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D:\internship\web-mtf\"/>
    </mc:Choice>
  </mc:AlternateContent>
  <xr:revisionPtr revIDLastSave="0" documentId="13_ncr:1_{E174AD5D-B5E0-4587-993A-F3BB673EF3EC}" xr6:coauthVersionLast="47" xr6:coauthVersionMax="47" xr10:uidLastSave="{00000000-0000-0000-0000-000000000000}"/>
  <bookViews>
    <workbookView xWindow="-108" yWindow="-108" windowWidth="23256" windowHeight="12456" tabRatio="830" activeTab="1" xr2:uid="{00000000-000D-0000-FFFF-FFFF00000000}"/>
  </bookViews>
  <sheets>
    <sheet name="Home Ext" sheetId="106" r:id="rId1"/>
    <sheet name="DT Ext" sheetId="108" r:id="rId2"/>
    <sheet name="UC Ext" sheetId="119" r:id="rId3"/>
    <sheet name="Asr Ext" sheetId="81" r:id="rId4"/>
    <sheet name="Product" sheetId="82" r:id="rId5"/>
    <sheet name="Data Ext" sheetId="105" r:id="rId6"/>
    <sheet name="Home Int" sheetId="113" r:id="rId7"/>
    <sheet name="DT Int" sheetId="121" r:id="rId8"/>
    <sheet name="UC Int" sheetId="123" r:id="rId9"/>
    <sheet name="Data Int" sheetId="124" r:id="rId10"/>
    <sheet name="Data in out" sheetId="125" r:id="rId11"/>
    <sheet name="Asr Int" sheetId="122" r:id="rId12"/>
    <sheet name="Lending" sheetId="117" r:id="rId13"/>
    <sheet name="Sheet4" sheetId="129" r:id="rId14"/>
    <sheet name="Registrasi" sheetId="126" r:id="rId15"/>
    <sheet name="PHPM 1 DT Ext" sheetId="109" r:id="rId16"/>
    <sheet name="PHPM 2 DT Ext" sheetId="118" r:id="rId17"/>
    <sheet name="PHPM 1 DT Int" sheetId="127" r:id="rId18"/>
    <sheet name="PHPM 2 DT Int" sheetId="128" r:id="rId19"/>
    <sheet name="PHPM 1 UC Ext" sheetId="130" r:id="rId20"/>
    <sheet name="PHPM 2 UC Ext" sheetId="131" r:id="rId21"/>
    <sheet name="Konversi Rate" sheetId="111" state="hidden" r:id="rId22"/>
  </sheets>
  <definedNames>
    <definedName name="__xlfn_IFERROR">#N/A</definedName>
    <definedName name="AnchorCell">#REF!</definedName>
    <definedName name="ProductID">#REF!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05" l="1"/>
  <c r="B11" i="131"/>
  <c r="B8" i="131"/>
  <c r="B5" i="131"/>
  <c r="B5" i="118"/>
  <c r="H41" i="122" l="1"/>
  <c r="I41" i="122" s="1"/>
  <c r="J41" i="122" s="1"/>
  <c r="K41" i="122" s="1"/>
  <c r="H42" i="122"/>
  <c r="H43" i="122"/>
  <c r="H44" i="122"/>
  <c r="H40" i="122"/>
  <c r="I40" i="122" s="1"/>
  <c r="J40" i="122" s="1"/>
  <c r="D7" i="121"/>
  <c r="I32" i="81"/>
  <c r="J32" i="81" s="1"/>
  <c r="I33" i="81"/>
  <c r="I31" i="81"/>
  <c r="H32" i="81"/>
  <c r="H33" i="81"/>
  <c r="J33" i="81" s="1"/>
  <c r="H34" i="81"/>
  <c r="I34" i="81" s="1"/>
  <c r="J34" i="81" s="1"/>
  <c r="H35" i="81"/>
  <c r="I35" i="81" s="1"/>
  <c r="H31" i="81"/>
  <c r="J71" i="122"/>
  <c r="P71" i="122" s="1"/>
  <c r="J72" i="122"/>
  <c r="J70" i="122"/>
  <c r="P70" i="122" s="1"/>
  <c r="P73" i="122"/>
  <c r="O73" i="122"/>
  <c r="N73" i="122"/>
  <c r="M73" i="122"/>
  <c r="L73" i="122"/>
  <c r="P72" i="122"/>
  <c r="O72" i="122"/>
  <c r="I33" i="122"/>
  <c r="J33" i="122" s="1"/>
  <c r="K33" i="122" s="1"/>
  <c r="I34" i="122"/>
  <c r="I35" i="122"/>
  <c r="I36" i="122"/>
  <c r="I32" i="122"/>
  <c r="H33" i="122"/>
  <c r="H34" i="122"/>
  <c r="J34" i="122" s="1"/>
  <c r="K34" i="122" s="1"/>
  <c r="H35" i="122"/>
  <c r="J35" i="122" s="1"/>
  <c r="K35" i="122" s="1"/>
  <c r="H36" i="122"/>
  <c r="J36" i="122" s="1"/>
  <c r="H32" i="122"/>
  <c r="D7" i="123"/>
  <c r="G29" i="82"/>
  <c r="F29" i="82"/>
  <c r="E29" i="82"/>
  <c r="C29" i="82"/>
  <c r="C30" i="82" s="1"/>
  <c r="I8" i="119"/>
  <c r="J71" i="81"/>
  <c r="O71" i="81" s="1"/>
  <c r="O36" i="119" s="1"/>
  <c r="J72" i="81"/>
  <c r="M72" i="81" s="1"/>
  <c r="J70" i="81"/>
  <c r="P73" i="81"/>
  <c r="O73" i="81"/>
  <c r="N73" i="81"/>
  <c r="M73" i="81"/>
  <c r="L73" i="81"/>
  <c r="N72" i="81"/>
  <c r="N70" i="81"/>
  <c r="M70" i="81"/>
  <c r="O70" i="81"/>
  <c r="I63" i="119"/>
  <c r="L63" i="119"/>
  <c r="O63" i="119"/>
  <c r="R63" i="119"/>
  <c r="F63" i="119"/>
  <c r="N76" i="119"/>
  <c r="Q3" i="130"/>
  <c r="R3" i="130"/>
  <c r="S3" i="130" s="1"/>
  <c r="T3" i="130" s="1"/>
  <c r="U3" i="130" s="1"/>
  <c r="V3" i="130" s="1"/>
  <c r="W3" i="130" s="1"/>
  <c r="X3" i="130" s="1"/>
  <c r="Y3" i="130" s="1"/>
  <c r="Z3" i="130" s="1"/>
  <c r="AA3" i="130" s="1"/>
  <c r="AB3" i="130" s="1"/>
  <c r="AC3" i="130" s="1"/>
  <c r="AD3" i="130" s="1"/>
  <c r="P3" i="130"/>
  <c r="B10" i="119"/>
  <c r="L4" i="130"/>
  <c r="B3" i="130"/>
  <c r="K3" i="130" s="1"/>
  <c r="I11" i="119"/>
  <c r="L11" i="119"/>
  <c r="O11" i="119"/>
  <c r="R11" i="119"/>
  <c r="F11" i="119"/>
  <c r="I7" i="119"/>
  <c r="R18" i="119" s="1"/>
  <c r="I6" i="119"/>
  <c r="I5" i="119"/>
  <c r="I4" i="119"/>
  <c r="D8" i="119"/>
  <c r="D7" i="119"/>
  <c r="D6" i="119"/>
  <c r="D5" i="119"/>
  <c r="D4" i="119"/>
  <c r="Q2" i="131"/>
  <c r="AS3" i="131"/>
  <c r="AT3" i="131" s="1"/>
  <c r="AU3" i="131" s="1"/>
  <c r="AV3" i="131" s="1"/>
  <c r="AW3" i="131" s="1"/>
  <c r="AX3" i="131" s="1"/>
  <c r="AY3" i="131" s="1"/>
  <c r="AZ3" i="131" s="1"/>
  <c r="BA3" i="131" s="1"/>
  <c r="BB3" i="131" s="1"/>
  <c r="BC3" i="131" s="1"/>
  <c r="BD3" i="131" s="1"/>
  <c r="BE3" i="131" s="1"/>
  <c r="BF3" i="131" s="1"/>
  <c r="BG3" i="131" s="1"/>
  <c r="BH3" i="131" s="1"/>
  <c r="BI3" i="131" s="1"/>
  <c r="BJ3" i="131" s="1"/>
  <c r="BK3" i="131" s="1"/>
  <c r="BL3" i="131" s="1"/>
  <c r="BM3" i="131" s="1"/>
  <c r="BN3" i="131" s="1"/>
  <c r="BO3" i="131" s="1"/>
  <c r="BP3" i="131" s="1"/>
  <c r="BQ3" i="131" s="1"/>
  <c r="BR3" i="131" s="1"/>
  <c r="BS3" i="131" s="1"/>
  <c r="BT3" i="131" s="1"/>
  <c r="BU3" i="131" s="1"/>
  <c r="BV3" i="131" s="1"/>
  <c r="BW3" i="131" s="1"/>
  <c r="BX3" i="131" s="1"/>
  <c r="BY3" i="131" s="1"/>
  <c r="BZ3" i="131" s="1"/>
  <c r="CA3" i="131" s="1"/>
  <c r="CB3" i="131" s="1"/>
  <c r="CC3" i="131" s="1"/>
  <c r="CD3" i="131" s="1"/>
  <c r="CE3" i="131" s="1"/>
  <c r="CF3" i="131" s="1"/>
  <c r="CG3" i="131" s="1"/>
  <c r="CH3" i="131" s="1"/>
  <c r="CI3" i="131" s="1"/>
  <c r="CJ3" i="131" s="1"/>
  <c r="CK3" i="131" s="1"/>
  <c r="CL3" i="131" s="1"/>
  <c r="CM3" i="131" s="1"/>
  <c r="CN3" i="131" s="1"/>
  <c r="CO3" i="131" s="1"/>
  <c r="CP3" i="131" s="1"/>
  <c r="CQ3" i="131" s="1"/>
  <c r="CR3" i="131" s="1"/>
  <c r="CS3" i="131" s="1"/>
  <c r="CT3" i="131" s="1"/>
  <c r="CU3" i="131" s="1"/>
  <c r="CV3" i="131" s="1"/>
  <c r="CW3" i="131" s="1"/>
  <c r="CX3" i="131" s="1"/>
  <c r="CY3" i="131" s="1"/>
  <c r="CZ3" i="131" s="1"/>
  <c r="DA3" i="131" s="1"/>
  <c r="DB3" i="131" s="1"/>
  <c r="DC3" i="131" s="1"/>
  <c r="DD3" i="131" s="1"/>
  <c r="DE3" i="131" s="1"/>
  <c r="DF3" i="131" s="1"/>
  <c r="DG3" i="131" s="1"/>
  <c r="DH3" i="131" s="1"/>
  <c r="DI3" i="131" s="1"/>
  <c r="DJ3" i="131" s="1"/>
  <c r="DK3" i="131" s="1"/>
  <c r="DL3" i="131" s="1"/>
  <c r="DM3" i="131" s="1"/>
  <c r="DN3" i="131" s="1"/>
  <c r="DO3" i="131" s="1"/>
  <c r="DP3" i="131" s="1"/>
  <c r="DQ3" i="131" s="1"/>
  <c r="DR3" i="131" s="1"/>
  <c r="DS3" i="131" s="1"/>
  <c r="DT3" i="131" s="1"/>
  <c r="DU3" i="131" s="1"/>
  <c r="DV3" i="131" s="1"/>
  <c r="DW3" i="131" s="1"/>
  <c r="DX3" i="131" s="1"/>
  <c r="DY3" i="131" s="1"/>
  <c r="DZ3" i="131" s="1"/>
  <c r="EA3" i="131" s="1"/>
  <c r="EB3" i="131" s="1"/>
  <c r="EC3" i="131" s="1"/>
  <c r="ED3" i="131" s="1"/>
  <c r="EE3" i="131" s="1"/>
  <c r="EF3" i="131" s="1"/>
  <c r="EG3" i="131" s="1"/>
  <c r="EH3" i="131" s="1"/>
  <c r="EI3" i="131" s="1"/>
  <c r="EJ3" i="131" s="1"/>
  <c r="EK3" i="131" s="1"/>
  <c r="EL3" i="131" s="1"/>
  <c r="EM3" i="131" s="1"/>
  <c r="EN3" i="131" s="1"/>
  <c r="EO3" i="131" s="1"/>
  <c r="EP3" i="131" s="1"/>
  <c r="EQ3" i="131" s="1"/>
  <c r="ER3" i="131" s="1"/>
  <c r="ES3" i="131" s="1"/>
  <c r="ET3" i="131" s="1"/>
  <c r="EU3" i="131" s="1"/>
  <c r="EV3" i="131" s="1"/>
  <c r="EW3" i="131" s="1"/>
  <c r="EX3" i="131" s="1"/>
  <c r="EY3" i="131" s="1"/>
  <c r="EZ3" i="131" s="1"/>
  <c r="FA3" i="131" s="1"/>
  <c r="FB3" i="131" s="1"/>
  <c r="FC3" i="131" s="1"/>
  <c r="FD3" i="131" s="1"/>
  <c r="FE3" i="131" s="1"/>
  <c r="FF3" i="131" s="1"/>
  <c r="FG3" i="131" s="1"/>
  <c r="FH3" i="131" s="1"/>
  <c r="FI3" i="131" s="1"/>
  <c r="FJ3" i="131" s="1"/>
  <c r="FK3" i="131" s="1"/>
  <c r="FL3" i="131" s="1"/>
  <c r="FM3" i="131" s="1"/>
  <c r="FN3" i="131" s="1"/>
  <c r="FO3" i="131" s="1"/>
  <c r="FP3" i="131" s="1"/>
  <c r="FQ3" i="131" s="1"/>
  <c r="FR3" i="131" s="1"/>
  <c r="FS3" i="131" s="1"/>
  <c r="FT3" i="131" s="1"/>
  <c r="FU3" i="131" s="1"/>
  <c r="FV3" i="131" s="1"/>
  <c r="FW3" i="131" s="1"/>
  <c r="FX3" i="131" s="1"/>
  <c r="FY3" i="131" s="1"/>
  <c r="FZ3" i="131" s="1"/>
  <c r="GA3" i="131" s="1"/>
  <c r="GB3" i="131" s="1"/>
  <c r="GC3" i="131" s="1"/>
  <c r="GD3" i="131" s="1"/>
  <c r="GE3" i="131" s="1"/>
  <c r="GF3" i="131" s="1"/>
  <c r="GG3" i="131" s="1"/>
  <c r="GH3" i="131" s="1"/>
  <c r="GI3" i="131" s="1"/>
  <c r="GJ3" i="131" s="1"/>
  <c r="GK3" i="131" s="1"/>
  <c r="GL3" i="131" s="1"/>
  <c r="GM3" i="131" s="1"/>
  <c r="GN3" i="131" s="1"/>
  <c r="GO3" i="131" s="1"/>
  <c r="GP3" i="131" s="1"/>
  <c r="GQ3" i="131" s="1"/>
  <c r="GR3" i="131" s="1"/>
  <c r="GS3" i="131" s="1"/>
  <c r="GT3" i="131" s="1"/>
  <c r="GU3" i="131" s="1"/>
  <c r="GV3" i="131" s="1"/>
  <c r="GW3" i="131" s="1"/>
  <c r="GX3" i="131" s="1"/>
  <c r="GY3" i="131" s="1"/>
  <c r="GZ3" i="131" s="1"/>
  <c r="HA3" i="131" s="1"/>
  <c r="HB3" i="131" s="1"/>
  <c r="HC3" i="131" s="1"/>
  <c r="AR3" i="131"/>
  <c r="U3" i="131"/>
  <c r="V3" i="131" s="1"/>
  <c r="K2" i="131"/>
  <c r="BD4" i="130"/>
  <c r="BE4" i="130" s="1"/>
  <c r="BF4" i="130" s="1"/>
  <c r="BG4" i="130" s="1"/>
  <c r="BH4" i="130" s="1"/>
  <c r="BI4" i="130" s="1"/>
  <c r="BJ4" i="130" s="1"/>
  <c r="BK4" i="130" s="1"/>
  <c r="AJ4" i="130"/>
  <c r="AK4" i="130" s="1"/>
  <c r="P87" i="106"/>
  <c r="P85" i="106"/>
  <c r="P83" i="106"/>
  <c r="P81" i="106"/>
  <c r="P79" i="106"/>
  <c r="P61" i="106"/>
  <c r="P59" i="106"/>
  <c r="P57" i="106"/>
  <c r="P55" i="106"/>
  <c r="P53" i="106"/>
  <c r="O19" i="106"/>
  <c r="O15" i="106"/>
  <c r="I11" i="123"/>
  <c r="L11" i="123"/>
  <c r="O11" i="123"/>
  <c r="R11" i="123"/>
  <c r="F11" i="123"/>
  <c r="I7" i="123"/>
  <c r="I40" i="123" s="1"/>
  <c r="L40" i="123"/>
  <c r="R40" i="123"/>
  <c r="P8" i="105"/>
  <c r="C4" i="129"/>
  <c r="Z113" i="129"/>
  <c r="Z112" i="129"/>
  <c r="Z111" i="129"/>
  <c r="Z110" i="129"/>
  <c r="Z109" i="129"/>
  <c r="Z108" i="129"/>
  <c r="Z107" i="129"/>
  <c r="Z106" i="129"/>
  <c r="Z105" i="129"/>
  <c r="Z104" i="129"/>
  <c r="Z103" i="129"/>
  <c r="Z102" i="129"/>
  <c r="Z101" i="129"/>
  <c r="Z100" i="129"/>
  <c r="Z99" i="129"/>
  <c r="Z98" i="129"/>
  <c r="Z97" i="129"/>
  <c r="Z96" i="129"/>
  <c r="Z95" i="129"/>
  <c r="Z94" i="129"/>
  <c r="Z93" i="129"/>
  <c r="Z92" i="129"/>
  <c r="Z91" i="129"/>
  <c r="Z90" i="129"/>
  <c r="Z89" i="129"/>
  <c r="Z88" i="129"/>
  <c r="Z87" i="129"/>
  <c r="Z86" i="129"/>
  <c r="Z85" i="129"/>
  <c r="Z84" i="129"/>
  <c r="Z83" i="129"/>
  <c r="Z82" i="129"/>
  <c r="Z81" i="129"/>
  <c r="Z80" i="129"/>
  <c r="Z79" i="129"/>
  <c r="Z78" i="129"/>
  <c r="Z77" i="129"/>
  <c r="Z76" i="129"/>
  <c r="Z75" i="129"/>
  <c r="Z74" i="129"/>
  <c r="Z73" i="129"/>
  <c r="Z72" i="129"/>
  <c r="Z71" i="129"/>
  <c r="Z70" i="129"/>
  <c r="Z69" i="129"/>
  <c r="Z68" i="129"/>
  <c r="Z67" i="129"/>
  <c r="Z66" i="129"/>
  <c r="Z65" i="129"/>
  <c r="Z64" i="129"/>
  <c r="Z63" i="129"/>
  <c r="Z62" i="129"/>
  <c r="Z61" i="129"/>
  <c r="Z60" i="129"/>
  <c r="Z59" i="129"/>
  <c r="Z58" i="129"/>
  <c r="Z57" i="129"/>
  <c r="Z56" i="129"/>
  <c r="Z55" i="129"/>
  <c r="Z54" i="129"/>
  <c r="Z53" i="129"/>
  <c r="Z52" i="129"/>
  <c r="Z51" i="129"/>
  <c r="Z50" i="129"/>
  <c r="Z49" i="129"/>
  <c r="Z48" i="129"/>
  <c r="Z47" i="129"/>
  <c r="Z46" i="129"/>
  <c r="Z45" i="129"/>
  <c r="Z44" i="129"/>
  <c r="Z43" i="129"/>
  <c r="Z42" i="129"/>
  <c r="Z41" i="129"/>
  <c r="Z40" i="129"/>
  <c r="Z39" i="129"/>
  <c r="Z38" i="129"/>
  <c r="Z37" i="129"/>
  <c r="Z36" i="129"/>
  <c r="Z35" i="129"/>
  <c r="Z34" i="129"/>
  <c r="Z33" i="129"/>
  <c r="Z32" i="129"/>
  <c r="Z31" i="129"/>
  <c r="Z30" i="129"/>
  <c r="Z29" i="129"/>
  <c r="Z28" i="129"/>
  <c r="Z27" i="129"/>
  <c r="Z26" i="129"/>
  <c r="Z25" i="129"/>
  <c r="Z24" i="129"/>
  <c r="Z23" i="129"/>
  <c r="Z22" i="129"/>
  <c r="Z21" i="129"/>
  <c r="Z20" i="129"/>
  <c r="Z19" i="129"/>
  <c r="Z18" i="129"/>
  <c r="Z17" i="129"/>
  <c r="Z16" i="129"/>
  <c r="Z15" i="129"/>
  <c r="Z14" i="129"/>
  <c r="Z13" i="129"/>
  <c r="Z12" i="129"/>
  <c r="Z11" i="129"/>
  <c r="Z10" i="129"/>
  <c r="Z9" i="129"/>
  <c r="Z8" i="129"/>
  <c r="Z7" i="129"/>
  <c r="Z6" i="129"/>
  <c r="Z5" i="129"/>
  <c r="Z4" i="129"/>
  <c r="G20" i="117"/>
  <c r="F20" i="117"/>
  <c r="E20" i="117"/>
  <c r="D20" i="117"/>
  <c r="G10" i="117"/>
  <c r="F10" i="117"/>
  <c r="E10" i="117"/>
  <c r="D10" i="117"/>
  <c r="B3" i="127"/>
  <c r="B4" i="127" s="1"/>
  <c r="B11" i="128"/>
  <c r="H6" i="126"/>
  <c r="H7" i="126"/>
  <c r="H8" i="126"/>
  <c r="H9" i="126"/>
  <c r="H10" i="126"/>
  <c r="H11" i="126"/>
  <c r="H12" i="126"/>
  <c r="H13" i="126"/>
  <c r="H14" i="126"/>
  <c r="H15" i="126"/>
  <c r="H16" i="126"/>
  <c r="H5" i="126"/>
  <c r="B10" i="123"/>
  <c r="B10" i="121"/>
  <c r="L4" i="127"/>
  <c r="B8" i="128"/>
  <c r="Q2" i="128" s="1"/>
  <c r="B5" i="128"/>
  <c r="K2" i="128" s="1"/>
  <c r="AR3" i="128"/>
  <c r="AS3" i="128" s="1"/>
  <c r="AT3" i="128" s="1"/>
  <c r="AU3" i="128" s="1"/>
  <c r="AV3" i="128" s="1"/>
  <c r="AW3" i="128" s="1"/>
  <c r="AX3" i="128" s="1"/>
  <c r="AY3" i="128" s="1"/>
  <c r="AZ3" i="128" s="1"/>
  <c r="BA3" i="128" s="1"/>
  <c r="U3" i="128"/>
  <c r="V3" i="128" s="1"/>
  <c r="W3" i="128" s="1"/>
  <c r="X3" i="128" s="1"/>
  <c r="BD4" i="127"/>
  <c r="BE4" i="127" s="1"/>
  <c r="BF4" i="127" s="1"/>
  <c r="BG4" i="127" s="1"/>
  <c r="BH4" i="127" s="1"/>
  <c r="BI4" i="127" s="1"/>
  <c r="BJ4" i="127" s="1"/>
  <c r="BK4" i="127" s="1"/>
  <c r="AJ4" i="127"/>
  <c r="AK4" i="127" s="1"/>
  <c r="AL4" i="127" s="1"/>
  <c r="AM4" i="127" s="1"/>
  <c r="AN4" i="127" s="1"/>
  <c r="AO4" i="127" s="1"/>
  <c r="AP4" i="127" s="1"/>
  <c r="AQ4" i="127" s="1"/>
  <c r="AR4" i="127" s="1"/>
  <c r="AS4" i="127" s="1"/>
  <c r="AT4" i="127" s="1"/>
  <c r="AU4" i="127" s="1"/>
  <c r="AV4" i="127" s="1"/>
  <c r="AW4" i="127" s="1"/>
  <c r="AX4" i="127" s="1"/>
  <c r="AY4" i="127" s="1"/>
  <c r="AZ4" i="127" s="1"/>
  <c r="BA4" i="127" s="1"/>
  <c r="BB4" i="127" s="1"/>
  <c r="BC4" i="127" s="1"/>
  <c r="B4" i="130" l="1"/>
  <c r="B46" i="130" s="1"/>
  <c r="K35" i="81"/>
  <c r="J32" i="122"/>
  <c r="K32" i="122" s="1"/>
  <c r="M32" i="122" s="1"/>
  <c r="J35" i="81"/>
  <c r="F18" i="119"/>
  <c r="Q142" i="131"/>
  <c r="O41" i="119"/>
  <c r="L41" i="123"/>
  <c r="L41" i="119"/>
  <c r="O70" i="122"/>
  <c r="I18" i="119"/>
  <c r="R41" i="123"/>
  <c r="R41" i="119"/>
  <c r="O41" i="123"/>
  <c r="I41" i="123"/>
  <c r="I41" i="119"/>
  <c r="K36" i="122"/>
  <c r="L18" i="119"/>
  <c r="K33" i="81"/>
  <c r="O18" i="119"/>
  <c r="F40" i="123"/>
  <c r="O40" i="123"/>
  <c r="J31" i="81"/>
  <c r="K31" i="81" s="1"/>
  <c r="F41" i="123"/>
  <c r="F41" i="119"/>
  <c r="I44" i="122"/>
  <c r="J44" i="122" s="1"/>
  <c r="I43" i="122"/>
  <c r="J43" i="122" s="1"/>
  <c r="I42" i="122"/>
  <c r="J42" i="122" s="1"/>
  <c r="K40" i="122"/>
  <c r="K34" i="81"/>
  <c r="K32" i="81"/>
  <c r="O71" i="122"/>
  <c r="L70" i="122"/>
  <c r="L71" i="122"/>
  <c r="L72" i="122"/>
  <c r="M70" i="122"/>
  <c r="M71" i="122"/>
  <c r="M72" i="122"/>
  <c r="N70" i="122"/>
  <c r="N71" i="122"/>
  <c r="N72" i="122"/>
  <c r="M34" i="122"/>
  <c r="M33" i="122"/>
  <c r="M71" i="81"/>
  <c r="I36" i="119" s="1"/>
  <c r="N71" i="81"/>
  <c r="L36" i="119" s="1"/>
  <c r="O72" i="81"/>
  <c r="P70" i="81"/>
  <c r="P71" i="81"/>
  <c r="R36" i="119" s="1"/>
  <c r="P72" i="81"/>
  <c r="L70" i="81"/>
  <c r="L71" i="81"/>
  <c r="F36" i="119" s="1"/>
  <c r="L72" i="81"/>
  <c r="B14" i="131"/>
  <c r="K29" i="131"/>
  <c r="W3" i="131"/>
  <c r="X3" i="131" s="1"/>
  <c r="Y3" i="131" s="1"/>
  <c r="Z3" i="131" s="1"/>
  <c r="AA3" i="131" s="1"/>
  <c r="AB3" i="131" s="1"/>
  <c r="AC3" i="131" s="1"/>
  <c r="AD3" i="131" s="1"/>
  <c r="AE3" i="131" s="1"/>
  <c r="AF3" i="131" s="1"/>
  <c r="AG3" i="131" s="1"/>
  <c r="AH3" i="131" s="1"/>
  <c r="AI3" i="131" s="1"/>
  <c r="AJ3" i="131" s="1"/>
  <c r="AK3" i="131" s="1"/>
  <c r="AL3" i="131" s="1"/>
  <c r="AM3" i="131" s="1"/>
  <c r="AN3" i="131" s="1"/>
  <c r="K13" i="131"/>
  <c r="K5" i="131"/>
  <c r="Q4" i="131"/>
  <c r="Q9" i="131"/>
  <c r="K12" i="131"/>
  <c r="Q14" i="131"/>
  <c r="Q17" i="131"/>
  <c r="Q20" i="131"/>
  <c r="Q23" i="131"/>
  <c r="Q26" i="131"/>
  <c r="Q29" i="131"/>
  <c r="Q35" i="131"/>
  <c r="Q41" i="131"/>
  <c r="Q47" i="131"/>
  <c r="Q53" i="131"/>
  <c r="Q59" i="131"/>
  <c r="Q65" i="131"/>
  <c r="Q71" i="131"/>
  <c r="Q77" i="131"/>
  <c r="Q83" i="131"/>
  <c r="Q89" i="131"/>
  <c r="Q95" i="131"/>
  <c r="Q101" i="131"/>
  <c r="Q107" i="131"/>
  <c r="Q113" i="131"/>
  <c r="Q119" i="131"/>
  <c r="Q125" i="131"/>
  <c r="Q131" i="131"/>
  <c r="Q137" i="131"/>
  <c r="Q7" i="131"/>
  <c r="Q12" i="131"/>
  <c r="K15" i="131"/>
  <c r="K18" i="131"/>
  <c r="K21" i="131"/>
  <c r="K24" i="131"/>
  <c r="K27" i="131"/>
  <c r="Q30" i="131"/>
  <c r="Q36" i="131"/>
  <c r="Q42" i="131"/>
  <c r="Q48" i="131"/>
  <c r="Q54" i="131"/>
  <c r="Q60" i="131"/>
  <c r="Q66" i="131"/>
  <c r="Q72" i="131"/>
  <c r="Q78" i="131"/>
  <c r="Q84" i="131"/>
  <c r="Q90" i="131"/>
  <c r="Q96" i="131"/>
  <c r="Q102" i="131"/>
  <c r="Q108" i="131"/>
  <c r="Q114" i="131"/>
  <c r="Q120" i="131"/>
  <c r="Q126" i="131"/>
  <c r="Q132" i="131"/>
  <c r="Q138" i="131"/>
  <c r="Q10" i="131"/>
  <c r="Q15" i="131"/>
  <c r="Q18" i="131"/>
  <c r="Q21" i="131"/>
  <c r="Q24" i="131"/>
  <c r="Q27" i="131"/>
  <c r="Q31" i="131"/>
  <c r="Q37" i="131"/>
  <c r="Q43" i="131"/>
  <c r="Q49" i="131"/>
  <c r="Q55" i="131"/>
  <c r="Q61" i="131"/>
  <c r="Q67" i="131"/>
  <c r="Q73" i="131"/>
  <c r="Q79" i="131"/>
  <c r="Q85" i="131"/>
  <c r="Q91" i="131"/>
  <c r="Q97" i="131"/>
  <c r="Q103" i="131"/>
  <c r="Q109" i="131"/>
  <c r="Q115" i="131"/>
  <c r="Q121" i="131"/>
  <c r="Q127" i="131"/>
  <c r="Q133" i="131"/>
  <c r="Q139" i="131"/>
  <c r="Q5" i="131"/>
  <c r="K8" i="131"/>
  <c r="Q13" i="131"/>
  <c r="K16" i="131"/>
  <c r="K19" i="131"/>
  <c r="K25" i="131"/>
  <c r="K28" i="131"/>
  <c r="Q32" i="131"/>
  <c r="Q38" i="131"/>
  <c r="Q44" i="131"/>
  <c r="Q50" i="131"/>
  <c r="Q56" i="131"/>
  <c r="Q62" i="131"/>
  <c r="Q68" i="131"/>
  <c r="Q74" i="131"/>
  <c r="Q80" i="131"/>
  <c r="Q86" i="131"/>
  <c r="Q92" i="131"/>
  <c r="Q98" i="131"/>
  <c r="Q104" i="131"/>
  <c r="Q110" i="131"/>
  <c r="Q116" i="131"/>
  <c r="Q122" i="131"/>
  <c r="Q128" i="131"/>
  <c r="Q134" i="131"/>
  <c r="Q140" i="131"/>
  <c r="K6" i="131"/>
  <c r="Q8" i="131"/>
  <c r="Q16" i="131"/>
  <c r="Q19" i="131"/>
  <c r="Q22" i="131"/>
  <c r="Q25" i="131"/>
  <c r="Q28" i="131"/>
  <c r="Q33" i="131"/>
  <c r="Q39" i="131"/>
  <c r="Q45" i="131"/>
  <c r="Q51" i="131"/>
  <c r="Q57" i="131"/>
  <c r="Q63" i="131"/>
  <c r="Q69" i="131"/>
  <c r="Q75" i="131"/>
  <c r="Q81" i="131"/>
  <c r="Q87" i="131"/>
  <c r="Q93" i="131"/>
  <c r="Q99" i="131"/>
  <c r="Q105" i="131"/>
  <c r="Q111" i="131"/>
  <c r="Q117" i="131"/>
  <c r="Q123" i="131"/>
  <c r="Q129" i="131"/>
  <c r="Q135" i="131"/>
  <c r="Q141" i="131"/>
  <c r="K4" i="131"/>
  <c r="Q6" i="131"/>
  <c r="K9" i="131"/>
  <c r="Q11" i="131"/>
  <c r="K17" i="131"/>
  <c r="K20" i="131"/>
  <c r="K23" i="131"/>
  <c r="K26" i="131"/>
  <c r="Q34" i="131"/>
  <c r="Q40" i="131"/>
  <c r="Q46" i="131"/>
  <c r="Q52" i="131"/>
  <c r="Q58" i="131"/>
  <c r="Q64" i="131"/>
  <c r="Q70" i="131"/>
  <c r="Q76" i="131"/>
  <c r="Q82" i="131"/>
  <c r="Q88" i="131"/>
  <c r="Q94" i="131"/>
  <c r="Q100" i="131"/>
  <c r="Q106" i="131"/>
  <c r="Q112" i="131"/>
  <c r="Q118" i="131"/>
  <c r="Q124" i="131"/>
  <c r="Q130" i="131"/>
  <c r="Q136" i="131"/>
  <c r="AL4" i="130"/>
  <c r="B19" i="130"/>
  <c r="B13" i="130"/>
  <c r="B26" i="130"/>
  <c r="B34" i="130"/>
  <c r="B39" i="130"/>
  <c r="B10" i="130"/>
  <c r="B27" i="130"/>
  <c r="B36" i="130"/>
  <c r="L3" i="130"/>
  <c r="B6" i="130"/>
  <c r="B15" i="130"/>
  <c r="B21" i="130"/>
  <c r="B31" i="130"/>
  <c r="B12" i="130"/>
  <c r="B49" i="130"/>
  <c r="B44" i="130"/>
  <c r="B37" i="130"/>
  <c r="B32" i="130"/>
  <c r="B25" i="130"/>
  <c r="B17" i="130"/>
  <c r="B14" i="130"/>
  <c r="B11" i="130"/>
  <c r="B8" i="130"/>
  <c r="B5" i="130"/>
  <c r="B45" i="130"/>
  <c r="B40" i="130"/>
  <c r="B33" i="130"/>
  <c r="B28" i="130"/>
  <c r="B47" i="130"/>
  <c r="B42" i="130"/>
  <c r="B35" i="130"/>
  <c r="B30" i="130"/>
  <c r="B7" i="130"/>
  <c r="B16" i="130"/>
  <c r="B22" i="130"/>
  <c r="B38" i="130"/>
  <c r="B43" i="130"/>
  <c r="B41" i="130"/>
  <c r="C4" i="130"/>
  <c r="B9" i="130"/>
  <c r="B18" i="130"/>
  <c r="B20" i="130"/>
  <c r="B23" i="130"/>
  <c r="B29" i="130"/>
  <c r="B48" i="130"/>
  <c r="C4" i="127"/>
  <c r="K3" i="127"/>
  <c r="K323" i="127" s="1"/>
  <c r="L3" i="127"/>
  <c r="B14" i="128"/>
  <c r="BB3" i="128"/>
  <c r="BC3" i="128" s="1"/>
  <c r="BD3" i="128" s="1"/>
  <c r="BE3" i="128" s="1"/>
  <c r="BF3" i="128" s="1"/>
  <c r="BG3" i="128" s="1"/>
  <c r="BH3" i="128" s="1"/>
  <c r="BI3" i="128" s="1"/>
  <c r="BJ3" i="128" s="1"/>
  <c r="BK3" i="128" s="1"/>
  <c r="BL3" i="128" s="1"/>
  <c r="BM3" i="128" s="1"/>
  <c r="BN3" i="128" s="1"/>
  <c r="BO3" i="128" s="1"/>
  <c r="BP3" i="128" s="1"/>
  <c r="BQ3" i="128" s="1"/>
  <c r="BR3" i="128" s="1"/>
  <c r="BS3" i="128" s="1"/>
  <c r="BT3" i="128" s="1"/>
  <c r="BU3" i="128" s="1"/>
  <c r="BV3" i="128" s="1"/>
  <c r="BW3" i="128" s="1"/>
  <c r="BX3" i="128" s="1"/>
  <c r="BY3" i="128" s="1"/>
  <c r="BZ3" i="128" s="1"/>
  <c r="CA3" i="128" s="1"/>
  <c r="CB3" i="128" s="1"/>
  <c r="CC3" i="128" s="1"/>
  <c r="CD3" i="128" s="1"/>
  <c r="CE3" i="128" s="1"/>
  <c r="CF3" i="128" s="1"/>
  <c r="CG3" i="128" s="1"/>
  <c r="CH3" i="128" s="1"/>
  <c r="CI3" i="128" s="1"/>
  <c r="CJ3" i="128" s="1"/>
  <c r="CK3" i="128" s="1"/>
  <c r="CL3" i="128" s="1"/>
  <c r="CM3" i="128" s="1"/>
  <c r="CN3" i="128" s="1"/>
  <c r="CO3" i="128" s="1"/>
  <c r="CP3" i="128" s="1"/>
  <c r="CQ3" i="128" s="1"/>
  <c r="CR3" i="128" s="1"/>
  <c r="CS3" i="128" s="1"/>
  <c r="CT3" i="128" s="1"/>
  <c r="CU3" i="128" s="1"/>
  <c r="CV3" i="128" s="1"/>
  <c r="CW3" i="128" s="1"/>
  <c r="CX3" i="128" s="1"/>
  <c r="CY3" i="128" s="1"/>
  <c r="CZ3" i="128" s="1"/>
  <c r="DA3" i="128" s="1"/>
  <c r="DB3" i="128" s="1"/>
  <c r="DC3" i="128" s="1"/>
  <c r="DD3" i="128" s="1"/>
  <c r="DE3" i="128" s="1"/>
  <c r="DF3" i="128" s="1"/>
  <c r="DG3" i="128" s="1"/>
  <c r="DH3" i="128" s="1"/>
  <c r="DI3" i="128" s="1"/>
  <c r="DJ3" i="128" s="1"/>
  <c r="DK3" i="128" s="1"/>
  <c r="DL3" i="128" s="1"/>
  <c r="DM3" i="128" s="1"/>
  <c r="DN3" i="128" s="1"/>
  <c r="DO3" i="128" s="1"/>
  <c r="DP3" i="128" s="1"/>
  <c r="DQ3" i="128" s="1"/>
  <c r="DR3" i="128" s="1"/>
  <c r="DS3" i="128" s="1"/>
  <c r="DT3" i="128" s="1"/>
  <c r="DU3" i="128" s="1"/>
  <c r="DV3" i="128" s="1"/>
  <c r="DW3" i="128" s="1"/>
  <c r="DX3" i="128" s="1"/>
  <c r="DY3" i="128" s="1"/>
  <c r="DZ3" i="128" s="1"/>
  <c r="EA3" i="128" s="1"/>
  <c r="EB3" i="128" s="1"/>
  <c r="EC3" i="128" s="1"/>
  <c r="ED3" i="128" s="1"/>
  <c r="EE3" i="128" s="1"/>
  <c r="EF3" i="128" s="1"/>
  <c r="EG3" i="128" s="1"/>
  <c r="EH3" i="128" s="1"/>
  <c r="EI3" i="128" s="1"/>
  <c r="EJ3" i="128" s="1"/>
  <c r="EK3" i="128" s="1"/>
  <c r="EL3" i="128" s="1"/>
  <c r="EM3" i="128" s="1"/>
  <c r="EN3" i="128" s="1"/>
  <c r="EO3" i="128" s="1"/>
  <c r="EP3" i="128" s="1"/>
  <c r="EQ3" i="128" s="1"/>
  <c r="ER3" i="128" s="1"/>
  <c r="ES3" i="128" s="1"/>
  <c r="ET3" i="128" s="1"/>
  <c r="EU3" i="128" s="1"/>
  <c r="EV3" i="128" s="1"/>
  <c r="EW3" i="128" s="1"/>
  <c r="EX3" i="128" s="1"/>
  <c r="EY3" i="128" s="1"/>
  <c r="EZ3" i="128" s="1"/>
  <c r="FA3" i="128" s="1"/>
  <c r="FB3" i="128" s="1"/>
  <c r="FC3" i="128" s="1"/>
  <c r="FD3" i="128" s="1"/>
  <c r="FE3" i="128" s="1"/>
  <c r="FF3" i="128" s="1"/>
  <c r="FG3" i="128" s="1"/>
  <c r="FH3" i="128" s="1"/>
  <c r="FI3" i="128" s="1"/>
  <c r="FJ3" i="128" s="1"/>
  <c r="FK3" i="128" s="1"/>
  <c r="FL3" i="128" s="1"/>
  <c r="FM3" i="128" s="1"/>
  <c r="FN3" i="128" s="1"/>
  <c r="FO3" i="128" s="1"/>
  <c r="FP3" i="128" s="1"/>
  <c r="FQ3" i="128" s="1"/>
  <c r="FR3" i="128" s="1"/>
  <c r="FS3" i="128" s="1"/>
  <c r="FT3" i="128" s="1"/>
  <c r="FU3" i="128" s="1"/>
  <c r="FV3" i="128" s="1"/>
  <c r="FW3" i="128" s="1"/>
  <c r="FX3" i="128" s="1"/>
  <c r="FY3" i="128" s="1"/>
  <c r="FZ3" i="128" s="1"/>
  <c r="GA3" i="128" s="1"/>
  <c r="GB3" i="128" s="1"/>
  <c r="GC3" i="128" s="1"/>
  <c r="GD3" i="128" s="1"/>
  <c r="GE3" i="128" s="1"/>
  <c r="GF3" i="128" s="1"/>
  <c r="GG3" i="128" s="1"/>
  <c r="GH3" i="128" s="1"/>
  <c r="GI3" i="128" s="1"/>
  <c r="GJ3" i="128" s="1"/>
  <c r="GK3" i="128" s="1"/>
  <c r="GL3" i="128" s="1"/>
  <c r="GM3" i="128" s="1"/>
  <c r="GN3" i="128" s="1"/>
  <c r="GO3" i="128" s="1"/>
  <c r="GP3" i="128" s="1"/>
  <c r="GQ3" i="128" s="1"/>
  <c r="GR3" i="128" s="1"/>
  <c r="GS3" i="128" s="1"/>
  <c r="GT3" i="128" s="1"/>
  <c r="GU3" i="128" s="1"/>
  <c r="GV3" i="128" s="1"/>
  <c r="GW3" i="128" s="1"/>
  <c r="GX3" i="128" s="1"/>
  <c r="GY3" i="128" s="1"/>
  <c r="GZ3" i="128" s="1"/>
  <c r="HA3" i="128" s="1"/>
  <c r="HB3" i="128" s="1"/>
  <c r="HC3" i="128" s="1"/>
  <c r="Q118" i="128"/>
  <c r="Q64" i="128"/>
  <c r="Q34" i="128"/>
  <c r="Q105" i="128"/>
  <c r="Q81" i="128"/>
  <c r="Q33" i="128"/>
  <c r="Q19" i="128"/>
  <c r="Q110" i="128"/>
  <c r="Q86" i="128"/>
  <c r="Q62" i="128"/>
  <c r="Q38" i="128"/>
  <c r="Q138" i="128"/>
  <c r="Q114" i="128"/>
  <c r="Q90" i="128"/>
  <c r="Q66" i="128"/>
  <c r="Q42" i="128"/>
  <c r="Q7" i="128"/>
  <c r="Q127" i="128"/>
  <c r="Q55" i="128"/>
  <c r="Q9" i="128"/>
  <c r="Q71" i="128"/>
  <c r="Q14" i="128"/>
  <c r="Q67" i="128"/>
  <c r="Q119" i="128"/>
  <c r="Q47" i="128"/>
  <c r="Y3" i="128"/>
  <c r="Z3" i="128" s="1"/>
  <c r="AA3" i="128" s="1"/>
  <c r="AB3" i="128" s="1"/>
  <c r="AC3" i="128" s="1"/>
  <c r="AD3" i="128" s="1"/>
  <c r="AE3" i="128" s="1"/>
  <c r="AF3" i="128" s="1"/>
  <c r="AG3" i="128" s="1"/>
  <c r="AH3" i="128" s="1"/>
  <c r="AI3" i="128" s="1"/>
  <c r="AJ3" i="128" s="1"/>
  <c r="AK3" i="128" s="1"/>
  <c r="AL3" i="128" s="1"/>
  <c r="AM3" i="128" s="1"/>
  <c r="AN3" i="128" s="1"/>
  <c r="Q26" i="128"/>
  <c r="Q79" i="128"/>
  <c r="K29" i="128"/>
  <c r="Q18" i="128"/>
  <c r="K24" i="128"/>
  <c r="K14" i="128"/>
  <c r="K521" i="127"/>
  <c r="K830" i="127"/>
  <c r="K557" i="127"/>
  <c r="K752" i="127"/>
  <c r="K713" i="127"/>
  <c r="K543" i="127"/>
  <c r="K519" i="127"/>
  <c r="K465" i="127"/>
  <c r="K435" i="127"/>
  <c r="K411" i="127"/>
  <c r="K357" i="127"/>
  <c r="K327" i="127"/>
  <c r="K303" i="127"/>
  <c r="K249" i="127"/>
  <c r="K219" i="127"/>
  <c r="K820" i="127"/>
  <c r="K743" i="127"/>
  <c r="K703" i="127"/>
  <c r="K524" i="127"/>
  <c r="K416" i="127"/>
  <c r="K373" i="127"/>
  <c r="K308" i="127"/>
  <c r="K208" i="127"/>
  <c r="K190" i="127"/>
  <c r="K172" i="127"/>
  <c r="K136" i="127"/>
  <c r="K118" i="127"/>
  <c r="K100" i="127"/>
  <c r="K64" i="127"/>
  <c r="K47" i="127"/>
  <c r="K779" i="127"/>
  <c r="K656" i="127"/>
  <c r="K592" i="127"/>
  <c r="K520" i="127"/>
  <c r="K757" i="127"/>
  <c r="K674" i="127"/>
  <c r="K586" i="127"/>
  <c r="K541" i="127"/>
  <c r="K829" i="127"/>
  <c r="K725" i="127"/>
  <c r="K693" i="127"/>
  <c r="K609" i="127"/>
  <c r="K544" i="127"/>
  <c r="K685" i="127"/>
  <c r="K640" i="127"/>
  <c r="K595" i="127"/>
  <c r="K589" i="127"/>
  <c r="K511" i="127"/>
  <c r="K482" i="127"/>
  <c r="K446" i="127"/>
  <c r="K403" i="127"/>
  <c r="K392" i="127"/>
  <c r="K385" i="127"/>
  <c r="K367" i="127"/>
  <c r="K284" i="127"/>
  <c r="K277" i="127"/>
  <c r="K266" i="127"/>
  <c r="K223" i="127"/>
  <c r="K212" i="127"/>
  <c r="K209" i="127"/>
  <c r="K203" i="127"/>
  <c r="K185" i="127"/>
  <c r="K182" i="127"/>
  <c r="K176" i="127"/>
  <c r="K167" i="127"/>
  <c r="K155" i="127"/>
  <c r="K146" i="127"/>
  <c r="K143" i="127"/>
  <c r="K140" i="127"/>
  <c r="K122" i="127"/>
  <c r="K119" i="127"/>
  <c r="K113" i="127"/>
  <c r="K110" i="127"/>
  <c r="K717" i="127"/>
  <c r="K678" i="127"/>
  <c r="K639" i="127"/>
  <c r="K472" i="127"/>
  <c r="K461" i="127"/>
  <c r="K418" i="127"/>
  <c r="K412" i="127"/>
  <c r="K358" i="127"/>
  <c r="K347" i="127"/>
  <c r="K310" i="127"/>
  <c r="K299" i="127"/>
  <c r="K245" i="127"/>
  <c r="K665" i="127"/>
  <c r="K497" i="127"/>
  <c r="K491" i="127"/>
  <c r="K454" i="127"/>
  <c r="K443" i="127"/>
  <c r="K389" i="127"/>
  <c r="K346" i="127"/>
  <c r="K340" i="127"/>
  <c r="K329" i="127"/>
  <c r="K275" i="127"/>
  <c r="K238" i="127"/>
  <c r="K232" i="127"/>
  <c r="K227" i="127"/>
  <c r="K512" i="127"/>
  <c r="K490" i="127"/>
  <c r="K479" i="127"/>
  <c r="K473" i="127"/>
  <c r="K382" i="127"/>
  <c r="K376" i="127"/>
  <c r="K371" i="127"/>
  <c r="K328" i="127"/>
  <c r="K317" i="127"/>
  <c r="K311" i="127"/>
  <c r="K274" i="127"/>
  <c r="K268" i="127"/>
  <c r="K220" i="127"/>
  <c r="K214" i="127"/>
  <c r="K87" i="127"/>
  <c r="K80" i="127"/>
  <c r="K62" i="127"/>
  <c r="K18" i="127"/>
  <c r="K15" i="127"/>
  <c r="K12" i="127"/>
  <c r="K9" i="127"/>
  <c r="K14" i="127"/>
  <c r="K24" i="127"/>
  <c r="K46" i="127"/>
  <c r="K53" i="127"/>
  <c r="K96" i="127"/>
  <c r="K16" i="127"/>
  <c r="K22" i="127"/>
  <c r="K29" i="127"/>
  <c r="K34" i="127"/>
  <c r="K71" i="127"/>
  <c r="K75" i="127"/>
  <c r="K84" i="127"/>
  <c r="K101" i="127"/>
  <c r="K135" i="127"/>
  <c r="K141" i="127"/>
  <c r="K162" i="127"/>
  <c r="K233" i="127"/>
  <c r="K244" i="127"/>
  <c r="K298" i="127"/>
  <c r="K341" i="127"/>
  <c r="K352" i="127"/>
  <c r="K406" i="127"/>
  <c r="K449" i="127"/>
  <c r="K460" i="127"/>
  <c r="K530" i="127"/>
  <c r="K633" i="127"/>
  <c r="K710" i="127"/>
  <c r="K827" i="127"/>
  <c r="B24" i="130" l="1"/>
  <c r="K14" i="131"/>
  <c r="Q95" i="128"/>
  <c r="Q15" i="128"/>
  <c r="Q116" i="128"/>
  <c r="K4" i="128"/>
  <c r="K18" i="128"/>
  <c r="Q41" i="128"/>
  <c r="Q20" i="128"/>
  <c r="Q103" i="128"/>
  <c r="Q24" i="128"/>
  <c r="Q30" i="128"/>
  <c r="Q102" i="128"/>
  <c r="Q50" i="128"/>
  <c r="Q122" i="128"/>
  <c r="Q45" i="128"/>
  <c r="Q117" i="128"/>
  <c r="Q76" i="128"/>
  <c r="K8" i="128"/>
  <c r="K15" i="128"/>
  <c r="Q10" i="128"/>
  <c r="Q29" i="128"/>
  <c r="Q121" i="128"/>
  <c r="Q37" i="128"/>
  <c r="Q36" i="128"/>
  <c r="Q108" i="128"/>
  <c r="Q56" i="128"/>
  <c r="Q128" i="128"/>
  <c r="Q51" i="128"/>
  <c r="Q123" i="128"/>
  <c r="Q82" i="128"/>
  <c r="K10" i="131"/>
  <c r="Q57" i="128"/>
  <c r="K10" i="128"/>
  <c r="Q129" i="128"/>
  <c r="K6" i="128"/>
  <c r="K13" i="128"/>
  <c r="Q27" i="128"/>
  <c r="Q65" i="128"/>
  <c r="Q23" i="128"/>
  <c r="Q73" i="128"/>
  <c r="Q48" i="128"/>
  <c r="Q120" i="128"/>
  <c r="Q68" i="128"/>
  <c r="Q140" i="128"/>
  <c r="Q63" i="128"/>
  <c r="Q135" i="128"/>
  <c r="Q100" i="128"/>
  <c r="K11" i="128"/>
  <c r="Q134" i="128"/>
  <c r="Q94" i="128"/>
  <c r="K28" i="128"/>
  <c r="Q115" i="128"/>
  <c r="Q131" i="128"/>
  <c r="Q83" i="128"/>
  <c r="Q35" i="128"/>
  <c r="Q91" i="128"/>
  <c r="Q54" i="128"/>
  <c r="Q126" i="128"/>
  <c r="Q74" i="128"/>
  <c r="Q8" i="128"/>
  <c r="Q69" i="128"/>
  <c r="Q6" i="128"/>
  <c r="Q106" i="128"/>
  <c r="K25" i="128"/>
  <c r="Q61" i="128"/>
  <c r="Q77" i="128"/>
  <c r="Q101" i="128"/>
  <c r="Q53" i="128"/>
  <c r="Q109" i="128"/>
  <c r="Q60" i="128"/>
  <c r="Q132" i="128"/>
  <c r="Q80" i="128"/>
  <c r="Q16" i="128"/>
  <c r="Q75" i="128"/>
  <c r="Q11" i="128"/>
  <c r="Q112" i="128"/>
  <c r="K11" i="131"/>
  <c r="K22" i="131"/>
  <c r="K7" i="131"/>
  <c r="K22" i="128"/>
  <c r="K19" i="128"/>
  <c r="K12" i="128"/>
  <c r="Q89" i="128"/>
  <c r="Q133" i="128"/>
  <c r="Q5" i="128"/>
  <c r="Q22" i="128"/>
  <c r="Q40" i="128"/>
  <c r="K26" i="128"/>
  <c r="K23" i="128"/>
  <c r="Q113" i="128"/>
  <c r="Q21" i="128"/>
  <c r="Q72" i="128"/>
  <c r="Q92" i="128"/>
  <c r="Q87" i="128"/>
  <c r="Q130" i="128"/>
  <c r="K20" i="128"/>
  <c r="K16" i="128"/>
  <c r="Q59" i="128"/>
  <c r="K5" i="128"/>
  <c r="Q31" i="128"/>
  <c r="Q107" i="128"/>
  <c r="Q137" i="128"/>
  <c r="Q78" i="128"/>
  <c r="Q13" i="128"/>
  <c r="Q98" i="128"/>
  <c r="Q25" i="128"/>
  <c r="Q93" i="128"/>
  <c r="Q46" i="128"/>
  <c r="Q142" i="128"/>
  <c r="K17" i="128"/>
  <c r="K27" i="128"/>
  <c r="Q17" i="128"/>
  <c r="K7" i="128"/>
  <c r="Q49" i="128"/>
  <c r="Q125" i="128"/>
  <c r="Q139" i="128"/>
  <c r="Q84" i="128"/>
  <c r="Q32" i="128"/>
  <c r="Q104" i="128"/>
  <c r="Q28" i="128"/>
  <c r="Q99" i="128"/>
  <c r="Q58" i="128"/>
  <c r="Q97" i="128"/>
  <c r="K9" i="128"/>
  <c r="K21" i="128"/>
  <c r="Q4" i="128"/>
  <c r="Q85" i="128"/>
  <c r="Q12" i="128"/>
  <c r="Q96" i="128"/>
  <c r="Q44" i="128"/>
  <c r="Q39" i="128"/>
  <c r="Q111" i="128"/>
  <c r="Q70" i="128"/>
  <c r="K644" i="127"/>
  <c r="K722" i="127"/>
  <c r="L703" i="127"/>
  <c r="K42" i="122"/>
  <c r="K43" i="122"/>
  <c r="K44" i="122"/>
  <c r="M33" i="81"/>
  <c r="M32" i="81"/>
  <c r="M35" i="81"/>
  <c r="M31" i="81"/>
  <c r="M35" i="122"/>
  <c r="L347" i="127"/>
  <c r="L639" i="127"/>
  <c r="L176" i="127"/>
  <c r="L122" i="127"/>
  <c r="L162" i="127"/>
  <c r="L71" i="127"/>
  <c r="L53" i="127"/>
  <c r="L15" i="127"/>
  <c r="L220" i="127"/>
  <c r="L371" i="127"/>
  <c r="L512" i="127"/>
  <c r="L340" i="127"/>
  <c r="L497" i="127"/>
  <c r="L352" i="127"/>
  <c r="L141" i="127"/>
  <c r="L34" i="127"/>
  <c r="L46" i="127"/>
  <c r="L18" i="127"/>
  <c r="L268" i="127"/>
  <c r="L376" i="127"/>
  <c r="L223" i="127"/>
  <c r="L633" i="127"/>
  <c r="L341" i="127"/>
  <c r="L530" i="127"/>
  <c r="L385" i="127"/>
  <c r="L589" i="127"/>
  <c r="L693" i="127"/>
  <c r="L757" i="127"/>
  <c r="L64" i="127"/>
  <c r="L208" i="127"/>
  <c r="L743" i="127"/>
  <c r="L357" i="127"/>
  <c r="L713" i="127"/>
  <c r="L521" i="127"/>
  <c r="C19" i="130"/>
  <c r="C20" i="130"/>
  <c r="C16" i="130"/>
  <c r="C7" i="130"/>
  <c r="C14" i="130"/>
  <c r="C12" i="130"/>
  <c r="C5" i="130"/>
  <c r="C15" i="130"/>
  <c r="C10" i="130"/>
  <c r="C13" i="130"/>
  <c r="C8" i="130"/>
  <c r="C6" i="130"/>
  <c r="C18" i="130"/>
  <c r="C11" i="130"/>
  <c r="C9" i="130"/>
  <c r="C17" i="130"/>
  <c r="AM4" i="130"/>
  <c r="L227" i="127"/>
  <c r="L346" i="127"/>
  <c r="L665" i="127"/>
  <c r="L358" i="127"/>
  <c r="L678" i="127"/>
  <c r="L140" i="127"/>
  <c r="L182" i="127"/>
  <c r="L266" i="127"/>
  <c r="L392" i="127"/>
  <c r="L595" i="127"/>
  <c r="L725" i="127"/>
  <c r="L520" i="127"/>
  <c r="L100" i="127"/>
  <c r="L820" i="127"/>
  <c r="L411" i="127"/>
  <c r="L644" i="127"/>
  <c r="L406" i="127"/>
  <c r="L84" i="127"/>
  <c r="L87" i="127"/>
  <c r="L317" i="127"/>
  <c r="L479" i="127"/>
  <c r="L275" i="127"/>
  <c r="L454" i="127"/>
  <c r="L299" i="127"/>
  <c r="L113" i="127"/>
  <c r="L155" i="127"/>
  <c r="L209" i="127"/>
  <c r="L323" i="127"/>
  <c r="L482" i="127"/>
  <c r="L544" i="127"/>
  <c r="L586" i="127"/>
  <c r="L779" i="127"/>
  <c r="L172" i="127"/>
  <c r="L524" i="127"/>
  <c r="L303" i="127"/>
  <c r="L519" i="127"/>
  <c r="L722" i="127"/>
  <c r="L827" i="127"/>
  <c r="L244" i="127"/>
  <c r="L16" i="127"/>
  <c r="L9" i="127"/>
  <c r="L461" i="127"/>
  <c r="L710" i="127"/>
  <c r="L373" i="127"/>
  <c r="L233" i="127"/>
  <c r="L75" i="127"/>
  <c r="L96" i="127"/>
  <c r="L12" i="127"/>
  <c r="L214" i="127"/>
  <c r="L328" i="127"/>
  <c r="L490" i="127"/>
  <c r="L329" i="127"/>
  <c r="L491" i="127"/>
  <c r="L310" i="127"/>
  <c r="L472" i="127"/>
  <c r="L119" i="127"/>
  <c r="L167" i="127"/>
  <c r="L212" i="127"/>
  <c r="L367" i="127"/>
  <c r="L511" i="127"/>
  <c r="L609" i="127"/>
  <c r="L674" i="127"/>
  <c r="L47" i="127"/>
  <c r="L190" i="127"/>
  <c r="L327" i="127"/>
  <c r="L543" i="127"/>
  <c r="L830" i="127"/>
  <c r="L460" i="127"/>
  <c r="L308" i="127"/>
  <c r="L135" i="127"/>
  <c r="L29" i="127"/>
  <c r="L24" i="127"/>
  <c r="L62" i="127"/>
  <c r="L274" i="127"/>
  <c r="L382" i="127"/>
  <c r="L232" i="127"/>
  <c r="L389" i="127"/>
  <c r="L412" i="127"/>
  <c r="L717" i="127"/>
  <c r="L143" i="127"/>
  <c r="L185" i="127"/>
  <c r="L277" i="127"/>
  <c r="L403" i="127"/>
  <c r="L640" i="127"/>
  <c r="L829" i="127"/>
  <c r="L592" i="127"/>
  <c r="L118" i="127"/>
  <c r="L219" i="127"/>
  <c r="L435" i="127"/>
  <c r="L752" i="127"/>
  <c r="L449" i="127"/>
  <c r="L298" i="127"/>
  <c r="L101" i="127"/>
  <c r="L22" i="127"/>
  <c r="L14" i="127"/>
  <c r="L80" i="127"/>
  <c r="L311" i="127"/>
  <c r="L473" i="127"/>
  <c r="L238" i="127"/>
  <c r="L443" i="127"/>
  <c r="L245" i="127"/>
  <c r="L418" i="127"/>
  <c r="L110" i="127"/>
  <c r="L146" i="127"/>
  <c r="L203" i="127"/>
  <c r="L284" i="127"/>
  <c r="L446" i="127"/>
  <c r="L685" i="127"/>
  <c r="L541" i="127"/>
  <c r="L656" i="127"/>
  <c r="L136" i="127"/>
  <c r="L416" i="127"/>
  <c r="L249" i="127"/>
  <c r="L465" i="127"/>
  <c r="L557" i="127"/>
  <c r="K425" i="127"/>
  <c r="L425" i="127" s="1"/>
  <c r="K613" i="127"/>
  <c r="L613" i="127" s="1"/>
  <c r="K281" i="127"/>
  <c r="L281" i="127" s="1"/>
  <c r="K394" i="127"/>
  <c r="L394" i="127" s="1"/>
  <c r="K502" i="127"/>
  <c r="L502" i="127" s="1"/>
  <c r="K256" i="127"/>
  <c r="L256" i="127" s="1"/>
  <c r="K364" i="127"/>
  <c r="L364" i="127" s="1"/>
  <c r="K838" i="127"/>
  <c r="L838" i="127" s="1"/>
  <c r="K125" i="127"/>
  <c r="L125" i="127" s="1"/>
  <c r="K161" i="127"/>
  <c r="L161" i="127" s="1"/>
  <c r="K191" i="127"/>
  <c r="L191" i="127" s="1"/>
  <c r="K428" i="127"/>
  <c r="L428" i="127" s="1"/>
  <c r="K536" i="127"/>
  <c r="L536" i="127" s="1"/>
  <c r="K711" i="127"/>
  <c r="L711" i="127" s="1"/>
  <c r="K628" i="127"/>
  <c r="L628" i="127" s="1"/>
  <c r="K764" i="127"/>
  <c r="L764" i="127" s="1"/>
  <c r="K603" i="127"/>
  <c r="L603" i="127" s="1"/>
  <c r="K768" i="127"/>
  <c r="L768" i="127" s="1"/>
  <c r="K695" i="127"/>
  <c r="L695" i="127" s="1"/>
  <c r="K82" i="127"/>
  <c r="L82" i="127" s="1"/>
  <c r="K154" i="127"/>
  <c r="L154" i="127" s="1"/>
  <c r="K265" i="127"/>
  <c r="L265" i="127" s="1"/>
  <c r="K481" i="127"/>
  <c r="L481" i="127" s="1"/>
  <c r="K819" i="127"/>
  <c r="L819" i="127" s="1"/>
  <c r="K273" i="127"/>
  <c r="L273" i="127" s="1"/>
  <c r="K381" i="127"/>
  <c r="L381" i="127" s="1"/>
  <c r="K489" i="127"/>
  <c r="L489" i="127" s="1"/>
  <c r="K564" i="127"/>
  <c r="L564" i="127" s="1"/>
  <c r="K614" i="127"/>
  <c r="L614" i="127" s="1"/>
  <c r="K150" i="127"/>
  <c r="L150" i="127" s="1"/>
  <c r="K430" i="127"/>
  <c r="L430" i="127" s="1"/>
  <c r="K795" i="127"/>
  <c r="L795" i="127" s="1"/>
  <c r="K292" i="127"/>
  <c r="L292" i="127" s="1"/>
  <c r="K400" i="127"/>
  <c r="L400" i="127" s="1"/>
  <c r="K556" i="127"/>
  <c r="L556" i="127" s="1"/>
  <c r="K293" i="127"/>
  <c r="L293" i="127" s="1"/>
  <c r="K407" i="127"/>
  <c r="L407" i="127" s="1"/>
  <c r="K104" i="127"/>
  <c r="L104" i="127" s="1"/>
  <c r="K131" i="127"/>
  <c r="L131" i="127" s="1"/>
  <c r="K164" i="127"/>
  <c r="L164" i="127" s="1"/>
  <c r="K197" i="127"/>
  <c r="L197" i="127" s="1"/>
  <c r="K241" i="127"/>
  <c r="L241" i="127" s="1"/>
  <c r="K439" i="127"/>
  <c r="L439" i="127" s="1"/>
  <c r="K562" i="127"/>
  <c r="L562" i="127" s="1"/>
  <c r="K753" i="127"/>
  <c r="L753" i="127" s="1"/>
  <c r="K641" i="127"/>
  <c r="L641" i="127" s="1"/>
  <c r="K775" i="127"/>
  <c r="L775" i="127" s="1"/>
  <c r="K635" i="127"/>
  <c r="L635" i="127" s="1"/>
  <c r="K811" i="127"/>
  <c r="L811" i="127" s="1"/>
  <c r="K736" i="127"/>
  <c r="L736" i="127" s="1"/>
  <c r="K94" i="127"/>
  <c r="L94" i="127" s="1"/>
  <c r="K166" i="127"/>
  <c r="L166" i="127" s="1"/>
  <c r="K301" i="127"/>
  <c r="L301" i="127" s="1"/>
  <c r="K517" i="127"/>
  <c r="L517" i="127" s="1"/>
  <c r="K766" i="127"/>
  <c r="L766" i="127" s="1"/>
  <c r="K291" i="127"/>
  <c r="L291" i="127" s="1"/>
  <c r="K399" i="127"/>
  <c r="L399" i="127" s="1"/>
  <c r="K507" i="127"/>
  <c r="L507" i="127" s="1"/>
  <c r="K601" i="127"/>
  <c r="L601" i="127" s="1"/>
  <c r="K679" i="127"/>
  <c r="L679" i="127" s="1"/>
  <c r="K386" i="127"/>
  <c r="L386" i="127" s="1"/>
  <c r="K706" i="127"/>
  <c r="L706" i="127" s="1"/>
  <c r="K553" i="127"/>
  <c r="L553" i="127" s="1"/>
  <c r="K714" i="127"/>
  <c r="L714" i="127" s="1"/>
  <c r="K617" i="127"/>
  <c r="L617" i="127" s="1"/>
  <c r="K58" i="127"/>
  <c r="L58" i="127" s="1"/>
  <c r="K130" i="127"/>
  <c r="L130" i="127" s="1"/>
  <c r="K202" i="127"/>
  <c r="L202" i="127" s="1"/>
  <c r="K409" i="127"/>
  <c r="L409" i="127" s="1"/>
  <c r="K813" i="127"/>
  <c r="L813" i="127" s="1"/>
  <c r="K237" i="127"/>
  <c r="L237" i="127" s="1"/>
  <c r="K345" i="127"/>
  <c r="L345" i="127" s="1"/>
  <c r="K453" i="127"/>
  <c r="L453" i="127" s="1"/>
  <c r="K681" i="127"/>
  <c r="L681" i="127" s="1"/>
  <c r="K817" i="127"/>
  <c r="L817" i="127" s="1"/>
  <c r="K242" i="127"/>
  <c r="L242" i="127" s="1"/>
  <c r="K295" i="127"/>
  <c r="L295" i="127" s="1"/>
  <c r="K410" i="127"/>
  <c r="L410" i="127" s="1"/>
  <c r="K647" i="127"/>
  <c r="L647" i="127" s="1"/>
  <c r="K559" i="127"/>
  <c r="L559" i="127" s="1"/>
  <c r="K694" i="127"/>
  <c r="L694" i="127" s="1"/>
  <c r="K527" i="127"/>
  <c r="L527" i="127" s="1"/>
  <c r="K669" i="127"/>
  <c r="L669" i="127" s="1"/>
  <c r="K70" i="127"/>
  <c r="L70" i="127" s="1"/>
  <c r="K106" i="127"/>
  <c r="L106" i="127" s="1"/>
  <c r="K142" i="127"/>
  <c r="L142" i="127" s="1"/>
  <c r="K178" i="127"/>
  <c r="L178" i="127" s="1"/>
  <c r="K229" i="127"/>
  <c r="L229" i="127" s="1"/>
  <c r="K337" i="127"/>
  <c r="L337" i="127" s="1"/>
  <c r="K445" i="127"/>
  <c r="L445" i="127" s="1"/>
  <c r="K638" i="127"/>
  <c r="L638" i="127" s="1"/>
  <c r="K754" i="127"/>
  <c r="L754" i="127" s="1"/>
  <c r="K831" i="127"/>
  <c r="L831" i="127" s="1"/>
  <c r="K255" i="127"/>
  <c r="L255" i="127" s="1"/>
  <c r="K309" i="127"/>
  <c r="L309" i="127" s="1"/>
  <c r="K363" i="127"/>
  <c r="L363" i="127" s="1"/>
  <c r="K417" i="127"/>
  <c r="L417" i="127" s="1"/>
  <c r="K471" i="127"/>
  <c r="L471" i="127" s="1"/>
  <c r="K525" i="127"/>
  <c r="L525" i="127" s="1"/>
  <c r="K778" i="127"/>
  <c r="L778" i="127" s="1"/>
  <c r="K666" i="127"/>
  <c r="L666" i="127" s="1"/>
  <c r="K575" i="127"/>
  <c r="L575" i="127" s="1"/>
  <c r="K744" i="127"/>
  <c r="L744" i="127" s="1"/>
  <c r="K183" i="127"/>
  <c r="L183" i="127" s="1"/>
  <c r="K37" i="127"/>
  <c r="L37" i="127" s="1"/>
  <c r="K331" i="127"/>
  <c r="L331" i="127" s="1"/>
  <c r="K374" i="127"/>
  <c r="L374" i="127" s="1"/>
  <c r="K493" i="127"/>
  <c r="L493" i="127" s="1"/>
  <c r="K692" i="127"/>
  <c r="L692" i="127" s="1"/>
  <c r="K785" i="127"/>
  <c r="L785" i="127" s="1"/>
  <c r="K574" i="127"/>
  <c r="L574" i="127" s="1"/>
  <c r="K712" i="127"/>
  <c r="L712" i="127" s="1"/>
  <c r="K786" i="127"/>
  <c r="L786" i="127" s="1"/>
  <c r="K623" i="127"/>
  <c r="L623" i="127" s="1"/>
  <c r="K801" i="127"/>
  <c r="L801" i="127" s="1"/>
  <c r="K503" i="127"/>
  <c r="L503" i="127" s="1"/>
  <c r="K395" i="127"/>
  <c r="L395" i="127" s="1"/>
  <c r="K287" i="127"/>
  <c r="L287" i="127" s="1"/>
  <c r="K168" i="127"/>
  <c r="L168" i="127" s="1"/>
  <c r="K117" i="127"/>
  <c r="L117" i="127" s="1"/>
  <c r="K41" i="127"/>
  <c r="L41" i="127" s="1"/>
  <c r="K7" i="127"/>
  <c r="L7" i="127" s="1"/>
  <c r="K6" i="127"/>
  <c r="L6" i="127" s="1"/>
  <c r="K51" i="127"/>
  <c r="L51" i="127" s="1"/>
  <c r="K98" i="127"/>
  <c r="L98" i="127" s="1"/>
  <c r="K263" i="127"/>
  <c r="L263" i="127" s="1"/>
  <c r="K365" i="127"/>
  <c r="L365" i="127" s="1"/>
  <c r="K436" i="127"/>
  <c r="L436" i="127" s="1"/>
  <c r="K730" i="127"/>
  <c r="L730" i="127" s="1"/>
  <c r="K335" i="127"/>
  <c r="L335" i="127" s="1"/>
  <c r="K437" i="127"/>
  <c r="L437" i="127" s="1"/>
  <c r="K508" i="127"/>
  <c r="L508" i="127" s="1"/>
  <c r="K250" i="127"/>
  <c r="L250" i="127" s="1"/>
  <c r="K353" i="127"/>
  <c r="L353" i="127" s="1"/>
  <c r="K455" i="127"/>
  <c r="L455" i="127" s="1"/>
  <c r="K532" i="127"/>
  <c r="L532" i="127" s="1"/>
  <c r="K107" i="127"/>
  <c r="L107" i="127" s="1"/>
  <c r="K128" i="127"/>
  <c r="L128" i="127" s="1"/>
  <c r="K149" i="127"/>
  <c r="L149" i="127" s="1"/>
  <c r="K173" i="127"/>
  <c r="L173" i="127" s="1"/>
  <c r="K194" i="127"/>
  <c r="L194" i="127" s="1"/>
  <c r="K259" i="127"/>
  <c r="L259" i="127" s="1"/>
  <c r="K302" i="127"/>
  <c r="L302" i="127" s="1"/>
  <c r="K338" i="127"/>
  <c r="L338" i="127" s="1"/>
  <c r="K457" i="127"/>
  <c r="L457" i="127" s="1"/>
  <c r="K500" i="127"/>
  <c r="L500" i="127" s="1"/>
  <c r="K547" i="127"/>
  <c r="L547" i="127" s="1"/>
  <c r="K634" i="127"/>
  <c r="L634" i="127" s="1"/>
  <c r="K705" i="127"/>
  <c r="L705" i="127" s="1"/>
  <c r="K796" i="127"/>
  <c r="L796" i="127" s="1"/>
  <c r="K602" i="127"/>
  <c r="L602" i="127" s="1"/>
  <c r="K667" i="127"/>
  <c r="L667" i="127" s="1"/>
  <c r="K719" i="127"/>
  <c r="L719" i="127" s="1"/>
  <c r="K818" i="127"/>
  <c r="L818" i="127" s="1"/>
  <c r="K580" i="127"/>
  <c r="L580" i="127" s="1"/>
  <c r="K629" i="127"/>
  <c r="L629" i="127" s="1"/>
  <c r="K700" i="127"/>
  <c r="L700" i="127" s="1"/>
  <c r="K800" i="127"/>
  <c r="L800" i="127" s="1"/>
  <c r="K549" i="127"/>
  <c r="L549" i="127" s="1"/>
  <c r="K682" i="127"/>
  <c r="L682" i="127" s="1"/>
  <c r="K844" i="127"/>
  <c r="L844" i="127" s="1"/>
  <c r="K76" i="127"/>
  <c r="L76" i="127" s="1"/>
  <c r="K112" i="127"/>
  <c r="L112" i="127" s="1"/>
  <c r="K148" i="127"/>
  <c r="L148" i="127" s="1"/>
  <c r="K184" i="127"/>
  <c r="L184" i="127" s="1"/>
  <c r="K236" i="127"/>
  <c r="L236" i="127" s="1"/>
  <c r="K344" i="127"/>
  <c r="L344" i="127" s="1"/>
  <c r="K452" i="127"/>
  <c r="L452" i="127" s="1"/>
  <c r="K677" i="127"/>
  <c r="L677" i="127" s="1"/>
  <c r="K808" i="127"/>
  <c r="L808" i="127" s="1"/>
  <c r="K213" i="127"/>
  <c r="L213" i="127" s="1"/>
  <c r="K267" i="127"/>
  <c r="L267" i="127" s="1"/>
  <c r="K321" i="127"/>
  <c r="L321" i="127" s="1"/>
  <c r="K375" i="127"/>
  <c r="L375" i="127" s="1"/>
  <c r="K429" i="127"/>
  <c r="L429" i="127" s="1"/>
  <c r="K483" i="127"/>
  <c r="L483" i="127" s="1"/>
  <c r="K537" i="127"/>
  <c r="L537" i="127" s="1"/>
  <c r="K843" i="127"/>
  <c r="L843" i="127" s="1"/>
  <c r="K709" i="127"/>
  <c r="L709" i="127" s="1"/>
  <c r="K593" i="127"/>
  <c r="L593" i="127" s="1"/>
  <c r="K787" i="127"/>
  <c r="L787" i="127" s="1"/>
  <c r="K105" i="127"/>
  <c r="L105" i="127" s="1"/>
  <c r="K451" i="127"/>
  <c r="L451" i="127" s="1"/>
  <c r="K137" i="127"/>
  <c r="L137" i="127" s="1"/>
  <c r="K158" i="127"/>
  <c r="L158" i="127" s="1"/>
  <c r="K179" i="127"/>
  <c r="L179" i="127" s="1"/>
  <c r="K200" i="127"/>
  <c r="L200" i="127" s="1"/>
  <c r="K230" i="127"/>
  <c r="L230" i="127" s="1"/>
  <c r="K320" i="127"/>
  <c r="L320" i="127" s="1"/>
  <c r="K349" i="127"/>
  <c r="L349" i="127" s="1"/>
  <c r="K475" i="127"/>
  <c r="L475" i="127" s="1"/>
  <c r="K518" i="127"/>
  <c r="L518" i="127" s="1"/>
  <c r="K568" i="127"/>
  <c r="L568" i="127" s="1"/>
  <c r="K646" i="127"/>
  <c r="L646" i="127" s="1"/>
  <c r="K731" i="127"/>
  <c r="L731" i="127" s="1"/>
  <c r="K839" i="127"/>
  <c r="L839" i="127" s="1"/>
  <c r="K615" i="127"/>
  <c r="L615" i="127" s="1"/>
  <c r="K687" i="127"/>
  <c r="L687" i="127" s="1"/>
  <c r="K732" i="127"/>
  <c r="L732" i="127" s="1"/>
  <c r="K840" i="127"/>
  <c r="L840" i="127" s="1"/>
  <c r="K597" i="127"/>
  <c r="L597" i="127" s="1"/>
  <c r="K642" i="127"/>
  <c r="L642" i="127" s="1"/>
  <c r="K746" i="127"/>
  <c r="L746" i="127" s="1"/>
  <c r="K822" i="127"/>
  <c r="L822" i="127" s="1"/>
  <c r="K604" i="127"/>
  <c r="L604" i="127" s="1"/>
  <c r="K721" i="127"/>
  <c r="L721" i="127" s="1"/>
  <c r="K52" i="127"/>
  <c r="L52" i="127" s="1"/>
  <c r="K88" i="127"/>
  <c r="L88" i="127" s="1"/>
  <c r="K124" i="127"/>
  <c r="L124" i="127" s="1"/>
  <c r="K160" i="127"/>
  <c r="L160" i="127" s="1"/>
  <c r="K196" i="127"/>
  <c r="L196" i="127" s="1"/>
  <c r="K272" i="127"/>
  <c r="L272" i="127" s="1"/>
  <c r="K380" i="127"/>
  <c r="L380" i="127" s="1"/>
  <c r="K488" i="127"/>
  <c r="L488" i="127" s="1"/>
  <c r="K748" i="127"/>
  <c r="L748" i="127" s="1"/>
  <c r="K755" i="127"/>
  <c r="L755" i="127" s="1"/>
  <c r="K231" i="127"/>
  <c r="L231" i="127" s="1"/>
  <c r="K285" i="127"/>
  <c r="L285" i="127" s="1"/>
  <c r="K339" i="127"/>
  <c r="L339" i="127" s="1"/>
  <c r="K393" i="127"/>
  <c r="L393" i="127" s="1"/>
  <c r="K447" i="127"/>
  <c r="L447" i="127" s="1"/>
  <c r="K501" i="127"/>
  <c r="L501" i="127" s="1"/>
  <c r="K616" i="127"/>
  <c r="L616" i="127" s="1"/>
  <c r="K582" i="127"/>
  <c r="L582" i="127" s="1"/>
  <c r="K774" i="127"/>
  <c r="L774" i="127" s="1"/>
  <c r="K636" i="127"/>
  <c r="L636" i="127" s="1"/>
  <c r="K388" i="127"/>
  <c r="L388" i="127" s="1"/>
  <c r="K186" i="127"/>
  <c r="L186" i="127" s="1"/>
  <c r="K307" i="127"/>
  <c r="L307" i="127" s="1"/>
  <c r="Q136" i="128"/>
  <c r="Q141" i="128"/>
  <c r="Q52" i="128"/>
  <c r="Q88" i="128"/>
  <c r="Q124" i="128"/>
  <c r="Q43" i="128"/>
  <c r="K478" i="127"/>
  <c r="L478" i="127" s="1"/>
  <c r="K467" i="127"/>
  <c r="L467" i="127" s="1"/>
  <c r="K424" i="127"/>
  <c r="L424" i="127" s="1"/>
  <c r="K262" i="127"/>
  <c r="L262" i="127" s="1"/>
  <c r="K784" i="127"/>
  <c r="L784" i="127" s="1"/>
  <c r="K526" i="127"/>
  <c r="L526" i="127" s="1"/>
  <c r="K413" i="127"/>
  <c r="L413" i="127" s="1"/>
  <c r="K370" i="127"/>
  <c r="L370" i="127" s="1"/>
  <c r="K359" i="127"/>
  <c r="L359" i="127" s="1"/>
  <c r="K316" i="127"/>
  <c r="L316" i="127" s="1"/>
  <c r="K305" i="127"/>
  <c r="L305" i="127" s="1"/>
  <c r="K251" i="127"/>
  <c r="L251" i="127" s="1"/>
  <c r="K102" i="127"/>
  <c r="L102" i="127" s="1"/>
  <c r="K89" i="127"/>
  <c r="L89" i="127" s="1"/>
  <c r="K63" i="127"/>
  <c r="L63" i="127" s="1"/>
  <c r="K59" i="127"/>
  <c r="L59" i="127" s="1"/>
  <c r="K50" i="127"/>
  <c r="L50" i="127" s="1"/>
  <c r="K44" i="127"/>
  <c r="L44" i="127" s="1"/>
  <c r="K39" i="127"/>
  <c r="L39" i="127" s="1"/>
  <c r="K32" i="127"/>
  <c r="L32" i="127" s="1"/>
  <c r="K27" i="127"/>
  <c r="L27" i="127" s="1"/>
  <c r="K20" i="127"/>
  <c r="L20" i="127" s="1"/>
  <c r="K11" i="127"/>
  <c r="L11" i="127" s="1"/>
  <c r="K93" i="127"/>
  <c r="L93" i="127" s="1"/>
  <c r="K54" i="127"/>
  <c r="L54" i="127" s="1"/>
  <c r="K433" i="127"/>
  <c r="L433" i="127" s="1"/>
  <c r="K368" i="127"/>
  <c r="L368" i="127" s="1"/>
  <c r="K126" i="127"/>
  <c r="L126" i="127" s="1"/>
  <c r="K38" i="127"/>
  <c r="L38" i="127" s="1"/>
  <c r="K189" i="127"/>
  <c r="L189" i="127" s="1"/>
  <c r="K95" i="127"/>
  <c r="L95" i="127" s="1"/>
  <c r="K56" i="127"/>
  <c r="L56" i="127" s="1"/>
  <c r="K23" i="127"/>
  <c r="L23" i="127" s="1"/>
  <c r="K17" i="127"/>
  <c r="L17" i="127" s="1"/>
  <c r="K159" i="127"/>
  <c r="L159" i="127" s="1"/>
  <c r="K78" i="127"/>
  <c r="L78" i="127" s="1"/>
  <c r="K65" i="127"/>
  <c r="L65" i="127" s="1"/>
  <c r="K138" i="127"/>
  <c r="L138" i="127" s="1"/>
  <c r="K90" i="127"/>
  <c r="L90" i="127" s="1"/>
  <c r="K671" i="127"/>
  <c r="L671" i="127" s="1"/>
  <c r="K487" i="127"/>
  <c r="L487" i="127" s="1"/>
  <c r="K422" i="127"/>
  <c r="L422" i="127" s="1"/>
  <c r="K165" i="127"/>
  <c r="L165" i="127" s="1"/>
  <c r="K35" i="127"/>
  <c r="L35" i="127" s="1"/>
  <c r="K8" i="127"/>
  <c r="L8" i="127" s="1"/>
  <c r="K476" i="127"/>
  <c r="L476" i="127" s="1"/>
  <c r="K217" i="127"/>
  <c r="L217" i="127" s="1"/>
  <c r="K21" i="127"/>
  <c r="L21" i="127" s="1"/>
  <c r="K10" i="127"/>
  <c r="L10" i="127" s="1"/>
  <c r="K120" i="127"/>
  <c r="L120" i="127" s="1"/>
  <c r="K40" i="127"/>
  <c r="L40" i="127" s="1"/>
  <c r="K539" i="127"/>
  <c r="L539" i="127" s="1"/>
  <c r="K271" i="127"/>
  <c r="L271" i="127" s="1"/>
  <c r="K180" i="127"/>
  <c r="L180" i="127" s="1"/>
  <c r="K28" i="127"/>
  <c r="L28" i="127" s="1"/>
  <c r="K523" i="127"/>
  <c r="L523" i="127" s="1"/>
  <c r="K325" i="127"/>
  <c r="L325" i="127" s="1"/>
  <c r="K260" i="127"/>
  <c r="L260" i="127" s="1"/>
  <c r="K207" i="127"/>
  <c r="L207" i="127" s="1"/>
  <c r="K153" i="127"/>
  <c r="L153" i="127" s="1"/>
  <c r="K132" i="127"/>
  <c r="L132" i="127" s="1"/>
  <c r="K74" i="127"/>
  <c r="L74" i="127" s="1"/>
  <c r="K33" i="127"/>
  <c r="L33" i="127" s="1"/>
  <c r="K26" i="127"/>
  <c r="L26" i="127" s="1"/>
  <c r="K19" i="127"/>
  <c r="L19" i="127" s="1"/>
  <c r="K379" i="127"/>
  <c r="L379" i="127" s="1"/>
  <c r="K314" i="127"/>
  <c r="L314" i="127" s="1"/>
  <c r="K198" i="127"/>
  <c r="L198" i="127" s="1"/>
  <c r="K114" i="127"/>
  <c r="L114" i="127" s="1"/>
  <c r="K99" i="127"/>
  <c r="L99" i="127" s="1"/>
  <c r="K86" i="127"/>
  <c r="L86" i="127" s="1"/>
  <c r="K60" i="127"/>
  <c r="L60" i="127" s="1"/>
  <c r="K43" i="127"/>
  <c r="L43" i="127" s="1"/>
  <c r="C20" i="127"/>
  <c r="C18" i="127"/>
  <c r="C11" i="127"/>
  <c r="C9" i="127"/>
  <c r="C7" i="127"/>
  <c r="C16" i="127"/>
  <c r="C17" i="127"/>
  <c r="C15" i="127"/>
  <c r="C8" i="127"/>
  <c r="C6" i="127"/>
  <c r="C13" i="127"/>
  <c r="C12" i="127"/>
  <c r="C19" i="127"/>
  <c r="C5" i="127"/>
  <c r="C10" i="127"/>
  <c r="C14" i="127"/>
  <c r="K48" i="127"/>
  <c r="L48" i="127" s="1"/>
  <c r="K69" i="127"/>
  <c r="L69" i="127" s="1"/>
  <c r="K257" i="127"/>
  <c r="L257" i="127" s="1"/>
  <c r="K322" i="127"/>
  <c r="L322" i="127" s="1"/>
  <c r="K419" i="127"/>
  <c r="L419" i="127" s="1"/>
  <c r="K484" i="127"/>
  <c r="L484" i="127" s="1"/>
  <c r="K652" i="127"/>
  <c r="L652" i="127" s="1"/>
  <c r="K221" i="127"/>
  <c r="L221" i="127" s="1"/>
  <c r="K286" i="127"/>
  <c r="L286" i="127" s="1"/>
  <c r="K383" i="127"/>
  <c r="L383" i="127" s="1"/>
  <c r="K448" i="127"/>
  <c r="L448" i="127" s="1"/>
  <c r="K515" i="127"/>
  <c r="L515" i="127" s="1"/>
  <c r="K239" i="127"/>
  <c r="L239" i="127" s="1"/>
  <c r="K304" i="127"/>
  <c r="L304" i="127" s="1"/>
  <c r="K401" i="127"/>
  <c r="L401" i="127" s="1"/>
  <c r="K466" i="127"/>
  <c r="L466" i="127" s="1"/>
  <c r="K773" i="127"/>
  <c r="L773" i="127" s="1"/>
  <c r="K116" i="127"/>
  <c r="L116" i="127" s="1"/>
  <c r="K134" i="127"/>
  <c r="L134" i="127" s="1"/>
  <c r="K152" i="127"/>
  <c r="L152" i="127" s="1"/>
  <c r="K170" i="127"/>
  <c r="L170" i="127" s="1"/>
  <c r="K188" i="127"/>
  <c r="L188" i="127" s="1"/>
  <c r="K206" i="127"/>
  <c r="L206" i="127" s="1"/>
  <c r="K248" i="127"/>
  <c r="L248" i="127" s="1"/>
  <c r="K313" i="127"/>
  <c r="L313" i="127" s="1"/>
  <c r="K356" i="127"/>
  <c r="L356" i="127" s="1"/>
  <c r="K421" i="127"/>
  <c r="L421" i="127" s="1"/>
  <c r="K464" i="127"/>
  <c r="L464" i="127" s="1"/>
  <c r="K529" i="127"/>
  <c r="L529" i="127" s="1"/>
  <c r="K620" i="127"/>
  <c r="L620" i="127" s="1"/>
  <c r="K660" i="127"/>
  <c r="L660" i="127" s="1"/>
  <c r="K699" i="127"/>
  <c r="L699" i="127" s="1"/>
  <c r="K742" i="127"/>
  <c r="L742" i="127" s="1"/>
  <c r="K807" i="127"/>
  <c r="L807" i="127" s="1"/>
  <c r="K622" i="127"/>
  <c r="L622" i="127" s="1"/>
  <c r="K649" i="127"/>
  <c r="L649" i="127" s="1"/>
  <c r="K688" i="127"/>
  <c r="L688" i="127" s="1"/>
  <c r="K509" i="127"/>
  <c r="L509" i="127" s="1"/>
  <c r="K624" i="127"/>
  <c r="L624" i="127" s="1"/>
  <c r="K663" i="127"/>
  <c r="L663" i="127" s="1"/>
  <c r="K701" i="127"/>
  <c r="L701" i="127" s="1"/>
  <c r="K747" i="127"/>
  <c r="L747" i="127" s="1"/>
  <c r="K49" i="127"/>
  <c r="L49" i="127" s="1"/>
  <c r="K67" i="127"/>
  <c r="L67" i="127" s="1"/>
  <c r="K85" i="127"/>
  <c r="L85" i="127" s="1"/>
  <c r="K103" i="127"/>
  <c r="L103" i="127" s="1"/>
  <c r="K121" i="127"/>
  <c r="L121" i="127" s="1"/>
  <c r="K139" i="127"/>
  <c r="L139" i="127" s="1"/>
  <c r="K157" i="127"/>
  <c r="L157" i="127" s="1"/>
  <c r="K175" i="127"/>
  <c r="L175" i="127" s="1"/>
  <c r="K193" i="127"/>
  <c r="L193" i="127" s="1"/>
  <c r="K211" i="127"/>
  <c r="L211" i="127" s="1"/>
  <c r="K254" i="127"/>
  <c r="L254" i="127" s="1"/>
  <c r="K319" i="127"/>
  <c r="L319" i="127" s="1"/>
  <c r="K362" i="127"/>
  <c r="L362" i="127" s="1"/>
  <c r="K427" i="127"/>
  <c r="L427" i="127" s="1"/>
  <c r="K470" i="127"/>
  <c r="L470" i="127" s="1"/>
  <c r="K535" i="127"/>
  <c r="L535" i="127" s="1"/>
  <c r="K631" i="127"/>
  <c r="L631" i="127" s="1"/>
  <c r="K759" i="127"/>
  <c r="L759" i="127" s="1"/>
  <c r="K749" i="127"/>
  <c r="L749" i="127" s="1"/>
  <c r="K814" i="127"/>
  <c r="L814" i="127" s="1"/>
  <c r="K793" i="127"/>
  <c r="L793" i="127" s="1"/>
  <c r="K216" i="127"/>
  <c r="L216" i="127" s="1"/>
  <c r="K234" i="127"/>
  <c r="L234" i="127" s="1"/>
  <c r="K252" i="127"/>
  <c r="L252" i="127" s="1"/>
  <c r="K270" i="127"/>
  <c r="L270" i="127" s="1"/>
  <c r="K288" i="127"/>
  <c r="L288" i="127" s="1"/>
  <c r="K306" i="127"/>
  <c r="L306" i="127" s="1"/>
  <c r="K324" i="127"/>
  <c r="L324" i="127" s="1"/>
  <c r="K342" i="127"/>
  <c r="L342" i="127" s="1"/>
  <c r="K360" i="127"/>
  <c r="L360" i="127" s="1"/>
  <c r="K378" i="127"/>
  <c r="L378" i="127" s="1"/>
  <c r="K396" i="127"/>
  <c r="L396" i="127" s="1"/>
  <c r="K414" i="127"/>
  <c r="L414" i="127" s="1"/>
  <c r="K432" i="127"/>
  <c r="L432" i="127" s="1"/>
  <c r="K450" i="127"/>
  <c r="L450" i="127" s="1"/>
  <c r="K468" i="127"/>
  <c r="L468" i="127" s="1"/>
  <c r="K486" i="127"/>
  <c r="L486" i="127" s="1"/>
  <c r="K504" i="127"/>
  <c r="L504" i="127" s="1"/>
  <c r="K522" i="127"/>
  <c r="L522" i="127" s="1"/>
  <c r="K540" i="127"/>
  <c r="L540" i="127" s="1"/>
  <c r="K621" i="127"/>
  <c r="L621" i="127" s="1"/>
  <c r="K653" i="127"/>
  <c r="L653" i="127" s="1"/>
  <c r="K718" i="127"/>
  <c r="L718" i="127" s="1"/>
  <c r="K783" i="127"/>
  <c r="L783" i="127" s="1"/>
  <c r="K815" i="127"/>
  <c r="L815" i="127" s="1"/>
  <c r="K567" i="127"/>
  <c r="L567" i="127" s="1"/>
  <c r="K585" i="127"/>
  <c r="L585" i="127" s="1"/>
  <c r="K626" i="127"/>
  <c r="L626" i="127" s="1"/>
  <c r="K648" i="127"/>
  <c r="L648" i="127" s="1"/>
  <c r="K691" i="127"/>
  <c r="L691" i="127" s="1"/>
  <c r="K734" i="127"/>
  <c r="L734" i="127" s="1"/>
  <c r="K756" i="127"/>
  <c r="L756" i="127" s="1"/>
  <c r="K799" i="127"/>
  <c r="L799" i="127" s="1"/>
  <c r="K842" i="127"/>
  <c r="L842" i="127" s="1"/>
  <c r="K560" i="127"/>
  <c r="L560" i="127" s="1"/>
  <c r="K578" i="127"/>
  <c r="L578" i="127" s="1"/>
  <c r="K596" i="127"/>
  <c r="L596" i="127" s="1"/>
  <c r="K618" i="127"/>
  <c r="L618" i="127" s="1"/>
  <c r="K661" i="127"/>
  <c r="L661" i="127" s="1"/>
  <c r="K704" i="127"/>
  <c r="L704" i="127" s="1"/>
  <c r="K726" i="127"/>
  <c r="L726" i="127" s="1"/>
  <c r="K769" i="127"/>
  <c r="L769" i="127" s="1"/>
  <c r="K812" i="127"/>
  <c r="L812" i="127" s="1"/>
  <c r="K834" i="127"/>
  <c r="L834" i="127" s="1"/>
  <c r="K361" i="127"/>
  <c r="L361" i="127" s="1"/>
  <c r="K296" i="127"/>
  <c r="L296" i="127" s="1"/>
  <c r="K174" i="127"/>
  <c r="L174" i="127" s="1"/>
  <c r="K66" i="127"/>
  <c r="L66" i="127" s="1"/>
  <c r="K5" i="127"/>
  <c r="K442" i="127"/>
  <c r="L442" i="127" s="1"/>
  <c r="K377" i="127"/>
  <c r="L377" i="127" s="1"/>
  <c r="K144" i="127"/>
  <c r="L144" i="127" s="1"/>
  <c r="K108" i="127"/>
  <c r="L108" i="127" s="1"/>
  <c r="K81" i="127"/>
  <c r="L81" i="127" s="1"/>
  <c r="B46" i="127"/>
  <c r="B20" i="127"/>
  <c r="B17" i="127"/>
  <c r="B14" i="127"/>
  <c r="B11" i="127"/>
  <c r="B8" i="127"/>
  <c r="B5" i="127"/>
  <c r="B44" i="127"/>
  <c r="B39" i="127"/>
  <c r="B32" i="127"/>
  <c r="B27" i="127"/>
  <c r="B13" i="127"/>
  <c r="B34" i="127"/>
  <c r="B29" i="127"/>
  <c r="B18" i="127"/>
  <c r="B49" i="127"/>
  <c r="B41" i="127"/>
  <c r="B22" i="127"/>
  <c r="B9" i="127"/>
  <c r="B40" i="127"/>
  <c r="B35" i="127"/>
  <c r="B28" i="127"/>
  <c r="B23" i="127"/>
  <c r="B19" i="127"/>
  <c r="B10" i="127"/>
  <c r="B30" i="127"/>
  <c r="B15" i="127"/>
  <c r="B47" i="127"/>
  <c r="B42" i="127"/>
  <c r="B37" i="127"/>
  <c r="B25" i="127"/>
  <c r="B6" i="127"/>
  <c r="B31" i="127"/>
  <c r="B24" i="127"/>
  <c r="B7" i="127"/>
  <c r="B45" i="127"/>
  <c r="B38" i="127"/>
  <c r="B12" i="127"/>
  <c r="B16" i="127"/>
  <c r="B48" i="127"/>
  <c r="B36" i="127"/>
  <c r="B33" i="127"/>
  <c r="B43" i="127"/>
  <c r="B21" i="127"/>
  <c r="B26" i="127"/>
  <c r="K505" i="127"/>
  <c r="L505" i="127" s="1"/>
  <c r="K440" i="127"/>
  <c r="L440" i="127" s="1"/>
  <c r="K235" i="127"/>
  <c r="L235" i="127" s="1"/>
  <c r="K177" i="127"/>
  <c r="L177" i="127" s="1"/>
  <c r="K129" i="127"/>
  <c r="L129" i="127" s="1"/>
  <c r="K627" i="127"/>
  <c r="L627" i="127" s="1"/>
  <c r="K659" i="127"/>
  <c r="L659" i="127" s="1"/>
  <c r="K724" i="127"/>
  <c r="L724" i="127" s="1"/>
  <c r="K789" i="127"/>
  <c r="L789" i="127" s="1"/>
  <c r="K821" i="127"/>
  <c r="L821" i="127" s="1"/>
  <c r="K552" i="127"/>
  <c r="L552" i="127" s="1"/>
  <c r="K570" i="127"/>
  <c r="L570" i="127" s="1"/>
  <c r="K588" i="127"/>
  <c r="L588" i="127" s="1"/>
  <c r="K608" i="127"/>
  <c r="L608" i="127" s="1"/>
  <c r="K630" i="127"/>
  <c r="L630" i="127" s="1"/>
  <c r="K673" i="127"/>
  <c r="L673" i="127" s="1"/>
  <c r="K716" i="127"/>
  <c r="L716" i="127" s="1"/>
  <c r="K738" i="127"/>
  <c r="L738" i="127" s="1"/>
  <c r="K781" i="127"/>
  <c r="L781" i="127" s="1"/>
  <c r="K824" i="127"/>
  <c r="L824" i="127" s="1"/>
  <c r="K846" i="127"/>
  <c r="L846" i="127" s="1"/>
  <c r="K563" i="127"/>
  <c r="L563" i="127" s="1"/>
  <c r="K581" i="127"/>
  <c r="L581" i="127" s="1"/>
  <c r="K600" i="127"/>
  <c r="L600" i="127" s="1"/>
  <c r="K643" i="127"/>
  <c r="L643" i="127" s="1"/>
  <c r="K686" i="127"/>
  <c r="L686" i="127" s="1"/>
  <c r="K708" i="127"/>
  <c r="L708" i="127" s="1"/>
  <c r="K751" i="127"/>
  <c r="L751" i="127" s="1"/>
  <c r="K794" i="127"/>
  <c r="L794" i="127" s="1"/>
  <c r="K816" i="127"/>
  <c r="L816" i="127" s="1"/>
  <c r="K415" i="127"/>
  <c r="L415" i="127" s="1"/>
  <c r="K350" i="127"/>
  <c r="L350" i="127" s="1"/>
  <c r="K92" i="127"/>
  <c r="L92" i="127" s="1"/>
  <c r="K57" i="127"/>
  <c r="L57" i="127" s="1"/>
  <c r="K741" i="127"/>
  <c r="L741" i="127" s="1"/>
  <c r="K496" i="127"/>
  <c r="L496" i="127" s="1"/>
  <c r="K431" i="127"/>
  <c r="L431" i="127" s="1"/>
  <c r="K77" i="127"/>
  <c r="L77" i="127" s="1"/>
  <c r="K30" i="127"/>
  <c r="L30" i="127" s="1"/>
  <c r="K723" i="127"/>
  <c r="L723" i="127" s="1"/>
  <c r="K494" i="127"/>
  <c r="L494" i="127" s="1"/>
  <c r="K289" i="127"/>
  <c r="L289" i="127" s="1"/>
  <c r="K224" i="127"/>
  <c r="L224" i="127" s="1"/>
  <c r="K123" i="127"/>
  <c r="L123" i="127" s="1"/>
  <c r="K538" i="127"/>
  <c r="L538" i="127" s="1"/>
  <c r="K565" i="127"/>
  <c r="L565" i="127" s="1"/>
  <c r="K598" i="127"/>
  <c r="L598" i="127" s="1"/>
  <c r="K676" i="127"/>
  <c r="L676" i="127" s="1"/>
  <c r="K833" i="127"/>
  <c r="L833" i="127" s="1"/>
  <c r="K55" i="127"/>
  <c r="L55" i="127" s="1"/>
  <c r="K73" i="127"/>
  <c r="L73" i="127" s="1"/>
  <c r="K91" i="127"/>
  <c r="L91" i="127" s="1"/>
  <c r="K109" i="127"/>
  <c r="L109" i="127" s="1"/>
  <c r="K127" i="127"/>
  <c r="L127" i="127" s="1"/>
  <c r="K145" i="127"/>
  <c r="L145" i="127" s="1"/>
  <c r="K163" i="127"/>
  <c r="L163" i="127" s="1"/>
  <c r="K181" i="127"/>
  <c r="L181" i="127" s="1"/>
  <c r="K199" i="127"/>
  <c r="L199" i="127" s="1"/>
  <c r="K218" i="127"/>
  <c r="L218" i="127" s="1"/>
  <c r="K283" i="127"/>
  <c r="L283" i="127" s="1"/>
  <c r="K326" i="127"/>
  <c r="L326" i="127" s="1"/>
  <c r="K391" i="127"/>
  <c r="L391" i="127" s="1"/>
  <c r="K434" i="127"/>
  <c r="L434" i="127" s="1"/>
  <c r="K499" i="127"/>
  <c r="L499" i="127" s="1"/>
  <c r="K542" i="127"/>
  <c r="L542" i="127" s="1"/>
  <c r="K571" i="127"/>
  <c r="L571" i="127" s="1"/>
  <c r="K606" i="127"/>
  <c r="L606" i="127" s="1"/>
  <c r="K645" i="127"/>
  <c r="L645" i="127" s="1"/>
  <c r="K683" i="127"/>
  <c r="L683" i="127" s="1"/>
  <c r="K845" i="127"/>
  <c r="L845" i="127" s="1"/>
  <c r="K760" i="127"/>
  <c r="L760" i="127" s="1"/>
  <c r="K825" i="127"/>
  <c r="L825" i="127" s="1"/>
  <c r="K739" i="127"/>
  <c r="L739" i="127" s="1"/>
  <c r="K804" i="127"/>
  <c r="L804" i="127" s="1"/>
  <c r="K836" i="127"/>
  <c r="L836" i="127" s="1"/>
  <c r="K222" i="127"/>
  <c r="L222" i="127" s="1"/>
  <c r="K240" i="127"/>
  <c r="L240" i="127" s="1"/>
  <c r="K258" i="127"/>
  <c r="L258" i="127" s="1"/>
  <c r="K276" i="127"/>
  <c r="L276" i="127" s="1"/>
  <c r="K294" i="127"/>
  <c r="L294" i="127" s="1"/>
  <c r="K312" i="127"/>
  <c r="L312" i="127" s="1"/>
  <c r="K330" i="127"/>
  <c r="L330" i="127" s="1"/>
  <c r="K348" i="127"/>
  <c r="L348" i="127" s="1"/>
  <c r="K366" i="127"/>
  <c r="L366" i="127" s="1"/>
  <c r="K384" i="127"/>
  <c r="L384" i="127" s="1"/>
  <c r="K402" i="127"/>
  <c r="L402" i="127" s="1"/>
  <c r="K420" i="127"/>
  <c r="L420" i="127" s="1"/>
  <c r="K438" i="127"/>
  <c r="L438" i="127" s="1"/>
  <c r="K456" i="127"/>
  <c r="L456" i="127" s="1"/>
  <c r="K474" i="127"/>
  <c r="L474" i="127" s="1"/>
  <c r="K492" i="127"/>
  <c r="L492" i="127" s="1"/>
  <c r="K510" i="127"/>
  <c r="L510" i="127" s="1"/>
  <c r="K528" i="127"/>
  <c r="L528" i="127" s="1"/>
  <c r="K546" i="127"/>
  <c r="L546" i="127" s="1"/>
  <c r="K599" i="127"/>
  <c r="L599" i="127" s="1"/>
  <c r="K664" i="127"/>
  <c r="L664" i="127" s="1"/>
  <c r="K729" i="127"/>
  <c r="L729" i="127" s="1"/>
  <c r="K761" i="127"/>
  <c r="L761" i="127" s="1"/>
  <c r="K826" i="127"/>
  <c r="L826" i="127" s="1"/>
  <c r="K555" i="127"/>
  <c r="L555" i="127" s="1"/>
  <c r="K573" i="127"/>
  <c r="L573" i="127" s="1"/>
  <c r="K591" i="127"/>
  <c r="L591" i="127" s="1"/>
  <c r="K612" i="127"/>
  <c r="L612" i="127" s="1"/>
  <c r="K655" i="127"/>
  <c r="L655" i="127" s="1"/>
  <c r="K698" i="127"/>
  <c r="L698" i="127" s="1"/>
  <c r="K720" i="127"/>
  <c r="L720" i="127" s="1"/>
  <c r="K763" i="127"/>
  <c r="L763" i="127" s="1"/>
  <c r="K806" i="127"/>
  <c r="L806" i="127" s="1"/>
  <c r="K828" i="127"/>
  <c r="L828" i="127" s="1"/>
  <c r="K548" i="127"/>
  <c r="L548" i="127" s="1"/>
  <c r="K566" i="127"/>
  <c r="L566" i="127" s="1"/>
  <c r="K584" i="127"/>
  <c r="L584" i="127" s="1"/>
  <c r="K625" i="127"/>
  <c r="L625" i="127" s="1"/>
  <c r="K668" i="127"/>
  <c r="L668" i="127" s="1"/>
  <c r="K690" i="127"/>
  <c r="L690" i="127" s="1"/>
  <c r="K733" i="127"/>
  <c r="L733" i="127" s="1"/>
  <c r="K776" i="127"/>
  <c r="L776" i="127" s="1"/>
  <c r="K798" i="127"/>
  <c r="L798" i="127" s="1"/>
  <c r="K841" i="127"/>
  <c r="L841" i="127" s="1"/>
  <c r="K469" i="127"/>
  <c r="L469" i="127" s="1"/>
  <c r="K404" i="127"/>
  <c r="L404" i="127" s="1"/>
  <c r="K210" i="127"/>
  <c r="L210" i="127" s="1"/>
  <c r="K36" i="127"/>
  <c r="L36" i="127" s="1"/>
  <c r="K658" i="127"/>
  <c r="L658" i="127" s="1"/>
  <c r="K485" i="127"/>
  <c r="L485" i="127" s="1"/>
  <c r="K226" i="127"/>
  <c r="L226" i="127" s="1"/>
  <c r="K171" i="127"/>
  <c r="L171" i="127" s="1"/>
  <c r="K72" i="127"/>
  <c r="L72" i="127" s="1"/>
  <c r="K25" i="127"/>
  <c r="L25" i="127" s="1"/>
  <c r="K278" i="127"/>
  <c r="L278" i="127" s="1"/>
  <c r="K577" i="127"/>
  <c r="L577" i="127" s="1"/>
  <c r="K651" i="127"/>
  <c r="L651" i="127" s="1"/>
  <c r="K689" i="127"/>
  <c r="L689" i="127" s="1"/>
  <c r="K728" i="127"/>
  <c r="L728" i="127" s="1"/>
  <c r="K791" i="127"/>
  <c r="L791" i="127" s="1"/>
  <c r="K765" i="127"/>
  <c r="L765" i="127" s="1"/>
  <c r="K797" i="127"/>
  <c r="L797" i="127" s="1"/>
  <c r="K777" i="127"/>
  <c r="L777" i="127" s="1"/>
  <c r="K809" i="127"/>
  <c r="L809" i="127" s="1"/>
  <c r="K225" i="127"/>
  <c r="L225" i="127" s="1"/>
  <c r="K243" i="127"/>
  <c r="L243" i="127" s="1"/>
  <c r="K261" i="127"/>
  <c r="L261" i="127" s="1"/>
  <c r="K279" i="127"/>
  <c r="L279" i="127" s="1"/>
  <c r="K297" i="127"/>
  <c r="L297" i="127" s="1"/>
  <c r="K315" i="127"/>
  <c r="L315" i="127" s="1"/>
  <c r="K333" i="127"/>
  <c r="L333" i="127" s="1"/>
  <c r="K351" i="127"/>
  <c r="L351" i="127" s="1"/>
  <c r="K369" i="127"/>
  <c r="L369" i="127" s="1"/>
  <c r="K387" i="127"/>
  <c r="L387" i="127" s="1"/>
  <c r="K405" i="127"/>
  <c r="L405" i="127" s="1"/>
  <c r="K423" i="127"/>
  <c r="L423" i="127" s="1"/>
  <c r="K441" i="127"/>
  <c r="L441" i="127" s="1"/>
  <c r="K459" i="127"/>
  <c r="L459" i="127" s="1"/>
  <c r="K477" i="127"/>
  <c r="L477" i="127" s="1"/>
  <c r="K495" i="127"/>
  <c r="L495" i="127" s="1"/>
  <c r="K513" i="127"/>
  <c r="L513" i="127" s="1"/>
  <c r="K531" i="127"/>
  <c r="L531" i="127" s="1"/>
  <c r="K605" i="127"/>
  <c r="L605" i="127" s="1"/>
  <c r="K670" i="127"/>
  <c r="L670" i="127" s="1"/>
  <c r="K735" i="127"/>
  <c r="L735" i="127" s="1"/>
  <c r="K767" i="127"/>
  <c r="L767" i="127" s="1"/>
  <c r="K832" i="127"/>
  <c r="L832" i="127" s="1"/>
  <c r="K558" i="127"/>
  <c r="L558" i="127" s="1"/>
  <c r="K576" i="127"/>
  <c r="L576" i="127" s="1"/>
  <c r="K594" i="127"/>
  <c r="L594" i="127" s="1"/>
  <c r="K637" i="127"/>
  <c r="L637" i="127" s="1"/>
  <c r="K680" i="127"/>
  <c r="L680" i="127" s="1"/>
  <c r="K702" i="127"/>
  <c r="L702" i="127" s="1"/>
  <c r="K745" i="127"/>
  <c r="L745" i="127" s="1"/>
  <c r="K788" i="127"/>
  <c r="L788" i="127" s="1"/>
  <c r="K810" i="127"/>
  <c r="L810" i="127" s="1"/>
  <c r="K551" i="127"/>
  <c r="L551" i="127" s="1"/>
  <c r="K569" i="127"/>
  <c r="L569" i="127" s="1"/>
  <c r="K587" i="127"/>
  <c r="L587" i="127" s="1"/>
  <c r="K607" i="127"/>
  <c r="L607" i="127" s="1"/>
  <c r="K650" i="127"/>
  <c r="L650" i="127" s="1"/>
  <c r="K672" i="127"/>
  <c r="L672" i="127" s="1"/>
  <c r="K715" i="127"/>
  <c r="L715" i="127" s="1"/>
  <c r="K758" i="127"/>
  <c r="L758" i="127" s="1"/>
  <c r="K780" i="127"/>
  <c r="L780" i="127" s="1"/>
  <c r="K823" i="127"/>
  <c r="L823" i="127" s="1"/>
  <c r="K458" i="127"/>
  <c r="L458" i="127" s="1"/>
  <c r="K201" i="127"/>
  <c r="L201" i="127" s="1"/>
  <c r="K83" i="127"/>
  <c r="L83" i="127" s="1"/>
  <c r="K31" i="127"/>
  <c r="L31" i="127" s="1"/>
  <c r="K583" i="127"/>
  <c r="L583" i="127" s="1"/>
  <c r="K280" i="127"/>
  <c r="L280" i="127" s="1"/>
  <c r="K215" i="127"/>
  <c r="L215" i="127" s="1"/>
  <c r="K68" i="127"/>
  <c r="L68" i="127" s="1"/>
  <c r="K343" i="127"/>
  <c r="L343" i="127" s="1"/>
  <c r="K204" i="127"/>
  <c r="L204" i="127" s="1"/>
  <c r="K156" i="127"/>
  <c r="L156" i="127" s="1"/>
  <c r="K545" i="127"/>
  <c r="L545" i="127" s="1"/>
  <c r="K611" i="127"/>
  <c r="L611" i="127" s="1"/>
  <c r="K790" i="127"/>
  <c r="L790" i="127" s="1"/>
  <c r="K45" i="127"/>
  <c r="L45" i="127" s="1"/>
  <c r="K61" i="127"/>
  <c r="L61" i="127" s="1"/>
  <c r="K79" i="127"/>
  <c r="L79" i="127" s="1"/>
  <c r="K97" i="127"/>
  <c r="L97" i="127" s="1"/>
  <c r="K115" i="127"/>
  <c r="L115" i="127" s="1"/>
  <c r="K133" i="127"/>
  <c r="L133" i="127" s="1"/>
  <c r="K151" i="127"/>
  <c r="L151" i="127" s="1"/>
  <c r="K169" i="127"/>
  <c r="L169" i="127" s="1"/>
  <c r="K187" i="127"/>
  <c r="L187" i="127" s="1"/>
  <c r="K205" i="127"/>
  <c r="L205" i="127" s="1"/>
  <c r="K247" i="127"/>
  <c r="L247" i="127" s="1"/>
  <c r="K290" i="127"/>
  <c r="L290" i="127" s="1"/>
  <c r="K355" i="127"/>
  <c r="L355" i="127" s="1"/>
  <c r="K398" i="127"/>
  <c r="L398" i="127" s="1"/>
  <c r="K463" i="127"/>
  <c r="L463" i="127" s="1"/>
  <c r="K506" i="127"/>
  <c r="L506" i="127" s="1"/>
  <c r="K550" i="127"/>
  <c r="L550" i="127" s="1"/>
  <c r="K657" i="127"/>
  <c r="L657" i="127" s="1"/>
  <c r="K696" i="127"/>
  <c r="L696" i="127" s="1"/>
  <c r="K737" i="127"/>
  <c r="L737" i="127" s="1"/>
  <c r="K802" i="127"/>
  <c r="L802" i="127" s="1"/>
  <c r="K771" i="127"/>
  <c r="L771" i="127" s="1"/>
  <c r="K803" i="127"/>
  <c r="L803" i="127" s="1"/>
  <c r="K750" i="127"/>
  <c r="L750" i="127" s="1"/>
  <c r="K782" i="127"/>
  <c r="L782" i="127" s="1"/>
  <c r="K847" i="127"/>
  <c r="L847" i="127" s="1"/>
  <c r="K228" i="127"/>
  <c r="L228" i="127" s="1"/>
  <c r="K246" i="127"/>
  <c r="L246" i="127" s="1"/>
  <c r="K264" i="127"/>
  <c r="L264" i="127" s="1"/>
  <c r="K282" i="127"/>
  <c r="L282" i="127" s="1"/>
  <c r="K300" i="127"/>
  <c r="L300" i="127" s="1"/>
  <c r="K318" i="127"/>
  <c r="L318" i="127" s="1"/>
  <c r="K336" i="127"/>
  <c r="L336" i="127" s="1"/>
  <c r="K354" i="127"/>
  <c r="L354" i="127" s="1"/>
  <c r="K372" i="127"/>
  <c r="L372" i="127" s="1"/>
  <c r="K390" i="127"/>
  <c r="L390" i="127" s="1"/>
  <c r="K408" i="127"/>
  <c r="L408" i="127" s="1"/>
  <c r="K426" i="127"/>
  <c r="L426" i="127" s="1"/>
  <c r="K444" i="127"/>
  <c r="L444" i="127" s="1"/>
  <c r="K462" i="127"/>
  <c r="L462" i="127" s="1"/>
  <c r="K480" i="127"/>
  <c r="L480" i="127" s="1"/>
  <c r="K498" i="127"/>
  <c r="L498" i="127" s="1"/>
  <c r="K516" i="127"/>
  <c r="L516" i="127" s="1"/>
  <c r="K534" i="127"/>
  <c r="L534" i="127" s="1"/>
  <c r="K610" i="127"/>
  <c r="L610" i="127" s="1"/>
  <c r="K675" i="127"/>
  <c r="L675" i="127" s="1"/>
  <c r="K707" i="127"/>
  <c r="L707" i="127" s="1"/>
  <c r="K772" i="127"/>
  <c r="L772" i="127" s="1"/>
  <c r="K837" i="127"/>
  <c r="L837" i="127" s="1"/>
  <c r="K561" i="127"/>
  <c r="L561" i="127" s="1"/>
  <c r="K579" i="127"/>
  <c r="L579" i="127" s="1"/>
  <c r="K619" i="127"/>
  <c r="L619" i="127" s="1"/>
  <c r="K662" i="127"/>
  <c r="L662" i="127" s="1"/>
  <c r="K684" i="127"/>
  <c r="L684" i="127" s="1"/>
  <c r="K727" i="127"/>
  <c r="L727" i="127" s="1"/>
  <c r="K770" i="127"/>
  <c r="L770" i="127" s="1"/>
  <c r="K792" i="127"/>
  <c r="L792" i="127" s="1"/>
  <c r="K835" i="127"/>
  <c r="L835" i="127" s="1"/>
  <c r="K554" i="127"/>
  <c r="L554" i="127" s="1"/>
  <c r="K572" i="127"/>
  <c r="L572" i="127" s="1"/>
  <c r="K590" i="127"/>
  <c r="L590" i="127" s="1"/>
  <c r="K632" i="127"/>
  <c r="L632" i="127" s="1"/>
  <c r="K654" i="127"/>
  <c r="L654" i="127" s="1"/>
  <c r="K697" i="127"/>
  <c r="L697" i="127" s="1"/>
  <c r="K740" i="127"/>
  <c r="L740" i="127" s="1"/>
  <c r="K762" i="127"/>
  <c r="L762" i="127" s="1"/>
  <c r="K805" i="127"/>
  <c r="L805" i="127" s="1"/>
  <c r="K848" i="127"/>
  <c r="L848" i="127" s="1"/>
  <c r="K514" i="127"/>
  <c r="L514" i="127" s="1"/>
  <c r="K253" i="127"/>
  <c r="L253" i="127" s="1"/>
  <c r="K192" i="127"/>
  <c r="L192" i="127" s="1"/>
  <c r="K147" i="127"/>
  <c r="L147" i="127" s="1"/>
  <c r="K111" i="127"/>
  <c r="L111" i="127" s="1"/>
  <c r="K334" i="127"/>
  <c r="L334" i="127" s="1"/>
  <c r="K269" i="127"/>
  <c r="L269" i="127" s="1"/>
  <c r="K42" i="127"/>
  <c r="L42" i="127" s="1"/>
  <c r="K13" i="127"/>
  <c r="L13" i="127" s="1"/>
  <c r="K533" i="127"/>
  <c r="L533" i="127" s="1"/>
  <c r="K397" i="127"/>
  <c r="L397" i="127" s="1"/>
  <c r="K332" i="127"/>
  <c r="L332" i="127" s="1"/>
  <c r="K195" i="127"/>
  <c r="L195" i="127" s="1"/>
  <c r="M34" i="81" l="1"/>
  <c r="M36" i="122"/>
  <c r="AN4" i="130"/>
  <c r="L5" i="127"/>
  <c r="K79" i="113"/>
  <c r="AO4" i="130" l="1"/>
  <c r="AP4" i="130" l="1"/>
  <c r="K97" i="130"/>
  <c r="L97" i="130" s="1"/>
  <c r="K402" i="130"/>
  <c r="L402" i="130" s="1"/>
  <c r="K678" i="130"/>
  <c r="L678" i="130" s="1"/>
  <c r="K651" i="130"/>
  <c r="L651" i="130" s="1"/>
  <c r="K455" i="130"/>
  <c r="L455" i="130" s="1"/>
  <c r="K772" i="130"/>
  <c r="L772" i="130" s="1"/>
  <c r="K204" i="130"/>
  <c r="L204" i="130" s="1"/>
  <c r="K96" i="130"/>
  <c r="L96" i="130" s="1"/>
  <c r="K523" i="130"/>
  <c r="L523" i="130" s="1"/>
  <c r="K274" i="130"/>
  <c r="L274" i="130" s="1"/>
  <c r="K169" i="130"/>
  <c r="L169" i="130" s="1"/>
  <c r="K399" i="130"/>
  <c r="L399" i="130" s="1"/>
  <c r="K620" i="130"/>
  <c r="L620" i="130" s="1"/>
  <c r="K622" i="130"/>
  <c r="L622" i="130" s="1"/>
  <c r="K824" i="130"/>
  <c r="L824" i="130" s="1"/>
  <c r="K485" i="130"/>
  <c r="L485" i="130" s="1"/>
  <c r="K305" i="130"/>
  <c r="L305" i="130" s="1"/>
  <c r="K183" i="130"/>
  <c r="L183" i="130" s="1"/>
  <c r="K75" i="130"/>
  <c r="L75" i="130" s="1"/>
  <c r="K353" i="130"/>
  <c r="L353" i="130" s="1"/>
  <c r="K217" i="130"/>
  <c r="L217" i="130" s="1"/>
  <c r="K158" i="130"/>
  <c r="L158" i="130" s="1"/>
  <c r="K492" i="130"/>
  <c r="L492" i="130" s="1"/>
  <c r="K694" i="130"/>
  <c r="L694" i="130" s="1"/>
  <c r="K771" i="130"/>
  <c r="L771" i="130" s="1"/>
  <c r="K765" i="130"/>
  <c r="L765" i="130" s="1"/>
  <c r="K812" i="130"/>
  <c r="L812" i="130" s="1"/>
  <c r="K487" i="130"/>
  <c r="L487" i="130" s="1"/>
  <c r="K180" i="130"/>
  <c r="L180" i="130" s="1"/>
  <c r="K55" i="130"/>
  <c r="L55" i="130" s="1"/>
  <c r="K474" i="130"/>
  <c r="L474" i="130" s="1"/>
  <c r="K836" i="130"/>
  <c r="L836" i="130" s="1"/>
  <c r="K753" i="130"/>
  <c r="L753" i="130" s="1"/>
  <c r="K846" i="130"/>
  <c r="L846" i="130" s="1"/>
  <c r="K758" i="130"/>
  <c r="L758" i="130" s="1"/>
  <c r="K467" i="130"/>
  <c r="L467" i="130" s="1"/>
  <c r="K264" i="130"/>
  <c r="L264" i="130" s="1"/>
  <c r="K156" i="130"/>
  <c r="L156" i="130" s="1"/>
  <c r="K647" i="130"/>
  <c r="L647" i="130" s="1"/>
  <c r="K322" i="130"/>
  <c r="L322" i="130" s="1"/>
  <c r="K643" i="130"/>
  <c r="L643" i="130" s="1"/>
  <c r="K231" i="130"/>
  <c r="L231" i="130" s="1"/>
  <c r="K469" i="130"/>
  <c r="L469" i="130" s="1"/>
  <c r="K332" i="130"/>
  <c r="L332" i="130" s="1"/>
  <c r="K380" i="130"/>
  <c r="L380" i="130" s="1"/>
  <c r="K397" i="130"/>
  <c r="L397" i="130" s="1"/>
  <c r="K37" i="130"/>
  <c r="L37" i="130" s="1"/>
  <c r="K116" i="130"/>
  <c r="L116" i="130" s="1"/>
  <c r="K706" i="130"/>
  <c r="L706" i="130" s="1"/>
  <c r="K386" i="130"/>
  <c r="L386" i="130" s="1"/>
  <c r="K761" i="130"/>
  <c r="L761" i="130" s="1"/>
  <c r="K220" i="130"/>
  <c r="L220" i="130" s="1"/>
  <c r="K95" i="130"/>
  <c r="L95" i="130" s="1"/>
  <c r="K172" i="130"/>
  <c r="L172" i="130" s="1"/>
  <c r="K218" i="130"/>
  <c r="L218" i="130" s="1"/>
  <c r="K76" i="130"/>
  <c r="L76" i="130" s="1"/>
  <c r="K792" i="130"/>
  <c r="L792" i="130" s="1"/>
  <c r="K833" i="130"/>
  <c r="L833" i="130" s="1"/>
  <c r="K159" i="130"/>
  <c r="L159" i="130" s="1"/>
  <c r="K193" i="130"/>
  <c r="L193" i="130" s="1"/>
  <c r="K178" i="130"/>
  <c r="L178" i="130" s="1"/>
  <c r="K398" i="130"/>
  <c r="L398" i="130" s="1"/>
  <c r="K212" i="130"/>
  <c r="L212" i="130" s="1"/>
  <c r="K83" i="130"/>
  <c r="L83" i="130" s="1"/>
  <c r="K638" i="130"/>
  <c r="L638" i="130" s="1"/>
  <c r="K541" i="130"/>
  <c r="L541" i="130" s="1"/>
  <c r="K604" i="130"/>
  <c r="L604" i="130" s="1"/>
  <c r="K232" i="130"/>
  <c r="L232" i="130" s="1"/>
  <c r="K815" i="130"/>
  <c r="L815" i="130" s="1"/>
  <c r="K143" i="130"/>
  <c r="L143" i="130" s="1"/>
  <c r="K381" i="130"/>
  <c r="L381" i="130" s="1"/>
  <c r="K536" i="130"/>
  <c r="L536" i="130" s="1"/>
  <c r="K54" i="130"/>
  <c r="L54" i="130" s="1"/>
  <c r="K229" i="130"/>
  <c r="L229" i="130" s="1"/>
  <c r="K640" i="130"/>
  <c r="L640" i="130" s="1"/>
  <c r="K407" i="130"/>
  <c r="L407" i="130" s="1"/>
  <c r="K118" i="130"/>
  <c r="L118" i="130" s="1"/>
  <c r="K200" i="130"/>
  <c r="L200" i="130" s="1"/>
  <c r="K251" i="130"/>
  <c r="L251" i="130" s="1"/>
  <c r="K472" i="130"/>
  <c r="L472" i="130" s="1"/>
  <c r="K595" i="130"/>
  <c r="L595" i="130" s="1"/>
  <c r="K179" i="130"/>
  <c r="L179" i="130" s="1"/>
  <c r="K433" i="130"/>
  <c r="L433" i="130" s="1"/>
  <c r="K242" i="130"/>
  <c r="L242" i="130" s="1"/>
  <c r="K319" i="130"/>
  <c r="L319" i="130" s="1"/>
  <c r="K363" i="130"/>
  <c r="L363" i="130" s="1"/>
  <c r="K337" i="130"/>
  <c r="L337" i="130" s="1"/>
  <c r="K280" i="130"/>
  <c r="L280" i="130" s="1"/>
  <c r="K128" i="130"/>
  <c r="L128" i="130" s="1"/>
  <c r="K657" i="130"/>
  <c r="L657" i="130" s="1"/>
  <c r="K304" i="130"/>
  <c r="L304" i="130" s="1"/>
  <c r="K389" i="130"/>
  <c r="L389" i="130" s="1"/>
  <c r="K817" i="130"/>
  <c r="L817" i="130" s="1"/>
  <c r="K348" i="130"/>
  <c r="L348" i="130" s="1"/>
  <c r="K592" i="130"/>
  <c r="L592" i="130" s="1"/>
  <c r="K524" i="130"/>
  <c r="L524" i="130" s="1"/>
  <c r="K412" i="130"/>
  <c r="L412" i="130" s="1"/>
  <c r="K425" i="130"/>
  <c r="L425" i="130" s="1"/>
  <c r="K186" i="130"/>
  <c r="L186" i="130" s="1"/>
  <c r="K78" i="130"/>
  <c r="L78" i="130" s="1"/>
  <c r="K458" i="130"/>
  <c r="L458" i="130" s="1"/>
  <c r="K256" i="130"/>
  <c r="L256" i="130" s="1"/>
  <c r="K684" i="130"/>
  <c r="L684" i="130" s="1"/>
  <c r="K345" i="130"/>
  <c r="L345" i="130" s="1"/>
  <c r="K580" i="130"/>
  <c r="L580" i="130" s="1"/>
  <c r="K553" i="130"/>
  <c r="L553" i="130" s="1"/>
  <c r="K500" i="130"/>
  <c r="L500" i="130" s="1"/>
  <c r="K449" i="130"/>
  <c r="L449" i="130" s="1"/>
  <c r="K279" i="130"/>
  <c r="L279" i="130" s="1"/>
  <c r="K165" i="130"/>
  <c r="L165" i="130" s="1"/>
  <c r="K57" i="130"/>
  <c r="L57" i="130" s="1"/>
  <c r="K310" i="130"/>
  <c r="L310" i="130" s="1"/>
  <c r="K199" i="130"/>
  <c r="L199" i="130" s="1"/>
  <c r="K28" i="130"/>
  <c r="L28" i="130" s="1"/>
  <c r="K438" i="130"/>
  <c r="L438" i="130" s="1"/>
  <c r="K746" i="130"/>
  <c r="L746" i="130" s="1"/>
  <c r="K641" i="130"/>
  <c r="L641" i="130" s="1"/>
  <c r="K650" i="130"/>
  <c r="L650" i="130" s="1"/>
  <c r="K596" i="130"/>
  <c r="L596" i="130" s="1"/>
  <c r="K270" i="130"/>
  <c r="L270" i="130" s="1"/>
  <c r="K162" i="130"/>
  <c r="L162" i="130" s="1"/>
  <c r="K774" i="130"/>
  <c r="L774" i="130" s="1"/>
  <c r="K420" i="130"/>
  <c r="L420" i="130" s="1"/>
  <c r="K728" i="130"/>
  <c r="L728" i="130" s="1"/>
  <c r="K623" i="130"/>
  <c r="L623" i="130" s="1"/>
  <c r="K711" i="130"/>
  <c r="L711" i="130" s="1"/>
  <c r="K566" i="130"/>
  <c r="L566" i="130" s="1"/>
  <c r="K431" i="130"/>
  <c r="L431" i="130" s="1"/>
  <c r="K246" i="130"/>
  <c r="L246" i="130" s="1"/>
  <c r="K138" i="130"/>
  <c r="L138" i="130" s="1"/>
  <c r="K729" i="130"/>
  <c r="L729" i="130" s="1"/>
  <c r="K662" i="130"/>
  <c r="L662" i="130" s="1"/>
  <c r="K762" i="130"/>
  <c r="L762" i="130" s="1"/>
  <c r="K177" i="130"/>
  <c r="L177" i="130" s="1"/>
  <c r="K277" i="130"/>
  <c r="L277" i="130" s="1"/>
  <c r="K185" i="130"/>
  <c r="L185" i="130" s="1"/>
  <c r="K440" i="130"/>
  <c r="L440" i="130" s="1"/>
  <c r="K340" i="130"/>
  <c r="L340" i="130" s="1"/>
  <c r="K14" i="130"/>
  <c r="L14" i="130" s="1"/>
  <c r="K79" i="130"/>
  <c r="L79" i="130" s="1"/>
  <c r="K607" i="130"/>
  <c r="L607" i="130" s="1"/>
  <c r="K285" i="130"/>
  <c r="L285" i="130" s="1"/>
  <c r="K371" i="130"/>
  <c r="L371" i="130" s="1"/>
  <c r="K196" i="130"/>
  <c r="L196" i="130" s="1"/>
  <c r="K52" i="130"/>
  <c r="L52" i="130" s="1"/>
  <c r="K107" i="130"/>
  <c r="L107" i="130" s="1"/>
  <c r="K164" i="130"/>
  <c r="L164" i="130" s="1"/>
  <c r="K119" i="130"/>
  <c r="L119" i="130" s="1"/>
  <c r="K435" i="130"/>
  <c r="L435" i="130" s="1"/>
  <c r="K416" i="130"/>
  <c r="L416" i="130" s="1"/>
  <c r="K105" i="130"/>
  <c r="L105" i="130" s="1"/>
  <c r="K479" i="130"/>
  <c r="L479" i="130" s="1"/>
  <c r="K113" i="130"/>
  <c r="L113" i="130" s="1"/>
  <c r="K190" i="130"/>
  <c r="L190" i="130" s="1"/>
  <c r="K182" i="130"/>
  <c r="L182" i="130" s="1"/>
  <c r="K227" i="130"/>
  <c r="L227" i="130" s="1"/>
  <c r="K663" i="130"/>
  <c r="L663" i="130" s="1"/>
  <c r="K261" i="130"/>
  <c r="L261" i="130" s="1"/>
  <c r="K454" i="130"/>
  <c r="L454" i="130" s="1"/>
  <c r="K211" i="130"/>
  <c r="L211" i="130" s="1"/>
  <c r="K131" i="130"/>
  <c r="L131" i="130" s="1"/>
  <c r="K100" i="130"/>
  <c r="L100" i="130" s="1"/>
  <c r="K755" i="130"/>
  <c r="L755" i="130" s="1"/>
  <c r="K476" i="130"/>
  <c r="L476" i="130" s="1"/>
  <c r="K551" i="130"/>
  <c r="L551" i="130" s="1"/>
  <c r="K208" i="130"/>
  <c r="L208" i="130" s="1"/>
  <c r="K149" i="130"/>
  <c r="L149" i="130" s="1"/>
  <c r="K344" i="130"/>
  <c r="L344" i="130" s="1"/>
  <c r="K53" i="130"/>
  <c r="L53" i="130" s="1"/>
  <c r="K175" i="130"/>
  <c r="L175" i="130" s="1"/>
  <c r="K700" i="130"/>
  <c r="L700" i="130" s="1"/>
  <c r="K278" i="130"/>
  <c r="L278" i="130" s="1"/>
  <c r="K502" i="130"/>
  <c r="L502" i="130" s="1"/>
  <c r="K71" i="130"/>
  <c r="L71" i="130" s="1"/>
  <c r="K51" i="130"/>
  <c r="L51" i="130" s="1"/>
  <c r="K157" i="130"/>
  <c r="L157" i="130" s="1"/>
  <c r="K136" i="130"/>
  <c r="L136" i="130" s="1"/>
  <c r="K658" i="130"/>
  <c r="L658" i="130" s="1"/>
  <c r="K35" i="130"/>
  <c r="L35" i="130" s="1"/>
  <c r="K436" i="130"/>
  <c r="L436" i="130" s="1"/>
  <c r="K616" i="130"/>
  <c r="L616" i="130" s="1"/>
  <c r="K779" i="130"/>
  <c r="L779" i="130" s="1"/>
  <c r="K373" i="130"/>
  <c r="L373" i="130" s="1"/>
  <c r="K453" i="130"/>
  <c r="L453" i="130" s="1"/>
  <c r="K664" i="130"/>
  <c r="L664" i="130" s="1"/>
  <c r="K201" i="130"/>
  <c r="L201" i="130" s="1"/>
  <c r="K235" i="130"/>
  <c r="L235" i="130" s="1"/>
  <c r="K759" i="130"/>
  <c r="L759" i="130" s="1"/>
  <c r="K7" i="130"/>
  <c r="L7" i="130" s="1"/>
  <c r="K796" i="130"/>
  <c r="L796" i="130" s="1"/>
  <c r="K288" i="130"/>
  <c r="L288" i="130" s="1"/>
  <c r="K724" i="130"/>
  <c r="L724" i="130" s="1"/>
  <c r="K47" i="130"/>
  <c r="L47" i="130" s="1"/>
  <c r="K840" i="130"/>
  <c r="L840" i="130" s="1"/>
  <c r="K160" i="130"/>
  <c r="L160" i="130" s="1"/>
  <c r="K422" i="130"/>
  <c r="L422" i="130" s="1"/>
  <c r="K361" i="130"/>
  <c r="L361" i="130" s="1"/>
  <c r="K768" i="130"/>
  <c r="L768" i="130" s="1"/>
  <c r="K320" i="130"/>
  <c r="L320" i="130" s="1"/>
  <c r="K543" i="130"/>
  <c r="L543" i="130" s="1"/>
  <c r="K259" i="130"/>
  <c r="L259" i="130" s="1"/>
  <c r="K161" i="130"/>
  <c r="L161" i="130" s="1"/>
  <c r="K12" i="130"/>
  <c r="L12" i="130" s="1"/>
  <c r="K842" i="130"/>
  <c r="L842" i="130" s="1"/>
  <c r="K191" i="130"/>
  <c r="L191" i="130" s="1"/>
  <c r="K36" i="130"/>
  <c r="L36" i="130" s="1"/>
  <c r="K752" i="130"/>
  <c r="L752" i="130" s="1"/>
  <c r="K294" i="130"/>
  <c r="L294" i="130" s="1"/>
  <c r="K835" i="130"/>
  <c r="L835" i="130" s="1"/>
  <c r="K481" i="130"/>
  <c r="L481" i="130" s="1"/>
  <c r="K697" i="130"/>
  <c r="L697" i="130" s="1"/>
  <c r="K282" i="130"/>
  <c r="L282" i="130" s="1"/>
  <c r="K168" i="130"/>
  <c r="L168" i="130" s="1"/>
  <c r="K60" i="130"/>
  <c r="L60" i="130" s="1"/>
  <c r="K406" i="130"/>
  <c r="L406" i="130" s="1"/>
  <c r="K238" i="130"/>
  <c r="L238" i="130" s="1"/>
  <c r="K619" i="130"/>
  <c r="L619" i="130" s="1"/>
  <c r="K847" i="130"/>
  <c r="L847" i="130" s="1"/>
  <c r="K731" i="130"/>
  <c r="L731" i="130" s="1"/>
  <c r="K575" i="130"/>
  <c r="L575" i="130" s="1"/>
  <c r="K457" i="130"/>
  <c r="L457" i="130" s="1"/>
  <c r="K707" i="130"/>
  <c r="L707" i="130" s="1"/>
  <c r="K255" i="130"/>
  <c r="L255" i="130" s="1"/>
  <c r="K147" i="130"/>
  <c r="L147" i="130" s="1"/>
  <c r="K828" i="130"/>
  <c r="L828" i="130" s="1"/>
  <c r="K289" i="130"/>
  <c r="L289" i="130" s="1"/>
  <c r="K404" i="130"/>
  <c r="L404" i="130" s="1"/>
  <c r="K176" i="130"/>
  <c r="L176" i="130" s="1"/>
  <c r="K384" i="130"/>
  <c r="L384" i="130" s="1"/>
  <c r="K703" i="130"/>
  <c r="L703" i="130" s="1"/>
  <c r="K598" i="130"/>
  <c r="L598" i="130" s="1"/>
  <c r="K569" i="130"/>
  <c r="L569" i="130" s="1"/>
  <c r="K410" i="130"/>
  <c r="L410" i="130" s="1"/>
  <c r="K252" i="130"/>
  <c r="L252" i="130" s="1"/>
  <c r="K144" i="130"/>
  <c r="L144" i="130" s="1"/>
  <c r="K709" i="130"/>
  <c r="L709" i="130" s="1"/>
  <c r="K366" i="130"/>
  <c r="L366" i="130" s="1"/>
  <c r="K685" i="130"/>
  <c r="L685" i="130" s="1"/>
  <c r="K787" i="130"/>
  <c r="L787" i="130" s="1"/>
  <c r="K614" i="130"/>
  <c r="L614" i="130" s="1"/>
  <c r="K801" i="130"/>
  <c r="L801" i="130" s="1"/>
  <c r="K391" i="130"/>
  <c r="L391" i="130" s="1"/>
  <c r="K228" i="130"/>
  <c r="L228" i="130" s="1"/>
  <c r="K120" i="130"/>
  <c r="L120" i="130" s="1"/>
  <c r="K388" i="130"/>
  <c r="L388" i="130" s="1"/>
  <c r="K489" i="130"/>
  <c r="L489" i="130" s="1"/>
  <c r="K493" i="130"/>
  <c r="L493" i="130" s="1"/>
  <c r="K123" i="130"/>
  <c r="L123" i="130" s="1"/>
  <c r="K247" i="130"/>
  <c r="L247" i="130" s="1"/>
  <c r="K142" i="130"/>
  <c r="L142" i="130" s="1"/>
  <c r="K355" i="130"/>
  <c r="L355" i="130" s="1"/>
  <c r="K260" i="130"/>
  <c r="L260" i="130" s="1"/>
  <c r="K112" i="130"/>
  <c r="L112" i="130" s="1"/>
  <c r="K839" i="130"/>
  <c r="L839" i="130" s="1"/>
  <c r="K708" i="130"/>
  <c r="L708" i="130" s="1"/>
  <c r="K225" i="130"/>
  <c r="L225" i="130" s="1"/>
  <c r="K328" i="130"/>
  <c r="L328" i="130" s="1"/>
  <c r="K490" i="130"/>
  <c r="L490" i="130" s="1"/>
  <c r="K27" i="130"/>
  <c r="L27" i="130" s="1"/>
  <c r="K64" i="130"/>
  <c r="L64" i="130" s="1"/>
  <c r="K121" i="130"/>
  <c r="L121" i="130" s="1"/>
  <c r="K215" i="130"/>
  <c r="L215" i="130" s="1"/>
  <c r="K820" i="130"/>
  <c r="L820" i="130" s="1"/>
  <c r="K563" i="130"/>
  <c r="L563" i="130" s="1"/>
  <c r="K69" i="130"/>
  <c r="L69" i="130" s="1"/>
  <c r="K374" i="130"/>
  <c r="L374" i="130" s="1"/>
  <c r="K70" i="130"/>
  <c r="L70" i="130" s="1"/>
  <c r="K125" i="130"/>
  <c r="L125" i="130" s="1"/>
  <c r="K139" i="130"/>
  <c r="L139" i="130" s="1"/>
  <c r="K770" i="130"/>
  <c r="L770" i="130" s="1"/>
  <c r="K776" i="130"/>
  <c r="L776" i="130" s="1"/>
  <c r="K207" i="130"/>
  <c r="L207" i="130" s="1"/>
  <c r="K377" i="130"/>
  <c r="L377" i="130" s="1"/>
  <c r="K783" i="130"/>
  <c r="L783" i="130" s="1"/>
  <c r="K88" i="130"/>
  <c r="L88" i="130" s="1"/>
  <c r="K548" i="130"/>
  <c r="L548" i="130" s="1"/>
  <c r="K613" i="130"/>
  <c r="L613" i="130" s="1"/>
  <c r="K249" i="130"/>
  <c r="L249" i="130" s="1"/>
  <c r="K424" i="130"/>
  <c r="L424" i="130" s="1"/>
  <c r="K718" i="130"/>
  <c r="L718" i="130" s="1"/>
  <c r="K106" i="130"/>
  <c r="L106" i="130" s="1"/>
  <c r="K301" i="130"/>
  <c r="L301" i="130" s="1"/>
  <c r="K30" i="130"/>
  <c r="L30" i="130" s="1"/>
  <c r="K110" i="130"/>
  <c r="L110" i="130" s="1"/>
  <c r="K557" i="130"/>
  <c r="L557" i="130" s="1"/>
  <c r="K49" i="130"/>
  <c r="L49" i="130" s="1"/>
  <c r="K87" i="130"/>
  <c r="L87" i="130" s="1"/>
  <c r="K266" i="130"/>
  <c r="L266" i="130" s="1"/>
  <c r="K392" i="130"/>
  <c r="L392" i="130" s="1"/>
  <c r="K92" i="130"/>
  <c r="L92" i="130" s="1"/>
  <c r="K347" i="130"/>
  <c r="L347" i="130" s="1"/>
  <c r="K518" i="130"/>
  <c r="L518" i="130" s="1"/>
  <c r="K206" i="130"/>
  <c r="L206" i="130" s="1"/>
  <c r="K167" i="130"/>
  <c r="L167" i="130" s="1"/>
  <c r="K456" i="130"/>
  <c r="L456" i="130" s="1"/>
  <c r="K600" i="130"/>
  <c r="L600" i="130" s="1"/>
  <c r="K114" i="130"/>
  <c r="L114" i="130" s="1"/>
  <c r="K25" i="130"/>
  <c r="L25" i="130" s="1"/>
  <c r="K722" i="130"/>
  <c r="L722" i="130" s="1"/>
  <c r="K341" i="130"/>
  <c r="L341" i="130" s="1"/>
  <c r="K512" i="130"/>
  <c r="L512" i="130" s="1"/>
  <c r="K546" i="130"/>
  <c r="L546" i="130" s="1"/>
  <c r="K539" i="130"/>
  <c r="L539" i="130" s="1"/>
  <c r="K737" i="130"/>
  <c r="L737" i="130" s="1"/>
  <c r="K496" i="130"/>
  <c r="L496" i="130" s="1"/>
  <c r="K40" i="130"/>
  <c r="L40" i="130" s="1"/>
  <c r="K526" i="130"/>
  <c r="L526" i="130" s="1"/>
  <c r="K515" i="130"/>
  <c r="L515" i="130" s="1"/>
  <c r="K244" i="130"/>
  <c r="L244" i="130" s="1"/>
  <c r="K38" i="130"/>
  <c r="L38" i="130" s="1"/>
  <c r="K214" i="130"/>
  <c r="L214" i="130" s="1"/>
  <c r="K43" i="130"/>
  <c r="L43" i="130" s="1"/>
  <c r="K262" i="130"/>
  <c r="L262" i="130" s="1"/>
  <c r="K520" i="130"/>
  <c r="L520" i="130" s="1"/>
  <c r="K295" i="130"/>
  <c r="L295" i="130" s="1"/>
  <c r="K236" i="130"/>
  <c r="L236" i="130" s="1"/>
  <c r="K62" i="130"/>
  <c r="L62" i="130" s="1"/>
  <c r="K362" i="130"/>
  <c r="L362" i="130" s="1"/>
  <c r="K59" i="130"/>
  <c r="L59" i="130" s="1"/>
  <c r="K130" i="130"/>
  <c r="L130" i="130" s="1"/>
  <c r="K564" i="130"/>
  <c r="L564" i="130" s="1"/>
  <c r="K811" i="130"/>
  <c r="L811" i="130" s="1"/>
  <c r="K789" i="130"/>
  <c r="L789" i="130" s="1"/>
  <c r="K819" i="130"/>
  <c r="L819" i="130" s="1"/>
  <c r="K632" i="130"/>
  <c r="L632" i="130" s="1"/>
  <c r="K258" i="130"/>
  <c r="L258" i="130" s="1"/>
  <c r="K150" i="130"/>
  <c r="L150" i="130" s="1"/>
  <c r="K508" i="130"/>
  <c r="L508" i="130" s="1"/>
  <c r="K379" i="130"/>
  <c r="L379" i="130" s="1"/>
  <c r="K122" i="130"/>
  <c r="L122" i="130" s="1"/>
  <c r="K561" i="130"/>
  <c r="L561" i="130" s="1"/>
  <c r="K777" i="130"/>
  <c r="L777" i="130" s="1"/>
  <c r="K688" i="130"/>
  <c r="L688" i="130" s="1"/>
  <c r="K527" i="130"/>
  <c r="L527" i="130" s="1"/>
  <c r="K736" i="130"/>
  <c r="L736" i="130" s="1"/>
  <c r="K418" i="130"/>
  <c r="L418" i="130" s="1"/>
  <c r="K237" i="130"/>
  <c r="L237" i="130" s="1"/>
  <c r="K129" i="130"/>
  <c r="L129" i="130" s="1"/>
  <c r="K562" i="130"/>
  <c r="L562" i="130" s="1"/>
  <c r="K271" i="130"/>
  <c r="L271" i="130" s="1"/>
  <c r="K356" i="130"/>
  <c r="L356" i="130" s="1"/>
  <c r="K666" i="130"/>
  <c r="L666" i="130" s="1"/>
  <c r="K330" i="130"/>
  <c r="L330" i="130" s="1"/>
  <c r="K660" i="130"/>
  <c r="L660" i="130" s="1"/>
  <c r="K615" i="130"/>
  <c r="L615" i="130" s="1"/>
  <c r="K437" i="130"/>
  <c r="L437" i="130" s="1"/>
  <c r="K725" i="130"/>
  <c r="L725" i="130" s="1"/>
  <c r="K234" i="130"/>
  <c r="L234" i="130" s="1"/>
  <c r="K126" i="130"/>
  <c r="L126" i="130" s="1"/>
  <c r="K644" i="130"/>
  <c r="L644" i="130" s="1"/>
  <c r="K312" i="130"/>
  <c r="L312" i="130" s="1"/>
  <c r="K642" i="130"/>
  <c r="L642" i="130" s="1"/>
  <c r="K665" i="130"/>
  <c r="L665" i="130" s="1"/>
  <c r="K419" i="130"/>
  <c r="L419" i="130" s="1"/>
  <c r="K682" i="130"/>
  <c r="L682" i="130" s="1"/>
  <c r="K352" i="130"/>
  <c r="L352" i="130" s="1"/>
  <c r="K210" i="130"/>
  <c r="L210" i="130" s="1"/>
  <c r="K102" i="130"/>
  <c r="L102" i="130" s="1"/>
  <c r="K364" i="130"/>
  <c r="L364" i="130" s="1"/>
  <c r="K327" i="130"/>
  <c r="L327" i="130" s="1"/>
  <c r="K442" i="130"/>
  <c r="L442" i="130" s="1"/>
  <c r="K81" i="130"/>
  <c r="L81" i="130" s="1"/>
  <c r="K223" i="130"/>
  <c r="L223" i="130" s="1"/>
  <c r="K77" i="130"/>
  <c r="L77" i="130" s="1"/>
  <c r="K154" i="130"/>
  <c r="L154" i="130" s="1"/>
  <c r="K224" i="130"/>
  <c r="L224" i="130" s="1"/>
  <c r="K155" i="130"/>
  <c r="L155" i="130" s="1"/>
  <c r="K471" i="130"/>
  <c r="L471" i="130" s="1"/>
  <c r="K475" i="130"/>
  <c r="L475" i="130" s="1"/>
  <c r="K171" i="130"/>
  <c r="L171" i="130" s="1"/>
  <c r="K299" i="130"/>
  <c r="L299" i="130" s="1"/>
  <c r="K494" i="130"/>
  <c r="L494" i="130" s="1"/>
  <c r="K6" i="130"/>
  <c r="L6" i="130" s="1"/>
  <c r="K42" i="130"/>
  <c r="L42" i="130" s="1"/>
  <c r="K56" i="130"/>
  <c r="L56" i="130" s="1"/>
  <c r="K307" i="130"/>
  <c r="L307" i="130" s="1"/>
  <c r="K786" i="130"/>
  <c r="L786" i="130" s="1"/>
  <c r="K590" i="130"/>
  <c r="L590" i="130" s="1"/>
  <c r="K265" i="130"/>
  <c r="L265" i="130" s="1"/>
  <c r="K349" i="130"/>
  <c r="L349" i="130" s="1"/>
  <c r="K46" i="130"/>
  <c r="L46" i="130" s="1"/>
  <c r="K82" i="130"/>
  <c r="L82" i="130" s="1"/>
  <c r="K74" i="130"/>
  <c r="L74" i="130" s="1"/>
  <c r="K579" i="130"/>
  <c r="L579" i="130" s="1"/>
  <c r="K832" i="130"/>
  <c r="L832" i="130" s="1"/>
  <c r="K153" i="130"/>
  <c r="L153" i="130" s="1"/>
  <c r="K413" i="130"/>
  <c r="L413" i="130" s="1"/>
  <c r="K544" i="130"/>
  <c r="L544" i="130" s="1"/>
  <c r="K18" i="130"/>
  <c r="L18" i="130" s="1"/>
  <c r="K68" i="130"/>
  <c r="L68" i="130" s="1"/>
  <c r="K767" i="130"/>
  <c r="L767" i="130" s="1"/>
  <c r="K195" i="130"/>
  <c r="L195" i="130" s="1"/>
  <c r="K317" i="130"/>
  <c r="L317" i="130" s="1"/>
  <c r="K533" i="130"/>
  <c r="L533" i="130" s="1"/>
  <c r="K39" i="130"/>
  <c r="L39" i="130" s="1"/>
  <c r="K505" i="130"/>
  <c r="L505" i="130" s="1"/>
  <c r="K311" i="130"/>
  <c r="L311" i="130" s="1"/>
  <c r="K67" i="130"/>
  <c r="L67" i="130" s="1"/>
  <c r="K135" i="130"/>
  <c r="L135" i="130" s="1"/>
  <c r="K350" i="130"/>
  <c r="L350" i="130" s="1"/>
  <c r="K226" i="130"/>
  <c r="L226" i="130" s="1"/>
  <c r="K148" i="130"/>
  <c r="L148" i="130" s="1"/>
  <c r="K205" i="130"/>
  <c r="L205" i="130" s="1"/>
  <c r="K525" i="130"/>
  <c r="L525" i="130" s="1"/>
  <c r="K230" i="130"/>
  <c r="L230" i="130" s="1"/>
  <c r="K243" i="130"/>
  <c r="L243" i="130" s="1"/>
  <c r="K239" i="130"/>
  <c r="L239" i="130" s="1"/>
  <c r="K34" i="130"/>
  <c r="L34" i="130" s="1"/>
  <c r="K721" i="130"/>
  <c r="L721" i="130" s="1"/>
  <c r="K222" i="130"/>
  <c r="L222" i="130" s="1"/>
  <c r="K292" i="130"/>
  <c r="L292" i="130" s="1"/>
  <c r="K750" i="130"/>
  <c r="L750" i="130" s="1"/>
  <c r="K514" i="130"/>
  <c r="L514" i="130" s="1"/>
  <c r="K93" i="130"/>
  <c r="L93" i="130" s="1"/>
  <c r="K451" i="130"/>
  <c r="L451" i="130" s="1"/>
  <c r="K814" i="130"/>
  <c r="L814" i="130" s="1"/>
  <c r="K198" i="130"/>
  <c r="L198" i="130" s="1"/>
  <c r="K528" i="130"/>
  <c r="L528" i="130" s="1"/>
  <c r="K621" i="130"/>
  <c r="L621" i="130" s="1"/>
  <c r="K174" i="130"/>
  <c r="L174" i="130" s="1"/>
  <c r="K298" i="130"/>
  <c r="L298" i="130" s="1"/>
  <c r="K669" i="130"/>
  <c r="L669" i="130" s="1"/>
  <c r="K103" i="130"/>
  <c r="L103" i="130" s="1"/>
  <c r="K72" i="130"/>
  <c r="L72" i="130" s="1"/>
  <c r="K254" i="130"/>
  <c r="L254" i="130" s="1"/>
  <c r="K681" i="130"/>
  <c r="L681" i="130" s="1"/>
  <c r="K461" i="130"/>
  <c r="L461" i="130" s="1"/>
  <c r="K617" i="130"/>
  <c r="L617" i="130" s="1"/>
  <c r="K98" i="130"/>
  <c r="L98" i="130" s="1"/>
  <c r="K510" i="130"/>
  <c r="L510" i="130" s="1"/>
  <c r="K764" i="130"/>
  <c r="L764" i="130" s="1"/>
  <c r="K659" i="130"/>
  <c r="L659" i="130" s="1"/>
  <c r="K689" i="130"/>
  <c r="L689" i="130" s="1"/>
  <c r="K428" i="130"/>
  <c r="L428" i="130" s="1"/>
  <c r="K240" i="130"/>
  <c r="L240" i="130" s="1"/>
  <c r="K132" i="130"/>
  <c r="L132" i="130" s="1"/>
  <c r="K443" i="130"/>
  <c r="L443" i="130" s="1"/>
  <c r="K335" i="130"/>
  <c r="L335" i="130" s="1"/>
  <c r="K314" i="130"/>
  <c r="L314" i="130" s="1"/>
  <c r="K507" i="130"/>
  <c r="L507" i="130" s="1"/>
  <c r="K712" i="130"/>
  <c r="L712" i="130" s="1"/>
  <c r="K645" i="130"/>
  <c r="L645" i="130" s="1"/>
  <c r="K484" i="130"/>
  <c r="L484" i="130" s="1"/>
  <c r="K550" i="130"/>
  <c r="L550" i="130" s="1"/>
  <c r="K370" i="130"/>
  <c r="L370" i="130" s="1"/>
  <c r="K219" i="130"/>
  <c r="L219" i="130" s="1"/>
  <c r="K111" i="130"/>
  <c r="L111" i="130" s="1"/>
  <c r="K497" i="130"/>
  <c r="L497" i="130" s="1"/>
  <c r="K253" i="130"/>
  <c r="L253" i="130" s="1"/>
  <c r="K58" i="130"/>
  <c r="L58" i="130" s="1"/>
  <c r="K601" i="130"/>
  <c r="L601" i="130" s="1"/>
  <c r="K825" i="130"/>
  <c r="L825" i="130" s="1"/>
  <c r="K577" i="130"/>
  <c r="L577" i="130" s="1"/>
  <c r="K506" i="130"/>
  <c r="L506" i="130" s="1"/>
  <c r="K394" i="130"/>
  <c r="L394" i="130" s="1"/>
  <c r="K639" i="130"/>
  <c r="L639" i="130" s="1"/>
  <c r="K216" i="130"/>
  <c r="L216" i="130" s="1"/>
  <c r="K108" i="130"/>
  <c r="L108" i="130" s="1"/>
  <c r="K582" i="130"/>
  <c r="L582" i="130" s="1"/>
  <c r="K802" i="130"/>
  <c r="L802" i="130" s="1"/>
  <c r="K844" i="130"/>
  <c r="L844" i="130" s="1"/>
  <c r="K488" i="130"/>
  <c r="L488" i="130" s="1"/>
  <c r="K376" i="130"/>
  <c r="L376" i="130" s="1"/>
  <c r="K532" i="130"/>
  <c r="L532" i="130" s="1"/>
  <c r="K323" i="130"/>
  <c r="L323" i="130" s="1"/>
  <c r="K192" i="130"/>
  <c r="L192" i="130" s="1"/>
  <c r="K84" i="130"/>
  <c r="L84" i="130" s="1"/>
  <c r="K31" i="130"/>
  <c r="L31" i="130" s="1"/>
  <c r="K574" i="130"/>
  <c r="L574" i="130" s="1"/>
  <c r="K395" i="130"/>
  <c r="L395" i="130" s="1"/>
  <c r="K403" i="130"/>
  <c r="L403" i="130" s="1"/>
  <c r="K202" i="130"/>
  <c r="L202" i="130" s="1"/>
  <c r="K9" i="130"/>
  <c r="L9" i="130" s="1"/>
  <c r="K89" i="130"/>
  <c r="L89" i="130" s="1"/>
  <c r="K146" i="130"/>
  <c r="L146" i="130" s="1"/>
  <c r="K203" i="130"/>
  <c r="L203" i="130" s="1"/>
  <c r="K309" i="130"/>
  <c r="L309" i="130" s="1"/>
  <c r="K675" i="130"/>
  <c r="L675" i="130" s="1"/>
  <c r="K117" i="130"/>
  <c r="L117" i="130" s="1"/>
  <c r="K268" i="130"/>
  <c r="L268" i="130" s="1"/>
  <c r="K325" i="130"/>
  <c r="L325" i="130" s="1"/>
  <c r="K368" i="130"/>
  <c r="L368" i="130" s="1"/>
  <c r="K290" i="130"/>
  <c r="L290" i="130" s="1"/>
  <c r="K32" i="130"/>
  <c r="L32" i="130" s="1"/>
  <c r="K257" i="130"/>
  <c r="L257" i="130" s="1"/>
  <c r="K656" i="130"/>
  <c r="L656" i="130" s="1"/>
  <c r="K267" i="130"/>
  <c r="L267" i="130" s="1"/>
  <c r="K241" i="130"/>
  <c r="L241" i="130" s="1"/>
  <c r="K302" i="130"/>
  <c r="L302" i="130" s="1"/>
  <c r="K22" i="130"/>
  <c r="L22" i="130" s="1"/>
  <c r="K284" i="130"/>
  <c r="L284" i="130" s="1"/>
  <c r="K5" i="130"/>
  <c r="L5" i="130" s="1"/>
  <c r="K417" i="130"/>
  <c r="L417" i="130" s="1"/>
  <c r="K545" i="130"/>
  <c r="L545" i="130" s="1"/>
  <c r="K99" i="130"/>
  <c r="L99" i="130" s="1"/>
  <c r="K286" i="130"/>
  <c r="L286" i="130" s="1"/>
  <c r="K400" i="130"/>
  <c r="L400" i="130" s="1"/>
  <c r="K308" i="130"/>
  <c r="L308" i="130" s="1"/>
  <c r="K727" i="130"/>
  <c r="L727" i="130" s="1"/>
  <c r="K754" i="130"/>
  <c r="L754" i="130" s="1"/>
  <c r="K141" i="130"/>
  <c r="L141" i="130" s="1"/>
  <c r="K283" i="130"/>
  <c r="L283" i="130" s="1"/>
  <c r="K367" i="130"/>
  <c r="L367" i="130" s="1"/>
  <c r="K15" i="130"/>
  <c r="L15" i="130" s="1"/>
  <c r="K326" i="130"/>
  <c r="L326" i="130" s="1"/>
  <c r="K272" i="130"/>
  <c r="L272" i="130" s="1"/>
  <c r="K44" i="130"/>
  <c r="L44" i="130" s="1"/>
  <c r="K250" i="130"/>
  <c r="L250" i="130" s="1"/>
  <c r="K194" i="130"/>
  <c r="L194" i="130" s="1"/>
  <c r="K296" i="130"/>
  <c r="L296" i="130" s="1"/>
  <c r="K749" i="130"/>
  <c r="L749" i="130" s="1"/>
  <c r="K338" i="130"/>
  <c r="L338" i="130" s="1"/>
  <c r="K346" i="130"/>
  <c r="L346" i="130" s="1"/>
  <c r="K85" i="130"/>
  <c r="L85" i="130" s="1"/>
  <c r="K559" i="130"/>
  <c r="L559" i="130" s="1"/>
  <c r="K790" i="130"/>
  <c r="L790" i="130" s="1"/>
  <c r="K676" i="130"/>
  <c r="L676" i="130" s="1"/>
  <c r="K115" i="130"/>
  <c r="L115" i="130" s="1"/>
  <c r="K463" i="130"/>
  <c r="L463" i="130" s="1"/>
  <c r="K445" i="130"/>
  <c r="L445" i="130" s="1"/>
  <c r="K66" i="130"/>
  <c r="L66" i="130" s="1"/>
  <c r="K331" i="130"/>
  <c r="L331" i="130" s="1"/>
  <c r="K841" i="130"/>
  <c r="L841" i="130" s="1"/>
  <c r="K415" i="130"/>
  <c r="L415" i="130" s="1"/>
  <c r="K213" i="130"/>
  <c r="L213" i="130" s="1"/>
  <c r="K248" i="130"/>
  <c r="L248" i="130" s="1"/>
  <c r="K63" i="130"/>
  <c r="L63" i="130" s="1"/>
  <c r="K385" i="130"/>
  <c r="L385" i="130" s="1"/>
  <c r="K90" i="130"/>
  <c r="L90" i="130" s="1"/>
  <c r="K633" i="130"/>
  <c r="L633" i="130" s="1"/>
  <c r="K184" i="130"/>
  <c r="L184" i="130" s="1"/>
  <c r="K124" i="130"/>
  <c r="L124" i="130" s="1"/>
  <c r="K313" i="130"/>
  <c r="L313" i="130" s="1"/>
  <c r="K189" i="130"/>
  <c r="L189" i="130" s="1"/>
  <c r="AQ4" i="130" l="1"/>
  <c r="AR4" i="130" s="1"/>
  <c r="AS4" i="130" s="1"/>
  <c r="AT4" i="130" s="1"/>
  <c r="AU4" i="130" s="1"/>
  <c r="AV4" i="130" s="1"/>
  <c r="AW4" i="130" s="1"/>
  <c r="AX4" i="130" s="1"/>
  <c r="AY4" i="130" s="1"/>
  <c r="AZ4" i="130" s="1"/>
  <c r="BA4" i="130" s="1"/>
  <c r="BB4" i="130" s="1"/>
  <c r="BC4" i="130" s="1"/>
  <c r="K408" i="130"/>
  <c r="L408" i="130" s="1"/>
  <c r="K509" i="130"/>
  <c r="L509" i="130" s="1"/>
  <c r="K567" i="130"/>
  <c r="L567" i="130" s="1"/>
  <c r="K745" i="130"/>
  <c r="L745" i="130" s="1"/>
  <c r="K807" i="130"/>
  <c r="L807" i="130" s="1"/>
  <c r="K359" i="130"/>
  <c r="L359" i="130" s="1"/>
  <c r="K339" i="130"/>
  <c r="L339" i="130" s="1"/>
  <c r="K805" i="130"/>
  <c r="L805" i="130" s="1"/>
  <c r="K354" i="130"/>
  <c r="L354" i="130" s="1"/>
  <c r="K637" i="130"/>
  <c r="L637" i="130" s="1"/>
  <c r="K800" i="130"/>
  <c r="L800" i="130" s="1"/>
  <c r="K608" i="130"/>
  <c r="L608" i="130" s="1"/>
  <c r="K713" i="130"/>
  <c r="L713" i="130" s="1"/>
  <c r="K151" i="130"/>
  <c r="L151" i="130" s="1"/>
  <c r="K209" i="130"/>
  <c r="L209" i="130" s="1"/>
  <c r="K687" i="130"/>
  <c r="L687" i="130" s="1"/>
  <c r="K584" i="130"/>
  <c r="L584" i="130" s="1"/>
  <c r="K537" i="130"/>
  <c r="L537" i="130" s="1"/>
  <c r="K560" i="130"/>
  <c r="L560" i="130" s="1"/>
  <c r="K24" i="130"/>
  <c r="L24" i="130" s="1"/>
  <c r="K848" i="130"/>
  <c r="L848" i="130" s="1"/>
  <c r="K197" i="130"/>
  <c r="L197" i="130" s="1"/>
  <c r="K170" i="130"/>
  <c r="L170" i="130" s="1"/>
  <c r="K775" i="130"/>
  <c r="L775" i="130" s="1"/>
  <c r="K140" i="130"/>
  <c r="L140" i="130" s="1"/>
  <c r="K315" i="130"/>
  <c r="L315" i="130" s="1"/>
  <c r="K414" i="130"/>
  <c r="L414" i="130" s="1"/>
  <c r="K593" i="130"/>
  <c r="L593" i="130" s="1"/>
  <c r="K263" i="130"/>
  <c r="L263" i="130" s="1"/>
  <c r="K606" i="130"/>
  <c r="L606" i="130" s="1"/>
  <c r="K603" i="130"/>
  <c r="L603" i="130" s="1"/>
  <c r="K470" i="130"/>
  <c r="L470" i="130" s="1"/>
  <c r="K538" i="130"/>
  <c r="L538" i="130" s="1"/>
  <c r="K145" i="130"/>
  <c r="L145" i="130" s="1"/>
  <c r="K336" i="130"/>
  <c r="L336" i="130" s="1"/>
  <c r="K671" i="130"/>
  <c r="L671" i="130" s="1"/>
  <c r="K495" i="130"/>
  <c r="L495" i="130" s="1"/>
  <c r="K594" i="130"/>
  <c r="L594" i="130" s="1"/>
  <c r="K677" i="130"/>
  <c r="L677" i="130" s="1"/>
  <c r="K188" i="130"/>
  <c r="L188" i="130" s="1"/>
  <c r="K813" i="130"/>
  <c r="L813" i="130" s="1"/>
  <c r="K715" i="130"/>
  <c r="L715" i="130" s="1"/>
  <c r="K221" i="130"/>
  <c r="L221" i="130" s="1"/>
  <c r="K701" i="130"/>
  <c r="L701" i="130" s="1"/>
  <c r="K482" i="130"/>
  <c r="L482" i="130" s="1"/>
  <c r="K369" i="130"/>
  <c r="L369" i="130" s="1"/>
  <c r="K468" i="130"/>
  <c r="L468" i="130" s="1"/>
  <c r="K743" i="130"/>
  <c r="L743" i="130" s="1"/>
  <c r="K50" i="130"/>
  <c r="L50" i="130" s="1"/>
  <c r="K714" i="130"/>
  <c r="L714" i="130" s="1"/>
  <c r="K823" i="130"/>
  <c r="L823" i="130" s="1"/>
  <c r="K733" i="130"/>
  <c r="L733" i="130" s="1"/>
  <c r="K653" i="130"/>
  <c r="L653" i="130" s="1"/>
  <c r="K672" i="130"/>
  <c r="L672" i="130" s="1"/>
  <c r="K501" i="130"/>
  <c r="L501" i="130" s="1"/>
  <c r="K21" i="130"/>
  <c r="L21" i="130" s="1"/>
  <c r="K698" i="130"/>
  <c r="L698" i="130" s="1"/>
  <c r="K599" i="130"/>
  <c r="L599" i="130" s="1"/>
  <c r="K654" i="130"/>
  <c r="L654" i="130" s="1"/>
  <c r="K499" i="130"/>
  <c r="L499" i="130" s="1"/>
  <c r="K529" i="130"/>
  <c r="L529" i="130" s="1"/>
  <c r="K491" i="130"/>
  <c r="L491" i="130" s="1"/>
  <c r="K626" i="130"/>
  <c r="L626" i="130" s="1"/>
  <c r="K530" i="130"/>
  <c r="L530" i="130" s="1"/>
  <c r="K597" i="130"/>
  <c r="L597" i="130" s="1"/>
  <c r="K634" i="130"/>
  <c r="L634" i="130" s="1"/>
  <c r="K166" i="130"/>
  <c r="L166" i="130" s="1"/>
  <c r="K300" i="130"/>
  <c r="L300" i="130" s="1"/>
  <c r="K769" i="130"/>
  <c r="L769" i="130" s="1"/>
  <c r="K459" i="130"/>
  <c r="L459" i="130" s="1"/>
  <c r="K558" i="130"/>
  <c r="L558" i="130" s="1"/>
  <c r="K690" i="130"/>
  <c r="L690" i="130" s="1"/>
  <c r="K17" i="130"/>
  <c r="L17" i="130" s="1"/>
  <c r="K748" i="130"/>
  <c r="L748" i="130" s="1"/>
  <c r="K618" i="130"/>
  <c r="L618" i="130" s="1"/>
  <c r="K565" i="130"/>
  <c r="L565" i="130" s="1"/>
  <c r="K843" i="130"/>
  <c r="L843" i="130" s="1"/>
  <c r="K695" i="130"/>
  <c r="L695" i="130" s="1"/>
  <c r="K498" i="130"/>
  <c r="L498" i="130" s="1"/>
  <c r="K629" i="130"/>
  <c r="L629" i="130" s="1"/>
  <c r="K734" i="130"/>
  <c r="L734" i="130" s="1"/>
  <c r="K33" i="130"/>
  <c r="L33" i="130" s="1"/>
  <c r="K674" i="130"/>
  <c r="L674" i="130" s="1"/>
  <c r="K610" i="130"/>
  <c r="L610" i="130" s="1"/>
  <c r="K429" i="130"/>
  <c r="L429" i="130" s="1"/>
  <c r="K587" i="130"/>
  <c r="L587" i="130" s="1"/>
  <c r="K8" i="130"/>
  <c r="L8" i="130" s="1"/>
  <c r="K297" i="130"/>
  <c r="L297" i="130" s="1"/>
  <c r="K612" i="130"/>
  <c r="L612" i="130" s="1"/>
  <c r="K781" i="130"/>
  <c r="L781" i="130" s="1"/>
  <c r="K583" i="130"/>
  <c r="L583" i="130" s="1"/>
  <c r="K173" i="130"/>
  <c r="L173" i="130" s="1"/>
  <c r="K793" i="130"/>
  <c r="L793" i="130" s="1"/>
  <c r="K306" i="130"/>
  <c r="L306" i="130" s="1"/>
  <c r="K686" i="130"/>
  <c r="L686" i="130" s="1"/>
  <c r="K655" i="130"/>
  <c r="L655" i="130" s="1"/>
  <c r="K717" i="130"/>
  <c r="L717" i="130" s="1"/>
  <c r="K273" i="130"/>
  <c r="L273" i="130" s="1"/>
  <c r="K101" i="130"/>
  <c r="L101" i="130" s="1"/>
  <c r="K460" i="130"/>
  <c r="L460" i="130" s="1"/>
  <c r="K94" i="130"/>
  <c r="L94" i="130" s="1"/>
  <c r="K723" i="130"/>
  <c r="L723" i="130" s="1"/>
  <c r="K547" i="130"/>
  <c r="L547" i="130" s="1"/>
  <c r="K387" i="130"/>
  <c r="L387" i="130" s="1"/>
  <c r="K486" i="130"/>
  <c r="L486" i="130" s="1"/>
  <c r="K808" i="130"/>
  <c r="L808" i="130" s="1"/>
  <c r="K163" i="130"/>
  <c r="L163" i="130" s="1"/>
  <c r="K757" i="130"/>
  <c r="L757" i="130" s="1"/>
  <c r="K421" i="130"/>
  <c r="L421" i="130" s="1"/>
  <c r="K26" i="130"/>
  <c r="L26" i="130" s="1"/>
  <c r="K667" i="130"/>
  <c r="L667" i="130" s="1"/>
  <c r="K41" i="130"/>
  <c r="L41" i="130" s="1"/>
  <c r="K784" i="130"/>
  <c r="L784" i="130" s="1"/>
  <c r="K360" i="130"/>
  <c r="L360" i="130" s="1"/>
  <c r="K430" i="130"/>
  <c r="L430" i="130" s="1"/>
  <c r="K763" i="130"/>
  <c r="L763" i="130" s="1"/>
  <c r="K826" i="130"/>
  <c r="L826" i="130" s="1"/>
  <c r="K611" i="130"/>
  <c r="L611" i="130" s="1"/>
  <c r="K756" i="130"/>
  <c r="L756" i="130" s="1"/>
  <c r="K696" i="130"/>
  <c r="L696" i="130" s="1"/>
  <c r="K738" i="130"/>
  <c r="L738" i="130" s="1"/>
  <c r="K281" i="130"/>
  <c r="L281" i="130" s="1"/>
  <c r="K719" i="130"/>
  <c r="L719" i="130" s="1"/>
  <c r="K751" i="130"/>
  <c r="L751" i="130" s="1"/>
  <c r="K73" i="130"/>
  <c r="L73" i="130" s="1"/>
  <c r="K423" i="130"/>
  <c r="L423" i="130" s="1"/>
  <c r="K245" i="130"/>
  <c r="L245" i="130" s="1"/>
  <c r="K732" i="130"/>
  <c r="L732" i="130" s="1"/>
  <c r="K444" i="130"/>
  <c r="L444" i="130" s="1"/>
  <c r="K810" i="130"/>
  <c r="L810" i="130" s="1"/>
  <c r="K375" i="130"/>
  <c r="L375" i="130" s="1"/>
  <c r="K477" i="130"/>
  <c r="L477" i="130" s="1"/>
  <c r="K791" i="130"/>
  <c r="L791" i="130" s="1"/>
  <c r="K20" i="130"/>
  <c r="L20" i="130" s="1"/>
  <c r="K845" i="130"/>
  <c r="L845" i="130" s="1"/>
  <c r="K439" i="130"/>
  <c r="L439" i="130" s="1"/>
  <c r="K351" i="130"/>
  <c r="L351" i="130" s="1"/>
  <c r="K450" i="130"/>
  <c r="L450" i="130" s="1"/>
  <c r="K679" i="130"/>
  <c r="L679" i="130" s="1"/>
  <c r="K10" i="130"/>
  <c r="L10" i="130" s="1"/>
  <c r="K692" i="130"/>
  <c r="L692" i="130" s="1"/>
  <c r="K693" i="130"/>
  <c r="L693" i="130" s="1"/>
  <c r="K794" i="130"/>
  <c r="L794" i="130" s="1"/>
  <c r="K434" i="130"/>
  <c r="L434" i="130" s="1"/>
  <c r="K464" i="130"/>
  <c r="L464" i="130" s="1"/>
  <c r="K390" i="130"/>
  <c r="L390" i="130" s="1"/>
  <c r="K466" i="130"/>
  <c r="L466" i="130" s="1"/>
  <c r="K549" i="130"/>
  <c r="L549" i="130" s="1"/>
  <c r="K702" i="130"/>
  <c r="L702" i="130" s="1"/>
  <c r="K785" i="130"/>
  <c r="L785" i="130" s="1"/>
  <c r="K316" i="130"/>
  <c r="L316" i="130" s="1"/>
  <c r="K321" i="130"/>
  <c r="L321" i="130" s="1"/>
  <c r="K740" i="130"/>
  <c r="L740" i="130" s="1"/>
  <c r="K570" i="130"/>
  <c r="L570" i="130" s="1"/>
  <c r="K365" i="130"/>
  <c r="L365" i="130" s="1"/>
  <c r="K838" i="130"/>
  <c r="L838" i="130" s="1"/>
  <c r="K588" i="130"/>
  <c r="L588" i="130" s="1"/>
  <c r="K670" i="130"/>
  <c r="L670" i="130" s="1"/>
  <c r="K61" i="130"/>
  <c r="L61" i="130" s="1"/>
  <c r="K293" i="130"/>
  <c r="L293" i="130" s="1"/>
  <c r="K827" i="130"/>
  <c r="L827" i="130" s="1"/>
  <c r="K554" i="130"/>
  <c r="L554" i="130" s="1"/>
  <c r="K519" i="130"/>
  <c r="L519" i="130" s="1"/>
  <c r="K517" i="130"/>
  <c r="L517" i="130" s="1"/>
  <c r="K275" i="130"/>
  <c r="L275" i="130" s="1"/>
  <c r="K405" i="130"/>
  <c r="L405" i="130" s="1"/>
  <c r="K830" i="130"/>
  <c r="L830" i="130" s="1"/>
  <c r="K11" i="130"/>
  <c r="L11" i="130" s="1"/>
  <c r="K710" i="130"/>
  <c r="L710" i="130" s="1"/>
  <c r="K152" i="130"/>
  <c r="L152" i="130" s="1"/>
  <c r="K829" i="130"/>
  <c r="L829" i="130" s="1"/>
  <c r="K378" i="130"/>
  <c r="L378" i="130" s="1"/>
  <c r="K473" i="130"/>
  <c r="L473" i="130" s="1"/>
  <c r="K806" i="130"/>
  <c r="L806" i="130" s="1"/>
  <c r="K568" i="130"/>
  <c r="L568" i="130" s="1"/>
  <c r="K478" i="130"/>
  <c r="L478" i="130" s="1"/>
  <c r="K673" i="130"/>
  <c r="L673" i="130" s="1"/>
  <c r="K778" i="130"/>
  <c r="L778" i="130" s="1"/>
  <c r="K91" i="130"/>
  <c r="L91" i="130" s="1"/>
  <c r="K109" i="130"/>
  <c r="L109" i="130" s="1"/>
  <c r="K773" i="130"/>
  <c r="L773" i="130" s="1"/>
  <c r="K668" i="130"/>
  <c r="L668" i="130" s="1"/>
  <c r="K573" i="130"/>
  <c r="L573" i="130" s="1"/>
  <c r="K609" i="130"/>
  <c r="L609" i="130" s="1"/>
  <c r="K29" i="130"/>
  <c r="L29" i="130" s="1"/>
  <c r="K291" i="130"/>
  <c r="L291" i="130" s="1"/>
  <c r="K318" i="130"/>
  <c r="L318" i="130" s="1"/>
  <c r="K187" i="130"/>
  <c r="L187" i="130" s="1"/>
  <c r="K624" i="130"/>
  <c r="L624" i="130" s="1"/>
  <c r="K358" i="130"/>
  <c r="L358" i="130" s="1"/>
  <c r="K741" i="130"/>
  <c r="L741" i="130" s="1"/>
  <c r="K342" i="130"/>
  <c r="L342" i="130" s="1"/>
  <c r="K816" i="130"/>
  <c r="L816" i="130" s="1"/>
  <c r="K720" i="130"/>
  <c r="L720" i="130" s="1"/>
  <c r="K803" i="130"/>
  <c r="L803" i="130" s="1"/>
  <c r="K334" i="130"/>
  <c r="L334" i="130" s="1"/>
  <c r="K23" i="130"/>
  <c r="L23" i="130" s="1"/>
  <c r="K511" i="130"/>
  <c r="L511" i="130" s="1"/>
  <c r="K181" i="130"/>
  <c r="L181" i="130" s="1"/>
  <c r="K834" i="130"/>
  <c r="L834" i="130" s="1"/>
  <c r="K704" i="130"/>
  <c r="L704" i="130" s="1"/>
  <c r="K441" i="130"/>
  <c r="L441" i="130" s="1"/>
  <c r="K540" i="130"/>
  <c r="L540" i="130" s="1"/>
  <c r="K542" i="130"/>
  <c r="L542" i="130" s="1"/>
  <c r="K137" i="130"/>
  <c r="L137" i="130" s="1"/>
  <c r="K705" i="130"/>
  <c r="L705" i="130" s="1"/>
  <c r="K578" i="130"/>
  <c r="L578" i="130" s="1"/>
  <c r="K766" i="130"/>
  <c r="L766" i="130" s="1"/>
  <c r="K396" i="130"/>
  <c r="L396" i="130" s="1"/>
  <c r="K452" i="130"/>
  <c r="L452" i="130" s="1"/>
  <c r="K480" i="130"/>
  <c r="L480" i="130" s="1"/>
  <c r="K535" i="130"/>
  <c r="L535" i="130" s="1"/>
  <c r="K691" i="130"/>
  <c r="L691" i="130" s="1"/>
  <c r="K104" i="130"/>
  <c r="L104" i="130" s="1"/>
  <c r="K631" i="130"/>
  <c r="L631" i="130" s="1"/>
  <c r="K503" i="130"/>
  <c r="L503" i="130" s="1"/>
  <c r="K411" i="130"/>
  <c r="L411" i="130" s="1"/>
  <c r="K556" i="130"/>
  <c r="L556" i="130" s="1"/>
  <c r="K329" i="130"/>
  <c r="L329" i="130" s="1"/>
  <c r="K13" i="130"/>
  <c r="L13" i="130" s="1"/>
  <c r="K393" i="130"/>
  <c r="L393" i="130" s="1"/>
  <c r="K716" i="130"/>
  <c r="L716" i="130" s="1"/>
  <c r="K822" i="130"/>
  <c r="L822" i="130" s="1"/>
  <c r="K48" i="130"/>
  <c r="L48" i="130" s="1"/>
  <c r="K343" i="130"/>
  <c r="L343" i="130" s="1"/>
  <c r="K795" i="130"/>
  <c r="L795" i="130" s="1"/>
  <c r="K726" i="130"/>
  <c r="L726" i="130" s="1"/>
  <c r="K591" i="130"/>
  <c r="L591" i="130" s="1"/>
  <c r="K652" i="130"/>
  <c r="L652" i="130" s="1"/>
  <c r="K269" i="130"/>
  <c r="L269" i="130" s="1"/>
  <c r="K534" i="130"/>
  <c r="L534" i="130" s="1"/>
  <c r="K798" i="130"/>
  <c r="L798" i="130" s="1"/>
  <c r="K799" i="130"/>
  <c r="L799" i="130" s="1"/>
  <c r="K45" i="130"/>
  <c r="L45" i="130" s="1"/>
  <c r="K739" i="130"/>
  <c r="L739" i="130" s="1"/>
  <c r="K837" i="130"/>
  <c r="L837" i="130" s="1"/>
  <c r="K465" i="130"/>
  <c r="L465" i="130" s="1"/>
  <c r="K797" i="130"/>
  <c r="L797" i="130" s="1"/>
  <c r="K699" i="130"/>
  <c r="L699" i="130" s="1"/>
  <c r="K516" i="130"/>
  <c r="L516" i="130" s="1"/>
  <c r="K86" i="130"/>
  <c r="L86" i="130" s="1"/>
  <c r="K447" i="130"/>
  <c r="L447" i="130" s="1"/>
  <c r="K233" i="130"/>
  <c r="L233" i="130" s="1"/>
  <c r="K602" i="130"/>
  <c r="L602" i="130" s="1"/>
  <c r="K324" i="130"/>
  <c r="L324" i="130" s="1"/>
  <c r="K572" i="130"/>
  <c r="L572" i="130" s="1"/>
  <c r="K809" i="130"/>
  <c r="L809" i="130" s="1"/>
  <c r="K522" i="130"/>
  <c r="L522" i="130" s="1"/>
  <c r="K683" i="130"/>
  <c r="L683" i="130" s="1"/>
  <c r="K804" i="130"/>
  <c r="L804" i="130" s="1"/>
  <c r="K427" i="130"/>
  <c r="L427" i="130" s="1"/>
  <c r="K571" i="130"/>
  <c r="L571" i="130" s="1"/>
  <c r="K448" i="130"/>
  <c r="L448" i="130" s="1"/>
  <c r="K576" i="130"/>
  <c r="L576" i="130" s="1"/>
  <c r="K80" i="130"/>
  <c r="L80" i="130" s="1"/>
  <c r="K661" i="130"/>
  <c r="L661" i="130" s="1"/>
  <c r="K630" i="130"/>
  <c r="L630" i="130" s="1"/>
  <c r="K735" i="130"/>
  <c r="L735" i="130" s="1"/>
  <c r="K134" i="130"/>
  <c r="L134" i="130" s="1"/>
  <c r="K19" i="130"/>
  <c r="L19" i="130" s="1"/>
  <c r="K730" i="130"/>
  <c r="L730" i="130" s="1"/>
  <c r="K625" i="130"/>
  <c r="L625" i="130" s="1"/>
  <c r="K555" i="130"/>
  <c r="L555" i="130" s="1"/>
  <c r="K744" i="130"/>
  <c r="L744" i="130" s="1"/>
  <c r="K65" i="130"/>
  <c r="L65" i="130" s="1"/>
  <c r="K513" i="130"/>
  <c r="L513" i="130" s="1"/>
  <c r="K16" i="130"/>
  <c r="L16" i="130" s="1"/>
  <c r="K127" i="130"/>
  <c r="L127" i="130" s="1"/>
  <c r="K818" i="130"/>
  <c r="L818" i="130" s="1"/>
  <c r="K747" i="130"/>
  <c r="L747" i="130" s="1"/>
  <c r="K333" i="130"/>
  <c r="L333" i="130" s="1"/>
  <c r="K432" i="130"/>
  <c r="L432" i="130" s="1"/>
  <c r="K636" i="130"/>
  <c r="L636" i="130" s="1"/>
  <c r="K133" i="130"/>
  <c r="L133" i="130" s="1"/>
  <c r="K649" i="130"/>
  <c r="L649" i="130" s="1"/>
  <c r="K646" i="130"/>
  <c r="L646" i="130" s="1"/>
  <c r="K627" i="130"/>
  <c r="L627" i="130" s="1"/>
  <c r="K589" i="130"/>
  <c r="L589" i="130" s="1"/>
  <c r="K521" i="130"/>
  <c r="L521" i="130" s="1"/>
  <c r="K372" i="130"/>
  <c r="L372" i="130" s="1"/>
  <c r="K401" i="130"/>
  <c r="L401" i="130" s="1"/>
  <c r="K531" i="130"/>
  <c r="L531" i="130" s="1"/>
  <c r="K680" i="130"/>
  <c r="L680" i="130" s="1"/>
  <c r="K742" i="130"/>
  <c r="L742" i="130" s="1"/>
  <c r="K276" i="130"/>
  <c r="L276" i="130" s="1"/>
  <c r="K303" i="130"/>
  <c r="L303" i="130" s="1"/>
  <c r="K635" i="130"/>
  <c r="L635" i="130" s="1"/>
  <c r="K462" i="130"/>
  <c r="L462" i="130" s="1"/>
  <c r="K504" i="130"/>
  <c r="L504" i="130" s="1"/>
  <c r="K586" i="130"/>
  <c r="L586" i="130" s="1"/>
  <c r="K552" i="130"/>
  <c r="L552" i="130" s="1"/>
  <c r="K605" i="130"/>
  <c r="L605" i="130" s="1"/>
  <c r="K821" i="130"/>
  <c r="L821" i="130" s="1"/>
  <c r="K287" i="130"/>
  <c r="L287" i="130" s="1"/>
  <c r="K782" i="130"/>
  <c r="L782" i="130" s="1"/>
  <c r="K446" i="130"/>
  <c r="L446" i="130" s="1"/>
  <c r="K483" i="130"/>
  <c r="L483" i="130" s="1"/>
  <c r="K409" i="130"/>
  <c r="L409" i="130" s="1"/>
  <c r="K648" i="130"/>
  <c r="L648" i="130" s="1"/>
  <c r="K426" i="130"/>
  <c r="L426" i="130" s="1"/>
  <c r="K581" i="130"/>
  <c r="L581" i="130" s="1"/>
  <c r="K585" i="130"/>
  <c r="L585" i="130" s="1"/>
  <c r="K788" i="130"/>
  <c r="L788" i="130" s="1"/>
  <c r="K831" i="130"/>
  <c r="L831" i="130" s="1"/>
  <c r="K382" i="130"/>
  <c r="L382" i="130" s="1"/>
  <c r="K357" i="130"/>
  <c r="L357" i="130" s="1"/>
  <c r="K383" i="130"/>
  <c r="L383" i="130" s="1"/>
  <c r="K780" i="130"/>
  <c r="L780" i="130" s="1"/>
  <c r="K760" i="130"/>
  <c r="L760" i="130" s="1"/>
  <c r="K628" i="130"/>
  <c r="L628" i="130" s="1"/>
  <c r="O23" i="113" l="1"/>
  <c r="E24" i="125" s="1"/>
  <c r="AN24" i="125" s="1"/>
  <c r="AN23" i="125" s="1"/>
  <c r="G25" i="125"/>
  <c r="H25" i="125"/>
  <c r="G26" i="125"/>
  <c r="H26" i="125"/>
  <c r="G27" i="125"/>
  <c r="H27" i="125"/>
  <c r="G28" i="125"/>
  <c r="H28" i="125"/>
  <c r="G29" i="125"/>
  <c r="H29" i="125"/>
  <c r="G30" i="125"/>
  <c r="H30" i="125"/>
  <c r="G31" i="125"/>
  <c r="H31" i="125"/>
  <c r="G32" i="125"/>
  <c r="H32" i="125"/>
  <c r="G33" i="125"/>
  <c r="H33" i="125"/>
  <c r="G34" i="125"/>
  <c r="H34" i="125"/>
  <c r="G35" i="125"/>
  <c r="H35" i="125"/>
  <c r="G36" i="125"/>
  <c r="H36" i="125"/>
  <c r="G37" i="125"/>
  <c r="H37" i="125"/>
  <c r="G38" i="125"/>
  <c r="H38" i="125"/>
  <c r="G39" i="125"/>
  <c r="H39" i="125"/>
  <c r="G40" i="125"/>
  <c r="H40" i="125"/>
  <c r="G41" i="125"/>
  <c r="H41" i="125"/>
  <c r="G42" i="125"/>
  <c r="H42" i="125"/>
  <c r="G43" i="125"/>
  <c r="H43" i="125"/>
  <c r="G44" i="125"/>
  <c r="H44" i="125"/>
  <c r="G45" i="125"/>
  <c r="H45" i="125"/>
  <c r="G46" i="125"/>
  <c r="H46" i="125"/>
  <c r="G47" i="125"/>
  <c r="H47" i="125"/>
  <c r="G48" i="125"/>
  <c r="H48" i="125"/>
  <c r="G49" i="125"/>
  <c r="H49" i="125"/>
  <c r="G50" i="125"/>
  <c r="H50" i="125"/>
  <c r="G51" i="125"/>
  <c r="H51" i="125"/>
  <c r="G52" i="125"/>
  <c r="H52" i="125"/>
  <c r="G53" i="125"/>
  <c r="H53" i="125"/>
  <c r="G54" i="125"/>
  <c r="H54" i="125"/>
  <c r="G55" i="125"/>
  <c r="H55" i="125"/>
  <c r="G56" i="125"/>
  <c r="H56" i="125"/>
  <c r="G57" i="125"/>
  <c r="H57" i="125"/>
  <c r="G58" i="125"/>
  <c r="H58" i="125"/>
  <c r="G59" i="125"/>
  <c r="H59" i="125"/>
  <c r="G60" i="125"/>
  <c r="H60" i="125"/>
  <c r="G61" i="125"/>
  <c r="H61" i="125"/>
  <c r="G62" i="125"/>
  <c r="H62" i="125"/>
  <c r="G63" i="125"/>
  <c r="H63" i="125"/>
  <c r="G64" i="125"/>
  <c r="H64" i="125"/>
  <c r="G65" i="125"/>
  <c r="H65" i="125"/>
  <c r="G66" i="125"/>
  <c r="H66" i="125"/>
  <c r="G67" i="125"/>
  <c r="H67" i="125"/>
  <c r="G68" i="125"/>
  <c r="H68" i="125"/>
  <c r="G69" i="125"/>
  <c r="H69" i="125"/>
  <c r="G70" i="125"/>
  <c r="H70" i="125"/>
  <c r="G71" i="125"/>
  <c r="H71" i="125"/>
  <c r="G72" i="125"/>
  <c r="H72" i="125"/>
  <c r="G73" i="125"/>
  <c r="H73" i="125"/>
  <c r="G74" i="125"/>
  <c r="H74" i="125"/>
  <c r="G75" i="125"/>
  <c r="H75" i="125"/>
  <c r="G76" i="125"/>
  <c r="H76" i="125"/>
  <c r="G77" i="125"/>
  <c r="H77" i="125"/>
  <c r="G78" i="125"/>
  <c r="H78" i="125"/>
  <c r="G79" i="125"/>
  <c r="H79" i="125"/>
  <c r="G80" i="125"/>
  <c r="H80" i="125"/>
  <c r="G81" i="125"/>
  <c r="H81" i="125"/>
  <c r="G82" i="125"/>
  <c r="H82" i="125"/>
  <c r="G83" i="125"/>
  <c r="H83" i="125"/>
  <c r="G84" i="125"/>
  <c r="H84" i="125"/>
  <c r="G85" i="125"/>
  <c r="H85" i="125"/>
  <c r="G86" i="125"/>
  <c r="H86" i="125"/>
  <c r="G87" i="125"/>
  <c r="H87" i="125"/>
  <c r="G88" i="125"/>
  <c r="H88" i="125"/>
  <c r="G89" i="125"/>
  <c r="H89" i="125"/>
  <c r="G90" i="125"/>
  <c r="H90" i="125"/>
  <c r="G91" i="125"/>
  <c r="H91" i="125"/>
  <c r="G92" i="125"/>
  <c r="H92" i="125"/>
  <c r="G93" i="125"/>
  <c r="H93" i="125"/>
  <c r="G94" i="125"/>
  <c r="H94" i="125"/>
  <c r="G95" i="125"/>
  <c r="H95" i="125"/>
  <c r="G96" i="125"/>
  <c r="H96" i="125"/>
  <c r="G97" i="125"/>
  <c r="H97" i="125"/>
  <c r="G98" i="125"/>
  <c r="H98" i="125"/>
  <c r="G99" i="125"/>
  <c r="H99" i="125"/>
  <c r="G100" i="125"/>
  <c r="H100" i="125"/>
  <c r="G101" i="125"/>
  <c r="H101" i="125"/>
  <c r="G102" i="125"/>
  <c r="H102" i="125"/>
  <c r="G103" i="125"/>
  <c r="H103" i="125"/>
  <c r="G104" i="125"/>
  <c r="H104" i="125"/>
  <c r="G105" i="125"/>
  <c r="H105" i="125"/>
  <c r="G106" i="125"/>
  <c r="H106" i="125"/>
  <c r="G107" i="125"/>
  <c r="H107" i="125"/>
  <c r="G108" i="125"/>
  <c r="H108" i="125"/>
  <c r="G109" i="125"/>
  <c r="H109" i="125"/>
  <c r="G110" i="125"/>
  <c r="H110" i="125"/>
  <c r="G111" i="125"/>
  <c r="H111" i="125"/>
  <c r="G112" i="125"/>
  <c r="H112" i="125"/>
  <c r="G113" i="125"/>
  <c r="H113" i="125"/>
  <c r="G114" i="125"/>
  <c r="H114" i="125"/>
  <c r="G115" i="125"/>
  <c r="H115" i="125"/>
  <c r="G116" i="125"/>
  <c r="H116" i="125"/>
  <c r="G117" i="125"/>
  <c r="H117" i="125"/>
  <c r="G118" i="125"/>
  <c r="H118" i="125"/>
  <c r="G119" i="125"/>
  <c r="H119" i="125"/>
  <c r="G120" i="125"/>
  <c r="H120" i="125"/>
  <c r="G121" i="125"/>
  <c r="H121" i="125"/>
  <c r="G122" i="125"/>
  <c r="H122" i="125"/>
  <c r="G123" i="125"/>
  <c r="H123" i="125"/>
  <c r="G124" i="125"/>
  <c r="H124" i="125"/>
  <c r="G125" i="125"/>
  <c r="H125" i="125"/>
  <c r="G126" i="125"/>
  <c r="H126" i="125"/>
  <c r="G127" i="125"/>
  <c r="H127" i="125"/>
  <c r="G128" i="125"/>
  <c r="H128" i="125"/>
  <c r="G129" i="125"/>
  <c r="H129" i="125"/>
  <c r="G130" i="125"/>
  <c r="H130" i="125"/>
  <c r="G131" i="125"/>
  <c r="H131" i="125"/>
  <c r="G132" i="125"/>
  <c r="H132" i="125"/>
  <c r="G133" i="125"/>
  <c r="H133" i="125"/>
  <c r="G134" i="125"/>
  <c r="H134" i="125"/>
  <c r="G135" i="125"/>
  <c r="H135" i="125"/>
  <c r="G136" i="125"/>
  <c r="H136" i="125"/>
  <c r="G137" i="125"/>
  <c r="H137" i="125"/>
  <c r="G138" i="125"/>
  <c r="H138" i="125"/>
  <c r="G139" i="125"/>
  <c r="H139" i="125"/>
  <c r="G140" i="125"/>
  <c r="H140" i="125"/>
  <c r="G141" i="125"/>
  <c r="H141" i="125"/>
  <c r="G142" i="125"/>
  <c r="H142" i="125"/>
  <c r="G143" i="125"/>
  <c r="H143" i="125"/>
  <c r="G144" i="125"/>
  <c r="H144" i="125"/>
  <c r="G145" i="125"/>
  <c r="H145" i="125"/>
  <c r="G146" i="125"/>
  <c r="H146" i="125"/>
  <c r="G147" i="125"/>
  <c r="H147" i="125"/>
  <c r="G148" i="125"/>
  <c r="H148" i="125"/>
  <c r="G149" i="125"/>
  <c r="H149" i="125"/>
  <c r="G150" i="125"/>
  <c r="H150" i="125"/>
  <c r="G151" i="125"/>
  <c r="H151" i="125"/>
  <c r="G152" i="125"/>
  <c r="H152" i="125"/>
  <c r="G153" i="125"/>
  <c r="H153" i="125"/>
  <c r="G154" i="125"/>
  <c r="H154" i="125"/>
  <c r="G155" i="125"/>
  <c r="H155" i="125"/>
  <c r="G156" i="125"/>
  <c r="H156" i="125"/>
  <c r="G157" i="125"/>
  <c r="H157" i="125"/>
  <c r="G158" i="125"/>
  <c r="H158" i="125"/>
  <c r="G159" i="125"/>
  <c r="H159" i="125"/>
  <c r="G160" i="125"/>
  <c r="H160" i="125"/>
  <c r="G161" i="125"/>
  <c r="H161" i="125"/>
  <c r="G162" i="125"/>
  <c r="H162" i="125"/>
  <c r="G163" i="125"/>
  <c r="H163" i="125"/>
  <c r="G164" i="125"/>
  <c r="H164" i="125"/>
  <c r="G165" i="125"/>
  <c r="H165" i="125"/>
  <c r="G166" i="125"/>
  <c r="H166" i="125"/>
  <c r="G167" i="125"/>
  <c r="H167" i="125"/>
  <c r="G168" i="125"/>
  <c r="H168" i="125"/>
  <c r="G169" i="125"/>
  <c r="H169" i="125"/>
  <c r="G170" i="125"/>
  <c r="H170" i="125"/>
  <c r="G171" i="125"/>
  <c r="H171" i="125"/>
  <c r="G172" i="125"/>
  <c r="H172" i="125"/>
  <c r="G173" i="125"/>
  <c r="H173" i="125"/>
  <c r="G174" i="125"/>
  <c r="H174" i="125"/>
  <c r="G175" i="125"/>
  <c r="H175" i="125"/>
  <c r="G176" i="125"/>
  <c r="H176" i="125"/>
  <c r="G177" i="125"/>
  <c r="H177" i="125"/>
  <c r="G178" i="125"/>
  <c r="H178" i="125"/>
  <c r="G179" i="125"/>
  <c r="H179" i="125"/>
  <c r="G180" i="125"/>
  <c r="H180" i="125"/>
  <c r="G181" i="125"/>
  <c r="H181" i="125"/>
  <c r="G182" i="125"/>
  <c r="H182" i="125"/>
  <c r="G183" i="125"/>
  <c r="H183" i="125"/>
  <c r="G184" i="125"/>
  <c r="H184" i="125"/>
  <c r="G185" i="125"/>
  <c r="H185" i="125"/>
  <c r="G186" i="125"/>
  <c r="H186" i="125"/>
  <c r="G187" i="125"/>
  <c r="H187" i="125"/>
  <c r="G188" i="125"/>
  <c r="H188" i="125"/>
  <c r="G189" i="125"/>
  <c r="H189" i="125"/>
  <c r="G190" i="125"/>
  <c r="H190" i="125"/>
  <c r="G191" i="125"/>
  <c r="H191" i="125"/>
  <c r="G192" i="125"/>
  <c r="H192" i="125"/>
  <c r="G193" i="125"/>
  <c r="H193" i="125"/>
  <c r="G194" i="125"/>
  <c r="H194" i="125"/>
  <c r="G195" i="125"/>
  <c r="H195" i="125"/>
  <c r="G196" i="125"/>
  <c r="H196" i="125"/>
  <c r="G197" i="125"/>
  <c r="H197" i="125"/>
  <c r="G198" i="125"/>
  <c r="H198" i="125"/>
  <c r="G199" i="125"/>
  <c r="H199" i="125"/>
  <c r="G200" i="125"/>
  <c r="H200" i="125"/>
  <c r="G201" i="125"/>
  <c r="H201" i="125"/>
  <c r="G202" i="125"/>
  <c r="H202" i="125"/>
  <c r="G203" i="125"/>
  <c r="H203" i="125"/>
  <c r="G204" i="125"/>
  <c r="H204" i="125"/>
  <c r="G205" i="125"/>
  <c r="H205" i="125"/>
  <c r="G206" i="125"/>
  <c r="H206" i="125"/>
  <c r="G207" i="125"/>
  <c r="H207" i="125"/>
  <c r="G208" i="125"/>
  <c r="H208" i="125"/>
  <c r="G209" i="125"/>
  <c r="H209" i="125"/>
  <c r="G210" i="125"/>
  <c r="H210" i="125"/>
  <c r="G211" i="125"/>
  <c r="H211" i="125"/>
  <c r="G212" i="125"/>
  <c r="H212" i="125"/>
  <c r="G213" i="125"/>
  <c r="H213" i="125"/>
  <c r="G214" i="125"/>
  <c r="H214" i="125"/>
  <c r="G215" i="125"/>
  <c r="H215" i="125"/>
  <c r="G216" i="125"/>
  <c r="H216" i="125"/>
  <c r="G217" i="125"/>
  <c r="H217" i="125"/>
  <c r="G218" i="125"/>
  <c r="H218" i="125"/>
  <c r="G219" i="125"/>
  <c r="H219" i="125"/>
  <c r="G220" i="125"/>
  <c r="H220" i="125"/>
  <c r="G221" i="125"/>
  <c r="H221" i="125"/>
  <c r="G222" i="125"/>
  <c r="H222" i="125"/>
  <c r="G223" i="125"/>
  <c r="H223" i="125"/>
  <c r="G224" i="125"/>
  <c r="H224" i="125"/>
  <c r="G225" i="125"/>
  <c r="H225" i="125"/>
  <c r="G226" i="125"/>
  <c r="H226" i="125"/>
  <c r="G227" i="125"/>
  <c r="H227" i="125"/>
  <c r="G228" i="125"/>
  <c r="H228" i="125"/>
  <c r="G229" i="125"/>
  <c r="H229" i="125"/>
  <c r="G230" i="125"/>
  <c r="H230" i="125"/>
  <c r="G231" i="125"/>
  <c r="H231" i="125"/>
  <c r="G232" i="125"/>
  <c r="H232" i="125"/>
  <c r="G233" i="125"/>
  <c r="H233" i="125"/>
  <c r="G234" i="125"/>
  <c r="H234" i="125"/>
  <c r="G235" i="125"/>
  <c r="H235" i="125"/>
  <c r="G236" i="125"/>
  <c r="H236" i="125"/>
  <c r="G237" i="125"/>
  <c r="H237" i="125"/>
  <c r="G238" i="125"/>
  <c r="H238" i="125"/>
  <c r="G239" i="125"/>
  <c r="H239" i="125"/>
  <c r="G240" i="125"/>
  <c r="H240" i="125"/>
  <c r="G241" i="125"/>
  <c r="H241" i="125"/>
  <c r="G242" i="125"/>
  <c r="H242" i="125"/>
  <c r="G243" i="125"/>
  <c r="H243" i="125"/>
  <c r="G244" i="125"/>
  <c r="H244" i="125"/>
  <c r="G245" i="125"/>
  <c r="H245" i="125"/>
  <c r="G246" i="125"/>
  <c r="H246" i="125"/>
  <c r="G247" i="125"/>
  <c r="H247" i="125"/>
  <c r="G248" i="125"/>
  <c r="H248" i="125"/>
  <c r="G249" i="125"/>
  <c r="H249" i="125"/>
  <c r="G250" i="125"/>
  <c r="H250" i="125"/>
  <c r="G251" i="125"/>
  <c r="H251" i="125"/>
  <c r="G252" i="125"/>
  <c r="H252" i="125"/>
  <c r="G253" i="125"/>
  <c r="H253" i="125"/>
  <c r="G254" i="125"/>
  <c r="H254" i="125"/>
  <c r="G255" i="125"/>
  <c r="H255" i="125"/>
  <c r="G256" i="125"/>
  <c r="H256" i="125"/>
  <c r="G257" i="125"/>
  <c r="H257" i="125"/>
  <c r="G258" i="125"/>
  <c r="H258" i="125"/>
  <c r="G259" i="125"/>
  <c r="H259" i="125"/>
  <c r="G260" i="125"/>
  <c r="H260" i="125"/>
  <c r="G261" i="125"/>
  <c r="H261" i="125"/>
  <c r="G262" i="125"/>
  <c r="H262" i="125"/>
  <c r="G263" i="125"/>
  <c r="H263" i="125"/>
  <c r="G264" i="125"/>
  <c r="H264" i="125"/>
  <c r="G265" i="125"/>
  <c r="H265" i="125"/>
  <c r="G266" i="125"/>
  <c r="H266" i="125"/>
  <c r="G267" i="125"/>
  <c r="H267" i="125"/>
  <c r="G268" i="125"/>
  <c r="H268" i="125"/>
  <c r="G269" i="125"/>
  <c r="H269" i="125"/>
  <c r="G270" i="125"/>
  <c r="H270" i="125"/>
  <c r="G271" i="125"/>
  <c r="H271" i="125"/>
  <c r="G272" i="125"/>
  <c r="H272" i="125"/>
  <c r="G273" i="125"/>
  <c r="H273" i="125"/>
  <c r="G274" i="125"/>
  <c r="H274" i="125"/>
  <c r="G275" i="125"/>
  <c r="H275" i="125"/>
  <c r="G276" i="125"/>
  <c r="H276" i="125"/>
  <c r="G277" i="125"/>
  <c r="H277" i="125"/>
  <c r="G278" i="125"/>
  <c r="H278" i="125"/>
  <c r="G279" i="125"/>
  <c r="H279" i="125"/>
  <c r="G280" i="125"/>
  <c r="H280" i="125"/>
  <c r="G281" i="125"/>
  <c r="H281" i="125"/>
  <c r="G282" i="125"/>
  <c r="H282" i="125"/>
  <c r="G283" i="125"/>
  <c r="H283" i="125"/>
  <c r="G284" i="125"/>
  <c r="H284" i="125"/>
  <c r="G285" i="125"/>
  <c r="H285" i="125"/>
  <c r="G286" i="125"/>
  <c r="H286" i="125"/>
  <c r="G287" i="125"/>
  <c r="H287" i="125"/>
  <c r="G288" i="125"/>
  <c r="H288" i="125"/>
  <c r="G289" i="125"/>
  <c r="H289" i="125"/>
  <c r="G290" i="125"/>
  <c r="H290" i="125"/>
  <c r="G291" i="125"/>
  <c r="H291" i="125"/>
  <c r="G292" i="125"/>
  <c r="H292" i="125"/>
  <c r="G293" i="125"/>
  <c r="H293" i="125"/>
  <c r="G294" i="125"/>
  <c r="H294" i="125"/>
  <c r="G295" i="125"/>
  <c r="H295" i="125"/>
  <c r="G296" i="125"/>
  <c r="H296" i="125"/>
  <c r="G297" i="125"/>
  <c r="H297" i="125"/>
  <c r="G298" i="125"/>
  <c r="H298" i="125"/>
  <c r="G299" i="125"/>
  <c r="H299" i="125"/>
  <c r="G300" i="125"/>
  <c r="H300" i="125"/>
  <c r="G301" i="125"/>
  <c r="H301" i="125"/>
  <c r="G302" i="125"/>
  <c r="H302" i="125"/>
  <c r="G303" i="125"/>
  <c r="H303" i="125"/>
  <c r="G304" i="125"/>
  <c r="H304" i="125"/>
  <c r="G305" i="125"/>
  <c r="H305" i="125"/>
  <c r="G306" i="125"/>
  <c r="H306" i="125"/>
  <c r="G307" i="125"/>
  <c r="H307" i="125"/>
  <c r="G308" i="125"/>
  <c r="H308" i="125"/>
  <c r="G309" i="125"/>
  <c r="H309" i="125"/>
  <c r="G310" i="125"/>
  <c r="H310" i="125"/>
  <c r="G311" i="125"/>
  <c r="H311" i="125"/>
  <c r="G312" i="125"/>
  <c r="H312" i="125"/>
  <c r="G313" i="125"/>
  <c r="H313" i="125"/>
  <c r="G314" i="125"/>
  <c r="H314" i="125"/>
  <c r="G315" i="125"/>
  <c r="H315" i="125"/>
  <c r="G316" i="125"/>
  <c r="H316" i="125"/>
  <c r="G317" i="125"/>
  <c r="H317" i="125"/>
  <c r="G318" i="125"/>
  <c r="H318" i="125"/>
  <c r="G319" i="125"/>
  <c r="H319" i="125"/>
  <c r="G320" i="125"/>
  <c r="H320" i="125"/>
  <c r="G321" i="125"/>
  <c r="H321" i="125"/>
  <c r="G322" i="125"/>
  <c r="H322" i="125"/>
  <c r="G323" i="125"/>
  <c r="H323" i="125"/>
  <c r="H24" i="125"/>
  <c r="G24" i="125"/>
  <c r="E38" i="105"/>
  <c r="C38" i="105"/>
  <c r="E37" i="105"/>
  <c r="C37" i="105"/>
  <c r="E36" i="105"/>
  <c r="C36" i="105"/>
  <c r="E35" i="105"/>
  <c r="C35" i="105"/>
  <c r="E71" i="124"/>
  <c r="E70" i="124"/>
  <c r="E69" i="124"/>
  <c r="E68" i="124"/>
  <c r="U19" i="106"/>
  <c r="U15" i="106"/>
  <c r="Z97" i="106" s="1"/>
  <c r="C68" i="124"/>
  <c r="C18" i="125"/>
  <c r="D18" i="125" s="1"/>
  <c r="E18" i="125" s="1"/>
  <c r="F18" i="125" s="1"/>
  <c r="G18" i="125" s="1"/>
  <c r="H18" i="125" s="1"/>
  <c r="I18" i="125" s="1"/>
  <c r="J18" i="125" s="1"/>
  <c r="K18" i="125" s="1"/>
  <c r="L18" i="125" s="1"/>
  <c r="M18" i="125" s="1"/>
  <c r="N18" i="125" s="1"/>
  <c r="O18" i="125" s="1"/>
  <c r="P18" i="125" s="1"/>
  <c r="Q18" i="125" s="1"/>
  <c r="R18" i="125" s="1"/>
  <c r="S18" i="125" s="1"/>
  <c r="T18" i="125" s="1"/>
  <c r="U18" i="125" s="1"/>
  <c r="V18" i="125" s="1"/>
  <c r="W18" i="125" s="1"/>
  <c r="X18" i="125" s="1"/>
  <c r="Y18" i="125" s="1"/>
  <c r="Z18" i="125" s="1"/>
  <c r="AA18" i="125" s="1"/>
  <c r="AB18" i="125" s="1"/>
  <c r="AC18" i="125" s="1"/>
  <c r="AD18" i="125" s="1"/>
  <c r="AE18" i="125" s="1"/>
  <c r="AF18" i="125" s="1"/>
  <c r="AG18" i="125" s="1"/>
  <c r="AH18" i="125" s="1"/>
  <c r="AI18" i="125" s="1"/>
  <c r="AJ18" i="125" s="1"/>
  <c r="AK18" i="125" s="1"/>
  <c r="BQ42" i="125"/>
  <c r="BQ41" i="125"/>
  <c r="BQ40" i="125"/>
  <c r="BQ39" i="125"/>
  <c r="BQ38" i="125"/>
  <c r="BQ37" i="125"/>
  <c r="BQ36" i="125"/>
  <c r="BQ35" i="125"/>
  <c r="BQ34" i="125"/>
  <c r="BQ33" i="125"/>
  <c r="BQ32" i="125"/>
  <c r="BQ31" i="125"/>
  <c r="BQ30" i="125"/>
  <c r="BQ29" i="125"/>
  <c r="BU21" i="125"/>
  <c r="BV21" i="125" s="1"/>
  <c r="BW21" i="125" s="1"/>
  <c r="BX21" i="125" s="1"/>
  <c r="BY21" i="125" s="1"/>
  <c r="BZ21" i="125" s="1"/>
  <c r="CA21" i="125" s="1"/>
  <c r="CB21" i="125" s="1"/>
  <c r="CC21" i="125" s="1"/>
  <c r="CD21" i="125" s="1"/>
  <c r="CE21" i="125" s="1"/>
  <c r="CF21" i="125" s="1"/>
  <c r="CG21" i="125" s="1"/>
  <c r="CH21" i="125" s="1"/>
  <c r="CI21" i="125" s="1"/>
  <c r="CJ21" i="125" s="1"/>
  <c r="CK21" i="125" s="1"/>
  <c r="CL21" i="125" s="1"/>
  <c r="CM21" i="125" s="1"/>
  <c r="CN21" i="125" s="1"/>
  <c r="CO21" i="125" s="1"/>
  <c r="CP21" i="125" s="1"/>
  <c r="CQ21" i="125" s="1"/>
  <c r="CR21" i="125" s="1"/>
  <c r="CS21" i="125" s="1"/>
  <c r="CT21" i="125" s="1"/>
  <c r="CU21" i="125" s="1"/>
  <c r="CV21" i="125" s="1"/>
  <c r="CW21" i="125" s="1"/>
  <c r="CX21" i="125" s="1"/>
  <c r="CY21" i="125" s="1"/>
  <c r="CZ21" i="125" s="1"/>
  <c r="DA21" i="125" s="1"/>
  <c r="DB21" i="125" s="1"/>
  <c r="DC21" i="125" s="1"/>
  <c r="DD21" i="125" s="1"/>
  <c r="DE21" i="125" s="1"/>
  <c r="DF21" i="125" s="1"/>
  <c r="DG21" i="125" s="1"/>
  <c r="DH21" i="125" s="1"/>
  <c r="DI21" i="125" s="1"/>
  <c r="DJ21" i="125" s="1"/>
  <c r="DK21" i="125" s="1"/>
  <c r="DL21" i="125" s="1"/>
  <c r="DM21" i="125" s="1"/>
  <c r="DN21" i="125" s="1"/>
  <c r="DO21" i="125" s="1"/>
  <c r="DP21" i="125" s="1"/>
  <c r="DQ21" i="125" s="1"/>
  <c r="DR21" i="125" s="1"/>
  <c r="DS21" i="125" s="1"/>
  <c r="DT21" i="125" s="1"/>
  <c r="DU21" i="125" s="1"/>
  <c r="DV21" i="125" s="1"/>
  <c r="DW21" i="125" s="1"/>
  <c r="DX21" i="125" s="1"/>
  <c r="DY21" i="125" s="1"/>
  <c r="DZ21" i="125" s="1"/>
  <c r="EA21" i="125" s="1"/>
  <c r="EB21" i="125" s="1"/>
  <c r="EC21" i="125" s="1"/>
  <c r="ED21" i="125" s="1"/>
  <c r="EE21" i="125" s="1"/>
  <c r="EF21" i="125" s="1"/>
  <c r="EG21" i="125" s="1"/>
  <c r="EH21" i="125" s="1"/>
  <c r="EI21" i="125" s="1"/>
  <c r="EJ21" i="125" s="1"/>
  <c r="EK21" i="125" s="1"/>
  <c r="EL21" i="125" s="1"/>
  <c r="EM21" i="125" s="1"/>
  <c r="EN21" i="125" s="1"/>
  <c r="EO21" i="125" s="1"/>
  <c r="EP21" i="125" s="1"/>
  <c r="EQ21" i="125" s="1"/>
  <c r="ER21" i="125" s="1"/>
  <c r="ES21" i="125" s="1"/>
  <c r="ET21" i="125" s="1"/>
  <c r="EU21" i="125" s="1"/>
  <c r="EV21" i="125" s="1"/>
  <c r="EW21" i="125" s="1"/>
  <c r="EX21" i="125" s="1"/>
  <c r="EY21" i="125" s="1"/>
  <c r="EZ21" i="125" s="1"/>
  <c r="FA21" i="125" s="1"/>
  <c r="FB21" i="125" s="1"/>
  <c r="FC21" i="125" s="1"/>
  <c r="FD21" i="125" s="1"/>
  <c r="FE21" i="125" s="1"/>
  <c r="FF21" i="125" s="1"/>
  <c r="FG21" i="125" s="1"/>
  <c r="FH21" i="125" s="1"/>
  <c r="FI21" i="125" s="1"/>
  <c r="FJ21" i="125" s="1"/>
  <c r="FK21" i="125" s="1"/>
  <c r="FL21" i="125" s="1"/>
  <c r="FM21" i="125" s="1"/>
  <c r="FN21" i="125" s="1"/>
  <c r="FO21" i="125" s="1"/>
  <c r="FP21" i="125" s="1"/>
  <c r="FQ21" i="125" s="1"/>
  <c r="FR21" i="125" s="1"/>
  <c r="FS21" i="125" s="1"/>
  <c r="FT21" i="125" s="1"/>
  <c r="FU21" i="125" s="1"/>
  <c r="FV21" i="125" s="1"/>
  <c r="FW21" i="125" s="1"/>
  <c r="FX21" i="125" s="1"/>
  <c r="FY21" i="125" s="1"/>
  <c r="FZ21" i="125" s="1"/>
  <c r="GA21" i="125" s="1"/>
  <c r="GB21" i="125" s="1"/>
  <c r="GC21" i="125" s="1"/>
  <c r="GD21" i="125" s="1"/>
  <c r="GE21" i="125" s="1"/>
  <c r="GF21" i="125" s="1"/>
  <c r="GG21" i="125" s="1"/>
  <c r="GH21" i="125" s="1"/>
  <c r="GI21" i="125" s="1"/>
  <c r="GJ21" i="125" s="1"/>
  <c r="GK21" i="125" s="1"/>
  <c r="GL21" i="125" s="1"/>
  <c r="GM21" i="125" s="1"/>
  <c r="GN21" i="125" s="1"/>
  <c r="GO21" i="125" s="1"/>
  <c r="GP21" i="125" s="1"/>
  <c r="GQ21" i="125" s="1"/>
  <c r="GR21" i="125" s="1"/>
  <c r="GS21" i="125" s="1"/>
  <c r="GT21" i="125" s="1"/>
  <c r="GU21" i="125" s="1"/>
  <c r="GV21" i="125" s="1"/>
  <c r="GW21" i="125" s="1"/>
  <c r="GX21" i="125" s="1"/>
  <c r="GY21" i="125" s="1"/>
  <c r="GZ21" i="125" s="1"/>
  <c r="HA21" i="125" s="1"/>
  <c r="HB21" i="125" s="1"/>
  <c r="HC21" i="125" s="1"/>
  <c r="HD21" i="125" s="1"/>
  <c r="HE21" i="125" s="1"/>
  <c r="HF21" i="125" s="1"/>
  <c r="HG21" i="125" s="1"/>
  <c r="HH21" i="125" s="1"/>
  <c r="HI21" i="125" s="1"/>
  <c r="HJ21" i="125" s="1"/>
  <c r="HK21" i="125" s="1"/>
  <c r="HL21" i="125" s="1"/>
  <c r="HM21" i="125" s="1"/>
  <c r="HN21" i="125" s="1"/>
  <c r="HO21" i="125" s="1"/>
  <c r="HP21" i="125" s="1"/>
  <c r="HQ21" i="125" s="1"/>
  <c r="HR21" i="125" s="1"/>
  <c r="HS21" i="125" s="1"/>
  <c r="HT21" i="125" s="1"/>
  <c r="HU21" i="125" s="1"/>
  <c r="HV21" i="125" s="1"/>
  <c r="HW21" i="125" s="1"/>
  <c r="HX21" i="125" s="1"/>
  <c r="HY21" i="125" s="1"/>
  <c r="HZ21" i="125" s="1"/>
  <c r="IA21" i="125" s="1"/>
  <c r="IB21" i="125" s="1"/>
  <c r="IC21" i="125" s="1"/>
  <c r="ID21" i="125" s="1"/>
  <c r="IE21" i="125" s="1"/>
  <c r="IF21" i="125" s="1"/>
  <c r="IG21" i="125" s="1"/>
  <c r="IH21" i="125" s="1"/>
  <c r="II21" i="125" s="1"/>
  <c r="IJ21" i="125" s="1"/>
  <c r="IK21" i="125" s="1"/>
  <c r="IL21" i="125" s="1"/>
  <c r="IM21" i="125" s="1"/>
  <c r="IN21" i="125" s="1"/>
  <c r="IO21" i="125" s="1"/>
  <c r="IP21" i="125" s="1"/>
  <c r="IQ21" i="125" s="1"/>
  <c r="IR21" i="125" s="1"/>
  <c r="IS21" i="125" s="1"/>
  <c r="IT21" i="125" s="1"/>
  <c r="IU21" i="125" s="1"/>
  <c r="IV21" i="125" s="1"/>
  <c r="IW21" i="125" s="1"/>
  <c r="IX21" i="125" s="1"/>
  <c r="IY21" i="125" s="1"/>
  <c r="IZ21" i="125" s="1"/>
  <c r="JA21" i="125" s="1"/>
  <c r="JB21" i="125" s="1"/>
  <c r="JC21" i="125" s="1"/>
  <c r="JD21" i="125" s="1"/>
  <c r="JE21" i="125" s="1"/>
  <c r="JF21" i="125" s="1"/>
  <c r="JG21" i="125" s="1"/>
  <c r="JH21" i="125" s="1"/>
  <c r="JI21" i="125" s="1"/>
  <c r="JJ21" i="125" s="1"/>
  <c r="JK21" i="125" s="1"/>
  <c r="JL21" i="125" s="1"/>
  <c r="JM21" i="125" s="1"/>
  <c r="JN21" i="125" s="1"/>
  <c r="JO21" i="125" s="1"/>
  <c r="JP21" i="125" s="1"/>
  <c r="JQ21" i="125" s="1"/>
  <c r="JR21" i="125" s="1"/>
  <c r="JS21" i="125" s="1"/>
  <c r="JT21" i="125" s="1"/>
  <c r="JU21" i="125" s="1"/>
  <c r="JV21" i="125" s="1"/>
  <c r="JW21" i="125" s="1"/>
  <c r="JX21" i="125" s="1"/>
  <c r="JY21" i="125" s="1"/>
  <c r="JZ21" i="125" s="1"/>
  <c r="KA21" i="125" s="1"/>
  <c r="KB21" i="125" s="1"/>
  <c r="KC21" i="125" s="1"/>
  <c r="KD21" i="125" s="1"/>
  <c r="KE21" i="125" s="1"/>
  <c r="KF21" i="125" s="1"/>
  <c r="KG21" i="125" s="1"/>
  <c r="KH21" i="125" s="1"/>
  <c r="S97" i="113"/>
  <c r="S95" i="113"/>
  <c r="S93" i="113"/>
  <c r="S91" i="113"/>
  <c r="S89" i="113"/>
  <c r="S87" i="113"/>
  <c r="S85" i="113"/>
  <c r="S83" i="113"/>
  <c r="S81" i="113"/>
  <c r="S79" i="113"/>
  <c r="S77" i="113"/>
  <c r="O17" i="113"/>
  <c r="W25" i="125"/>
  <c r="W26" i="125"/>
  <c r="W27" i="125"/>
  <c r="W28" i="125"/>
  <c r="W29" i="125"/>
  <c r="W30" i="125"/>
  <c r="W31" i="125"/>
  <c r="W32" i="125"/>
  <c r="W33" i="125"/>
  <c r="W34" i="125"/>
  <c r="W35" i="125"/>
  <c r="W36" i="125"/>
  <c r="W37" i="125"/>
  <c r="W38" i="125"/>
  <c r="W39" i="125"/>
  <c r="W40" i="125"/>
  <c r="W41" i="125"/>
  <c r="W42" i="125"/>
  <c r="W43" i="125"/>
  <c r="W44" i="125"/>
  <c r="W45" i="125"/>
  <c r="W46" i="125"/>
  <c r="W47" i="125"/>
  <c r="W48" i="125"/>
  <c r="W49" i="125"/>
  <c r="W50" i="125"/>
  <c r="W51" i="125"/>
  <c r="W52" i="125"/>
  <c r="W53" i="125"/>
  <c r="W54" i="125"/>
  <c r="W55" i="125"/>
  <c r="W56" i="125"/>
  <c r="W57" i="125"/>
  <c r="W58" i="125"/>
  <c r="W59" i="125"/>
  <c r="W60" i="125"/>
  <c r="W61" i="125"/>
  <c r="W62" i="125"/>
  <c r="W63" i="125"/>
  <c r="W64" i="125"/>
  <c r="W65" i="125"/>
  <c r="W66" i="125"/>
  <c r="W67" i="125"/>
  <c r="W68" i="125"/>
  <c r="W69" i="125"/>
  <c r="W70" i="125"/>
  <c r="W71" i="125"/>
  <c r="W72" i="125"/>
  <c r="W73" i="125"/>
  <c r="W74" i="125"/>
  <c r="W75" i="125"/>
  <c r="W76" i="125"/>
  <c r="W77" i="125"/>
  <c r="W78" i="125"/>
  <c r="W79" i="125"/>
  <c r="W80" i="125"/>
  <c r="W81" i="125"/>
  <c r="W82" i="125"/>
  <c r="W83" i="125"/>
  <c r="W84" i="125"/>
  <c r="W85" i="125"/>
  <c r="W86" i="125"/>
  <c r="W87" i="125"/>
  <c r="W88" i="125"/>
  <c r="W89" i="125"/>
  <c r="W90" i="125"/>
  <c r="W91" i="125"/>
  <c r="W92" i="125"/>
  <c r="W93" i="125"/>
  <c r="W94" i="125"/>
  <c r="W95" i="125"/>
  <c r="W96" i="125"/>
  <c r="W97" i="125"/>
  <c r="W98" i="125"/>
  <c r="W99" i="125"/>
  <c r="W100" i="125"/>
  <c r="W101" i="125"/>
  <c r="W102" i="125"/>
  <c r="W103" i="125"/>
  <c r="W104" i="125"/>
  <c r="W105" i="125"/>
  <c r="W106" i="125"/>
  <c r="W107" i="125"/>
  <c r="W108" i="125"/>
  <c r="W109" i="125"/>
  <c r="W110" i="125"/>
  <c r="W111" i="125"/>
  <c r="W112" i="125"/>
  <c r="W113" i="125"/>
  <c r="W114" i="125"/>
  <c r="W115" i="125"/>
  <c r="W116" i="125"/>
  <c r="W117" i="125"/>
  <c r="W118" i="125"/>
  <c r="W119" i="125"/>
  <c r="W120" i="125"/>
  <c r="W121" i="125"/>
  <c r="W122" i="125"/>
  <c r="W123" i="125"/>
  <c r="W124" i="125"/>
  <c r="W125" i="125"/>
  <c r="W126" i="125"/>
  <c r="W127" i="125"/>
  <c r="W128" i="125"/>
  <c r="W129" i="125"/>
  <c r="W130" i="125"/>
  <c r="W131" i="125"/>
  <c r="W132" i="125"/>
  <c r="W133" i="125"/>
  <c r="W134" i="125"/>
  <c r="W135" i="125"/>
  <c r="W136" i="125"/>
  <c r="W137" i="125"/>
  <c r="W138" i="125"/>
  <c r="W139" i="125"/>
  <c r="W140" i="125"/>
  <c r="W141" i="125"/>
  <c r="W142" i="125"/>
  <c r="W143" i="125"/>
  <c r="W144" i="125"/>
  <c r="W145" i="125"/>
  <c r="W146" i="125"/>
  <c r="W147" i="125"/>
  <c r="W148" i="125"/>
  <c r="W149" i="125"/>
  <c r="W150" i="125"/>
  <c r="W151" i="125"/>
  <c r="W152" i="125"/>
  <c r="W153" i="125"/>
  <c r="W154" i="125"/>
  <c r="W155" i="125"/>
  <c r="W156" i="125"/>
  <c r="W157" i="125"/>
  <c r="W158" i="125"/>
  <c r="W159" i="125"/>
  <c r="W160" i="125"/>
  <c r="W161" i="125"/>
  <c r="W162" i="125"/>
  <c r="W163" i="125"/>
  <c r="W164" i="125"/>
  <c r="W165" i="125"/>
  <c r="W166" i="125"/>
  <c r="W167" i="125"/>
  <c r="W168" i="125"/>
  <c r="W169" i="125"/>
  <c r="W170" i="125"/>
  <c r="W171" i="125"/>
  <c r="W172" i="125"/>
  <c r="W173" i="125"/>
  <c r="W174" i="125"/>
  <c r="W175" i="125"/>
  <c r="W176" i="125"/>
  <c r="W177" i="125"/>
  <c r="W178" i="125"/>
  <c r="W179" i="125"/>
  <c r="W180" i="125"/>
  <c r="W181" i="125"/>
  <c r="W182" i="125"/>
  <c r="W183" i="125"/>
  <c r="W184" i="125"/>
  <c r="W185" i="125"/>
  <c r="W186" i="125"/>
  <c r="W187" i="125"/>
  <c r="W188" i="125"/>
  <c r="W189" i="125"/>
  <c r="W190" i="125"/>
  <c r="W191" i="125"/>
  <c r="W192" i="125"/>
  <c r="W193" i="125"/>
  <c r="W194" i="125"/>
  <c r="W195" i="125"/>
  <c r="W196" i="125"/>
  <c r="W197" i="125"/>
  <c r="W198" i="125"/>
  <c r="W199" i="125"/>
  <c r="W200" i="125"/>
  <c r="W201" i="125"/>
  <c r="W202" i="125"/>
  <c r="W203" i="125"/>
  <c r="W204" i="125"/>
  <c r="W205" i="125"/>
  <c r="W206" i="125"/>
  <c r="W207" i="125"/>
  <c r="W208" i="125"/>
  <c r="W209" i="125"/>
  <c r="W210" i="125"/>
  <c r="W211" i="125"/>
  <c r="W212" i="125"/>
  <c r="W213" i="125"/>
  <c r="W214" i="125"/>
  <c r="W215" i="125"/>
  <c r="W216" i="125"/>
  <c r="W217" i="125"/>
  <c r="W218" i="125"/>
  <c r="W219" i="125"/>
  <c r="W220" i="125"/>
  <c r="W221" i="125"/>
  <c r="W222" i="125"/>
  <c r="W223" i="125"/>
  <c r="W224" i="125"/>
  <c r="W225" i="125"/>
  <c r="W226" i="125"/>
  <c r="W227" i="125"/>
  <c r="W228" i="125"/>
  <c r="W229" i="125"/>
  <c r="W230" i="125"/>
  <c r="W231" i="125"/>
  <c r="W232" i="125"/>
  <c r="W233" i="125"/>
  <c r="W234" i="125"/>
  <c r="W235" i="125"/>
  <c r="W236" i="125"/>
  <c r="W237" i="125"/>
  <c r="W238" i="125"/>
  <c r="W239" i="125"/>
  <c r="W240" i="125"/>
  <c r="W241" i="125"/>
  <c r="W242" i="125"/>
  <c r="W243" i="125"/>
  <c r="W244" i="125"/>
  <c r="W245" i="125"/>
  <c r="W246" i="125"/>
  <c r="W247" i="125"/>
  <c r="W248" i="125"/>
  <c r="W249" i="125"/>
  <c r="W250" i="125"/>
  <c r="W251" i="125"/>
  <c r="W252" i="125"/>
  <c r="W253" i="125"/>
  <c r="W254" i="125"/>
  <c r="W255" i="125"/>
  <c r="W256" i="125"/>
  <c r="W257" i="125"/>
  <c r="W258" i="125"/>
  <c r="W259" i="125"/>
  <c r="W260" i="125"/>
  <c r="W261" i="125"/>
  <c r="W262" i="125"/>
  <c r="W263" i="125"/>
  <c r="W264" i="125"/>
  <c r="W265" i="125"/>
  <c r="W266" i="125"/>
  <c r="W267" i="125"/>
  <c r="W268" i="125"/>
  <c r="W269" i="125"/>
  <c r="W270" i="125"/>
  <c r="W271" i="125"/>
  <c r="W272" i="125"/>
  <c r="W273" i="125"/>
  <c r="W274" i="125"/>
  <c r="W275" i="125"/>
  <c r="W276" i="125"/>
  <c r="W277" i="125"/>
  <c r="W278" i="125"/>
  <c r="W279" i="125"/>
  <c r="W280" i="125"/>
  <c r="W281" i="125"/>
  <c r="W282" i="125"/>
  <c r="W283" i="125"/>
  <c r="W284" i="125"/>
  <c r="W285" i="125"/>
  <c r="W286" i="125"/>
  <c r="W287" i="125"/>
  <c r="W288" i="125"/>
  <c r="W289" i="125"/>
  <c r="W290" i="125"/>
  <c r="W291" i="125"/>
  <c r="W292" i="125"/>
  <c r="W293" i="125"/>
  <c r="W294" i="125"/>
  <c r="W295" i="125"/>
  <c r="W296" i="125"/>
  <c r="W297" i="125"/>
  <c r="W298" i="125"/>
  <c r="W299" i="125"/>
  <c r="W300" i="125"/>
  <c r="W301" i="125"/>
  <c r="W302" i="125"/>
  <c r="W303" i="125"/>
  <c r="W304" i="125"/>
  <c r="W305" i="125"/>
  <c r="W306" i="125"/>
  <c r="W307" i="125"/>
  <c r="W308" i="125"/>
  <c r="W309" i="125"/>
  <c r="W310" i="125"/>
  <c r="W311" i="125"/>
  <c r="W312" i="125"/>
  <c r="W313" i="125"/>
  <c r="W314" i="125"/>
  <c r="W315" i="125"/>
  <c r="W316" i="125"/>
  <c r="W317" i="125"/>
  <c r="W318" i="125"/>
  <c r="W319" i="125"/>
  <c r="W320" i="125"/>
  <c r="W321" i="125"/>
  <c r="W322" i="125"/>
  <c r="W323" i="125"/>
  <c r="W24" i="125"/>
  <c r="A24" i="125"/>
  <c r="A27" i="125"/>
  <c r="A28" i="125"/>
  <c r="A29" i="125"/>
  <c r="A30" i="125"/>
  <c r="A31" i="125"/>
  <c r="A32" i="125"/>
  <c r="A33" i="125"/>
  <c r="A34" i="125"/>
  <c r="A35" i="125"/>
  <c r="A36" i="125"/>
  <c r="A37" i="125"/>
  <c r="A38" i="125"/>
  <c r="A39" i="125"/>
  <c r="A40" i="125"/>
  <c r="A41" i="125"/>
  <c r="A42" i="125"/>
  <c r="A43" i="125"/>
  <c r="A44" i="125"/>
  <c r="A45" i="125"/>
  <c r="A46" i="125"/>
  <c r="A47" i="125"/>
  <c r="A48" i="125"/>
  <c r="A49" i="125"/>
  <c r="A50" i="125"/>
  <c r="A51" i="125"/>
  <c r="A52" i="125"/>
  <c r="A53" i="125"/>
  <c r="A54" i="125"/>
  <c r="A55" i="125"/>
  <c r="A56" i="125"/>
  <c r="A57" i="125"/>
  <c r="A58" i="125"/>
  <c r="A59" i="125"/>
  <c r="A60" i="125"/>
  <c r="A61" i="125"/>
  <c r="A62" i="125"/>
  <c r="A63" i="125"/>
  <c r="A64" i="125"/>
  <c r="A65" i="125"/>
  <c r="A66" i="125"/>
  <c r="A67" i="125"/>
  <c r="A68" i="125"/>
  <c r="A69" i="125"/>
  <c r="A70" i="125"/>
  <c r="A71" i="125"/>
  <c r="A72" i="125"/>
  <c r="A73" i="125"/>
  <c r="A74" i="125"/>
  <c r="A75" i="125"/>
  <c r="A76" i="125"/>
  <c r="A77" i="125"/>
  <c r="A78" i="125"/>
  <c r="A79" i="125"/>
  <c r="A80" i="125"/>
  <c r="A81" i="125"/>
  <c r="A82" i="125"/>
  <c r="A83" i="125"/>
  <c r="A84" i="125"/>
  <c r="A85" i="125"/>
  <c r="A86" i="125"/>
  <c r="A87" i="125"/>
  <c r="A88" i="125"/>
  <c r="A89" i="125"/>
  <c r="A90" i="125"/>
  <c r="A91" i="125"/>
  <c r="A92" i="125"/>
  <c r="A93" i="125"/>
  <c r="A94" i="125"/>
  <c r="A95" i="125"/>
  <c r="A96" i="125"/>
  <c r="A97" i="125"/>
  <c r="A98" i="125"/>
  <c r="A99" i="125"/>
  <c r="A100" i="125"/>
  <c r="A101" i="125"/>
  <c r="A102" i="125"/>
  <c r="A103" i="125"/>
  <c r="A104" i="125"/>
  <c r="A105" i="125"/>
  <c r="A106" i="125"/>
  <c r="A107" i="125"/>
  <c r="A108" i="125"/>
  <c r="A109" i="125"/>
  <c r="A110" i="125"/>
  <c r="A111" i="125"/>
  <c r="A112" i="125"/>
  <c r="A113" i="125"/>
  <c r="A114" i="125"/>
  <c r="A115" i="125"/>
  <c r="A116" i="125"/>
  <c r="A117" i="125"/>
  <c r="A118" i="125"/>
  <c r="A119" i="125"/>
  <c r="A120" i="125"/>
  <c r="A121" i="125"/>
  <c r="A122" i="125"/>
  <c r="A123" i="125"/>
  <c r="A124" i="125"/>
  <c r="A125" i="125"/>
  <c r="A126" i="125"/>
  <c r="A127" i="125"/>
  <c r="A128" i="125"/>
  <c r="A129" i="125"/>
  <c r="A130" i="125"/>
  <c r="A131" i="125"/>
  <c r="A132" i="125"/>
  <c r="A133" i="125"/>
  <c r="A134" i="125"/>
  <c r="A135" i="125"/>
  <c r="A136" i="125"/>
  <c r="A137" i="125"/>
  <c r="A138" i="125"/>
  <c r="A139" i="125"/>
  <c r="A140" i="125"/>
  <c r="A141" i="125"/>
  <c r="A142" i="125"/>
  <c r="A143" i="125"/>
  <c r="A144" i="125"/>
  <c r="A145" i="125"/>
  <c r="A146" i="125"/>
  <c r="A147" i="125"/>
  <c r="A148" i="125"/>
  <c r="A149" i="125"/>
  <c r="A150" i="125"/>
  <c r="A151" i="125"/>
  <c r="A152" i="125"/>
  <c r="A153" i="125"/>
  <c r="A154" i="125"/>
  <c r="A155" i="125"/>
  <c r="A156" i="125"/>
  <c r="A157" i="125"/>
  <c r="A158" i="125"/>
  <c r="A159" i="125"/>
  <c r="A160" i="125"/>
  <c r="A161" i="125"/>
  <c r="A162" i="125"/>
  <c r="A163" i="125"/>
  <c r="A164" i="125"/>
  <c r="A165" i="125"/>
  <c r="A166" i="125"/>
  <c r="A167" i="125"/>
  <c r="A168" i="125"/>
  <c r="A169" i="125"/>
  <c r="A170" i="125"/>
  <c r="A171" i="125"/>
  <c r="A172" i="125"/>
  <c r="A173" i="125"/>
  <c r="A174" i="125"/>
  <c r="A175" i="125"/>
  <c r="A176" i="125"/>
  <c r="A177" i="125"/>
  <c r="A178" i="125"/>
  <c r="A179" i="125"/>
  <c r="A180" i="125"/>
  <c r="A181" i="125"/>
  <c r="A182" i="125"/>
  <c r="A183" i="125"/>
  <c r="A184" i="125"/>
  <c r="A185" i="125"/>
  <c r="A186" i="125"/>
  <c r="A187" i="125"/>
  <c r="A188" i="125"/>
  <c r="A189" i="125"/>
  <c r="A190" i="125"/>
  <c r="A191" i="125"/>
  <c r="A192" i="125"/>
  <c r="A193" i="125"/>
  <c r="A194" i="125"/>
  <c r="A195" i="125"/>
  <c r="A196" i="125"/>
  <c r="A197" i="125"/>
  <c r="A198" i="125"/>
  <c r="A199" i="125"/>
  <c r="A200" i="125"/>
  <c r="A201" i="125"/>
  <c r="A202" i="125"/>
  <c r="A203" i="125"/>
  <c r="A204" i="125"/>
  <c r="A205" i="125"/>
  <c r="A206" i="125"/>
  <c r="A207" i="125"/>
  <c r="A208" i="125"/>
  <c r="A209" i="125"/>
  <c r="A210" i="125"/>
  <c r="A211" i="125"/>
  <c r="A212" i="125"/>
  <c r="A213" i="125"/>
  <c r="A214" i="125"/>
  <c r="A215" i="125"/>
  <c r="A216" i="125"/>
  <c r="A217" i="125"/>
  <c r="A218" i="125"/>
  <c r="A219" i="125"/>
  <c r="A220" i="125"/>
  <c r="A221" i="125"/>
  <c r="A222" i="125"/>
  <c r="A223" i="125"/>
  <c r="A224" i="125"/>
  <c r="A225" i="125"/>
  <c r="A226" i="125"/>
  <c r="A227" i="125"/>
  <c r="A228" i="125"/>
  <c r="A229" i="125"/>
  <c r="A230" i="125"/>
  <c r="A231" i="125"/>
  <c r="A232" i="125"/>
  <c r="A233" i="125"/>
  <c r="A234" i="125"/>
  <c r="A235" i="125"/>
  <c r="A236" i="125"/>
  <c r="A237" i="125"/>
  <c r="A238" i="125"/>
  <c r="A239" i="125"/>
  <c r="A240" i="125"/>
  <c r="A241" i="125"/>
  <c r="A242" i="125"/>
  <c r="A243" i="125"/>
  <c r="A244" i="125"/>
  <c r="A245" i="125"/>
  <c r="A246" i="125"/>
  <c r="A247" i="125"/>
  <c r="A248" i="125"/>
  <c r="A249" i="125"/>
  <c r="A250" i="125"/>
  <c r="A251" i="125"/>
  <c r="A252" i="125"/>
  <c r="A253" i="125"/>
  <c r="A254" i="125"/>
  <c r="A255" i="125"/>
  <c r="A256" i="125"/>
  <c r="A257" i="125"/>
  <c r="A258" i="125"/>
  <c r="A259" i="125"/>
  <c r="A260" i="125"/>
  <c r="A261" i="125"/>
  <c r="A262" i="125"/>
  <c r="A263" i="125"/>
  <c r="A264" i="125"/>
  <c r="A265" i="125"/>
  <c r="A266" i="125"/>
  <c r="A267" i="125"/>
  <c r="A268" i="125"/>
  <c r="A269" i="125"/>
  <c r="A270" i="125"/>
  <c r="A271" i="125"/>
  <c r="A272" i="125"/>
  <c r="A273" i="125"/>
  <c r="A274" i="125"/>
  <c r="A275" i="125"/>
  <c r="A276" i="125"/>
  <c r="A277" i="125"/>
  <c r="A278" i="125"/>
  <c r="A279" i="125"/>
  <c r="A280" i="125"/>
  <c r="A281" i="125"/>
  <c r="A282" i="125"/>
  <c r="A283" i="125"/>
  <c r="A284" i="125"/>
  <c r="A285" i="125"/>
  <c r="A286" i="125"/>
  <c r="A287" i="125"/>
  <c r="A288" i="125"/>
  <c r="A289" i="125"/>
  <c r="A290" i="125"/>
  <c r="A291" i="125"/>
  <c r="A292" i="125"/>
  <c r="A293" i="125"/>
  <c r="A294" i="125"/>
  <c r="A295" i="125"/>
  <c r="A296" i="125"/>
  <c r="A297" i="125"/>
  <c r="A298" i="125"/>
  <c r="A299" i="125"/>
  <c r="A300" i="125"/>
  <c r="A301" i="125"/>
  <c r="A302" i="125"/>
  <c r="A303" i="125"/>
  <c r="A304" i="125"/>
  <c r="A305" i="125"/>
  <c r="A306" i="125"/>
  <c r="A307" i="125"/>
  <c r="A308" i="125"/>
  <c r="A309" i="125"/>
  <c r="A310" i="125"/>
  <c r="A311" i="125"/>
  <c r="A312" i="125"/>
  <c r="A313" i="125"/>
  <c r="A314" i="125"/>
  <c r="A315" i="125"/>
  <c r="A316" i="125"/>
  <c r="A317" i="125"/>
  <c r="A318" i="125"/>
  <c r="A319" i="125"/>
  <c r="A320" i="125"/>
  <c r="A321" i="125"/>
  <c r="A322" i="125"/>
  <c r="A323" i="125"/>
  <c r="A25" i="125"/>
  <c r="A26" i="125"/>
  <c r="Y19" i="125"/>
  <c r="Z19" i="125" s="1"/>
  <c r="AA19" i="125" s="1"/>
  <c r="AB19" i="125" s="1"/>
  <c r="AC19" i="125" s="1"/>
  <c r="AD19" i="125" s="1"/>
  <c r="AE19" i="125" s="1"/>
  <c r="AF19" i="125" s="1"/>
  <c r="AG19" i="125" s="1"/>
  <c r="AH19" i="125" s="1"/>
  <c r="D54" i="124"/>
  <c r="E36" i="123"/>
  <c r="E36" i="121"/>
  <c r="E36" i="108"/>
  <c r="I3" i="124"/>
  <c r="J111" i="113"/>
  <c r="X111" i="113"/>
  <c r="I63" i="121"/>
  <c r="L63" i="121"/>
  <c r="O63" i="121"/>
  <c r="R63" i="121"/>
  <c r="F63" i="121"/>
  <c r="N71" i="121"/>
  <c r="K173" i="113"/>
  <c r="I63" i="123"/>
  <c r="L63" i="123"/>
  <c r="O63" i="123"/>
  <c r="R63" i="123"/>
  <c r="F63" i="123"/>
  <c r="N76" i="123"/>
  <c r="M78" i="123"/>
  <c r="C14" i="105"/>
  <c r="E14" i="105" s="1"/>
  <c r="C14" i="124"/>
  <c r="S8" i="123"/>
  <c r="I8" i="123"/>
  <c r="I6" i="123"/>
  <c r="I5" i="123"/>
  <c r="I4" i="123"/>
  <c r="D8" i="123"/>
  <c r="D6" i="123"/>
  <c r="D5" i="123"/>
  <c r="D4" i="123"/>
  <c r="D5" i="121"/>
  <c r="S8" i="119"/>
  <c r="B10" i="108"/>
  <c r="D7" i="108"/>
  <c r="K3" i="105"/>
  <c r="K4" i="105" s="1"/>
  <c r="I3" i="105"/>
  <c r="I4" i="105" s="1"/>
  <c r="K3" i="124"/>
  <c r="K4" i="124" s="1"/>
  <c r="C32" i="124"/>
  <c r="C31" i="124"/>
  <c r="R18" i="123" l="1"/>
  <c r="F18" i="123"/>
  <c r="O18" i="123"/>
  <c r="L18" i="123"/>
  <c r="I18" i="123"/>
  <c r="I16" i="105"/>
  <c r="I10" i="105"/>
  <c r="I15" i="105"/>
  <c r="I9" i="105"/>
  <c r="I17" i="105"/>
  <c r="I14" i="105"/>
  <c r="I8" i="105"/>
  <c r="I11" i="105"/>
  <c r="I13" i="105"/>
  <c r="I7" i="105"/>
  <c r="I12" i="105"/>
  <c r="I6" i="105"/>
  <c r="I5" i="105"/>
  <c r="Z49" i="106"/>
  <c r="Z39" i="106"/>
  <c r="Y39" i="106" s="1"/>
  <c r="Z77" i="106"/>
  <c r="Y77" i="106" s="1"/>
  <c r="Z89" i="106"/>
  <c r="Y89" i="106" s="1"/>
  <c r="Z91" i="106"/>
  <c r="Z37" i="106"/>
  <c r="Y37" i="106" s="1"/>
  <c r="Z87" i="106"/>
  <c r="Y87" i="106" s="1"/>
  <c r="Z41" i="106"/>
  <c r="Y41" i="106" s="1"/>
  <c r="Z79" i="106"/>
  <c r="Y79" i="106" s="1"/>
  <c r="Z43" i="106"/>
  <c r="Y43" i="106" s="1"/>
  <c r="Z81" i="106"/>
  <c r="Y81" i="106" s="1"/>
  <c r="Z93" i="106"/>
  <c r="Z95" i="106"/>
  <c r="Z45" i="106"/>
  <c r="Y45" i="106" s="1"/>
  <c r="Z83" i="106"/>
  <c r="Y83" i="106" s="1"/>
  <c r="Z47" i="106"/>
  <c r="Z85" i="106"/>
  <c r="Y85" i="106" s="1"/>
  <c r="Q47" i="113"/>
  <c r="C69" i="124"/>
  <c r="Q45" i="113"/>
  <c r="Q43" i="113"/>
  <c r="Q37" i="113"/>
  <c r="Q41" i="113"/>
  <c r="Q39" i="113"/>
  <c r="C45" i="124"/>
  <c r="C51" i="124" s="1"/>
  <c r="Q51" i="113"/>
  <c r="Q57" i="113"/>
  <c r="C71" i="124"/>
  <c r="Q55" i="113"/>
  <c r="C70" i="124"/>
  <c r="Q49" i="113"/>
  <c r="Q53" i="113"/>
  <c r="E55" i="124"/>
  <c r="D55" i="124"/>
  <c r="E54" i="124"/>
  <c r="O67" i="113" l="1"/>
  <c r="O57" i="113"/>
  <c r="S57" i="113"/>
  <c r="O53" i="113"/>
  <c r="S53" i="113"/>
  <c r="O51" i="113"/>
  <c r="S51" i="113"/>
  <c r="O55" i="113"/>
  <c r="S55" i="113"/>
  <c r="C53" i="124"/>
  <c r="C48" i="124"/>
  <c r="C54" i="124"/>
  <c r="C49" i="124"/>
  <c r="C50" i="124"/>
  <c r="C52" i="124"/>
  <c r="C56" i="124"/>
  <c r="C47" i="124"/>
  <c r="C55" i="124"/>
  <c r="Q67" i="113" l="1"/>
  <c r="S67" i="113" s="1"/>
  <c r="Q65" i="113"/>
  <c r="S65" i="113" s="1"/>
  <c r="Q69" i="113"/>
  <c r="S69" i="113" s="1"/>
  <c r="O63" i="113"/>
  <c r="O65" i="113"/>
  <c r="F40" i="119" l="1"/>
  <c r="I40" i="119"/>
  <c r="L40" i="119"/>
  <c r="O40" i="119"/>
  <c r="R40" i="119"/>
  <c r="O69" i="113"/>
  <c r="I7" i="108"/>
  <c r="O18" i="108" l="1"/>
  <c r="L18" i="108"/>
  <c r="I18" i="108"/>
  <c r="F18" i="108"/>
  <c r="R18" i="108"/>
  <c r="R40" i="108"/>
  <c r="F40" i="108"/>
  <c r="O40" i="108"/>
  <c r="I40" i="108"/>
  <c r="L40" i="108"/>
  <c r="O7" i="121"/>
  <c r="M47" i="121" s="1"/>
  <c r="S8" i="121"/>
  <c r="S7" i="121"/>
  <c r="E39" i="121" s="1"/>
  <c r="S6" i="121"/>
  <c r="S5" i="121"/>
  <c r="S4" i="121"/>
  <c r="O8" i="121"/>
  <c r="O6" i="121"/>
  <c r="P46" i="121" s="1"/>
  <c r="O5" i="121"/>
  <c r="S45" i="121" s="1"/>
  <c r="P4" i="121"/>
  <c r="L48" i="121" s="1"/>
  <c r="B12" i="122"/>
  <c r="F17" i="122" s="1"/>
  <c r="C20" i="122"/>
  <c r="I11" i="121"/>
  <c r="L11" i="121"/>
  <c r="O11" i="121"/>
  <c r="R11" i="121"/>
  <c r="F11" i="121"/>
  <c r="I71" i="113"/>
  <c r="I8" i="121"/>
  <c r="L23" i="121" s="1"/>
  <c r="I6" i="121"/>
  <c r="I5" i="121"/>
  <c r="I4" i="121"/>
  <c r="D8" i="121"/>
  <c r="R10" i="121" s="1"/>
  <c r="D6" i="121"/>
  <c r="R42" i="121" s="1"/>
  <c r="B77" i="121" s="1"/>
  <c r="D4" i="121"/>
  <c r="I7" i="121"/>
  <c r="E31" i="124"/>
  <c r="E33" i="124" s="1"/>
  <c r="E32" i="124"/>
  <c r="F8" i="124"/>
  <c r="M82" i="123"/>
  <c r="M81" i="123"/>
  <c r="M80" i="123"/>
  <c r="M79" i="123"/>
  <c r="S60" i="123"/>
  <c r="P60" i="123"/>
  <c r="M60" i="123"/>
  <c r="J60" i="123"/>
  <c r="G60" i="123"/>
  <c r="D54" i="123"/>
  <c r="F54" i="123" s="1"/>
  <c r="D53" i="123"/>
  <c r="D52" i="123"/>
  <c r="E48" i="123"/>
  <c r="S47" i="123"/>
  <c r="P47" i="123"/>
  <c r="M47" i="123"/>
  <c r="J47" i="123"/>
  <c r="G47" i="123"/>
  <c r="S46" i="123"/>
  <c r="P46" i="123"/>
  <c r="M46" i="123"/>
  <c r="J46" i="123"/>
  <c r="G46" i="123"/>
  <c r="S45" i="123"/>
  <c r="P45" i="123"/>
  <c r="M45" i="123"/>
  <c r="J45" i="123"/>
  <c r="G45" i="123"/>
  <c r="E39" i="123"/>
  <c r="S37" i="123"/>
  <c r="P37" i="123"/>
  <c r="M37" i="123"/>
  <c r="J37" i="123"/>
  <c r="G37" i="123"/>
  <c r="R34" i="123"/>
  <c r="O34" i="123"/>
  <c r="L34" i="123"/>
  <c r="I34" i="123"/>
  <c r="F34" i="123"/>
  <c r="G34" i="123" s="1"/>
  <c r="R29" i="123"/>
  <c r="O29" i="123"/>
  <c r="L29" i="123"/>
  <c r="I29" i="123"/>
  <c r="F29" i="123"/>
  <c r="R28" i="123"/>
  <c r="O28" i="123"/>
  <c r="L28" i="123"/>
  <c r="I28" i="123"/>
  <c r="F28" i="123"/>
  <c r="R27" i="123"/>
  <c r="O27" i="123"/>
  <c r="L27" i="123"/>
  <c r="I27" i="123"/>
  <c r="F27" i="123"/>
  <c r="R26" i="123"/>
  <c r="O26" i="123"/>
  <c r="L26" i="123"/>
  <c r="I26" i="123"/>
  <c r="F26" i="123"/>
  <c r="R68" i="123"/>
  <c r="O68" i="123"/>
  <c r="J15" i="123"/>
  <c r="F68" i="123"/>
  <c r="S9" i="123"/>
  <c r="R74" i="123" s="1"/>
  <c r="P9" i="123"/>
  <c r="O74" i="123" s="1"/>
  <c r="M9" i="123"/>
  <c r="L74" i="123" s="1"/>
  <c r="J9" i="123"/>
  <c r="I74" i="123" s="1"/>
  <c r="G9" i="123"/>
  <c r="F74" i="123" s="1"/>
  <c r="L23" i="123"/>
  <c r="L10" i="123"/>
  <c r="L67" i="123"/>
  <c r="P42" i="123"/>
  <c r="H73" i="122"/>
  <c r="G73" i="122"/>
  <c r="F73" i="122"/>
  <c r="E73" i="122"/>
  <c r="D73" i="122"/>
  <c r="B41" i="122"/>
  <c r="B42" i="122" s="1"/>
  <c r="B43" i="122" s="1"/>
  <c r="B44" i="122" s="1"/>
  <c r="B45" i="122" s="1"/>
  <c r="Y35" i="122"/>
  <c r="X35" i="122"/>
  <c r="D34" i="122"/>
  <c r="D33" i="122"/>
  <c r="D32" i="122"/>
  <c r="D31" i="122"/>
  <c r="L7" i="122"/>
  <c r="L8" i="122" s="1"/>
  <c r="L9" i="122" s="1"/>
  <c r="L10" i="122" s="1"/>
  <c r="L11" i="122" s="1"/>
  <c r="L12" i="122" s="1"/>
  <c r="L13" i="122" s="1"/>
  <c r="L14" i="122" s="1"/>
  <c r="L15" i="122" s="1"/>
  <c r="L16" i="122" s="1"/>
  <c r="L17" i="122" s="1"/>
  <c r="L18" i="122" s="1"/>
  <c r="L19" i="122" s="1"/>
  <c r="L20" i="122" s="1"/>
  <c r="M77" i="121"/>
  <c r="M76" i="121"/>
  <c r="M75" i="121"/>
  <c r="M74" i="121"/>
  <c r="M73" i="121"/>
  <c r="S60" i="121"/>
  <c r="P60" i="121"/>
  <c r="M60" i="121"/>
  <c r="J60" i="121"/>
  <c r="G60" i="121"/>
  <c r="S37" i="121"/>
  <c r="P37" i="121"/>
  <c r="M37" i="121"/>
  <c r="J37" i="121"/>
  <c r="G37" i="121"/>
  <c r="R34" i="121"/>
  <c r="O34" i="121"/>
  <c r="L34" i="121"/>
  <c r="I34" i="121"/>
  <c r="F34" i="121"/>
  <c r="G34" i="121" s="1"/>
  <c r="R29" i="121"/>
  <c r="O29" i="121"/>
  <c r="L29" i="121"/>
  <c r="I29" i="121"/>
  <c r="F29" i="121"/>
  <c r="R28" i="121"/>
  <c r="O28" i="121"/>
  <c r="L28" i="121"/>
  <c r="I28" i="121"/>
  <c r="F28" i="121"/>
  <c r="R27" i="121"/>
  <c r="O27" i="121"/>
  <c r="L27" i="121"/>
  <c r="I27" i="121"/>
  <c r="F27" i="121"/>
  <c r="R26" i="121"/>
  <c r="O26" i="121"/>
  <c r="L26" i="121"/>
  <c r="I26" i="121"/>
  <c r="F26" i="121"/>
  <c r="S9" i="121"/>
  <c r="R69" i="121" s="1"/>
  <c r="P9" i="121"/>
  <c r="O69" i="121" s="1"/>
  <c r="M9" i="121"/>
  <c r="L69" i="121" s="1"/>
  <c r="J9" i="121"/>
  <c r="I69" i="121" s="1"/>
  <c r="G9" i="121"/>
  <c r="F69" i="121" s="1"/>
  <c r="X119" i="113"/>
  <c r="J173" i="113"/>
  <c r="J119" i="113"/>
  <c r="X117" i="113"/>
  <c r="J171" i="113"/>
  <c r="J117" i="113"/>
  <c r="X115" i="113"/>
  <c r="J169" i="113"/>
  <c r="J115" i="113"/>
  <c r="X113" i="113"/>
  <c r="J167" i="113"/>
  <c r="J113" i="113"/>
  <c r="J165" i="113"/>
  <c r="X89" i="113"/>
  <c r="J147" i="113"/>
  <c r="J91" i="113"/>
  <c r="X87" i="113"/>
  <c r="J145" i="113"/>
  <c r="J89" i="113"/>
  <c r="X85" i="113"/>
  <c r="J143" i="113"/>
  <c r="J87" i="113"/>
  <c r="X83" i="113"/>
  <c r="J141" i="113"/>
  <c r="J85" i="113"/>
  <c r="X81" i="113"/>
  <c r="J139" i="113"/>
  <c r="J83" i="113"/>
  <c r="K11" i="113"/>
  <c r="W15" i="113"/>
  <c r="I11" i="113"/>
  <c r="AJ87" i="106"/>
  <c r="AJ85" i="106"/>
  <c r="AJ83" i="106"/>
  <c r="AJ81" i="106"/>
  <c r="AJ79" i="106"/>
  <c r="AJ61" i="106"/>
  <c r="AJ59" i="106"/>
  <c r="AJ57" i="106"/>
  <c r="AJ55" i="106"/>
  <c r="AJ53" i="106"/>
  <c r="AI19" i="106"/>
  <c r="AI15" i="106"/>
  <c r="AD87" i="106"/>
  <c r="AD85" i="106"/>
  <c r="AD83" i="106"/>
  <c r="AD81" i="106"/>
  <c r="AD79" i="106"/>
  <c r="AD61" i="106"/>
  <c r="AD59" i="106"/>
  <c r="AD57" i="106"/>
  <c r="AD55" i="106"/>
  <c r="AD53" i="106"/>
  <c r="AC19" i="106"/>
  <c r="AC15" i="106"/>
  <c r="C15" i="105"/>
  <c r="C31" i="105"/>
  <c r="E31" i="105"/>
  <c r="E33" i="105" s="1"/>
  <c r="C32" i="105"/>
  <c r="C3" i="82"/>
  <c r="S42" i="108"/>
  <c r="P42" i="108"/>
  <c r="M42" i="108"/>
  <c r="J42" i="108"/>
  <c r="G42" i="108"/>
  <c r="E48" i="119"/>
  <c r="M42" i="119"/>
  <c r="B72" i="122" l="1"/>
  <c r="B70" i="122"/>
  <c r="B71" i="122"/>
  <c r="F41" i="121"/>
  <c r="L35" i="123"/>
  <c r="I54" i="123"/>
  <c r="R41" i="121"/>
  <c r="S14" i="121"/>
  <c r="O54" i="123"/>
  <c r="O41" i="121"/>
  <c r="L41" i="121"/>
  <c r="L25" i="121"/>
  <c r="I41" i="121"/>
  <c r="O39" i="123"/>
  <c r="F39" i="123"/>
  <c r="L39" i="123"/>
  <c r="I39" i="123"/>
  <c r="R39" i="123"/>
  <c r="P47" i="121"/>
  <c r="R39" i="121"/>
  <c r="I40" i="121"/>
  <c r="O39" i="121"/>
  <c r="L40" i="121"/>
  <c r="L39" i="121"/>
  <c r="O40" i="121"/>
  <c r="I39" i="121"/>
  <c r="R40" i="121"/>
  <c r="F39" i="121"/>
  <c r="F40" i="121"/>
  <c r="L62" i="123"/>
  <c r="L12" i="123"/>
  <c r="M14" i="123" s="1"/>
  <c r="R62" i="121"/>
  <c r="R12" i="121"/>
  <c r="R18" i="121"/>
  <c r="S18" i="121" s="1"/>
  <c r="T18" i="121" s="1"/>
  <c r="R19" i="121" s="1"/>
  <c r="R67" i="121" s="1"/>
  <c r="O18" i="121"/>
  <c r="P18" i="121" s="1"/>
  <c r="Q18" i="121" s="1"/>
  <c r="O19" i="121" s="1"/>
  <c r="O67" i="121" s="1"/>
  <c r="L18" i="121"/>
  <c r="M18" i="121" s="1"/>
  <c r="N18" i="121" s="1"/>
  <c r="L19" i="121" s="1"/>
  <c r="L67" i="121" s="1"/>
  <c r="I18" i="121"/>
  <c r="J18" i="121" s="1"/>
  <c r="K18" i="121" s="1"/>
  <c r="I19" i="121" s="1"/>
  <c r="I67" i="121" s="1"/>
  <c r="F18" i="121"/>
  <c r="G18" i="121" s="1"/>
  <c r="H18" i="121" s="1"/>
  <c r="F19" i="121" s="1"/>
  <c r="F67" i="121" s="1"/>
  <c r="S46" i="121"/>
  <c r="M46" i="121"/>
  <c r="R48" i="121"/>
  <c r="J45" i="121"/>
  <c r="P45" i="121"/>
  <c r="I10" i="123"/>
  <c r="O10" i="123"/>
  <c r="F8" i="123"/>
  <c r="K12" i="124"/>
  <c r="K25" i="124"/>
  <c r="I61" i="123"/>
  <c r="P15" i="123"/>
  <c r="I23" i="123"/>
  <c r="O23" i="123"/>
  <c r="S47" i="121"/>
  <c r="G47" i="121"/>
  <c r="K16" i="124"/>
  <c r="K14" i="124"/>
  <c r="C15" i="124"/>
  <c r="O67" i="123"/>
  <c r="I4" i="124"/>
  <c r="I25" i="124" s="1"/>
  <c r="C17" i="124"/>
  <c r="K19" i="124"/>
  <c r="K22" i="124"/>
  <c r="J47" i="121"/>
  <c r="G45" i="121"/>
  <c r="G46" i="121"/>
  <c r="J46" i="121"/>
  <c r="O48" i="121"/>
  <c r="J42" i="121"/>
  <c r="M45" i="121"/>
  <c r="M42" i="121"/>
  <c r="M48" i="121" s="1"/>
  <c r="L42" i="121"/>
  <c r="J75" i="121" s="1"/>
  <c r="S42" i="121"/>
  <c r="F48" i="121"/>
  <c r="I48" i="121"/>
  <c r="G42" i="121"/>
  <c r="P42" i="121"/>
  <c r="F42" i="121"/>
  <c r="J73" i="121" s="1"/>
  <c r="O42" i="121"/>
  <c r="B76" i="121" s="1"/>
  <c r="L76" i="121" s="1"/>
  <c r="I42" i="121"/>
  <c r="O23" i="121"/>
  <c r="R23" i="121"/>
  <c r="F23" i="121"/>
  <c r="G33" i="121" s="1"/>
  <c r="I23" i="121"/>
  <c r="J33" i="121" s="1"/>
  <c r="M33" i="121" s="1"/>
  <c r="P33" i="121" s="1"/>
  <c r="S33" i="121" s="1"/>
  <c r="F8" i="121"/>
  <c r="L10" i="121"/>
  <c r="J34" i="121"/>
  <c r="M34" i="121" s="1"/>
  <c r="P34" i="121" s="1"/>
  <c r="S34" i="121" s="1"/>
  <c r="K26" i="124"/>
  <c r="K5" i="124"/>
  <c r="K10" i="124"/>
  <c r="K13" i="124"/>
  <c r="K15" i="124"/>
  <c r="K7" i="124"/>
  <c r="K17" i="124"/>
  <c r="K20" i="124"/>
  <c r="K23" i="124"/>
  <c r="K8" i="124"/>
  <c r="K18" i="124"/>
  <c r="K21" i="124"/>
  <c r="K24" i="124"/>
  <c r="K27" i="124"/>
  <c r="K9" i="124"/>
  <c r="K6" i="124"/>
  <c r="O8" i="124"/>
  <c r="K11" i="124"/>
  <c r="G15" i="123"/>
  <c r="G29" i="123" s="1"/>
  <c r="J29" i="123" s="1"/>
  <c r="F61" i="123"/>
  <c r="J34" i="123"/>
  <c r="M34" i="123" s="1"/>
  <c r="P34" i="123" s="1"/>
  <c r="S34" i="123" s="1"/>
  <c r="G42" i="123"/>
  <c r="L25" i="123"/>
  <c r="M42" i="123"/>
  <c r="L42" i="123"/>
  <c r="S42" i="123"/>
  <c r="J42" i="123"/>
  <c r="R42" i="123"/>
  <c r="I42" i="123"/>
  <c r="O42" i="123"/>
  <c r="F42" i="123"/>
  <c r="R61" i="123"/>
  <c r="S15" i="123"/>
  <c r="R10" i="123"/>
  <c r="J18" i="123"/>
  <c r="K18" i="123" s="1"/>
  <c r="I19" i="123" s="1"/>
  <c r="I72" i="123" s="1"/>
  <c r="P18" i="123"/>
  <c r="Q18" i="123" s="1"/>
  <c r="O19" i="123" s="1"/>
  <c r="O72" i="123" s="1"/>
  <c r="R23" i="123"/>
  <c r="R24" i="123" s="1"/>
  <c r="R67" i="123"/>
  <c r="L54" i="123"/>
  <c r="F10" i="123"/>
  <c r="F23" i="123"/>
  <c r="F67" i="123"/>
  <c r="I68" i="123"/>
  <c r="R54" i="123"/>
  <c r="L61" i="123"/>
  <c r="M18" i="123"/>
  <c r="N18" i="123" s="1"/>
  <c r="L19" i="123" s="1"/>
  <c r="L72" i="123" s="1"/>
  <c r="S18" i="123"/>
  <c r="T18" i="123" s="1"/>
  <c r="R19" i="123" s="1"/>
  <c r="R72" i="123" s="1"/>
  <c r="I67" i="123"/>
  <c r="L68" i="123"/>
  <c r="O61" i="123"/>
  <c r="G18" i="123"/>
  <c r="H18" i="123" s="1"/>
  <c r="F19" i="123" s="1"/>
  <c r="F72" i="123" s="1"/>
  <c r="M15" i="123"/>
  <c r="L24" i="123" s="1"/>
  <c r="E15" i="122"/>
  <c r="C23" i="122" s="1"/>
  <c r="D14" i="122"/>
  <c r="D18" i="122"/>
  <c r="E14" i="122"/>
  <c r="C22" i="122" s="1"/>
  <c r="C16" i="122"/>
  <c r="D17" i="122"/>
  <c r="E18" i="122"/>
  <c r="C26" i="122" s="1"/>
  <c r="D25" i="122"/>
  <c r="E70" i="122"/>
  <c r="C32" i="122" s="1"/>
  <c r="E32" i="122" s="1"/>
  <c r="E71" i="122"/>
  <c r="E72" i="122"/>
  <c r="F16" i="122"/>
  <c r="D24" i="122" s="1"/>
  <c r="C14" i="122"/>
  <c r="B20" i="122"/>
  <c r="D70" i="122"/>
  <c r="C31" i="122" s="1"/>
  <c r="E31" i="122" s="1"/>
  <c r="D71" i="122"/>
  <c r="D72" i="122"/>
  <c r="F14" i="122"/>
  <c r="D22" i="122" s="1"/>
  <c r="D16" i="122"/>
  <c r="E17" i="122"/>
  <c r="C25" i="122" s="1"/>
  <c r="F18" i="122"/>
  <c r="D26" i="122" s="1"/>
  <c r="F70" i="122"/>
  <c r="C33" i="122" s="1"/>
  <c r="E33" i="122" s="1"/>
  <c r="F71" i="122"/>
  <c r="F72" i="122"/>
  <c r="D15" i="122"/>
  <c r="C18" i="122"/>
  <c r="F15" i="122"/>
  <c r="D23" i="122" s="1"/>
  <c r="C17" i="122"/>
  <c r="C15" i="122"/>
  <c r="E16" i="122"/>
  <c r="C24" i="122" s="1"/>
  <c r="D77" i="121"/>
  <c r="L77" i="121"/>
  <c r="L35" i="121"/>
  <c r="F10" i="121"/>
  <c r="J77" i="121"/>
  <c r="I10" i="121"/>
  <c r="O10" i="121"/>
  <c r="K8" i="105"/>
  <c r="K11" i="105"/>
  <c r="K19" i="105"/>
  <c r="K13" i="105"/>
  <c r="K7" i="105"/>
  <c r="K5" i="105"/>
  <c r="K22" i="105"/>
  <c r="K16" i="105"/>
  <c r="K10" i="105"/>
  <c r="K24" i="105"/>
  <c r="K21" i="105"/>
  <c r="K18" i="105"/>
  <c r="K15" i="105"/>
  <c r="K12" i="105"/>
  <c r="K9" i="105"/>
  <c r="E32" i="105"/>
  <c r="K6" i="105"/>
  <c r="K23" i="105"/>
  <c r="K20" i="105"/>
  <c r="K17" i="105"/>
  <c r="K14" i="105"/>
  <c r="C17" i="105"/>
  <c r="G42" i="119"/>
  <c r="P42" i="119"/>
  <c r="I67" i="119"/>
  <c r="S42" i="119"/>
  <c r="R67" i="119"/>
  <c r="F67" i="119"/>
  <c r="O67" i="119"/>
  <c r="L67" i="119"/>
  <c r="J42" i="119"/>
  <c r="I24" i="123" l="1"/>
  <c r="O25" i="123"/>
  <c r="O24" i="123"/>
  <c r="F24" i="123"/>
  <c r="H71" i="122"/>
  <c r="G71" i="122"/>
  <c r="H70" i="122"/>
  <c r="G70" i="122"/>
  <c r="C34" i="122" s="1"/>
  <c r="E34" i="122" s="1"/>
  <c r="H72" i="122"/>
  <c r="G72" i="122"/>
  <c r="R62" i="123"/>
  <c r="R12" i="123"/>
  <c r="S14" i="123" s="1"/>
  <c r="F12" i="121"/>
  <c r="G14" i="121" s="1"/>
  <c r="F62" i="121"/>
  <c r="F62" i="123"/>
  <c r="F12" i="123"/>
  <c r="G14" i="123" s="1"/>
  <c r="O62" i="121"/>
  <c r="O12" i="121"/>
  <c r="P14" i="121" s="1"/>
  <c r="O62" i="123"/>
  <c r="O12" i="123"/>
  <c r="P14" i="123" s="1"/>
  <c r="I12" i="123"/>
  <c r="J14" i="123" s="1"/>
  <c r="I62" i="123"/>
  <c r="I12" i="121"/>
  <c r="J14" i="121" s="1"/>
  <c r="I62" i="121"/>
  <c r="L62" i="121"/>
  <c r="L12" i="121"/>
  <c r="M14" i="121" s="1"/>
  <c r="S48" i="121"/>
  <c r="I23" i="124"/>
  <c r="I14" i="124"/>
  <c r="O35" i="123"/>
  <c r="I24" i="124"/>
  <c r="I27" i="124"/>
  <c r="B75" i="121"/>
  <c r="L75" i="121" s="1"/>
  <c r="I20" i="124"/>
  <c r="G28" i="123"/>
  <c r="J28" i="123" s="1"/>
  <c r="M28" i="123" s="1"/>
  <c r="P28" i="123" s="1"/>
  <c r="S28" i="123" s="1"/>
  <c r="I19" i="124"/>
  <c r="I17" i="124"/>
  <c r="I35" i="123"/>
  <c r="I25" i="123"/>
  <c r="M29" i="123"/>
  <c r="P29" i="123" s="1"/>
  <c r="S29" i="123" s="1"/>
  <c r="I12" i="124"/>
  <c r="I16" i="124"/>
  <c r="I21" i="124"/>
  <c r="I8" i="124"/>
  <c r="I7" i="124"/>
  <c r="I11" i="124"/>
  <c r="I10" i="124"/>
  <c r="I18" i="124"/>
  <c r="I13" i="124"/>
  <c r="I5" i="124"/>
  <c r="I22" i="124"/>
  <c r="I15" i="124"/>
  <c r="I6" i="124"/>
  <c r="I9" i="124"/>
  <c r="I26" i="124"/>
  <c r="P48" i="121"/>
  <c r="D76" i="121"/>
  <c r="J76" i="121"/>
  <c r="G48" i="121"/>
  <c r="J48" i="121"/>
  <c r="B73" i="121"/>
  <c r="D73" i="121" s="1"/>
  <c r="I35" i="121"/>
  <c r="I25" i="121"/>
  <c r="F25" i="121"/>
  <c r="R35" i="121"/>
  <c r="R25" i="121"/>
  <c r="O25" i="121"/>
  <c r="O35" i="121"/>
  <c r="J74" i="121"/>
  <c r="B74" i="121"/>
  <c r="F35" i="121"/>
  <c r="G35" i="121" s="1"/>
  <c r="R25" i="123"/>
  <c r="R35" i="123"/>
  <c r="B79" i="123"/>
  <c r="J79" i="123"/>
  <c r="G26" i="123"/>
  <c r="J26" i="123" s="1"/>
  <c r="M26" i="123" s="1"/>
  <c r="P26" i="123" s="1"/>
  <c r="S26" i="123" s="1"/>
  <c r="G27" i="123"/>
  <c r="J27" i="123" s="1"/>
  <c r="M27" i="123" s="1"/>
  <c r="P27" i="123" s="1"/>
  <c r="S27" i="123" s="1"/>
  <c r="B82" i="123"/>
  <c r="J82" i="123"/>
  <c r="J80" i="123"/>
  <c r="B80" i="123"/>
  <c r="F35" i="123"/>
  <c r="G35" i="123" s="1"/>
  <c r="B78" i="123"/>
  <c r="J78" i="123"/>
  <c r="B81" i="123"/>
  <c r="J81" i="123"/>
  <c r="M43" i="122"/>
  <c r="M44" i="122"/>
  <c r="M42" i="122"/>
  <c r="S15" i="121"/>
  <c r="R24" i="121" s="1"/>
  <c r="I27" i="105"/>
  <c r="D75" i="121" l="1"/>
  <c r="J35" i="123"/>
  <c r="M35" i="123" s="1"/>
  <c r="P35" i="123" s="1"/>
  <c r="S35" i="123" s="1"/>
  <c r="M41" i="122"/>
  <c r="J35" i="121"/>
  <c r="M35" i="121" s="1"/>
  <c r="P35" i="121" s="1"/>
  <c r="S35" i="121" s="1"/>
  <c r="L73" i="121"/>
  <c r="D74" i="121"/>
  <c r="L74" i="121"/>
  <c r="D81" i="123"/>
  <c r="L81" i="123"/>
  <c r="D82" i="123"/>
  <c r="L82" i="123"/>
  <c r="D79" i="123"/>
  <c r="L79" i="123"/>
  <c r="D78" i="123"/>
  <c r="L78" i="123"/>
  <c r="L80" i="123"/>
  <c r="D80" i="123"/>
  <c r="M40" i="122"/>
  <c r="G33" i="123" s="1"/>
  <c r="J33" i="123" s="1"/>
  <c r="M33" i="123" s="1"/>
  <c r="P33" i="123" s="1"/>
  <c r="S33" i="123" s="1"/>
  <c r="M15" i="121"/>
  <c r="L24" i="121" s="1"/>
  <c r="P15" i="121" l="1"/>
  <c r="O24" i="121" s="1"/>
  <c r="G15" i="121"/>
  <c r="F24" i="121" s="1"/>
  <c r="J15" i="121"/>
  <c r="I24" i="121" s="1"/>
  <c r="G29" i="121" l="1"/>
  <c r="J29" i="121" s="1"/>
  <c r="M29" i="121" s="1"/>
  <c r="P29" i="121" s="1"/>
  <c r="S29" i="121" s="1"/>
  <c r="G26" i="121"/>
  <c r="J26" i="121" s="1"/>
  <c r="M26" i="121" s="1"/>
  <c r="P26" i="121" s="1"/>
  <c r="S26" i="121" s="1"/>
  <c r="G28" i="121"/>
  <c r="J28" i="121" s="1"/>
  <c r="M28" i="121" s="1"/>
  <c r="P28" i="121" s="1"/>
  <c r="S28" i="121" s="1"/>
  <c r="G24" i="121"/>
  <c r="G27" i="121"/>
  <c r="J27" i="121" s="1"/>
  <c r="M27" i="121" s="1"/>
  <c r="P27" i="121" s="1"/>
  <c r="S27" i="121" s="1"/>
  <c r="G25" i="121" l="1"/>
  <c r="G30" i="121" s="1"/>
  <c r="J24" i="121"/>
  <c r="J25" i="121" l="1"/>
  <c r="J30" i="121" s="1"/>
  <c r="M24" i="121"/>
  <c r="M25" i="121" l="1"/>
  <c r="M30" i="121" s="1"/>
  <c r="P24" i="121"/>
  <c r="P25" i="121" l="1"/>
  <c r="P30" i="121" s="1"/>
  <c r="S24" i="121"/>
  <c r="S25" i="121" l="1"/>
  <c r="S30" i="121" s="1"/>
  <c r="D54" i="119" l="1"/>
  <c r="D53" i="119"/>
  <c r="D52" i="119"/>
  <c r="O42" i="119"/>
  <c r="O23" i="119"/>
  <c r="O25" i="119" s="1"/>
  <c r="R10" i="119"/>
  <c r="M82" i="119"/>
  <c r="M81" i="119"/>
  <c r="M80" i="119"/>
  <c r="M79" i="119"/>
  <c r="M78" i="119"/>
  <c r="S60" i="119"/>
  <c r="P60" i="119"/>
  <c r="M60" i="119"/>
  <c r="J60" i="119"/>
  <c r="G60" i="119"/>
  <c r="S47" i="119"/>
  <c r="P47" i="119"/>
  <c r="M47" i="119"/>
  <c r="J47" i="119"/>
  <c r="G47" i="119"/>
  <c r="S46" i="119"/>
  <c r="P46" i="119"/>
  <c r="M46" i="119"/>
  <c r="J46" i="119"/>
  <c r="G46" i="119"/>
  <c r="S45" i="119"/>
  <c r="P45" i="119"/>
  <c r="M45" i="119"/>
  <c r="J45" i="119"/>
  <c r="G45" i="119"/>
  <c r="E39" i="119"/>
  <c r="S37" i="119"/>
  <c r="P37" i="119"/>
  <c r="M37" i="119"/>
  <c r="J37" i="119"/>
  <c r="G37" i="119"/>
  <c r="R34" i="119"/>
  <c r="O34" i="119"/>
  <c r="L34" i="119"/>
  <c r="I34" i="119"/>
  <c r="F34" i="119"/>
  <c r="G34" i="119" s="1"/>
  <c r="R29" i="119"/>
  <c r="O29" i="119"/>
  <c r="L29" i="119"/>
  <c r="I29" i="119"/>
  <c r="F29" i="119"/>
  <c r="R28" i="119"/>
  <c r="O28" i="119"/>
  <c r="L28" i="119"/>
  <c r="I28" i="119"/>
  <c r="F28" i="119"/>
  <c r="R27" i="119"/>
  <c r="O27" i="119"/>
  <c r="L27" i="119"/>
  <c r="I27" i="119"/>
  <c r="F27" i="119"/>
  <c r="R26" i="119"/>
  <c r="O26" i="119"/>
  <c r="L26" i="119"/>
  <c r="I26" i="119"/>
  <c r="F26" i="119"/>
  <c r="S9" i="119"/>
  <c r="R74" i="119" s="1"/>
  <c r="P9" i="119"/>
  <c r="O74" i="119" s="1"/>
  <c r="M9" i="119"/>
  <c r="L74" i="119" s="1"/>
  <c r="J9" i="119"/>
  <c r="I74" i="119" s="1"/>
  <c r="G9" i="119"/>
  <c r="F74" i="119" s="1"/>
  <c r="B3" i="109"/>
  <c r="B4" i="109" s="1"/>
  <c r="D5" i="82"/>
  <c r="D30" i="82" s="1"/>
  <c r="J61" i="106"/>
  <c r="J59" i="106"/>
  <c r="J57" i="106"/>
  <c r="J55" i="106"/>
  <c r="J53" i="106"/>
  <c r="L4" i="109"/>
  <c r="D8" i="108"/>
  <c r="I10" i="108" s="1"/>
  <c r="B11" i="118"/>
  <c r="B8" i="118"/>
  <c r="Q2" i="118" s="1"/>
  <c r="K2" i="118"/>
  <c r="AR3" i="118"/>
  <c r="AS3" i="118" s="1"/>
  <c r="AT3" i="118" s="1"/>
  <c r="AU3" i="118" s="1"/>
  <c r="AV3" i="118" s="1"/>
  <c r="AW3" i="118" s="1"/>
  <c r="AX3" i="118" s="1"/>
  <c r="AY3" i="118" s="1"/>
  <c r="AZ3" i="118" s="1"/>
  <c r="BA3" i="118" s="1"/>
  <c r="BB3" i="118" s="1"/>
  <c r="BC3" i="118" s="1"/>
  <c r="BD3" i="118" s="1"/>
  <c r="BE3" i="118" s="1"/>
  <c r="BF3" i="118" s="1"/>
  <c r="BG3" i="118" s="1"/>
  <c r="BH3" i="118" s="1"/>
  <c r="BI3" i="118" s="1"/>
  <c r="BJ3" i="118" s="1"/>
  <c r="BK3" i="118" s="1"/>
  <c r="BL3" i="118" s="1"/>
  <c r="BM3" i="118" s="1"/>
  <c r="BN3" i="118" s="1"/>
  <c r="BO3" i="118" s="1"/>
  <c r="BP3" i="118" s="1"/>
  <c r="BQ3" i="118" s="1"/>
  <c r="BR3" i="118" s="1"/>
  <c r="BS3" i="118" s="1"/>
  <c r="BT3" i="118" s="1"/>
  <c r="BU3" i="118" s="1"/>
  <c r="BV3" i="118" s="1"/>
  <c r="BW3" i="118" s="1"/>
  <c r="BX3" i="118" s="1"/>
  <c r="BY3" i="118" s="1"/>
  <c r="BZ3" i="118" s="1"/>
  <c r="CA3" i="118" s="1"/>
  <c r="CB3" i="118" s="1"/>
  <c r="CC3" i="118" s="1"/>
  <c r="CD3" i="118" s="1"/>
  <c r="CE3" i="118" s="1"/>
  <c r="CF3" i="118" s="1"/>
  <c r="CG3" i="118" s="1"/>
  <c r="CH3" i="118" s="1"/>
  <c r="CI3" i="118" s="1"/>
  <c r="CJ3" i="118" s="1"/>
  <c r="CK3" i="118" s="1"/>
  <c r="CL3" i="118" s="1"/>
  <c r="CM3" i="118" s="1"/>
  <c r="CN3" i="118" s="1"/>
  <c r="CO3" i="118" s="1"/>
  <c r="CP3" i="118" s="1"/>
  <c r="CQ3" i="118" s="1"/>
  <c r="CR3" i="118" s="1"/>
  <c r="CS3" i="118" s="1"/>
  <c r="CT3" i="118" s="1"/>
  <c r="CU3" i="118" s="1"/>
  <c r="CV3" i="118" s="1"/>
  <c r="CW3" i="118" s="1"/>
  <c r="CX3" i="118" s="1"/>
  <c r="CY3" i="118" s="1"/>
  <c r="CZ3" i="118" s="1"/>
  <c r="DA3" i="118" s="1"/>
  <c r="DB3" i="118" s="1"/>
  <c r="DC3" i="118" s="1"/>
  <c r="DD3" i="118" s="1"/>
  <c r="DE3" i="118" s="1"/>
  <c r="DF3" i="118" s="1"/>
  <c r="DG3" i="118" s="1"/>
  <c r="DH3" i="118" s="1"/>
  <c r="DI3" i="118" s="1"/>
  <c r="DJ3" i="118" s="1"/>
  <c r="DK3" i="118" s="1"/>
  <c r="DL3" i="118" s="1"/>
  <c r="DM3" i="118" s="1"/>
  <c r="DN3" i="118" s="1"/>
  <c r="DO3" i="118" s="1"/>
  <c r="DP3" i="118" s="1"/>
  <c r="DQ3" i="118" s="1"/>
  <c r="DR3" i="118" s="1"/>
  <c r="DS3" i="118" s="1"/>
  <c r="DT3" i="118" s="1"/>
  <c r="DU3" i="118" s="1"/>
  <c r="DV3" i="118" s="1"/>
  <c r="DW3" i="118" s="1"/>
  <c r="DX3" i="118" s="1"/>
  <c r="DY3" i="118" s="1"/>
  <c r="DZ3" i="118" s="1"/>
  <c r="EA3" i="118" s="1"/>
  <c r="EB3" i="118" s="1"/>
  <c r="EC3" i="118" s="1"/>
  <c r="ED3" i="118" s="1"/>
  <c r="EE3" i="118" s="1"/>
  <c r="EF3" i="118" s="1"/>
  <c r="EG3" i="118" s="1"/>
  <c r="EH3" i="118" s="1"/>
  <c r="EI3" i="118" s="1"/>
  <c r="EJ3" i="118" s="1"/>
  <c r="EK3" i="118" s="1"/>
  <c r="EL3" i="118" s="1"/>
  <c r="EM3" i="118" s="1"/>
  <c r="EN3" i="118" s="1"/>
  <c r="EO3" i="118" s="1"/>
  <c r="EP3" i="118" s="1"/>
  <c r="EQ3" i="118" s="1"/>
  <c r="ER3" i="118" s="1"/>
  <c r="ES3" i="118" s="1"/>
  <c r="ET3" i="118" s="1"/>
  <c r="EU3" i="118" s="1"/>
  <c r="EV3" i="118" s="1"/>
  <c r="EW3" i="118" s="1"/>
  <c r="EX3" i="118" s="1"/>
  <c r="EY3" i="118" s="1"/>
  <c r="EZ3" i="118" s="1"/>
  <c r="FA3" i="118" s="1"/>
  <c r="FB3" i="118" s="1"/>
  <c r="FC3" i="118" s="1"/>
  <c r="FD3" i="118" s="1"/>
  <c r="FE3" i="118" s="1"/>
  <c r="FF3" i="118" s="1"/>
  <c r="FG3" i="118" s="1"/>
  <c r="FH3" i="118" s="1"/>
  <c r="FI3" i="118" s="1"/>
  <c r="FJ3" i="118" s="1"/>
  <c r="FK3" i="118" s="1"/>
  <c r="FL3" i="118" s="1"/>
  <c r="FM3" i="118" s="1"/>
  <c r="FN3" i="118" s="1"/>
  <c r="FO3" i="118" s="1"/>
  <c r="FP3" i="118" s="1"/>
  <c r="FQ3" i="118" s="1"/>
  <c r="FR3" i="118" s="1"/>
  <c r="FS3" i="118" s="1"/>
  <c r="FT3" i="118" s="1"/>
  <c r="FU3" i="118" s="1"/>
  <c r="FV3" i="118" s="1"/>
  <c r="FW3" i="118" s="1"/>
  <c r="FX3" i="118" s="1"/>
  <c r="FY3" i="118" s="1"/>
  <c r="FZ3" i="118" s="1"/>
  <c r="GA3" i="118" s="1"/>
  <c r="GB3" i="118" s="1"/>
  <c r="GC3" i="118" s="1"/>
  <c r="GD3" i="118" s="1"/>
  <c r="GE3" i="118" s="1"/>
  <c r="GF3" i="118" s="1"/>
  <c r="GG3" i="118" s="1"/>
  <c r="GH3" i="118" s="1"/>
  <c r="GI3" i="118" s="1"/>
  <c r="GJ3" i="118" s="1"/>
  <c r="GK3" i="118" s="1"/>
  <c r="GL3" i="118" s="1"/>
  <c r="GM3" i="118" s="1"/>
  <c r="GN3" i="118" s="1"/>
  <c r="GO3" i="118" s="1"/>
  <c r="GP3" i="118" s="1"/>
  <c r="GQ3" i="118" s="1"/>
  <c r="GR3" i="118" s="1"/>
  <c r="GS3" i="118" s="1"/>
  <c r="GT3" i="118" s="1"/>
  <c r="GU3" i="118" s="1"/>
  <c r="GV3" i="118" s="1"/>
  <c r="GW3" i="118" s="1"/>
  <c r="GX3" i="118" s="1"/>
  <c r="GY3" i="118" s="1"/>
  <c r="GZ3" i="118" s="1"/>
  <c r="HA3" i="118" s="1"/>
  <c r="HB3" i="118" s="1"/>
  <c r="HC3" i="118" s="1"/>
  <c r="U3" i="118"/>
  <c r="V3" i="118" s="1"/>
  <c r="W3" i="118" s="1"/>
  <c r="X3" i="118" s="1"/>
  <c r="Y3" i="118" s="1"/>
  <c r="Z3" i="118" s="1"/>
  <c r="AA3" i="118" s="1"/>
  <c r="AB3" i="118" s="1"/>
  <c r="AC3" i="118" s="1"/>
  <c r="AD3" i="118" s="1"/>
  <c r="AE3" i="118" s="1"/>
  <c r="AF3" i="118" s="1"/>
  <c r="AG3" i="118" s="1"/>
  <c r="AH3" i="118" s="1"/>
  <c r="AI3" i="118" s="1"/>
  <c r="AJ3" i="118" s="1"/>
  <c r="AK3" i="118" s="1"/>
  <c r="AL3" i="118" s="1"/>
  <c r="AM3" i="118" s="1"/>
  <c r="AN3" i="118" s="1"/>
  <c r="J87" i="106"/>
  <c r="J85" i="106"/>
  <c r="J83" i="106"/>
  <c r="J81" i="106"/>
  <c r="J79" i="106"/>
  <c r="S60" i="108"/>
  <c r="P60" i="108"/>
  <c r="M60" i="108"/>
  <c r="J60" i="108"/>
  <c r="G60" i="108"/>
  <c r="S8" i="108"/>
  <c r="S47" i="108"/>
  <c r="S46" i="108"/>
  <c r="S45" i="108"/>
  <c r="P47" i="108"/>
  <c r="P46" i="108"/>
  <c r="P45" i="108"/>
  <c r="M47" i="108"/>
  <c r="M46" i="108"/>
  <c r="M45" i="108"/>
  <c r="J47" i="108"/>
  <c r="J46" i="108"/>
  <c r="J45" i="108"/>
  <c r="G47" i="108"/>
  <c r="G46" i="108"/>
  <c r="G45" i="108"/>
  <c r="R48" i="108"/>
  <c r="O48" i="108"/>
  <c r="L48" i="108"/>
  <c r="I48" i="108"/>
  <c r="F48" i="108"/>
  <c r="R42" i="108"/>
  <c r="B77" i="108" s="1"/>
  <c r="O42" i="108"/>
  <c r="J76" i="108" s="1"/>
  <c r="L42" i="108"/>
  <c r="B75" i="108" s="1"/>
  <c r="I42" i="108"/>
  <c r="J74" i="108" s="1"/>
  <c r="F42" i="108"/>
  <c r="J73" i="108" s="1"/>
  <c r="E39" i="108"/>
  <c r="S37" i="108"/>
  <c r="P37" i="108"/>
  <c r="M37" i="108"/>
  <c r="J37" i="108"/>
  <c r="G37" i="108"/>
  <c r="R29" i="108"/>
  <c r="R28" i="108"/>
  <c r="R27" i="108"/>
  <c r="O29" i="108"/>
  <c r="O28" i="108"/>
  <c r="O27" i="108"/>
  <c r="L29" i="108"/>
  <c r="L28" i="108"/>
  <c r="L27" i="108"/>
  <c r="I29" i="108"/>
  <c r="I28" i="108"/>
  <c r="I27" i="108"/>
  <c r="F29" i="108"/>
  <c r="F28" i="108"/>
  <c r="F27" i="108"/>
  <c r="H43" i="81"/>
  <c r="H44" i="81"/>
  <c r="H42" i="81"/>
  <c r="I42" i="81" s="1"/>
  <c r="H41" i="81"/>
  <c r="I41" i="81" s="1"/>
  <c r="H40" i="81"/>
  <c r="B71" i="81"/>
  <c r="H71" i="81" s="1"/>
  <c r="B72" i="81"/>
  <c r="G72" i="81" s="1"/>
  <c r="B70" i="81"/>
  <c r="G70" i="81" s="1"/>
  <c r="H73" i="81"/>
  <c r="G73" i="81"/>
  <c r="F73" i="81"/>
  <c r="E73" i="81"/>
  <c r="D73" i="81"/>
  <c r="I5" i="108"/>
  <c r="C20" i="81"/>
  <c r="O23" i="108"/>
  <c r="O26" i="108" s="1"/>
  <c r="R23" i="108"/>
  <c r="R34" i="108" s="1"/>
  <c r="L23" i="108"/>
  <c r="L26" i="108" s="1"/>
  <c r="F23" i="108"/>
  <c r="F26" i="108" s="1"/>
  <c r="I23" i="108"/>
  <c r="I26" i="108" s="1"/>
  <c r="AJ4" i="109"/>
  <c r="J9" i="108"/>
  <c r="I69" i="108" s="1"/>
  <c r="M9" i="108"/>
  <c r="L69" i="108" s="1"/>
  <c r="P9" i="108"/>
  <c r="O69" i="108" s="1"/>
  <c r="S9" i="108"/>
  <c r="R69" i="108" s="1"/>
  <c r="G9" i="108"/>
  <c r="F69" i="108" s="1"/>
  <c r="B12" i="81"/>
  <c r="C14" i="81" s="1"/>
  <c r="C8" i="111"/>
  <c r="D3" i="82"/>
  <c r="E3" i="82" s="1"/>
  <c r="F3" i="82" s="1"/>
  <c r="G3" i="82" s="1"/>
  <c r="H3" i="82" s="1"/>
  <c r="I3" i="82" s="1"/>
  <c r="J3" i="82" s="1"/>
  <c r="K3" i="82" s="1"/>
  <c r="L39" i="108" l="1"/>
  <c r="I39" i="108"/>
  <c r="O39" i="108"/>
  <c r="F39" i="108"/>
  <c r="R39" i="108"/>
  <c r="R39" i="119"/>
  <c r="L39" i="119"/>
  <c r="O39" i="119"/>
  <c r="I39" i="119"/>
  <c r="F39" i="119"/>
  <c r="I61" i="119"/>
  <c r="L61" i="119"/>
  <c r="F61" i="119"/>
  <c r="O61" i="119"/>
  <c r="R61" i="119"/>
  <c r="G15" i="119"/>
  <c r="J15" i="119"/>
  <c r="M15" i="119"/>
  <c r="P15" i="119"/>
  <c r="S15" i="119"/>
  <c r="O54" i="119"/>
  <c r="F54" i="119"/>
  <c r="I54" i="119"/>
  <c r="L54" i="119"/>
  <c r="R54" i="119"/>
  <c r="R42" i="119"/>
  <c r="B82" i="119" s="1"/>
  <c r="D82" i="119" s="1"/>
  <c r="L23" i="119"/>
  <c r="L35" i="119" s="1"/>
  <c r="I23" i="119"/>
  <c r="I35" i="119" s="1"/>
  <c r="F23" i="119"/>
  <c r="R23" i="119"/>
  <c r="R35" i="119" s="1"/>
  <c r="E5" i="82"/>
  <c r="F42" i="119"/>
  <c r="B78" i="119" s="1"/>
  <c r="L78" i="119" s="1"/>
  <c r="B81" i="119"/>
  <c r="D81" i="119" s="1"/>
  <c r="J81" i="119"/>
  <c r="I42" i="119"/>
  <c r="B79" i="119" s="1"/>
  <c r="D79" i="119" s="1"/>
  <c r="L42" i="119"/>
  <c r="J18" i="119"/>
  <c r="K18" i="119" s="1"/>
  <c r="I19" i="119" s="1"/>
  <c r="I72" i="119" s="1"/>
  <c r="P18" i="119"/>
  <c r="Q18" i="119" s="1"/>
  <c r="O19" i="119" s="1"/>
  <c r="O72" i="119" s="1"/>
  <c r="J34" i="119"/>
  <c r="M34" i="119" s="1"/>
  <c r="P34" i="119" s="1"/>
  <c r="S34" i="119" s="1"/>
  <c r="F10" i="119"/>
  <c r="F12" i="119" s="1"/>
  <c r="G14" i="119" s="1"/>
  <c r="I10" i="119"/>
  <c r="L10" i="119"/>
  <c r="G18" i="119"/>
  <c r="H18" i="119" s="1"/>
  <c r="F19" i="119" s="1"/>
  <c r="F72" i="119" s="1"/>
  <c r="M18" i="119"/>
  <c r="N18" i="119" s="1"/>
  <c r="L19" i="119" s="1"/>
  <c r="L72" i="119" s="1"/>
  <c r="S18" i="119"/>
  <c r="T18" i="119" s="1"/>
  <c r="R19" i="119" s="1"/>
  <c r="R72" i="119" s="1"/>
  <c r="O10" i="119"/>
  <c r="O35" i="119"/>
  <c r="F8" i="119"/>
  <c r="B40" i="109"/>
  <c r="B5" i="109"/>
  <c r="B11" i="109"/>
  <c r="B17" i="109"/>
  <c r="B23" i="109"/>
  <c r="B29" i="109"/>
  <c r="B35" i="109"/>
  <c r="B41" i="109"/>
  <c r="B47" i="109"/>
  <c r="B16" i="109"/>
  <c r="B6" i="109"/>
  <c r="B12" i="109"/>
  <c r="B18" i="109"/>
  <c r="B24" i="109"/>
  <c r="B30" i="109"/>
  <c r="B36" i="109"/>
  <c r="B42" i="109"/>
  <c r="B48" i="109"/>
  <c r="B13" i="109"/>
  <c r="B19" i="109"/>
  <c r="B25" i="109"/>
  <c r="B31" i="109"/>
  <c r="B37" i="109"/>
  <c r="B43" i="109"/>
  <c r="B49" i="109"/>
  <c r="B8" i="109"/>
  <c r="B14" i="109"/>
  <c r="B20" i="109"/>
  <c r="B26" i="109"/>
  <c r="B32" i="109"/>
  <c r="B38" i="109"/>
  <c r="B44" i="109"/>
  <c r="B9" i="109"/>
  <c r="B21" i="109"/>
  <c r="B27" i="109"/>
  <c r="B33" i="109"/>
  <c r="B39" i="109"/>
  <c r="B45" i="109"/>
  <c r="B22" i="109"/>
  <c r="B28" i="109"/>
  <c r="B46" i="109"/>
  <c r="B7" i="109"/>
  <c r="B15" i="109"/>
  <c r="B10" i="109"/>
  <c r="B34" i="109"/>
  <c r="L3" i="109"/>
  <c r="C4" i="109"/>
  <c r="K3" i="109"/>
  <c r="AK4" i="109"/>
  <c r="AL4" i="109" s="1"/>
  <c r="AM4" i="109" s="1"/>
  <c r="AN4" i="109" s="1"/>
  <c r="AO4" i="109" s="1"/>
  <c r="AP4" i="109" s="1"/>
  <c r="AQ4" i="109" s="1"/>
  <c r="AR4" i="109" s="1"/>
  <c r="AS4" i="109" s="1"/>
  <c r="AT4" i="109" s="1"/>
  <c r="AU4" i="109" s="1"/>
  <c r="AV4" i="109" s="1"/>
  <c r="AW4" i="109" s="1"/>
  <c r="AX4" i="109" s="1"/>
  <c r="AY4" i="109" s="1"/>
  <c r="AZ4" i="109" s="1"/>
  <c r="BA4" i="109" s="1"/>
  <c r="BB4" i="109" s="1"/>
  <c r="BC4" i="109" s="1"/>
  <c r="B14" i="118"/>
  <c r="K29" i="118"/>
  <c r="Q142" i="118"/>
  <c r="Q8" i="118"/>
  <c r="Q17" i="118"/>
  <c r="Q26" i="118"/>
  <c r="Q41" i="118"/>
  <c r="Q59" i="118"/>
  <c r="Q77" i="118"/>
  <c r="Q95" i="118"/>
  <c r="Q113" i="118"/>
  <c r="Q131" i="118"/>
  <c r="K6" i="118"/>
  <c r="K9" i="118"/>
  <c r="K12" i="118"/>
  <c r="K15" i="118"/>
  <c r="K18" i="118"/>
  <c r="K21" i="118"/>
  <c r="K24" i="118"/>
  <c r="K27" i="118"/>
  <c r="Q30" i="118"/>
  <c r="Q36" i="118"/>
  <c r="Q42" i="118"/>
  <c r="Q48" i="118"/>
  <c r="Q54" i="118"/>
  <c r="Q60" i="118"/>
  <c r="Q66" i="118"/>
  <c r="Q72" i="118"/>
  <c r="Q78" i="118"/>
  <c r="Q84" i="118"/>
  <c r="Q90" i="118"/>
  <c r="Q96" i="118"/>
  <c r="Q102" i="118"/>
  <c r="Q108" i="118"/>
  <c r="Q114" i="118"/>
  <c r="Q120" i="118"/>
  <c r="Q126" i="118"/>
  <c r="Q132" i="118"/>
  <c r="Q138" i="118"/>
  <c r="Q11" i="118"/>
  <c r="Q20" i="118"/>
  <c r="Q29" i="118"/>
  <c r="Q47" i="118"/>
  <c r="Q65" i="118"/>
  <c r="Q83" i="118"/>
  <c r="Q107" i="118"/>
  <c r="Q137" i="118"/>
  <c r="Q6" i="118"/>
  <c r="Q9" i="118"/>
  <c r="Q12" i="118"/>
  <c r="Q15" i="118"/>
  <c r="Q18" i="118"/>
  <c r="Q21" i="118"/>
  <c r="Q24" i="118"/>
  <c r="Q27" i="118"/>
  <c r="Q31" i="118"/>
  <c r="Q37" i="118"/>
  <c r="Q43" i="118"/>
  <c r="Q49" i="118"/>
  <c r="Q55" i="118"/>
  <c r="Q61" i="118"/>
  <c r="Q67" i="118"/>
  <c r="Q73" i="118"/>
  <c r="Q79" i="118"/>
  <c r="Q85" i="118"/>
  <c r="Q91" i="118"/>
  <c r="Q97" i="118"/>
  <c r="Q103" i="118"/>
  <c r="Q109" i="118"/>
  <c r="Q115" i="118"/>
  <c r="Q121" i="118"/>
  <c r="Q127" i="118"/>
  <c r="Q133" i="118"/>
  <c r="Q139" i="118"/>
  <c r="Q5" i="118"/>
  <c r="Q14" i="118"/>
  <c r="Q23" i="118"/>
  <c r="Q35" i="118"/>
  <c r="Q53" i="118"/>
  <c r="Q71" i="118"/>
  <c r="Q89" i="118"/>
  <c r="Q101" i="118"/>
  <c r="Q119" i="118"/>
  <c r="Q125" i="118"/>
  <c r="K4" i="118"/>
  <c r="K7" i="118"/>
  <c r="K10" i="118"/>
  <c r="K13" i="118"/>
  <c r="K16" i="118"/>
  <c r="K19" i="118"/>
  <c r="K22" i="118"/>
  <c r="K25" i="118"/>
  <c r="K28" i="118"/>
  <c r="Q32" i="118"/>
  <c r="Q38" i="118"/>
  <c r="Q44" i="118"/>
  <c r="Q50" i="118"/>
  <c r="Q56" i="118"/>
  <c r="Q62" i="118"/>
  <c r="Q68" i="118"/>
  <c r="Q74" i="118"/>
  <c r="Q80" i="118"/>
  <c r="Q86" i="118"/>
  <c r="Q92" i="118"/>
  <c r="Q98" i="118"/>
  <c r="Q104" i="118"/>
  <c r="Q110" i="118"/>
  <c r="Q116" i="118"/>
  <c r="Q122" i="118"/>
  <c r="Q128" i="118"/>
  <c r="Q134" i="118"/>
  <c r="Q140" i="118"/>
  <c r="Q4" i="118"/>
  <c r="Q7" i="118"/>
  <c r="Q10" i="118"/>
  <c r="Q13" i="118"/>
  <c r="Q16" i="118"/>
  <c r="Q19" i="118"/>
  <c r="Q22" i="118"/>
  <c r="Q25" i="118"/>
  <c r="Q28" i="118"/>
  <c r="Q33" i="118"/>
  <c r="Q39" i="118"/>
  <c r="Q45" i="118"/>
  <c r="Q51" i="118"/>
  <c r="Q57" i="118"/>
  <c r="Q63" i="118"/>
  <c r="Q69" i="118"/>
  <c r="Q75" i="118"/>
  <c r="Q81" i="118"/>
  <c r="Q87" i="118"/>
  <c r="Q93" i="118"/>
  <c r="Q99" i="118"/>
  <c r="Q105" i="118"/>
  <c r="Q111" i="118"/>
  <c r="Q117" i="118"/>
  <c r="Q123" i="118"/>
  <c r="Q129" i="118"/>
  <c r="Q135" i="118"/>
  <c r="Q141" i="118"/>
  <c r="K5" i="118"/>
  <c r="K8" i="118"/>
  <c r="K11" i="118"/>
  <c r="K14" i="118"/>
  <c r="K17" i="118"/>
  <c r="K20" i="118"/>
  <c r="K23" i="118"/>
  <c r="K26" i="118"/>
  <c r="Q34" i="118"/>
  <c r="Q40" i="118"/>
  <c r="Q46" i="118"/>
  <c r="Q52" i="118"/>
  <c r="Q58" i="118"/>
  <c r="Q64" i="118"/>
  <c r="Q70" i="118"/>
  <c r="Q76" i="118"/>
  <c r="Q82" i="118"/>
  <c r="Q88" i="118"/>
  <c r="Q94" i="118"/>
  <c r="Q100" i="118"/>
  <c r="Q106" i="118"/>
  <c r="Q112" i="118"/>
  <c r="Q118" i="118"/>
  <c r="Q124" i="118"/>
  <c r="Q130" i="118"/>
  <c r="Q136" i="118"/>
  <c r="F8" i="108"/>
  <c r="R10" i="108"/>
  <c r="O10" i="108"/>
  <c r="L10" i="108"/>
  <c r="F10" i="108"/>
  <c r="B73" i="108"/>
  <c r="L73" i="108" s="1"/>
  <c r="B74" i="108"/>
  <c r="L74" i="108" s="1"/>
  <c r="L77" i="108"/>
  <c r="D77" i="108"/>
  <c r="D75" i="108"/>
  <c r="L75" i="108"/>
  <c r="J75" i="108"/>
  <c r="J77" i="108"/>
  <c r="B76" i="108"/>
  <c r="I34" i="108"/>
  <c r="L35" i="108"/>
  <c r="E70" i="81"/>
  <c r="L34" i="108"/>
  <c r="O35" i="108"/>
  <c r="O34" i="108"/>
  <c r="R35" i="108"/>
  <c r="F35" i="108"/>
  <c r="G35" i="108" s="1"/>
  <c r="D70" i="81"/>
  <c r="F34" i="108"/>
  <c r="G34" i="108" s="1"/>
  <c r="I35" i="108"/>
  <c r="F70" i="81"/>
  <c r="D71" i="81"/>
  <c r="G71" i="81"/>
  <c r="E71" i="81"/>
  <c r="I40" i="81"/>
  <c r="J40" i="81" s="1"/>
  <c r="I44" i="81"/>
  <c r="J44" i="81" s="1"/>
  <c r="J42" i="81"/>
  <c r="K42" i="81" s="1"/>
  <c r="I43" i="81"/>
  <c r="J43" i="81" s="1"/>
  <c r="K43" i="81" s="1"/>
  <c r="J41" i="81"/>
  <c r="K41" i="81" s="1"/>
  <c r="R26" i="108"/>
  <c r="H70" i="81"/>
  <c r="F71" i="81"/>
  <c r="H72" i="81"/>
  <c r="D72" i="81"/>
  <c r="F72" i="81"/>
  <c r="E72" i="81"/>
  <c r="G18" i="108"/>
  <c r="H18" i="108" s="1"/>
  <c r="F19" i="108" s="1"/>
  <c r="F67" i="108" s="1"/>
  <c r="I25" i="108"/>
  <c r="R25" i="108"/>
  <c r="O25" i="108"/>
  <c r="L25" i="108"/>
  <c r="C17" i="81"/>
  <c r="D14" i="81"/>
  <c r="D17" i="81"/>
  <c r="E18" i="81"/>
  <c r="C26" i="81" s="1"/>
  <c r="B20" i="81"/>
  <c r="E15" i="81"/>
  <c r="C23" i="81" s="1"/>
  <c r="F16" i="81"/>
  <c r="D24" i="81" s="1"/>
  <c r="C18" i="81"/>
  <c r="D18" i="81"/>
  <c r="F14" i="81"/>
  <c r="D22" i="81" s="1"/>
  <c r="C15" i="81"/>
  <c r="E14" i="81"/>
  <c r="C22" i="81" s="1"/>
  <c r="F15" i="81"/>
  <c r="D23" i="81" s="1"/>
  <c r="D15" i="81"/>
  <c r="E16" i="81"/>
  <c r="C24" i="81" s="1"/>
  <c r="F17" i="81"/>
  <c r="D25" i="81" s="1"/>
  <c r="C16" i="81"/>
  <c r="D16" i="81"/>
  <c r="E17" i="81"/>
  <c r="C25" i="81" s="1"/>
  <c r="F18" i="81"/>
  <c r="D26" i="81" s="1"/>
  <c r="D73" i="108" l="1"/>
  <c r="F5" i="82"/>
  <c r="E30" i="82"/>
  <c r="F35" i="119"/>
  <c r="G35" i="119" s="1"/>
  <c r="F25" i="119"/>
  <c r="G24" i="123"/>
  <c r="L25" i="119"/>
  <c r="J35" i="119"/>
  <c r="R25" i="119"/>
  <c r="L82" i="119"/>
  <c r="J82" i="119"/>
  <c r="L81" i="119"/>
  <c r="I25" i="119"/>
  <c r="D78" i="119"/>
  <c r="J78" i="119"/>
  <c r="J79" i="119"/>
  <c r="J80" i="119"/>
  <c r="B80" i="119"/>
  <c r="L79" i="119"/>
  <c r="M35" i="119"/>
  <c r="P35" i="119" s="1"/>
  <c r="S35" i="119" s="1"/>
  <c r="K255" i="109"/>
  <c r="L255" i="109" s="1"/>
  <c r="K200" i="109"/>
  <c r="L200" i="109" s="1"/>
  <c r="K168" i="109"/>
  <c r="L168" i="109" s="1"/>
  <c r="K217" i="109"/>
  <c r="L217" i="109" s="1"/>
  <c r="K28" i="109"/>
  <c r="L28" i="109" s="1"/>
  <c r="K150" i="109"/>
  <c r="L150" i="109" s="1"/>
  <c r="K182" i="109"/>
  <c r="L182" i="109" s="1"/>
  <c r="K282" i="109"/>
  <c r="L282" i="109" s="1"/>
  <c r="K453" i="109"/>
  <c r="L453" i="109" s="1"/>
  <c r="K6" i="109"/>
  <c r="L6" i="109" s="1"/>
  <c r="K336" i="109"/>
  <c r="L336" i="109" s="1"/>
  <c r="K264" i="109"/>
  <c r="L264" i="109" s="1"/>
  <c r="K104" i="109"/>
  <c r="L104" i="109" s="1"/>
  <c r="K18" i="109"/>
  <c r="L18" i="109" s="1"/>
  <c r="K123" i="109"/>
  <c r="L123" i="109" s="1"/>
  <c r="K327" i="109"/>
  <c r="L327" i="109" s="1"/>
  <c r="K119" i="109"/>
  <c r="L119" i="109" s="1"/>
  <c r="C6" i="109"/>
  <c r="C9" i="109"/>
  <c r="C12" i="109"/>
  <c r="C15" i="109"/>
  <c r="C18" i="109"/>
  <c r="C8" i="109"/>
  <c r="C14" i="109"/>
  <c r="C20" i="109"/>
  <c r="C7" i="109"/>
  <c r="C10" i="109"/>
  <c r="C13" i="109"/>
  <c r="C16" i="109"/>
  <c r="C19" i="109"/>
  <c r="C11" i="109"/>
  <c r="C5" i="109"/>
  <c r="C17" i="109"/>
  <c r="K5" i="109"/>
  <c r="K228" i="109"/>
  <c r="L228" i="109" s="1"/>
  <c r="K46" i="109"/>
  <c r="K67" i="109"/>
  <c r="L67" i="109" s="1"/>
  <c r="K758" i="109"/>
  <c r="L758" i="109" s="1"/>
  <c r="K839" i="109"/>
  <c r="L839" i="109" s="1"/>
  <c r="K192" i="109"/>
  <c r="L192" i="109" s="1"/>
  <c r="K207" i="109"/>
  <c r="L207" i="109" s="1"/>
  <c r="K273" i="109"/>
  <c r="K345" i="109"/>
  <c r="L345" i="109" s="1"/>
  <c r="K191" i="109"/>
  <c r="L191" i="109" s="1"/>
  <c r="K80" i="109"/>
  <c r="L80" i="109" s="1"/>
  <c r="K749" i="109"/>
  <c r="L749" i="109" s="1"/>
  <c r="K14" i="109"/>
  <c r="L14" i="109" s="1"/>
  <c r="K69" i="109"/>
  <c r="L69" i="109" s="1"/>
  <c r="K237" i="109"/>
  <c r="L237" i="109" s="1"/>
  <c r="K291" i="109"/>
  <c r="K40" i="109"/>
  <c r="L40" i="109" s="1"/>
  <c r="K173" i="109"/>
  <c r="L173" i="109" s="1"/>
  <c r="K25" i="109"/>
  <c r="L25" i="109" s="1"/>
  <c r="K397" i="109"/>
  <c r="L397" i="109" s="1"/>
  <c r="K9" i="109"/>
  <c r="L9" i="109" s="1"/>
  <c r="K22" i="109"/>
  <c r="L22" i="109" s="1"/>
  <c r="K96" i="109"/>
  <c r="L96" i="109" s="1"/>
  <c r="K246" i="109"/>
  <c r="L246" i="109" s="1"/>
  <c r="K318" i="109"/>
  <c r="L318" i="109" s="1"/>
  <c r="K34" i="109"/>
  <c r="L34" i="109" s="1"/>
  <c r="K134" i="109"/>
  <c r="L134" i="109" s="1"/>
  <c r="K534" i="109"/>
  <c r="L534" i="109" s="1"/>
  <c r="K826" i="109"/>
  <c r="L826" i="109" s="1"/>
  <c r="K563" i="109"/>
  <c r="L563" i="109" s="1"/>
  <c r="K816" i="109"/>
  <c r="L816" i="109" s="1"/>
  <c r="K491" i="109"/>
  <c r="L491" i="109" s="1"/>
  <c r="K300" i="109"/>
  <c r="L300" i="109" s="1"/>
  <c r="K354" i="109"/>
  <c r="L354" i="109" s="1"/>
  <c r="K218" i="109"/>
  <c r="L218" i="109" s="1"/>
  <c r="K158" i="109"/>
  <c r="L158" i="109" s="1"/>
  <c r="K175" i="109"/>
  <c r="L175" i="109" s="1"/>
  <c r="K686" i="109"/>
  <c r="L686" i="109" s="1"/>
  <c r="K674" i="109"/>
  <c r="L674" i="109" s="1"/>
  <c r="K681" i="109"/>
  <c r="L681" i="109" s="1"/>
  <c r="K362" i="109"/>
  <c r="L362" i="109" s="1"/>
  <c r="K309" i="109"/>
  <c r="L309" i="109" s="1"/>
  <c r="K363" i="109"/>
  <c r="L363" i="109" s="1"/>
  <c r="K209" i="109"/>
  <c r="L209" i="109" s="1"/>
  <c r="K143" i="109"/>
  <c r="L143" i="109" s="1"/>
  <c r="K121" i="109"/>
  <c r="L121" i="109" s="1"/>
  <c r="K762" i="109"/>
  <c r="L762" i="109" s="1"/>
  <c r="K763" i="109"/>
  <c r="L763" i="109" s="1"/>
  <c r="K549" i="109"/>
  <c r="L549" i="109" s="1"/>
  <c r="K546" i="109"/>
  <c r="L546" i="109" s="1"/>
  <c r="K703" i="109"/>
  <c r="L703" i="109" s="1"/>
  <c r="K523" i="109"/>
  <c r="L523" i="109" s="1"/>
  <c r="K12" i="109"/>
  <c r="L12" i="109" s="1"/>
  <c r="K8" i="109"/>
  <c r="L8" i="109" s="1"/>
  <c r="K24" i="109"/>
  <c r="L24" i="109" s="1"/>
  <c r="K177" i="109"/>
  <c r="L177" i="109" s="1"/>
  <c r="K51" i="109"/>
  <c r="L51" i="109" s="1"/>
  <c r="K105" i="109"/>
  <c r="L105" i="109" s="1"/>
  <c r="K189" i="109"/>
  <c r="L189" i="109" s="1"/>
  <c r="K231" i="109"/>
  <c r="L231" i="109" s="1"/>
  <c r="K249" i="109"/>
  <c r="L249" i="109" s="1"/>
  <c r="K267" i="109"/>
  <c r="L267" i="109" s="1"/>
  <c r="K285" i="109"/>
  <c r="L285" i="109" s="1"/>
  <c r="K303" i="109"/>
  <c r="L303" i="109" s="1"/>
  <c r="K321" i="109"/>
  <c r="L321" i="109" s="1"/>
  <c r="K339" i="109"/>
  <c r="L339" i="109" s="1"/>
  <c r="K357" i="109"/>
  <c r="L357" i="109" s="1"/>
  <c r="K44" i="109"/>
  <c r="L44" i="109" s="1"/>
  <c r="K32" i="109"/>
  <c r="L32" i="109" s="1"/>
  <c r="K215" i="109"/>
  <c r="L215" i="109" s="1"/>
  <c r="K197" i="109"/>
  <c r="L197" i="109" s="1"/>
  <c r="K179" i="109"/>
  <c r="L179" i="109" s="1"/>
  <c r="K155" i="109"/>
  <c r="L155" i="109" s="1"/>
  <c r="K125" i="109"/>
  <c r="L125" i="109" s="1"/>
  <c r="K98" i="109"/>
  <c r="L98" i="109" s="1"/>
  <c r="K157" i="109"/>
  <c r="L157" i="109" s="1"/>
  <c r="K49" i="109"/>
  <c r="L49" i="109" s="1"/>
  <c r="K603" i="109"/>
  <c r="L603" i="109" s="1"/>
  <c r="K780" i="109"/>
  <c r="L780" i="109" s="1"/>
  <c r="K833" i="109"/>
  <c r="L833" i="109" s="1"/>
  <c r="K842" i="109"/>
  <c r="L842" i="109" s="1"/>
  <c r="K784" i="109"/>
  <c r="L784" i="109" s="1"/>
  <c r="K479" i="109"/>
  <c r="L479" i="109" s="1"/>
  <c r="K494" i="109"/>
  <c r="L494" i="109" s="1"/>
  <c r="K202" i="109"/>
  <c r="L202" i="109" s="1"/>
  <c r="K222" i="109"/>
  <c r="L222" i="109" s="1"/>
  <c r="K490" i="109"/>
  <c r="L490" i="109" s="1"/>
  <c r="K504" i="109"/>
  <c r="L504" i="109" s="1"/>
  <c r="K174" i="109"/>
  <c r="L174" i="109" s="1"/>
  <c r="K15" i="109"/>
  <c r="L15" i="109" s="1"/>
  <c r="K11" i="109"/>
  <c r="L11" i="109" s="1"/>
  <c r="K26" i="109"/>
  <c r="L26" i="109" s="1"/>
  <c r="K181" i="109"/>
  <c r="L181" i="109" s="1"/>
  <c r="K60" i="109"/>
  <c r="L60" i="109" s="1"/>
  <c r="K114" i="109"/>
  <c r="L114" i="109" s="1"/>
  <c r="K196" i="109"/>
  <c r="L196" i="109" s="1"/>
  <c r="K234" i="109"/>
  <c r="L234" i="109" s="1"/>
  <c r="K252" i="109"/>
  <c r="K270" i="109"/>
  <c r="L270" i="109" s="1"/>
  <c r="K288" i="109"/>
  <c r="L288" i="109" s="1"/>
  <c r="K306" i="109"/>
  <c r="L306" i="109" s="1"/>
  <c r="K324" i="109"/>
  <c r="L324" i="109" s="1"/>
  <c r="K342" i="109"/>
  <c r="L342" i="109" s="1"/>
  <c r="K360" i="109"/>
  <c r="L360" i="109" s="1"/>
  <c r="K42" i="109"/>
  <c r="L42" i="109" s="1"/>
  <c r="K30" i="109"/>
  <c r="L30" i="109" s="1"/>
  <c r="K212" i="109"/>
  <c r="L212" i="109" s="1"/>
  <c r="K194" i="109"/>
  <c r="L194" i="109" s="1"/>
  <c r="K176" i="109"/>
  <c r="L176" i="109" s="1"/>
  <c r="K152" i="109"/>
  <c r="L152" i="109" s="1"/>
  <c r="K122" i="109"/>
  <c r="L122" i="109" s="1"/>
  <c r="K86" i="109"/>
  <c r="L86" i="109" s="1"/>
  <c r="K139" i="109"/>
  <c r="L139" i="109" s="1"/>
  <c r="K37" i="109"/>
  <c r="L37" i="109" s="1"/>
  <c r="K659" i="109"/>
  <c r="L659" i="109" s="1"/>
  <c r="K798" i="109"/>
  <c r="L798" i="109" s="1"/>
  <c r="K723" i="109"/>
  <c r="L723" i="109" s="1"/>
  <c r="K637" i="109"/>
  <c r="L637" i="109" s="1"/>
  <c r="K805" i="109"/>
  <c r="L805" i="109" s="1"/>
  <c r="K715" i="109"/>
  <c r="L715" i="109" s="1"/>
  <c r="K708" i="109"/>
  <c r="L708" i="109" s="1"/>
  <c r="K585" i="109"/>
  <c r="L585" i="109" s="1"/>
  <c r="K388" i="109"/>
  <c r="L388" i="109" s="1"/>
  <c r="K460" i="109"/>
  <c r="L460" i="109" s="1"/>
  <c r="K471" i="109"/>
  <c r="L471" i="109" s="1"/>
  <c r="K275" i="109"/>
  <c r="L275" i="109" s="1"/>
  <c r="K219" i="109"/>
  <c r="L219" i="109" s="1"/>
  <c r="K401" i="109"/>
  <c r="L401" i="109" s="1"/>
  <c r="K17" i="109"/>
  <c r="L17" i="109" s="1"/>
  <c r="K10" i="109"/>
  <c r="L10" i="109" s="1"/>
  <c r="K199" i="109"/>
  <c r="L199" i="109" s="1"/>
  <c r="K78" i="109"/>
  <c r="L78" i="109" s="1"/>
  <c r="K132" i="109"/>
  <c r="L132" i="109" s="1"/>
  <c r="K214" i="109"/>
  <c r="L214" i="109" s="1"/>
  <c r="K240" i="109"/>
  <c r="L240" i="109" s="1"/>
  <c r="K258" i="109"/>
  <c r="L258" i="109" s="1"/>
  <c r="K276" i="109"/>
  <c r="L276" i="109" s="1"/>
  <c r="K294" i="109"/>
  <c r="L294" i="109" s="1"/>
  <c r="K312" i="109"/>
  <c r="L312" i="109" s="1"/>
  <c r="K330" i="109"/>
  <c r="L330" i="109" s="1"/>
  <c r="K348" i="109"/>
  <c r="L348" i="109" s="1"/>
  <c r="K366" i="109"/>
  <c r="L366" i="109" s="1"/>
  <c r="K38" i="109"/>
  <c r="L38" i="109" s="1"/>
  <c r="K224" i="109"/>
  <c r="L224" i="109" s="1"/>
  <c r="K206" i="109"/>
  <c r="L206" i="109" s="1"/>
  <c r="K188" i="109"/>
  <c r="L188" i="109" s="1"/>
  <c r="K170" i="109"/>
  <c r="L170" i="109" s="1"/>
  <c r="K140" i="109"/>
  <c r="L140" i="109" s="1"/>
  <c r="K116" i="109"/>
  <c r="L116" i="109" s="1"/>
  <c r="K68" i="109"/>
  <c r="L68" i="109" s="1"/>
  <c r="K103" i="109"/>
  <c r="L103" i="109" s="1"/>
  <c r="K198" i="109"/>
  <c r="L198" i="109" s="1"/>
  <c r="K713" i="109"/>
  <c r="L713" i="109" s="1"/>
  <c r="K834" i="109"/>
  <c r="L834" i="109" s="1"/>
  <c r="K717" i="109"/>
  <c r="L717" i="109" s="1"/>
  <c r="K706" i="109"/>
  <c r="L706" i="109" s="1"/>
  <c r="K847" i="109"/>
  <c r="L847" i="109" s="1"/>
  <c r="K836" i="109"/>
  <c r="L836" i="109" s="1"/>
  <c r="K654" i="109"/>
  <c r="L654" i="109" s="1"/>
  <c r="K641" i="109"/>
  <c r="L641" i="109" s="1"/>
  <c r="K589" i="109"/>
  <c r="L589" i="109" s="1"/>
  <c r="K409" i="109"/>
  <c r="L409" i="109" s="1"/>
  <c r="K227" i="109"/>
  <c r="L227" i="109" s="1"/>
  <c r="K343" i="109"/>
  <c r="L343" i="109" s="1"/>
  <c r="K287" i="109"/>
  <c r="L287" i="109" s="1"/>
  <c r="K411" i="109"/>
  <c r="L411" i="109" s="1"/>
  <c r="K444" i="109"/>
  <c r="L444" i="109" s="1"/>
  <c r="K335" i="109"/>
  <c r="L335" i="109" s="1"/>
  <c r="K455" i="109"/>
  <c r="L455" i="109" s="1"/>
  <c r="K495" i="109"/>
  <c r="L495" i="109" s="1"/>
  <c r="K525" i="109"/>
  <c r="L525" i="109" s="1"/>
  <c r="K226" i="109"/>
  <c r="L226" i="109" s="1"/>
  <c r="K358" i="109"/>
  <c r="L358" i="109" s="1"/>
  <c r="K81" i="109"/>
  <c r="L81" i="109" s="1"/>
  <c r="K431" i="109"/>
  <c r="L431" i="109" s="1"/>
  <c r="K481" i="109"/>
  <c r="L481" i="109" s="1"/>
  <c r="K514" i="109"/>
  <c r="L514" i="109" s="1"/>
  <c r="K544" i="109"/>
  <c r="L544" i="109" s="1"/>
  <c r="K577" i="109"/>
  <c r="L577" i="109" s="1"/>
  <c r="K235" i="109"/>
  <c r="L235" i="109" s="1"/>
  <c r="K365" i="109"/>
  <c r="L365" i="109" s="1"/>
  <c r="K457" i="109"/>
  <c r="L457" i="109" s="1"/>
  <c r="K244" i="109"/>
  <c r="L244" i="109" s="1"/>
  <c r="K560" i="109"/>
  <c r="L560" i="109" s="1"/>
  <c r="K632" i="109"/>
  <c r="L632" i="109" s="1"/>
  <c r="K464" i="109"/>
  <c r="L464" i="109" s="1"/>
  <c r="K572" i="109"/>
  <c r="L572" i="109" s="1"/>
  <c r="K616" i="109"/>
  <c r="L616" i="109" s="1"/>
  <c r="K422" i="109"/>
  <c r="L422" i="109" s="1"/>
  <c r="K609" i="109"/>
  <c r="L609" i="109" s="1"/>
  <c r="K645" i="109"/>
  <c r="L645" i="109" s="1"/>
  <c r="K672" i="109"/>
  <c r="L672" i="109" s="1"/>
  <c r="K699" i="109"/>
  <c r="L699" i="109" s="1"/>
  <c r="K467" i="109"/>
  <c r="L467" i="109" s="1"/>
  <c r="K545" i="109"/>
  <c r="L545" i="109" s="1"/>
  <c r="K591" i="109"/>
  <c r="L591" i="109" s="1"/>
  <c r="K540" i="109"/>
  <c r="L540" i="109" s="1"/>
  <c r="K767" i="109"/>
  <c r="L767" i="109" s="1"/>
  <c r="K733" i="109"/>
  <c r="L733" i="109" s="1"/>
  <c r="K533" i="109"/>
  <c r="L533" i="109" s="1"/>
  <c r="K575" i="109"/>
  <c r="L575" i="109" s="1"/>
  <c r="K776" i="109"/>
  <c r="L776" i="109" s="1"/>
  <c r="K662" i="109"/>
  <c r="L662" i="109" s="1"/>
  <c r="K835" i="109"/>
  <c r="L835" i="109" s="1"/>
  <c r="K811" i="109"/>
  <c r="L811" i="109" s="1"/>
  <c r="K790" i="109"/>
  <c r="L790" i="109" s="1"/>
  <c r="K769" i="109"/>
  <c r="L769" i="109" s="1"/>
  <c r="K748" i="109"/>
  <c r="L748" i="109" s="1"/>
  <c r="K718" i="109"/>
  <c r="L718" i="109" s="1"/>
  <c r="K683" i="109"/>
  <c r="L683" i="109" s="1"/>
  <c r="K652" i="109"/>
  <c r="L652" i="109" s="1"/>
  <c r="K515" i="109"/>
  <c r="L515" i="109" s="1"/>
  <c r="K785" i="109"/>
  <c r="L785" i="109" s="1"/>
  <c r="K694" i="109"/>
  <c r="L694" i="109" s="1"/>
  <c r="K728" i="109"/>
  <c r="L728" i="109" s="1"/>
  <c r="K579" i="109"/>
  <c r="L579" i="109" s="1"/>
  <c r="K367" i="109"/>
  <c r="L367" i="109" s="1"/>
  <c r="K488" i="109"/>
  <c r="L488" i="109" s="1"/>
  <c r="K782" i="109"/>
  <c r="L782" i="109" s="1"/>
  <c r="K689" i="109"/>
  <c r="L689" i="109" s="1"/>
  <c r="K840" i="109"/>
  <c r="L840" i="109" s="1"/>
  <c r="K822" i="109"/>
  <c r="L822" i="109" s="1"/>
  <c r="K804" i="109"/>
  <c r="L804" i="109" s="1"/>
  <c r="K786" i="109"/>
  <c r="L786" i="109" s="1"/>
  <c r="K768" i="109"/>
  <c r="L768" i="109" s="1"/>
  <c r="K750" i="109"/>
  <c r="L750" i="109" s="1"/>
  <c r="K724" i="109"/>
  <c r="L724" i="109" s="1"/>
  <c r="K695" i="109"/>
  <c r="L695" i="109" s="1"/>
  <c r="K668" i="109"/>
  <c r="L668" i="109" s="1"/>
  <c r="K625" i="109"/>
  <c r="L625" i="109" s="1"/>
  <c r="K216" i="109"/>
  <c r="L216" i="109" s="1"/>
  <c r="K21" i="109"/>
  <c r="L21" i="109" s="1"/>
  <c r="K33" i="109"/>
  <c r="L33" i="109" s="1"/>
  <c r="K45" i="109"/>
  <c r="L45" i="109" s="1"/>
  <c r="K61" i="109"/>
  <c r="L61" i="109" s="1"/>
  <c r="K79" i="109"/>
  <c r="L79" i="109" s="1"/>
  <c r="K97" i="109"/>
  <c r="L97" i="109" s="1"/>
  <c r="K115" i="109"/>
  <c r="L115" i="109" s="1"/>
  <c r="K133" i="109"/>
  <c r="L133" i="109" s="1"/>
  <c r="K151" i="109"/>
  <c r="L151" i="109" s="1"/>
  <c r="K169" i="109"/>
  <c r="L169" i="109" s="1"/>
  <c r="K56" i="109"/>
  <c r="L56" i="109" s="1"/>
  <c r="K74" i="109"/>
  <c r="L74" i="109" s="1"/>
  <c r="K92" i="109"/>
  <c r="L92" i="109" s="1"/>
  <c r="K110" i="109"/>
  <c r="L110" i="109" s="1"/>
  <c r="K128" i="109"/>
  <c r="L128" i="109" s="1"/>
  <c r="K146" i="109"/>
  <c r="L146" i="109" s="1"/>
  <c r="K164" i="109"/>
  <c r="L164" i="109" s="1"/>
  <c r="K350" i="109"/>
  <c r="L350" i="109" s="1"/>
  <c r="K355" i="109"/>
  <c r="L355" i="109" s="1"/>
  <c r="K417" i="109"/>
  <c r="L417" i="109" s="1"/>
  <c r="K447" i="109"/>
  <c r="L447" i="109" s="1"/>
  <c r="K346" i="109"/>
  <c r="L346" i="109" s="1"/>
  <c r="K468" i="109"/>
  <c r="L468" i="109" s="1"/>
  <c r="K498" i="109"/>
  <c r="L498" i="109" s="1"/>
  <c r="K531" i="109"/>
  <c r="L531" i="109" s="1"/>
  <c r="K239" i="109"/>
  <c r="L239" i="109" s="1"/>
  <c r="K382" i="109"/>
  <c r="L382" i="109" s="1"/>
  <c r="K186" i="109"/>
  <c r="L186" i="109" s="1"/>
  <c r="K442" i="109"/>
  <c r="L442" i="109" s="1"/>
  <c r="K487" i="109"/>
  <c r="L487" i="109" s="1"/>
  <c r="K517" i="109"/>
  <c r="L517" i="109" s="1"/>
  <c r="K550" i="109"/>
  <c r="L550" i="109" s="1"/>
  <c r="K586" i="109"/>
  <c r="L586" i="109" s="1"/>
  <c r="K248" i="109"/>
  <c r="L248" i="109" s="1"/>
  <c r="K379" i="109"/>
  <c r="L379" i="109" s="1"/>
  <c r="K63" i="109"/>
  <c r="L63" i="109" s="1"/>
  <c r="K340" i="109"/>
  <c r="L340" i="109" s="1"/>
  <c r="K566" i="109"/>
  <c r="L566" i="109" s="1"/>
  <c r="K635" i="109"/>
  <c r="L635" i="109" s="1"/>
  <c r="K473" i="109"/>
  <c r="L473" i="109" s="1"/>
  <c r="K576" i="109"/>
  <c r="L576" i="109" s="1"/>
  <c r="K623" i="109"/>
  <c r="L623" i="109" s="1"/>
  <c r="K433" i="109"/>
  <c r="L433" i="109" s="1"/>
  <c r="K613" i="109"/>
  <c r="L613" i="109" s="1"/>
  <c r="K648" i="109"/>
  <c r="L648" i="109" s="1"/>
  <c r="K675" i="109"/>
  <c r="L675" i="109" s="1"/>
  <c r="K702" i="109"/>
  <c r="L702" i="109" s="1"/>
  <c r="K476" i="109"/>
  <c r="L476" i="109" s="1"/>
  <c r="K551" i="109"/>
  <c r="L551" i="109" s="1"/>
  <c r="K599" i="109"/>
  <c r="L599" i="109" s="1"/>
  <c r="K415" i="109"/>
  <c r="L415" i="109" s="1"/>
  <c r="K755" i="109"/>
  <c r="L755" i="109" s="1"/>
  <c r="K722" i="109"/>
  <c r="L722" i="109" s="1"/>
  <c r="K506" i="109"/>
  <c r="L506" i="109" s="1"/>
  <c r="K461" i="109"/>
  <c r="L461" i="109" s="1"/>
  <c r="K764" i="109"/>
  <c r="L764" i="109" s="1"/>
  <c r="K640" i="109"/>
  <c r="L640" i="109" s="1"/>
  <c r="K829" i="109"/>
  <c r="L829" i="109" s="1"/>
  <c r="K808" i="109"/>
  <c r="L808" i="109" s="1"/>
  <c r="K787" i="109"/>
  <c r="L787" i="109" s="1"/>
  <c r="K766" i="109"/>
  <c r="L766" i="109" s="1"/>
  <c r="K745" i="109"/>
  <c r="L745" i="109" s="1"/>
  <c r="K710" i="109"/>
  <c r="L710" i="109" s="1"/>
  <c r="K679" i="109"/>
  <c r="L679" i="109" s="1"/>
  <c r="K646" i="109"/>
  <c r="L646" i="109" s="1"/>
  <c r="K213" i="109"/>
  <c r="L213" i="109" s="1"/>
  <c r="K773" i="109"/>
  <c r="L773" i="109" s="1"/>
  <c r="K676" i="109"/>
  <c r="L676" i="109" s="1"/>
  <c r="K721" i="109"/>
  <c r="L721" i="109" s="1"/>
  <c r="K564" i="109"/>
  <c r="L564" i="109" s="1"/>
  <c r="K257" i="109"/>
  <c r="L257" i="109" s="1"/>
  <c r="K845" i="109"/>
  <c r="L845" i="109" s="1"/>
  <c r="K770" i="109"/>
  <c r="L770" i="109" s="1"/>
  <c r="K671" i="109"/>
  <c r="L671" i="109" s="1"/>
  <c r="K837" i="109"/>
  <c r="L837" i="109" s="1"/>
  <c r="K819" i="109"/>
  <c r="L819" i="109" s="1"/>
  <c r="K801" i="109"/>
  <c r="L801" i="109" s="1"/>
  <c r="K783" i="109"/>
  <c r="L783" i="109" s="1"/>
  <c r="K765" i="109"/>
  <c r="L765" i="109" s="1"/>
  <c r="K747" i="109"/>
  <c r="L747" i="109" s="1"/>
  <c r="K720" i="109"/>
  <c r="L720" i="109" s="1"/>
  <c r="K691" i="109"/>
  <c r="L691" i="109" s="1"/>
  <c r="K664" i="109"/>
  <c r="L664" i="109" s="1"/>
  <c r="K614" i="109"/>
  <c r="L614" i="109" s="1"/>
  <c r="K205" i="109"/>
  <c r="L205" i="109" s="1"/>
  <c r="K23" i="109"/>
  <c r="L23" i="109" s="1"/>
  <c r="K35" i="109"/>
  <c r="L35" i="109" s="1"/>
  <c r="K47" i="109"/>
  <c r="L47" i="109" s="1"/>
  <c r="K64" i="109"/>
  <c r="L64" i="109" s="1"/>
  <c r="K82" i="109"/>
  <c r="L82" i="109" s="1"/>
  <c r="K100" i="109"/>
  <c r="L100" i="109" s="1"/>
  <c r="K118" i="109"/>
  <c r="L118" i="109" s="1"/>
  <c r="K136" i="109"/>
  <c r="L136" i="109" s="1"/>
  <c r="K154" i="109"/>
  <c r="L154" i="109" s="1"/>
  <c r="K172" i="109"/>
  <c r="L172" i="109" s="1"/>
  <c r="K59" i="109"/>
  <c r="L59" i="109" s="1"/>
  <c r="K77" i="109"/>
  <c r="L77" i="109" s="1"/>
  <c r="K95" i="109"/>
  <c r="L95" i="109" s="1"/>
  <c r="K113" i="109"/>
  <c r="L113" i="109" s="1"/>
  <c r="K131" i="109"/>
  <c r="L131" i="109" s="1"/>
  <c r="K149" i="109"/>
  <c r="L149" i="109" s="1"/>
  <c r="K167" i="109"/>
  <c r="L167" i="109" s="1"/>
  <c r="K204" i="109"/>
  <c r="L204" i="109" s="1"/>
  <c r="K384" i="109"/>
  <c r="L384" i="109" s="1"/>
  <c r="K426" i="109"/>
  <c r="L426" i="109" s="1"/>
  <c r="K99" i="109"/>
  <c r="L99" i="109" s="1"/>
  <c r="K412" i="109"/>
  <c r="L412" i="109" s="1"/>
  <c r="K477" i="109"/>
  <c r="L477" i="109" s="1"/>
  <c r="K507" i="109"/>
  <c r="L507" i="109" s="1"/>
  <c r="K75" i="109"/>
  <c r="L75" i="109" s="1"/>
  <c r="K307" i="109"/>
  <c r="L307" i="109" s="1"/>
  <c r="K416" i="109"/>
  <c r="L416" i="109" s="1"/>
  <c r="K359" i="109"/>
  <c r="L359" i="109" s="1"/>
  <c r="K463" i="109"/>
  <c r="L463" i="109" s="1"/>
  <c r="K496" i="109"/>
  <c r="L496" i="109" s="1"/>
  <c r="K532" i="109"/>
  <c r="L532" i="109" s="1"/>
  <c r="K562" i="109"/>
  <c r="L562" i="109" s="1"/>
  <c r="K57" i="109"/>
  <c r="L57" i="109" s="1"/>
  <c r="K289" i="109"/>
  <c r="L289" i="109" s="1"/>
  <c r="K403" i="109"/>
  <c r="L403" i="109" s="1"/>
  <c r="K418" i="109"/>
  <c r="L418" i="109" s="1"/>
  <c r="K440" i="109"/>
  <c r="L440" i="109" s="1"/>
  <c r="K608" i="109"/>
  <c r="L608" i="109" s="1"/>
  <c r="K644" i="109"/>
  <c r="L644" i="109" s="1"/>
  <c r="K500" i="109"/>
  <c r="L500" i="109" s="1"/>
  <c r="K590" i="109"/>
  <c r="L590" i="109" s="1"/>
  <c r="K230" i="109"/>
  <c r="L230" i="109" s="1"/>
  <c r="K555" i="109"/>
  <c r="L555" i="109" s="1"/>
  <c r="K630" i="109"/>
  <c r="L630" i="109" s="1"/>
  <c r="K657" i="109"/>
  <c r="L657" i="109" s="1"/>
  <c r="K684" i="109"/>
  <c r="L684" i="109" s="1"/>
  <c r="K711" i="109"/>
  <c r="L711" i="109" s="1"/>
  <c r="K503" i="109"/>
  <c r="L503" i="109" s="1"/>
  <c r="K569" i="109"/>
  <c r="L569" i="109" s="1"/>
  <c r="K617" i="109"/>
  <c r="L617" i="109" s="1"/>
  <c r="K824" i="109"/>
  <c r="L824" i="109" s="1"/>
  <c r="K685" i="109"/>
  <c r="L685" i="109" s="1"/>
  <c r="K618" i="109"/>
  <c r="L618" i="109" s="1"/>
  <c r="K298" i="109"/>
  <c r="L298" i="109" s="1"/>
  <c r="K827" i="109"/>
  <c r="L827" i="109" s="1"/>
  <c r="K719" i="109"/>
  <c r="L719" i="109" s="1"/>
  <c r="K844" i="109"/>
  <c r="L844" i="109" s="1"/>
  <c r="K823" i="109"/>
  <c r="L823" i="109" s="1"/>
  <c r="K802" i="109"/>
  <c r="L802" i="109" s="1"/>
  <c r="K781" i="109"/>
  <c r="L781" i="109" s="1"/>
  <c r="K757" i="109"/>
  <c r="L757" i="109" s="1"/>
  <c r="K736" i="109"/>
  <c r="L736" i="109" s="1"/>
  <c r="K701" i="109"/>
  <c r="L701" i="109" s="1"/>
  <c r="K670" i="109"/>
  <c r="L670" i="109" s="1"/>
  <c r="K628" i="109"/>
  <c r="L628" i="109" s="1"/>
  <c r="K818" i="109"/>
  <c r="L818" i="109" s="1"/>
  <c r="K737" i="109"/>
  <c r="L737" i="109" s="1"/>
  <c r="K631" i="109"/>
  <c r="L631" i="109" s="1"/>
  <c r="K650" i="109"/>
  <c r="L650" i="109" s="1"/>
  <c r="K524" i="109"/>
  <c r="L524" i="109" s="1"/>
  <c r="K649" i="109"/>
  <c r="L649" i="109" s="1"/>
  <c r="K821" i="109"/>
  <c r="L821" i="109" s="1"/>
  <c r="K746" i="109"/>
  <c r="L746" i="109" s="1"/>
  <c r="K621" i="109"/>
  <c r="L621" i="109" s="1"/>
  <c r="K831" i="109"/>
  <c r="L831" i="109" s="1"/>
  <c r="K813" i="109"/>
  <c r="L813" i="109" s="1"/>
  <c r="K795" i="109"/>
  <c r="L795" i="109" s="1"/>
  <c r="K777" i="109"/>
  <c r="L777" i="109" s="1"/>
  <c r="K759" i="109"/>
  <c r="L759" i="109" s="1"/>
  <c r="K741" i="109"/>
  <c r="L741" i="109" s="1"/>
  <c r="K709" i="109"/>
  <c r="L709" i="109" s="1"/>
  <c r="K682" i="109"/>
  <c r="L682" i="109" s="1"/>
  <c r="K655" i="109"/>
  <c r="L655" i="109" s="1"/>
  <c r="K187" i="109"/>
  <c r="L187" i="109" s="1"/>
  <c r="K27" i="109"/>
  <c r="L27" i="109" s="1"/>
  <c r="K39" i="109"/>
  <c r="L39" i="109" s="1"/>
  <c r="K52" i="109"/>
  <c r="L52" i="109" s="1"/>
  <c r="K70" i="109"/>
  <c r="L70" i="109" s="1"/>
  <c r="K88" i="109"/>
  <c r="L88" i="109" s="1"/>
  <c r="K106" i="109"/>
  <c r="L106" i="109" s="1"/>
  <c r="K124" i="109"/>
  <c r="L124" i="109" s="1"/>
  <c r="K142" i="109"/>
  <c r="L142" i="109" s="1"/>
  <c r="K160" i="109"/>
  <c r="L160" i="109" s="1"/>
  <c r="K178" i="109"/>
  <c r="L178" i="109" s="1"/>
  <c r="K65" i="109"/>
  <c r="L65" i="109" s="1"/>
  <c r="K83" i="109"/>
  <c r="L83" i="109" s="1"/>
  <c r="K101" i="109"/>
  <c r="L101" i="109" s="1"/>
  <c r="K54" i="109"/>
  <c r="L54" i="109" s="1"/>
  <c r="K247" i="109"/>
  <c r="L247" i="109" s="1"/>
  <c r="K390" i="109"/>
  <c r="L390" i="109" s="1"/>
  <c r="K435" i="109"/>
  <c r="L435" i="109" s="1"/>
  <c r="K153" i="109"/>
  <c r="L153" i="109" s="1"/>
  <c r="K430" i="109"/>
  <c r="L430" i="109" s="1"/>
  <c r="K480" i="109"/>
  <c r="L480" i="109" s="1"/>
  <c r="K513" i="109"/>
  <c r="L513" i="109" s="1"/>
  <c r="K156" i="109"/>
  <c r="L156" i="109" s="1"/>
  <c r="K320" i="109"/>
  <c r="L320" i="109" s="1"/>
  <c r="K434" i="109"/>
  <c r="L434" i="109" s="1"/>
  <c r="K364" i="109"/>
  <c r="L364" i="109" s="1"/>
  <c r="K469" i="109"/>
  <c r="L469" i="109" s="1"/>
  <c r="K505" i="109"/>
  <c r="L505" i="109" s="1"/>
  <c r="K535" i="109"/>
  <c r="L535" i="109" s="1"/>
  <c r="K568" i="109"/>
  <c r="L568" i="109" s="1"/>
  <c r="K84" i="109"/>
  <c r="L84" i="109" s="1"/>
  <c r="K316" i="109"/>
  <c r="L316" i="109" s="1"/>
  <c r="K428" i="109"/>
  <c r="L428" i="109" s="1"/>
  <c r="K66" i="109"/>
  <c r="L66" i="109" s="1"/>
  <c r="K542" i="109"/>
  <c r="L542" i="109" s="1"/>
  <c r="K619" i="109"/>
  <c r="L619" i="109" s="1"/>
  <c r="K400" i="109"/>
  <c r="L400" i="109" s="1"/>
  <c r="K518" i="109"/>
  <c r="L518" i="109" s="1"/>
  <c r="K598" i="109"/>
  <c r="L598" i="109" s="1"/>
  <c r="K311" i="109"/>
  <c r="L311" i="109" s="1"/>
  <c r="K567" i="109"/>
  <c r="L567" i="109" s="1"/>
  <c r="K636" i="109"/>
  <c r="L636" i="109" s="1"/>
  <c r="K663" i="109"/>
  <c r="L663" i="109" s="1"/>
  <c r="K690" i="109"/>
  <c r="L690" i="109" s="1"/>
  <c r="K334" i="109"/>
  <c r="L334" i="109" s="1"/>
  <c r="K521" i="109"/>
  <c r="L521" i="109" s="1"/>
  <c r="K578" i="109"/>
  <c r="L578" i="109" s="1"/>
  <c r="K734" i="109"/>
  <c r="L734" i="109" s="1"/>
  <c r="K800" i="109"/>
  <c r="L800" i="109" s="1"/>
  <c r="K667" i="109"/>
  <c r="L667" i="109" s="1"/>
  <c r="K584" i="109"/>
  <c r="L584" i="109" s="1"/>
  <c r="K120" i="109"/>
  <c r="L120" i="109" s="1"/>
  <c r="K803" i="109"/>
  <c r="L803" i="109" s="1"/>
  <c r="K698" i="109"/>
  <c r="L698" i="109" s="1"/>
  <c r="K841" i="109"/>
  <c r="L841" i="109" s="1"/>
  <c r="K820" i="109"/>
  <c r="L820" i="109" s="1"/>
  <c r="K799" i="109"/>
  <c r="L799" i="109" s="1"/>
  <c r="K775" i="109"/>
  <c r="L775" i="109" s="1"/>
  <c r="K754" i="109"/>
  <c r="L754" i="109" s="1"/>
  <c r="K732" i="109"/>
  <c r="L732" i="109" s="1"/>
  <c r="K697" i="109"/>
  <c r="L697" i="109" s="1"/>
  <c r="K665" i="109"/>
  <c r="L665" i="109" s="1"/>
  <c r="K596" i="109"/>
  <c r="L596" i="109" s="1"/>
  <c r="K806" i="109"/>
  <c r="L806" i="109" s="1"/>
  <c r="K726" i="109"/>
  <c r="L726" i="109" s="1"/>
  <c r="K458" i="109"/>
  <c r="L458" i="109" s="1"/>
  <c r="K604" i="109"/>
  <c r="L604" i="109" s="1"/>
  <c r="K497" i="109"/>
  <c r="L497" i="109" s="1"/>
  <c r="K611" i="109"/>
  <c r="L611" i="109" s="1"/>
  <c r="K809" i="109"/>
  <c r="L809" i="109" s="1"/>
  <c r="K730" i="109"/>
  <c r="L730" i="109" s="1"/>
  <c r="K846" i="109"/>
  <c r="L846" i="109" s="1"/>
  <c r="K828" i="109"/>
  <c r="L828" i="109" s="1"/>
  <c r="K810" i="109"/>
  <c r="L810" i="109" s="1"/>
  <c r="K792" i="109"/>
  <c r="L792" i="109" s="1"/>
  <c r="K774" i="109"/>
  <c r="L774" i="109" s="1"/>
  <c r="K756" i="109"/>
  <c r="L756" i="109" s="1"/>
  <c r="K738" i="109"/>
  <c r="L738" i="109" s="1"/>
  <c r="K704" i="109"/>
  <c r="L704" i="109" s="1"/>
  <c r="K677" i="109"/>
  <c r="L677" i="109" s="1"/>
  <c r="K643" i="109"/>
  <c r="L643" i="109" s="1"/>
  <c r="K180" i="109"/>
  <c r="L180" i="109" s="1"/>
  <c r="K29" i="109"/>
  <c r="L29" i="109" s="1"/>
  <c r="K41" i="109"/>
  <c r="L41" i="109" s="1"/>
  <c r="K55" i="109"/>
  <c r="L55" i="109" s="1"/>
  <c r="K73" i="109"/>
  <c r="L73" i="109" s="1"/>
  <c r="K91" i="109"/>
  <c r="L91" i="109" s="1"/>
  <c r="K109" i="109"/>
  <c r="L109" i="109" s="1"/>
  <c r="K127" i="109"/>
  <c r="L127" i="109" s="1"/>
  <c r="K145" i="109"/>
  <c r="L145" i="109" s="1"/>
  <c r="K163" i="109"/>
  <c r="L163" i="109" s="1"/>
  <c r="K50" i="109"/>
  <c r="L50" i="109" s="1"/>
  <c r="K245" i="109"/>
  <c r="L245" i="109" s="1"/>
  <c r="K283" i="109"/>
  <c r="L283" i="109" s="1"/>
  <c r="K393" i="109"/>
  <c r="L393" i="109" s="1"/>
  <c r="K438" i="109"/>
  <c r="L438" i="109" s="1"/>
  <c r="K193" i="109"/>
  <c r="L193" i="109" s="1"/>
  <c r="K437" i="109"/>
  <c r="L437" i="109" s="1"/>
  <c r="K486" i="109"/>
  <c r="L486" i="109" s="1"/>
  <c r="K522" i="109"/>
  <c r="L522" i="109" s="1"/>
  <c r="K184" i="109"/>
  <c r="L184" i="109" s="1"/>
  <c r="K347" i="109"/>
  <c r="L347" i="109" s="1"/>
  <c r="K445" i="109"/>
  <c r="L445" i="109" s="1"/>
  <c r="K406" i="109"/>
  <c r="L406" i="109" s="1"/>
  <c r="K478" i="109"/>
  <c r="L478" i="109" s="1"/>
  <c r="K508" i="109"/>
  <c r="L508" i="109" s="1"/>
  <c r="K541" i="109"/>
  <c r="L541" i="109" s="1"/>
  <c r="K571" i="109"/>
  <c r="L571" i="109" s="1"/>
  <c r="K138" i="109"/>
  <c r="L138" i="109" s="1"/>
  <c r="K349" i="109"/>
  <c r="L349" i="109" s="1"/>
  <c r="K439" i="109"/>
  <c r="L439" i="109" s="1"/>
  <c r="K223" i="109"/>
  <c r="L223" i="109" s="1"/>
  <c r="K548" i="109"/>
  <c r="L548" i="109" s="1"/>
  <c r="K626" i="109"/>
  <c r="L626" i="109" s="1"/>
  <c r="K443" i="109"/>
  <c r="L443" i="109" s="1"/>
  <c r="K527" i="109"/>
  <c r="L527" i="109" s="1"/>
  <c r="K605" i="109"/>
  <c r="L605" i="109" s="1"/>
  <c r="K329" i="109"/>
  <c r="L329" i="109" s="1"/>
  <c r="K595" i="109"/>
  <c r="L595" i="109" s="1"/>
  <c r="K639" i="109"/>
  <c r="L639" i="109" s="1"/>
  <c r="K666" i="109"/>
  <c r="L666" i="109" s="1"/>
  <c r="K693" i="109"/>
  <c r="L693" i="109" s="1"/>
  <c r="K425" i="109"/>
  <c r="L425" i="109" s="1"/>
  <c r="K530" i="109"/>
  <c r="L530" i="109" s="1"/>
  <c r="K582" i="109"/>
  <c r="L582" i="109" s="1"/>
  <c r="K716" i="109"/>
  <c r="L716" i="109" s="1"/>
  <c r="K788" i="109"/>
  <c r="L788" i="109" s="1"/>
  <c r="K647" i="109"/>
  <c r="L647" i="109" s="1"/>
  <c r="K570" i="109"/>
  <c r="L570" i="109" s="1"/>
  <c r="K622" i="109"/>
  <c r="L622" i="109" s="1"/>
  <c r="K791" i="109"/>
  <c r="L791" i="109" s="1"/>
  <c r="K680" i="109"/>
  <c r="L680" i="109" s="1"/>
  <c r="K838" i="109"/>
  <c r="L838" i="109" s="1"/>
  <c r="K817" i="109"/>
  <c r="L817" i="109" s="1"/>
  <c r="K793" i="109"/>
  <c r="L793" i="109" s="1"/>
  <c r="K772" i="109"/>
  <c r="L772" i="109" s="1"/>
  <c r="K751" i="109"/>
  <c r="L751" i="109" s="1"/>
  <c r="K725" i="109"/>
  <c r="L725" i="109" s="1"/>
  <c r="K692" i="109"/>
  <c r="L692" i="109" s="1"/>
  <c r="K656" i="109"/>
  <c r="L656" i="109" s="1"/>
  <c r="K588" i="109"/>
  <c r="L588" i="109" s="1"/>
  <c r="K797" i="109"/>
  <c r="L797" i="109" s="1"/>
  <c r="K712" i="109"/>
  <c r="L712" i="109" s="1"/>
  <c r="K735" i="109"/>
  <c r="L735" i="109" s="1"/>
  <c r="K593" i="109"/>
  <c r="L593" i="109" s="1"/>
  <c r="K470" i="109"/>
  <c r="L470" i="109" s="1"/>
  <c r="K558" i="109"/>
  <c r="L558" i="109" s="1"/>
  <c r="K794" i="109"/>
  <c r="L794" i="109" s="1"/>
  <c r="K707" i="109"/>
  <c r="L707" i="109" s="1"/>
  <c r="K843" i="109"/>
  <c r="L843" i="109" s="1"/>
  <c r="K825" i="109"/>
  <c r="L825" i="109" s="1"/>
  <c r="K807" i="109"/>
  <c r="L807" i="109" s="1"/>
  <c r="K789" i="109"/>
  <c r="L789" i="109" s="1"/>
  <c r="K771" i="109"/>
  <c r="L771" i="109" s="1"/>
  <c r="K753" i="109"/>
  <c r="L753" i="109" s="1"/>
  <c r="K731" i="109"/>
  <c r="L731" i="109" s="1"/>
  <c r="K700" i="109"/>
  <c r="L700" i="109" s="1"/>
  <c r="K673" i="109"/>
  <c r="L673" i="109" s="1"/>
  <c r="K634" i="109"/>
  <c r="L634" i="109" s="1"/>
  <c r="K13" i="109"/>
  <c r="L13" i="109" s="1"/>
  <c r="K171" i="109"/>
  <c r="L171" i="109" s="1"/>
  <c r="K31" i="109"/>
  <c r="L31" i="109" s="1"/>
  <c r="K43" i="109"/>
  <c r="L43" i="109" s="1"/>
  <c r="K58" i="109"/>
  <c r="L58" i="109" s="1"/>
  <c r="K76" i="109"/>
  <c r="L76" i="109" s="1"/>
  <c r="K94" i="109"/>
  <c r="L94" i="109" s="1"/>
  <c r="K112" i="109"/>
  <c r="L112" i="109" s="1"/>
  <c r="K130" i="109"/>
  <c r="L130" i="109" s="1"/>
  <c r="K148" i="109"/>
  <c r="L148" i="109" s="1"/>
  <c r="K166" i="109"/>
  <c r="L166" i="109" s="1"/>
  <c r="K53" i="109"/>
  <c r="L53" i="109" s="1"/>
  <c r="K71" i="109"/>
  <c r="L71" i="109" s="1"/>
  <c r="K89" i="109"/>
  <c r="L89" i="109" s="1"/>
  <c r="K20" i="109"/>
  <c r="L20" i="109" s="1"/>
  <c r="K19" i="109"/>
  <c r="L19" i="109" s="1"/>
  <c r="K210" i="109"/>
  <c r="L210" i="109" s="1"/>
  <c r="K87" i="109"/>
  <c r="L87" i="109" s="1"/>
  <c r="K141" i="109"/>
  <c r="L141" i="109" s="1"/>
  <c r="K225" i="109"/>
  <c r="L225" i="109" s="1"/>
  <c r="K243" i="109"/>
  <c r="L243" i="109" s="1"/>
  <c r="K261" i="109"/>
  <c r="L261" i="109" s="1"/>
  <c r="K279" i="109"/>
  <c r="L279" i="109" s="1"/>
  <c r="K297" i="109"/>
  <c r="L297" i="109" s="1"/>
  <c r="K315" i="109"/>
  <c r="L315" i="109" s="1"/>
  <c r="K333" i="109"/>
  <c r="L333" i="109" s="1"/>
  <c r="K351" i="109"/>
  <c r="L351" i="109" s="1"/>
  <c r="K48" i="109"/>
  <c r="L48" i="109" s="1"/>
  <c r="K36" i="109"/>
  <c r="L36" i="109" s="1"/>
  <c r="K221" i="109"/>
  <c r="L221" i="109" s="1"/>
  <c r="K203" i="109"/>
  <c r="L203" i="109" s="1"/>
  <c r="K185" i="109"/>
  <c r="L185" i="109" s="1"/>
  <c r="K161" i="109"/>
  <c r="L161" i="109" s="1"/>
  <c r="K137" i="109"/>
  <c r="L137" i="109" s="1"/>
  <c r="K107" i="109"/>
  <c r="L107" i="109" s="1"/>
  <c r="K62" i="109"/>
  <c r="L62" i="109" s="1"/>
  <c r="K85" i="109"/>
  <c r="L85" i="109" s="1"/>
  <c r="K744" i="109"/>
  <c r="L744" i="109" s="1"/>
  <c r="K653" i="109"/>
  <c r="L653" i="109" s="1"/>
  <c r="K658" i="109"/>
  <c r="L658" i="109" s="1"/>
  <c r="K739" i="109"/>
  <c r="L739" i="109" s="1"/>
  <c r="K752" i="109"/>
  <c r="L752" i="109" s="1"/>
  <c r="K610" i="109"/>
  <c r="L610" i="109" s="1"/>
  <c r="K627" i="109"/>
  <c r="L627" i="109" s="1"/>
  <c r="K601" i="109"/>
  <c r="L601" i="109" s="1"/>
  <c r="K559" i="109"/>
  <c r="L559" i="109" s="1"/>
  <c r="K266" i="109"/>
  <c r="L266" i="109" s="1"/>
  <c r="K420" i="109"/>
  <c r="L420" i="109" s="1"/>
  <c r="K408" i="109"/>
  <c r="L408" i="109" s="1"/>
  <c r="K301" i="109"/>
  <c r="L301" i="109" s="1"/>
  <c r="K371" i="109"/>
  <c r="L371" i="109" s="1"/>
  <c r="K290" i="109"/>
  <c r="L290" i="109" s="1"/>
  <c r="K381" i="109"/>
  <c r="L381" i="109" s="1"/>
  <c r="K296" i="109"/>
  <c r="L296" i="109" s="1"/>
  <c r="K242" i="109"/>
  <c r="L242" i="109" s="1"/>
  <c r="K368" i="109"/>
  <c r="L368" i="109" s="1"/>
  <c r="K286" i="109"/>
  <c r="L286" i="109" s="1"/>
  <c r="K7" i="109"/>
  <c r="L7" i="109" s="1"/>
  <c r="K254" i="109"/>
  <c r="L254" i="109" s="1"/>
  <c r="K337" i="109"/>
  <c r="L337" i="109" s="1"/>
  <c r="K260" i="109"/>
  <c r="L260" i="109" s="1"/>
  <c r="K389" i="109"/>
  <c r="L389" i="109" s="1"/>
  <c r="K308" i="109"/>
  <c r="L308" i="109" s="1"/>
  <c r="K232" i="109"/>
  <c r="L232" i="109" s="1"/>
  <c r="K326" i="109"/>
  <c r="L326" i="109" s="1"/>
  <c r="K256" i="109"/>
  <c r="L256" i="109" s="1"/>
  <c r="K386" i="109"/>
  <c r="L386" i="109" s="1"/>
  <c r="K304" i="109"/>
  <c r="L304" i="109" s="1"/>
  <c r="K16" i="109"/>
  <c r="L16" i="109" s="1"/>
  <c r="K90" i="109"/>
  <c r="L90" i="109" s="1"/>
  <c r="K236" i="109"/>
  <c r="L236" i="109" s="1"/>
  <c r="K281" i="109"/>
  <c r="L281" i="109" s="1"/>
  <c r="K313" i="109"/>
  <c r="L313" i="109" s="1"/>
  <c r="K361" i="109"/>
  <c r="L361" i="109" s="1"/>
  <c r="K383" i="109"/>
  <c r="L383" i="109" s="1"/>
  <c r="K211" i="109"/>
  <c r="L211" i="109" s="1"/>
  <c r="K251" i="109"/>
  <c r="L251" i="109" s="1"/>
  <c r="K278" i="109"/>
  <c r="L278" i="109" s="1"/>
  <c r="K305" i="109"/>
  <c r="L305" i="109" s="1"/>
  <c r="K344" i="109"/>
  <c r="L344" i="109" s="1"/>
  <c r="K378" i="109"/>
  <c r="L378" i="109" s="1"/>
  <c r="K396" i="109"/>
  <c r="L396" i="109" s="1"/>
  <c r="K414" i="109"/>
  <c r="L414" i="109" s="1"/>
  <c r="K432" i="109"/>
  <c r="L432" i="109" s="1"/>
  <c r="K450" i="109"/>
  <c r="L450" i="109" s="1"/>
  <c r="K183" i="109"/>
  <c r="L183" i="109" s="1"/>
  <c r="K394" i="109"/>
  <c r="L394" i="109" s="1"/>
  <c r="K448" i="109"/>
  <c r="L448" i="109" s="1"/>
  <c r="K474" i="109"/>
  <c r="L474" i="109" s="1"/>
  <c r="K492" i="109"/>
  <c r="L492" i="109" s="1"/>
  <c r="K510" i="109"/>
  <c r="L510" i="109" s="1"/>
  <c r="K528" i="109"/>
  <c r="L528" i="109" s="1"/>
  <c r="K129" i="109"/>
  <c r="L129" i="109" s="1"/>
  <c r="K253" i="109"/>
  <c r="L253" i="109" s="1"/>
  <c r="K331" i="109"/>
  <c r="L331" i="109" s="1"/>
  <c r="K398" i="109"/>
  <c r="L398" i="109" s="1"/>
  <c r="K452" i="109"/>
  <c r="L452" i="109" s="1"/>
  <c r="K353" i="109"/>
  <c r="L353" i="109" s="1"/>
  <c r="K424" i="109"/>
  <c r="L424" i="109" s="1"/>
  <c r="K466" i="109"/>
  <c r="L466" i="109" s="1"/>
  <c r="K484" i="109"/>
  <c r="L484" i="109" s="1"/>
  <c r="K502" i="109"/>
  <c r="L502" i="109" s="1"/>
  <c r="K520" i="109"/>
  <c r="L520" i="109" s="1"/>
  <c r="K538" i="109"/>
  <c r="L538" i="109" s="1"/>
  <c r="K556" i="109"/>
  <c r="L556" i="109" s="1"/>
  <c r="K574" i="109"/>
  <c r="L574" i="109" s="1"/>
  <c r="K592" i="109"/>
  <c r="L592" i="109" s="1"/>
  <c r="K220" i="109"/>
  <c r="L220" i="109" s="1"/>
  <c r="K302" i="109"/>
  <c r="L302" i="109" s="1"/>
  <c r="K370" i="109"/>
  <c r="L370" i="109" s="1"/>
  <c r="K421" i="109"/>
  <c r="L421" i="109" s="1"/>
  <c r="K190" i="109"/>
  <c r="L190" i="109" s="1"/>
  <c r="K147" i="109"/>
  <c r="L147" i="109" s="1"/>
  <c r="K385" i="109"/>
  <c r="L385" i="109" s="1"/>
  <c r="K554" i="109"/>
  <c r="L554" i="109" s="1"/>
  <c r="K615" i="109"/>
  <c r="L615" i="109" s="1"/>
  <c r="K638" i="109"/>
  <c r="L638" i="109" s="1"/>
  <c r="K454" i="109"/>
  <c r="L454" i="109" s="1"/>
  <c r="K509" i="109"/>
  <c r="L509" i="109" s="1"/>
  <c r="K581" i="109"/>
  <c r="L581" i="109" s="1"/>
  <c r="K612" i="109"/>
  <c r="L612" i="109" s="1"/>
  <c r="K271" i="109"/>
  <c r="L271" i="109" s="1"/>
  <c r="K543" i="109"/>
  <c r="L543" i="109" s="1"/>
  <c r="K602" i="109"/>
  <c r="L602" i="109" s="1"/>
  <c r="K633" i="109"/>
  <c r="L633" i="109" s="1"/>
  <c r="K651" i="109"/>
  <c r="L651" i="109" s="1"/>
  <c r="K669" i="109"/>
  <c r="L669" i="109" s="1"/>
  <c r="K687" i="109"/>
  <c r="L687" i="109" s="1"/>
  <c r="K705" i="109"/>
  <c r="L705" i="109" s="1"/>
  <c r="K436" i="109"/>
  <c r="L436" i="109" s="1"/>
  <c r="K512" i="109"/>
  <c r="L512" i="109" s="1"/>
  <c r="K557" i="109"/>
  <c r="L557" i="109" s="1"/>
  <c r="K587" i="109"/>
  <c r="L587" i="109" s="1"/>
  <c r="K624" i="109"/>
  <c r="L624" i="109" s="1"/>
  <c r="K848" i="109"/>
  <c r="L848" i="109" s="1"/>
  <c r="K779" i="109"/>
  <c r="L779" i="109" s="1"/>
  <c r="K201" i="109"/>
  <c r="L201" i="109" s="1"/>
  <c r="K259" i="109"/>
  <c r="L259" i="109" s="1"/>
  <c r="K299" i="109"/>
  <c r="L299" i="109" s="1"/>
  <c r="K332" i="109"/>
  <c r="L332" i="109" s="1"/>
  <c r="K374" i="109"/>
  <c r="L374" i="109" s="1"/>
  <c r="K165" i="109"/>
  <c r="L165" i="109" s="1"/>
  <c r="K238" i="109"/>
  <c r="L238" i="109" s="1"/>
  <c r="K265" i="109"/>
  <c r="L265" i="109" s="1"/>
  <c r="K292" i="109"/>
  <c r="L292" i="109" s="1"/>
  <c r="K319" i="109"/>
  <c r="L319" i="109" s="1"/>
  <c r="K369" i="109"/>
  <c r="L369" i="109" s="1"/>
  <c r="K387" i="109"/>
  <c r="L387" i="109" s="1"/>
  <c r="K405" i="109"/>
  <c r="L405" i="109" s="1"/>
  <c r="K423" i="109"/>
  <c r="L423" i="109" s="1"/>
  <c r="K441" i="109"/>
  <c r="L441" i="109" s="1"/>
  <c r="K459" i="109"/>
  <c r="L459" i="109" s="1"/>
  <c r="K341" i="109"/>
  <c r="L341" i="109" s="1"/>
  <c r="K419" i="109"/>
  <c r="L419" i="109" s="1"/>
  <c r="K465" i="109"/>
  <c r="L465" i="109" s="1"/>
  <c r="K483" i="109"/>
  <c r="L483" i="109" s="1"/>
  <c r="K501" i="109"/>
  <c r="L501" i="109" s="1"/>
  <c r="K519" i="109"/>
  <c r="L519" i="109" s="1"/>
  <c r="K537" i="109"/>
  <c r="L537" i="109" s="1"/>
  <c r="K195" i="109"/>
  <c r="L195" i="109" s="1"/>
  <c r="K293" i="109"/>
  <c r="L293" i="109" s="1"/>
  <c r="K373" i="109"/>
  <c r="L373" i="109" s="1"/>
  <c r="K427" i="109"/>
  <c r="L427" i="109" s="1"/>
  <c r="K159" i="109"/>
  <c r="L159" i="109" s="1"/>
  <c r="K395" i="109"/>
  <c r="L395" i="109" s="1"/>
  <c r="K449" i="109"/>
  <c r="L449" i="109" s="1"/>
  <c r="K475" i="109"/>
  <c r="L475" i="109" s="1"/>
  <c r="K493" i="109"/>
  <c r="L493" i="109" s="1"/>
  <c r="K511" i="109"/>
  <c r="L511" i="109" s="1"/>
  <c r="K529" i="109"/>
  <c r="L529" i="109" s="1"/>
  <c r="K547" i="109"/>
  <c r="L547" i="109" s="1"/>
  <c r="K565" i="109"/>
  <c r="L565" i="109" s="1"/>
  <c r="K583" i="109"/>
  <c r="L583" i="109" s="1"/>
  <c r="K111" i="109"/>
  <c r="L111" i="109" s="1"/>
  <c r="K262" i="109"/>
  <c r="L262" i="109" s="1"/>
  <c r="K338" i="109"/>
  <c r="L338" i="109" s="1"/>
  <c r="K392" i="109"/>
  <c r="L392" i="109" s="1"/>
  <c r="K446" i="109"/>
  <c r="L446" i="109" s="1"/>
  <c r="K407" i="109"/>
  <c r="L407" i="109" s="1"/>
  <c r="K284" i="109"/>
  <c r="L284" i="109" s="1"/>
  <c r="K451" i="109"/>
  <c r="L451" i="109" s="1"/>
  <c r="K597" i="109"/>
  <c r="L597" i="109" s="1"/>
  <c r="K629" i="109"/>
  <c r="L629" i="109" s="1"/>
  <c r="K328" i="109"/>
  <c r="L328" i="109" s="1"/>
  <c r="K482" i="109"/>
  <c r="L482" i="109" s="1"/>
  <c r="K536" i="109"/>
  <c r="L536" i="109" s="1"/>
  <c r="K594" i="109"/>
  <c r="L594" i="109" s="1"/>
  <c r="K93" i="109"/>
  <c r="L93" i="109" s="1"/>
  <c r="K376" i="109"/>
  <c r="L376" i="109" s="1"/>
  <c r="K561" i="109"/>
  <c r="L561" i="109" s="1"/>
  <c r="K620" i="109"/>
  <c r="L620" i="109" s="1"/>
  <c r="K642" i="109"/>
  <c r="L642" i="109" s="1"/>
  <c r="K660" i="109"/>
  <c r="L660" i="109" s="1"/>
  <c r="K678" i="109"/>
  <c r="L678" i="109" s="1"/>
  <c r="K696" i="109"/>
  <c r="L696" i="109" s="1"/>
  <c r="K117" i="109"/>
  <c r="L117" i="109" s="1"/>
  <c r="K485" i="109"/>
  <c r="L485" i="109" s="1"/>
  <c r="K539" i="109"/>
  <c r="L539" i="109" s="1"/>
  <c r="K573" i="109"/>
  <c r="L573" i="109" s="1"/>
  <c r="K606" i="109"/>
  <c r="L606" i="109" s="1"/>
  <c r="K600" i="109"/>
  <c r="L600" i="109" s="1"/>
  <c r="K812" i="109"/>
  <c r="L812" i="109" s="1"/>
  <c r="K743" i="109"/>
  <c r="L743" i="109" s="1"/>
  <c r="K729" i="109"/>
  <c r="L729" i="109" s="1"/>
  <c r="K552" i="109"/>
  <c r="L552" i="109" s="1"/>
  <c r="K727" i="109"/>
  <c r="L727" i="109" s="1"/>
  <c r="K815" i="109"/>
  <c r="L815" i="109" s="1"/>
  <c r="K740" i="109"/>
  <c r="L740" i="109" s="1"/>
  <c r="K404" i="109"/>
  <c r="L404" i="109" s="1"/>
  <c r="K832" i="109"/>
  <c r="L832" i="109" s="1"/>
  <c r="K814" i="109"/>
  <c r="L814" i="109" s="1"/>
  <c r="K796" i="109"/>
  <c r="L796" i="109" s="1"/>
  <c r="K778" i="109"/>
  <c r="L778" i="109" s="1"/>
  <c r="K760" i="109"/>
  <c r="L760" i="109" s="1"/>
  <c r="K742" i="109"/>
  <c r="L742" i="109" s="1"/>
  <c r="K714" i="109"/>
  <c r="L714" i="109" s="1"/>
  <c r="K688" i="109"/>
  <c r="L688" i="109" s="1"/>
  <c r="K661" i="109"/>
  <c r="L661" i="109" s="1"/>
  <c r="K607" i="109"/>
  <c r="L607" i="109" s="1"/>
  <c r="K830" i="109"/>
  <c r="L830" i="109" s="1"/>
  <c r="K761" i="109"/>
  <c r="L761" i="109" s="1"/>
  <c r="K356" i="109"/>
  <c r="L356" i="109" s="1"/>
  <c r="K323" i="109"/>
  <c r="L323" i="109" s="1"/>
  <c r="K410" i="109"/>
  <c r="L410" i="109" s="1"/>
  <c r="K322" i="109"/>
  <c r="L322" i="109" s="1"/>
  <c r="K162" i="109"/>
  <c r="L162" i="109" s="1"/>
  <c r="K580" i="109"/>
  <c r="L580" i="109" s="1"/>
  <c r="K553" i="109"/>
  <c r="L553" i="109" s="1"/>
  <c r="K526" i="109"/>
  <c r="L526" i="109" s="1"/>
  <c r="K499" i="109"/>
  <c r="L499" i="109" s="1"/>
  <c r="K472" i="109"/>
  <c r="L472" i="109" s="1"/>
  <c r="K413" i="109"/>
  <c r="L413" i="109" s="1"/>
  <c r="K135" i="109"/>
  <c r="L135" i="109" s="1"/>
  <c r="K391" i="109"/>
  <c r="L391" i="109" s="1"/>
  <c r="K280" i="109"/>
  <c r="L280" i="109" s="1"/>
  <c r="K102" i="109"/>
  <c r="L102" i="109" s="1"/>
  <c r="K516" i="109"/>
  <c r="L516" i="109" s="1"/>
  <c r="K489" i="109"/>
  <c r="L489" i="109" s="1"/>
  <c r="K462" i="109"/>
  <c r="L462" i="109" s="1"/>
  <c r="K352" i="109"/>
  <c r="L352" i="109" s="1"/>
  <c r="K456" i="109"/>
  <c r="L456" i="109" s="1"/>
  <c r="K429" i="109"/>
  <c r="L429" i="109" s="1"/>
  <c r="K402" i="109"/>
  <c r="L402" i="109" s="1"/>
  <c r="K375" i="109"/>
  <c r="L375" i="109" s="1"/>
  <c r="K314" i="109"/>
  <c r="L314" i="109" s="1"/>
  <c r="K274" i="109"/>
  <c r="L274" i="109" s="1"/>
  <c r="K233" i="109"/>
  <c r="L233" i="109" s="1"/>
  <c r="K380" i="109"/>
  <c r="L380" i="109" s="1"/>
  <c r="K325" i="109"/>
  <c r="L325" i="109" s="1"/>
  <c r="K272" i="109"/>
  <c r="L272" i="109" s="1"/>
  <c r="K126" i="109"/>
  <c r="L126" i="109" s="1"/>
  <c r="K399" i="109"/>
  <c r="L399" i="109" s="1"/>
  <c r="K372" i="109"/>
  <c r="L372" i="109" s="1"/>
  <c r="K310" i="109"/>
  <c r="L310" i="109" s="1"/>
  <c r="K269" i="109"/>
  <c r="L269" i="109" s="1"/>
  <c r="K229" i="109"/>
  <c r="L229" i="109" s="1"/>
  <c r="K377" i="109"/>
  <c r="L377" i="109" s="1"/>
  <c r="K317" i="109"/>
  <c r="L317" i="109" s="1"/>
  <c r="K263" i="109"/>
  <c r="L263" i="109" s="1"/>
  <c r="K108" i="109"/>
  <c r="L108" i="109" s="1"/>
  <c r="K277" i="109"/>
  <c r="L277" i="109" s="1"/>
  <c r="K250" i="109"/>
  <c r="L250" i="109" s="1"/>
  <c r="K208" i="109"/>
  <c r="L208" i="109" s="1"/>
  <c r="K72" i="109"/>
  <c r="L72" i="109" s="1"/>
  <c r="L46" i="109"/>
  <c r="K295" i="109"/>
  <c r="L295" i="109" s="1"/>
  <c r="K268" i="109"/>
  <c r="L268" i="109" s="1"/>
  <c r="K241" i="109"/>
  <c r="L241" i="109" s="1"/>
  <c r="K144" i="109"/>
  <c r="L144" i="109" s="1"/>
  <c r="L252" i="109"/>
  <c r="L273" i="109"/>
  <c r="L291" i="109"/>
  <c r="D74" i="108"/>
  <c r="L76" i="108"/>
  <c r="D76" i="108"/>
  <c r="J34" i="108"/>
  <c r="M34" i="108" s="1"/>
  <c r="P34" i="108" s="1"/>
  <c r="S34" i="108" s="1"/>
  <c r="J35" i="108"/>
  <c r="M35" i="108" s="1"/>
  <c r="P35" i="108" s="1"/>
  <c r="S35" i="108" s="1"/>
  <c r="K40" i="81"/>
  <c r="K44" i="81"/>
  <c r="P18" i="108"/>
  <c r="Q18" i="108" s="1"/>
  <c r="O19" i="108" s="1"/>
  <c r="O67" i="108" s="1"/>
  <c r="J18" i="108"/>
  <c r="K18" i="108" s="1"/>
  <c r="I19" i="108" s="1"/>
  <c r="I67" i="108" s="1"/>
  <c r="M18" i="108"/>
  <c r="N18" i="108" s="1"/>
  <c r="L19" i="108" s="1"/>
  <c r="L67" i="108" s="1"/>
  <c r="S18" i="108"/>
  <c r="T18" i="108" s="1"/>
  <c r="R19" i="108" s="1"/>
  <c r="R67" i="108" s="1"/>
  <c r="G5" i="82" l="1"/>
  <c r="G30" i="82" s="1"/>
  <c r="F30" i="82"/>
  <c r="J24" i="123"/>
  <c r="I49" i="106"/>
  <c r="F12" i="108"/>
  <c r="F13" i="108" s="1"/>
  <c r="L5" i="109"/>
  <c r="I13" i="123"/>
  <c r="I14" i="123" s="1"/>
  <c r="I16" i="123" s="1"/>
  <c r="O13" i="123"/>
  <c r="O14" i="123" s="1"/>
  <c r="O16" i="123" s="1"/>
  <c r="L13" i="123"/>
  <c r="L14" i="123" s="1"/>
  <c r="L16" i="123" s="1"/>
  <c r="F13" i="123"/>
  <c r="F14" i="123" s="1"/>
  <c r="F16" i="123" s="1"/>
  <c r="R13" i="123"/>
  <c r="R14" i="123" s="1"/>
  <c r="R16" i="123" s="1"/>
  <c r="R62" i="119"/>
  <c r="L62" i="119"/>
  <c r="I62" i="119"/>
  <c r="O62" i="119"/>
  <c r="F62" i="119"/>
  <c r="L80" i="119"/>
  <c r="D80" i="119"/>
  <c r="L12" i="119"/>
  <c r="I12" i="119"/>
  <c r="R12" i="119"/>
  <c r="O12" i="119"/>
  <c r="F13" i="119"/>
  <c r="L13" i="119" l="1"/>
  <c r="M14" i="119"/>
  <c r="L14" i="119" s="1"/>
  <c r="L16" i="119" s="1"/>
  <c r="R13" i="119"/>
  <c r="S14" i="119"/>
  <c r="O13" i="119"/>
  <c r="P14" i="119"/>
  <c r="O14" i="119" s="1"/>
  <c r="O16" i="119" s="1"/>
  <c r="I13" i="119"/>
  <c r="J14" i="119"/>
  <c r="M24" i="123"/>
  <c r="P24" i="123" s="1"/>
  <c r="S24" i="123" s="1"/>
  <c r="O17" i="123"/>
  <c r="P16" i="123"/>
  <c r="I13" i="121"/>
  <c r="I14" i="121"/>
  <c r="O13" i="121"/>
  <c r="O14" i="121"/>
  <c r="R13" i="121"/>
  <c r="R14" i="121"/>
  <c r="L13" i="121"/>
  <c r="L14" i="121"/>
  <c r="W77" i="113"/>
  <c r="R17" i="123"/>
  <c r="S16" i="123"/>
  <c r="M16" i="123"/>
  <c r="L17" i="123"/>
  <c r="F17" i="123"/>
  <c r="G16" i="123"/>
  <c r="F13" i="121"/>
  <c r="F14" i="121"/>
  <c r="I17" i="123"/>
  <c r="J16" i="123"/>
  <c r="AI49" i="106"/>
  <c r="AC49" i="106"/>
  <c r="F11" i="108"/>
  <c r="F68" i="119"/>
  <c r="O68" i="119"/>
  <c r="R24" i="119"/>
  <c r="I68" i="119"/>
  <c r="L24" i="119"/>
  <c r="O24" i="119"/>
  <c r="L68" i="119"/>
  <c r="I24" i="119"/>
  <c r="G29" i="119"/>
  <c r="J29" i="119" s="1"/>
  <c r="M29" i="119" s="1"/>
  <c r="P29" i="119" s="1"/>
  <c r="G26" i="119"/>
  <c r="J26" i="119" s="1"/>
  <c r="M26" i="119" s="1"/>
  <c r="P26" i="119" s="1"/>
  <c r="G27" i="119"/>
  <c r="J27" i="119" s="1"/>
  <c r="M27" i="119" s="1"/>
  <c r="P27" i="119" s="1"/>
  <c r="G28" i="119"/>
  <c r="J28" i="119" s="1"/>
  <c r="M28" i="119" s="1"/>
  <c r="P28" i="119" s="1"/>
  <c r="F24" i="119"/>
  <c r="G24" i="119" s="1"/>
  <c r="I6" i="108"/>
  <c r="D5" i="108"/>
  <c r="D4" i="108"/>
  <c r="I4" i="108"/>
  <c r="I19" i="106"/>
  <c r="I15" i="106"/>
  <c r="G14" i="108" l="1"/>
  <c r="F41" i="108"/>
  <c r="I16" i="121"/>
  <c r="J16" i="121" s="1"/>
  <c r="R16" i="121"/>
  <c r="R17" i="121" s="1"/>
  <c r="L16" i="121"/>
  <c r="M16" i="121" s="1"/>
  <c r="F16" i="121"/>
  <c r="G16" i="121" s="1"/>
  <c r="O16" i="121"/>
  <c r="O17" i="121" s="1"/>
  <c r="M17" i="123"/>
  <c r="L36" i="123" s="1"/>
  <c r="G17" i="123"/>
  <c r="F36" i="123" s="1"/>
  <c r="S17" i="123"/>
  <c r="R36" i="123" s="1"/>
  <c r="J17" i="123"/>
  <c r="I36" i="123" s="1"/>
  <c r="P17" i="123"/>
  <c r="O36" i="123" s="1"/>
  <c r="G15" i="108"/>
  <c r="M16" i="119"/>
  <c r="M17" i="119" s="1"/>
  <c r="L17" i="119"/>
  <c r="O17" i="119"/>
  <c r="P16" i="119"/>
  <c r="P17" i="119" s="1"/>
  <c r="F16" i="108"/>
  <c r="R16" i="108"/>
  <c r="I16" i="108"/>
  <c r="O16" i="108"/>
  <c r="L16" i="108"/>
  <c r="S28" i="119"/>
  <c r="S27" i="119"/>
  <c r="S26" i="119"/>
  <c r="S29" i="119"/>
  <c r="F14" i="119"/>
  <c r="F16" i="119" s="1"/>
  <c r="I14" i="119"/>
  <c r="I16" i="119" s="1"/>
  <c r="J24" i="119"/>
  <c r="R68" i="119"/>
  <c r="R14" i="119"/>
  <c r="R16" i="119" s="1"/>
  <c r="M40" i="81"/>
  <c r="C32" i="81"/>
  <c r="C31" i="81"/>
  <c r="P16" i="121" l="1"/>
  <c r="P17" i="121" s="1"/>
  <c r="O36" i="121" s="1"/>
  <c r="L17" i="121"/>
  <c r="S16" i="121"/>
  <c r="S17" i="121" s="1"/>
  <c r="R36" i="121" s="1"/>
  <c r="I17" i="121"/>
  <c r="F17" i="121"/>
  <c r="J17" i="121"/>
  <c r="I36" i="121" s="1"/>
  <c r="G17" i="121"/>
  <c r="F36" i="121" s="1"/>
  <c r="S36" i="123"/>
  <c r="S19" i="123"/>
  <c r="S20" i="123" s="1"/>
  <c r="R21" i="123" s="1"/>
  <c r="R52" i="123"/>
  <c r="S39" i="123"/>
  <c r="M17" i="121"/>
  <c r="L36" i="121" s="1"/>
  <c r="J39" i="123"/>
  <c r="J36" i="123"/>
  <c r="J19" i="123"/>
  <c r="J20" i="123" s="1"/>
  <c r="I21" i="123" s="1"/>
  <c r="I52" i="123"/>
  <c r="P19" i="123"/>
  <c r="P20" i="123" s="1"/>
  <c r="O21" i="123" s="1"/>
  <c r="P36" i="123"/>
  <c r="O52" i="123"/>
  <c r="P39" i="123"/>
  <c r="G39" i="123"/>
  <c r="G19" i="123"/>
  <c r="G20" i="123" s="1"/>
  <c r="F21" i="123" s="1"/>
  <c r="F52" i="123"/>
  <c r="G36" i="123"/>
  <c r="L52" i="123"/>
  <c r="M39" i="123"/>
  <c r="M19" i="123"/>
  <c r="M20" i="123" s="1"/>
  <c r="L21" i="123" s="1"/>
  <c r="M36" i="123"/>
  <c r="G16" i="119"/>
  <c r="G17" i="119" s="1"/>
  <c r="F17" i="119"/>
  <c r="J16" i="119"/>
  <c r="J17" i="119" s="1"/>
  <c r="I17" i="119"/>
  <c r="R17" i="119"/>
  <c r="S16" i="119"/>
  <c r="S17" i="119" s="1"/>
  <c r="G33" i="108"/>
  <c r="G33" i="119"/>
  <c r="J33" i="119" s="1"/>
  <c r="M33" i="119" s="1"/>
  <c r="P33" i="119" s="1"/>
  <c r="S33" i="119" s="1"/>
  <c r="L52" i="119"/>
  <c r="O52" i="119"/>
  <c r="M24" i="119"/>
  <c r="P24" i="119" s="1"/>
  <c r="M19" i="119"/>
  <c r="M20" i="119" s="1"/>
  <c r="M36" i="119"/>
  <c r="M39" i="119"/>
  <c r="L66" i="119" s="1"/>
  <c r="P19" i="119"/>
  <c r="P20" i="119" s="1"/>
  <c r="P36" i="119"/>
  <c r="P39" i="119"/>
  <c r="O66" i="119" s="1"/>
  <c r="I62" i="108"/>
  <c r="L62" i="108"/>
  <c r="O12" i="108"/>
  <c r="O13" i="108" s="1"/>
  <c r="O11" i="108" s="1"/>
  <c r="I12" i="108"/>
  <c r="I13" i="108" s="1"/>
  <c r="I11" i="108" s="1"/>
  <c r="R12" i="108"/>
  <c r="R13" i="108" s="1"/>
  <c r="R11" i="108" s="1"/>
  <c r="L12" i="108"/>
  <c r="L13" i="108" s="1"/>
  <c r="L11" i="108" s="1"/>
  <c r="O62" i="108"/>
  <c r="R62" i="108"/>
  <c r="F62" i="108"/>
  <c r="BD4" i="109"/>
  <c r="BE4" i="109" s="1"/>
  <c r="BF4" i="109" s="1"/>
  <c r="BG4" i="109" s="1"/>
  <c r="BH4" i="109" s="1"/>
  <c r="BI4" i="109" s="1"/>
  <c r="BJ4" i="109" s="1"/>
  <c r="BK4" i="109" s="1"/>
  <c r="C33" i="81"/>
  <c r="O41" i="108" l="1"/>
  <c r="P14" i="108"/>
  <c r="R41" i="108"/>
  <c r="S14" i="108"/>
  <c r="L41" i="108"/>
  <c r="M14" i="108"/>
  <c r="J15" i="108"/>
  <c r="J14" i="108"/>
  <c r="I41" i="108"/>
  <c r="G80" i="123"/>
  <c r="K143" i="113" s="1"/>
  <c r="L48" i="123"/>
  <c r="L66" i="123"/>
  <c r="L53" i="123"/>
  <c r="F66" i="123"/>
  <c r="F53" i="123"/>
  <c r="G79" i="123"/>
  <c r="K141" i="113" s="1"/>
  <c r="I48" i="123"/>
  <c r="R48" i="123"/>
  <c r="G82" i="123"/>
  <c r="K147" i="113" s="1"/>
  <c r="O53" i="123"/>
  <c r="O66" i="123"/>
  <c r="P36" i="121"/>
  <c r="P38" i="121" s="1"/>
  <c r="P19" i="121"/>
  <c r="P20" i="121" s="1"/>
  <c r="O21" i="121" s="1"/>
  <c r="G76" i="121" s="1"/>
  <c r="K89" i="113" s="1"/>
  <c r="P39" i="121"/>
  <c r="I53" i="123"/>
  <c r="I66" i="123"/>
  <c r="J39" i="121"/>
  <c r="J19" i="121"/>
  <c r="J20" i="121" s="1"/>
  <c r="I21" i="121" s="1"/>
  <c r="G74" i="121" s="1"/>
  <c r="K85" i="113" s="1"/>
  <c r="J36" i="121"/>
  <c r="J38" i="121" s="1"/>
  <c r="G81" i="123"/>
  <c r="K145" i="113" s="1"/>
  <c r="O48" i="123"/>
  <c r="M36" i="121"/>
  <c r="M38" i="121" s="1"/>
  <c r="M39" i="121"/>
  <c r="M19" i="121"/>
  <c r="M20" i="121" s="1"/>
  <c r="L21" i="121" s="1"/>
  <c r="G75" i="121" s="1"/>
  <c r="K87" i="113" s="1"/>
  <c r="G78" i="123"/>
  <c r="K139" i="113" s="1"/>
  <c r="F48" i="123"/>
  <c r="R53" i="123"/>
  <c r="R66" i="123"/>
  <c r="G36" i="121"/>
  <c r="G38" i="121" s="1"/>
  <c r="G19" i="121"/>
  <c r="G20" i="121" s="1"/>
  <c r="F21" i="121" s="1"/>
  <c r="G73" i="121" s="1"/>
  <c r="K83" i="113" s="1"/>
  <c r="G39" i="121"/>
  <c r="S39" i="121"/>
  <c r="S19" i="121"/>
  <c r="S20" i="121" s="1"/>
  <c r="R21" i="121" s="1"/>
  <c r="G77" i="121" s="1"/>
  <c r="K91" i="113" s="1"/>
  <c r="S36" i="121"/>
  <c r="S38" i="121" s="1"/>
  <c r="P15" i="108"/>
  <c r="P16" i="108"/>
  <c r="P17" i="108" s="1"/>
  <c r="O36" i="108" s="1"/>
  <c r="P36" i="108" s="1"/>
  <c r="M15" i="108"/>
  <c r="M16" i="108"/>
  <c r="M17" i="108" s="1"/>
  <c r="L36" i="108" s="1"/>
  <c r="M36" i="108" s="1"/>
  <c r="S16" i="108"/>
  <c r="S17" i="108" s="1"/>
  <c r="R36" i="108" s="1"/>
  <c r="S36" i="108" s="1"/>
  <c r="S15" i="108"/>
  <c r="J16" i="108"/>
  <c r="J17" i="108" s="1"/>
  <c r="I36" i="108" s="1"/>
  <c r="J36" i="108" s="1"/>
  <c r="J33" i="108"/>
  <c r="O53" i="119"/>
  <c r="L53" i="119"/>
  <c r="R52" i="119"/>
  <c r="O21" i="119"/>
  <c r="L21" i="119"/>
  <c r="G39" i="119"/>
  <c r="F66" i="119" s="1"/>
  <c r="S19" i="119"/>
  <c r="S20" i="119" s="1"/>
  <c r="S39" i="119"/>
  <c r="R66" i="119" s="1"/>
  <c r="S36" i="119"/>
  <c r="S24" i="119"/>
  <c r="C34" i="81"/>
  <c r="F64" i="121" l="1"/>
  <c r="G65" i="121" s="1"/>
  <c r="F65" i="121" s="1"/>
  <c r="F66" i="121" s="1"/>
  <c r="G66" i="121" s="1"/>
  <c r="G67" i="121" s="1"/>
  <c r="F68" i="121" s="1"/>
  <c r="G69" i="121" s="1"/>
  <c r="O73" i="121" s="1"/>
  <c r="K111" i="113" s="1"/>
  <c r="F43" i="121"/>
  <c r="F44" i="121" s="1"/>
  <c r="F49" i="121" s="1"/>
  <c r="E73" i="121" s="1"/>
  <c r="I83" i="113" s="1"/>
  <c r="I64" i="121"/>
  <c r="J65" i="121" s="1"/>
  <c r="I65" i="121" s="1"/>
  <c r="I66" i="121" s="1"/>
  <c r="J66" i="121" s="1"/>
  <c r="J67" i="121" s="1"/>
  <c r="I68" i="121" s="1"/>
  <c r="J69" i="121" s="1"/>
  <c r="O74" i="121" s="1"/>
  <c r="K113" i="113" s="1"/>
  <c r="I43" i="121"/>
  <c r="I44" i="121" s="1"/>
  <c r="I49" i="121" s="1"/>
  <c r="E74" i="121" s="1"/>
  <c r="I85" i="113" s="1"/>
  <c r="R64" i="121"/>
  <c r="S65" i="121" s="1"/>
  <c r="R65" i="121" s="1"/>
  <c r="R66" i="121" s="1"/>
  <c r="S66" i="121" s="1"/>
  <c r="S67" i="121" s="1"/>
  <c r="R68" i="121" s="1"/>
  <c r="S69" i="121" s="1"/>
  <c r="O77" i="121" s="1"/>
  <c r="K119" i="113" s="1"/>
  <c r="R43" i="121"/>
  <c r="R44" i="121" s="1"/>
  <c r="R49" i="121" s="1"/>
  <c r="E77" i="121" s="1"/>
  <c r="I91" i="113" s="1"/>
  <c r="L64" i="121"/>
  <c r="M65" i="121" s="1"/>
  <c r="L65" i="121" s="1"/>
  <c r="L66" i="121" s="1"/>
  <c r="M66" i="121" s="1"/>
  <c r="M67" i="121" s="1"/>
  <c r="L68" i="121" s="1"/>
  <c r="M69" i="121" s="1"/>
  <c r="O75" i="121" s="1"/>
  <c r="K115" i="113" s="1"/>
  <c r="L43" i="121"/>
  <c r="L44" i="121" s="1"/>
  <c r="L49" i="121" s="1"/>
  <c r="E75" i="121" s="1"/>
  <c r="I87" i="113" s="1"/>
  <c r="O64" i="121"/>
  <c r="P65" i="121" s="1"/>
  <c r="O65" i="121" s="1"/>
  <c r="O66" i="121" s="1"/>
  <c r="P66" i="121" s="1"/>
  <c r="P67" i="121" s="1"/>
  <c r="O68" i="121" s="1"/>
  <c r="P69" i="121" s="1"/>
  <c r="O76" i="121" s="1"/>
  <c r="K117" i="113" s="1"/>
  <c r="O43" i="121"/>
  <c r="O44" i="121" s="1"/>
  <c r="O49" i="121" s="1"/>
  <c r="E76" i="121" s="1"/>
  <c r="I89" i="113" s="1"/>
  <c r="M33" i="108"/>
  <c r="R53" i="119"/>
  <c r="G80" i="119"/>
  <c r="L48" i="119"/>
  <c r="G81" i="119"/>
  <c r="O48" i="119"/>
  <c r="R21" i="119"/>
  <c r="J19" i="119"/>
  <c r="J20" i="119" s="1"/>
  <c r="J39" i="119"/>
  <c r="I66" i="119" s="1"/>
  <c r="I52" i="119"/>
  <c r="G19" i="119"/>
  <c r="G20" i="119" s="1"/>
  <c r="F21" i="119" s="1"/>
  <c r="Q57" i="106" l="1"/>
  <c r="Q59" i="106"/>
  <c r="P33" i="108"/>
  <c r="J36" i="119"/>
  <c r="G36" i="119"/>
  <c r="I53" i="119"/>
  <c r="F52" i="119"/>
  <c r="F53" i="119"/>
  <c r="G82" i="119"/>
  <c r="R48" i="119"/>
  <c r="I21" i="119"/>
  <c r="G29" i="108"/>
  <c r="J29" i="108" s="1"/>
  <c r="M29" i="108" s="1"/>
  <c r="P29" i="108" s="1"/>
  <c r="S29" i="108" s="1"/>
  <c r="G28" i="108"/>
  <c r="J28" i="108" s="1"/>
  <c r="M28" i="108" s="1"/>
  <c r="P28" i="108" s="1"/>
  <c r="S28" i="108" s="1"/>
  <c r="G27" i="108"/>
  <c r="J27" i="108" s="1"/>
  <c r="M27" i="108" s="1"/>
  <c r="P27" i="108" s="1"/>
  <c r="S27" i="108" s="1"/>
  <c r="G26" i="108"/>
  <c r="J26" i="108" s="1"/>
  <c r="M26" i="108" s="1"/>
  <c r="P26" i="108" s="1"/>
  <c r="S26" i="108" s="1"/>
  <c r="L7" i="81"/>
  <c r="F25" i="123" s="1"/>
  <c r="G25" i="123" s="1"/>
  <c r="B41" i="81"/>
  <c r="B42" i="81" s="1"/>
  <c r="B43" i="81" s="1"/>
  <c r="B44" i="81" s="1"/>
  <c r="B45" i="81" s="1"/>
  <c r="D32" i="81"/>
  <c r="D33" i="81"/>
  <c r="D34" i="81"/>
  <c r="D31" i="81"/>
  <c r="F30" i="123" l="1"/>
  <c r="J25" i="123"/>
  <c r="Q61" i="106"/>
  <c r="S33" i="108"/>
  <c r="G79" i="119"/>
  <c r="I48" i="119"/>
  <c r="G78" i="119"/>
  <c r="F48" i="119"/>
  <c r="F14" i="108"/>
  <c r="G16" i="108" s="1"/>
  <c r="G17" i="108" s="1"/>
  <c r="F36" i="108" s="1"/>
  <c r="I14" i="108"/>
  <c r="R14" i="108"/>
  <c r="L14" i="108"/>
  <c r="O14" i="108"/>
  <c r="L8" i="81"/>
  <c r="L9" i="81" s="1"/>
  <c r="L10" i="81" s="1"/>
  <c r="L11" i="81" s="1"/>
  <c r="L12" i="81" s="1"/>
  <c r="L13" i="81" s="1"/>
  <c r="L14" i="81" s="1"/>
  <c r="L15" i="81" s="1"/>
  <c r="L16" i="81" s="1"/>
  <c r="L17" i="81" s="1"/>
  <c r="L18" i="81" s="1"/>
  <c r="L19" i="81" s="1"/>
  <c r="L20" i="81" s="1"/>
  <c r="Y35" i="81"/>
  <c r="X35" i="81"/>
  <c r="M43" i="81"/>
  <c r="E33" i="81"/>
  <c r="E32" i="81"/>
  <c r="E34" i="81"/>
  <c r="E31" i="81"/>
  <c r="I24" i="108"/>
  <c r="I30" i="123" l="1"/>
  <c r="M25" i="123"/>
  <c r="F51" i="123"/>
  <c r="F55" i="123" s="1"/>
  <c r="F38" i="123"/>
  <c r="Q53" i="106"/>
  <c r="Q55" i="106"/>
  <c r="G25" i="119"/>
  <c r="L17" i="108"/>
  <c r="M19" i="108"/>
  <c r="M20" i="108" s="1"/>
  <c r="F17" i="108"/>
  <c r="R17" i="108"/>
  <c r="F25" i="108"/>
  <c r="O17" i="108"/>
  <c r="I17" i="108"/>
  <c r="F24" i="108"/>
  <c r="G24" i="108" s="1"/>
  <c r="O24" i="108"/>
  <c r="L24" i="108"/>
  <c r="R24" i="108"/>
  <c r="M41" i="81"/>
  <c r="M44" i="81"/>
  <c r="F65" i="123" l="1"/>
  <c r="F64" i="123" s="1"/>
  <c r="F43" i="123"/>
  <c r="F44" i="123" s="1"/>
  <c r="F49" i="123" s="1"/>
  <c r="F56" i="123" s="1"/>
  <c r="E78" i="123" s="1"/>
  <c r="I139" i="113" s="1"/>
  <c r="L30" i="123"/>
  <c r="P25" i="123"/>
  <c r="I51" i="123"/>
  <c r="I55" i="123" s="1"/>
  <c r="I38" i="123"/>
  <c r="F30" i="119"/>
  <c r="J25" i="119"/>
  <c r="L21" i="108"/>
  <c r="P39" i="108"/>
  <c r="P19" i="108"/>
  <c r="P20" i="108" s="1"/>
  <c r="J39" i="108"/>
  <c r="J19" i="108"/>
  <c r="J20" i="108" s="1"/>
  <c r="M48" i="108"/>
  <c r="M39" i="108"/>
  <c r="S39" i="108"/>
  <c r="S19" i="108"/>
  <c r="S20" i="108" s="1"/>
  <c r="J24" i="108"/>
  <c r="G25" i="108"/>
  <c r="G30" i="108" s="1"/>
  <c r="M42" i="81"/>
  <c r="I43" i="123" l="1"/>
  <c r="I44" i="123" s="1"/>
  <c r="I49" i="123" s="1"/>
  <c r="I56" i="123" s="1"/>
  <c r="E79" i="123" s="1"/>
  <c r="I141" i="113" s="1"/>
  <c r="I65" i="123"/>
  <c r="I64" i="123" s="1"/>
  <c r="S25" i="123"/>
  <c r="R30" i="123" s="1"/>
  <c r="O30" i="123"/>
  <c r="L51" i="123"/>
  <c r="L55" i="123" s="1"/>
  <c r="L38" i="123"/>
  <c r="F69" i="123"/>
  <c r="G70" i="123"/>
  <c r="I30" i="119"/>
  <c r="M25" i="119"/>
  <c r="F51" i="119"/>
  <c r="F55" i="119" s="1"/>
  <c r="F38" i="119"/>
  <c r="F58" i="119" s="1"/>
  <c r="G75" i="108"/>
  <c r="O21" i="108"/>
  <c r="I21" i="108"/>
  <c r="G74" i="108" s="1"/>
  <c r="J48" i="108"/>
  <c r="R21" i="108"/>
  <c r="P48" i="108"/>
  <c r="S48" i="108"/>
  <c r="M24" i="108"/>
  <c r="O51" i="123" l="1"/>
  <c r="O55" i="123" s="1"/>
  <c r="O38" i="123"/>
  <c r="R51" i="123"/>
  <c r="R55" i="123" s="1"/>
  <c r="R38" i="123"/>
  <c r="L65" i="123"/>
  <c r="L64" i="123" s="1"/>
  <c r="L43" i="123"/>
  <c r="L44" i="123" s="1"/>
  <c r="L49" i="123" s="1"/>
  <c r="L56" i="123" s="1"/>
  <c r="E80" i="123" s="1"/>
  <c r="I143" i="113" s="1"/>
  <c r="F70" i="123"/>
  <c r="F71" i="123" s="1"/>
  <c r="G71" i="123"/>
  <c r="G72" i="123" s="1"/>
  <c r="F73" i="123" s="1"/>
  <c r="I69" i="123"/>
  <c r="J70" i="123"/>
  <c r="Y85" i="113"/>
  <c r="Y83" i="113"/>
  <c r="AE57" i="106"/>
  <c r="AK57" i="106"/>
  <c r="AK55" i="106"/>
  <c r="AE55" i="106"/>
  <c r="F43" i="119"/>
  <c r="F44" i="119" s="1"/>
  <c r="F49" i="119" s="1"/>
  <c r="F65" i="119"/>
  <c r="F64" i="119" s="1"/>
  <c r="L30" i="119"/>
  <c r="P25" i="119"/>
  <c r="I51" i="119"/>
  <c r="I55" i="119" s="1"/>
  <c r="I38" i="119"/>
  <c r="K57" i="106"/>
  <c r="G76" i="108"/>
  <c r="G77" i="108"/>
  <c r="P24" i="108"/>
  <c r="J25" i="108"/>
  <c r="J30" i="108" s="1"/>
  <c r="J38" i="108" s="1"/>
  <c r="G74" i="123" l="1"/>
  <c r="O78" i="123" s="1"/>
  <c r="K165" i="113" s="1"/>
  <c r="M70" i="123"/>
  <c r="L69" i="123"/>
  <c r="R65" i="123"/>
  <c r="R64" i="123" s="1"/>
  <c r="R43" i="123"/>
  <c r="R44" i="123" s="1"/>
  <c r="R49" i="123" s="1"/>
  <c r="R56" i="123" s="1"/>
  <c r="E82" i="123" s="1"/>
  <c r="I147" i="113" s="1"/>
  <c r="I70" i="123"/>
  <c r="I71" i="123" s="1"/>
  <c r="J74" i="123" s="1"/>
  <c r="O79" i="123" s="1"/>
  <c r="K167" i="113" s="1"/>
  <c r="J71" i="123"/>
  <c r="J72" i="123" s="1"/>
  <c r="I73" i="123" s="1"/>
  <c r="O65" i="123"/>
  <c r="O64" i="123" s="1"/>
  <c r="O43" i="123"/>
  <c r="O44" i="123" s="1"/>
  <c r="O49" i="123" s="1"/>
  <c r="O56" i="123" s="1"/>
  <c r="E81" i="123" s="1"/>
  <c r="I145" i="113" s="1"/>
  <c r="F56" i="119"/>
  <c r="E78" i="119" s="1"/>
  <c r="O53" i="106" s="1"/>
  <c r="F85" i="119"/>
  <c r="F69" i="119"/>
  <c r="G70" i="119"/>
  <c r="Y89" i="113"/>
  <c r="Y87" i="113"/>
  <c r="AE61" i="106"/>
  <c r="AK61" i="106"/>
  <c r="AK59" i="106"/>
  <c r="AE59" i="106"/>
  <c r="I43" i="119"/>
  <c r="I44" i="119" s="1"/>
  <c r="I49" i="119" s="1"/>
  <c r="I65" i="119"/>
  <c r="I64" i="119" s="1"/>
  <c r="O30" i="119"/>
  <c r="S25" i="119"/>
  <c r="R30" i="119" s="1"/>
  <c r="L51" i="119"/>
  <c r="L55" i="119" s="1"/>
  <c r="L38" i="119"/>
  <c r="K59" i="106"/>
  <c r="K61" i="106"/>
  <c r="I43" i="108"/>
  <c r="I44" i="108" s="1"/>
  <c r="I49" i="108" s="1"/>
  <c r="K55" i="106"/>
  <c r="S24" i="108"/>
  <c r="M25" i="108"/>
  <c r="M30" i="108" s="1"/>
  <c r="M38" i="108" s="1"/>
  <c r="S70" i="123" l="1"/>
  <c r="R69" i="123"/>
  <c r="P70" i="123"/>
  <c r="O69" i="123"/>
  <c r="M71" i="123"/>
  <c r="M72" i="123" s="1"/>
  <c r="L73" i="123" s="1"/>
  <c r="L70" i="123"/>
  <c r="L71" i="123" s="1"/>
  <c r="M74" i="123" s="1"/>
  <c r="O80" i="123" s="1"/>
  <c r="K169" i="113" s="1"/>
  <c r="I56" i="119"/>
  <c r="E79" i="119" s="1"/>
  <c r="O55" i="106" s="1"/>
  <c r="F86" i="119"/>
  <c r="J70" i="119"/>
  <c r="I69" i="119"/>
  <c r="L43" i="119"/>
  <c r="L44" i="119" s="1"/>
  <c r="L49" i="119" s="1"/>
  <c r="L65" i="119"/>
  <c r="L64" i="119" s="1"/>
  <c r="R38" i="119"/>
  <c r="R51" i="119"/>
  <c r="R55" i="119" s="1"/>
  <c r="O51" i="119"/>
  <c r="O55" i="119" s="1"/>
  <c r="O38" i="119"/>
  <c r="G71" i="119"/>
  <c r="G72" i="119" s="1"/>
  <c r="F73" i="119" s="1"/>
  <c r="F70" i="119"/>
  <c r="F71" i="119" s="1"/>
  <c r="L43" i="108"/>
  <c r="L44" i="108" s="1"/>
  <c r="L49" i="108" s="1"/>
  <c r="P25" i="108"/>
  <c r="P30" i="108" s="1"/>
  <c r="P38" i="108" s="1"/>
  <c r="O70" i="123" l="1"/>
  <c r="O71" i="123" s="1"/>
  <c r="P71" i="123"/>
  <c r="P72" i="123" s="1"/>
  <c r="O73" i="123" s="1"/>
  <c r="R70" i="123"/>
  <c r="R71" i="123" s="1"/>
  <c r="S71" i="123"/>
  <c r="L56" i="119"/>
  <c r="E80" i="119" s="1"/>
  <c r="O57" i="106" s="1"/>
  <c r="F87" i="119"/>
  <c r="L69" i="119"/>
  <c r="M70" i="119"/>
  <c r="G74" i="119"/>
  <c r="O78" i="119" s="1"/>
  <c r="Q79" i="106" s="1"/>
  <c r="J71" i="119"/>
  <c r="J72" i="119" s="1"/>
  <c r="I73" i="119" s="1"/>
  <c r="I70" i="119"/>
  <c r="I71" i="119" s="1"/>
  <c r="O43" i="119"/>
  <c r="O44" i="119" s="1"/>
  <c r="O49" i="119" s="1"/>
  <c r="O65" i="119"/>
  <c r="O64" i="119" s="1"/>
  <c r="R43" i="119"/>
  <c r="R44" i="119" s="1"/>
  <c r="R49" i="119" s="1"/>
  <c r="R65" i="119"/>
  <c r="R64" i="119" s="1"/>
  <c r="O43" i="108"/>
  <c r="O44" i="108" s="1"/>
  <c r="O49" i="108" s="1"/>
  <c r="S25" i="108"/>
  <c r="S30" i="108" s="1"/>
  <c r="S38" i="108" s="1"/>
  <c r="P74" i="123" l="1"/>
  <c r="O81" i="123" s="1"/>
  <c r="K171" i="113" s="1"/>
  <c r="S74" i="123"/>
  <c r="O82" i="123" s="1"/>
  <c r="S72" i="123"/>
  <c r="R73" i="123" s="1"/>
  <c r="R56" i="119"/>
  <c r="E82" i="119" s="1"/>
  <c r="O61" i="106" s="1"/>
  <c r="F89" i="119"/>
  <c r="O56" i="119"/>
  <c r="E81" i="119" s="1"/>
  <c r="O59" i="106" s="1"/>
  <c r="F88" i="119"/>
  <c r="J74" i="119"/>
  <c r="O79" i="119" s="1"/>
  <c r="Q81" i="106" s="1"/>
  <c r="S70" i="119"/>
  <c r="R69" i="119"/>
  <c r="O69" i="119"/>
  <c r="P70" i="119"/>
  <c r="L70" i="119"/>
  <c r="L71" i="119" s="1"/>
  <c r="M71" i="119"/>
  <c r="M72" i="119" s="1"/>
  <c r="L73" i="119" s="1"/>
  <c r="R43" i="108"/>
  <c r="R44" i="108" s="1"/>
  <c r="R49" i="108" s="1"/>
  <c r="R70" i="119" l="1"/>
  <c r="R71" i="119" s="1"/>
  <c r="S71" i="119"/>
  <c r="S72" i="119" s="1"/>
  <c r="R73" i="119" s="1"/>
  <c r="O70" i="119"/>
  <c r="O71" i="119" s="1"/>
  <c r="P71" i="119"/>
  <c r="P72" i="119" s="1"/>
  <c r="O73" i="119" s="1"/>
  <c r="M74" i="119"/>
  <c r="O80" i="119" s="1"/>
  <c r="Q83" i="106" s="1"/>
  <c r="P74" i="119" l="1"/>
  <c r="O81" i="119" s="1"/>
  <c r="Q85" i="106" s="1"/>
  <c r="S74" i="119"/>
  <c r="O82" i="119" s="1"/>
  <c r="Q87" i="106" s="1"/>
  <c r="G19" i="108" l="1"/>
  <c r="G20" i="108" s="1"/>
  <c r="G39" i="108"/>
  <c r="F21" i="108" l="1"/>
  <c r="G36" i="108"/>
  <c r="G38" i="108" l="1"/>
  <c r="F43" i="108" s="1"/>
  <c r="F44" i="108" s="1"/>
  <c r="G73" i="108"/>
  <c r="G48" i="108"/>
  <c r="Y81" i="113" l="1"/>
  <c r="AE53" i="106"/>
  <c r="AK53" i="106"/>
  <c r="F49" i="108"/>
  <c r="K53" i="106"/>
  <c r="F63" i="108"/>
  <c r="I63" i="108"/>
  <c r="O63" i="108"/>
  <c r="M74" i="108"/>
  <c r="M73" i="108"/>
  <c r="M77" i="108" l="1"/>
  <c r="R63" i="108"/>
  <c r="L63" i="108"/>
  <c r="M75" i="108"/>
  <c r="M76" i="108"/>
  <c r="N71" i="108"/>
  <c r="E73" i="108"/>
  <c r="F64" i="108"/>
  <c r="G65" i="108" s="1"/>
  <c r="F65" i="108" s="1"/>
  <c r="F66" i="108" s="1"/>
  <c r="G66" i="108" s="1"/>
  <c r="W81" i="113" l="1"/>
  <c r="AC53" i="106"/>
  <c r="AI53" i="106"/>
  <c r="G67" i="108"/>
  <c r="F68" i="108" s="1"/>
  <c r="G69" i="108" s="1"/>
  <c r="Y111" i="113" s="1"/>
  <c r="I53" i="106"/>
  <c r="AK79" i="106" l="1"/>
  <c r="AE79" i="106"/>
  <c r="O73" i="108"/>
  <c r="K79" i="106"/>
  <c r="L64" i="108"/>
  <c r="M65" i="108" s="1"/>
  <c r="L65" i="108" s="1"/>
  <c r="L66" i="108" s="1"/>
  <c r="M66" i="108" s="1"/>
  <c r="E76" i="108"/>
  <c r="R64" i="108"/>
  <c r="S65" i="108" s="1"/>
  <c r="R65" i="108" s="1"/>
  <c r="R66" i="108" s="1"/>
  <c r="S66" i="108" s="1"/>
  <c r="I64" i="108"/>
  <c r="J65" i="108" s="1"/>
  <c r="I65" i="108" s="1"/>
  <c r="I66" i="108" s="1"/>
  <c r="J66" i="108" s="1"/>
  <c r="W87" i="113" l="1"/>
  <c r="AC59" i="106"/>
  <c r="AI59" i="106"/>
  <c r="S67" i="108"/>
  <c r="R68" i="108" s="1"/>
  <c r="S69" i="108" s="1"/>
  <c r="O77" i="108" s="1"/>
  <c r="I59" i="106"/>
  <c r="M67" i="108"/>
  <c r="L68" i="108" s="1"/>
  <c r="M69" i="108" s="1"/>
  <c r="O75" i="108" s="1"/>
  <c r="J67" i="108"/>
  <c r="I68" i="108" s="1"/>
  <c r="J69" i="108" s="1"/>
  <c r="O74" i="108" s="1"/>
  <c r="E74" i="108"/>
  <c r="O64" i="108"/>
  <c r="P65" i="108" s="1"/>
  <c r="O65" i="108" s="1"/>
  <c r="O66" i="108" s="1"/>
  <c r="P66" i="108" s="1"/>
  <c r="E75" i="108"/>
  <c r="E77" i="108"/>
  <c r="Y113" i="113" l="1"/>
  <c r="W83" i="113"/>
  <c r="W89" i="113"/>
  <c r="Y115" i="113"/>
  <c r="W85" i="113"/>
  <c r="Y119" i="113"/>
  <c r="AE83" i="106"/>
  <c r="AK83" i="106"/>
  <c r="AC55" i="106"/>
  <c r="AI55" i="106"/>
  <c r="AC61" i="106"/>
  <c r="AI61" i="106"/>
  <c r="AC57" i="106"/>
  <c r="AI57" i="106"/>
  <c r="AK87" i="106"/>
  <c r="AE87" i="106"/>
  <c r="AK81" i="106"/>
  <c r="AE81" i="106"/>
  <c r="I57" i="106"/>
  <c r="I61" i="106"/>
  <c r="P67" i="108"/>
  <c r="O68" i="108" s="1"/>
  <c r="P69" i="108" s="1"/>
  <c r="O76" i="108" s="1"/>
  <c r="K83" i="106"/>
  <c r="I55" i="106"/>
  <c r="K81" i="106"/>
  <c r="K87" i="106"/>
  <c r="Y117" i="113" l="1"/>
  <c r="AK85" i="106"/>
  <c r="AE85" i="106"/>
  <c r="K85" i="106"/>
  <c r="U23" i="106"/>
  <c r="W53" i="106" l="1"/>
  <c r="W39" i="106"/>
  <c r="W49" i="106"/>
  <c r="W55" i="106"/>
  <c r="W37" i="106"/>
  <c r="W43" i="106"/>
  <c r="W47" i="106"/>
  <c r="W45" i="106"/>
  <c r="W57" i="106"/>
  <c r="W41" i="106"/>
  <c r="U25" i="106"/>
  <c r="W51" i="106"/>
  <c r="U55" i="106" l="1"/>
  <c r="Z55" i="106"/>
  <c r="Y55" i="106" s="1"/>
  <c r="Z57" i="106"/>
  <c r="Y57" i="106" s="1"/>
  <c r="U57" i="106"/>
  <c r="Z51" i="106"/>
  <c r="Y51" i="106" s="1"/>
  <c r="U51" i="106"/>
  <c r="Z53" i="106"/>
  <c r="Y53" i="106" s="1"/>
  <c r="U53" i="106"/>
  <c r="U27" i="106"/>
  <c r="U65" i="106" s="1"/>
  <c r="W69" i="106" l="1"/>
  <c r="U67" i="106"/>
  <c r="W65" i="106"/>
  <c r="Z65" i="106" s="1"/>
  <c r="Y65" i="106" s="1"/>
  <c r="W67" i="106"/>
  <c r="Z67" i="106" s="1"/>
  <c r="Y67" i="106" s="1"/>
  <c r="U63" i="106"/>
  <c r="Z69" i="106" l="1"/>
  <c r="Y69" i="106" s="1"/>
  <c r="U69" i="106"/>
</calcChain>
</file>

<file path=xl/sharedStrings.xml><?xml version="1.0" encoding="utf-8"?>
<sst xmlns="http://schemas.openxmlformats.org/spreadsheetml/2006/main" count="55798" uniqueCount="8919">
  <si>
    <t>OTR</t>
  </si>
  <si>
    <t>Comprehensive</t>
  </si>
  <si>
    <t>TLO</t>
  </si>
  <si>
    <t>Sum Insured</t>
  </si>
  <si>
    <t>Banjir</t>
  </si>
  <si>
    <t>Gempa</t>
  </si>
  <si>
    <t>Passenger</t>
  </si>
  <si>
    <t>Wilayah 2</t>
  </si>
  <si>
    <t>0-125</t>
  </si>
  <si>
    <t>&gt;125-200</t>
  </si>
  <si>
    <t>&gt;200-400</t>
  </si>
  <si>
    <t>&gt;400-800</t>
  </si>
  <si>
    <t>&gt;800</t>
  </si>
  <si>
    <t>TJH</t>
  </si>
  <si>
    <t>Huru-hara</t>
  </si>
  <si>
    <t>Teroris</t>
  </si>
  <si>
    <t>Pengemudi</t>
  </si>
  <si>
    <t>Penumpang</t>
  </si>
  <si>
    <t>Loading</t>
  </si>
  <si>
    <t>Tenor</t>
  </si>
  <si>
    <t>YA</t>
  </si>
  <si>
    <t>TIDAK</t>
  </si>
  <si>
    <t>TJH NON KOMERSIAL</t>
  </si>
  <si>
    <t>GAP</t>
  </si>
  <si>
    <t>HONDA</t>
  </si>
  <si>
    <t>MERCEDES BENZ</t>
  </si>
  <si>
    <t>TOYOTA</t>
  </si>
  <si>
    <t>TOYOTA-AVANZA-1.3 G M/T</t>
  </si>
  <si>
    <t>TOYOTA-INNOVA-G M/T BENSIN</t>
  </si>
  <si>
    <t>AUDI</t>
  </si>
  <si>
    <t>BMW</t>
  </si>
  <si>
    <t>CHEVROLET</t>
  </si>
  <si>
    <t>COOPER</t>
  </si>
  <si>
    <t>DAIHATSU</t>
  </si>
  <si>
    <t>DAIHATSU-XENIA-1.3 DLX PLUS VVTi M/T</t>
  </si>
  <si>
    <t>FORD</t>
  </si>
  <si>
    <t>HYUNDAI</t>
  </si>
  <si>
    <t>ISUZU</t>
  </si>
  <si>
    <t>KIA</t>
  </si>
  <si>
    <t>LAND ROVER</t>
  </si>
  <si>
    <t>MAZDA</t>
  </si>
  <si>
    <t>MERCEDES BENZ-S CLASS-SLK 200</t>
  </si>
  <si>
    <t>MITSUBISHI</t>
  </si>
  <si>
    <t>NISSAN</t>
  </si>
  <si>
    <t>NISSAN-SERENA-CT A/T</t>
  </si>
  <si>
    <t>NISSAN-SERENA-HIGH WAY STAR A/T</t>
  </si>
  <si>
    <t>NISSAN-X TRAIL-2.5 ST A/T</t>
  </si>
  <si>
    <t>PEUGEOT</t>
  </si>
  <si>
    <t>SUZUKI</t>
  </si>
  <si>
    <t>SUZUKI-APV-APV GE 1.5 M/T</t>
  </si>
  <si>
    <t>SUZUKI-APV-GE PS PLUS 1.5 M/T</t>
  </si>
  <si>
    <t>SUZUKI-APV-GL 1.5 M/T</t>
  </si>
  <si>
    <t>SUZUKI-APV-GX 1.5 M/T</t>
  </si>
  <si>
    <t>SUZUKI-SWIFT-GL A/T</t>
  </si>
  <si>
    <t>SUZUKI-SWIFT-GL M/T</t>
  </si>
  <si>
    <t>TOYOTA-ALPHARD-2.4 G A/T</t>
  </si>
  <si>
    <t>TOYOTA-AVANZA-1.3 E M/T VVTI</t>
  </si>
  <si>
    <t>TOYOTA-AVANZA-1.3 S A/T</t>
  </si>
  <si>
    <t>TOYOTA-INNOVA-E M/T BENSIN</t>
  </si>
  <si>
    <t>TOYOTA-INNOVA-E M/T DIESEL</t>
  </si>
  <si>
    <t>TOYOTA-INNOVA-G A/T BENSIN</t>
  </si>
  <si>
    <t>TOYOTA-INNOVA-G A/T DIESEL</t>
  </si>
  <si>
    <t>TOYOTA-INNOVA-G M/T DIESEL</t>
  </si>
  <si>
    <t>TOYOTA-INNOVA-V A/T BENSIN</t>
  </si>
  <si>
    <t>TOYOTA-INNOVA-V A/T DIESEL</t>
  </si>
  <si>
    <t>TOYOTA-INNOVA-V M/T BENSIN</t>
  </si>
  <si>
    <t>TOYOTA-INNOVA-V M/T DIESEL</t>
  </si>
  <si>
    <t>TOYOTA-INNOVA-V M/T LUXURY BENSIN</t>
  </si>
  <si>
    <t>TOYOTA-LAND CRUISER-PRADO 2.7L A/T</t>
  </si>
  <si>
    <t>TOYOTA-VIOS-1.5 G AT</t>
  </si>
  <si>
    <t>TOYOTA-VIOS-1.5 G MT</t>
  </si>
  <si>
    <t>TOYOTA-VIOS-NEW VIOS 1.5 G M/T</t>
  </si>
  <si>
    <t>TOYOTA-YARIS-1.5 E A/T</t>
  </si>
  <si>
    <t>TOYOTA-YARIS-1.5 E M/T</t>
  </si>
  <si>
    <t>TOYOTA-YARIS-1.5 S A/T   LIMITED</t>
  </si>
  <si>
    <t>DAIHATSU-SIRION-1.3 A/T</t>
  </si>
  <si>
    <t>DAIHATSU-SIRION-1.3 M/T</t>
  </si>
  <si>
    <t>DAIHATSU-TERIOS-AIRBAG TX M/T ADVENTURE</t>
  </si>
  <si>
    <t>DAIHATSU-TERIOS-TS M/T</t>
  </si>
  <si>
    <t>HONDA-CRV-NEW 2.0 A/T</t>
  </si>
  <si>
    <t>HONDA-CRV-NEW 2.0 M/T</t>
  </si>
  <si>
    <t>HONDA-CRV-NEW 2.4 A/T</t>
  </si>
  <si>
    <t>HONDA-CRV-RE1 2WD 2.0 M/T</t>
  </si>
  <si>
    <t>NISSAN-ELGRAND-HWS 4X2 A/T</t>
  </si>
  <si>
    <t>NISSAN-LIVINA-GRAND 1.8 L XV M/T</t>
  </si>
  <si>
    <t>NISSAN-LIVINA-GRAND LIVINA 1.5 L XV A/T</t>
  </si>
  <si>
    <t>NISSAN-LIVINA-GRAND LIVINA 1.5 L XV M/T</t>
  </si>
  <si>
    <t>NISSAN-LIVINA-GRAND LIVINA 1.8 L XV A/T</t>
  </si>
  <si>
    <t>NISSAN-LIVINA-GRAND LIVINA SV 1.5 M/T</t>
  </si>
  <si>
    <t>PORSCHE</t>
  </si>
  <si>
    <t>SUZUKI-APV-ARENA GL 1.5 M/T</t>
  </si>
  <si>
    <t>SUZUKI-APV-ARENA GX 1.5 A/T</t>
  </si>
  <si>
    <t>SUZUKI-APV-ARENA GX 1.5 M/T</t>
  </si>
  <si>
    <t>TOYOTA-ALPHARD-2.4 S A/T</t>
  </si>
  <si>
    <t>TOYOTA-AVANZA-1.5 S A/T VVTI</t>
  </si>
  <si>
    <t>TOYOTA-RUSH-G 1.5 M/T</t>
  </si>
  <si>
    <t>TOYOTA-RUSH-S 1.5 A/T</t>
  </si>
  <si>
    <t>TOYOTA-RUSH-S 1.5 M/T</t>
  </si>
  <si>
    <t>DAIHATSU-GRAN MAX-D 1.3 MB</t>
  </si>
  <si>
    <t>DAIHATSU-GRAN MAX-MB 1.5 D PS</t>
  </si>
  <si>
    <t>HONDA-JAZZ-1.5 RS A/T</t>
  </si>
  <si>
    <t>HONDA-JAZZ-1.5 RS M/T</t>
  </si>
  <si>
    <t>MERCEDES BENZ-C CLASS-200 CGI AVANTGRADE</t>
  </si>
  <si>
    <t>MITSUBISHI-TRITON-DC GLS 4X4</t>
  </si>
  <si>
    <t>NISSAN-LIVINA-GRAND 1.8 L HWS A/T</t>
  </si>
  <si>
    <t>NISSAN-LIVINA-NEW GRAND LIVINA X GEAR 1.5 L A/T</t>
  </si>
  <si>
    <t>NISSAN-LIVINA-NEW GRAND LIVINA X GEAR 1.5 L M/T</t>
  </si>
  <si>
    <t>NISSAN-LIVINA-X GEAR A/T</t>
  </si>
  <si>
    <t>NISSAN-X TRAIL-2.5 ST CVT</t>
  </si>
  <si>
    <t>SUZUKI-APV-APV GA 1.5 M/T</t>
  </si>
  <si>
    <t>SUZUKI-APV-ARENA SGX 1.5 A/T</t>
  </si>
  <si>
    <t>SUZUKI-APV-ARENA SGX 1.5 M/T</t>
  </si>
  <si>
    <t>TOYOTA-LAND CRUISER-200 A/T DIESEL FULL SPEC</t>
  </si>
  <si>
    <t>TOYOTA-YARIS-1.5 J A/T</t>
  </si>
  <si>
    <t>TOYOTA-YARIS-1.5 J M/T</t>
  </si>
  <si>
    <t>DAIHATSU-LUXIO-1.5 D M/T STD</t>
  </si>
  <si>
    <t>DAIHATSU-LUXIO-1.5 X A/T STD</t>
  </si>
  <si>
    <t>DAIHATSU-LUXIO-1.5 X M/T STD</t>
  </si>
  <si>
    <t>HONDA-CRV-ALL NEW 2.4 A/T</t>
  </si>
  <si>
    <t>HONDA-FREED-1.5 PSD AT</t>
  </si>
  <si>
    <t>JEEP</t>
  </si>
  <si>
    <t>NISSAN-LIVINA-GL 1.5 XV ULTIMATE A/T</t>
  </si>
  <si>
    <t>SUZUKI-APV-ARENA LUXURY AT R15</t>
  </si>
  <si>
    <t>SUZUKI-APV-ARENA LUXURY MT R17</t>
  </si>
  <si>
    <t>SUZUKI-BALENO-NEO BALENO A/T</t>
  </si>
  <si>
    <t>SUZUKI-BALENO-NEO BALENO M/T</t>
  </si>
  <si>
    <t>TOYOTA-ALPHARD-VELLFIRE 2.4 X A/T</t>
  </si>
  <si>
    <t>JEEP-JEEP-WRANGLER RUBICON 4 DOOR</t>
  </si>
  <si>
    <t>MAZDA-2-R A/T SEDAN</t>
  </si>
  <si>
    <t>MAZDA-2-R M/T SEDAN</t>
  </si>
  <si>
    <t>MAZDA-2-S A/T SEDAN</t>
  </si>
  <si>
    <t>MAZDA-2-S M/T SEDAN</t>
  </si>
  <si>
    <t>MITSUBISHI-PAJERO-DAKAR HIPOWER 4X2 A/T</t>
  </si>
  <si>
    <t>NISSAN-LIVINA-GRAND 1.5 HWS A/T</t>
  </si>
  <si>
    <t>NISSAN-LIVINA-GRAND 1.5 HWS M/T</t>
  </si>
  <si>
    <t>NISSAN-MARCH-1.2 L  A/T</t>
  </si>
  <si>
    <t>NISSAN-MARCH-1.2 L  M/T</t>
  </si>
  <si>
    <t>NISSAN-MARCH-1.2 L XS A/T</t>
  </si>
  <si>
    <t>NISSAN-SERENA-HIGHWAY STAR AUTECH A/T</t>
  </si>
  <si>
    <t>SUBARU</t>
  </si>
  <si>
    <t>SUZUKI-SPLASH-GL 1.2 M/T</t>
  </si>
  <si>
    <t>TOYOTA-RUSH-G 1.5 A/T</t>
  </si>
  <si>
    <t>CHEVROLET-CAPTIVA-2.0 L FL 2 A/T</t>
  </si>
  <si>
    <t>CHEVROLET-ORLANDO-1.8 L A/T</t>
  </si>
  <si>
    <t>HONDA-CITY-GM2 1.5 E M/T</t>
  </si>
  <si>
    <t>HONDA-FREED-1.5 AT</t>
  </si>
  <si>
    <t>HONDA-NEW JAZZ-1.5 RS M/T</t>
  </si>
  <si>
    <t>MAZDA-6-SKY ACTIVE</t>
  </si>
  <si>
    <t>MITSUBISHI-OUTLANDER-SPORT PX A/T</t>
  </si>
  <si>
    <t>MITSUBISHI-PAJERO-SPORT 2.5 EXCEED AT 4X2</t>
  </si>
  <si>
    <t>MITSUBISHI-PAJERO-SPORT GLS 4X2 M/T</t>
  </si>
  <si>
    <t>MITSUBISHI-PAJERO-SPORT GLX 4X4 M/T</t>
  </si>
  <si>
    <t>NISSAN-JUKE-CVT A/T</t>
  </si>
  <si>
    <t>NISSAN-JUKE-RX CVT A/T</t>
  </si>
  <si>
    <t>NISSAN-LIVINA-GRAND LIVINA 1.5 L SV M/T</t>
  </si>
  <si>
    <t>NISSAN-LIVINA-GRAND SV 1.5 A/T</t>
  </si>
  <si>
    <t>SUZUKI-ERTIGA-GL M/T</t>
  </si>
  <si>
    <t>SUZUKI-ERTIGA-GX M/T</t>
  </si>
  <si>
    <t>TOYOTA-AVANZA-VELOZ 1.5 A/T NEW</t>
  </si>
  <si>
    <t>TOYOTA-AVANZA-VELOZ 1.5 M/T NEW</t>
  </si>
  <si>
    <t>TOYOTA-FORTUNER-NEW 2.5 G A/T TRD DIESEL</t>
  </si>
  <si>
    <t>TOYOTA-INNOVA-GRAND NEW G A/T DIESEL</t>
  </si>
  <si>
    <t>TOYOTA-INNOVA-GRAND NEW G M/T BENSIN</t>
  </si>
  <si>
    <t>TOYOTA-INNOVA-GRAND NEW V A/T DIESEL</t>
  </si>
  <si>
    <t>DAIHATSU-AYLA-D M/T</t>
  </si>
  <si>
    <t>DAIHATSU-AYLA-M A/T</t>
  </si>
  <si>
    <t>DAIHATSU-AYLA-M M/T</t>
  </si>
  <si>
    <t>DAIHATSU-AYLA-X A/T</t>
  </si>
  <si>
    <t>DAIHATSU-AYLA-X M/T</t>
  </si>
  <si>
    <t>DAIHATSU-XENIA-GREAT NEW 1.0 M M/T DELUX</t>
  </si>
  <si>
    <t>HONDA-ACCORD-ALL NEW Vti L 2.4 A/T</t>
  </si>
  <si>
    <t>HONDA-BRIO-E A/T 1.3</t>
  </si>
  <si>
    <t>HONDA-BRIO-E M/T 1.3</t>
  </si>
  <si>
    <t>HONDA-BRIO-S A/T 1.3</t>
  </si>
  <si>
    <t>HONDA-BRIO-S M/T 1.3</t>
  </si>
  <si>
    <t>HONDA-CRV-ALL NEW 2.0 A/T</t>
  </si>
  <si>
    <t>HONDA-CRV-ALL NEW 2.0 M/T</t>
  </si>
  <si>
    <t>HONDA-CRV-ALL NEW 2.4 AT PRESTIGE</t>
  </si>
  <si>
    <t>HONDA-JAZZ-RS CVT A/T</t>
  </si>
  <si>
    <t>KIA-RIO-AT ALL NEW</t>
  </si>
  <si>
    <t>LEXUS</t>
  </si>
  <si>
    <t>LEXUS-LEXUS-LX 570</t>
  </si>
  <si>
    <t>MAZDA-2-HB R A/T</t>
  </si>
  <si>
    <t>MAZDA-2-HB R MT</t>
  </si>
  <si>
    <t>MAZDA-2-HB S M/T</t>
  </si>
  <si>
    <t>MAZDA-2-HB V M/T</t>
  </si>
  <si>
    <t>MAZDA-BIANTE-2.0 L A/T</t>
  </si>
  <si>
    <t>MAZDA-CX-5</t>
  </si>
  <si>
    <t>MAZDA-CX-7 2.3L TURBO 4X2 GT</t>
  </si>
  <si>
    <t>MITSUBISHI-MIRAGE-GLX</t>
  </si>
  <si>
    <t>MITSUBISHI-OUTLANDER-SPORT GLX M/T</t>
  </si>
  <si>
    <t>NISSAN-EVALIA-SV 1.5 A/T</t>
  </si>
  <si>
    <t>NISSAN-EVALIA-SV M/T</t>
  </si>
  <si>
    <t>NISSAN-EVALIA-XV A/T</t>
  </si>
  <si>
    <t>NISSAN-EVALIA-XV M/T</t>
  </si>
  <si>
    <t>SUZUKI-ERTIGA-DOUBLE BLOWER GX AT</t>
  </si>
  <si>
    <t>SUZUKI-ERTIGA-GA M/T</t>
  </si>
  <si>
    <t>TOYOTA-ALPHARD-VELLFIRE 2.4 ZG (Audio Less)</t>
  </si>
  <si>
    <t>TOYOTA-AVANZA-1.3 G A/T NEW</t>
  </si>
  <si>
    <t>TOYOTA-AVANZA-1.3 G M/T NEW</t>
  </si>
  <si>
    <t>TOYOTA-AVANZA-1.5 G M/T NEW</t>
  </si>
  <si>
    <t>TOYOTA-FORTUNER-4X2 G M/T DIESEL TRD</t>
  </si>
  <si>
    <t>CHEVROLET-SPIN-1.3 LT M/T DIESEL</t>
  </si>
  <si>
    <t>CHEVROLET-SPIN-1.3 LTZ M/T DIESEL</t>
  </si>
  <si>
    <t>CHEVROLET-SPIN-1.5 LT M/T</t>
  </si>
  <si>
    <t>CHEVROLET-SPIN-1.5 LTZ A/T</t>
  </si>
  <si>
    <t>CHEVROLET-SPIN-1.5 LTZ M/T</t>
  </si>
  <si>
    <t>DAIHATSU-XENIA-AIRBAG M MT 1.0 DLX</t>
  </si>
  <si>
    <t>DAIHATSU-XENIA-AIRBAG R MT 1.3 SPORTY</t>
  </si>
  <si>
    <t>DAIHATSU-XENIA-FMC X M/T 1.3</t>
  </si>
  <si>
    <t>HINO</t>
  </si>
  <si>
    <t>HONDA-BRIO-E AT 1.2</t>
  </si>
  <si>
    <t>HONDA-BRIO-S AT 1.2</t>
  </si>
  <si>
    <t>HONDA-BRIO-S MT 1.2</t>
  </si>
  <si>
    <t>HONDA-BRIO-SATYA A MT 1.2</t>
  </si>
  <si>
    <t>HONDA-BRIO-SATYA E MT 1.2</t>
  </si>
  <si>
    <t>HONDA-BRIO-SATYA S MT 1.2</t>
  </si>
  <si>
    <t>MITSUBISHI-MIRAGE-GLS</t>
  </si>
  <si>
    <t>MITSUBISHI-PAJERO-DAKAR HIPOWER 4X4 A/T</t>
  </si>
  <si>
    <t>MITSUBISHI-PAJERO-SPORT DAKAR HI POWER 4X2</t>
  </si>
  <si>
    <t>SUZUKI-ERTIGA-1.4 GX AT ELEGANT</t>
  </si>
  <si>
    <t>SUZUKI-ERTIGA-DOUBLE BLOWER GL MT</t>
  </si>
  <si>
    <t>SUZUKI-ERTIGA-DOUBLE BLOWER GX MT</t>
  </si>
  <si>
    <t>SUZUKI-KARIMUN-WAGON R GA M/T</t>
  </si>
  <si>
    <t>SUZUKI-KARIMUN-WAGON R GL M/T</t>
  </si>
  <si>
    <t>SUZUKI-SPLASH-GL 1.2 A/T</t>
  </si>
  <si>
    <t>TOYOTA-AGYA-E A/T</t>
  </si>
  <si>
    <t>TOYOTA-AGYA-E M/T</t>
  </si>
  <si>
    <t>TOYOTA-AGYA-G A/T</t>
  </si>
  <si>
    <t>TOYOTA-AGYA-G M/T</t>
  </si>
  <si>
    <t>TOYOTA-AGYA-G TRD A/T</t>
  </si>
  <si>
    <t>TOYOTA-AGYA-G TRD M/T</t>
  </si>
  <si>
    <t>TOYOTA-AGYA-S TRD M/T</t>
  </si>
  <si>
    <t>TOYOTA-CAMRY-2.5 L A/T HYBRID</t>
  </si>
  <si>
    <t>TOYOTA-ETIOS VALCO-E</t>
  </si>
  <si>
    <t>TOYOTA-ETIOS VALCO-G</t>
  </si>
  <si>
    <t>TOYOTA-ETIOS VALCO-J</t>
  </si>
  <si>
    <t>TOYOTA-NAV-1 G AT</t>
  </si>
  <si>
    <t>TOYOTA-NAV-1 V A/T</t>
  </si>
  <si>
    <t>TOYOTA-RUSH-1.5 G VVTi M/T LTD</t>
  </si>
  <si>
    <t>TOYOTA-RUSH-TRD S A/T</t>
  </si>
  <si>
    <t>DAIHATSU-GRANMAX VAN-BLIND AC 1.3</t>
  </si>
  <si>
    <t>DAIHATSU-TERIOS-AIRBAG TX M/T</t>
  </si>
  <si>
    <t>DAIHATSU-XENIA-AIRBAG R MT 1.3 DLX</t>
  </si>
  <si>
    <t>DATSUN</t>
  </si>
  <si>
    <t>HONDA-MOBILIO-E CVT</t>
  </si>
  <si>
    <t>HONDA-MOBILIO-E CVT PRESTIGE</t>
  </si>
  <si>
    <t>HONDA-MOBILIO-E MT</t>
  </si>
  <si>
    <t>HONDA-MOBILIO-RS M/T</t>
  </si>
  <si>
    <t>HONDA-MOBILIO-S MT</t>
  </si>
  <si>
    <t>JAGUAR</t>
  </si>
  <si>
    <t>JEEP-JEEP-WRANGLER 4 DOORS SPORT PLATINUM DIESEL</t>
  </si>
  <si>
    <t>MERCEDES BENZ-CLA-200 AT</t>
  </si>
  <si>
    <t>MITSUBISHI-PAJERO-ALL NEW PAJERO SPORT GLX 4X4</t>
  </si>
  <si>
    <t>MITSUBISHI-PAJERO-SPORT DAKAR 4X2 AT</t>
  </si>
  <si>
    <t>TOYOTA-ALPHARD-2.4 X A/T</t>
  </si>
  <si>
    <t>TOYOTA-INNOVA-GRAND NEW V M/T LUX BENSIN</t>
  </si>
  <si>
    <t>TOYOTA-RUSH-S 1.5 VVTI A/T TRD LTD</t>
  </si>
  <si>
    <t>BMW-SERIES 2-218i SPORT</t>
  </si>
  <si>
    <t>BMW-SERIES 3-320i SPORT LINE</t>
  </si>
  <si>
    <t>BMW-SERIES 5-528i LUXURY</t>
  </si>
  <si>
    <t>DAIHATSU-AYLA-X A/T MI 1.0</t>
  </si>
  <si>
    <t>DAIHATSU-TERIOS-R A/T 1.5 ADVENTURE</t>
  </si>
  <si>
    <t>HONDA-HRV-1.5L E CVT</t>
  </si>
  <si>
    <t>HONDA-HRV-1.5L S CVT</t>
  </si>
  <si>
    <t>HONDA-HRV-1.8L PRESTIGE CVT</t>
  </si>
  <si>
    <t>MERCEDES-BENZ.GL-400 EXCLUSIVE</t>
  </si>
  <si>
    <t>SUZUKI-KARIMUN-WAGON R GS AGS</t>
  </si>
  <si>
    <t>TOYOTA-AVANZA-G 1.3 M/T LUXURY</t>
  </si>
  <si>
    <t>DAIHATSU-SIGRA-R MT 1.2</t>
  </si>
  <si>
    <t>DAIHATSU-SIGRA-X AT 1.2</t>
  </si>
  <si>
    <t>HONDA-BRV-E 1.5 MT</t>
  </si>
  <si>
    <t>HONDA-HRV-1.5L S MT</t>
  </si>
  <si>
    <t>HONDA-HRV-1.8 PRESTIGE TWOTONE</t>
  </si>
  <si>
    <t>TOYOTA-AVANZA-GRAND NEW VELOZ 1.3 M/T</t>
  </si>
  <si>
    <t>TOYOTA-INNOVA-ALL NEW INNOVA 2.0 G A/T</t>
  </si>
  <si>
    <t>Toyota</t>
  </si>
  <si>
    <t>Honda</t>
  </si>
  <si>
    <t>Mitsubishi</t>
  </si>
  <si>
    <t>Nissan</t>
  </si>
  <si>
    <t>Mazda</t>
  </si>
  <si>
    <t>Suzuki</t>
  </si>
  <si>
    <t>ACP</t>
  </si>
  <si>
    <t>ASURANSI</t>
  </si>
  <si>
    <t>TENOR</t>
  </si>
  <si>
    <t>ANGSURAN</t>
  </si>
  <si>
    <t>TOTAL BAYAR PERTAMA</t>
  </si>
  <si>
    <t>ADMINISTRASI</t>
  </si>
  <si>
    <t>FIDUCIA</t>
  </si>
  <si>
    <t>TOTAL</t>
  </si>
  <si>
    <t>PENCAIRAN</t>
  </si>
  <si>
    <t>ADDM</t>
  </si>
  <si>
    <t>CHEVROLET-SPIN-1.2 LT M/T</t>
  </si>
  <si>
    <t>TOYOTA-AVANZA-GRAND NEW VELOZ 1.5 M/T</t>
  </si>
  <si>
    <t>TOYOTA-ALPHARD-VELLFIRE 2.5 G A/T</t>
  </si>
  <si>
    <t>TOYOTA-RUSH-1.5 TRD M/T LTD</t>
  </si>
  <si>
    <t>HONDA-BRV-E 1.5 CVT</t>
  </si>
  <si>
    <t>MITSUBISHI-PAJERO-ALL NEW PAJERO SPORT DAKAR 4X2</t>
  </si>
  <si>
    <t>DAIHATSU-TERIOS-TX MT</t>
  </si>
  <si>
    <t>TOYOTA-AVANZA-VELOZ 1.5 M/T LUXURY</t>
  </si>
  <si>
    <t>DAIHATSU-TERIOS-R M/T 1.5 ADVENTURE</t>
  </si>
  <si>
    <t>TOYOTA-AVANZA-GRAND NEW 1.3 E M/T</t>
  </si>
  <si>
    <t>TOYOTA-AVANZA-GRAND NEW 1.3 G M/T</t>
  </si>
  <si>
    <t>TOYOTA-RUSH-1.5 S M/T TRD SPORTIVO ULTIMO</t>
  </si>
  <si>
    <t>HONDA-CRV-RM 3 2WD 2.4 AT CKD</t>
  </si>
  <si>
    <t>TOYOTA-RUSH-1.5 S VVTi A/T LTD</t>
  </si>
  <si>
    <t>TOYOTA-RUSH-1.5 TRD M/T</t>
  </si>
  <si>
    <t>HONDA-BRIO-SATYA 1.2 E MT CKD</t>
  </si>
  <si>
    <t>MITSUBISHI-MIRAGE-1.2L GLS 4X2 AT</t>
  </si>
  <si>
    <t>DAIHATSU-XENIA-1.3 R M/T</t>
  </si>
  <si>
    <t>TOYOTA-CALYA-G MT 1.2</t>
  </si>
  <si>
    <t>TOYOTA-AVANZA-NEW AVANZA 1.3 G MT</t>
  </si>
  <si>
    <t>TOYOTA-YARIS-S AT TRD</t>
  </si>
  <si>
    <t>SUZUKI-ERTIGA-DREZA GS AT</t>
  </si>
  <si>
    <t>SUZUKI-ERTIGA-DREZA MT</t>
  </si>
  <si>
    <t>TOYOTA-AVANZA-GRAND NEW 1.5 G M/T</t>
  </si>
  <si>
    <t>TOYOTA-YARIS-S A/T TRD SPORTIVO</t>
  </si>
  <si>
    <t>TOYOTA-CALYA-G AT 1.2</t>
  </si>
  <si>
    <t>TOYOTA-FORTUNER-G A/T DIESEL TRD</t>
  </si>
  <si>
    <t>SUZUKI-SPLASH-NEW MT</t>
  </si>
  <si>
    <t>DAIHATSU-AYLA-1.0 X M/T</t>
  </si>
  <si>
    <t>DAIHATSU-SIGRA-X DELUXE  MT 1.2</t>
  </si>
  <si>
    <t>HONDA-BRV-S 1.5 MT</t>
  </si>
  <si>
    <t>TOYOTA-SIENTA-Q CVT 1.5</t>
  </si>
  <si>
    <t>SUZUKI-APV-ARENA LUXURY MT R15</t>
  </si>
  <si>
    <t>SUZUKI-ERTIGA-1.4 GX MT ELEGANT</t>
  </si>
  <si>
    <t>HONDA-BRIO-SATYA E 1.2 AT</t>
  </si>
  <si>
    <t>NISSAN-LIVINA-GRAND LIVINA HWS 1.5 CVT</t>
  </si>
  <si>
    <t>HONDA-MOBILIO-RS CVT</t>
  </si>
  <si>
    <t>HONDA-BRIO-RS CVT 1.2</t>
  </si>
  <si>
    <t>TOYOTA-SIENTA-V MT 1.5</t>
  </si>
  <si>
    <t>DAIHATSU-SIGRA-R DELUXE MT 1.2</t>
  </si>
  <si>
    <t>DAIHATSU-AYLA-D PLUS M/T</t>
  </si>
  <si>
    <t>DAIHATSU-XENIA-ALL NEW AIRBAG X MT DG 1.3</t>
  </si>
  <si>
    <t>MITSUBISHI-MIRAGE-EXCEED A/T</t>
  </si>
  <si>
    <t>MAZDA-2-ALL NEW SKYACTIV GT AT</t>
  </si>
  <si>
    <t>Provisi</t>
  </si>
  <si>
    <t>DP</t>
  </si>
  <si>
    <t>Harga OTR</t>
  </si>
  <si>
    <t>PROVISI</t>
  </si>
  <si>
    <t>ADDB</t>
  </si>
  <si>
    <t>Commercial</t>
  </si>
  <si>
    <t>NISSAN-X TRAIL-2.0 CVT 4X2 A/T</t>
  </si>
  <si>
    <t>MAZDA-CX-5 GRAND TOURING A/T</t>
  </si>
  <si>
    <t>TOYOTA-RUSH-NEW S AT TRD LTD</t>
  </si>
  <si>
    <t>TOYOTA-RUSH-S 1.5 VVTI M/T TRD LTD</t>
  </si>
  <si>
    <t>TOYOTA-RUSH-S M/T TRD DRESS UP</t>
  </si>
  <si>
    <t>DAIHATSU-AYLA-X M/T MI 1.0</t>
  </si>
  <si>
    <t>DAIHATSU-LUXIO-1.5 X M/T MC</t>
  </si>
  <si>
    <t>SUZUKI-ERTIGA-NEW ERTIGA GX MT</t>
  </si>
  <si>
    <t>TOYOTA-HILUX-DOUBLE CABIN G MT DIESEL</t>
  </si>
  <si>
    <t>DAIHATSU-TERIOS-R M/T 1.5</t>
  </si>
  <si>
    <t>DAIHATSU-XENIA-GREAT NEW 1.3 X M/T DELUXE</t>
  </si>
  <si>
    <t>MAZDA-2-SKYACTIVE R A/T</t>
  </si>
  <si>
    <t>SUZUKI-ERTIGA-NEW ERTIGA GX AT</t>
  </si>
  <si>
    <t>TOYOTA-INNOVA-ALL NEW INNOVA 2.4 Q M/T DIESEL</t>
  </si>
  <si>
    <t>TOYOTA-RUSH-1.5 S A/T TRD SPORTIVO</t>
  </si>
  <si>
    <t>DAIHATSU-SIGRA-X MT 1.2</t>
  </si>
  <si>
    <t>DAIHATSU-XENIA-GREAT NEW 1.3 R M/T SPORTY</t>
  </si>
  <si>
    <t>HONDA-HRV-MUGEN 1.5L E CVT</t>
  </si>
  <si>
    <t>HONDA-NEW JAZZ-1.5 RS CVT</t>
  </si>
  <si>
    <t>TOYOTA-AGYA-1.2 G TRD A/T</t>
  </si>
  <si>
    <t>No HP</t>
  </si>
  <si>
    <t>MITSUBISHI-OUTLANDER-SPORT GLS A/T</t>
  </si>
  <si>
    <t>DAIHATSU-XENIA-GREAT NEW 1.3 R A/T SPORTY</t>
  </si>
  <si>
    <t>TOYOTA-AVANZA-GRAND NEW 1.3 G A/T</t>
  </si>
  <si>
    <t>HONDA-HRV-RU1 1.5 E CVT CKD</t>
  </si>
  <si>
    <t>HONDA-JAZZ-GE8 1.5 E AT CKD</t>
  </si>
  <si>
    <t>TOYOTA-AVANZA-1.5 S M/T</t>
  </si>
  <si>
    <t>MITSUBISHI-OUTLANDER-SPORT 2.0L PX AT</t>
  </si>
  <si>
    <t>DAIHATSU-XENIA-AIRBAG X MT 1.3 DELUXE</t>
  </si>
  <si>
    <t>NISSAN-LIVINA-GRAND LIVINA 1.5 XV A/T HWS AUTECH</t>
  </si>
  <si>
    <t>BMW-SERIES 5-520i LUXURY</t>
  </si>
  <si>
    <t>DAIHATSU-AYLA-M SPORTY M/T MI 1.0</t>
  </si>
  <si>
    <t>HYUNDAI-SANTA FE-2.2 CRDI A/T RV</t>
  </si>
  <si>
    <t>MITSUBISHI-MIRAGE-1.2L GLX 4X2 MT</t>
  </si>
  <si>
    <t>TOYOTA-AVANZA-GRAND NEW 1.3 E A/T</t>
  </si>
  <si>
    <t>DAIHATSU-SIGRA-M MT 1.0</t>
  </si>
  <si>
    <t>TOYOTA-INNOVA-ALL NEW INNOVA 2.4 V A/T DIESEL</t>
  </si>
  <si>
    <t>TOYOTA-SIENTA-V CVT 1.5</t>
  </si>
  <si>
    <t>HONDA-BRIO-SATYA 1.2 E CVT CKD</t>
  </si>
  <si>
    <t>HIC</t>
  </si>
  <si>
    <t>Bulan</t>
  </si>
  <si>
    <t>NISSAN-LIVINA-GRAND SV 1.5 L CVT</t>
  </si>
  <si>
    <t>TOYOTA-AVANZA-1.3 E M/T</t>
  </si>
  <si>
    <t>DAIHATSU-TERIOS-X AT EXTRA</t>
  </si>
  <si>
    <t>HONDA-CRZ-1.5 A/T</t>
  </si>
  <si>
    <t>NISSAN-JUKE-1.5 (4X2) AT</t>
  </si>
  <si>
    <t>TOYOTA-AVANZA-GRAND NEW VELOZ 1.5 A/T</t>
  </si>
  <si>
    <t>TOYOTA-AVANZA-1.3 E M/T VVTI MC</t>
  </si>
  <si>
    <t>TOYOTA-HILUX-DOUBLE CABIN 2.5 E 4X4 M/T</t>
  </si>
  <si>
    <t>TOYOTA-HILUX-DOUBLE CABIN 2.5 G 4X4 M/T</t>
  </si>
  <si>
    <t>BMW-SERIES 5-520i</t>
  </si>
  <si>
    <t>TOYOTA-VOXY-2.0L AT</t>
  </si>
  <si>
    <t>DAIHATSU-AYLA-D PLUS M/T MI 1.0</t>
  </si>
  <si>
    <t>DAIHATSU-LUXIO-1.5 X A/T MC</t>
  </si>
  <si>
    <t>TOYOTA-ALPHARD-2.5 Sc AUDIOLESS</t>
  </si>
  <si>
    <t>BMW-X1-X LINE</t>
  </si>
  <si>
    <t>DAIHATSU-GRAN MAX-D 1.3 FF MB</t>
  </si>
  <si>
    <t>DAIHATSU-TERIOS-R A/T 1.5</t>
  </si>
  <si>
    <t>HONDA-CIVIC-1.5 TC CVT ES</t>
  </si>
  <si>
    <t>MERCEDES BENZ-GLE-GLS 400</t>
  </si>
  <si>
    <t>MITSUBISHI-PAJERO-SPORT 3.0 V6 A/T</t>
  </si>
  <si>
    <t>RENAULT</t>
  </si>
  <si>
    <t>TOYOTA-ALPHARD-2.5 G AT</t>
  </si>
  <si>
    <t>DAIHATSU-XENIA-1.3 X MT</t>
  </si>
  <si>
    <t>HONDA-CIVIC-1.5 TC CVT</t>
  </si>
  <si>
    <t>MITSUBISHI-XPANDER-1.5 L ULTIMATE</t>
  </si>
  <si>
    <t>MITSUBISHI-XPANDER-EXCEED MT</t>
  </si>
  <si>
    <t>TOYOTA-HARRIER-2.0 AT</t>
  </si>
  <si>
    <t>TOYOTA-INNOVA-ALL NEW INNOVA 2.4 G A/T DIESEL</t>
  </si>
  <si>
    <t>TOYOTA-INNOVA-ALL NEW INNOVA 2.4 V M/T DIESEL</t>
  </si>
  <si>
    <t>TOYOTA-RUSH-1.5 S M/T TRD SPORTIVO ULTIMO LUX</t>
  </si>
  <si>
    <t>MAZDA-MAZDA 3-HATCHBACK 2.0 AT</t>
  </si>
  <si>
    <t>TOYOTA-AVANZA-E 1.3 MT</t>
  </si>
  <si>
    <t>TOYOTA-INNOVA-BENSIN G 2.0 AT</t>
  </si>
  <si>
    <t>TOYOTA-INNOVA-BENSIN G 2.0 MT</t>
  </si>
  <si>
    <t>TOYOTA-INNOVA-BENSIN V 2.0 AT</t>
  </si>
  <si>
    <t>TOYOTA-INNOVA-DIESEL G 2.5 AT</t>
  </si>
  <si>
    <t>MAZDA-MAZDA 3-2.0 AT</t>
  </si>
  <si>
    <t>TOYOTA-AVANZA-NEW VVTI G 1.3 MT</t>
  </si>
  <si>
    <t>TOYOTA-VIOS-ALL NEW G 1.5 AT</t>
  </si>
  <si>
    <t>NISSAN-LIVINA-GRAND SV 1.5 MT</t>
  </si>
  <si>
    <t>NISSAN-X TRAIL-NEW XT 2.5 XTRONIC CVT AT</t>
  </si>
  <si>
    <t>TOYOTA-INNOVA-NEW BENSIN G 2.0 AT</t>
  </si>
  <si>
    <t>TOYOTA-INNOVA-NEW BENSIN G 2.0 MT</t>
  </si>
  <si>
    <t>TOYOTA-INNOVA-NEW BENSIN V 2.0 AT</t>
  </si>
  <si>
    <t>TOYOTA-INNOVA-NEW BENSIN V 2.0 MT</t>
  </si>
  <si>
    <t>TOYOTA-INNOVA-NEW DIESEL G 2.5 AT</t>
  </si>
  <si>
    <t>TOYOTA-INNOVA-NEW DIESEL G 2.5 MT</t>
  </si>
  <si>
    <t>TOYOTA-INNOVA-NEW DIESEL V 2.5 MT</t>
  </si>
  <si>
    <t>SUZUKI-APV-BLIND VAN 1.5 MT</t>
  </si>
  <si>
    <t>TOYOTA-COROLLA-ALTIS V A/T</t>
  </si>
  <si>
    <t>DAIHATSU-XENIA-ALL NEW R SPORTY VVTI 1.3 MT</t>
  </si>
  <si>
    <t>DAIHATSU-XENIA-ALL NEW X VVTI 1.3 MT</t>
  </si>
  <si>
    <t>NISSAN-X TRAIL-NEW XTREMER 2.5 XTRONIC CVT AT</t>
  </si>
  <si>
    <t>TOYOTA-AVANZA-ALL NEW VELOZ LUXURY VVTI 1.5 MT</t>
  </si>
  <si>
    <t>TOYOTA-AVANZA-ALL NEW VELOZ VVTI 1.5 AT</t>
  </si>
  <si>
    <t>TOYOTA-AVANZA-ALL NEW VELOZ VVTI 1.5 MT</t>
  </si>
  <si>
    <t>TOYOTA-AVANZA-ALL NEW VVTI G 1.3 AT</t>
  </si>
  <si>
    <t>TOYOTA-FORTUNER-NEW DIESEL G 4X2 2.5 AT</t>
  </si>
  <si>
    <t>TOYOTA-FORTUNER-NEW DIESEL G 4X2 2.5 MT</t>
  </si>
  <si>
    <t>TOYOTA-FORTUNER-NEW DIESEL G 4X2 TRD 2.5 AT</t>
  </si>
  <si>
    <t>TOYOTA-HILUX-DOUBLE CABIN 4X4 E 2.5</t>
  </si>
  <si>
    <t>TOYOTA-INNOVA-GRAND NEW BENSIN G 2.0 AT</t>
  </si>
  <si>
    <t>TOYOTA-INNOVA-GRAND NEW BENSIN G 2.0 MT</t>
  </si>
  <si>
    <t>TOYOTA-INNOVA-GRAND NEW BENSIN G LUXURY 2.0 AT</t>
  </si>
  <si>
    <t>TOYOTA-INNOVA-GRAND NEW BENSIN G LUXURY 2.0 MT</t>
  </si>
  <si>
    <t>TOYOTA-INNOVA-GRAND NEW BENSIN V 2.0 AT</t>
  </si>
  <si>
    <t>TOYOTA-INNOVA-GRAND NEW BENSIN V 2.0 MT</t>
  </si>
  <si>
    <t>TOYOTA-INNOVA-GRAND NEW DIESEL G 2.5 AT</t>
  </si>
  <si>
    <t>TOYOTA-INNOVA-GRAND NEW DIESEL G 2.5 MT</t>
  </si>
  <si>
    <t>TOYOTA-INNOVA-GRAND NEW DIESEL V 2.5 AT</t>
  </si>
  <si>
    <t>TOYOTA-INNOVA-GRAND NEW DIESEL V 2.5 MT</t>
  </si>
  <si>
    <t>HONDA-CRV-GRAND ALL NEW 4X2 2.0 AT</t>
  </si>
  <si>
    <t>SUZUKI-ERTIGA-GX 1.4 AT</t>
  </si>
  <si>
    <t>KIA-SPORTAGE-ALL NEW 2.0 AT</t>
  </si>
  <si>
    <t>TOYOTA-AGYA-S 1.0 MT</t>
  </si>
  <si>
    <t>TOYOTA-ALPHARD-NEW G 2.4 AT</t>
  </si>
  <si>
    <t>TOYOTA-CAMRY-ALL NEW 2.5 G A/T</t>
  </si>
  <si>
    <t>DAIHATSU-GRAN MAX-MB 1.3 D FH</t>
  </si>
  <si>
    <t>DAIHATSU-XENIA-AIRBAG D M/T 1.0 STD</t>
  </si>
  <si>
    <t>HONDA-FREED-Ei VTEC AT</t>
  </si>
  <si>
    <t>TOYOTA-HILUX-DOUBLE CABIN E</t>
  </si>
  <si>
    <t>TOYOTA-RUSH-NEW S TRD 1.5 AT</t>
  </si>
  <si>
    <t>TOYOTA-RUSH-NEW S TRD 1.5 MT</t>
  </si>
  <si>
    <t>TOYOTA-YARIS-ALL NEW G 1.5 AT</t>
  </si>
  <si>
    <t>TOYOTA-YARIS-ALL NEW G 1.5 MT</t>
  </si>
  <si>
    <t>TOYOTA-YARIS-ALL NEW TRD SPORTIVO 1.5 AT</t>
  </si>
  <si>
    <t>TOYOTA-YARIS-ALL NEW TRD SPORTIVO 1.5 MT</t>
  </si>
  <si>
    <t>BMW-X5-DRIVE 3.5i M SPORT</t>
  </si>
  <si>
    <t>DAIHATSU-AYLA-M A/T MI 1.0</t>
  </si>
  <si>
    <t>DAIHATSU-TERIOS-NEW R 1.5 AT</t>
  </si>
  <si>
    <t>DAIHATSU-TERIOS-NEW X 1.5 MT</t>
  </si>
  <si>
    <t>DAIHATSU-TERIOS-NEW X EXTRA 1.5 AT</t>
  </si>
  <si>
    <t>DAIHATSU-XENIA-GREAT NEW R 1.3 AT</t>
  </si>
  <si>
    <t>DAIHATSU-XENIA-GREAT NEW R 1.3 MT</t>
  </si>
  <si>
    <t>DAIHATSU-XENIA-GREAT NEW R SPORTY 1.3 AT</t>
  </si>
  <si>
    <t>DAIHATSU-XENIA-GREAT NEW R SPORTY 1.3 MT</t>
  </si>
  <si>
    <t>DAIHATSU-XENIA-GREAT NEW X 1.3 AT</t>
  </si>
  <si>
    <t>DAIHATSU-XENIA-GREAT NEW X 1.3 MT</t>
  </si>
  <si>
    <t>DAIHATSU-XENIA-GREAT NEW X DELUXE 1.3 AT</t>
  </si>
  <si>
    <t>DAIHATSU-XENIA-GREAT NEW X DELUXE 1.3 MT</t>
  </si>
  <si>
    <t>NISSAN-LIVINA-GRAND ALL NEW HWS 1.5 CVT AT</t>
  </si>
  <si>
    <t>NISSAN-LIVINA-GRAND ALL NEW HWS AUTECH 1.5 CVT AT</t>
  </si>
  <si>
    <t>NISSAN-LIVINA-GRAND ALL NEW SV 1.5 CVT AT</t>
  </si>
  <si>
    <t>NISSAN-LIVINA-GRAND ALL NEW XV 1.5 CVT AT</t>
  </si>
  <si>
    <t>NISSAN-LIVINA-GRAND ALL NEW XV 1.5 MT</t>
  </si>
  <si>
    <t>NISSAN-NAVARA-VL 2.5 A/T</t>
  </si>
  <si>
    <t>NISSAN-X TRAIL-ALL NEW 2.0 CVT AT</t>
  </si>
  <si>
    <t>SUZUKI-ERTIGA-NEW GA 1.4 MT</t>
  </si>
  <si>
    <t>SUZUKI-ERTIGA-NEW GL 1.4 AT</t>
  </si>
  <si>
    <t>SUZUKI-ERTIGA-NEW GL 1.4 MT</t>
  </si>
  <si>
    <t>TOYOTA-AVANZA-GRAND NEW VELOZ 1.3 AT</t>
  </si>
  <si>
    <t>TOYOTA-FORTUNER-2.5 G MT</t>
  </si>
  <si>
    <t>TOYOTA-INNOVA-GRAND ALL NEW BENSIN G 2.0 AT</t>
  </si>
  <si>
    <t>TOYOTA-INNOVA-GRAND ALL NEW BENSIN G 2.0 MT</t>
  </si>
  <si>
    <t>TOYOTA-INNOVA-GRAND ALL NEW BENSIN Q 2.0 MT</t>
  </si>
  <si>
    <t>TOYOTA-INNOVA-GRAND ALL NEW BENSIN V 2.0 AT</t>
  </si>
  <si>
    <t>TOYOTA-INNOVA-GRAND ALL NEW BENSIN V 2.0 MT</t>
  </si>
  <si>
    <t>TOYOTA-INNOVA-GRAND ALL NEW DIESEL G 2.5 AT</t>
  </si>
  <si>
    <t>TOYOTA-INNOVA-GRAND ALL NEW DIESEL G 2.5 MT</t>
  </si>
  <si>
    <t>TOYOTA-INNOVA-GRAND ALL NEW DIESEL V 2.5 AT</t>
  </si>
  <si>
    <t>DAIHATSU-SIGRA-D 1.0 MT</t>
  </si>
  <si>
    <t>DAIHATSU-SIGRA-R 1.2 AT</t>
  </si>
  <si>
    <t>DAIHATSU-SIGRA-R DLX 1.2 AT</t>
  </si>
  <si>
    <t>DAIHATSU-SIGRA-X  DLX 1.2 AT</t>
  </si>
  <si>
    <t>MITSUBISHI-PAJERO-SPORT DKR HI PWR NEW 4X2 2.5 AT</t>
  </si>
  <si>
    <t>MITSUBISHI-PAJERO-SPORT DKR HI PWR NEW 4X4 2.5 AT</t>
  </si>
  <si>
    <t>MITSUBISHI-PAJERO-SPORT EXCEED NEW 4X2 2.5 AT</t>
  </si>
  <si>
    <t>SUZUKI-ERTIGA-DREZA GS MT</t>
  </si>
  <si>
    <t>SUZUKI-ERTIGA-NEW DREZA 1.4 AT</t>
  </si>
  <si>
    <t>SUZUKI-ERTIGA-NEW DREZA GS 1.4 MT</t>
  </si>
  <si>
    <t>TOYOTA-ALPHARD-VELLFIRE 2.5 ZG AUDIOLESS</t>
  </si>
  <si>
    <t>TOYOTA-CALYA-E 1.2 MT</t>
  </si>
  <si>
    <t>TOYOTA-CALYA-E STD 1.2 MT</t>
  </si>
  <si>
    <t>TOYOTA-FORTUNER-4x2 2.4 VRZ A/T DIESEL</t>
  </si>
  <si>
    <t>TOYOTA-FORTUNER-ALL NEW DIESEL G 2.4 AT</t>
  </si>
  <si>
    <t>TOYOTA-FORTUNER-ALL NEW DIESEL G 2.4 MT</t>
  </si>
  <si>
    <t>TOYOTA-FORTUNER-ALL NEW DIESEL G 4X4 2.4 AT</t>
  </si>
  <si>
    <t>TOYOTA-FORTUNER-ALL NEW DIESEL VRZ 4X2 2.4 AT</t>
  </si>
  <si>
    <t>TOYOTA-FORTUNER-ALL NEW DIESEL VRZ 4X4 2.4 AT</t>
  </si>
  <si>
    <t>TOYOTA-FORTUNER-FORTUNER 4X2 2.4 G AT DIESEL</t>
  </si>
  <si>
    <t>TOYOTA-SIENTA-E 1.5 MT</t>
  </si>
  <si>
    <t>TOYOTA-SIENTA-G 1.5 CVT</t>
  </si>
  <si>
    <t>TOYOTA-SIENTA-G 1.5 MT</t>
  </si>
  <si>
    <t>DAIHATSU-SIGRA-R DELUXE  AT 1.2</t>
  </si>
  <si>
    <t>MITSUBISHI-XPANDER-1.5 ULT 4X2 AT</t>
  </si>
  <si>
    <t>MITSUBISHI-XPANDER-SPORT AT</t>
  </si>
  <si>
    <t>TOYOTA-INNOVA-VENTURER 2.0 AT</t>
  </si>
  <si>
    <t>TOYOTA-ALPHARD-VELLFIRE 2.4 ZG</t>
  </si>
  <si>
    <t>MITSUBISHI-PAJERO-SPORT 2.5 GLS 4X2</t>
  </si>
  <si>
    <t>TOYOTA-AVANZA-G 1.3 A/T LUXURY</t>
  </si>
  <si>
    <t>DAIHATSU-AYLA-X ELEGANT M/T MI 1.0</t>
  </si>
  <si>
    <t>MERCEDES BENZ-GLA-CLASS GLA 200</t>
  </si>
  <si>
    <t>MITSUBISHI-PAJERO-SPORT DAKAR HI POWER 4X4</t>
  </si>
  <si>
    <t>MERCEDES BENZ-GLE-250 D</t>
  </si>
  <si>
    <t>MITSUBISHI-OUTLANDER-PX A/T</t>
  </si>
  <si>
    <t>DAIHATSU-XENIA-GREAT NEW 1.3 X A/T STD</t>
  </si>
  <si>
    <t>MERCEDES BENZ-GLE-43 AMG</t>
  </si>
  <si>
    <t>MITSUBISHI-PAJERO-DAKAR 4X2 AT ULTIMATE</t>
  </si>
  <si>
    <t>SUZUKI-IGNIS-GL MT</t>
  </si>
  <si>
    <t>TOYOTA-AGYA-1.2 G M/T</t>
  </si>
  <si>
    <t>MERCEDES BENZ-S CLASS-S450</t>
  </si>
  <si>
    <t>TOYOTA-AVANZA-VELOZ 1.5 M/T</t>
  </si>
  <si>
    <t>CHEVROLET-SPIN-1.2 LS M/T</t>
  </si>
  <si>
    <t>CHEVROLET-CAPTIVA-2.0 L DIESEL FWD AT</t>
  </si>
  <si>
    <t>MERCEDES BENZ-C CLASS-250 NEW AMG</t>
  </si>
  <si>
    <t>HONDA-JAZZ-RS 1.5 CVT (CKD)</t>
  </si>
  <si>
    <t>MITSUBISHI-XPANDER-GLS MT</t>
  </si>
  <si>
    <t>HONDA-JAZZ-GK5 1.5 RS MT (CKD)</t>
  </si>
  <si>
    <t>TOYOTA-CALYA-1.2 E STD M/T</t>
  </si>
  <si>
    <t>TJH RUPIAH</t>
  </si>
  <si>
    <t>HONDA-CRV-RE1 2WD 2.0 A/T</t>
  </si>
  <si>
    <t>KIA-SORENTO-ALL NEW 2.2 AT DIESEL</t>
  </si>
  <si>
    <t>DAIHATSU-AYLA-M M/T MI 1.0</t>
  </si>
  <si>
    <t>MAZDA-CX-5 2.5 GT 19</t>
  </si>
  <si>
    <t>DAIHATSU-XENIA-GREAT NEW 1.3 X M/T STD</t>
  </si>
  <si>
    <t>SUZUKI-CARRY-REALVAN 1.5 GX AW MC</t>
  </si>
  <si>
    <t>SUZUKI-ERTIGA-NEW ERTIGA GX MT AIRBAG</t>
  </si>
  <si>
    <t>TOYOTA-ALPHARD-2.5 G</t>
  </si>
  <si>
    <t>CHEVROLET-TRAILBLAZER-NEW 2.5 LTZ AT</t>
  </si>
  <si>
    <t>HONDA-CRV-ALL NEW 1.5 TURBO PRESTIGE CVT</t>
  </si>
  <si>
    <t>HONDA-HRV-1.5 S CVT CKD</t>
  </si>
  <si>
    <t>MERCEDES BENZ-GLA-200 AMG</t>
  </si>
  <si>
    <t>NISSAN-MARCH-1.2 AT</t>
  </si>
  <si>
    <t>SUZUKI-ERTIGA-NEW ERTIGA GL MT AIRBAG</t>
  </si>
  <si>
    <t>TOYOTA-ALPHARD-NEW ALPHARD 2.5 G AT</t>
  </si>
  <si>
    <t>TOYOTA-FORTUNER-4X2 2.4 VRZ AT DIESEL TRD</t>
  </si>
  <si>
    <t>TOYOTA-INNOVA-ALL NEW INNOVA 2.4 Q M/T DIESEL VEN</t>
  </si>
  <si>
    <t>DAIHATSU-TERIOS-ALL NEW R AT</t>
  </si>
  <si>
    <t>MITSUBISHI-XPANDER-EXCEED AT</t>
  </si>
  <si>
    <t>TOYOTA-INNOVA-VENTURER 2.4 AT</t>
  </si>
  <si>
    <t>MITSUBISHI-PAJERO-ALL NEW SPORT DAKAR 4X2 AT</t>
  </si>
  <si>
    <t>TOYOTA-YARIS-S LIMITED AUTOMATIC TDR</t>
  </si>
  <si>
    <t>DAIHATSU-AYLA-NEW 1.0 D MT</t>
  </si>
  <si>
    <t>MITSUBISHI-DELICA-ROYAL 2.0 AT 150</t>
  </si>
  <si>
    <t>NISSAN-NAVARA-SL 2.5 M/T</t>
  </si>
  <si>
    <t>SUZUKI-KARIMUN-NEW WAGON R GL PLUS M/T</t>
  </si>
  <si>
    <t>TOYOTA-RUSH-NEW 1500 S VVTI A/T TRD SPORTIVO</t>
  </si>
  <si>
    <t>BMW-SERIES 3-320 LCI SPORT</t>
  </si>
  <si>
    <t>MITSUBISHI-PAJERO-2.4L DAKAR 4X4 8V A/T</t>
  </si>
  <si>
    <t>DAIHATSU-AYLA-NEW 1.2 X AT</t>
  </si>
  <si>
    <t>SUZUKI-BALENO-ALL NEW BALENO AT</t>
  </si>
  <si>
    <t>TOYOTA-RUSH-1.5 S M/T TRD SPORTIVO</t>
  </si>
  <si>
    <t>TOYOTA-YARIS-NEW HEYKERS TRD CVT</t>
  </si>
  <si>
    <t>MITSUBISHI-XPANDER-ULTIMATE AT</t>
  </si>
  <si>
    <t>TOYOTA-INNOVA-ALL NEW INNOVA 2.4 Q A/T DIESEL</t>
  </si>
  <si>
    <t>TOYOTA-INNOVA-ALL NEW INNOVA 2.4 Q A/T VENTURER</t>
  </si>
  <si>
    <t>TOYOTA-VIOS-1.5 G M/T</t>
  </si>
  <si>
    <t>TOYOTA-ALPHARD-VELFIRE 2.4 Z A/T GOLDEN EYES</t>
  </si>
  <si>
    <t>DAIHATSU-LUXIO-1.5 D M/T MC</t>
  </si>
  <si>
    <t>DAIHATSU-XENIA-AIRBAG M MT 1.0 STD</t>
  </si>
  <si>
    <t>SUZUKI-CARRY-MB ST 1,5</t>
  </si>
  <si>
    <t>HONDA-CRV-RM1 2WD 2.0 MT CKD</t>
  </si>
  <si>
    <t>MITSUBISHI-PAJERO-SPORT 2.5 HP E 4x2 5 AT</t>
  </si>
  <si>
    <t>DAIHATSU-AYLA-1.2 R DELUXE M/T</t>
  </si>
  <si>
    <t>HONDA-CRV-1.5 TURBO CVT</t>
  </si>
  <si>
    <t>SUZUKI-IGNIS-GX AT</t>
  </si>
  <si>
    <t>DAIHATSU-AYLA-NEW 1.2 R MT</t>
  </si>
  <si>
    <t>DAIHATSU-TERIOS-ALL NEW R MT</t>
  </si>
  <si>
    <t>TOYOTA-RUSH-ALL NEW 1.5 S M/T TRD</t>
  </si>
  <si>
    <t>DAIHATSU-XENIA-R MT STD ALL NEW</t>
  </si>
  <si>
    <t>NISSAN-X TRAIL-ALL NEW 2.5 XT A/T</t>
  </si>
  <si>
    <t>TOYOTA-AVANZA-1.3 E A/T NEW</t>
  </si>
  <si>
    <t>TOYOTA-AVANZA-1.3 E M/T NEW</t>
  </si>
  <si>
    <t>DAIHATSU-TERIOS-AIRBAG TX A/T</t>
  </si>
  <si>
    <t>MITSUBISHI-MIRAGE-1.2L EXCEED 4X2 AT</t>
  </si>
  <si>
    <t>SUZUKI-ERTIGA-DOUBLE BLOWER GL AT</t>
  </si>
  <si>
    <t>TOYOTA-COROLLA-ALTIS G A/T</t>
  </si>
  <si>
    <t>TOYOTA-FORTUNER-2.5 G A/T</t>
  </si>
  <si>
    <t>TOYOTA-FORTUNER-NEW 2.5 G A/T VN TURBO</t>
  </si>
  <si>
    <t>TOYOTA-INNOVA-GRAND NEW E M/T BENSIN</t>
  </si>
  <si>
    <t>SUZUKI-KARIMUN-WAGON R GX M/T</t>
  </si>
  <si>
    <t>SUZUKI-SWIFT-ALL NEW GX M/T</t>
  </si>
  <si>
    <t>TOYOTA-FORTUNER-4X2 G AT DIESEL</t>
  </si>
  <si>
    <t>TOYOTA-FORTUNER-FORTUNER 4X2 2.4 G MT DIESEL</t>
  </si>
  <si>
    <t>TOYOTA-RUSH-TRD S M/T</t>
  </si>
  <si>
    <t>CHEVROLET-SPIN-1.5 LS M/T</t>
  </si>
  <si>
    <t>DAIHATSU-AYLA-X ELEGANT A/T MI 1.0</t>
  </si>
  <si>
    <t>MERCEDES-BENZ.GL-400 A/T</t>
  </si>
  <si>
    <t>MITSUBISHI-MIRAGE-GLS SPORT A/T</t>
  </si>
  <si>
    <t>MITSUBISHI-TRITON-2.5L DC EXCEED (4X4) M/T</t>
  </si>
  <si>
    <t>TOYOTA-YARIS-NEW S MT TRD</t>
  </si>
  <si>
    <t>TOYOTA-YARIS-S M/T TRD</t>
  </si>
  <si>
    <t>MAZDA-CX-5 TOURING A/T</t>
  </si>
  <si>
    <t>TOYOTA-INNOVA-ALL NEW INNOVA 2.0 G M/T</t>
  </si>
  <si>
    <t>TOYOTA-YARIS-1.5 G A/T</t>
  </si>
  <si>
    <t>TOYOTA-YARIS-1.5 TRD SPORTIVO A/T</t>
  </si>
  <si>
    <t>LEXUS-LEXUS-NX 200t F SPORT 4X2 AT</t>
  </si>
  <si>
    <t>MITSUBISHI-PAJERO-ALL NEW PAJERO SPORT DAKAR 4X4</t>
  </si>
  <si>
    <t>TOYOTA-FORTUNER-4X2 2.7 SRZ AT TRD</t>
  </si>
  <si>
    <t>TOYOTA-AVANZA-1.5 S M/T VVTI</t>
  </si>
  <si>
    <t>DAIHATSU-TERIOS-TX M/T NEW ADV</t>
  </si>
  <si>
    <t>CHEVROLET-AVEO-NEW 1.4L LT A/T</t>
  </si>
  <si>
    <t>HONDA-FREED-G83 1,5 E AT</t>
  </si>
  <si>
    <t>MITSUBISHI-PAJERO-EXCEED 4X2 AT</t>
  </si>
  <si>
    <t>DAIHATSU-TRS-1.5 TX M/T</t>
  </si>
  <si>
    <t>HONDA-JAZZ-GK5 1.5 S MT</t>
  </si>
  <si>
    <t>TOYOTA-RUSH-1.5 S VVTi M/T LTD</t>
  </si>
  <si>
    <t>SUZUKI-APV-ARENA LUXURY SGX 1.5 M/T</t>
  </si>
  <si>
    <t>SUZUKI-KARIMUN-WAGON R 1.0 DILAGO</t>
  </si>
  <si>
    <t>SUZUKI-SWIFT-ALL NEW GX A/T</t>
  </si>
  <si>
    <t>TOYOTA-FT86-2.0 L A/T TRD</t>
  </si>
  <si>
    <t>BMW-SERIES 4-435 I COUPE M SPORT</t>
  </si>
  <si>
    <t>CHEVROLET-TRAX-1.4 LTZ AT TURBO</t>
  </si>
  <si>
    <t>DAIHATSU-XENIA-GREAT NEW 1.0 D M/T STD</t>
  </si>
  <si>
    <t>HONDA-CRZ-AT</t>
  </si>
  <si>
    <t>MERCEDES BENZ-CLS-400</t>
  </si>
  <si>
    <t>MERCEDES BENZ-GLA-200 URBAN</t>
  </si>
  <si>
    <t>TOYOTA-AVANZA-G 1.5 M/T LUXURY</t>
  </si>
  <si>
    <t>TOYOTA-INNOVA-GRAND NEW G A/T LUX BENSIN</t>
  </si>
  <si>
    <t>TOYOTA-YARIS-NEW YARIS G CVT</t>
  </si>
  <si>
    <t>DAIHATSU-XENIA-ALL NEW AIRBAG R M/T DG 1.3 STD</t>
  </si>
  <si>
    <t>HONDA-BRIO-RS MT 1.2</t>
  </si>
  <si>
    <t>LEXUS-LEXUS-RX 200T F SPORT 4X2 A/T</t>
  </si>
  <si>
    <t>TOYOTA-INNOVA-ALL NEW INNOVA 2.4 G M/T DIESEL</t>
  </si>
  <si>
    <t>TOYOTA-RUSH-NEW 1500 S VVTI M/T TRD SPORTIVO</t>
  </si>
  <si>
    <t>HONDA-CIVIC-ALL NEW CIVIC L TURBO</t>
  </si>
  <si>
    <t>HONDA-MOBILIO-RS MT LE</t>
  </si>
  <si>
    <t>SUZUKI-IGNIS-GLX MT</t>
  </si>
  <si>
    <t>TOYOTA-INNOVA-ALL NEW INNOVA 2.4 Q A/T DIESEL VEN</t>
  </si>
  <si>
    <t>DAIHATSU-TERIOS-ALL NEW X MT</t>
  </si>
  <si>
    <t>MITSUBISHI-XPANDER-GLX MT</t>
  </si>
  <si>
    <t>TOYOTA-INNOVA-GRAND NEW J M/T BENSIN</t>
  </si>
  <si>
    <t>TOYOTA-LAND CRUISER-200 4.6 AT</t>
  </si>
  <si>
    <t>HONDA-FREED-GB3 1.5 E A/T CKD</t>
  </si>
  <si>
    <t>TOYOTA-FORTUNER-G A/T DIESEL</t>
  </si>
  <si>
    <t>TOYOTA-ALPHARD-SC AUDIOLESS</t>
  </si>
  <si>
    <t>TOYOTA-AVANZA-1.3 E A/T</t>
  </si>
  <si>
    <t>BMW-SERIES 3-328i SPORT</t>
  </si>
  <si>
    <t>BMW-X6-X DRIVE 35i</t>
  </si>
  <si>
    <t>DAIHATSU-XENIA-GREAT NEW 1.3 R M/T STD</t>
  </si>
  <si>
    <t>TOYOTA-CAMRY-ALL NEW 2.5 V A/T</t>
  </si>
  <si>
    <t>TOYOTA-INNOVA-GRAND NEW V M/T BENSIN</t>
  </si>
  <si>
    <t>TOYOTA-YARIS-1.5 TRD SPORTIVO M/T</t>
  </si>
  <si>
    <t>MERCEDES-BENZ V CLASS-220 CDI</t>
  </si>
  <si>
    <t>TOYOTA-HILUX-DOUBLE CABIN 4X4 G MT</t>
  </si>
  <si>
    <t>TOYOTA-RUSH-NEW S MT TRD LTD</t>
  </si>
  <si>
    <t>TOYOTA-YARIS-S CVT TRD HEYKERS</t>
  </si>
  <si>
    <t>DAIHATSU-XENIA-AIRBAG R AT 1.3 SPORTY</t>
  </si>
  <si>
    <t>TOYOTA-AGYA-NEW AGYA 1.2 TRD AT</t>
  </si>
  <si>
    <t>TOYOTA-FORTUNER-4X2 2.7 SRZ LUX AT BENSIN</t>
  </si>
  <si>
    <t>TOYOTA-FORTUNER-FORTUNER 4X2 VRZ AT DIESEL</t>
  </si>
  <si>
    <t>TOYOTA-RUSH-1.5 G M/T</t>
  </si>
  <si>
    <t>WULING</t>
  </si>
  <si>
    <t>WULING-WULING-CONFERO S 1.5 L LUX</t>
  </si>
  <si>
    <t>TOYOTA-INNOVA-GRAND NEW G A/T BENSIN</t>
  </si>
  <si>
    <t>SUZUKI-APV-APV GX 1.5 A/T</t>
  </si>
  <si>
    <t>BMW-SERIES 3-320i</t>
  </si>
  <si>
    <t>BMW-SERIES 3-320i A/T</t>
  </si>
  <si>
    <t>BMW-SERIES 3-330i COUPE</t>
  </si>
  <si>
    <t>BMW-SERIES 7-740 Li A/T</t>
  </si>
  <si>
    <t>CHEVROLET-CAPTIVA-ZX 2.4 A/T</t>
  </si>
  <si>
    <t>DAIHATSU-GRAN-1.5 D FF</t>
  </si>
  <si>
    <t>DAIHATSU-TERIOS-1.5 TS PLUS EXTRA</t>
  </si>
  <si>
    <t>DAIHATSU-TERIOS-TX M/T NEW ELG</t>
  </si>
  <si>
    <t>DAIHATSU-TERIOS-TX NEW ELEGANT 1.5 M/T</t>
  </si>
  <si>
    <t>DAIHATSU-TRS-1.5 TX A/T</t>
  </si>
  <si>
    <t>DAIHATSU-TRS-TX 1.5 ADVENTURE A/T</t>
  </si>
  <si>
    <t>DAIHATSU-TRS-TX 1.5 ADVENTURE M/T</t>
  </si>
  <si>
    <t>DAIHATSU-TRS-TX ELEGANT 1.5 A/T</t>
  </si>
  <si>
    <t>DAIHATSU-TRS-TX ELEGANT 1.5 M/T</t>
  </si>
  <si>
    <t>DAIHATSU-XENIA-1.3 DLX</t>
  </si>
  <si>
    <t>DAIHATSU-XENIA-DLX PLUS</t>
  </si>
  <si>
    <t>HONDA-ACCORD-VTiL 2.4 NEW A/T</t>
  </si>
  <si>
    <t>HONDA-CITY-S M/T</t>
  </si>
  <si>
    <t>HONDA-CIVIC-1.8 AT</t>
  </si>
  <si>
    <t>HONDA-CRV-2.0 M / T</t>
  </si>
  <si>
    <t>HONDA-CRV-IVTEC 2.4 A/T</t>
  </si>
  <si>
    <t>HONDA-FREED-Si VTEC AT</t>
  </si>
  <si>
    <t>HONDA-JAZZ-1.5 S A/T</t>
  </si>
  <si>
    <t>HONDA-JAZZ-1.5 S M/T</t>
  </si>
  <si>
    <t>HONDA-NEW JAZZ-1.5 S A/T</t>
  </si>
  <si>
    <t>HONDA-NEW JAZZ-1.5 S M/T</t>
  </si>
  <si>
    <t>HYUNDAI-H1-XG CLASIC A/T</t>
  </si>
  <si>
    <t>MERCEDES BENZ-C CLASS-C 200 CLASSIC</t>
  </si>
  <si>
    <t>MERCEDES BENZ-C CLASS-C 63</t>
  </si>
  <si>
    <t>MERCEDES BENZ-E CLASS-300 E</t>
  </si>
  <si>
    <t>MERCEDES-SLK-300</t>
  </si>
  <si>
    <t>MITSUBISHI-LANCER-NEW SEI 1.8 A/T</t>
  </si>
  <si>
    <t>MITSUBISHI-PAJERO-4X2 GLS PREMIUM</t>
  </si>
  <si>
    <t>MITSUBISHI-PAJERO-GLX 4X4 MT</t>
  </si>
  <si>
    <t>NISSAN-LIVINA-1.5 L XR A/T</t>
  </si>
  <si>
    <t>NISSAN-LIVINA-GRAND 1.8 L ULTIMATE 6 SPEED M/T</t>
  </si>
  <si>
    <t>NISSAN-LIVINA-GRAND LIVINA 1.5 L XR A/T</t>
  </si>
  <si>
    <t>NISSAN-SERENA-COMFORD TOURING 2.0 L/CT A/T</t>
  </si>
  <si>
    <t>NISSAN-TEANA-A/T</t>
  </si>
  <si>
    <t>NISSAN-X TRAIL-2.0 A/T</t>
  </si>
  <si>
    <t>NISSAN-X TRAIL-X-TRAIL 2.5 XT A/T</t>
  </si>
  <si>
    <t>SUZUKI-APV-ARENA LUXURY AT R17</t>
  </si>
  <si>
    <t>SUZUKI-APV-GE FTF M/T</t>
  </si>
  <si>
    <t>SUZUKI-BALENO-BALENO M/T</t>
  </si>
  <si>
    <t>SUZUKI-CARRY-FUTURA DELUXE 1.5</t>
  </si>
  <si>
    <t>SUZUKI-CARRY-FUTURA ST 150</t>
  </si>
  <si>
    <t>SUZUKI-CARRY-ST 150 DX</t>
  </si>
  <si>
    <t>TOYOTA-AVANZA-1.3 G A/T VVTI MC</t>
  </si>
  <si>
    <t>TOYOTA-AVANZA-1.5 S M/T VVTI MC</t>
  </si>
  <si>
    <t>TOYOTA-AVANZA-E M/T DRESS UP</t>
  </si>
  <si>
    <t>TOYOTA-FORTUN-4X2 A/T DIESEL MC</t>
  </si>
  <si>
    <t>TOYOTA-FORTUNER-2.7 L 4X4 V LUX A/T</t>
  </si>
  <si>
    <t>TOYOTA-FORTUNER-4X2 G STD A/T</t>
  </si>
  <si>
    <t>TOYOTA-HARRIER-HARRIER 2.4</t>
  </si>
  <si>
    <t>TOYOTA-RUSH-G 1.5 VVTI i</t>
  </si>
  <si>
    <t>TOYOTA-VIOS-NEW G M/T</t>
  </si>
  <si>
    <t>TOYOTA-VIOS-NEW VIOS G A/T</t>
  </si>
  <si>
    <t>TOYOTA-YARIS-1.5 S A/T LIMITED</t>
  </si>
  <si>
    <t>TOYOTA-YARIS-1.5 S M/T</t>
  </si>
  <si>
    <t>TOYOTA-YARIS-E M/T DRESS UP</t>
  </si>
  <si>
    <t>TOYOTA-YARIS-J A/T</t>
  </si>
  <si>
    <t>TOYOTA-YARIS-J M/T</t>
  </si>
  <si>
    <t>CHEVROLET-CAPTIVA-2.0 DIESEL</t>
  </si>
  <si>
    <t>DAIHATSU-SIRION-1.3 D A/T</t>
  </si>
  <si>
    <t>DAIHATSU-SIRION-1.3 VVTi M/T</t>
  </si>
  <si>
    <t>DAIHATSU-TERIOS-TX M/T MC</t>
  </si>
  <si>
    <t>DAIHATSU-TRS-1.5 TS PLUS M/T</t>
  </si>
  <si>
    <t>HONDA-ACCORD-ALL NEW Vti 2.4 M/T</t>
  </si>
  <si>
    <t>HONDA-ACCORD-VTI 2.4 A/T</t>
  </si>
  <si>
    <t>HONDA-ACCORD-VTIL 2.4 A/T</t>
  </si>
  <si>
    <t>HONDA-CITY-E A/T</t>
  </si>
  <si>
    <t>HONDA-CITY-E M/T</t>
  </si>
  <si>
    <t>HONDA-CITY-NEW RS A/T</t>
  </si>
  <si>
    <t>HONDA-CIVIC-NEW 1.8 A/T</t>
  </si>
  <si>
    <t>HONDA-CIVIC-NEW 1.8 M/T</t>
  </si>
  <si>
    <t>HONDA-CRV-2.400 A / T</t>
  </si>
  <si>
    <t>MAZDA-2-(SPEED) S M/T</t>
  </si>
  <si>
    <t>MAZDA-2-1.5 R A/T</t>
  </si>
  <si>
    <t>MAZDA-2-1.5 R M/T</t>
  </si>
  <si>
    <t>MAZDA-2-1.5 S A/T</t>
  </si>
  <si>
    <t>MAZDA-2-1.5 S M/T</t>
  </si>
  <si>
    <t>MAZDA-6-2.5 L SEDAN A/T</t>
  </si>
  <si>
    <t>MAZDA-CX-7</t>
  </si>
  <si>
    <t>MERCEDES BENZ-C CLASS-250 AMG</t>
  </si>
  <si>
    <t>MERCEDES BENZ-C CLASS-250 CGI AVANTGRADE AMG</t>
  </si>
  <si>
    <t>MERCEDES BENZ-C CLASS-C 300 ELEGANT</t>
  </si>
  <si>
    <t>MERCEDES BENZ-E CLASS-250 CGI AVANTGARDE</t>
  </si>
  <si>
    <t>MERCEDES BENZ-E CLASS-E 350 COUPE AVG AMG</t>
  </si>
  <si>
    <t>MERCEDES BENZ-S CLASS-S 300 FL RSE</t>
  </si>
  <si>
    <t>MERCEDES BENZ-S CLASS-S 500</t>
  </si>
  <si>
    <t>MERCEDES-BENZ V CLASS-350</t>
  </si>
  <si>
    <t>MITSUBISHI-PAJERO-Di D DIESEL A/T</t>
  </si>
  <si>
    <t>MITSUBISHI-PAJERO-NEW SPORT 4X2 M/T</t>
  </si>
  <si>
    <t>MITSUBISHI-PAJERO-SUPER EXCEED 3.2 DIESEL</t>
  </si>
  <si>
    <t>NISSAN-LIVINA-1.5 L XR M/T</t>
  </si>
  <si>
    <t>NISSAN-LIVINA-1.8 HWS M/T</t>
  </si>
  <si>
    <t>NISSAN-LIVINA-GRAND 1.8 L ULTIMATE A/T</t>
  </si>
  <si>
    <t>NISSAN-LIVINA-GRAND LIVINA 1.8 L XV 6 SPEED M/T</t>
  </si>
  <si>
    <t>NISSAN-SERENA-HIGHWAY STAR 2.0 L/HS A/T</t>
  </si>
  <si>
    <t>SUZUKI-CARRY-FUTURA ST 150 RV GX</t>
  </si>
  <si>
    <t>SUZUKI-SPLASH-ST 1.2 M/T</t>
  </si>
  <si>
    <t>TOYOTA-ALPHARD-S LIMITED 2.4 A/T</t>
  </si>
  <si>
    <t>TOYOTA-ALPHARD-VELLFIRE 2.4 Z PLATINUM</t>
  </si>
  <si>
    <t>TOYOTA-AVANZA-1.3 G M/T VVTI MC</t>
  </si>
  <si>
    <t>TOYOTA-AVANZA-1.5 S A/T VVTI MC</t>
  </si>
  <si>
    <t>TOYOTA-CAMRY-ALL NEW 2.4 V A/T LUX</t>
  </si>
  <si>
    <t>TOYOTA-COROLLA-NEW ALTIS 1.8 G A/T</t>
  </si>
  <si>
    <t>TOYOTA-FORTUNER-2.5 D M/T</t>
  </si>
  <si>
    <t>TOYOTA-FORTUNER-4X2 G M/T DIESEL</t>
  </si>
  <si>
    <t>TOYOTA-FORTUNER-4X4 G LUX</t>
  </si>
  <si>
    <t>TOYOTA-INNOVA-V A/T LUXURY BENSIN</t>
  </si>
  <si>
    <t>TOYOTA-VIOS-AT</t>
  </si>
  <si>
    <t>TOYOTA-VIOS-NEW VIOS 1.5 G A/T</t>
  </si>
  <si>
    <t>TOYOTA-YARIS-1.5 E M/T LTD</t>
  </si>
  <si>
    <t>BMW-X1-S DRIVE EXCECUTIVE 1.8</t>
  </si>
  <si>
    <t>BMW-X6-M</t>
  </si>
  <si>
    <t>CHEVROLET-CAPTIVA-FL FWD GRAND</t>
  </si>
  <si>
    <t>DAIHATSU-SIRION-1.3 VVTi A/T</t>
  </si>
  <si>
    <t>DAIHATSU-XENIA-M ALL NEW</t>
  </si>
  <si>
    <t>DAIHATSU-XENIA-R A/T ALL NEW</t>
  </si>
  <si>
    <t>DAIHATSU-XENIA-R A/T SPORTY ALL NEW</t>
  </si>
  <si>
    <t>DAIHATSU-XENIA-R AT ATTIVO ALL NEW</t>
  </si>
  <si>
    <t>DAIHATSU-XENIA-R M/T ALL NEW</t>
  </si>
  <si>
    <t>DAIHATSU-XENIA-R M/T SPORTY ALL NEW</t>
  </si>
  <si>
    <t>DAIHATSU-XENIA-R MT ATTIVO ALL NEW</t>
  </si>
  <si>
    <t>DAIHATSU-XENIA-X ALL NEW</t>
  </si>
  <si>
    <t>DAIHATSU-XENIA-X STD ALL NEW</t>
  </si>
  <si>
    <t>HONDA-CITY-NEW E A/T</t>
  </si>
  <si>
    <t>HONDA-FREED-ALPHA A/T</t>
  </si>
  <si>
    <t>HYUNDAI-H1-ELEGANT CRDI 2.4 A/T</t>
  </si>
  <si>
    <t>HYUNDAI-H1-F/L XG GASOLINE A/T</t>
  </si>
  <si>
    <t>MAZDA-8-A/T</t>
  </si>
  <si>
    <t>MERCEDES BENZ-E CLASS-300 AVANTGARDE</t>
  </si>
  <si>
    <t>MERCEDES BENZ-ML-350 JEEP</t>
  </si>
  <si>
    <t>MITSUBISHI-PAJERO-3.8 V6 SUPER EXCEED</t>
  </si>
  <si>
    <t>NISSAN-LIVINA-GRAND 1.5 HWS AUTECH M/T</t>
  </si>
  <si>
    <t>NISSAN-LIVINA-GRAND 1.5 S M/T</t>
  </si>
  <si>
    <t>NISSAN-MARCH-1.2 NISMO M/T</t>
  </si>
  <si>
    <t>NISSAN-X TRAIL-AUTECH 2.5 ST XTRONIC CVT</t>
  </si>
  <si>
    <t>TOYOTA-ALPHARD-3.5 V A/T</t>
  </si>
  <si>
    <t>TOYOTA-AVANZA-1.5 S A/T</t>
  </si>
  <si>
    <t>TOYOTA-COROLLA-ALTIS G M/T</t>
  </si>
  <si>
    <t>TOYOTA-FORTUNER-4X2 G LUX A/T TRD</t>
  </si>
  <si>
    <t>TOYOTA-FORTUNER-4X4  V AT MC</t>
  </si>
  <si>
    <t>TOYOTA-INNOVA-E 2.0 M/T</t>
  </si>
  <si>
    <t>TOYOTA-INNOVA-E AUTOMATIC BENSIN</t>
  </si>
  <si>
    <t>TOYOTA-INNOVA-G A/T LUX</t>
  </si>
  <si>
    <t>TOYOTA-INNOVA-G M/T DIESEL MC</t>
  </si>
  <si>
    <t>TOYOTA-INNOVA-G M/T LUXURY BENSIN</t>
  </si>
  <si>
    <t>TOYOTA-INNOVA-GRAND NEW E A/T BENSIN</t>
  </si>
  <si>
    <t>TOYOTA-INNOVA-GRAND NEW G M/T DIESEL</t>
  </si>
  <si>
    <t>TOYOTA-INNOVA-GRAND NEW G M/T LUX BENSIN</t>
  </si>
  <si>
    <t>TOYOTA-INNOVA-GRAND NEW V A/T BENSIN</t>
  </si>
  <si>
    <t>TOYOTA-INNOVA-GRAND NEW V A/T LUX BENSIN</t>
  </si>
  <si>
    <t>TOYOTA-INNOVA-GRAND NEW V M/T DIESEL</t>
  </si>
  <si>
    <t>TOYOTA-LAND CRUISER-200 A/T DIESEL STD SPEC</t>
  </si>
  <si>
    <t>TOYOTA-RUSH-G A/T DREES UP LUXURY</t>
  </si>
  <si>
    <t>TOYOTA-RUSH-G A/T LUXURY</t>
  </si>
  <si>
    <t>TOYOTA-RUSH-G M/T DREES UP LUXURY</t>
  </si>
  <si>
    <t>TOYOTA-RUSH-G M/T LUXURY</t>
  </si>
  <si>
    <t>TOYOTA-RUSH-S A/T DRESS UP</t>
  </si>
  <si>
    <t>TOYOTA-RUSH-S M/T DRESS UP</t>
  </si>
  <si>
    <t>BMW-SERIES 3-320i LIMITED EDITION</t>
  </si>
  <si>
    <t>BMW-SERIES 3-325i M EDITION</t>
  </si>
  <si>
    <t>BMW-SERIES 3-335i</t>
  </si>
  <si>
    <t>BMW-SERIES 5-520 D</t>
  </si>
  <si>
    <t>BMW-SERIES 5-520i A/T F 10</t>
  </si>
  <si>
    <t>BMW-SERIES 5-520i S</t>
  </si>
  <si>
    <t>BMW-SERIES 5-528i BUSSINES</t>
  </si>
  <si>
    <t>BMW-X1-S DRIVE 181 EXECUTIVE</t>
  </si>
  <si>
    <t>BMW-X3-3.0 AT</t>
  </si>
  <si>
    <t>BMW-X3-xDRIVE 20i</t>
  </si>
  <si>
    <t>CHEVROLET-AVEO-NEW 1.4L LS A/T</t>
  </si>
  <si>
    <t>CHEVROLET-AVEO-NEW 1.4L LS M/T</t>
  </si>
  <si>
    <t>CHEVROLET-AVEO-NEW 1.4L LT M/T</t>
  </si>
  <si>
    <t>CHEVROLET-CAPTIVA-2.0 L DIESEL FWD AT PEARL WHITE</t>
  </si>
  <si>
    <t>CHEVROLET-COLORADO-LTZ CREW CAB</t>
  </si>
  <si>
    <t>CHEVROLET-TRAILBLAZER-2.5 MT (4x2)</t>
  </si>
  <si>
    <t>CHEVROLET-TRAILBLAZER-2.8 AT (4x4)</t>
  </si>
  <si>
    <t>DAIHATSU-GRAN MAX-MB HI 1.3 AC</t>
  </si>
  <si>
    <t>DAIHATSU-GRANMAX VAN-NEW BLIND AC</t>
  </si>
  <si>
    <t>DAIHATSU-XENIA-FMC R A/T 1.3</t>
  </si>
  <si>
    <t>DAIHATSU-XENIA-FMC R A/T 1.3 ATTIVO</t>
  </si>
  <si>
    <t>DAIHATSU-XENIA-R A/T STD ALL NEW</t>
  </si>
  <si>
    <t>HONDA-BRIO-RS A/T 1.3</t>
  </si>
  <si>
    <t>HONDA-CITY-NEW E M/T</t>
  </si>
  <si>
    <t>HONDA-CITY-NEW S A/T</t>
  </si>
  <si>
    <t>HONDA-FREED-SD</t>
  </si>
  <si>
    <t>HYUNDAI-H1-F/L XG CRDI A/T</t>
  </si>
  <si>
    <t>HYUNDAI-H1-ROYAL ELEGANCE A/T</t>
  </si>
  <si>
    <t>KIA-RIO-A/T</t>
  </si>
  <si>
    <t>MAZDA-2-HATCH BACK S A/T</t>
  </si>
  <si>
    <t>MAZDA-2-HB SPORTS 4 AT</t>
  </si>
  <si>
    <t>MAZDA-2-HB V AT</t>
  </si>
  <si>
    <t>MAZDA-2-RZ A/T</t>
  </si>
  <si>
    <t>MAZDA-2-V M/T SEDAN</t>
  </si>
  <si>
    <t>MAZDA-BIANTE-BIANTE</t>
  </si>
  <si>
    <t>MERCEDES BENZ-C CLASS-200</t>
  </si>
  <si>
    <t>MERCEDES BENZ-C CLASS-200 CGI CLASSIC</t>
  </si>
  <si>
    <t>MERCEDES BENZ-C CLASS-250 CGI COUPE</t>
  </si>
  <si>
    <t>MERCEDES BENZ-CLS-350</t>
  </si>
  <si>
    <t>MERCEDES BENZ-CLS-350 AMG</t>
  </si>
  <si>
    <t>MERCEDES BENZ-E CLASS-250 COUPE AVG AMG</t>
  </si>
  <si>
    <t>MERCEDES BENZ-E CLASS-300 AVG AMG</t>
  </si>
  <si>
    <t>MERCEDES BENZ-E CLASS-E 250 CGI</t>
  </si>
  <si>
    <t>MERCEDES BENZ-G CLASS-63 AMG</t>
  </si>
  <si>
    <t>MERCEDES BENZ-S CLASS-S 350 L</t>
  </si>
  <si>
    <t>MERCEDES BENZ-S CLASS-SLK 350</t>
  </si>
  <si>
    <t>MERCEDES-SLK-250 AMG</t>
  </si>
  <si>
    <t>MITSUBISHI-MIRAGE-EXCEED</t>
  </si>
  <si>
    <t>NISSAN-ELGRAND-3.5 HIGHWAY STAR</t>
  </si>
  <si>
    <t>NISSAN-EVALIA-SV A/T</t>
  </si>
  <si>
    <t>NISSAN-LIVINA-GRAND 1.5 L ULTIMATE A/T</t>
  </si>
  <si>
    <t>NISSAN-MARCH-1.2 AUTECH A/T</t>
  </si>
  <si>
    <t>NISSAN-SERENA-HIGH WAY 2.0 A/ T</t>
  </si>
  <si>
    <t>NISSAN-TEANA-2.5 XV CVT 4X2 A/T</t>
  </si>
  <si>
    <t>NISSAN-X TRAIL-2.5 XT X TREMER</t>
  </si>
  <si>
    <t>SUZUKI-SWIFT-ALL NEW GL A/T</t>
  </si>
  <si>
    <t>SUZUKI-SWIFT-ALL NEW GL M/T</t>
  </si>
  <si>
    <t>TOYOTA-CAMRY-ALL NEW 2.5 V A/T LUX</t>
  </si>
  <si>
    <t>TOYOTA-CAMRY-ALL NEW 2.5 V HYBRID A/T</t>
  </si>
  <si>
    <t>TOYOTA-COROLLA-ALTIS A/T</t>
  </si>
  <si>
    <t>TOYOTA-FORTUNER-NEW 2.5 G A/T TDR VN TURBO</t>
  </si>
  <si>
    <t>TOYOTA-FORTUNER-NEW 2.5 G M/T TDR VN TURBO</t>
  </si>
  <si>
    <t>TOYOTA-FORTUNER-NEW 2.5 G M/T VN TURBO</t>
  </si>
  <si>
    <t>TOYOTA-FORTUNER-NEW 2.7 G A/T LUX TRD BENSIN</t>
  </si>
  <si>
    <t>TOYOTA-FT86-2.0 L A/T</t>
  </si>
  <si>
    <t>TOYOTA-INNOVA-G A/T CAPTAIN SEAT</t>
  </si>
  <si>
    <t>TOYOTA-INNOVA-J MT</t>
  </si>
  <si>
    <t>TOYOTA-INNOVA-J MT DRESS UP</t>
  </si>
  <si>
    <t>TOYOTA-INNOVA-V A/T EXTRA DIESEL</t>
  </si>
  <si>
    <t>TOYOTA-LAND CRUISER-FJ CRUISER</t>
  </si>
  <si>
    <t>TOYOTA-VIOS-MT</t>
  </si>
  <si>
    <t>BMW-SERIES 1-116i A/T</t>
  </si>
  <si>
    <t>BMW-SERIES 3-320 D MODERN LINE</t>
  </si>
  <si>
    <t>BMW-SERIES 3-320i A/T LUXURY</t>
  </si>
  <si>
    <t>BMW-SERIES 3-328i COUPE</t>
  </si>
  <si>
    <t>BMW-SERIES 3-328i LUXURY</t>
  </si>
  <si>
    <t>BMW-SERIES 5-520i E 60 A/T</t>
  </si>
  <si>
    <t>BMW-SERIES 6-640 i GRAND COUPE</t>
  </si>
  <si>
    <t>BMW-SERIES 6-M6 GRAN COUPE</t>
  </si>
  <si>
    <t>BMW-SERIES 7-730 i</t>
  </si>
  <si>
    <t>BMW-SERIES 7-730 Li</t>
  </si>
  <si>
    <t>BMW-SERIES M-135i</t>
  </si>
  <si>
    <t>BMW-X1-S DRIVE 20 D</t>
  </si>
  <si>
    <t>BMW-X3-XDRIVE 20D AT</t>
  </si>
  <si>
    <t>CHEVROLET-AVEO-1.4 LT AT HB</t>
  </si>
  <si>
    <t>CHEVROLET-CAPTIVA-NEW BENSIN 2.0 L AT</t>
  </si>
  <si>
    <t>CHEVROLET-TRAILBLAZER-2.8 (4X2) A/T DIESEL</t>
  </si>
  <si>
    <t>DAIHATSU-GRAN MAX-1.5 D AC PS</t>
  </si>
  <si>
    <t>DAIHATSU-LUXIO-1.5 VVTI M M/T</t>
  </si>
  <si>
    <t>DAIHATSU-TERIOS-AIRBAG TS M/T</t>
  </si>
  <si>
    <t>DAIHATSU-XENIA-AIRBAG R MT 1.3 ATTIVO</t>
  </si>
  <si>
    <t>DAIHATSU-XENIA-AIRBAG R MT 1.3 STD</t>
  </si>
  <si>
    <t>DAIHATSU-XENIA-FMC D M/T 1.0</t>
  </si>
  <si>
    <t>DAIHATSU-XENIA-FMC D M/T 1.0 STD</t>
  </si>
  <si>
    <t>DAIHATSU-XENIA-FMC M M/T 1.0</t>
  </si>
  <si>
    <t>DAIHATSU-XENIA-FMC M M/T 1.0 STD</t>
  </si>
  <si>
    <t>DAIHATSU-XENIA-FMC R A/T 1.3 SPORTY</t>
  </si>
  <si>
    <t>DAIHATSU-XENIA-FMC R M/T 1.3</t>
  </si>
  <si>
    <t>DAIHATSU-XENIA-FMC R M/T 1.3 ATTIVO</t>
  </si>
  <si>
    <t>DAIHATSU-XENIA-FMC R M/T 1.3 SPORTY</t>
  </si>
  <si>
    <t>DAIHATSU-XENIA-FMC R M/T 1.3 STD</t>
  </si>
  <si>
    <t>DAIHATSU-XENIA-FMC X M/T 1.3 STD</t>
  </si>
  <si>
    <t>DAIHATSU-XENIA-R DLX</t>
  </si>
  <si>
    <t>HONDA-ACCORD-ALL NEW Vti 2.4 A/T</t>
  </si>
  <si>
    <t>HONDA-BRIO-E SPORT 1.3 AT</t>
  </si>
  <si>
    <t>HONDA-BRIO-E SPORT 1.3 MT</t>
  </si>
  <si>
    <t>HONDA-BRIO-SATYA CKD S 1.2 AT</t>
  </si>
  <si>
    <t>HONDA-BRIO-SATYA S 1.2 AT</t>
  </si>
  <si>
    <t>HONDA-CIVIC-ALL NEW CIVIC I Vtec A/T</t>
  </si>
  <si>
    <t>HONDA-CIVIC-ALL NEW CIVIC I Vtec M/T</t>
  </si>
  <si>
    <t>HONDA-CRV-ALL NEW 2.0 A/T PRESTIGE</t>
  </si>
  <si>
    <t>HONDA-FREED-A/T MSD</t>
  </si>
  <si>
    <t>HONDA-FREED-S A/T</t>
  </si>
  <si>
    <t>HONDA-JAZZ-GE8 1.5 E M/T GE 85</t>
  </si>
  <si>
    <t>HYUNDAI-H1-A/T ( 12 SEAT)</t>
  </si>
  <si>
    <t>HYUNDAI-H1-ELEGANCE GASOLINE A/T</t>
  </si>
  <si>
    <t>HYUNDAI-H1-F/L ELEGANCE GASOLINE A/T</t>
  </si>
  <si>
    <t>HYUNDAI-H1-F/L ROYAL CRDi</t>
  </si>
  <si>
    <t>HYUNDAI-H1-ROYALE CRDi</t>
  </si>
  <si>
    <t>HYUNDAI-H1-ROYALE GASOLINE</t>
  </si>
  <si>
    <t>HYUNDAI-H1-XG A/T</t>
  </si>
  <si>
    <t>HYUNDAI-H1-XG CRDI A/T</t>
  </si>
  <si>
    <t>HYUNDAI-H1-XG GASOLINE CRDI A/T</t>
  </si>
  <si>
    <t>KIA-SORENTO-2.4 L AT</t>
  </si>
  <si>
    <t>MAZDA-2-HB IPM R A/T</t>
  </si>
  <si>
    <t>MAZDA-2-HB IPM RZ</t>
  </si>
  <si>
    <t>MAZDA-2-HB IPM V A/T</t>
  </si>
  <si>
    <t>MAZDA-2-HB IPM V M/T</t>
  </si>
  <si>
    <t>MAZDA-2-SDN IPM R A/T</t>
  </si>
  <si>
    <t>MAZDA-2-SDN IPM V A/T</t>
  </si>
  <si>
    <t>MAZDA-2-V A/T SEDAN</t>
  </si>
  <si>
    <t>MAZDA-BIANTE-2.0 SKYACTIV A/T</t>
  </si>
  <si>
    <t>MAZDA-CX-5 2.5 TOURING 17</t>
  </si>
  <si>
    <t>MAZDA-CX-8</t>
  </si>
  <si>
    <t>MAZDA-CX-9</t>
  </si>
  <si>
    <t>MAZDA-CX-NEW 5 SPORT</t>
  </si>
  <si>
    <t>MAZDA-CX-NEW GRAND TOURING</t>
  </si>
  <si>
    <t>MAZDA-CX-NEW TOURING</t>
  </si>
  <si>
    <t>MERCEDES BENZ-A CLASS-A 250 SPORT 2.5</t>
  </si>
  <si>
    <t>MERCEDES BENZ-A CLASS-ALL NEW A200 URBAN</t>
  </si>
  <si>
    <t>MERCEDES BENZ-C CLASS-300 AVANTGARDE</t>
  </si>
  <si>
    <t>MERCEDES BENZ-E CLASS-250 AVG AMG STYLE</t>
  </si>
  <si>
    <t>MERCEDES BENZ-E CLASS-E 200 CGI AT</t>
  </si>
  <si>
    <t>MERCEDES BENZ-ML-250 CDI</t>
  </si>
  <si>
    <t>MERCEDES BENZ-ML-250 DIESEL</t>
  </si>
  <si>
    <t>MERCEDES BENZ-S CLASS-500 L CBU</t>
  </si>
  <si>
    <t>MITSUBISHI-MIRAGE-1.2 L AT</t>
  </si>
  <si>
    <t>MITSUBISHI-OUTLANDER-PX LIMITED</t>
  </si>
  <si>
    <t>MITSUBISHI-PAJERO-SPORT DAKAR LIMITED 4X4 MT 2.5</t>
  </si>
  <si>
    <t>MITSUBISHI-PAJERO-SPORT GLS A/T (4x2)</t>
  </si>
  <si>
    <t>NISSAN-EVALIA-1.5 ST M/T</t>
  </si>
  <si>
    <t>NISSAN-JUKE-RX RED INTERIOR</t>
  </si>
  <si>
    <t>NISSAN-LIVINA-NEW GRAND LIVINA X GEAR 1.8 L A/T</t>
  </si>
  <si>
    <t>NISSAN-LIVINA-NEW GRAND LIVINA X GEAR 1.8 L M/T</t>
  </si>
  <si>
    <t>NISSAN-LIVINA-NEW GRAND SV 1.5 L CVT</t>
  </si>
  <si>
    <t>NISSAN-LIVINA-NEW GRAND XV 1.5 L CVT</t>
  </si>
  <si>
    <t>NISSAN-LIVINA-NEW GRAND XV 1.5 L M/T</t>
  </si>
  <si>
    <t>NISSAN-MARCH-1.2 L MID CBU A/T</t>
  </si>
  <si>
    <t>NISSAN-MARCH-1.2 L MID CBU M/T</t>
  </si>
  <si>
    <t>NISSAN-MARCH-1.5 L CBU A/T</t>
  </si>
  <si>
    <t>NISSAN-MARCH-1.5 L CBU M/T</t>
  </si>
  <si>
    <t>NISSAN-SERENA-ALL NEW 2.0 PANORAMIC AUTECH</t>
  </si>
  <si>
    <t>NISSAN-SERENA-C26 X A/T</t>
  </si>
  <si>
    <t>NISSAN-X TRAIL-2.5 ST URBAN SELECTION</t>
  </si>
  <si>
    <t>SUZUKI-APV-LUXURY NEW AT R 17</t>
  </si>
  <si>
    <t>SUZUKI-ERTIGA-1.4 GX M/T ELEGANT PLUS</t>
  </si>
  <si>
    <t>SUZUKI-KARIMUN-WAGON GL SPORT</t>
  </si>
  <si>
    <t>SUZUKI-KARIMUN-WAGON GX LUXURY</t>
  </si>
  <si>
    <t>SUZUKI-KARIMUN-WAGON GX SPORT</t>
  </si>
  <si>
    <t>SUZUKI-KARIMUN-WAGON R GL M/T LUXURY</t>
  </si>
  <si>
    <t>SUZUKI-SPLASH-NEW AT</t>
  </si>
  <si>
    <t>SUZUKI-SWIFT-ALL NEW SPORT 1.6 M/T</t>
  </si>
  <si>
    <t>TOYOTA-ALPHARD-SC PREMIUM SOUND</t>
  </si>
  <si>
    <t>TOYOTA-ALPHARD-VELFIRE 2.4 Z A/T GS PREMIUM SOUND</t>
  </si>
  <si>
    <t>TOYOTA-ALPHARD-VELLFIRE 2.4 S PRIME SELECTION</t>
  </si>
  <si>
    <t>TOYOTA-COROLLA-ALTIS V M/T</t>
  </si>
  <si>
    <t>TOYOTA-ETIOS VALCO-JX 1.2 MT</t>
  </si>
  <si>
    <t>TOYOTA-FORTUNER-NEW 2.5 G M/T TRD DIESEL</t>
  </si>
  <si>
    <t>TOYOTA-FORTUNER-NEW 4X2 2.7 G M/T BENSIN</t>
  </si>
  <si>
    <t>TOYOTA-FT86-2.0 L A/T AERO</t>
  </si>
  <si>
    <t>TOYOTA-FT86-2.0 L M/T</t>
  </si>
  <si>
    <t>TOYOTA-INNOVA-V 2.7 A/T BENSIN</t>
  </si>
  <si>
    <t>TOYOTA-NAV-1 G A/T LUX</t>
  </si>
  <si>
    <t>TOYOTA-NAV-1 V A/T LUX</t>
  </si>
  <si>
    <t>TOYOTA-RUSH-1.5 G VVTi A/T LTD</t>
  </si>
  <si>
    <t>TOYOTA-RUSH-1.5 TRD A/T</t>
  </si>
  <si>
    <t>TOYOTA-RUSH-1.5 TRD A/T LTD DRESS UP</t>
  </si>
  <si>
    <t>TOYOTA-RUSH-1.5 TRD M/T DRESS UP</t>
  </si>
  <si>
    <t>TOYOTA-RUSH-NEW S VVTi TRD DRESS UP 1.5 A/T</t>
  </si>
  <si>
    <t>TOYOTA-VIOS-1.5 E A/T NEW</t>
  </si>
  <si>
    <t>BMW-SERIES 4-428i CONVERTIBLE</t>
  </si>
  <si>
    <t>BMW-SERIES 4-428i GRAND COUPE A/T</t>
  </si>
  <si>
    <t>BMW-SERIES 5-520i MODERN LINE</t>
  </si>
  <si>
    <t>BMW-SERIES 5-528 LUXURY</t>
  </si>
  <si>
    <t>BMW-SERIES 6-640 i GRAND COUPE M SPORT</t>
  </si>
  <si>
    <t>BMW-SERIES M-4 COUPE</t>
  </si>
  <si>
    <t>BMW-SERIES M-M 235i COUPE AT</t>
  </si>
  <si>
    <t>BMW-X5-XDRIVE 3.5i XLINE</t>
  </si>
  <si>
    <t>BMW-X5-XDRIVE 35i AT</t>
  </si>
  <si>
    <t>CHEVROLET-AVEO-1.4 LT MT HB</t>
  </si>
  <si>
    <t>CHEVROLET-CAPTIVA-2.0L AWD AT 4X4</t>
  </si>
  <si>
    <t>CHEVROLET-SPIN-1.5 LTZ ACTIV SPORTY AT</t>
  </si>
  <si>
    <t>CHEVROLET-SPIN-AKTIV 1.5 A/T</t>
  </si>
  <si>
    <t>CHEVROLET-SPIN-LS 1.3 M/T</t>
  </si>
  <si>
    <t>DAIHATSU-AYLA-M SPORTY A/T MI 1.0</t>
  </si>
  <si>
    <t>DAIHATSU-AYLA-X MT SPORTY</t>
  </si>
  <si>
    <t>HONDA-CITY-E CVT A/T</t>
  </si>
  <si>
    <t>HONDA-CITY-ES CVT A/T</t>
  </si>
  <si>
    <t>HONDA-CRV-ALL NEW 2.0 EXCELLENT MT</t>
  </si>
  <si>
    <t>HONDA-CRV-HONDACRVALL NEW 2.0 EXCELLENT AT</t>
  </si>
  <si>
    <t>HONDA-CRZ-1.5 M/T</t>
  </si>
  <si>
    <t>HONDA-MOBILIO-E CVT LUXURY</t>
  </si>
  <si>
    <t>HONDA-MOBILIO-E M/T EXCELLENT</t>
  </si>
  <si>
    <t>HONDA-NEW JAZZ-BLACK TOP LIMITED EDITION</t>
  </si>
  <si>
    <t>HYUNDAI-H1-XG AT DIESEL</t>
  </si>
  <si>
    <t>KIA-PICANTO-ALL NEW PICANTO 1.2 AT</t>
  </si>
  <si>
    <t>KIA-SPORTAGE-NEW CBU 2.0 EX A/T R 18</t>
  </si>
  <si>
    <t>MAZDA-2-ALL NEW SKYACTIV R AT</t>
  </si>
  <si>
    <t>MAZDA-2-ALL NEW SKYACTIV R MT</t>
  </si>
  <si>
    <t>MAZDA-2-ALL NEW SKYACTIV V AT</t>
  </si>
  <si>
    <t>MAZDA-2-ALL NEW SKYACTIV V MT</t>
  </si>
  <si>
    <t>MAZDA-2-GT A/T</t>
  </si>
  <si>
    <t>MAZDA-2-R AT SOUL RED</t>
  </si>
  <si>
    <t>MAZDA-2-R MT SOUL RED</t>
  </si>
  <si>
    <t>MAZDA-2-V AT SOUL RED</t>
  </si>
  <si>
    <t>MAZDA-2-V MT SOUL RED</t>
  </si>
  <si>
    <t>MAZDA-CX-5 2.0 SPORT 17</t>
  </si>
  <si>
    <t>MAZDA-CX-5 GRAND TOURING SOUL RED</t>
  </si>
  <si>
    <t>MAZDA-CX-5 SPORT A/T</t>
  </si>
  <si>
    <t>MERCEDES BENZ-CLA-200 SPORT</t>
  </si>
  <si>
    <t>MERCEDES BENZ-CLA-200 URBAN</t>
  </si>
  <si>
    <t>MERCEDES BENZ-E CLASS-400 AVG AMG RSE</t>
  </si>
  <si>
    <t>MERCEDES BENZ-ML-ML 400</t>
  </si>
  <si>
    <t>MERCEDES BENZ-S CLASS-400</t>
  </si>
  <si>
    <t>MITSUBISHI-DELICA-2.0 CC 4X2 AT</t>
  </si>
  <si>
    <t>MITSUBISHI-PAJERO-SPORT 3.0 V6 E 4X2 AT</t>
  </si>
  <si>
    <t>MITSUBISHI-PAJERO-SPORT DAKAR 4X4 AT</t>
  </si>
  <si>
    <t>NISSAN-ELGRAND-2.5 AT</t>
  </si>
  <si>
    <t>NISSAN-LIVINA-NEW GRAND SV 1.5 L M/T</t>
  </si>
  <si>
    <t>NISSAN-LIVINA-NEW GRAND X GEAR 1.5 L (3 BARIS) CVT</t>
  </si>
  <si>
    <t>NISSAN-LIVINA-NEW GRAND X GEAR 1.5 L (3 BARIS) M/T</t>
  </si>
  <si>
    <t>NISSAN-LIVINA-NEW LIVINA X GEAR 1.5 L (2 BRS) CTV</t>
  </si>
  <si>
    <t>NISSAN-LIVINA-NEW LIVINA X GEAR 1.5 L (2 BRS) M/T</t>
  </si>
  <si>
    <t>NISSAN-MARCH-1.2 L UP SAFETY CBU A/T</t>
  </si>
  <si>
    <t>NISSAN-SERENA-ALL NEW 2.0 HWS PANORAMIC</t>
  </si>
  <si>
    <t>NISSAN-X TRAIL-2.5L XT AT</t>
  </si>
  <si>
    <t>NISSAN-X TRAIL-ALL NEW 2.5 CVT</t>
  </si>
  <si>
    <t>SUZUKI-APV-GC415V APV SDX M/T</t>
  </si>
  <si>
    <t>SUZUKI-APV-LUXURY NEW MT R 15</t>
  </si>
  <si>
    <t>SUZUKI-APV-LUXURY NEW MT R 17</t>
  </si>
  <si>
    <t>SUZUKI-ERTIGA-DX 1.4 M/T</t>
  </si>
  <si>
    <t>SUZUKI-ERTIGA-GL AT SPORTY</t>
  </si>
  <si>
    <t>SUZUKI-ERTIGA-GL MT SPORTY</t>
  </si>
  <si>
    <t>SUZUKI-KARIMUN-WAGON R GL PLUS ELEGANT</t>
  </si>
  <si>
    <t>SUZUKI-KARIMUN-WAGON R GS</t>
  </si>
  <si>
    <t>SUZUKI-KARIMUN-WAGON R GX AGS</t>
  </si>
  <si>
    <t>SUZUKI-SWIFT-ALL NEW SPORT 1.6 A/T</t>
  </si>
  <si>
    <t>TOYOTA-ALPHARD-2.4 G A/T LUX</t>
  </si>
  <si>
    <t>TOYOTA-ALPHARD-2.4 X A/T LUX</t>
  </si>
  <si>
    <t>TOYOTA-ALPHARD-SC 2.4 AT FULL OPTION</t>
  </si>
  <si>
    <t>TOYOTA-ALPHARD-VELLFIRE GS AUDIOLESS</t>
  </si>
  <si>
    <t>TOYOTA-ALPHARD-VELLFIRE ZG PREMIUM SOUND</t>
  </si>
  <si>
    <t>TOYOTA-AVANZA-VELOZ 1.5 A/T LUXURY</t>
  </si>
  <si>
    <t>TOYOTA-FORTUNER-NEW G A/T 4X4 DIESEL</t>
  </si>
  <si>
    <t>TOYOTA-HARRIER-2.0 ADVANCE PACKAGE</t>
  </si>
  <si>
    <t>TOYOTA-HARRIER-2.0 PREMIUM</t>
  </si>
  <si>
    <t>TOYOTA-HARRIER-ALL NEW 2.0 A/T</t>
  </si>
  <si>
    <t>TOYOTA-LAND CRUISER-PRADO TXL LED.2.7 AUDIOLESS</t>
  </si>
  <si>
    <t>TOYOTA-LAND CRUISER-V8 4.7 A/T</t>
  </si>
  <si>
    <t>TOYOTA-RUSH-1.5 TRD A/T LTD</t>
  </si>
  <si>
    <t>TOYOTA-RUSH-LTD S 1.5 A/T</t>
  </si>
  <si>
    <t>TOYOTA-RUSH-LTD S 1.5 M/T</t>
  </si>
  <si>
    <t>TOYOTA-RUSH-S M/T TDR LTD</t>
  </si>
  <si>
    <t>TOYOTA-YARIS-1.5 G M/T</t>
  </si>
  <si>
    <t>BMW-SERIES 2-218i ACTIVE TOURER</t>
  </si>
  <si>
    <t>BMW-SERIES 2-218I GRAN TOURER LUX AT</t>
  </si>
  <si>
    <t>BMW-SERIES 3-320D DIESEL SPORT</t>
  </si>
  <si>
    <t>BMW-SERIES 3-320I LUXURY COMFORT ACCESS</t>
  </si>
  <si>
    <t>BMW-SERIES 3-320I M SPORT</t>
  </si>
  <si>
    <t>BMW-SERIES 3-330 I AT</t>
  </si>
  <si>
    <t>BMW-SERIES 3-330i M SPORT</t>
  </si>
  <si>
    <t>BMW-SERIES 4-428i GRAN COUPE M SPORT</t>
  </si>
  <si>
    <t>BMW-SERIES 5-520 D CKD DIESEL AT</t>
  </si>
  <si>
    <t>BMW-SERIES 5-520d LUXURY</t>
  </si>
  <si>
    <t>BMW-SERIES 5-528i CBU</t>
  </si>
  <si>
    <t>BMW-X1-S DRIVE 18I SPORT</t>
  </si>
  <si>
    <t>BMW-X1-S DRIVE 20 D SPORT EDITION</t>
  </si>
  <si>
    <t>BMW-X1-X LINE SPORT EDITION</t>
  </si>
  <si>
    <t>BMW-X5-XDRIVE 2.5 D</t>
  </si>
  <si>
    <t>CHEVROLET-CAPTIVA-AWD DIESEL AT STD</t>
  </si>
  <si>
    <t>CHEVROLET-CAPTIVA-MY15</t>
  </si>
  <si>
    <t>CHEVROLET-ORLANDO-AT</t>
  </si>
  <si>
    <t>CHEVROLET-SPIN-1.3 L LTZ MT</t>
  </si>
  <si>
    <t>DAIHATSU-AYLA-AIRBAG X AT MI</t>
  </si>
  <si>
    <t>DAIHATSU-AYLA-AIRBAG X MT MI</t>
  </si>
  <si>
    <t>DAIHATSU-AYLA-D M/T MI 1.0</t>
  </si>
  <si>
    <t>DAIHATSU-AYLA-X AT SPORTY</t>
  </si>
  <si>
    <t>DAIHATSU-GRAN MAX-BLINDVAND 1.3 AC FH</t>
  </si>
  <si>
    <t>DAIHATSU-TERIOS-AIRBAG R MT MC</t>
  </si>
  <si>
    <t>DAIHATSU-TERIOS-X MT</t>
  </si>
  <si>
    <t>DAIHATSU-TERIOS-X MT EXTRA</t>
  </si>
  <si>
    <t>DAIHATSU-XENIA-GREAT NEW 1.0 M M/T STD</t>
  </si>
  <si>
    <t>DAIHATSU-XENIA-GREAT NEW 1.3 R A/T STD</t>
  </si>
  <si>
    <t>DAIHATSU-XENIA-GREAT NEW 1.3 X A/T DULUXE</t>
  </si>
  <si>
    <t>HONDA-BRIO-CKD LIMITED E AT</t>
  </si>
  <si>
    <t>HONDA-BRIO-E AT 1.2 LE</t>
  </si>
  <si>
    <t>HONDA-CIVIC-R EURO FD2R 2.0 MT</t>
  </si>
  <si>
    <t>HONDA-CRV-RD4 2WD CKD A/T</t>
  </si>
  <si>
    <t>HONDA-HRV-1.5 E CVT SE</t>
  </si>
  <si>
    <t>HONDA-HRV-1.5L A MT</t>
  </si>
  <si>
    <t>HONDA-HRV-1.8 CVT</t>
  </si>
  <si>
    <t>HONDA-HRV-1.8 E CVT SPECIAL EDITION</t>
  </si>
  <si>
    <t>HONDA-HRV-E 1.8 PRESTIGE CVT</t>
  </si>
  <si>
    <t>HONDA-JAZZ-S CVT</t>
  </si>
  <si>
    <t>HONDA-MOBILIO-E CVT PLATINUM</t>
  </si>
  <si>
    <t>HONDA-MOBILIO-RS CVT LE</t>
  </si>
  <si>
    <t>HONDA-MOBILIO-RS CVT SE</t>
  </si>
  <si>
    <t>HONDA-NEW JAZZ-ALL NEW JAZZ RS CVT LIMITED EDITION</t>
  </si>
  <si>
    <t>HYUNDAI-SANTA FE-2.4 AT</t>
  </si>
  <si>
    <t>HYUNDAI-SANTA FEE-CRDI LIMITED AT</t>
  </si>
  <si>
    <t>MAZDA-2-GT AT SOUL RED</t>
  </si>
  <si>
    <t>MAZDA-2-HB 1.5 L A/T</t>
  </si>
  <si>
    <t>MAZDA-2-SKY ACTIV R AT LIMITED</t>
  </si>
  <si>
    <t>MAZDA-2-SKY ACTIV R AT SOUL RED</t>
  </si>
  <si>
    <t>MAZDA-6-SOUL RED</t>
  </si>
  <si>
    <t>MAZDA-CX-5 2.5L TOURING 19</t>
  </si>
  <si>
    <t>MAZDA-CX-5 SPORT SOUL RED</t>
  </si>
  <si>
    <t>MAZDA-CX-5 TOURING 2.5 SKY ACTIV</t>
  </si>
  <si>
    <t>MAZDA-CX-5 TOURING SOUL RED</t>
  </si>
  <si>
    <t>MAZDA-CX-5 URBAN 2.5</t>
  </si>
  <si>
    <t>MAZDA-CX-TOURING 2.5 SKY ACTIV SOUL RED</t>
  </si>
  <si>
    <t>MAZDA-NEW BIANTE-LEMITED EDITION</t>
  </si>
  <si>
    <t>MERCEDES BENZ-C CLASS-200 AVG CKD</t>
  </si>
  <si>
    <t>MERCEDES BENZ-C CLASS-200 NEW AVANTGARDE</t>
  </si>
  <si>
    <t>MERCEDES BENZ-E CLASS-400 AMG DYNAMIC</t>
  </si>
  <si>
    <t>MERCEDES BENZ-G CLASS-GLC 250 EDITION 45</t>
  </si>
  <si>
    <t>MERCEDES BENZ-GLA-200 SPORT</t>
  </si>
  <si>
    <t>MERCEDES BENZ-GLA-45 AMG</t>
  </si>
  <si>
    <t>MERCEDES BENZ-GLE-200 URBAN</t>
  </si>
  <si>
    <t>MERCEDES BENZ-GLE-400 AMG COUPE</t>
  </si>
  <si>
    <t>MERCEDES BENZ-S CLASS-400 EXCLUSIVE</t>
  </si>
  <si>
    <t>MITSUBISHI-PAJERO-ALL NEW PAJERO SPORT EXCEED 4X2</t>
  </si>
  <si>
    <t>MITSUBISHI-PAJERO-SPORT 2.5 D EXCEED 4X2 AT DIESEL</t>
  </si>
  <si>
    <t>NISSAN-JUKE-1.5 REVOLT CVT BLACK INTERIOR</t>
  </si>
  <si>
    <t>NISSAN-JUKE-1.5 REVOLT CVT RED INTERIOR</t>
  </si>
  <si>
    <t>NISSAN-JUKE-MC RED INTERIOR 1.5 CVT</t>
  </si>
  <si>
    <t>NISSAN-LIVINA-GRAND LIVINA 1.8 XV A/T</t>
  </si>
  <si>
    <t>NISSAN-NAVARA-NP 300 4X4 VL AT</t>
  </si>
  <si>
    <t>NISSAN-NAVARA-VL 2.5 MT</t>
  </si>
  <si>
    <t>NISSAN-SERENA-X 20</t>
  </si>
  <si>
    <t>NISSAN-TEANA-2.5 A/T CVT</t>
  </si>
  <si>
    <t>NISSAN-X TRAIL-ULTIMATE 2.5 AT</t>
  </si>
  <si>
    <t>SUZUKI-APV-ARENA GL AIRBAG MT</t>
  </si>
  <si>
    <t>SUZUKI-APV-LUXURY NEW AT R 15</t>
  </si>
  <si>
    <t>SUZUKI-ERTIGA-NEW ERTIGA GA MT</t>
  </si>
  <si>
    <t>SUZUKI-ERTIGA-NEW ERTIGA GL AT</t>
  </si>
  <si>
    <t>SUZUKI-ERTIGA-NEW ERTIGA GL AT AIRBAG</t>
  </si>
  <si>
    <t>SUZUKI-ERTIGA-NEW ERTIGA GL MT</t>
  </si>
  <si>
    <t>SUZUKI-ERTIGA-NEW ERTIGA GX ACC</t>
  </si>
  <si>
    <t>SUZUKI-ERTIGA-NEW ERTIGA GX AT AIRBAG</t>
  </si>
  <si>
    <t>SUZUKI-ERTIGA-NEW ERTIGA SDX MT</t>
  </si>
  <si>
    <t>SUZUKI-KARIMUN-NEW WAGON R GL A/T</t>
  </si>
  <si>
    <t>SUZUKI-KARIMUN-NEW WAGON R GS A/T</t>
  </si>
  <si>
    <t>SUZUKI-KARIMUN-NEW WAGON R GS M/T</t>
  </si>
  <si>
    <t>SUZUKI-KARIMUN-WAGON R AIRBAG BLIND VAN</t>
  </si>
  <si>
    <t>SUZUKI-KARIMUN-WAGON R AIRBAG GA M/T</t>
  </si>
  <si>
    <t>SUZUKI-KARIMUN-WAGON R AIRBAG GL M/T</t>
  </si>
  <si>
    <t>SUZUKI-KARIMUN-WAGON R AIRBAG GS AGS</t>
  </si>
  <si>
    <t>SUZUKI-KARIMUN-WAGON R AIRBAG GS M/T</t>
  </si>
  <si>
    <t>SUZUKI-KARIMUN-WAGON R ARIBAG GL AGS</t>
  </si>
  <si>
    <t>SUZUKI-KARIMUN-WAGON R GL AGS</t>
  </si>
  <si>
    <t>SUZUKI-KARIMUN-WAGON R GL DILAGO AGS</t>
  </si>
  <si>
    <t>SUZUKI-KARIMUN-WAGON R GL PLUS A/T</t>
  </si>
  <si>
    <t>SUZUKI-KARIMUN-WAGON R GX AIRBAG</t>
  </si>
  <si>
    <t>SUZUKI-KARIMUN-WAGON R GX PLUS A/T</t>
  </si>
  <si>
    <t>TOYOTA-ALPHARD-2.4 S PREMIUM SOUND</t>
  </si>
  <si>
    <t>TOYOTA-ALPHARD-2.5 SC PREMIUM SOUND</t>
  </si>
  <si>
    <t>TOYOTA-ALPHARD-2.5 X</t>
  </si>
  <si>
    <t>TOYOTA-ALPHARD-ALL NEW S AUDIOLESS 2.5 AT</t>
  </si>
  <si>
    <t>TOYOTA-ALPHARD-ALL NEW SC PREMIUM SOUND HEATER</t>
  </si>
  <si>
    <t>TOYOTA-ALPHARD-ALL NEW VELLFIRE 2.5 X</t>
  </si>
  <si>
    <t>TOYOTA-ALPHARD-ALL NEW VELLFIRE 2.5 Z</t>
  </si>
  <si>
    <t>TOYOTA-ALPHARD-NEW ALPHARD S 2.5 AT</t>
  </si>
  <si>
    <t>TOYOTA-ALPHARD-S AUDIOLESS 3.0</t>
  </si>
  <si>
    <t>TOYOTA-ALPHARD-X 2.5 AT AUDIOLESS</t>
  </si>
  <si>
    <t>TOYOTA-AVANZA-1.3 E A/T VVTI MC</t>
  </si>
  <si>
    <t>TOYOTA-AVANZA-G 1.3 M/T</t>
  </si>
  <si>
    <t>TOYOTA-AVANZA-GRAND NEW VELOZ 1.3 A/T</t>
  </si>
  <si>
    <t>TOYOTA-ETIOS VALCO-TOMS</t>
  </si>
  <si>
    <t>TOYOTA-FORTUNER-NEW 2.5 G A/T TRD LTD DIESEL</t>
  </si>
  <si>
    <t>TOYOTA-HARRIER-2.0 GS AUDIO LES</t>
  </si>
  <si>
    <t>TOYOTA-HARRIER-2.0 GS PREMIUM SOUND</t>
  </si>
  <si>
    <t>TOYOTA-HARRIER-2.0 HALF LEADER</t>
  </si>
  <si>
    <t>TOYOTA-HARRIER-2.0 L PREMIUM HEATER</t>
  </si>
  <si>
    <t>TOYOTA-HARRIER-2.0 PREMIUM LEADER SEAT</t>
  </si>
  <si>
    <t>TOYOTA-HARRIER-MAUVE</t>
  </si>
  <si>
    <t>TOYOTA-HILUX-EXTRA CABIN E MT DIESEL 4X4</t>
  </si>
  <si>
    <t>TOYOTA-INNOVA-ALL NEW INNOVA 2.0 G A/T LUX</t>
  </si>
  <si>
    <t>TOYOTA-INNOVA-ALL NEW INNOVA 2.0 G M/T LUX</t>
  </si>
  <si>
    <t>TOYOTA-INNOVA-ALL NEW INNOVA 2.0 Q A/T</t>
  </si>
  <si>
    <t>TOYOTA-INNOVA-ALL NEW INNOVA 2.0 Q M/T</t>
  </si>
  <si>
    <t>TOYOTA-INNOVA-ALL NEW INNOVA 2.0 V A/T</t>
  </si>
  <si>
    <t>TOYOTA-INNOVA-ALL NEW INNOVA 2.0 V A/T LUX</t>
  </si>
  <si>
    <t>TOYOTA-INNOVA-ALL NEW INNOVA 2.0 V M/T</t>
  </si>
  <si>
    <t>TOYOTA-INNOVA-ALL NEW INNOVA 2.0 V M/T LUX</t>
  </si>
  <si>
    <t>TOYOTA-INNOVA-ALL NEW INNOVA 2.4 G A/T DIESEL LUX</t>
  </si>
  <si>
    <t>TOYOTA-INNOVA-ALL NEW INNOVA 2.4 G M/T DIESEL LUX</t>
  </si>
  <si>
    <t>TOYOTA-INNOVA-ALL NEW INNOVA 2.4 Q M/T DIESEL LUX</t>
  </si>
  <si>
    <t>TOYOTA-INNOVA-ALL NEW INNOVA 2.4 V M/T DIESEL LUX</t>
  </si>
  <si>
    <t>TOYOTA-INNOVA-GRAND NEW G A/T LUX DIESEL</t>
  </si>
  <si>
    <t>TOYOTA-INNOVA-GRAND NEW G M/T LUX DIESEL</t>
  </si>
  <si>
    <t>TOYOTA-INNOVA-GRAND NEW V M/T LUX DIESEL</t>
  </si>
  <si>
    <t>TOYOTA-INNOVA-V M/T EXTRA DIESEL</t>
  </si>
  <si>
    <t>TOYOTA-LAND CRUISER-PRADO A/T</t>
  </si>
  <si>
    <t>TOYOTA-NAV-1 V A/T LIMITED LUXURY</t>
  </si>
  <si>
    <t>TOYOTA-RUSH-1.5 G A/T</t>
  </si>
  <si>
    <t>TOYOTA-RUSH-1.5 TRD A/T DRESS UP</t>
  </si>
  <si>
    <t>TOYOTA-RUSH-NEW 1500 G VVTI A/T</t>
  </si>
  <si>
    <t>TOYOTA-RUSH-NEW 1500 G VVTI A/T LTD</t>
  </si>
  <si>
    <t>TOYOTA-RUSH-NEW 1500 G VVTI M/T</t>
  </si>
  <si>
    <t>TOYOTA-RUSH-NEW 1500 G VVTI M/T LTD</t>
  </si>
  <si>
    <t>TOYOTA-RUSH-NEW 1500 S VVTI A/T TRD SPORTIVO DU</t>
  </si>
  <si>
    <t>TOYOTA-RUSH-NEW 1500 S VVTI M/T TRD SPORTIVO DU</t>
  </si>
  <si>
    <t>TOYOTA-RUSH-S M/T LUXURY</t>
  </si>
  <si>
    <t>TOYOTA-VIOS-NEW VIOS 1.5 G M/T TRD</t>
  </si>
  <si>
    <t>TOYOTA-YARIS-1.5 S A/T TRD SPORTIVO</t>
  </si>
  <si>
    <t>TOYOTA-YARIS-1.5 S M/T TRD SPORTIVO</t>
  </si>
  <si>
    <t>BMW-SERIES 3-320i LCI SPORT</t>
  </si>
  <si>
    <t>BMW-SERIES 5-520I CKD AT</t>
  </si>
  <si>
    <t>BMW-X1-1.8 I STANDARD</t>
  </si>
  <si>
    <t>CHEVROLET-TRAILBLAZER-2.5 DIESEL AT LTZ 4X2</t>
  </si>
  <si>
    <t>CHEVROLET-TRAILBLAZER-ALL NEW 2.5 LT</t>
  </si>
  <si>
    <t>CHEVROLET-TRAILBLAZER-ALL NEW 2.5 LTZ</t>
  </si>
  <si>
    <t>CHEVROLET-TRAX-1.4 LT AT TURBO</t>
  </si>
  <si>
    <t>CHEVROLET-TRAX-LT2 AT TURBO</t>
  </si>
  <si>
    <t>DAIHATSU-AYLA-1.2 R DELUXE A/T</t>
  </si>
  <si>
    <t>DAIHATSU-GRAN MAX-1.3 D FF FH MB</t>
  </si>
  <si>
    <t>DAIHATSU-SIGRA-D MT 1.0</t>
  </si>
  <si>
    <t>DAIHATSU-SIGRA-R AT 1.2</t>
  </si>
  <si>
    <t>DAIHATSU-SIGRA-X DELUXE AT 1.2</t>
  </si>
  <si>
    <t>DAIHATSU-TERIOS-R M/T CUSTOM</t>
  </si>
  <si>
    <t>DAIHATSU-XENIA-GREAT NEW 1.3 R A/T SPORTY CUSTOM</t>
  </si>
  <si>
    <t>HONDA-BRIO-RS SE AT</t>
  </si>
  <si>
    <t>HONDA-CIVIC-1.5 L TURBO CVT PRESTIGE</t>
  </si>
  <si>
    <t>HONDA-CIVIC-1.5 RS AT</t>
  </si>
  <si>
    <t>HONDA-CIVIC-1.5 TURBO AT PRESTIGE</t>
  </si>
  <si>
    <t>HONDA-CRV-RM3 2 WD 2.4 AT</t>
  </si>
  <si>
    <t>HONDA-CRZ-CVT TWO TONE</t>
  </si>
  <si>
    <t>HONDA-HRV-1.8 RS CVT</t>
  </si>
  <si>
    <t>HONDA-HRV-E CVT LE JBL 1.5</t>
  </si>
  <si>
    <t>HONDA-HRV-E CVT MUGEN</t>
  </si>
  <si>
    <t>HONDA-HRV-MUGEN 1.8L MUGEN PRESTIGE</t>
  </si>
  <si>
    <t>HONDA-HRV-RS CVT MUGEN TWO TONE</t>
  </si>
  <si>
    <t>HONDA-MOBILIO-E PRESTIGE CVT SE</t>
  </si>
  <si>
    <t>HONDA-NEW JAZZ-1.5 S CVT</t>
  </si>
  <si>
    <t>HONDA-NEW JAZZ-IVTEC 1.5 RS MT MMC</t>
  </si>
  <si>
    <t>HYUNDAI-H1-NEXT GEN ROYALE GASOLINE AT</t>
  </si>
  <si>
    <t>HYUNDAI-SANTA FEE-CRDI</t>
  </si>
  <si>
    <t>KIA-SPORTAGE-ALL NEW SPORTAGE GT ULTIMATE 4X2</t>
  </si>
  <si>
    <t>LEXUS-LEXUS-GS 200 TFSPORT 4X2</t>
  </si>
  <si>
    <t>LEXUS-LEXUS-NX 200T</t>
  </si>
  <si>
    <t>LEXUS-LEXUS-RX 200 T</t>
  </si>
  <si>
    <t>LEXUS-LEXUS-RX 200T</t>
  </si>
  <si>
    <t>MERCEDES BENZ-C CLASS-250 ESTATE</t>
  </si>
  <si>
    <t>MERCEDES BENZ-CLA-200 AMG FL</t>
  </si>
  <si>
    <t>MERCEDES BENZ-E CLASS-E 250 AVANGARDE CKD AT</t>
  </si>
  <si>
    <t>MERCEDES BENZ-GLE-250 N</t>
  </si>
  <si>
    <t>MERCEDES BENZ-GLE-400 COUPE</t>
  </si>
  <si>
    <t>MERCEDES BENZ-GLE-400 EXCLUSIVE</t>
  </si>
  <si>
    <t>MERCEDES BENZ-S CLASS-SLC 200</t>
  </si>
  <si>
    <t>MITSUBISHI-PAJERO-2.4LDKR 4X4.8 A/T</t>
  </si>
  <si>
    <t>MITSUBISHI-PAJERO-ALL NEW SPORT DAKAR 4X2 LIMITED</t>
  </si>
  <si>
    <t>MITSUBISHI-PAJERO-ALL NEW SPORT EXCEED 4X2 AT</t>
  </si>
  <si>
    <t>MITSUBISHI-PAJERO-SPORT 2.5D GLX 4x4 M/T</t>
  </si>
  <si>
    <t>MITSUBISHI-PAJERO-SPORT DAKKAR 4X4 AT LIMITED</t>
  </si>
  <si>
    <t>NISSAN-EVALIA-HWS A/T</t>
  </si>
  <si>
    <t>NISSAN-JUKE-MC CVT 1.5 GREY INTERIOR</t>
  </si>
  <si>
    <t>NISSAN-LIVINA-NEW GRAND XV 1.5 L HWS M/T</t>
  </si>
  <si>
    <t>NISSAN-SERENA-2.0 X CVT</t>
  </si>
  <si>
    <t>SUZUKI-APV-GL ARENA AMBULANCE</t>
  </si>
  <si>
    <t>SUZUKI-ERTIGA-1.4 MC DX AT</t>
  </si>
  <si>
    <t>SUZUKI-ERTIGA-DREZA AT</t>
  </si>
  <si>
    <t>SUZUKI-ERTIGA-DREZA GX A/T</t>
  </si>
  <si>
    <t>SUZUKI-ERTIGA-DREZA GX M/T</t>
  </si>
  <si>
    <t>SUZUKI-ERTIGA-GL A/T</t>
  </si>
  <si>
    <t>SUZUKI-ERTIGA-GX ABS AT</t>
  </si>
  <si>
    <t>SUZUKI-ERTIGA-GX ABS MT</t>
  </si>
  <si>
    <t>SUZUKI-ERTIGA-HYBRID MT</t>
  </si>
  <si>
    <t>SUZUKI-KARIMUN-WAGON GL LUXURY</t>
  </si>
  <si>
    <t>TOYOTA-AGYA-1.2 G TRD M/T</t>
  </si>
  <si>
    <t>TOYOTA-ALPHARD-3.5 Q</t>
  </si>
  <si>
    <t>TOYOTA-ALPHARD-NEW ALPHARD G 2.5 AT NEW MC</t>
  </si>
  <si>
    <t>TOYOTA-ALPHARD-S 2.5 A/T WELCAB</t>
  </si>
  <si>
    <t>TOYOTA-AVANZA-1.3 G MT BASIC</t>
  </si>
  <si>
    <t>TOYOTA-AVANZA-1.5 G A/T NEW</t>
  </si>
  <si>
    <t>TOYOTA-AVANZA-ALL NEW AVANZA 1.3 E STD MT</t>
  </si>
  <si>
    <t>TOYOTA-AVANZA-GRAND NEW AVANZA 1.3 E STD A/T</t>
  </si>
  <si>
    <t>TOYOTA-AVANZA-TRANSMOVER 1.3 G MT</t>
  </si>
  <si>
    <t>TOYOTA-CALYA-E MT 1.2</t>
  </si>
  <si>
    <t>TOYOTA-COROLLA-NEW COROLLA ALTIS 1.8 V A/T</t>
  </si>
  <si>
    <t>TOYOTA-ETIOS VALCO-1.2 E M/T TOMS</t>
  </si>
  <si>
    <t>TOYOTA-ETIOS VALCO-1.2 E MT SPORTY EDITION</t>
  </si>
  <si>
    <t>TOYOTA-ETIOS VALCO-VALCO G M/T</t>
  </si>
  <si>
    <t>TOYOTA-FORTUNER-4X2 2.4 G MT DIESEL LUXURY</t>
  </si>
  <si>
    <t>TOYOTA-FORTUNER-FORTUNER 2.4 VRZ A/T DIESEL LUX</t>
  </si>
  <si>
    <t>TOYOTA-FORTUNER-FORTUNER 4X2 2.4 VRZ MT DIESEL</t>
  </si>
  <si>
    <t>TOYOTA-FORTUNER-FORTUNER 4X2 2.7 SRZ AT</t>
  </si>
  <si>
    <t>TOYOTA-FORTUNER-FORTUNER 4X2 2.7 SRZ AT BENSIN</t>
  </si>
  <si>
    <t>TOYOTA-FORTUNER-FORTUNER 4X4 2.4 G AT DIESEL</t>
  </si>
  <si>
    <t>TOYOTA-FORTUNER-FORTUNER 4X4 2.4 VRZ AT DIESEL</t>
  </si>
  <si>
    <t>TOYOTA-FORTUNER-FORTUNER 4X4 2.4 VRZ MT DIESEL</t>
  </si>
  <si>
    <t>TOYOTA-INNOVA-ALL NEW INNOVA 2.0 Q M/T VENTURER</t>
  </si>
  <si>
    <t>TOYOTA-INNOVA-ALL NEW INNOVA 2.4 A/T DIESEL LUX</t>
  </si>
  <si>
    <t>TOYOTA-INNOVA-ALL NEW V A/T LUX DIESEL</t>
  </si>
  <si>
    <t>TOYOTA-INNOVA-GRAND NEW V A/T LUX DIESEL</t>
  </si>
  <si>
    <t>TOYOTA-LAND CRUISER-ZX MODELISTA WHITE</t>
  </si>
  <si>
    <t>TOYOTA-NAV-1 V A/T LIMITED</t>
  </si>
  <si>
    <t>TOYOTA-RUSH-1.5 A/T TRD SPORTIVO ULTIMO</t>
  </si>
  <si>
    <t>TOYOTA-RUSH-1.5 G A/T LUX</t>
  </si>
  <si>
    <t>TOYOTA-RUSH-1.5 G M/T LUX</t>
  </si>
  <si>
    <t>TOYOTA-RUSH-1.5 S A/T TRD SPORTIVO ULTIMO DRESS UP</t>
  </si>
  <si>
    <t>TOYOTA-RUSH-1.5 S A/T TRD SPORTIVO ULTIMO LUX</t>
  </si>
  <si>
    <t>TOYOTA-RUSH-1.5 S M/T TRD SPORTIVO DRESS UP</t>
  </si>
  <si>
    <t>TOYOTA-RUSH-1.5 S M/T TRD SPORTIVO ULTIMO DRESS UP</t>
  </si>
  <si>
    <t>TOYOTA-RUSH-S A/T TRD SPORTIVO LUX</t>
  </si>
  <si>
    <t>TOYOTA-RUSH-S AT TRD SPORTIVO ULTIMO</t>
  </si>
  <si>
    <t>TOYOTA-SIENTA-E MT 1.5</t>
  </si>
  <si>
    <t>TOYOTA-SIENTA-G CVT 1.5</t>
  </si>
  <si>
    <t>TOYOTA-SIENTA-G MT 1.5</t>
  </si>
  <si>
    <t>TOYOTA-YARIS-ALL NEW YARIS HEYKERS TRD AT</t>
  </si>
  <si>
    <t>TOYOTA-YARIS-ALL NEW YARIS S CVT TRD SPORTIVO</t>
  </si>
  <si>
    <t>TOYOTA-YARIS-NEW HEYKERS TRD MT</t>
  </si>
  <si>
    <t>TOYOTA-YARIS-NEW YARIS S CVT TRD</t>
  </si>
  <si>
    <t>TOYOTA-YARIS-NEW YARIS S M/T TRD HEYKERS</t>
  </si>
  <si>
    <t>TOYOTA-YARIS-S CVT TRD</t>
  </si>
  <si>
    <t>BMW-SERIES 5-530i LUXURY</t>
  </si>
  <si>
    <t>BMW-SERIES 6-640 i COUPE</t>
  </si>
  <si>
    <t>BMW-SERIES M-2</t>
  </si>
  <si>
    <t>BMW-SERIES M-2 COUPE A/T</t>
  </si>
  <si>
    <t>BMW-X1-SDRIVE 18i XLINE</t>
  </si>
  <si>
    <t>BMW-X3-XDRIVE 20i XLINE</t>
  </si>
  <si>
    <t>CHEVROLET-COLORADO-LT HIGH COUNTRY 4X4 AT</t>
  </si>
  <si>
    <t>CHEVROLET-TRAILBLAZER-ALL NEW 2.5 DSL AT LTZ 4X2</t>
  </si>
  <si>
    <t>CHEVROLET-TRAILBLAZER-NEW 2.5 LT AT</t>
  </si>
  <si>
    <t>CHEVROLET-TRAX-1.4 L LTZ AT</t>
  </si>
  <si>
    <t>CHEVROLET-TRAX-PREMIERE 1.4 A/T</t>
  </si>
  <si>
    <t>DAIHATSU-AYLA-1.2 R / MT DELUXE</t>
  </si>
  <si>
    <t>DAIHATSU-AYLA-1.2 R A/T</t>
  </si>
  <si>
    <t>DAIHATSU-AYLA-1.2 R M/T</t>
  </si>
  <si>
    <t>DAIHATSU-AYLA-1.2 X A/T</t>
  </si>
  <si>
    <t>DAIHATSU-AYLA-1.2 X M/T</t>
  </si>
  <si>
    <t>DAIHATSU-AYLA-NEW 1.0 D + MT</t>
  </si>
  <si>
    <t>DAIHATSU-AYLA-NEW 1.0 M AT</t>
  </si>
  <si>
    <t>DAIHATSU-AYLA-NEW 1.0 M MT</t>
  </si>
  <si>
    <t>DAIHATSU-AYLA-NEW 1.0 X AT</t>
  </si>
  <si>
    <t>DAIHATSU-AYLA-NEW 1.0 X AT DLX</t>
  </si>
  <si>
    <t>DAIHATSU-AYLA-NEW 1.0 X MT</t>
  </si>
  <si>
    <t>DAIHATSU-AYLA-NEW 1.0 X MT DLX</t>
  </si>
  <si>
    <t>DAIHATSU-AYLA-NEW 1.2 R AT</t>
  </si>
  <si>
    <t>DAIHATSU-AYLA-NEW 1.2 R AT DLX</t>
  </si>
  <si>
    <t>DAIHATSU-AYLA-NEW 1.2 R MT DLX</t>
  </si>
  <si>
    <t>DAIHATSU-AYLA-NEW 1.2 X MT</t>
  </si>
  <si>
    <t>DAIHATSU-AYLA-NEW AYLA AIRBAG 1.0 X AT</t>
  </si>
  <si>
    <t>DAIHATSU-GRAN MAX-BLIND VAN 1.3 FH</t>
  </si>
  <si>
    <t>DAIHATSU-GRAN MAX-MB 1.5 D PS FH</t>
  </si>
  <si>
    <t>DAIHATSU-GRANMAX VAN-BLIND VAN 1.3</t>
  </si>
  <si>
    <t>DAIHATSU-TERIOS-R MT DLX</t>
  </si>
  <si>
    <t>HONDA-BRIO-RS 1.2 CVT CKD</t>
  </si>
  <si>
    <t>HONDA-BRIO-RS SPECIAL EDITION</t>
  </si>
  <si>
    <t>HONDA-CIVIC-HATCHBACK E CVT</t>
  </si>
  <si>
    <t>HONDA-CIVIC-HATCHBACK S CVT</t>
  </si>
  <si>
    <t>HONDA-CIVIC-HATCHBACK TURBO E CVT</t>
  </si>
  <si>
    <t>HONDA-CIVIC-HATCHBACK TURBO S CVT</t>
  </si>
  <si>
    <t>HONDA-CRV-ALL NEW TURBO 7 SEATER 1.5 PRESTIGE</t>
  </si>
  <si>
    <t>HONDA-HRV-1.5 E MUGEN SPECIAL EDITION</t>
  </si>
  <si>
    <t>HONDA-HRV-1.5 E SPESIAL EDITION</t>
  </si>
  <si>
    <t>HONDA-NEW JAZZ-ALL NEW RS CVT TWO TONE</t>
  </si>
  <si>
    <t>LEXUS-LEXUS-ES 300H</t>
  </si>
  <si>
    <t>LEXUS-LEXUS-NX 300 F SPORT</t>
  </si>
  <si>
    <t>LEXUS-LEXUS-RX 200 LUXURY 4X2 A/T</t>
  </si>
  <si>
    <t>LEXUS-LEXUS-RX 200T LUXURY</t>
  </si>
  <si>
    <t>MAZDA-2-ALL NEW 2 GT</t>
  </si>
  <si>
    <t>MAZDA-2-ALL NEW 2 R AT</t>
  </si>
  <si>
    <t>MAZDA-2-ALL NEW 2 R AT (RED)</t>
  </si>
  <si>
    <t>MAZDA-2-SDN R A/T</t>
  </si>
  <si>
    <t>MAZDA-5-2.0 WGN RHD AT SKY ACTIVE</t>
  </si>
  <si>
    <t>MAZDA-6-NEW</t>
  </si>
  <si>
    <t>MAZDA-BIANTE-SKYACTIVE</t>
  </si>
  <si>
    <t>MAZDA-CX-3 GRAND TOURING AT</t>
  </si>
  <si>
    <t>MAZDA-CX-3 GT</t>
  </si>
  <si>
    <t>MAZDA-CX-3 TOURING</t>
  </si>
  <si>
    <t>MAZDA-CX-3 TOURING AT</t>
  </si>
  <si>
    <t>MAZDA-CX-5 ELITE</t>
  </si>
  <si>
    <t>MAZDA-CX-5 GT</t>
  </si>
  <si>
    <t>MAZDA-CX-ALL NEW CX5 GT</t>
  </si>
  <si>
    <t>MAZDA-CX-ALL NEW MAZDA CX 5 ELITE</t>
  </si>
  <si>
    <t>MAZDA-MAZDA 3-HB A/T</t>
  </si>
  <si>
    <t>MERCEDES BENZ-C CLASS-C 200 AMG</t>
  </si>
  <si>
    <t>MERCEDES BENZ-C CLASS-C 300 AMG</t>
  </si>
  <si>
    <t>MERCEDES BENZ-C CLASS-NEW AMG C 43 COUPE</t>
  </si>
  <si>
    <t>MERCEDES BENZ-E CLASS-E 250 CDI AT CKD</t>
  </si>
  <si>
    <t>MERCEDES BENZ-E CLASS-E 250 EDITION</t>
  </si>
  <si>
    <t>MERCEDES BENZ-E CLASS-E 300 AMG</t>
  </si>
  <si>
    <t>MERCEDES BENZ-G CLASS-GLC 200 EXCLUSIVE</t>
  </si>
  <si>
    <t>MERCEDES BENZ-G CLASS-GLC 250</t>
  </si>
  <si>
    <t>MERCEDES BENZ-G CLASS-GLC 300 COUPE</t>
  </si>
  <si>
    <t>MERCEDES BENZ-GLE-400 AMG LINE</t>
  </si>
  <si>
    <t>MERCEDES BENZ-S CLASS-NEW SL400 FL AMG</t>
  </si>
  <si>
    <t>MERCEDES BENZ-S CLASS-SLC 43 AMG</t>
  </si>
  <si>
    <t>MITSUBISHI-OUTLANDER-SPORT PX ACTION</t>
  </si>
  <si>
    <t>MITSUBISHI-PAJERO-ALL NEW SPORT 2.4L DAKAR H4X2 AT</t>
  </si>
  <si>
    <t>MITSUBISHI-PAJERO-ALL NEW SPORT EXCEED 4X2 MT</t>
  </si>
  <si>
    <t>MITSUBISHI-PAJERO-SPORT DAKAR 4X4 H8 A/T</t>
  </si>
  <si>
    <t>MITSUBISHI-XPANDER-SPORT</t>
  </si>
  <si>
    <t>NISSAN-X TRAIL-2.5 2WD CVT XT A/T</t>
  </si>
  <si>
    <t>SUZUKI-ALL NEW ERTIGA-GL AT</t>
  </si>
  <si>
    <t>SUZUKI-BALENO-A/T</t>
  </si>
  <si>
    <t>SUZUKI-BALENO-ALL NEW BALENO MT</t>
  </si>
  <si>
    <t>SUZUKI-BALENO-BALENO</t>
  </si>
  <si>
    <t>SUZUKI-ERTIGA-NEW DOUBLE BLOWER GL MT</t>
  </si>
  <si>
    <t>SUZUKI-ERTIGA-NEW ERTIGA GA MT AIRBAG</t>
  </si>
  <si>
    <t>SUZUKI-ERTIGA-NEW SDX AT</t>
  </si>
  <si>
    <t>SUZUKI-IGNIS-GL AT</t>
  </si>
  <si>
    <t>SUZUKI-IGNIS-GLX AT</t>
  </si>
  <si>
    <t>SUZUKI-IGNIS-GX AGS</t>
  </si>
  <si>
    <t>SUZUKI-IGNIS-GX MT</t>
  </si>
  <si>
    <t>TOYOTA-AGYA-1.2 G A/T</t>
  </si>
  <si>
    <t>TOYOTA-AGYA-1.2 TRD S A/T</t>
  </si>
  <si>
    <t>TOYOTA-AGYA-1.2 TRD S M/T</t>
  </si>
  <si>
    <t>TOYOTA-AGYA-NEW 1.2 G A/T TRD</t>
  </si>
  <si>
    <t>TOYOTA-AGYA-NEW AGYA 1.2 G MT</t>
  </si>
  <si>
    <t>TOYOTA-AGYA-NEW AGYA 1.2 G MT TRD</t>
  </si>
  <si>
    <t>TOYOTA-ALPHARD-VELLFIRE 2.5 G A/T LIMITED</t>
  </si>
  <si>
    <t>TOYOTA-ALPHARD-VELLFIRE EXECUTIVE LOUNGE 2.5 AT</t>
  </si>
  <si>
    <t>TOYOTA-ALPHARD-X 2.4 A/T WELCAB</t>
  </si>
  <si>
    <t>TOYOTA-AVANZA-G 1.5 MT LTD</t>
  </si>
  <si>
    <t>TOYOTA-AVANZA-GRAND NEW G 1.3 BASIC M/T</t>
  </si>
  <si>
    <t>TOYOTA-CALYA-E AT 1.2</t>
  </si>
  <si>
    <t>TOYOTA-FORTUNER-2.4 G 4X4 AT DIESEL LUXURY TRD</t>
  </si>
  <si>
    <t>TOYOTA-FORTUNER-2.4 G AT DIESEL LUXURY</t>
  </si>
  <si>
    <t>TOYOTA-FORTUNER-2.4 VRZ AT DIESEL LUXURY</t>
  </si>
  <si>
    <t>TOYOTA-FORTUNER-2.7 BENSIN SRZ AT LUXURY</t>
  </si>
  <si>
    <t>TOYOTA-FORTUNER-2.7 BENSIN SRZ AT LUXURY TRD</t>
  </si>
  <si>
    <t>TOYOTA-FORTUNER-4X4 2.4 VRZ AT DIESEL TRD</t>
  </si>
  <si>
    <t>TOYOTA-FORTUNER-G 4X4 AT DIESEL LUXURY</t>
  </si>
  <si>
    <t>TOYOTA-FORTUNER-GRAND NEW 2.4 VRZ A/T 4X2 DIESEL</t>
  </si>
  <si>
    <t>TOYOTA-HILUX-ALL NEW DC 4X4 2.4 G MT</t>
  </si>
  <si>
    <t>TOYOTA-HILUX-DOUBLE CABIN 2.4 E 4X4 M/T</t>
  </si>
  <si>
    <t>TOYOTA-HILUX-NEW DC 2.4 (4X4) AT DIESEL</t>
  </si>
  <si>
    <t>TOYOTA-INNOVA-ALL NEW INNOVA 2.0 MT VENTURER</t>
  </si>
  <si>
    <t>TOYOTA-INNOVA-ALL NEW INNOVA 2.0 Q A/T VENTURER</t>
  </si>
  <si>
    <t>TOYOTA-INNOVA-ALL NEW INNOVA 2.4 Q M/T VENTURER</t>
  </si>
  <si>
    <t>TOYOTA-INNOVA-ALL NEW INNOVA 2.4 V A/T DIESEL LUX</t>
  </si>
  <si>
    <t>TOYOTA-RUSH-1.5 TRD MT</t>
  </si>
  <si>
    <t>TOYOTA-RUSH-ALL NEW 1.5 G A/T</t>
  </si>
  <si>
    <t>TOYOTA-RUSH-ALL NEW 1.5 G M/T</t>
  </si>
  <si>
    <t>TOYOTA-RUSH-ALL NEW 1.5 S A/T TRD</t>
  </si>
  <si>
    <t>TOYOTA-VOXY-ALL NEW 2.0 CVT</t>
  </si>
  <si>
    <t>TOYOTA-YARIS-NEW S M/T TRD</t>
  </si>
  <si>
    <t>TOYOTA-YARIS-NEW YARIS E CVT</t>
  </si>
  <si>
    <t>WULING-CORTEZ-1.8L LUX+ AMT</t>
  </si>
  <si>
    <t>WULING-WULING-CONFERO 1.5</t>
  </si>
  <si>
    <t>WULING-WULING-CONFERO 1.5 C LUX</t>
  </si>
  <si>
    <t>WULING-WULING-CONFERO 1.5 C LUX +</t>
  </si>
  <si>
    <t>WULING-WULING-CONFERO 1.5 L LUX</t>
  </si>
  <si>
    <t>WULING-WULING-CONFERO 1.5 M/T DB</t>
  </si>
  <si>
    <t>WULING-WULING-CONFERO S 1.5 C LUX + MT</t>
  </si>
  <si>
    <t>WULING-WULING-CONFERO S 1.5 C LUX 8 SEATER</t>
  </si>
  <si>
    <t>WULING-WULING-CONFERO S 1.5 L LUX 8 SEATER</t>
  </si>
  <si>
    <t>WULING-WULING-CONFERO S 1.5 L LUX+</t>
  </si>
  <si>
    <t>BMW-SERIES 5-530i E60 A/T (NEW)</t>
  </si>
  <si>
    <t>BMW-X1-SDRIVE 18i DYNAMIC</t>
  </si>
  <si>
    <t>CHEVROLET-COLORADO-2.8 HIGH COUNTRY DC 4x4 AT</t>
  </si>
  <si>
    <t>DAIHATSU-AYLA-1.0 X ELEGANT AT</t>
  </si>
  <si>
    <t>DAIHATSU-TERIOS-ALL NEW R AT DELUXE</t>
  </si>
  <si>
    <t>DAIHATSU-TERIOS-ALL NEW R MT DELUXE</t>
  </si>
  <si>
    <t>DAIHATSU-TERIOS-ALL NEW X AT DELUXE</t>
  </si>
  <si>
    <t>DAIHATSU-TERIOS-ALL NEW X MT DELUXE</t>
  </si>
  <si>
    <t>DAIHATSU-TERIOS-R AT DLX</t>
  </si>
  <si>
    <t>DAIHATSU-TERIOS-X AT DLX</t>
  </si>
  <si>
    <t>DAIHATSU-TERIOS-X MT DLX</t>
  </si>
  <si>
    <t>DAIHATSU-XENIA-ALL NEW AIRBAG X MT</t>
  </si>
  <si>
    <t>DAIHATSU-XENIA-GREAT NEW 1.3 R M/T CUSTOM</t>
  </si>
  <si>
    <t>DAIHATSU-XENIA-GREAT NEW R AT CUSTOM</t>
  </si>
  <si>
    <t>HONDA-ACCORD-Vti L DOHC AT</t>
  </si>
  <si>
    <t>HONDA-HRV-RS PRESTIGE</t>
  </si>
  <si>
    <t>HYUNDAI-SANTA FE-2.2 CRDI A/T R</t>
  </si>
  <si>
    <t>LEXUS-LEXUS-LS 500</t>
  </si>
  <si>
    <t>LEXUS-LEXUS-NX 300 LUXURY</t>
  </si>
  <si>
    <t>LEXUS-LEXUS-RX300 F SPORT 4X2 A/T</t>
  </si>
  <si>
    <t>LEXUS-LEXUS-RX300 F SPORTY 4x2 AT</t>
  </si>
  <si>
    <t>LEXUS-LEXUS-RX300 LUXURY 4x2 AT</t>
  </si>
  <si>
    <t>MASERATI</t>
  </si>
  <si>
    <t>MAZDA-MAZDA 3-2.0L A/T</t>
  </si>
  <si>
    <t>MERCEDES BENZ-G CLASS-GLC 200 AMG</t>
  </si>
  <si>
    <t>MERCEDES BENZ-G CLASS-GLC 200 AMG LINE</t>
  </si>
  <si>
    <t>MERCEDES-BENZ V CLASS-MARCO POLO 250 D AMG LINE</t>
  </si>
  <si>
    <t>MERCEDES-BENZ.GL-400 AMG</t>
  </si>
  <si>
    <t>MERCEDES-BENZ.GL-GLS 400 AMG LINE</t>
  </si>
  <si>
    <t>MITSUBISHI-PAJERO-SPORT DAKAR 4X2 LIMITED ROCKFORD</t>
  </si>
  <si>
    <t>MITSUBISHI-XPANDER-EXCEED MT AERO</t>
  </si>
  <si>
    <t>MITSUBISHI-XPANDER-EXCEED MT AERO PLUS</t>
  </si>
  <si>
    <t>MITSUBISHI-XPANDER-SPORT AERO PLUS</t>
  </si>
  <si>
    <t>MITSUBISHI-XPANDER-ULTIMATE AERO PLUS</t>
  </si>
  <si>
    <t>SUZUKI-ALL NEW ERTIGA-GL MT</t>
  </si>
  <si>
    <t>SUZUKI-ALL NEW ERTIGA-GX AT</t>
  </si>
  <si>
    <t>SUZUKI-ALL NEW ERTIGA-GX MT</t>
  </si>
  <si>
    <t>SUZUKI-IGNIS-GL LUXURY MT</t>
  </si>
  <si>
    <t>TOYOTA-ALPHARD-NEW VELLFIRE G 2.5 AT</t>
  </si>
  <si>
    <t>TOYOTA-CHR-1.8 AT</t>
  </si>
  <si>
    <t>TOYOTA-CHR-1.8 AT DUAL TONE</t>
  </si>
  <si>
    <t>TOYOTA-CHR-1.8 AT SINGLE ONE</t>
  </si>
  <si>
    <t>TOYOTA-FORTUNER-2.4 4x2 VRZ TRD LUX</t>
  </si>
  <si>
    <t>TOYOTA-HILUX-DOUBLE CABIN 2.4 V 4X4 A/T NEW</t>
  </si>
  <si>
    <t>TOYOTA-KIJANG-INNOVA 2.4 G MT</t>
  </si>
  <si>
    <t>TOYOTA-LAND CRUISER-200 VXR 4X4 A/T</t>
  </si>
  <si>
    <t>TOYOTA-RUSH-ALL NEW 1.5 S A/T</t>
  </si>
  <si>
    <t>TOYOTA-VOXY-WAGON</t>
  </si>
  <si>
    <t>TOYOTA-YARIS-S A/T</t>
  </si>
  <si>
    <t>WULING-CORTEZ-1.8L LUX AMT</t>
  </si>
  <si>
    <t>WULING-WULING-CONFERO S 1.5 L LUX 7 SEATER</t>
  </si>
  <si>
    <t>TOYOTA-FORTUNER-2.7 G LUX AT</t>
  </si>
  <si>
    <t>LEXUS-LEXUS-CT 200H</t>
  </si>
  <si>
    <t>KIA-SPORTAGE-SE 2.0 AT</t>
  </si>
  <si>
    <t>MCLAREN</t>
  </si>
  <si>
    <t>MITSUBISHI-PAJERO-SPORT DAKAR 2.5 HP (4X2) 5 AT</t>
  </si>
  <si>
    <t>JEEP-JEEP-WRANGLER RUBICON 2.0 4 DOOR</t>
  </si>
  <si>
    <t>HONDA-CRV-RE1 2WD 2,4 AT</t>
  </si>
  <si>
    <t>SUZUKI-APV-DLX 1.5 M/T</t>
  </si>
  <si>
    <t>HONDA-CRV-RE 1 2WD 2.4 A/T</t>
  </si>
  <si>
    <t>SUZUKI-APV-GC 415V DLX MT</t>
  </si>
  <si>
    <t>HONDA-BRIO-SATYA 1.2 S MT CKD</t>
  </si>
  <si>
    <t>MAZDA-CX-9 AT</t>
  </si>
  <si>
    <t>NISSAN-LIVINA-GRAND LIVINA 1.5 L SV A/T</t>
  </si>
  <si>
    <t>CHEVROLET-CAMARO-6.2 AT</t>
  </si>
  <si>
    <t>HONDA-CRV-RM 3 2WD 2.4 RS AT CKD</t>
  </si>
  <si>
    <t>MAZDA-CX-5 TUORING</t>
  </si>
  <si>
    <t>MERCEDES BENZ-C CLASS-C 250</t>
  </si>
  <si>
    <t>MERCEDES BENZ-E CLASS-E 200</t>
  </si>
  <si>
    <t>TOYOTA-LAND CRUISER-200 4.7 AT</t>
  </si>
  <si>
    <t>HONDA-CRV-RE1 2WD 2.0 A/T CKD</t>
  </si>
  <si>
    <t>HONDA-FREED-GB3 1.5 S AT CKD</t>
  </si>
  <si>
    <t>LEXUS-LEXUS-RX 350</t>
  </si>
  <si>
    <t>MITSUBISHI-PAJERO-SPORT 2.5 HP E 5 AT</t>
  </si>
  <si>
    <t>SUZUKI-VITARA-NEW GRAND VITARA 2.4 A/T</t>
  </si>
  <si>
    <t>MITSUBISHI-PAJERO-SPORT 2.4L DAKAR 4X2 8 AT</t>
  </si>
  <si>
    <t>MERCEDES BENZ-S CLASS-SLK 2.0 KOMP AT</t>
  </si>
  <si>
    <t>MITSUBISHI-PAJERO-SPORT 2.5 L GLX (4X4) MT</t>
  </si>
  <si>
    <t>HYUNDAI-H1-2.5 CRDI AT (XG)</t>
  </si>
  <si>
    <t>MERCEDES BENZ-C CLASS-250 CGI AT CKD</t>
  </si>
  <si>
    <t>TOYOTA-FORTUNER-2.5 G M/T 4X2 BENSIN</t>
  </si>
  <si>
    <t>MERCEDES BENZ-S CLASS-SLK 200 CGI AT</t>
  </si>
  <si>
    <t>TOYOTA-LAND CRUISER-FJ CRUISER A/T</t>
  </si>
  <si>
    <t>TOYOTA-YARIS-S AT</t>
  </si>
  <si>
    <t>BMW-SERIES 3-320i N20 CKD AT</t>
  </si>
  <si>
    <t>HONDA-JAZZ-GE 8 1.5 E MT</t>
  </si>
  <si>
    <t>TOYOTA-LAND CRUISER-PRADO 2.7 TX A/T</t>
  </si>
  <si>
    <t>MERCEDES BENZ-GLA-200 A/T</t>
  </si>
  <si>
    <t>TOYOTA-LAND CRUISER-LC70 V8 4.6 M/T</t>
  </si>
  <si>
    <t>TOYOTA-LAND CRUISER-PRADO TXL 2.7</t>
  </si>
  <si>
    <t>HONDA-CIVIC-TURBO 1.5 TC CVT</t>
  </si>
  <si>
    <t>TOYOTA-RUSH-1.5 S M/T TRD SPORTIVO LUX</t>
  </si>
  <si>
    <t>MERCEDES-BENZ V CLASS-V260 LWB</t>
  </si>
  <si>
    <t>TOYOTA-RUSH-1.5 S M/T</t>
  </si>
  <si>
    <t>LTV</t>
  </si>
  <si>
    <t>HONDA-FREED-GB3 1.5 E AT</t>
  </si>
  <si>
    <t>NISSAN-X TRAIL-XT 2.5 AT</t>
  </si>
  <si>
    <t>HONDA-CITY-1.5 S M/T</t>
  </si>
  <si>
    <t>MERCEDES BENZ-C CLASS-C 180 CGI AT</t>
  </si>
  <si>
    <t>TOYOTA-HARRIER-2.4 AT</t>
  </si>
  <si>
    <t>DAIHATSU-XENIA-ALL NEW R MT DELUXE</t>
  </si>
  <si>
    <t>TOYOTA-ALPHARD-VELFIRE Z 2.4 AT</t>
  </si>
  <si>
    <t>DAIHATSU-GRAN MAX-BLIND VAN HF MT</t>
  </si>
  <si>
    <t>HONDA-BRIO-E 1.2 AT LIMITED EDITION</t>
  </si>
  <si>
    <t>NISSAN-SKYLINE-GTR 3.8 A/T</t>
  </si>
  <si>
    <t>BMW-SERIES 3-320 i AT SPORT</t>
  </si>
  <si>
    <t>BMW-SERIES 4-435 L COUPE AT</t>
  </si>
  <si>
    <t>NISSAN-LIVINA-GRAND LIVINA 1.5 SV (4X2) MT</t>
  </si>
  <si>
    <t>TOYOTA-CAMRY-2.5 A/T HYBRID</t>
  </si>
  <si>
    <t>LEXUS-LEXUS-NX 200 2.OL F SPORT</t>
  </si>
  <si>
    <t>MERCEDES BENZ-GLA-200 URBAN AT</t>
  </si>
  <si>
    <t>HONDA-HRV-RU5 1.8 PRESTIGE MUGEN CVT</t>
  </si>
  <si>
    <t>TOYOTA-FORTUNER-4X2 TRD SPORTIVO 2.5 A/T</t>
  </si>
  <si>
    <t>HONDA-CRV-1.5 TURBO PRESTIGE</t>
  </si>
  <si>
    <t>HONDA-BRV-CVT PRESTIGE AT</t>
  </si>
  <si>
    <t>MERCEDES BENZ-C CLASS-C 300 COPUE AMG A/T CKD</t>
  </si>
  <si>
    <t>WULING-WULING-CONFERO 1.5 MT</t>
  </si>
  <si>
    <t>HONDA-BRIO-ALL NEW BRIO SATYA E CVT</t>
  </si>
  <si>
    <t>REFUND BUNGA</t>
  </si>
  <si>
    <t>MERCEDES BENZ-C CLASS-C 200 1.8 CGI</t>
  </si>
  <si>
    <t>BMW-SERIES 3-325i AT</t>
  </si>
  <si>
    <t>HONDA-CRV-RM1 2 WD 2.0 AT CKD</t>
  </si>
  <si>
    <t>TOYOTA-FORTUNER-G 2.5 DIESEL M/T</t>
  </si>
  <si>
    <t>TOYOTA-AVANZA-VELOZ 1.5 MT</t>
  </si>
  <si>
    <t>NISSAN-MARCH-XS 1.5 M/T</t>
  </si>
  <si>
    <t>DAIHATSU-TERIOS-X M/T STD F 700 RGTS</t>
  </si>
  <si>
    <t>MITSUBISHI-TRITON-DC HDX 4X4 M/T</t>
  </si>
  <si>
    <t>TOYOTA-FORTUNER-BENSIN V 4X4 2.7 AT</t>
  </si>
  <si>
    <t>TOYOTA-HARRIER-XU60 SUV</t>
  </si>
  <si>
    <t>TOYOTA-YARIS-1.5 S A/T</t>
  </si>
  <si>
    <t>WULING-WULING-CONFERO S 1.5 L (4X2) MT</t>
  </si>
  <si>
    <t>TOYOTA-YARIS-1.5 S CVT TRD</t>
  </si>
  <si>
    <t>DAIHATSU-TERIOS-TS 1.5 AT</t>
  </si>
  <si>
    <t>DAIHATSU-TERIOS-TS 1.5 M/T</t>
  </si>
  <si>
    <t>TOYOTA-KIJANG-INNOVA G MT</t>
  </si>
  <si>
    <t>HONDA-CRV-RE1 2 WD 2.4 A/T CKD</t>
  </si>
  <si>
    <t>KIA-PICANTO-SE 1.2 MT</t>
  </si>
  <si>
    <t>MERCEDES BENZ-E CLASS-E 300 AT</t>
  </si>
  <si>
    <t>HONDA-MOBILIO-E MT 1.5</t>
  </si>
  <si>
    <t>HONDA-MOBILIO-S MT 1.5</t>
  </si>
  <si>
    <t>LEXUS-LEXUS-LX 570 SPORT</t>
  </si>
  <si>
    <t>HONDA-CRV-NEW CRV 1.5 TC PRESTIGE CVT CK</t>
  </si>
  <si>
    <t>DAIHATSU-TERIOS-R MT STD</t>
  </si>
  <si>
    <t>WULING-ALMAZ-1.5 L T LUX CVT (4X2) AT</t>
  </si>
  <si>
    <t>HONDA-CIVIC-FDI 1.8 M/T</t>
  </si>
  <si>
    <t>SUZUKI-APV-DELUXE</t>
  </si>
  <si>
    <t>BMW-SERIES M-5</t>
  </si>
  <si>
    <t>DAIHATSU-XENIA-R DLX MT</t>
  </si>
  <si>
    <t>TOYOTA-KIJANG-INNOVA V AT LUX 2.0</t>
  </si>
  <si>
    <t>LEXUS-LEXUS-RX 270</t>
  </si>
  <si>
    <t>HONDA-HRV-1.8 RS PRESTIGE CVT</t>
  </si>
  <si>
    <t>BMW-SERIES I8-I8</t>
  </si>
  <si>
    <t>HONDA-HRV-RV1 1.5 S CVT CKD</t>
  </si>
  <si>
    <t>HONDA-CRV-RM 2WD 2.4 AT CKD</t>
  </si>
  <si>
    <t>MERCEDES BENZ-C CLASS-C 200 A/T</t>
  </si>
  <si>
    <t>MERCEDES BENZ-S CLASS-S 300 CKD</t>
  </si>
  <si>
    <t>MERCEDES BENZ-C CLASS-AMG C 43 V COUPE AT</t>
  </si>
  <si>
    <t>HONDA-CRV-1.5 TC PRESTIGE CVT</t>
  </si>
  <si>
    <t>NISSAN-SERENA-ALL NEW SERENA HWS CVT</t>
  </si>
  <si>
    <t>BMW-Z4-SDRIVE 2.0 I</t>
  </si>
  <si>
    <t>HONDA-HRV-RU1 1.5 S CVT CKD</t>
  </si>
  <si>
    <t>SUZUKI-APV-BLIND VAN HIGH</t>
  </si>
  <si>
    <t xml:space="preserve">NISSAN-TERRA-(4x2) VL AT 2.5L </t>
  </si>
  <si>
    <t>TOYOTA-FORTUNER-ALL NEW 2.4 4x2 VRZ TRD DIESEL</t>
  </si>
  <si>
    <t>BMW-Z4-SDRIVE 30I M SPORT</t>
  </si>
  <si>
    <t>MERCEDES BENZ-G CLASS-55 AMG</t>
  </si>
  <si>
    <t>SUZUKI-VITARA-GRAND JLX 2.4 MT</t>
  </si>
  <si>
    <t>HONDA-JAZZ-GK5 1.5 RS CVT (CKD)</t>
  </si>
  <si>
    <t>MERCEDES BENZ-A CLASS-A 200 A/T (W 176) CBU</t>
  </si>
  <si>
    <t>NISSAN-X TRAIL-2.5 AT</t>
  </si>
  <si>
    <t>TOYOTA-ALPHARD-SC 2.5 L AT</t>
  </si>
  <si>
    <t>TOYOTA-ALPHARD-SC 2.5L 2 WD A/T</t>
  </si>
  <si>
    <t>CHEVROLET-TRAX-14 TURBOPRE 4X2 AT</t>
  </si>
  <si>
    <t>DAIHATSU-AYLA-1.0 X MT E4</t>
  </si>
  <si>
    <t>SOKON</t>
  </si>
  <si>
    <t>TOYOTA-INNOVA-VENTURER DIESEL 2.4 M/T</t>
  </si>
  <si>
    <t>HONDA-JAZZ-GE8 1.5 E MT CKD</t>
  </si>
  <si>
    <t>HONDA-JAZZ-RS 1.5 AT</t>
  </si>
  <si>
    <t>MERCEDES BENZ-B.CLASS-180 AT</t>
  </si>
  <si>
    <t>TOYOTA-INNOVA-BENSIN V 2.0 MT</t>
  </si>
  <si>
    <t>BMW-SERIES 5-528i CKD AT</t>
  </si>
  <si>
    <t>HONDA-JAZZ-GE8 1.5 S MT CKD</t>
  </si>
  <si>
    <t>MERCEDES BENZ-A CLASS-A 150 AT</t>
  </si>
  <si>
    <t>HONDA-CRV-RM1 2WD 2.0 A/T</t>
  </si>
  <si>
    <t>MAZDA-2-GT AT SKY ACTIVE</t>
  </si>
  <si>
    <t>TOYOTA-AVANZA-ALL NEW VELOZ 1.3 M/T</t>
  </si>
  <si>
    <t>LEXUS-LEXUS-RX 200 T LUXURY 4X2 AT</t>
  </si>
  <si>
    <t>MERCEDES BENZ-A CLASS-A 200 PROGRESSIVE LINE AT</t>
  </si>
  <si>
    <t>TOYOTA-INNOVA-GRAND NEW V AT DIESEL</t>
  </si>
  <si>
    <t>WULING-WULING-CONFERO S 1.5L AC LUX (4X2) MT</t>
  </si>
  <si>
    <t>HONDA-BRIO-ALL NEW BRIO SATYA E MT</t>
  </si>
  <si>
    <t>HONDA-CRV-1.5 CVT PRESTIGE</t>
  </si>
  <si>
    <t>MERCEDES BENZ-CLA-200 AMG</t>
  </si>
  <si>
    <t>MERCEDES BENZ-CLA-200 AMG LINE</t>
  </si>
  <si>
    <t>MITSUBISHI-XPANDER-SPORT MT</t>
  </si>
  <si>
    <t>MITSUBISHI-XPANDER-ULTIMATE LIMITED</t>
  </si>
  <si>
    <t>NILAI TITIPAN ANGSURAN</t>
  </si>
  <si>
    <t>Deposit Angsuran</t>
  </si>
  <si>
    <t>TOYOTA-FORTUNER-NEW BENSIN V 4X4 2.7 AT</t>
  </si>
  <si>
    <t>TOYOTA-ALPHARD-2.5 G HYBRID 4X4</t>
  </si>
  <si>
    <t>NISSAN-LIVINA-ALL NEW LIVINA VL AT</t>
  </si>
  <si>
    <t>SUZUKI-JIMNY-4X4 AT</t>
  </si>
  <si>
    <t>SUZUKI-JIMNY-AT STD</t>
  </si>
  <si>
    <t>MERCEDES BENZ-S CLASS-SLK 250</t>
  </si>
  <si>
    <t>DAIHATSU-XENIA-GRAND NEW XENIA R MT 1.3 DLX</t>
  </si>
  <si>
    <t>KIA-SPORTAGE-SE 2.0 M/T</t>
  </si>
  <si>
    <t>LEXUS-LEXUS-ES 300 H AT</t>
  </si>
  <si>
    <t>MERCEDES BENZ-E CLASS-E 250 AT CBU AMG LINE</t>
  </si>
  <si>
    <t>HONDA-HRV-RU5 1.8 E CVT CKD</t>
  </si>
  <si>
    <t>LEXUS-LEXUS-GS F 4X2 AT</t>
  </si>
  <si>
    <t>MERCEDES BENZ-GLE-250 D AT (CKD)</t>
  </si>
  <si>
    <t>MERCEDES BENZ-C CLASS-C 250 AT CKD</t>
  </si>
  <si>
    <t>HONDA-ACCORD-1.5 EL CVT</t>
  </si>
  <si>
    <t>NISSAN-NEW LIVINA-1.5 VE AT</t>
  </si>
  <si>
    <t>TOYOTA-ALPHARD-VELLFIRE Z 2.4 A/T</t>
  </si>
  <si>
    <t>HONDA-BRIO-RS 1.2 MT CKD</t>
  </si>
  <si>
    <t>MERCEDES BENZ-C CLASS-300 COUPE AMG AT CKD</t>
  </si>
  <si>
    <t>TOYOTA-FORTUNER-2.4 VRZ (4X2) AT</t>
  </si>
  <si>
    <t>NISSAN-TERRA-(4X4) VL AT</t>
  </si>
  <si>
    <t>SUZUKI-ERTIGA-SPORTY 1.4 AT</t>
  </si>
  <si>
    <t>DAIHATSU-XENIA-GRAND NEW XENIA X MT 1.3 DLX</t>
  </si>
  <si>
    <t>BMW-SERIES 3-320i GRAND TOURISMO AT</t>
  </si>
  <si>
    <t>MERCEDES BENZ-E CLASS-E CLASS E 400 CKD A/T</t>
  </si>
  <si>
    <t>HONDA-HRV-RU5 1.5 RS CVT CKD</t>
  </si>
  <si>
    <t>MERCEDES BENZ-S CLASS-400 L A/T</t>
  </si>
  <si>
    <t>TOYOTA-HARRIER-2.0 L 2WD RHD A/T</t>
  </si>
  <si>
    <t>MITSUBISHI-PAJERO-SPORT 2.4 L DAKAR (4X4) AT</t>
  </si>
  <si>
    <t>HONDA-BRIO-ALL NEW BRIO RS CVT</t>
  </si>
  <si>
    <t>MERCEDES BENZ-G CLASS-GLC 200 (X253) AT</t>
  </si>
  <si>
    <t>MERCEDES BENZ-GLE-450 AMG</t>
  </si>
  <si>
    <t>FERRARI</t>
  </si>
  <si>
    <t>DAIHATSU-XENIA-GREAT NEW M 1.0 MT</t>
  </si>
  <si>
    <t>HONDA-MOBILIO-1.5 E M CVT CKD</t>
  </si>
  <si>
    <t>BMW-SERIES M-4COUPE AT</t>
  </si>
  <si>
    <t>WULING-ALMAZ-1.5 LT LUX + SC CVT (4X2) A/T</t>
  </si>
  <si>
    <t>SUZUKI-XL7-ZETA MT</t>
  </si>
  <si>
    <t>BMW-SERIES 3-320i E90 CKD A/T</t>
  </si>
  <si>
    <t>MERCEDES BENZ-ML-350 CGI AT (CKD)</t>
  </si>
  <si>
    <t>MITSUBISHI-PAJERO-SPORT DAKAR HP 4X4 AT</t>
  </si>
  <si>
    <t>NISSAN-LIVINA-GRAND LIVINA 1.5 SV (4X2) AT</t>
  </si>
  <si>
    <t>TOYOTA-AGYA-1.0 G A/T</t>
  </si>
  <si>
    <t>DAIHATSU-XENIA-GRAND NEW XENIA X MT 1.3 STD</t>
  </si>
  <si>
    <t>BMW-X5-XDRIVE 30i AT CBU</t>
  </si>
  <si>
    <t>DAIHATSU-TERIOS-TX AT</t>
  </si>
  <si>
    <t>TOYOTA-INNOVA-DIESEL E 2.5 MT</t>
  </si>
  <si>
    <t>TOYOTA-INNOVA-DIESEL E STANDARD 2.5 MT</t>
  </si>
  <si>
    <t>TOYOTA-INNOVA-GRAND NEW DIESEL E 2.5 MT</t>
  </si>
  <si>
    <t>TOYOTA-INNOVA-NEW DIESEL E 2.5 MT</t>
  </si>
  <si>
    <t>TOYOTA-INNOVA-NEW DIESEL E STANDARD 2.5 MT</t>
  </si>
  <si>
    <t>HONDA-CRV-2.4 RS AT</t>
  </si>
  <si>
    <t>LEXUS-LEXUS-GS 300</t>
  </si>
  <si>
    <t>CHEVROLET-TRAX-1.4 AT TURBO PREMIER</t>
  </si>
  <si>
    <t>MITSUBISHI-XPANDER-CROSS A/T PREMIUM PACKAGE</t>
  </si>
  <si>
    <t>SUZUKI-XL7-ALPHA AT</t>
  </si>
  <si>
    <t>MERCEDES BENZ-E CLASS-300 AT CKD</t>
  </si>
  <si>
    <t>BMW-X1-SDRIVE 18i AT CKD</t>
  </si>
  <si>
    <t>MERCEDES BENZ-C CLASS-C 300 AT CKD</t>
  </si>
  <si>
    <t>MERCEDES BENZ-E CLASS-E 300 COUPE AMG LINE</t>
  </si>
  <si>
    <t>HYUNDAI-SANTA FE-2.2 CRDI AT</t>
  </si>
  <si>
    <t>MAZDA-6-ESTATE ELITE</t>
  </si>
  <si>
    <t>NISSAN-LIVINA-ALL NEW LIVINA EL MT</t>
  </si>
  <si>
    <t>MITSUBISHI-XPANDER-CROSS 1.5L PLUS 4X2 AT</t>
  </si>
  <si>
    <t>SUZUKI-XL7-BETA AT</t>
  </si>
  <si>
    <t>SUZUKI-VITARA-GRAND VITARA JLX M / T</t>
  </si>
  <si>
    <t>MERCEDES BENZ-C CLASS-200 CGI AT</t>
  </si>
  <si>
    <t>TOYOTA-LAND CRUISER-4.5 A/T</t>
  </si>
  <si>
    <t>TOYOTA-LAND CRUISER-V8 4x4 4.5 A/T DIESEL</t>
  </si>
  <si>
    <t>TOYOTA-ALPHARD-X 2.5 AT</t>
  </si>
  <si>
    <t>TOYOTA-AGYA-1.0 G MT</t>
  </si>
  <si>
    <t>HONDA-HRV-1.5 E CVT SPC SPECIAL EDITION</t>
  </si>
  <si>
    <t>MITSUBISHI-PAJERO-SPORT 2.4 L DAKAR ULTIMATE 4x4</t>
  </si>
  <si>
    <t>MERCEDES BENZ-C CLASS-200 AVG FACELIFT</t>
  </si>
  <si>
    <t>SUZUKI-ALL NEW ERTIGA-GT M/T</t>
  </si>
  <si>
    <t>DAIHATSU-SIGRA-D MT MC 1.0</t>
  </si>
  <si>
    <t>BMW-SERIES 3-320 CKD</t>
  </si>
  <si>
    <t>NISSAN-X TRAIL-2.5 A/T</t>
  </si>
  <si>
    <t>TOYOTA-VIOS-1.5 G CVT</t>
  </si>
  <si>
    <t>WULING-CORTEZ-1.5 C 6 MT</t>
  </si>
  <si>
    <t>WULING-CORTEZ-S 1.5 MT</t>
  </si>
  <si>
    <t>LEXUS-LEXUS-UX 200F SPORT</t>
  </si>
  <si>
    <t>MITSUBISHI-PAJERO-SPORT 2.4 L DAKAR (4X4) 8 AT</t>
  </si>
  <si>
    <t>MITSUBISHI-PAJERO-SPORT DAKAR ROCKFORD FOSGATE BE</t>
  </si>
  <si>
    <t>NISSAN-LIVINA-E 1.5 (4X2) MT</t>
  </si>
  <si>
    <t>HONDA-ODYSSEY-RB3 2.4 AT</t>
  </si>
  <si>
    <t>MAZDA-2-HATCHBACK S 1.5 AT</t>
  </si>
  <si>
    <t>SUZUKI-ERTIGA-1.4 GL M/T</t>
  </si>
  <si>
    <t>SUZUKI-ERTIGA-GL 1.4 AT</t>
  </si>
  <si>
    <t>TOYOTA-ALPHARD-SC 2.4 AT</t>
  </si>
  <si>
    <t>TOYOTA-COROLLA-ALTIS V 1.8 AT</t>
  </si>
  <si>
    <t>BMW-SERIES 3-328i CKD AT</t>
  </si>
  <si>
    <t>MITSUBISHI-TRITON-2.5 L DC GLS (4X4) MT</t>
  </si>
  <si>
    <t>TOYOTA-INNOVA-VENTURER 2.4 A/T DSL LUX</t>
  </si>
  <si>
    <t>MITSUBISHI-XPANDER-GLS AT</t>
  </si>
  <si>
    <t>WULING-CORTEZ-1.5L LUX CVT</t>
  </si>
  <si>
    <t>HONDA-BRIO-ALL NEW BRIO SATYA S MT</t>
  </si>
  <si>
    <t>MITSUBISHI-XPANDER-CROSS MT</t>
  </si>
  <si>
    <t>LEXUS-LEXUS-RX 270 A/T</t>
  </si>
  <si>
    <t>MERCEDES BENZ-S CLASS-SLK 350 CGI AT CBU</t>
  </si>
  <si>
    <t>NISSAN-TERRA-(4X2) E MT</t>
  </si>
  <si>
    <t>MITSUBISHI-TRITON-2.5 L DC HDX (4X4) MT</t>
  </si>
  <si>
    <t>MITSUBISHI-XPANDER-CROSS AT</t>
  </si>
  <si>
    <t>HONDA-CIVIC-RS CVT</t>
  </si>
  <si>
    <t>HYUNDAI-PALISADE-2.2 SIGNATURE</t>
  </si>
  <si>
    <t>HONDA-JAZZ-GE8 1.5 E AT</t>
  </si>
  <si>
    <t>MERCEDES BENZ-CLA-45 AMG AT CBU</t>
  </si>
  <si>
    <t>MERCEDES BENZ-E CLASS-E 250 AT CBU COUPE</t>
  </si>
  <si>
    <t>HYUNDAI-KONA-GASOLINE 2.0 A/T</t>
  </si>
  <si>
    <t>NISSAN-LIVINA-1.5 EL AT</t>
  </si>
  <si>
    <t>SUZUKI-ALL NEW ERTIGA-SS AT</t>
  </si>
  <si>
    <t>SUZUKI-ERTIGA-SPORTY 1.4 MT</t>
  </si>
  <si>
    <t>KIA-SELTOS-1.4 GASOLINE EXP AT</t>
  </si>
  <si>
    <t>MITSUBISHI-XPANDER-1.5L EXCEED K (4X2) AT</t>
  </si>
  <si>
    <t>DAIHATSU-TERIOS-1.5 X AT</t>
  </si>
  <si>
    <t>MITSUBISHI-PAJERO-SPORT 2.5 HPE 4X4 AT</t>
  </si>
  <si>
    <t>HONDA-MOBILIO-1.5 E MT CKD</t>
  </si>
  <si>
    <t>HONDA-BRIO-ALL NEW BRIO RS MT</t>
  </si>
  <si>
    <t>HYUNDAI-SANTA FE-ALL NEW SANTA FE GRAND CRDi</t>
  </si>
  <si>
    <t>MITSUBISHI-TRITON-2.4L DC EXCEED (4X4) M/T</t>
  </si>
  <si>
    <t>MITSUBISHI-XPANDER-EXCEED 1.5L 4X2 M/T</t>
  </si>
  <si>
    <t>NISSAN-TERRA-(4X2) VL AT</t>
  </si>
  <si>
    <t>WULING-ALMAZ-1.5 L TURBO CVT</t>
  </si>
  <si>
    <t>BMW-X7-XDRIVE 40i PURE EXCELENCE</t>
  </si>
  <si>
    <t>SUZUKI-XL7-BETA MT</t>
  </si>
  <si>
    <t>WULING-ALMAZ-1.5 L T LUX SC CVT</t>
  </si>
  <si>
    <t>WULING-CORTEZ-1.5 S T LUX + CVT</t>
  </si>
  <si>
    <t>TOYOTA-HILUX-NEW HILUX 2.4G DC 4X4 M/T</t>
  </si>
  <si>
    <t>TOYOTA-RAIZE-1.0 TURBO GR SPORT CVT TWO TONE</t>
  </si>
  <si>
    <t>TOYOTA-COROLLA-ALTIS 1.8 V AT</t>
  </si>
  <si>
    <t>HONDA-CITY-GM2 1.5 S A/T</t>
  </si>
  <si>
    <t>MERCEDES BENZ-S CLASS-S 300 L A/T</t>
  </si>
  <si>
    <t>BMW-SERIES 1-116I 5 DOORS AT</t>
  </si>
  <si>
    <t>NISSAN-MARCH-AUTECH L 1.2 MT</t>
  </si>
  <si>
    <t>DAIHATSU-XENIA-ALL NEW R VVTI 1.3 AT</t>
  </si>
  <si>
    <t>HONDA-CITY-GM2 1.5 S M/T</t>
  </si>
  <si>
    <t>TOYOTA-INNOVA-DIESEL G 2.5 MT</t>
  </si>
  <si>
    <t>TOYOTA-INNOVA-DIESEL V 2.5 AT</t>
  </si>
  <si>
    <t>TOYOTA-INNOVA-DIESEL V 2.5 MT</t>
  </si>
  <si>
    <t>HONDA-CITY-ALL NEW IVTEC E 1.5 MT</t>
  </si>
  <si>
    <t>HONDA-HRV-1.8 PRESTIGE AT CKD</t>
  </si>
  <si>
    <t>NISSAN-MARCH-1.2 AT 4X2</t>
  </si>
  <si>
    <t>HONDA-CITY-GM6 1.5 E CVT</t>
  </si>
  <si>
    <t>TOYOTA-AVANZA-1.3 G M/T VVTI</t>
  </si>
  <si>
    <t>HYUNDAI-SANTA FEE-XG CRDI</t>
  </si>
  <si>
    <t>WULING-WULING-CONFERO 1.5 L LUX PLUS</t>
  </si>
  <si>
    <t>BMW-SERIES 3-330I EDITION M SPORT SHADOW</t>
  </si>
  <si>
    <t>DAIHATSU-LUXIO-1.5 X MT</t>
  </si>
  <si>
    <t>DAIHATSU-XENIA-GRAND NEW XENIA R MT 1.3 STD</t>
  </si>
  <si>
    <t>HONDA-BRIO-ALL NEW BRIO E CVT</t>
  </si>
  <si>
    <t>LEXUS-LEXUS-ES 300 H ULTRA LUX</t>
  </si>
  <si>
    <t>MERCEDES BENZ-E CLASS-E 350 AMG</t>
  </si>
  <si>
    <t>SUZUKI-ALL NEW ERTIGA-SS MT</t>
  </si>
  <si>
    <t>SUZUKI-JIMNY-MT STD</t>
  </si>
  <si>
    <t>WULING-ALMAZ-EX CVT 7 SEATER</t>
  </si>
  <si>
    <t>WULING-CORTEZ-CT 1.5 T CVT LUXURY</t>
  </si>
  <si>
    <t>DAIHATSU-SIGRA-R MT DLX MC 1.2</t>
  </si>
  <si>
    <t>DAIHATSU-TERIOS-ALL NEW X MT E4</t>
  </si>
  <si>
    <t>HONDA-BRV-1.5 E CKD A/T</t>
  </si>
  <si>
    <t>HONDA-BRV-E 1.5 CVT PRESTIGE</t>
  </si>
  <si>
    <t>HONDA-ODYSSEY-2.4 E CVT</t>
  </si>
  <si>
    <t>MAZDA-CX-30 AT</t>
  </si>
  <si>
    <t>MITSUBISHI-TRITON-NEW TRITON DC EXCEED 4X4 MT</t>
  </si>
  <si>
    <t>NISSAN-X TRAIL-VL AT</t>
  </si>
  <si>
    <t>SUZUKI-JIMNY-AT TWO TONE</t>
  </si>
  <si>
    <t>TOYOTA-INNOVA-NEW INNOVA 2.4 G AT DIESEL TRD</t>
  </si>
  <si>
    <t>DAIHATSU-AYLA-NEW 1.2 X AT MC</t>
  </si>
  <si>
    <t>DAIHATSU-GRAN MAX-MB 1.3 D FF</t>
  </si>
  <si>
    <t>DAIHATSU-ROCKY-1.0 R TC MT TWO TONE SC</t>
  </si>
  <si>
    <t>DAIHATSU-TERIOS-1.5 X MT</t>
  </si>
  <si>
    <t>KIA-SONET-1.5 PREMIER iVT</t>
  </si>
  <si>
    <t>LEXUS-LEXUS-RX300 F SPORT</t>
  </si>
  <si>
    <t>MERCEDES BENZ-GLE-450 4 MATIC</t>
  </si>
  <si>
    <t>MITSUBISHI-PAJERO-SPORT 2.4L DAKAR ULTIMATE 4x2</t>
  </si>
  <si>
    <t>NISSAN-LIVINA-VE AT SE</t>
  </si>
  <si>
    <t>SUZUKI-XL7-AD BETA AT</t>
  </si>
  <si>
    <t>SUZUKI-XL7-AD BETA MT</t>
  </si>
  <si>
    <t>SUZUKI-XL7-ALPHA MT</t>
  </si>
  <si>
    <t>TOYOTA-HILUX-DOUBLE CABIN 2.4 G MT DIESEL 4X4</t>
  </si>
  <si>
    <t>TOYOTA-INNOVA-INNOVA G MT BENSIN LUX+</t>
  </si>
  <si>
    <t>TOYOTA-YARIS-ALL NEW YARIS 1.5 S CVT TRD 7 AIRBAG</t>
  </si>
  <si>
    <t>WULING-WULING-CONFERO S 1.5C LUX MT MY 21</t>
  </si>
  <si>
    <t>NISSAN-LIVINA-NEW GRAND LIVINA X GEAR 1.5 MT</t>
  </si>
  <si>
    <t>TOYOTA-INNOVA-GRAND NEW BENSIN J 2.0 MT</t>
  </si>
  <si>
    <t>MERCEDES BENZ-E CLASS-250 CGI CABRIOLET AT (CBU)</t>
  </si>
  <si>
    <t>TOYOTA-FORTUNER-2.7 V A/T</t>
  </si>
  <si>
    <t>TOYOTA-FORTUNER-DIESEL G 4X2 2.5 MT</t>
  </si>
  <si>
    <t>MITSUBISHI-TRITON-2.5L DC EXCEED (4X4) AT</t>
  </si>
  <si>
    <t>TOYOTA-AVANZA-VELOZ 1.3 MT</t>
  </si>
  <si>
    <t>TOYOTA-FORTUNER-4X2 G LUX A/T</t>
  </si>
  <si>
    <t>MAZDA-6-ESTATE</t>
  </si>
  <si>
    <t>MITSUBISHI-TRITON-2.5 L DC HDX H (4X4) MT</t>
  </si>
  <si>
    <t>DAIHATSU-SIGRA-X MT MC 1.2</t>
  </si>
  <si>
    <t>DAIHATSU-XENIA-GRAND NEW XENIA R AT 1.3 DLX</t>
  </si>
  <si>
    <t>LEXUS-LEXUS-ES 250 A/T</t>
  </si>
  <si>
    <t>MITSUBISHI-OUTLANDER-PHEV 2.4L AT</t>
  </si>
  <si>
    <t>MITSUBISHI-PAJERO-DAKAR 4X2 AT ROCKFORD LIMITED</t>
  </si>
  <si>
    <t>TOYOTA-CALYA-NEW CALYA G MT 1.2</t>
  </si>
  <si>
    <t>WULING-ALMAZ-1.5 L T LUX + SC CVT (4X2) M/T</t>
  </si>
  <si>
    <t>BMW-SERIES 5-530i CKD AT</t>
  </si>
  <si>
    <t>JEEP-JEEP-GLADIATOR RUBICON DC 3.6 L</t>
  </si>
  <si>
    <t>MITSUBISHI-XPANDER-BLACK EDITION MT</t>
  </si>
  <si>
    <t>TESLA</t>
  </si>
  <si>
    <t>DAIHATSU-ROCKY-1.0 R TC CVT SC</t>
  </si>
  <si>
    <t>HONDA-CITY-HATCHBACK RS CVT</t>
  </si>
  <si>
    <t>SUZUKI-XL7-ZETA AT</t>
  </si>
  <si>
    <t>TOYOTA-RAIZE-1.0 TURBO GR SPORT TSS CVT</t>
  </si>
  <si>
    <t>TOYOTA-YARIS-ALL NEW 1.5 S MT TRD 3 AIRBAGS</t>
  </si>
  <si>
    <t>WULING-ALMAZ-RS 1.5 T PRO (RING 17)</t>
  </si>
  <si>
    <t>TOYOTA-ALPHARD-2.4 A/T PREMIUM SOUND</t>
  </si>
  <si>
    <t>BMW-X5-X DRIVE 30D AT CBU</t>
  </si>
  <si>
    <t>HONDA-CRV-RE1 2WD 2.0 M/T CKD</t>
  </si>
  <si>
    <t>TOYOTA-FJ CUISER-CRUISER 4.0 4WD A/T</t>
  </si>
  <si>
    <t>TOYOTA-VIOS-ALL NEW VIOS 1.5 E A/T</t>
  </si>
  <si>
    <t>MERCEDES BENZ-E CLASS-E 400 AMG LINE AT</t>
  </si>
  <si>
    <t>MERCEDES BENZ-E CLASS-E 400 AT</t>
  </si>
  <si>
    <t>SUZUKI-KARIMUN-WAGON R GS MT</t>
  </si>
  <si>
    <t>HONDA-MOBILIO-RS M/T CVT 1.5</t>
  </si>
  <si>
    <t>TOYOTA-AVANZA-GRAND NEW 1.3 E MT STD</t>
  </si>
  <si>
    <t>WULING-CORTEZ-1.8L LUX + MT</t>
  </si>
  <si>
    <t>TOYOTA-INNOVA-KIJANG INNOVA REBORN 2.0 G M/T</t>
  </si>
  <si>
    <t>WULING-CORTEZ-1.8C AMT</t>
  </si>
  <si>
    <t>DAIHATSU-SIGRA-R AT MC 1.2</t>
  </si>
  <si>
    <t xml:space="preserve">DAIHATSU-SIGRA-R MT MC 1.2 </t>
  </si>
  <si>
    <t>KIA-SEDONA-2.2 DIESEL AT</t>
  </si>
  <si>
    <t>MAZDA-MAZDA 3-ALL NEW SEDAN</t>
  </si>
  <si>
    <t>MERCEDES-BENZ.GL-GLS 450 4 MATIC AMG LINE</t>
  </si>
  <si>
    <t>MITSUBISHI-XPANDER-GLS AT AERO</t>
  </si>
  <si>
    <t>WULING-ALMAZ-1.5 L LUX CVT 7 SEATER</t>
  </si>
  <si>
    <t>DAIHATSU-AYLA-NEW 1.2 R AT DLX MC</t>
  </si>
  <si>
    <t>DAIHATSU-AYLA-NEW AYLA 1.0 X AB MT</t>
  </si>
  <si>
    <t>DAIHATSU-SIGRA-M MT MC 1.0</t>
  </si>
  <si>
    <t>DAIHATSU-SIGRA-R AT DLX MC 1.2</t>
  </si>
  <si>
    <t>DAIHATSU-TERIOS-ALL NEW TERIOS R MT DELUXE E4</t>
  </si>
  <si>
    <t>MITSUBISHI-TRITON-NEW TRITON DC GLS 4X4 MT</t>
  </si>
  <si>
    <t>TOYOTA-COROLLA-CROSS 1.8 HYBRID A/T</t>
  </si>
  <si>
    <t>DAIHATSU-ROCKY-1.2 X MT</t>
  </si>
  <si>
    <t>DAIHATSU-TERIOS-ALL NEW R MT E4</t>
  </si>
  <si>
    <t>HONDA-CITY-HATCHBACK RS MT</t>
  </si>
  <si>
    <t>HONDA-HRV-NEW 1.8 E CVT PRESTIGE TWO TONE</t>
  </si>
  <si>
    <t>HYUNDAI-SANTA FE-DIESEL 2.2 8DCT SIGNATURE</t>
  </si>
  <si>
    <t>TOYOTA-FORTUNER-2.4 VRZ 4X2 A/T DSL GR SPORT</t>
  </si>
  <si>
    <t>TOYOTA-RAIZE-1.0 TURBO G CVT</t>
  </si>
  <si>
    <t>TOYOTA-RUSH-1.5 S M/T GR SPORT</t>
  </si>
  <si>
    <t>BMW-X3-XDRIVE 20i LUXURY</t>
  </si>
  <si>
    <t>BMW-SERIES 4-440i COUPE AT</t>
  </si>
  <si>
    <t>HONDA-CIVIC-2.0 TC TIPE R MT</t>
  </si>
  <si>
    <t>DAIHATSU-XENIA-GRAND NEW XENIA X AT 1.3 STD</t>
  </si>
  <si>
    <t>SUZUKI-ALL NEW ERTIGA-GT A/T</t>
  </si>
  <si>
    <t>DAIHATSU-ROCKY-1.2 X CVT ADS</t>
  </si>
  <si>
    <t>DAIHATSU-XENIA-All New Xenia 1.3 X MT</t>
  </si>
  <si>
    <t>MITSUBISHI-XPANDER-NEW XPANDER SPORT MT</t>
  </si>
  <si>
    <t>TOYOTA-RAIZE-1.2 G M/T</t>
  </si>
  <si>
    <t>TOYOTA-YARIS-1.5 S CVT NEW</t>
  </si>
  <si>
    <t>MAZDA-6-2.5 AT</t>
  </si>
  <si>
    <t>SUZUKI-SWIFT-GX AT</t>
  </si>
  <si>
    <t>TOYOTA-INNOVA-GRAND NEW BENSIN E 2.0 AT</t>
  </si>
  <si>
    <t>HONDA-CRZ-ZFI 1.5 CVT</t>
  </si>
  <si>
    <t>HONDA-ODYSSEY-ALL NEW 2.4 L E CVT A/T</t>
  </si>
  <si>
    <t>DAIHATSU-XENIA-GREAT NEW D 1.0 MT</t>
  </si>
  <si>
    <t>HONDA-BRIO-SPORT IVTEC E 1.3 AT</t>
  </si>
  <si>
    <t>DAIHATSU-TERIOS-ALL NEW R MT CUSTOM</t>
  </si>
  <si>
    <t>BMW-X3-sDRIVE 20i</t>
  </si>
  <si>
    <t>BMW-X5-XDRIVE 40I XLINE</t>
  </si>
  <si>
    <t>HONDA-CRV-2.0 CVT</t>
  </si>
  <si>
    <t>NISSAN-LIVINA-ALL NEW LIVINA VE AT</t>
  </si>
  <si>
    <t>BMW-X4-M AT</t>
  </si>
  <si>
    <t>TOYOTA-AGYA-NEW AGYA 1.2 G AT</t>
  </si>
  <si>
    <t>DAIHATSU-AYLA-NEW 1.2 R MT MC</t>
  </si>
  <si>
    <t>MITSUBISHI-XPANDER-CROSS RF</t>
  </si>
  <si>
    <t>MITSUBISHI-XPANDER-NEW XPANDER CROSS AT</t>
  </si>
  <si>
    <t>MITSUBISHI-XPANDER-NEW XPANDER ULTIMATE</t>
  </si>
  <si>
    <t>WULING-ALMAZ-SMART ENJOY</t>
  </si>
  <si>
    <t>TOYOTA-RUSH-1.5 S A/T GR SPORT</t>
  </si>
  <si>
    <t>CHEVROLET-COLORADO-2.5L LT DOUBLE CABIN 4X4 MT</t>
  </si>
  <si>
    <t>DAIHATSU-SIGRA-X AT MC 1.2</t>
  </si>
  <si>
    <t>DAIHATSU-XENIA-GRAND NEW XENIA R MT 1.5 DLX</t>
  </si>
  <si>
    <t>HONDA-ODYSSEY-ALL NEW IVTEC PRESTIGE 2.4 AT</t>
  </si>
  <si>
    <t>MAZDA-2-5HB RHB SEAT</t>
  </si>
  <si>
    <t>NISSAN-LIVINA-1.5 EL MT</t>
  </si>
  <si>
    <t>TOYOTA-CHR-1.8 AT DUAL TONE HYBRID</t>
  </si>
  <si>
    <t>HYUNDAI-IONIQ-EV 4x2 AT</t>
  </si>
  <si>
    <t>BMW-SERIES 8-840i GRAND COUPE M TECHNIC</t>
  </si>
  <si>
    <t>DAIHATSU-XENIA-All New Xenia 1.3 R CVT</t>
  </si>
  <si>
    <t>HYUNDAI-KONA-EV 2.0 4x2 AT</t>
  </si>
  <si>
    <t>MORRIS-GARAGE-HS ISMART</t>
  </si>
  <si>
    <t>WULING-ALMAZ-1.5 S+ T CVT (4X2) AT</t>
  </si>
  <si>
    <t>TOYOTA-FORTUNER-2.8 VRZ 4X2 AT GR SPORT</t>
  </si>
  <si>
    <t>BMW-SERIES 3-335I AT (CBU)</t>
  </si>
  <si>
    <t>NISSAN-X TRAIL-NEW ST 2.5 XTRONIC CVT AT</t>
  </si>
  <si>
    <t>TOYOTA-INNOVA-2.4 Q A/T</t>
  </si>
  <si>
    <t>CHEVROLET-TRAX-1.4 AT TURBO</t>
  </si>
  <si>
    <t>MERCEDES-BENZ.GL-GLS 450 AMG LINE</t>
  </si>
  <si>
    <t>MORRIS-GARAGE-ZS LUX (4x2) AT</t>
  </si>
  <si>
    <t>TOYOTA-YARIS-ALL NEW YARIS 1.5 S CVT TRD 3 AIRBAG</t>
  </si>
  <si>
    <t>TOYOTA-AVANZA-All New Veloz 1.5 Q CVT TSS PC</t>
  </si>
  <si>
    <t>TOYOTA-RAIZE-1.2 G CVT ONE TONE</t>
  </si>
  <si>
    <t>HONDA-FREED-GB8 1.5E A/T CKD</t>
  </si>
  <si>
    <t>MERCEDES BENZ-E CLASS-E 200 COUPE</t>
  </si>
  <si>
    <t>LEXUS-LEXUS-GS 300 F SPORT 4X2 AT</t>
  </si>
  <si>
    <t>DAIHATSU-XENIA-GRAND NEW XENIA R AT 1.5 DLX</t>
  </si>
  <si>
    <t>MITSUBISHI-PAJERO-SPORT DAKKAR 4x2 AT ULTIMATE</t>
  </si>
  <si>
    <t>TOYOTA-HILUX-DC 2.4 G</t>
  </si>
  <si>
    <t>WULING-WULING-CONFERO S 1.5 C LUX 7 SEATER</t>
  </si>
  <si>
    <t>BMW-SERIES 7-730 Li G12 CKD AT</t>
  </si>
  <si>
    <t>HYUNDAI-SANTA FE-GRAND SANTA FE CRDI AT</t>
  </si>
  <si>
    <t>SUZUKI-BALENO-SPORT ALL NEW MINOR CHANGE AT</t>
  </si>
  <si>
    <t>TOYOTA-COROLLA-CROSS 1.8 A/T</t>
  </si>
  <si>
    <t>MITSUBISHI-TRITON-2.4L DC GLS (4X4) M/T</t>
  </si>
  <si>
    <t>MITSUBISHI-XPANDER-BLACK EDITION AT</t>
  </si>
  <si>
    <t>MORRIS-GARAGE-HS LUX (4x2) AT</t>
  </si>
  <si>
    <t>TOYOTA-LAND CRUISER-300XVR</t>
  </si>
  <si>
    <t>TOYOTA-RAIZE-1.0 TURBO G MT</t>
  </si>
  <si>
    <t>TOYOTA-RAIZE-1.0 TURBO GR SPORT CVT</t>
  </si>
  <si>
    <t>HYUNDAI-CRETA-PRIME 1.5 (4X2) AT</t>
  </si>
  <si>
    <t>TOYOTA-AVANZA-All New Veloz 1.5 MT NonPremiumColor</t>
  </si>
  <si>
    <t>TOYOTA-AVANZA-All New Veloz 1.5 Q CVT PC</t>
  </si>
  <si>
    <t>TOYOTA-FORTUNER-BENSIN G 4X2 2.7 AT</t>
  </si>
  <si>
    <t>DAIHATSU-XENIA-GRAND NEW XENIA R AT 1.3 STD</t>
  </si>
  <si>
    <t>NISSAN-ELGRAND-2.5 HIGHWAY STAR 4X2 AT</t>
  </si>
  <si>
    <t>SUZUKI-SPLASH-DR 412 (4X2) AT</t>
  </si>
  <si>
    <t>LEXUS-LEXUS-RX 200T F SPORT 2.0 4X4 A/T</t>
  </si>
  <si>
    <t>BMW-SERIES 3-330 I CKD AT</t>
  </si>
  <si>
    <t>SUZUKI-ALL NEW ERTIGA-GS MT</t>
  </si>
  <si>
    <t>MERCEDES BENZ-CLA-200 AT CBU</t>
  </si>
  <si>
    <t>MERCEDES BENZ-E CLASS-200 AVG</t>
  </si>
  <si>
    <t>MITSUBISHI-XPANDER-LIMITED AT</t>
  </si>
  <si>
    <t>TOYOTA-KIJANG-INNOVA 2.4 G AT</t>
  </si>
  <si>
    <t>DAIHATSU-AYLA-NEW 1.2 X MT MC</t>
  </si>
  <si>
    <t>MERCEDES-BENZ.GL-NEW GLS 450 4MATIC AMG LINE</t>
  </si>
  <si>
    <t>MITSUBISHI-XPANDER-CROSS AT PREMIUM PACKAGE</t>
  </si>
  <si>
    <t>MORRIS-GARAGE-HS IGNITE 1.5 AT</t>
  </si>
  <si>
    <t>WULING-CORTEZ-1.5 L LUX PLUS CVT</t>
  </si>
  <si>
    <t>BMW-SERIES M-M2 35i XDRIVE GRAN COUPE AT</t>
  </si>
  <si>
    <t>DAIHATSU-AYLA-NEW 1.2 R MT DLX MC</t>
  </si>
  <si>
    <t>DAIHATSU-AYLA-NEW AYLA 1.2 R AT MC</t>
  </si>
  <si>
    <t>DAIHATSU-TERIOS-ALL NEW TERIOS X MT DLX IDS</t>
  </si>
  <si>
    <t>DAIHATSU-XENIA-All New Xenia 1.3 R MT</t>
  </si>
  <si>
    <t>KIA-SONET-1.5L PREMIERE AT</t>
  </si>
  <si>
    <t>MERCEDES BENZ-A CLASS-A 200 A/T W177 CKD</t>
  </si>
  <si>
    <t>TOYOTA-AVANZA-All New Avanza 1.5 G CVT</t>
  </si>
  <si>
    <t>TOYOTA-INNOVA-VENTURER 2.4 AT DIESEL</t>
  </si>
  <si>
    <t>TOYOTA-YARIS-1.5 S CVT GR SPORT 7 AIRBAGS</t>
  </si>
  <si>
    <t>TOYOTA-YARIS-ALL NEW YARIS 1.5 G CVT 3 AIRBAGS</t>
  </si>
  <si>
    <t>WULING-ALMAZ-RS 1.5 T EX + 7 SEAT</t>
  </si>
  <si>
    <t>HONDA-BRV-All New BRV Prestige CVT With HS</t>
  </si>
  <si>
    <t>HONDA-HRV-1.5L SE CVT</t>
  </si>
  <si>
    <t>HONDA-HRV-ALL NEW HRV 1.5 CVT SE</t>
  </si>
  <si>
    <t>HYUNDAI-CRETA- PRIME CVT 1TONE</t>
  </si>
  <si>
    <t>HYUNDAI-CRETA-STYLE IVT</t>
  </si>
  <si>
    <t>LEXUS-LEXUS-LM 350 (7 SEATER)</t>
  </si>
  <si>
    <t>LEXUS-LEXUS-LM 350 4 SEATER</t>
  </si>
  <si>
    <t>TOYOTA-AVANZA-All New Avanza 1.5 G MT</t>
  </si>
  <si>
    <t>TOYOTA-AVANZA-All New Veloz 1.5 Q CVT NPC</t>
  </si>
  <si>
    <t>TOYOTA-RAIZE-1.0 TURBO GR SPORT TSS CVT TWO TONE</t>
  </si>
  <si>
    <t>SUZUKI-KARIMUN-SL 410 R</t>
  </si>
  <si>
    <t>SUZUKI-VITARA-GRAND VITARA JX A/T</t>
  </si>
  <si>
    <t>HONDA-JAZZ-GE8 1.5 S AT CKD</t>
  </si>
  <si>
    <t>NISSAN-MARCH-1.2 MT 4X2</t>
  </si>
  <si>
    <t>HONDA-CITY-GM2 1.5 E A/T</t>
  </si>
  <si>
    <t>HONDA-CIVIC-FB2 1.8 AT</t>
  </si>
  <si>
    <t>HONDA-FREED-GB3 1.5 A AT CKD</t>
  </si>
  <si>
    <t>HONDA-FREED-NEW IVTEC E 1.5 AT</t>
  </si>
  <si>
    <t>BMW-SERIES 3-320D CKD 1.5 AT</t>
  </si>
  <si>
    <t>BMW-Z4-SDRIVE 201 AT CBU</t>
  </si>
  <si>
    <t>HONDA-CITY-1.5 S A/T</t>
  </si>
  <si>
    <t>HONDA-CIVIC-FB2 1.8 MT</t>
  </si>
  <si>
    <t>TOYOTA-INNOVA-BENSIN E 2.0 MT</t>
  </si>
  <si>
    <t>MERCEDES BENZ-C CLASS-C 250 CBU</t>
  </si>
  <si>
    <t>MERCEDES BENZ-CLA-180 AT</t>
  </si>
  <si>
    <t>MERCEDES BENZ-E CLASS-E 400 CABRIOLET AT</t>
  </si>
  <si>
    <t>MITSUBISHI-DELICA-D.5 2.0L AT</t>
  </si>
  <si>
    <t>SUZUKI-SPLASH-DR 412 (4X2) MT</t>
  </si>
  <si>
    <t>BMW-SERIES M-3</t>
  </si>
  <si>
    <t>TOYOTA-AVANZA-ALL NEW VELOZ 1.3 A/T</t>
  </si>
  <si>
    <t>HONDA-BRV-1.5 E MT CKD</t>
  </si>
  <si>
    <t>HONDA-HRV-RU1 1.5 S MT CKD</t>
  </si>
  <si>
    <t>DAIHATSU-TERIOS-ALL NEW TERIOS R MT IDS</t>
  </si>
  <si>
    <t>MAZDA-2-ALL NEW SKYACTIVE R AT</t>
  </si>
  <si>
    <t>TOYOTA-INNOVA-KIJANG INNOVA REBORN 2.0 G A/T</t>
  </si>
  <si>
    <t>TOYOTA-INNOVA-VENTURER 2.0 LUX</t>
  </si>
  <si>
    <t>DAIHATSU-TERIOS-1.5 R MT DELUXE</t>
  </si>
  <si>
    <t>DAIHATSU-XENIA-ALL NEW R VVTI 1.3 MT</t>
  </si>
  <si>
    <t>MITSUBISHI-PAJERO-SPORT 2.5 EXCH4X25</t>
  </si>
  <si>
    <t>NISSAN-LIVINA-ALL NEW LIVINA EL AT</t>
  </si>
  <si>
    <t>NISSAN-TERRA-(4X2) E AT</t>
  </si>
  <si>
    <t>SUZUKI-IGNIS-SPORT AT</t>
  </si>
  <si>
    <t>TOYOTA-CALYA-1.2 G M/T</t>
  </si>
  <si>
    <t>TOYOTA-INNOVA-GRAND NEW BENSIN V LUXURY2.0 MT</t>
  </si>
  <si>
    <t>TOYOTA-YARIS-ALL NEW E 1.5 MT</t>
  </si>
  <si>
    <t>BMW-SERIES 5-530I M SPORT</t>
  </si>
  <si>
    <t>DAIHATSU-GRAN MAX-MB DFF FH 1.3 M/T</t>
  </si>
  <si>
    <t>DAIHATSU-TERIOS-ALL NEW R AT CUSTOM</t>
  </si>
  <si>
    <t>DAIHATSU-XENIA-1.3 M/T X ALL NEW</t>
  </si>
  <si>
    <t>HONDA-ODYSSEY-2.4 L A/T PRESTIGE</t>
  </si>
  <si>
    <t>MAZDA-CX-ALL NEW CX8 ELITE AT</t>
  </si>
  <si>
    <t>MERCEDES BENZ-A CLASS-A 200 SEDAN PROGRESSIVE LINE</t>
  </si>
  <si>
    <t>MERCEDES BENZ-C CLASS-300 AMG LINE</t>
  </si>
  <si>
    <t>SUZUKI-ERTIGA-ALL NEW ERTIGA GX MC A/T</t>
  </si>
  <si>
    <t>TOYOTA-ALPHARD-S 2.5 A/T</t>
  </si>
  <si>
    <t>TOYOTA-HARRIER-2.0 AT (FTZ)</t>
  </si>
  <si>
    <t>WULING-ALMAZ-1.5 S T CV 6MT 7 SEAT</t>
  </si>
  <si>
    <t>WULING-WULING-CONFERO 1.5 MT DB E4</t>
  </si>
  <si>
    <t>WULING-WULING-CONFERO S ACT 1.5 L MT LUXURY</t>
  </si>
  <si>
    <t>BMW-X3-M COMPETITION</t>
  </si>
  <si>
    <t>DAIHATSU-AYLA-NEW 1.0 D+ MT MC</t>
  </si>
  <si>
    <t>DAIHATSU-AYLA-NEW 1.0 X AT MC</t>
  </si>
  <si>
    <t>DAIHATSU-AYLA-NEW 1.0 X MT MC</t>
  </si>
  <si>
    <t>DAIHATSU-SIGRA-R MT 1.0</t>
  </si>
  <si>
    <t>HONDA-ACCORD-1.5 TURBO</t>
  </si>
  <si>
    <t>HONDA-BRIO-ALL NEW BRIO RS TWO TONE CVT</t>
  </si>
  <si>
    <t>MERCEDES BENZ-G CLASS-350 AT</t>
  </si>
  <si>
    <t>MERCEDES BENZ-G CLASS-GLC 300 AMG COUPE</t>
  </si>
  <si>
    <t>MERCEDES BENZ-GLA-NEW 200 PROGRESSIVE LINE</t>
  </si>
  <si>
    <t>MERCEDES BENZ-GLB-NEW 200 EDITION 50</t>
  </si>
  <si>
    <t>MERCEDES BENZ-GLB-NEW 200 PROGRESSIVE LINE</t>
  </si>
  <si>
    <t>MORRIS-GARAGE-ZS IGNITE</t>
  </si>
  <si>
    <t>NISSAN-LIVINA-VE 1.5 AT SPORTY PACKAGE</t>
  </si>
  <si>
    <t>SUZUKI-ALL NEW ERTIGA-GX AT ESP</t>
  </si>
  <si>
    <t>SUZUKI-KARIMUN-WAGON GS 4X2 MT</t>
  </si>
  <si>
    <t>TOYOTA-CHR-1.8 HV SINGLE TONE</t>
  </si>
  <si>
    <t>TOYOTA-INNOVA-G 2.4 A/T LUX</t>
  </si>
  <si>
    <t>WULING-ALMAZ-1.5 L T LUX + CVT (4X2) A/T</t>
  </si>
  <si>
    <t>WULING-ALMAZ-1.5L T LUX VC CVT</t>
  </si>
  <si>
    <t>WULING-CORTEZ-1.5 CT (4X2) 6 MT</t>
  </si>
  <si>
    <t>BMW-X3-XDRIVE 30i MSPORT</t>
  </si>
  <si>
    <t>DAIHATSU-AYLA-NEW 1.0 D MT MC</t>
  </si>
  <si>
    <t>DAIHATSU-AYLA-NEW 1.0 X MT DLX MC</t>
  </si>
  <si>
    <t>DAIHATSU-AYLA-NEW AYLA 1.2 R AT E4</t>
  </si>
  <si>
    <t>DAIHATSU-ROCKY-1.0 R TC CVT ADS</t>
  </si>
  <si>
    <t>DAIHATSU-ROCKY-1.0 R TC CVT ADS SC</t>
  </si>
  <si>
    <t>DAIHATSU-ROCKY-1.0 R TC CVT ADS TWO TONE</t>
  </si>
  <si>
    <t>DAIHATSU-ROCKY-1.0 R TC CVT ASA SC</t>
  </si>
  <si>
    <t>DAIHATSU-ROCKY-1.0 R TC CVT TWO TONE</t>
  </si>
  <si>
    <t>DAIHATSU-ROCKY-1.0 R TC MT</t>
  </si>
  <si>
    <t>DAIHATSU-ROCKY-1.2 M CVT</t>
  </si>
  <si>
    <t>DAIHATSU-ROCKY-1.2 X CVT</t>
  </si>
  <si>
    <t>DAIHATSU-ROCKY-1.2 X MT ADS</t>
  </si>
  <si>
    <t>DAIHATSU-TERIOS-ALL NEW TERIOS R AT DLX IDS</t>
  </si>
  <si>
    <t>DAIHATSU-TERIOS-X AT DLX IDS</t>
  </si>
  <si>
    <t>DAIHATSU-TERIOS-X MT IDS</t>
  </si>
  <si>
    <t>DAIHATSU-XENIA-All New Xenia 1.5 R CVT</t>
  </si>
  <si>
    <t>DAIHATSU-XENIA-All New Xenia 1.5 R MT</t>
  </si>
  <si>
    <t>DAIHATSU-XENIA-All new Xenia 1.5 R MT ADS</t>
  </si>
  <si>
    <t>DAIHATSU-XENIA-GRAND NEW XENIA X AT 1.3 DLX</t>
  </si>
  <si>
    <t>HONDA-BRIO-RS CVT URBANITE</t>
  </si>
  <si>
    <t>HONDA-CIVIC-1.5TC RS CVT</t>
  </si>
  <si>
    <t>HYUNDAI-PALISADE-2.2 SIGNATURE AWD</t>
  </si>
  <si>
    <t>HYUNDAI-SANTA FE-DIESEL 2.2 8DCT PRIME</t>
  </si>
  <si>
    <t>HYUNDAI-SANTA FE-FE CRDI SIGNATURE</t>
  </si>
  <si>
    <t>HYUNDAI-STARIA-7 SEAT</t>
  </si>
  <si>
    <t>JEEP-JEEP-WRANGLER RUBICON JL 2.0 TURBO 4 DOOR</t>
  </si>
  <si>
    <t>KIA-SONET-1.5L SMART AT</t>
  </si>
  <si>
    <t>LEXUS-LEXUS-UX 300E ELECTRIC VEHICLE</t>
  </si>
  <si>
    <t>MAZDA-CX-3 PRO</t>
  </si>
  <si>
    <t>MAZDA-CX-3 SPORT 1.5 AT</t>
  </si>
  <si>
    <t>MAZDA-CX-30 GT</t>
  </si>
  <si>
    <t>MITSUBISHI-XPANDER-NEW XPANDER CROSS A/T PP</t>
  </si>
  <si>
    <t>MITSUBISHI-XPANDER-ROCKFORD FOSGATE BE MT</t>
  </si>
  <si>
    <t>MORRIS-GARAGE-ZS MAGNIFY</t>
  </si>
  <si>
    <t>NISSAN-MAGNITE-PREMIUM 1.0 TURBO (4X2) MT</t>
  </si>
  <si>
    <t>SUZUKI-ERTIGA-ALL NEW ERTIGA HYBRID SS  AT</t>
  </si>
  <si>
    <t>SUZUKI-JIMNY-4X4 MT</t>
  </si>
  <si>
    <t>TOYOTA-AGYA-1.2 G A/T GR SPORT</t>
  </si>
  <si>
    <t>TOYOTA-AGYA-1.2 G M/T GR SPORT</t>
  </si>
  <si>
    <t>TOYOTA-AVANZA-1.5 VELOZ M/T GR LIMITED</t>
  </si>
  <si>
    <t>TOYOTA-AVANZA-All New Avanza 1.5 G CVT TSS</t>
  </si>
  <si>
    <t>TOYOTA-AVANZA-All New Veloz 1.5 Q CVT TSS NPC</t>
  </si>
  <si>
    <t>TOYOTA-AVANZA-GRAND NEW VELOZ 1.5 A/T GR</t>
  </si>
  <si>
    <t>TOYOTA-AVANZA-NEW VELOZ 1.5 Q CVT</t>
  </si>
  <si>
    <t>TOYOTA-CALYA-NEW CALYA E STD MT 1.2</t>
  </si>
  <si>
    <t>TOYOTA-FORTUNER-2.7 SRZ 4X2 A/T BSN GR SPORT</t>
  </si>
  <si>
    <t>TOYOTA-RAIZE-1.0 TURBO G MT TWO TONE</t>
  </si>
  <si>
    <t>TOYOTA-RAIZE-1.0T S CVT ONE TONE</t>
  </si>
  <si>
    <t>TOYOTA-RAIZE-1.0T S CVT TSS ONE TONE</t>
  </si>
  <si>
    <t>TOYOTA-RAIZE-1.O T GR SPORT CVT TSS ONE TONE</t>
  </si>
  <si>
    <t>TOYOTA-RUSH-1.5 S M/T LUX GR SPORT</t>
  </si>
  <si>
    <t>TOYOTA-YARIS-1.5 S CVT 3 AIRBAGS GR</t>
  </si>
  <si>
    <t>TOYOTA-YARIS-GR YARIS</t>
  </si>
  <si>
    <t>WULING-ALMAZ-1.5 LT SE CVT</t>
  </si>
  <si>
    <t>WULING-ALMAZ-1.5 TURBO SE (7S) CVT</t>
  </si>
  <si>
    <t>WULING-ALMAZ-RS 1.5T PRO</t>
  </si>
  <si>
    <t>WULING-CORTEZ-1.5 5L LUX CVT AT</t>
  </si>
  <si>
    <t>WULING-CORTEZ-1.5 S T (4X2) MT</t>
  </si>
  <si>
    <t>WULING-WULING-CONFERO S 1.5 L LUX + MT E4</t>
  </si>
  <si>
    <t>WULING-WULING-CONFERO S 1.5L AT MY</t>
  </si>
  <si>
    <t>WULING-WULING-CONFERO S 1.5L MT MY</t>
  </si>
  <si>
    <t>BMW-SERIES 2-218I GRAND COUPE</t>
  </si>
  <si>
    <t>BMW-SERIES 4-430i COUPE M SPORT PRO</t>
  </si>
  <si>
    <t>DAIHATSU-ROCKY-1.0 R TC CVT</t>
  </si>
  <si>
    <t>DAIHATSU-XENIA-All New Xenia 1.3 R MT ADS</t>
  </si>
  <si>
    <t>DAIHATSU-XENIA-All New Xenia 1.3 X CVT</t>
  </si>
  <si>
    <t>HONDA-BRIO-RS MT URBANITE</t>
  </si>
  <si>
    <t>HONDA-BRV-ALL NEW BRV E CVT PRESTIGE SENSING</t>
  </si>
  <si>
    <t>HONDA-HRV-1.5T RS CVT</t>
  </si>
  <si>
    <t>HYUNDAI-CRETA-PRIME CVT 2TONE</t>
  </si>
  <si>
    <t>HYUNDAI-CRETA-PRIME IVT 2 TONE</t>
  </si>
  <si>
    <t>HYUNDAI-CRETA-TREND IVT</t>
  </si>
  <si>
    <t>HYUNDAI-IONIQ-5 SIGNATURE LONG RANGE</t>
  </si>
  <si>
    <t>HYUNDAI-PALISADE-D 2.2 AT SIGNATURE</t>
  </si>
  <si>
    <t>HYUNDAI-STARGAZER-PRIME 1.5 4x2 AT</t>
  </si>
  <si>
    <t>HYUNDAI-STARGAZER-PRIME CAPTAIN SEAT</t>
  </si>
  <si>
    <t>HYUNDAI-STARGAZER-PRIME TWO TONE 6 SEAT</t>
  </si>
  <si>
    <t>MITSUBISHI-XPANDER-NEW XPANDER CROSS MT</t>
  </si>
  <si>
    <t>NISSAN-MAGNITE-PREMIUM 1.0 CVT (4X2) AT</t>
  </si>
  <si>
    <t>SUZUKI-ERTIGA-ALL NEW ERTIGA HYBRID GX  AT</t>
  </si>
  <si>
    <t>SUZUKI-ERTIGA-SPORT FF AT</t>
  </si>
  <si>
    <t>SUZUKI-JIMNY-NEW JIMNY FE AT</t>
  </si>
  <si>
    <t>SUZUKI-SPRESSO-A/T</t>
  </si>
  <si>
    <t>TOYOTA-AVANZA-All New Veloz 1.5 MT(PremiumColor)</t>
  </si>
  <si>
    <t>TOYOTA-FORTUNER-ALL NEW DSL 2.8 GR SPORT 4X2 AT</t>
  </si>
  <si>
    <t>TOYOTA-FORTUNER-ALL NEW DSL 2.8 VRZ 4X2 AT</t>
  </si>
  <si>
    <t>TOYOTA-INNOVA-ALL NEW INNOVA 2.4 G M/T DIESEL TRD</t>
  </si>
  <si>
    <t>TOYOTA-LAND CRUISER-300 GRS 4x4 AT</t>
  </si>
  <si>
    <t>TOYOTA-LAND CRUISER-300 VXR 4X4 AT 70 ANNIVERSARY</t>
  </si>
  <si>
    <t>TOYOTA-RUSH-NEW RUSH 1.5 GR</t>
  </si>
  <si>
    <t>WULING-AIR-EV SV LONG RANGE</t>
  </si>
  <si>
    <t>WULING-ALMAZ-1.5 S MT + SE 7 SEAT</t>
  </si>
  <si>
    <t>WULING-ALMAZ-RS EX LUX + CVT PRO</t>
  </si>
  <si>
    <t>WULING-CORTEZ-EX 1.5T LUX PLUS CVT (TURBO)</t>
  </si>
  <si>
    <t>WULING-WULING-CONFERO 1,5 DB(AC BLOWER)</t>
  </si>
  <si>
    <t>TOYOTA-INNOVA-ZENIX 2.0 G HV CVT (PR CLR)</t>
  </si>
  <si>
    <t>TOYOTA-KIJANG-INNOVA ZENIX 2.0 V CVT</t>
  </si>
  <si>
    <t>ASTON</t>
  </si>
  <si>
    <t>BMW-BMW-IX XDRIVE40 SPORT</t>
  </si>
  <si>
    <t>BMW-M2-COMPETITION AT</t>
  </si>
  <si>
    <t>BMW-SERIES 4-430I CONVERTIBLE SPORT</t>
  </si>
  <si>
    <t>BMW-X5-X DRIVE 25D CKD AT</t>
  </si>
  <si>
    <t>BMW-X7-AT</t>
  </si>
  <si>
    <t>CHERY</t>
  </si>
  <si>
    <t>CHERY-OMODA-5 LUXURY 1.5 4x2 AT</t>
  </si>
  <si>
    <t>CHERY-TIGGO-8 PREMIUM</t>
  </si>
  <si>
    <t>DAIHATSU-AYLA-ALL NEW ASTRADAI AYLA 1.2 R MT</t>
  </si>
  <si>
    <t>DAIHATSU-AYLA-NEW 1.0 X MT MC ADS</t>
  </si>
  <si>
    <t>DAIHATSU-AYLA-NEW AYLA 1.2 X MT E4</t>
  </si>
  <si>
    <t>DAIHATSU-GRAN MAX-MB 1.3 D FF FH E4</t>
  </si>
  <si>
    <t>DAIHATSU-ROCKY-1.0 R TC CVT ASA TWO TONE SC</t>
  </si>
  <si>
    <t>DAIHATSU-ROCKY-1.2 M MT</t>
  </si>
  <si>
    <t>DAIHATSU-SIRION-NEW SIRION 1.3 R CVT</t>
  </si>
  <si>
    <t>DAIHATSU-TERIOS-ALL NEW TERIOS R MT DLX IDS</t>
  </si>
  <si>
    <t>DAIHATSU-XENIA-ALL New Xenia 1.3 M MT</t>
  </si>
  <si>
    <t>DAIHATSU-XENIA-All New Xenia 1.3 R CVT ADS</t>
  </si>
  <si>
    <t>DAIHATSU-XENIA-All New Xenia 1.5 R CVT ADS</t>
  </si>
  <si>
    <t>DAIHATSU-XENIA-All New Xenia 1.5 R CVT ASA</t>
  </si>
  <si>
    <t>HONDA-ACCORD-ALL NEW VTIL 2.4 MT</t>
  </si>
  <si>
    <t>HONDA-BRIO-SPORT IVTEC E 1.3 MT</t>
  </si>
  <si>
    <t>HONDA-BRV-All New BRV E CVT</t>
  </si>
  <si>
    <t>HONDA-BRV-All New BRV E MT</t>
  </si>
  <si>
    <t>HONDA-BRV-All New BRV Prestige CVT</t>
  </si>
  <si>
    <t>HONDA-CITY-HATCHBACK RS CVT HONDA SENSING</t>
  </si>
  <si>
    <t>TOYOTA-FORTUNER-2.4 VRZ 4X2 A/T DSL LUX GR SPORT</t>
  </si>
  <si>
    <t>HONDA-CIVIC-HATCHBACK 1.5 RS CVT</t>
  </si>
  <si>
    <t>HONDA-CRV-1.5 PRESTIGE CVT BLACK EDITION</t>
  </si>
  <si>
    <t>HONDA-HRV-1.5L SE CVT TWO TONE</t>
  </si>
  <si>
    <t>HONDA-MOBILIO-1.5 S MT CKD</t>
  </si>
  <si>
    <t>HONDA-ODYSSEY-2.4 L A/T</t>
  </si>
  <si>
    <t>HONDA-ODYSSEY-ALL NEW</t>
  </si>
  <si>
    <t>HONDA-WRV-1.5L RS CVT</t>
  </si>
  <si>
    <t>HYUNDAI-CRETA-PRIME IVT 1 TONE</t>
  </si>
  <si>
    <t>HYUNDAI-CRETA-STYLE CVT</t>
  </si>
  <si>
    <t>HYUNDAI-IONIQ-5 PRIME (LONG RANGE)</t>
  </si>
  <si>
    <t>HYUNDAI-IONIQ-5 PRIME(STANDARD RANGE)</t>
  </si>
  <si>
    <t>HYUNDAI-PALISADE-2.2 PRIME</t>
  </si>
  <si>
    <t>HYUNDAI-SANTA FE-ALL NEW XG GASOLINE EURO 4</t>
  </si>
  <si>
    <t>HYUNDAI-SANTA FE-GASOLINE 2.5 6AT PRIME</t>
  </si>
  <si>
    <t>HYUNDAI-SANTA FE-GASOLINE 2.5 6AT SIGNATURE</t>
  </si>
  <si>
    <t>HYUNDAI-STARGAZER-PRIME IVT</t>
  </si>
  <si>
    <t>HYUNDAI-STARGAZER-PRIME IVT CAPTAIN SEAT</t>
  </si>
  <si>
    <t>HYUNDAI-STARGAZER-PRIME ONE TONE 7 SEAT</t>
  </si>
  <si>
    <t>HYUNDAI-STARGAZER-TREND IVT</t>
  </si>
  <si>
    <t>HYUNDAI-STARGAZER-TREND MT</t>
  </si>
  <si>
    <t>JEEP-JEEP-WRANGLER RUBICON 4 DR</t>
  </si>
  <si>
    <t>HONDA-HRV-RU5 1.8 RS CVT CKD</t>
  </si>
  <si>
    <t>HONDA-CIVIC-1.5 E CVT</t>
  </si>
  <si>
    <t>LEXUS-LEXUS-LX 600 AT</t>
  </si>
  <si>
    <t>LEXUS-LEXUS-LX 600 VIP</t>
  </si>
  <si>
    <t>MAZDA-2-SDN S A/T</t>
  </si>
  <si>
    <t>WULING-ALMAZ-RS 1.5 T PRO (RING 18)</t>
  </si>
  <si>
    <t>MAZDA-CX-3 PRO 2.0L</t>
  </si>
  <si>
    <t>MAZDA-CX-CX 5 KURO EDITION</t>
  </si>
  <si>
    <t>MERCEDES-EQE-350+AT</t>
  </si>
  <si>
    <t>MERCEDES BENZ-A CLASS-A 35 AMG</t>
  </si>
  <si>
    <t>MERCEDES BENZ-C CLASS-C 300 AMG FL</t>
  </si>
  <si>
    <t>MERCEDES BENZ-E CLASS-200 AVG AMG LINE AT</t>
  </si>
  <si>
    <t>MERCEDES BENZ-E CLASS-250 AT CBU</t>
  </si>
  <si>
    <t>MERCEDES BENZ-E CLASS-300 SPORT STYLE</t>
  </si>
  <si>
    <t>MERCEDES BENZ-EQS-450+ AMG LINE</t>
  </si>
  <si>
    <t>MERCEDES BENZ-G CLASS-G400</t>
  </si>
  <si>
    <t>MERCEDES BENZ-G CLASS-G63 AT</t>
  </si>
  <si>
    <t>MERCEDES BENZ-GLC-200 AMG LINE FL</t>
  </si>
  <si>
    <t>MERCEDES BENZ-ML-300 AT</t>
  </si>
  <si>
    <t>MERCEDES BENZ-S CLASS-MAYBACH S 560</t>
  </si>
  <si>
    <t>MERCEDES BENZ-S CLASS-S500 AMG LINE LWB PRM + E</t>
  </si>
  <si>
    <t>MITSUBISHI-XPANDER-CROSS RCFORD FSGATE BLC EDITION</t>
  </si>
  <si>
    <t>MITSUBISHI-TRITON-DC GLS 4X4 MT AMBULANCE</t>
  </si>
  <si>
    <t>MITSUBISHI-TRITON-NEW TRITON ULTIMATE 4X4 A/T</t>
  </si>
  <si>
    <t>MITSUBISHI-XPANDER-1.5L EXCEEDL4x2MT BLK EDITION</t>
  </si>
  <si>
    <t>MITSUBISHI-XPANDER-1.5L ULTIMATE  L 4X2 A/T</t>
  </si>
  <si>
    <t>MITSUBISHI-XPANDER-NEW XPANDER EXCEED CVT</t>
  </si>
  <si>
    <t>MITSUBISHI-XPANDER-NEW XPANDER EXCEED MT</t>
  </si>
  <si>
    <t>MITSUBISHI-XPANDER-NEW XPANDER SPORT AT</t>
  </si>
  <si>
    <t>MITSUBISHI-XPANDER-ROCKFORD</t>
  </si>
  <si>
    <t>MITSUBISHI-XPANDER-ROCKFORD FOSGATE BE AT</t>
  </si>
  <si>
    <t>MITSUBISHI-XPANDER-ROCKFORD SPORT AT</t>
  </si>
  <si>
    <t>MORRIS-GARAGE-5 GT ACTIVATE</t>
  </si>
  <si>
    <t>MORRIS-GARAGE-5 GT IGNITE</t>
  </si>
  <si>
    <t>DAIHATSU-ROCKY-1.0 R TC CVT ASA</t>
  </si>
  <si>
    <t>NISSAN-MARCH-1.5 4X2 A/T</t>
  </si>
  <si>
    <t>DAIHATSU-ROCKY-1.0 R TC MT ADS</t>
  </si>
  <si>
    <t>TOYOTA-RAIZE-1.0 TURBO G CVT TWO TONE</t>
  </si>
  <si>
    <t>DAIHATSU-TERIOS-R AT IDS</t>
  </si>
  <si>
    <t>SUZUKI-BALENO-NEW BALENO FE AT</t>
  </si>
  <si>
    <t>SUZUKI-BALENO-SPORT ALL NEW MINOR CHANGE MT</t>
  </si>
  <si>
    <t>SUZUKI-ERTIGA-ALL NEW ERTIGA GX AT SS</t>
  </si>
  <si>
    <t>SUZUKI-ERTIGA-ALL NEW ERTIGA HYBRID SS  MT</t>
  </si>
  <si>
    <t>SUZUKI-SPRESSO-M/T</t>
  </si>
  <si>
    <t>SUZUKI-SWIFT-GX 1.5 MT</t>
  </si>
  <si>
    <t>SUZUKI-SWIFT-GX MT</t>
  </si>
  <si>
    <t>TOYOTA-AGYA-1.2 G CVT</t>
  </si>
  <si>
    <t>TOYOTA-AGYA-1.2 GR CVT ONE TONE</t>
  </si>
  <si>
    <t>TOYOTA-AGYA-TRD SPORTIVO</t>
  </si>
  <si>
    <t>TOYOTA-AVANZA-1.3 VELOZ M/T GR LIMITED</t>
  </si>
  <si>
    <t>TOYOTA-AVANZA-All New Avanza 1.3 E CVT</t>
  </si>
  <si>
    <t>TOYOTA-AVANZA-All New Avanza 1.3 E MT 1</t>
  </si>
  <si>
    <t>TOYOTA-AVANZA-GRAND NEW VELOZ 1.5 M/T GR</t>
  </si>
  <si>
    <t>SUZUKI-APV-DLX 1.5 A/T</t>
  </si>
  <si>
    <t>TOYOTA-FORTUNER-2.8 VRZ 4X2 AT</t>
  </si>
  <si>
    <t>TOYOTA-FORTUNER-2.8 VRZ 4X2 AT GR SPORT LUX</t>
  </si>
  <si>
    <t>TOYOTA-FORTUNER-2.8 VRZ 4x4 AT GR SPORT</t>
  </si>
  <si>
    <t>TOYOTA-FORTUNER-4X2 2.8 GR SPORT AT DIESEL</t>
  </si>
  <si>
    <t>TOYOTA-FORTUNER-ALL NEW DSL 2.8 GR SPORT 4X4 AT</t>
  </si>
  <si>
    <t>TOYOTA-FORTUNER-BENSIN G LUXURY 4X2 2.7 AT</t>
  </si>
  <si>
    <t>TOYOTA-HARRIER-2.5 HYBRID A/T</t>
  </si>
  <si>
    <t>TOYOTA-INNOVA-ALL NEW BENSIN VENTURER 2.0 A/T</t>
  </si>
  <si>
    <t>TOYOTA-INNOVA-ZENIX 2.0 G CVT (PR CLR)</t>
  </si>
  <si>
    <t>TOYOTA-INNOVA-ZENIX 2.0 G CVT NON PREMIUM COLOUR</t>
  </si>
  <si>
    <t>TOYOTA-INNOVA-ZENIX 2.0 Q HV CVT TSS (PR CLR)</t>
  </si>
  <si>
    <t>TOYOTA-INNOVA-ZENIX 2.0 V CVT (PR CLR)</t>
  </si>
  <si>
    <t>TOYOTA-INNOVA-ZENIX 2.0 V HV CVT</t>
  </si>
  <si>
    <t>TOYOTA-INNOVA-ZENIX 2.0 V HV MODELISTA CVT(PR CLR)</t>
  </si>
  <si>
    <t>TOYOTA-KIJANG-INNOVA ZENIX 2.0 G CVT</t>
  </si>
  <si>
    <t>TOYOTA-KIJANG-INNOVA ZENIX 2.0 G HV CVT</t>
  </si>
  <si>
    <t>TOYOTA-LAND CRUISER-300 VXR 4x4</t>
  </si>
  <si>
    <t>TOYOTA-LAND CRUISER-70 TROOP CARRIER</t>
  </si>
  <si>
    <t>TOYOTA-CALYA-1.2 G MT LUX</t>
  </si>
  <si>
    <t>TOYOTA-RAIZE-1.0T S GR CVT ONE TONE</t>
  </si>
  <si>
    <t>TOYOTA-SUPRA-3.0 L AT</t>
  </si>
  <si>
    <t>TOYOTA-YARIS-CROSS 1.5 S HV CVT TSS GR 2TONE PC</t>
  </si>
  <si>
    <t>DAIHATSU-SIGRA-X MT DLX MC 1.2</t>
  </si>
  <si>
    <t>WULING-AIR-EV</t>
  </si>
  <si>
    <t>WULING-ALMAZ-EX LUX CVT 5 SEATER</t>
  </si>
  <si>
    <t>WULING-ALMAZ-RS 1.5 T EX + 5 SEAT</t>
  </si>
  <si>
    <t>WULING-ALMAZ-RS 1.5 T EX 5 SEAT</t>
  </si>
  <si>
    <t>WULING-ALVEZ-EX CVT</t>
  </si>
  <si>
    <t>WULING-CORTEZ-S+ CVT</t>
  </si>
  <si>
    <t>WULING-WULING-1.5 C</t>
  </si>
  <si>
    <t>WULING-WULING-S 1.5 L LUX+</t>
  </si>
  <si>
    <t>HONDA-ACCORD-3.0 V6 A/T</t>
  </si>
  <si>
    <t>HONDA-ACCORD-3.5 V6 A/T</t>
  </si>
  <si>
    <t>HONDA-ACCORD-ALL NEW FULL SIZED VTIL 2.4 MT</t>
  </si>
  <si>
    <t>HONDA-ACCORD-ALL NEW FULL SIZED VTIL 3.5 AT</t>
  </si>
  <si>
    <t>HONDA-ACCORD-ALL NEW V6 A/T</t>
  </si>
  <si>
    <t>TOYOTA-COROLLA-NEW COROLLA ALTIS 1.8 G M/T</t>
  </si>
  <si>
    <t>HONDA-ACCORD-ALL NEW FULL SIZED VTIL 2.4 AT</t>
  </si>
  <si>
    <t>HONDA-ACCORD-ALL NEW VTI SE 2.4 AT</t>
  </si>
  <si>
    <t>HONDA-ACCORD-VTI-L 2.3 AUTOMATIC</t>
  </si>
  <si>
    <t>HONDA-ACCORD-VVTi 2.4 M/T</t>
  </si>
  <si>
    <t>SUZUKI-CARRY-PV 1.0 MT</t>
  </si>
  <si>
    <t>DAIHATSU-ROCKY-1.0 R TC ADS</t>
  </si>
  <si>
    <t>DAIHATSU-ROCKY-1.0 R TC CVT ADS TWO TONE SC</t>
  </si>
  <si>
    <t>DAIHATSU-ROCKY-1.0 R TC CVT ASA TWO TONE</t>
  </si>
  <si>
    <t>DAIHATSU-ROCKY-1.0 R TC CVT TWO TONE SC</t>
  </si>
  <si>
    <t>DAIHATSU-ROCKY-1.0 R TC MT ADS SC</t>
  </si>
  <si>
    <t>DAIHATSU-ROCKY-1.0 R TC MT ADS TWO TONE</t>
  </si>
  <si>
    <t>DAIHATSU-ROCKY-1.0 R TC MT ADS TWO TONE SC</t>
  </si>
  <si>
    <t>DAIHATSU-ROCKY-1.0 R TC MT SC</t>
  </si>
  <si>
    <t>DAIHATSU-ROCKY-1.0 R TC MT TWO TONE</t>
  </si>
  <si>
    <t>SUZUKI-VITARA-GRAND 2.4 AT</t>
  </si>
  <si>
    <t>SUZUKI-CARRY-NEW CARRY BLIND VAN HI ROOF AC PS</t>
  </si>
  <si>
    <t>SUZUKI-CARRY-NEW CARRY BLIND VAN HI ROOF CH</t>
  </si>
  <si>
    <t>HONDA-CITY-ALL NEW IVTEC S 1.5 AT</t>
  </si>
  <si>
    <t>MERCEDES BENZ-E CLASS-250 AVG</t>
  </si>
  <si>
    <t>SUZUKI-KARIMUN-SL 410 R GX</t>
  </si>
  <si>
    <t>HONDA-CITY-ALL NEW IVTEC E 1.5 AT</t>
  </si>
  <si>
    <t>HONDA-ODYSSEY-2.3 L AT</t>
  </si>
  <si>
    <t>HONDA-ODYSSEY-2.4 L / MB</t>
  </si>
  <si>
    <t>HONDA-ODYSSEY-ALL NEW 2.4 L S CVT A/T</t>
  </si>
  <si>
    <t>HONDA-ODYSSEY-ALL NEW IVTEC 2.4 TT AT</t>
  </si>
  <si>
    <t>HONDA-ODYSSEY-M/T</t>
  </si>
  <si>
    <t>SUZUKI-CARRY-AVENTURA 1500</t>
  </si>
  <si>
    <t>SUZUKI-CARRY-AVENTURA DLX 1500</t>
  </si>
  <si>
    <t>SUZUKI-CARRY-ST 1,5 MB ADIPUTRO</t>
  </si>
  <si>
    <t>TOYOTA-HARRIER-2.0 ADVANCE HEATER A/T</t>
  </si>
  <si>
    <t>TOYOTA-HARRIER-2.0 STD A/T</t>
  </si>
  <si>
    <t>TOYOTA-HARRIER-2.4 4X2 A/T</t>
  </si>
  <si>
    <t>TOYOTA-LAND CRUISER-V 8 BENSIN FULL SEPC</t>
  </si>
  <si>
    <t>HONDA-CIVIC-ALL NEW IVTEC 2.0 AT</t>
  </si>
  <si>
    <t>TOYOTA-COROLLA-GRAND ALTIS 1.8 G CVT AT</t>
  </si>
  <si>
    <t>MERCEDES BENZ-C CLASS-250 AVG</t>
  </si>
  <si>
    <t>MERCEDES BENZ-C CLASS-250 EXLUSIVE</t>
  </si>
  <si>
    <t>MERCEDES BENZ-A CLASS-200 HATCBACK</t>
  </si>
  <si>
    <t>MERCEDES BENZ-A CLASS-A 200 A/T W176</t>
  </si>
  <si>
    <t>MERCEDES BENZ-G CLASS-BRABUS G800</t>
  </si>
  <si>
    <t>SUZUKI-KARIMUN-GX 1.0 MT</t>
  </si>
  <si>
    <t>TOYOTA-LAND CRUISER-PRADO TXL</t>
  </si>
  <si>
    <t>MERCEDES BENZ-G CLASS-350 D</t>
  </si>
  <si>
    <t>NISSAN-SERENA-ALL NEW SERENA X CVT</t>
  </si>
  <si>
    <t>TOYOTA-ALPHARD-2.4   4X2</t>
  </si>
  <si>
    <t>TOYOTA-AVANZA-1.3 E M/T LUX</t>
  </si>
  <si>
    <t>TOYOTA-AVANZA-ALL NEW VVTI G LUXURY 1.3 MT</t>
  </si>
  <si>
    <t>TOYOTA-FORTUNER-NEW BENSIN G LUXURY 4X2 2.7 AT</t>
  </si>
  <si>
    <t>TOYOTA-FORTUNER-NEW BENSIN G LUXURY 4X2 TRD 2.7 AT</t>
  </si>
  <si>
    <t>DAIHATSU-XENIA-ALL NEW D VVTI 1.0 MT</t>
  </si>
  <si>
    <t>SUZUKI-SWIFT-1.5 GX 2WD M/T</t>
  </si>
  <si>
    <t>TOYOTA-AVANZA-NEW VVTI S 1.5 MT</t>
  </si>
  <si>
    <t>TOYOTA-YARIS-ALL NEW E 1.5 AT</t>
  </si>
  <si>
    <t>TOYOTA-YARIS-YARIS S A/T LTD TRD</t>
  </si>
  <si>
    <t>DAIHATSU-XENIA-ALL NEW M FAMILY VVTI 1.0 MT</t>
  </si>
  <si>
    <t>DAIHATSU-XENIA-ALL NEW M VVTI 1.0 MT</t>
  </si>
  <si>
    <t>MERCEDES BENZ-S CLASS-S 500 FL RSE</t>
  </si>
  <si>
    <t>NISSAN-ELGRAND-BLACK RIDER</t>
  </si>
  <si>
    <t>NISSAN-LIVINA-GRAND 1.8 ULTIMATE AT</t>
  </si>
  <si>
    <t>NISSAN-LIVINA-GRAND ULTIMATE 1.5 AT</t>
  </si>
  <si>
    <t>NISSAN-LIVINA-GRAND ULTIMATE 1.5 MY A/T</t>
  </si>
  <si>
    <t>NISSAN-LIVINA-GRAND ULTIMATE 1.8 AT</t>
  </si>
  <si>
    <t>NISSAN-LIVINA-HATCHBACK XR 1.5 AT</t>
  </si>
  <si>
    <t>SUZUKI-VITARA-GRAND 2.0 AT</t>
  </si>
  <si>
    <t>SUZUKI-VITARA-NEW GRAND VITARA 2.0 A/T</t>
  </si>
  <si>
    <t>TOYOTA-AVANZA-NEW VVTI S 1.5 AT</t>
  </si>
  <si>
    <t>TOYOTA-FORTUNER-NEW DIESEL G 4X2 TRD 2.5 MT</t>
  </si>
  <si>
    <t>DAIHATSU-TERIOS-TX ELEGANT 1.5 MT</t>
  </si>
  <si>
    <t>HONDA-JAZZ-ALL NEW IVTEC S 1.5 AT</t>
  </si>
  <si>
    <t>HONDA-JAZZ-GK5 RS CVT</t>
  </si>
  <si>
    <t>LEXUS-LEXUS-LX 570 F SPORT</t>
  </si>
  <si>
    <t>MAZDA-CX-7 2.3L TURBO 4X2 BASE</t>
  </si>
  <si>
    <t>NISSAN-LIVINA-GRAND XV 1.8 6 SPEED AT</t>
  </si>
  <si>
    <t>NISSAN-LIVINA-HATCHBACK XR 1.5 MT</t>
  </si>
  <si>
    <t>NISSAN-SERENA-2.0 HWS PANORAMIC AUTECH</t>
  </si>
  <si>
    <t>SUZUKI-CARRY-FUTURA 1.5 DRV MT</t>
  </si>
  <si>
    <t>SUZUKI-CARRY-FUTURA DX 1.5 MT</t>
  </si>
  <si>
    <t>SUZUKI-CARRY-FUTURA GRV 1.5 MT</t>
  </si>
  <si>
    <t>SUZUKI-CARRY-FUTURA GX 1.5 MT</t>
  </si>
  <si>
    <t>SUZUKI-CARRY-FUTURA SRV 1.5 MT</t>
  </si>
  <si>
    <t>TOYOTA-COROLLA-GRAND ALTIS 2.0 V CVT AT</t>
  </si>
  <si>
    <t>TOYOTA-INNOVA-GRAND ALL NEW DIESEL V 2.5 MT</t>
  </si>
  <si>
    <t>TOYOTA-INNOVA-NEW DIESEL V 2.5 AT</t>
  </si>
  <si>
    <t>DAIHATSU-XENIA-All new Xenia 1.3 R MT SC</t>
  </si>
  <si>
    <t>DAIHATSU-XENIA-All new Xenia 1.3 R MT SC ADS</t>
  </si>
  <si>
    <t>HONDA-CRV-ALL NEW 4X2 FACELIFT 2.4 AT</t>
  </si>
  <si>
    <t>HONDA-CRV-GRAND ALL NEW 4X2 2.4 AT</t>
  </si>
  <si>
    <t>HONDA-CRV-RD5 2WD 2,4 AT</t>
  </si>
  <si>
    <t>HONDA-FREED-NEW IVTEC A 1.5 AT</t>
  </si>
  <si>
    <t>HONDA-FREED-NEW IVTEC S 1.5 AT</t>
  </si>
  <si>
    <t>MAZDA-CX-3 GT (RED)</t>
  </si>
  <si>
    <t>TOYOTA-ALPHARD-NEW X 2.4 AT</t>
  </si>
  <si>
    <t>TOYOTA-YARIS-ALL NEW 1.5 S MT TRD 7 AIRBAGS</t>
  </si>
  <si>
    <t>TOYOTA-YARIS-ALL NEW YARIS S MT TH</t>
  </si>
  <si>
    <t>DAIHATSU-GRAN MAX-1.3 MT</t>
  </si>
  <si>
    <t>DAIHATSU-TERIOS-TS EXTRA 1.5 AT</t>
  </si>
  <si>
    <t>DAIHATSU-XENIA-ALL NEW AIRBAG R AT DG 1.3</t>
  </si>
  <si>
    <t>HONDA-CITY-ALL NEW IVTEC S 1.5 MT</t>
  </si>
  <si>
    <t>HONDA-CITY-NEW S M/T</t>
  </si>
  <si>
    <t>MITSUBISHI-XPANDER-ULTIMATE AERO</t>
  </si>
  <si>
    <t>NISSAN-TEANA-2.5L V6</t>
  </si>
  <si>
    <t>TOYOTA-AVANZA-ALL NEW VVTI E 1.3 AT</t>
  </si>
  <si>
    <t>HONDA-JAZZ-ALL NEW IVTEC S 1.5 MT</t>
  </si>
  <si>
    <t>MERCEDES BENZ-C CLASS-AMG C 43 COUPE FACELIFT</t>
  </si>
  <si>
    <t>NISSAN-NAVARA-NP 300 4X4 VL 2.5 AT</t>
  </si>
  <si>
    <t>TOYOTA-COROLLA-ALTIS V AT</t>
  </si>
  <si>
    <t>TOYOTA-COROLLA-GRAND ALTIS 1.8 V CVT AT</t>
  </si>
  <si>
    <t>CHEVROLET-COLORADO-LTZ DC 4X4 MT</t>
  </si>
  <si>
    <t>HONDA-CIVIC-NEW 1.8 iVTEC TRIPTONIC</t>
  </si>
  <si>
    <t>HONDA-CIVIC-NEW FACELIFT 1.8 A/T</t>
  </si>
  <si>
    <t>HYUNDAI-H1-2019 ROYALE LIMITED CRDI AT</t>
  </si>
  <si>
    <t>HYUNDAI-H1-F/L ELEGANCE CRDI A/T</t>
  </si>
  <si>
    <t>HYUNDAI-H1-NEW H1 ROYALE FACELIFT CRDI AT</t>
  </si>
  <si>
    <t>MAZDA-CX-5 GT (RED)</t>
  </si>
  <si>
    <t>MITSUBISHI-OUTLANDER-PHEV</t>
  </si>
  <si>
    <t>MITSUBISHI-PAJERO-SPORT 2.5 HP E 4X2 S AT</t>
  </si>
  <si>
    <t>SUZUKI-ALL NEW ERTIGA-GX MT ESP</t>
  </si>
  <si>
    <t>SUZUKI-ERTIGA-1.4 GL MPV MT</t>
  </si>
  <si>
    <t>TOYOTA-AVANZA-ALL NEW VELOZ LUXURY VVTI 1.5 AT</t>
  </si>
  <si>
    <t>TOYOTA-CAMRY-2.5 V HYBRID CVT</t>
  </si>
  <si>
    <t>TOYOTA-INNOVA-E STD BENSIN</t>
  </si>
  <si>
    <t>DAIHATSU-AYLA-NEW AYLA 1.0 M AT E4</t>
  </si>
  <si>
    <t>DAIHATSU-AYLA-NEW AYLA 1.0 X AT E4</t>
  </si>
  <si>
    <t>DAIHATSU-TERIOS-NEW X EXTRA 1.5 MT</t>
  </si>
  <si>
    <t>GEELY</t>
  </si>
  <si>
    <t>LEXUS-LEXUS-GS 250</t>
  </si>
  <si>
    <t>NISSAN-LIVINA-GRAND XV 1.8 6 SPEED MT</t>
  </si>
  <si>
    <t>NISSAN-SERENA-X MC CVT 2.0 AT</t>
  </si>
  <si>
    <t>SUZUKI-KARIMUN-WAGON R GX 1.0 MT</t>
  </si>
  <si>
    <t>SUZUKI-KARIMUN-WAGON R GX PLUS M/T</t>
  </si>
  <si>
    <t>TOYOTA-LAND CRUISER-4.6 A/T BENSIN</t>
  </si>
  <si>
    <t>BMW-M4-3.0 COUPE AT</t>
  </si>
  <si>
    <t>DAIHATSU-XENIA-All new Xenia 1.5 R MT SC ADS</t>
  </si>
  <si>
    <t>HONDA-HRV-1.5L E CVT TWO TONE</t>
  </si>
  <si>
    <t>HONDA-HRV-1.8 MODERN STELL METALIC</t>
  </si>
  <si>
    <t>HONDA-HRV-E CVT JBL 1.5 AT</t>
  </si>
  <si>
    <t>HONDA-MOBILIO-DD4 1.5 RS MCVT CKD</t>
  </si>
  <si>
    <t>HONDA-MOBILIO-DD4 15 E M CVT</t>
  </si>
  <si>
    <t>HONDA-MOBILIO-RS MT TWO TONE</t>
  </si>
  <si>
    <t>HYUNDAI-H1-ELEGANCE AT</t>
  </si>
  <si>
    <t>LEXUS-LEXUS-RC 350 A/T</t>
  </si>
  <si>
    <t>MERCEDES BENZ-GLA-200 AMG AT</t>
  </si>
  <si>
    <t>MERCEDES BENZ-GLA-200 AT CBU</t>
  </si>
  <si>
    <t>SUZUKI-ERTIGA-SDX 4X2 MT</t>
  </si>
  <si>
    <t>TOYOTA-AGYA-S 1.0 AT</t>
  </si>
  <si>
    <t>TOYOTA-YARIS-ALL NEW 1.5 G MT TRD 3 AIRBAGS</t>
  </si>
  <si>
    <t>DAIHATSU-AYLA-NEW 1.0 D + MT E4</t>
  </si>
  <si>
    <t>DAIHATSU-GRAN MAX-MB 1.3 D FH E4</t>
  </si>
  <si>
    <t>DAIHATSU-GRAN MAX-MB 1.3D FH FF E4</t>
  </si>
  <si>
    <t>DAIHATSU-XENIA-ALL NEW R SPORTY VVTI 1.3 AT</t>
  </si>
  <si>
    <t>HONDA-CRV-E CVT</t>
  </si>
  <si>
    <t>HONDA-CRV-RD 5 2WD 2.0 A/T</t>
  </si>
  <si>
    <t>LEXUS-LEXUS-NX 200 SPORT AT</t>
  </si>
  <si>
    <t>LEXUS-LEXUS-NX 200t A/T LUXURY</t>
  </si>
  <si>
    <t>LEXUS-LEXUS-NX 350 A/T</t>
  </si>
  <si>
    <t>MERCEDES BENZ-CLC-200 KOMPRESOR</t>
  </si>
  <si>
    <t>MERCEDES BENZ-GLA-NEW 35 4 AT AMG</t>
  </si>
  <si>
    <t>MERCEDES BENZ-GLE-CLASS AMG GLE 53 4MATIC+COUPE</t>
  </si>
  <si>
    <t>NISSAN-SERENA-2.0 (4X2) A/T</t>
  </si>
  <si>
    <t>TOYOTA-HILUX-DC 2.4 G 4x4 DSL MT</t>
  </si>
  <si>
    <t>DAIHATSU-SIGRA-X AT DLX MC 1.2</t>
  </si>
  <si>
    <t>HONDA-BRV-1.5 PRESTIGE CVT CKD</t>
  </si>
  <si>
    <t>HONDA-BRV-1.5 PRESTIGE MMC</t>
  </si>
  <si>
    <t>HONDA-BRV-1.5 S MT CKD</t>
  </si>
  <si>
    <t>HONDA-BRV-All New BRV S MT</t>
  </si>
  <si>
    <t>HONDA-HRV-1.5T RS CVT TWO TONE</t>
  </si>
  <si>
    <t>MERCEDES BENZ-GLE-450 AMG COUPE</t>
  </si>
  <si>
    <t>TOYOTA-CALYA-G AT 1.2 LUX</t>
  </si>
  <si>
    <t>TOYOTA-FORTUNER-2.7 SRZ 4X2 A/T BSN LUX GR SPORT</t>
  </si>
  <si>
    <t>TOYOTA-INNOVA-ALL NEW INNOVA 2.4 V A/T DIESEL TRD</t>
  </si>
  <si>
    <t>TOYOTA-INNOVA-ALL NEW INNOVA 2.4 V M/T DIESEL TRD</t>
  </si>
  <si>
    <t>TOYOTA-SIENTA-Q A/T</t>
  </si>
  <si>
    <t>TOYOTA-VIOS-ALL NEW E 1.5 AT</t>
  </si>
  <si>
    <t>DAIHATSU-AYLA-1.2 R M/T E4</t>
  </si>
  <si>
    <t>DAIHATSU-AYLA-NEW 1.2 R MT GIIAS SE</t>
  </si>
  <si>
    <t>HONDA-BRV-15 E CVT CKD</t>
  </si>
  <si>
    <t>HONDA-CIVIC-ALL NEW IVTEC 1.8 AT</t>
  </si>
  <si>
    <t>HYUNDAI-SANTA FE-ALL NEW GRAND CRDI</t>
  </si>
  <si>
    <t>HYUNDAI-SANTA FE-FE GLS CRDI EVGT</t>
  </si>
  <si>
    <t>MAZDA-CX-3 SPORT 1.5L</t>
  </si>
  <si>
    <t>MAZDA-CX-3 TOURING (RED)</t>
  </si>
  <si>
    <t>MAZDA-MAZDA 3-HATCHBACK 1.6 AT</t>
  </si>
  <si>
    <t>MERCEDES BENZ-A CLASS-AMG GTR PRO</t>
  </si>
  <si>
    <t>MERCEDES BENZ-G CLASS-GLC 200 AMG LINE 2018</t>
  </si>
  <si>
    <t>MITSUBISHI-XPANDER-EXCEED AT AERO</t>
  </si>
  <si>
    <t>MITSUBISHI-XPANDER-EXCEED AT AERO PLUS</t>
  </si>
  <si>
    <t>MITSUBISHI-XPANDER-GLS MT AERO</t>
  </si>
  <si>
    <t>MITSUBISHI-XPANDER-GLS MT AERO PLUS</t>
  </si>
  <si>
    <t>MITSUBISHI-XPANDER-NEW XPANDER CROSS PLUS 1.5L CVT</t>
  </si>
  <si>
    <t>MITSUBISHI-XPANDER-NEW XPANDER EXCEED AT</t>
  </si>
  <si>
    <t>MITSUBISHI-XPANDER-NEW XPANDER GLS AT</t>
  </si>
  <si>
    <t>MITSUBISHI-XPANDER-NEW XPANDER GLS MT</t>
  </si>
  <si>
    <t>MITSUBISHI-XPANDER-SPORT AERO</t>
  </si>
  <si>
    <t>TOYOTA-CALYA-E 1.2 AT</t>
  </si>
  <si>
    <t>TOYOTA-VIOS-ALL NEW G 1.5 MT</t>
  </si>
  <si>
    <t>TOYOTA-VIOS-ALL NEW G TRD SPORTIVO 1.5 MT</t>
  </si>
  <si>
    <t>BMW-X1-SDRIVE 181 F48 AT</t>
  </si>
  <si>
    <t>DAIHATSU-AYLA-NEW 1.0 X AT DLX MC</t>
  </si>
  <si>
    <t>HONDA-CRV-1.5 TC CVT CKD</t>
  </si>
  <si>
    <t>HONDA-MOBILIO-DD4 1.5 RS MT CKD</t>
  </si>
  <si>
    <t>MAZDA-MAZDA 3-SPEED</t>
  </si>
  <si>
    <t>MERCEDES BENZ-C CLASS-63 AMG</t>
  </si>
  <si>
    <t>MITSUBISHI-PAJERO-SPORT 2.5L EXCEEDH (4X2) 5A/T</t>
  </si>
  <si>
    <t>MITSUBISHI-XPANDER-CROSS 1.5 L 4x2 AT</t>
  </si>
  <si>
    <t>SUZUKI-KARIMUN-GX 1.0 AT</t>
  </si>
  <si>
    <t>TOYOTA-FORTUNER-BENSIN G 4X2 2.7 MT</t>
  </si>
  <si>
    <t>TOYOTA-LAND CRUISER-PRADO 2.7 A/T</t>
  </si>
  <si>
    <t>TOYOTA-RUSH-1.5 S A/T LUX GR SPORT</t>
  </si>
  <si>
    <t>TOYOTA-RUSH-1.5 S A/T TRD SPORTIVO DRESS UP</t>
  </si>
  <si>
    <t>TOYOTA-RUSH-1.5 S AT ULTIMO</t>
  </si>
  <si>
    <t>MERCEDES BENZ-GLE-400 COUPE AMG LINE</t>
  </si>
  <si>
    <t>TOYOTA-LAND CRUISER-300 VXR 4X4 A/T</t>
  </si>
  <si>
    <t>TOYOTA-LAND CRUISER-300 VXR 4x4 AT</t>
  </si>
  <si>
    <t>BMW-SERIES 5-TYPE 520i M SPORT</t>
  </si>
  <si>
    <t>BMW-X6-XDRIVE 40I AT</t>
  </si>
  <si>
    <t>HYUNDAI-IONIQ-ELECTRIC VEHICLE PRIME</t>
  </si>
  <si>
    <t>HYUNDAI-IONIQ-ELECTRIC VEHICLE SIGNATURE</t>
  </si>
  <si>
    <t>HYUNDAI-IONIQ-EV SIGNATURE AT</t>
  </si>
  <si>
    <t>HYUNDAI-IONIQ-PRIME</t>
  </si>
  <si>
    <t>HYUNDAI-IONIQ-PRIME AT</t>
  </si>
  <si>
    <t>HYUNDAI-IONIQ-SIGNATURE</t>
  </si>
  <si>
    <t>HYUNDAI-KONA-EV SIGNATURE AT</t>
  </si>
  <si>
    <t>HYUNDAI-PALISADE-D 2.2 AT PRIME</t>
  </si>
  <si>
    <t>HYUNDAI-PALISADE-SIGNATURE 4WD</t>
  </si>
  <si>
    <t>LEXUS-LEXUS-ES250 ULTRA LUXURY</t>
  </si>
  <si>
    <t>MAZDA-CX-9 V6 3.7</t>
  </si>
  <si>
    <t>MERCEDES BENZ-CLS-CLASS GT 53 AMG 4MATIC</t>
  </si>
  <si>
    <t>MORRIS-GARAGE-5 GT MAGNIFY</t>
  </si>
  <si>
    <t>SUZUKI-JIMNY-MT TWO TONE</t>
  </si>
  <si>
    <t>TOYOTA-CHR-1.8 AT SINGLE TONE</t>
  </si>
  <si>
    <t>TOYOTA-INNOVA-2.4 G AT</t>
  </si>
  <si>
    <t>TOYOTA-RUSH-1.5 S M/T TRD LUX</t>
  </si>
  <si>
    <t>TOYOTA-RUSH-NEW 1500 S VVTI M/T TRD SPORTY</t>
  </si>
  <si>
    <t>BMW-SERIES M-M3 COMPETITION</t>
  </si>
  <si>
    <t>HONDA-CIVIC-1.5 TC E CVT</t>
  </si>
  <si>
    <t>HYUNDAI-STARIA-9 Seaters Signature</t>
  </si>
  <si>
    <t>MITSUBISHI-XPANDER-ULTIMATE 1,5 CVT</t>
  </si>
  <si>
    <t>NISSAN-LEAF-ELECTRIC VEHICLE</t>
  </si>
  <si>
    <t>NISSAN-MAGNITE-UPPER 1.0 TURBO CVT 4X2</t>
  </si>
  <si>
    <t>SUZUKI-ERTIGA-HYBRID AT</t>
  </si>
  <si>
    <t>TOYOTA-AGYA-1.2 GR CVT TWO TONE</t>
  </si>
  <si>
    <t>TOYOTA-AGYA-1.2 GR M/T TWO TONE</t>
  </si>
  <si>
    <t>TOYOTA-INNOVA-V MT</t>
  </si>
  <si>
    <t>TOYOTA-RAIZE-1.0 TURBO GR SCVT TWO TONE</t>
  </si>
  <si>
    <t>TOYOTA-RAIZE-1.2 S GR CVT ONE TONE</t>
  </si>
  <si>
    <t>TOYOTA-RAIZE-GR SPORT CVT 1 TONE</t>
  </si>
  <si>
    <t>TOYOTA-YARIS-CROSS 1.5 S CVT TSS</t>
  </si>
  <si>
    <t>WULING-WULING-CONFERO S 1.5 C LUX MT MY19</t>
  </si>
  <si>
    <t>BMW-SERIES 3-320i DYNAMIC</t>
  </si>
  <si>
    <t>BMW-X4-XDRIVE 30i</t>
  </si>
  <si>
    <t>DAIHATSU-TERIOS-NEW TERIOS X MT MC</t>
  </si>
  <si>
    <t>DAIHATSU-XENIA-AIRBAG X MT</t>
  </si>
  <si>
    <t>HONDA-BRIO-ALL NEW BRIO RS MT TWO TONE</t>
  </si>
  <si>
    <t>HYUNDAI-SANTA FEE-D 2.2 SIGNATURE AT</t>
  </si>
  <si>
    <t>HYUNDAI-STARGAZER-STYLE IVT</t>
  </si>
  <si>
    <t>LEXUS-LEXUS-ES250 F SPORT</t>
  </si>
  <si>
    <t>LEXUS-LEXUS-NX350H F SPORT 4x2 AT</t>
  </si>
  <si>
    <t>MERCEDES BENZ-GLC-300 COUPE</t>
  </si>
  <si>
    <t>MERCEDES-BENZ.GL-MAYBACH GLS 600</t>
  </si>
  <si>
    <t>MITSUBISHI-XPANDER-NEW CROSS PREMIUM CVT FACELIFT</t>
  </si>
  <si>
    <t>SUZUKI-ALL NEW ERTIGA-1.5 MC DX AT</t>
  </si>
  <si>
    <t>SUZUKI-ERTIGA-SPORT FF MT</t>
  </si>
  <si>
    <t>TOYOTA-ALPHARD-2.5 SC A/T</t>
  </si>
  <si>
    <t>TOYOTA-FORTUNER-2.8 VRZ 4X4 AT GT SPORT</t>
  </si>
  <si>
    <t>TOYOTA-FORTUNER-VRZ 2.8 4x2 AT GR SPORT</t>
  </si>
  <si>
    <t>TOYOTA-HILUX-DC 2.4 V 4x4 DSL</t>
  </si>
  <si>
    <t>TOYOTA-INNOVA-ZENIX 2.0QHV MDLIST CVTTSS (PR CLR)</t>
  </si>
  <si>
    <t>TOYOTA-KIJANG-INNOVA ZENIX 2.0Q HVMODELISTA CVTTSS</t>
  </si>
  <si>
    <t>TOYOTA-RAIZE-1.2 G MT ONE TONE</t>
  </si>
  <si>
    <t>BMW-BMW-i7 XDRIVE60 GRAN LUSSO</t>
  </si>
  <si>
    <t>BMW-SERIES 4-430i COUPE AT</t>
  </si>
  <si>
    <t xml:space="preserve">BMW-SERIES 7-735i </t>
  </si>
  <si>
    <t>BMW-X5-XDRIVE 40I</t>
  </si>
  <si>
    <t>HONDA-WRV-1.5L E CVT</t>
  </si>
  <si>
    <t>HONDA-WRV-1.5L RS CVT HONDA SENSING</t>
  </si>
  <si>
    <t>HYUNDAI-CRETA-ACTIVE MT</t>
  </si>
  <si>
    <t>HYUNDAI-CRETA-PRIME 1.5 AT 2 TONE</t>
  </si>
  <si>
    <t>HYUNDAI-IONIQ-5 REGULER SIGNATURE(STANDARD RANGE)</t>
  </si>
  <si>
    <t>HYUNDAI-STARGAZER-Trend 1.5 IVT MY22</t>
  </si>
  <si>
    <t>HYUNDAI-STARGAZER-X Prime 1.5 IVT One Tone Roof</t>
  </si>
  <si>
    <t>MAZDA-6-ALL NEW ELITE SEDAN</t>
  </si>
  <si>
    <t>MAZDA-CX-9 AWD</t>
  </si>
  <si>
    <t>MERCEDES BENZ-G CLASS-63 AMG EDITION 1</t>
  </si>
  <si>
    <t>MERCEDES BENZ-G CLASS-63 AMG FIRST EDITIONS</t>
  </si>
  <si>
    <t>MERCEDES BENZ-G CLASS-63 BRABUS</t>
  </si>
  <si>
    <t>SUZUKI-JIMNY-5 DOORS AT</t>
  </si>
  <si>
    <t>SUZUKI-JIMNY-5 DOORS AT TWO TONE</t>
  </si>
  <si>
    <t>SUZUKI-JIMNY-5 DOORS MT</t>
  </si>
  <si>
    <t>SUZUKI-JIMNY-5 DOORS MT TWO TONE</t>
  </si>
  <si>
    <t>SUZUKI-VITARA-2.4 A/T</t>
  </si>
  <si>
    <t>SUZUKI-VITARA-GX AT</t>
  </si>
  <si>
    <t>TOYOTA-AGYA-NEW 1.2 G CVT</t>
  </si>
  <si>
    <t>TOYOTA-INNOVA-ZENIX 2.0 Q HV MODELISTA CVT (NPC)</t>
  </si>
  <si>
    <t>TOYOTA-YARIS-CROSS 1.5 G CVT</t>
  </si>
  <si>
    <t>WULING-ALVEZ-SE MT</t>
  </si>
  <si>
    <t>HONDA-CRV-RS HYBRIT CVT ZZ</t>
  </si>
  <si>
    <t>TOYOTA-ALPHARD-NEW ALPHARD 2.5 G CVT MODELISTA</t>
  </si>
  <si>
    <t>TOYOTA-AVANZA-G 1.5 AT</t>
  </si>
  <si>
    <t>WULING-BINGUO-EV</t>
  </si>
  <si>
    <t>WULING-BINGUO-EV LONG RANGE 333KM AC</t>
  </si>
  <si>
    <t>GARANSI MESIN</t>
  </si>
  <si>
    <t>Asuransi</t>
  </si>
  <si>
    <t>MERCEDES BENZ-C CLASS-C 200 CGI CKD AT</t>
  </si>
  <si>
    <t>MERCEDES BENZ-C CLASS-C 200 COUPE</t>
  </si>
  <si>
    <t>MERCEDES BENZ-A CLASS-A 200 PROGRESIF LINE</t>
  </si>
  <si>
    <t>MERCEDES BENZ-E CLASS-E 250 CGI AT</t>
  </si>
  <si>
    <t>MERCEDES BENZ-C CLASS-C 250 EXLUSIVE</t>
  </si>
  <si>
    <t>MERCEDES BENZ-C CLASS-C 200 AMG LINE</t>
  </si>
  <si>
    <t>MERCEDES BENZ-E CLASS-E 43 AMG</t>
  </si>
  <si>
    <t>MERCEDES BENZ-G CLASS-GLC 250 EXCLUSIVE</t>
  </si>
  <si>
    <t>MERCEDES BENZ-GLE-450 4 MATIC AMG LINE</t>
  </si>
  <si>
    <t>NISSAN-EVALIA-1.5 (4X2) AT</t>
  </si>
  <si>
    <t>SUZUKI-ERTIGA-ALL NEW ERTIGA HYBRID GX  MT</t>
  </si>
  <si>
    <t>MERCEDES BENZ-C CLASS-300 CABRIOLET AT</t>
  </si>
  <si>
    <t>TOYOTA-AGYA-1.2 G A/T STD</t>
  </si>
  <si>
    <t>MERCEDES BENZ-GLS-450 4 MATIC AMG LINE</t>
  </si>
  <si>
    <t>TOYOTA-SUPRA-A/T (FTZ)</t>
  </si>
  <si>
    <t>BMW-X1-M SPORT LCI</t>
  </si>
  <si>
    <t>CHERY-TIGGO-7 PREMIUM</t>
  </si>
  <si>
    <t>HYUNDAI-CRETA-TREND MT</t>
  </si>
  <si>
    <t>MERCEDES BENZ-E CLASS-E 53 AMG COUPE</t>
  </si>
  <si>
    <t>SUZUKI-BALENO-NEW BALENO FE MT</t>
  </si>
  <si>
    <t>TOYOTA-GR86-AT</t>
  </si>
  <si>
    <t>TOYOTA-KIJANG-INNOVA ZENIX 2.0 V HV MODELISTA CVT</t>
  </si>
  <si>
    <t>TOYOTA-KIJANG-INNOVA ZENIX 2.0 V HV NMODELISTA CVT</t>
  </si>
  <si>
    <t>CHERY-OMODA-5 Z</t>
  </si>
  <si>
    <t>HONDA-WRV-1.5L RS CVT HONDA SENSING TT (TWO TONE)</t>
  </si>
  <si>
    <t>MERCEDES BENZ-GLC-300 A/T</t>
  </si>
  <si>
    <t>SUZUKI-VITARA-GRAND GX AT SINGLE TONE</t>
  </si>
  <si>
    <t>TOYOTA-INNOVA-ZENIX 2.0Q HV CVT TSS (NON PR CLR)</t>
  </si>
  <si>
    <t>TOYOTA-YARIS-CROSS 1.5 S HV CVT TSS</t>
  </si>
  <si>
    <t>WULING-ALVEZ-CE CVT</t>
  </si>
  <si>
    <t>CHERY-OMODA-E5 (EV)</t>
  </si>
  <si>
    <t>HONDA-ACCORD-RS HYBRID</t>
  </si>
  <si>
    <t>TOYOTA-ALPHARD-NEW ALPHARD 2.5 HYBRID CVT</t>
  </si>
  <si>
    <t>TOYOTA-FORTUNER-ALL NEW BENSIN SRZ 4X4 2.7 AT</t>
  </si>
  <si>
    <t>LEXUS-LEXUS-LM350 4X2 AT GGH31R LNZXB</t>
  </si>
  <si>
    <t>MITSUBISHI-PAJERO-SPORT 2.4LDAKAR ULT 4x48A</t>
  </si>
  <si>
    <t>WULING-CORTEZ-S 1.5 MT + AMBULANCE</t>
  </si>
  <si>
    <t>BMW-BMW-iX XDrive 40 SPORT</t>
  </si>
  <si>
    <t>DAIHATSU-TERIOS-ALL NEW X MT ADS MC</t>
  </si>
  <si>
    <t>BMW-X6-M AT</t>
  </si>
  <si>
    <t>TOYOTA-GR86-2.4L MT BLACK INTERIOR</t>
  </si>
  <si>
    <t>HYUNDAI-GENESIS-ELECTRIFIED G80 SPECIAL EDITON LWB</t>
  </si>
  <si>
    <t>TOYOTA-AVANZA-VELOZ 1.5 Q CVT (PREMIUM COLOR)</t>
  </si>
  <si>
    <t>DAIHATSU-AYLA-ALL NEW ASTRADAI AYLA 1.2 R CVT</t>
  </si>
  <si>
    <t>HONDA-WRV-1.5 E MT</t>
  </si>
  <si>
    <t>MORRIS-GARAGE-4 EV</t>
  </si>
  <si>
    <t>SUZUKI-ERTIGA-1.5 GX AT</t>
  </si>
  <si>
    <t>SUZUKI-ERTIGA-AVI4F (4x2) A/T</t>
  </si>
  <si>
    <t>TOYOTA-INNOVA-VENTURER 2.0 MT</t>
  </si>
  <si>
    <t>TOTAL REFUND</t>
  </si>
  <si>
    <t>MERCEDES BENZ-C CLASS-250 AMG COUPE</t>
  </si>
  <si>
    <t>TOYOTA-KIJANG-INNOVA 2.0 G AT</t>
  </si>
  <si>
    <t>BMW-BMW-630i GRAN TOURISMO AT</t>
  </si>
  <si>
    <t>BMW-I 8-ROADSTER A/T</t>
  </si>
  <si>
    <t>HYUNDAI-STARGAZER-ACTIVE 1.5 IVT</t>
  </si>
  <si>
    <t>HYUNDAI-STARGAZER-PRIME ONE TONE 6 SEAT</t>
  </si>
  <si>
    <t>BMW-BMW-i4 EDRIVE40</t>
  </si>
  <si>
    <t>DAIHATSU-TERIOS-NEW TERIOS X MT ADS MC</t>
  </si>
  <si>
    <t>HYUNDAI-IONIQ-6 Signature</t>
  </si>
  <si>
    <t>HYUNDAI-SANTA FE-NEW SANTA FE PRIME 2.5 GDI</t>
  </si>
  <si>
    <t>HYUNDAI-STARGAZER-ACTIVE MT</t>
  </si>
  <si>
    <t>MITSUBISHI-XFORCE-EXCEED 1.5L 4X2 CVT</t>
  </si>
  <si>
    <t>MITSUBISHI-XFORCE-ULTIMATE 1.5L 4X2 CVT</t>
  </si>
  <si>
    <t>SUZUKI-XL7-ALPHA AT HYBRID</t>
  </si>
  <si>
    <t>SUZUKI-XL7-ALPHA MT HYBRID</t>
  </si>
  <si>
    <t>BMW-BMW-I5 EDRIVE4</t>
  </si>
  <si>
    <t>BYD</t>
  </si>
  <si>
    <t>BYD-BYD-DOLPHIN PREMIUM (EXTENDED RANGE)</t>
  </si>
  <si>
    <t>BYD-BYD-SEAL PERFORMANCE</t>
  </si>
  <si>
    <t>WULING-WULING-CLOUD EV</t>
  </si>
  <si>
    <t>HONDA-CIVIC-FB3 2.0 AT</t>
  </si>
  <si>
    <t>MERCEDES BENZ-S CLASS-MAYBACH S 650 AT</t>
  </si>
  <si>
    <t>HONDA-HRV-RU1 1.5 E PLUS CVT CKD</t>
  </si>
  <si>
    <t>BMW-Z4-M40i</t>
  </si>
  <si>
    <t>HONDA-CITY-1.5 E CVT</t>
  </si>
  <si>
    <t>MERCEDES BENZ-EQB-250 PROGRESIVE LINE</t>
  </si>
  <si>
    <t>SUZUKI-XL7-BETA AT HYBRID</t>
  </si>
  <si>
    <t>BYD-BYD-ATTO 3 ADVANCE</t>
  </si>
  <si>
    <t>BYD-BYD-ATTO 3 SUPPERIOR</t>
  </si>
  <si>
    <t>BYD-BYD-M6 CAPTAIN 6 SEATER</t>
  </si>
  <si>
    <t>BYD-BYD-M6 STANDARD 7 SEATER</t>
  </si>
  <si>
    <t>BYD-BYD-M6 SUPERIOR 7 SEATER</t>
  </si>
  <si>
    <t>BYD-BYD-SEAL PREMIUM</t>
  </si>
  <si>
    <t>SUZUKI-VITARA-GRAND ALL NEW 1.5 GX AT</t>
  </si>
  <si>
    <t>REFERRAL</t>
  </si>
  <si>
    <t>REFUND ADMIN</t>
  </si>
  <si>
    <t>REFUND PROVISI</t>
  </si>
  <si>
    <t>Rate</t>
  </si>
  <si>
    <t>HONDA-JAZZ-GK5 1.5 S CVT (CKD)</t>
  </si>
  <si>
    <t>DFSK</t>
  </si>
  <si>
    <t>MERCEDES BENZ-G CLASS-GLC 300 AMG 4MATIC</t>
  </si>
  <si>
    <t>DAIHATSU-AYLA-ALL NEW ASTRADAI AYLA 1.2 R MT ADS</t>
  </si>
  <si>
    <t>SUZUKI-VITARA-GRAND GX AT TWO TONE</t>
  </si>
  <si>
    <t>HYUNDAI-STARGAZER-Essential 1.5 IVT</t>
  </si>
  <si>
    <t>MITSUBISHI-PAJERO-SPORT 2.5D EXCEED 4X4 AT</t>
  </si>
  <si>
    <t>NISSAN-MARCH-1.5 4X2 M/T</t>
  </si>
  <si>
    <t>BMW-SERIES 2-2181 GRAN TOURER LUX AT</t>
  </si>
  <si>
    <t>BMW-SERIES 2-218I TOURER AT</t>
  </si>
  <si>
    <t>DAIHATSU-GRAN MAX-MB 1.5 D PS MC</t>
  </si>
  <si>
    <t>MAZDA-CX-3 5WGN RHD SKYACTIV</t>
  </si>
  <si>
    <t>NISSAN-X TRAIL-2.5 UPPER CVT 4X2 AT</t>
  </si>
  <si>
    <t>MERCEDES-BENZ V CLASS-250 AVANTGARDE</t>
  </si>
  <si>
    <t>BMW-SERIES 3-330i  M SPORT PRO</t>
  </si>
  <si>
    <t>CHERY-TIGGO-7 LUXURY</t>
  </si>
  <si>
    <t>BMW-X3-SDRIVE20I CKD AT</t>
  </si>
  <si>
    <t>BMW-X3-sDrive20i xLine LCI</t>
  </si>
  <si>
    <t>CHERY-OMODA-5 RZ</t>
  </si>
  <si>
    <t>DAIHATSU-GRAN MAX-MB 1.5 PS MC</t>
  </si>
  <si>
    <t>LEXUS-LEXUS-LM 350H 7 SEATER</t>
  </si>
  <si>
    <t>TOYOTA-INNOVA-ZENIX 2.0 V CVT NON PC</t>
  </si>
  <si>
    <t>BAIC</t>
  </si>
  <si>
    <t>CHERY-TIGGO-5X CHAMPION</t>
  </si>
  <si>
    <t>DAIHATSU-TERIOS-NEW TERIOS R MT MC</t>
  </si>
  <si>
    <t>MERCEDES BENZ-A CLASS-A 200 A/T</t>
  </si>
  <si>
    <t>MITSUBISHI-XPANDER-NEW XPANDER CROSS CVT ELITE</t>
  </si>
  <si>
    <t>SUZUKI-ALL NEW ERTIGA-HYBRID CRUISE AT TWO TONE</t>
  </si>
  <si>
    <t>TOYOTA-AVANZA-1.3 G A/T</t>
  </si>
  <si>
    <t>TOYOTA-FORTUNER-4X2 M/T DIESEL</t>
  </si>
  <si>
    <t>TOYOTA-INNOVA-E DIESEL</t>
  </si>
  <si>
    <t>MITSUBISHI-PAJERO-SUPER EXCEED 3.0 AT</t>
  </si>
  <si>
    <t>TOYOTA-YARIS-CROSS 1.5 S HV CVT TSS 2 TONE</t>
  </si>
  <si>
    <t>WULING-BINGUO-EV PREMIUM RANGE 410KM ACDC</t>
  </si>
  <si>
    <t>WULING-ALMAZ-HYBRID</t>
  </si>
  <si>
    <t>DAIHATSU-TERIOS-ALL NEW TERIOS R MT CUSTOM IDS</t>
  </si>
  <si>
    <t>BMW-BMW-220i CUOPE</t>
  </si>
  <si>
    <t>DAIHATSU-AYLA-ALL NEW ASTRADAI AYLA 1.0 X MT</t>
  </si>
  <si>
    <t>MITSUBISHI-XPANDER-NEW XPANDER CROSS CVT PP</t>
  </si>
  <si>
    <t>TOYOTA-INNOVA-ZENIX 2.0 G HV CVT (NON PR CLR)</t>
  </si>
  <si>
    <t>BMW-BMW-IX1 EDRIVE20 AT</t>
  </si>
  <si>
    <t>BMW-X1-2.5I AT</t>
  </si>
  <si>
    <t>WULING-CORTEZ-CT 1.5 T MT COMFORTABLE</t>
  </si>
  <si>
    <t>BMW-SERIES 7-730 LI M SPORT</t>
  </si>
  <si>
    <t>HYUNDAI-STARGAZER-Style 1.5 IVT MY22</t>
  </si>
  <si>
    <t>HYUNDAI-STARGAZER-X (Captain Seat) Style 1.5 IVT</t>
  </si>
  <si>
    <t>HYUNDAI-STARGAZER-X Style 1.5 IVT</t>
  </si>
  <si>
    <t>MAZDA-CX-60 KURO</t>
  </si>
  <si>
    <t>BMW-X5-XDRIVE40I CKD AT</t>
  </si>
  <si>
    <t>MAZDA-CX-5 AT AWD</t>
  </si>
  <si>
    <t>MERCEDES BENZ-G CLASS-G63 AMG</t>
  </si>
  <si>
    <t>MORRIS-GARAGE-MG VS HEV</t>
  </si>
  <si>
    <t>HYUNDAI-STARGAZER-PRIME IVT 7P TWO TONE</t>
  </si>
  <si>
    <t>MITSUBISHI-XPANDER-NEW XPANDER CROSS M/T FL</t>
  </si>
  <si>
    <t>BMW-SERIES 4-430I CONVERTIBLE A/T</t>
  </si>
  <si>
    <t>HYUNDAI-IONIQ-5 BLUELINK SIGNATURE LONG RANGE</t>
  </si>
  <si>
    <t>TOYOTA-YARIS-CROSS 1.5 S HV CVT TSS GR 2TONE NPC</t>
  </si>
  <si>
    <t>HYUNDAI-CRETA-Alpha Midnight Black Matte</t>
  </si>
  <si>
    <t>HYUNDAI-STARGAZER-PRIME 6P 2 TONE</t>
  </si>
  <si>
    <t>WULING-WULING-CONFERO 1.5 DB MT MY</t>
  </si>
  <si>
    <t>18-35th</t>
  </si>
  <si>
    <t>36-45th</t>
  </si>
  <si>
    <t>46-50th</t>
  </si>
  <si>
    <t>51-60th</t>
  </si>
  <si>
    <t>RATE ACP BARU 2025</t>
  </si>
  <si>
    <t>WULING-CORTEZ-CE 1.5T LUX PLUS CVT (TURBO)</t>
  </si>
  <si>
    <t>DAIHATSU-AYLA-ALL NEW ASTRADAI AYLA 1.0 X CVT</t>
  </si>
  <si>
    <t>DAIHATSU-TERIOS-NEW TERIOS X AT MC</t>
  </si>
  <si>
    <t>HONDA-WRV-1.5L RS CVT TWO TONE</t>
  </si>
  <si>
    <t>MITSUBISHI-PAJERO-NEW SPORT DAKAR ULTIMATE 4X4 AT</t>
  </si>
  <si>
    <t>WULING-ALVEZ-EX</t>
  </si>
  <si>
    <t>BYD-BYD-DOLPHIN DYNAMIC 4X2 AT</t>
  </si>
  <si>
    <t>HYUNDAI-GENESIS-ELECTRIFIED G80 SPECIAL EDITON SWB</t>
  </si>
  <si>
    <t>MITSUBISHI-XPANDER-NEW CROSS PREMIUM MT FACELIFT</t>
  </si>
  <si>
    <t>TOYOTA-ALPHARD-NEW VELLFIRE 2.5 VIP HYBRID CVT</t>
  </si>
  <si>
    <t>WULING-WULING-CONFERO S 1.5C MY (4x2) MT</t>
  </si>
  <si>
    <t>WULING-ALMAZ-1.5 L LUX+ SC CVT 1A</t>
  </si>
  <si>
    <t>WULING-BINGUO-EV LONG RANGE 333KM ACDC</t>
  </si>
  <si>
    <t>Captive</t>
  </si>
  <si>
    <t>Perorangan</t>
  </si>
  <si>
    <t>MERCEDES BENZ-E CLASS-400 COUPE AMG</t>
  </si>
  <si>
    <t>JEEP-JEEP-GLADIATOR RUBICON 3.6 A/T</t>
  </si>
  <si>
    <t>TOYOTA-INNOVA-ZENIX 2.0 G HV CVT</t>
  </si>
  <si>
    <t>NIK</t>
  </si>
  <si>
    <t>%</t>
  </si>
  <si>
    <t>Rp.</t>
  </si>
  <si>
    <t>PHPM</t>
  </si>
  <si>
    <t>No</t>
  </si>
  <si>
    <t>Upping</t>
  </si>
  <si>
    <t>BATAS ATAS</t>
  </si>
  <si>
    <t>BATAS BAWAH</t>
  </si>
  <si>
    <t>LOADING ASURANSI</t>
  </si>
  <si>
    <t>Compre</t>
  </si>
  <si>
    <t>Comprehensive Loading</t>
  </si>
  <si>
    <t>ACP BOTTOM</t>
  </si>
  <si>
    <t>UPPING</t>
  </si>
  <si>
    <t>ACP JUAL</t>
  </si>
  <si>
    <t>Usia Debitur</t>
  </si>
  <si>
    <t>Showroom</t>
  </si>
  <si>
    <t>Product</t>
  </si>
  <si>
    <t>Bunga Jual</t>
  </si>
  <si>
    <t>Total DP</t>
  </si>
  <si>
    <t>PKB</t>
  </si>
  <si>
    <t>Ade Kurniawan</t>
  </si>
  <si>
    <t>Non Japan</t>
  </si>
  <si>
    <t>Japan</t>
  </si>
  <si>
    <t>REFUND ASURANSI</t>
  </si>
  <si>
    <t>MERK</t>
  </si>
  <si>
    <t>Jml Penumpang</t>
  </si>
  <si>
    <t>PENCAIRAN ALL IN</t>
  </si>
  <si>
    <t>Deviasi (%)</t>
  </si>
  <si>
    <t>RATE p.a (%)</t>
  </si>
  <si>
    <t>(Rp.)</t>
  </si>
  <si>
    <t>MUF</t>
  </si>
  <si>
    <t>320i</t>
  </si>
  <si>
    <t>AT</t>
  </si>
  <si>
    <t>320I M SPORT</t>
  </si>
  <si>
    <t>330 I AT</t>
  </si>
  <si>
    <t>520i</t>
  </si>
  <si>
    <t>MT</t>
  </si>
  <si>
    <t>530I M SPORT</t>
  </si>
  <si>
    <t>X1</t>
  </si>
  <si>
    <t>X3</t>
  </si>
  <si>
    <t>X5</t>
  </si>
  <si>
    <t>AYLA</t>
  </si>
  <si>
    <t>GRAN MAX</t>
  </si>
  <si>
    <t>LUXIO</t>
  </si>
  <si>
    <t>ROCKY</t>
  </si>
  <si>
    <t>SIRION</t>
  </si>
  <si>
    <t>SIGRA</t>
  </si>
  <si>
    <t>TERIOS</t>
  </si>
  <si>
    <t>NEW TERIOS X MT MC</t>
  </si>
  <si>
    <t>NEW TERIOS X MT ADS MC</t>
  </si>
  <si>
    <t>NEW TERIOS R MT MC</t>
  </si>
  <si>
    <t>XENIA</t>
  </si>
  <si>
    <t>VTI</t>
  </si>
  <si>
    <t>BRIO</t>
  </si>
  <si>
    <t>E</t>
  </si>
  <si>
    <t>ALL NEW BRIO RS CVT</t>
  </si>
  <si>
    <t>MOBILIO</t>
  </si>
  <si>
    <t>FREED</t>
  </si>
  <si>
    <t>HS</t>
  </si>
  <si>
    <t>GL</t>
  </si>
  <si>
    <t>GX</t>
  </si>
  <si>
    <t>CRETA</t>
  </si>
  <si>
    <t>PRIME</t>
  </si>
  <si>
    <t>GLS</t>
  </si>
  <si>
    <t>GLX</t>
  </si>
  <si>
    <t>KONA</t>
  </si>
  <si>
    <t>PALISADE</t>
  </si>
  <si>
    <t>SIGNATURE</t>
  </si>
  <si>
    <t>STARGAZER</t>
  </si>
  <si>
    <t>STARIA</t>
  </si>
  <si>
    <t>LM</t>
  </si>
  <si>
    <t>LS</t>
  </si>
  <si>
    <t>4X4</t>
  </si>
  <si>
    <t>RIO</t>
  </si>
  <si>
    <t>EX</t>
  </si>
  <si>
    <t>SELTOS</t>
  </si>
  <si>
    <t>SONET</t>
  </si>
  <si>
    <t>LX</t>
  </si>
  <si>
    <t>LX 570</t>
  </si>
  <si>
    <t>LEXUS-LX 570</t>
  </si>
  <si>
    <t>LEXUS-LX 570 SPORT</t>
  </si>
  <si>
    <t>LX 570 SPORT</t>
  </si>
  <si>
    <t>NX</t>
  </si>
  <si>
    <t>LEXUS-NX 300 LUXURY</t>
  </si>
  <si>
    <t>LEXUS-NX 300 F SPORT</t>
  </si>
  <si>
    <t>RX</t>
  </si>
  <si>
    <t>RX 270</t>
  </si>
  <si>
    <t>LEXUS-RX 270</t>
  </si>
  <si>
    <t>RX 350</t>
  </si>
  <si>
    <t>ESTATE</t>
  </si>
  <si>
    <t>SPORT</t>
  </si>
  <si>
    <t>BIANTE</t>
  </si>
  <si>
    <t>C 200 AMG LINE</t>
  </si>
  <si>
    <t>C 300 AMG</t>
  </si>
  <si>
    <t>E 200</t>
  </si>
  <si>
    <t>E 300 AMG</t>
  </si>
  <si>
    <t>E200 EXCLUSIVE LINE</t>
  </si>
  <si>
    <t>GLC 200 AMG</t>
  </si>
  <si>
    <t>MIRAGE</t>
  </si>
  <si>
    <t>PAJERO</t>
  </si>
  <si>
    <t>EXCEED</t>
  </si>
  <si>
    <t>XFORCE</t>
  </si>
  <si>
    <t>XPANDER</t>
  </si>
  <si>
    <t>EVALIA</t>
  </si>
  <si>
    <t>JUKE</t>
  </si>
  <si>
    <t>LIVINA</t>
  </si>
  <si>
    <t>MAGNITE</t>
  </si>
  <si>
    <t>MARCH</t>
  </si>
  <si>
    <t>SERENA</t>
  </si>
  <si>
    <t>TERRA</t>
  </si>
  <si>
    <t>APV</t>
  </si>
  <si>
    <t>ERTIGA</t>
  </si>
  <si>
    <t>IGNIS</t>
  </si>
  <si>
    <t>JIMNY</t>
  </si>
  <si>
    <t>KARIMUN</t>
  </si>
  <si>
    <t>GS</t>
  </si>
  <si>
    <t>G</t>
  </si>
  <si>
    <t>XL7</t>
  </si>
  <si>
    <t>AGYA</t>
  </si>
  <si>
    <t>ALPHARD</t>
  </si>
  <si>
    <t>VELLFIRE 2.5 G A/T</t>
  </si>
  <si>
    <t>GRAND NEW VELOZ 1.3 A/T</t>
  </si>
  <si>
    <t>GRAND NEW VELOZ 1.3 M/T</t>
  </si>
  <si>
    <t>GRAND NEW VELOZ 1.5 A/T</t>
  </si>
  <si>
    <t>GRAND NEW VELOZ 1.5 M/T</t>
  </si>
  <si>
    <t>CALYA</t>
  </si>
  <si>
    <t>J</t>
  </si>
  <si>
    <t>ETIOS VALCO</t>
  </si>
  <si>
    <t>FORTUNER</t>
  </si>
  <si>
    <t>HARRIER</t>
  </si>
  <si>
    <t>RAIZE</t>
  </si>
  <si>
    <t>RUSH</t>
  </si>
  <si>
    <t>TRD SPORTIVO</t>
  </si>
  <si>
    <t>SIENTA</t>
  </si>
  <si>
    <t>VIOS</t>
  </si>
  <si>
    <t>VOXY</t>
  </si>
  <si>
    <t>YARIS</t>
  </si>
  <si>
    <t>CAPTIVA</t>
  </si>
  <si>
    <t>SPIN</t>
  </si>
  <si>
    <t>TRAX</t>
  </si>
  <si>
    <t>ALMAZ</t>
  </si>
  <si>
    <t>SMART ENJOY</t>
  </si>
  <si>
    <t>HYBRID</t>
  </si>
  <si>
    <t>ALVEZ</t>
  </si>
  <si>
    <t>CORTEZ</t>
  </si>
  <si>
    <t>C</t>
  </si>
  <si>
    <t>Type Unit</t>
  </si>
  <si>
    <t>MERCEDES-BENZ V CLASS-V250 LBW AVANTGARDE LINE</t>
  </si>
  <si>
    <t>MERCEDES BENZ-EQE-350+ A/T</t>
  </si>
  <si>
    <t>MERCEDES BENZ-G CLASS-G63 BRABUS B800</t>
  </si>
  <si>
    <t>MERCEDES BENZ-GLC-300 AMG LINE</t>
  </si>
  <si>
    <t>MITSUBISHI-CANTER-FE 74 N YELLOW</t>
  </si>
  <si>
    <t>NISSAN-NAVARA-NP 300 SL 2.5 (4x4) MT</t>
  </si>
  <si>
    <t>TOYOTA-AGYA-STYLIX 1.2 G CVT</t>
  </si>
  <si>
    <t>TOYOTA-AVANZA-1.5 Q CVT TSS</t>
  </si>
  <si>
    <t>TOYOTA-AVANZA-ALL NEW AVANZA 1.5 G MT</t>
  </si>
  <si>
    <t>TOYOTA-FORTUNER-2.4 VRZ 4X4 A/T</t>
  </si>
  <si>
    <t>HYUNDAI-CRETA-NEW CRETA PRIME</t>
  </si>
  <si>
    <t>HYUNDAI-KONA-EV SIGNATURE LONG RANGE</t>
  </si>
  <si>
    <t>HYUNDAI-PALISADE-D 2.2 AT SIGNATURE XRT</t>
  </si>
  <si>
    <t>HYUNDAI-STARIA-SIGNATURE 7</t>
  </si>
  <si>
    <t>BMW-M3-COMPETITION</t>
  </si>
  <si>
    <t>BYD-BYD-SEALION 7 PREMIUM</t>
  </si>
  <si>
    <t>DENZA</t>
  </si>
  <si>
    <t>DENZA-DENZA-D9</t>
  </si>
  <si>
    <t>HONDA-BRV-E N7X EDITION CVT</t>
  </si>
  <si>
    <t>HONDA-BRV-PRES HS N7X EDITION CVT</t>
  </si>
  <si>
    <t>WULING-AIR-EV 300 LUX CVT</t>
  </si>
  <si>
    <t>WULING-WULING-CONFERO 1.5 AMBULANCE STANDARD</t>
  </si>
  <si>
    <t>BMW-SERIES M-850I XDRIVE COUPE CARBON AT</t>
  </si>
  <si>
    <t>GWM</t>
  </si>
  <si>
    <t>MITSUBISHI-TRITON-ALL NEW TRITON 2.5 4X4 ATHLETE</t>
  </si>
  <si>
    <t>SUZUKI-CARRY-NEW CARRY PICK UP LTD FD AC PS</t>
  </si>
  <si>
    <t>SUZUKI-CARRY-PICKUP FD+BOX CHILLER</t>
  </si>
  <si>
    <t>SUZUKI-CARRY-STANDAR 1.5 PU</t>
  </si>
  <si>
    <t>Alfiansyah</t>
  </si>
  <si>
    <t>Showroom Mobil Bekas</t>
  </si>
  <si>
    <t>Wira Agency Retail</t>
  </si>
  <si>
    <t>Wira Bisnis</t>
  </si>
  <si>
    <t>Others</t>
  </si>
  <si>
    <t>Pemegang WMK</t>
  </si>
  <si>
    <t>Team AR</t>
  </si>
  <si>
    <t>Team Operation</t>
  </si>
  <si>
    <t>Team Credit Risk</t>
  </si>
  <si>
    <t>Referral</t>
  </si>
  <si>
    <t>Bursa Otomotif Sunter</t>
  </si>
  <si>
    <t>Bursa Otomotif Mall Glodok Kemayoran</t>
  </si>
  <si>
    <t>Bursa Otomotif Mangga Dua Square</t>
  </si>
  <si>
    <t>Bursa Otomotif Pasar Mobil Kemayoran</t>
  </si>
  <si>
    <t>Bursa Otomotif WTC Mangga Dua</t>
  </si>
  <si>
    <t>Bursa Otomotif Season City</t>
  </si>
  <si>
    <t>Bursa Otomotif Blok M</t>
  </si>
  <si>
    <t>Bursa Otomotif ITC Permata Hijau</t>
  </si>
  <si>
    <t>Bursa Otomotif Bintaro</t>
  </si>
  <si>
    <t>Bursa Otomotif Serpong Summarecon</t>
  </si>
  <si>
    <t>Karyawan Perbankan</t>
  </si>
  <si>
    <t>Karyawan Asuransi</t>
  </si>
  <si>
    <t>Karyawan Koperasi</t>
  </si>
  <si>
    <t>Sales Dealer</t>
  </si>
  <si>
    <t>BRI</t>
  </si>
  <si>
    <t>BNI</t>
  </si>
  <si>
    <t>BSI</t>
  </si>
  <si>
    <t>BCA</t>
  </si>
  <si>
    <t>BTN</t>
  </si>
  <si>
    <t>BUKOPIN</t>
  </si>
  <si>
    <t>PERMATA</t>
  </si>
  <si>
    <t>MAY BANK</t>
  </si>
  <si>
    <t>MAYAPADA</t>
  </si>
  <si>
    <t>PANIN</t>
  </si>
  <si>
    <t>CIMB NIAGA</t>
  </si>
  <si>
    <t>MEGA</t>
  </si>
  <si>
    <t>DANAMON</t>
  </si>
  <si>
    <t>KEB HANA</t>
  </si>
  <si>
    <t>SINARMAS</t>
  </si>
  <si>
    <t>OCBC</t>
  </si>
  <si>
    <t>UOB</t>
  </si>
  <si>
    <t>MUAMALAT</t>
  </si>
  <si>
    <t>BFI Finance</t>
  </si>
  <si>
    <t>BRI Finance</t>
  </si>
  <si>
    <t>BNI Finance</t>
  </si>
  <si>
    <t>BCA Finance</t>
  </si>
  <si>
    <t>FIF</t>
  </si>
  <si>
    <t>ACC</t>
  </si>
  <si>
    <t>ADIRA Finance</t>
  </si>
  <si>
    <t>Kredit Plus</t>
  </si>
  <si>
    <t>CIMB Niaga Finance</t>
  </si>
  <si>
    <t>OTO Multiartha</t>
  </si>
  <si>
    <t>WOM Finance</t>
  </si>
  <si>
    <t>Dipo Star Finance</t>
  </si>
  <si>
    <t>May Bank Finance</t>
  </si>
  <si>
    <t>Clipan Finance</t>
  </si>
  <si>
    <t>MNC Finance</t>
  </si>
  <si>
    <t>Mega Finance</t>
  </si>
  <si>
    <t>Sinar Mas Finance</t>
  </si>
  <si>
    <t>NSC Finance</t>
  </si>
  <si>
    <t>Daihatsu</t>
  </si>
  <si>
    <t>Lexus</t>
  </si>
  <si>
    <t>Isuzu</t>
  </si>
  <si>
    <t>Hino</t>
  </si>
  <si>
    <t>Mercedes</t>
  </si>
  <si>
    <t>Hyundai</t>
  </si>
  <si>
    <t>Kia</t>
  </si>
  <si>
    <t>Wuling</t>
  </si>
  <si>
    <t>Chery</t>
  </si>
  <si>
    <t>Aion</t>
  </si>
  <si>
    <t>Neta</t>
  </si>
  <si>
    <t>Favorite</t>
  </si>
  <si>
    <t>Taktis</t>
  </si>
  <si>
    <t>Goona</t>
  </si>
  <si>
    <t>Soehu</t>
  </si>
  <si>
    <t>FinGo</t>
  </si>
  <si>
    <t>Carsindo</t>
  </si>
  <si>
    <t>Empower</t>
  </si>
  <si>
    <t>Porto</t>
  </si>
  <si>
    <t>Akasha</t>
  </si>
  <si>
    <t>Semesta</t>
  </si>
  <si>
    <t>Good</t>
  </si>
  <si>
    <t>Pinjam Bagus</t>
  </si>
  <si>
    <t>NAMA LENGKAP</t>
  </si>
  <si>
    <t>ALAMAT EMAIL</t>
  </si>
  <si>
    <t>No. HAND PHONE</t>
  </si>
  <si>
    <t>NAMA USER</t>
  </si>
  <si>
    <t>KATA SANDI</t>
  </si>
  <si>
    <t>KONFIRMASI KATA SANDI</t>
  </si>
  <si>
    <t>Pembiayaan Mobil Bekas</t>
  </si>
  <si>
    <t>Pembiayaan Emas / Logam Mulia</t>
  </si>
  <si>
    <t>Pembiayaan Mobil Baru</t>
  </si>
  <si>
    <t>Tracking Proses Approval Credit</t>
  </si>
  <si>
    <t>Actual Lending AO</t>
  </si>
  <si>
    <t>Monitoring EPD &amp; AR</t>
  </si>
  <si>
    <t>TOB</t>
  </si>
  <si>
    <t>CAKRAWALA</t>
  </si>
  <si>
    <t>KRESNA</t>
  </si>
  <si>
    <t>BESS</t>
  </si>
  <si>
    <t>SUNDAY</t>
  </si>
  <si>
    <t>RAMAYANA</t>
  </si>
  <si>
    <t>SIMAS</t>
  </si>
  <si>
    <t>MPM</t>
  </si>
  <si>
    <t>ABDA</t>
  </si>
  <si>
    <t>RAKSA</t>
  </si>
  <si>
    <t>MNC</t>
  </si>
  <si>
    <t>MAG</t>
  </si>
  <si>
    <t>ACA</t>
  </si>
  <si>
    <t>AWT</t>
  </si>
  <si>
    <t>ADIRA</t>
  </si>
  <si>
    <t>ARINDO</t>
  </si>
  <si>
    <t>AAB</t>
  </si>
  <si>
    <t>OONA</t>
  </si>
  <si>
    <t>Jenis Pembiayaan</t>
  </si>
  <si>
    <t>Type Angsuran</t>
  </si>
  <si>
    <t>Jakarta Kyai Tapa</t>
  </si>
  <si>
    <t>BMP Jakarta Kyai Tapa</t>
  </si>
  <si>
    <t>Jakarta Jelambar</t>
  </si>
  <si>
    <t>Jakarta Latumeten</t>
  </si>
  <si>
    <t>Jakarta Grogol Muwardi</t>
  </si>
  <si>
    <t>Jakarta Jelambar Baru</t>
  </si>
  <si>
    <t>Jakarta Taman Duta Mas</t>
  </si>
  <si>
    <t>Jakarta Tomang</t>
  </si>
  <si>
    <t>Jakarta R.S. Royal Taruma</t>
  </si>
  <si>
    <t>Jakarta Universitas Trisakti</t>
  </si>
  <si>
    <t>Jakarta Universitas Tarumanegara</t>
  </si>
  <si>
    <t>Jakarta KS Tubun (dh Jakarta R.S. Pelni)</t>
  </si>
  <si>
    <t>Jakarta R.S. Harapan Kita</t>
  </si>
  <si>
    <t>Jakarta R.S. Kanker Dharmais</t>
  </si>
  <si>
    <t>Jakarta S. Parman</t>
  </si>
  <si>
    <t>Jakarta Mal Ciputra</t>
  </si>
  <si>
    <t>Jakarta Menara Citicon</t>
  </si>
  <si>
    <t>Jakarta Daan Mogot</t>
  </si>
  <si>
    <t>BMP Jakarta Daan Mogot</t>
  </si>
  <si>
    <t>Jakarta Cengkareng Pasar Ganefo (dh Jakarta Kalideres)</t>
  </si>
  <si>
    <t>Jakarta Puri Indah</t>
  </si>
  <si>
    <t>Jakarta Taman Palem Lestari</t>
  </si>
  <si>
    <t>Jakarta Taman Semanan Indah</t>
  </si>
  <si>
    <t>Jakarta Daan Mogot Baru</t>
  </si>
  <si>
    <t>Jakarta Mal Puri Indah</t>
  </si>
  <si>
    <t>Jakarta Puri Kencana</t>
  </si>
  <si>
    <t>Jakarta Citra Garden</t>
  </si>
  <si>
    <t>Jakarta Palem City</t>
  </si>
  <si>
    <t>Jakarta Ciputra Internasional</t>
  </si>
  <si>
    <t>Jakarta Botanical Garden</t>
  </si>
  <si>
    <t>Jakarta Taman Permata Buana</t>
  </si>
  <si>
    <t>Jakarta Citra 2 Extention</t>
  </si>
  <si>
    <t>Jakarta Pos Pengumben Raya</t>
  </si>
  <si>
    <t>Jakarta St. Moritz</t>
  </si>
  <si>
    <t>Jakarta Pasar Cengkareng</t>
  </si>
  <si>
    <t>Jakarta Pasar Meruya Kembangan</t>
  </si>
  <si>
    <t>Jakarta Raya Kosambi</t>
  </si>
  <si>
    <t>Jakarta Green Ville</t>
  </si>
  <si>
    <t>Jakarta Gedung Pusri</t>
  </si>
  <si>
    <t>Jakarta AKR Gallery West (dh Jakarta Jalan Panjang)</t>
  </si>
  <si>
    <t>Jakarta Slipi Jaya</t>
  </si>
  <si>
    <t>Jakarta Kemanggisan</t>
  </si>
  <si>
    <t>Jakarta Rawa Belong</t>
  </si>
  <si>
    <t>Jakarta Taman Kebon Jeruk</t>
  </si>
  <si>
    <t>Jakarta Kebon Jeruk Perjuangan</t>
  </si>
  <si>
    <t>BMP Jakarta Kebon Jeruk</t>
  </si>
  <si>
    <t>Jakarta Kebon Jeruk</t>
  </si>
  <si>
    <t>Jakarta Taman Aries</t>
  </si>
  <si>
    <t>Jakarta Kelapa Dua (dh Jkt Kepa Duri)</t>
  </si>
  <si>
    <t>Jakarta Kedoya</t>
  </si>
  <si>
    <t>Jakarta Mal Taman Anggrek</t>
  </si>
  <si>
    <t>Jakarta Mediterania Tanjung Duren</t>
  </si>
  <si>
    <t>Jakarta Tanjung Duren</t>
  </si>
  <si>
    <t>Jakarta Pesanggrahan Raya</t>
  </si>
  <si>
    <t>Jakarta Grand Slipi Tower</t>
  </si>
  <si>
    <t>Karyawan Multifinance</t>
  </si>
  <si>
    <t>Karyawan Mandiri Cabang</t>
  </si>
  <si>
    <t>Comprehensive 1 tahun, sisanya TLO</t>
  </si>
  <si>
    <t>STNK atas nama</t>
  </si>
  <si>
    <t>Simulasi / Tracking</t>
  </si>
  <si>
    <t>Simulasi Kredit</t>
  </si>
  <si>
    <t>Pribadi (milik sendiri)</t>
  </si>
  <si>
    <t>Type Kendaraan</t>
  </si>
  <si>
    <t>Pencairan</t>
  </si>
  <si>
    <t>BMW-520I-M Sport Black</t>
  </si>
  <si>
    <t>BMW-BMW-I4 EDRIVE 40 M SPORT</t>
  </si>
  <si>
    <t>BMW-BMW-I5 EDRIVE40 M SPORT</t>
  </si>
  <si>
    <t>BMW-BMW-i5 M60 XDRIVE</t>
  </si>
  <si>
    <t>BMW-BMW-I7 XDRIVE60 GRAN LUSSO TWO TONE</t>
  </si>
  <si>
    <t>BMW-BMW-IX XDRIVE 40</t>
  </si>
  <si>
    <t>BMW-BMW-IX XDRIVE50 SPORT</t>
  </si>
  <si>
    <t>BMW-BMW-IX1 EDRIVE 20 M SPORT</t>
  </si>
  <si>
    <t>BMW-BMW-IXI EDRIVE20 M SPORT</t>
  </si>
  <si>
    <t>BMW-BMW-M2 PURIST</t>
  </si>
  <si>
    <t>BMW-M4-COMPETITION COUPE</t>
  </si>
  <si>
    <t>BMW-SERIES 1-116i SPORT</t>
  </si>
  <si>
    <t>BMW-SERIES 3-320i EDITION SPORT SHADOW</t>
  </si>
  <si>
    <t>BMW-SERIES 3-320I M SPORT TOURING</t>
  </si>
  <si>
    <t>BMW-SERIES 3-320i SPORT G20</t>
  </si>
  <si>
    <t>BMW-SERIES 5-520 D TRIPTONIC</t>
  </si>
  <si>
    <t>BMW-SERIES 5-520 i E60</t>
  </si>
  <si>
    <t>BMW-SERIES 5-528i Automatic</t>
  </si>
  <si>
    <t>BMW-SERIES 5-528i EXECUTIVE</t>
  </si>
  <si>
    <t>BMW-SERIES 5-530i OPULENCE</t>
  </si>
  <si>
    <t>BMW-SERIES 7-740Li OPULENCE</t>
  </si>
  <si>
    <t>BMW-SERIES 8-840i COUPE M TECHNIC</t>
  </si>
  <si>
    <t>BMW-SERIES M-6 GRAND COUP</t>
  </si>
  <si>
    <t>BMW-SERIES M-6 GRAND COUPE EXCLUSIVE</t>
  </si>
  <si>
    <t>BMW-X5-X DRIVE 30D AT</t>
  </si>
  <si>
    <t>BMW-X5-XDRIVE 40i M SPORT</t>
  </si>
  <si>
    <t>BMW-X6-XDRIVE 40I M SPORT</t>
  </si>
  <si>
    <t>BMW-X7-M SPORT PACKAGED</t>
  </si>
  <si>
    <t>BMW-X7-XDRIVE40I M SPORT</t>
  </si>
  <si>
    <t>BMW-XM-M XM</t>
  </si>
  <si>
    <t>CHERY-OMODA-1.6 GT FWD</t>
  </si>
  <si>
    <t>CHERY-OMODA-5 EV TWO TONE</t>
  </si>
  <si>
    <t>CITROEN</t>
  </si>
  <si>
    <t>DAIHATSU-ALL NEW-XENIA 1.5 R CVT ADS X TWO TONE</t>
  </si>
  <si>
    <t>DAIHATSU-ALL NEW-XENIA 1.5 R CVT ASA+ SC</t>
  </si>
  <si>
    <t>DAIHATSU-AYLA-ALL NEW ASTRADAI AYLA 1.0 M MT</t>
  </si>
  <si>
    <t>DAIHATSU-AYLA-ALL NEW ASTRADAI AYLA 1.0 X CVT ADS</t>
  </si>
  <si>
    <t>DAIHATSU-AYLA-ALL NEW ASTRADAI AYLA 1.0 X MT ADS</t>
  </si>
  <si>
    <t>DAIHATSU-AYLA-M SPORTY AT</t>
  </si>
  <si>
    <t>DAIHATSU-AYLA-M SPORTY MT</t>
  </si>
  <si>
    <t>DAIHATSU-AYLA-NEW 1.2 R CVT ADS</t>
  </si>
  <si>
    <t>DAIHATSU-AYLA-X ELEGANT</t>
  </si>
  <si>
    <t>DAIHATSU-AYLA-X ELEGANT A/T</t>
  </si>
  <si>
    <t>DAIHATSU-AYLA-X ELEGANT M/T</t>
  </si>
  <si>
    <t>DAIHATSU-AYLA-X SPESIAL EDITION AT</t>
  </si>
  <si>
    <t>DAIHATSU-GRAN MAX-1.5 AC PS MC</t>
  </si>
  <si>
    <t>DAIHATSU-GRAN MAX-MB 1.5 D</t>
  </si>
  <si>
    <t>DAIHATSU-GRANMAX VAN-BLINDVAN 1.3 AC FH E4</t>
  </si>
  <si>
    <t>DAIHATSU-LUXIO-1.5 X AT</t>
  </si>
  <si>
    <t>DAIHATSU-ROCKY-1.0 R TC CVT ASA+ SC</t>
  </si>
  <si>
    <t>DAIHATSU-ROCKY-1.0 R TC CVT STD TWO TONE SC</t>
  </si>
  <si>
    <t>DAIHATSU-ROCKY-1.2 X CVT ADS SC</t>
  </si>
  <si>
    <t>DAIHATSU-ROCKY-1.2 X CVT SC</t>
  </si>
  <si>
    <t>DAIHATSU-ROCKY-1.2 X MT ADS SC</t>
  </si>
  <si>
    <t>DAIHATSU-ROCKY-1.2 X MT SC</t>
  </si>
  <si>
    <t>DAIHATSU-SIGRA-1.2 R AT DLX SD</t>
  </si>
  <si>
    <t>DAIHATSU-SIGRA-1.2 R MT DLX SD</t>
  </si>
  <si>
    <t>DAIHATSU-SIRION-NEW SIRION 1.3 X CVT</t>
  </si>
  <si>
    <t>DAIHATSU-TERIOS-AIRBAG TS A/T</t>
  </si>
  <si>
    <t>DAIHATSU-TERIOS-AIRBAG TS A/T + EXTRA</t>
  </si>
  <si>
    <t>DAIHATSU-TERIOS-AIRBAG TS M/T + EXTRA</t>
  </si>
  <si>
    <t>DAIHATSU-TERIOS-AIRBAG TX A/T ADVENTURE</t>
  </si>
  <si>
    <t>DAIHATSU-TERIOS-ALL NEW TERIOS R AT CUSTOM IDS</t>
  </si>
  <si>
    <t>DAIHATSU-TERIOS-ALL NEW TERIOS X MT IDS</t>
  </si>
  <si>
    <t>DAIHATSU-TERIOS-NEW TERIOS R AT MC</t>
  </si>
  <si>
    <t>DAIHATSU-TERIOS-R A/T CUSTOM</t>
  </si>
  <si>
    <t>DAIHATSU-TERIOS-TS M/T EXTRA</t>
  </si>
  <si>
    <t>DAIHATSU-TERIOS-TS PLUS M/T</t>
  </si>
  <si>
    <t>DAIHATSU-TERIOS-TX A/T ADV</t>
  </si>
  <si>
    <t>DAIHATSU-TERIOS-TX A/T DLX</t>
  </si>
  <si>
    <t>DAIHATSU-TERIOS-TX A/T ELG</t>
  </si>
  <si>
    <t>DAIHATSU-TERIOS-TX A/T MC</t>
  </si>
  <si>
    <t>DAIHATSU-TERIOS-TX A/T NEW ADV</t>
  </si>
  <si>
    <t>DAIHATSU-TERIOS-TX A/T NEW ELG</t>
  </si>
  <si>
    <t>DAIHATSU-TERIOS-TX M/T ADV</t>
  </si>
  <si>
    <t>DAIHATSU-TERIOS-TX M/T DLX</t>
  </si>
  <si>
    <t>HONDA-BRV-PRES N7X EDITION CVT</t>
  </si>
  <si>
    <t>HYUNDAI-CRETA-NEW CRETA N LINE</t>
  </si>
  <si>
    <t>HYUNDAI-STARGAZER-Active 1.5 MT MY22</t>
  </si>
  <si>
    <t>HYUNDAI-STARGAZER-X PRIME 6P 1 TONE</t>
  </si>
  <si>
    <t>ISUZU-DMAX-4X4 FREEZER</t>
  </si>
  <si>
    <t>ISUZU-DMAX-4X4 SINGLE CABIN M/T</t>
  </si>
  <si>
    <t>ISUZU-DMAX-D MAX RODEO</t>
  </si>
  <si>
    <t>ISUZU-DMAX-DC 2.5L 4X4</t>
  </si>
  <si>
    <t>ISUZU-DMAX-DC RODEO 1.9 M/T E4</t>
  </si>
  <si>
    <t>ISUZU-DMAX-DOUBLE CABIN STANDARD</t>
  </si>
  <si>
    <t>ISUZU-DMAX-RODEO LS 2.5 M/T</t>
  </si>
  <si>
    <t>ISUZU-DMAX-RODEO LS 2.5 VGS M/T</t>
  </si>
  <si>
    <t>ISUZU-MUX-4X2 LS M 2.5 A/T</t>
  </si>
  <si>
    <t>ISUZU-MUX-4X2 LS U 2.5 A/T</t>
  </si>
  <si>
    <t>ISUZU-MUX-4X4</t>
  </si>
  <si>
    <t>ISUZU-MUX-4X4 LS M 2.5 A/T</t>
  </si>
  <si>
    <t>ISUZU-MUX-4X4 LS T 2.5 A/T</t>
  </si>
  <si>
    <t>ISUZU-MUX-4X4 LS U 2.5 A/T</t>
  </si>
  <si>
    <t>ISUZU-MUX-7</t>
  </si>
  <si>
    <t>ISUZU-MUX-ALL NEW MUX (4X4) 1.9 AT</t>
  </si>
  <si>
    <t>ISUZU-MUX-I SERIES</t>
  </si>
  <si>
    <t>ISUZU-MUX-NEW MUX R2 4X4 M/T</t>
  </si>
  <si>
    <t>ISUZU-MUX-PREMIER 4X2 AT</t>
  </si>
  <si>
    <t>ISUZU-MUX-R1 2.5 4x4 MT</t>
  </si>
  <si>
    <t>ISUZU-MUX-R2 4X2 A/T</t>
  </si>
  <si>
    <t>ISUZU-MUX-R3 4X2 AT</t>
  </si>
  <si>
    <t>ISUZU-MUX-R4 (4X2) A/T I SERIES</t>
  </si>
  <si>
    <t>MITSUBISHI-TRITON-2.4 L DC ULTIMATE (4X2) AT</t>
  </si>
  <si>
    <t>MITSUBISHI-TRITON-DC EXCEED M/T</t>
  </si>
  <si>
    <t>MITSUBISHI-TRITON-DC ULTIMATE 4X4 A/T</t>
  </si>
  <si>
    <t>MITSUBISHI-TRITON-NEW TRITON DC ULTIMATE 4X4 AT</t>
  </si>
  <si>
    <t>MITSUBISHI-XFORCE-ULTIMATE PLUS 1.5L 4X2 AT</t>
  </si>
  <si>
    <t>MITSUBISHI-XPANDER-1.5L EXCEED K (4x2) MT</t>
  </si>
  <si>
    <t>MITSUBISHI-XPANDER-1.5L ULTIMATEK 4X2 A/T</t>
  </si>
  <si>
    <t>MITSUBISHI-XPANDER-EXCEED 1.5L 4X2 AT</t>
  </si>
  <si>
    <t>NISSAN-NAVARA-SL 2.5 4x4 MT DOUBLE CABIN</t>
  </si>
  <si>
    <t>SUZUKI-BALENO-NI A/T</t>
  </si>
  <si>
    <t>SUZUKI-FRONX-HYBRID SGX AT 2 TONE</t>
  </si>
  <si>
    <t>SUZUKI-XL7-NEW XL 7 HYBRID ALPHA AT TWO TONE</t>
  </si>
  <si>
    <t>TOYOTA-AGYA-NEW AGYA 1.2 GR SPORT CVT</t>
  </si>
  <si>
    <t>TOYOTA-ALPHARD-ALL NEW ALPHARD 2.5 G CVT PC</t>
  </si>
  <si>
    <t>TOYOTA-ALPHARD-VELLFIRE ZG 2.5 AT</t>
  </si>
  <si>
    <t>TOYOTA-FORTUNER-2.8 VRZ TSS 4X2</t>
  </si>
  <si>
    <t>TOYOTA-HILUX-DC 2.5 G M/T DIESEL</t>
  </si>
  <si>
    <t>TOYOTA-HILUX-DOUBLE CABIN 4x4 V AT</t>
  </si>
  <si>
    <t>TOYOTA-HILUX-NEW DOUBLE CABIN V 2.5 AT</t>
  </si>
  <si>
    <t>TOYOTA-INNOVA-NEW INNOVA G AT DIESEL</t>
  </si>
  <si>
    <t>ISUZU-PHANTER-NEW LS 25 AT</t>
  </si>
  <si>
    <t>ISUZU-PHANTER-NEW LS25 MANUAL</t>
  </si>
  <si>
    <t>MERCEDES-BENZ V CLASS-V250 AVANTGARDE LINE LWB</t>
  </si>
  <si>
    <t>CHEVROLET-CAPTIVA-NEW BENSIN 2.0 L MT</t>
  </si>
  <si>
    <t>ROLLS</t>
  </si>
  <si>
    <t>TOYOTA-HILUX-DC 2.5 G 4WD</t>
  </si>
  <si>
    <t>CHEVROLET-AVEO-1,4 LT M/T</t>
  </si>
  <si>
    <t>CHEVROLET-AVEO-NEW 1.4L LTZ A/T SEDAN</t>
  </si>
  <si>
    <t>CHEVROLET-SPIN-1.5 LS MT</t>
  </si>
  <si>
    <t>LEXUS-LEXUS-RX 350H</t>
  </si>
  <si>
    <t>MITSUBISHI-PAJERO-ALL NEW SPORT PRISTAGE 4X2 A/T</t>
  </si>
  <si>
    <t>TOYOTA-ALPHARD-VELLFIRE 2.5 ZG PREMIUM SOUND</t>
  </si>
  <si>
    <t>CHEVROLET-CAPTIVA-ALL NEW CAPTIVA LTZ</t>
  </si>
  <si>
    <t>TOYOTA-HILUX-DOUBLE CABIN 2.5 V 4X4 A/T</t>
  </si>
  <si>
    <t>CHEVROLET-CAPTIVA-NEW BENSIN 2.4 L M/T</t>
  </si>
  <si>
    <t>LEXUS-LEXUS-UX 250H F SPORT</t>
  </si>
  <si>
    <t>MERCEDES BENZ-G CLASS-300 AT</t>
  </si>
  <si>
    <t>MITSUBISHI-TRITON-2.5 DC 4x4 M/T</t>
  </si>
  <si>
    <t>MITSUBISHI-XPANDER-CROSS 1.5 L 4X2 MT</t>
  </si>
  <si>
    <t>TOYOTA-HILUX-DC 4X4 E MT</t>
  </si>
  <si>
    <t>TOYOTA-HILUX-DOUBLE CABIN 4X4 G 2.5</t>
  </si>
  <si>
    <t>KIA-SELTOS-1.4 E AT</t>
  </si>
  <si>
    <t>TOYOTA-HILUX-DOUBLE CABIN 2.8 GRS (4x4) DSL A/T</t>
  </si>
  <si>
    <t>TOYOTA-HILUX-RANGGA PICK UP 2.4 DSL STD MT 3 WAY</t>
  </si>
  <si>
    <t>TOYOTA-INNOVA-2.4 V AT</t>
  </si>
  <si>
    <t>HONDA-CIVIC-1.5L TURBO AT</t>
  </si>
  <si>
    <t>ISUZU-DMAX-DC (4X4) M/T 1.9</t>
  </si>
  <si>
    <t>MERCEDES BENZ-E CLASS-E200 EXCLUSIVE LINE</t>
  </si>
  <si>
    <t>MITSUBISHI-TRITON-ALL NEW TRITON 4X4 DC HDX 2.5 L</t>
  </si>
  <si>
    <t>MITSUBISHI-TRITON-NEW TRITON DC HDX 4X4 MT</t>
  </si>
  <si>
    <t>TOYOTA-FORTUNER-ALL NEW 2.4 4X2 VRZ TRD LUX</t>
  </si>
  <si>
    <t>WULING-ALMAZ-1.5 S+ T (4X2) 6 M/T</t>
  </si>
  <si>
    <t>WULING-ALMAZ-RS 1.5 T EX 7 SEAT</t>
  </si>
  <si>
    <t>CHERY-TIGGO-7 COMFORT</t>
  </si>
  <si>
    <t>LEXUS-LEXUS-LX 600</t>
  </si>
  <si>
    <t>MERCEDES BENZ-S CLASS-MAYBACH S 580</t>
  </si>
  <si>
    <t>TOYOTA-FORTUNER-GR TSS 4X2 ONE TONE BLACK</t>
  </si>
  <si>
    <t>WULING-AIR-EV LITE LONG RANGE</t>
  </si>
  <si>
    <t>WULING-WULING-CONFERO S 1.5 C 8 SEATER</t>
  </si>
  <si>
    <t>CHERY-C-5 GT AWD</t>
  </si>
  <si>
    <t>CHERY-C-5 RZ</t>
  </si>
  <si>
    <t>CHERY-C-5 Z</t>
  </si>
  <si>
    <t>CHERY-OMODA-5 1.6 GT AWD</t>
  </si>
  <si>
    <t>CHERY-OMODA-5 RZ TWO TONE</t>
  </si>
  <si>
    <t>CHERY-OMODA-C5 Z</t>
  </si>
  <si>
    <t>CHERY-TIGGO-8 PROMAX AWD</t>
  </si>
  <si>
    <t>HONDA-BRV-CVT PRESTIGE SENSING</t>
  </si>
  <si>
    <t>HONDA-CRV-2.0 RS EHEV HYBRID</t>
  </si>
  <si>
    <t>HONDA-CRV-ALL NEW CRV RS eHEV</t>
  </si>
  <si>
    <t>HYUNDAI-IONIQ-5 Gravity Gold Matte Sig LR</t>
  </si>
  <si>
    <t>KIA-EV-6</t>
  </si>
  <si>
    <t>LEXUS-LEXUS-RZ 450e</t>
  </si>
  <si>
    <t>LEXUS-LEXUS-RZ 450E 4x4 AT</t>
  </si>
  <si>
    <t>MAZDA-CX-60</t>
  </si>
  <si>
    <t>NETA</t>
  </si>
  <si>
    <t>SUZUKI-XL7-BETA MT HYBRID</t>
  </si>
  <si>
    <t>TOYOTA-AGYA-1.2 G CVT TCO</t>
  </si>
  <si>
    <t>TOYOTA-AVANZA-VELOZ 1.5 Q CVT</t>
  </si>
  <si>
    <t>TOYOTA-AVANZA-VELOZ 1.5Q CVT LUX PREMIUM COLOR</t>
  </si>
  <si>
    <t>TOYOTA-BZ4X-A/T ONE TONE</t>
  </si>
  <si>
    <t>TOYOTA-BZ4X-BZ4X A/T TWO TONE</t>
  </si>
  <si>
    <t>TOYOTA-HILUX-PICK UP 2.4 DSL 4X4 MT + SKYLIFT</t>
  </si>
  <si>
    <t>WULING-AIR-EV LITE</t>
  </si>
  <si>
    <t>WULING-ALMAZ-NEW ALMAZ RS HYBRID</t>
  </si>
  <si>
    <t>AION</t>
  </si>
  <si>
    <t>BYD-BYD-M6 SUPERIOR CAPTAIN 6 SEATER</t>
  </si>
  <si>
    <t>BYD-BYD-SEAL PERFOMACE AWD</t>
  </si>
  <si>
    <t>CHERY-C-5 GT FWD</t>
  </si>
  <si>
    <t>CHERY-ICAR-03 IWD</t>
  </si>
  <si>
    <t>CHERY-ICAR-03 LUXURY LONG RANGE (4X2) AT</t>
  </si>
  <si>
    <t>CHERY-ICAR-03 RWD</t>
  </si>
  <si>
    <t>CHERY-ICAR-J6 IWD 4X4</t>
  </si>
  <si>
    <t>CHERY-ICAR-J6T RWD 4X2</t>
  </si>
  <si>
    <t>CHERY-ICAR-LUXURY J6RWD</t>
  </si>
  <si>
    <t>CHERY-OMODA-E5</t>
  </si>
  <si>
    <t>CHERY-OMODA-E5 PURE</t>
  </si>
  <si>
    <t>CHERY-TIGGO-5X CLASSIC</t>
  </si>
  <si>
    <t>CHERY-TIGGO-8 PREMIUM LITE</t>
  </si>
  <si>
    <t>GWM-GWM-TANK 300 HEV</t>
  </si>
  <si>
    <t>HONDA-BRV-NEW BRV E CVT PRESTIGE N7X</t>
  </si>
  <si>
    <t>LEXUS-LEXUS-GX 550 4X4 AT</t>
  </si>
  <si>
    <t>MG</t>
  </si>
  <si>
    <t>MG-MG-4 EV</t>
  </si>
  <si>
    <t>MG-MG-CYBERSTER PERFORMANCE EV</t>
  </si>
  <si>
    <t>MITSUBISHI-XPANDER-CROSS PREMIUM CVT</t>
  </si>
  <si>
    <t>MORRIS-GARAGE-ZS EV LUX (4x2) AT</t>
  </si>
  <si>
    <t>TOYOTA-ALPHARD-NEW ALPHARD 2.5 HYBRID CVT PC</t>
  </si>
  <si>
    <t>TOYOTA-CALYA-G 1,2 AT TCO</t>
  </si>
  <si>
    <t>TOYOTA-HILUX-HILUX DOUBLE CABIN 2.4 M/T DIESEL 4X4</t>
  </si>
  <si>
    <t>TOYOTA-INNOVA-ZENIX 2.0 Q HV MDLIST CVT TSS</t>
  </si>
  <si>
    <t>TOYOTA-YARIS-CROSS 1.5 S GR CVT TSS (PRM COLOR)</t>
  </si>
  <si>
    <t>BYD-BYD-ATTO 1 DYNAMIC</t>
  </si>
  <si>
    <t>BYD-BYD-ATTO 1 PREMIUM</t>
  </si>
  <si>
    <t>BYD-BYD-SEALION 7 PERFORMANCE</t>
  </si>
  <si>
    <t>CHERY-ICAR-03 LUXURY</t>
  </si>
  <si>
    <t>CHERY-ICAR-03 PREMIUM</t>
  </si>
  <si>
    <t>CHERY-ICAR-03 PREMIUM LONG RANGE (4X4) AT</t>
  </si>
  <si>
    <t>CHERY-ICAR-R03 LUXURY 4x2 AT</t>
  </si>
  <si>
    <t>CHERY-TIGGO-8 CSH</t>
  </si>
  <si>
    <t>CHERY-TIGGO-8 CSH PREMIUM</t>
  </si>
  <si>
    <t>CHERY-TIGGO-9 CSH</t>
  </si>
  <si>
    <t>CHERY-TIGGO-CROSS PREMIUM</t>
  </si>
  <si>
    <t>DENZA-DENZA-D9 EV</t>
  </si>
  <si>
    <t>HYUNDAI-PALISADE-ALL NEW CALLIGRAPHY HYBRID</t>
  </si>
  <si>
    <t>HYUNDAI-PALISADE-CALYGRAPHY 2,5 HEV FWD</t>
  </si>
  <si>
    <t>HYUNDAI-PALISADE-HYBRID CALLIGRAPY</t>
  </si>
  <si>
    <t>HYUNDAI-SANTA FE-NEW CLGPHRY 1.6T GDI HYBRID</t>
  </si>
  <si>
    <t>SUZUKI-FRONX-SGX AT 2 TONE</t>
  </si>
  <si>
    <t>TOYOTA-FORTUNER-2.8 VRZ GR TSS 4x2 AT TWO TONE</t>
  </si>
  <si>
    <t>TOYOTA-FORTUNER-2.8 VRZ TSS 4X2 AT ONE TONE</t>
  </si>
  <si>
    <t>VINFAST</t>
  </si>
  <si>
    <t>WULING-DARION-EV EX</t>
  </si>
  <si>
    <t>DAIHATSU-GRAN MAX PU-1.3 + MOKO</t>
  </si>
  <si>
    <t>DAIHATSU-GRAN MAX PU-1.3 3 WAY</t>
  </si>
  <si>
    <t>DAIHATSU-GRAN MAX PU-1.3 3 WAY MOKO HIROOF</t>
  </si>
  <si>
    <t>DAIHATSU-GRAN MAX PU-1.3 3W FH E4</t>
  </si>
  <si>
    <t>DAIHATSU-GRAN MAX PU-1.3 AC 3 WAY SUPER</t>
  </si>
  <si>
    <t>DAIHATSU-GRAN MAX PU-1.3 AC STD</t>
  </si>
  <si>
    <t>DAIHATSU-GRAN MAX PU-1.3 AC SUPER</t>
  </si>
  <si>
    <t>DAIHATSU-GRAN MAX PU-1.3 BOX</t>
  </si>
  <si>
    <t>DAIHATSU-GRAN MAX PU-1.3 BOX SLIDING</t>
  </si>
  <si>
    <t>DAIHATSU-GRAN MAX PU-1.3 D FF AMBULACE</t>
  </si>
  <si>
    <t>DAIHATSU-GRAN MAX PU-1.3 D FF FH E4</t>
  </si>
  <si>
    <t>DAIHATSU-GRAN MAX PU-1.3 D FH E4</t>
  </si>
  <si>
    <t>DAIHATSU-GRAN MAX PU-1.3 FH E4</t>
  </si>
  <si>
    <t>DAIHATSU-GRAN MAX PU-1.3 PATROLI</t>
  </si>
  <si>
    <t>DAIHATSU-GRAN MAX PU-1.3 PICK UP 3 AWAY</t>
  </si>
  <si>
    <t>DAIHATSU-GRAN MAX PU-1.3 STD FH</t>
  </si>
  <si>
    <t>DAIHATSU-GRAN MAX PU-1.3 STD FH E4</t>
  </si>
  <si>
    <t>DAIHATSU-GRAN MAX PU-1.3 SUPER 3 WAY</t>
  </si>
  <si>
    <t>DAIHATSU-GRAN MAX PU-1.5 3 WAY</t>
  </si>
  <si>
    <t>DAIHATSU-GRAN MAX PU-1.5 3 WAY + MOKO HIROOF</t>
  </si>
  <si>
    <t>DAIHATSU-GRAN MAX PU-1.5 3 WAY MC</t>
  </si>
  <si>
    <t>DAIHATSU-GRAN MAX PU-1.5 AC 3 WAY</t>
  </si>
  <si>
    <t>DAIHATSU-GRAN MAX PU-1.5 AC PS</t>
  </si>
  <si>
    <t>DAIHATSU-GRAN MAX PU-1.5 AC PS + MOKO</t>
  </si>
  <si>
    <t>DAIHATSU-GRAN MAX PU-1.5 AC PS + MOKO HIROOF</t>
  </si>
  <si>
    <t>DAIHATSU-GRAN MAX PU-1.5 AC PS 3 WAY</t>
  </si>
  <si>
    <t>DAIHATSU-GRAN MAX PU-1.5 AC PS BOX</t>
  </si>
  <si>
    <t>DAIHATSU-GRAN MAX PU-1.5 AC PS BOX ALUMINIUM</t>
  </si>
  <si>
    <t>DAIHATSU-GRAN MAX PU-1.5 AC PS MC</t>
  </si>
  <si>
    <t>DAIHATSU-GRAN MAX PU-1.5 AC PS STD</t>
  </si>
  <si>
    <t>DAIHATSU-GRAN MAX PU-1.5 AC PS SUPER</t>
  </si>
  <si>
    <t>DAIHATSU-GRAN MAX PU-1.5 AC PS WAY SUPER</t>
  </si>
  <si>
    <t>DAIHATSU-GRAN MAX PU-1.5 BOX</t>
  </si>
  <si>
    <t>DAIHATSU-GRAN MAX PU-1.5 BOX SLIDING</t>
  </si>
  <si>
    <t>DAIHATSU-GRAN MAX PU-1.5 BOX SLIDING AC PS</t>
  </si>
  <si>
    <t>DAIHATSU-GRAN MAX PU-1.5 PU STD MC</t>
  </si>
  <si>
    <t>DAIHATSU-GRAN MAX PU-1.5 STD</t>
  </si>
  <si>
    <t>DAIHATSU-GRAN MAX PU-1.5 STD FH E4</t>
  </si>
  <si>
    <t>DAIHATSU-GRAN MAX PU-1.5 STD MC</t>
  </si>
  <si>
    <t>DAIHATSU-GRAN MAX PU-1.5 SUPER 3 WAY</t>
  </si>
  <si>
    <t>DAIHATSU-GRAN MAX PU-AC PS 1.5 E4</t>
  </si>
  <si>
    <t>DAIHATSU-GRAN MAX PU-AC PS 1.5 FH</t>
  </si>
  <si>
    <t>DAIHATSU-GRAN MAX PU-AC PS 1.5 FH E4</t>
  </si>
  <si>
    <t>DAIHATSU-GRAN MAX PU-ACPS BOX 1.5 ALUMIN PT GL E4</t>
  </si>
  <si>
    <t>DAIHATSU-GRAN MAX PU-BOX 1.3 ALUMUNIUM</t>
  </si>
  <si>
    <t>DAIHATSU-GRAN MAX PU-BOX 1.5 ALUMUNIUM</t>
  </si>
  <si>
    <t>DAIHATSU-GRAN MAX PU-BOX AC PS 1.5 ALUMUNIUM PT MC</t>
  </si>
  <si>
    <t>DAIHATSU-GRAN MAX PU-BOX FREEZER</t>
  </si>
  <si>
    <t>DAIHATSU-GRAN MAX PU-BV 1.3 AC FH E4</t>
  </si>
  <si>
    <t>DAIHATSU-GRAN MAX PU-MB 1.3 D FF AMBULACE</t>
  </si>
  <si>
    <t>DAIHATSU-GRAN MAX PU-MB 1.3 D FF AMBULANCE C E4</t>
  </si>
  <si>
    <t>DAIHATSU-GRAN MAX PU-MB 1.5 D FF AMBULANCE C E4</t>
  </si>
  <si>
    <t>HINO-DUTRO-110 HD + BAK BESI</t>
  </si>
  <si>
    <t>HINO-DUTRO-110 HD + BAK KAYU</t>
  </si>
  <si>
    <t>HINO-DUTRO-110 HD + BAK RAK BESI</t>
  </si>
  <si>
    <t>HINO-DUTRO-110 HD + BOX</t>
  </si>
  <si>
    <t>HINO-DUTRO-110 HD + BOX BESI</t>
  </si>
  <si>
    <t>HINO-DUTRO-110 HD + DUMP</t>
  </si>
  <si>
    <t>HINO-DUTRO-110 HD + TANGKI</t>
  </si>
  <si>
    <t>HINO-DUTRO-110 HD DS PS</t>
  </si>
  <si>
    <t>HINO-DUTRO-110 HD DS PS + DUMP</t>
  </si>
  <si>
    <t>HINO-DUTRO-110 HD PS</t>
  </si>
  <si>
    <t>HINO-DUTRO-110 HD PS + FD</t>
  </si>
  <si>
    <t>HINO-DUTRO-110 HD PS + TOWING</t>
  </si>
  <si>
    <t>HINO-DUTRO-110 HD STD</t>
  </si>
  <si>
    <t>HINO-DUTRO-110 LD</t>
  </si>
  <si>
    <t>HINO-DUTRO-110 LD + BAK BESI</t>
  </si>
  <si>
    <t>HINO-DUTRO-110 LD + BAK KAYU</t>
  </si>
  <si>
    <t>HINO-DUTRO-110 LD + KAROSERI BOX</t>
  </si>
  <si>
    <t>HINO-DUTRO-110 LD + KAROSERI BOX FIBER  PENDINGIN</t>
  </si>
  <si>
    <t>HINO-DUTRO-110 LD + TANGKI</t>
  </si>
  <si>
    <t>HINO-DUTRO-110 LD + TOWING</t>
  </si>
  <si>
    <t>HINO-DUTRO-110 LD LPG PS</t>
  </si>
  <si>
    <t>HINO-DUTRO-110 LD LPG PS + BAK BESI</t>
  </si>
  <si>
    <t>HINO-DUTRO-110 LD LPG PS + BAK KAYU</t>
  </si>
  <si>
    <t>HINO-DUTRO-110 LD P/S</t>
  </si>
  <si>
    <t>HINO-DUTRO-110 LD PS</t>
  </si>
  <si>
    <t>HINO-DUTRO-110 LD PS + BOX FROZEN</t>
  </si>
  <si>
    <t>HINO-DUTRO-110 LD PS + CAR CARRIER</t>
  </si>
  <si>
    <t>HINO-DUTRO-110 LD PS CHASSIS + BOX BESI</t>
  </si>
  <si>
    <t>HINO-DUTRO-110 LDL + BAK KAYU</t>
  </si>
  <si>
    <t>HINO-DUTRO-110 LDL BOX ALUMINIUM M/T</t>
  </si>
  <si>
    <t>HINO-DUTRO-110 LDL PS</t>
  </si>
  <si>
    <t>HINO-DUTRO-110 LDL PS + BOX</t>
  </si>
  <si>
    <t>HINO-DUTRO-110 LDL PS + WINGBOX</t>
  </si>
  <si>
    <t>HINO-DUTRO-110 PS LDL + BAK BESI</t>
  </si>
  <si>
    <t>HINO-DUTRO-110 PS LDL + BOX BESI</t>
  </si>
  <si>
    <t>HINO-DUTRO-110 SD</t>
  </si>
  <si>
    <t>HINO-DUTRO-110 SD + BAK KAYU</t>
  </si>
  <si>
    <t>HINO-DUTRO-110 SD + BAK RANGKA BESI</t>
  </si>
  <si>
    <t>HINO-DUTRO-110 SD + BOX ALUMINIUM</t>
  </si>
  <si>
    <t>HINO-DUTRO-110 SD + COOL BOX</t>
  </si>
  <si>
    <t>HINO-DUTRO-110 SD + KAROSERI BOX</t>
  </si>
  <si>
    <t>HINO-DUTRO-110 SD P/S + BAK BESI</t>
  </si>
  <si>
    <t>HINO-DUTRO-110 SD P/S + BOX ALUMINIUM</t>
  </si>
  <si>
    <t>HINO-DUTRO-110 SD PS</t>
  </si>
  <si>
    <t>HINO-DUTRO-110 SD PS + BOX BESI</t>
  </si>
  <si>
    <t>HINO-DUTRO-110 SDBL + KAROSERI BUS</t>
  </si>
  <si>
    <t>HINO-DUTRO-110 SDBL PS</t>
  </si>
  <si>
    <t>HINO-DUTRO-110 SDL</t>
  </si>
  <si>
    <t>HINO-DUTRO-110 SDL + BAK BESI</t>
  </si>
  <si>
    <t>HINO-DUTRO-110 SDL + BAK KAYU</t>
  </si>
  <si>
    <t>HINO-DUTRO-110 SDL + BOX ALUMINIUM</t>
  </si>
  <si>
    <t>HINO-DUTRO-110 SDL + BOX BESI</t>
  </si>
  <si>
    <t>HINO-DUTRO-110 SDL + COLD STORAGE</t>
  </si>
  <si>
    <t>HINO-DUTRO-110 SDL + DUMP</t>
  </si>
  <si>
    <t>HINO-DUTRO-110 SDL PS</t>
  </si>
  <si>
    <t>HINO-DUTRO-110 SDL PS + BOX ALUMUNIUM</t>
  </si>
  <si>
    <t>HINO-DUTRO-110 SDL PS + BOX FREEZER</t>
  </si>
  <si>
    <t>HINO-DUTRO-110 SDL PS + LOS BAK</t>
  </si>
  <si>
    <t>HINO-DUTRO-110 SDL PS + MANHOAL CRANE</t>
  </si>
  <si>
    <t>HINO-DUTRO-110 SDL PS + WING BOX</t>
  </si>
  <si>
    <t>HINO-DUTRO-110 SDLR PS</t>
  </si>
  <si>
    <t>HINO-DUTRO-110 SDLR PS + BOX ALUMUNIUM</t>
  </si>
  <si>
    <t>HINO-DUTRO-115 HD + BAK BESI</t>
  </si>
  <si>
    <t>HINO-DUTRO-115 HD + BOX BESI</t>
  </si>
  <si>
    <t>HINO-DUTRO-130 HD</t>
  </si>
  <si>
    <t>HINO-DUTRO-130 HD + BAK BESI</t>
  </si>
  <si>
    <t>HINO-DUTRO-130 HD + BAK KAYU</t>
  </si>
  <si>
    <t>HINO-DUTRO-130 HD + BOX</t>
  </si>
  <si>
    <t>HINO-DUTRO-130 HD + BOX PENDINGIN</t>
  </si>
  <si>
    <t>HINO-DUTRO-130 HD + CAR CARRIER</t>
  </si>
  <si>
    <t>HINO-DUTRO-130 HD + DUMP</t>
  </si>
  <si>
    <t>HINO-DUTRO-130 HD + FLAT BED</t>
  </si>
  <si>
    <t>HINO-DUTRO-130 HD + FLAT DECK</t>
  </si>
  <si>
    <t>HINO-DUTRO-130 HD + LOSS BAK</t>
  </si>
  <si>
    <t>HINO-DUTRO-130 HD + MIXER</t>
  </si>
  <si>
    <t>HINO-DUTRO-130 HD + SELF LOADER</t>
  </si>
  <si>
    <t>HINO-DUTRO-130 HD + SKY LIFT</t>
  </si>
  <si>
    <t>HINO-DUTRO-130 HD + SPRINKLER CAR</t>
  </si>
  <si>
    <t>HINO-DUTRO-130 HD + TANGKI</t>
  </si>
  <si>
    <t>HINO-DUTRO-130 HD + TANGKI BBM 5 KL</t>
  </si>
  <si>
    <t>HINO-DUTRO-130 HD + VACUM JET WASHER</t>
  </si>
  <si>
    <t>HINO-DUTRO-130 HD 4 X 4</t>
  </si>
  <si>
    <t>HINO-DUTRO-130 HD 4X4 + BAK BESI</t>
  </si>
  <si>
    <t>HINO-DUTRO-130 HD 4X4 + BAK DROP SIDE</t>
  </si>
  <si>
    <t>HINO-DUTRO-130 HD 4X4 + DUMP</t>
  </si>
  <si>
    <t>HINO-DUTRO-130 HD 6.4 PS</t>
  </si>
  <si>
    <t>HINO-DUTRO-130 HD 6.4 PS + BAK BESI</t>
  </si>
  <si>
    <t>HINO-DUTRO-130 HD 6.4 PS + BAK KAYU</t>
  </si>
  <si>
    <t>HINO-DUTRO-130 HD 6.4 PS + DUMP</t>
  </si>
  <si>
    <t>HINO-DUTRO-130 HD 6.4 PS + MANHOAL CRANE</t>
  </si>
  <si>
    <t>HINO-DUTRO-130 HD 6.4 PS + RANGKA BESI</t>
  </si>
  <si>
    <t>HINO-DUTRO-130 HD 6.4 PS + TANGKI</t>
  </si>
  <si>
    <t>HINO-DUTRO-130 HD 6.8 + DUMP TRUCK</t>
  </si>
  <si>
    <t>HINO-DUTRO-130 HD 6.8 PS</t>
  </si>
  <si>
    <t>HINO-DUTRO-130 HD 6.8 PS + BAK BESI</t>
  </si>
  <si>
    <t>HINO-DUTRO-130 HD 6.8 PS + BAK KAYU</t>
  </si>
  <si>
    <t>HINO-DUTRO-130 HD 6.8 PS + BAK TRONTON</t>
  </si>
  <si>
    <t>HINO-DUTRO-130 HD 6.8 PS + BOX ALUMUNIUM</t>
  </si>
  <si>
    <t>HINO-DUTRO-130 HD 6.8 PS + BOX BESI</t>
  </si>
  <si>
    <t>HINO-DUTRO-130 HD 6.8 PS + DUMP</t>
  </si>
  <si>
    <t>HINO-DUTRO-130 HD 6.8 PS + FLAT BED</t>
  </si>
  <si>
    <t>HINO-DUTRO-130 HD 6.8 PS + MIXER</t>
  </si>
  <si>
    <t>HINO-DUTRO-130 HD 6.8 PS H GEAR LONG</t>
  </si>
  <si>
    <t>HINO-DUTRO-130 HD 6.8 PS H GEAR LONG + BAK BESI</t>
  </si>
  <si>
    <t>HINO-DUTRO-130 HD 6.8 PS OFF ROAD</t>
  </si>
  <si>
    <t>HINO-DUTRO-130 HD 6.8 PS SPRING</t>
  </si>
  <si>
    <t>HINO-DUTRO-130 HD 6.8 PS SPRING + DUMP</t>
  </si>
  <si>
    <t>HINO-DUTRO-130 HD FUEL TRUCK</t>
  </si>
  <si>
    <t>HINO-DUTRO-130 HD HIGH GEAR</t>
  </si>
  <si>
    <t>HINO-DUTRO-130 HD HIGH GEAR + DUMP 100</t>
  </si>
  <si>
    <t>HINO-DUTRO-130 HD PS</t>
  </si>
  <si>
    <t>HINO-DUTRO-130 HD PS + ARM ROLL</t>
  </si>
  <si>
    <t>HINO-DUTRO-130 HD PS + BRACKET CNG TYPE 27</t>
  </si>
  <si>
    <t>HINO-DUTRO-130 HD PS + WING BOX</t>
  </si>
  <si>
    <t>HINO-DUTRO-130 HD PS 6.8  DS OFFROAD + DUMP</t>
  </si>
  <si>
    <t>HINO-DUTRO-130 HD PS 6.8 + BOX ALUMINIUM</t>
  </si>
  <si>
    <t>HINO-DUTRO-130 HD PS 6.8 + TANGKI</t>
  </si>
  <si>
    <t>HINO-DUTRO-130 HD PS LONG</t>
  </si>
  <si>
    <t>HINO-DUTRO-130 HD S PS + BOX BESI</t>
  </si>
  <si>
    <t>HINO-DUTRO-130 HD WATER TRUCK</t>
  </si>
  <si>
    <t>HINO-DUTRO-130 HD X POWER</t>
  </si>
  <si>
    <t>HINO-DUTRO-130 HD X POWER + TANGKI</t>
  </si>
  <si>
    <t>HINO-DUTRO-130 HD X POWER 6.8 PS + DUMP</t>
  </si>
  <si>
    <t>HINO-DUTRO-130 HD X POWER PTO</t>
  </si>
  <si>
    <t>HINO-DUTRO-130 HD X POWER PTO + DUMP</t>
  </si>
  <si>
    <t>HINO-DUTRO-130 HD XPOWER 6.8 PS + BAK BESI</t>
  </si>
  <si>
    <t>HINO-DUTRO-130 HD XPOWER 6.8 PS + BAK KAYU</t>
  </si>
  <si>
    <t>HINO-DUTRO-130 HDL</t>
  </si>
  <si>
    <t>HINO-DUTRO-130 HDL + BAK BESI</t>
  </si>
  <si>
    <t>HINO-DUTRO-130 HDL + BAK DROPSIDE</t>
  </si>
  <si>
    <t>HINO-DUTRO-130 HDL + BAK KAYU</t>
  </si>
  <si>
    <t>HINO-DUTRO-130 HDL + BOX BESI</t>
  </si>
  <si>
    <t>HINO-DUTRO-130 HDL + CRANE</t>
  </si>
  <si>
    <t>HINO-DUTRO-130 HDL + FLAD BED</t>
  </si>
  <si>
    <t>HINO-DUTRO-130 HDL 6.4 + BOX ALUMINIUM</t>
  </si>
  <si>
    <t>HINO-DUTRO-130 HDL CARGO 6.4 + BOX BESI</t>
  </si>
  <si>
    <t>HINO-DUTRO-130 HDX POWER + BAK BESI</t>
  </si>
  <si>
    <t>HINO-DUTRO-130 HDX POWER + BAK BESI DROPSIDE</t>
  </si>
  <si>
    <t>HINO-DUTRO-130 HDX POWER + DUMP</t>
  </si>
  <si>
    <t>HINO-DUTRO-130 HT LDS + DUMP TRUCK</t>
  </si>
  <si>
    <t>HINO-DUTRO-130 MBDL MEDIUM BUS DELUXE</t>
  </si>
  <si>
    <t>HINO-DUTRO-130 MD</t>
  </si>
  <si>
    <t>HINO-DUTRO-130 MD + BAK BESI</t>
  </si>
  <si>
    <t>HINO-DUTRO-130 MD + BAK KAYU</t>
  </si>
  <si>
    <t>HINO-DUTRO-130 MD + BOX</t>
  </si>
  <si>
    <t>HINO-DUTRO-130 MD BOX PENDINGIN</t>
  </si>
  <si>
    <t>HINO-DUTRO-130 MD CARIER</t>
  </si>
  <si>
    <t>HINO-DUTRO-130 MD LONG P/S 5.8 + BOX BESI</t>
  </si>
  <si>
    <t>HINO-DUTRO-130 MD PS + BAK BESI</t>
  </si>
  <si>
    <t>HINO-DUTRO-130 MD PS + BOX ALUMINIUM</t>
  </si>
  <si>
    <t>HINO-DUTRO-130 MD PS + LOSS BAK</t>
  </si>
  <si>
    <t>HINO-DUTRO-130 MDBL MEDIUM BUS DELUXE</t>
  </si>
  <si>
    <t>HINO-DUTRO-130 MDBL PS</t>
  </si>
  <si>
    <t>HINO-DUTRO-130 MDBL PS + KAROSERI BUS</t>
  </si>
  <si>
    <t>HINO-DUTRO-130 MDBL PS + MICROBUS</t>
  </si>
  <si>
    <t>HINO-DUTRO-130 MDL + BAK</t>
  </si>
  <si>
    <t>HINO-DUTRO-130 MDL + BAK DROPSIDE</t>
  </si>
  <si>
    <t>HINO-DUTRO-130 MDL + BOX</t>
  </si>
  <si>
    <t>HINO-DUTRO-130 MDL + BOX ALUMUNIUM</t>
  </si>
  <si>
    <t>HINO-DUTRO-130 MDL + CARRIER</t>
  </si>
  <si>
    <t>HINO-DUTRO-130 MDL + CRANE</t>
  </si>
  <si>
    <t>HINO-DUTRO-130 MDL 4X2 + BAK BESI</t>
  </si>
  <si>
    <t>HINO-DUTRO-130 MDL 5.8 PS + BOX BESI</t>
  </si>
  <si>
    <t>HINO-DUTRO-130 MDL P/S</t>
  </si>
  <si>
    <t>HINO-DUTRO-130 MDL PS + BAK BESI</t>
  </si>
  <si>
    <t>HINO-DUTRO-130 MDL PS + BAK KAYU</t>
  </si>
  <si>
    <t>HINO-DUTRO-130 MDL PS + FLAT BED</t>
  </si>
  <si>
    <t>HINO-DUTRO-130 MDL PS + KAROSERI</t>
  </si>
  <si>
    <t>HINO-DUTRO-130 MDL PS + WINGS BOX</t>
  </si>
  <si>
    <t>HINO-DUTRO-130 MDL SELF LOADER</t>
  </si>
  <si>
    <t>HINO-DUTRO-130 MDL+TANGKI</t>
  </si>
  <si>
    <t>HINO-DUTRO-130 MDLPS + BOX BESI</t>
  </si>
  <si>
    <t>HINO-DUTRO-130HD X POWER PRO VIN + KAROSERI</t>
  </si>
  <si>
    <t>HINO-DUTRO-130MDBL + GREASE TRUCK</t>
  </si>
  <si>
    <t>HINO-DUTRO-136 HD 6.8 + DUMP TRUCK</t>
  </si>
  <si>
    <t>HINO-DUTRO-136 HD 6.8 BAK BESI LPG</t>
  </si>
  <si>
    <t>HINO-DUTRO-136 HD 6.8 E4 + LOSS BAK</t>
  </si>
  <si>
    <t>HINO-DUTRO-136 HDL + BAK BESI</t>
  </si>
  <si>
    <t>HINO-DUTRO-136 HDL + BOX BESI</t>
  </si>
  <si>
    <t>HINO-DUTRO-136 HDL + SELF LOADER</t>
  </si>
  <si>
    <t>HINO-DUTRO-136 HDX + BOX ALUMUNIUM</t>
  </si>
  <si>
    <t>HINO-DUTRO-136 HDX + TANGKI AIR 5000L</t>
  </si>
  <si>
    <t>HINO-DUTRO-136 HDX + TANGKI BBM 5 KL</t>
  </si>
  <si>
    <t>HINO-DUTRO-136 HDX 5.8 EURO4 + DUMP TRUCK</t>
  </si>
  <si>
    <t>HINO-DUTRO-136 HDX 6.8 + BAK KAYU</t>
  </si>
  <si>
    <t>HINO-DUTRO-136 HDX 6.8 PTO + DUMP TRUCK</t>
  </si>
  <si>
    <t>HINO-DUTRO-136 HDX LSD + BAK BESI</t>
  </si>
  <si>
    <t>HINO-DUTRO-136 HDX POWER + BAK ELPIJI</t>
  </si>
  <si>
    <t>HINO-DUTRO-136 MDL + BOX ALUMUNIUM</t>
  </si>
  <si>
    <t>HINO-DUTRO-136 MDL + BOX BESI</t>
  </si>
  <si>
    <t>HINO-DUTRO-BL110  SDBL MICROBUS</t>
  </si>
  <si>
    <t>HINO-DUTRO-CARGO 130 HDL</t>
  </si>
  <si>
    <t>HINO-DUTRO-CHASIS MIXER</t>
  </si>
  <si>
    <t>HINO-DUTRO-DT 110 SDL PS 4 RODA + BOX</t>
  </si>
  <si>
    <t>HINO-DUTRO-DUTRO 130 HDL + BOX</t>
  </si>
  <si>
    <t>HINO-DUTRO-EURO 4 115 SDL + BOX BESI</t>
  </si>
  <si>
    <t>HINO-DUTRO-EURO 4 136 HD + BAK BESI</t>
  </si>
  <si>
    <t>HINO-DUTRO-EURO 4 136 HD 6.4 + TANGKI 5 KL</t>
  </si>
  <si>
    <t>HINO-DUTRO-EURO 4 136 HDX + MIXER</t>
  </si>
  <si>
    <t>HINO-DUTRO-EURO 4 136 HDX 6.4 + BAK KAYU</t>
  </si>
  <si>
    <t>HINO-DUTRO-EURO 4 136 HDX 6.8 + BAK BESI</t>
  </si>
  <si>
    <t>HINO-DUTRO-EURO 4 136 HDX 6.8 + DUMP TRUCK</t>
  </si>
  <si>
    <t>HINO-DUTRO-EURO 4 136HDX 6.8 + TANGKI</t>
  </si>
  <si>
    <t>HINO-DUTRO-FB 130 MICROBUS</t>
  </si>
  <si>
    <t>HINO-DUTRO-HINO 110 SDL PS + BAK BESI</t>
  </si>
  <si>
    <t>HINO-DUTRO-HINO DUTRO 110 SDL+LOSS BAK</t>
  </si>
  <si>
    <t>HINO-DUTRO-WU 342 R DUTRO 110 HD + TANGKI</t>
  </si>
  <si>
    <t>HINO-RANGER-260 JM TRACTOR HEAD+TRAILER</t>
  </si>
  <si>
    <t>HINO-RANGER-320 P/FM2 PKKAZQJ</t>
  </si>
  <si>
    <t>HINO-RANGER-320 TI TRACTOR HEAD+TRAILER</t>
  </si>
  <si>
    <t>HINO-RANGER-FC + BUS</t>
  </si>
  <si>
    <t>HINO-RANGER-FC 190 + BAK BESI</t>
  </si>
  <si>
    <t>HINO-RANGER-FC 190 + KAROSERI BUS</t>
  </si>
  <si>
    <t>HINO-RANGER-FC 190 J</t>
  </si>
  <si>
    <t>HINO-RANGER-FC 190 J + BOX BESI</t>
  </si>
  <si>
    <t>HINO-RANGER-FC 190 J + CRANE</t>
  </si>
  <si>
    <t>HINO-RANGER-FC 190 J + SELF LOADER</t>
  </si>
  <si>
    <t>HINO-RANGER-FC 190 J + WING BOX</t>
  </si>
  <si>
    <t>HINO-RANGER-FG 215 JP + BAK BESI</t>
  </si>
  <si>
    <t>HINO-RANGER-FG 215 JP + BOX BESI</t>
  </si>
  <si>
    <t>HINO-RANGER-FG 215 JP 4x2 + BAK BESI</t>
  </si>
  <si>
    <t>HINO-RANGER-FG 215 TI + TANGKI</t>
  </si>
  <si>
    <t>HINO-RANGER-FG 235 JJ</t>
  </si>
  <si>
    <t>HINO-RANGER-FG 235 JJ + BAK BESI</t>
  </si>
  <si>
    <t>HINO-RANGER-FG 235 JJ + COMPACTOR</t>
  </si>
  <si>
    <t>HINO-RANGER-FG 235 JJ + DEREK</t>
  </si>
  <si>
    <t>HINO-RANGER-FG 235 JJ + DUMP</t>
  </si>
  <si>
    <t>HINO-RANGER-FG 235 JJ + TANGKI</t>
  </si>
  <si>
    <t>HINO-RANGER-FG 235 JJ + TANGKI BBM 8000L</t>
  </si>
  <si>
    <t>HINO-RANGER-FG 235 JJ + TRAILER 40 FEET 2 AXLE</t>
  </si>
  <si>
    <t>HINO-RANGER-FG 235 JJ + TRAILLER</t>
  </si>
  <si>
    <t>HINO-RANGER-FG 235 JJ + WING BOX</t>
  </si>
  <si>
    <t>HINO-RANGER-FG 235 JK + BAK BESI</t>
  </si>
  <si>
    <t>HINO-RANGER-FG 235 JK + BAK BESI GANDENG</t>
  </si>
  <si>
    <t>HINO-RANGER-FG 235 JK + DUMP</t>
  </si>
  <si>
    <t>HINO-RANGER-FG 235 JK + FLAT DECK</t>
  </si>
  <si>
    <t>HINO-RANGER-FG 235 JK + TANGKI</t>
  </si>
  <si>
    <t>HINO-RANGER-FG 235 JK + TANGKI BBM 8 KL</t>
  </si>
  <si>
    <t>HINO-RANGER-FG 235 JK + TRAILER</t>
  </si>
  <si>
    <t>HINO-RANGER-FG 235 JK + TRAILER 40 FEET 3 AXLE</t>
  </si>
  <si>
    <t>HINO-RANGER-FG 235 JK CHASSIS</t>
  </si>
  <si>
    <t>HINO-RANGER-FG 235 JK+TANGKI BBM INDUSTRI 8000L</t>
  </si>
  <si>
    <t>HINO-RANGER-FG 235 JL</t>
  </si>
  <si>
    <t>HINO-RANGER-FG 235 JL + BAK BESI</t>
  </si>
  <si>
    <t>HINO-RANGER-FG 235 JL + BAK KAYU</t>
  </si>
  <si>
    <t>HINO-RANGER-FG 235 JL + BOX BESI</t>
  </si>
  <si>
    <t>HINO-RANGER-FG 235 JL + BOX PENDINGIN</t>
  </si>
  <si>
    <t>HINO-RANGER-FG 235 JL + CPO TANK</t>
  </si>
  <si>
    <t>HINO-RANGER-FG 235 JL + DUMP</t>
  </si>
  <si>
    <t>HINO-RANGER-FG 235 JL + FLAT DECK</t>
  </si>
  <si>
    <t>HINO-RANGER-FG 235 JL + TANGKI</t>
  </si>
  <si>
    <t>HINO-RANGER-FG 235 JL + TRAILER</t>
  </si>
  <si>
    <t>HINO-RANGER-FG 235 JL CHASSIS</t>
  </si>
  <si>
    <t>HINO-RANGER-FG 235 JL TRACKTOR HEAD</t>
  </si>
  <si>
    <t>HINO-RANGER-FG 235 JP</t>
  </si>
  <si>
    <t>HINO-RANGER-FG 235 JP + BAK BESI</t>
  </si>
  <si>
    <t>HINO-RANGER-FG 235 JP + BAK BESI DROPSIDE</t>
  </si>
  <si>
    <t>HINO-RANGER-FG 235 JP + BAK KAYU</t>
  </si>
  <si>
    <t>HINO-RANGER-FG 235 JP + BOX FROZEN</t>
  </si>
  <si>
    <t>HINO-RANGER-FG 235 JP + DUMP TRUCK</t>
  </si>
  <si>
    <t>HINO-RANGER-FG 235 JP + FLAT BED</t>
  </si>
  <si>
    <t>HINO-RANGER-FG 235 JP + KAROSERI BOX</t>
  </si>
  <si>
    <t>HINO-RANGER-FG 235 JP + KAROSERI CAR CARRIER</t>
  </si>
  <si>
    <t>HINO-RANGER-FG 235 JP + TANGKI</t>
  </si>
  <si>
    <t>HINO-RANGER-FG 235 JP + WING BOX</t>
  </si>
  <si>
    <t>HINO-RANGER-FG 235 JS + BAK BESI</t>
  </si>
  <si>
    <t>HINO-RANGER-FG 235 JS + BAK KAYU</t>
  </si>
  <si>
    <t>HINO-RANGER-FG 235 JS + BOX</t>
  </si>
  <si>
    <t>HINO-RANGER-FG 235 JS + BOX PENDINGIN</t>
  </si>
  <si>
    <t>HINO-RANGER-FG 235 JS + CRANE</t>
  </si>
  <si>
    <t>HINO-RANGER-FG 235 JS + WING BOX</t>
  </si>
  <si>
    <t>HINO-RANGER-FG 235 JS 4X2</t>
  </si>
  <si>
    <t>HINO-RANGER-FG 235 JS+TANGKI</t>
  </si>
  <si>
    <t>HINO-RANGER-FG 235 TH</t>
  </si>
  <si>
    <t>HINO-RANGER-FG 235 TH + BAK BESI</t>
  </si>
  <si>
    <t>HINO-RANGER-FG 235 TH + CAR CARRIER</t>
  </si>
  <si>
    <t>HINO-RANGER-FG 235 TH + TANGKI</t>
  </si>
  <si>
    <t>HINO-RANGER-FG 235 TH + TRACKTOR HEAD</t>
  </si>
  <si>
    <t>HINO-RANGER-FG 235 TH + TRAILER</t>
  </si>
  <si>
    <t>HINO-RANGER-FG 235 TH + TRAILER 40 3 AXLE</t>
  </si>
  <si>
    <t>HINO-RANGER-FG 240 JP + BAK BESI</t>
  </si>
  <si>
    <t>HINO-RANGER-FG 240 JP + TANGKI</t>
  </si>
  <si>
    <t>HINO-RANGER-FG 240 JS</t>
  </si>
  <si>
    <t>HINO-RANGER-FG 240 JS + BAK BESI</t>
  </si>
  <si>
    <t>HINO-RANGER-FG 240 JS + BOX BESI</t>
  </si>
  <si>
    <t>HINO-RANGER-FG 240 JS + WING BOX</t>
  </si>
  <si>
    <t>HINO-RANGER-FG 245 JK ABS + TANGKI</t>
  </si>
  <si>
    <t>HINO-RANGER-FG 245 TH</t>
  </si>
  <si>
    <t>HINO-RANGER-FG 260 J + BAK BESI</t>
  </si>
  <si>
    <t>HINO-RANGER-FG 260 JJ + DUMP</t>
  </si>
  <si>
    <t>HINO-RANGER-FG 260 JJ + TANGKI</t>
  </si>
  <si>
    <t>HINO-RANGER-FG 260 JJ + TANGKI AIR 20000 L</t>
  </si>
  <si>
    <t>HINO-RANGER-FG 260 JK ABS</t>
  </si>
  <si>
    <t>HINO-RANGER-FG 260 JK ABS + TANGKI</t>
  </si>
  <si>
    <t>HINO-RANGER-FG 260 JK ABS + TANKI SOLAR</t>
  </si>
  <si>
    <t>HINO-RANGER-FG 260 JK C/R + TANGKI</t>
  </si>
  <si>
    <t>HINO-RANGER-FG 260 JM + BAK BESI</t>
  </si>
  <si>
    <t>HINO-RANGER-FG 260 JM + TANGKI</t>
  </si>
  <si>
    <t>HINO-RANGER-FG 260 JP + BAK BESI</t>
  </si>
  <si>
    <t>HINO-RANGER-FG 260 JP + CRANE</t>
  </si>
  <si>
    <t>HINO-RANGER-FG 260 JS</t>
  </si>
  <si>
    <t>HINO-RANGER-FG 260 JS + BAK BESI</t>
  </si>
  <si>
    <t>HINO-RANGER-FG 260 JS + BAK KAYU</t>
  </si>
  <si>
    <t>HINO-RANGER-FG 260 JS + BOX BESI</t>
  </si>
  <si>
    <t>HINO-RANGER-FG 260 TH</t>
  </si>
  <si>
    <t>HINO-RANGER-FG 260 TH + TRAILER 40 FEET 2 AXLE</t>
  </si>
  <si>
    <t>HINO-RANGER-FG 260 TH + TRAILER 40 FEET 3 AXLE</t>
  </si>
  <si>
    <t>HINO-RANGER-FG235 JS +FLATBED</t>
  </si>
  <si>
    <t>HINO-RANGER-FG235JL + DUMP TRUCK</t>
  </si>
  <si>
    <t>HINO-RANGER-FG235JP+COLD STORAGE</t>
  </si>
  <si>
    <t>HINO-RANGER-FG8JP1A</t>
  </si>
  <si>
    <t>HINO-RANGER-FG8JS2A PGJ</t>
  </si>
  <si>
    <t>HINO-RANGER-FL 235 JL+CRANE</t>
  </si>
  <si>
    <t>HINO-RANGER-FL 235 JN</t>
  </si>
  <si>
    <t>HINO-RANGER-FL 235 JN + DUMP</t>
  </si>
  <si>
    <t>HINO-RANGER-FL 235 JN + LOSBAK CONTAINER</t>
  </si>
  <si>
    <t>HINO-RANGER-FL 235 JN + TANGKI</t>
  </si>
  <si>
    <t>HINO-RANGER-FL 235 JN + TANGKI BBM</t>
  </si>
  <si>
    <t>HINO-RANGER-FL 235 JN + TANGKI HI BLOW</t>
  </si>
  <si>
    <t>HINO-RANGER-FL 235 JN+BOX PENDINGIN</t>
  </si>
  <si>
    <t>HINO-RANGER-FL 235 JP + KAROSERI WING BOX</t>
  </si>
  <si>
    <t>HINO-RANGER-FL 235 JW + BAK BESI</t>
  </si>
  <si>
    <t>HINO-RANGER-FL 235 JW + BAK KAYU</t>
  </si>
  <si>
    <t>HINO-RANGER-FL 235 JW + BOX</t>
  </si>
  <si>
    <t>HINO-RANGER-FL 235 JW + BOX PENDINGIN</t>
  </si>
  <si>
    <t>HINO-RANGER-FL 235 JW + BOX THERMO KING</t>
  </si>
  <si>
    <t>HINO-RANGER-FL 235 JW + CRANE</t>
  </si>
  <si>
    <t>HINO-RANGER-FL 235 JW + ISOTANK</t>
  </si>
  <si>
    <t>HINO-RANGER-FL 235 JW + LOS BAK</t>
  </si>
  <si>
    <t>HINO-RANGER-FL 235 JW + SELFLOADER</t>
  </si>
  <si>
    <t>HINO-RANGER-FL 235 JW + TANGKI</t>
  </si>
  <si>
    <t>HINO-RANGER-FL 235 JW + TANGKI HI BLOW</t>
  </si>
  <si>
    <t>HINO-RANGER-FL 235 JW + TANGKI VAKUM 30 TON</t>
  </si>
  <si>
    <t>HINO-RANGER-FL 240 JW</t>
  </si>
  <si>
    <t>HINO-RANGER-FL 240 JW + WING BOX</t>
  </si>
  <si>
    <t>HINO-RANGER-FL 245 JN ABS + TANGKI BBM</t>
  </si>
  <si>
    <t>HINO-RANGER-FL 245 JN ABS + TANGKI BBM 16KL 2K</t>
  </si>
  <si>
    <t>HINO-RANGER-FL 245 JN CR ABS + BBM TANK 16 KL</t>
  </si>
  <si>
    <t>HINO-RANGER-FL 260 + WING BOX</t>
  </si>
  <si>
    <t>HINO-RANGER-FL 260 JN + TANGKI 16 KL</t>
  </si>
  <si>
    <t>HINO-RANGER-FL 260 JN + TANGKI CPO</t>
  </si>
  <si>
    <t>HINO-RANGER-FL 260 JN ABS</t>
  </si>
  <si>
    <t>HINO-RANGER-FL 260 JN ABS + TANGKI 16000L</t>
  </si>
  <si>
    <t>HINO-RANGER-FL 260 JN ABS+TANGKI 16 KL</t>
  </si>
  <si>
    <t>HINO-RANGER-FL 260 JN ABS+TANGKI PERTAMINA 16KL</t>
  </si>
  <si>
    <t>HINO-RANGER-FL 260 JT</t>
  </si>
  <si>
    <t>HINO-RANGER-FL 260 JT + BAK BESI</t>
  </si>
  <si>
    <t>HINO-RANGER-FL 260 JT + DUMP TRUCK</t>
  </si>
  <si>
    <t>HINO-RANGER-FL 260 JT + LOS BAK</t>
  </si>
  <si>
    <t>HINO-RANGER-FL 260 JT + SELF LOADER MT</t>
  </si>
  <si>
    <t>HINO-RANGER-FL 260 JT + TANGKI</t>
  </si>
  <si>
    <t>HINO-RANGER-FL 260 JT + TANGKI CPO 20000L</t>
  </si>
  <si>
    <t>HINO-RANGER-FL 260 JT + TANGKI CPO 28 TON</t>
  </si>
  <si>
    <t>HINO-RANGER-FL 260 JT + TANGKI HI BLOW</t>
  </si>
  <si>
    <t>HINO-RANGER-FL 260 JW</t>
  </si>
  <si>
    <t>HINO-RANGER-FL 260 JW (6X2) TRUCK TRONTON + BOX</t>
  </si>
  <si>
    <t>HINO-RANGER-FL 260 JW + 3 KAROSERI FLAT BED</t>
  </si>
  <si>
    <t>HINO-RANGER-FL 260 JW + BAK BESI</t>
  </si>
  <si>
    <t>HINO-RANGER-FL 260 JW + BAK BESI FLAT DECK</t>
  </si>
  <si>
    <t>HINO-RANGER-FL 260 JW + BAK BESI LONG</t>
  </si>
  <si>
    <t>HINO-RANGER-FL 260 JW + BOX</t>
  </si>
  <si>
    <t>HINO-RANGER-FL 260 JW + BOX BESI</t>
  </si>
  <si>
    <t>HINO-RANGER-FL 260 JW + BOX THERMO KING</t>
  </si>
  <si>
    <t>HINO-RANGER-FL 260 JW + CEMENT TANK</t>
  </si>
  <si>
    <t>HINO-RANGER-FL 260 JW + CRANE TMC</t>
  </si>
  <si>
    <t>HINO-RANGER-FL 260 JW + DROPSIDE</t>
  </si>
  <si>
    <t>HINO-RANGER-FL 260 JW + DUMP</t>
  </si>
  <si>
    <t>HINO-RANGER-FL 260 JW + FLATBED</t>
  </si>
  <si>
    <t>HINO-RANGER-FL 260 JW + LOGGING TRUCK</t>
  </si>
  <si>
    <t>HINO-RANGER-FL 260 JW + LOSS BAK</t>
  </si>
  <si>
    <t>HINO-RANGER-FL 260 JW + TANGKI</t>
  </si>
  <si>
    <t>HINO-RANGER-FL 260 JW + TANGKI HI BLOW</t>
  </si>
  <si>
    <t>HINO-RANGER-FL 260 JW + WING BOX</t>
  </si>
  <si>
    <t>HINO-RANGER-FL 260 JW+CRANE</t>
  </si>
  <si>
    <t>HINO-RANGER-FL 280 JT EURO 4 + TANGKI CPO</t>
  </si>
  <si>
    <t>HINO-RANGER-FL 280 JW</t>
  </si>
  <si>
    <t>HINO-RANGER-FL 280 JW + BAK BESI</t>
  </si>
  <si>
    <t>HINO-RANGER-FL 280 JW + LOSS BAK</t>
  </si>
  <si>
    <t>HINO-RANGER-FL 280 JW + WING BOX</t>
  </si>
  <si>
    <t>HINO-RANGER-FL235JN + CARGO CRANE</t>
  </si>
  <si>
    <t>HINO-RANGER-FL260JW TRUCK TRONTON FD (FLAT DECK)</t>
  </si>
  <si>
    <t>HINO-RANGER-FM 235 JD</t>
  </si>
  <si>
    <t>HINO-RANGER-FM 235 JD + DUMP</t>
  </si>
  <si>
    <t>HINO-RANGER-FM 235 JJ + DUMP</t>
  </si>
  <si>
    <t>HINO-RANGER-FM 258 TH+TRAILER</t>
  </si>
  <si>
    <t>HINO-RANGER-FM 260 FM TRUCK MIXER</t>
  </si>
  <si>
    <t>HINO-RANGER-FM 260 J TRACTOR HEAD</t>
  </si>
  <si>
    <t>HINO-RANGER-FM 260 JD</t>
  </si>
  <si>
    <t>HINO-RANGER-FM 260 JD + BAK BESI</t>
  </si>
  <si>
    <t>HINO-RANGER-FM 260 JD + DUMP</t>
  </si>
  <si>
    <t>HINO-RANGER-FM 260 JD + DUMP TRUCK</t>
  </si>
  <si>
    <t>HINO-RANGER-FM 260 JD + FLAT BED</t>
  </si>
  <si>
    <t>HINO-RANGER-FM 260 JD + HYDRAULIC CRANE</t>
  </si>
  <si>
    <t>HINO-RANGER-FM 260 JD + HYDRAULIC DUMP</t>
  </si>
  <si>
    <t>HINO-RANGER-FM 260 JD + HYDRAULIC JACK + WINCH</t>
  </si>
  <si>
    <t>HINO-RANGER-FM 260 JD + MIXER</t>
  </si>
  <si>
    <t>HINO-RANGER-FM 260 JD + TANGKI</t>
  </si>
  <si>
    <t>HINO-RANGER-FM 260 JD + TANGKI FULL BUTTOM LOADING</t>
  </si>
  <si>
    <t>HINO-RANGER-FM 260 JD + TANGKI HIGH BLOW</t>
  </si>
  <si>
    <t>HINO-RANGER-FM 260 JD + TANGKI SOLAR</t>
  </si>
  <si>
    <t>HINO-RANGER-FM 260 JD + TRAILER</t>
  </si>
  <si>
    <t>HINO-RANGER-FM 260 JD + WATER TANK</t>
  </si>
  <si>
    <t>HINO-RANGER-FM 260 JD 6X4+TANGKI LIMBAH+VACUUM</t>
  </si>
  <si>
    <t>HINO-RANGER-FM 260 JD DUMP MINING</t>
  </si>
  <si>
    <t>HINO-RANGER-FM 260 JD TH TRAILER 20 FEET 2 AXLE</t>
  </si>
  <si>
    <t>HINO-RANGER-FM 260 JD TRONTON + FLAT DECK</t>
  </si>
  <si>
    <t>HINO-RANGER-FM 260 JD TRONTON 6X4 + LOGGING TRUCK</t>
  </si>
  <si>
    <t>HINO-RANGER-FM 260 JD WATER TRUCK</t>
  </si>
  <si>
    <t>HINO-RANGER-FM 260 JD+ FUEL TANK</t>
  </si>
  <si>
    <t>HINO-RANGER-FM 260 JM</t>
  </si>
  <si>
    <t>HINO-RANGER-FM 260 JM + TANGKI HI BLOW</t>
  </si>
  <si>
    <t>HINO-RANGER-FM 260 JW</t>
  </si>
  <si>
    <t>HINO-RANGER-FM 260 JW (LONG) + SELF LOADER</t>
  </si>
  <si>
    <t>HINO-RANGER-FM 260 JW + BAK</t>
  </si>
  <si>
    <t>HINO-RANGER-FM 260 JW + BAK BESI</t>
  </si>
  <si>
    <t>HINO-RANGER-FM 260 JW + CRANE</t>
  </si>
  <si>
    <t>HINO-RANGER-FM 260 JW + DUMP</t>
  </si>
  <si>
    <t>HINO-RANGER-FM 260 JW + FLAT BED</t>
  </si>
  <si>
    <t>HINO-RANGER-FM 260 JW + FLAT BED SELF LOADER</t>
  </si>
  <si>
    <t>HINO-RANGER-FM 260 JW + FLATE DECK</t>
  </si>
  <si>
    <t>HINO-RANGER-FM 260 JW + HI BLOW</t>
  </si>
  <si>
    <t>HINO-RANGER-FM 260 JW + LOGGING TRUCK</t>
  </si>
  <si>
    <t>HINO-RANGER-FM 260 JW + LOSS BAK</t>
  </si>
  <si>
    <t>HINO-RANGER-FM 260 JW + SELF LOADER</t>
  </si>
  <si>
    <t>HINO-RANGER-FM 260 JW + SELFT LOADER TRONTON</t>
  </si>
  <si>
    <t>HINO-RANGER-FM 260 JW + TANGKI</t>
  </si>
  <si>
    <t>HINO-RANGER-FM 260 JW + TANGKI CPO</t>
  </si>
  <si>
    <t>HINO-RANGER-FM 260 JW+ CRANE HIAB</t>
  </si>
  <si>
    <t>HINO-RANGER-FM 260 TH</t>
  </si>
  <si>
    <t>HINO-RANGER-FM 260 TH + TRAILER 40 FT 3 AXLE</t>
  </si>
  <si>
    <t>HINO-RANGER-FM 260JD + CRANE</t>
  </si>
  <si>
    <t>HINO-RANGER-FM 265 TH</t>
  </si>
  <si>
    <t>HINO-RANGER-FM 265 TH ABS + TANGKI</t>
  </si>
  <si>
    <t>HINO-RANGER-FM 265 TH+TRAILER 20 FEET 2 AXLE</t>
  </si>
  <si>
    <t>HINO-RANGER-FM 280 JD + DUMP</t>
  </si>
  <si>
    <t>HINO-RANGER-FM 280 JD + TANGKI BBM 16000L</t>
  </si>
  <si>
    <t>HINO-RANGER-FM 280 JD + TANGKI MERK</t>
  </si>
  <si>
    <t>HINO-RANGER-FM 280 JD +DUMP 30 M3</t>
  </si>
  <si>
    <t>HINO-RANGER-FM 280 JD EURO 4 + DUMP</t>
  </si>
  <si>
    <t>HINO-RANGER-FM 280 JD MINNING + DUMP TRUCK</t>
  </si>
  <si>
    <t>HINO-RANGER-FM 280 JW</t>
  </si>
  <si>
    <t>HINO-RANGER-FM 280 JW (6X4) PS + BAK BESI BAN 10</t>
  </si>
  <si>
    <t>HINO-RANGER-FM 280 JW + BAK BESI</t>
  </si>
  <si>
    <t>HINO-RANGER-FM 280 JW + CRANE</t>
  </si>
  <si>
    <t>HINO-RANGER-FM 280 JW + SELF LOADER</t>
  </si>
  <si>
    <t>HINO-RANGER-FM 280 JW + TANGKI HI BLOW</t>
  </si>
  <si>
    <t>HINO-RANGER-FM 280 JW+LOS BAK</t>
  </si>
  <si>
    <t>HINO-RANGER-FM 280 TH + TRAILER</t>
  </si>
  <si>
    <t>HINO-RANGER-FM 280JD+DUMP TRUCK</t>
  </si>
  <si>
    <t>HINO-RANGER-FM 285 JD</t>
  </si>
  <si>
    <t>HINO-RANGER-FM 285 JD + DUMP TRUCK</t>
  </si>
  <si>
    <t>HINO-RANGER-FM 285 JD + FLAT DECK</t>
  </si>
  <si>
    <t>HINO-RANGER-FM 285 JD + TANGKI BBM 16000L</t>
  </si>
  <si>
    <t>HINO-RANGER-FM 285 JD + VACUUM THOMPSON PUMP</t>
  </si>
  <si>
    <t>HINO-RANGER-FM 285 JW</t>
  </si>
  <si>
    <t>HINO-RANGER-FM 285 JW TANGKI</t>
  </si>
  <si>
    <t>HINO-RANGER-FM 285 TH</t>
  </si>
  <si>
    <t>HINO-RANGER-FM 285 TH + SEMI TRAILER FLAT BED</t>
  </si>
  <si>
    <t>HINO-RANGER-FM 285 TH + TANGKI</t>
  </si>
  <si>
    <t>HINO-RANGER-FM 285 TH + TRAILER</t>
  </si>
  <si>
    <t>HINO-RANGER-FM 285 TH ABS + TRAILER 40 FEET 3 AXLE</t>
  </si>
  <si>
    <t>HINO-RANGER-FM 285 TH C/R + TRL 40 FT 3 AXL</t>
  </si>
  <si>
    <t>HINO-RANGER-FM 285 TH TRAILER FLATBED 40FEET 3AXLE</t>
  </si>
  <si>
    <t>HINO-RANGER-FM 285TH TRAILER FLATDECK 40FEET 3AXLE</t>
  </si>
  <si>
    <t>HINO-RANGER-FM 320 OP TRACTOR HEAD +TRAILER</t>
  </si>
  <si>
    <t>HINO-RANGER-FM 320 P</t>
  </si>
  <si>
    <t>HINO-RANGER-FM 320 P + DUMP</t>
  </si>
  <si>
    <t>HINO-RANGER-FM 320 P + TRAILER</t>
  </si>
  <si>
    <t>HINO-RANGER-FM 320 P + TRAILER 40 FEET</t>
  </si>
  <si>
    <t>HINO-RANGER-FM 320 P + TRAILER 40 FEET 2 AXLE</t>
  </si>
  <si>
    <t>HINO-RANGER-FM 320 P + TRAILER 40 FEET 3 AXLE</t>
  </si>
  <si>
    <t>HINO-RANGER-FM 320 P + TRAILER 45 FEET</t>
  </si>
  <si>
    <t>HINO-RANGER-FM 320 P TRACTOR HEAD</t>
  </si>
  <si>
    <t>HINO-RANGER-FM 320 P TRACTOR HEAD + TANGKI</t>
  </si>
  <si>
    <t>HINO-RANGER-FM 320 PD + DUMP</t>
  </si>
  <si>
    <t>HINO-RANGER-FM 320 PD + FLAT BED SELF LOADER</t>
  </si>
  <si>
    <t>HINO-RANGER-FM 320 PD HEAD TRACTOR</t>
  </si>
  <si>
    <t>HINO-RANGER-FM 350</t>
  </si>
  <si>
    <t>HINO-RANGER-FM 350 P/TH + TRAILER</t>
  </si>
  <si>
    <t>HINO-RANGER-FM 350 PD + CRANE</t>
  </si>
  <si>
    <t>HINO-RANGER-FM 350 PD + DUMP TRUCK</t>
  </si>
  <si>
    <t>HINO-RANGER-FM 350 PD + FLAT BED</t>
  </si>
  <si>
    <t>HINO-RANGER-FM 350 PD + HIAB</t>
  </si>
  <si>
    <t>HINO-RANGER-FM 350 PD + VACUM</t>
  </si>
  <si>
    <t>HINO-RANGER-FM 350 PL</t>
  </si>
  <si>
    <t>HINO-RANGER-FM 350 PL + DUMP</t>
  </si>
  <si>
    <t>HINO-RANGER-FM 350 T/H ABS</t>
  </si>
  <si>
    <t>HINO-RANGER-FM 350 T/H ABS+TRAILER FLAT BED</t>
  </si>
  <si>
    <t>HINO-RANGER-FM 350 TH</t>
  </si>
  <si>
    <t>HINO-RANGER-FM 350 TH + TRAILER</t>
  </si>
  <si>
    <t>HINO-RANGER-FM 350 TH + TRAILER 3 AXLE 40 FEET</t>
  </si>
  <si>
    <t>HINO-RANGER-FM 350 TH + TRAILER 40 FEET 2 AXLE</t>
  </si>
  <si>
    <t>HINO-RANGER-FM 350 TH + TRAILER FLAT BED</t>
  </si>
  <si>
    <t>HINO-RANGER-FM 350 TH NON ABS+FLATBED 40 FT 3 AXLE</t>
  </si>
  <si>
    <t>HINO-RANGER-FM 517 HS + DUMP</t>
  </si>
  <si>
    <t>HINO-RANGER-FM 517 HS + TRAILER</t>
  </si>
  <si>
    <t>HINO-RANGER-FM 8JN + DUMP</t>
  </si>
  <si>
    <t>HINO-RANGER-FM 8JN2D DUMP TRUCK TRONTON</t>
  </si>
  <si>
    <t>HINO-RANGER-FM260 JD 6X4 +TANGKI+VACUM</t>
  </si>
  <si>
    <t>HINO-RANGER-FM260 JW+CRANE SANY 5 TON</t>
  </si>
  <si>
    <t>HINO-RANGER-FM2PK1B MGJ + GOLDHOFER 6 AXLE</t>
  </si>
  <si>
    <t>HINO-RANGER-FM320P + FLAD BED TRAILER 3 AXLE 40FT</t>
  </si>
  <si>
    <t>HINO-RANGER-FM8JK1B SGJ</t>
  </si>
  <si>
    <t>HINO-RANGER-GY350PU + DUMP TRUCK</t>
  </si>
  <si>
    <t>HINO-RANGER-HINO TRONTON FIRE TRUCK JA12000L</t>
  </si>
  <si>
    <t>HINO-RANGER-NEW FL 235 JW + BOX BESI</t>
  </si>
  <si>
    <t>HINO-RANGER-RANGER FM 260 JD + SELF LOADER</t>
  </si>
  <si>
    <t>HINO-RANGER-RN285 + KAROSERI BUS</t>
  </si>
  <si>
    <t>HINO-RANGER-SELFLOADER CRANE AND WINCH</t>
  </si>
  <si>
    <t>HINO-RANGER-SG 260 J + ISOTANK</t>
  </si>
  <si>
    <t>HINO-RANGER-SG 260 J + KAROSERI TRAILER</t>
  </si>
  <si>
    <t>HINO-RANGER-SG 260 J + TANGKI</t>
  </si>
  <si>
    <t>HINO-RANGER-SG 260 J + TANGKI LPG</t>
  </si>
  <si>
    <t>HINO-RANGER-SG 260 J + TRAILER 40 FEET FD</t>
  </si>
  <si>
    <t>HINO-RANGER-SG 260 J + TRAILER FD II AXLE 20 FT</t>
  </si>
  <si>
    <t>HINO-RANGER-SG 260 J T/H</t>
  </si>
  <si>
    <t>HINO-RANGER-SG 260 J TH</t>
  </si>
  <si>
    <t>HINO-RANGER-SG 260 J TH+CAR CARRIERTRAILER 40FEET</t>
  </si>
  <si>
    <t>HINO-RANGER-SG 260 J TH+TRAILER 40 FEET 2 AXLE</t>
  </si>
  <si>
    <t>HINO-RANGER-SG 260 JD TH TRAILER 40 FEET 2 AXLE</t>
  </si>
  <si>
    <t>HINO-RANGER-SG 260 JD TH+TRL RAK MOTOR 40FT2AXL</t>
  </si>
  <si>
    <t>HINO-RANGER-SG 260 JTH + TRAILER</t>
  </si>
  <si>
    <t>HINO-RANGER-SG 260 JTH + TRAILER 40 FEET 3 AXLE</t>
  </si>
  <si>
    <t>HINO-RANGER-SG 260 TH</t>
  </si>
  <si>
    <t>HINO-RANGER-SG 260 TH + 3 KAROSERI FLAT BED</t>
  </si>
  <si>
    <t>HINO-RANGER-SG 260 TH + TANGKI BBM</t>
  </si>
  <si>
    <t>HINO-RANGER-SG 260 TH + TRAILER</t>
  </si>
  <si>
    <t>HINO-RANGER-SG 260 TH + TRAILER 40 FEET 2 AXLE</t>
  </si>
  <si>
    <t>HINO-RANGER-SG 260 TH + TRAILER 40 FEET 3 AXLE</t>
  </si>
  <si>
    <t>HINO-RANGER-SG 260 TH ABS + TANGKI</t>
  </si>
  <si>
    <t>HINO-RANGER-SG 260 TH+FLAT DECK TRAILER TANGKI LNG</t>
  </si>
  <si>
    <t>HINO-RANGER-SG 260 TH+TRAILER 45 FEET 3 AXLE</t>
  </si>
  <si>
    <t>HINO-RANGER-SG 260 TI</t>
  </si>
  <si>
    <t>HINO-RANGER-SG 260 TRAKTOR HEAD</t>
  </si>
  <si>
    <t>HINO-RANGER-SG 260TH + TRAILER 20 FEET 2 AXLE</t>
  </si>
  <si>
    <t>HINO-RANGER-SG 260TH+TIPPINGTRAILER+CONTAINER</t>
  </si>
  <si>
    <t>HINO-RANGER-SG 260TH+TRAILER 45 FT 3 AXLE BAK BESI</t>
  </si>
  <si>
    <t>HINO-RANGER-SG 280 TH ABS + TANGKI 16000L</t>
  </si>
  <si>
    <t>HINO-RANGER-SG 280 TH ABS + TANGKI LPG 15 TON</t>
  </si>
  <si>
    <t>HINO-RANGER-SG 285 J + TANGKI</t>
  </si>
  <si>
    <t>HINO-RANGER-SG 285 TH + LOWBED 40 FEET 3 AXLE</t>
  </si>
  <si>
    <t>HINO-RANGER-SG 285 TH + TRACKTOR HEAD</t>
  </si>
  <si>
    <t>HINO-RANGER-SG 285 TH + TRAILER</t>
  </si>
  <si>
    <t>HINO-RANGER-SG 285 TH ABS</t>
  </si>
  <si>
    <t>HINO-RANGER-SG 285 TH ABS + TANGKI</t>
  </si>
  <si>
    <t>HINO-RANGER-SG 285 TH ABS + TRAILER</t>
  </si>
  <si>
    <t>HINO-RANGER-SG 285J/TH</t>
  </si>
  <si>
    <t>HINO-RANGER-SG 285TH+TRAILER 40 FEET 3 AXLE</t>
  </si>
  <si>
    <t>HINO-RANGER-SG285 TH C/R + TRAILLER 40F 3 AXLE</t>
  </si>
  <si>
    <t>HINO-RANGER-SKY LIFT WU352R HKMRJ08MIT</t>
  </si>
  <si>
    <t>HINO-RANGER-SKY LIFT XZU349R HKMRB08</t>
  </si>
  <si>
    <t>HINO-RANGER-TRACKTOR SG 280 TH ABS</t>
  </si>
  <si>
    <t>HINO-RANGER-Tractor Head SG 280 TH (4x2) EURO 4</t>
  </si>
  <si>
    <t>HINO-RANGER-TRUCK 500 ZS 4141</t>
  </si>
  <si>
    <t>HINO-RANGER-TRUCK 700 ZS 4141</t>
  </si>
  <si>
    <t>HINO-RANGER-TRUCK FG 235 JL 4X2 6 BAN</t>
  </si>
  <si>
    <t>HINO-RANGER-TRUCK FG 235 JP 4X2 6 BAN</t>
  </si>
  <si>
    <t>HINO-RANGER-TRUCK FG 260 JM 4X2 6 BAN</t>
  </si>
  <si>
    <t>HINO-RANGER-TRUCK FL 235 J 6X2 10 BAN</t>
  </si>
  <si>
    <t>HINO-RANGER-TRUCK FL 235 JN 6X2 10 BAN + TANGKI</t>
  </si>
  <si>
    <t>HINO-RANGER-TRUCK FL 235 JW</t>
  </si>
  <si>
    <t>HINO-RANGER-TRUCK FL 235 JW + KAROSERI WING BOX</t>
  </si>
  <si>
    <t>HINO-RANGER-TRUCK FL 260 J 6X2 10 BAN</t>
  </si>
  <si>
    <t>HINO-RANGER-TRUCK FL235JN 6X2 + TANGKI BBM 8000L</t>
  </si>
  <si>
    <t>HINO-RANGER-TRUCK FM 260 JD 6X4 10 BAN</t>
  </si>
  <si>
    <t>HINO-RANGER-TRUCK FM 260 JD 6X4 10 BAN+DUMP TRUCK</t>
  </si>
  <si>
    <t>HINO-RANGER-TRUCK FM 260 JM + DUMP TRUCK</t>
  </si>
  <si>
    <t>HINO-RANGER-TRUCK FM 260 JM 6X4 10 BAN</t>
  </si>
  <si>
    <t>HINO-RANGER-TRUCK FM 320 P NEW 6X4 10 BAN</t>
  </si>
  <si>
    <t>HINO-RANGER-TRUCK FM 320 PD 6X4 10 BAN</t>
  </si>
  <si>
    <t>HINO-RANGER-TRUCK SG 260 J 4X2 6 BAN</t>
  </si>
  <si>
    <t>HINO-RANGER-TRUCKFL 260 JW + FREEZER</t>
  </si>
  <si>
    <t>HINO-TRONTON-FL235JW 6X2+TANGKI BBM INDUSTRI 8T</t>
  </si>
  <si>
    <t>HINO-TRONTON-FM 260 JW (6X4) + TANGKI BAN 10</t>
  </si>
  <si>
    <t>HINO-TRONTON-FM 260 JW + CRANE SANY 5 TON</t>
  </si>
  <si>
    <t>HINO-TRONTON-FM 280 JW (6X4) PS + BAK BESI</t>
  </si>
  <si>
    <t>HINO-TRONTON-FM JW (6X4) + BAK DATAR BAN 10</t>
  </si>
  <si>
    <t>HINO-TRUCK-700 SERIES PROFIA SS1E</t>
  </si>
  <si>
    <t>HINO-TRUCK-FG 235 JP + BOX</t>
  </si>
  <si>
    <t>HINO-TRUCK-FG 235 JP + CRANE</t>
  </si>
  <si>
    <t>HINO-TRUCK-FG 235 JP 10 BAN</t>
  </si>
  <si>
    <t>HINO-TRUCK-FG8JK2APGJ + TANGKI BBM</t>
  </si>
  <si>
    <t>HINO-TRUCK-FL 235 JN</t>
  </si>
  <si>
    <t>HINO-TRUCK-FL 235 JN + FLAT DECK</t>
  </si>
  <si>
    <t>HINO-TRUCK-FL 235 JN + TANGKI</t>
  </si>
  <si>
    <t xml:space="preserve">HINO-TRUCK-FL 235 JW </t>
  </si>
  <si>
    <t>HINO-TRUCK-FL 235JW+WINGBOX DOUBLE DECKER</t>
  </si>
  <si>
    <t>HINO-TRUCK-FL 260 JT + BAK KAYU</t>
  </si>
  <si>
    <t>HINO-TRUCK-FL 260 JT + DUMP TRUCK</t>
  </si>
  <si>
    <t>HINO-TRUCK-FM 250 JW + CRANE PK 32080</t>
  </si>
  <si>
    <t>HINO-TRUCK-FM 260 JD + BAK BESI</t>
  </si>
  <si>
    <t>HINO-TRUCK-FM 260 JD + DUMP TRUCK</t>
  </si>
  <si>
    <t>HINO-TRUCK-FM 260 JD + FUEL TANK 20.000 L</t>
  </si>
  <si>
    <t>HINO-TRUCK-FM 260 JD + LOSS BAK</t>
  </si>
  <si>
    <t>HINO-TRUCK-FM 260 JD + TANGKI</t>
  </si>
  <si>
    <t>HINO-TRUCK-FM 260 JD + VACUM TANK</t>
  </si>
  <si>
    <t>HINO-TRUCK-FM 260 JW + CRANE 27524</t>
  </si>
  <si>
    <t>HINO-TRUCK-FM 320 TRACTOR HEAD</t>
  </si>
  <si>
    <t>HINO-TRUCK-FM 350 LOSS BAK + CRANE 288EP4</t>
  </si>
  <si>
    <t>HINO-TRUCK-FM 350 PD</t>
  </si>
  <si>
    <t>HINO-TRUCK-RANGER FM 260 JD + BAK BESI DROPSIDE</t>
  </si>
  <si>
    <t>HINO-TRUCK-TRONTON FM 260 JD + DUMP TRUCK</t>
  </si>
  <si>
    <t>ISUZU-F SERIES-GXZ 60 K ABS TRACTOR HEAD</t>
  </si>
  <si>
    <t>ISUZU-FRR 190 PS-90 Q</t>
  </si>
  <si>
    <t>ISUZU-FRR 190 PS-90 Q + BAK BESI</t>
  </si>
  <si>
    <t>ISUZU-FRR 190 PS-90 Q + BAK KAYU</t>
  </si>
  <si>
    <t>ISUZU-FRR 190 PS-90 Q + BOX</t>
  </si>
  <si>
    <t>ISUZU-FRR 190 PS-90 Q + WING BOX</t>
  </si>
  <si>
    <t>ISUZU-FRR 190 PS-90Q WBA + TILLGATE</t>
  </si>
  <si>
    <t>ISUZU-FRR-90 Q</t>
  </si>
  <si>
    <t>ISUZU-FRR-90 Q + BOX ALUMINIUM TILLGATE</t>
  </si>
  <si>
    <t>ISUZU-FRR-90 Q + BOX BESI</t>
  </si>
  <si>
    <t>ISUZU-FRR-90 Q + BOX BESI OVERSIZE</t>
  </si>
  <si>
    <t>ISUZU-FRR-90 Q + LOSSBAK</t>
  </si>
  <si>
    <t>ISUZU-FRR-90Q TRUCK BOX</t>
  </si>
  <si>
    <t>ISUZU-FTR 190 PS-90 L</t>
  </si>
  <si>
    <t>ISUZU-FTR 190 PS-90 P</t>
  </si>
  <si>
    <t>ISUZU-FTR 190 PS-90 P + TANGKI</t>
  </si>
  <si>
    <t>ISUZU-FTR 190 PS-90 P + WINGS BOX</t>
  </si>
  <si>
    <t>ISUZU-FTR 190 PS-90 S</t>
  </si>
  <si>
    <t>ISUZU-FTR 190 PS-90 S + BOX BESI</t>
  </si>
  <si>
    <t>ISUZU-FTR 190 PS-90 S + WINGS BOX</t>
  </si>
  <si>
    <t>ISUZU-FTR 190 PS-90 S TRONTON + TANGKI BBM 16000L</t>
  </si>
  <si>
    <t>ISUZU-FTR 210 PS-90 P + BAK BESI</t>
  </si>
  <si>
    <t>ISUZU-FTR 210 PS-90 P + CAR CARRIER</t>
  </si>
  <si>
    <t>ISUZU-FTR 210 PS-90 S</t>
  </si>
  <si>
    <t>ISUZU-FTR 210 PS-90 S + BAK BESI</t>
  </si>
  <si>
    <t>ISUZU-FTR 210 PS-90 S + BOX BESI</t>
  </si>
  <si>
    <t>ISUZU-FTR 210 PS-90 S + CAR CARIER TRAILER</t>
  </si>
  <si>
    <t>ISUZU-FTR 210 PS-90 S + WING BOX HYDROLIC</t>
  </si>
  <si>
    <t>ISUZU-FTR 210 PS-90S + TANGKI</t>
  </si>
  <si>
    <t>ISUZU-FTR 210 PS-90S + WING BOX NON HYDROLIC</t>
  </si>
  <si>
    <t>ISUZU-FTR-90 P + BOX BESI</t>
  </si>
  <si>
    <t>ISUZU-FTR-90 P TH</t>
  </si>
  <si>
    <t>ISUZU-FTR-90 P TRACTOR HEAD</t>
  </si>
  <si>
    <t>ISUZU-FTR-90 T + LOSSBAK</t>
  </si>
  <si>
    <t>ISUZU-FTR-90 T + WING BOX</t>
  </si>
  <si>
    <t>ISUZU-FTR220-PS90 S + BAK BESI</t>
  </si>
  <si>
    <t>ISUZU-FVM 240 PS-34 Q + TANGKI</t>
  </si>
  <si>
    <t>ISUZU-FVM 240 PS-34 Q CHASSIS ONLY</t>
  </si>
  <si>
    <t>ISUZU-FVM 240 PS-34 W</t>
  </si>
  <si>
    <t>ISUZU-FVM 240 PS-34 w + Hi BLOW</t>
  </si>
  <si>
    <t>ISUZU-FVM 240 PS-34 W + LOS BAK(FLATE DECK)</t>
  </si>
  <si>
    <t>ISUZU-FVM 240 PS-34W + BOX FREZZER</t>
  </si>
  <si>
    <t>ISUZU-FVM 285 PS-34 Q</t>
  </si>
  <si>
    <t>ISUZU-FVM 285 PS-34 Q + TANGKI</t>
  </si>
  <si>
    <t>ISUZU-FVM 285 PS-34 T HIGH POWER</t>
  </si>
  <si>
    <t>ISUZU-FVM 285 PS-34 T HP + HI BLOW</t>
  </si>
  <si>
    <t>ISUZU-FVM 285 PS-34 T HP + TANGKI</t>
  </si>
  <si>
    <t>ISUZU-FVM 285 PS-34 T HP + TANGKI HI BLOW</t>
  </si>
  <si>
    <t>ISUZU-FVM 285 PS-34 TH P + FLAT DECK (TRUCK)</t>
  </si>
  <si>
    <t>ISUZU-FVM 285 PS-34 THP + LOS BAK</t>
  </si>
  <si>
    <t>ISUZU-FVM 285 PS-34 U 245 PS + TANGKI</t>
  </si>
  <si>
    <t>ISUZU-FVM 285 PS-34 W</t>
  </si>
  <si>
    <t>ISUZU-FVM 285 PS-34 W + DUMP</t>
  </si>
  <si>
    <t>ISUZU-FVM 285 PS-34 W + TANGKI</t>
  </si>
  <si>
    <t>ISUZU-FVM 285 PS-34 W + WING BOX</t>
  </si>
  <si>
    <t>ISUZU-FVM 285 PS-34T HP + BAK BESI</t>
  </si>
  <si>
    <t>ISUZU-FVM 285 PS-34T HP + BAK KAYU</t>
  </si>
  <si>
    <t>ISUZU-FVM 285 PS-34T HP + WING BOX</t>
  </si>
  <si>
    <t>ISUZU-FVM 285 PS-34U HP 5.8 (N)+FLAT DECK</t>
  </si>
  <si>
    <t>ISUZU-FVM-240 PS 34 W + BAK BESI</t>
  </si>
  <si>
    <t>ISUZU-FVM-240 PS 34 W + WING BOX</t>
  </si>
  <si>
    <t>ISUZU-FVR 240 PS-240 PS  34L + TANGKI</t>
  </si>
  <si>
    <t>ISUZU-FVR 240 PS-240 PS 34 L + DUMP</t>
  </si>
  <si>
    <t>ISUZU-FVR 240 PS-34 L</t>
  </si>
  <si>
    <t>ISUZU-FVR 240 PS-34 L + BAK BESI</t>
  </si>
  <si>
    <t>ISUZU-FVR 240 PS-34 L + HEAD TRAILER 20 FT DA</t>
  </si>
  <si>
    <t>ISUZU-FVR 240 PS-34 P</t>
  </si>
  <si>
    <t>ISUZU-FVR 240 PS-34 P 240 PS + TANGKI</t>
  </si>
  <si>
    <t>ISUZU-FVR 240 PS-34 P TH + TRAILER 20 FT 2 AXLE</t>
  </si>
  <si>
    <t>ISUZU-FVR 240 PS-34 P TH + TRAILER 3 AXLE 40 FT</t>
  </si>
  <si>
    <t>ISUZU-FVR 240 PS-34 P TH + TRAILER 40 2AXL</t>
  </si>
  <si>
    <t>ISUZU-FVR 240 PS-34 P TH + TRAILER AXLE 40 FT</t>
  </si>
  <si>
    <t>ISUZU-FVR 240 PS-34 P TRACTOR HEAD</t>
  </si>
  <si>
    <t>ISUZU-FVR 240 PS-34 PT TH + TRAILER AXLE 40 FT</t>
  </si>
  <si>
    <t>ISUZU-FVR 240 PS-34 S</t>
  </si>
  <si>
    <t>ISUZU-FVR 240 PS-34 S + BAK BESI</t>
  </si>
  <si>
    <t>ISUZU-FVR 240 PS-34 S + BOX</t>
  </si>
  <si>
    <t>ISUZU-FVR 240 PS-34 S + WING BOX</t>
  </si>
  <si>
    <t>ISUZU-FVR 240 PS-34 TH + SEMI TRAILER 20 FT</t>
  </si>
  <si>
    <t>ISUZU-FVR 240 PS-34S + CAR CARRIER</t>
  </si>
  <si>
    <t>ISUZU-FVR 240 PS-34S + DROPSIDE TADANO CARGO CRANE</t>
  </si>
  <si>
    <t>ISUZU-FVR 285 PS-34 P + BAK BESI</t>
  </si>
  <si>
    <t>ISUZU-FVR 285 PS-34 S</t>
  </si>
  <si>
    <t>ISUZU-FVR 285 PS-34 S + BAK BESI</t>
  </si>
  <si>
    <t>ISUZU-FVR 285 PS-34 S + BAK KAYU</t>
  </si>
  <si>
    <t>ISUZU-FVR 285 PS-34 S + BOX BESI</t>
  </si>
  <si>
    <t>ISUZU-FVR 285 PS-34 S + TANGKI</t>
  </si>
  <si>
    <t>ISUZU-FVR 285 PS-34 S + TRAILER 40 FEET</t>
  </si>
  <si>
    <t>ISUZU-FVR 34 P-34P 240 PS + BOX BESI</t>
  </si>
  <si>
    <t>ISUZU-FVR 34 S-+ BAK BESI PLUS CRANE</t>
  </si>
  <si>
    <t>ISUZU-FVR 34 S-34 S + DROP SIDE</t>
  </si>
  <si>
    <t>ISUZU-FVR 34 S-SN + BAK BESI</t>
  </si>
  <si>
    <t>ISUZU-FVZ 285 PS-+ SELF LOADER HIDROLIC JACK</t>
  </si>
  <si>
    <t>ISUZU-FVZ 285 PS-34 N HP 6.1 + DUMP TRUCK</t>
  </si>
  <si>
    <t>ISUZU-FVZ 285 PS-34 P</t>
  </si>
  <si>
    <t>ISUZU-FVZ 285 PS-34 p + BAK BESI</t>
  </si>
  <si>
    <t>ISUZU-FVZ 285 PS-34 P + DUMP</t>
  </si>
  <si>
    <t>ISUZU-FVZ 285 PS-34 P + FLAT DECK TRONTON</t>
  </si>
  <si>
    <t>ISUZU-FVZ 285 PS-34 P + LOSS BAK</t>
  </si>
  <si>
    <t>ISUZU-FVZ 285 PS-34 P + MIXER</t>
  </si>
  <si>
    <t>ISUZU-FVZ 285 PS-34 P + TANGKI</t>
  </si>
  <si>
    <t>ISUZU-FVZ 285 PS-34 P TH + TRAILER</t>
  </si>
  <si>
    <t>ISUZU-FVZ 285 PS-34 P TRAKTOR HEAD + LOWBAD</t>
  </si>
  <si>
    <t>ISUZU-FVZ 285 PS-34 T + BAK BESI</t>
  </si>
  <si>
    <t>ISUZU-FVZ 285 PS-34 T + CRANE</t>
  </si>
  <si>
    <t>ISUZU-FVZ 285 PS-34 T + LOS BAK</t>
  </si>
  <si>
    <t>ISUZU-FVZ 285 PS-34 T 6X4 WING BOX</t>
  </si>
  <si>
    <t>ISUZU-FVZ 285 PS-34 T LWB</t>
  </si>
  <si>
    <t>ISUZU-FVZ 285 PS-FVZ 34K + MIXER</t>
  </si>
  <si>
    <t>ISUZU-FVZ 285 PS-TRACTOR HEAD</t>
  </si>
  <si>
    <t>ISUZU-FVZ 285 PS-UHP 6x4 + TANGKI CPO 28KL</t>
  </si>
  <si>
    <t>ISUZU-GIGA-FRR 90 Q</t>
  </si>
  <si>
    <t>ISUZU-GIGA-FRR 90 Q + WING BOX</t>
  </si>
  <si>
    <t>ISUZU-GIGA-FTR 210 PS90 S + CRANE</t>
  </si>
  <si>
    <t>ISUZU-GIGA-FTR 90 C + BOX BESI</t>
  </si>
  <si>
    <t>ISUZU-GIGA-FTR 90 L + TANGKI</t>
  </si>
  <si>
    <t>ISUZU-GIGA-FTR 90 S + BOX BESI</t>
  </si>
  <si>
    <t>ISUZU-GIGA-FTR 90 S + WINGBOX</t>
  </si>
  <si>
    <t>ISUZU-GIGA-FTR 90 S +TADANO CRANE</t>
  </si>
  <si>
    <t>ISUZU-GIGA-FTR 90 T + BAK BESI</t>
  </si>
  <si>
    <t>ISUZU-GIGA-FTR 90 T + BOX BESI</t>
  </si>
  <si>
    <t>ISUZU-GIGA-FTR 90 T + WING BOX</t>
  </si>
  <si>
    <t>ISUZU-GIGA-FVM 34 N (N)</t>
  </si>
  <si>
    <t>ISUZU-GIGA-FVM 34 N (TRONTON) 6x2 + DEREK</t>
  </si>
  <si>
    <t>ISUZU-GIGA-FVM 34 N + TANGKI</t>
  </si>
  <si>
    <t>ISUZU-GIGA-FVM 34 N TRONTON + DUMP TRUCK</t>
  </si>
  <si>
    <t>ISUZU-GIGA-FVM 34 Q (6X2) MT + TANGKI SOLAR</t>
  </si>
  <si>
    <t>ISUZU-GIGA-FVM 34 U (N)</t>
  </si>
  <si>
    <t>ISUZU-GIGA-FVM 34 U (N) + WINGBOX</t>
  </si>
  <si>
    <t>ISUZU-GIGA-FVM 34 U (N) 245 PS+BOX FREEZER</t>
  </si>
  <si>
    <t>ISUZU-GIGA-FVM 34 U 245 PS + DROPSIDE</t>
  </si>
  <si>
    <t>ISUZU-GIGA-FVM 34 U 245 PS + LOSS BAK</t>
  </si>
  <si>
    <t>ISUZU-GIGA-FVM 34 U E4</t>
  </si>
  <si>
    <t>ISUZU-GIGA-FVM 34 U HP + WING BOX</t>
  </si>
  <si>
    <t>ISUZU-GIGA-FVM 34 U HP 5.8 (N) + LAADBAK DROPSIDE</t>
  </si>
  <si>
    <t>ISUZU-GIGA-FVM 34 U HP 5.8 (N) + TANGKI</t>
  </si>
  <si>
    <t>ISUZU-GIGA-FVM 34 U HP 5.8 (NEW) + BOX BESI</t>
  </si>
  <si>
    <t>ISUZU-GIGA-FVM 34 U HP 5.8 + BAK BESI</t>
  </si>
  <si>
    <t>ISUZU-GIGA-FVM 34 U HP 5.8 + WING BOX</t>
  </si>
  <si>
    <t>ISUZU-GIGA-FVM 34 U HP 5.8 FLAT BED</t>
  </si>
  <si>
    <t>ISUZU-GIGA-FVM 34 U(N) + WING BOX</t>
  </si>
  <si>
    <t>ISUZU-GIGA-FVM 34 UHP 6x2 + TRUCK CARGO</t>
  </si>
  <si>
    <t>ISUZU-GIGA-FVM 34Q 240 PS + BAK BESI</t>
  </si>
  <si>
    <t>ISUZU-GIGA-FVM 34W + CRANE</t>
  </si>
  <si>
    <t>ISUZU-GIGA-FVM U HP</t>
  </si>
  <si>
    <t>ISUZU-GIGA-FVM U HP + BOX FREEZER</t>
  </si>
  <si>
    <t>ISUZU-GIGA-FVM U HP E4 (6X2) 285 PS + DUMP</t>
  </si>
  <si>
    <t>ISUZU-GIGA-FVR 240 PS34 P + WING BOX</t>
  </si>
  <si>
    <t>ISUZU-GIGA-FVR 34 BAK BESI</t>
  </si>
  <si>
    <t>ISUZU-GIGA-FVR 34 L + DEREK</t>
  </si>
  <si>
    <t>ISUZU-GIGA-FVR 34 L + TANGKI</t>
  </si>
  <si>
    <t>ISUZU-GIGA-FVR 34 P + TANGKI BBM 10KL</t>
  </si>
  <si>
    <t>ISUZU-GIGA-FVR 34 P TH (N)</t>
  </si>
  <si>
    <t>ISUZU-GIGA-FVR 34 P TH (N) + TANGKI TRACTOR HEAD</t>
  </si>
  <si>
    <t>ISUZU-GIGA-FVR 34 P TH + TRAILER AXLE 20 FEET</t>
  </si>
  <si>
    <t>ISUZU-GIGA-FVR 34 Q (N) + BAK BESI</t>
  </si>
  <si>
    <t>ISUZU-GIGA-FVR 34 S</t>
  </si>
  <si>
    <t>ISUZU-GIGA-FVR 34 S 245 PS + BAK BESI</t>
  </si>
  <si>
    <t>ISUZU-GIGA-FVR 34 TH + TRAILER</t>
  </si>
  <si>
    <t>ISUZU-GIGA-FVR 34 U (N) + BAK BESI</t>
  </si>
  <si>
    <t>ISUZU-GIGA-FVR 34 U (N) + BOX BESI</t>
  </si>
  <si>
    <t>ISUZU-GIGA-FVR 34 U (N) + WING BOX</t>
  </si>
  <si>
    <t>ISUZU-GIGA-FVR 34P + THERMO KING</t>
  </si>
  <si>
    <t>ISUZU-GIGA-FVR 34P TH +TRAILER FLATEBED</t>
  </si>
  <si>
    <t>ISUZU-GIGA-FVR 34P TH 245 PS</t>
  </si>
  <si>
    <t>ISUZU-GIGA-FVR34 TH+TRAILER 40 FEET 3 AXLE</t>
  </si>
  <si>
    <t>ISUZU-GIGA-FVZ 285 PS 34 + TANGKI VACUM</t>
  </si>
  <si>
    <t>ISUZU-GIGA-FVZ 34 K MX + MIXER</t>
  </si>
  <si>
    <t>ISUZU-GIGA-FVZ 34 L HP MX + MIXER</t>
  </si>
  <si>
    <t>ISUZU-GIGA-FVZ 34 L HP MX 285 PS + MIXER 7</t>
  </si>
  <si>
    <t>ISUZU-GIGA-FVZ 34 N + DUMP TRUCK</t>
  </si>
  <si>
    <t>ISUZU-GIGA-FVZ 34 N HP 6.1 N + FLAT DECK</t>
  </si>
  <si>
    <t>ISUZU-GIGA-FVZ 34 P TH 6X4 + LUBE SERVICE TRUCK</t>
  </si>
  <si>
    <t>ISUZU-GIGA-FVZ 34 P TH TRACTOR HEAD</t>
  </si>
  <si>
    <t>ISUZU-GIGA-FVZ 34 T + TANGKI</t>
  </si>
  <si>
    <t>ISUZU-GIGA-FVZ 34 T + TANGKI HIBLOW 30 TON</t>
  </si>
  <si>
    <t>ISUZU-GIGA-FVZ 34 U HP (N) + DUMP</t>
  </si>
  <si>
    <t>ISUZU-GIGA-FVZ 34 U HP + LOSBAK</t>
  </si>
  <si>
    <t>ISUZU-GIGA-FVZ 34 UHP 6x4 + TANGKI CPO 28KL</t>
  </si>
  <si>
    <t>ISUZU-GIGA-FVZ 34NHP + DUMP</t>
  </si>
  <si>
    <t>ISUZU-GIGA-FVZ 34P + DUMP</t>
  </si>
  <si>
    <t>ISUZU-GIGA-FVZ 34UHP</t>
  </si>
  <si>
    <t>ISUZU-GIGA-FVZ 34UHP + BAK BESI DROPSIDE</t>
  </si>
  <si>
    <t>ISUZU-GIGA-FVZ 34UHP + CRANE</t>
  </si>
  <si>
    <t>ISUZU-GIGA-FVZ 34UHP+BAK BESI+SELF LOADER</t>
  </si>
  <si>
    <t>ISUZU-GIGA-FVZ 34UHP+SELF LOADER</t>
  </si>
  <si>
    <t>ISUZU-GIGA-FVZ34K TRUCK MIXER</t>
  </si>
  <si>
    <t>ISUZU-GIGA-GVR 285 PS 34 H TH + TRAILER</t>
  </si>
  <si>
    <t>ISUZU-GIGA-GVR 285 PS 34H+TANGKI</t>
  </si>
  <si>
    <t>ISUZU-GIGA-GVR 34 J HP ABS+TRAILER 40 FEET 2 AXLE</t>
  </si>
  <si>
    <t>ISUZU-GIGA-GVR 34 J HP ABS+TRAILER 40 FEET 3 AXLE</t>
  </si>
  <si>
    <t>ISUZU-GIGA-GVR 34 U + BOX BESI</t>
  </si>
  <si>
    <t>ISUZU-GIGA-GVR 34H TH + TRAILER + BOX BESI</t>
  </si>
  <si>
    <t>ISUZU-GIGA-GVR 34J ABS TRACTOR HEAD</t>
  </si>
  <si>
    <t>ISUZU-GIGA-GVR 34U + TANGKI</t>
  </si>
  <si>
    <t>ISUZU-GIGA-GVR J</t>
  </si>
  <si>
    <t>ISUZU-GIGA-GVZ 34 K HP ABS TH + TANGKI</t>
  </si>
  <si>
    <t>ISUZU-GIGA-GVZ 34 K HP ABS TH + TRAILER40 FT3AXL</t>
  </si>
  <si>
    <t>ISUZU-GIGA-GXZ 60 K ABS + TRAILER</t>
  </si>
  <si>
    <t>ISUZU-GIGA-GXZ 60K HP ABS TRACTOR HEAD(N 345 PS)</t>
  </si>
  <si>
    <t>ISUZU-GIGA-TRUCK FLATBED FR R 90 Q</t>
  </si>
  <si>
    <t>ISUZU-GVR-285 PS 34 H</t>
  </si>
  <si>
    <t>ISUZU-GVR-285 PS 34 H + TRAILER</t>
  </si>
  <si>
    <t>ISUZU-GVR-285 PS 34 H + TRAILER 40 FEET 3 AXLE</t>
  </si>
  <si>
    <t>ISUZU-GVR-285 PS 34 H TRACTOR HEAD</t>
  </si>
  <si>
    <t>ISUZU-GVR-285 PS 34 TH + TANGKI</t>
  </si>
  <si>
    <t>ISUZU-GVR-34 H TH + TRAILER 40 FEET 2 AXL</t>
  </si>
  <si>
    <t>ISUZU-GVR-34 H TH + TRAILER 40 FEET 3 AXLE</t>
  </si>
  <si>
    <t>ISUZU-GVR-34 J HP ABS TH + TANGKI BBM 24.000L</t>
  </si>
  <si>
    <t>ISUZU-GVR-34J HP ABS Tractor Head (N)</t>
  </si>
  <si>
    <t>ISUZU-GVZ-34K TH</t>
  </si>
  <si>
    <t>ISUZU-GVZ-GIGA 34 K TH TRAILER 40 FT 3 AXLE</t>
  </si>
  <si>
    <t>ISUZU-GVZ-GIGA 34 K+TRAILER 40 FEET 3 AXLE</t>
  </si>
  <si>
    <t>ISUZU-PHR-54 C BB (LC)</t>
  </si>
  <si>
    <t>ISUZU-TRAGA-BAK BESI</t>
  </si>
  <si>
    <t>ISUZU-TRAGA-BLIND VAN</t>
  </si>
  <si>
    <t>ISUZU-TRAGA-BOX ALUMINIUM</t>
  </si>
  <si>
    <t>ISUZU-TRAGA-BOX FIBERGLASS</t>
  </si>
  <si>
    <t>ISUZU-TRAGA-PHR 54 C AB BLIND VAN</t>
  </si>
  <si>
    <t>ISUZU-TRAGA-PHR 54 C AB BOX</t>
  </si>
  <si>
    <t>ISUZU-TRAGA-PHR 54 C BB + BOX</t>
  </si>
  <si>
    <t>ISUZU-TRAGA-PHR54U 4x2 MT</t>
  </si>
  <si>
    <t>ISUZU-TRAGA-PICK UP + BOX</t>
  </si>
  <si>
    <t>ISUZU-TRAGA-PICK UP + BOX ALUMINIUM</t>
  </si>
  <si>
    <t>ISUZU-TRAGA-PICK UP + BOX FREEZER</t>
  </si>
  <si>
    <t>ISUZU-TRAGA-PICK UP FD + ALUMUNIUM BORDES</t>
  </si>
  <si>
    <t>ISUZU-TRAGA-PICK UP FLAT DECK</t>
  </si>
  <si>
    <t>ISUZU-TRAGA-PICK UP MOBIL TOKO</t>
  </si>
  <si>
    <t>ISUZU-TRAGA-PICK UP PHR 54 C AA</t>
  </si>
  <si>
    <t>ISUZU-TRAGA-PICK UP PHR 54 C AB</t>
  </si>
  <si>
    <t>ISUZU-TRAGA-PICK UP PHR 54 CBBS</t>
  </si>
  <si>
    <t>ISUZU-TRAGA-PICK UP REFIGERATOR</t>
  </si>
  <si>
    <t>ISUZU-TRAGA-PU EURO 4</t>
  </si>
  <si>
    <t>ISUZU-TRAGA-PU PHR54U CAAIN1 4x2 MT</t>
  </si>
  <si>
    <t>ISUZU-TRAGA-PUFD PHR54C BB E4 + BOX ALUMINIUM</t>
  </si>
  <si>
    <t>ISUZU-TRAGA-TBR54TURBO BLIND VAN</t>
  </si>
  <si>
    <t>MITSUBISHI-CANTER-FE 71 L 4X2 + LIGHT TRUCK BOX</t>
  </si>
  <si>
    <t>MITSUBISHI-CANTER-FE 71 LBCN+KAROSERI MICROBUS</t>
  </si>
  <si>
    <t>MITSUBISHI-CANTER-FE 71 N YELLOW + BOX BESI</t>
  </si>
  <si>
    <t>MITSUBISHI-CANTER-FE 71 N YELLOW+BAK BESI</t>
  </si>
  <si>
    <t>MITSUBISHI-CANTER-FE 74 HD N + BOX ALUMUNIUM</t>
  </si>
  <si>
    <t>MITSUBISHI-CANTER-FE 74 HD N + BOX BESI</t>
  </si>
  <si>
    <t>MITSUBISHI-CANTER-FE 74 HD N 136 PS + DUMP TRUCK</t>
  </si>
  <si>
    <t>MITSUBISHI-CANTER-FE 74 HD N 4x2 MT + BAK BESI</t>
  </si>
  <si>
    <t>MITSUBISHI-CANTER-FE 74 HD N YELLOW</t>
  </si>
  <si>
    <t>MITSUBISHI-CANTER-FE 74 HD N YELLOW + BAK BESI</t>
  </si>
  <si>
    <t>MITSUBISHI-CANTER-FE 74 HD N YELLOW + BAK KAYU</t>
  </si>
  <si>
    <t>MITSUBISHI-CANTER-FE 74 HD N YELLOW + DUMP</t>
  </si>
  <si>
    <t>MITSUBISHI-CANTER-FE 74 HDN (4x2) + TANGKI</t>
  </si>
  <si>
    <t>MITSUBISHI-CANTER-FE 74 HDN + LOSBAK</t>
  </si>
  <si>
    <t>MITSUBISHI-CANTER-FE 74 L N + BOX ALUMUNIUM</t>
  </si>
  <si>
    <t>MITSUBISHI-CANTER-FE 74 LN + BAK BESI</t>
  </si>
  <si>
    <t>MITSUBISHI-CANTER-FE 74L K 4X2  + LIGHT TRUCK BOX</t>
  </si>
  <si>
    <t>MITSUBISHI-CANTER-FE 74L N (4x2) M/T</t>
  </si>
  <si>
    <t>MITSUBISHI-CANTER-FE 74L N YELLOW + BOX BESI</t>
  </si>
  <si>
    <t>MITSUBISHI-CANTER-FE 74L+CRANE 3 TONE+FLATBED</t>
  </si>
  <si>
    <t>MITSUBISHI-CANTER-FE 75 SHDX N (4X2)M/T + TANGKI</t>
  </si>
  <si>
    <t>MITSUBISHI-CANTER-FE 75 SHDX N 4x2 MT + MIXER</t>
  </si>
  <si>
    <t>MITSUBISHI-CANTER-FE 75 SHDX N YELLOW</t>
  </si>
  <si>
    <t>MITSUBISHI-CANTER-FE 75 SHDX N YELLOW + BAK BESI</t>
  </si>
  <si>
    <t>MITSUBISHI-CANTER-FE 75 SHDX N YELLOW + BAK KAYU</t>
  </si>
  <si>
    <t>MITSUBISHI-CANTER-FE 75 SHDX N YELLOW + DUMP</t>
  </si>
  <si>
    <t>MITSUBISHI-CANTER-FE 84 G N + BAK BESI</t>
  </si>
  <si>
    <t>MITSUBISHI-CANTER-FE 84 G N YELLOW + BAK KAYU</t>
  </si>
  <si>
    <t>MITSUBISHI-CANTER-FE 84 GN 4x2 + BAK BESI</t>
  </si>
  <si>
    <t>MITSUBISHI-CANTER-FE 84 GN YELLOW + BAK BESI</t>
  </si>
  <si>
    <t>MITSUBISHI-CANTER-FE 84 GS N + BOX BESI</t>
  </si>
  <si>
    <t>MITSUBISHI-CANTER-FE 84 GS N 4x2 MT</t>
  </si>
  <si>
    <t>MITSUBISHI-CANTER-FE 84 GS N 4x2 MT + BAK BESI</t>
  </si>
  <si>
    <t>MITSUBISHI-CANTER-FE 84 GS N YELLOW 150PS + TANGKI</t>
  </si>
  <si>
    <t>MITSUBISHI-CANTER-FE 84 GS N YELLOW 150PS+BAK BESI</t>
  </si>
  <si>
    <t>MITSUBISHI-CANTER-FE 84 GS N YELLOW 150PS+BAK KAYU</t>
  </si>
  <si>
    <t>MITSUBISHI-CANTER-FE 84 SHDX + FLAT DECK</t>
  </si>
  <si>
    <t>MITSUBISHI-CANTER-FE 84 SHDX LN (4X2)M/T</t>
  </si>
  <si>
    <t>MITSUBISHI-CANTER-FE 84 SHDX N 4X2 M/T</t>
  </si>
  <si>
    <t>MITSUBISHI-CANTER-FE 84 SHDX N YELLOW+TANGKI</t>
  </si>
  <si>
    <t>MITSUBISHI-CANTER-FE 84 SHDX N YLW 150PS+BAK BESI</t>
  </si>
  <si>
    <t>MITSUBISHI-CANTER-FE 84 SHDX N YLW 150PS+BAK KAYU</t>
  </si>
  <si>
    <t>MITSUBISHI-CANTER-FE 84G 4x2 + CONCRETE PUMP</t>
  </si>
  <si>
    <t>MITSUBISHI-CANTER-FE 84G N YELLOW + BOX ALUMUNIUM</t>
  </si>
  <si>
    <t>MITSUBISHI-CANTER-FE 84G N YELLOW + TANGKI</t>
  </si>
  <si>
    <t>MITSUBISHI-CANTER-FE SHDX K HI GEAR+BAK KAYU</t>
  </si>
  <si>
    <t>MITSUBISHI-CANTER-FE71 L 4X2 MT+REFRIGERATOR BOX</t>
  </si>
  <si>
    <t>MITSUBISHI-CANTER-FE71 L N(4X2)+ BOX ALUMUNIUM</t>
  </si>
  <si>
    <t>MITSUBISHI-CANTER-FE71 LONG 125PS + BOX ALUMUNIUM</t>
  </si>
  <si>
    <t>MITSUBISHI-CANTER-FE71L 4X2 MT+LIGHT TRUCK BOX</t>
  </si>
  <si>
    <t>MITSUBISHI-CANTER-FE71PS 4X2 MT+LIGHT TRUCK BOX</t>
  </si>
  <si>
    <t>MITSUBISHI-CANTER-FE73 4X2 MT+LIGHT TRUCK BOX</t>
  </si>
  <si>
    <t>MITSUBISHI-CANTER-FE73N 4X2 MT+LIGHT TRUCK BOX</t>
  </si>
  <si>
    <t>MITSUBISHI-CANTER-FE74 HD N 4X2 M/T</t>
  </si>
  <si>
    <t>MITSUBISHI-CANTER-FE74 HDS N YELLOW+BAK BESI</t>
  </si>
  <si>
    <t>MITSUBISHI-CANTER-FE74L K 4X2 MT+LIGHT TRUCK BOX</t>
  </si>
  <si>
    <t>MITSUBISHI-CANTER-FE74L K 4X2 MT+REFRIGERATOR BOX</t>
  </si>
  <si>
    <t>MITSUBISHI-CANTER-FE74S K 4X2 MT+LIGHT TRUCK BOX</t>
  </si>
  <si>
    <t>MITSUBISHI-CANTER-FE84 G N YELLOW+BOX THERMOKING</t>
  </si>
  <si>
    <t>MITSUBISHI-COLT DIESEL-120 S FB 1.5 PU MT</t>
  </si>
  <si>
    <t>MITSUBISHI-COLT DIESEL-DIESEL 110 PS FE 71</t>
  </si>
  <si>
    <t>MITSUBISHI-COLT DIESEL-FE 449 MICROBUS</t>
  </si>
  <si>
    <t>MITSUBISHI-COLT DIESEL-FE 71 4x2 M/T</t>
  </si>
  <si>
    <t>MITSUBISHI-COLT DIESEL-FE 71 4X2 M/T + WING BOX</t>
  </si>
  <si>
    <t>MITSUBISHI-COLT DIESEL-FE 71 4X2 MT</t>
  </si>
  <si>
    <t>MITSUBISHI-COLT DIESEL-FE 71 4X2 MT + BAK KAYU</t>
  </si>
  <si>
    <t>MITSUBISHI-COLT DIESEL-FE 71 BC (4X2) MT</t>
  </si>
  <si>
    <t>MITSUBISHI-COLT DIESEL-FE 71 PS LONG</t>
  </si>
  <si>
    <t>MITSUBISHI-COLT DIESEL-FE 73 110 PS</t>
  </si>
  <si>
    <t>MITSUBISHI-COLT DIESEL-FE 73 4X2 MT</t>
  </si>
  <si>
    <t>MITSUBISHI-COLT DIESEL-FE 73 4X2 MT + BAK KAYU</t>
  </si>
  <si>
    <t>MITSUBISHI-COLT DIESEL-FE 73 HD + LOS BAK</t>
  </si>
  <si>
    <t>MITSUBISHI-COLT DIESEL-FE 73 MT LIGHT TRUCK BOX</t>
  </si>
  <si>
    <t>MITSUBISHI-COLT DIESEL-FE 74 HD N + DUMP TRUCK</t>
  </si>
  <si>
    <t>MITSUBISHI-COLT DIESEL-FE 74 HDK (4X2) MT+BOX BESI</t>
  </si>
  <si>
    <t>MITSUBISHI-COLT DIESEL-FE 74 HDK + BOX ALUMUNIUM</t>
  </si>
  <si>
    <t>MITSUBISHI-COLT DIESEL-FE 74 HDK + CRANE</t>
  </si>
  <si>
    <t>MITSUBISHI-COLT DIESEL-FE 74 HDK DUMP TRUCK 4X4</t>
  </si>
  <si>
    <t>MITSUBISHI-COLT DIESEL-FE 74 HDK+ BOX FREEZER</t>
  </si>
  <si>
    <t>MITSUBISHI-COLT DIESEL-FE 74 HDV (4X2)</t>
  </si>
  <si>
    <t>MITSUBISHI-COLT DIESEL-FE 74 HDV (4X2)+TANGKI</t>
  </si>
  <si>
    <t>MITSUBISHI-COLT DIESEL-FE 74 HDV + BOX ALUMUNIUM</t>
  </si>
  <si>
    <t>MITSUBISHI-COLT DIESEL-FE 74 HDV 4X2 MT + BAK BESI</t>
  </si>
  <si>
    <t>MITSUBISHI-COLT DIESEL-FE 74 HDV 4X2 MT+DUMP TRUCK</t>
  </si>
  <si>
    <t>MITSUBISHI-COLT DIESEL-FE 74 HDV K + BOX ALUMUNIUM</t>
  </si>
  <si>
    <t>MITSUBISHI-COLT DIESEL-FE 74 HDV MT (4X2)</t>
  </si>
  <si>
    <t>MITSUBISHI-COLT DIESEL-FE 74 HDV(4X2)+KAROSERI BUS</t>
  </si>
  <si>
    <t>MITSUBISHI-COLT DIESEL-FE 74 HDV+CAR CARRIER</t>
  </si>
  <si>
    <t>MITSUBISHI-COLT DIESEL-FE 74 LONG + LOS BAK</t>
  </si>
  <si>
    <t>MITSUBISHI-COLT DIESEL-FE 74 S + BAK BESI</t>
  </si>
  <si>
    <t>MITSUBISHI-COLT DIESEL-FE 74 S + BAK KAYU</t>
  </si>
  <si>
    <t>MITSUBISHI-COLT DIESEL-FE 74 S + BOX</t>
  </si>
  <si>
    <t>MITSUBISHI-COLT DIESEL-FE 74 S + BOX BESI</t>
  </si>
  <si>
    <t>MITSUBISHI-COLT DIESEL-FE 74 S + TANGKI</t>
  </si>
  <si>
    <t>MITSUBISHI-COLT DIESEL-FE 74L 125PS + BOX ALMUNIUM</t>
  </si>
  <si>
    <t>MITSUBISHI-COLT DIESEL-FE 74S(4X2) MT+CAR CARRIER</t>
  </si>
  <si>
    <t>MITSUBISHI-COLT DIESEL-FE 75 SHDX N + DUMP</t>
  </si>
  <si>
    <t>MITSUBISHI-COLT DIESEL-FE 84 4X2 M/T + CAR CARRIER</t>
  </si>
  <si>
    <t>MITSUBISHI-COLT DIESEL-FE 84 G</t>
  </si>
  <si>
    <t>MITSUBISHI-COLT DIESEL-FE 84 G HDL 4x2 + BAK KAYU</t>
  </si>
  <si>
    <t>MITSUBISHI-COLT DIESEL-FE 84 G HDL K + DUMP TRUCK</t>
  </si>
  <si>
    <t>MITSUBISHI-COLT DIESEL-FE 84 G K (4x2) M/T + BOX</t>
  </si>
  <si>
    <t>MITSUBISHI-COLT DIESEL-FE 84 HDL + DUMP TRUCK</t>
  </si>
  <si>
    <t>MITSUBISHI-COLT DIESEL-FE 84 HDL K + MAN HAULER</t>
  </si>
  <si>
    <t>MITSUBISHI-COLT DIESEL-FE 84G (4X2) M/T + BAK KAYU</t>
  </si>
  <si>
    <t>MITSUBISHI-COLT DIESEL-FE 84G (4X2) M/T + BOX BESI</t>
  </si>
  <si>
    <t>MITSUBISHI-COLT DIESEL-FE 84G (4x2) MT + FLAT BED</t>
  </si>
  <si>
    <t>MITSUBISHI-COLT DIESEL-FE 84G + CONCRETE PUMP</t>
  </si>
  <si>
    <t>MITSUBISHI-COLT DIESEL-FE 84G 4X2 MT + CRANE</t>
  </si>
  <si>
    <t>MITSUBISHI-COLT DIESEL-FE 84G 4X2 MT + DUMP</t>
  </si>
  <si>
    <t>MITSUBISHI-COLT DIESEL-FE 84G 4X2 MT + SELF LOADER</t>
  </si>
  <si>
    <t>MITSUBISHI-COLT DIESEL-FE 84G K (4X2) MT + TANGKI</t>
  </si>
  <si>
    <t>MITSUBISHI-COLT DIESEL-FE 84G(4X2)M/T+BAK BESI</t>
  </si>
  <si>
    <t>MITSUBISHI-COLT DIESEL-FE HDV 4X2 MT+DUMP TRUCK</t>
  </si>
  <si>
    <t>MITSUBISHI-COLT DIESEL-FE SHD 4x2 MT + BAK KAYU</t>
  </si>
  <si>
    <t>MITSUBISHI-COLT DIESEL-FE SHD 4X2 MT + DUMP</t>
  </si>
  <si>
    <t>MITSUBISHI-COLT DIESEL-FE SHD 4X2 MT + TANGKI</t>
  </si>
  <si>
    <t>MITSUBISHI-COLT DIESEL-FE SHD M/T + BAKBESI</t>
  </si>
  <si>
    <t>MITSUBISHI-COLT DIESEL-FE SHDX 4X2 MT+BAK BESI</t>
  </si>
  <si>
    <t>MITSUBISHI-COLT DIESEL-FE SHDX 4X2 MT+BAK KAYU</t>
  </si>
  <si>
    <t>MITSUBISHI-COLT DIESEL-FE SHDX K + DUMP</t>
  </si>
  <si>
    <t>MITSUBISHI-COLT DIESEL-FE SHDX K HI GEAR(4X2)MT</t>
  </si>
  <si>
    <t>MITSUBISHI-COLT DIESEL-FE SUPER HDX (4X2) MT</t>
  </si>
  <si>
    <t>MITSUBISHI-COLT DIESEL-FE SUPER HDX HI GEAR</t>
  </si>
  <si>
    <t>MITSUBISHI-COLT DIESEL-FE SUPER HDX HI GEAR + DUMP</t>
  </si>
  <si>
    <t>MITSUBISHI-COLT DIESEL-FE SUPER HDX HI PS 136</t>
  </si>
  <si>
    <t>MITSUBISHI-COLT DIESEL-FE SUPER HDX HI PS 136 DUMP</t>
  </si>
  <si>
    <t>MITSUBISHI-COLT DIESEL-FE SUPER HDX MT + FLATDECK</t>
  </si>
  <si>
    <t>MITSUBISHI-COLT DIESEL-FE SUPER HDXHI GEAR+BAKBESI</t>
  </si>
  <si>
    <t>MITSUBISHI-COLT DIESEL-FE71 4X2 MT+COLD STORAGE</t>
  </si>
  <si>
    <t>MITSUBISHI-COLT DIESEL-FE71L (4X2) M/T</t>
  </si>
  <si>
    <t>MITSUBISHI-COLT DIESEL-FE71L K (4X2) M/T</t>
  </si>
  <si>
    <t>MITSUBISHI-COLT DIESEL-FE74 HD K (4X2) M/T</t>
  </si>
  <si>
    <t>MITSUBISHI-COLT DIESEL-FE74L (4X2) M/T</t>
  </si>
  <si>
    <t>MITSUBISHI-COLT DIESEL-FE84 G + TOWING</t>
  </si>
  <si>
    <t>MITSUBISHI-COLT DIESEL-FE84 G(4X2) M/T</t>
  </si>
  <si>
    <t>MITSUBISHI-COLT DIESEL-FE84 GK 4X2MT + BAK BESI</t>
  </si>
  <si>
    <t>MITSUBISHI-COLT DIESEL-FE84G 4x2 MT+BOX PENDINGIN</t>
  </si>
  <si>
    <t>MITSUBISHI-COLT DIESEL-FE84G BC + BUS SEKOLAH</t>
  </si>
  <si>
    <t>MITSUBISHI-COLT DIESEL-FE84G HD L K + BOX FREEZZER</t>
  </si>
  <si>
    <t>MITSUBISHI-COLT DIESEL-FE84G TRUCK BOX INTERCOOLER</t>
  </si>
  <si>
    <t>MITSUBISHI-COLT DIESEL-FE84GK (4X2) MT</t>
  </si>
  <si>
    <t>MITSUBISHI-COLT DIESEL-FESUPER HDX + TANGKI BBM</t>
  </si>
  <si>
    <t>MITSUBISHI-COLT DIESEL-L 300 STD + R (4X2)</t>
  </si>
  <si>
    <t>MITSUBISHI-COLT DIESEL-T 120 SS PU 1.5 FDR M/T</t>
  </si>
  <si>
    <t>MITSUBISHI-COLT DIESEL-T120SS PU STD 1.5</t>
  </si>
  <si>
    <t>MITSUBISHI-COLT-DIESEL FE 71 PS (4x2) M/T</t>
  </si>
  <si>
    <t>MITSUBISHI-COLT-DIESEL FE 73 (4x2) MT + BOX BESI</t>
  </si>
  <si>
    <t>MITSUBISHI-COLT-DIESEL FE 73 HD 110 PS + BOX BESI</t>
  </si>
  <si>
    <t>MITSUBISHI-COLT-DIESEL FE 73 HD 4X2 MT+WING BOX</t>
  </si>
  <si>
    <t>MITSUBISHI-COLT-DIESEL FE 74L + BAK BESI</t>
  </si>
  <si>
    <t>MITSUBISHI-COLT-DIESEL FE84 GK 4X2 MT + DUMP</t>
  </si>
  <si>
    <t>MITSUBISHI-COLT-DIESELFE 73 4X2 MT+BOX ALUMUNIUM</t>
  </si>
  <si>
    <t>MITSUBISHI-COLT-DIESELFE 74 HDK+TANGKI AIR 8000L</t>
  </si>
  <si>
    <t>MITSUBISHI-COLT-DIESELFE71N + BOX BESI</t>
  </si>
  <si>
    <t>MITSUBISHI-COLT-DIESELFE74 HDV + MIXER</t>
  </si>
  <si>
    <t>MITSUBISHI-COLT-L300</t>
  </si>
  <si>
    <t>MITSUBISHI-FE-104-100 PS 4 BAN</t>
  </si>
  <si>
    <t>MITSUBISHI-FE-71</t>
  </si>
  <si>
    <t>MITSUBISHI-FE-71 + BAK BESI</t>
  </si>
  <si>
    <t>MITSUBISHI-FE-71 + BAK KAYU</t>
  </si>
  <si>
    <t>MITSUBISHI-FE-71 + BOX ALUMUNIUM</t>
  </si>
  <si>
    <t>MITSUBISHI-FE-71 + BOX BESI</t>
  </si>
  <si>
    <t>MITSUBISHI-FE-71 + BOX FREZZER</t>
  </si>
  <si>
    <t>MITSUBISHI-FE-71 + LOS BAK</t>
  </si>
  <si>
    <t>MITSUBISHI-FE-71 + TANGKI</t>
  </si>
  <si>
    <t>MITSUBISHI-FE-71 110 PS + BOX FREEZER</t>
  </si>
  <si>
    <t>MITSUBISHI-FE-71 110 PS 4 BAN</t>
  </si>
  <si>
    <t>MITSUBISHI-FE-71 110 PS 4 BAN + BAK KAYU</t>
  </si>
  <si>
    <t>MITSUBISHI-FE-71 4X2 M/T PS 110 + BOX</t>
  </si>
  <si>
    <t>MITSUBISHI-FE-71 BC</t>
  </si>
  <si>
    <t>MITSUBISHI-FE-71 BC 110 PS MICRO BUSS</t>
  </si>
  <si>
    <t>MITSUBISHI-FE-71 BUS + KAROSERI BUS</t>
  </si>
  <si>
    <t>MITSUBISHI-FE-71 COLD DIESEL LONG + BOX</t>
  </si>
  <si>
    <t>MITSUBISHI-FE-71 COMPLETE BUS ESPASIO</t>
  </si>
  <si>
    <t>MITSUBISHI-FE-71 L + BAK BESI</t>
  </si>
  <si>
    <t>MITSUBISHI-FE-71 L + BOX</t>
  </si>
  <si>
    <t>MITSUBISHI-FE-71 L + BOX BESI</t>
  </si>
  <si>
    <t>MITSUBISHI-FE-71 L + BOX FROZEN</t>
  </si>
  <si>
    <t>MITSUBISHI-FE-71 L + LOS BAK</t>
  </si>
  <si>
    <t>MITSUBISHI-FE-71 LONG</t>
  </si>
  <si>
    <t>MITSUBISHI-FE-71 LONG + BOX ALUMUNIUM</t>
  </si>
  <si>
    <t>MITSUBISHI-FE-71 LONG BC</t>
  </si>
  <si>
    <t>MITSUBISHI-FE-71 LONG BC + KAROSERI BUS</t>
  </si>
  <si>
    <t>MITSUBISHI-FE-71 MICRO BUS</t>
  </si>
  <si>
    <t>MITSUBISHI-FE-71 MT 4X2+BOX ALUMUNIUM</t>
  </si>
  <si>
    <t>MITSUBISHI-FE-71 POWER STERING</t>
  </si>
  <si>
    <t>MITSUBISHI-FE-71 PS + BOX ALUMINIUM</t>
  </si>
  <si>
    <t>MITSUBISHI-FE-71 PS + FLAT DECK</t>
  </si>
  <si>
    <t>MITSUBISHI-FE-73 + BAK KAYU</t>
  </si>
  <si>
    <t>MITSUBISHI-FE-73 + BOX</t>
  </si>
  <si>
    <t>MITSUBISHI-FE-73 + TANGKI</t>
  </si>
  <si>
    <t>MITSUBISHI-FE-73 + TOWING</t>
  </si>
  <si>
    <t>MITSUBISHI-FE-73 110 PS + BAK BESI</t>
  </si>
  <si>
    <t>MITSUBISHI-FE-73 110 PS + TANGKI</t>
  </si>
  <si>
    <t>MITSUBISHI-FE-73 110 PS 6 BAN</t>
  </si>
  <si>
    <t>MITSUBISHI-FE-73 4X2 MT + REFRIGERATED BOX</t>
  </si>
  <si>
    <t>MITSUBISHI-FE-73 CH</t>
  </si>
  <si>
    <t>MITSUBISHI-FE-73 HD + BAK BESI</t>
  </si>
  <si>
    <t>MITSUBISHI-FE-73 HD + BOX ALUMUNIUM</t>
  </si>
  <si>
    <t>MITSUBISHI-FE-73 HD + BOX PENDINGIN</t>
  </si>
  <si>
    <t>MITSUBISHI-FE-73 HD + LOS BAK</t>
  </si>
  <si>
    <t>MITSUBISHI-FE-73 HD + TOWING</t>
  </si>
  <si>
    <t>MITSUBISHI-FE-73 HD 110 PS + BAK KAYU</t>
  </si>
  <si>
    <t>MITSUBISHI-FE-73 HD 110 PS 6 BAN</t>
  </si>
  <si>
    <t>MITSUBISHI-FE-73 HD 110 PS 6 BAN + DUMP TRUCK</t>
  </si>
  <si>
    <t>MITSUBISHI-FE-73 S + BOX PENDINGIN</t>
  </si>
  <si>
    <t>MITSUBISHI-FE-74 125 PS 6 BAN</t>
  </si>
  <si>
    <t>MITSUBISHI-FE-74 135 PS + DUMP TRUCK</t>
  </si>
  <si>
    <t>MITSUBISHI-FE-74 4X2 MT+ BOX ALUMUNIUM</t>
  </si>
  <si>
    <t>MITSUBISHI-FE-74 HD + ARM ROLL</t>
  </si>
  <si>
    <t>MITSUBISHI-FE-74 HD + BAK BESI</t>
  </si>
  <si>
    <t>MITSUBISHI-FE-74 HD + BAK KAYU</t>
  </si>
  <si>
    <t>MITSUBISHI-FE-74 HD + DUMP</t>
  </si>
  <si>
    <t>MITSUBISHI-FE-74 HD + TANGKI</t>
  </si>
  <si>
    <t>MITSUBISHI-FE-74 HD 125 PS + BAK BESI</t>
  </si>
  <si>
    <t>MITSUBISHI-FE-74 HD 125 PS + HIDRAULIC DUMP TRUCK</t>
  </si>
  <si>
    <t>MITSUBISHI-FE-74 HD 125 PS 6 BAN</t>
  </si>
  <si>
    <t>MITSUBISHI-FE-74 HD 125 PS 6 BAN + DUMP TRUCK</t>
  </si>
  <si>
    <t>MITSUBISHI-FE-74 HD 125 PS LOS BAK</t>
  </si>
  <si>
    <t>MITSUBISHI-FE-74 HD CHASSIS</t>
  </si>
  <si>
    <t>MITSUBISHI-FE-74 HD DT TRUCK</t>
  </si>
  <si>
    <t>MITSUBISHI-FE-74 HD K</t>
  </si>
  <si>
    <t>MITSUBISHI-FE-74 HD K + BAK KAYU</t>
  </si>
  <si>
    <t>MITSUBISHI-FE-74 HD K + DUMP</t>
  </si>
  <si>
    <t>MITSUBISHI-FE-74 HD K + TANGKI</t>
  </si>
  <si>
    <t>MITSUBISHI-FE-74 HD N (4X2) M/T + BAK BESI</t>
  </si>
  <si>
    <t>MITSUBISHI-FE-74 HD N (EURO4) + TANGKI</t>
  </si>
  <si>
    <t>MITSUBISHI-FE-74 HD SUPER SPEED + BAK BESI</t>
  </si>
  <si>
    <t>MITSUBISHI-FE-74 HDK + BAK BESI</t>
  </si>
  <si>
    <t>MITSUBISHI-FE-74 HDK + BAK KAYU RANGKA BESI</t>
  </si>
  <si>
    <t>MITSUBISHI-FE-74 HDK + FLAT DECK</t>
  </si>
  <si>
    <t>MITSUBISHI-FE-74 HDL + BOX ALUMINIUM</t>
  </si>
  <si>
    <t>MITSUBISHI-FE-74 HDV</t>
  </si>
  <si>
    <t>MITSUBISHI-FE-74 HDV  + MIXER</t>
  </si>
  <si>
    <t>MITSUBISHI-FE-74 HDV + BAK BESI</t>
  </si>
  <si>
    <t>MITSUBISHI-FE-74 HDV + BOX ALUMINIUM</t>
  </si>
  <si>
    <t>MITSUBISHI-FE-74 HDV + BOX BESI</t>
  </si>
  <si>
    <t>MITSUBISHI-FE-74 HDV + BOX FREZER</t>
  </si>
  <si>
    <t>MITSUBISHI-FE-74 HDV + BUS</t>
  </si>
  <si>
    <t>MITSUBISHI-FE-74 HDV + CRANE</t>
  </si>
  <si>
    <t>MITSUBISHI-FE-74 HDV + DUMP TRUCK</t>
  </si>
  <si>
    <t>MITSUBISHI-FE-74 HDV + FLAT DECK</t>
  </si>
  <si>
    <t>MITSUBISHI-FE-74 HDV + FOCO CRANE</t>
  </si>
  <si>
    <t>MITSUBISHI-FE-74 HDV + LOS BAK</t>
  </si>
  <si>
    <t>MITSUBISHI-FE-74 HDV + TANGKI</t>
  </si>
  <si>
    <t>MITSUBISHI-FE-74 HDV + TANGKI AIR 8000 L</t>
  </si>
  <si>
    <t>MITSUBISHI-FE-74 HDV + TANGKI BBM AKR</t>
  </si>
  <si>
    <t>MITSUBISHI-FE-74 HDV + TANKI STAINLESS</t>
  </si>
  <si>
    <t>MITSUBISHI-FE-74 HDV + TANKI STANLESS</t>
  </si>
  <si>
    <t>MITSUBISHI-FE-74 HDV CHSS</t>
  </si>
  <si>
    <t>MITSUBISHI-FE-74 HDX</t>
  </si>
  <si>
    <t>MITSUBISHI-FE-74 HDX + BOX BESI</t>
  </si>
  <si>
    <t>MITSUBISHI-FE-74 HDX + DUMP</t>
  </si>
  <si>
    <t>MITSUBISHI-FE-74 L</t>
  </si>
  <si>
    <t>MITSUBISHI-FE-74 L + BAK DROPSIDE+CRANE</t>
  </si>
  <si>
    <t>MITSUBISHI-FE-74 L + BOX ALUMINIUM</t>
  </si>
  <si>
    <t>MITSUBISHI-FE-74 L K</t>
  </si>
  <si>
    <t>MITSUBISHI-FE-74 L N</t>
  </si>
  <si>
    <t>MITSUBISHI-FE-74 LN 136 PS 6 BAN (4X2)M/T + CRANE</t>
  </si>
  <si>
    <t>MITSUBISHI-FE-74 LONG</t>
  </si>
  <si>
    <t>MITSUBISHI-FE-74 LONG + BAK BESI</t>
  </si>
  <si>
    <t>MITSUBISHI-FE-74 LONG + LOS BAK</t>
  </si>
  <si>
    <t>MITSUBISHI-FE-74 LONG 125 PS + FLAT DECK</t>
  </si>
  <si>
    <t>MITSUBISHI-FE-74 S + BAK BESI</t>
  </si>
  <si>
    <t>MITSUBISHI-FE-74 S + BAK KAYU</t>
  </si>
  <si>
    <t>MITSUBISHI-FE-74 S + BOX ALMUNIUM</t>
  </si>
  <si>
    <t>MITSUBISHI-FE-74 S + BOX FREEZER</t>
  </si>
  <si>
    <t>MITSUBISHI-FE-74 S + DUMP TRUCK</t>
  </si>
  <si>
    <t>MITSUBISHI-FE-74 S + FLAT BED</t>
  </si>
  <si>
    <t>MITSUBISHI-FE-74 S + KAROSERI BUS</t>
  </si>
  <si>
    <t>MITSUBISHI-FE-74 S + RANGKA BESI</t>
  </si>
  <si>
    <t>MITSUBISHI-FE-74 S + TANGKI</t>
  </si>
  <si>
    <t>MITSUBISHI-FE-74 S 125 PS 6 BAN</t>
  </si>
  <si>
    <t>MITSUBISHI-FE-74 S 125 PS 6 BAN + BAK KAYU</t>
  </si>
  <si>
    <t>MITSUBISHI-FE-74 S LOSS BAK + CRANE</t>
  </si>
  <si>
    <t>MITSUBISHI-FE-74 S MT</t>
  </si>
  <si>
    <t>MITSUBISHI-FE-74 S MT + BOX ALUMUNIUM</t>
  </si>
  <si>
    <t>MITSUBISHI-FE-74 S MT + LOS BAK</t>
  </si>
  <si>
    <t>MITSUBISHI-FE-74 SHD + DUMP</t>
  </si>
  <si>
    <t>MITSUBISHI-FE-74 SHDX + BAK BESI</t>
  </si>
  <si>
    <t>MITSUBISHI-FE-74 SHDX + BAK KAYU</t>
  </si>
  <si>
    <t>MITSUBISHI-FE-74 SUPER HD + BAK BESI</t>
  </si>
  <si>
    <t>MITSUBISHI-FE-74 SUPER HD + BAK KAYU</t>
  </si>
  <si>
    <t>MITSUBISHI-FE-74 SUPER HD + TANGKI</t>
  </si>
  <si>
    <t>MITSUBISHI-FE-74 SUPER SPPED 125 PS CHASSIS ONLY</t>
  </si>
  <si>
    <t>MITSUBISHI-FE-74HDV + BAK KAYU</t>
  </si>
  <si>
    <t>MITSUBISHI-FE-74L N + BAK BESI DROPSIDE</t>
  </si>
  <si>
    <t>MITSUBISHI-FE-75 + BAK BESI</t>
  </si>
  <si>
    <t>MITSUBISHI-FE-75 136 PS + DUMP</t>
  </si>
  <si>
    <t>MITSUBISHI-FE-75 136 PS 6 BAN</t>
  </si>
  <si>
    <t>MITSUBISHI-FE-75 136 PS SHDX</t>
  </si>
  <si>
    <t>MITSUBISHI-FE-75 COLT DIESEL SUPER HD + TANGKI</t>
  </si>
  <si>
    <t>MITSUBISHI-FE-75 DT 136 PS 6 BAN</t>
  </si>
  <si>
    <t>MITSUBISHI-FE-75 SHD + DUMP</t>
  </si>
  <si>
    <t>MITSUBISHI-FE-75 SHDX + DUMP TRUCK</t>
  </si>
  <si>
    <t>MITSUBISHI-FE-75 SHDX + FLAT DECK</t>
  </si>
  <si>
    <t>MITSUBISHI-FE-75 SHDX N + TANGKI 5000 LITER</t>
  </si>
  <si>
    <t>MITSUBISHI-FE-75 SHDXN + TANGKI</t>
  </si>
  <si>
    <t>MITSUBISHI-FE-75 SUPER HD</t>
  </si>
  <si>
    <t>MITSUBISHI-FE-75 SUPER HD 135 PS + BAK BESI</t>
  </si>
  <si>
    <t>MITSUBISHI-FE-75 SUPER HD 136 PS + BAK KAYU</t>
  </si>
  <si>
    <t>MITSUBISHI-FE-75 SUPER HDX 136 PS</t>
  </si>
  <si>
    <t>MITSUBISHI-FE-75 SUPER HDX 136 PS + BAK BESI</t>
  </si>
  <si>
    <t>MITSUBISHI-FE-83 BC 110 PS</t>
  </si>
  <si>
    <t>MITSUBISHI-FE-83 G BC + BUS</t>
  </si>
  <si>
    <t>MITSUBISHI-FE-83 HDL + BAK BESI</t>
  </si>
  <si>
    <t>MITSUBISHI-FE-84 + BAK BESI</t>
  </si>
  <si>
    <t>MITSUBISHI-FE-84 + DUMP</t>
  </si>
  <si>
    <t>MITSUBISHI-FE-84 136 PS 6 BAN</t>
  </si>
  <si>
    <t>MITSUBISHI-FE-84 BC + KAROSERI BUS</t>
  </si>
  <si>
    <t>MITSUBISHI-FE-84 BC 136 PS TURBO</t>
  </si>
  <si>
    <t>MITSUBISHI-FE-84 BC 30 SEAT + KAROSERI BUS</t>
  </si>
  <si>
    <t>MITSUBISHI-FE-84 BC 6 BAN</t>
  </si>
  <si>
    <t>MITSUBISHI-FE-84 G</t>
  </si>
  <si>
    <t>MITSUBISHI-FE-84 G BC (4X2) MT + KAROSERI BUS</t>
  </si>
  <si>
    <t>MITSUBISHI-FE-84 G BC + KAROSERI BUS</t>
  </si>
  <si>
    <t>MITSUBISHI-FE-84 G HDL</t>
  </si>
  <si>
    <t>MITSUBISHI-FE-84 G HDL + BAK BESI</t>
  </si>
  <si>
    <t>MITSUBISHI-FE-84 G HDL + DUMP</t>
  </si>
  <si>
    <t>MITSUBISHI-FE-84 G HDL + WING BOX</t>
  </si>
  <si>
    <t>MITSUBISHI-FE-84 G HDL 136 PS + BAK BESI</t>
  </si>
  <si>
    <t>MITSUBISHI-FE-84 G N (4x2) MT + TANGKI</t>
  </si>
  <si>
    <t>MITSUBISHI-FE-84 GBC 136 PS + KAROSERI BUS</t>
  </si>
  <si>
    <t>MITSUBISHI-FE-84 GBC 136 PS 6 BAN + BUS</t>
  </si>
  <si>
    <t>MITSUBISHI-FE-84 GHDL</t>
  </si>
  <si>
    <t>MITSUBISHI-FE-84 HDL</t>
  </si>
  <si>
    <t>MITSUBISHI-FE-84 HDL + BAK BESI</t>
  </si>
  <si>
    <t>MITSUBISHI-FE-84 HDL + BAK KAYU RANGKA BESI</t>
  </si>
  <si>
    <t>MITSUBISHI-FE-84 HDL + BOX</t>
  </si>
  <si>
    <t>MITSUBISHI-FE-84 HDL + BOX ALUMINIUM</t>
  </si>
  <si>
    <t>MITSUBISHI-FE-84 HDL + BOX BESI</t>
  </si>
  <si>
    <t>MITSUBISHI-FE-84 HDL + DUMP</t>
  </si>
  <si>
    <t>MITSUBISHI-FE-84 HDL + REFRIGERATOR</t>
  </si>
  <si>
    <t>MITSUBISHI-FE-84 HDL + TANGKI</t>
  </si>
  <si>
    <t>MITSUBISHI-FE-84 HDL + TOWING</t>
  </si>
  <si>
    <t>MITSUBISHI-FE-84 HDL 136 PS + CRANE</t>
  </si>
  <si>
    <t>MITSUBISHI-FE-84 HDL 136 PS + LOSS BAK</t>
  </si>
  <si>
    <t>MITSUBISHI-FE-84 SHDX + BAK BESI</t>
  </si>
  <si>
    <t>MITSUBISHI-FE-84G BC 136 PS BUS</t>
  </si>
  <si>
    <t>MITSUBISHI-FE-84G HDL 136 PS 6 BAN</t>
  </si>
  <si>
    <t>MITSUBISHI-FE-84G HDL SELF LOADER</t>
  </si>
  <si>
    <t>MITSUBISHI-FE-84G K (4X2) MT</t>
  </si>
  <si>
    <t>MITSUBISHI-FE-84G K + SELF LOADER</t>
  </si>
  <si>
    <t>MITSUBISHI-FE-84G N+BOX BESI</t>
  </si>
  <si>
    <t>MITSUBISHI-FE-COLT DIESEL FE 84 G (4X2) M/T</t>
  </si>
  <si>
    <t>MITSUBISHI-FE-COLT DIESEL SUPER HD + TANGKI</t>
  </si>
  <si>
    <t>MITSUBISHI-FE-FE 347 + DUMP TRUCK</t>
  </si>
  <si>
    <t>MITSUBISHI-FE-FE 74 HD 125 PS 6 BAN</t>
  </si>
  <si>
    <t>MITSUBISHI-FE-FE84HDL CHASSIS+RAILGATE</t>
  </si>
  <si>
    <t>MITSUBISHI-FE-HDV + BAK KAYU</t>
  </si>
  <si>
    <t>MITSUBISHI-FE-HDV + DUMP</t>
  </si>
  <si>
    <t>MITSUBISHI-FE-MITSUBISHI FE 74 LK + BOX ALUMUNIUM</t>
  </si>
  <si>
    <t>MITSUBISHI-FE-SHD</t>
  </si>
  <si>
    <t>MITSUBISHI-FE-SHD + BAK BESI</t>
  </si>
  <si>
    <t>MITSUBISHI-FE-SHD + BOX BESI</t>
  </si>
  <si>
    <t>MITSUBISHI-FE-SHD + DUMP</t>
  </si>
  <si>
    <t>MITSUBISHI-FE-SHDX</t>
  </si>
  <si>
    <t>MITSUBISHI-FE-SHDX + BAK KAYU</t>
  </si>
  <si>
    <t>MITSUBISHI-FE-SHDX + DUMP</t>
  </si>
  <si>
    <t>MITSUBISHI-FE-SHDX + MICROBUS</t>
  </si>
  <si>
    <t>MITSUBISHI-FE-SHDX 136 PS + TANGKI</t>
  </si>
  <si>
    <t>MITSUBISHI-FE-SHDX 6.6 HI GEAR + TANGKI</t>
  </si>
  <si>
    <t>MITSUBISHI-FE-SHDX 6.6 HIGH GEAR + DUMP</t>
  </si>
  <si>
    <t>MITSUBISHI-FE-SHDX BAK BESI</t>
  </si>
  <si>
    <t>MITSUBISHI-FE-SHDX DT</t>
  </si>
  <si>
    <t>MITSUBISHI-FE-SHDX HI GEAR (4x2) MT + BOX BESI</t>
  </si>
  <si>
    <t>MITSUBISHI-FE-SHDX HI GEAR 136 PS+BOX ALUMUNIUM</t>
  </si>
  <si>
    <t>MITSUBISHI-FE-SHDX HI GEAR+FLAT DECK</t>
  </si>
  <si>
    <t>MITSUBISHI-FE-SHDX K HI GEAR</t>
  </si>
  <si>
    <t>MITSUBISHI-FE-SHDX K HI GEAR + BAK LOGGING</t>
  </si>
  <si>
    <t>MITSUBISHI-FE-SHDX K HI GEAR + DUMP</t>
  </si>
  <si>
    <t>MITSUBISHI-FE-SHDX K HI GEAR + TANGKI</t>
  </si>
  <si>
    <t>MITSUBISHI-FE-SUPER HD</t>
  </si>
  <si>
    <t>MITSUBISHI-FE-SUPER HD (136) + TANGKI</t>
  </si>
  <si>
    <t>MITSUBISHI-FE-SUPER HD 136 PS</t>
  </si>
  <si>
    <t>MITSUBISHI-FE-SUPER HD 136 PS + DUMP</t>
  </si>
  <si>
    <t>MITSUBISHI-FE-SUPER HD 136 PS 4X4 + DUMP</t>
  </si>
  <si>
    <t>MITSUBISHI-FE-SUPER HD K</t>
  </si>
  <si>
    <t>MITSUBISHI-FE-SUPER HDX</t>
  </si>
  <si>
    <t>MITSUBISHI-FE-SUPER HDX + DUMP</t>
  </si>
  <si>
    <t>MITSUBISHI-FE-SUPER HDX + TANGKI BBM AKR</t>
  </si>
  <si>
    <t>MITSUBISHI-FE-SUPER HDX + TANGKI CPO 8000 L</t>
  </si>
  <si>
    <t>MITSUBISHI-FE-SUPER HDX 6.6 HI GEAR</t>
  </si>
  <si>
    <t>MITSUBISHI-FE-SUPER HDX 6.6 HI GEAR + DUMP</t>
  </si>
  <si>
    <t>MITSUBISHI-FE-SUPER HDX 6.6 HI GEAR + TANGKI</t>
  </si>
  <si>
    <t>MITSUBISHI-FE-SUPER HDX HI GEAR + BAK BESI</t>
  </si>
  <si>
    <t>MITSUBISHI-FE-SUPER HDX HI GEAR + BAK KAYU</t>
  </si>
  <si>
    <t>MITSUBISHI-FIGHTER-FM 65 HI GEAR 4x2 M/T+BOX BESI</t>
  </si>
  <si>
    <t>MITSUBISHI-FIGHTER-FN 61 FL 6X2</t>
  </si>
  <si>
    <t>MITSUBISHI-FIGHTER-FN 61 FL 6X2 + WING BOX</t>
  </si>
  <si>
    <t>MITSUBISHI-FIGHTER-FN 61 FL HD + TANGKI</t>
  </si>
  <si>
    <t>MITSUBISHI-FIGHTER-FN 61 FS(6X2)MT+TRONTON TANGKI</t>
  </si>
  <si>
    <t>MITSUBISHI-FIGHTER-FN 62 FHD + TANGKI 16 KL</t>
  </si>
  <si>
    <t>MITSUBISHI-FIGHTER-FN 62 FHD U+DUMP TRUCK 24 KUBIK</t>
  </si>
  <si>
    <t>MITSUBISHI-FIGHTER-FN 62 FL HD 6x4 + TANGKI</t>
  </si>
  <si>
    <t>MITSUBISHI-FIGHTER-FN 62 FLHD (6X4 ) + CRANE</t>
  </si>
  <si>
    <t>MITSUBISHI-FIGHTER-FN 62 FLHD(6X4) BAK BESI+CRANE</t>
  </si>
  <si>
    <t>MITSUBISHI-FIGHTER-FN61FL HD R 6x2 M/T + BOX BESI</t>
  </si>
  <si>
    <t>MITSUBISHI-FIGHTER-FN62F HD R (6x4) M/T</t>
  </si>
  <si>
    <t>MITSUBISHI-FIGHTER-FN62F HD R (6x4) M/T TY</t>
  </si>
  <si>
    <t>MITSUBISHI-FIGHTER-FN62F HDR ( 6x4 ) + DUMP</t>
  </si>
  <si>
    <t>MITSUBISHI-FUSO-4X2 FM 517HL CHASSIS 220PS</t>
  </si>
  <si>
    <t>MITSUBISHI-FUSO-510 UZ</t>
  </si>
  <si>
    <t>MITSUBISHI-FUSO-510 UZ + WINGBOX</t>
  </si>
  <si>
    <t>MITSUBISHI-FUSO-517 HL 4X2</t>
  </si>
  <si>
    <t>MITSUBISHI-FUSO-517 ML 2 + TANGKI</t>
  </si>
  <si>
    <t>MITSUBISHI-FUSO-627 6X4 + DUMP</t>
  </si>
  <si>
    <t>MITSUBISHI-FUSO-FIGHTER FN62FHD 6X4 + DUMP</t>
  </si>
  <si>
    <t>MITSUBISHI-FUSO-FIGHTER FN62FHDR(6X4)+DUMP</t>
  </si>
  <si>
    <t>MITSUBISHI-FUSO-FIGHTER FN62FHDU (6X4) + MIXER</t>
  </si>
  <si>
    <t>MITSUBISHI-FUSO-FIGHTER X FN 61 BFL HDR+LOSSBAK</t>
  </si>
  <si>
    <t>MITSUBISHI-FUSO-FIV2P HD 170 PS + BAK BESI</t>
  </si>
  <si>
    <t>MITSUBISHI-FUSO-FIV2P HD 170 PS + LOSS BAK</t>
  </si>
  <si>
    <t>MITSUBISHI-FUSO-FJ 2523</t>
  </si>
  <si>
    <t>MITSUBISHI-FUSO-FJ 2523 + BAK BESI</t>
  </si>
  <si>
    <t>MITSUBISHI-FUSO-FJ 2523 + BOX</t>
  </si>
  <si>
    <t>MITSUBISHI-FUSO-FJ 2523 + TANGKI</t>
  </si>
  <si>
    <t>MITSUBISHI-FUSO-FJ 2523 + WING BOX</t>
  </si>
  <si>
    <t>MITSUBISHI-FUSO-FJ 2523 6X2 + LOSBAK</t>
  </si>
  <si>
    <t>MITSUBISHI-FUSO-FJ 2528 + MIXER</t>
  </si>
  <si>
    <t>MITSUBISHI-FUSO-FK 416 E + TRUCK CONCENTRATE PUMP</t>
  </si>
  <si>
    <t>MITSUBISHI-FUSO-FM 517 H + BAK BESI</t>
  </si>
  <si>
    <t>MITSUBISHI-FUSO-FM 517 H + DUMP TRUCK</t>
  </si>
  <si>
    <t>MITSUBISHI-FUSO-FM 517 H 6 BAN</t>
  </si>
  <si>
    <t>MITSUBISHI-FUSO-FM 517 H2 CHASSIS</t>
  </si>
  <si>
    <t>MITSUBISHI-FUSO-FM 517 HL</t>
  </si>
  <si>
    <t>MITSUBISHI-FUSO-FM 517 HL + BAK BESI</t>
  </si>
  <si>
    <t>MITSUBISHI-FUSO-FM 517 HL + BAK KAYU</t>
  </si>
  <si>
    <t>MITSUBISHI-FUSO-FM 517 HL + BOX BESI</t>
  </si>
  <si>
    <t>MITSUBISHI-FUSO-FM 517 HL + CRANE</t>
  </si>
  <si>
    <t>MITSUBISHI-FUSO-FM 517 HL + DUMP</t>
  </si>
  <si>
    <t>MITSUBISHI-FUSO-FM 517 HL + TANGKI</t>
  </si>
  <si>
    <t>MITSUBISHI-FUSO-FM 517 HL + WING BOX</t>
  </si>
  <si>
    <t>MITSUBISHI-FUSO-FM 517 HL 4x2 + WING BOX</t>
  </si>
  <si>
    <t>MITSUBISHI-FUSO-FM 517 HL 4X2 M/T + CAR CARRIER</t>
  </si>
  <si>
    <t>MITSUBISHI-FUSO-FM 517 HL LONG</t>
  </si>
  <si>
    <t>MITSUBISHI-FUSO-FM 517 HL LONG (4X2) + FLAT BED</t>
  </si>
  <si>
    <t>MITSUBISHI-FUSO-FM 517 HL LONG + BAK BESI</t>
  </si>
  <si>
    <t>MITSUBISHI-FUSO-FM 517 HL LONG + BOX BESI</t>
  </si>
  <si>
    <t>MITSUBISHI-FUSO-FM 517 HL LONG+DUMP</t>
  </si>
  <si>
    <t>MITSUBISHI-FUSO-FM 517 HS</t>
  </si>
  <si>
    <t>MITSUBISHI-FUSO-FM 517 HS + 20 FEET 2 AXLE</t>
  </si>
  <si>
    <t>MITSUBISHI-FUSO-FM 517 HS + BAK BESI</t>
  </si>
  <si>
    <t>MITSUBISHI-FUSO-FM 517 HS + BAK KAYU</t>
  </si>
  <si>
    <t>MITSUBISHI-FUSO-FM 517 HS + BOX</t>
  </si>
  <si>
    <t>MITSUBISHI-FUSO-FM 517 HS + HIDRAULIC DUMP TRUCK</t>
  </si>
  <si>
    <t>MITSUBISHI-FUSO-FM 517 HS + SELF LOADER</t>
  </si>
  <si>
    <t>MITSUBISHI-FUSO-FM 517 HS + TANGKI</t>
  </si>
  <si>
    <t>MITSUBISHI-FUSO-FM 517 HS + TRAILER</t>
  </si>
  <si>
    <t>MITSUBISHI-FUSO-FM 517 HS + TRAILER 40FT 3AXL</t>
  </si>
  <si>
    <t>MITSUBISHI-FUSO-FM 517 HS + WING BOX</t>
  </si>
  <si>
    <t>MITSUBISHI-FUSO-FM 517 HS 4 X 2 220 PS, 6 BAN</t>
  </si>
  <si>
    <t>MITSUBISHI-FUSO-FM 517 HS 4x2 MT + CRANE</t>
  </si>
  <si>
    <t>MITSUBISHI-FUSO-FM 517 HS 4X2 MT + DUMP</t>
  </si>
  <si>
    <t>MITSUBISHI-FUSO-FM 517 HS 4X2 MT + LOSS BAK</t>
  </si>
  <si>
    <t>MITSUBISHI-FUSO-FM 517 HS TRACTOR HEAD</t>
  </si>
  <si>
    <t>MITSUBISHI-FUSO-FM 517 ML 2 (6x2) 220PS + BAK BESI</t>
  </si>
  <si>
    <t>MITSUBISHI-FUSO-FM 517 SUPER LONG</t>
  </si>
  <si>
    <t>MITSUBISHI-FUSO-FM 65 FL HI GEAR (4X2) + TANKI</t>
  </si>
  <si>
    <t>MITSUBISHI-FUSO-FM 65 FL HI GEAR (4X2) MT+BAK BESI</t>
  </si>
  <si>
    <t>MITSUBISHI-FUSO-FM 65 FS HI GEAR (4X2) MT + TANGKI</t>
  </si>
  <si>
    <t>MITSUBISHI-FUSO-FM 65 FSL (4X2) MT+BOX BESI</t>
  </si>
  <si>
    <t>MITSUBISHI-FUSO-FM 65 FSL HI GEAR(4X2) MT+BAK BESI</t>
  </si>
  <si>
    <t>MITSUBISHI-FUSO-FM HD 170 PS + BAK BESI</t>
  </si>
  <si>
    <t>MITSUBISHI-FUSO-FM65 FS HI GEAR(4X2)MT+DUMP TRUCK</t>
  </si>
  <si>
    <t>MITSUBISHI-FUSO-FN 517 HS 4X2</t>
  </si>
  <si>
    <t>MITSUBISHI-FUSO-FN 517 ML + BAK BESI</t>
  </si>
  <si>
    <t>MITSUBISHI-FUSO-FN 517 ML + BAK KAYU</t>
  </si>
  <si>
    <t>MITSUBISHI-FUSO-FN 517 ML + DUMP TRUCK</t>
  </si>
  <si>
    <t>MITSUBISHI-FUSO-FN 517 ML2</t>
  </si>
  <si>
    <t>MITSUBISHI-FUSO-FN 517 ML2 (6x2)MT+SELF LOADER</t>
  </si>
  <si>
    <t>MITSUBISHI-FUSO-FN 517 ML2 + BAK BESI</t>
  </si>
  <si>
    <t>MITSUBISHI-FUSO-FN 517 ML2 + BAK KAYU</t>
  </si>
  <si>
    <t>MITSUBISHI-FUSO-FN 517 ML2 + BOX BESI</t>
  </si>
  <si>
    <t>MITSUBISHI-FUSO-FN 517 ML2 + DUMP</t>
  </si>
  <si>
    <t>MITSUBISHI-FUSO-FN 517 ML2 + LOSS BAK</t>
  </si>
  <si>
    <t>MITSUBISHI-FUSO-FN 517 ML2 + TANGKI</t>
  </si>
  <si>
    <t>MITSUBISHI-FUSO-FN 517 ML2 + WING BOX</t>
  </si>
  <si>
    <t>MITSUBISHI-FUSO-FN 517 ML2 220 PS</t>
  </si>
  <si>
    <t>MITSUBISHI-FUSO-FN 517 ML2 6X2 + BAK BESI</t>
  </si>
  <si>
    <t>MITSUBISHI-FUSO-FN 517 ML2 6X2 MT + TANGKI.</t>
  </si>
  <si>
    <t>MITSUBISHI-FUSO-FN 517 ML2 CHASIS PANJANG 6X2</t>
  </si>
  <si>
    <t>MITSUBISHI-FUSO-FN 517 ML2 S LONG</t>
  </si>
  <si>
    <t>MITSUBISHI-FUSO-FN 517 ML2 S LONG + BAK BESI</t>
  </si>
  <si>
    <t>MITSUBISHI-FUSO-FN 517 ML2 SLONG (6X2) + DUMP</t>
  </si>
  <si>
    <t>MITSUBISHI-FUSO-FN 517 ML3</t>
  </si>
  <si>
    <t>MITSUBISHI-FUSO-FN 527 HS + DUMP</t>
  </si>
  <si>
    <t>MITSUBISHI-FUSO-FN 527 HS CHASISS</t>
  </si>
  <si>
    <t>MITSUBISHI-FUSO-FN 527 ML (6X4) M/T + DUMP</t>
  </si>
  <si>
    <t>MITSUBISHI-FUSO-FN 527 ML (6X4)MT + BAK LOGGING</t>
  </si>
  <si>
    <t>MITSUBISHI-FUSO-FN 527 ML + CRANE</t>
  </si>
  <si>
    <t>MITSUBISHI-FUSO-FN 527 ML + DUMP</t>
  </si>
  <si>
    <t>MITSUBISHI-FUSO-FN 527 ML + FLAT DECK</t>
  </si>
  <si>
    <t>MITSUBISHI-FUSO-FN 527 ML + LOSS BAK &amp; STAGGER</t>
  </si>
  <si>
    <t>MITSUBISHI-FUSO-FN 527 ML + MIXER</t>
  </si>
  <si>
    <t>MITSUBISHI-FUSO-FN 527 ML 2 SUPER LONG</t>
  </si>
  <si>
    <t>MITSUBISHI-FUSO-FN 527 ML 6X4</t>
  </si>
  <si>
    <t>MITSUBISHI-FUSO-FN 527 ML 6X4 + BAK BESI</t>
  </si>
  <si>
    <t>MITSUBISHI-FUSO-FN 527 ML 6X4 + BAK KAYU</t>
  </si>
  <si>
    <t>MITSUBISHI-FUSO-FN 527 ML 6X4 + HI BLOW TANK</t>
  </si>
  <si>
    <t>MITSUBISHI-FUSO-FN 527 ML 6X4 + KAROSERI LOSS BAK</t>
  </si>
  <si>
    <t>MITSUBISHI-FUSO-FN 527 ML 6X4 + LOGGING TRUCK</t>
  </si>
  <si>
    <t>MITSUBISHI-FUSO-FN 527 ML 6X4 + TANGKI</t>
  </si>
  <si>
    <t>MITSUBISHI-FUSO-FN 527 ML CHS 6X4 MT+SELF LOADER</t>
  </si>
  <si>
    <t>MITSUBISHI-FUSO-FN 527 ML2 + BAK KAYU</t>
  </si>
  <si>
    <t>MITSUBISHI-FUSO-FN 527 MS</t>
  </si>
  <si>
    <t>MITSUBISHI-FUSO-FN 527 MS (6X4) 220 PS+DUMP TRUCK</t>
  </si>
  <si>
    <t>MITSUBISHI-FUSO-FN 527 MS + FLAT DECK</t>
  </si>
  <si>
    <t>MITSUBISHI-FUSO-FN 527 MS + HIBLOW TANK</t>
  </si>
  <si>
    <t>MITSUBISHI-FUSO-FN 527 MS + TANGKI</t>
  </si>
  <si>
    <t>MITSUBISHI-FUSO-FN 527 MS 6X4</t>
  </si>
  <si>
    <t>MITSUBISHI-FUSO-FN 527 MS 6X4 + BAK BESI</t>
  </si>
  <si>
    <t>MITSUBISHI-FUSO-FN 527 MS 6X4 + BAK KAYU</t>
  </si>
  <si>
    <t>MITSUBISHI-FUSO-FN 527 MS 6X4 + DUMP TRUCK</t>
  </si>
  <si>
    <t>MITSUBISHI-FUSO-FN 527ML +FLAT BED+HYDRAULIC+WINCH</t>
  </si>
  <si>
    <t>MITSUBISHI-FUSO-FN 61 FL HD 6X2 MT + BAK BESI</t>
  </si>
  <si>
    <t>MITSUBISHI-FUSO-FN 61 FL HD 6x2 MT + FLAT DECK</t>
  </si>
  <si>
    <t>MITSUBISHI-FUSO-FN 61 FL+WING BOX</t>
  </si>
  <si>
    <t>MITSUBISHI-FUSO-FN 617 HL + WING BOX</t>
  </si>
  <si>
    <t>MITSUBISHI-FUSO-FN 61FL HDR+WING BOX</t>
  </si>
  <si>
    <t>MITSUBISHI-FUSO-FN 62 + WING BOX</t>
  </si>
  <si>
    <t>MITSUBISHI-FUSO-FN 62 FL HD + BAK BESI</t>
  </si>
  <si>
    <t>MITSUBISHI-FUSO-FN 62 FL HD + DUMP</t>
  </si>
  <si>
    <t>MITSUBISHI-FUSO-FN 62 FL HD + LOS BAK</t>
  </si>
  <si>
    <t>MITSUBISHI-FUSO-FN 62 FL HD 6X4+LOGGING</t>
  </si>
  <si>
    <t>MITSUBISHI-FUSO-FN 62 FL HD R (6x4) M/T + DUMP</t>
  </si>
  <si>
    <t>MITSUBISHI-FUSO-FN 62 FL HD+SELF LOADER</t>
  </si>
  <si>
    <t>MITSUBISHI-FUSO-FN 627 (6X4) + LOSS BAK</t>
  </si>
  <si>
    <t>MITSUBISHI-FUSO-FN 627 (6x4) 250 PS 10 BAN</t>
  </si>
  <si>
    <t>MITSUBISHI-FUSO-FN 627 (6X4) M/T + DUMP</t>
  </si>
  <si>
    <t>MITSUBISHI-FUSO-FN517 ML2 SUPERLONG (6x2)+BAK BESI</t>
  </si>
  <si>
    <t>MITSUBISHI-FUSO-FN517 ML2 SUPERLONG(6X2)+LOSBAK</t>
  </si>
  <si>
    <t>MITSUBISHI-FUSO-FN517 ML2 SUPERLONG(6x2)+WING BOX</t>
  </si>
  <si>
    <t>MITSUBISHI-FUSO-FN517ML26X2+TANGKI BBM INDUSTRI 8T</t>
  </si>
  <si>
    <t>MITSUBISHI-FUSO-FN527ML K (6X4) MT</t>
  </si>
  <si>
    <t>MITSUBISHI-FUSO-FN527ML S (6X4) MT</t>
  </si>
  <si>
    <t>MITSUBISHI-FUSO-FN61FL HD (6X2)+TANGKI CPO 16000L</t>
  </si>
  <si>
    <t>MITSUBISHI-FUSO-FN62 F TH</t>
  </si>
  <si>
    <t>MITSUBISHI-FUSO-FN62F (6x4) MT (MS) + DUMP</t>
  </si>
  <si>
    <t>MITSUBISHI-FUSO-FN62F HD (6 X 4) MT + TANGKI</t>
  </si>
  <si>
    <t>MITSUBISHI-FUSO-FN62F HD (6X4) + BAK BESI</t>
  </si>
  <si>
    <t>MITSUBISHI-FUSO-FN62F HD (6X4) MT+DUMP</t>
  </si>
  <si>
    <t>MITSUBISHI-FUSO-FN62F HD R (6X4) MT+DUMP</t>
  </si>
  <si>
    <t>MITSUBISHI-FUSO-FN62FL HD</t>
  </si>
  <si>
    <t>MITSUBISHI-FUSO-FV 419 RZ + SELF LOADER</t>
  </si>
  <si>
    <t>MITSUBISHI-FUSO-FV 500 UV + SELF LOADER</t>
  </si>
  <si>
    <t>MITSUBISHI-FUSO-FV 51 JH + TRACKTOR HEAD</t>
  </si>
  <si>
    <t>MITSUBISHI-FUSO-FZ 4028 TH</t>
  </si>
  <si>
    <t>MITSUBISHI-FUSO-FZ 4928 TRACTOR HEAD</t>
  </si>
  <si>
    <t>MITSUBISHI-FUSO-FZY1W + CAR CARRIER</t>
  </si>
  <si>
    <t>MITSUBISHI-FUSO-FZY1W + TRAILER</t>
  </si>
  <si>
    <t>MITSUBISHI-FUSO-M 65 FSL (4X2) MT + CRANE</t>
  </si>
  <si>
    <t>MITSUBISHI-FUSO-NEW FUSO FI 1217  170 PS HD/MT</t>
  </si>
  <si>
    <t>MITSUBISHI-FUSO-TRACTOR HEAD FZ4028 + TRAILER</t>
  </si>
  <si>
    <t>MITSUBISHI-FUSO-TRACTOR HEAD FZY3WT 6X4 MT+TRAILER</t>
  </si>
  <si>
    <t>MITSUBISHI-FUSO-TURBO INTERCOOLER 220 PS 4X2</t>
  </si>
  <si>
    <t>MITSUBISHI-L 300-2.5 DELUXE DIESEL</t>
  </si>
  <si>
    <t>MITSUBISHI-L 300-BC BUS CHASIS</t>
  </si>
  <si>
    <t>MITSUBISHI-L 300-BCR 4X2 M/T</t>
  </si>
  <si>
    <t>MITSUBISHI-L 300-BNN BOX</t>
  </si>
  <si>
    <t>MITSUBISHI-L 300-CC 4x2 MT</t>
  </si>
  <si>
    <t>MITSUBISHI-L 300-CC 4x2 MT + BOX ALUMUNIUM</t>
  </si>
  <si>
    <t>MITSUBISHI-L 300-COLT DIESEL 2.5 PU FLAT DECK</t>
  </si>
  <si>
    <t>MITSUBISHI-L 300-COLT DIESEL STANDAR 2.5 PU</t>
  </si>
  <si>
    <t>MITSUBISHI-L 300-COLT L300 LOW ROOF</t>
  </si>
  <si>
    <t>MITSUBISHI-L 300-COLT PU FBR (4x2) MT + BAK BESI</t>
  </si>
  <si>
    <t>MITSUBISHI-L 300-COLT PU FBR(4x2) MT+BOX ALUMUNIUM</t>
  </si>
  <si>
    <t>MITSUBISHI-L 300-FB R MT</t>
  </si>
  <si>
    <t>MITSUBISHI-L 300-L 300 + KAROSERI BOX</t>
  </si>
  <si>
    <t>MITSUBISHI-L 300-L-300 BENSIN PU</t>
  </si>
  <si>
    <t>MITSUBISHI-L 300-L-300 SOLAR MB</t>
  </si>
  <si>
    <t>MITSUBISHI-L 300-L-300 SOLAR PU</t>
  </si>
  <si>
    <t>MITSUBISHI-L 300-L300 + BAK RANGKA BESI</t>
  </si>
  <si>
    <t>MITSUBISHI-L 300-L300 D PU FD</t>
  </si>
  <si>
    <t>MITSUBISHI-L 300-LONG NON AC</t>
  </si>
  <si>
    <t>MITSUBISHI-L 300-MB DELUXE R</t>
  </si>
  <si>
    <t>MITSUBISHI-L 300-MB KTB DELUXE</t>
  </si>
  <si>
    <t>MITSUBISHI-L 300-MB LUX AC</t>
  </si>
  <si>
    <t>MITSUBISHI-L 300-PICK UP BOX FREEZER</t>
  </si>
  <si>
    <t>MITSUBISHI-L 300-PICKUP BOX FREEZE</t>
  </si>
  <si>
    <t>MITSUBISHI-L 300-PU CAB CHASSISS</t>
  </si>
  <si>
    <t>MITSUBISHI-L 300-PU FB</t>
  </si>
  <si>
    <t>MITSUBISHI-L 300-PU FB 4X2 MT EURO 4</t>
  </si>
  <si>
    <t>MITSUBISHI-L 300-PU FB R</t>
  </si>
  <si>
    <t>MITSUBISHI-L 300-PU FBR (4X2)</t>
  </si>
  <si>
    <t>MITSUBISHI-L 300-PU FBR (4X2) M/T</t>
  </si>
  <si>
    <t>MITSUBISHI-L 300-PU FBR (4X2) MT+ COLD STORAGE</t>
  </si>
  <si>
    <t>MITSUBISHI-L 300-PU FD</t>
  </si>
  <si>
    <t>MITSUBISHI-L 300-PU FD + BOX ALUMUNIUM</t>
  </si>
  <si>
    <t>MITSUBISHI-L 300-PU FD BOX REFRIGERATOR</t>
  </si>
  <si>
    <t>MITSUBISHI-L 300-PU STD</t>
  </si>
  <si>
    <t>MITSUBISHI-L 300-PU STDR 4X2 MT+COLD STORAGE</t>
  </si>
  <si>
    <t>MITSUBISHI-L 300-STARWAGON DIESEL</t>
  </si>
  <si>
    <t>MITSUBISHI-L 300-STD R MT PU + BOX</t>
  </si>
  <si>
    <t>MITSUBISHI-L300-PU STD R 4X2 MT</t>
  </si>
  <si>
    <t>MITSUBISHI-T 120-COLT SS 1.5 FLAT DECK PU</t>
  </si>
  <si>
    <t>MITSUBISHI-T 120-COLT SS 1.5 PU FOR 4X2 MT</t>
  </si>
  <si>
    <t>MITSUBISHI-T 120-COLT SS MPI 1.5</t>
  </si>
  <si>
    <t>MITSUBISHI-T 120-COLT SS MPI STANDAR 1.5 PU</t>
  </si>
  <si>
    <t>MITSUBISHI-T 120-COLT SS P.U 1.5 FDR(4X2) M/T</t>
  </si>
  <si>
    <t>MITSUBISHI-T 120-COLT SS STANDAR 1.3 PU</t>
  </si>
  <si>
    <t>MITSUBISHI-T 120-SS 1.5 FD R MT P.U</t>
  </si>
  <si>
    <t>MITSUBISHI-T 120-SS 1.5 PU 3 WAY</t>
  </si>
  <si>
    <t>MITSUBISHI-T 120-SS 1.5 PU STD</t>
  </si>
  <si>
    <t>MITSUBISHI-T 120-SS FB 1.5 P.U</t>
  </si>
  <si>
    <t>MITSUBISHI-T 120-SS FD 1.5 P.U</t>
  </si>
  <si>
    <t>MITSUBISHI-T 120-SS FD 1.5 PU</t>
  </si>
  <si>
    <t>MITSUBISHI-T 120-SS PU</t>
  </si>
  <si>
    <t>MITSUBISHI-T 120-SS PU 1.3</t>
  </si>
  <si>
    <t>MITSUBISHI-T 120-SS PU 1.5 FDR(4X2) M/T BOX</t>
  </si>
  <si>
    <t>MITSUBISHI-T 120-SS PU 1.5 WD (4x2) M/T</t>
  </si>
  <si>
    <t>MITSUBISHI-T 120-SS PU 1.5 WDR 4x2 MT</t>
  </si>
  <si>
    <t>MITSUBISHI-T 120-SS PU FDR MT+COLD STORAGE</t>
  </si>
  <si>
    <t>MITSUBISHI-T 120-SS PU STD</t>
  </si>
  <si>
    <t>MITSUBISHI-T 120-T-120-SS BOX</t>
  </si>
  <si>
    <t>MITSUBISHI-TRUCK-DUMP FE 347</t>
  </si>
  <si>
    <t>SUZUKI-CARRY-1.5 PU BOX</t>
  </si>
  <si>
    <t>SUZUKI-CARRY-FUTURA 1.5 PU</t>
  </si>
  <si>
    <t>SUZUKI-CARRY-FUTURA 1.5 PU FLAT DECK</t>
  </si>
  <si>
    <t>SUZUKI-CARRY-NEW CARRY 1.5 PU FD + BOX</t>
  </si>
  <si>
    <t>SUZUKI-CARRY-NEW CARRY 1.5 PU FD PS BOX</t>
  </si>
  <si>
    <t>SUZUKI-CARRY-NEW CARRY 1.5 PU FD PS BOX ALUMUNIUM</t>
  </si>
  <si>
    <t>SUZUKI-CARRY-NEW CARRY PU FD</t>
  </si>
  <si>
    <t>SUZUKI-CARRY-NEW CARRY PU FD AC PS</t>
  </si>
  <si>
    <t>SUZUKI-CARRY-NEW CARRY PU FD AC PS BOX</t>
  </si>
  <si>
    <t>SUZUKI-CARRY-NEW CARRY PU WD</t>
  </si>
  <si>
    <t>SUZUKI-CARRY-NEW CARRY PU WD AC PS</t>
  </si>
  <si>
    <t>SUZUKI-CARRY-PICKUP PD 1.5</t>
  </si>
  <si>
    <t>SUZUKI-CARRY-PU FD AC LUXURY</t>
  </si>
  <si>
    <t>SUZUKI-PICK UP-1.0 BOX</t>
  </si>
  <si>
    <t>SUZUKI-PICK UP-1.5 BOX</t>
  </si>
  <si>
    <t>SUZUKI-PICK UP-AEV415P CX 2(4x2) M/T</t>
  </si>
  <si>
    <t>SUZUKI-PICK UP-APV BLIND VAN 1.5 PS</t>
  </si>
  <si>
    <t>SUZUKI-PICK UP-APV BLIND VAN HIGH AMBULANCE 1.5</t>
  </si>
  <si>
    <t>SUZUKI-PICK UP-APV BLIND VAN LOW</t>
  </si>
  <si>
    <t>SUZUKI-PICK UP-APV MEGA CARRY</t>
  </si>
  <si>
    <t>SUZUKI-PICK UP-APV MEGA CARRY AC + PS</t>
  </si>
  <si>
    <t>SUZUKI-PICK UP-APV MEGA CARRY BAK KAYU LARGE</t>
  </si>
  <si>
    <t>SUZUKI-PICK UP-APV MEGA CARRY BAK KAYU MEDIUM</t>
  </si>
  <si>
    <t>SUZUKI-PICK UP-APV MEGA CARRY BAK KAYU SMALL</t>
  </si>
  <si>
    <t>SUZUKI-PICK UP-APV MEGA CARRY BOX</t>
  </si>
  <si>
    <t>SUZUKI-PICK UP-APV MEGA CARRY EKSTRA</t>
  </si>
  <si>
    <t>SUZUKI-PICK UP-APV MEGA CARRY EKSTRA+BOX ALUMUNIUM</t>
  </si>
  <si>
    <t>SUZUKI-PICK UP-APV MEGA CARRY EXTRA TOWING</t>
  </si>
  <si>
    <t>SUZUKI-PICK UP-APV MEGA CARRY FD AC PS BOX</t>
  </si>
  <si>
    <t>SUZUKI-PICK UP-APV MEGA CARRY FD DS</t>
  </si>
  <si>
    <t>SUZUKI-PICK UP-APV MEGA CARRY FD PS</t>
  </si>
  <si>
    <t>SUZUKI-PICK UP-APV MEGA CARRY PICK UP GC 415 MT</t>
  </si>
  <si>
    <t>SUZUKI-PICK UP-APV MEGA CARRY WD</t>
  </si>
  <si>
    <t>SUZUKI-PICK UP-APV MEGA CARRY WD PS</t>
  </si>
  <si>
    <t>SUZUKI-PICK UP-APV MEGA CARRY WD PS + MOKO</t>
  </si>
  <si>
    <t>SUZUKI-PICK UP-APV MEGA CARRY XTRA AC + PS</t>
  </si>
  <si>
    <t>SUZUKI-PICK UP-BLIND VAN MEGA CARRY</t>
  </si>
  <si>
    <t>SUZUKI-PICK UP-BLIND VAN MEGA CARRY HIGH</t>
  </si>
  <si>
    <t>SUZUKI-PICK UP-BLIND VAN MEGA CARRY LOW</t>
  </si>
  <si>
    <t>SUZUKI-PICK UP-CARRY 1.5 PU FD AC PS LUXURY</t>
  </si>
  <si>
    <t>SUZUKI-PICK UP-CARRY 1.5 PU WD AC PS LUXURY</t>
  </si>
  <si>
    <t>SUZUKI-PICK UP-FUTURA PICK UP 1.5 FD</t>
  </si>
  <si>
    <t>SUZUKI-PICK UP-FUTURA PU 1.5 FD + BOX</t>
  </si>
  <si>
    <t>SUZUKI-PICK UP-FUTURA PU 1.5 WD</t>
  </si>
  <si>
    <t>SUZUKI-PICK UP-GC414 T (4X2) MEGA CARRY M/T</t>
  </si>
  <si>
    <t>SUZUKI-PICK UP-MEGA CARRY + BOX PENDINGIN</t>
  </si>
  <si>
    <t>SUZUKI-PICK UP-MEGA CARRY 1.5 3 WAY + MOKO</t>
  </si>
  <si>
    <t>SUZUKI-PICK UP-MEGA CARRY AC PS BOX</t>
  </si>
  <si>
    <t>SUZUKI-PICK UP-MEGA CARRY AC PS BOX FREZER</t>
  </si>
  <si>
    <t>SUZUKI-PICK UP-MEGA CARRY FD + EUTETIC PLATES</t>
  </si>
  <si>
    <t>SUZUKI-PICK UP-MEGA CARRY FP + AC &amp; POWER STEERING</t>
  </si>
  <si>
    <t>SUZUKI-PICK UP-MEGA CARRY PU 1.5 + EUTECTIC PLATES</t>
  </si>
  <si>
    <t>SUZUKI-PICK UP-MEGA CARRY PU 1.5 3WAY+MOKO HIROOF</t>
  </si>
  <si>
    <t>SUZUKI-PICK UP-MEGA CARRY PU 1.5 AC PS 3 WAY+MOKO</t>
  </si>
  <si>
    <t>SUZUKI-PICK UP-MEGA CARRY PU 1.5 ACPS 3W+MOKO HRF</t>
  </si>
  <si>
    <t>SUZUKI-PICK UP-MEGA CARRY PU X 1.5 ACPS 3W+MOKO HR</t>
  </si>
  <si>
    <t>SUZUKI-PICK UP-MEGA CARRY WD</t>
  </si>
  <si>
    <t>SUZUKI-PICK UP-MEGA CARRY WD MT</t>
  </si>
  <si>
    <t>SUZUKI-PICK UP-MEGA CARRY XTRA 1.5 3W+MOKO HRF</t>
  </si>
  <si>
    <t>SUZUKI-PICK UP-PICK UP 1.5</t>
  </si>
  <si>
    <t>SUZUKI-PICK UP-PICKUP F/D 1.5</t>
  </si>
  <si>
    <t>SUZUKI-PICK UP-PU 1.5 WD</t>
  </si>
  <si>
    <t>SUZUKI-PICK UP-ST 150</t>
  </si>
  <si>
    <t>SUZUKI-PICK UP-ST 160</t>
  </si>
  <si>
    <t>SUZUKI-PICK UP-ST 160 PICKUP</t>
  </si>
  <si>
    <t>SUZUKI-PICK UP-ST PICK UP 1.0</t>
  </si>
  <si>
    <t>SUZUKI.PICK UP.MEGA CARRY FD</t>
  </si>
  <si>
    <t>DAIHATSU-GRAN MAX PU-1.3 STD</t>
  </si>
  <si>
    <t>DAIHATSU-GRAN MAX PU-AC PS BOX 1.5 RD FH</t>
  </si>
  <si>
    <t>HINO-DUTRO-110 SDR + BOX BESI</t>
  </si>
  <si>
    <t>HINO-DUTRO-130 HD + DUMP TRUCK</t>
  </si>
  <si>
    <t>HINO-DUTRO-130 HD 6.8 PS + TANGKI</t>
  </si>
  <si>
    <t>HINO-DUTRO-130 HD PS X POWER + DUMP</t>
  </si>
  <si>
    <t>HINO-DUTRO-136 HDX 6.8 PTO + DUMP</t>
  </si>
  <si>
    <t>HINO-DUTRO-WU 342 R DUTRO 130 HD + TANGKI</t>
  </si>
  <si>
    <t>HINO-RANGER-500 SERIES FM 280 JD + DUMP</t>
  </si>
  <si>
    <t>HINO-RANGER-FG 235 JJ + MIXER</t>
  </si>
  <si>
    <t>HINO-RANGER-FG 235 JP + BOX BESI</t>
  </si>
  <si>
    <t>HINO-RANGER-FG 235 TH + TRAILER 20 FEET 2 AXLE</t>
  </si>
  <si>
    <t>HINO-RANGER-FM 260 JM + MIXER</t>
  </si>
  <si>
    <t>HINO-RANGER-FM 280 JW LONG+ SELF LOADER</t>
  </si>
  <si>
    <t>HINO-RANGER-FM260JD + DUMP TRUCK</t>
  </si>
  <si>
    <t>HINO-RANGER-SG 260 TH + FLAT DECK TRAILER</t>
  </si>
  <si>
    <t>HINO-TRONTON-FM 280 JW + CRANE 10 TON</t>
  </si>
  <si>
    <t>ISUZU-GIGA-GVR 34 J HP ABS TRACKTOR HEAD</t>
  </si>
  <si>
    <t>ISUZU-GVR-34 H + TRAILER 40 FEET</t>
  </si>
  <si>
    <t>ISUZU-TRAGA-PICK UP</t>
  </si>
  <si>
    <t>MITSUBISHI-CANTER-FE 75 SHDX (4x2) + DUMP</t>
  </si>
  <si>
    <t>MITSUBISHI-CANTER-FE 84 G N 4x2 MT</t>
  </si>
  <si>
    <t>MITSUBISHI-CANTER-FE 84 SHDX N + DUMP</t>
  </si>
  <si>
    <t>MITSUBISHI-COLT DIESEL-FE 71 + BAK BESI</t>
  </si>
  <si>
    <t>MITSUBISHI-COLT DIESEL-FE 71 4X2 MT + BOX</t>
  </si>
  <si>
    <t>MITSUBISHI-COLT DIESEL-FE 74 HDV + BAK KAYU</t>
  </si>
  <si>
    <t>MITSUBISHI-COLT DIESEL-FE 74 HDV + DUMP TRUCK</t>
  </si>
  <si>
    <t>MITSUBISHI-COLT DIESEL-FE 84G BC (4X2) M/T</t>
  </si>
  <si>
    <t>MITSUBISHI-FE-71 PS + BAK BESI</t>
  </si>
  <si>
    <t>MITSUBISHI-FE-74 L + BOX BESI</t>
  </si>
  <si>
    <t>MITSUBISHI-FE-75 SHDX N (EURO 4) + DUMP</t>
  </si>
  <si>
    <t>MITSUBISHI-FIGHTER-FN 61 FL HD + BAK BESI</t>
  </si>
  <si>
    <t>MITSUBISHI-FIGHTER-FN61FL HD R 6x2 M/T TY+BAK BESI</t>
  </si>
  <si>
    <t>MITSUBISHI-FUSO-FIGHTER FN62FHDL (6X4)+DUMP TRUCK</t>
  </si>
  <si>
    <t>MITSUBISHI-FUSO-FN 527 ML 6X4 + DUMP TRUCK</t>
  </si>
  <si>
    <t>MITSUBISHI-L 300-+ BOX PENDINGIN</t>
  </si>
  <si>
    <t>UD-TRUCKS-CDA 260 X + BAK BESI</t>
  </si>
  <si>
    <t>UD-TRUCKS-CWA 260 MX + TRAILER</t>
  </si>
  <si>
    <t>UD-TRUCKS-CWA 260 SX + BAK BESI</t>
  </si>
  <si>
    <t>UD-TRUCKS-CWM 330 MH</t>
  </si>
  <si>
    <t>UD-TRUCKS-PK 215 H + BAK BESI</t>
  </si>
  <si>
    <t>UD-TRUCKS-PK 260 CT + TRACKTOR HEAD</t>
  </si>
  <si>
    <t>UD-TRUCKS-PK 260 CT + TRAILER 40 FEET 3 AXLE</t>
  </si>
  <si>
    <t>UD-TRUCKS-QUESTER GWE 330</t>
  </si>
  <si>
    <t>DAIHATSU-GRAN MAX PU-1.3 SLIDING RD FH</t>
  </si>
  <si>
    <t>DAIHATSU-GRAN MAX PU-1.5 3W FH E4</t>
  </si>
  <si>
    <t>DAIHATSU-GRAN MAX PU-1.5 AC PS FH</t>
  </si>
  <si>
    <t xml:space="preserve">HINO-RANGER-TRUCK FL 260 JW </t>
  </si>
  <si>
    <t>UD TRUCK</t>
  </si>
  <si>
    <t>UD TRUCK-CWA-260M + DUMP TRUCK</t>
  </si>
  <si>
    <t>UD-TRUCKS-CDA 260 S + BAK BESI</t>
  </si>
  <si>
    <t>UD-TRUCKS-CWA 260 M</t>
  </si>
  <si>
    <t>UD-TRUCKS-CWA 260 M + DUMP</t>
  </si>
  <si>
    <t>UD-TRUCKS-CWA 260 M + LOSS BAK</t>
  </si>
  <si>
    <t>UD-TRUCKS-CWA 260 M + TANGKI</t>
  </si>
  <si>
    <t>UD-TRUCKS-CWA 260 MX + DUMP</t>
  </si>
  <si>
    <t>UD-TRUCKS-CWB 45 + Dump Truck</t>
  </si>
  <si>
    <t>UD-TRUCKS-CWM330H TRACTOR HEAD+TRAILER 40FT 3AXL</t>
  </si>
  <si>
    <t>UD-TRUCKS-PK 215 H</t>
  </si>
  <si>
    <t>UD-TRUCKS-PK 215 H + TANGKI</t>
  </si>
  <si>
    <t>UD-TRUCKS-PK 215 R + WING BOX</t>
  </si>
  <si>
    <t>UD-TRUCKS-PK 260 CT</t>
  </si>
  <si>
    <t>UD-TRUCKS-PK 260 CT + TRAILER 20 FEET 3 AXLE</t>
  </si>
  <si>
    <t>UD-TRUCKS-CNA 260 M TRACTOR HEAD+TRAILER</t>
  </si>
  <si>
    <t>UD-TRUCKS-CWA 260 HT</t>
  </si>
  <si>
    <t>UD-TRUCKS-CWA 260 HT + TRAILER 40 3 AXLE</t>
  </si>
  <si>
    <t>UD-TRUCKS-CWA 260 HT + TRAILER 40 FEET</t>
  </si>
  <si>
    <t>UD-TRUCKS-CWA 260 HT TRACTOR HEAD+TRAILER</t>
  </si>
  <si>
    <t>UD-TRUCKS-CWA 260 M + TRAILER 40 FEET</t>
  </si>
  <si>
    <t>UD-TRUCKS-CWA 260 MX + FLAT DECK DUMP TWIST LOCK</t>
  </si>
  <si>
    <t>UD-TRUCKS-CWA 260 SX</t>
  </si>
  <si>
    <t>UD-TRUCKS-CWA 260 SX + TANGKI HI BLOW</t>
  </si>
  <si>
    <t>UD-TRUCKS-CWA 260 SX + WING BOX</t>
  </si>
  <si>
    <t>UD-TRUCKS-CWM 330 HT</t>
  </si>
  <si>
    <t>UD-TRUCKS-PK 215 M + TANGKI BBM 16000L</t>
  </si>
  <si>
    <t>UD-TRUCKS-PK 260 CT + KAROSERI TRAILER</t>
  </si>
  <si>
    <t>UD-TRUCKS-PK 260 CT + TANGKI</t>
  </si>
  <si>
    <t>UD-TRUCKS-PK 260 CT + TRAILER 40 FEET</t>
  </si>
  <si>
    <t>UD-TRUCKS-PK 260 CT + TRAILER 40 FEET 2 AXLE</t>
  </si>
  <si>
    <t>UD-TRUCKS-PK 260 CT + TRAILER TANGKI BBM 24000L</t>
  </si>
  <si>
    <t>UD-TRUCKS-PK 260 L + KAROSERI BAK BESI</t>
  </si>
  <si>
    <t>HINO-RANGER-FG 235 TH + TRAILER 40 FEET 2 AXLE</t>
  </si>
  <si>
    <t>HINO-RANGER-SG 260 J + TRACTOR HEAD</t>
  </si>
  <si>
    <t>ISUZU-FVM 285 PS-34 U HIGH POWER 5.8 285 PS</t>
  </si>
  <si>
    <t>MITSUBISHI-L 300-PU FB R 4X2 MT</t>
  </si>
  <si>
    <t>MITSUBISHI-L300-PU FBR 2.5 (4X2)</t>
  </si>
  <si>
    <t>UD-TRUCKS-260 CT TRACTOR HEAD + TRAILER 40 FEET</t>
  </si>
  <si>
    <t>UD-TRUCKS-260 L CONCRETE PUMP</t>
  </si>
  <si>
    <t>UD-TRUCKS-CDA 260 X</t>
  </si>
  <si>
    <t>UD-TRUCKS-CDA 260 X + WING BOX</t>
  </si>
  <si>
    <t>UD-TRUCKS-CWA 260 SX + TANGKI</t>
  </si>
  <si>
    <t>UD-TRUCKS-CWA 260 SX SELF LOADER</t>
  </si>
  <si>
    <t>UD-TRUCKS-GKE 280 + TRAILER</t>
  </si>
  <si>
    <t>UD-TRUCKS-GKE 280 WB 35 + TRACKTOR HEAD</t>
  </si>
  <si>
    <t>UD-TRUCKS-PK 215 H + DUMP</t>
  </si>
  <si>
    <t>UD-TRUCKS-PK 215 M + LOSS BAK TILTGATE</t>
  </si>
  <si>
    <t>UD-TRUCKS-PK 215 R</t>
  </si>
  <si>
    <t>UD-TRUCKS-PK 260 H + DUMP</t>
  </si>
  <si>
    <t>ISUZU-FVM 285 PS-34 U HIGH POWER 5.8 + WING BOX</t>
  </si>
  <si>
    <t>UD-TRUCKS-GWE 330 + TRAILER</t>
  </si>
  <si>
    <t>UD-TRUCKS-GWE 370 6X4 T TRACTOR HEAD</t>
  </si>
  <si>
    <t>UD-TRUCKS-PK 260 CT + TRAILER 45 FEET 3 AXLE</t>
  </si>
  <si>
    <t>UD-TRUCKS-QUESTER CWE 280 + DUMP</t>
  </si>
  <si>
    <t>HINO-DUTRO-136 HDL + BOX ALUMUNIUM</t>
  </si>
  <si>
    <t>HINO-RANGER-SG 280 TH ABS + TANGKI 24 KL 3K</t>
  </si>
  <si>
    <t>ISUZU-GIGA-FVM 34 U (N) + BAK BESI</t>
  </si>
  <si>
    <t>ISUZU-GVZ-GIGA 34 HP ABS TH (N)</t>
  </si>
  <si>
    <t>MITSUBISHI-CANTER-FE 74 HDSN(4x2)MT +BAK KAYU</t>
  </si>
  <si>
    <t>UD-TRUCKS-CDA 260 M</t>
  </si>
  <si>
    <t>UD-TRUCKS-CDE 250 6x2R</t>
  </si>
  <si>
    <t>UD-TRUCKS-CDE 250 WB 6.1 + BAK BESI DROP SIDE</t>
  </si>
  <si>
    <t>UD-TRUCKS-CDE 250 WB 61 + BOX FREEZER</t>
  </si>
  <si>
    <t>UD-TRUCKS-CDE 250 WB 61 + FLAT DECK</t>
  </si>
  <si>
    <t>UD-TRUCKS-CDE 250 WB 61 + WING BOX</t>
  </si>
  <si>
    <t>UD-TRUCKS-CDE 250 WB43 ABS + TANGKI</t>
  </si>
  <si>
    <t>UD-TRUCKS-CDE 280 WB 6.1 + BAK BESI DROPSIDE</t>
  </si>
  <si>
    <t>UD-TRUCKS-CDE 280 WB 61 + BAK BESI DROP SIDE</t>
  </si>
  <si>
    <t>UD-TRUCKS-CDE 280 WB 61 PTO + HI BLOW</t>
  </si>
  <si>
    <t>UD-TRUCKS-CKE 250 WB + BAK BESI</t>
  </si>
  <si>
    <t>UD-TRUCKS-CKE 250 WB 6.0 + BAK BESI DROPSIDE</t>
  </si>
  <si>
    <t>UD-TRUCKS-CKE 250 WB S2 + BAK BESI</t>
  </si>
  <si>
    <t>UD-TRUCKS-CKE 250 WB TANGKI OKSIGEN LIQUID 10 TON</t>
  </si>
  <si>
    <t>UD-TRUCKS-CWE 280 + MIXER</t>
  </si>
  <si>
    <t>UD-TRUCKS-CWE 280 WB 43 + DUMP</t>
  </si>
  <si>
    <t>UD-TRUCKS-CWE 280 WB 6100</t>
  </si>
  <si>
    <t>UD-TRUCKS-GDE 280 WB 34 TH</t>
  </si>
  <si>
    <t>UD-TRUCKS-GKE 280 + TRAILER 45 FEET 3 AXLE</t>
  </si>
  <si>
    <t>UD-TRUCKS-GKE 280 4X2</t>
  </si>
  <si>
    <t>UD-TRUCKS-GKE 280 ABS TH</t>
  </si>
  <si>
    <t>UD-TRUCKS-GKE 280 WB 35+TRAILER 40 FEET 3 AXLE</t>
  </si>
  <si>
    <t>UD-TRUCKS-GWE 280 TH</t>
  </si>
  <si>
    <t>UD-TRUCKS-GWE 280 TH ABS</t>
  </si>
  <si>
    <t>UD-TRUCKS-GWE 280 WB 34</t>
  </si>
  <si>
    <t>UD-TRUCKS-QUESTER 330 HP + TRAILER</t>
  </si>
  <si>
    <t>UD-TRUCKS-QUESTER CDE 250 WB 6.1 +WING BOX</t>
  </si>
  <si>
    <t>UD-TRUCKS-QUESTER CDE 280 WB 6.1+BAK BESI DROPSIDE</t>
  </si>
  <si>
    <t>UD-TRUCKS-QUESTER CKE 250 PS</t>
  </si>
  <si>
    <t>UD-TRUCKS-QUESTER CKE 250 WB 6.0 + TANGKI</t>
  </si>
  <si>
    <t>UD-TRUCKS-QUESTER CWE 280 + MIXER</t>
  </si>
  <si>
    <t>UD-TRUCKS-QUESTER CWE 280 + TANGKI</t>
  </si>
  <si>
    <t>UD-TRUCKS-QUESTER GKE 280 + TRAILER</t>
  </si>
  <si>
    <t>UD-TRUCKS-QUESTER GKE 280 T</t>
  </si>
  <si>
    <t>UD-TRUCKS-QUESTER GWE 280 + TRAILER</t>
  </si>
  <si>
    <t>UD-TRUCKS-QUESTER GWE 280 T</t>
  </si>
  <si>
    <t>MITSUBISHI-FUSO-FZY3WT 6X4 MT TRACTOR HEAD</t>
  </si>
  <si>
    <t>UD-TRUCKS-CDE 250 WB 61</t>
  </si>
  <si>
    <t>UD-TRUCKS-CDE 280 WB 6.1 + BAK FLAT DECK</t>
  </si>
  <si>
    <t>UD-TRUCKS-CDE 280 WB 61</t>
  </si>
  <si>
    <t>UD-TRUCKS-CDE 280 WB 61 + BAK BESI FLAT DECK</t>
  </si>
  <si>
    <t>UD-TRUCKS-CDE 280 WB 61 + BOX BESI</t>
  </si>
  <si>
    <t>UD-TRUCKS-CDE 280 WB 61 + FLAT DECK</t>
  </si>
  <si>
    <t>UD-TRUCKS-CDE 280 WB 61 + TANGKI</t>
  </si>
  <si>
    <t>UD-TRUCKS-CKE 250 4x2R</t>
  </si>
  <si>
    <t>UD-TRUCKS-CWE 280 6X4 R</t>
  </si>
  <si>
    <t>UD-TRUCKS-CWE 280 WB 37 + MIXER</t>
  </si>
  <si>
    <t>UD-TRUCKS-CWE 280 WB 6.1 + BAK BESI</t>
  </si>
  <si>
    <t>UD-TRUCKS-CWE 280 WB 6.1 + HI BLOW</t>
  </si>
  <si>
    <t>UD-TRUCKS-CWE 280 WB 61 + HIBLOW</t>
  </si>
  <si>
    <t>UD-TRUCKS-GKE 280 WB 35 + TANGKI 24 KL</t>
  </si>
  <si>
    <t>UD-TRUCKS-GWE 280 6X4 TWB</t>
  </si>
  <si>
    <t>UD-TRUCKS-GWE 330 WB 34</t>
  </si>
  <si>
    <t>UD-TRUCKS-GWE 330 WB 34 + TRAILER HI BLOW</t>
  </si>
  <si>
    <t>UD-TRUCKS-GWE 370 WB 3400 + TRAILER 3AXLE</t>
  </si>
  <si>
    <t>UD-TRUCKS-KUZZER RKE 150 WB 3850+SELF LOADER</t>
  </si>
  <si>
    <t>UD-TRUCKS-QUESTER CDE 280 + BAK BESI</t>
  </si>
  <si>
    <t>UD-TRUCKS-QUESTER CDE 280 + TANGKI HI BLOW</t>
  </si>
  <si>
    <t>UD-TRUCKS-QUESTER CKE 250 WB 6.0 + BOX BESI</t>
  </si>
  <si>
    <t>UD-TRUCKS-QUESTER CWE 280 WB43 PTO + DUMP TRUCK</t>
  </si>
  <si>
    <t>MITSUBISHI-FE-74 HDV + BAK BESI DROPSIDE</t>
  </si>
  <si>
    <t>MITSUBISHI-FUSO-FM 517 HL 4X2 M/T</t>
  </si>
  <si>
    <t>MITSUBISHI-T 120-SS PU FD</t>
  </si>
  <si>
    <t>UD-TRUCKS-CDE 250 WB 5.6 + TANGKI BBM</t>
  </si>
  <si>
    <t>UD-TRUCKS-CDE 250 WB 51 + BAK BESI FLAT DECK</t>
  </si>
  <si>
    <t>UD-TRUCKS-CDE 250 WB 51 + TANGKI 16 KL</t>
  </si>
  <si>
    <t>UD-TRUCKS-CDE 250 WB 61 + HI BLOW</t>
  </si>
  <si>
    <t>UD-TRUCKS-CDE 280 WB 56</t>
  </si>
  <si>
    <t>UD-TRUCKS-CDE 280 WB 61 + BAK BESI</t>
  </si>
  <si>
    <t>UD-TRUCKS-CDE 280 WB 61 + WING BOX</t>
  </si>
  <si>
    <t>UD-TRUCKS-CDE 280 WB 6100 + LOSS BAK</t>
  </si>
  <si>
    <t>UD-TRUCKS-CKE 250 WB 46 + DUMP</t>
  </si>
  <si>
    <t>UD-TRUCKS-CKE 250 WB 52 + BAK BESI FLAT BED</t>
  </si>
  <si>
    <t>UD-TRUCKS-CQE 280 WB 58 + BAK DROP SIDE</t>
  </si>
  <si>
    <t>UD-TRUCKS-CQE 280 WB 58 + HI BLOW</t>
  </si>
  <si>
    <t>UD-TRUCKS-CWE 280 WB 5.6 PTO + SELFLOADER</t>
  </si>
  <si>
    <t>UD-TRUCKS-CWE 280 WB 56 + LOSS BAK</t>
  </si>
  <si>
    <t>UD-TRUCKS-GKE 280 WB 35</t>
  </si>
  <si>
    <t>UD-TRUCKS-GKE 280 WB 35 + TRAILER HI BLOW</t>
  </si>
  <si>
    <t>UD-TRUCKS-GKE 280 WB 35 + TRAILER TANGKI CNG</t>
  </si>
  <si>
    <t>UD-TRUCKS-QUESTER CDE 250 HP FLAT BED</t>
  </si>
  <si>
    <t>UD-TRUCKS-QUESTER CKE 250 WB60 + BAK BESI</t>
  </si>
  <si>
    <t>UD-TRUCKS-QUESTER CWE 28064R</t>
  </si>
  <si>
    <t>UD-TRUCKS-QUESTER GDE 280 62T + TRAILER</t>
  </si>
  <si>
    <t>UD-TRUCKS-QUESTER GKE 280 TH + TRAILER TANGKI</t>
  </si>
  <si>
    <t>ISUZU-FVR 34 P-+ FLAT DECK</t>
  </si>
  <si>
    <t>MITSUBISHI-FE-84 GBC</t>
  </si>
  <si>
    <t>UD TRUCK-CWE-280 6X4 R</t>
  </si>
  <si>
    <t>UD TRUCK-CWE-370 6X4 R</t>
  </si>
  <si>
    <t>UD-TRUCKS-CDE 250 6x2R 10 BAN + BOX REF</t>
  </si>
  <si>
    <t>UD-TRUCKS-CDE 250 WB 5.6</t>
  </si>
  <si>
    <t>UD-TRUCKS-CDE 250 WB 51 + DUMP</t>
  </si>
  <si>
    <t>UD-TRUCKS-CDE 250 WB 56 + BAK BESI DROPSIDE</t>
  </si>
  <si>
    <t>UD-TRUCKS-CDE 280 WB 56 + HIBLOW</t>
  </si>
  <si>
    <t>UD-TRUCKS-CDE 280 WB 56 PTO + HIBLOW</t>
  </si>
  <si>
    <t>UD-TRUCKS-CDE 280 WB 61 + FIXSIDE</t>
  </si>
  <si>
    <t>UD-TRUCKS-CWE 280 WB 43000+DUMP TRUCK</t>
  </si>
  <si>
    <t>UD-TRUCKS-CWE 280 WB 56 PTO + HI BLOW</t>
  </si>
  <si>
    <t>UD-TRUCKS-GDE 280 BL + TRAILER 40 FEET 3 AXLE</t>
  </si>
  <si>
    <t>UD-TRUCKS-GKE 280 WB 35 + FLAT DECK TRAILER</t>
  </si>
  <si>
    <t>UD-TRUCKS-GKE 280 WB 35+TRAILER 40 FEET 2 AXLE</t>
  </si>
  <si>
    <t>UD-TRUCKS-GKE 280WB 35 + TRAILER 45 FEET</t>
  </si>
  <si>
    <t>UD-TRUCKS-GWE 280 WB 34 + SEMI TRAILER</t>
  </si>
  <si>
    <t>UD-TRUCKS-GWE 280 WB 34 + SEMI TRAILER FLAT BED</t>
  </si>
  <si>
    <t>UD-TRUCKS-GWE 280 WB 34 + TRAILER 45 FEET 3 AXLE</t>
  </si>
  <si>
    <t>UD-TRUCKS-KUZER RKE 150 WB 3350 + BAK BESI</t>
  </si>
  <si>
    <t>UD-TRUCKS-KUZER RKE 150 WB 3350 + DUMP</t>
  </si>
  <si>
    <t>UD-TRUCKS-KUZER RKE 150 WB 3350+BOX ALUMUNIUM</t>
  </si>
  <si>
    <t>UD-TRUCKS-KUZER RKE 150 WB 3850 + WING BOX</t>
  </si>
  <si>
    <t>UD-TRUCKS-KUZZER 150 WB 3350 + DUMP</t>
  </si>
  <si>
    <t>UD-TRUCKS-KUZZER RKE 150 HD AC+DUMP TRUCK</t>
  </si>
  <si>
    <t>UD-TRUCKS-KUZZER RKE 150 WB 3850 + BAK BESI</t>
  </si>
  <si>
    <t>UD-TRUCKS-KUZZER RKE 150 WB HP 3850 + BOX BESI</t>
  </si>
  <si>
    <t>UD-TRUCKS-QUESTER CDE 280 + BAK FLAT DECK</t>
  </si>
  <si>
    <t>UD-TRUCKS-QUESTER CKE 25 + CRANE</t>
  </si>
  <si>
    <t>UD-TRUCKS-QUESTER CWE 280 + CRANE</t>
  </si>
  <si>
    <t>UD-TRUCKS-QUESTER CWE 280 WB 3700</t>
  </si>
  <si>
    <t>UD-TRUCKS-QUESTER GWE 370</t>
  </si>
  <si>
    <t>UD-TRUCKS-QUESTER GWE280+TRAILER 40FEET 3 AXLE</t>
  </si>
  <si>
    <t>UD-TRUCKS-TRONTON CQE280 WB + WING BOX</t>
  </si>
  <si>
    <t>HINO-DUTRO-130 MDL PS + RANGKA BESI</t>
  </si>
  <si>
    <t>HINO-RANGER-SG 260 J TH + TANKI BBM</t>
  </si>
  <si>
    <t>MITSUBISHI-COLT DIESEL-FE 74L (4X2) MT+TOWING</t>
  </si>
  <si>
    <t>MITSUBISHI-FE-71 L + BOX THERMOKING</t>
  </si>
  <si>
    <t>MITSUBISHI-FUSO-FM 65 FL HI GEAR (4X2)</t>
  </si>
  <si>
    <t>UD-TRUCKS-CDE 250 WB 51 + TANGKI LPG 11000KG</t>
  </si>
  <si>
    <t>UD-TRUCKS-CKE 250 WB + CONCRETE DUMP</t>
  </si>
  <si>
    <t>UD-TRUCKS-KUZER RKE 150 WB 3850 + FLAT DECK</t>
  </si>
  <si>
    <t>UD-TRUCKS-QUESTER CDE 250 WB + LOSS BACK</t>
  </si>
  <si>
    <t>UD-TRUCKS-QUESTER CKE 250 WB 46 + TANGKI</t>
  </si>
  <si>
    <t>UD-TRUCKS-QUESTER GWE 330 + TANGKI</t>
  </si>
  <si>
    <t>HINO-RANGER-FM 285 JW LONG + SELFLOADER</t>
  </si>
  <si>
    <t>MITSUBISHI-FUSO-FN 527 ML K + DUMP</t>
  </si>
  <si>
    <t>UD-TRUCKS-CDE 250 WB 61 + BOX BESI</t>
  </si>
  <si>
    <t>UD-TRUCKS-KUZZER 150 WB 3850 HD</t>
  </si>
  <si>
    <t>UD-TRUCKS-RKE 150 4X2R WB 3850+BOX FREEZER</t>
  </si>
  <si>
    <t>UD-TRUCKS-RKE 150 WB3850 + BOX PEDINGIN</t>
  </si>
  <si>
    <t>ISUZU-GIGA-FVM U 245 PS 6X2 EURO 4+WING BOX</t>
  </si>
  <si>
    <t>MITSUBISHI-COLT DIESEL-FE 74 L K 4X2 MT + BAK KAYU</t>
  </si>
  <si>
    <t>MITSUBISHI-COLT DIESEL-FE 74L K 4X2 MT + FLAT DECK</t>
  </si>
  <si>
    <t>MITSUBISHI-FE-74 L K 4X2 MT + BAK BESI</t>
  </si>
  <si>
    <t>MITSUBISHI-FIGHTER-FN 61 FL HD + LOSS BAK</t>
  </si>
  <si>
    <t>MITSUBISHI-FUSO-FN 62 FM HD+TANGKI WATER CANON</t>
  </si>
  <si>
    <t>MITSUBISHI-L 300-FD PU</t>
  </si>
  <si>
    <t>UD-TRUCKS-GKE 280 WB 35 + TRAILER 40</t>
  </si>
  <si>
    <t>UD-TRUCKS-KUZER RKE150 WB3850+ BAK BESI</t>
  </si>
  <si>
    <t>UD-TRUCKS-KUZZER RKE 150 WB 3850 + BAK KAYU</t>
  </si>
  <si>
    <t>UD-TRUCKS-QUESTER GWE 280 + TANGKI</t>
  </si>
  <si>
    <t>HINO-DUTRO-115 SDL (EURO 4)+ BOX PENDINGIN DENSO</t>
  </si>
  <si>
    <t>HINO-DUTRO-EURO 4 115 SDL + BOX ALUMUNIUM</t>
  </si>
  <si>
    <t>HINO-DUTRO-EURO 4 136 HDL 6.4 + BAK BESI</t>
  </si>
  <si>
    <t>HINO-RANGER-FG 260 JP</t>
  </si>
  <si>
    <t>HINO-RANGER-FG 260 TH+FLAT DECK TRAILER TANGKI LNG</t>
  </si>
  <si>
    <t>HINO-RANGER-FM 280 JD + DUMP HOULING</t>
  </si>
  <si>
    <t>HINO-RANGER-FM 280 JD ABS EURO 4 + DUMP</t>
  </si>
  <si>
    <t>HINO-RANGER-FM 280 JD+ BAK DUMP TRUCK 15M3</t>
  </si>
  <si>
    <t>HINO-RANGER-FM 280 JW SELF LOADER + CRANE</t>
  </si>
  <si>
    <t>HINO-RANGER-FM 280 TH + TANGKI</t>
  </si>
  <si>
    <t>HINO-RANGER-FM 280JD ABS+TANGKI BBM 16KL</t>
  </si>
  <si>
    <t>HINO-RANGER-FM 280JD MINING+DUMP</t>
  </si>
  <si>
    <t>ISUZU-FVR 34 S-CHASSIS</t>
  </si>
  <si>
    <t>ISUZU-GIGA-FVM 34 U 245 PS</t>
  </si>
  <si>
    <t>ISUZU-GVR-34 J HP ABS</t>
  </si>
  <si>
    <t>MITSUBISHI-FE-74 HD N (4X2) M/T + DUMP</t>
  </si>
  <si>
    <t>MITSUBISHI-FE-74 HD N (EURO4)</t>
  </si>
  <si>
    <t>MITSUBISHI-FE-74 L N + BAK BESI</t>
  </si>
  <si>
    <t>MITSUBISHI-FE-74 L N + BOX BESI</t>
  </si>
  <si>
    <t>MITSUBISHI-FE-75 SHDX N (EURO 4) + BOX ALUMUNIUM</t>
  </si>
  <si>
    <t>MITSUBISHI-FE-75 SHDX N + DUMP</t>
  </si>
  <si>
    <t>SUZUKI-CARRY-PU FD AC PS + BOX ALUMUNIUM</t>
  </si>
  <si>
    <t>UD-TRUCKS-GKE 280 WB 35 ABS</t>
  </si>
  <si>
    <t>UD-TRUCKS-QUESTER CWE 280 WB 43</t>
  </si>
  <si>
    <t>UD-TRUCKS-QUESTER GKE 280 WB 35 ABS</t>
  </si>
  <si>
    <t>UD-TRUCKS-QUESTER GWE 350 WB 3400 E5</t>
  </si>
  <si>
    <t>HINO-RANGER-FM 280 JM + MIXER</t>
  </si>
  <si>
    <t>HINO-RANGER-FM 280 JW + FLAT DECK</t>
  </si>
  <si>
    <t>ISUZU-GIGA-GXZ 60 U +TANGKI</t>
  </si>
  <si>
    <t>ISUZU-TRAGA-PICK UP FD E4</t>
  </si>
  <si>
    <t>MITSUBISHI-CANTER-FE 74L+REFRIGERATOR</t>
  </si>
  <si>
    <t>MITSUBISHI-FE-75 SHDX N (EURO 4)+BAK BESI DROPSIDE</t>
  </si>
  <si>
    <t>MITSUBISHI-FE-75 SHDX N (EURO4)</t>
  </si>
  <si>
    <t>MITSUBISHI-FE-84 GSN + BOX FREZEER</t>
  </si>
  <si>
    <t>MITSUBISHI-FE-84 SHDX N (4X2) M/T + DUMP</t>
  </si>
  <si>
    <t>MITSUBISHI-FIGHTER-FN62FL HD R (6x4) M/T + LOSBAK</t>
  </si>
  <si>
    <t>MITSUBISHI-FIGHTER-FN62FL HD R (6x4) M/T TY</t>
  </si>
  <si>
    <t>UD-TRUCKS-GKE 280WB 35 + TRAILER KONTAINER 40FT</t>
  </si>
  <si>
    <t>HINO-DUTRO-130 MDL + TANGKI AIR 5000 L</t>
  </si>
  <si>
    <t>ISUZU-GIGA-GVR34 JHP ABS 285 TH + tANGKI 34000L</t>
  </si>
  <si>
    <t>ISUZU-TRAGA-+ BOX SEMI ALUMINIUN</t>
  </si>
  <si>
    <t>MITSUBISHI-FE-75 SHDX N 136PS</t>
  </si>
  <si>
    <t>SUZUKI-CARRY-NEW CARRY WD PU ACPS LTD</t>
  </si>
  <si>
    <t>ISUZU-GIGA-FVR 34 U + TANGKI</t>
  </si>
  <si>
    <t>Tahun Kendaraan</t>
  </si>
  <si>
    <t>MORRIS GARAGE</t>
  </si>
  <si>
    <t>Type Debitur</t>
  </si>
  <si>
    <t>Eff R</t>
  </si>
  <si>
    <t>Flat Rate</t>
  </si>
  <si>
    <t xml:space="preserve">Merk </t>
  </si>
  <si>
    <t>Karyawan Internal</t>
  </si>
  <si>
    <t>Area Kyai Tapa</t>
  </si>
  <si>
    <t>Area Green Ville</t>
  </si>
  <si>
    <t>Area Daan Mogot</t>
  </si>
  <si>
    <t>Net DP</t>
  </si>
  <si>
    <t>Eff Rate</t>
  </si>
  <si>
    <t>Fl Rate</t>
  </si>
  <si>
    <t>Casco</t>
  </si>
  <si>
    <t>Admin Minimal</t>
  </si>
  <si>
    <t>Admin Maksimal</t>
  </si>
  <si>
    <t>Harga PHPM</t>
  </si>
  <si>
    <t>Model Kendaraan</t>
  </si>
  <si>
    <t>Domisili</t>
  </si>
  <si>
    <t>Jakarta Utara</t>
  </si>
  <si>
    <t>Jakarta Selatan</t>
  </si>
  <si>
    <t>Jakarta Timur</t>
  </si>
  <si>
    <t>Jakarta Barat</t>
  </si>
  <si>
    <t>Kota Bogor</t>
  </si>
  <si>
    <t>Kabupaten Bogor</t>
  </si>
  <si>
    <t>Kota Tanggerang</t>
  </si>
  <si>
    <t>Depok</t>
  </si>
  <si>
    <t>Kabupaten Tanggerang</t>
  </si>
  <si>
    <t>Kota Bekasi</t>
  </si>
  <si>
    <t>Kota Tanggerang Selatan</t>
  </si>
  <si>
    <t>Kabupaten Bekasi</t>
  </si>
  <si>
    <t>Jakarta Pusat</t>
  </si>
  <si>
    <t>Dana yang dibutuhkan</t>
  </si>
  <si>
    <t>Hitung</t>
  </si>
  <si>
    <t>Up ACP</t>
  </si>
  <si>
    <t>Up Rate</t>
  </si>
  <si>
    <t>Thn (NIK)</t>
  </si>
  <si>
    <t>Up Adm</t>
  </si>
  <si>
    <t>Up Provisi</t>
  </si>
  <si>
    <t>Penggunaan Unit</t>
  </si>
  <si>
    <t>Jika Debitur Perorangan, usia saat ini</t>
  </si>
  <si>
    <t>18-35 tahun</t>
  </si>
  <si>
    <t>36-45 tahun</t>
  </si>
  <si>
    <t>46-50 tahun</t>
  </si>
  <si>
    <t>51-60 tahun</t>
  </si>
  <si>
    <t>ASURANSI CASCO + PERLUASAN</t>
  </si>
  <si>
    <t>RATE ACP</t>
  </si>
  <si>
    <t>TOTAL ASURANSI</t>
  </si>
  <si>
    <t>TOTAL A/R</t>
  </si>
  <si>
    <t>BBNKB</t>
  </si>
  <si>
    <t>FAKTUR</t>
  </si>
  <si>
    <t>PECAIRAN NETO</t>
  </si>
  <si>
    <t>PENCAIRAN GROSS</t>
  </si>
  <si>
    <t>Angsuran</t>
  </si>
  <si>
    <t>BUNGA JUAL</t>
  </si>
  <si>
    <t>TOTAL AR</t>
  </si>
  <si>
    <t>DP NET</t>
  </si>
  <si>
    <t>Maksimal</t>
  </si>
  <si>
    <t>ATTO 1</t>
  </si>
  <si>
    <t>ATTO 3</t>
  </si>
  <si>
    <t>DOLPHIN</t>
  </si>
  <si>
    <t>M6</t>
  </si>
  <si>
    <t xml:space="preserve">SEAL </t>
  </si>
  <si>
    <t>SEALION 7</t>
  </si>
  <si>
    <t>I 8</t>
  </si>
  <si>
    <t>SERIES 2</t>
  </si>
  <si>
    <t>SERIES 3</t>
  </si>
  <si>
    <t>SERIES 4</t>
  </si>
  <si>
    <t>SERIES 5</t>
  </si>
  <si>
    <t>SERIES 7</t>
  </si>
  <si>
    <t>SERIES 8</t>
  </si>
  <si>
    <t>SERIES M</t>
  </si>
  <si>
    <t>X4</t>
  </si>
  <si>
    <t>X6</t>
  </si>
  <si>
    <t>X7</t>
  </si>
  <si>
    <t>XM</t>
  </si>
  <si>
    <t>Z4</t>
  </si>
  <si>
    <t>ICAR</t>
  </si>
  <si>
    <t>OMODA</t>
  </si>
  <si>
    <t>TIGGO</t>
  </si>
  <si>
    <t>COLORADO</t>
  </si>
  <si>
    <t>TRAILBLAZER</t>
  </si>
  <si>
    <t>D9</t>
  </si>
  <si>
    <t>TANK</t>
  </si>
  <si>
    <t>ACCORD</t>
  </si>
  <si>
    <t>BRV</t>
  </si>
  <si>
    <t>CITY</t>
  </si>
  <si>
    <t>CIVIC</t>
  </si>
  <si>
    <t>CRV</t>
  </si>
  <si>
    <t>CRZ</t>
  </si>
  <si>
    <t>HRV</t>
  </si>
  <si>
    <t>JAZZ</t>
  </si>
  <si>
    <t>ODYSSEY</t>
  </si>
  <si>
    <t>WRV</t>
  </si>
  <si>
    <t>GENESIS</t>
  </si>
  <si>
    <t>H1</t>
  </si>
  <si>
    <t>IONIQ</t>
  </si>
  <si>
    <t>SANTA FE</t>
  </si>
  <si>
    <t>DMAX</t>
  </si>
  <si>
    <t>MUX</t>
  </si>
  <si>
    <t>GLADIATOR</t>
  </si>
  <si>
    <t>WRANGLER</t>
  </si>
  <si>
    <t>EV</t>
  </si>
  <si>
    <t>SEDONA</t>
  </si>
  <si>
    <t>SPORTAGE</t>
  </si>
  <si>
    <t>CT</t>
  </si>
  <si>
    <t>ES</t>
  </si>
  <si>
    <t>RC</t>
  </si>
  <si>
    <t>RZ</t>
  </si>
  <si>
    <t>UX</t>
  </si>
  <si>
    <t>CX</t>
  </si>
  <si>
    <t>A CLASS</t>
  </si>
  <si>
    <t>C CLASS</t>
  </si>
  <si>
    <t>CLA</t>
  </si>
  <si>
    <t>CLS</t>
  </si>
  <si>
    <t>E CLASS</t>
  </si>
  <si>
    <t>G CLASS</t>
  </si>
  <si>
    <t>GLA</t>
  </si>
  <si>
    <t>GLB</t>
  </si>
  <si>
    <t>GLC</t>
  </si>
  <si>
    <t>GLE</t>
  </si>
  <si>
    <t>S CLASS</t>
  </si>
  <si>
    <t>V CLASS</t>
  </si>
  <si>
    <t>DELICA</t>
  </si>
  <si>
    <t>OUTLANDER</t>
  </si>
  <si>
    <t>TRITON</t>
  </si>
  <si>
    <t>ZS</t>
  </si>
  <si>
    <t>ELGRAND</t>
  </si>
  <si>
    <t>LEAF</t>
  </si>
  <si>
    <t>NAVARA</t>
  </si>
  <si>
    <t>TEANA</t>
  </si>
  <si>
    <t>X TRAIL</t>
  </si>
  <si>
    <t>BALENO</t>
  </si>
  <si>
    <t>FRONX</t>
  </si>
  <si>
    <t>SPRESSO</t>
  </si>
  <si>
    <t>VITARA</t>
  </si>
  <si>
    <t>AVANZA</t>
  </si>
  <si>
    <t>BZ4X</t>
  </si>
  <si>
    <t>CAMRY</t>
  </si>
  <si>
    <t>CHR</t>
  </si>
  <si>
    <t>COROLLA</t>
  </si>
  <si>
    <t>FT86</t>
  </si>
  <si>
    <t>GR86</t>
  </si>
  <si>
    <t>HILUX</t>
  </si>
  <si>
    <t>INNOVA</t>
  </si>
  <si>
    <t>LAND CRUISER</t>
  </si>
  <si>
    <t>NAV</t>
  </si>
  <si>
    <t>AIR</t>
  </si>
  <si>
    <t>BINGUO</t>
  </si>
  <si>
    <t>CLOUD</t>
  </si>
  <si>
    <t>CONFERO</t>
  </si>
  <si>
    <t>DARION</t>
  </si>
  <si>
    <t>ATTO 1 DYNAMIC</t>
  </si>
  <si>
    <t>ATTO 3 ADVANCE</t>
  </si>
  <si>
    <t>DOLPHIN DYNAMIC 4X2 AT</t>
  </si>
  <si>
    <t>M6 CAPTAIN 6 SEATER</t>
  </si>
  <si>
    <t>SEAL PERFOMACE AWD</t>
  </si>
  <si>
    <t>SEALION 7 PERFORMANCE</t>
  </si>
  <si>
    <t>ROADSTER A/T</t>
  </si>
  <si>
    <t>2181 GRAN TOURER LUX AT</t>
  </si>
  <si>
    <t>320 CKD</t>
  </si>
  <si>
    <t>428i CONVERTIBLE</t>
  </si>
  <si>
    <t>520 D</t>
  </si>
  <si>
    <t>730 i</t>
  </si>
  <si>
    <t>840i COUPE M TECHNIC</t>
  </si>
  <si>
    <t>135i</t>
  </si>
  <si>
    <t>2.5I AT</t>
  </si>
  <si>
    <t>3.0 AT</t>
  </si>
  <si>
    <t>X DRIVE 25D CKD AT</t>
  </si>
  <si>
    <t>XDRIVE 40I AT</t>
  </si>
  <si>
    <t>M XM</t>
  </si>
  <si>
    <t>M40i</t>
  </si>
  <si>
    <t>1.0 X ELEGANT AT</t>
  </si>
  <si>
    <t>1.3 D FF FH MB</t>
  </si>
  <si>
    <t>1.5 D M/T MC</t>
  </si>
  <si>
    <t>1.0 R TC ADS</t>
  </si>
  <si>
    <t>1.2 R AT DLX SD</t>
  </si>
  <si>
    <t>1.3 A/T</t>
  </si>
  <si>
    <t>1.5 R MT DELUXE</t>
  </si>
  <si>
    <t>1.3 DLX</t>
  </si>
  <si>
    <t>5 GT AWD</t>
  </si>
  <si>
    <t>03 IWD</t>
  </si>
  <si>
    <t>1.6 GT FWD</t>
  </si>
  <si>
    <t>5X CHAMPION</t>
  </si>
  <si>
    <t>2.0 DIESEL</t>
  </si>
  <si>
    <t>2.5L LT DOUBLE CABIN 4X4 MT</t>
  </si>
  <si>
    <t>1.5 LT M/T</t>
  </si>
  <si>
    <t>2.5 DIESEL AT LTZ 4X2</t>
  </si>
  <si>
    <t>1.4 AT TURBO</t>
  </si>
  <si>
    <t>TANK 300 HEV</t>
  </si>
  <si>
    <t>1.5 EL CVT</t>
  </si>
  <si>
    <t>ALL NEW BRIO E CVT</t>
  </si>
  <si>
    <t>1.5 E CKD A/T</t>
  </si>
  <si>
    <t>1.5 E CVT</t>
  </si>
  <si>
    <t>1.5 CVT PRESTIGE</t>
  </si>
  <si>
    <t>1.5 A/T</t>
  </si>
  <si>
    <t>1.5 AT</t>
  </si>
  <si>
    <t>1.5 E CVT SE</t>
  </si>
  <si>
    <t>1.5 RS A/T</t>
  </si>
  <si>
    <t>1.5 E M CVT CKD</t>
  </si>
  <si>
    <t>2.3 L AT</t>
  </si>
  <si>
    <t>1.5 E MT</t>
  </si>
  <si>
    <t>ACTIVE MT</t>
  </si>
  <si>
    <t>ELECTRIFIED G80 SPECIAL EDITON LWB</t>
  </si>
  <si>
    <t>2.5 CRDI AT (XG)</t>
  </si>
  <si>
    <t>5 BLUELINK SIGNATURE LONG RANGE</t>
  </si>
  <si>
    <t>EV 2.0 4x2 AT</t>
  </si>
  <si>
    <t>2.2 PRIME</t>
  </si>
  <si>
    <t>2.2 CRDI A/T R</t>
  </si>
  <si>
    <t>ACTIVE 1.5 IVT</t>
  </si>
  <si>
    <t>7 SEAT</t>
  </si>
  <si>
    <t>D MAX RODEO</t>
  </si>
  <si>
    <t>4X2 LS M 2.5 A/T</t>
  </si>
  <si>
    <t>RUBICON 3.6 A/T</t>
  </si>
  <si>
    <t>4 DOORS SPORT PLATINUM DIESEL</t>
  </si>
  <si>
    <t>AT ALL NEW</t>
  </si>
  <si>
    <t>2.2 DIESEL AT</t>
  </si>
  <si>
    <t>1.4 E AT</t>
  </si>
  <si>
    <t>1.5 PREMIER iVT</t>
  </si>
  <si>
    <t>ALL NEW SPORTAGE GT ULTIMATE 4X2</t>
  </si>
  <si>
    <t>CT 200H</t>
  </si>
  <si>
    <t>ES 250 A/T</t>
  </si>
  <si>
    <t>GS 200 TFSPORT 4X2</t>
  </si>
  <si>
    <t>GX 550 4X4 AT</t>
  </si>
  <si>
    <t>LM 350 (7 SEATER)</t>
  </si>
  <si>
    <t>LS 500</t>
  </si>
  <si>
    <t>NX 200 2.OL F SPORT</t>
  </si>
  <si>
    <t>RC 350 A/T</t>
  </si>
  <si>
    <t>RX 200 LUXURY 4X2 A/T</t>
  </si>
  <si>
    <t>RZ 450e</t>
  </si>
  <si>
    <t>UX 200F SPORT</t>
  </si>
  <si>
    <t>(SPEED) S M/T</t>
  </si>
  <si>
    <t>2.0 AT</t>
  </si>
  <si>
    <t>2.0 WGN RHD AT SKY ACTIVE</t>
  </si>
  <si>
    <t>2.5 AT</t>
  </si>
  <si>
    <t>A/T</t>
  </si>
  <si>
    <t>2.0 L A/T</t>
  </si>
  <si>
    <t>3 5WGN RHD SKYACTIV</t>
  </si>
  <si>
    <t>200 HATCBACK</t>
  </si>
  <si>
    <t>180 AT</t>
  </si>
  <si>
    <t>200 AVG</t>
  </si>
  <si>
    <t>300 AT</t>
  </si>
  <si>
    <t>400 A/T</t>
  </si>
  <si>
    <t>200 A/T</t>
  </si>
  <si>
    <t>NEW 200 EDITION 50</t>
  </si>
  <si>
    <t>200 AMG LINE FL</t>
  </si>
  <si>
    <t>200 URBAN</t>
  </si>
  <si>
    <t>450 4 MATIC AMG LINE</t>
  </si>
  <si>
    <t>220 CDI</t>
  </si>
  <si>
    <t>2.0 CC 4X2 AT</t>
  </si>
  <si>
    <t>1.2 L AT</t>
  </si>
  <si>
    <t>PHEV</t>
  </si>
  <si>
    <t>2.4L DAKAR 4X4 8V A/T</t>
  </si>
  <si>
    <t>2.4 L DC ULTIMATE (4X2) AT</t>
  </si>
  <si>
    <t>EXCEED 1.5L 4X2 CVT</t>
  </si>
  <si>
    <t>1.5 L ULTIMATE</t>
  </si>
  <si>
    <t>5 GT ACTIVATE</t>
  </si>
  <si>
    <t>HS IGNITE 1.5 AT</t>
  </si>
  <si>
    <t>ZS EV LUX (4x2) AT</t>
  </si>
  <si>
    <t>1.5 (4X2) AT</t>
  </si>
  <si>
    <t>ELECTRIC VEHICLE</t>
  </si>
  <si>
    <t>1.5 EL AT</t>
  </si>
  <si>
    <t>PREMIUM 1.0 CVT (4X2) AT</t>
  </si>
  <si>
    <t>1.2 AT</t>
  </si>
  <si>
    <t>NP 300 4X4 VL 2.5 AT</t>
  </si>
  <si>
    <t>2.0 (4X2) A/T</t>
  </si>
  <si>
    <t>2.5 A/T CVT</t>
  </si>
  <si>
    <t>(4X2) E AT</t>
  </si>
  <si>
    <t>2.0 A/T</t>
  </si>
  <si>
    <t>APV GA 1.5 M/T</t>
  </si>
  <si>
    <t>ALL NEW BALENO AT</t>
  </si>
  <si>
    <t>1.4 GL M/T</t>
  </si>
  <si>
    <t>HYBRID SGX AT 2 TONE</t>
  </si>
  <si>
    <t>GL AT</t>
  </si>
  <si>
    <t>4X4 AT</t>
  </si>
  <si>
    <t>GX 1.0 AT</t>
  </si>
  <si>
    <t>2.4 A/T</t>
  </si>
  <si>
    <t>AD BETA AT</t>
  </si>
  <si>
    <t>1.0 G A/T</t>
  </si>
  <si>
    <t>2.4 A/T PREMIUM SOUND</t>
  </si>
  <si>
    <t>1.3 E A/T</t>
  </si>
  <si>
    <t>A/T ONE TONE</t>
  </si>
  <si>
    <t>1.2 E STD M/T</t>
  </si>
  <si>
    <t>2.5 A/T HYBRID</t>
  </si>
  <si>
    <t>1.8 AT</t>
  </si>
  <si>
    <t>ALTIS 1.8 V AT</t>
  </si>
  <si>
    <t>1.2 E M/T TOMS</t>
  </si>
  <si>
    <t>4X2 A/T DIESEL MC</t>
  </si>
  <si>
    <t>2.4L MT BLACK INTERIOR</t>
  </si>
  <si>
    <t>ALL NEW DC 4X4 2.4 G MT</t>
  </si>
  <si>
    <t>2.4 G AT</t>
  </si>
  <si>
    <t>200 4.6 AT</t>
  </si>
  <si>
    <t>1 G A/T LUX</t>
  </si>
  <si>
    <t>1.0 TURBO G CVT</t>
  </si>
  <si>
    <t>1.5 A/T TRD SPORTIVO ULTIMO</t>
  </si>
  <si>
    <t>E 1.5 MT</t>
  </si>
  <si>
    <t>1.5 E A/T NEW</t>
  </si>
  <si>
    <t>2.0L AT</t>
  </si>
  <si>
    <t>1.5 G A/T</t>
  </si>
  <si>
    <t>1.5 L LUX CVT 7 SEATER</t>
  </si>
  <si>
    <t>CE CVT</t>
  </si>
  <si>
    <t>1.5 5L LUX CVT AT</t>
  </si>
  <si>
    <t>CLOUD EV</t>
  </si>
  <si>
    <t>CONFERO 1,5 DB(AC BLOWER)</t>
  </si>
  <si>
    <t>EV EX</t>
  </si>
  <si>
    <t>ATTO 1 PREMIUM</t>
  </si>
  <si>
    <t>ATTO 3 SUPPERIOR</t>
  </si>
  <si>
    <t>DOLPHIN PREMIUM (EXTENDED RANGE)</t>
  </si>
  <si>
    <t>M6 STANDARD 7 SEATER</t>
  </si>
  <si>
    <t>SEAL PERFORMANCE</t>
  </si>
  <si>
    <t>SEALION 7 PREMIUM</t>
  </si>
  <si>
    <t>218I GRAN TOURER LUX AT</t>
  </si>
  <si>
    <t>320 D MODERN LINE</t>
  </si>
  <si>
    <t>430I CONVERTIBLE A/T</t>
  </si>
  <si>
    <t>520 D CKD DIESEL AT</t>
  </si>
  <si>
    <t>730 Li</t>
  </si>
  <si>
    <t>840i GRAND COUPE M TECHNIC</t>
  </si>
  <si>
    <t>M SPORT LCI</t>
  </si>
  <si>
    <t>M COMPETITION</t>
  </si>
  <si>
    <t>M AT</t>
  </si>
  <si>
    <t>X DRIVE 30D AT</t>
  </si>
  <si>
    <t>XDRIVE 40I M SPORT</t>
  </si>
  <si>
    <t>M SPORT PACKAGED</t>
  </si>
  <si>
    <t>SDRIVE 2.0 I</t>
  </si>
  <si>
    <t>1.0 X M/T</t>
  </si>
  <si>
    <t>1.3 MT</t>
  </si>
  <si>
    <t>1.5 D M/T STD</t>
  </si>
  <si>
    <t>1.0 R TC CVT</t>
  </si>
  <si>
    <t>1.2 R MT DLX SD</t>
  </si>
  <si>
    <t>1.3 D A/T</t>
  </si>
  <si>
    <t>1.5 TS PLUS EXTRA</t>
  </si>
  <si>
    <t>1.3 M/T X ALL NEW</t>
  </si>
  <si>
    <t>5 GT FWD</t>
  </si>
  <si>
    <t>03 LUXURY</t>
  </si>
  <si>
    <t>5 1.6 GT AWD</t>
  </si>
  <si>
    <t>2.0 L DIESEL FWD AT</t>
  </si>
  <si>
    <t>2.8 HIGH COUNTRY DC 4x4 AT</t>
  </si>
  <si>
    <t>1.5 LTZ M/T</t>
  </si>
  <si>
    <t>2.5 MT (4x2)</t>
  </si>
  <si>
    <t>1.4 AT TURBO PREMIER</t>
  </si>
  <si>
    <t>D9 EV</t>
  </si>
  <si>
    <t>1.5 TURBO</t>
  </si>
  <si>
    <t>1.5 E MT CKD</t>
  </si>
  <si>
    <t>ALL NEW IVTEC E 1.5 AT</t>
  </si>
  <si>
    <t>1.5 L TURBO CVT PRESTIGE</t>
  </si>
  <si>
    <t>1.5 PRESTIGE CVT BLACK EDITION</t>
  </si>
  <si>
    <t>1.5 M/T</t>
  </si>
  <si>
    <t>1.5 PSD AT</t>
  </si>
  <si>
    <t>1.5 E CVT SPC SPECIAL EDITION</t>
  </si>
  <si>
    <t>1.5 RS M/T</t>
  </si>
  <si>
    <t>2.4 E CVT</t>
  </si>
  <si>
    <t>1.5L E CVT</t>
  </si>
  <si>
    <t>Alpha Midnight Black Matte</t>
  </si>
  <si>
    <t>ELECTRIFIED G80 SPECIAL EDITON SWB</t>
  </si>
  <si>
    <t>2019 ROYALE LIMITED CRDI AT</t>
  </si>
  <si>
    <t>5 Gravity Gold Matte Sig LR</t>
  </si>
  <si>
    <t>EV SIGNATURE AT</t>
  </si>
  <si>
    <t>2.2 SIGNATURE</t>
  </si>
  <si>
    <t>2.2 CRDI A/T RV</t>
  </si>
  <si>
    <t>Active 1.5 MT MY22</t>
  </si>
  <si>
    <t>9 Seaters Signature</t>
  </si>
  <si>
    <t>DC (4X4) M/T 1.9</t>
  </si>
  <si>
    <t>4X2 LS U 2.5 A/T</t>
  </si>
  <si>
    <t>GLADIATOR RUBICON DC 3.6 L</t>
  </si>
  <si>
    <t>RUBICON 2.0 4 DOOR</t>
  </si>
  <si>
    <t>1.4 GASOLINE EXP AT</t>
  </si>
  <si>
    <t>1.5L PREMIERE AT</t>
  </si>
  <si>
    <t>ES 300 H AT</t>
  </si>
  <si>
    <t>GS 250</t>
  </si>
  <si>
    <t>LM 350 4 SEATER</t>
  </si>
  <si>
    <t>LX 570 F SPORT</t>
  </si>
  <si>
    <t>NX 200 SPORT AT</t>
  </si>
  <si>
    <t>RX 200 T</t>
  </si>
  <si>
    <t>RZ 450E 4x4 AT</t>
  </si>
  <si>
    <t>UX 250H F SPORT</t>
  </si>
  <si>
    <t>1.5 R A/T</t>
  </si>
  <si>
    <t>2.0L A/T</t>
  </si>
  <si>
    <t>2.5 L SEDAN A/T</t>
  </si>
  <si>
    <t>2.0 SKYACTIV A/T</t>
  </si>
  <si>
    <t>3 GRAND TOURING AT</t>
  </si>
  <si>
    <t>A 200 A/T</t>
  </si>
  <si>
    <t>200 AVG CKD</t>
  </si>
  <si>
    <t>200 AMG</t>
  </si>
  <si>
    <t>350 AMG</t>
  </si>
  <si>
    <t>200 AVG AMG LINE AT</t>
  </si>
  <si>
    <t>350 AT</t>
  </si>
  <si>
    <t>400 AMG</t>
  </si>
  <si>
    <t>NEW 200 PROGRESSIVE LINE</t>
  </si>
  <si>
    <t>300 A/T</t>
  </si>
  <si>
    <t>250 D</t>
  </si>
  <si>
    <t>GLS 400 AMG LINE</t>
  </si>
  <si>
    <t>400 EXCLUSIVE</t>
  </si>
  <si>
    <t>250 AVANTGARDE</t>
  </si>
  <si>
    <t>D.5 2.0L AT</t>
  </si>
  <si>
    <t>1.2L EXCEED 4X2 AT</t>
  </si>
  <si>
    <t>PHEV 2.4L AT</t>
  </si>
  <si>
    <t>2.4LDKR 4X4.8 A/T</t>
  </si>
  <si>
    <t>2.4L DC EXCEED (4X4) M/T</t>
  </si>
  <si>
    <t>ULTIMATE 1.5L 4X2 CVT</t>
  </si>
  <si>
    <t>1.5 ULT 4X2 AT</t>
  </si>
  <si>
    <t>5 GT IGNITE</t>
  </si>
  <si>
    <t>HS ISMART</t>
  </si>
  <si>
    <t>ZS IGNITE</t>
  </si>
  <si>
    <t>BLACK RIDER</t>
  </si>
  <si>
    <t>1.5 ST M/T</t>
  </si>
  <si>
    <t>1.5 REVOLT CVT BLACK INTERIOR</t>
  </si>
  <si>
    <t>1.5 EL MT</t>
  </si>
  <si>
    <t>PREMIUM 1.0 TURBO (4X2) MT</t>
  </si>
  <si>
    <t>1.2 AT 4X2</t>
  </si>
  <si>
    <t>NP 300 4X4 VL AT</t>
  </si>
  <si>
    <t>2.0 X CVT</t>
  </si>
  <si>
    <t>2.5 XV CVT 4X2 A/T</t>
  </si>
  <si>
    <t>(4X2) E MT</t>
  </si>
  <si>
    <t>2.0 CVT 4X2 A/T</t>
  </si>
  <si>
    <t>APV GE 1.5 M/T</t>
  </si>
  <si>
    <t>ALL NEW BALENO MT</t>
  </si>
  <si>
    <t>1.4 GL MPV MT</t>
  </si>
  <si>
    <t>SGX AT 2 TONE</t>
  </si>
  <si>
    <t>GL LUXURY MT</t>
  </si>
  <si>
    <t>4X4 MT</t>
  </si>
  <si>
    <t>GX 1.0 MT</t>
  </si>
  <si>
    <t>M/T</t>
  </si>
  <si>
    <t>GRAND 2.4 AT</t>
  </si>
  <si>
    <t>AD BETA MT</t>
  </si>
  <si>
    <t>1.0 G MT</t>
  </si>
  <si>
    <t>2.4 G A/T</t>
  </si>
  <si>
    <t>1.3 E A/T NEW</t>
  </si>
  <si>
    <t>BZ4X A/T TWO TONE</t>
  </si>
  <si>
    <t>1.2 G M/T</t>
  </si>
  <si>
    <t>2.5 L A/T HYBRID</t>
  </si>
  <si>
    <t>1.8 AT DUAL TONE</t>
  </si>
  <si>
    <t>ALTIS A/T</t>
  </si>
  <si>
    <t>1.2 E MT SPORTY EDITION</t>
  </si>
  <si>
    <t>2.4 4x2 VRZ TRD LUX</t>
  </si>
  <si>
    <t>2.0 L A/T AERO</t>
  </si>
  <si>
    <t>2.0 AT (FTZ)</t>
  </si>
  <si>
    <t>DC 2.4 G</t>
  </si>
  <si>
    <t>2.4 Q A/T</t>
  </si>
  <si>
    <t>200 4.7 AT</t>
  </si>
  <si>
    <t>1 G AT</t>
  </si>
  <si>
    <t>1.0 TURBO G CVT TWO TONE</t>
  </si>
  <si>
    <t>E MT 1.5</t>
  </si>
  <si>
    <t>1.5 G AT</t>
  </si>
  <si>
    <t>ALL NEW 2.0 CVT</t>
  </si>
  <si>
    <t>1.5 G M/T</t>
  </si>
  <si>
    <t>EV 300 LUX CVT</t>
  </si>
  <si>
    <t>1.5 L LUX+ SC CVT 1A</t>
  </si>
  <si>
    <t>EV LONG RANGE 333KM AC</t>
  </si>
  <si>
    <t>1.5 C 6 MT</t>
  </si>
  <si>
    <t>CONFERO 1.5</t>
  </si>
  <si>
    <t>M6 SUPERIOR 7 SEATER</t>
  </si>
  <si>
    <t>SEAL PREMIUM</t>
  </si>
  <si>
    <t>218I GRAND COUPE</t>
  </si>
  <si>
    <t>320 i AT SPORT</t>
  </si>
  <si>
    <t>430I CONVERTIBLE SPORT</t>
  </si>
  <si>
    <t>520 D TRIPTONIC</t>
  </si>
  <si>
    <t>730 Li G12 CKD AT</t>
  </si>
  <si>
    <t>2 COUPE A/T</t>
  </si>
  <si>
    <t>S DRIVE 18I SPORT</t>
  </si>
  <si>
    <t>sDrive20i xLine LCI</t>
  </si>
  <si>
    <t>XDRIVE 30i</t>
  </si>
  <si>
    <t>X DRIVE 30D AT CBU</t>
  </si>
  <si>
    <t>XDRIVE 40i PURE EXCELENCE</t>
  </si>
  <si>
    <t>SDRIVE 201 AT CBU</t>
  </si>
  <si>
    <t>1.0 X MT E4</t>
  </si>
  <si>
    <t>1.5 AC PS MC</t>
  </si>
  <si>
    <t>1.5 VVTI M M/T</t>
  </si>
  <si>
    <t>1.0 R TC CVT ADS</t>
  </si>
  <si>
    <t>D 1.0 MT</t>
  </si>
  <si>
    <t>1.3 M/T</t>
  </si>
  <si>
    <t>1.5 X AT</t>
  </si>
  <si>
    <t>1.3 R M/T</t>
  </si>
  <si>
    <t>5 RZ</t>
  </si>
  <si>
    <t>03 LUXURY LONG RANGE (4X2) AT</t>
  </si>
  <si>
    <t>5 EV TWO TONE</t>
  </si>
  <si>
    <t>5X CLASSIC</t>
  </si>
  <si>
    <t>2.0 L DIESEL FWD AT PEARL WHITE</t>
  </si>
  <si>
    <t>LT HIGH COUNTRY 4X4 AT</t>
  </si>
  <si>
    <t>AKTIV 1.5 A/T</t>
  </si>
  <si>
    <t>2.8 (4X2) A/T DIESEL</t>
  </si>
  <si>
    <t>1.4 L LTZ AT</t>
  </si>
  <si>
    <t>3.0 V6 A/T</t>
  </si>
  <si>
    <t>ALL NEW BRIO RS MT</t>
  </si>
  <si>
    <t>1.5 PRESTIGE CVT CKD</t>
  </si>
  <si>
    <t>ALL NEW IVTEC E 1.5 MT</t>
  </si>
  <si>
    <t>1.5 RS AT</t>
  </si>
  <si>
    <t>1.5 TC CVT CKD</t>
  </si>
  <si>
    <t>A/T MSD</t>
  </si>
  <si>
    <t>1.5 E MUGEN SPECIAL EDITION</t>
  </si>
  <si>
    <t>1.5 S A/T</t>
  </si>
  <si>
    <t>1.5 S MT CKD</t>
  </si>
  <si>
    <t>2.4 L / MB</t>
  </si>
  <si>
    <t>1.5L RS CVT</t>
  </si>
  <si>
    <t>NEW CRETA N LINE</t>
  </si>
  <si>
    <t>A/T ( 12 SEAT)</t>
  </si>
  <si>
    <t>5 PRIME (LONG RANGE)</t>
  </si>
  <si>
    <t>EV SIGNATURE LONG RANGE</t>
  </si>
  <si>
    <t>2.2 SIGNATURE AWD</t>
  </si>
  <si>
    <t>2.2 CRDI AT</t>
  </si>
  <si>
    <t>SIGNATURE 7</t>
  </si>
  <si>
    <t>DC 2.5L 4X4</t>
  </si>
  <si>
    <t>1.5L SMART AT</t>
  </si>
  <si>
    <t>ES 300 H ULTRA LUX</t>
  </si>
  <si>
    <t>GS 300</t>
  </si>
  <si>
    <t>LM 350H 7 SEATER</t>
  </si>
  <si>
    <t>NX 200T</t>
  </si>
  <si>
    <t>RX 200 T LUXURY 4X2 AT</t>
  </si>
  <si>
    <t>UX 300E ELECTRIC VEHICLE</t>
  </si>
  <si>
    <t>1.5 R M/T</t>
  </si>
  <si>
    <t>ALL NEW SEDAN</t>
  </si>
  <si>
    <t>ALL NEW ELITE SEDAN</t>
  </si>
  <si>
    <t>3 GT</t>
  </si>
  <si>
    <t>A 200 A/T (W 176) CBU</t>
  </si>
  <si>
    <t>200 AVG FACELIFT</t>
  </si>
  <si>
    <t>200 AMG FL</t>
  </si>
  <si>
    <t>250 AT CBU</t>
  </si>
  <si>
    <t>350 D</t>
  </si>
  <si>
    <t>200 AMG AT</t>
  </si>
  <si>
    <t>300 AMG LINE</t>
  </si>
  <si>
    <t>250 D AT (CKD)</t>
  </si>
  <si>
    <t>GLS 450 4 MATIC AMG LINE</t>
  </si>
  <si>
    <t>400 L A/T</t>
  </si>
  <si>
    <t>ROYAL 2.0 AT 150</t>
  </si>
  <si>
    <t>1.2L GLS 4X2 AT</t>
  </si>
  <si>
    <t>PX A/T</t>
  </si>
  <si>
    <t>4X2 GLS PREMIUM</t>
  </si>
  <si>
    <t>2.4L DC GLS (4X4) M/T</t>
  </si>
  <si>
    <t>ULTIMATE PLUS 1.5L 4X2 AT</t>
  </si>
  <si>
    <t>1.5L EXCEED K (4X2) AT</t>
  </si>
  <si>
    <t>5 GT MAGNIFY</t>
  </si>
  <si>
    <t>HS LUX (4x2) AT</t>
  </si>
  <si>
    <t>ZS LUX (4x2) AT</t>
  </si>
  <si>
    <t>HWS 4X2 A/T</t>
  </si>
  <si>
    <t>HWS A/T</t>
  </si>
  <si>
    <t>1.5 REVOLT CVT RED INTERIOR</t>
  </si>
  <si>
    <t>1.5 L XR A/T</t>
  </si>
  <si>
    <t>UPPER 1.0 TURBO CVT 4X2</t>
  </si>
  <si>
    <t>1.2 AUTECH A/T</t>
  </si>
  <si>
    <t>NP 300 SL 2.5 (4x4) MT</t>
  </si>
  <si>
    <t>ALL NEW 2.0 HWS PANORAMIC</t>
  </si>
  <si>
    <t>2.5L V6</t>
  </si>
  <si>
    <t>(4X2) VL AT</t>
  </si>
  <si>
    <t>2.5 2WD CVT XT A/T</t>
  </si>
  <si>
    <t>APV GX 1.5 A/T</t>
  </si>
  <si>
    <t>1.4 GX AT ELEGANT</t>
  </si>
  <si>
    <t>GL MT</t>
  </si>
  <si>
    <t>5 DOORS AT</t>
  </si>
  <si>
    <t>NEW WAGON R GL A/T</t>
  </si>
  <si>
    <t>GRAND ALL NEW 1.5 GX AT</t>
  </si>
  <si>
    <t>ALPHA AT</t>
  </si>
  <si>
    <t>1.2 G A/T</t>
  </si>
  <si>
    <t>2.4 G A/T LUX</t>
  </si>
  <si>
    <t>1.3 E A/T VVTI MC</t>
  </si>
  <si>
    <t>1.2 G MT LUX</t>
  </si>
  <si>
    <t>2.5 V HYBRID CVT</t>
  </si>
  <si>
    <t>1.8 AT DUAL TONE HYBRID</t>
  </si>
  <si>
    <t>ALTIS G A/T</t>
  </si>
  <si>
    <t>2.4 G 4X4 AT DIESEL LUXURY TRD</t>
  </si>
  <si>
    <t>2.0 L A/T TRD</t>
  </si>
  <si>
    <t>2.0 L 2WD RHD A/T</t>
  </si>
  <si>
    <t>DC 2.4 G 4x4 DSL MT</t>
  </si>
  <si>
    <t>2.4 V AT</t>
  </si>
  <si>
    <t>200 A/T DIESEL FULL SPEC</t>
  </si>
  <si>
    <t>1 V A/T</t>
  </si>
  <si>
    <t>1.0 TURBO G MT</t>
  </si>
  <si>
    <t>1.5 G A/T LUX</t>
  </si>
  <si>
    <t>G 1.5 CVT</t>
  </si>
  <si>
    <t>1.5 G CVT</t>
  </si>
  <si>
    <t>WAGON</t>
  </si>
  <si>
    <t>EV LITE</t>
  </si>
  <si>
    <t>1.5 L T LUX + CVT (4X2) A/T</t>
  </si>
  <si>
    <t>EX CVT</t>
  </si>
  <si>
    <t>1.5 CT (4X2) 6 MT</t>
  </si>
  <si>
    <t>CONFERO 1.5 AMBULANCE STANDARD</t>
  </si>
  <si>
    <t>TYPE KENDARAAN</t>
  </si>
  <si>
    <t>M6 SUPERIOR CAPTAIN 6 SEATER</t>
  </si>
  <si>
    <t>218i SPORT</t>
  </si>
  <si>
    <t>320 LCI SPORT</t>
  </si>
  <si>
    <t>430i COUPE AT</t>
  </si>
  <si>
    <t>520d LUXURY</t>
  </si>
  <si>
    <t>730 LI M SPORT</t>
  </si>
  <si>
    <t>S DRIVE 20 D</t>
  </si>
  <si>
    <t>XDRIVE 20D AT</t>
  </si>
  <si>
    <t>XDRIVE 2.5 D</t>
  </si>
  <si>
    <t>XDRIVE40I M SPORT</t>
  </si>
  <si>
    <t>SDRIVE 30I M SPORT</t>
  </si>
  <si>
    <t>1.2 R / MT DELUXE</t>
  </si>
  <si>
    <t>1.5 D AC PS</t>
  </si>
  <si>
    <t>1.5 X A/T MC</t>
  </si>
  <si>
    <t>1.0 R TC CVT ADS SC</t>
  </si>
  <si>
    <t>D MT 1.0</t>
  </si>
  <si>
    <t>1.3 VVTi A/T</t>
  </si>
  <si>
    <t>1.5 X MT</t>
  </si>
  <si>
    <t>1.3 X MT</t>
  </si>
  <si>
    <t>5 Z</t>
  </si>
  <si>
    <t>03 PREMIUM</t>
  </si>
  <si>
    <t>5 LUXURY 1.5 4x2 AT</t>
  </si>
  <si>
    <t>2.0 L FL 2 A/T</t>
  </si>
  <si>
    <t>LTZ CREW CAB</t>
  </si>
  <si>
    <t>2.8 AT (4x4)</t>
  </si>
  <si>
    <t>1.4 LT AT TURBO</t>
  </si>
  <si>
    <t>3.5 V6 A/T</t>
  </si>
  <si>
    <t>ALL NEW BRIO RS MT TWO TONE</t>
  </si>
  <si>
    <t>1.5 PRESTIGE MMC</t>
  </si>
  <si>
    <t>E A/T</t>
  </si>
  <si>
    <t>1.5 TC CVT</t>
  </si>
  <si>
    <t>1.5 TC PRESTIGE CVT</t>
  </si>
  <si>
    <t>CVT TWO TONE</t>
  </si>
  <si>
    <t>ALPHA A/T</t>
  </si>
  <si>
    <t>1.5 E SPESIAL EDITION</t>
  </si>
  <si>
    <t>1.5 S M/T</t>
  </si>
  <si>
    <t>DD4 1.5 RS MCVT CKD</t>
  </si>
  <si>
    <t>2.4 L A/T</t>
  </si>
  <si>
    <t>1.5L RS CVT HONDA SENSING</t>
  </si>
  <si>
    <t>NEW CRETA PRIME</t>
  </si>
  <si>
    <t>ELEGANCE AT</t>
  </si>
  <si>
    <t>5 PRIME(STANDARD RANGE)</t>
  </si>
  <si>
    <t>GASOLINE 2.0 A/T</t>
  </si>
  <si>
    <t>ALL NEW CALLIGRAPHY HYBRID</t>
  </si>
  <si>
    <t>2.4 AT</t>
  </si>
  <si>
    <t>DC RODEO 1.9 M/T E4</t>
  </si>
  <si>
    <t>4X4 LS M 2.5 A/T</t>
  </si>
  <si>
    <t>ES 300H</t>
  </si>
  <si>
    <t>GS 300 F SPORT 4X2 AT</t>
  </si>
  <si>
    <t>LM350 4X2 AT GGH31R LNZXB</t>
  </si>
  <si>
    <t>LX 600</t>
  </si>
  <si>
    <t>NX 200t A/T LUXURY</t>
  </si>
  <si>
    <t>RX 200T</t>
  </si>
  <si>
    <t>HATCHBACK 1.6 AT</t>
  </si>
  <si>
    <t>SKYACTIVE</t>
  </si>
  <si>
    <t>3 GT (RED)</t>
  </si>
  <si>
    <t>A 200 A/T W176</t>
  </si>
  <si>
    <t>200 NEW AVANTGARDE</t>
  </si>
  <si>
    <t>200 AMG LINE</t>
  </si>
  <si>
    <t>CLASS GT 53 AMG 4MATIC</t>
  </si>
  <si>
    <t>250 AVG</t>
  </si>
  <si>
    <t>63 AMG</t>
  </si>
  <si>
    <t>200 AT CBU</t>
  </si>
  <si>
    <t>300 COUPE</t>
  </si>
  <si>
    <t>250 N</t>
  </si>
  <si>
    <t>GLS 450 AMG LINE</t>
  </si>
  <si>
    <t>MAYBACH S 560</t>
  </si>
  <si>
    <t>MARCO POLO 250 D AMG LINE</t>
  </si>
  <si>
    <t>1.2L GLX 4X2 MT</t>
  </si>
  <si>
    <t>SPORT 2.0L PX AT</t>
  </si>
  <si>
    <t>ALL NEW PAJERO SPORT DAKAR 4X2</t>
  </si>
  <si>
    <t>2.5 DC 4x4 M/T</t>
  </si>
  <si>
    <t>1.5L EXCEED K (4x2) MT</t>
  </si>
  <si>
    <t>ZS MAGNIFY</t>
  </si>
  <si>
    <t>SV M/T</t>
  </si>
  <si>
    <t>CVT A/T</t>
  </si>
  <si>
    <t>1.5 L XR M/T</t>
  </si>
  <si>
    <t>1.2 L  A/T</t>
  </si>
  <si>
    <t>SL 2.5 4x4 MT DOUBLE CABIN</t>
  </si>
  <si>
    <t>ALL NEW SERENA HWS CVT</t>
  </si>
  <si>
    <t xml:space="preserve">(4x2) VL AT 2.5L </t>
  </si>
  <si>
    <t>2.5 A/T</t>
  </si>
  <si>
    <t>ARENA GL 1.5 M/T</t>
  </si>
  <si>
    <t>BALENO M/T</t>
  </si>
  <si>
    <t>1.4 GX M/T ELEGANT PLUS</t>
  </si>
  <si>
    <t>GLX AT</t>
  </si>
  <si>
    <t>5 DOORS AT TWO TONE</t>
  </si>
  <si>
    <t>NEW WAGON R GL PLUS M/T</t>
  </si>
  <si>
    <t>GRAND GX AT SINGLE TONE</t>
  </si>
  <si>
    <t>ALPHA AT HYBRID</t>
  </si>
  <si>
    <t>1.2 G A/T GR SPORT</t>
  </si>
  <si>
    <t>2.4 X A/T</t>
  </si>
  <si>
    <t>1.3 E M/T</t>
  </si>
  <si>
    <t>E 1.2 AT</t>
  </si>
  <si>
    <t>ALL NEW 2.5 G A/T</t>
  </si>
  <si>
    <t>1.8 AT SINGLE ONE</t>
  </si>
  <si>
    <t>ALTIS G M/T</t>
  </si>
  <si>
    <t>2.4 G AT DIESEL LUXURY</t>
  </si>
  <si>
    <t>2.0 L M/T</t>
  </si>
  <si>
    <t>2.4 4X2 A/T</t>
  </si>
  <si>
    <t>DC 2.4 V 4x4 DSL</t>
  </si>
  <si>
    <t>ALL NEW BENSIN VENTURER 2.0 A/T</t>
  </si>
  <si>
    <t>200 A/T DIESEL STD SPEC</t>
  </si>
  <si>
    <t>1 V A/T LIMITED</t>
  </si>
  <si>
    <t>1.0 TURBO G MT TWO TONE</t>
  </si>
  <si>
    <t>G 1.5 MT</t>
  </si>
  <si>
    <t>1.5 S A/T TRD SPORTIVO</t>
  </si>
  <si>
    <t>EV LITE LONG RANGE</t>
  </si>
  <si>
    <t>1.5 L T LUX + SC CVT (4X2) M/T</t>
  </si>
  <si>
    <t>SE MT</t>
  </si>
  <si>
    <t>EV LONG RANGE 333KM ACDC</t>
  </si>
  <si>
    <t>1.5 L LUX PLUS CVT</t>
  </si>
  <si>
    <t>CONFERO 1.5 C LUX</t>
  </si>
  <si>
    <t>218I TOURER AT</t>
  </si>
  <si>
    <t>320D CKD 1.5 AT</t>
  </si>
  <si>
    <t>430i COUPE M SPORT PRO</t>
  </si>
  <si>
    <t xml:space="preserve">735i </t>
  </si>
  <si>
    <t>4 COUPE</t>
  </si>
  <si>
    <t>S DRIVE 20 D SPORT EDITION</t>
  </si>
  <si>
    <t>xDRIVE 20i</t>
  </si>
  <si>
    <t>XDRIVE 3.5i XLINE</t>
  </si>
  <si>
    <t>1.2 R A/T</t>
  </si>
  <si>
    <t>BLIND VAN 1.3 FH</t>
  </si>
  <si>
    <t>1.5 X A/T STD</t>
  </si>
  <si>
    <t>1.0 R TC CVT ADS TWO TONE</t>
  </si>
  <si>
    <t>D MT MC 1.0</t>
  </si>
  <si>
    <t>1.3 VVTi M/T</t>
  </si>
  <si>
    <t>AIRBAG TS A/T + EXTRA</t>
  </si>
  <si>
    <t>AIRBAG D M/T 1.0 STD</t>
  </si>
  <si>
    <t>03 PREMIUM LONG RANGE (4X4) AT</t>
  </si>
  <si>
    <t>7 COMFORT</t>
  </si>
  <si>
    <t>2.0L AWD AT 4X4</t>
  </si>
  <si>
    <t>1.8 L A/T</t>
  </si>
  <si>
    <t>ALL NEW 2.5 DSL AT LTZ 4X2</t>
  </si>
  <si>
    <t>1.4 LTZ AT TURBO</t>
  </si>
  <si>
    <t>ALL NEW FULL SIZED VTIL 2.4 AT</t>
  </si>
  <si>
    <t>ALL NEW BRIO RS TWO TONE CVT</t>
  </si>
  <si>
    <t>E CVT A/T</t>
  </si>
  <si>
    <t>1.5 TC CVT ES</t>
  </si>
  <si>
    <t>1.5 TURBO CVT</t>
  </si>
  <si>
    <t>ZFI 1.5 CVT</t>
  </si>
  <si>
    <t>Ei VTEC AT</t>
  </si>
  <si>
    <t>1.5 S CVT CKD</t>
  </si>
  <si>
    <t>ALL NEW IVTEC S 1.5 AT</t>
  </si>
  <si>
    <t>DD4 1.5 RS MT CKD</t>
  </si>
  <si>
    <t>2.4 L A/T PRESTIGE</t>
  </si>
  <si>
    <t>1.5L RS CVT HONDA SENSING TT (TWO TONE)</t>
  </si>
  <si>
    <t>PRIME 1.5 (4X2) AT</t>
  </si>
  <si>
    <t>ELEGANCE GASOLINE A/T</t>
  </si>
  <si>
    <t>5 REGULER SIGNATURE(STANDARD RANGE)</t>
  </si>
  <si>
    <t>CALYGRAPHY 2,5 HEV FWD</t>
  </si>
  <si>
    <t>ALL NEW GRAND CRDI</t>
  </si>
  <si>
    <t>Essential 1.5 IVT</t>
  </si>
  <si>
    <t>DOUBLE CABIN STANDARD</t>
  </si>
  <si>
    <t>4X4 LS T 2.5 A/T</t>
  </si>
  <si>
    <t>ES250 F SPORT</t>
  </si>
  <si>
    <t>GS F 4X2 AT</t>
  </si>
  <si>
    <t>LX 600 AT</t>
  </si>
  <si>
    <t>NX 200t F SPORT 4X2 AT</t>
  </si>
  <si>
    <t>RX 200T F SPORT 2.0 4X4 A/T</t>
  </si>
  <si>
    <t>5HB RHB SEAT</t>
  </si>
  <si>
    <t>HATCHBACK 2.0 AT</t>
  </si>
  <si>
    <t>ESTATE ELITE</t>
  </si>
  <si>
    <t>3 PRO</t>
  </si>
  <si>
    <t>A 200 A/T W177 CKD</t>
  </si>
  <si>
    <t>250 AMG</t>
  </si>
  <si>
    <t>200 AT</t>
  </si>
  <si>
    <t>250 COUPE AVG AMG</t>
  </si>
  <si>
    <t>63 AMG EDITION 1</t>
  </si>
  <si>
    <t>200 SPORT</t>
  </si>
  <si>
    <t>400 AMG COUPE</t>
  </si>
  <si>
    <t>NEW GLS 450 4MATIC AMG LINE</t>
  </si>
  <si>
    <t>MAYBACH S 580</t>
  </si>
  <si>
    <t>V250 AVANTGARDE LINE LWB</t>
  </si>
  <si>
    <t>SPORT GLS A/T</t>
  </si>
  <si>
    <t>ALL NEW PAJERO SPORT DAKAR 4X4</t>
  </si>
  <si>
    <t>2.5 L DC GLS (4X4) MT</t>
  </si>
  <si>
    <t>1.5L EXCEEDL4x2MT BLK EDITION</t>
  </si>
  <si>
    <t>MC CVT 1.5 GREY INTERIOR</t>
  </si>
  <si>
    <t>ALL NEW LIVINA EL AT</t>
  </si>
  <si>
    <t>1.2 L  M/T</t>
  </si>
  <si>
    <t>SL 2.5 M/T</t>
  </si>
  <si>
    <t>ALL NEW SERENA X CVT</t>
  </si>
  <si>
    <t>(4X4) VL AT</t>
  </si>
  <si>
    <t>ARENA GL AIRBAG MT</t>
  </si>
  <si>
    <t>NEO BALENO A/T</t>
  </si>
  <si>
    <t>1.4 GX MT ELEGANT</t>
  </si>
  <si>
    <t>GLX MT</t>
  </si>
  <si>
    <t>5 DOORS MT</t>
  </si>
  <si>
    <t>NEW WAGON R GS A/T</t>
  </si>
  <si>
    <t>GRAND GX AT TWO TONE</t>
  </si>
  <si>
    <t>ALPHA MT</t>
  </si>
  <si>
    <t>1.2 G A/T STD</t>
  </si>
  <si>
    <t>2.4 X A/T LUX</t>
  </si>
  <si>
    <t>1.3 E M/T LUX</t>
  </si>
  <si>
    <t>E 1.2 MT</t>
  </si>
  <si>
    <t>ALL NEW 2.5 V A/T</t>
  </si>
  <si>
    <t>1.8 AT SINGLE TONE</t>
  </si>
  <si>
    <t>ALTIS V 1.8 AT</t>
  </si>
  <si>
    <t>2.4 VRZ (4X2) AT</t>
  </si>
  <si>
    <t>DC 2.5 G 4WD</t>
  </si>
  <si>
    <t>ALL NEW INNOVA 2.0 G A/T</t>
  </si>
  <si>
    <t>200 VXR 4X4 A/T</t>
  </si>
  <si>
    <t>1 V A/T LIMITED LUXURY</t>
  </si>
  <si>
    <t>1.0 TURBO GR SCVT TWO TONE</t>
  </si>
  <si>
    <t>1.5 G M/T LUX</t>
  </si>
  <si>
    <t>G CVT 1.5</t>
  </si>
  <si>
    <t>1.5 G MT</t>
  </si>
  <si>
    <t>1.5 S CVT 3 AIRBAGS GR</t>
  </si>
  <si>
    <t>EV SV LONG RANGE</t>
  </si>
  <si>
    <t>1.5 L T LUX CVT (4X2) AT</t>
  </si>
  <si>
    <t>EV PREMIUM RANGE 410KM ACDC</t>
  </si>
  <si>
    <t>1.5 S T (4X2) MT</t>
  </si>
  <si>
    <t>CONFERO 1.5 C LUX +</t>
  </si>
  <si>
    <t>320D DIESEL SPORT</t>
  </si>
  <si>
    <t>440i COUPE AT</t>
  </si>
  <si>
    <t>520I CKD AT</t>
  </si>
  <si>
    <t>740 Li A/T</t>
  </si>
  <si>
    <t>4COUPE AT</t>
  </si>
  <si>
    <t>SDRIVE 181 F48 AT</t>
  </si>
  <si>
    <t>XDRIVE 20i LUXURY</t>
  </si>
  <si>
    <t>XDRIVE 35i AT</t>
  </si>
  <si>
    <t>1.2 R DELUXE A/T</t>
  </si>
  <si>
    <t>BLIND VAN HF MT</t>
  </si>
  <si>
    <t>1.0 R TC CVT ADS TWO TONE SC</t>
  </si>
  <si>
    <t>M MT 1.0</t>
  </si>
  <si>
    <t>NEW SIRION 1.3 R CVT</t>
  </si>
  <si>
    <t>AIRBAG TS M/T</t>
  </si>
  <si>
    <t>AIRBAG M MT 1.0 STD</t>
  </si>
  <si>
    <t>03 RWD</t>
  </si>
  <si>
    <t>5 RZ TWO TONE</t>
  </si>
  <si>
    <t>7 LUXURY</t>
  </si>
  <si>
    <t>ALL NEW CAPTIVA LTZ</t>
  </si>
  <si>
    <t>ALL NEW 2.5 LT</t>
  </si>
  <si>
    <t>14 TURBOPRE 4X2 AT</t>
  </si>
  <si>
    <t>ALL NEW FULL SIZED VTIL 2.4 MT</t>
  </si>
  <si>
    <t>ALL NEW BRIO SATYA E CVT</t>
  </si>
  <si>
    <t>15 E CVT CKD</t>
  </si>
  <si>
    <t>E M/T</t>
  </si>
  <si>
    <t>1.5 TC E CVT</t>
  </si>
  <si>
    <t>1.5 TURBO PRESTIGE</t>
  </si>
  <si>
    <t>G83 1,5 E AT</t>
  </si>
  <si>
    <t>ALL NEW IVTEC S 1.5 MT</t>
  </si>
  <si>
    <t>DD4 15 E M CVT</t>
  </si>
  <si>
    <t>ALL NEW</t>
  </si>
  <si>
    <t>1.5L RS CVT TWO TONE</t>
  </si>
  <si>
    <t>PRIME 1.5 AT 2 TONE</t>
  </si>
  <si>
    <t>ELEGANT CRDI 2.4 A/T</t>
  </si>
  <si>
    <t>5 SIGNATURE LONG RANGE</t>
  </si>
  <si>
    <t>D 2.2 AT PRIME</t>
  </si>
  <si>
    <t>ALL NEW SANTA FE GRAND CRDi</t>
  </si>
  <si>
    <t>PRIME 1.5 4x2 AT</t>
  </si>
  <si>
    <t>RODEO LS 2.5 M/T</t>
  </si>
  <si>
    <t>4X4 LS U 2.5 A/T</t>
  </si>
  <si>
    <t>ES250 ULTRA LUXURY</t>
  </si>
  <si>
    <t>LX 600 VIP</t>
  </si>
  <si>
    <t>NX 300 F SPORT</t>
  </si>
  <si>
    <t>RX 200T F SPORT 4X2 A/T</t>
  </si>
  <si>
    <t>ALL NEW 2 GT</t>
  </si>
  <si>
    <t>HB A/T</t>
  </si>
  <si>
    <t>NEW</t>
  </si>
  <si>
    <t>3 PRO 2.0L</t>
  </si>
  <si>
    <t>A 200 PROGRESIF LINE</t>
  </si>
  <si>
    <t>250 AMG COUPE</t>
  </si>
  <si>
    <t>300 AT CKD</t>
  </si>
  <si>
    <t>63 AMG FIRST EDITIONS</t>
  </si>
  <si>
    <t>400 AMG LINE</t>
  </si>
  <si>
    <t>MAYBACH GLS 600</t>
  </si>
  <si>
    <t>MAYBACH S 650 AT</t>
  </si>
  <si>
    <t>V250 LBW AVANTGARDE LINE</t>
  </si>
  <si>
    <t>EXCEED A/T</t>
  </si>
  <si>
    <t>SPORT GLX M/T</t>
  </si>
  <si>
    <t>ALL NEW PAJERO SPORT EXCEED 4X2</t>
  </si>
  <si>
    <t>2.5 L DC HDX (4X4) MT</t>
  </si>
  <si>
    <t>1.5L ULTIMATE  L 4X2 A/T</t>
  </si>
  <si>
    <t>MC RED INTERIOR 1.5 CVT</t>
  </si>
  <si>
    <t>ALL NEW LIVINA EL MT</t>
  </si>
  <si>
    <t>1.2 L XS A/T</t>
  </si>
  <si>
    <t>VL 2.5 A/T</t>
  </si>
  <si>
    <t>C26 X A/T</t>
  </si>
  <si>
    <t>2.5 ST CVT</t>
  </si>
  <si>
    <t>ARENA GX 1.5 A/T</t>
  </si>
  <si>
    <t>NEO BALENO M/T</t>
  </si>
  <si>
    <t>1.4 MC DX AT</t>
  </si>
  <si>
    <t>GX AGS</t>
  </si>
  <si>
    <t>5 DOORS MT TWO TONE</t>
  </si>
  <si>
    <t>NEW WAGON R GS M/T</t>
  </si>
  <si>
    <t>GX AT</t>
  </si>
  <si>
    <t>ALPHA MT HYBRID</t>
  </si>
  <si>
    <t>1.2 G CVT</t>
  </si>
  <si>
    <t>2.5 G</t>
  </si>
  <si>
    <t>1.3 E M/T NEW</t>
  </si>
  <si>
    <t>E AT 1.2</t>
  </si>
  <si>
    <t>ALL NEW 2.5 V A/T LUX</t>
  </si>
  <si>
    <t>1.8 HV SINGLE TONE</t>
  </si>
  <si>
    <t>ALTIS V A/T</t>
  </si>
  <si>
    <t>JX 1.2 MT</t>
  </si>
  <si>
    <t>2.4 VRZ 4X2 A/T DSL GR SPORT</t>
  </si>
  <si>
    <t>2.5 HYBRID A/T</t>
  </si>
  <si>
    <t>DC 2.5 G M/T DIESEL</t>
  </si>
  <si>
    <t>ALL NEW INNOVA 2.0 G A/T LUX</t>
  </si>
  <si>
    <t>300 GRS 4x4 AT</t>
  </si>
  <si>
    <t>1 V A/T LUX</t>
  </si>
  <si>
    <t>1.0 TURBO GR SPORT CVT</t>
  </si>
  <si>
    <t>1.5 G VVTi A/T LTD</t>
  </si>
  <si>
    <t>G MT 1.5</t>
  </si>
  <si>
    <t>ALL NEW E 1.5 AT</t>
  </si>
  <si>
    <t>1.5 S CVT GR SPORT 7 AIRBAGS</t>
  </si>
  <si>
    <t>1.5 L T LUX SC CVT</t>
  </si>
  <si>
    <t>1.5 S T LUX + CVT</t>
  </si>
  <si>
    <t>CONFERO 1.5 DB MT MY</t>
  </si>
  <si>
    <t>520i LUXURY</t>
  </si>
  <si>
    <t>740Li OPULENCE</t>
  </si>
  <si>
    <t>850I XDRIVE COUPE CARBON AT</t>
  </si>
  <si>
    <t>SDRIVE 18i AT CKD</t>
  </si>
  <si>
    <t>XDRIVE 20i XLINE</t>
  </si>
  <si>
    <t>XDRIVE 40I</t>
  </si>
  <si>
    <t>1.2 R DELUXE M/T</t>
  </si>
  <si>
    <t>BLINDVAND 1.3 AC FH</t>
  </si>
  <si>
    <t>1.5 X M/T MC</t>
  </si>
  <si>
    <t>1.0 R TC CVT ASA</t>
  </si>
  <si>
    <t>M MT MC 1.0</t>
  </si>
  <si>
    <t>NEW SIRION 1.3 X CVT</t>
  </si>
  <si>
    <t>AIRBAG TS M/T + EXTRA</t>
  </si>
  <si>
    <t>AIRBAG R AT 1.3 SPORTY</t>
  </si>
  <si>
    <t>J6 IWD 4X4</t>
  </si>
  <si>
    <t>7 PREMIUM</t>
  </si>
  <si>
    <t>FL FWD GRAND</t>
  </si>
  <si>
    <t>ALL NEW 2.5 LTZ</t>
  </si>
  <si>
    <t>LT2 AT TURBO</t>
  </si>
  <si>
    <t>ALL NEW FULL SIZED VTIL 3.5 AT</t>
  </si>
  <si>
    <t>ALL NEW BRIO SATYA E MT</t>
  </si>
  <si>
    <t>All New BRV E CVT</t>
  </si>
  <si>
    <t>ES CVT A/T</t>
  </si>
  <si>
    <t>1.5 TURBO AT PRESTIGE</t>
  </si>
  <si>
    <t>2.0 CVT</t>
  </si>
  <si>
    <t>GB3 1.5 A AT CKD</t>
  </si>
  <si>
    <t>GE8 1.5 S AT CKD</t>
  </si>
  <si>
    <t>E CVT</t>
  </si>
  <si>
    <t>ALL NEW 2.4 L E CVT A/T</t>
  </si>
  <si>
    <t>PRIME CVT 2TONE</t>
  </si>
  <si>
    <t>F/L ELEGANCE CRDI A/T</t>
  </si>
  <si>
    <t>6 Signature</t>
  </si>
  <si>
    <t>D 2.2 AT SIGNATURE</t>
  </si>
  <si>
    <t>ALL NEW XG GASOLINE EURO 4</t>
  </si>
  <si>
    <t>PRIME 6P 2 TONE</t>
  </si>
  <si>
    <t>RODEO LS 2.5 VGS M/T</t>
  </si>
  <si>
    <t>NX 300 LUXURY</t>
  </si>
  <si>
    <t>RX 200T LUXURY</t>
  </si>
  <si>
    <t>ALL NEW 2 R AT</t>
  </si>
  <si>
    <t>SPEED</t>
  </si>
  <si>
    <t>SKY ACTIVE</t>
  </si>
  <si>
    <t>3 SPORT 1.5 AT</t>
  </si>
  <si>
    <t>A 200 PROGRESSIVE LINE AT</t>
  </si>
  <si>
    <t>300 AVANTGARDE</t>
  </si>
  <si>
    <t>BRABUS G800</t>
  </si>
  <si>
    <t>200 URBAN AT</t>
  </si>
  <si>
    <t>400 COUPE</t>
  </si>
  <si>
    <t>NEW SL400 FL AMG</t>
  </si>
  <si>
    <t>V260 LWB</t>
  </si>
  <si>
    <t>SPORT PX A/T</t>
  </si>
  <si>
    <t>ALL NEW PAJERO SPORT GLX 4X4</t>
  </si>
  <si>
    <t>2.5 L DC HDX H (4X4) MT</t>
  </si>
  <si>
    <t>1.5L ULTIMATEK 4X2 A/T</t>
  </si>
  <si>
    <t>RX RED INTERIOR</t>
  </si>
  <si>
    <t>ALL NEW LIVINA VE AT</t>
  </si>
  <si>
    <t>1.2 MT 4X2</t>
  </si>
  <si>
    <t>VL 2.5 MT</t>
  </si>
  <si>
    <t>CT A/T</t>
  </si>
  <si>
    <t>2.5 UPPER CVT 4X2 AT</t>
  </si>
  <si>
    <t>ARENA GX 1.5 M/T</t>
  </si>
  <si>
    <t>NEW BALENO FE AT</t>
  </si>
  <si>
    <t>1.5 GX AT</t>
  </si>
  <si>
    <t>AT STD</t>
  </si>
  <si>
    <t>SL 410 R</t>
  </si>
  <si>
    <t>NEW GRAND VITARA 2.4 A/T</t>
  </si>
  <si>
    <t>BETA AT</t>
  </si>
  <si>
    <t>1.2 G CVT TCO</t>
  </si>
  <si>
    <t>2.5 G AT</t>
  </si>
  <si>
    <t>1.3 E M/T VVTI</t>
  </si>
  <si>
    <t>E MT 1.2</t>
  </si>
  <si>
    <t>ALL NEW 2.5 V HYBRID A/T</t>
  </si>
  <si>
    <t>ALTIS V AT</t>
  </si>
  <si>
    <t>TOMS</t>
  </si>
  <si>
    <t>ALL NEW 2.0 A/T</t>
  </si>
  <si>
    <t>DC 4X4 E MT</t>
  </si>
  <si>
    <t>ALL NEW INNOVA 2.0 G M/T</t>
  </si>
  <si>
    <t>300 VXR 4x4</t>
  </si>
  <si>
    <t>1.0 TURBO GR SPORT CVT TWO TONE</t>
  </si>
  <si>
    <t>1.5 G VVTi M/T LTD</t>
  </si>
  <si>
    <t>Q A/T</t>
  </si>
  <si>
    <t>ALL NEW G 1.5 AT</t>
  </si>
  <si>
    <t>1.5 S CVT NEW</t>
  </si>
  <si>
    <t>1.5 L TURBO CVT</t>
  </si>
  <si>
    <t>CONFERO 1.5 L LUX</t>
  </si>
  <si>
    <t>MODEL KENDARAAN</t>
  </si>
  <si>
    <t>320i A/T</t>
  </si>
  <si>
    <t>520i S</t>
  </si>
  <si>
    <t>M 235i COUPE AT</t>
  </si>
  <si>
    <t>SDRIVE 18i DYNAMIC</t>
  </si>
  <si>
    <t>XDRIVE 30i MSPORT</t>
  </si>
  <si>
    <t>XDRIVE 40i M SPORT</t>
  </si>
  <si>
    <t>1.2 R M/T</t>
  </si>
  <si>
    <t>D 1.3 FF MB</t>
  </si>
  <si>
    <t>1.5 X M/T STD</t>
  </si>
  <si>
    <t>1.0 R TC CVT ASA SC</t>
  </si>
  <si>
    <t>R 1.2 AT</t>
  </si>
  <si>
    <t>AIRBAG TX A/T</t>
  </si>
  <si>
    <t>AIRBAG R MT 1.3 SPORTY</t>
  </si>
  <si>
    <t>J6T RWD 4X2</t>
  </si>
  <si>
    <t>C5 Z</t>
  </si>
  <si>
    <t>8 CSH</t>
  </si>
  <si>
    <t>MY15</t>
  </si>
  <si>
    <t>NEW 2.5 LT AT</t>
  </si>
  <si>
    <t>PREMIERE 1.4 A/T</t>
  </si>
  <si>
    <t>ALL NEW V6 A/T</t>
  </si>
  <si>
    <t>ALL NEW BRIO SATYA S MT</t>
  </si>
  <si>
    <t>ALL NEW BRV E CVT PRESTIGE SENSING</t>
  </si>
  <si>
    <t>GM2 1.5 E A/T</t>
  </si>
  <si>
    <t>1.5L TURBO AT</t>
  </si>
  <si>
    <t>2.0 M / T</t>
  </si>
  <si>
    <t>GB3 1.5 E A/T CKD</t>
  </si>
  <si>
    <t>1.5L E CVT TWO TONE</t>
  </si>
  <si>
    <t>GE8 1.5 S MT CKD</t>
  </si>
  <si>
    <t>E CVT LUXURY</t>
  </si>
  <si>
    <t>ALL NEW 2.4 L S CVT A/T</t>
  </si>
  <si>
    <t>PRIME IVT 1 TONE</t>
  </si>
  <si>
    <t>F/L ELEGANCE GASOLINE A/T</t>
  </si>
  <si>
    <t>ELECTRIC VEHICLE PRIME</t>
  </si>
  <si>
    <t>D 2.2 AT SIGNATURE XRT</t>
  </si>
  <si>
    <t>DIESEL 2.2 8DCT PRIME</t>
  </si>
  <si>
    <t>PRIME CAPTAIN SEAT</t>
  </si>
  <si>
    <t>ALL NEW MUX (4X4) 1.9 AT</t>
  </si>
  <si>
    <t>NX 350 A/T</t>
  </si>
  <si>
    <t>ALL NEW 2 R AT (RED)</t>
  </si>
  <si>
    <t>SOUL RED</t>
  </si>
  <si>
    <t>3 SPORT 1.5L</t>
  </si>
  <si>
    <t>A 200 SEDAN PROGRESSIVE LINE</t>
  </si>
  <si>
    <t>250 ESTATE</t>
  </si>
  <si>
    <t>300 AVG AMG</t>
  </si>
  <si>
    <t>G400</t>
  </si>
  <si>
    <t>45 AMG</t>
  </si>
  <si>
    <t>400 COUPE AMG LINE</t>
  </si>
  <si>
    <t>S450</t>
  </si>
  <si>
    <t>GLS SPORT A/T</t>
  </si>
  <si>
    <t>SPORT PX ACTION</t>
  </si>
  <si>
    <t>ALL NEW SPORT 2.4L DAKAR H4X2 AT</t>
  </si>
  <si>
    <t>2.5L DC EXCEED (4X4) AT</t>
  </si>
  <si>
    <t>BLACK EDITION AT</t>
  </si>
  <si>
    <t>ALL NEW LIVINA VL AT</t>
  </si>
  <si>
    <t>1.2 NISMO M/T</t>
  </si>
  <si>
    <t>HIGH WAY 2.0 A/ T</t>
  </si>
  <si>
    <t>ALL NEW 2.0 CVT AT</t>
  </si>
  <si>
    <t>ARENA LUXURY AT R15</t>
  </si>
  <si>
    <t>NEW BALENO FE MT</t>
  </si>
  <si>
    <t>ALL NEW ERTIGA GX AT SS</t>
  </si>
  <si>
    <t>GX MT</t>
  </si>
  <si>
    <t>AT TWO TONE</t>
  </si>
  <si>
    <t>SL 410 R GX</t>
  </si>
  <si>
    <t>BETA AT HYBRID</t>
  </si>
  <si>
    <t>2.5 G HYBRID 4X4</t>
  </si>
  <si>
    <t>1.3 E M/T VVTI MC</t>
  </si>
  <si>
    <t>E STD 1.2 MT</t>
  </si>
  <si>
    <t>ALTIS V M/T</t>
  </si>
  <si>
    <t>VALCO G M/T</t>
  </si>
  <si>
    <t>2.4 VRZ 4X2 A/T DSL LUX GR SPORT</t>
  </si>
  <si>
    <t>HARRIER 2.4</t>
  </si>
  <si>
    <t>DOUBLE CABIN 2.4 E 4X4 M/T</t>
  </si>
  <si>
    <t>ALL NEW INNOVA 2.0 G M/T LUX</t>
  </si>
  <si>
    <t>300 VXR 4X4 A/T</t>
  </si>
  <si>
    <t>1.0 TURBO GR SPORT TSS CVT</t>
  </si>
  <si>
    <t>1.5 S A/T GR SPORT</t>
  </si>
  <si>
    <t>Q CVT 1.5</t>
  </si>
  <si>
    <t>ALL NEW G 1.5 MT</t>
  </si>
  <si>
    <t>1.5 S CVT TRD</t>
  </si>
  <si>
    <t>1.5 LT LUX + SC CVT (4X2) A/T</t>
  </si>
  <si>
    <t>1.5L LUX CVT</t>
  </si>
  <si>
    <t>CONFERO 1.5 L LUX PLUS</t>
  </si>
  <si>
    <t>320i A/T LUXURY</t>
  </si>
  <si>
    <t>528 LUXURY</t>
  </si>
  <si>
    <t>M2 35i XDRIVE GRAN COUPE AT</t>
  </si>
  <si>
    <t>SDRIVE 18i XLINE</t>
  </si>
  <si>
    <t>XDRIVE 40I XLINE</t>
  </si>
  <si>
    <t>1.2 R M/T E4</t>
  </si>
  <si>
    <t>D 1.3 MB</t>
  </si>
  <si>
    <t>1.0 R TC CVT ASA TWO TONE</t>
  </si>
  <si>
    <t>R AT 1.2</t>
  </si>
  <si>
    <t>AIRBAG TX A/T ADVENTURE</t>
  </si>
  <si>
    <t>AIRBAG R MT 1.3 STD</t>
  </si>
  <si>
    <t>LUXURY J6RWD</t>
  </si>
  <si>
    <t>E5</t>
  </si>
  <si>
    <t>8 CSH PREMIUM</t>
  </si>
  <si>
    <t>NEW BENSIN 2.0 L AT</t>
  </si>
  <si>
    <t>NEW 2.5 LTZ AT</t>
  </si>
  <si>
    <t>ALL NEW Vti 2.4 A/T</t>
  </si>
  <si>
    <t>CKD LIMITED E AT</t>
  </si>
  <si>
    <t>All New BRV E MT</t>
  </si>
  <si>
    <t>GM2 1.5 E M/T</t>
  </si>
  <si>
    <t>1.5TC RS CVT</t>
  </si>
  <si>
    <t>2.0 RS EHEV HYBRID</t>
  </si>
  <si>
    <t>GB3 1.5 E AT</t>
  </si>
  <si>
    <t>1.5L S CVT</t>
  </si>
  <si>
    <t>GK5 1.5 RS CVT (CKD)</t>
  </si>
  <si>
    <t>E CVT PLATINUM</t>
  </si>
  <si>
    <t>ALL NEW IVTEC 2.4 TT AT</t>
  </si>
  <si>
    <t>PRIME IVT 2 TONE</t>
  </si>
  <si>
    <t>F/L ROYAL CRDi</t>
  </si>
  <si>
    <t>ELECTRIC VEHICLE SIGNATURE</t>
  </si>
  <si>
    <t>HYBRID CALLIGRAPY</t>
  </si>
  <si>
    <t>DIESEL 2.2 8DCT SIGNATURE</t>
  </si>
  <si>
    <t>PRIME IVT</t>
  </si>
  <si>
    <t>I SERIES</t>
  </si>
  <si>
    <t>NX350H F SPORT 4x2 AT</t>
  </si>
  <si>
    <t>RX 270 A/T</t>
  </si>
  <si>
    <t>ALL NEW SKYACTIV GT AT</t>
  </si>
  <si>
    <t>3 TOURING</t>
  </si>
  <si>
    <t>A 250 SPORT 2.5</t>
  </si>
  <si>
    <t>250 EXLUSIVE</t>
  </si>
  <si>
    <t>45 AMG AT CBU</t>
  </si>
  <si>
    <t>300 E</t>
  </si>
  <si>
    <t>G63 AMG</t>
  </si>
  <si>
    <t>CLASS GLA 200</t>
  </si>
  <si>
    <t>S500 AMG LINE LWB PRM + E</t>
  </si>
  <si>
    <t>ALL NEW SPORT DAKAR 4X2 AT</t>
  </si>
  <si>
    <t>2.5L DC EXCEED (4X4) M/T</t>
  </si>
  <si>
    <t>BLACK EDITION MT</t>
  </si>
  <si>
    <t>GL 1.5 XV ULTIMATE A/T</t>
  </si>
  <si>
    <t>1.5 4X2 A/T</t>
  </si>
  <si>
    <t>HIGH WAY STAR A/T</t>
  </si>
  <si>
    <t>ALL NEW 2.5 CVT</t>
  </si>
  <si>
    <t>ARENA LUXURY AT R17</t>
  </si>
  <si>
    <t>NI A/T</t>
  </si>
  <si>
    <t>ALL NEW ERTIGA GX MC A/T</t>
  </si>
  <si>
    <t>SPORT AT</t>
  </si>
  <si>
    <t>MT STD</t>
  </si>
  <si>
    <t>WAGON GL LUXURY</t>
  </si>
  <si>
    <t>BETA MT</t>
  </si>
  <si>
    <t>1.2 G M/T GR SPORT</t>
  </si>
  <si>
    <t>2.5 SC A/T</t>
  </si>
  <si>
    <t>1.3 G A/T</t>
  </si>
  <si>
    <t>G 1,2 AT TCO</t>
  </si>
  <si>
    <t>CROSS 1.8 A/T</t>
  </si>
  <si>
    <t>2.4 VRZ 4X4 A/T</t>
  </si>
  <si>
    <t>XU60 SUV</t>
  </si>
  <si>
    <t>DOUBLE CABIN 2.4 G MT DIESEL 4X4</t>
  </si>
  <si>
    <t>ALL NEW INNOVA 2.0 MT VENTURER</t>
  </si>
  <si>
    <t>300 VXR 4x4 AT</t>
  </si>
  <si>
    <t>1.0 TURBO GR SPORT TSS CVT TWO TONE</t>
  </si>
  <si>
    <t>1.5 S A/T LUX GR SPORT</t>
  </si>
  <si>
    <t>V CVT 1.5</t>
  </si>
  <si>
    <t>ALL NEW G TRD SPORTIVO 1.5 MT</t>
  </si>
  <si>
    <t>1.5 LT SE CVT</t>
  </si>
  <si>
    <t>1.8C AMT</t>
  </si>
  <si>
    <t>CONFERO 1.5 M/T DB</t>
  </si>
  <si>
    <t>320i DYNAMIC</t>
  </si>
  <si>
    <t>528i Automatic</t>
  </si>
  <si>
    <t>M2 COMPETITION AT</t>
  </si>
  <si>
    <t>X LINE</t>
  </si>
  <si>
    <t>XDRIVE40I CKD AT</t>
  </si>
  <si>
    <t>1.2 X A/T</t>
  </si>
  <si>
    <t>MB 1.3 D FF</t>
  </si>
  <si>
    <t>1.0 R TC CVT ASA TWO TONE SC</t>
  </si>
  <si>
    <t>R AT DLX MC 1.2</t>
  </si>
  <si>
    <t>AIRBAG TX M/T</t>
  </si>
  <si>
    <t>AIRBAG X MT</t>
  </si>
  <si>
    <t>R03 LUXURY 4x2 AT</t>
  </si>
  <si>
    <t>E5 (EV)</t>
  </si>
  <si>
    <t>8 PREMIUM</t>
  </si>
  <si>
    <t>NEW BENSIN 2.0 L MT</t>
  </si>
  <si>
    <t>ALL NEW Vti 2.4 M/T</t>
  </si>
  <si>
    <t>E 1.2 AT LIMITED EDITION</t>
  </si>
  <si>
    <t>All New BRV Prestige CVT</t>
  </si>
  <si>
    <t>GM6 1.5 E CVT</t>
  </si>
  <si>
    <t>2.400 A / T</t>
  </si>
  <si>
    <t>GB3 1.5 S AT CKD</t>
  </si>
  <si>
    <t>GK5 1.5 RS MT (CKD)</t>
  </si>
  <si>
    <t>E CVT PRESTIGE</t>
  </si>
  <si>
    <t>ALL NEW IVTEC PRESTIGE 2.4 AT</t>
  </si>
  <si>
    <t>STYLE CVT</t>
  </si>
  <si>
    <t>F/L XG CRDI A/T</t>
  </si>
  <si>
    <t>EV 4x2 AT</t>
  </si>
  <si>
    <t>SIGNATURE 4WD</t>
  </si>
  <si>
    <t>CRDI</t>
  </si>
  <si>
    <t>PRIME IVT 7P TWO TONE</t>
  </si>
  <si>
    <t>NEW MUX R2 4X4 M/T</t>
  </si>
  <si>
    <t>ALL NEW SKYACTIV R AT</t>
  </si>
  <si>
    <t>3 TOURING (RED)</t>
  </si>
  <si>
    <t>A 35 AMG</t>
  </si>
  <si>
    <t>250 NEW AMG</t>
  </si>
  <si>
    <t>300 SPORT STYLE</t>
  </si>
  <si>
    <t>G63 AT</t>
  </si>
  <si>
    <t>43 AMG</t>
  </si>
  <si>
    <t>SLC 200</t>
  </si>
  <si>
    <t>ALL NEW SPORT DAKAR 4X2 LIMITED</t>
  </si>
  <si>
    <t>ALL NEW TRITON 2.5 4X4 ATHLETE</t>
  </si>
  <si>
    <t>CROSS 1.5 L 4x2 AT</t>
  </si>
  <si>
    <t>GRAND 1.5 HWS A/T</t>
  </si>
  <si>
    <t>1.5 4X2 M/T</t>
  </si>
  <si>
    <t>HIGHWAY STAR 2.0 L/HS A/T</t>
  </si>
  <si>
    <t>ALL NEW 2.5 XT A/T</t>
  </si>
  <si>
    <t>ARENA LUXURY MT R15</t>
  </si>
  <si>
    <t>SPORT ALL NEW MINOR CHANGE AT</t>
  </si>
  <si>
    <t>ALL NEW ERTIGA HYBRID GX  AT</t>
  </si>
  <si>
    <t>MT TWO TONE</t>
  </si>
  <si>
    <t>WAGON GL SPORT</t>
  </si>
  <si>
    <t>BETA MT HYBRID</t>
  </si>
  <si>
    <t>1.2 G TRD A/T</t>
  </si>
  <si>
    <t>2.5 Sc AUDIOLESS</t>
  </si>
  <si>
    <t>1.3 G A/T NEW</t>
  </si>
  <si>
    <t>G AT 1.2</t>
  </si>
  <si>
    <t>CROSS 1.8 HYBRID A/T</t>
  </si>
  <si>
    <t>2.4 VRZ AT DIESEL LUXURY</t>
  </si>
  <si>
    <t>DOUBLE CABIN 2.4 V 4X4 A/T NEW</t>
  </si>
  <si>
    <t>ALL NEW INNOVA 2.0 Q A/T</t>
  </si>
  <si>
    <t>300 VXR 4X4 AT 70 ANNIVERSARY</t>
  </si>
  <si>
    <t>1.0T S CVT ONE TONE</t>
  </si>
  <si>
    <t>V MT 1.5</t>
  </si>
  <si>
    <t>ALL NEW VIOS 1.5 E A/T</t>
  </si>
  <si>
    <t>1.5 S M/T TRD SPORTIVO</t>
  </si>
  <si>
    <t>1.5 S MT + SE 7 SEAT</t>
  </si>
  <si>
    <t>1.8L LUX + MT</t>
  </si>
  <si>
    <t>CONFERO 1.5 MT</t>
  </si>
  <si>
    <t>320i EDITION SPORT SHADOW</t>
  </si>
  <si>
    <t>528i BUSSINES</t>
  </si>
  <si>
    <t>M3 COMPETITION</t>
  </si>
  <si>
    <t>X LINE SPORT EDITION</t>
  </si>
  <si>
    <t>1.2 X M/T</t>
  </si>
  <si>
    <t>MB 1.3 D FF FH E4</t>
  </si>
  <si>
    <t>1.0 R TC CVT ASA+ SC</t>
  </si>
  <si>
    <t>R AT MC 1.2</t>
  </si>
  <si>
    <t>AIRBAG TX M/T ADVENTURE</t>
  </si>
  <si>
    <t>AIRBAG X MT 1.3 DELUXE</t>
  </si>
  <si>
    <t>E5 PURE</t>
  </si>
  <si>
    <t>8 PREMIUM LITE</t>
  </si>
  <si>
    <t>NEW BENSIN 2.4 L M/T</t>
  </si>
  <si>
    <t>ALL NEW Vti L 2.4 A/T</t>
  </si>
  <si>
    <t>All New BRV Prestige CVT With HS</t>
  </si>
  <si>
    <t>HATCHBACK RS CVT</t>
  </si>
  <si>
    <t>2.0 TC TIPE R MT</t>
  </si>
  <si>
    <t>ALL NEW 1.5 TURBO PRESTIGE CVT</t>
  </si>
  <si>
    <t>GB8 1.5E A/T CKD</t>
  </si>
  <si>
    <t>1.5L S MT</t>
  </si>
  <si>
    <t>GK5 1.5 S CVT (CKD)</t>
  </si>
  <si>
    <t>E M/T EXCELLENT</t>
  </si>
  <si>
    <t>STYLE IVT</t>
  </si>
  <si>
    <t>F/L XG GASOLINE A/T</t>
  </si>
  <si>
    <t>CRDI LIMITED AT</t>
  </si>
  <si>
    <t>PRIME IVT CAPTAIN SEAT</t>
  </si>
  <si>
    <t>PREMIER 4X2 AT</t>
  </si>
  <si>
    <t>RX 350H</t>
  </si>
  <si>
    <t>ALL NEW SKYACTIV R MT</t>
  </si>
  <si>
    <t>3 TOURING AT</t>
  </si>
  <si>
    <t>ALL NEW A200 URBAN</t>
  </si>
  <si>
    <t>400 COUPE AMG</t>
  </si>
  <si>
    <t>G63 BRABUS B800</t>
  </si>
  <si>
    <t>NEW 35 4 AT AMG</t>
  </si>
  <si>
    <t>450 4 MATIC</t>
  </si>
  <si>
    <t>SLC 43 AMG</t>
  </si>
  <si>
    <t>ALL NEW SPORT EXCEED 4X2 AT</t>
  </si>
  <si>
    <t>ALL NEW TRITON 4X4 DC HDX 2.5 L</t>
  </si>
  <si>
    <t>CROSS 1.5 L 4X2 MT</t>
  </si>
  <si>
    <t>GRAND 1.5 HWS AUTECH M/T</t>
  </si>
  <si>
    <t>1.5 L CBU A/T</t>
  </si>
  <si>
    <t>HIGHWAY STAR AUTECH A/T</t>
  </si>
  <si>
    <t>AUTECH 2.5 ST XTRONIC CVT</t>
  </si>
  <si>
    <t>ARENA LUXURY MT R17</t>
  </si>
  <si>
    <t>SPORT ALL NEW MINOR CHANGE MT</t>
  </si>
  <si>
    <t>ALL NEW ERTIGA HYBRID GX  MT</t>
  </si>
  <si>
    <t>NEW JIMNY FE AT</t>
  </si>
  <si>
    <t>WAGON GS 4X2 MT</t>
  </si>
  <si>
    <t>NEW XL 7 HYBRID ALPHA AT TWO TONE</t>
  </si>
  <si>
    <t>1.2 G TRD M/T</t>
  </si>
  <si>
    <t>2.5 SC PREMIUM SOUND</t>
  </si>
  <si>
    <t>1.3 G A/T VVTI MC</t>
  </si>
  <si>
    <t>G AT 1.2 LUX</t>
  </si>
  <si>
    <t>GRAND ALTIS 1.8 G CVT AT</t>
  </si>
  <si>
    <t>2.5 G A/T</t>
  </si>
  <si>
    <t>DOUBLE CABIN 2.5 E 4X4 M/T</t>
  </si>
  <si>
    <t>ALL NEW INNOVA 2.0 Q A/T VENTURER</t>
  </si>
  <si>
    <t>300XVR</t>
  </si>
  <si>
    <t>1.0T S CVT TSS ONE TONE</t>
  </si>
  <si>
    <t>1.5 S A/T TRD SPORTIVO DRESS UP</t>
  </si>
  <si>
    <t>1.5 TRD SPORTIVO A/T</t>
  </si>
  <si>
    <t>1.5 S T CV 6MT 7 SEAT</t>
  </si>
  <si>
    <t>1.8L LUX AMT</t>
  </si>
  <si>
    <t>CONFERO 1.5 MT DB E4</t>
  </si>
  <si>
    <t>320i GRAND TOURISMO AT</t>
  </si>
  <si>
    <t>528i CBU</t>
  </si>
  <si>
    <t>M4 3.0 COUPE AT</t>
  </si>
  <si>
    <t>AIRBAG X AT MI</t>
  </si>
  <si>
    <t>MB 1.3 D FH</t>
  </si>
  <si>
    <t>1.0 R TC CVT SC</t>
  </si>
  <si>
    <t>R DELUXE  AT 1.2</t>
  </si>
  <si>
    <t>ALL NEW R AT</t>
  </si>
  <si>
    <t>ALL NEW AIRBAG R M/T DG 1.3 STD</t>
  </si>
  <si>
    <t>8 PROMAX AWD</t>
  </si>
  <si>
    <t>ZX 2.4 A/T</t>
  </si>
  <si>
    <t>ALL NEW VTI SE 2.4 AT</t>
  </si>
  <si>
    <t>E AT 1.2 LE</t>
  </si>
  <si>
    <t>All New BRV S MT</t>
  </si>
  <si>
    <t>HATCHBACK RS CVT HONDA SENSING</t>
  </si>
  <si>
    <t>ALL NEW CIVIC I Vtec A/T</t>
  </si>
  <si>
    <t>NEW IVTEC A 1.5 AT</t>
  </si>
  <si>
    <t>1.5L SE CVT</t>
  </si>
  <si>
    <t>GK5 1.5 S MT</t>
  </si>
  <si>
    <t>E MT</t>
  </si>
  <si>
    <t>RB3 2.4 AT</t>
  </si>
  <si>
    <t>TREND IVT</t>
  </si>
  <si>
    <t>NEW H1 ROYALE FACELIFT CRDI AT</t>
  </si>
  <si>
    <t>D 2.2 SIGNATURE AT</t>
  </si>
  <si>
    <t>PRIME ONE TONE 6 SEAT</t>
  </si>
  <si>
    <t>R1 2.5 4x4 MT</t>
  </si>
  <si>
    <t>RX300 F SPORT</t>
  </si>
  <si>
    <t>ALL NEW SKYACTIVE R AT</t>
  </si>
  <si>
    <t>30 AT</t>
  </si>
  <si>
    <t>AMG GTR PRO</t>
  </si>
  <si>
    <t>GLC 200 (X253) AT</t>
  </si>
  <si>
    <t>ALL NEW SPORT EXCEED 4X2 MT</t>
  </si>
  <si>
    <t>DC EXCEED M/T</t>
  </si>
  <si>
    <t>CROSS 1.5L PLUS 4X2 AT</t>
  </si>
  <si>
    <t>GRAND 1.5 HWS M/T</t>
  </si>
  <si>
    <t>1.5 L CBU M/T</t>
  </si>
  <si>
    <t>X 20</t>
  </si>
  <si>
    <t>NEW ST 2.5 XTRONIC CVT AT</t>
  </si>
  <si>
    <t>ARENA LUXURY SGX 1.5 M/T</t>
  </si>
  <si>
    <t>ALL NEW ERTIGA HYBRID SS  AT</t>
  </si>
  <si>
    <t>WAGON GX LUXURY</t>
  </si>
  <si>
    <t>ZETA AT</t>
  </si>
  <si>
    <t>1.2 GR CVT ONE TONE</t>
  </si>
  <si>
    <t>2.5 X</t>
  </si>
  <si>
    <t>1.3 G M/T</t>
  </si>
  <si>
    <t>G MT 1.2</t>
  </si>
  <si>
    <t>GRAND ALTIS 1.8 V CVT AT</t>
  </si>
  <si>
    <t>2.7 BENSIN SRZ AT LUXURY</t>
  </si>
  <si>
    <t>DOUBLE CABIN 2.5 G 4X4 M/T</t>
  </si>
  <si>
    <t>ALL NEW INNOVA 2.0 Q M/T</t>
  </si>
  <si>
    <t>4.6 A/T BENSIN</t>
  </si>
  <si>
    <t>1.0T S GR CVT ONE TONE</t>
  </si>
  <si>
    <t>1.5 S A/T TRD SPORTIVO ULTIMO DRESS UP</t>
  </si>
  <si>
    <t>1.5 TRD SPORTIVO M/T</t>
  </si>
  <si>
    <t>1.5 S+ T (4X2) 6 M/T</t>
  </si>
  <si>
    <t>1.8L LUX+ AMT</t>
  </si>
  <si>
    <t>CONFERO S 1.5 C 8 SEATER</t>
  </si>
  <si>
    <t>320i LCI SPORT</t>
  </si>
  <si>
    <t>528i CKD AT</t>
  </si>
  <si>
    <t>M4 COMPETITION COUPE</t>
  </si>
  <si>
    <t>AIRBAG X MT MI</t>
  </si>
  <si>
    <t>MB 1.3 D FH E4</t>
  </si>
  <si>
    <t>1.0 R TC CVT STD TWO TONE SC</t>
  </si>
  <si>
    <t>R DELUXE MT 1.2</t>
  </si>
  <si>
    <t>ALL NEW AIRBAG X MT DG 1.3</t>
  </si>
  <si>
    <t>9 CSH</t>
  </si>
  <si>
    <t>ALL NEW VTIL 2.4 MT</t>
  </si>
  <si>
    <t>RS 1.2 CVT CKD</t>
  </si>
  <si>
    <t>CVT PRESTIGE AT</t>
  </si>
  <si>
    <t>HATCHBACK RS MT</t>
  </si>
  <si>
    <t>ALL NEW CIVIC I Vtec M/T</t>
  </si>
  <si>
    <t>ALL NEW 2.0 A/T PRESTIGE</t>
  </si>
  <si>
    <t>NEW IVTEC E 1.5 AT</t>
  </si>
  <si>
    <t>1.5L SE CVT TWO TONE</t>
  </si>
  <si>
    <t>GK5 RS CVT</t>
  </si>
  <si>
    <t>TREND MT</t>
  </si>
  <si>
    <t>NEXT GEN ROYALE GASOLINE AT</t>
  </si>
  <si>
    <t>PRIME AT</t>
  </si>
  <si>
    <t>XG CRDI</t>
  </si>
  <si>
    <t>PRIME ONE TONE 7 SEAT</t>
  </si>
  <si>
    <t>R2 4X2 A/T</t>
  </si>
  <si>
    <t>RX300 F SPORT 4X2 A/T</t>
  </si>
  <si>
    <t>GT A/T</t>
  </si>
  <si>
    <t>30 GT</t>
  </si>
  <si>
    <t>300 CABRIOLET AT</t>
  </si>
  <si>
    <t>E 200 CGI AT</t>
  </si>
  <si>
    <t>450 AMG</t>
  </si>
  <si>
    <t>ALL NEW SPORT PRISTAGE 4X2 A/T</t>
  </si>
  <si>
    <t>DC GLS 4X4</t>
  </si>
  <si>
    <t>CROSS A/T PREMIUM PACKAGE</t>
  </si>
  <si>
    <t>GRAND 1.5 L ULTIMATE A/T</t>
  </si>
  <si>
    <t>AUTECH L 1.2 MT</t>
  </si>
  <si>
    <t>X MC CVT 2.0 AT</t>
  </si>
  <si>
    <t>NEW XT 2.5 XTRONIC CVT AT</t>
  </si>
  <si>
    <t>ARENA SGX 1.5 A/T</t>
  </si>
  <si>
    <t>ALL NEW ERTIGA HYBRID SS  MT</t>
  </si>
  <si>
    <t>WAGON GX SPORT</t>
  </si>
  <si>
    <t>ZETA MT</t>
  </si>
  <si>
    <t>1.2 GR CVT TWO TONE</t>
  </si>
  <si>
    <t>3.5 Q</t>
  </si>
  <si>
    <t>1.3 G M/T NEW</t>
  </si>
  <si>
    <t>NEW CALYA E STD MT 1.2</t>
  </si>
  <si>
    <t>NEW ALTIS 1.8 G A/T</t>
  </si>
  <si>
    <t>2.7 BENSIN SRZ AT LUXURY TRD</t>
  </si>
  <si>
    <t>DOUBLE CABIN 2.5 V 4X4 A/T</t>
  </si>
  <si>
    <t>ALL NEW INNOVA 2.0 Q M/T VENTURER</t>
  </si>
  <si>
    <t>70 TROOP CARRIER</t>
  </si>
  <si>
    <t>1.2 G CVT ONE TONE</t>
  </si>
  <si>
    <t>1.5 S A/T TRD SPORTIVO ULTIMO LUX</t>
  </si>
  <si>
    <t>NEW G M/T</t>
  </si>
  <si>
    <t>ALL NEW 1.5 G MT TRD 3 AIRBAGS</t>
  </si>
  <si>
    <t>1.5 S+ T CVT (4X2) AT</t>
  </si>
  <si>
    <t>CE 1.5T LUX PLUS CVT (TURBO)</t>
  </si>
  <si>
    <t>CONFERO S 1.5 C LUX + MT</t>
  </si>
  <si>
    <t>320i LIMITED EDITION</t>
  </si>
  <si>
    <t>528i EXECUTIVE</t>
  </si>
  <si>
    <t>ALL NEW ASTRADAI AYLA 1.0 M MT</t>
  </si>
  <si>
    <t>MB 1.3D FH FF E4</t>
  </si>
  <si>
    <t>1.0 R TC CVT TWO TONE</t>
  </si>
  <si>
    <t>R DLX 1.2 AT</t>
  </si>
  <si>
    <t>ALL NEW R AT CUSTOM</t>
  </si>
  <si>
    <t>ALL NEW R MT DELUXE</t>
  </si>
  <si>
    <t>CROSS PREMIUM</t>
  </si>
  <si>
    <t>RS HYBRID</t>
  </si>
  <si>
    <t>RS 1.2 MT CKD</t>
  </si>
  <si>
    <t>CVT PRESTIGE SENSING</t>
  </si>
  <si>
    <t>NEW E A/T</t>
  </si>
  <si>
    <t>ALL NEW CIVIC L TURBO</t>
  </si>
  <si>
    <t>ALL NEW 2.0 EXCELLENT MT</t>
  </si>
  <si>
    <t>NEW IVTEC S 1.5 AT</t>
  </si>
  <si>
    <t>1.5T RS CVT</t>
  </si>
  <si>
    <t>RS 1.5 AT</t>
  </si>
  <si>
    <t>E PRESTIGE CVT SE</t>
  </si>
  <si>
    <t>ROYAL ELEGANCE A/T</t>
  </si>
  <si>
    <t>FE CRDI SIGNATURE</t>
  </si>
  <si>
    <t>PRIME TWO TONE 6 SEAT</t>
  </si>
  <si>
    <t>R3 4X2 AT</t>
  </si>
  <si>
    <t>RX300 F SPORTY 4x2 AT</t>
  </si>
  <si>
    <t>GT AT SKY ACTIVE</t>
  </si>
  <si>
    <t>5 2.0 SPORT 17</t>
  </si>
  <si>
    <t>300 COUPE AMG AT CKD</t>
  </si>
  <si>
    <t>E 200 COUPE</t>
  </si>
  <si>
    <t>GLC 200 AMG LINE</t>
  </si>
  <si>
    <t>450 AMG COUPE</t>
  </si>
  <si>
    <t>DAKAR 4X2 AT ROCKFORD LIMITED</t>
  </si>
  <si>
    <t>DC GLS 4X4 MT AMBULANCE</t>
  </si>
  <si>
    <t>CROSS AT</t>
  </si>
  <si>
    <t>GRAND 1.5 S M/T</t>
  </si>
  <si>
    <t>XS 1.5 M/T</t>
  </si>
  <si>
    <t>NEW XTREMER 2.5 XTRONIC CVT AT</t>
  </si>
  <si>
    <t>ARENA SGX 1.5 M/T</t>
  </si>
  <si>
    <t>DOUBLE BLOWER GL AT</t>
  </si>
  <si>
    <t>WAGON R 1.0 DILAGO</t>
  </si>
  <si>
    <t>1.2 GR M/T TWO TONE</t>
  </si>
  <si>
    <t>ALL NEW ALPHARD 2.5 G CVT PC</t>
  </si>
  <si>
    <t>1.3 G M/T VVTI</t>
  </si>
  <si>
    <t>NEW CALYA G MT 1.2</t>
  </si>
  <si>
    <t>NEW COROLLA ALTIS 1.8 G M/T</t>
  </si>
  <si>
    <t>2.7 G LUX AT</t>
  </si>
  <si>
    <t>DOUBLE CABIN 2.8 GRS (4x4) DSL A/T</t>
  </si>
  <si>
    <t>ALL NEW INNOVA 2.0 V A/T</t>
  </si>
  <si>
    <t>FJ CRUISER</t>
  </si>
  <si>
    <t>1.5 S AT ULTIMO</t>
  </si>
  <si>
    <t>NEW VIOS 1.5 G A/T</t>
  </si>
  <si>
    <t>ALL NEW 1.5 S MT TRD 3 AIRBAGS</t>
  </si>
  <si>
    <t>1.5 TURBO SE (7S) CVT</t>
  </si>
  <si>
    <t>CT 1.5 T CVT LUXURY</t>
  </si>
  <si>
    <t>CONFERO S 1.5 C LUX 7 SEATER</t>
  </si>
  <si>
    <t>320I LUXURY COMFORT ACCESS</t>
  </si>
  <si>
    <t>528i LUXURY</t>
  </si>
  <si>
    <t>ALL NEW ASTRADAI AYLA 1.0 X CVT</t>
  </si>
  <si>
    <t>MB 1.5 D</t>
  </si>
  <si>
    <t>1.0 R TC CVT TWO TONE SC</t>
  </si>
  <si>
    <t>R MT 1.0</t>
  </si>
  <si>
    <t>ALL NEW R AT DELUXE</t>
  </si>
  <si>
    <t>ALL NEW R VVTI 1.3 MT</t>
  </si>
  <si>
    <t>VTI 2.4 A/T</t>
  </si>
  <si>
    <t>RS A/T 1.3</t>
  </si>
  <si>
    <t>E 1.5 CVT</t>
  </si>
  <si>
    <t>NEW E M/T</t>
  </si>
  <si>
    <t>ALL NEW IVTEC 1.8 AT</t>
  </si>
  <si>
    <t>ALL NEW 2.0 M/T</t>
  </si>
  <si>
    <t>S A/T</t>
  </si>
  <si>
    <t>1.5T RS CVT TWO TONE</t>
  </si>
  <si>
    <t>RS 1.5 CVT (CKD)</t>
  </si>
  <si>
    <t>RS CVT</t>
  </si>
  <si>
    <t>ROYALE CRDi</t>
  </si>
  <si>
    <t>FE GLS CRDI EVGT</t>
  </si>
  <si>
    <t>Style 1.5 IVT MY22</t>
  </si>
  <si>
    <t>R4 (4X2) A/T I SERIES</t>
  </si>
  <si>
    <t>RX300 LUXURY 4x2 AT</t>
  </si>
  <si>
    <t>GT AT SOUL RED</t>
  </si>
  <si>
    <t>5 2.5 GT 19</t>
  </si>
  <si>
    <t>E 250 AVANGARDE CKD AT</t>
  </si>
  <si>
    <t>GLC 200 AMG LINE 2018</t>
  </si>
  <si>
    <t>CLASS AMG GLE 53 4MATIC+COUPE</t>
  </si>
  <si>
    <t>DAKAR 4X2 AT ULTIMATE</t>
  </si>
  <si>
    <t>DC HDX 4X4 M/T</t>
  </si>
  <si>
    <t>CROSS AT PREMIUM PACKAGE</t>
  </si>
  <si>
    <t>GRAND 1.8 L HWS A/T</t>
  </si>
  <si>
    <t>VL AT</t>
  </si>
  <si>
    <t>BLIND VAN 1.5 MT</t>
  </si>
  <si>
    <t>DOUBLE BLOWER GL MT</t>
  </si>
  <si>
    <t>WAGON R AIRBAG BLIND VAN</t>
  </si>
  <si>
    <t>1.2 TRD S A/T</t>
  </si>
  <si>
    <t>ALL NEW S AUDIOLESS 2.5 AT</t>
  </si>
  <si>
    <t>1.3 G M/T VVTI MC</t>
  </si>
  <si>
    <t>NEW COROLLA ALTIS 1.8 V A/T</t>
  </si>
  <si>
    <t>2.7 SRZ 4X2 A/T BSN GR SPORT</t>
  </si>
  <si>
    <t>DOUBLE CABIN 4X4 E 2.5</t>
  </si>
  <si>
    <t>ALL NEW INNOVA 2.0 V A/T LUX</t>
  </si>
  <si>
    <t>PRADO 2.7 A/T</t>
  </si>
  <si>
    <t>1.2 G MT ONE TONE</t>
  </si>
  <si>
    <t>NEW VIOS 1.5 G M/T</t>
  </si>
  <si>
    <t>ALL NEW 1.5 S MT TRD 7 AIRBAGS</t>
  </si>
  <si>
    <t>1.5L T LUX VC CVT</t>
  </si>
  <si>
    <t>CT 1.5 T MT COMFORTABLE</t>
  </si>
  <si>
    <t>CONFERO S 1.5 C LUX 8 SEATER</t>
  </si>
  <si>
    <t>530i CKD AT</t>
  </si>
  <si>
    <t>ALL NEW ASTRADAI AYLA 1.0 X CVT ADS</t>
  </si>
  <si>
    <t>MB 1.5 D PS</t>
  </si>
  <si>
    <t>1.0 R TC MT</t>
  </si>
  <si>
    <t>R MT 1.2</t>
  </si>
  <si>
    <t>ALL NEW X VVTI 1.3 MT</t>
  </si>
  <si>
    <t>Vti L DOHC AT</t>
  </si>
  <si>
    <t>RS CVT 1.2</t>
  </si>
  <si>
    <t>E 1.5 CVT PRESTIGE</t>
  </si>
  <si>
    <t>NEW RS A/T</t>
  </si>
  <si>
    <t>ALL NEW IVTEC 2.0 AT</t>
  </si>
  <si>
    <t>ALL NEW 2.4 A/T</t>
  </si>
  <si>
    <t>SD</t>
  </si>
  <si>
    <t>1.8 CVT</t>
  </si>
  <si>
    <t>RS CVT A/T</t>
  </si>
  <si>
    <t>RS CVT LE</t>
  </si>
  <si>
    <t>ROYALE GASOLINE</t>
  </si>
  <si>
    <t>GASOLINE 2.5 6AT PRIME</t>
  </si>
  <si>
    <t>HATCHBACK S 1.5 AT</t>
  </si>
  <si>
    <t>5 2.5L TOURING 19</t>
  </si>
  <si>
    <t>AMG C 43 COUPE FACELIFT</t>
  </si>
  <si>
    <t>GLC 200 EXCLUSIVE</t>
  </si>
  <si>
    <t>GLS 400</t>
  </si>
  <si>
    <t>DAKAR HIPOWER 4X2 A/T</t>
  </si>
  <si>
    <t>DC ULTIMATE 4X4 A/T</t>
  </si>
  <si>
    <t>CROSS MT</t>
  </si>
  <si>
    <t>GRAND 1.8 L ULTIMATE 6 SPEED M/T</t>
  </si>
  <si>
    <t>XT 2.5 AT</t>
  </si>
  <si>
    <t>BLIND VAN HIGH</t>
  </si>
  <si>
    <t>DOUBLE BLOWER GX AT</t>
  </si>
  <si>
    <t>WAGON R AIRBAG GA M/T</t>
  </si>
  <si>
    <t>1.2 TRD S M/T</t>
  </si>
  <si>
    <t>ALL NEW SC PREMIUM SOUND HEATER</t>
  </si>
  <si>
    <t>1.3 G MT BASIC</t>
  </si>
  <si>
    <t>2.7 SRZ 4X2 A/T BSN LUX GR SPORT</t>
  </si>
  <si>
    <t>DOUBLE CABIN 4X4 G 2.5</t>
  </si>
  <si>
    <t>ALL NEW INNOVA 2.0 V M/T</t>
  </si>
  <si>
    <t>PRADO 2.7 TX A/T</t>
  </si>
  <si>
    <t>1.2 S GR CVT ONE TONE</t>
  </si>
  <si>
    <t>1.5 S M/T GR SPORT</t>
  </si>
  <si>
    <t>NEW VIOS 1.5 G M/T TRD</t>
  </si>
  <si>
    <t>EX CVT 7 SEATER</t>
  </si>
  <si>
    <t>EX 1.5T LUX PLUS CVT (TURBO)</t>
  </si>
  <si>
    <t>CONFERO S 1.5 C LUX MT MY19</t>
  </si>
  <si>
    <t>320I M SPORT TOURING</t>
  </si>
  <si>
    <t>ALL NEW ASTRADAI AYLA 1.0 X MT</t>
  </si>
  <si>
    <t>MB 1.5 D PS FH</t>
  </si>
  <si>
    <t>1.0 R TC MT ADS</t>
  </si>
  <si>
    <t>R MT DLX MC 1.2</t>
  </si>
  <si>
    <t>ALL NEW R MT</t>
  </si>
  <si>
    <t>ALL New Xenia 1.3 M MT</t>
  </si>
  <si>
    <t>RS CVT URBANITE</t>
  </si>
  <si>
    <t>FB2 1.8 AT</t>
  </si>
  <si>
    <t>ALL NEW 2.4 AT PRESTIGE</t>
  </si>
  <si>
    <t>Si VTEC AT</t>
  </si>
  <si>
    <t>1.8 E CVT SPECIAL EDITION</t>
  </si>
  <si>
    <t>S CVT</t>
  </si>
  <si>
    <t>RS CVT SE</t>
  </si>
  <si>
    <t>XG A/T</t>
  </si>
  <si>
    <t>GASOLINE 2.5 6AT SIGNATURE</t>
  </si>
  <si>
    <t>Trend 1.5 IVT MY22</t>
  </si>
  <si>
    <t>HB 1.5 L A/T</t>
  </si>
  <si>
    <t>5 AT AWD</t>
  </si>
  <si>
    <t>AMG C 43 V COUPE AT</t>
  </si>
  <si>
    <t>E 300 AT</t>
  </si>
  <si>
    <t>GLC 250</t>
  </si>
  <si>
    <t>DAKAR HIPOWER 4X4 A/T</t>
  </si>
  <si>
    <t>NEW TRITON DC EXCEED 4X4 MT</t>
  </si>
  <si>
    <t>CROSS PREMIUM CVT</t>
  </si>
  <si>
    <t>GRAND 1.8 L XV M/T</t>
  </si>
  <si>
    <t>DELUXE</t>
  </si>
  <si>
    <t>DOUBLE BLOWER GX MT</t>
  </si>
  <si>
    <t>WAGON R AIRBAG GL M/T</t>
  </si>
  <si>
    <t>ALL NEW VELLFIRE 2.5 X</t>
  </si>
  <si>
    <t>1.3 S A/T</t>
  </si>
  <si>
    <t>2.7 V A/T</t>
  </si>
  <si>
    <t>DOUBLE CABIN 4X4 G MT</t>
  </si>
  <si>
    <t>ALL NEW INNOVA 2.0 V M/T LUX</t>
  </si>
  <si>
    <t>PRADO 2.7L A/T</t>
  </si>
  <si>
    <t>1.O T GR SPORT CVT TSS ONE TONE</t>
  </si>
  <si>
    <t>1.5 S M/T LUX GR SPORT</t>
  </si>
  <si>
    <t>NEW VIOS G A/T</t>
  </si>
  <si>
    <t>ALL NEW E 1.5 MT</t>
  </si>
  <si>
    <t>EX LUX CVT 5 SEATER</t>
  </si>
  <si>
    <t>S 1.5 MT</t>
  </si>
  <si>
    <t>CONFERO S 1.5 L (4X2) MT</t>
  </si>
  <si>
    <t>320i N20 CKD AT</t>
  </si>
  <si>
    <t>530i LUXURY</t>
  </si>
  <si>
    <t>ALL NEW ASTRADAI AYLA 1.0 X MT ADS</t>
  </si>
  <si>
    <t>MB 1.5 D PS MC</t>
  </si>
  <si>
    <t>1.0 R TC MT ADS SC</t>
  </si>
  <si>
    <t xml:space="preserve">R MT MC 1.2 </t>
  </si>
  <si>
    <t>All New Xenia 1.3 R CVT</t>
  </si>
  <si>
    <t>L 2.3 AUTOMATIC</t>
  </si>
  <si>
    <t>RS MT 1.2</t>
  </si>
  <si>
    <t>E N7X EDITION CVT</t>
  </si>
  <si>
    <t>FB2 1.8 MT</t>
  </si>
  <si>
    <t>ALL NEW 4X2 FACELIFT 2.4 AT</t>
  </si>
  <si>
    <t>1.8 MODERN STELL METALIC</t>
  </si>
  <si>
    <t>NEW JAZZ 1.5 RS CVT</t>
  </si>
  <si>
    <t>RS M/T</t>
  </si>
  <si>
    <t>XG AT DIESEL</t>
  </si>
  <si>
    <t>GRAND SANTA FE CRDI AT</t>
  </si>
  <si>
    <t>HB IPM R A/T</t>
  </si>
  <si>
    <t>5 ELITE</t>
  </si>
  <si>
    <t>C 200 A/T</t>
  </si>
  <si>
    <t>E 300 COUPE AMG LINE</t>
  </si>
  <si>
    <t>GLC 250 EDITION 45</t>
  </si>
  <si>
    <t>Di D DIESEL A/T</t>
  </si>
  <si>
    <t>NEW TRITON DC GLS 4X4 MT</t>
  </si>
  <si>
    <t>CROSS RCFORD FSGATE BLC EDITION</t>
  </si>
  <si>
    <t>GRAND 1.8 ULTIMATE AT</t>
  </si>
  <si>
    <t>DLX 1.5 A/T</t>
  </si>
  <si>
    <t>DREZA AT</t>
  </si>
  <si>
    <t>WAGON R AIRBAG GS AGS</t>
  </si>
  <si>
    <t>ALL NEW VELLFIRE 2.5 Z</t>
  </si>
  <si>
    <t>1.3 VELOZ M/T GR LIMITED</t>
  </si>
  <si>
    <t>2.8 VRZ 4X2 AT</t>
  </si>
  <si>
    <t>DOUBLE CABIN 4x4 V AT</t>
  </si>
  <si>
    <t>ALL NEW INNOVA 2.4 A/T DIESEL LUX</t>
  </si>
  <si>
    <t>PRADO A/T</t>
  </si>
  <si>
    <t>GR SPORT CVT 1 TONE</t>
  </si>
  <si>
    <t>1.5 S M/T TRD LUX</t>
  </si>
  <si>
    <t>S 1.5 MT + AMBULANCE</t>
  </si>
  <si>
    <t>CONFERO S 1.5 L LUX</t>
  </si>
  <si>
    <t>320i SPORT G20</t>
  </si>
  <si>
    <t>ALL NEW ASTRADAI AYLA 1.2 R CVT</t>
  </si>
  <si>
    <t>MB 1.5 PS MC</t>
  </si>
  <si>
    <t>1.0 R TC MT ADS TWO TONE</t>
  </si>
  <si>
    <t>X  DLX 1.2 AT</t>
  </si>
  <si>
    <t>ALL NEW R MT CUSTOM</t>
  </si>
  <si>
    <t>All New Xenia 1.3 R CVT ADS</t>
  </si>
  <si>
    <t>VTIL 2.4 A/T</t>
  </si>
  <si>
    <t>RS MT URBANITE</t>
  </si>
  <si>
    <t>NEW BRV E CVT PRESTIGE N7X</t>
  </si>
  <si>
    <t>FDI 1.8 M/T</t>
  </si>
  <si>
    <t>ALL NEW CRV RS eHEV</t>
  </si>
  <si>
    <t>1.8 PRESTIGE AT CKD</t>
  </si>
  <si>
    <t>NEW JAZZ 1.5 RS M/T</t>
  </si>
  <si>
    <t>RS MT LE</t>
  </si>
  <si>
    <t>XG CLASIC A/T</t>
  </si>
  <si>
    <t>NEW CLGPHRY 1.6T GDI HYBRID</t>
  </si>
  <si>
    <t>HB IPM V A/T</t>
  </si>
  <si>
    <t>5 GRAND TOURING A/T</t>
  </si>
  <si>
    <t>C 200 AMG</t>
  </si>
  <si>
    <t>E 350 COUPE AVG AMG</t>
  </si>
  <si>
    <t>GLC 250 EXCLUSIVE</t>
  </si>
  <si>
    <t>GLX 4X4 MT</t>
  </si>
  <si>
    <t>NEW TRITON DC HDX 4X4 MT</t>
  </si>
  <si>
    <t>CROSS RF</t>
  </si>
  <si>
    <t>GRAND ALL NEW HWS 1.5 CVT AT</t>
  </si>
  <si>
    <t>DLX 1.5 M/T</t>
  </si>
  <si>
    <t>DREZA GS AT</t>
  </si>
  <si>
    <t>WAGON R AIRBAG GS M/T</t>
  </si>
  <si>
    <t>G A/T</t>
  </si>
  <si>
    <t>NEW ALPHARD 2.5 G AT</t>
  </si>
  <si>
    <t>1.5 G A/T NEW</t>
  </si>
  <si>
    <t>2.8 VRZ 4X2 AT GR SPORT</t>
  </si>
  <si>
    <t>DOUBLE CABIN G MT DIESEL</t>
  </si>
  <si>
    <t>ALL NEW INNOVA 2.4 G A/T DIESEL</t>
  </si>
  <si>
    <t>PRADO TXL</t>
  </si>
  <si>
    <t>NEW ALMAZ RS HYBRID</t>
  </si>
  <si>
    <t>S+ CVT</t>
  </si>
  <si>
    <t>CONFERO S 1.5 L LUX + MT E4</t>
  </si>
  <si>
    <t>320i SPORT LINE</t>
  </si>
  <si>
    <t>530i OPULENCE</t>
  </si>
  <si>
    <t>ALL NEW ASTRADAI AYLA 1.2 R MT</t>
  </si>
  <si>
    <t>1.5 D FF</t>
  </si>
  <si>
    <t>1.0 R TC MT ADS TWO TONE SC</t>
  </si>
  <si>
    <t>X AT 1.2</t>
  </si>
  <si>
    <t>All New Xenia 1.3 R MT</t>
  </si>
  <si>
    <t>VTiL 2.4 NEW A/T</t>
  </si>
  <si>
    <t>RS SE AT</t>
  </si>
  <si>
    <t>PRES HS N7X EDITION CVT</t>
  </si>
  <si>
    <t>HATCHBACK 1.5 RS CVT</t>
  </si>
  <si>
    <t>ALL NEW TURBO 7 SEATER 1.5 PRESTIGE</t>
  </si>
  <si>
    <t>1.8 PRESTIGE TWOTONE</t>
  </si>
  <si>
    <t>NEW JAZZ 1.5 S A/T</t>
  </si>
  <si>
    <t>RS MT TWO TONE</t>
  </si>
  <si>
    <t>XG CRDI A/T</t>
  </si>
  <si>
    <t>NEW SANTA FE PRIME 2.5 GDI</t>
  </si>
  <si>
    <t>X (Captain Seat) Style 1.5 IVT</t>
  </si>
  <si>
    <t>HB R A/T</t>
  </si>
  <si>
    <t>5 GRAND TOURING SOUL RED</t>
  </si>
  <si>
    <t>E 400 AMG LINE AT</t>
  </si>
  <si>
    <t>GLC 300 AMG 4MATIC</t>
  </si>
  <si>
    <t>NEW SPORT 4X2 M/T</t>
  </si>
  <si>
    <t>NEW TRITON DC ULTIMATE 4X4 AT</t>
  </si>
  <si>
    <t>EXCEED 1.5L 4X2 AT</t>
  </si>
  <si>
    <t>GRAND ALL NEW HWS AUTECH 1.5 CVT AT</t>
  </si>
  <si>
    <t>GC 415V DLX MT</t>
  </si>
  <si>
    <t>DREZA GS MT</t>
  </si>
  <si>
    <t>WAGON R ARIBAG GL AGS</t>
  </si>
  <si>
    <t>G M/T</t>
  </si>
  <si>
    <t>NEW ALPHARD 2.5 G CVT MODELISTA</t>
  </si>
  <si>
    <t>1.5 G M/T NEW</t>
  </si>
  <si>
    <t>2.8 VRZ 4X2 AT GR SPORT LUX</t>
  </si>
  <si>
    <t>EXTRA CABIN E MT DIESEL 4X4</t>
  </si>
  <si>
    <t>ALL NEW INNOVA 2.4 G A/T DIESEL LUX</t>
  </si>
  <si>
    <t>PRADO TXL 2.7</t>
  </si>
  <si>
    <t>1.5 S M/T TRD SPORTIVO DRESS UP</t>
  </si>
  <si>
    <t>ALL NEW TRD SPORTIVO 1.5 AT</t>
  </si>
  <si>
    <t>RS 1.5 T EX + 5 SEAT</t>
  </si>
  <si>
    <t>CONFERO S 1.5 L LUX 7 SEATER</t>
  </si>
  <si>
    <t>328i CKD AT</t>
  </si>
  <si>
    <t>TYPE 520i M SPORT</t>
  </si>
  <si>
    <t>ALL NEW ASTRADAI AYLA 1.2 R MT ADS</t>
  </si>
  <si>
    <t>BLIND AC 1.3</t>
  </si>
  <si>
    <t>1.0 R TC MT SC</t>
  </si>
  <si>
    <t>X AT DLX MC 1.2</t>
  </si>
  <si>
    <t>All New Xenia 1.3 R MT ADS</t>
  </si>
  <si>
    <t>VVTi 2.4 M/T</t>
  </si>
  <si>
    <t>RS SPECIAL EDITION</t>
  </si>
  <si>
    <t>PRES N7X EDITION CVT</t>
  </si>
  <si>
    <t>HATCHBACK E CVT</t>
  </si>
  <si>
    <t>1.8 RS CVT</t>
  </si>
  <si>
    <t>NEW JAZZ 1.5 S CVT</t>
  </si>
  <si>
    <t>S MT</t>
  </si>
  <si>
    <t>XG GASOLINE CRDI A/T</t>
  </si>
  <si>
    <t>X Prime 1.5 IVT One Tone Roof</t>
  </si>
  <si>
    <t>HB S M/T</t>
  </si>
  <si>
    <t>5 GT</t>
  </si>
  <si>
    <t>C 200 COUPE</t>
  </si>
  <si>
    <t>E 400 AT</t>
  </si>
  <si>
    <t>GLC 300 AMG COUPE</t>
  </si>
  <si>
    <t>NEW SPORT DAKAR ULTIMATE 4X4 AT</t>
  </si>
  <si>
    <t>NEW TRITON ULTIMATE 4X4 A/T</t>
  </si>
  <si>
    <t>EXCEED 1.5L 4X2 M/T</t>
  </si>
  <si>
    <t>GRAND ALL NEW SV 1.5 CVT AT</t>
  </si>
  <si>
    <t>GC415V APV SDX M/T</t>
  </si>
  <si>
    <t>DREZA GX A/T</t>
  </si>
  <si>
    <t>WAGON R GA M/T</t>
  </si>
  <si>
    <t>G TRD A/T</t>
  </si>
  <si>
    <t>NEW ALPHARD 2.5 HYBRID CVT</t>
  </si>
  <si>
    <t>1.5 Q CVT TSS</t>
  </si>
  <si>
    <t>2.8 VRZ 4x4 AT GR SPORT</t>
  </si>
  <si>
    <t>HILUX DOUBLE CABIN 2.4 M/T DIESEL 4X4</t>
  </si>
  <si>
    <t>ALL NEW INNOVA 2.4 G M/T DIESEL</t>
  </si>
  <si>
    <t>PRADO TXL LED.2.7 AUDIOLESS</t>
  </si>
  <si>
    <t>1.5 S M/T TRD SPORTIVO LUX</t>
  </si>
  <si>
    <t>ALL NEW TRD SPORTIVO 1.5 MT</t>
  </si>
  <si>
    <t>RS 1.5 T EX + 7 SEAT</t>
  </si>
  <si>
    <t>CONFERO S 1.5 L LUX 8 SEATER</t>
  </si>
  <si>
    <t>328i LUXURY</t>
  </si>
  <si>
    <t>D M/T</t>
  </si>
  <si>
    <t>BLIND VAN 1.3</t>
  </si>
  <si>
    <t>1.0 R TC MT TWO TONE</t>
  </si>
  <si>
    <t>X AT MC 1.2</t>
  </si>
  <si>
    <t>ALL NEW R MT E4</t>
  </si>
  <si>
    <t>S AT 1.2</t>
  </si>
  <si>
    <t>HATCHBACK S CVT</t>
  </si>
  <si>
    <t>GRAND ALL NEW 4X2 2.0 AT</t>
  </si>
  <si>
    <t>1.8 RS PRESTIGE CVT</t>
  </si>
  <si>
    <t>NEW JAZZ 1.5 S M/T</t>
  </si>
  <si>
    <t>S MT 1.5</t>
  </si>
  <si>
    <t>X PRIME 6P 1 TONE</t>
  </si>
  <si>
    <t>R A/T SEDAN</t>
  </si>
  <si>
    <t>5 GT (RED)</t>
  </si>
  <si>
    <t>C 250 AT CKD</t>
  </si>
  <si>
    <t>E 43 AMG</t>
  </si>
  <si>
    <t>GLC 300 COUPE</t>
  </si>
  <si>
    <t>SPORT 2.4 L DAKAR (4X4) 8 AT</t>
  </si>
  <si>
    <t>EXCEED AT</t>
  </si>
  <si>
    <t>GRAND ALL NEW XV 1.5 CVT AT</t>
  </si>
  <si>
    <t>GE FTF M/T</t>
  </si>
  <si>
    <t>DREZA GX M/T</t>
  </si>
  <si>
    <t>WAGON R GL AGS</t>
  </si>
  <si>
    <t>G TRD M/T</t>
  </si>
  <si>
    <t>NEW ALPHARD 2.5 HYBRID CVT PC</t>
  </si>
  <si>
    <t>2.8 VRZ 4X4 AT GT SPORT</t>
  </si>
  <si>
    <t>NEW DC 2.4 (4X4) AT DIESEL</t>
  </si>
  <si>
    <t>V 8 BENSIN FULL SEPC</t>
  </si>
  <si>
    <t>1.5 S M/T TRD SPORTIVO ULTIMO</t>
  </si>
  <si>
    <t>ALL NEW YARIS 1.5 G CVT 3 AIRBAGS</t>
  </si>
  <si>
    <t>RS 1.5 T EX 5 SEAT</t>
  </si>
  <si>
    <t>CONFERO S 1.5 L LUX+</t>
  </si>
  <si>
    <t>328i SPORT</t>
  </si>
  <si>
    <t>D M/T MI 1.0</t>
  </si>
  <si>
    <t>BLINDVAN 1.3 AC FH E4</t>
  </si>
  <si>
    <t>1.0 R TC MT TWO TONE SC</t>
  </si>
  <si>
    <t>X DELUXE  MT 1.2</t>
  </si>
  <si>
    <t>ALL NEW TERIOS R AT CUSTOM IDS</t>
  </si>
  <si>
    <t>All new Xenia 1.3 R MT SC</t>
  </si>
  <si>
    <t>S MT 1.2</t>
  </si>
  <si>
    <t>HATCHBACK TURBO E CVT</t>
  </si>
  <si>
    <t>GRAND ALL NEW 4X2 2.4 AT</t>
  </si>
  <si>
    <t>1.8L PRESTIGE CVT</t>
  </si>
  <si>
    <t>X Style 1.5 IVT</t>
  </si>
  <si>
    <t>R AT SOUL RED</t>
  </si>
  <si>
    <t>5 SPORT A/T</t>
  </si>
  <si>
    <t>C 250 CBU</t>
  </si>
  <si>
    <t>E 53 AMG COUPE</t>
  </si>
  <si>
    <t>SPORT 2.4 L DAKAR (4X4) AT</t>
  </si>
  <si>
    <t>EXCEED AT AERO</t>
  </si>
  <si>
    <t>GRAND ALL NEW XV 1.5 MT</t>
  </si>
  <si>
    <t>GE PS PLUS 1.5 M/T</t>
  </si>
  <si>
    <t>DREZA MT</t>
  </si>
  <si>
    <t>WAGON R GL DILAGO AGS</t>
  </si>
  <si>
    <t>NEW 1.2 G A/T TRD</t>
  </si>
  <si>
    <t>NEW ALPHARD G 2.5 AT NEW MC</t>
  </si>
  <si>
    <t>1.5 S A/T VVTI</t>
  </si>
  <si>
    <t>2.8 VRZ GR TSS 4x2 AT TWO TONE</t>
  </si>
  <si>
    <t>NEW DOUBLE CABIN V 2.5 AT</t>
  </si>
  <si>
    <t>ALL NEW INNOVA 2.4 G M/T DIESEL LUX</t>
  </si>
  <si>
    <t>V8 4.7 A/T</t>
  </si>
  <si>
    <t>1.5 S M/T TRD SPORTIVO ULTIMO DRESS UP</t>
  </si>
  <si>
    <t>ALL NEW YARIS 1.5 S CVT TRD 3 AIRBAG</t>
  </si>
  <si>
    <t>RS 1.5 T EX 7 SEAT</t>
  </si>
  <si>
    <t>CONFERO S 1.5C LUX MT MY 21</t>
  </si>
  <si>
    <t>D PLUS M/T</t>
  </si>
  <si>
    <t>NEW BLIND AC</t>
  </si>
  <si>
    <t>1.2 M CVT</t>
  </si>
  <si>
    <t>X DELUXE AT 1.2</t>
  </si>
  <si>
    <t>ALL NEW TERIOS R AT DLX IDS</t>
  </si>
  <si>
    <t>All new Xenia 1.3 R MT SC ADS</t>
  </si>
  <si>
    <t>SATYA 1.2 E CVT CKD</t>
  </si>
  <si>
    <t>HATCHBACK TURBO S CVT</t>
  </si>
  <si>
    <t>HONDACRVALL NEW 2.0 EXCELLENT AT</t>
  </si>
  <si>
    <t>ALL NEW HRV 1.5 CVT SE</t>
  </si>
  <si>
    <t>R MT SOUL RED</t>
  </si>
  <si>
    <t>5 SPORT SOUL RED</t>
  </si>
  <si>
    <t>C 250 EXLUSIVE</t>
  </si>
  <si>
    <t>E CLASS E 400 CKD A/T</t>
  </si>
  <si>
    <t>SPORT 2.4 L DAKAR ULTIMATE 4x4</t>
  </si>
  <si>
    <t>EXCEED AT AERO PLUS</t>
  </si>
  <si>
    <t>GRAND LIVINA 1.5 L SV A/T</t>
  </si>
  <si>
    <t>GL 1.5 M/T</t>
  </si>
  <si>
    <t>DX 1.4 M/T</t>
  </si>
  <si>
    <t>WAGON R GL M/T</t>
  </si>
  <si>
    <t>NEW 1.2 G CVT</t>
  </si>
  <si>
    <t>NEW ALPHARD S 2.5 AT</t>
  </si>
  <si>
    <t>1.5 S A/T VVTI MC</t>
  </si>
  <si>
    <t>2.8 VRZ TSS 4X2</t>
  </si>
  <si>
    <t>NEW HILUX 2.4G DC 4X4 M/T</t>
  </si>
  <si>
    <t>ALL NEW INNOVA 2.4 G M/T DIESEL TRD</t>
  </si>
  <si>
    <t>V8 4x4 4.5 A/T DIESEL</t>
  </si>
  <si>
    <t>1.5 S M/T TRD SPORTIVO ULTIMO LUX</t>
  </si>
  <si>
    <t>ALL NEW YARIS 1.5 S CVT TRD 7 AIRBAG</t>
  </si>
  <si>
    <t>RS 1.5 T PRO (RING 17)</t>
  </si>
  <si>
    <t>CONFERO S 1.5C MY (4x2) MT</t>
  </si>
  <si>
    <t>330 I CKD AT</t>
  </si>
  <si>
    <t>D PLUS M/T MI 1.0</t>
  </si>
  <si>
    <t>1.2 M MT</t>
  </si>
  <si>
    <t>X MT 1.2</t>
  </si>
  <si>
    <t>ALL NEW TERIOS R MT CUSTOM IDS</t>
  </si>
  <si>
    <t>All New Xenia 1.3 X CVT</t>
  </si>
  <si>
    <t>SATYA 1.2 E MT CKD</t>
  </si>
  <si>
    <t>NEW 1.8 A/T</t>
  </si>
  <si>
    <t>IVTEC 2.4 A/T</t>
  </si>
  <si>
    <t>E 1.8 PRESTIGE CVT</t>
  </si>
  <si>
    <t>SDN R A/T</t>
  </si>
  <si>
    <t>5 TOURING 2.5 SKY ACTIV</t>
  </si>
  <si>
    <t>SPORT 2.4L DAKAR 4X2 8 AT</t>
  </si>
  <si>
    <t>EXCEED MT</t>
  </si>
  <si>
    <t>GRAND LIVINA 1.5 L SV M/T</t>
  </si>
  <si>
    <t>GL ARENA AMBULANCE</t>
  </si>
  <si>
    <t>GA M/T</t>
  </si>
  <si>
    <t>WAGON R GL M/T LUXURY</t>
  </si>
  <si>
    <t>NEW AGYA 1.2 G AT</t>
  </si>
  <si>
    <t>NEW G 2.4 AT</t>
  </si>
  <si>
    <t>2.8 VRZ TSS 4X2 AT ONE TONE</t>
  </si>
  <si>
    <t>ALL NEW INNOVA 2.4 Q A/T DIESEL</t>
  </si>
  <si>
    <t>ZX MODELISTA WHITE</t>
  </si>
  <si>
    <t>1.5 S VVTi A/T LTD</t>
  </si>
  <si>
    <t>ALL NEW YARIS HEYKERS TRD AT</t>
  </si>
  <si>
    <t>RS 1.5 T PRO (RING 18)</t>
  </si>
  <si>
    <t>CONFERO S 1.5L AC LUX (4X2) MT</t>
  </si>
  <si>
    <t>330i  M SPORT PRO</t>
  </si>
  <si>
    <t>M A/T</t>
  </si>
  <si>
    <t>1.2 X CVT</t>
  </si>
  <si>
    <t>X MT DLX MC 1.2</t>
  </si>
  <si>
    <t>ALL NEW TERIOS R MT DELUXE E4</t>
  </si>
  <si>
    <t>SATYA 1.2 S MT CKD</t>
  </si>
  <si>
    <t>NEW 1.8 iVTEC TRIPTONIC</t>
  </si>
  <si>
    <t>NEW 2.0 A/T</t>
  </si>
  <si>
    <t>E CVT JBL 1.5 AT</t>
  </si>
  <si>
    <t>SDN S A/T</t>
  </si>
  <si>
    <t>5 TOURING A/T</t>
  </si>
  <si>
    <t>C 300 AMG FL</t>
  </si>
  <si>
    <t>SPORT 2.4L DAKAR ULTIMATE 4x2</t>
  </si>
  <si>
    <t>EXCEED MT AERO</t>
  </si>
  <si>
    <t>GRAND LIVINA 1.5 L XR A/T</t>
  </si>
  <si>
    <t>GX 1.5 M/T</t>
  </si>
  <si>
    <t>GL 1.4 AT</t>
  </si>
  <si>
    <t>WAGON R GL PLUS A/T</t>
  </si>
  <si>
    <t>NEW AGYA 1.2 G MT</t>
  </si>
  <si>
    <t>NEW VELLFIRE 2.5 VIP HYBRID CVT</t>
  </si>
  <si>
    <t>1.5 S M/T VVTI</t>
  </si>
  <si>
    <t>4X2 2.4 G MT DIESEL LUXURY</t>
  </si>
  <si>
    <t>ALL NEW INNOVA 2.4 Q A/T DIESEL VEN</t>
  </si>
  <si>
    <t>FJ CUISER CRUISER 4.0 4WD A/T</t>
  </si>
  <si>
    <t>1.5 S VVTi M/T LTD</t>
  </si>
  <si>
    <t>ALL NEW YARIS S CVT TRD SPORTIVO</t>
  </si>
  <si>
    <t>RS 1.5T PRO</t>
  </si>
  <si>
    <t>CONFERO S 1.5L AT MY</t>
  </si>
  <si>
    <t>330i COUPE</t>
  </si>
  <si>
    <t>M A/T MI 1.0</t>
  </si>
  <si>
    <t>1.2 X CVT ADS</t>
  </si>
  <si>
    <t>X MT MC 1.2</t>
  </si>
  <si>
    <t>ALL NEW TERIOS R MT DLX IDS</t>
  </si>
  <si>
    <t>All New Xenia 1.3 X MT</t>
  </si>
  <si>
    <t>SATYA CKD S 1.2 AT</t>
  </si>
  <si>
    <t>NEW 1.8 M/T</t>
  </si>
  <si>
    <t>NEW 2.0 M/T</t>
  </si>
  <si>
    <t>E CVT LE JBL 1.5</t>
  </si>
  <si>
    <t>SKY ACTIV R AT LIMITED</t>
  </si>
  <si>
    <t>5 TOURING SOUL RED</t>
  </si>
  <si>
    <t>C 300 AT CKD</t>
  </si>
  <si>
    <t>SPORT 2.4LDAKAR ULT 4x48A</t>
  </si>
  <si>
    <t>EXCEED MT AERO PLUS</t>
  </si>
  <si>
    <t>GRAND LIVINA 1.5 L XV A/T</t>
  </si>
  <si>
    <t>LUXURY NEW AT R 15</t>
  </si>
  <si>
    <t>GL A/T</t>
  </si>
  <si>
    <t>WAGON R GL PLUS ELEGANT</t>
  </si>
  <si>
    <t>NEW AGYA 1.2 G MT TRD</t>
  </si>
  <si>
    <t>NEW VELLFIRE G 2.5 AT</t>
  </si>
  <si>
    <t>1.5 S M/T VVTI MC</t>
  </si>
  <si>
    <t>4x2 2.4 VRZ A/T DIESEL</t>
  </si>
  <si>
    <t>ALL NEW INNOVA 2.4 Q A/T VENTURER</t>
  </si>
  <si>
    <t>1.5 TRD A/T</t>
  </si>
  <si>
    <t>ALL NEW YARIS S MT TH</t>
  </si>
  <si>
    <t>RS EX LUX + CVT PRO</t>
  </si>
  <si>
    <t>CONFERO S 1.5L MT MY</t>
  </si>
  <si>
    <t>330I EDITION M SPORT SHADOW</t>
  </si>
  <si>
    <t>1.2 X CVT ADS SC</t>
  </si>
  <si>
    <t>ALL NEW TERIOS R MT IDS</t>
  </si>
  <si>
    <t>All New Xenia 1.5 R CVT</t>
  </si>
  <si>
    <t>SATYA E 1.2 AT</t>
  </si>
  <si>
    <t>NEW FACELIFT 1.8 A/T</t>
  </si>
  <si>
    <t>NEW 2.4 A/T</t>
  </si>
  <si>
    <t>E CVT MUGEN</t>
  </si>
  <si>
    <t>SKY ACTIV R AT SOUL RED</t>
  </si>
  <si>
    <t>5 TUORING</t>
  </si>
  <si>
    <t>C 300 COPUE AMG A/T CKD</t>
  </si>
  <si>
    <t>SPORT 2.5 D EXCEED 4X2 AT DIESEL</t>
  </si>
  <si>
    <t>GLS AT</t>
  </si>
  <si>
    <t>GRAND LIVINA 1.5 L XV M/T</t>
  </si>
  <si>
    <t>LUXURY NEW AT R 17</t>
  </si>
  <si>
    <t>GL AT SPORTY</t>
  </si>
  <si>
    <t>WAGON R GS</t>
  </si>
  <si>
    <t>NEW AGYA 1.2 GR SPORT CVT</t>
  </si>
  <si>
    <t>NEW X 2.4 AT</t>
  </si>
  <si>
    <t>1.5 VELOZ M/T GR LIMITED</t>
  </si>
  <si>
    <t>4X2 2.4 VRZ AT DIESEL TRD</t>
  </si>
  <si>
    <t>ALL NEW INNOVA 2.4 Q M/T DIESEL</t>
  </si>
  <si>
    <t>1.5 TRD A/T DRESS UP</t>
  </si>
  <si>
    <t>CROSS 1.5 G CVT</t>
  </si>
  <si>
    <t>CONFERO S ACT 1.5 L MT LUXURY</t>
  </si>
  <si>
    <t>330i M SPORT</t>
  </si>
  <si>
    <t>M M/T</t>
  </si>
  <si>
    <t>1.2 X CVT SC</t>
  </si>
  <si>
    <t>ALL NEW TERIOS X MT DLX IDS</t>
  </si>
  <si>
    <t>All New Xenia 1.5 R CVT ADS</t>
  </si>
  <si>
    <t>SATYA E MT 1.2</t>
  </si>
  <si>
    <t>R EURO FD2R 2.0 MT</t>
  </si>
  <si>
    <t>NEW CRV 1.5 TC PRESTIGE CVT CK</t>
  </si>
  <si>
    <t>MUGEN 1.5L E CVT</t>
  </si>
  <si>
    <t>SKYACTIVE R A/T</t>
  </si>
  <si>
    <t>5 URBAN 2.5</t>
  </si>
  <si>
    <t>C 300 ELEGANT</t>
  </si>
  <si>
    <t>SPORT 2.5 EXCEED AT 4X2</t>
  </si>
  <si>
    <t>GLS AT AERO</t>
  </si>
  <si>
    <t>GRAND LIVINA 1.5 SV (4X2) AT</t>
  </si>
  <si>
    <t>LUXURY NEW MT R 15</t>
  </si>
  <si>
    <t>GL M/T</t>
  </si>
  <si>
    <t>WAGON R GS AGS</t>
  </si>
  <si>
    <t>NEW AGYA 1.2 TRD AT</t>
  </si>
  <si>
    <t>S 2.5 A/T</t>
  </si>
  <si>
    <t>All New Avanza 1.3 E CVT</t>
  </si>
  <si>
    <t>4X2 2.7 SRZ AT TRD</t>
  </si>
  <si>
    <t>ALL NEW INNOVA 2.4 Q M/T DIESEL LUX</t>
  </si>
  <si>
    <t>1.5 TRD A/T LTD</t>
  </si>
  <si>
    <t>CROSS 1.5 S CVT TSS</t>
  </si>
  <si>
    <t>M M/T MI 1.0</t>
  </si>
  <si>
    <t>1.2 X MT</t>
  </si>
  <si>
    <t>ALL NEW TERIOS X MT IDS</t>
  </si>
  <si>
    <t>All New Xenia 1.5 R CVT ASA</t>
  </si>
  <si>
    <t>SATYA S 1.2 AT</t>
  </si>
  <si>
    <t>RD 5 2WD 2.0 A/T</t>
  </si>
  <si>
    <t>MUGEN 1.8L MUGEN PRESTIGE</t>
  </si>
  <si>
    <t>C 63</t>
  </si>
  <si>
    <t>SPORT 2.5 EXCH4X25</t>
  </si>
  <si>
    <t>GLS MT</t>
  </si>
  <si>
    <t>GRAND LIVINA 1.5 SV (4X2) MT</t>
  </si>
  <si>
    <t>LUXURY NEW MT R 17</t>
  </si>
  <si>
    <t>GL MT SPORTY</t>
  </si>
  <si>
    <t>WAGON R GS MT</t>
  </si>
  <si>
    <t>S 1.0 AT</t>
  </si>
  <si>
    <t>S 2.5 A/T WELCAB</t>
  </si>
  <si>
    <t>All New Avanza 1.3 E MT 1</t>
  </si>
  <si>
    <t>4X2 2.7 SRZ LUX AT BENSIN</t>
  </si>
  <si>
    <t>ALL NEW INNOVA 2.4 Q M/T DIESEL VEN</t>
  </si>
  <si>
    <t>1.5 TRD A/T LTD DRESS UP</t>
  </si>
  <si>
    <t>CROSS 1.5 S GR CVT TSS (PRM COLOR)</t>
  </si>
  <si>
    <t>M SPORTY A/T MI 1.0</t>
  </si>
  <si>
    <t>1.2 X MT ADS</t>
  </si>
  <si>
    <t>ALL NEW X AT DELUXE</t>
  </si>
  <si>
    <t>All New Xenia 1.5 R MT</t>
  </si>
  <si>
    <t>SATYA S MT 1.2</t>
  </si>
  <si>
    <t>TURBO 1.5 TC CVT</t>
  </si>
  <si>
    <t>RD4 2WD CKD A/T</t>
  </si>
  <si>
    <t>NEW 1.8 E CVT PRESTIGE TWO TONE</t>
  </si>
  <si>
    <t>60 KURO</t>
  </si>
  <si>
    <t>NEW AMG C 43 COUPE</t>
  </si>
  <si>
    <t>SPORT 2.5 GLS 4X2</t>
  </si>
  <si>
    <t>GLS MT AERO</t>
  </si>
  <si>
    <t>GRAND LIVINA 1.5 XV A/T HWS AUTECH</t>
  </si>
  <si>
    <t>GX 1.4 AT</t>
  </si>
  <si>
    <t>WAGON R GX 1.0 MT</t>
  </si>
  <si>
    <t>S 1.0 MT</t>
  </si>
  <si>
    <t>S AUDIOLESS 3.0</t>
  </si>
  <si>
    <t>ALL NEW AVANZA 1.3 E STD MT</t>
  </si>
  <si>
    <t>4X2 2.8 GR SPORT AT DIESEL</t>
  </si>
  <si>
    <t>ALL NEW INNOVA 2.4 Q M/T VENTURER</t>
  </si>
  <si>
    <t>1.5 TRD M/T</t>
  </si>
  <si>
    <t>CROSS 1.5 S HV CVT TSS</t>
  </si>
  <si>
    <t>M SPORTY AT</t>
  </si>
  <si>
    <t>1.2 X MT ADS SC</t>
  </si>
  <si>
    <t>All new Xenia 1.5 R MT ADS</t>
  </si>
  <si>
    <t>RD5 2WD 2,4 AT</t>
  </si>
  <si>
    <t>RS CVT MUGEN TWO TONE</t>
  </si>
  <si>
    <t>7 2.3L TURBO 4X2 BASE</t>
  </si>
  <si>
    <t>SPORT 2.5 HP E 4x2 5 AT</t>
  </si>
  <si>
    <t>GLS MT AERO PLUS</t>
  </si>
  <si>
    <t>GRAND LIVINA 1.8 L XV 6 SPEED M/T</t>
  </si>
  <si>
    <t>GX ABS AT</t>
  </si>
  <si>
    <t>WAGON R GX AGS</t>
  </si>
  <si>
    <t>S TRD M/T</t>
  </si>
  <si>
    <t>SC 2.4 AT</t>
  </si>
  <si>
    <t>All New Avanza 1.5 G CVT</t>
  </si>
  <si>
    <t>4X2 G AT DIESEL</t>
  </si>
  <si>
    <t>ALL NEW INNOVA 2.4 V A/T DIESEL</t>
  </si>
  <si>
    <t>1.5 TRD M/T DRESS UP</t>
  </si>
  <si>
    <t>CROSS 1.5 S HV CVT TSS 2 TONE</t>
  </si>
  <si>
    <t>M SPORTY M/T MI 1.0</t>
  </si>
  <si>
    <t>1.2 X MT SC</t>
  </si>
  <si>
    <t>ALL NEW X MT</t>
  </si>
  <si>
    <t>All new Xenia 1.5 R MT SC ADS</t>
  </si>
  <si>
    <t>RE 1 2WD 2.4 A/T</t>
  </si>
  <si>
    <t>RS PRESTIGE</t>
  </si>
  <si>
    <t>SPORT 2.5 HP E 4X2 S AT</t>
  </si>
  <si>
    <t>GRAND LIVINA 1.8 L XV A/T</t>
  </si>
  <si>
    <t>GX ABS MT</t>
  </si>
  <si>
    <t>WAGON R GX AIRBAG</t>
  </si>
  <si>
    <t>STYLIX 1.2 G CVT</t>
  </si>
  <si>
    <t>SC 2.4 AT FULL OPTION</t>
  </si>
  <si>
    <t>All New Avanza 1.5 G CVT TSS</t>
  </si>
  <si>
    <t>4X2 G LUX A/T</t>
  </si>
  <si>
    <t>ALL NEW INNOVA 2.4 V A/T DIESEL LUX</t>
  </si>
  <si>
    <t>1.5 TRD M/T LTD</t>
  </si>
  <si>
    <t>CROSS 1.5 S HV CVT TSS GR 2TONE NPC</t>
  </si>
  <si>
    <t>M SPORTY MT</t>
  </si>
  <si>
    <t>FMC R A/T 1.3</t>
  </si>
  <si>
    <t>RE1 2WD 2,4 AT</t>
  </si>
  <si>
    <t>RU1 1.5 E CVT CKD</t>
  </si>
  <si>
    <t>SPORT 2.5 HP E 5 AT</t>
  </si>
  <si>
    <t>LIMITED AT</t>
  </si>
  <si>
    <t>GRAND LIVINA 1.8 XV A/T</t>
  </si>
  <si>
    <t>GX M/T</t>
  </si>
  <si>
    <t>WAGON R GX M/T</t>
  </si>
  <si>
    <t>SC 2.5 L AT</t>
  </si>
  <si>
    <t>All New Avanza 1.5 G MT</t>
  </si>
  <si>
    <t>4X2 G LUX A/T TRD</t>
  </si>
  <si>
    <t>ALL NEW INNOVA 2.4 V A/T DIESEL TRD</t>
  </si>
  <si>
    <t>1.5 TRD MT</t>
  </si>
  <si>
    <t>CROSS 1.5 S HV CVT TSS GR 2TONE PC</t>
  </si>
  <si>
    <t>NEW 1.0 D + MT</t>
  </si>
  <si>
    <t>ALL NEW X MT ADS MC</t>
  </si>
  <si>
    <t>FMC R A/T 1.3 ATTIVO</t>
  </si>
  <si>
    <t>RE1 2WD 2.0 A/T</t>
  </si>
  <si>
    <t>RU1 1.5 E PLUS CVT CKD</t>
  </si>
  <si>
    <t>9 AT</t>
  </si>
  <si>
    <t>SPORT 2.5 HPE 4X4 AT</t>
  </si>
  <si>
    <t>NEW CROSS PREMIUM CVT FACELIFT</t>
  </si>
  <si>
    <t>GRAND LIVINA HWS 1.5 CVT</t>
  </si>
  <si>
    <t>HYBRID AT</t>
  </si>
  <si>
    <t>WAGON R GX PLUS A/T</t>
  </si>
  <si>
    <t>SC 2.5L 2 WD A/T</t>
  </si>
  <si>
    <t>ALL NEW AVANZA 1.5 G MT</t>
  </si>
  <si>
    <t>4X2 G M/T DIESEL</t>
  </si>
  <si>
    <t>ALL NEW INNOVA 2.4 V M/T DIESEL</t>
  </si>
  <si>
    <t>ALL NEW 1.5 G A/T</t>
  </si>
  <si>
    <t>GR YARIS</t>
  </si>
  <si>
    <t>NEW 1.0 D + MT E4</t>
  </si>
  <si>
    <t>ALL NEW X MT DELUXE</t>
  </si>
  <si>
    <t>FMC R A/T 1.3 SPORTY</t>
  </si>
  <si>
    <t>RE1 2WD 2.0 A/T CKD</t>
  </si>
  <si>
    <t>RU1 1.5 S CVT CKD</t>
  </si>
  <si>
    <t>9 AWD</t>
  </si>
  <si>
    <t>SPORT 2.5 L GLX (4X4) MT</t>
  </si>
  <si>
    <t>NEW CROSS PREMIUM MT FACELIFT</t>
  </si>
  <si>
    <t>GRAND LIVINA SV 1.5 M/T</t>
  </si>
  <si>
    <t>HYBRID MT</t>
  </si>
  <si>
    <t>WAGON R GX PLUS M/T</t>
  </si>
  <si>
    <t>SC AUDIOLESS</t>
  </si>
  <si>
    <t>ALL NEW VELOZ 1.3 A/T</t>
  </si>
  <si>
    <t>4X2 G M/T DIESEL TRD</t>
  </si>
  <si>
    <t>ALL NEW INNOVA 2.4 V M/T DIESEL LUX</t>
  </si>
  <si>
    <t>ALL NEW 1.5 G M/T</t>
  </si>
  <si>
    <t>NEW HEYKERS TRD CVT</t>
  </si>
  <si>
    <t>NEW 1.0 D MT</t>
  </si>
  <si>
    <t>FMC R M/T 1.3</t>
  </si>
  <si>
    <t>RE1 2WD 2.0 M/T</t>
  </si>
  <si>
    <t>RU1 1.5 S MT CKD</t>
  </si>
  <si>
    <t>9 V6 3.7</t>
  </si>
  <si>
    <t>SPORT 2.5D EXCEED 4X4 AT</t>
  </si>
  <si>
    <t>NEW XPANDER CROSS A/T PP</t>
  </si>
  <si>
    <t>GRAND SV 1.5 A/T</t>
  </si>
  <si>
    <t>NEW DOUBLE BLOWER GL MT</t>
  </si>
  <si>
    <t>SC PREMIUM SOUND</t>
  </si>
  <si>
    <t>ALL NEW VELOZ 1.3 M/T</t>
  </si>
  <si>
    <t>4X2 G STD A/T</t>
  </si>
  <si>
    <t>ALL NEW INNOVA 2.4 V M/T DIESEL TRD</t>
  </si>
  <si>
    <t>ALL NEW 1.5 S A/T</t>
  </si>
  <si>
    <t>NEW HEYKERS TRD MT</t>
  </si>
  <si>
    <t>NEW 1.0 D MT MC</t>
  </si>
  <si>
    <t>ALL NEW X MT E4</t>
  </si>
  <si>
    <t>FMC R M/T 1.3 ATTIVO</t>
  </si>
  <si>
    <t>RE1 2WD 2.0 M/T CKD</t>
  </si>
  <si>
    <t>RU5 1.5 RS CVT CKD</t>
  </si>
  <si>
    <t>ALL NEW CX5 GT</t>
  </si>
  <si>
    <t>SPORT 2.5D GLX 4x4 M/T</t>
  </si>
  <si>
    <t>NEW XPANDER CROSS AT</t>
  </si>
  <si>
    <t>GRAND SV 1.5 L CVT</t>
  </si>
  <si>
    <t>NEW DREZA 1.4 AT</t>
  </si>
  <si>
    <t>VELFIRE 2.4 Z A/T GOLDEN EYES</t>
  </si>
  <si>
    <t>All New Veloz 1.5 MT NonPremiumColor</t>
  </si>
  <si>
    <t>4X2 M/T DIESEL</t>
  </si>
  <si>
    <t>ALL NEW V A/T LUX DIESEL</t>
  </si>
  <si>
    <t>ALL NEW 1.5 S A/T TRD</t>
  </si>
  <si>
    <t>NEW S M/T TRD</t>
  </si>
  <si>
    <t>NEW 1.0 D+ MT MC</t>
  </si>
  <si>
    <t>NEW R 1.5 AT</t>
  </si>
  <si>
    <t>FMC R M/T 1.3 SPORTY</t>
  </si>
  <si>
    <t>RM 2WD 2.4 AT CKD</t>
  </si>
  <si>
    <t>RU5 1.8 E CVT CKD</t>
  </si>
  <si>
    <t>ALL NEW CX8 ELITE AT</t>
  </si>
  <si>
    <t>SPORT 2.5L EXCEEDH (4X2) 5A/T</t>
  </si>
  <si>
    <t>NEW XPANDER CROSS CVT ELITE</t>
  </si>
  <si>
    <t>GRAND SV 1.5 MT</t>
  </si>
  <si>
    <t>NEW DREZA GS 1.4 MT</t>
  </si>
  <si>
    <t>VELFIRE 2.4 Z A/T GS PREMIUM SOUND</t>
  </si>
  <si>
    <t>All New Veloz 1.5 MT(PremiumColor)</t>
  </si>
  <si>
    <t>4X4 2.4 VRZ AT DIESEL TRD</t>
  </si>
  <si>
    <t>BENSIN G 2.0 AT</t>
  </si>
  <si>
    <t>ALL NEW 1.5 S M/T TRD</t>
  </si>
  <si>
    <t>NEW S MT TRD</t>
  </si>
  <si>
    <t>NEW 1.0 M AT</t>
  </si>
  <si>
    <t>NEW TERIOS R AT MC</t>
  </si>
  <si>
    <t>FMC R M/T 1.3 STD</t>
  </si>
  <si>
    <t>RM 3 2WD 2.4 AT CKD</t>
  </si>
  <si>
    <t>RU5 1.8 PRESTIGE MUGEN CVT</t>
  </si>
  <si>
    <t>ALL NEW MAZDA CX 5 ELITE</t>
  </si>
  <si>
    <t>SPORT 3.0 V6 E 4X2 AT</t>
  </si>
  <si>
    <t>NEW XPANDER CROSS CVT PP</t>
  </si>
  <si>
    <t>GRAND ULTIMATE 1.5 AT</t>
  </si>
  <si>
    <t>NEW ERTIGA GA MT</t>
  </si>
  <si>
    <t>VELFIRE Z 2.4 AT</t>
  </si>
  <si>
    <t>All New Veloz 1.5 Q CVT NPC</t>
  </si>
  <si>
    <t>4X4 G LUX</t>
  </si>
  <si>
    <t>BENSIN G 2.0 MT</t>
  </si>
  <si>
    <t>G 1.5 A/T</t>
  </si>
  <si>
    <t>NEW YARIS E CVT</t>
  </si>
  <si>
    <t>NEW 1.0 M MT</t>
  </si>
  <si>
    <t>FMC X M/T 1.3</t>
  </si>
  <si>
    <t>RM 3 2WD 2.4 RS AT CKD</t>
  </si>
  <si>
    <t>RU5 1.8 RS CVT CKD</t>
  </si>
  <si>
    <t>CX 5 KURO EDITION</t>
  </si>
  <si>
    <t>SPORT DAKAR 2.5 HP (4X2) 5 AT</t>
  </si>
  <si>
    <t>NEW XPANDER CROSS M/T FL</t>
  </si>
  <si>
    <t>GRAND ULTIMATE 1.5 MY A/T</t>
  </si>
  <si>
    <t>NEW ERTIGA GA MT AIRBAG</t>
  </si>
  <si>
    <t>VELLFIRE 2.4 X A/T</t>
  </si>
  <si>
    <t>All New Veloz 1.5 Q CVT PC</t>
  </si>
  <si>
    <t>ALL NEW 2.4 4x2 VRZ TRD DIESEL</t>
  </si>
  <si>
    <t>BENSIN V 2.0 AT</t>
  </si>
  <si>
    <t>G 1.5 M/T</t>
  </si>
  <si>
    <t>NEW YARIS G CVT</t>
  </si>
  <si>
    <t>NEW 1.0 X AT</t>
  </si>
  <si>
    <t>NEW TERIOS X AT MC</t>
  </si>
  <si>
    <t>FMC X M/T 1.3 STD</t>
  </si>
  <si>
    <t>RM1 2 WD 2.0 AT CKD</t>
  </si>
  <si>
    <t>RV1 1.5 S CVT CKD</t>
  </si>
  <si>
    <t>NEW 5 SPORT</t>
  </si>
  <si>
    <t>SPORT DAKAR 4X2 AT</t>
  </si>
  <si>
    <t>NEW XPANDER CROSS MT</t>
  </si>
  <si>
    <t>NEW GRAND LIVINA X GEAR 1.5 L A/T</t>
  </si>
  <si>
    <t>NEW ERTIGA GL AT</t>
  </si>
  <si>
    <t>VELLFIRE 2.4 Z PLATINUM</t>
  </si>
  <si>
    <t>All New Veloz 1.5 Q CVT TSS NPC</t>
  </si>
  <si>
    <t>ALL NEW 2.4 4X2 VRZ TRD LUX</t>
  </si>
  <si>
    <t>BENSIN V 2.0 MT</t>
  </si>
  <si>
    <t>G 1.5 VVTI i</t>
  </si>
  <si>
    <t>NEW YARIS S CVT TRD</t>
  </si>
  <si>
    <t>NEW 1.0 X AT DLX</t>
  </si>
  <si>
    <t>GRAND NEW XENIA R AT 1.3 DLX</t>
  </si>
  <si>
    <t>RM1 2WD 2.0 A/T</t>
  </si>
  <si>
    <t>TOURING 2.5 SKY ACTIV SOUL RED</t>
  </si>
  <si>
    <t>SPORT DAKAR 4X2 LIMITED ROCKFORD</t>
  </si>
  <si>
    <t>NEW XPANDER CROSS PLUS 1.5L CVT</t>
  </si>
  <si>
    <t>NEW GRAND LIVINA X GEAR 1.5 L M/T</t>
  </si>
  <si>
    <t>NEW ERTIGA GL AT AIRBAG</t>
  </si>
  <si>
    <t>VELLFIRE 2.4 ZG</t>
  </si>
  <si>
    <t>All New Veloz 1.5 Q CVT TSS PC</t>
  </si>
  <si>
    <t>ALL NEW BENSIN SRZ 4X4 2.7 AT</t>
  </si>
  <si>
    <t>DIESEL G 2.5 AT</t>
  </si>
  <si>
    <t>G A/T DREES UP LUXURY</t>
  </si>
  <si>
    <t>NEW YARIS S M/T TRD HEYKERS</t>
  </si>
  <si>
    <t>NEW 1.0 X AT DLX MC</t>
  </si>
  <si>
    <t>GRAND NEW XENIA R AT 1.3 STD</t>
  </si>
  <si>
    <t>RM1 2WD 2.0 MT CKD</t>
  </si>
  <si>
    <t>SPORT DAKAR 4X4 AT</t>
  </si>
  <si>
    <t>NEW XPANDER EXCEED AT</t>
  </si>
  <si>
    <t>NEW GRAND LIVINA X GEAR 1.5 MT</t>
  </si>
  <si>
    <t>NEW ERTIGA GL MT</t>
  </si>
  <si>
    <t>VELLFIRE 2.4 ZG (Audio Less)</t>
  </si>
  <si>
    <t>ALL NEW VELOZ LUXURY VVTI 1.5 AT</t>
  </si>
  <si>
    <t>ALL NEW DIESEL G 2.4 AT</t>
  </si>
  <si>
    <t>DIESEL G 2.5 MT</t>
  </si>
  <si>
    <t>G A/T LUXURY</t>
  </si>
  <si>
    <t>NEW 1.0 X AT MC</t>
  </si>
  <si>
    <t>NEW X 1.5 MT</t>
  </si>
  <si>
    <t>GRAND NEW XENIA R AT 1.5 DLX</t>
  </si>
  <si>
    <t>RM3 2 WD 2.4 AT</t>
  </si>
  <si>
    <t>SPORT DAKAR 4X4 H8 A/T</t>
  </si>
  <si>
    <t>NEW XPANDER EXCEED CVT</t>
  </si>
  <si>
    <t>NEW GRAND LIVINA X GEAR 1.8 L A/T</t>
  </si>
  <si>
    <t>NEW ERTIGA GL MT AIRBAG</t>
  </si>
  <si>
    <t>ALL NEW VELOZ LUXURY VVTI 1.5 MT</t>
  </si>
  <si>
    <t>ALL NEW DIESEL G 2.4 MT</t>
  </si>
  <si>
    <t>DIESEL V 2.5 AT</t>
  </si>
  <si>
    <t>G M/T DREES UP LUXURY</t>
  </si>
  <si>
    <t>S A/T TRD SPORTIVO</t>
  </si>
  <si>
    <t>NEW 1.0 X MT</t>
  </si>
  <si>
    <t>NEW X EXTRA 1.5 AT</t>
  </si>
  <si>
    <t>GRAND NEW XENIA R MT 1.3 DLX</t>
  </si>
  <si>
    <t>RS HYBRIT CVT ZZ</t>
  </si>
  <si>
    <t>SPORT DAKAR HI POWER 4X2</t>
  </si>
  <si>
    <t>NEW XPANDER EXCEED MT</t>
  </si>
  <si>
    <t>NEW GRAND LIVINA X GEAR 1.8 L M/T</t>
  </si>
  <si>
    <t>NEW ERTIGA GX ACC</t>
  </si>
  <si>
    <t>VELLFIRE 2.5 G A/T LIMITED</t>
  </si>
  <si>
    <t>ALL NEW VELOZ VVTI 1.5 AT</t>
  </si>
  <si>
    <t>ALL NEW DIESEL G 4X4 2.4 AT</t>
  </si>
  <si>
    <t>E 2.0 M/T</t>
  </si>
  <si>
    <t>G M/T LUXURY</t>
  </si>
  <si>
    <t>S AT</t>
  </si>
  <si>
    <t>NEW 1.0 X MT DLX</t>
  </si>
  <si>
    <t>NEW X EXTRA 1.5 MT</t>
  </si>
  <si>
    <t>GRAND NEW XENIA R MT 1.3 STD</t>
  </si>
  <si>
    <t>SPORT DAKAR HI POWER 4X4</t>
  </si>
  <si>
    <t>NEW XPANDER GLS AT</t>
  </si>
  <si>
    <t>NEW GRAND SV 1.5 L CVT</t>
  </si>
  <si>
    <t>NEW ERTIGA GX AT</t>
  </si>
  <si>
    <t>VELLFIRE 2.5 ZG AUDIOLESS</t>
  </si>
  <si>
    <t>ALL NEW VELOZ VVTI 1.5 MT</t>
  </si>
  <si>
    <t>ALL NEW DIESEL VRZ 4X2 2.4 AT</t>
  </si>
  <si>
    <t>E AUTOMATIC BENSIN</t>
  </si>
  <si>
    <t>LTD S 1.5 A/T</t>
  </si>
  <si>
    <t>S AT TRD</t>
  </si>
  <si>
    <t>NEW 1.0 X MT DLX MC</t>
  </si>
  <si>
    <t>R A/T 1.5</t>
  </si>
  <si>
    <t>GRAND NEW XENIA R MT 1.5 DLX</t>
  </si>
  <si>
    <t>SPORT DAKAR HP 4X4 AT</t>
  </si>
  <si>
    <t>NEW XPANDER GLS MT</t>
  </si>
  <si>
    <t>NEW GRAND SV 1.5 L M/T</t>
  </si>
  <si>
    <t>NEW ERTIGA GX AT AIRBAG</t>
  </si>
  <si>
    <t>VELLFIRE EXECUTIVE LOUNGE 2.5 AT</t>
  </si>
  <si>
    <t>ALL NEW VVTI E 1.3 AT</t>
  </si>
  <si>
    <t>ALL NEW DIESEL VRZ 4X4 2.4 AT</t>
  </si>
  <si>
    <t>E DIESEL</t>
  </si>
  <si>
    <t>LTD S 1.5 M/T</t>
  </si>
  <si>
    <t>S CVT TRD</t>
  </si>
  <si>
    <t>NEW 1.0 X MT MC</t>
  </si>
  <si>
    <t>R A/T 1.5 ADVENTURE</t>
  </si>
  <si>
    <t>GRAND NEW XENIA X AT 1.3 DLX</t>
  </si>
  <si>
    <t>SPORT DAKAR ROCKFORD FOSGATE BE</t>
  </si>
  <si>
    <t>NEW XPANDER SPORT AT</t>
  </si>
  <si>
    <t>NEW GRAND X GEAR 1.5 L (3 BARIS) CVT</t>
  </si>
  <si>
    <t>NEW ERTIGA GX MT</t>
  </si>
  <si>
    <t>VELLFIRE Z 2.4 A/T</t>
  </si>
  <si>
    <t>ALL NEW VVTI G 1.3 AT</t>
  </si>
  <si>
    <t>ALL NEW DSL 2.8 GR SPORT 4X2 AT</t>
  </si>
  <si>
    <t>E M/T BENSIN</t>
  </si>
  <si>
    <t>NEW 1500 G VVTI A/T</t>
  </si>
  <si>
    <t>S CVT TRD HEYKERS</t>
  </si>
  <si>
    <t>NEW 1.0 X MT MC ADS</t>
  </si>
  <si>
    <t>R A/T CUSTOM</t>
  </si>
  <si>
    <t>GRAND NEW XENIA X AT 1.3 STD</t>
  </si>
  <si>
    <t>SPORT DAKKAR 4x2 AT ULTIMATE</t>
  </si>
  <si>
    <t>NEW XPANDER SPORT MT</t>
  </si>
  <si>
    <t>NEW GRAND X GEAR 1.5 L (3 BARIS) M/T</t>
  </si>
  <si>
    <t>NEW ERTIGA GX MT AIRBAG</t>
  </si>
  <si>
    <t>VELLFIRE ZG 2.5 AT</t>
  </si>
  <si>
    <t>ALL NEW VVTI G LUXURY 1.3 MT</t>
  </si>
  <si>
    <t>ALL NEW DSL 2.8 GR SPORT 4X4 AT</t>
  </si>
  <si>
    <t>E M/T DIESEL</t>
  </si>
  <si>
    <t>NEW 1500 G VVTI A/T LTD</t>
  </si>
  <si>
    <t>S M/T TRD</t>
  </si>
  <si>
    <t>NEW 1.2 R AT</t>
  </si>
  <si>
    <t>R AT DLX</t>
  </si>
  <si>
    <t>GRAND NEW XENIA X MT 1.3 DLX</t>
  </si>
  <si>
    <t>SPORT DAKKAR 4X4 AT LIMITED</t>
  </si>
  <si>
    <t>NEW XPANDER ULTIMATE</t>
  </si>
  <si>
    <t>NEW GRAND XV 1.5 L CVT</t>
  </si>
  <si>
    <t>NEW ERTIGA SDX MT</t>
  </si>
  <si>
    <t>VELLFIRE ZG PREMIUM SOUND</t>
  </si>
  <si>
    <t>E 1.3 MT</t>
  </si>
  <si>
    <t>ALL NEW DSL 2.8 VRZ 4X2 AT</t>
  </si>
  <si>
    <t>E STD BENSIN</t>
  </si>
  <si>
    <t>NEW 1500 G VVTI M/T</t>
  </si>
  <si>
    <t>YARIS S A/T LTD TRD</t>
  </si>
  <si>
    <t>NEW 1.2 R AT DLX</t>
  </si>
  <si>
    <t>R AT IDS</t>
  </si>
  <si>
    <t>GRAND NEW XENIA X MT 1.3 STD</t>
  </si>
  <si>
    <t>SPORT DKR HI PWR NEW 4X2 2.5 AT</t>
  </si>
  <si>
    <t>ROCKFORD</t>
  </si>
  <si>
    <t>NEW GRAND XV 1.5 L HWS M/T</t>
  </si>
  <si>
    <t>NEW GA 1.4 MT</t>
  </si>
  <si>
    <t>X 2.4 A/T WELCAB</t>
  </si>
  <si>
    <t>E M/T DRESS UP</t>
  </si>
  <si>
    <t>BENSIN G 4X2 2.7 AT</t>
  </si>
  <si>
    <t>G 2.4 A/T LUX</t>
  </si>
  <si>
    <t>NEW 1500 G VVTI M/T LTD</t>
  </si>
  <si>
    <t>NEW 1.2 R AT DLX MC</t>
  </si>
  <si>
    <t>R M/T 1.5</t>
  </si>
  <si>
    <t>GREAT NEW 1.0 D M/T STD</t>
  </si>
  <si>
    <t>SPORT DKR HI PWR NEW 4X4 2.5 AT</t>
  </si>
  <si>
    <t>ROCKFORD FOSGATE BE AT</t>
  </si>
  <si>
    <t>NEW GRAND XV 1.5 L M/T</t>
  </si>
  <si>
    <t>NEW GL 1.4 AT</t>
  </si>
  <si>
    <t>X 2.5 AT</t>
  </si>
  <si>
    <t>G 1.3 A/T LUXURY</t>
  </si>
  <si>
    <t>BENSIN G LUXURY 4X2 2.7 AT</t>
  </si>
  <si>
    <t>G A/T BENSIN</t>
  </si>
  <si>
    <t>NEW 1500 S VVTI A/T TRD SPORTIVO</t>
  </si>
  <si>
    <t>NEW 1.2 R CVT ADS</t>
  </si>
  <si>
    <t>R M/T 1.5 ADVENTURE</t>
  </si>
  <si>
    <t>GREAT NEW 1.0 M M/T DELUX</t>
  </si>
  <si>
    <t>SPORT EXCEED NEW 4X2 2.5 AT</t>
  </si>
  <si>
    <t>ROCKFORD FOSGATE BE MT</t>
  </si>
  <si>
    <t>NEW LIVINA X GEAR 1.5 L (2 BRS) CTV</t>
  </si>
  <si>
    <t>NEW GL 1.4 MT</t>
  </si>
  <si>
    <t>X 2.5 AT AUDIOLESS</t>
  </si>
  <si>
    <t>G 1.3 M/T</t>
  </si>
  <si>
    <t>BENSIN V 4X4 2.7 AT</t>
  </si>
  <si>
    <t>G A/T CAPTAIN SEAT</t>
  </si>
  <si>
    <t>NEW 1500 S VVTI A/T TRD SPORTIVO DU</t>
  </si>
  <si>
    <t>NEW 1.2 R MT</t>
  </si>
  <si>
    <t>R M/T CUSTOM</t>
  </si>
  <si>
    <t>GREAT NEW 1.0 M M/T STD</t>
  </si>
  <si>
    <t>SPORT GLS 4X2 M/T</t>
  </si>
  <si>
    <t>ROCKFORD SPORT AT</t>
  </si>
  <si>
    <t>NEW LIVINA X GEAR 1.5 L (2 BRS) M/T</t>
  </si>
  <si>
    <t>NEW SDX AT</t>
  </si>
  <si>
    <t>G 1.3 M/T LUXURY</t>
  </si>
  <si>
    <t>FORTUNER 2.4 VRZ A/T DIESEL LUX</t>
  </si>
  <si>
    <t>G A/T DIESEL</t>
  </si>
  <si>
    <t>NEW 1500 S VVTI M/T TRD SPORTIVO</t>
  </si>
  <si>
    <t>NEW 1.2 R MT DLX</t>
  </si>
  <si>
    <t>R MT DLX</t>
  </si>
  <si>
    <t>GREAT NEW 1.3 R A/T SPORTY</t>
  </si>
  <si>
    <t>SPORT GLS A/T (4x2)</t>
  </si>
  <si>
    <t>VE 1.5 AT SPORTY PACKAGE</t>
  </si>
  <si>
    <t>SDX 4X2 MT</t>
  </si>
  <si>
    <t>G 1.5 AT</t>
  </si>
  <si>
    <t>FORTUNER 4X2 2.4 G AT DIESEL</t>
  </si>
  <si>
    <t>G A/T LUX</t>
  </si>
  <si>
    <t>NEW 1500 S VVTI M/T TRD SPORTIVO DU</t>
  </si>
  <si>
    <t>NEW 1.2 R MT DLX MC</t>
  </si>
  <si>
    <t>R MT STD</t>
  </si>
  <si>
    <t>GREAT NEW 1.3 R A/T SPORTY CUSTOM</t>
  </si>
  <si>
    <t>SPORT GLX 4X4 M/T</t>
  </si>
  <si>
    <t>SPORT AERO</t>
  </si>
  <si>
    <t>VE AT SE</t>
  </si>
  <si>
    <t>SPORT FF AT</t>
  </si>
  <si>
    <t>G 1.5 M/T LUXURY</t>
  </si>
  <si>
    <t>FORTUNER 4X2 2.4 G MT DIESEL</t>
  </si>
  <si>
    <t>G M/T BENSIN</t>
  </si>
  <si>
    <t>NEW 1500 S VVTI M/T TRD SPORTY</t>
  </si>
  <si>
    <t>NEW 1.2 R MT GIIAS SE</t>
  </si>
  <si>
    <t>TS 1.5 AT</t>
  </si>
  <si>
    <t>GREAT NEW 1.3 R A/T STD</t>
  </si>
  <si>
    <t>SPORT AERO PLUS</t>
  </si>
  <si>
    <t>X GEAR A/T</t>
  </si>
  <si>
    <t>SPORT FF MT</t>
  </si>
  <si>
    <t>G 1.5 MT LTD</t>
  </si>
  <si>
    <t>FORTUNER 4X2 2.4 VRZ MT DIESEL</t>
  </si>
  <si>
    <t>G M/T DIESEL</t>
  </si>
  <si>
    <t>NEW RUSH 1.5 GR</t>
  </si>
  <si>
    <t>NEW 1.2 R MT MC</t>
  </si>
  <si>
    <t>TS M/T</t>
  </si>
  <si>
    <t>GREAT NEW 1.3 R M/T CUSTOM</t>
  </si>
  <si>
    <t>NEW LIVINA 1.5 VE AT</t>
  </si>
  <si>
    <t>SPORTY 1.4 AT</t>
  </si>
  <si>
    <t>GRAND NEW 1.3 E A/T</t>
  </si>
  <si>
    <t>FORTUNER 4X2 2.7 SRZ AT</t>
  </si>
  <si>
    <t>G M/T DIESEL MC</t>
  </si>
  <si>
    <t>NEW S AT TRD LTD</t>
  </si>
  <si>
    <t>NEW 1.2 X AT</t>
  </si>
  <si>
    <t>TS M/T EXTRA</t>
  </si>
  <si>
    <t>GREAT NEW 1.3 R M/T SPORTY</t>
  </si>
  <si>
    <t>SPORT MT</t>
  </si>
  <si>
    <t>SPORTY 1.4 MT</t>
  </si>
  <si>
    <t>GRAND NEW 1.3 E M/T</t>
  </si>
  <si>
    <t>FORTUNER 4X2 2.7 SRZ AT BENSIN</t>
  </si>
  <si>
    <t>G M/T LUXURY BENSIN</t>
  </si>
  <si>
    <t>NEW S MT TRD LTD</t>
  </si>
  <si>
    <t>NEW 1.2 X AT MC</t>
  </si>
  <si>
    <t>TS PLUS M/T</t>
  </si>
  <si>
    <t>GREAT NEW 1.3 R M/T STD</t>
  </si>
  <si>
    <t>ULTIMATE 1,5 CVT</t>
  </si>
  <si>
    <t>ALL NEW ERTIGA 1.5 MC DX AT</t>
  </si>
  <si>
    <t>GRAND NEW 1.3 E MT STD</t>
  </si>
  <si>
    <t>FORTUNER 4X2 VRZ AT DIESEL</t>
  </si>
  <si>
    <t>GRAND ALL NEW BENSIN G 2.0 AT</t>
  </si>
  <si>
    <t>NEW S TRD 1.5 AT</t>
  </si>
  <si>
    <t>NEW 1.2 X MT</t>
  </si>
  <si>
    <t>TX A/T DLX</t>
  </si>
  <si>
    <t>GREAT NEW 1.3 X A/T DULUXE</t>
  </si>
  <si>
    <t>ULTIMATE AERO</t>
  </si>
  <si>
    <t>ALL NEW ERTIGA GL AT</t>
  </si>
  <si>
    <t>GRAND NEW 1.3 G A/T</t>
  </si>
  <si>
    <t>FORTUNER 4X4 2.4 G AT DIESEL</t>
  </si>
  <si>
    <t>GRAND ALL NEW BENSIN G 2.0 MT</t>
  </si>
  <si>
    <t>NEW S TRD 1.5 MT</t>
  </si>
  <si>
    <t>NEW 1.2 X MT MC</t>
  </si>
  <si>
    <t>TX A/T MC</t>
  </si>
  <si>
    <t>GREAT NEW 1.3 X A/T STD</t>
  </si>
  <si>
    <t>ULTIMATE AERO PLUS</t>
  </si>
  <si>
    <t>ALL NEW ERTIGA GL MT</t>
  </si>
  <si>
    <t>GRAND NEW 1.3 G M/T</t>
  </si>
  <si>
    <t>FORTUNER 4X4 2.4 VRZ AT DIESEL</t>
  </si>
  <si>
    <t>GRAND ALL NEW BENSIN Q 2.0 MT</t>
  </si>
  <si>
    <t>NEW S VVTi TRD DRESS UP 1.5 A/T</t>
  </si>
  <si>
    <t>NEW AYLA 1.0 M AT E4</t>
  </si>
  <si>
    <t>TX AT</t>
  </si>
  <si>
    <t>GREAT NEW 1.3 X M/T DELUXE</t>
  </si>
  <si>
    <t>ULTIMATE AT</t>
  </si>
  <si>
    <t>ALL NEW ERTIGA GS MT</t>
  </si>
  <si>
    <t>GRAND NEW 1.5 G M/T</t>
  </si>
  <si>
    <t>FORTUNER 4X4 2.4 VRZ MT DIESEL</t>
  </si>
  <si>
    <t>GRAND ALL NEW BENSIN V 2.0 AT</t>
  </si>
  <si>
    <t>S 1.5 A/T</t>
  </si>
  <si>
    <t>NEW AYLA 1.0 X AB MT</t>
  </si>
  <si>
    <t>TX ELEGANT 1.5 MT</t>
  </si>
  <si>
    <t>GREAT NEW 1.3 X M/T STD</t>
  </si>
  <si>
    <t>ULTIMATE LIMITED</t>
  </si>
  <si>
    <t>ALL NEW ERTIGA GT A/T</t>
  </si>
  <si>
    <t>GRAND NEW AVANZA 1.3 E STD A/T</t>
  </si>
  <si>
    <t>G 4X4 AT DIESEL LUXURY</t>
  </si>
  <si>
    <t>GRAND ALL NEW DIESEL G 2.5 AT</t>
  </si>
  <si>
    <t>S 1.5 M/T</t>
  </si>
  <si>
    <t>NEW AYLA 1.0 X AT E4</t>
  </si>
  <si>
    <t>TX M/T ADV</t>
  </si>
  <si>
    <t>GREAT NEW D 1.0 MT</t>
  </si>
  <si>
    <t>ALL NEW ERTIGA GT M/T</t>
  </si>
  <si>
    <t>GRAND NEW G 1.3 BASIC M/T</t>
  </si>
  <si>
    <t>GRAND ALL NEW DIESEL G 2.5 MT</t>
  </si>
  <si>
    <t>S 1.5 VVTI A/T TRD LTD</t>
  </si>
  <si>
    <t>NEW AYLA 1.2 R AT E4</t>
  </si>
  <si>
    <t>TX M/T DLX</t>
  </si>
  <si>
    <t>GREAT NEW M 1.0 MT</t>
  </si>
  <si>
    <t>ALL NEW ERTIGA GX AT</t>
  </si>
  <si>
    <t>G A/T DIESEL TRD</t>
  </si>
  <si>
    <t>GRAND NEW DIESEL G 2.5 AT</t>
  </si>
  <si>
    <t>S 1.5 VVTI M/T TRD LTD</t>
  </si>
  <si>
    <t>NEW AYLA 1.2 R AT MC</t>
  </si>
  <si>
    <t>TX M/T MC</t>
  </si>
  <si>
    <t>GREAT NEW R 1.3 AT</t>
  </si>
  <si>
    <t>ALL NEW ERTIGA GX AT ESP</t>
  </si>
  <si>
    <t>GRAND NEW VELOZ 1.3 AT</t>
  </si>
  <si>
    <t>GR TSS 4X2 ONE TONE BLACK</t>
  </si>
  <si>
    <t>GRAND NEW DIESEL G 2.5 MT</t>
  </si>
  <si>
    <t>S A/T DRESS UP</t>
  </si>
  <si>
    <t>NEW AYLA 1.2 X MT E4</t>
  </si>
  <si>
    <t>TX M/T NEW ELG</t>
  </si>
  <si>
    <t>GREAT NEW R 1.3 MT</t>
  </si>
  <si>
    <t>ALL NEW ERTIGA GX MT</t>
  </si>
  <si>
    <t>GRAND NEW 2.4 VRZ A/T 4X2 DIESEL</t>
  </si>
  <si>
    <t>GRAND NEW E A/T BENSIN</t>
  </si>
  <si>
    <t>S A/T TRD SPORTIVO LUX</t>
  </si>
  <si>
    <t>NEW AYLA AIRBAG 1.0 X AT</t>
  </si>
  <si>
    <t>TX MT</t>
  </si>
  <si>
    <t>GREAT NEW R AT CUSTOM</t>
  </si>
  <si>
    <t>ALL NEW ERTIGA GX MT ESP</t>
  </si>
  <si>
    <t>NEW 2.5 G A/T TDR VN TURBO</t>
  </si>
  <si>
    <t>GRAND NEW E M/T BENSIN</t>
  </si>
  <si>
    <t>S AT TRD SPORTIVO ULTIMO</t>
  </si>
  <si>
    <t>X A/T</t>
  </si>
  <si>
    <t>X AT DLX</t>
  </si>
  <si>
    <t>GREAT NEW R SPORTY 1.3 AT</t>
  </si>
  <si>
    <t>ALL NEW ERTIGA HYBRID CRUISE AT TWO TONE</t>
  </si>
  <si>
    <t>GRAND NEW VELOZ 1.5 A/T GR</t>
  </si>
  <si>
    <t>NEW 2.5 G A/T VN TURBO</t>
  </si>
  <si>
    <t>GRAND NEW G A/T BENSIN</t>
  </si>
  <si>
    <t>S M/T DRESS UP</t>
  </si>
  <si>
    <t>X A/T MI 1.0</t>
  </si>
  <si>
    <t>X AT DLX IDS</t>
  </si>
  <si>
    <t>GREAT NEW R SPORTY 1.3 MT</t>
  </si>
  <si>
    <t>ALL NEW ERTIGA SS AT</t>
  </si>
  <si>
    <t>NEW 2.5 G M/T TDR VN TURBO</t>
  </si>
  <si>
    <t>GRAND NEW G A/T DIESEL</t>
  </si>
  <si>
    <t>S M/T LUXURY</t>
  </si>
  <si>
    <t>X AT SPORTY</t>
  </si>
  <si>
    <t>X AT EXTRA</t>
  </si>
  <si>
    <t>GREAT NEW X 1.3 AT</t>
  </si>
  <si>
    <t>ALL NEW ERTIGA SS MT</t>
  </si>
  <si>
    <t>GRAND NEW VELOZ 1.5 M/T GR</t>
  </si>
  <si>
    <t>NEW 2.5 G M/T VN TURBO</t>
  </si>
  <si>
    <t>GRAND NEW G A/T LUX BENSIN</t>
  </si>
  <si>
    <t>S M/T TDR LTD</t>
  </si>
  <si>
    <t>X ELEGANT</t>
  </si>
  <si>
    <t>X MT</t>
  </si>
  <si>
    <t>GREAT NEW X 1.3 MT</t>
  </si>
  <si>
    <t>NEW AVANZA 1.3 G MT</t>
  </si>
  <si>
    <t>NEW 2.7 G A/T LUX TRD BENSIN</t>
  </si>
  <si>
    <t>GRAND NEW G M/T BENSIN</t>
  </si>
  <si>
    <t>S M/T TRD DRESS UP</t>
  </si>
  <si>
    <t>X ELEGANT A/T</t>
  </si>
  <si>
    <t>X MT DLX</t>
  </si>
  <si>
    <t>GREAT NEW X DELUXE 1.3 AT</t>
  </si>
  <si>
    <t>NEW VELOZ 1.5 Q CVT</t>
  </si>
  <si>
    <t>NEW BENSIN G LUXURY 4X2 2.7 AT</t>
  </si>
  <si>
    <t>GRAND NEW G M/T DIESEL</t>
  </si>
  <si>
    <t>TRD S A/T</t>
  </si>
  <si>
    <t>X ELEGANT A/T MI 1.0</t>
  </si>
  <si>
    <t>X MT EXTRA</t>
  </si>
  <si>
    <t>GREAT NEW X DELUXE 1.3 MT</t>
  </si>
  <si>
    <t>NEW VVTI G 1.3 MT</t>
  </si>
  <si>
    <t>NEW BENSIN V 4X4 2.7 AT</t>
  </si>
  <si>
    <t>GRAND NEW G M/T LUX BENSIN</t>
  </si>
  <si>
    <t>TRD S M/T</t>
  </si>
  <si>
    <t>X ELEGANT M/T</t>
  </si>
  <si>
    <t>X MT IDS</t>
  </si>
  <si>
    <t>M ALL NEW</t>
  </si>
  <si>
    <t>NEW VVTI S 1.5 AT</t>
  </si>
  <si>
    <t>NEW G A/T 4X4 DIESEL</t>
  </si>
  <si>
    <t>GRAND NEW V A/T BENSIN</t>
  </si>
  <si>
    <t>X ELEGANT M/T MI 1.0</t>
  </si>
  <si>
    <t>1.5 TS PLUS M/T</t>
  </si>
  <si>
    <t>R A/T ALL NEW</t>
  </si>
  <si>
    <t>NEW VVTI S 1.5 MT</t>
  </si>
  <si>
    <t>VRZ 2.8 4x2 AT GR SPORT</t>
  </si>
  <si>
    <t>GRAND NEW V A/T DIESEL</t>
  </si>
  <si>
    <t>X M/T</t>
  </si>
  <si>
    <t>R A/T SPORTY ALL NEW</t>
  </si>
  <si>
    <t>VELOZ 1.3 MT</t>
  </si>
  <si>
    <t>GRAND NEW V A/T LUX BENSIN</t>
  </si>
  <si>
    <t>X M/T MI 1.0</t>
  </si>
  <si>
    <t>R A/T STD ALL NEW</t>
  </si>
  <si>
    <t>VELOZ 1.5 A/T LUXURY</t>
  </si>
  <si>
    <t>GRAND NEW V A/T LUX DIESEL</t>
  </si>
  <si>
    <t>X MT SPORTY</t>
  </si>
  <si>
    <t>R AT ATTIVO ALL NEW</t>
  </si>
  <si>
    <t>VELOZ 1.5 A/T NEW</t>
  </si>
  <si>
    <t>GRAND NEW V AT DIESEL</t>
  </si>
  <si>
    <t>X SPESIAL EDITION AT</t>
  </si>
  <si>
    <t>R DLX</t>
  </si>
  <si>
    <t>VELOZ 1.5 M/T</t>
  </si>
  <si>
    <t>GRAND NEW V M/T BENSIN</t>
  </si>
  <si>
    <t>R DLX MT</t>
  </si>
  <si>
    <t>VELOZ 1.5 M/T LUXURY</t>
  </si>
  <si>
    <t>GRAND NEW V M/T DIESEL</t>
  </si>
  <si>
    <t>R M/T ALL NEW</t>
  </si>
  <si>
    <t>VELOZ 1.5 M/T NEW</t>
  </si>
  <si>
    <t>GRAND NEW V M/T LUX BENSIN</t>
  </si>
  <si>
    <t>R M/T SPORTY ALL NEW</t>
  </si>
  <si>
    <t>VELOZ 1.5 MT</t>
  </si>
  <si>
    <t>GRAND NEW V M/T LUX DIESEL</t>
  </si>
  <si>
    <t>R MT ATTIVO ALL NEW</t>
  </si>
  <si>
    <t>VELOZ 1.5 Q CVT</t>
  </si>
  <si>
    <t>INNOVA G MT BENSIN LUX+</t>
  </si>
  <si>
    <t>R MT STD ALL NEW</t>
  </si>
  <si>
    <t>VELOZ 1.5 Q CVT (PREMIUM COLOR)</t>
  </si>
  <si>
    <t>KIJANG INNOVA REBORN 2.0 G A/T</t>
  </si>
  <si>
    <t>X ALL NEW</t>
  </si>
  <si>
    <t>VELOZ 1.5Q CVT LUX PREMIUM COLOR</t>
  </si>
  <si>
    <t>KIJANG INNOVA REBORN 2.0 G M/T</t>
  </si>
  <si>
    <t>X STD ALL NEW</t>
  </si>
  <si>
    <t>NEW BENSIN G 2.0 AT</t>
  </si>
  <si>
    <t>NEW BENSIN G 2.0 MT</t>
  </si>
  <si>
    <t>NEW BENSIN V 2.0 AT</t>
  </si>
  <si>
    <t>NEW BENSIN V 2.0 MT</t>
  </si>
  <si>
    <t>NEW DIESEL G 2.5 AT</t>
  </si>
  <si>
    <t>NEW DIESEL G 2.5 MT</t>
  </si>
  <si>
    <t>NEW INNOVA 2.4 G AT DIESEL TRD</t>
  </si>
  <si>
    <t>NEW INNOVA G AT DIESEL</t>
  </si>
  <si>
    <t>V 2.7 A/T BENSIN</t>
  </si>
  <si>
    <t>V A/T BENSIN</t>
  </si>
  <si>
    <t>V A/T DIESEL</t>
  </si>
  <si>
    <t>V A/T EXTRA DIESEL</t>
  </si>
  <si>
    <t>V A/T LUXURY BENSIN</t>
  </si>
  <si>
    <t>V M/T BENSIN</t>
  </si>
  <si>
    <t>V M/T DIESEL</t>
  </si>
  <si>
    <t>V M/T EXTRA DIESEL</t>
  </si>
  <si>
    <t>V M/T LUXURY BENSIN</t>
  </si>
  <si>
    <t>V MT</t>
  </si>
  <si>
    <t>VENTURER 2.0 AT</t>
  </si>
  <si>
    <t>VENTURER 2.0 LUX</t>
  </si>
  <si>
    <t>VENTURER 2.0 MT</t>
  </si>
  <si>
    <t>VENTURER 2.4 A/T DSL LUX</t>
  </si>
  <si>
    <t>VENTURER 2.4 AT</t>
  </si>
  <si>
    <t>VENTURER 2.4 AT DIESEL</t>
  </si>
  <si>
    <t>VENTURER DIESEL 2.4 M/T</t>
  </si>
  <si>
    <t>ZENIX 2.0 G CVT (PR CLR)</t>
  </si>
  <si>
    <t>ZENIX 2.0 G CVT NON PREMIUM COLOUR</t>
  </si>
  <si>
    <t>ZENIX 2.0 G HV CVT</t>
  </si>
  <si>
    <t>ZENIX 2.0 G HV CVT (NON PR CLR)</t>
  </si>
  <si>
    <t>ZENIX 2.0 G HV CVT (PR CLR)</t>
  </si>
  <si>
    <t>ZENIX 2.0 Q HV CVT TSS (PR CLR)</t>
  </si>
  <si>
    <t>ZENIX 2.0 Q HV MDLIST CVT TSS</t>
  </si>
  <si>
    <t>ZENIX 2.0 Q HV MODELISTA CVT (NPC)</t>
  </si>
  <si>
    <t>ZENIX 2.0 V CVT (PR CLR)</t>
  </si>
  <si>
    <t>ZENIX 2.0 V CVT NON PC</t>
  </si>
  <si>
    <t>ZENIX 2.0 V HV CVT</t>
  </si>
  <si>
    <t>ZENIX 2.0 V HV MODELISTA CVT(PR CLR)</t>
  </si>
  <si>
    <t>ZENIX 2.0Q HV CVT TSS (NON PR CLR)</t>
  </si>
  <si>
    <t>ZENIX 2.0QHV MDLIST CVTTSS (PR CLR)</t>
  </si>
  <si>
    <t>KIJANG INNOVA 2.0 G AT</t>
  </si>
  <si>
    <t>KIJANG INNOVA 2.4 G AT</t>
  </si>
  <si>
    <t>KIJANG INNOVA 2.4 G MT</t>
  </si>
  <si>
    <t>KIJANG INNOVA G MT</t>
  </si>
  <si>
    <t>KIJANG INNOVA V AT LUX 2.0</t>
  </si>
  <si>
    <t>KIJANG INNOVA ZENIX 2.0 G CVT</t>
  </si>
  <si>
    <t>KIJANG INNOVA ZENIX 2.0 G HV CVT</t>
  </si>
  <si>
    <t>KIJANG INNOVA ZENIX 2.0 V CVT</t>
  </si>
  <si>
    <t>KIJANG INNOVA ZENIX 2.0 V HV MODELISTA CVT</t>
  </si>
  <si>
    <t>KIJANG INNOVA ZENIX 2.0 V HV NMODELISTA CVT</t>
  </si>
  <si>
    <t>KIJANG INNOVA ZENIX 2.0Q HVMODELISTA CVTTSS</t>
  </si>
  <si>
    <t>BMW-630i-GRAN TOURISMO AT</t>
  </si>
  <si>
    <t>BMW-220i-CUOPE</t>
  </si>
  <si>
    <t>BMW-I4-EDRIVE-40 M SPORT</t>
  </si>
  <si>
    <t>BMW-I4-EDRIVE40</t>
  </si>
  <si>
    <t>BMW-I5-EDRIVE4</t>
  </si>
  <si>
    <t>BMW-I5-EDRIVE40 M SPORT</t>
  </si>
  <si>
    <t>BMW-i5-M60 XDRIVE</t>
  </si>
  <si>
    <t>BMW-i7-XDRIVE60 GRAN LUSSO</t>
  </si>
  <si>
    <t>BMW-I7-XDRIVE60 GRAN LUSSO TWO TONE</t>
  </si>
  <si>
    <t>BMW-IX-XDRIVE 40</t>
  </si>
  <si>
    <t>BMW-Ix-XDrive 40 SPORT</t>
  </si>
  <si>
    <t>BMW-IX-XDRIVE40 SPORT</t>
  </si>
  <si>
    <t>BMW-IX-XDRIVE50 SPORT</t>
  </si>
  <si>
    <t>BMW-IX1-EDRIVE 20 M SPORT</t>
  </si>
  <si>
    <t>BMW-IX1-EDRIVE20 AT</t>
  </si>
  <si>
    <t>BMW-IXI-EDRIVE20 M SPORT</t>
  </si>
  <si>
    <t>BMW-M2 PURIST</t>
  </si>
  <si>
    <t>BYD-ATTO 1 DYNAMIC</t>
  </si>
  <si>
    <t>BYD-ATTO 1 PREMIUM</t>
  </si>
  <si>
    <t>BYD-ATTO 3 ADVANCE</t>
  </si>
  <si>
    <t>BYD-ATTO 3 SUPPERIOR</t>
  </si>
  <si>
    <t>BYD-DOLPHIN DYNAMIC 4X2 AT</t>
  </si>
  <si>
    <t>BYD-DOLPHIN PREMIUM (EXTENDED RANGE)</t>
  </si>
  <si>
    <t>BYD-M6 CAPTAIN 6 SEATER</t>
  </si>
  <si>
    <t>BYD-M6 STANDARD 7 SEATER</t>
  </si>
  <si>
    <t>BYD-M6 SUPERIOR 7 SEATER</t>
  </si>
  <si>
    <t>BYD-M6 SUPERIOR CAPTAIN 6 SEATER</t>
  </si>
  <si>
    <t>BYD-SEAL PERFOMACE AWD</t>
  </si>
  <si>
    <t>BYD-SEAL PERFORMANCE</t>
  </si>
  <si>
    <t>BYD-SEAL PREMIUM</t>
  </si>
  <si>
    <t>BYD-SEALION 7 PERFORMANCE</t>
  </si>
  <si>
    <t>BYD-SEALION 7 PREMIUM</t>
  </si>
  <si>
    <t>DENZA-D9</t>
  </si>
  <si>
    <t>DENZA-D9 EV</t>
  </si>
  <si>
    <t>GWM-TANK 300 HEV</t>
  </si>
  <si>
    <t>HONDA-JAZZ-(MMC) E A/T</t>
  </si>
  <si>
    <t>HONDA-JAZZ-1.5 RS CVT</t>
  </si>
  <si>
    <t>HONDA-JAZZ-1.5 S CVT</t>
  </si>
  <si>
    <t>HONDA-JAZZ-ALL NEW JAZZ RS CVT LIMITED EDITION</t>
  </si>
  <si>
    <t>HONDA-JAZZ-ALL NEW RS CVT TWO TONE</t>
  </si>
  <si>
    <t>HONDA-JAZZ-BLACK TOP LIMITED EDITION</t>
  </si>
  <si>
    <t>HONDA-JAZZ-IVTEC 1.5 RS MT MMC</t>
  </si>
  <si>
    <t>JEEP-GLADIATOR RUBICON 3.6 A/T</t>
  </si>
  <si>
    <t>JEEP-GLADIATOR RUBICON DC 3.6 L</t>
  </si>
  <si>
    <t>JEEP-WRANGLER 2.8 A/T DIESEL</t>
  </si>
  <si>
    <t>JEEP-WRANGLER 2.8 SPORT 4.DOOR A/T</t>
  </si>
  <si>
    <t>JEEP-WRANGLER 3.6 A/T</t>
  </si>
  <si>
    <t>JEEP-WRANGLER 4 DOORS SPORT PLATINUM DIESEL</t>
  </si>
  <si>
    <t>JEEP-WRANGLER RUBICON 2.0 4 DOOR</t>
  </si>
  <si>
    <t>JEEP-WRANGLER RUBICON 3.0 4DR</t>
  </si>
  <si>
    <t>JEEP-WRANGLER RUBICON 4 DOOR</t>
  </si>
  <si>
    <t>JEEP-WRANGLER RUBICON 4 DR</t>
  </si>
  <si>
    <t>JEEP-WRANGLER RUBICON JL 2.0 TURBO 4 DOOR</t>
  </si>
  <si>
    <t>JEEP-WRANGLER SAHARA 3.6 AT 2 DOOR</t>
  </si>
  <si>
    <t>JEEP-WRANGLER SAHARA 3.6 AT 4 DOOR</t>
  </si>
  <si>
    <t>JEEP-WRANGLER SPORT 4 DOOR RENEGADE</t>
  </si>
  <si>
    <t>LEXUS-CT 200H</t>
  </si>
  <si>
    <t>LEXUS-ES 250 A/T</t>
  </si>
  <si>
    <t>LEXUS-ES 300 H AT</t>
  </si>
  <si>
    <t>LEXUS-ES 300 H ULTRA LUX</t>
  </si>
  <si>
    <t>LEXUS-ES 300H</t>
  </si>
  <si>
    <t>LEXUS-ES250 F SPORT</t>
  </si>
  <si>
    <t>LEXUS-ES250 ULTRA LUXURY</t>
  </si>
  <si>
    <t>LEXUS-GS 200 TFSPORT 4X2</t>
  </si>
  <si>
    <t>LEXUS-GS 250</t>
  </si>
  <si>
    <t>LEXUS-GS 300</t>
  </si>
  <si>
    <t>LEXUS-GS 300 F SPORT 4X2 AT</t>
  </si>
  <si>
    <t>LEXUS-GS 350</t>
  </si>
  <si>
    <t>LEXUS-GS F 4X2 AT</t>
  </si>
  <si>
    <t>LEXUS-GX 550 4X4 AT</t>
  </si>
  <si>
    <t>LEXUS-LM 350 4 SEATER</t>
  </si>
  <si>
    <t>LEXUS-LM 350 (7 SEATER)</t>
  </si>
  <si>
    <t>LEXUS-LM 350H 7 SEATER</t>
  </si>
  <si>
    <t>LEXUS-LM350 4X2 AT GGH31R LNZXB</t>
  </si>
  <si>
    <t>LEXUS-LS 460 L</t>
  </si>
  <si>
    <t>LEXUS-LS 500</t>
  </si>
  <si>
    <t>LEXUS-LX 570 F SPORT</t>
  </si>
  <si>
    <t>LEXUS-LX 600</t>
  </si>
  <si>
    <t>LEXUS-LX 600 AT</t>
  </si>
  <si>
    <t>LEXUS-LX 600 VIP</t>
  </si>
  <si>
    <t>LEXUS-NX 200 2.OL F SPORT</t>
  </si>
  <si>
    <t>LEXUS-NX 200 SPORT AT</t>
  </si>
  <si>
    <t>LEXUS-NX 200T</t>
  </si>
  <si>
    <t>LEXUS-NX 200t A/T LUXURY</t>
  </si>
  <si>
    <t>LEXUS-NX 200t F SPORT 4X2 AT</t>
  </si>
  <si>
    <t>LEXUS-NX 350 A/T</t>
  </si>
  <si>
    <t>LEXUS-NX350H F SPORT 4x2 AT</t>
  </si>
  <si>
    <t>LEXUS-RC 350 A/T</t>
  </si>
  <si>
    <t>LEXUS-RX 200 LUXURY 4X2 A/T</t>
  </si>
  <si>
    <t>LEXUS-RX 200 T</t>
  </si>
  <si>
    <t>LEXUS-RX 200 T LUXURY 4X2 AT</t>
  </si>
  <si>
    <t>LEXUS-RX 200T</t>
  </si>
  <si>
    <t>LEXUS-RX 200T F SPORT 2.0 4X4 A/T</t>
  </si>
  <si>
    <t>LEXUS-RX 200T F SPORT 4X2 A/T</t>
  </si>
  <si>
    <t>LEXUS-RX 200T LUXURY</t>
  </si>
  <si>
    <t>LEXUS-RX 270 A/T</t>
  </si>
  <si>
    <t>LEXUS-RX 350</t>
  </si>
  <si>
    <t>LEXUS-RX 350H</t>
  </si>
  <si>
    <t>LEXUS-RX300 F SPORT</t>
  </si>
  <si>
    <t>LEXUS-RX300 F SPORT 4X2 A/T</t>
  </si>
  <si>
    <t>LEXUS-RX300 F SPORTY 4x2 AT</t>
  </si>
  <si>
    <t>LEXUS-RX300 LUXURY 4x2 AT</t>
  </si>
  <si>
    <t>LEXUS-RZ 450e</t>
  </si>
  <si>
    <t>LEXUS-RZ 450E 4x4 AT</t>
  </si>
  <si>
    <t>LEXUS-UX 200F SPORT</t>
  </si>
  <si>
    <t>LEXUS-UX 250H F SPORT</t>
  </si>
  <si>
    <t>LEXUS-UX 300E ELECTRIC VEHICLE</t>
  </si>
  <si>
    <t>MERCEDES BENZ-V CLASS-220 CDI</t>
  </si>
  <si>
    <t>MERCEDES BENZ-V CLASS-250 AVANTGARDE</t>
  </si>
  <si>
    <t>MERCEDES BENZ-V CLASS-350</t>
  </si>
  <si>
    <t>MERCEDES BENZ-V CLASS-MARCO POLO 250 D AMG LINE</t>
  </si>
  <si>
    <t>MERCEDES BENZ-V CLASS-V250 AVANTGARDE LINE LWB</t>
  </si>
  <si>
    <t>MERCEDES BENZ-V CLASS-V250 LBW AVANTGARDE LINE</t>
  </si>
  <si>
    <t>MERCEDES BENZ-V CLASS-V260 LWB</t>
  </si>
  <si>
    <t>MERCEDES BENZ-GL-350 CDI</t>
  </si>
  <si>
    <t>MERCEDES BENZ-GL-400 A/T</t>
  </si>
  <si>
    <t>MERCEDES BENZ-GL-400 AMG</t>
  </si>
  <si>
    <t>MERCEDES BENZ-GL-400 EXCLUSIVE</t>
  </si>
  <si>
    <t>MERCEDES BENZ-GL-500 AT</t>
  </si>
  <si>
    <t>MERCEDES BENZ-GL-500 JEEP</t>
  </si>
  <si>
    <t>MERCEDES BENZ-GL-GLS 400 AMG LINE</t>
  </si>
  <si>
    <t>MERCEDES BENZ-GL-GLS 450 4 MATIC AMG LINE</t>
  </si>
  <si>
    <t>MERCEDES BENZ-GL-GLS 450 AMG LINE</t>
  </si>
  <si>
    <t>MERCEDES BENZ-GL-MAYBACH GLS 600</t>
  </si>
  <si>
    <t>MERCEDES BENZ-GL-NEW GLS 450 4MATIC AMG LINE</t>
  </si>
  <si>
    <t>MORRIS GARAGE-5 GT ACTIVATE</t>
  </si>
  <si>
    <t>MORRIS GARAGE-5 GT IGNITE</t>
  </si>
  <si>
    <t>MORRIS GARAGE-5 GT MAGNIFY</t>
  </si>
  <si>
    <t>MORRIS GARAGE-HS IGNITE 1.5 AT</t>
  </si>
  <si>
    <t>MORRIS GARAGE-HS ISMART</t>
  </si>
  <si>
    <t>MORRIS GARAGE-HS LUX (4x2) AT</t>
  </si>
  <si>
    <t>MORRIS GARAGE-MG VS HEV</t>
  </si>
  <si>
    <t>MORRIS GARAGE-ZS EV LUX (4x2) AT</t>
  </si>
  <si>
    <t>MORRIS GARAGE-ZS IGNITE</t>
  </si>
  <si>
    <t>MORRIS GARAGE-ZS LUX (4x2) AT</t>
  </si>
  <si>
    <t>MORRIS GARAGE-ZS MAGNIFY</t>
  </si>
  <si>
    <t>WULING-CLOUD EV</t>
  </si>
  <si>
    <t>WULING-CONFERO 1,5 DB(AC BLOWER)</t>
  </si>
  <si>
    <t>WULING-CONFERO 1.5</t>
  </si>
  <si>
    <t>WULING-CONFERO 1.5 AMBULANCE STANDARD</t>
  </si>
  <si>
    <t>WULING-CONFERO 1.5 C LUX</t>
  </si>
  <si>
    <t>WULING-CONFERO 1.5 C LUX +</t>
  </si>
  <si>
    <t>WULING-CONFERO 1.5 DB MT MY</t>
  </si>
  <si>
    <t>WULING-CONFERO 1.5 L LUX</t>
  </si>
  <si>
    <t>WULING-CONFERO 1.5 L LUX PLUS</t>
  </si>
  <si>
    <t>WULING-CONFERO 1.5 M/T DB</t>
  </si>
  <si>
    <t>WULING-CONFERO 1.5 MT</t>
  </si>
  <si>
    <t>WULING-CONFERO 1.5 MT DB E4</t>
  </si>
  <si>
    <t>WULING-CONFERO S 1.5 C LUX + MT</t>
  </si>
  <si>
    <t>WULING-CONFERO S 1.5 C LUX 7 SEATER</t>
  </si>
  <si>
    <t>WULING-CONFERO S 1.5 C LUX 8 SEATER</t>
  </si>
  <si>
    <t>WULING-CONFERO S 1.5 C LUX MT MY19</t>
  </si>
  <si>
    <t>WULING-CONFERO S 1.5 L (4X2) MT</t>
  </si>
  <si>
    <t>WULING-CONFERO S 1.5 L LUX</t>
  </si>
  <si>
    <t>WULING-CONFERO S 1.5 L LUX + MT E4</t>
  </si>
  <si>
    <t>WULING-CONFERO S 1.5 L LUX 7 SEATER</t>
  </si>
  <si>
    <t>WULING-CONFERO S 1.5 L LUX 8 SEATER</t>
  </si>
  <si>
    <t>WULING-CONFERO S 1.5 L LUX+</t>
  </si>
  <si>
    <t>WULING-CONFERO S 1.5C LUX MT MY 21</t>
  </si>
  <si>
    <t>WULING-CONFERO S 1.5C MY (4x2) MT</t>
  </si>
  <si>
    <t>WULING-CONFERO S 1.5L AC LUX (4X2) MT</t>
  </si>
  <si>
    <t>WULING-CONFERO S 1.5L AT MY</t>
  </si>
  <si>
    <t>WULING-CONFERO S 1.5L MT MY</t>
  </si>
  <si>
    <t>WULING-CONFERO S ACT 1.5 L MT LUXURY</t>
  </si>
  <si>
    <t>WULING-S 1.5 L LUX+</t>
  </si>
  <si>
    <t>Pencairan Maksimal</t>
  </si>
  <si>
    <t>Angsuran perbulan</t>
  </si>
  <si>
    <t>Harga Taksasi</t>
  </si>
  <si>
    <t xml:space="preserve">Nominal pembiayaan bersifat Estimasi </t>
  </si>
  <si>
    <t>Besarnya pembiayaan berdasarkan hasil</t>
  </si>
  <si>
    <t xml:space="preserve"> Verifikasi Profil Debitur dan kondisi Kendaraan</t>
  </si>
  <si>
    <t>Cluster Fatmawati</t>
  </si>
  <si>
    <t>Cluster Pondok Indah</t>
  </si>
  <si>
    <t>Harga Pasar</t>
  </si>
  <si>
    <t>Comprehensive 1 tahun</t>
  </si>
  <si>
    <t>ANGSURAN PERTAMA</t>
  </si>
  <si>
    <t>DEPOSIT ANGSURAN</t>
  </si>
  <si>
    <t>PASAR</t>
  </si>
  <si>
    <t>ROUNDDOWN PHPM</t>
  </si>
  <si>
    <t>Khusus Karyawan Bank Mandiri</t>
  </si>
  <si>
    <t>Khusus SME &amp; Private/Prioritas</t>
  </si>
  <si>
    <t>Semangat</t>
  </si>
  <si>
    <t>Tengah</t>
  </si>
  <si>
    <t>Cuan</t>
  </si>
  <si>
    <t>Captive Passenger Khusus Karyawan Bank Mandiri</t>
  </si>
  <si>
    <t>Reguler Passenger Referral</t>
  </si>
  <si>
    <t>Reguler Passenger TOMI Spesial Referral</t>
  </si>
  <si>
    <t>Reguler Commercial Referral</t>
  </si>
  <si>
    <t>Captive Passenger Khusus SME &amp; Private/Prioritas</t>
  </si>
  <si>
    <t>Captive Passenger Semangat</t>
  </si>
  <si>
    <t>Captive Passenger Tengah</t>
  </si>
  <si>
    <t>Captive Passenger Cuan</t>
  </si>
  <si>
    <t>Captive Commercial Semangat</t>
  </si>
  <si>
    <t>Captive Commercial Tengah</t>
  </si>
  <si>
    <t>Captive Commercial Cuan</t>
  </si>
  <si>
    <t>Captive Internal</t>
  </si>
  <si>
    <t>Captive External</t>
  </si>
  <si>
    <t>Reguler</t>
  </si>
  <si>
    <t>External</t>
  </si>
  <si>
    <t>Internal</t>
  </si>
  <si>
    <t>Referral C2C</t>
  </si>
  <si>
    <t>Pencairan All In</t>
  </si>
  <si>
    <t xml:space="preserve">TOTAL DP </t>
  </si>
  <si>
    <t>ANGSURAN PERBULAN</t>
  </si>
  <si>
    <t>Total DP Dikehendaki</t>
  </si>
  <si>
    <t>Karyawan Asuransi Rekanan</t>
  </si>
  <si>
    <t>AJUKAN</t>
  </si>
  <si>
    <t>SRB</t>
  </si>
  <si>
    <t>KIN</t>
  </si>
  <si>
    <t>CIN</t>
  </si>
  <si>
    <t>CEX</t>
  </si>
  <si>
    <t>WAR</t>
  </si>
  <si>
    <t>OTH</t>
  </si>
  <si>
    <t>WBS</t>
  </si>
  <si>
    <t>DTN</t>
  </si>
  <si>
    <t>UCF</t>
  </si>
  <si>
    <t>LMF</t>
  </si>
  <si>
    <t>NCF</t>
  </si>
  <si>
    <t>Tracking Aplikasi</t>
  </si>
  <si>
    <t>Nama Debitur</t>
  </si>
  <si>
    <t>Nama Cabang ; Contoh Tunas Toyota Pecenongan</t>
  </si>
  <si>
    <t>Verifikasi, Validasi dan kelengkapan data permohonan</t>
  </si>
  <si>
    <t>Survey Domisili &amp; Tempat usaha/Kantor</t>
  </si>
  <si>
    <t>Cek fisik Kendaraan</t>
  </si>
  <si>
    <t xml:space="preserve">Permohonan Persetujuan Pembiayaan  </t>
  </si>
  <si>
    <t>Persetujuan Pembiayaan (PO)</t>
  </si>
  <si>
    <t>Verifikasi, Validasi dan kelengkapan Jaminan (BPKB)</t>
  </si>
  <si>
    <t>Ade</t>
  </si>
  <si>
    <t>Angga</t>
  </si>
  <si>
    <t xml:space="preserve">Risanto </t>
  </si>
  <si>
    <t>Samuel</t>
  </si>
  <si>
    <t>082297979856</t>
  </si>
  <si>
    <t>08192154950</t>
  </si>
  <si>
    <t>081294716537</t>
  </si>
  <si>
    <t>081218133833</t>
  </si>
  <si>
    <t>Kharis</t>
  </si>
  <si>
    <t>089508131213</t>
  </si>
  <si>
    <t>Nama</t>
  </si>
  <si>
    <t>Unit</t>
  </si>
  <si>
    <t>A/F</t>
  </si>
  <si>
    <t>Pipe Line</t>
  </si>
  <si>
    <t>Cara Mudah Mengajukan Pinjaman</t>
  </si>
  <si>
    <t>Registrasi</t>
  </si>
  <si>
    <t>Isi Form Online</t>
  </si>
  <si>
    <t>Tracking Proses Permohonan Pembiayaan Realtime</t>
  </si>
  <si>
    <t>Cara Mudah Mendapatkan Simulasi Pembiayaan &amp;</t>
  </si>
  <si>
    <t>Pendidikan</t>
  </si>
  <si>
    <t>Modal Usaha</t>
  </si>
  <si>
    <t>Renovasi Rumah</t>
  </si>
  <si>
    <t>Liburan / Wisata Religi</t>
  </si>
  <si>
    <t>Bosan dengan mobil anda, atau mau ganti yang lebih muda?</t>
  </si>
  <si>
    <t>Atau ganti dengan Mobil Baru?</t>
  </si>
  <si>
    <t>Laporan Hasil Survey.</t>
  </si>
  <si>
    <t>Proses Aplikasi</t>
  </si>
  <si>
    <t>Atau mau lengkapi koleksi Logam Mulia anda, dengan cara mudah</t>
  </si>
  <si>
    <t>Kofirmasi Debitur by phone</t>
  </si>
  <si>
    <t>Konfirmasi Debitur by phone &amp; Scoring Credit</t>
  </si>
  <si>
    <t>Golive &amp; Payment</t>
  </si>
  <si>
    <t>Kami hadir Mewujudkan mimpi anda, sekarang</t>
  </si>
  <si>
    <t>menawarkan Solusi Cepat dan Mudah</t>
  </si>
  <si>
    <t>Terorism</t>
  </si>
  <si>
    <t>Tidak</t>
  </si>
  <si>
    <t>Admin</t>
  </si>
  <si>
    <t>Type angsuran</t>
  </si>
  <si>
    <t>Deposit sngsuran</t>
  </si>
  <si>
    <t>Pajak Tahunan (PKB)</t>
  </si>
  <si>
    <t>Usia Debitur (Perorangan) saat ini</t>
  </si>
  <si>
    <t>Tidak ada Faktur</t>
  </si>
  <si>
    <t>Halooo… Sahabat Referral</t>
  </si>
  <si>
    <t>Karyawan Authorized Dealer</t>
  </si>
  <si>
    <t>Agent Retail</t>
  </si>
  <si>
    <t>Pernikahan / Persalinan</t>
  </si>
  <si>
    <t>Simulasi Pembiayaan Mobil Bekas</t>
  </si>
  <si>
    <t>Debitur/ Nasabah, dengan jaminan BPKB Mobil</t>
  </si>
  <si>
    <t>Ajukan sesuai kebutuhan Debitur anda</t>
  </si>
  <si>
    <t>Butuh Dana Tunai untuk? dan Kebutuhan?</t>
  </si>
  <si>
    <t>Dana Tunai &amp; Pembiayaan Mobil Bekas</t>
  </si>
  <si>
    <t>Dana Tunai</t>
  </si>
  <si>
    <t>Masuk</t>
  </si>
  <si>
    <t>Batal</t>
  </si>
  <si>
    <t>Domisili Debitur</t>
  </si>
  <si>
    <t>Daftar</t>
  </si>
  <si>
    <t>Perorangan (Non Wiraswasta)</t>
  </si>
  <si>
    <t>Badan Hukum Usaha</t>
  </si>
  <si>
    <t>Ya</t>
  </si>
  <si>
    <t>Perorangan (Non Wirasasta)</t>
  </si>
  <si>
    <t>Perorangan (Wirasasta)</t>
  </si>
  <si>
    <t>KTP Debitur</t>
  </si>
  <si>
    <t>KTP Pasangan</t>
  </si>
  <si>
    <t>Kartu Keluarga</t>
  </si>
  <si>
    <t>NPWP</t>
  </si>
  <si>
    <t>Bukti Kepemilikan Rumah</t>
  </si>
  <si>
    <t>Rek Koran 3 bulan terakhir</t>
  </si>
  <si>
    <t>Slip Gaji</t>
  </si>
  <si>
    <t>Perorangan (Wiraswasta)</t>
  </si>
  <si>
    <t>Legalitas/Bukti Usaha</t>
  </si>
  <si>
    <t>Akte Pendirian Usaha</t>
  </si>
  <si>
    <t>Akte Perubahan Usaha</t>
  </si>
  <si>
    <t>NPWP Usaha</t>
  </si>
  <si>
    <t>Laporan Keuangan 2 Tahun terakhir</t>
  </si>
  <si>
    <t>Rek Koran 3 Bulan Terakhir</t>
  </si>
  <si>
    <t>NIB</t>
  </si>
  <si>
    <t>KTP Komisaris &amp; NPWP</t>
  </si>
  <si>
    <t>KTP Direktur &amp; NPWP</t>
  </si>
  <si>
    <t>Ijin Usaha khusus (dari Dinas atau kementerian terkait)</t>
  </si>
  <si>
    <t>KTP</t>
  </si>
  <si>
    <t>Debitur</t>
  </si>
  <si>
    <t>RK 3 bln terakhir</t>
  </si>
  <si>
    <t>Wiraswasta</t>
  </si>
  <si>
    <t>Komisaris</t>
  </si>
  <si>
    <t>Direktur</t>
  </si>
  <si>
    <t>Akte Pendirian</t>
  </si>
  <si>
    <t>Akte Perubahan</t>
  </si>
  <si>
    <t>NPWP Direktur</t>
  </si>
  <si>
    <t>Laporan Keuangan</t>
  </si>
  <si>
    <t>SPK/MOU Kerja</t>
  </si>
  <si>
    <t>AO</t>
  </si>
  <si>
    <t>Team A</t>
  </si>
  <si>
    <t>Team B</t>
  </si>
  <si>
    <t>Team C</t>
  </si>
  <si>
    <t>Team D</t>
  </si>
  <si>
    <t>Graha Sultan</t>
  </si>
  <si>
    <t>Bon / Faktur Penjualan</t>
  </si>
  <si>
    <t>KONVERSI RATE</t>
  </si>
  <si>
    <t>NPWP Pemohon</t>
  </si>
  <si>
    <t>Pasangan Bekerja dan memiliki penghasilan</t>
  </si>
  <si>
    <t>Tidak Ada</t>
  </si>
  <si>
    <t>Kelengkapan Dokumen Permohonan Pembiayaan</t>
  </si>
  <si>
    <t>SK Kemenkumham</t>
  </si>
  <si>
    <t>NIB &amp; Ijin Usaha Khusus</t>
  </si>
  <si>
    <t>Slip Gaji Carbonized</t>
  </si>
  <si>
    <t>Kode Referral</t>
  </si>
  <si>
    <t>Kode Aplikasi Referral</t>
  </si>
  <si>
    <t>Pasangan</t>
  </si>
  <si>
    <t>SPPT PBB/AJB/SHM</t>
  </si>
  <si>
    <t>Profesional</t>
  </si>
  <si>
    <t>Karyawan</t>
  </si>
  <si>
    <t>AAAAAA</t>
  </si>
  <si>
    <t>BBBBBB</t>
  </si>
  <si>
    <t>DDDDD</t>
  </si>
  <si>
    <t>EEEEEE</t>
  </si>
  <si>
    <t>Pasangan Joint Income dgn Pemohon</t>
  </si>
  <si>
    <t>Slip Gaji Carbonize / Legalitas Usaha / Ijin Profesi</t>
  </si>
  <si>
    <t>PT. CCCCCC</t>
  </si>
  <si>
    <t>PT. FFFFFF</t>
  </si>
  <si>
    <t>Pasangan (Jika Joint Income)</t>
  </si>
  <si>
    <t>Legalitas Usaha /Ijin Profesi</t>
  </si>
  <si>
    <t>Nama AO</t>
  </si>
  <si>
    <t>Kelengkapan Dokumen &amp; Tracking Aplikasi</t>
  </si>
  <si>
    <t>a</t>
  </si>
  <si>
    <t>b</t>
  </si>
  <si>
    <t>c</t>
  </si>
  <si>
    <t>d</t>
  </si>
  <si>
    <t>e</t>
  </si>
  <si>
    <t>f</t>
  </si>
  <si>
    <t>Kosong</t>
  </si>
  <si>
    <t>Bank Mandiri</t>
  </si>
  <si>
    <t>showroom mobil Bekas</t>
  </si>
  <si>
    <t>9anxfq</t>
  </si>
  <si>
    <t>mCgwDj</t>
  </si>
  <si>
    <t>gZAX6q</t>
  </si>
  <si>
    <t>kMzgvl</t>
  </si>
  <si>
    <t>ShDqX4</t>
  </si>
  <si>
    <t>IoacDF</t>
  </si>
  <si>
    <t>RaEXe5</t>
  </si>
  <si>
    <t>eoSbgr</t>
  </si>
  <si>
    <t>DFh78J</t>
  </si>
  <si>
    <t>tNweyc</t>
  </si>
  <si>
    <t>wyLqfZ</t>
  </si>
  <si>
    <t>xc4UBY</t>
  </si>
  <si>
    <t>PDnxj7</t>
  </si>
  <si>
    <t>JlFCND</t>
  </si>
  <si>
    <t>WFHcOz</t>
  </si>
  <si>
    <t>IuZw6E</t>
  </si>
  <si>
    <t>hPqnNo</t>
  </si>
  <si>
    <t>W9IJVz</t>
  </si>
  <si>
    <t>4npsYT</t>
  </si>
  <si>
    <t>qRnlQg</t>
  </si>
  <si>
    <t>ixa71n</t>
  </si>
  <si>
    <t>oa7V9h</t>
  </si>
  <si>
    <t>UdsQh3</t>
  </si>
  <si>
    <t>ryW54f</t>
  </si>
  <si>
    <t>CU1BjL</t>
  </si>
  <si>
    <t>t2Bx7d</t>
  </si>
  <si>
    <t>QbkEH6</t>
  </si>
  <si>
    <t>8af2PO</t>
  </si>
  <si>
    <t>neRwxj</t>
  </si>
  <si>
    <t>5YXpxR</t>
  </si>
  <si>
    <t>mRTJDj</t>
  </si>
  <si>
    <t>5kVSiR</t>
  </si>
  <si>
    <t>HNpcSG</t>
  </si>
  <si>
    <t>KJyV1C</t>
  </si>
  <si>
    <t>yNkQaX</t>
  </si>
  <si>
    <t>5SYV5S</t>
  </si>
  <si>
    <t>z1T37W</t>
  </si>
  <si>
    <t>mPeZyj</t>
  </si>
  <si>
    <t>d5leIs</t>
  </si>
  <si>
    <t>2x9cHU</t>
  </si>
  <si>
    <t>g1uXqp</t>
  </si>
  <si>
    <t>w5KAYZ</t>
  </si>
  <si>
    <t>JfGsUD</t>
  </si>
  <si>
    <t>dBkxBs</t>
  </si>
  <si>
    <t>9tcx3N</t>
  </si>
  <si>
    <t>sjE2Sd</t>
  </si>
  <si>
    <t>Xmzw2y</t>
  </si>
  <si>
    <t>b27lFu</t>
  </si>
  <si>
    <t>zuUjEW</t>
  </si>
  <si>
    <t>HHqJZG</t>
  </si>
  <si>
    <t>AdKuSM</t>
  </si>
  <si>
    <t>FQA4IH</t>
  </si>
  <si>
    <t>tTvxrc</t>
  </si>
  <si>
    <t>9heLHO</t>
  </si>
  <si>
    <t>zTjjTX</t>
  </si>
  <si>
    <t>WgXJl1</t>
  </si>
  <si>
    <t>LWw9mC</t>
  </si>
  <si>
    <t>kG1N3l</t>
  </si>
  <si>
    <t>PJnHc7</t>
  </si>
  <si>
    <t>sXGOhd</t>
  </si>
  <si>
    <t>XRFGAz</t>
  </si>
  <si>
    <t>kuGgBm</t>
  </si>
  <si>
    <t>mziJSk</t>
  </si>
  <si>
    <t>dQWLAs</t>
  </si>
  <si>
    <t>oO9sNh</t>
  </si>
  <si>
    <t>hJrUUo</t>
  </si>
  <si>
    <t>Zpep5w</t>
  </si>
  <si>
    <t>wrMXmZ</t>
  </si>
  <si>
    <t>R3UE26</t>
  </si>
  <si>
    <t>L4gSQB</t>
  </si>
  <si>
    <t>uauHkc</t>
  </si>
  <si>
    <t>N7LLT9</t>
  </si>
  <si>
    <t>ugtbcc</t>
  </si>
  <si>
    <t>cfpOkt</t>
  </si>
  <si>
    <t>bv8SMu</t>
  </si>
  <si>
    <t>CplqbK</t>
  </si>
  <si>
    <t>WU3zOy</t>
  </si>
  <si>
    <t>D2jUNK</t>
  </si>
  <si>
    <t>8FtLWO</t>
  </si>
  <si>
    <t>BC4E5L</t>
  </si>
  <si>
    <t>1JQzkV</t>
  </si>
  <si>
    <t>YXhsRx</t>
  </si>
  <si>
    <t>spDLLd</t>
  </si>
  <si>
    <t>HTowLF</t>
  </si>
  <si>
    <t>89u2eP</t>
  </si>
  <si>
    <t>W2Jzdz</t>
  </si>
  <si>
    <t>5MZCCS</t>
  </si>
  <si>
    <t>NoOOo9</t>
  </si>
  <si>
    <t>lSyzol</t>
  </si>
  <si>
    <t>zlgg7W</t>
  </si>
  <si>
    <t>jbJjXm</t>
  </si>
  <si>
    <t>pFp9eg</t>
  </si>
  <si>
    <t>66G9aQ</t>
  </si>
  <si>
    <t>Xg1c9y</t>
  </si>
  <si>
    <t>UwpNM2</t>
  </si>
  <si>
    <t>eiTHnr</t>
  </si>
  <si>
    <t>jVKQem</t>
  </si>
  <si>
    <t>zZi4MX</t>
  </si>
  <si>
    <t>49bZQS</t>
  </si>
  <si>
    <t>dymLPt</t>
  </si>
  <si>
    <t>CO2qqL</t>
  </si>
  <si>
    <t>b8658u</t>
  </si>
  <si>
    <t>B65uDL</t>
  </si>
  <si>
    <t>fMCuKq</t>
  </si>
  <si>
    <t>NhP5vA</t>
  </si>
  <si>
    <t>2WOcWV</t>
  </si>
  <si>
    <t>FyP4XI</t>
  </si>
  <si>
    <t>G5sgoG</t>
  </si>
  <si>
    <t>VIb4E2</t>
  </si>
  <si>
    <t>7kyl7P</t>
  </si>
  <si>
    <t>YCvCZx</t>
  </si>
  <si>
    <t>QhjXA6</t>
  </si>
  <si>
    <t>nkQGqi</t>
  </si>
  <si>
    <t>Oe5e68</t>
  </si>
  <si>
    <t>p9qplg</t>
  </si>
  <si>
    <t>MMdO4A</t>
  </si>
  <si>
    <t>rCVioe</t>
  </si>
  <si>
    <t>Pk4xy8</t>
  </si>
  <si>
    <t>qLoSXg</t>
  </si>
  <si>
    <t>3hqZfT</t>
  </si>
  <si>
    <t>FKBjPH</t>
  </si>
  <si>
    <t>4uoCRT</t>
  </si>
  <si>
    <t>FX9NBH</t>
  </si>
  <si>
    <t>248wAU</t>
  </si>
  <si>
    <t>OY6LE8</t>
  </si>
  <si>
    <t>3brGmT</t>
  </si>
  <si>
    <t>m6hcLk</t>
  </si>
  <si>
    <t>lYxJhl</t>
  </si>
  <si>
    <t>cE5Ozu</t>
  </si>
  <si>
    <t>17SNyW</t>
  </si>
  <si>
    <t>vEduGb</t>
  </si>
  <si>
    <t>drn2Wt</t>
  </si>
  <si>
    <t>cK4isu</t>
  </si>
  <si>
    <t>83vilP</t>
  </si>
  <si>
    <t>qsXlBf</t>
  </si>
  <si>
    <t>VUZgz1</t>
  </si>
  <si>
    <t>aBQVww</t>
  </si>
  <si>
    <t>JTIGjD</t>
  </si>
  <si>
    <t>y2zjiY</t>
  </si>
  <si>
    <t>9ndeAN</t>
  </si>
  <si>
    <t>EaTn1J</t>
  </si>
  <si>
    <t>GBrzgG</t>
  </si>
  <si>
    <t>7qx5zP</t>
  </si>
  <si>
    <t>nqPZji</t>
  </si>
  <si>
    <t>Uqq4T2</t>
  </si>
  <si>
    <t>3G6ZuU</t>
  </si>
  <si>
    <t>jPL7lm</t>
  </si>
  <si>
    <t>ARMHgM</t>
  </si>
  <si>
    <t>QwVu96</t>
  </si>
  <si>
    <t>VaYzs1</t>
  </si>
  <si>
    <t>i4ZQtn</t>
  </si>
  <si>
    <t>k923Al</t>
  </si>
  <si>
    <t>u8ebNb</t>
  </si>
  <si>
    <t>MAflIB</t>
  </si>
  <si>
    <t>3A7G3U</t>
  </si>
  <si>
    <t>fTBEDq</t>
  </si>
  <si>
    <t>YyxZny</t>
  </si>
  <si>
    <t>ecUxvr</t>
  </si>
  <si>
    <t>TXt7p3</t>
  </si>
  <si>
    <t>MGe5BA</t>
  </si>
  <si>
    <t>cQ32lu</t>
  </si>
  <si>
    <t>KQxptC</t>
  </si>
  <si>
    <t>Y5wsgy</t>
  </si>
  <si>
    <t>xi3n4Y</t>
  </si>
  <si>
    <t>umsuVb</t>
  </si>
  <si>
    <t>7PD5FQ</t>
  </si>
  <si>
    <t>ALNxnM</t>
  </si>
  <si>
    <t>SnCAQ4</t>
  </si>
  <si>
    <t>HWdgZF</t>
  </si>
  <si>
    <t>Gd8g4H</t>
  </si>
  <si>
    <t>6JElMQ</t>
  </si>
  <si>
    <t>UCcjL2</t>
  </si>
  <si>
    <t>fGDbRq</t>
  </si>
  <si>
    <t>TC8Qx4</t>
  </si>
  <si>
    <t>yu1QpY</t>
  </si>
  <si>
    <t>ikcUFo</t>
  </si>
  <si>
    <t>knHNIm</t>
  </si>
  <si>
    <t>bgL5Nv</t>
  </si>
  <si>
    <t>T69754</t>
  </si>
  <si>
    <t>MTciwA</t>
  </si>
  <si>
    <t>hedAMo</t>
  </si>
  <si>
    <t>VOaN71</t>
  </si>
  <si>
    <t>eWVe3s</t>
  </si>
  <si>
    <t>LiulXB</t>
  </si>
  <si>
    <t>AXLbZM</t>
  </si>
  <si>
    <t>aHPppv</t>
  </si>
  <si>
    <t>8Ii5kO</t>
  </si>
  <si>
    <t>zfhNFW</t>
  </si>
  <si>
    <t>D9inGJ</t>
  </si>
  <si>
    <t>xo27wY</t>
  </si>
  <si>
    <t>TRunw3</t>
  </si>
  <si>
    <t>NuNih9</t>
  </si>
  <si>
    <t>XLGwHz</t>
  </si>
  <si>
    <t>Pr3Hr8</t>
  </si>
  <si>
    <t>ltjzZk</t>
  </si>
  <si>
    <t>SSQUY5</t>
  </si>
  <si>
    <t>XsyGuy</t>
  </si>
  <si>
    <t>Zvd9xw</t>
  </si>
  <si>
    <t>7VCO8Q</t>
  </si>
  <si>
    <t>oU8CGh</t>
  </si>
  <si>
    <t>h7tqjp</t>
  </si>
  <si>
    <t>2rAJOU</t>
  </si>
  <si>
    <t>vWaqua</t>
  </si>
  <si>
    <t>lexcak</t>
  </si>
  <si>
    <t>xHInJZ</t>
  </si>
  <si>
    <t>1DRgrV</t>
  </si>
  <si>
    <t>Uye7a2</t>
  </si>
  <si>
    <t>jhI4Pm</t>
  </si>
  <si>
    <t>aNO9iv</t>
  </si>
  <si>
    <t>irbn8n</t>
  </si>
  <si>
    <t>EgS7sI</t>
  </si>
  <si>
    <t>aTNSbv</t>
  </si>
  <si>
    <t>6CFSTQ</t>
  </si>
  <si>
    <t>ZdgCKx</t>
  </si>
  <si>
    <t>QVluO7</t>
  </si>
  <si>
    <t>wBJUQZ</t>
  </si>
  <si>
    <t>7wwOsP</t>
  </si>
  <si>
    <t>vKcE9a</t>
  </si>
  <si>
    <t>JEWsjE</t>
  </si>
  <si>
    <t>SzAnC4</t>
  </si>
  <si>
    <t>R9TXt5</t>
  </si>
  <si>
    <t>fAEHYq</t>
  </si>
  <si>
    <t>Ukrja3</t>
  </si>
  <si>
    <t>StBUJ4</t>
  </si>
  <si>
    <t>zoVQLW</t>
  </si>
  <si>
    <t>ODKeL9</t>
  </si>
  <si>
    <t>cloidt</t>
  </si>
  <si>
    <t>WvKgkz</t>
  </si>
  <si>
    <t>9zbHvN</t>
  </si>
  <si>
    <t>41nVKS</t>
  </si>
  <si>
    <t>JZHZcD</t>
  </si>
  <si>
    <t>tvCeEd</t>
  </si>
  <si>
    <t>r5WOwe</t>
  </si>
  <si>
    <t>fuRuZr</t>
  </si>
  <si>
    <t>EmRQlI</t>
  </si>
  <si>
    <t>DvkAUK</t>
  </si>
  <si>
    <t>sdFiZd</t>
  </si>
  <si>
    <t>1YDNjV</t>
  </si>
  <si>
    <t>RMRBf5</t>
  </si>
  <si>
    <t>guvExp</t>
  </si>
  <si>
    <t>3Ptc2T</t>
  </si>
  <si>
    <t>RGSqm5</t>
  </si>
  <si>
    <t>QPmbV7</t>
  </si>
  <si>
    <t>OS72L8</t>
  </si>
  <si>
    <t>DHWqMJ</t>
  </si>
  <si>
    <t>I2YGyE</t>
  </si>
  <si>
    <t>KrFVGD</t>
  </si>
  <si>
    <t>YQiZYx</t>
  </si>
  <si>
    <t>BkJEKM</t>
  </si>
  <si>
    <t>s5ziKc</t>
  </si>
  <si>
    <t>Nama Lengkap</t>
  </si>
  <si>
    <t>Alama Email</t>
  </si>
  <si>
    <t>085874030907</t>
  </si>
  <si>
    <t>Nama User</t>
  </si>
  <si>
    <t>Kata Sandi</t>
  </si>
  <si>
    <t>RISANTO PAKPAHAN</t>
  </si>
  <si>
    <t>ADE KURNIAWAN</t>
  </si>
  <si>
    <t>ABDUL KHARIS SETIAWAN</t>
  </si>
  <si>
    <t>MUHAMMAD ALFIANSYAH MAHMUD</t>
  </si>
  <si>
    <t>Risanto582</t>
  </si>
  <si>
    <t>Ade582</t>
  </si>
  <si>
    <t>Kharis582</t>
  </si>
  <si>
    <t>Alfiansyah582</t>
  </si>
  <si>
    <t>Samuel582</t>
  </si>
  <si>
    <t>Angga582</t>
  </si>
  <si>
    <t>Hady582</t>
  </si>
  <si>
    <t>Ryan582</t>
  </si>
  <si>
    <t>Agus Biso Untoro</t>
  </si>
  <si>
    <t>Bambang Wicaksono</t>
  </si>
  <si>
    <t>Risanto Pakpahan</t>
  </si>
  <si>
    <t>Septi Haerunnisa</t>
  </si>
  <si>
    <t>Abdul kharis setiawan</t>
  </si>
  <si>
    <t>M.Ryansyah Pangeran</t>
  </si>
  <si>
    <t>Hady Wijaya</t>
  </si>
  <si>
    <t>Muhammad Alfiansyah Mahmud</t>
  </si>
  <si>
    <t>Nurkholis</t>
  </si>
  <si>
    <t>Samuel Iso T Tampubolon</t>
  </si>
  <si>
    <t>Angga Kurniawan</t>
  </si>
  <si>
    <t>00000792</t>
  </si>
  <si>
    <t>00000877</t>
  </si>
  <si>
    <t>00004243</t>
  </si>
  <si>
    <t>00008549</t>
  </si>
  <si>
    <t>00009807</t>
  </si>
  <si>
    <t>00009858</t>
  </si>
  <si>
    <t>00010170</t>
  </si>
  <si>
    <t>00010334</t>
  </si>
  <si>
    <t>Agus582</t>
  </si>
  <si>
    <t>Bambang582</t>
  </si>
  <si>
    <t>Septi582</t>
  </si>
  <si>
    <t>Nurkholis582</t>
  </si>
  <si>
    <t>08119923365</t>
  </si>
  <si>
    <t>081212439169</t>
  </si>
  <si>
    <t>087784110050</t>
  </si>
  <si>
    <t>081361539233</t>
  </si>
  <si>
    <t>082112797902</t>
  </si>
  <si>
    <t>088289370320</t>
  </si>
  <si>
    <t>11/26/1995</t>
  </si>
  <si>
    <t>Tgl Lahir</t>
  </si>
  <si>
    <t>TGL LAHIR</t>
  </si>
  <si>
    <t>DD/MM/YYYY</t>
  </si>
  <si>
    <t>Butuh Dana Tunai untuk? Dan kebutuhan?</t>
  </si>
  <si>
    <t>OD by AO, 28 Juli 2026</t>
  </si>
  <si>
    <t>CMO</t>
  </si>
  <si>
    <t>kontrak</t>
  </si>
  <si>
    <t>name</t>
  </si>
  <si>
    <t>kecamatan</t>
  </si>
  <si>
    <t>asset</t>
  </si>
  <si>
    <t>tahun</t>
  </si>
  <si>
    <t>tunggakan</t>
  </si>
  <si>
    <t>daysoverdue</t>
  </si>
  <si>
    <t>installno.</t>
  </si>
  <si>
    <t>tgl_jt</t>
  </si>
  <si>
    <t>installmentamount</t>
  </si>
  <si>
    <t>tenor</t>
  </si>
  <si>
    <t>totalosprincipal</t>
  </si>
  <si>
    <t>5822300158</t>
  </si>
  <si>
    <t>PT NUSA NIAGA PERKASA</t>
  </si>
  <si>
    <t>CILANDAK</t>
  </si>
  <si>
    <t>MAZDA-BT 50 DC-4X4 2.5 M/T</t>
  </si>
  <si>
    <t>5822400207</t>
  </si>
  <si>
    <t>SURYADI</t>
  </si>
  <si>
    <t>CENGKARENG</t>
  </si>
  <si>
    <t>5822400268</t>
  </si>
  <si>
    <t>KARMILA WAROUW</t>
  </si>
  <si>
    <t>SETIA BUDI</t>
  </si>
  <si>
    <t>5822400408</t>
  </si>
  <si>
    <t>PT INDOKARSA SOEMA YARA</t>
  </si>
  <si>
    <t>CURUG</t>
  </si>
  <si>
    <t>ISUZU-ELF-NMR 71 T SD + BOX BESI</t>
  </si>
  <si>
    <t>5822400409</t>
  </si>
  <si>
    <t>5822400463</t>
  </si>
  <si>
    <t>5822400488</t>
  </si>
  <si>
    <t>PT MOTONIC ABADI JAYA</t>
  </si>
  <si>
    <t>KEMAYORAN</t>
  </si>
  <si>
    <t>5822400464</t>
  </si>
  <si>
    <t>5822500126</t>
  </si>
  <si>
    <t>UANG ALI RACHMAN</t>
  </si>
  <si>
    <t>NEGLASARI</t>
  </si>
  <si>
    <t>5822500148</t>
  </si>
  <si>
    <t>EDWIN SETIAWAN</t>
  </si>
  <si>
    <t>TAMBORA</t>
  </si>
  <si>
    <t>KIA-BIG UP-PU 2.7 + BOX</t>
  </si>
  <si>
    <t>5822300320</t>
  </si>
  <si>
    <t>FACHRURAZY</t>
  </si>
  <si>
    <t>GROGOL PETAMBURAN</t>
  </si>
  <si>
    <t>5822300367</t>
  </si>
  <si>
    <t>GIVI VERRY HALIM</t>
  </si>
  <si>
    <t>TAMAN SARI</t>
  </si>
  <si>
    <t>5822400707</t>
  </si>
  <si>
    <t>MOHAMAD TAHER</t>
  </si>
  <si>
    <t>PENJARINGAN</t>
  </si>
  <si>
    <t>5822300593</t>
  </si>
  <si>
    <t>MUHAMMAD HOLIL</t>
  </si>
  <si>
    <t>KOJA</t>
  </si>
  <si>
    <t>5822300283</t>
  </si>
  <si>
    <t>SLAMET SUBANDIYO</t>
  </si>
  <si>
    <t>5822400586</t>
  </si>
  <si>
    <t>LILISNAITY</t>
  </si>
  <si>
    <t>CIPONDOH</t>
  </si>
  <si>
    <t>5822400646</t>
  </si>
  <si>
    <t>PT SEMERU TEKNIK MEGATAMA</t>
  </si>
  <si>
    <t>CIKARANG TIMUR</t>
  </si>
  <si>
    <t>SUZUKI-SX-SX4 SCROSS MT</t>
  </si>
  <si>
    <t>5822400018</t>
  </si>
  <si>
    <t>AGNES FEBY TRISNAWATY</t>
  </si>
  <si>
    <t>KELAPA GADING</t>
  </si>
  <si>
    <t>HYUNDAI-TUCSON-2.0 2WD AT</t>
  </si>
  <si>
    <t>5822400098</t>
  </si>
  <si>
    <t>FEBRIYANTI</t>
  </si>
  <si>
    <t>5822400307</t>
  </si>
  <si>
    <t>SITI MASRUROH</t>
  </si>
  <si>
    <t>KEBON JERUK</t>
  </si>
  <si>
    <t>5822400725</t>
  </si>
  <si>
    <t>SOFIAN INDRA HERLYANTO</t>
  </si>
  <si>
    <t>5822400041</t>
  </si>
  <si>
    <t>MUCHAMMAD</t>
  </si>
  <si>
    <t>PESANGGRAHAN</t>
  </si>
  <si>
    <t>5822600009</t>
  </si>
  <si>
    <t>CHRISTOPHER SETI SEDA</t>
  </si>
  <si>
    <t>ABIEL RIDHO EFFENDI</t>
  </si>
  <si>
    <t>5822300017</t>
  </si>
  <si>
    <t>RIKA ANDRIANI</t>
  </si>
  <si>
    <t>CIPUTAT</t>
  </si>
  <si>
    <t>ADAM MAULANA</t>
  </si>
  <si>
    <t>5822400031</t>
  </si>
  <si>
    <t>WISANGGENI WICAKSONO BASUKI</t>
  </si>
  <si>
    <t>KEBAYORAN BARU</t>
  </si>
  <si>
    <t>VW-GOLF-MK VI 1.4 TSI A/T</t>
  </si>
  <si>
    <t>5822300915</t>
  </si>
  <si>
    <t>IMAM PRAMONO</t>
  </si>
  <si>
    <t>KELAPA DUA</t>
  </si>
  <si>
    <t>5822400522</t>
  </si>
  <si>
    <t>AGUSTIN ANWAR</t>
  </si>
  <si>
    <t>LENGKONG</t>
  </si>
  <si>
    <t>5822400623</t>
  </si>
  <si>
    <t>M HARUN</t>
  </si>
  <si>
    <t>CAKUNG</t>
  </si>
  <si>
    <t>5822400631</t>
  </si>
  <si>
    <t>5822500057</t>
  </si>
  <si>
    <t>ENDANG SUCININGSIH</t>
  </si>
  <si>
    <t>5822300881</t>
  </si>
  <si>
    <t>MP RIASARI PRASETYAWATI</t>
  </si>
  <si>
    <t>KEMBANGAN</t>
  </si>
  <si>
    <t>5822400028</t>
  </si>
  <si>
    <t>PT. ENERGI MUTIARA TAMA</t>
  </si>
  <si>
    <t>5822400286</t>
  </si>
  <si>
    <t>SABIRIN HUSEIN REKASINA MBA</t>
  </si>
  <si>
    <t>SERPONG</t>
  </si>
  <si>
    <t>LAND ROVER-DISCOVERY-4  3.0 HSE</t>
  </si>
  <si>
    <t>5822300411</t>
  </si>
  <si>
    <t>PT GEMILANG PUTRA SEJATI</t>
  </si>
  <si>
    <t>CIKARANG BARAT</t>
  </si>
  <si>
    <t>5822300965</t>
  </si>
  <si>
    <t>NURSILA HANDAYANI</t>
  </si>
  <si>
    <t>5822400486</t>
  </si>
  <si>
    <t>SITI YUNIYATI</t>
  </si>
  <si>
    <t>5822400669</t>
  </si>
  <si>
    <t>PT SEMESTA ENERGI SERVICES</t>
  </si>
  <si>
    <t>5822400676</t>
  </si>
  <si>
    <t>5822500146</t>
  </si>
  <si>
    <t>ADHIA WIRYANDHANA</t>
  </si>
  <si>
    <t>5822500149</t>
  </si>
  <si>
    <t>FAJAR NUJURUL KOMAR</t>
  </si>
  <si>
    <t>SERPONG UTARA</t>
  </si>
  <si>
    <t>5822500169</t>
  </si>
  <si>
    <t>PT TEKNOLOGI INFORMASI INDONESIA RAYA</t>
  </si>
  <si>
    <t>5822600016</t>
  </si>
  <si>
    <t>PT MULTISYS INTEGRA SOLUSINDO</t>
  </si>
  <si>
    <t>5822600017</t>
  </si>
  <si>
    <t>5822300261</t>
  </si>
  <si>
    <t>ACHMAD BUDI RISMANTO</t>
  </si>
  <si>
    <t>CIOMAS</t>
  </si>
  <si>
    <t>5822300701</t>
  </si>
  <si>
    <t>AHMAD RUHIYAT</t>
  </si>
  <si>
    <t>5822300976</t>
  </si>
  <si>
    <t>JAWIDAH</t>
  </si>
  <si>
    <t>5822400636</t>
  </si>
  <si>
    <t>FAHMI BUDIMAN</t>
  </si>
  <si>
    <t>5822400083</t>
  </si>
  <si>
    <t>VEGEN YANSYA</t>
  </si>
  <si>
    <t>MERCEDES BENZ-G CLASS-GLC 200 AMG NIGHT EDITION</t>
  </si>
  <si>
    <t>5822300499</t>
  </si>
  <si>
    <t>GITTA DANIA</t>
  </si>
  <si>
    <t>5822300760</t>
  </si>
  <si>
    <t>CARUB</t>
  </si>
  <si>
    <t>5822400174</t>
  </si>
  <si>
    <t>PT REKA INFRA BUANA</t>
  </si>
  <si>
    <t>KEBAYORAN LAMA</t>
  </si>
  <si>
    <t>5822300859</t>
  </si>
  <si>
    <t>YULIANTI</t>
  </si>
  <si>
    <t>AGIE SETIYO NUGROHO</t>
  </si>
  <si>
    <t>5822400219</t>
  </si>
  <si>
    <t>WARHADI</t>
  </si>
  <si>
    <t>BABELAN</t>
  </si>
  <si>
    <t>5822400262</t>
  </si>
  <si>
    <t>SIMON EFFENDI</t>
  </si>
  <si>
    <t>5822400558</t>
  </si>
  <si>
    <t>NURAINI</t>
  </si>
  <si>
    <t>BOJONGSARI</t>
  </si>
  <si>
    <t>5822301000</t>
  </si>
  <si>
    <t>ANDY ANDRIAN HASAN</t>
  </si>
  <si>
    <t>BMWM-MOTOR-RAD S1000XR</t>
  </si>
  <si>
    <t>5822400064</t>
  </si>
  <si>
    <t>DWI FINANTININGSIH</t>
  </si>
  <si>
    <t>5822400130</t>
  </si>
  <si>
    <t>LIM ALBERT ALEXANDRIO</t>
  </si>
  <si>
    <t>5822400503</t>
  </si>
  <si>
    <t>PT. VISA SERVICES INDONESIA</t>
  </si>
  <si>
    <t>5822400278</t>
  </si>
  <si>
    <t>SITI MUSDALIPAH</t>
  </si>
  <si>
    <t>PASAR KEMIS</t>
  </si>
  <si>
    <t>5822300478</t>
  </si>
  <si>
    <t>BASORI ALWI</t>
  </si>
  <si>
    <t>TARUMA JAYA</t>
  </si>
  <si>
    <t>5822300511</t>
  </si>
  <si>
    <t>TEGUH BUDIYANTO</t>
  </si>
  <si>
    <t>PANCORAN MAS</t>
  </si>
  <si>
    <t>ALEX VICTOR L SIHOMBING</t>
  </si>
  <si>
    <t>5822400597</t>
  </si>
  <si>
    <t>PT JAALA ARTHA YASHA</t>
  </si>
  <si>
    <t>PAGEDANGAN</t>
  </si>
  <si>
    <t>5822400598</t>
  </si>
  <si>
    <t>BENRY CHRISTOPHER ARITONANG</t>
  </si>
  <si>
    <t>5822301073</t>
  </si>
  <si>
    <t>ANITA PERMATASARI</t>
  </si>
  <si>
    <t>EKO NOOR CAHYONO</t>
  </si>
  <si>
    <t>5822301091</t>
  </si>
  <si>
    <t>ELITA KURNIAWAN</t>
  </si>
  <si>
    <t>5822400231</t>
  </si>
  <si>
    <t>MUHAMAD SANUBI</t>
  </si>
  <si>
    <t>FESAL DENG DJENAL</t>
  </si>
  <si>
    <t>5822300577</t>
  </si>
  <si>
    <t>AHMAD KOMARUZZAMAN</t>
  </si>
  <si>
    <t>5822300390</t>
  </si>
  <si>
    <t>SYAHARUDIN HASAN</t>
  </si>
  <si>
    <t>BEKASI UTARA</t>
  </si>
  <si>
    <t>5822400281</t>
  </si>
  <si>
    <t>RUDOLF HABEAHAN</t>
  </si>
  <si>
    <t>SUKMAJAYA</t>
  </si>
  <si>
    <t>WULING-CORTEZ-1.8C MT</t>
  </si>
  <si>
    <t>5822400326</t>
  </si>
  <si>
    <t>MUHAMMAD ARYA PRADANA</t>
  </si>
  <si>
    <t>TANAH ABANG</t>
  </si>
  <si>
    <t>5822400348</t>
  </si>
  <si>
    <t>MOCHAMAD CHUSNANDA</t>
  </si>
  <si>
    <t>COOPER-MINI COOPER-S COUNTRYMAN</t>
  </si>
  <si>
    <t>5822500042</t>
  </si>
  <si>
    <t>SURIA HADITIA, SH</t>
  </si>
  <si>
    <t>PONDOK AREN</t>
  </si>
  <si>
    <t>5822400515</t>
  </si>
  <si>
    <t>DR. IR. JONBI ,MT .MM MSI,</t>
  </si>
  <si>
    <t>BEJI</t>
  </si>
  <si>
    <t>5822400309</t>
  </si>
  <si>
    <t>MUHAMAD SODIKIN</t>
  </si>
  <si>
    <t>KRAMAT JATI</t>
  </si>
  <si>
    <t>5822400329</t>
  </si>
  <si>
    <t>ANTHONY PARLUHUTAN</t>
  </si>
  <si>
    <t>JONGGOL</t>
  </si>
  <si>
    <t>5822400487</t>
  </si>
  <si>
    <t>5822400502</t>
  </si>
  <si>
    <t>ESSYIE NABIELA, S.KOM</t>
  </si>
  <si>
    <t>5822500069</t>
  </si>
  <si>
    <t>MOH RIZKI PRATAMA</t>
  </si>
  <si>
    <t>5822500174</t>
  </si>
  <si>
    <t>SUPARYO</t>
  </si>
  <si>
    <t>5822400535</t>
  </si>
  <si>
    <t>FERRYK WIJAYA SE</t>
  </si>
  <si>
    <t>5822400719</t>
  </si>
  <si>
    <t>ANDY</t>
  </si>
  <si>
    <t>MUHAMMAD RIZKY ADAM RAMADHAN</t>
  </si>
  <si>
    <t>5822300543</t>
  </si>
  <si>
    <t>PT INDOSUR INTERNATIONAL GENERAL IMPORT AND EXPORT</t>
  </si>
  <si>
    <t>MUHAMMAD SUBHAN</t>
  </si>
  <si>
    <t>5822400221</t>
  </si>
  <si>
    <t>AHMAD RIZAL</t>
  </si>
  <si>
    <t>5822400264</t>
  </si>
  <si>
    <t>SAPARI</t>
  </si>
  <si>
    <t>5822500025</t>
  </si>
  <si>
    <t>BILL COSBY SENNA</t>
  </si>
  <si>
    <t>SIANTAR BARAT</t>
  </si>
  <si>
    <t>5822400520</t>
  </si>
  <si>
    <t>AHMAD IRFAN</t>
  </si>
  <si>
    <t>TARUMAJAYA</t>
  </si>
  <si>
    <t>5822400469</t>
  </si>
  <si>
    <t>AGIL SAPUTRA</t>
  </si>
  <si>
    <t>CINERE</t>
  </si>
  <si>
    <t>PARLINDUNGAN MARBUN</t>
  </si>
  <si>
    <t>5822300747</t>
  </si>
  <si>
    <t>AMELIA VICTORIA TAMSIL</t>
  </si>
  <si>
    <t>MENTENG</t>
  </si>
  <si>
    <t>LAND ROVER-RANGE ROVER-4.4 AUTOBIOGRAPHY</t>
  </si>
  <si>
    <t>REYNANDUS BORO</t>
  </si>
  <si>
    <t>5822400566</t>
  </si>
  <si>
    <t>JHON DALTON PURBA</t>
  </si>
  <si>
    <t>CIBODAS</t>
  </si>
  <si>
    <t>5822400234</t>
  </si>
  <si>
    <t>GRACIA DE FRETES</t>
  </si>
  <si>
    <t>5822400315</t>
  </si>
  <si>
    <t>YOGHA HADI WIBOWO</t>
  </si>
  <si>
    <t>MAMPANG PRAPATAN</t>
  </si>
  <si>
    <t>5822300957</t>
  </si>
  <si>
    <t>AMI ANGGRAENY, SH.</t>
  </si>
  <si>
    <t>5822400341</t>
  </si>
  <si>
    <t>PT. BHUMI NIAGA UTAMA</t>
  </si>
  <si>
    <t>5822300799</t>
  </si>
  <si>
    <t>SENDI SISWANTO</t>
  </si>
  <si>
    <t>PANCORAN</t>
  </si>
  <si>
    <t>LBG-LAMBORGHINI-GALLARDO LP 550 2 COUPE</t>
  </si>
  <si>
    <t>5822400356</t>
  </si>
  <si>
    <t>NURI NURJANAH</t>
  </si>
  <si>
    <t>5822300018</t>
  </si>
  <si>
    <t>BISMO VALIENTE SARTONO</t>
  </si>
  <si>
    <t>TANJUNG PRIOK</t>
  </si>
  <si>
    <t>FORD-RANGER-DC 2.2 L 4X4 DSL Base M/T</t>
  </si>
  <si>
    <t>5822300578</t>
  </si>
  <si>
    <t>SONDANG SINAGA</t>
  </si>
  <si>
    <t>SOLEAR</t>
  </si>
  <si>
    <t>5822300576</t>
  </si>
  <si>
    <t>ANDRIE ABRIANTO</t>
  </si>
  <si>
    <t>5822300680</t>
  </si>
  <si>
    <t>SUHENDRA</t>
  </si>
  <si>
    <t>JATIASIH</t>
  </si>
  <si>
    <t>5822300778</t>
  </si>
  <si>
    <t>DWI ASTINA NINGRUM</t>
  </si>
  <si>
    <t>5822300734</t>
  </si>
  <si>
    <t>RIZKY TSAUNAUVAL B</t>
  </si>
  <si>
    <t>5822600079</t>
  </si>
  <si>
    <t>H M THAMRIN</t>
  </si>
  <si>
    <t>5822600083</t>
  </si>
  <si>
    <t>ISUZU-ELF-NMR 71 THD 5.8 + BAK BESI</t>
  </si>
  <si>
    <t>SAMUEL ISO T TAMPUBOLON</t>
  </si>
  <si>
    <t>5822300163</t>
  </si>
  <si>
    <t>SARI PUJI ASTUTI</t>
  </si>
  <si>
    <t>CIBINONG</t>
  </si>
  <si>
    <t>5822300597</t>
  </si>
  <si>
    <t>AINAL MARDHIAH</t>
  </si>
  <si>
    <t>CIPUTAT TIMUR</t>
  </si>
  <si>
    <t>5822400175</t>
  </si>
  <si>
    <t>EKA PRASETIA</t>
  </si>
  <si>
    <t>TAMBUN SELATAN</t>
  </si>
  <si>
    <t>5822300663</t>
  </si>
  <si>
    <t>JUNAIDI</t>
  </si>
  <si>
    <t>RAJEG</t>
  </si>
  <si>
    <t>SETYANURAININGSIH</t>
  </si>
  <si>
    <t>5822300250</t>
  </si>
  <si>
    <t>IR. BASRIYANTO</t>
  </si>
  <si>
    <t>TANAH SAREAL</t>
  </si>
  <si>
    <t>5822300433</t>
  </si>
  <si>
    <t>HARIS</t>
  </si>
  <si>
    <t>No. Kontrak</t>
  </si>
  <si>
    <t>Aset</t>
  </si>
  <si>
    <t>Tunggakan</t>
  </si>
  <si>
    <t>Days OD</t>
  </si>
  <si>
    <t>Inst</t>
  </si>
  <si>
    <t>Tgl JT</t>
  </si>
  <si>
    <t>Angs</t>
  </si>
  <si>
    <t>OS Principal</t>
  </si>
  <si>
    <t>Agency</t>
  </si>
  <si>
    <t>Reguler Passenger Sales Dealer</t>
  </si>
  <si>
    <t>Reguler Commercial Sales Dealer</t>
  </si>
  <si>
    <t>Captive Passenger Authorized Showroom</t>
  </si>
  <si>
    <t>Captive Passenger Low Rate</t>
  </si>
  <si>
    <t>Captive Passenger Authorized Reguler</t>
  </si>
  <si>
    <t>Captive Passenger High Benefit</t>
  </si>
  <si>
    <t>Simulasi Dana Tunai</t>
  </si>
  <si>
    <t xml:space="preserve">Dana Tunai </t>
  </si>
  <si>
    <t>Used Car</t>
  </si>
  <si>
    <t>TLO All Tenor</t>
  </si>
  <si>
    <t>Actual Lending</t>
  </si>
  <si>
    <t>TJH DANA TUNAI</t>
  </si>
  <si>
    <t>TJH PEMBIAYAAN USED CAR</t>
  </si>
  <si>
    <t>TJH PEMBIAYAAN MOBIL BEKAS</t>
  </si>
  <si>
    <t>SME &amp; Private/Prioritas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</si>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</sst>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Rp&quot;* #,##0_-;\-&quot;Rp&quot;* #,##0_-;_-&quot;Rp&quot;* &quot;-&quot;_-;_-@_-"/>
    <numFmt numFmtId="43" formatCode="_-* #,##0.00_-;\-* #,##0.00_-;_-* &quot;-&quot;??_-;_-@_-"/>
    <numFmt numFmtId="164" formatCode="_(* #,##0_);_(* \(#,##0\);_(* &quot;-&quot;_);_(@_)"/>
    <numFmt numFmtId="165" formatCode="_(* #,##0.00_);_(* \(#,##0.00\);_(* &quot;-&quot;??_);_(@_)"/>
    <numFmt numFmtId="166" formatCode="_(* #,##0_);_(* \(#,##0\);_(* &quot;-&quot;??_);_(@_)"/>
    <numFmt numFmtId="167" formatCode="0.000%"/>
    <numFmt numFmtId="168" formatCode="0.0%"/>
    <numFmt numFmtId="169" formatCode="[$-10409]#,##0;\-#,##0"/>
    <numFmt numFmtId="170" formatCode="_-* #,##0_-;\-* #,##0_-;_-* &quot;-&quot;??_-;_-@_-"/>
    <numFmt numFmtId="171" formatCode="[$-13809]dd/mm/yyyy;@"/>
    <numFmt numFmtId="172" formatCode="0_);\(0\)"/>
    <numFmt numFmtId="173" formatCode="d\-mmm\-yyyy"/>
  </numFmts>
  <fonts count="49">
    <font>
      <sz val="11"/>
      <color theme="1"/>
      <name val="Calibri"/>
      <family val="2"/>
      <scheme val="minor"/>
    </font>
    <font>
      <sz val="11"/>
      <color indexed="8"/>
      <name val="Calibri"/>
      <family val="2"/>
    </font>
    <font>
      <sz val="11"/>
      <name val="Calibri"/>
      <family val="2"/>
    </font>
    <font>
      <sz val="10"/>
      <name val="Arial"/>
      <family val="2"/>
    </font>
    <font>
      <sz val="11"/>
      <color theme="1"/>
      <name val="Calibri"/>
      <family val="2"/>
      <scheme val="minor"/>
    </font>
    <font>
      <sz val="11"/>
      <color rgb="FF000000"/>
      <name val="Calibri1"/>
    </font>
    <font>
      <b/>
      <sz val="10"/>
      <color theme="1"/>
      <name val="Calibri"/>
      <family val="2"/>
      <scheme val="minor"/>
    </font>
    <font>
      <sz val="10"/>
      <color theme="1"/>
      <name val="Calibri"/>
      <family val="2"/>
      <scheme val="minor"/>
    </font>
    <font>
      <sz val="9"/>
      <color theme="1"/>
      <name val="Calibri"/>
      <family val="2"/>
      <scheme val="minor"/>
    </font>
    <font>
      <sz val="10"/>
      <color rgb="FF000000"/>
      <name val="Calibri"/>
      <family val="2"/>
      <scheme val="minor"/>
    </font>
    <font>
      <sz val="11"/>
      <color rgb="FF000000"/>
      <name val="Calibri"/>
      <family val="2"/>
    </font>
    <font>
      <b/>
      <sz val="9"/>
      <color theme="1"/>
      <name val="Calibri"/>
      <family val="2"/>
      <scheme val="minor"/>
    </font>
    <font>
      <i/>
      <sz val="10"/>
      <color theme="1"/>
      <name val="Calibri"/>
      <family val="2"/>
      <scheme val="minor"/>
    </font>
    <font>
      <sz val="8"/>
      <name val="Calibri"/>
      <family val="2"/>
      <scheme val="minor"/>
    </font>
    <font>
      <sz val="10"/>
      <color theme="0"/>
      <name val="Calibri"/>
      <family val="2"/>
      <scheme val="minor"/>
    </font>
    <font>
      <sz val="8"/>
      <color theme="1"/>
      <name val="Calibri"/>
      <family val="2"/>
      <scheme val="minor"/>
    </font>
    <font>
      <b/>
      <sz val="8"/>
      <color theme="1"/>
      <name val="Calibri"/>
      <family val="2"/>
      <scheme val="minor"/>
    </font>
    <font>
      <b/>
      <sz val="8"/>
      <color theme="0"/>
      <name val="Calibri"/>
      <family val="2"/>
      <scheme val="minor"/>
    </font>
    <font>
      <b/>
      <sz val="8"/>
      <name val="Calibri"/>
      <family val="2"/>
      <scheme val="minor"/>
    </font>
    <font>
      <sz val="8"/>
      <color indexed="8"/>
      <name val="Calibri"/>
      <family val="2"/>
    </font>
    <font>
      <b/>
      <sz val="10"/>
      <color rgb="FFFFFFFF"/>
      <name val="Calibri"/>
      <family val="2"/>
      <scheme val="minor"/>
    </font>
    <font>
      <b/>
      <sz val="9"/>
      <color rgb="FFFFFFFF"/>
      <name val="Calibri"/>
      <family val="2"/>
      <scheme val="minor"/>
    </font>
    <font>
      <sz val="9"/>
      <name val="Calibri"/>
      <family val="2"/>
      <scheme val="minor"/>
    </font>
    <font>
      <sz val="10"/>
      <name val="Calibri"/>
      <family val="2"/>
      <scheme val="minor"/>
    </font>
    <font>
      <sz val="9"/>
      <color theme="1"/>
      <name val="Calibri"/>
      <family val="2"/>
    </font>
    <font>
      <sz val="9"/>
      <color theme="0"/>
      <name val="Calibri"/>
      <family val="2"/>
      <scheme val="minor"/>
    </font>
    <font>
      <b/>
      <sz val="9"/>
      <name val="Calibri"/>
      <family val="2"/>
      <scheme val="minor"/>
    </font>
    <font>
      <sz val="8"/>
      <color rgb="FF000000"/>
      <name val="Calibri"/>
      <family val="2"/>
      <scheme val="minor"/>
    </font>
    <font>
      <b/>
      <sz val="10"/>
      <color theme="0"/>
      <name val="Calibri"/>
      <family val="2"/>
      <scheme val="minor"/>
    </font>
    <font>
      <b/>
      <sz val="12"/>
      <color rgb="FFFFFFFF"/>
      <name val="Calibri"/>
      <family val="2"/>
      <scheme val="minor"/>
    </font>
    <font>
      <i/>
      <sz val="8"/>
      <color theme="1"/>
      <name val="Calibri"/>
      <family val="2"/>
      <scheme val="minor"/>
    </font>
    <font>
      <b/>
      <i/>
      <sz val="8"/>
      <color theme="1"/>
      <name val="Calibri"/>
      <family val="2"/>
      <scheme val="minor"/>
    </font>
    <font>
      <b/>
      <sz val="8"/>
      <color indexed="8"/>
      <name val="Calibri"/>
      <family val="2"/>
      <scheme val="minor"/>
    </font>
    <font>
      <sz val="8"/>
      <color indexed="8"/>
      <name val="Calibri"/>
      <family val="2"/>
      <scheme val="minor"/>
    </font>
    <font>
      <sz val="8"/>
      <color rgb="FFFFFFFF"/>
      <name val="Calibri"/>
      <family val="2"/>
      <scheme val="minor"/>
    </font>
    <font>
      <b/>
      <sz val="9"/>
      <color indexed="8"/>
      <name val="Calibri"/>
      <family val="2"/>
      <scheme val="minor"/>
    </font>
    <font>
      <sz val="9"/>
      <color indexed="8"/>
      <name val="Calibri"/>
      <family val="2"/>
      <scheme val="minor"/>
    </font>
    <font>
      <b/>
      <i/>
      <sz val="9"/>
      <name val="Calibri"/>
      <family val="2"/>
      <scheme val="minor"/>
    </font>
    <font>
      <b/>
      <sz val="12"/>
      <color theme="1"/>
      <name val="Calibri"/>
      <family val="2"/>
      <scheme val="minor"/>
    </font>
    <font>
      <b/>
      <sz val="11"/>
      <color rgb="FFF8F8F8"/>
      <name val="Calibri"/>
      <family val="2"/>
      <scheme val="minor"/>
    </font>
    <font>
      <sz val="11"/>
      <color indexed="8"/>
      <name val="Calibri"/>
      <family val="2"/>
      <charset val="1"/>
    </font>
    <font>
      <sz val="8"/>
      <color indexed="8"/>
      <name val="Calibri"/>
      <family val="2"/>
      <charset val="1"/>
    </font>
    <font>
      <i/>
      <sz val="9"/>
      <name val="Calibri"/>
      <family val="2"/>
      <scheme val="minor"/>
    </font>
    <font>
      <sz val="10"/>
      <color rgb="FFC0C0C0"/>
      <name val="Calibri"/>
      <family val="2"/>
      <scheme val="minor"/>
    </font>
    <font>
      <sz val="12"/>
      <color theme="1"/>
      <name val="Calibri"/>
      <family val="2"/>
      <scheme val="minor"/>
    </font>
    <font>
      <b/>
      <sz val="12"/>
      <color theme="0"/>
      <name val="Calibri"/>
      <family val="2"/>
      <scheme val="minor"/>
    </font>
    <font>
      <b/>
      <sz val="8"/>
      <color rgb="FFC00000"/>
      <name val="Calibri"/>
      <family val="2"/>
      <scheme val="minor"/>
    </font>
    <font>
      <sz val="10"/>
      <color rgb="FFDDDDDD"/>
      <name val="Calibri"/>
      <family val="2"/>
      <scheme val="minor"/>
    </font>
    <font>
      <b/>
      <sz val="10"/>
      <color rgb="FFF8F8F8"/>
      <name val="Calibri"/>
      <family val="2"/>
      <scheme val="minor"/>
    </font>
  </fonts>
  <fills count="3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CCFFFF"/>
        <bgColor rgb="FFCCFFFF"/>
      </patternFill>
    </fill>
    <fill>
      <patternFill patternType="solid">
        <fgColor rgb="FF00206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7CEB99"/>
        <bgColor indexed="64"/>
      </patternFill>
    </fill>
    <fill>
      <patternFill patternType="solid">
        <fgColor theme="4" tint="0.59999389629810485"/>
        <bgColor indexed="0"/>
      </patternFill>
    </fill>
    <fill>
      <patternFill patternType="solid">
        <fgColor theme="3" tint="0.79998168889431442"/>
        <bgColor indexed="64"/>
      </patternFill>
    </fill>
    <fill>
      <patternFill patternType="solid">
        <fgColor theme="0" tint="-0.499984740745262"/>
        <bgColor indexed="64"/>
      </patternFill>
    </fill>
    <fill>
      <patternFill patternType="solid">
        <fgColor theme="5" tint="0.39997558519241921"/>
        <bgColor indexed="64"/>
      </patternFill>
    </fill>
    <fill>
      <patternFill patternType="solid">
        <fgColor rgb="FFFFFFFF"/>
        <bgColor indexed="64"/>
      </patternFill>
    </fill>
    <fill>
      <patternFill patternType="solid">
        <fgColor theme="3" tint="0.59999389629810485"/>
        <bgColor indexed="64"/>
      </patternFill>
    </fill>
    <fill>
      <patternFill patternType="solid">
        <fgColor theme="1" tint="0.499984740745262"/>
        <bgColor indexed="64"/>
      </patternFill>
    </fill>
    <fill>
      <patternFill patternType="solid">
        <fgColor theme="0"/>
        <bgColor indexed="55"/>
      </patternFill>
    </fill>
    <fill>
      <patternFill patternType="solid">
        <fgColor indexed="44"/>
        <bgColor indexed="55"/>
      </patternFill>
    </fill>
    <fill>
      <patternFill patternType="solid">
        <fgColor indexed="55"/>
        <bgColor indexed="44"/>
      </patternFill>
    </fill>
    <fill>
      <gradientFill degree="180">
        <stop position="0">
          <color theme="3" tint="0.59999389629810485"/>
        </stop>
        <stop position="1">
          <color rgb="FF030362"/>
        </stop>
      </gradientFill>
    </fill>
    <fill>
      <gradientFill>
        <stop position="0">
          <color theme="3" tint="0.59999389629810485"/>
        </stop>
        <stop position="1">
          <color theme="3" tint="-0.49803155613879818"/>
        </stop>
      </gradientFill>
    </fill>
    <fill>
      <gradientFill degree="180">
        <stop position="0">
          <color theme="3" tint="0.59999389629810485"/>
        </stop>
        <stop position="1">
          <color rgb="FF0F2464"/>
        </stop>
      </gradientFill>
    </fill>
    <fill>
      <gradientFill>
        <stop position="0">
          <color theme="3" tint="0.59999389629810485"/>
        </stop>
        <stop position="1">
          <color rgb="FF0F2464"/>
        </stop>
      </gradientFill>
    </fill>
    <fill>
      <patternFill patternType="solid">
        <fgColor theme="9" tint="0.39997558519241921"/>
        <bgColor indexed="64"/>
      </patternFill>
    </fill>
    <fill>
      <patternFill patternType="solid">
        <fgColor theme="7" tint="0.59999389629810485"/>
        <bgColor indexed="64"/>
      </patternFill>
    </fill>
    <fill>
      <patternFill patternType="solid">
        <fgColor rgb="FF1BF534"/>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style="thin">
        <color indexed="8"/>
      </right>
      <top style="thin">
        <color indexed="8"/>
      </top>
      <bottom style="thin">
        <color indexed="8"/>
      </bottom>
      <diagonal/>
    </border>
  </borders>
  <cellStyleXfs count="10">
    <xf numFmtId="0" fontId="0" fillId="0" borderId="0"/>
    <xf numFmtId="165" fontId="4" fillId="0" borderId="0" applyFont="0" applyFill="0" applyBorder="0" applyAlignment="0" applyProtection="0"/>
    <xf numFmtId="164" fontId="4" fillId="0" borderId="0" applyFont="0" applyFill="0" applyBorder="0" applyAlignment="0" applyProtection="0"/>
    <xf numFmtId="9" fontId="5" fillId="0" borderId="0"/>
    <xf numFmtId="0" fontId="3" fillId="0" borderId="0"/>
    <xf numFmtId="0" fontId="1" fillId="0" borderId="0"/>
    <xf numFmtId="9" fontId="4" fillId="0" borderId="0" applyFont="0" applyFill="0" applyBorder="0" applyAlignment="0" applyProtection="0"/>
    <xf numFmtId="0" fontId="2" fillId="0" borderId="0">
      <alignment vertical="center"/>
    </xf>
    <xf numFmtId="9" fontId="10" fillId="0" borderId="0">
      <alignment vertical="top"/>
      <protection locked="0"/>
    </xf>
    <xf numFmtId="0" fontId="40" fillId="0" borderId="0"/>
  </cellStyleXfs>
  <cellXfs count="574">
    <xf numFmtId="0" fontId="0" fillId="0" borderId="0" xfId="0"/>
    <xf numFmtId="0" fontId="0" fillId="0" borderId="1" xfId="0" applyBorder="1"/>
    <xf numFmtId="0" fontId="8" fillId="8" borderId="1" xfId="0" applyFont="1" applyFill="1" applyBorder="1" applyAlignment="1">
      <alignment horizontal="center" vertical="center"/>
    </xf>
    <xf numFmtId="0" fontId="7" fillId="0" borderId="0" xfId="0" applyFont="1"/>
    <xf numFmtId="0" fontId="7" fillId="8" borderId="1" xfId="0" applyFont="1" applyFill="1" applyBorder="1" applyAlignment="1">
      <alignment horizontal="center"/>
    </xf>
    <xf numFmtId="0" fontId="0" fillId="0" borderId="1" xfId="0" applyBorder="1" applyAlignment="1">
      <alignment horizontal="center"/>
    </xf>
    <xf numFmtId="0" fontId="15" fillId="0" borderId="0" xfId="0" applyFont="1"/>
    <xf numFmtId="0" fontId="15" fillId="0" borderId="0" xfId="0" applyFont="1" applyAlignment="1">
      <alignment horizontal="center"/>
    </xf>
    <xf numFmtId="0" fontId="15" fillId="0" borderId="1" xfId="0" applyFont="1" applyBorder="1" applyAlignment="1">
      <alignment horizontal="center"/>
    </xf>
    <xf numFmtId="0" fontId="15" fillId="0" borderId="1" xfId="0" applyFont="1" applyBorder="1"/>
    <xf numFmtId="166" fontId="15" fillId="0" borderId="0" xfId="1" applyNumberFormat="1" applyFont="1"/>
    <xf numFmtId="166" fontId="15" fillId="0" borderId="1" xfId="1" applyNumberFormat="1" applyFont="1" applyBorder="1"/>
    <xf numFmtId="0" fontId="15" fillId="0" borderId="1" xfId="0" applyFont="1" applyBorder="1" applyAlignment="1">
      <alignment horizontal="center" vertical="center"/>
    </xf>
    <xf numFmtId="10" fontId="15" fillId="0" borderId="0" xfId="0" applyNumberFormat="1" applyFont="1"/>
    <xf numFmtId="10" fontId="15" fillId="0" borderId="1" xfId="0" applyNumberFormat="1" applyFont="1" applyBorder="1"/>
    <xf numFmtId="0" fontId="15" fillId="0" borderId="1" xfId="0" applyFont="1" applyBorder="1" applyAlignment="1">
      <alignment horizontal="right"/>
    </xf>
    <xf numFmtId="10" fontId="15" fillId="3" borderId="1" xfId="0" applyNumberFormat="1" applyFont="1" applyFill="1" applyBorder="1"/>
    <xf numFmtId="10" fontId="15" fillId="0" borderId="1" xfId="6" applyNumberFormat="1" applyFont="1" applyBorder="1"/>
    <xf numFmtId="0" fontId="7" fillId="0" borderId="0" xfId="0" applyFont="1" applyAlignment="1">
      <alignment horizontal="center"/>
    </xf>
    <xf numFmtId="0" fontId="17" fillId="10" borderId="1" xfId="0" applyFont="1" applyFill="1" applyBorder="1" applyAlignment="1" applyProtection="1">
      <alignment horizontal="center" vertical="center"/>
      <protection hidden="1"/>
    </xf>
    <xf numFmtId="10" fontId="17" fillId="10" borderId="1" xfId="0" applyNumberFormat="1" applyFont="1" applyFill="1" applyBorder="1" applyAlignment="1" applyProtection="1">
      <alignment horizontal="center" vertical="center"/>
      <protection hidden="1"/>
    </xf>
    <xf numFmtId="0" fontId="19" fillId="9" borderId="32" xfId="5" applyFont="1" applyFill="1" applyBorder="1"/>
    <xf numFmtId="167" fontId="15" fillId="0" borderId="1" xfId="0" applyNumberFormat="1" applyFont="1" applyBorder="1"/>
    <xf numFmtId="167" fontId="15" fillId="0" borderId="0" xfId="0" applyNumberFormat="1" applyFont="1"/>
    <xf numFmtId="9" fontId="15" fillId="0" borderId="1" xfId="0" applyNumberFormat="1" applyFont="1" applyBorder="1" applyAlignment="1">
      <alignment horizontal="center"/>
    </xf>
    <xf numFmtId="0" fontId="19" fillId="9" borderId="23" xfId="5" applyFont="1" applyFill="1" applyBorder="1"/>
    <xf numFmtId="0" fontId="19" fillId="9" borderId="1" xfId="5" applyFont="1" applyFill="1" applyBorder="1"/>
    <xf numFmtId="1" fontId="15" fillId="0" borderId="0" xfId="0" applyNumberFormat="1" applyFont="1" applyAlignment="1">
      <alignment horizontal="center"/>
    </xf>
    <xf numFmtId="0" fontId="16" fillId="0" borderId="0" xfId="0" applyFont="1" applyProtection="1">
      <protection hidden="1"/>
    </xf>
    <xf numFmtId="0" fontId="15" fillId="0" borderId="0" xfId="0" applyFont="1" applyProtection="1">
      <protection hidden="1"/>
    </xf>
    <xf numFmtId="166" fontId="15" fillId="0" borderId="0" xfId="1" applyNumberFormat="1" applyFont="1" applyProtection="1">
      <protection hidden="1"/>
    </xf>
    <xf numFmtId="10" fontId="15" fillId="0" borderId="1" xfId="0" applyNumberFormat="1" applyFont="1" applyBorder="1" applyAlignment="1" applyProtection="1">
      <alignment horizontal="center"/>
      <protection hidden="1"/>
    </xf>
    <xf numFmtId="164" fontId="15" fillId="0" borderId="1" xfId="2" applyFont="1" applyBorder="1" applyProtection="1">
      <protection hidden="1"/>
    </xf>
    <xf numFmtId="0" fontId="8" fillId="0" borderId="0" xfId="0" applyFont="1"/>
    <xf numFmtId="0" fontId="15" fillId="6" borderId="1" xfId="0" applyFont="1" applyFill="1" applyBorder="1" applyAlignment="1">
      <alignment horizontal="center"/>
    </xf>
    <xf numFmtId="0" fontId="8" fillId="0" borderId="0" xfId="0" applyFont="1" applyAlignment="1">
      <alignment horizontal="center"/>
    </xf>
    <xf numFmtId="166" fontId="15" fillId="0" borderId="0" xfId="0" applyNumberFormat="1" applyFont="1"/>
    <xf numFmtId="10" fontId="15" fillId="0" borderId="1" xfId="6" applyNumberFormat="1" applyFont="1" applyBorder="1" applyProtection="1"/>
    <xf numFmtId="0" fontId="7" fillId="0" borderId="1" xfId="0" applyFont="1" applyBorder="1"/>
    <xf numFmtId="0" fontId="13" fillId="0" borderId="1" xfId="0" applyFont="1" applyBorder="1" applyAlignment="1" applyProtection="1">
      <alignment horizontal="center"/>
      <protection hidden="1"/>
    </xf>
    <xf numFmtId="0" fontId="13" fillId="0" borderId="0" xfId="0" applyFont="1" applyAlignment="1" applyProtection="1">
      <alignment horizontal="center" vertical="center" wrapText="1"/>
      <protection hidden="1"/>
    </xf>
    <xf numFmtId="3" fontId="13" fillId="0" borderId="0" xfId="0" applyNumberFormat="1" applyFont="1" applyProtection="1">
      <protection hidden="1"/>
    </xf>
    <xf numFmtId="0" fontId="15" fillId="3" borderId="1" xfId="0" applyFont="1" applyFill="1" applyBorder="1" applyAlignment="1">
      <alignment horizontal="right" vertical="center"/>
    </xf>
    <xf numFmtId="0" fontId="15" fillId="6" borderId="1" xfId="0" applyFont="1" applyFill="1" applyBorder="1" applyAlignment="1">
      <alignment horizontal="right"/>
    </xf>
    <xf numFmtId="9" fontId="15" fillId="6" borderId="1" xfId="0" applyNumberFormat="1" applyFont="1" applyFill="1" applyBorder="1" applyAlignment="1">
      <alignment horizontal="center"/>
    </xf>
    <xf numFmtId="10" fontId="15" fillId="0" borderId="0" xfId="6" applyNumberFormat="1" applyFont="1"/>
    <xf numFmtId="0" fontId="13" fillId="0" borderId="0" xfId="0" applyFont="1"/>
    <xf numFmtId="0" fontId="7" fillId="4" borderId="0" xfId="0" applyFont="1" applyFill="1" applyAlignment="1">
      <alignment vertical="center"/>
    </xf>
    <xf numFmtId="0" fontId="7" fillId="4" borderId="0" xfId="0" applyFont="1" applyFill="1" applyAlignment="1">
      <alignment horizontal="center" vertical="center"/>
    </xf>
    <xf numFmtId="0" fontId="8" fillId="0" borderId="4" xfId="0" applyFont="1" applyBorder="1"/>
    <xf numFmtId="0" fontId="7" fillId="0" borderId="0" xfId="0" applyFont="1" applyAlignment="1">
      <alignment horizontal="left"/>
    </xf>
    <xf numFmtId="0" fontId="7" fillId="0" borderId="1" xfId="0" applyFont="1" applyBorder="1" applyAlignment="1">
      <alignment horizontal="center"/>
    </xf>
    <xf numFmtId="0" fontId="7" fillId="0" borderId="1" xfId="0" applyFont="1" applyBorder="1" applyAlignment="1">
      <alignment horizontal="left"/>
    </xf>
    <xf numFmtId="166" fontId="8" fillId="0" borderId="2" xfId="1" applyNumberFormat="1" applyFont="1" applyBorder="1" applyAlignment="1" applyProtection="1">
      <alignment horizontal="center"/>
    </xf>
    <xf numFmtId="0" fontId="23" fillId="0" borderId="1" xfId="0" applyFont="1" applyBorder="1" applyAlignment="1">
      <alignment horizontal="left" vertical="center"/>
    </xf>
    <xf numFmtId="0" fontId="9" fillId="0" borderId="1" xfId="0" applyFont="1" applyBorder="1" applyAlignment="1">
      <alignment horizontal="left" vertical="center"/>
    </xf>
    <xf numFmtId="37" fontId="13" fillId="4" borderId="1" xfId="4" applyNumberFormat="1" applyFont="1" applyFill="1" applyBorder="1" applyAlignment="1">
      <alignment vertical="center"/>
    </xf>
    <xf numFmtId="37" fontId="13" fillId="0" borderId="1" xfId="4" applyNumberFormat="1" applyFont="1" applyBorder="1" applyAlignment="1">
      <alignment vertical="center"/>
    </xf>
    <xf numFmtId="0" fontId="13" fillId="4" borderId="1" xfId="4" applyFont="1" applyFill="1" applyBorder="1" applyAlignment="1">
      <alignment horizontal="left" vertical="center"/>
    </xf>
    <xf numFmtId="0" fontId="13" fillId="4" borderId="1" xfId="4" applyFont="1" applyFill="1" applyBorder="1" applyAlignment="1">
      <alignment vertical="center"/>
    </xf>
    <xf numFmtId="0" fontId="7" fillId="0" borderId="0" xfId="0" applyFont="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7" fillId="0" borderId="15" xfId="0" applyFont="1" applyBorder="1" applyAlignment="1">
      <alignment horizontal="left" vertical="center"/>
    </xf>
    <xf numFmtId="0" fontId="7" fillId="0" borderId="16" xfId="0" applyFont="1" applyBorder="1" applyAlignment="1">
      <alignment horizontal="left" vertical="center"/>
    </xf>
    <xf numFmtId="0" fontId="7" fillId="0" borderId="17" xfId="0" applyFont="1" applyBorder="1" applyAlignment="1">
      <alignment horizontal="left" vertical="center"/>
    </xf>
    <xf numFmtId="0" fontId="7" fillId="0" borderId="18" xfId="0" applyFont="1" applyBorder="1" applyAlignment="1">
      <alignment horizontal="left" vertical="center"/>
    </xf>
    <xf numFmtId="37" fontId="23" fillId="4" borderId="1" xfId="4" applyNumberFormat="1" applyFont="1" applyFill="1" applyBorder="1" applyAlignment="1">
      <alignment vertical="center"/>
    </xf>
    <xf numFmtId="0" fontId="23" fillId="4" borderId="1" xfId="4" applyFont="1" applyFill="1" applyBorder="1" applyAlignment="1">
      <alignment horizontal="left" vertical="center"/>
    </xf>
    <xf numFmtId="0" fontId="23" fillId="4" borderId="1" xfId="4" applyFont="1" applyFill="1" applyBorder="1" applyAlignment="1">
      <alignment vertical="center"/>
    </xf>
    <xf numFmtId="0" fontId="32" fillId="0" borderId="9" xfId="0" applyFont="1" applyBorder="1" applyAlignment="1" applyProtection="1">
      <alignment vertical="top" wrapText="1" readingOrder="1"/>
      <protection locked="0"/>
    </xf>
    <xf numFmtId="0" fontId="33" fillId="0" borderId="9" xfId="0" applyFont="1" applyBorder="1" applyAlignment="1" applyProtection="1">
      <alignment vertical="top" wrapText="1" readingOrder="1"/>
      <protection locked="0"/>
    </xf>
    <xf numFmtId="0" fontId="33" fillId="0" borderId="9" xfId="0" applyFont="1" applyBorder="1" applyAlignment="1" applyProtection="1">
      <alignment horizontal="right" vertical="top" wrapText="1" readingOrder="1"/>
      <protection locked="0"/>
    </xf>
    <xf numFmtId="169" fontId="33" fillId="0" borderId="9" xfId="0" applyNumberFormat="1" applyFont="1" applyBorder="1" applyAlignment="1" applyProtection="1">
      <alignment horizontal="right" vertical="top" wrapText="1" readingOrder="1"/>
      <protection locked="0"/>
    </xf>
    <xf numFmtId="0" fontId="13" fillId="8" borderId="10" xfId="0" applyFont="1" applyFill="1" applyBorder="1" applyAlignment="1" applyProtection="1">
      <alignment horizontal="center" vertical="top" wrapText="1"/>
      <protection locked="0"/>
    </xf>
    <xf numFmtId="0" fontId="32" fillId="14" borderId="9" xfId="0" applyFont="1" applyFill="1" applyBorder="1" applyAlignment="1" applyProtection="1">
      <alignment horizontal="center" vertical="top" wrapText="1" readingOrder="1"/>
      <protection locked="0"/>
    </xf>
    <xf numFmtId="0" fontId="13" fillId="0" borderId="1" xfId="0" applyFont="1" applyBorder="1"/>
    <xf numFmtId="0" fontId="33" fillId="0" borderId="1" xfId="0" applyFont="1" applyBorder="1" applyAlignment="1" applyProtection="1">
      <alignment vertical="top" wrapText="1" readingOrder="1"/>
      <protection locked="0"/>
    </xf>
    <xf numFmtId="0" fontId="13" fillId="15" borderId="1" xfId="0" applyFont="1" applyFill="1" applyBorder="1" applyAlignment="1">
      <alignment horizontal="center"/>
    </xf>
    <xf numFmtId="165" fontId="13" fillId="0" borderId="0" xfId="1" applyFont="1"/>
    <xf numFmtId="166" fontId="13" fillId="0" borderId="0" xfId="1" applyNumberFormat="1" applyFont="1"/>
    <xf numFmtId="10" fontId="8" fillId="0" borderId="1" xfId="0" quotePrefix="1" applyNumberFormat="1" applyFont="1" applyBorder="1"/>
    <xf numFmtId="10" fontId="8" fillId="0" borderId="1" xfId="6" quotePrefix="1" applyNumberFormat="1" applyFont="1" applyBorder="1" applyAlignment="1" applyProtection="1"/>
    <xf numFmtId="10" fontId="15" fillId="4" borderId="1" xfId="6" applyNumberFormat="1" applyFont="1" applyFill="1" applyBorder="1" applyAlignment="1">
      <alignment horizontal="center"/>
    </xf>
    <xf numFmtId="0" fontId="8" fillId="0" borderId="1" xfId="0" applyFont="1" applyBorder="1" applyAlignment="1">
      <alignment horizontal="left"/>
    </xf>
    <xf numFmtId="0" fontId="8" fillId="0" borderId="1" xfId="0" applyFont="1" applyBorder="1"/>
    <xf numFmtId="10" fontId="8" fillId="0" borderId="0" xfId="0" applyNumberFormat="1" applyFont="1"/>
    <xf numFmtId="0" fontId="25" fillId="8" borderId="1" xfId="0" applyFont="1" applyFill="1" applyBorder="1" applyAlignment="1">
      <alignment horizontal="center" vertical="center"/>
    </xf>
    <xf numFmtId="0" fontId="25" fillId="8" borderId="1" xfId="0" applyFont="1" applyFill="1" applyBorder="1" applyAlignment="1">
      <alignment vertical="center"/>
    </xf>
    <xf numFmtId="0" fontId="8" fillId="4" borderId="1" xfId="0" applyFont="1" applyFill="1" applyBorder="1" applyAlignment="1">
      <alignment horizontal="center" vertical="center"/>
    </xf>
    <xf numFmtId="0" fontId="8" fillId="4" borderId="1" xfId="0" applyFont="1" applyFill="1" applyBorder="1" applyAlignment="1">
      <alignment horizontal="left" vertical="center"/>
    </xf>
    <xf numFmtId="10" fontId="8" fillId="4" borderId="1" xfId="6" applyNumberFormat="1" applyFont="1" applyFill="1" applyBorder="1" applyAlignment="1">
      <alignment horizontal="center" vertical="center"/>
    </xf>
    <xf numFmtId="38" fontId="8" fillId="4" borderId="1" xfId="6" applyNumberFormat="1" applyFont="1" applyFill="1" applyBorder="1" applyAlignment="1">
      <alignment horizontal="center" vertical="center"/>
    </xf>
    <xf numFmtId="0" fontId="8" fillId="4" borderId="0" xfId="0" applyFont="1" applyFill="1" applyAlignment="1">
      <alignment horizontal="left" vertical="center"/>
    </xf>
    <xf numFmtId="10" fontId="8" fillId="4" borderId="0" xfId="0" applyNumberFormat="1" applyFont="1" applyFill="1" applyAlignment="1">
      <alignment horizontal="center" vertical="center"/>
    </xf>
    <xf numFmtId="0" fontId="8" fillId="8" borderId="26" xfId="0" applyFont="1" applyFill="1" applyBorder="1" applyAlignment="1">
      <alignment horizontal="center"/>
    </xf>
    <xf numFmtId="0" fontId="8" fillId="8" borderId="33" xfId="0" applyFont="1" applyFill="1" applyBorder="1" applyAlignment="1">
      <alignment horizontal="center"/>
    </xf>
    <xf numFmtId="0" fontId="8" fillId="3" borderId="27" xfId="0" applyFont="1" applyFill="1" applyBorder="1" applyAlignment="1">
      <alignment horizontal="center"/>
    </xf>
    <xf numFmtId="0" fontId="8" fillId="3" borderId="28" xfId="0" applyFont="1" applyFill="1" applyBorder="1" applyAlignment="1">
      <alignment horizontal="center"/>
    </xf>
    <xf numFmtId="0" fontId="8" fillId="8" borderId="27" xfId="0" applyFont="1" applyFill="1" applyBorder="1" applyAlignment="1">
      <alignment horizontal="center"/>
    </xf>
    <xf numFmtId="0" fontId="8" fillId="8" borderId="28" xfId="0" applyFont="1" applyFill="1" applyBorder="1" applyAlignment="1">
      <alignment horizontal="center"/>
    </xf>
    <xf numFmtId="10" fontId="8" fillId="3" borderId="29" xfId="0" quotePrefix="1" applyNumberFormat="1" applyFont="1" applyFill="1" applyBorder="1"/>
    <xf numFmtId="10" fontId="21" fillId="16" borderId="30" xfId="6" quotePrefix="1" applyNumberFormat="1" applyFont="1" applyFill="1" applyBorder="1" applyAlignment="1" applyProtection="1"/>
    <xf numFmtId="0" fontId="8" fillId="4" borderId="0" xfId="0" applyFont="1" applyFill="1" applyAlignment="1">
      <alignment horizontal="center" vertical="center"/>
    </xf>
    <xf numFmtId="10" fontId="8" fillId="4" borderId="0" xfId="6" applyNumberFormat="1" applyFont="1" applyFill="1" applyBorder="1" applyAlignment="1">
      <alignment horizontal="center" vertical="center"/>
    </xf>
    <xf numFmtId="38" fontId="8" fillId="4" borderId="0" xfId="6" applyNumberFormat="1" applyFont="1" applyFill="1" applyBorder="1" applyAlignment="1">
      <alignment horizontal="center" vertical="center"/>
    </xf>
    <xf numFmtId="0" fontId="8" fillId="0" borderId="1" xfId="0" applyFont="1" applyBorder="1" applyAlignment="1">
      <alignment horizontal="center"/>
    </xf>
    <xf numFmtId="10" fontId="15" fillId="0" borderId="0" xfId="6" applyNumberFormat="1" applyFont="1" applyBorder="1"/>
    <xf numFmtId="166" fontId="15" fillId="0" borderId="0" xfId="1" applyNumberFormat="1" applyFont="1" applyBorder="1"/>
    <xf numFmtId="0" fontId="19" fillId="9" borderId="0" xfId="5" applyFont="1" applyFill="1"/>
    <xf numFmtId="0" fontId="15" fillId="17" borderId="1" xfId="0" applyFont="1" applyFill="1" applyBorder="1" applyAlignment="1">
      <alignment horizontal="right"/>
    </xf>
    <xf numFmtId="0" fontId="15" fillId="17" borderId="1" xfId="0" applyFont="1" applyFill="1" applyBorder="1" applyAlignment="1">
      <alignment horizontal="center"/>
    </xf>
    <xf numFmtId="9" fontId="15" fillId="17" borderId="1" xfId="0" applyNumberFormat="1" applyFont="1" applyFill="1" applyBorder="1" applyAlignment="1">
      <alignment horizontal="center"/>
    </xf>
    <xf numFmtId="3" fontId="13" fillId="0" borderId="1" xfId="0" applyNumberFormat="1" applyFont="1" applyBorder="1" applyProtection="1">
      <protection hidden="1"/>
    </xf>
    <xf numFmtId="0" fontId="22" fillId="0" borderId="0" xfId="0" applyFont="1"/>
    <xf numFmtId="0" fontId="22" fillId="8" borderId="10" xfId="0" applyFont="1" applyFill="1" applyBorder="1" applyAlignment="1" applyProtection="1">
      <alignment horizontal="center" vertical="top" wrapText="1"/>
      <protection locked="0"/>
    </xf>
    <xf numFmtId="0" fontId="35" fillId="14" borderId="9" xfId="0" applyFont="1" applyFill="1" applyBorder="1" applyAlignment="1" applyProtection="1">
      <alignment horizontal="center" vertical="top" wrapText="1" readingOrder="1"/>
      <protection locked="0"/>
    </xf>
    <xf numFmtId="0" fontId="35" fillId="0" borderId="9" xfId="0" applyFont="1" applyBorder="1" applyAlignment="1" applyProtection="1">
      <alignment vertical="top" wrapText="1" readingOrder="1"/>
      <protection locked="0"/>
    </xf>
    <xf numFmtId="0" fontId="36" fillId="0" borderId="9" xfId="0" applyFont="1" applyBorder="1" applyAlignment="1" applyProtection="1">
      <alignment vertical="top" wrapText="1" readingOrder="1"/>
      <protection locked="0"/>
    </xf>
    <xf numFmtId="0" fontId="36" fillId="0" borderId="9" xfId="0" applyFont="1" applyBorder="1" applyAlignment="1" applyProtection="1">
      <alignment horizontal="right" vertical="top" wrapText="1" readingOrder="1"/>
      <protection locked="0"/>
    </xf>
    <xf numFmtId="169" fontId="36" fillId="0" borderId="9" xfId="0" applyNumberFormat="1" applyFont="1" applyBorder="1" applyAlignment="1" applyProtection="1">
      <alignment horizontal="right" vertical="top" wrapText="1" readingOrder="1"/>
      <protection locked="0"/>
    </xf>
    <xf numFmtId="0" fontId="35" fillId="3" borderId="9" xfId="0" applyFont="1" applyFill="1" applyBorder="1" applyAlignment="1" applyProtection="1">
      <alignment vertical="top" wrapText="1" readingOrder="1"/>
      <protection locked="0"/>
    </xf>
    <xf numFmtId="0" fontId="36" fillId="3" borderId="9" xfId="0" applyFont="1" applyFill="1" applyBorder="1" applyAlignment="1" applyProtection="1">
      <alignment vertical="top" wrapText="1" readingOrder="1"/>
      <protection locked="0"/>
    </xf>
    <xf numFmtId="169" fontId="36" fillId="3" borderId="9" xfId="0" applyNumberFormat="1" applyFont="1" applyFill="1" applyBorder="1" applyAlignment="1" applyProtection="1">
      <alignment horizontal="right" vertical="top" wrapText="1" readingOrder="1"/>
      <protection locked="0"/>
    </xf>
    <xf numFmtId="0" fontId="36" fillId="3" borderId="9" xfId="0" applyFont="1" applyFill="1" applyBorder="1" applyAlignment="1" applyProtection="1">
      <alignment horizontal="right" vertical="top" wrapText="1" readingOrder="1"/>
      <protection locked="0"/>
    </xf>
    <xf numFmtId="0" fontId="22" fillId="15" borderId="10" xfId="0" applyFont="1" applyFill="1" applyBorder="1" applyAlignment="1" applyProtection="1">
      <alignment horizontal="center" vertical="top" wrapText="1"/>
      <protection locked="0"/>
    </xf>
    <xf numFmtId="0" fontId="0" fillId="15" borderId="0" xfId="0" applyFill="1" applyAlignment="1">
      <alignment horizontal="center"/>
    </xf>
    <xf numFmtId="166" fontId="8" fillId="0" borderId="1" xfId="1" applyNumberFormat="1" applyFont="1" applyBorder="1" applyAlignment="1" applyProtection="1"/>
    <xf numFmtId="166" fontId="8" fillId="0" borderId="1" xfId="1" applyNumberFormat="1" applyFont="1" applyBorder="1" applyAlignment="1" applyProtection="1">
      <alignment horizontal="center"/>
    </xf>
    <xf numFmtId="10" fontId="11" fillId="0" borderId="1" xfId="6" applyNumberFormat="1" applyFont="1" applyBorder="1" applyAlignment="1" applyProtection="1"/>
    <xf numFmtId="9" fontId="8" fillId="0" borderId="1" xfId="0" applyNumberFormat="1" applyFont="1" applyBorder="1"/>
    <xf numFmtId="10" fontId="11" fillId="0" borderId="1" xfId="6" applyNumberFormat="1" applyFont="1" applyBorder="1" applyAlignment="1" applyProtection="1">
      <alignment vertical="center"/>
    </xf>
    <xf numFmtId="10" fontId="8" fillId="0" borderId="1" xfId="0" applyNumberFormat="1" applyFont="1" applyBorder="1"/>
    <xf numFmtId="10" fontId="8" fillId="0" borderId="1" xfId="6" applyNumberFormat="1" applyFont="1" applyBorder="1" applyAlignment="1" applyProtection="1">
      <alignment horizontal="center"/>
    </xf>
    <xf numFmtId="10" fontId="8" fillId="0" borderId="1" xfId="1" applyNumberFormat="1" applyFont="1" applyBorder="1" applyAlignment="1" applyProtection="1">
      <alignment horizontal="center"/>
    </xf>
    <xf numFmtId="0" fontId="8" fillId="11" borderId="1" xfId="0" applyFont="1" applyFill="1" applyBorder="1" applyAlignment="1">
      <alignment horizontal="center"/>
    </xf>
    <xf numFmtId="9" fontId="7" fillId="0" borderId="0" xfId="0" applyNumberFormat="1" applyFont="1" applyAlignment="1">
      <alignment horizontal="left"/>
    </xf>
    <xf numFmtId="42" fontId="15" fillId="0" borderId="0" xfId="0" applyNumberFormat="1" applyFont="1"/>
    <xf numFmtId="167" fontId="15" fillId="0" borderId="0" xfId="6" applyNumberFormat="1" applyFont="1"/>
    <xf numFmtId="10" fontId="15" fillId="3" borderId="1" xfId="0" applyNumberFormat="1" applyFont="1" applyFill="1" applyBorder="1" applyAlignment="1" applyProtection="1">
      <alignment horizontal="center"/>
      <protection hidden="1"/>
    </xf>
    <xf numFmtId="0" fontId="8" fillId="5" borderId="1" xfId="0" applyFont="1" applyFill="1" applyBorder="1" applyAlignment="1">
      <alignment horizontal="center"/>
    </xf>
    <xf numFmtId="0" fontId="8" fillId="0" borderId="2" xfId="0" applyFont="1" applyBorder="1" applyAlignment="1">
      <alignment horizontal="left"/>
    </xf>
    <xf numFmtId="0" fontId="8" fillId="0" borderId="3" xfId="0" applyFont="1" applyBorder="1" applyAlignment="1">
      <alignment horizontal="left"/>
    </xf>
    <xf numFmtId="166" fontId="8" fillId="0" borderId="0" xfId="0" applyNumberFormat="1" applyFont="1" applyAlignment="1">
      <alignment horizontal="center"/>
    </xf>
    <xf numFmtId="0" fontId="8" fillId="0" borderId="4" xfId="0" applyFont="1" applyBorder="1" applyAlignment="1">
      <alignment horizontal="left"/>
    </xf>
    <xf numFmtId="0" fontId="15" fillId="0" borderId="0" xfId="0" applyFont="1" applyAlignment="1">
      <alignment horizontal="left"/>
    </xf>
    <xf numFmtId="0" fontId="18" fillId="18" borderId="1" xfId="0" applyFont="1" applyFill="1" applyBorder="1" applyAlignment="1" applyProtection="1">
      <alignment horizontal="center" vertical="center"/>
      <protection hidden="1"/>
    </xf>
    <xf numFmtId="10" fontId="18" fillId="18" borderId="1" xfId="0" applyNumberFormat="1" applyFont="1" applyFill="1" applyBorder="1" applyAlignment="1" applyProtection="1">
      <alignment horizontal="center" vertical="center"/>
      <protection hidden="1"/>
    </xf>
    <xf numFmtId="9" fontId="15" fillId="3" borderId="1" xfId="0" applyNumberFormat="1" applyFont="1" applyFill="1" applyBorder="1"/>
    <xf numFmtId="168" fontId="8" fillId="0" borderId="1" xfId="6" applyNumberFormat="1" applyFont="1" applyBorder="1" applyAlignment="1" applyProtection="1">
      <alignment horizontal="center"/>
    </xf>
    <xf numFmtId="0" fontId="8" fillId="3" borderId="1" xfId="0" applyFont="1" applyFill="1" applyBorder="1"/>
    <xf numFmtId="166" fontId="8" fillId="3" borderId="1" xfId="1" applyNumberFormat="1" applyFont="1" applyFill="1" applyBorder="1" applyAlignment="1"/>
    <xf numFmtId="0" fontId="8" fillId="3" borderId="3" xfId="0" applyFont="1" applyFill="1" applyBorder="1"/>
    <xf numFmtId="0" fontId="8" fillId="3" borderId="1" xfId="0" applyFont="1" applyFill="1" applyBorder="1" applyAlignment="1">
      <alignment horizontal="center"/>
    </xf>
    <xf numFmtId="0" fontId="8" fillId="0" borderId="3" xfId="0" applyFont="1" applyBorder="1" applyAlignment="1">
      <alignment horizontal="center"/>
    </xf>
    <xf numFmtId="10" fontId="8" fillId="3" borderId="1" xfId="0" applyNumberFormat="1" applyFont="1" applyFill="1" applyBorder="1"/>
    <xf numFmtId="0" fontId="8" fillId="0" borderId="2" xfId="0" applyFont="1" applyBorder="1"/>
    <xf numFmtId="0" fontId="8" fillId="0" borderId="3" xfId="0" applyFont="1" applyBorder="1"/>
    <xf numFmtId="166" fontId="8" fillId="0" borderId="0" xfId="0" applyNumberFormat="1" applyFont="1"/>
    <xf numFmtId="166" fontId="8" fillId="0" borderId="1" xfId="0" applyNumberFormat="1" applyFont="1" applyBorder="1"/>
    <xf numFmtId="42" fontId="7" fillId="4" borderId="0" xfId="1" applyNumberFormat="1" applyFont="1" applyFill="1" applyBorder="1" applyAlignment="1">
      <alignment vertical="center"/>
    </xf>
    <xf numFmtId="10" fontId="8" fillId="0" borderId="1" xfId="0" applyNumberFormat="1" applyFont="1" applyBorder="1" applyAlignment="1">
      <alignment horizontal="center"/>
    </xf>
    <xf numFmtId="10" fontId="8" fillId="0" borderId="0" xfId="6" applyNumberFormat="1" applyFont="1"/>
    <xf numFmtId="10" fontId="8" fillId="0" borderId="1" xfId="6" applyNumberFormat="1" applyFont="1" applyBorder="1" applyAlignment="1">
      <alignment horizontal="center"/>
    </xf>
    <xf numFmtId="10" fontId="8" fillId="0" borderId="24" xfId="6" applyNumberFormat="1" applyFont="1" applyBorder="1" applyAlignment="1">
      <alignment horizontal="center"/>
    </xf>
    <xf numFmtId="42" fontId="7" fillId="0" borderId="1" xfId="1" applyNumberFormat="1" applyFont="1" applyBorder="1" applyAlignment="1">
      <alignment horizontal="right" vertical="center"/>
    </xf>
    <xf numFmtId="0" fontId="7" fillId="2" borderId="0" xfId="0" applyFont="1" applyFill="1" applyAlignment="1">
      <alignment horizontal="left" vertical="center"/>
    </xf>
    <xf numFmtId="0" fontId="30" fillId="0" borderId="0" xfId="0" applyFont="1" applyAlignment="1">
      <alignment horizontal="left"/>
    </xf>
    <xf numFmtId="42" fontId="7" fillId="2" borderId="0" xfId="1" applyNumberFormat="1" applyFont="1" applyFill="1" applyBorder="1" applyAlignment="1">
      <alignment vertical="center"/>
    </xf>
    <xf numFmtId="42" fontId="7" fillId="2" borderId="0" xfId="1" applyNumberFormat="1" applyFont="1" applyFill="1" applyBorder="1" applyAlignment="1">
      <alignment horizontal="center" vertical="center"/>
    </xf>
    <xf numFmtId="42" fontId="7" fillId="0" borderId="0" xfId="1" applyNumberFormat="1" applyFont="1" applyBorder="1" applyAlignment="1">
      <alignment horizontal="right" vertical="center"/>
    </xf>
    <xf numFmtId="42" fontId="7" fillId="0" borderId="0" xfId="0" applyNumberFormat="1" applyFont="1" applyAlignment="1">
      <alignment horizontal="right" vertical="center"/>
    </xf>
    <xf numFmtId="42" fontId="7" fillId="4" borderId="0" xfId="0" applyNumberFormat="1" applyFont="1" applyFill="1" applyAlignment="1">
      <alignment horizontal="right" vertical="center"/>
    </xf>
    <xf numFmtId="0" fontId="13" fillId="0" borderId="0" xfId="0" applyFont="1" applyAlignment="1">
      <alignment horizontal="center"/>
    </xf>
    <xf numFmtId="0" fontId="13" fillId="0" borderId="0" xfId="0" applyFont="1" applyAlignment="1">
      <alignment horizontal="left"/>
    </xf>
    <xf numFmtId="0" fontId="41" fillId="0" borderId="0" xfId="9" applyFont="1"/>
    <xf numFmtId="0" fontId="13" fillId="8" borderId="1" xfId="0" applyFont="1" applyFill="1" applyBorder="1" applyAlignment="1">
      <alignment horizontal="center"/>
    </xf>
    <xf numFmtId="0" fontId="13" fillId="8" borderId="3" xfId="0" applyFont="1" applyFill="1" applyBorder="1" applyAlignment="1">
      <alignment horizontal="center"/>
    </xf>
    <xf numFmtId="0" fontId="41" fillId="8" borderId="1" xfId="9" applyFont="1" applyFill="1" applyBorder="1" applyAlignment="1">
      <alignment horizontal="center"/>
    </xf>
    <xf numFmtId="0" fontId="13" fillId="0" borderId="1" xfId="0" applyFont="1" applyBorder="1" applyAlignment="1">
      <alignment horizontal="center"/>
    </xf>
    <xf numFmtId="0" fontId="41" fillId="21" borderId="1" xfId="9" applyFont="1" applyFill="1" applyBorder="1" applyAlignment="1">
      <alignment horizontal="left" vertical="center"/>
    </xf>
    <xf numFmtId="0" fontId="41" fillId="21" borderId="1" xfId="9" applyFont="1" applyFill="1" applyBorder="1" applyAlignment="1">
      <alignment horizontal="center" vertical="center"/>
    </xf>
    <xf numFmtId="0" fontId="41" fillId="21" borderId="0" xfId="9" applyFont="1" applyFill="1" applyAlignment="1">
      <alignment horizontal="center" vertical="center"/>
    </xf>
    <xf numFmtId="0" fontId="33" fillId="8" borderId="1" xfId="0" applyFont="1" applyFill="1" applyBorder="1" applyAlignment="1" applyProtection="1">
      <alignment horizontal="center" vertical="top" wrapText="1" readingOrder="1"/>
      <protection locked="0"/>
    </xf>
    <xf numFmtId="0" fontId="33" fillId="8" borderId="3" xfId="0" applyFont="1" applyFill="1" applyBorder="1" applyAlignment="1" applyProtection="1">
      <alignment horizontal="center" vertical="top" wrapText="1" readingOrder="1"/>
      <protection locked="0"/>
    </xf>
    <xf numFmtId="0" fontId="41" fillId="22" borderId="36" xfId="9" applyFont="1" applyFill="1" applyBorder="1" applyAlignment="1">
      <alignment horizontal="center" vertical="center"/>
    </xf>
    <xf numFmtId="0" fontId="41" fillId="22" borderId="36" xfId="9" applyFont="1" applyFill="1" applyBorder="1" applyAlignment="1" applyProtection="1">
      <alignment horizontal="center" vertical="center" wrapText="1"/>
      <protection locked="0"/>
    </xf>
    <xf numFmtId="0" fontId="41" fillId="22" borderId="36" xfId="9" applyFont="1" applyFill="1" applyBorder="1" applyAlignment="1" applyProtection="1">
      <alignment horizontal="center" vertical="top" wrapText="1"/>
      <protection locked="0"/>
    </xf>
    <xf numFmtId="0" fontId="41" fillId="22" borderId="36" xfId="9" applyFont="1" applyFill="1" applyBorder="1" applyAlignment="1">
      <alignment horizontal="center"/>
    </xf>
    <xf numFmtId="0" fontId="41" fillId="22" borderId="36" xfId="9" applyFont="1" applyFill="1" applyBorder="1"/>
    <xf numFmtId="0" fontId="13" fillId="5" borderId="1" xfId="0" applyFont="1" applyFill="1" applyBorder="1"/>
    <xf numFmtId="0" fontId="33" fillId="21" borderId="1" xfId="9" applyFont="1" applyFill="1" applyBorder="1" applyAlignment="1" applyProtection="1">
      <alignment horizontal="center" vertical="center" wrapText="1"/>
      <protection locked="0"/>
    </xf>
    <xf numFmtId="0" fontId="33" fillId="21" borderId="37" xfId="9" applyFont="1" applyFill="1" applyBorder="1" applyAlignment="1">
      <alignment horizontal="center" vertical="center"/>
    </xf>
    <xf numFmtId="0" fontId="33" fillId="21" borderId="36" xfId="9" applyFont="1" applyFill="1" applyBorder="1" applyAlignment="1">
      <alignment horizontal="center" vertical="center"/>
    </xf>
    <xf numFmtId="0" fontId="33" fillId="21" borderId="36" xfId="9" applyFont="1" applyFill="1" applyBorder="1" applyAlignment="1" applyProtection="1">
      <alignment horizontal="center" vertical="top" wrapText="1"/>
      <protection locked="0"/>
    </xf>
    <xf numFmtId="0" fontId="41" fillId="21" borderId="9" xfId="9" applyFont="1" applyFill="1" applyBorder="1" applyAlignment="1">
      <alignment horizontal="center" vertical="center"/>
    </xf>
    <xf numFmtId="0" fontId="33" fillId="21" borderId="36" xfId="9" applyFont="1" applyFill="1" applyBorder="1" applyAlignment="1">
      <alignment horizontal="center"/>
    </xf>
    <xf numFmtId="0" fontId="33" fillId="21" borderId="36" xfId="9" applyFont="1" applyFill="1" applyBorder="1"/>
    <xf numFmtId="0" fontId="41" fillId="0" borderId="9" xfId="9" applyFont="1" applyBorder="1"/>
    <xf numFmtId="0" fontId="41" fillId="0" borderId="9" xfId="9" applyFont="1" applyBorder="1" applyAlignment="1" applyProtection="1">
      <alignment vertical="top" wrapText="1"/>
      <protection locked="0"/>
    </xf>
    <xf numFmtId="0" fontId="41" fillId="0" borderId="9" xfId="9" applyFont="1" applyBorder="1" applyAlignment="1">
      <alignment horizontal="left"/>
    </xf>
    <xf numFmtId="0" fontId="33" fillId="21" borderId="38" xfId="9" applyFont="1" applyFill="1" applyBorder="1" applyAlignment="1">
      <alignment horizontal="center" vertical="center"/>
    </xf>
    <xf numFmtId="0" fontId="33" fillId="21" borderId="9" xfId="9" applyFont="1" applyFill="1" applyBorder="1" applyAlignment="1">
      <alignment horizontal="center" vertical="center"/>
    </xf>
    <xf numFmtId="0" fontId="33" fillId="21" borderId="9" xfId="9" applyFont="1" applyFill="1" applyBorder="1" applyAlignment="1" applyProtection="1">
      <alignment horizontal="center" vertical="top" wrapText="1"/>
      <protection locked="0"/>
    </xf>
    <xf numFmtId="0" fontId="33" fillId="21" borderId="9" xfId="9" applyFont="1" applyFill="1" applyBorder="1" applyAlignment="1">
      <alignment horizontal="center"/>
    </xf>
    <xf numFmtId="0" fontId="33" fillId="21" borderId="9" xfId="9" applyFont="1" applyFill="1" applyBorder="1"/>
    <xf numFmtId="0" fontId="41" fillId="23" borderId="9" xfId="9" applyFont="1" applyFill="1" applyBorder="1"/>
    <xf numFmtId="0" fontId="41" fillId="23" borderId="9" xfId="9" applyFont="1" applyFill="1" applyBorder="1" applyAlignment="1">
      <alignment horizontal="left"/>
    </xf>
    <xf numFmtId="0" fontId="41" fillId="21" borderId="1" xfId="9" applyFont="1" applyFill="1" applyBorder="1" applyAlignment="1" applyProtection="1">
      <alignment horizontal="left" vertical="center" wrapText="1"/>
      <protection locked="0"/>
    </xf>
    <xf numFmtId="0" fontId="41" fillId="21" borderId="0" xfId="9" applyFont="1" applyFill="1" applyAlignment="1" applyProtection="1">
      <alignment horizontal="center" vertical="center" wrapText="1"/>
      <protection locked="0"/>
    </xf>
    <xf numFmtId="0" fontId="41" fillId="21" borderId="1" xfId="9" applyFont="1" applyFill="1" applyBorder="1" applyAlignment="1" applyProtection="1">
      <alignment horizontal="left" vertical="top" wrapText="1"/>
      <protection locked="0"/>
    </xf>
    <xf numFmtId="0" fontId="41" fillId="21" borderId="0" xfId="9" applyFont="1" applyFill="1" applyAlignment="1" applyProtection="1">
      <alignment horizontal="center" vertical="top" wrapText="1"/>
      <protection locked="0"/>
    </xf>
    <xf numFmtId="0" fontId="41" fillId="21" borderId="1" xfId="9" applyFont="1" applyFill="1" applyBorder="1" applyAlignment="1">
      <alignment horizontal="left"/>
    </xf>
    <xf numFmtId="0" fontId="41" fillId="21" borderId="0" xfId="9" applyFont="1" applyFill="1" applyAlignment="1">
      <alignment horizontal="center"/>
    </xf>
    <xf numFmtId="0" fontId="41" fillId="23" borderId="9" xfId="9" applyFont="1" applyFill="1" applyBorder="1" applyAlignment="1" applyProtection="1">
      <alignment vertical="top" wrapText="1"/>
      <protection locked="0"/>
    </xf>
    <xf numFmtId="0" fontId="41" fillId="21" borderId="0" xfId="9" applyFont="1" applyFill="1" applyAlignment="1">
      <alignment horizontal="left" vertical="center"/>
    </xf>
    <xf numFmtId="0" fontId="41" fillId="21" borderId="0" xfId="9" applyFont="1" applyFill="1"/>
    <xf numFmtId="42" fontId="7" fillId="0" borderId="1" xfId="0" applyNumberFormat="1" applyFont="1" applyBorder="1" applyAlignment="1">
      <alignment horizontal="right" vertical="center"/>
    </xf>
    <xf numFmtId="0" fontId="7" fillId="0" borderId="24" xfId="0" applyFont="1" applyBorder="1" applyAlignment="1">
      <alignment horizontal="left" vertical="center"/>
    </xf>
    <xf numFmtId="0" fontId="7" fillId="0" borderId="25" xfId="0" applyFont="1" applyBorder="1" applyAlignment="1">
      <alignment horizontal="left" vertical="center"/>
    </xf>
    <xf numFmtId="0" fontId="31" fillId="4" borderId="0" xfId="0" applyFont="1" applyFill="1" applyAlignment="1">
      <alignment horizontal="left"/>
    </xf>
    <xf numFmtId="0" fontId="7" fillId="4" borderId="0" xfId="0" applyFont="1" applyFill="1" applyAlignment="1">
      <alignment horizontal="left" vertical="center"/>
    </xf>
    <xf numFmtId="10" fontId="8" fillId="5" borderId="1" xfId="6" quotePrefix="1" applyNumberFormat="1" applyFont="1" applyFill="1" applyBorder="1" applyAlignment="1" applyProtection="1"/>
    <xf numFmtId="0" fontId="13" fillId="18" borderId="0" xfId="0" applyFont="1" applyFill="1"/>
    <xf numFmtId="0" fontId="7" fillId="0" borderId="0" xfId="0" applyFont="1" applyAlignment="1">
      <alignment vertical="center"/>
    </xf>
    <xf numFmtId="0" fontId="7" fillId="0" borderId="24" xfId="0" applyFont="1" applyBorder="1" applyAlignment="1">
      <alignment horizontal="center" vertical="center"/>
    </xf>
    <xf numFmtId="0" fontId="7" fillId="0" borderId="0" xfId="0" applyFont="1" applyAlignment="1">
      <alignment horizontal="center" vertical="center"/>
    </xf>
    <xf numFmtId="0" fontId="7" fillId="0" borderId="25" xfId="0" applyFont="1" applyBorder="1" applyAlignment="1">
      <alignment horizontal="center" vertical="center"/>
    </xf>
    <xf numFmtId="0" fontId="7"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2" borderId="0" xfId="0" applyFont="1" applyFill="1" applyAlignment="1">
      <alignment vertical="center"/>
    </xf>
    <xf numFmtId="0" fontId="31" fillId="0" borderId="0" xfId="0" applyFont="1" applyAlignment="1">
      <alignment horizontal="left"/>
    </xf>
    <xf numFmtId="0" fontId="42" fillId="4" borderId="1" xfId="0" applyFont="1" applyFill="1" applyBorder="1"/>
    <xf numFmtId="0" fontId="22" fillId="4" borderId="1" xfId="0" applyFont="1" applyFill="1" applyBorder="1"/>
    <xf numFmtId="9" fontId="22" fillId="4" borderId="1" xfId="0" applyNumberFormat="1" applyFont="1" applyFill="1" applyBorder="1"/>
    <xf numFmtId="10" fontId="22" fillId="4" borderId="1" xfId="0" applyNumberFormat="1" applyFont="1" applyFill="1" applyBorder="1"/>
    <xf numFmtId="166" fontId="22" fillId="4" borderId="1" xfId="0" applyNumberFormat="1" applyFont="1" applyFill="1" applyBorder="1"/>
    <xf numFmtId="166" fontId="8" fillId="4" borderId="2" xfId="1" applyNumberFormat="1" applyFont="1" applyFill="1" applyBorder="1" applyAlignment="1" applyProtection="1">
      <alignment horizontal="left"/>
    </xf>
    <xf numFmtId="166" fontId="8" fillId="4" borderId="2" xfId="1" applyNumberFormat="1" applyFont="1" applyFill="1" applyBorder="1" applyAlignment="1" applyProtection="1">
      <alignment horizontal="center"/>
    </xf>
    <xf numFmtId="0" fontId="24" fillId="3" borderId="1" xfId="0" applyFont="1" applyFill="1" applyBorder="1" applyAlignment="1">
      <alignment horizontal="center"/>
    </xf>
    <xf numFmtId="0" fontId="7" fillId="0" borderId="1" xfId="0" applyFont="1" applyBorder="1" applyAlignment="1">
      <alignment horizontal="center" vertical="center"/>
    </xf>
    <xf numFmtId="43" fontId="8" fillId="0" borderId="0" xfId="0" applyNumberFormat="1" applyFont="1"/>
    <xf numFmtId="165" fontId="8" fillId="0" borderId="0" xfId="1" applyFont="1"/>
    <xf numFmtId="0" fontId="7" fillId="4" borderId="0" xfId="0" applyFont="1" applyFill="1"/>
    <xf numFmtId="0" fontId="7" fillId="4" borderId="0" xfId="0" applyFont="1" applyFill="1" applyAlignment="1">
      <alignment horizontal="left"/>
    </xf>
    <xf numFmtId="42" fontId="7" fillId="2" borderId="0" xfId="1" applyNumberFormat="1" applyFont="1" applyFill="1" applyBorder="1" applyAlignment="1">
      <alignment horizontal="left" vertical="center"/>
    </xf>
    <xf numFmtId="0" fontId="31" fillId="0" borderId="0" xfId="0" applyFont="1" applyAlignment="1">
      <alignment horizontal="right"/>
    </xf>
    <xf numFmtId="0" fontId="39" fillId="20" borderId="0" xfId="0" applyFont="1" applyFill="1" applyAlignment="1">
      <alignment horizontal="center" vertical="center"/>
    </xf>
    <xf numFmtId="0" fontId="0" fillId="0" borderId="0" xfId="0" applyAlignment="1">
      <alignment horizontal="left" vertical="center"/>
    </xf>
    <xf numFmtId="0" fontId="0" fillId="4" borderId="0" xfId="0" applyFill="1" applyAlignment="1">
      <alignment horizontal="left" vertical="center"/>
    </xf>
    <xf numFmtId="0" fontId="15" fillId="0" borderId="1" xfId="0" applyFont="1" applyBorder="1" applyAlignment="1">
      <alignment horizontal="left"/>
    </xf>
    <xf numFmtId="0" fontId="27" fillId="0" borderId="1" xfId="0" applyFont="1" applyBorder="1" applyAlignment="1">
      <alignment horizontal="left" vertical="center"/>
    </xf>
    <xf numFmtId="0" fontId="27" fillId="0" borderId="1" xfId="0" quotePrefix="1" applyFont="1" applyBorder="1" applyAlignment="1">
      <alignment vertical="center"/>
    </xf>
    <xf numFmtId="166" fontId="15" fillId="0" borderId="1" xfId="1" applyNumberFormat="1" applyFont="1" applyBorder="1" applyAlignment="1">
      <alignment horizontal="left"/>
    </xf>
    <xf numFmtId="0" fontId="31" fillId="0" borderId="0" xfId="0" applyFont="1"/>
    <xf numFmtId="0" fontId="30" fillId="0" borderId="0" xfId="0" applyFont="1"/>
    <xf numFmtId="0" fontId="12" fillId="0" borderId="0" xfId="0" applyFont="1" applyAlignment="1">
      <alignment vertical="center"/>
    </xf>
    <xf numFmtId="0" fontId="12" fillId="0" borderId="0" xfId="0" applyFont="1" applyAlignment="1">
      <alignment horizontal="right" vertical="center"/>
    </xf>
    <xf numFmtId="0" fontId="30" fillId="0" borderId="0" xfId="0" applyFont="1" applyAlignment="1">
      <alignment horizontal="right"/>
    </xf>
    <xf numFmtId="0" fontId="30" fillId="4" borderId="0" xfId="0" applyFont="1" applyFill="1"/>
    <xf numFmtId="166" fontId="7" fillId="2" borderId="0" xfId="1" applyNumberFormat="1" applyFont="1" applyFill="1" applyBorder="1" applyAlignment="1">
      <alignment vertical="center"/>
    </xf>
    <xf numFmtId="166" fontId="7" fillId="2" borderId="0" xfId="1" applyNumberFormat="1" applyFont="1" applyFill="1" applyBorder="1" applyAlignment="1">
      <alignment horizontal="left" vertical="center"/>
    </xf>
    <xf numFmtId="9" fontId="7" fillId="2" borderId="0" xfId="0" applyNumberFormat="1" applyFont="1" applyFill="1" applyAlignment="1">
      <alignment horizontal="left" vertical="center"/>
    </xf>
    <xf numFmtId="9" fontId="7" fillId="2" borderId="0" xfId="6" applyFont="1" applyFill="1" applyBorder="1" applyAlignment="1">
      <alignment horizontal="left" vertical="center"/>
    </xf>
    <xf numFmtId="0" fontId="7" fillId="2" borderId="1" xfId="0" applyFont="1" applyFill="1" applyBorder="1" applyAlignment="1">
      <alignment horizontal="center" vertical="center"/>
    </xf>
    <xf numFmtId="0" fontId="7" fillId="0" borderId="0" xfId="0" applyFont="1" applyAlignment="1">
      <alignment vertical="center" wrapText="1"/>
    </xf>
    <xf numFmtId="0" fontId="7" fillId="0" borderId="1" xfId="0" applyFont="1" applyBorder="1" applyAlignment="1">
      <alignment horizontal="left" vertical="center"/>
    </xf>
    <xf numFmtId="0" fontId="7" fillId="0" borderId="1" xfId="0" applyFont="1" applyBorder="1" applyAlignment="1">
      <alignment vertical="center"/>
    </xf>
    <xf numFmtId="0" fontId="28" fillId="25" borderId="1" xfId="0" applyFont="1" applyFill="1" applyBorder="1" applyAlignment="1">
      <alignment horizontal="left" vertical="center"/>
    </xf>
    <xf numFmtId="0" fontId="28" fillId="27" borderId="1" xfId="0" applyFont="1" applyFill="1" applyBorder="1" applyAlignment="1">
      <alignment horizontal="left" vertical="center"/>
    </xf>
    <xf numFmtId="0" fontId="23" fillId="2" borderId="1" xfId="0" applyFont="1" applyFill="1" applyBorder="1" applyAlignment="1">
      <alignment horizontal="center" vertical="center"/>
    </xf>
    <xf numFmtId="0" fontId="15" fillId="8" borderId="0" xfId="0" applyFont="1" applyFill="1"/>
    <xf numFmtId="0" fontId="15" fillId="0" borderId="0" xfId="0" applyFont="1" applyAlignment="1">
      <alignment vertical="center"/>
    </xf>
    <xf numFmtId="0" fontId="15" fillId="0" borderId="0" xfId="0" applyFont="1" applyAlignment="1">
      <alignment horizontal="center" vertical="center"/>
    </xf>
    <xf numFmtId="0" fontId="15" fillId="8" borderId="1" xfId="0" applyFont="1" applyFill="1" applyBorder="1" applyAlignment="1">
      <alignment horizontal="center" vertical="center"/>
    </xf>
    <xf numFmtId="0" fontId="7" fillId="8" borderId="7" xfId="0" applyFont="1" applyFill="1" applyBorder="1" applyAlignment="1">
      <alignment horizontal="center"/>
    </xf>
    <xf numFmtId="0" fontId="15" fillId="0" borderId="1" xfId="0" applyFont="1" applyBorder="1" applyAlignment="1">
      <alignment horizontal="center" vertical="center" wrapText="1"/>
    </xf>
    <xf numFmtId="0" fontId="7" fillId="2" borderId="0" xfId="0" applyFont="1" applyFill="1" applyAlignment="1">
      <alignment horizontal="center" vertical="center"/>
    </xf>
    <xf numFmtId="0" fontId="31" fillId="0" borderId="0" xfId="0" applyFont="1" applyAlignment="1">
      <alignment horizontal="left" vertical="center"/>
    </xf>
    <xf numFmtId="0" fontId="15" fillId="0" borderId="1" xfId="0" applyFont="1" applyBorder="1" applyAlignment="1">
      <alignment vertical="center"/>
    </xf>
    <xf numFmtId="10" fontId="8" fillId="30" borderId="1" xfId="6" applyNumberFormat="1" applyFont="1" applyFill="1" applyBorder="1" applyAlignment="1">
      <alignment horizontal="center" vertical="center"/>
    </xf>
    <xf numFmtId="0" fontId="8" fillId="30" borderId="1" xfId="0" applyFont="1" applyFill="1" applyBorder="1" applyAlignment="1">
      <alignment horizontal="left" vertical="center"/>
    </xf>
    <xf numFmtId="38" fontId="8" fillId="30" borderId="1" xfId="6" applyNumberFormat="1" applyFont="1" applyFill="1" applyBorder="1" applyAlignment="1">
      <alignment horizontal="center" vertical="center"/>
    </xf>
    <xf numFmtId="0" fontId="8" fillId="4" borderId="0" xfId="0" applyFont="1" applyFill="1" applyAlignment="1">
      <alignment vertical="center"/>
    </xf>
    <xf numFmtId="0" fontId="8" fillId="3" borderId="1" xfId="0" applyFont="1" applyFill="1" applyBorder="1" applyAlignment="1">
      <alignment horizontal="center" vertical="center"/>
    </xf>
    <xf numFmtId="10" fontId="11" fillId="18" borderId="1" xfId="6" quotePrefix="1" applyNumberFormat="1" applyFont="1" applyFill="1" applyBorder="1" applyAlignment="1" applyProtection="1">
      <alignment horizontal="center" vertical="center"/>
    </xf>
    <xf numFmtId="0" fontId="13" fillId="0" borderId="1" xfId="0" applyFont="1" applyBorder="1" applyAlignment="1">
      <alignment horizontal="left" vertical="center"/>
    </xf>
    <xf numFmtId="0" fontId="15" fillId="0" borderId="1" xfId="0" applyFont="1" applyBorder="1" applyAlignment="1">
      <alignment vertical="center" wrapText="1"/>
    </xf>
    <xf numFmtId="0" fontId="15" fillId="0" borderId="2" xfId="0" applyFont="1" applyBorder="1" applyAlignment="1">
      <alignment vertical="center"/>
    </xf>
    <xf numFmtId="0" fontId="14" fillId="0" borderId="0" xfId="0" applyFont="1" applyAlignment="1">
      <alignment horizontal="center" vertical="center"/>
    </xf>
    <xf numFmtId="0" fontId="14" fillId="0" borderId="13" xfId="0" applyFont="1" applyBorder="1" applyAlignment="1">
      <alignment horizontal="center" vertical="center"/>
    </xf>
    <xf numFmtId="0" fontId="14" fillId="0" borderId="15" xfId="0" applyFont="1" applyBorder="1" applyAlignment="1">
      <alignment horizontal="center" vertical="center"/>
    </xf>
    <xf numFmtId="0" fontId="14" fillId="0" borderId="18" xfId="0" applyFont="1" applyBorder="1" applyAlignment="1">
      <alignment horizontal="center" vertical="center"/>
    </xf>
    <xf numFmtId="0" fontId="38" fillId="0" borderId="0" xfId="0" applyFont="1" applyAlignment="1">
      <alignment horizontal="left" vertical="center"/>
    </xf>
    <xf numFmtId="0" fontId="38" fillId="4" borderId="0" xfId="0" applyFont="1" applyFill="1" applyAlignment="1">
      <alignment horizontal="center" vertical="center"/>
    </xf>
    <xf numFmtId="0" fontId="15" fillId="0" borderId="0" xfId="0" applyFont="1" applyAlignment="1">
      <alignment horizontal="left" vertical="center"/>
    </xf>
    <xf numFmtId="0" fontId="38" fillId="4" borderId="0" xfId="0" applyFont="1" applyFill="1" applyAlignment="1">
      <alignment horizontal="left" vertical="center"/>
    </xf>
    <xf numFmtId="37" fontId="13" fillId="0" borderId="0" xfId="4" applyNumberFormat="1" applyFont="1" applyAlignment="1">
      <alignment vertical="center"/>
    </xf>
    <xf numFmtId="37" fontId="13" fillId="4" borderId="0" xfId="4" applyNumberFormat="1" applyFont="1" applyFill="1" applyAlignment="1">
      <alignment vertical="center"/>
    </xf>
    <xf numFmtId="0" fontId="13" fillId="0" borderId="0" xfId="0" applyFont="1" applyAlignment="1">
      <alignment horizontal="left" vertical="center"/>
    </xf>
    <xf numFmtId="0" fontId="15" fillId="0" borderId="1" xfId="0" applyFont="1" applyBorder="1" applyAlignment="1">
      <alignment horizontal="left" vertical="center"/>
    </xf>
    <xf numFmtId="0" fontId="7" fillId="0" borderId="2" xfId="0" applyFont="1" applyBorder="1"/>
    <xf numFmtId="0" fontId="15" fillId="0" borderId="0" xfId="0" applyFont="1" applyAlignment="1">
      <alignment vertical="center" wrapText="1"/>
    </xf>
    <xf numFmtId="0" fontId="15" fillId="8" borderId="0" xfId="0" applyFont="1" applyFill="1" applyAlignment="1">
      <alignment vertical="center"/>
    </xf>
    <xf numFmtId="0" fontId="15" fillId="8" borderId="0" xfId="0" applyFont="1" applyFill="1" applyAlignment="1">
      <alignment horizontal="center" vertical="center"/>
    </xf>
    <xf numFmtId="0" fontId="15" fillId="4" borderId="1" xfId="0" applyFont="1" applyFill="1" applyBorder="1" applyAlignment="1">
      <alignment vertical="center"/>
    </xf>
    <xf numFmtId="0" fontId="16" fillId="4" borderId="1" xfId="0" applyFont="1" applyFill="1" applyBorder="1" applyAlignment="1">
      <alignment horizontal="center" vertical="center"/>
    </xf>
    <xf numFmtId="0" fontId="15" fillId="19" borderId="0" xfId="0" applyFont="1" applyFill="1" applyAlignment="1">
      <alignment vertical="center"/>
    </xf>
    <xf numFmtId="0" fontId="27" fillId="0" borderId="0" xfId="0" applyFont="1" applyAlignment="1">
      <alignment horizontal="left" vertical="center"/>
    </xf>
    <xf numFmtId="0" fontId="13" fillId="4" borderId="0" xfId="4" applyFont="1" applyFill="1" applyAlignment="1">
      <alignment vertical="center"/>
    </xf>
    <xf numFmtId="37" fontId="15" fillId="0" borderId="0" xfId="0" applyNumberFormat="1" applyFont="1" applyAlignment="1">
      <alignment vertical="center"/>
    </xf>
    <xf numFmtId="0" fontId="15" fillId="0" borderId="1" xfId="0" applyFont="1" applyBorder="1" applyAlignment="1">
      <alignment horizontal="left" vertical="center" wrapText="1"/>
    </xf>
    <xf numFmtId="0" fontId="15" fillId="0" borderId="1" xfId="0" quotePrefix="1" applyFont="1" applyBorder="1" applyAlignment="1">
      <alignment vertical="center"/>
    </xf>
    <xf numFmtId="0" fontId="27" fillId="0" borderId="1" xfId="0" applyFont="1" applyBorder="1" applyAlignment="1">
      <alignment vertical="center"/>
    </xf>
    <xf numFmtId="0" fontId="15" fillId="0" borderId="1" xfId="0" quotePrefix="1" applyFont="1" applyBorder="1" applyAlignment="1">
      <alignment vertical="center" wrapText="1"/>
    </xf>
    <xf numFmtId="0" fontId="13" fillId="0" borderId="1" xfId="0" applyFont="1" applyBorder="1" applyAlignment="1">
      <alignment vertical="center"/>
    </xf>
    <xf numFmtId="0" fontId="13" fillId="0" borderId="1" xfId="0" quotePrefix="1" applyFont="1" applyBorder="1" applyAlignment="1">
      <alignment horizontal="right" vertical="center"/>
    </xf>
    <xf numFmtId="171" fontId="13" fillId="0" borderId="1" xfId="0" applyNumberFormat="1" applyFont="1" applyBorder="1" applyAlignment="1">
      <alignment vertical="center"/>
    </xf>
    <xf numFmtId="0" fontId="27" fillId="0" borderId="1" xfId="0" applyFont="1" applyBorder="1" applyAlignment="1">
      <alignment horizontal="right" vertical="center"/>
    </xf>
    <xf numFmtId="171" fontId="27" fillId="0" borderId="1" xfId="0" applyNumberFormat="1" applyFont="1" applyBorder="1" applyAlignment="1">
      <alignment horizontal="right" vertical="center"/>
    </xf>
    <xf numFmtId="166" fontId="15" fillId="0" borderId="1" xfId="0" applyNumberFormat="1" applyFont="1" applyBorder="1" applyAlignment="1">
      <alignment horizontal="left"/>
    </xf>
    <xf numFmtId="0" fontId="33" fillId="8" borderId="1" xfId="0" applyFont="1" applyFill="1" applyBorder="1" applyAlignment="1">
      <alignment horizontal="center" vertical="center"/>
    </xf>
    <xf numFmtId="0" fontId="33" fillId="8" borderId="1" xfId="0" applyFont="1" applyFill="1" applyBorder="1" applyAlignment="1">
      <alignment horizontal="center" vertical="center" wrapText="1" readingOrder="1"/>
    </xf>
    <xf numFmtId="0" fontId="33" fillId="0" borderId="1" xfId="0" applyFont="1" applyBorder="1" applyAlignment="1">
      <alignment horizontal="center" vertical="center"/>
    </xf>
    <xf numFmtId="0" fontId="33" fillId="0" borderId="1" xfId="0" applyFont="1" applyBorder="1" applyAlignment="1">
      <alignment horizontal="left" vertical="center"/>
    </xf>
    <xf numFmtId="0" fontId="33" fillId="0" borderId="1" xfId="0" applyFont="1" applyBorder="1" applyAlignment="1">
      <alignment vertical="center"/>
    </xf>
    <xf numFmtId="172" fontId="33" fillId="0" borderId="1" xfId="0" applyNumberFormat="1" applyFont="1" applyBorder="1" applyAlignment="1">
      <alignment horizontal="center" vertical="center"/>
    </xf>
    <xf numFmtId="4" fontId="33" fillId="0" borderId="1" xfId="0" applyNumberFormat="1" applyFont="1" applyBorder="1" applyAlignment="1">
      <alignment horizontal="center" vertical="center"/>
    </xf>
    <xf numFmtId="3" fontId="33" fillId="0" borderId="1" xfId="0" applyNumberFormat="1" applyFont="1" applyBorder="1" applyAlignment="1">
      <alignment horizontal="center" vertical="center"/>
    </xf>
    <xf numFmtId="3" fontId="33" fillId="0" borderId="1" xfId="0" applyNumberFormat="1" applyFont="1" applyBorder="1" applyAlignment="1">
      <alignment horizontal="right" vertical="center"/>
    </xf>
    <xf numFmtId="0" fontId="46" fillId="0" borderId="1" xfId="0" applyFont="1" applyBorder="1" applyAlignment="1">
      <alignment horizontal="left" vertical="center"/>
    </xf>
    <xf numFmtId="0" fontId="46" fillId="0" borderId="1" xfId="0" applyFont="1" applyBorder="1" applyAlignment="1">
      <alignment vertical="center"/>
    </xf>
    <xf numFmtId="172" fontId="46" fillId="0" borderId="1" xfId="0" applyNumberFormat="1" applyFont="1" applyBorder="1" applyAlignment="1">
      <alignment horizontal="center" vertical="center"/>
    </xf>
    <xf numFmtId="4" fontId="46" fillId="0" borderId="1" xfId="0" applyNumberFormat="1" applyFont="1" applyBorder="1" applyAlignment="1">
      <alignment horizontal="center" vertical="center"/>
    </xf>
    <xf numFmtId="3" fontId="46" fillId="0" borderId="1" xfId="0" applyNumberFormat="1" applyFont="1" applyBorder="1" applyAlignment="1">
      <alignment horizontal="center" vertical="center"/>
    </xf>
    <xf numFmtId="3" fontId="46" fillId="0" borderId="1" xfId="0" applyNumberFormat="1" applyFont="1" applyBorder="1" applyAlignment="1">
      <alignment horizontal="right" vertical="center"/>
    </xf>
    <xf numFmtId="0" fontId="15" fillId="0" borderId="0" xfId="0" applyFont="1" applyAlignment="1">
      <alignment horizontal="center" vertical="center" wrapText="1"/>
    </xf>
    <xf numFmtId="0" fontId="33" fillId="0" borderId="0" xfId="0" applyFont="1" applyAlignment="1">
      <alignment vertical="center"/>
    </xf>
    <xf numFmtId="0" fontId="33" fillId="0" borderId="0" xfId="0" applyFont="1" applyAlignment="1">
      <alignment horizontal="center" vertical="center"/>
    </xf>
    <xf numFmtId="173" fontId="33" fillId="0" borderId="0" xfId="0" applyNumberFormat="1" applyFont="1" applyAlignment="1">
      <alignment vertical="center"/>
    </xf>
    <xf numFmtId="0" fontId="7" fillId="0" borderId="4" xfId="0" applyFont="1" applyBorder="1" applyAlignment="1">
      <alignment horizontal="left"/>
    </xf>
    <xf numFmtId="0" fontId="9" fillId="0" borderId="4" xfId="0" applyFont="1" applyBorder="1" applyAlignment="1">
      <alignment horizontal="left" vertical="center"/>
    </xf>
    <xf numFmtId="0" fontId="7" fillId="0" borderId="21" xfId="0" applyFont="1" applyBorder="1" applyAlignment="1">
      <alignment horizontal="left"/>
    </xf>
    <xf numFmtId="0" fontId="23" fillId="0" borderId="4" xfId="0" applyFont="1" applyBorder="1" applyAlignment="1">
      <alignment horizontal="left" vertical="center"/>
    </xf>
    <xf numFmtId="0" fontId="31" fillId="4" borderId="0" xfId="0" applyFont="1" applyFill="1" applyAlignment="1">
      <alignment horizontal="right"/>
    </xf>
    <xf numFmtId="0" fontId="39" fillId="4" borderId="0" xfId="0" applyFont="1" applyFill="1" applyAlignment="1">
      <alignment horizontal="center" vertical="center"/>
    </xf>
    <xf numFmtId="42" fontId="7" fillId="4" borderId="0" xfId="1" applyNumberFormat="1" applyFont="1" applyFill="1" applyBorder="1" applyAlignment="1">
      <alignment horizontal="center" vertical="center"/>
    </xf>
    <xf numFmtId="42" fontId="7" fillId="4" borderId="0" xfId="1" applyNumberFormat="1" applyFont="1" applyFill="1" applyBorder="1" applyAlignment="1">
      <alignment horizontal="right" vertical="center"/>
    </xf>
    <xf numFmtId="0" fontId="22" fillId="0" borderId="0" xfId="0" applyFont="1" applyAlignment="1">
      <alignment horizontal="center"/>
    </xf>
    <xf numFmtId="166" fontId="8" fillId="0" borderId="0" xfId="1" applyNumberFormat="1" applyFont="1" applyAlignment="1" applyProtection="1"/>
    <xf numFmtId="0" fontId="15" fillId="29" borderId="1" xfId="0" applyFont="1" applyFill="1" applyBorder="1" applyAlignment="1">
      <alignment horizontal="center" vertical="center" wrapText="1"/>
    </xf>
    <xf numFmtId="0" fontId="15" fillId="29" borderId="1" xfId="0" applyFont="1" applyFill="1" applyBorder="1" applyAlignment="1">
      <alignment horizontal="center" vertical="center"/>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28"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28" borderId="1" xfId="0" applyFont="1" applyFill="1" applyBorder="1" applyAlignment="1">
      <alignment horizontal="center" vertical="center"/>
    </xf>
    <xf numFmtId="0" fontId="15" fillId="19" borderId="1" xfId="0" applyFont="1" applyFill="1" applyBorder="1" applyAlignment="1">
      <alignment horizontal="center" vertical="center"/>
    </xf>
    <xf numFmtId="0" fontId="15" fillId="28" borderId="20" xfId="0" applyFont="1" applyFill="1" applyBorder="1" applyAlignment="1">
      <alignment horizontal="center" vertical="center" wrapText="1"/>
    </xf>
    <xf numFmtId="0" fontId="15" fillId="28" borderId="8" xfId="0" applyFont="1" applyFill="1" applyBorder="1" applyAlignment="1">
      <alignment horizontal="center" vertical="center" wrapText="1"/>
    </xf>
    <xf numFmtId="0" fontId="15" fillId="28" borderId="5" xfId="0" applyFont="1" applyFill="1" applyBorder="1" applyAlignment="1">
      <alignment horizontal="center" vertical="center" wrapText="1"/>
    </xf>
    <xf numFmtId="0" fontId="15" fillId="19" borderId="20" xfId="0" applyFont="1" applyFill="1" applyBorder="1" applyAlignment="1">
      <alignment horizontal="center" vertical="center" wrapText="1"/>
    </xf>
    <xf numFmtId="0" fontId="15" fillId="19" borderId="8" xfId="0" applyFont="1" applyFill="1" applyBorder="1" applyAlignment="1">
      <alignment horizontal="center" vertical="center" wrapText="1"/>
    </xf>
    <xf numFmtId="0" fontId="15" fillId="19" borderId="5" xfId="0" applyFont="1" applyFill="1" applyBorder="1" applyAlignment="1">
      <alignment horizontal="center" vertical="center" wrapText="1"/>
    </xf>
    <xf numFmtId="0" fontId="15" fillId="29" borderId="20" xfId="0" applyFont="1" applyFill="1" applyBorder="1" applyAlignment="1">
      <alignment horizontal="center" vertical="center" wrapText="1"/>
    </xf>
    <xf numFmtId="0" fontId="15" fillId="29" borderId="5" xfId="0" applyFont="1" applyFill="1" applyBorder="1" applyAlignment="1">
      <alignment horizontal="center" vertical="center" wrapText="1"/>
    </xf>
    <xf numFmtId="37" fontId="13" fillId="4" borderId="1" xfId="4" applyNumberFormat="1" applyFont="1" applyFill="1" applyBorder="1" applyAlignment="1">
      <alignment horizontal="center" vertical="center"/>
    </xf>
    <xf numFmtId="37" fontId="13" fillId="4" borderId="2" xfId="4" applyNumberFormat="1" applyFont="1" applyFill="1" applyBorder="1" applyAlignment="1">
      <alignment horizontal="center" vertical="center"/>
    </xf>
    <xf numFmtId="37" fontId="13" fillId="4" borderId="4" xfId="4" applyNumberFormat="1" applyFont="1" applyFill="1" applyBorder="1" applyAlignment="1">
      <alignment horizontal="center" vertical="center"/>
    </xf>
    <xf numFmtId="37" fontId="13" fillId="4" borderId="3" xfId="4" applyNumberFormat="1" applyFont="1" applyFill="1" applyBorder="1" applyAlignment="1">
      <alignment horizontal="center" vertical="center"/>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15" fillId="0" borderId="3" xfId="0" applyFont="1" applyBorder="1" applyAlignment="1">
      <alignment horizontal="center" vertical="center"/>
    </xf>
    <xf numFmtId="0" fontId="15" fillId="8" borderId="1"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4" xfId="0" applyFont="1" applyBorder="1" applyAlignment="1">
      <alignment horizontal="center" vertical="center"/>
    </xf>
    <xf numFmtId="0" fontId="27" fillId="0" borderId="3" xfId="0" applyFont="1" applyBorder="1" applyAlignment="1">
      <alignment horizontal="center" vertical="center"/>
    </xf>
    <xf numFmtId="0" fontId="7" fillId="0" borderId="12" xfId="0" applyFont="1" applyBorder="1" applyAlignment="1">
      <alignment horizontal="left" vertical="center"/>
    </xf>
    <xf numFmtId="0" fontId="7" fillId="4" borderId="0" xfId="0" applyFont="1" applyFill="1" applyAlignment="1">
      <alignment horizontal="center"/>
    </xf>
    <xf numFmtId="0" fontId="7" fillId="0" borderId="6" xfId="0" applyFont="1" applyBorder="1" applyAlignment="1">
      <alignment horizontal="center" vertical="top"/>
    </xf>
    <xf numFmtId="0" fontId="7" fillId="0" borderId="7" xfId="0" applyFont="1" applyBorder="1" applyAlignment="1">
      <alignment horizontal="center" vertical="top"/>
    </xf>
    <xf numFmtId="0" fontId="7" fillId="0" borderId="31" xfId="0" applyFont="1" applyBorder="1" applyAlignment="1">
      <alignment horizontal="center" vertical="top"/>
    </xf>
    <xf numFmtId="0" fontId="7" fillId="0" borderId="2" xfId="0" applyFont="1" applyBorder="1" applyAlignment="1">
      <alignment horizontal="center" vertical="center"/>
    </xf>
    <xf numFmtId="0" fontId="7" fillId="0" borderId="4" xfId="0" applyFont="1" applyBorder="1" applyAlignment="1">
      <alignment horizontal="center" vertical="center"/>
    </xf>
    <xf numFmtId="0" fontId="7" fillId="0" borderId="3" xfId="0" applyFont="1" applyBorder="1" applyAlignment="1">
      <alignment horizontal="center" vertical="center"/>
    </xf>
    <xf numFmtId="0" fontId="7" fillId="2" borderId="0" xfId="0" applyFont="1" applyFill="1" applyAlignment="1">
      <alignment horizontal="left" vertical="center"/>
    </xf>
    <xf numFmtId="0" fontId="7" fillId="2" borderId="1" xfId="0" applyFont="1" applyFill="1" applyBorder="1" applyAlignment="1">
      <alignment horizontal="center" vertical="center"/>
    </xf>
    <xf numFmtId="0" fontId="30" fillId="0" borderId="0" xfId="0" applyFont="1" applyAlignment="1">
      <alignment horizontal="left"/>
    </xf>
    <xf numFmtId="0" fontId="12" fillId="0" borderId="0" xfId="0" applyFont="1" applyAlignment="1">
      <alignment horizontal="left" vertical="center"/>
    </xf>
    <xf numFmtId="0" fontId="31" fillId="0" borderId="0" xfId="0" applyFont="1" applyAlignment="1">
      <alignment horizontal="left"/>
    </xf>
    <xf numFmtId="42" fontId="7" fillId="2" borderId="0" xfId="1" applyNumberFormat="1" applyFont="1" applyFill="1" applyBorder="1" applyAlignment="1">
      <alignment horizontal="left" vertical="center"/>
    </xf>
    <xf numFmtId="0" fontId="20" fillId="16" borderId="1" xfId="0" applyFont="1" applyFill="1" applyBorder="1" applyAlignment="1">
      <alignment horizontal="center" vertical="center"/>
    </xf>
    <xf numFmtId="0" fontId="7" fillId="4" borderId="0" xfId="0" applyFont="1" applyFill="1" applyAlignment="1">
      <alignment horizontal="center" vertical="center"/>
    </xf>
    <xf numFmtId="0" fontId="7" fillId="4" borderId="0" xfId="0" applyFont="1" applyFill="1" applyAlignment="1">
      <alignment horizontal="center" vertical="top"/>
    </xf>
    <xf numFmtId="0" fontId="31" fillId="4" borderId="0" xfId="0" applyFont="1" applyFill="1" applyAlignment="1">
      <alignment horizontal="left"/>
    </xf>
    <xf numFmtId="0" fontId="6" fillId="4" borderId="0" xfId="0" applyFont="1" applyFill="1" applyAlignment="1">
      <alignment horizontal="center" vertical="center"/>
    </xf>
    <xf numFmtId="42" fontId="7" fillId="4" borderId="0" xfId="1" applyNumberFormat="1" applyFont="1" applyFill="1" applyBorder="1" applyAlignment="1">
      <alignment horizontal="center" vertical="center"/>
    </xf>
    <xf numFmtId="0" fontId="7" fillId="0" borderId="19" xfId="0" applyFont="1" applyBorder="1" applyAlignment="1">
      <alignment horizontal="center"/>
    </xf>
    <xf numFmtId="0" fontId="7" fillId="0" borderId="21" xfId="0" applyFont="1" applyBorder="1" applyAlignment="1">
      <alignment horizontal="center"/>
    </xf>
    <xf numFmtId="0" fontId="7" fillId="0" borderId="22" xfId="0" applyFont="1" applyBorder="1" applyAlignment="1">
      <alignment horizontal="center"/>
    </xf>
    <xf numFmtId="0" fontId="7" fillId="0" borderId="24" xfId="0" applyFont="1" applyBorder="1" applyAlignment="1">
      <alignment horizontal="center" vertical="center"/>
    </xf>
    <xf numFmtId="0" fontId="7" fillId="0" borderId="0" xfId="0" applyFont="1" applyAlignment="1">
      <alignment horizontal="center" vertical="center"/>
    </xf>
    <xf numFmtId="0" fontId="7" fillId="0" borderId="25" xfId="0" applyFont="1" applyBorder="1" applyAlignment="1">
      <alignment horizontal="center" vertical="center"/>
    </xf>
    <xf numFmtId="42" fontId="7" fillId="4" borderId="0" xfId="0" applyNumberFormat="1" applyFont="1" applyFill="1" applyAlignment="1">
      <alignment horizontal="left" vertical="center"/>
    </xf>
    <xf numFmtId="42" fontId="7" fillId="2" borderId="0" xfId="1" applyNumberFormat="1" applyFont="1" applyFill="1" applyBorder="1" applyAlignment="1">
      <alignment horizontal="center" vertical="center"/>
    </xf>
    <xf numFmtId="0" fontId="6" fillId="2" borderId="0" xfId="0" applyFont="1" applyFill="1" applyAlignment="1">
      <alignment horizontal="center" vertical="center"/>
    </xf>
    <xf numFmtId="0" fontId="7" fillId="0" borderId="19" xfId="0" applyFont="1" applyBorder="1" applyAlignment="1">
      <alignment horizontal="center" vertical="center"/>
    </xf>
    <xf numFmtId="0" fontId="7" fillId="0" borderId="21" xfId="0" applyFont="1" applyBorder="1" applyAlignment="1">
      <alignment horizontal="center" vertical="center"/>
    </xf>
    <xf numFmtId="0" fontId="7" fillId="0" borderId="22" xfId="0" applyFont="1" applyBorder="1" applyAlignment="1">
      <alignment horizontal="center" vertical="center"/>
    </xf>
    <xf numFmtId="0" fontId="7" fillId="4" borderId="0" xfId="0" applyFont="1" applyFill="1" applyAlignment="1">
      <alignment horizontal="left" vertical="center"/>
    </xf>
    <xf numFmtId="0" fontId="7" fillId="2" borderId="1" xfId="0" applyFont="1" applyFill="1" applyBorder="1" applyAlignment="1">
      <alignment horizontal="left"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7" fillId="0" borderId="31" xfId="0" applyFont="1" applyBorder="1" applyAlignment="1">
      <alignment horizontal="center" vertical="center"/>
    </xf>
    <xf numFmtId="0" fontId="7" fillId="2" borderId="0" xfId="0" applyFont="1" applyFill="1" applyAlignment="1">
      <alignment horizontal="center" vertical="center"/>
    </xf>
    <xf numFmtId="0" fontId="7" fillId="0" borderId="17" xfId="0" applyFont="1" applyBorder="1" applyAlignment="1">
      <alignment horizontal="center" vertical="center"/>
    </xf>
    <xf numFmtId="0" fontId="29" fillId="24" borderId="20" xfId="0" applyFont="1" applyFill="1" applyBorder="1" applyAlignment="1">
      <alignment horizontal="center" vertical="center" wrapText="1"/>
    </xf>
    <xf numFmtId="0" fontId="29" fillId="24" borderId="8" xfId="0" applyFont="1" applyFill="1" applyBorder="1" applyAlignment="1">
      <alignment horizontal="center" vertical="center" wrapText="1"/>
    </xf>
    <xf numFmtId="0" fontId="29" fillId="24" borderId="5" xfId="0" applyFont="1" applyFill="1" applyBorder="1" applyAlignment="1">
      <alignment horizontal="center" vertical="center" wrapText="1"/>
    </xf>
    <xf numFmtId="0" fontId="31" fillId="0" borderId="0" xfId="0" applyFont="1" applyAlignment="1">
      <alignment horizontal="left" vertical="center"/>
    </xf>
    <xf numFmtId="0" fontId="30" fillId="0" borderId="0" xfId="0" applyFont="1" applyAlignment="1">
      <alignment vertical="center"/>
    </xf>
    <xf numFmtId="0" fontId="7" fillId="2" borderId="0" xfId="0" applyFont="1" applyFill="1" applyAlignment="1">
      <alignment vertical="center"/>
    </xf>
    <xf numFmtId="0" fontId="30" fillId="0" borderId="0" xfId="0" applyFont="1" applyAlignment="1">
      <alignment horizontal="left" vertical="center"/>
    </xf>
    <xf numFmtId="0" fontId="43" fillId="2" borderId="0" xfId="0" applyFont="1" applyFill="1" applyAlignment="1">
      <alignment vertical="center"/>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 xfId="0" applyFont="1" applyBorder="1" applyAlignment="1">
      <alignment horizontal="center" vertical="center" wrapText="1"/>
    </xf>
    <xf numFmtId="0" fontId="7" fillId="0" borderId="20" xfId="0" applyFont="1" applyBorder="1" applyAlignment="1">
      <alignment horizontal="center" vertical="center"/>
    </xf>
    <xf numFmtId="0" fontId="7" fillId="0" borderId="8" xfId="0" applyFont="1" applyBorder="1" applyAlignment="1">
      <alignment horizontal="center" vertical="center"/>
    </xf>
    <xf numFmtId="0" fontId="7" fillId="0" borderId="5" xfId="0" applyFont="1" applyBorder="1" applyAlignment="1">
      <alignment horizontal="center" vertical="center"/>
    </xf>
    <xf numFmtId="0" fontId="44" fillId="0" borderId="0" xfId="0" applyFont="1" applyAlignment="1">
      <alignment horizontal="center" vertical="center"/>
    </xf>
    <xf numFmtId="0" fontId="20" fillId="4" borderId="0" xfId="0" applyFont="1" applyFill="1" applyAlignment="1">
      <alignment horizontal="center" vertical="center"/>
    </xf>
    <xf numFmtId="0" fontId="31" fillId="0" borderId="0" xfId="0" applyFont="1"/>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7" fillId="2" borderId="3" xfId="0" applyFont="1" applyFill="1" applyBorder="1" applyAlignment="1">
      <alignment horizontal="left" vertical="center"/>
    </xf>
    <xf numFmtId="0" fontId="47" fillId="2" borderId="0" xfId="0" applyFont="1" applyFill="1" applyAlignment="1">
      <alignment horizontal="left" vertical="center"/>
    </xf>
    <xf numFmtId="42" fontId="7" fillId="2" borderId="0" xfId="0" applyNumberFormat="1" applyFont="1" applyFill="1" applyAlignment="1">
      <alignment horizontal="left" vertical="center"/>
    </xf>
    <xf numFmtId="0" fontId="8" fillId="0" borderId="2" xfId="0" applyFont="1" applyBorder="1" applyAlignment="1">
      <alignment horizontal="center"/>
    </xf>
    <xf numFmtId="0" fontId="8" fillId="0" borderId="4" xfId="0" applyFont="1" applyBorder="1" applyAlignment="1">
      <alignment horizontal="center"/>
    </xf>
    <xf numFmtId="0" fontId="8" fillId="0" borderId="3" xfId="0" applyFont="1" applyBorder="1" applyAlignment="1">
      <alignment horizontal="center"/>
    </xf>
    <xf numFmtId="166" fontId="8" fillId="5" borderId="1" xfId="0" applyNumberFormat="1" applyFont="1" applyFill="1" applyBorder="1" applyAlignment="1">
      <alignment horizontal="center"/>
    </xf>
    <xf numFmtId="0" fontId="8" fillId="5" borderId="1" xfId="0" applyFont="1" applyFill="1" applyBorder="1" applyAlignment="1">
      <alignment horizontal="center"/>
    </xf>
    <xf numFmtId="42" fontId="8" fillId="3" borderId="1" xfId="0" applyNumberFormat="1" applyFont="1" applyFill="1" applyBorder="1" applyAlignment="1">
      <alignment horizontal="center"/>
    </xf>
    <xf numFmtId="0" fontId="8" fillId="3" borderId="1" xfId="0" applyFont="1" applyFill="1" applyBorder="1" applyAlignment="1">
      <alignment horizontal="center"/>
    </xf>
    <xf numFmtId="0" fontId="8" fillId="19" borderId="1" xfId="0" applyFont="1" applyFill="1" applyBorder="1" applyAlignment="1">
      <alignment horizontal="center"/>
    </xf>
    <xf numFmtId="166" fontId="22" fillId="4" borderId="1" xfId="0" applyNumberFormat="1" applyFont="1" applyFill="1" applyBorder="1" applyAlignment="1">
      <alignment horizontal="center" vertical="center"/>
    </xf>
    <xf numFmtId="166" fontId="8" fillId="0" borderId="1" xfId="1" applyNumberFormat="1" applyFont="1" applyBorder="1" applyAlignment="1" applyProtection="1">
      <alignment horizontal="center"/>
    </xf>
    <xf numFmtId="0" fontId="22" fillId="4" borderId="1" xfId="0" applyFont="1" applyFill="1" applyBorder="1" applyAlignment="1">
      <alignment horizontal="left" wrapText="1"/>
    </xf>
    <xf numFmtId="0" fontId="8" fillId="0" borderId="2" xfId="0" applyFont="1" applyBorder="1" applyAlignment="1">
      <alignment horizontal="left"/>
    </xf>
    <xf numFmtId="0" fontId="8" fillId="0" borderId="4" xfId="0" applyFont="1" applyBorder="1" applyAlignment="1">
      <alignment horizontal="left"/>
    </xf>
    <xf numFmtId="0" fontId="8" fillId="0" borderId="3" xfId="0" applyFont="1" applyBorder="1" applyAlignment="1">
      <alignment horizontal="left"/>
    </xf>
    <xf numFmtId="0" fontId="8" fillId="0" borderId="0" xfId="0" applyFont="1" applyAlignment="1">
      <alignment horizontal="center"/>
    </xf>
    <xf numFmtId="166" fontId="8" fillId="0" borderId="2" xfId="1" applyNumberFormat="1" applyFont="1" applyBorder="1" applyAlignment="1" applyProtection="1">
      <alignment horizontal="center"/>
    </xf>
    <xf numFmtId="166" fontId="8" fillId="0" borderId="4" xfId="1" applyNumberFormat="1" applyFont="1" applyBorder="1" applyAlignment="1" applyProtection="1">
      <alignment horizontal="center"/>
    </xf>
    <xf numFmtId="166" fontId="8" fillId="0" borderId="3" xfId="1" applyNumberFormat="1" applyFont="1" applyBorder="1" applyAlignment="1" applyProtection="1">
      <alignment horizontal="center"/>
    </xf>
    <xf numFmtId="0" fontId="8" fillId="5" borderId="2" xfId="0" applyFont="1" applyFill="1" applyBorder="1" applyAlignment="1">
      <alignment horizontal="left"/>
    </xf>
    <xf numFmtId="0" fontId="8" fillId="5" borderId="4" xfId="0" applyFont="1" applyFill="1" applyBorder="1" applyAlignment="1">
      <alignment horizontal="left"/>
    </xf>
    <xf numFmtId="0" fontId="8" fillId="5" borderId="3" xfId="0" applyFont="1" applyFill="1" applyBorder="1" applyAlignment="1">
      <alignment horizontal="left"/>
    </xf>
    <xf numFmtId="166" fontId="8" fillId="0" borderId="1" xfId="0" applyNumberFormat="1" applyFont="1" applyBorder="1" applyAlignment="1">
      <alignment horizontal="center"/>
    </xf>
    <xf numFmtId="0" fontId="8" fillId="0" borderId="1" xfId="0" applyFont="1" applyBorder="1" applyAlignment="1">
      <alignment horizontal="center"/>
    </xf>
    <xf numFmtId="166" fontId="8" fillId="5" borderId="2" xfId="1" applyNumberFormat="1" applyFont="1" applyFill="1" applyBorder="1" applyAlignment="1" applyProtection="1">
      <alignment horizontal="center"/>
    </xf>
    <xf numFmtId="166" fontId="8" fillId="5" borderId="4" xfId="1" applyNumberFormat="1" applyFont="1" applyFill="1" applyBorder="1" applyAlignment="1" applyProtection="1">
      <alignment horizontal="center"/>
    </xf>
    <xf numFmtId="166" fontId="8" fillId="5" borderId="3" xfId="1" applyNumberFormat="1" applyFont="1" applyFill="1" applyBorder="1" applyAlignment="1" applyProtection="1">
      <alignment horizontal="center"/>
    </xf>
    <xf numFmtId="0" fontId="8" fillId="11" borderId="1" xfId="0" applyFont="1" applyFill="1" applyBorder="1" applyAlignment="1">
      <alignment horizontal="center"/>
    </xf>
    <xf numFmtId="0" fontId="11" fillId="11" borderId="1" xfId="0" applyFont="1" applyFill="1" applyBorder="1" applyAlignment="1">
      <alignment horizontal="center"/>
    </xf>
    <xf numFmtId="166" fontId="8" fillId="0" borderId="0" xfId="0" applyNumberFormat="1" applyFont="1" applyAlignment="1">
      <alignment horizontal="center"/>
    </xf>
    <xf numFmtId="0" fontId="26" fillId="4" borderId="1" xfId="0" applyFont="1" applyFill="1" applyBorder="1" applyAlignment="1">
      <alignment horizontal="left" vertical="center" wrapText="1"/>
    </xf>
    <xf numFmtId="0" fontId="24" fillId="5" borderId="2" xfId="0" applyFont="1" applyFill="1" applyBorder="1" applyAlignment="1">
      <alignment horizontal="left"/>
    </xf>
    <xf numFmtId="0" fontId="24" fillId="5" borderId="4" xfId="0" applyFont="1" applyFill="1" applyBorder="1" applyAlignment="1">
      <alignment horizontal="left"/>
    </xf>
    <xf numFmtId="0" fontId="24" fillId="5" borderId="3" xfId="0" applyFont="1" applyFill="1" applyBorder="1" applyAlignment="1">
      <alignment horizontal="left"/>
    </xf>
    <xf numFmtId="166" fontId="8" fillId="0" borderId="2" xfId="1" quotePrefix="1" applyNumberFormat="1" applyFont="1" applyBorder="1" applyAlignment="1" applyProtection="1">
      <alignment horizontal="center"/>
    </xf>
    <xf numFmtId="166" fontId="8" fillId="0" borderId="3" xfId="1" quotePrefix="1" applyNumberFormat="1" applyFont="1" applyBorder="1" applyAlignment="1" applyProtection="1">
      <alignment horizontal="center"/>
    </xf>
    <xf numFmtId="0" fontId="8" fillId="0" borderId="1" xfId="0" applyFont="1" applyBorder="1" applyAlignment="1">
      <alignment horizontal="left"/>
    </xf>
    <xf numFmtId="42" fontId="8" fillId="3" borderId="4" xfId="0" applyNumberFormat="1" applyFont="1" applyFill="1" applyBorder="1" applyAlignment="1">
      <alignment horizontal="center"/>
    </xf>
    <xf numFmtId="42" fontId="8" fillId="3" borderId="3" xfId="0" applyNumberFormat="1" applyFont="1" applyFill="1" applyBorder="1" applyAlignment="1">
      <alignment horizontal="center"/>
    </xf>
    <xf numFmtId="10" fontId="8" fillId="3" borderId="2" xfId="0" applyNumberFormat="1" applyFont="1" applyFill="1" applyBorder="1" applyAlignment="1">
      <alignment horizontal="right"/>
    </xf>
    <xf numFmtId="10" fontId="8" fillId="3" borderId="3" xfId="0" applyNumberFormat="1" applyFont="1" applyFill="1" applyBorder="1" applyAlignment="1">
      <alignment horizontal="right"/>
    </xf>
    <xf numFmtId="166" fontId="8" fillId="3" borderId="2" xfId="1" applyNumberFormat="1" applyFont="1" applyFill="1" applyBorder="1" applyAlignment="1">
      <alignment horizontal="right"/>
    </xf>
    <xf numFmtId="166" fontId="8" fillId="3" borderId="3" xfId="1" applyNumberFormat="1" applyFont="1" applyFill="1" applyBorder="1" applyAlignment="1">
      <alignment horizontal="right"/>
    </xf>
    <xf numFmtId="166" fontId="8" fillId="0" borderId="2" xfId="6" quotePrefix="1" applyNumberFormat="1" applyFont="1" applyBorder="1" applyAlignment="1" applyProtection="1">
      <alignment horizontal="center"/>
    </xf>
    <xf numFmtId="10" fontId="8" fillId="0" borderId="3" xfId="6" quotePrefix="1" applyNumberFormat="1" applyFont="1" applyBorder="1" applyAlignment="1" applyProtection="1">
      <alignment horizontal="center"/>
    </xf>
    <xf numFmtId="0" fontId="8" fillId="3" borderId="2" xfId="0" applyFont="1" applyFill="1" applyBorder="1" applyAlignment="1">
      <alignment horizontal="left"/>
    </xf>
    <xf numFmtId="0" fontId="8" fillId="3" borderId="4" xfId="0" applyFont="1" applyFill="1" applyBorder="1" applyAlignment="1">
      <alignment horizontal="left"/>
    </xf>
    <xf numFmtId="0" fontId="8" fillId="3" borderId="3" xfId="0" applyFont="1" applyFill="1" applyBorder="1" applyAlignment="1">
      <alignment horizontal="left"/>
    </xf>
    <xf numFmtId="10" fontId="8" fillId="0" borderId="1" xfId="6" applyNumberFormat="1" applyFont="1" applyBorder="1" applyAlignment="1">
      <alignment horizontal="right"/>
    </xf>
    <xf numFmtId="0" fontId="8" fillId="0" borderId="1" xfId="0" applyFont="1" applyBorder="1" applyAlignment="1">
      <alignment horizontal="left" vertical="center" wrapText="1"/>
    </xf>
    <xf numFmtId="166" fontId="11" fillId="0" borderId="1" xfId="1" applyNumberFormat="1" applyFont="1" applyBorder="1" applyAlignment="1" applyProtection="1">
      <alignment horizontal="center" vertical="center"/>
    </xf>
    <xf numFmtId="166" fontId="8" fillId="4" borderId="4" xfId="1" applyNumberFormat="1" applyFont="1" applyFill="1" applyBorder="1" applyAlignment="1" applyProtection="1">
      <alignment horizontal="center"/>
    </xf>
    <xf numFmtId="166" fontId="8" fillId="4" borderId="3" xfId="1" applyNumberFormat="1" applyFont="1" applyFill="1" applyBorder="1" applyAlignment="1" applyProtection="1">
      <alignment horizontal="center"/>
    </xf>
    <xf numFmtId="166" fontId="11" fillId="0" borderId="1" xfId="6" applyNumberFormat="1" applyFont="1" applyBorder="1" applyAlignment="1" applyProtection="1">
      <alignment horizontal="center"/>
    </xf>
    <xf numFmtId="9" fontId="11" fillId="0" borderId="1" xfId="6" applyFont="1" applyBorder="1" applyAlignment="1" applyProtection="1">
      <alignment horizontal="center"/>
    </xf>
    <xf numFmtId="0" fontId="8" fillId="11" borderId="2" xfId="0" applyFont="1" applyFill="1" applyBorder="1" applyAlignment="1">
      <alignment horizontal="left"/>
    </xf>
    <xf numFmtId="0" fontId="8" fillId="11" borderId="4" xfId="0" applyFont="1" applyFill="1" applyBorder="1" applyAlignment="1">
      <alignment horizontal="left"/>
    </xf>
    <xf numFmtId="0" fontId="8" fillId="11" borderId="3" xfId="0" applyFont="1" applyFill="1" applyBorder="1" applyAlignment="1">
      <alignment horizontal="left"/>
    </xf>
    <xf numFmtId="0" fontId="8" fillId="11" borderId="2" xfId="0" applyFont="1" applyFill="1" applyBorder="1" applyAlignment="1">
      <alignment horizontal="center"/>
    </xf>
    <xf numFmtId="0" fontId="8" fillId="11" borderId="4" xfId="0" applyFont="1" applyFill="1" applyBorder="1" applyAlignment="1">
      <alignment horizontal="center"/>
    </xf>
    <xf numFmtId="0" fontId="8" fillId="11" borderId="3" xfId="0" applyFont="1" applyFill="1" applyBorder="1" applyAlignment="1">
      <alignment horizontal="center"/>
    </xf>
    <xf numFmtId="166" fontId="8" fillId="0" borderId="4" xfId="0" applyNumberFormat="1" applyFont="1" applyBorder="1" applyAlignment="1">
      <alignment horizontal="center"/>
    </xf>
    <xf numFmtId="166" fontId="8" fillId="0" borderId="0" xfId="1" applyNumberFormat="1" applyFont="1" applyAlignment="1" applyProtection="1">
      <alignment horizontal="center"/>
    </xf>
    <xf numFmtId="166" fontId="8" fillId="0" borderId="7" xfId="0" applyNumberFormat="1" applyFont="1" applyBorder="1" applyAlignment="1">
      <alignment horizontal="center"/>
    </xf>
    <xf numFmtId="0" fontId="8" fillId="0" borderId="7" xfId="0" applyFont="1" applyBorder="1" applyAlignment="1">
      <alignment horizontal="center"/>
    </xf>
    <xf numFmtId="170" fontId="8" fillId="0" borderId="1" xfId="0" applyNumberFormat="1" applyFont="1" applyBorder="1" applyAlignment="1">
      <alignment horizontal="center"/>
    </xf>
    <xf numFmtId="0" fontId="37" fillId="4" borderId="1" xfId="0" applyFont="1" applyFill="1" applyBorder="1" applyAlignment="1">
      <alignment horizontal="left"/>
    </xf>
    <xf numFmtId="164" fontId="37" fillId="4" borderId="1" xfId="6" applyNumberFormat="1" applyFont="1" applyFill="1" applyBorder="1" applyAlignment="1" applyProtection="1">
      <alignment horizontal="center"/>
    </xf>
    <xf numFmtId="10" fontId="37" fillId="4" borderId="1" xfId="6" applyNumberFormat="1" applyFont="1" applyFill="1" applyBorder="1" applyAlignment="1" applyProtection="1">
      <alignment horizontal="center"/>
    </xf>
    <xf numFmtId="0" fontId="26" fillId="4" borderId="1" xfId="0" applyFont="1" applyFill="1" applyBorder="1" applyAlignment="1">
      <alignment horizontal="left"/>
    </xf>
    <xf numFmtId="166" fontId="26" fillId="4" borderId="1" xfId="1" applyNumberFormat="1" applyFont="1" applyFill="1" applyBorder="1" applyAlignment="1" applyProtection="1">
      <alignment horizontal="center" vertical="center"/>
    </xf>
    <xf numFmtId="166" fontId="26" fillId="4" borderId="1" xfId="1" quotePrefix="1" applyNumberFormat="1" applyFont="1" applyFill="1" applyBorder="1" applyAlignment="1" applyProtection="1">
      <alignment horizontal="center" vertical="center"/>
    </xf>
    <xf numFmtId="164" fontId="26" fillId="4" borderId="1" xfId="2" applyFont="1" applyFill="1" applyBorder="1" applyAlignment="1" applyProtection="1">
      <alignment horizontal="center" vertical="center"/>
    </xf>
    <xf numFmtId="164" fontId="26" fillId="4" borderId="1" xfId="2" applyFont="1" applyFill="1" applyBorder="1" applyAlignment="1" applyProtection="1">
      <alignment horizontal="center"/>
    </xf>
    <xf numFmtId="0" fontId="24" fillId="0" borderId="1" xfId="0" applyFont="1" applyBorder="1" applyAlignment="1">
      <alignment horizontal="center"/>
    </xf>
    <xf numFmtId="0" fontId="24" fillId="0" borderId="1" xfId="0" applyFont="1" applyBorder="1" applyAlignment="1">
      <alignment horizontal="left"/>
    </xf>
    <xf numFmtId="0" fontId="8" fillId="4" borderId="2" xfId="0" applyFont="1" applyFill="1" applyBorder="1" applyAlignment="1">
      <alignment horizontal="left"/>
    </xf>
    <xf numFmtId="0" fontId="8" fillId="4" borderId="4" xfId="0" applyFont="1" applyFill="1" applyBorder="1" applyAlignment="1">
      <alignment horizontal="left"/>
    </xf>
    <xf numFmtId="0" fontId="8" fillId="4" borderId="3" xfId="0" applyFont="1" applyFill="1" applyBorder="1" applyAlignment="1">
      <alignment horizontal="left"/>
    </xf>
    <xf numFmtId="0" fontId="22" fillId="4" borderId="1" xfId="0" applyFont="1" applyFill="1" applyBorder="1" applyAlignment="1">
      <alignment horizontal="left" vertical="center" wrapText="1"/>
    </xf>
    <xf numFmtId="166" fontId="8" fillId="3" borderId="1" xfId="0" applyNumberFormat="1" applyFont="1" applyFill="1" applyBorder="1" applyAlignment="1">
      <alignment horizontal="center"/>
    </xf>
    <xf numFmtId="166" fontId="8" fillId="5" borderId="1" xfId="1" applyNumberFormat="1" applyFont="1" applyFill="1" applyBorder="1" applyAlignment="1">
      <alignment horizontal="right"/>
    </xf>
    <xf numFmtId="0" fontId="11" fillId="5" borderId="1" xfId="0" applyFont="1" applyFill="1" applyBorder="1" applyAlignment="1">
      <alignment horizontal="center"/>
    </xf>
    <xf numFmtId="0" fontId="8" fillId="7" borderId="1" xfId="0" applyFont="1" applyFill="1" applyBorder="1" applyAlignment="1">
      <alignment horizontal="left"/>
    </xf>
    <xf numFmtId="166" fontId="8" fillId="7" borderId="1" xfId="1" applyNumberFormat="1" applyFont="1" applyFill="1" applyBorder="1" applyAlignment="1" applyProtection="1">
      <alignment horizontal="center"/>
    </xf>
    <xf numFmtId="166" fontId="8" fillId="0" borderId="2" xfId="0" applyNumberFormat="1" applyFont="1" applyBorder="1" applyAlignment="1">
      <alignment horizontal="center"/>
    </xf>
    <xf numFmtId="166" fontId="8" fillId="0" borderId="3" xfId="0" applyNumberFormat="1" applyFont="1" applyBorder="1" applyAlignment="1">
      <alignment horizontal="center"/>
    </xf>
    <xf numFmtId="42" fontId="8" fillId="3" borderId="2" xfId="0" applyNumberFormat="1" applyFont="1" applyFill="1" applyBorder="1" applyAlignment="1">
      <alignment horizontal="left"/>
    </xf>
    <xf numFmtId="166" fontId="11" fillId="0" borderId="2" xfId="1" applyNumberFormat="1" applyFont="1" applyBorder="1" applyAlignment="1" applyProtection="1">
      <alignment horizontal="center" vertical="center"/>
    </xf>
    <xf numFmtId="166" fontId="11" fillId="0" borderId="3" xfId="1" applyNumberFormat="1" applyFont="1" applyBorder="1" applyAlignment="1" applyProtection="1">
      <alignment horizontal="center" vertical="center"/>
    </xf>
    <xf numFmtId="166" fontId="11" fillId="4" borderId="1" xfId="0" applyNumberFormat="1" applyFont="1" applyFill="1" applyBorder="1" applyAlignment="1">
      <alignment horizontal="center" vertical="center"/>
    </xf>
    <xf numFmtId="164" fontId="37" fillId="4" borderId="2" xfId="6" applyNumberFormat="1" applyFont="1" applyFill="1" applyBorder="1" applyAlignment="1" applyProtection="1">
      <alignment horizontal="center"/>
    </xf>
    <xf numFmtId="164" fontId="37" fillId="4" borderId="4" xfId="6" applyNumberFormat="1" applyFont="1" applyFill="1" applyBorder="1" applyAlignment="1" applyProtection="1">
      <alignment horizontal="center"/>
    </xf>
    <xf numFmtId="164" fontId="37" fillId="4" borderId="3" xfId="6" applyNumberFormat="1" applyFont="1" applyFill="1" applyBorder="1" applyAlignment="1" applyProtection="1">
      <alignment horizontal="center"/>
    </xf>
    <xf numFmtId="0" fontId="24" fillId="0" borderId="2" xfId="0" applyFont="1" applyBorder="1" applyAlignment="1">
      <alignment horizontal="left"/>
    </xf>
    <xf numFmtId="0" fontId="24" fillId="0" borderId="4" xfId="0" applyFont="1" applyBorder="1" applyAlignment="1">
      <alignment horizontal="left"/>
    </xf>
    <xf numFmtId="0" fontId="24" fillId="0" borderId="3" xfId="0" applyFont="1" applyBorder="1" applyAlignment="1">
      <alignment horizontal="left"/>
    </xf>
    <xf numFmtId="10" fontId="8" fillId="0" borderId="4" xfId="1" applyNumberFormat="1" applyFont="1" applyBorder="1" applyAlignment="1" applyProtection="1">
      <alignment horizontal="center"/>
    </xf>
    <xf numFmtId="10" fontId="8" fillId="0" borderId="3" xfId="1" applyNumberFormat="1" applyFont="1" applyBorder="1" applyAlignment="1" applyProtection="1">
      <alignment horizontal="center"/>
    </xf>
    <xf numFmtId="0" fontId="13" fillId="0" borderId="1" xfId="0" applyFont="1" applyBorder="1" applyAlignment="1" applyProtection="1">
      <alignment horizontal="center" vertical="center" wrapText="1"/>
      <protection hidden="1"/>
    </xf>
    <xf numFmtId="0" fontId="15" fillId="8" borderId="7" xfId="0" applyFont="1" applyFill="1" applyBorder="1" applyAlignment="1">
      <alignment horizontal="center"/>
    </xf>
    <xf numFmtId="0" fontId="15" fillId="12" borderId="1" xfId="0" applyFont="1" applyFill="1" applyBorder="1" applyAlignment="1">
      <alignment horizontal="center"/>
    </xf>
    <xf numFmtId="0" fontId="15" fillId="13" borderId="1" xfId="0" applyFont="1" applyFill="1" applyBorder="1" applyAlignment="1">
      <alignment horizontal="center"/>
    </xf>
    <xf numFmtId="0" fontId="34" fillId="16" borderId="1" xfId="0" applyFont="1" applyFill="1" applyBorder="1" applyAlignment="1">
      <alignment horizontal="center" vertical="center"/>
    </xf>
    <xf numFmtId="0" fontId="15" fillId="0" borderId="1" xfId="0" applyFont="1" applyBorder="1" applyAlignment="1">
      <alignment horizontal="center"/>
    </xf>
    <xf numFmtId="0" fontId="15" fillId="19" borderId="1" xfId="0" applyFont="1" applyFill="1" applyBorder="1" applyAlignment="1">
      <alignment horizontal="center"/>
    </xf>
    <xf numFmtId="0" fontId="15" fillId="30" borderId="1" xfId="0" applyFont="1" applyFill="1" applyBorder="1" applyAlignment="1">
      <alignment horizontal="center"/>
    </xf>
    <xf numFmtId="0" fontId="15" fillId="0" borderId="0" xfId="0" applyFont="1" applyAlignment="1">
      <alignment horizontal="center" vertical="center"/>
    </xf>
    <xf numFmtId="0" fontId="15" fillId="8" borderId="1" xfId="0" applyFont="1" applyFill="1" applyBorder="1" applyAlignment="1">
      <alignment horizontal="center" vertical="center"/>
    </xf>
    <xf numFmtId="0" fontId="15" fillId="3" borderId="1" xfId="0" applyFont="1" applyFill="1" applyBorder="1" applyAlignment="1">
      <alignment horizontal="center"/>
    </xf>
    <xf numFmtId="0" fontId="15" fillId="8" borderId="1" xfId="0" applyFont="1" applyFill="1" applyBorder="1" applyAlignment="1">
      <alignment horizontal="center"/>
    </xf>
    <xf numFmtId="0" fontId="7" fillId="8" borderId="1" xfId="0" applyFont="1" applyFill="1" applyBorder="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45" fillId="26" borderId="20" xfId="0" applyFont="1" applyFill="1" applyBorder="1" applyAlignment="1">
      <alignment horizontal="center" vertical="center" wrapText="1"/>
    </xf>
    <xf numFmtId="0" fontId="45" fillId="26" borderId="8" xfId="0" applyFont="1" applyFill="1" applyBorder="1" applyAlignment="1">
      <alignment horizontal="center" vertical="center" wrapText="1"/>
    </xf>
    <xf numFmtId="0" fontId="45" fillId="26" borderId="5"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2" borderId="0" xfId="0" applyFont="1" applyFill="1" applyAlignment="1">
      <alignment horizontal="center" vertical="center" wrapText="1"/>
    </xf>
    <xf numFmtId="0" fontId="48" fillId="16" borderId="1" xfId="0" applyFont="1" applyFill="1" applyBorder="1" applyAlignment="1">
      <alignment horizontal="center" vertical="center"/>
    </xf>
    <xf numFmtId="0" fontId="7" fillId="0" borderId="0" xfId="0" applyFont="1" applyAlignment="1">
      <alignment vertical="center"/>
    </xf>
    <xf numFmtId="0" fontId="7" fillId="0" borderId="0" xfId="0" applyFont="1" applyAlignment="1">
      <alignment horizontal="left" vertical="center"/>
    </xf>
    <xf numFmtId="0" fontId="43" fillId="2" borderId="0" xfId="0" applyFont="1" applyFill="1" applyAlignment="1">
      <alignment horizontal="left" vertical="center"/>
    </xf>
    <xf numFmtId="0" fontId="7" fillId="8" borderId="6" xfId="0" applyFont="1" applyFill="1" applyBorder="1" applyAlignment="1">
      <alignment horizontal="center"/>
    </xf>
    <xf numFmtId="0" fontId="7" fillId="8" borderId="7" xfId="0" applyFont="1" applyFill="1" applyBorder="1" applyAlignment="1">
      <alignment horizontal="center"/>
    </xf>
    <xf numFmtId="0" fontId="7" fillId="8" borderId="31" xfId="0" applyFont="1" applyFill="1" applyBorder="1" applyAlignment="1">
      <alignment horizontal="center"/>
    </xf>
    <xf numFmtId="0" fontId="15" fillId="8" borderId="20" xfId="0" applyFont="1" applyFill="1" applyBorder="1" applyAlignment="1">
      <alignment horizontal="center" vertical="center"/>
    </xf>
    <xf numFmtId="0" fontId="15" fillId="8" borderId="5" xfId="0" applyFont="1" applyFill="1" applyBorder="1" applyAlignment="1">
      <alignment horizontal="center" vertical="center"/>
    </xf>
    <xf numFmtId="0" fontId="32" fillId="0" borderId="0" xfId="0" applyFont="1" applyAlignment="1">
      <alignment horizontal="left" vertical="center"/>
    </xf>
    <xf numFmtId="0" fontId="32" fillId="0" borderId="7" xfId="0" applyFont="1" applyBorder="1" applyAlignment="1">
      <alignment horizontal="left" vertical="center"/>
    </xf>
    <xf numFmtId="0" fontId="15" fillId="0" borderId="0" xfId="0" applyFont="1" applyAlignment="1">
      <alignment horizontal="left"/>
    </xf>
    <xf numFmtId="0" fontId="15" fillId="8" borderId="20" xfId="0" applyFont="1" applyFill="1" applyBorder="1" applyAlignment="1">
      <alignment horizontal="center" vertical="center" wrapText="1"/>
    </xf>
    <xf numFmtId="0" fontId="15" fillId="8" borderId="5" xfId="0" applyFont="1" applyFill="1" applyBorder="1" applyAlignment="1">
      <alignment horizontal="center" vertical="center" wrapText="1"/>
    </xf>
    <xf numFmtId="0" fontId="8" fillId="4" borderId="34" xfId="0" applyFont="1" applyFill="1" applyBorder="1" applyAlignment="1">
      <alignment horizontal="center"/>
    </xf>
    <xf numFmtId="0" fontId="8" fillId="4" borderId="35" xfId="0" applyFont="1" applyFill="1" applyBorder="1" applyAlignment="1">
      <alignment horizontal="center"/>
    </xf>
  </cellXfs>
  <cellStyles count="10">
    <cellStyle name="Comma" xfId="1" builtinId="3"/>
    <cellStyle name="Comma [0]" xfId="2" builtinId="6"/>
    <cellStyle name="Excel Built-in Normal" xfId="9" xr:uid="{AAA9F4E8-B392-418C-870A-B080892F3797}"/>
    <cellStyle name="Excel_BuiltIn_Percent" xfId="3" xr:uid="{00000000-0005-0000-0000-000002000000}"/>
    <cellStyle name="Normal" xfId="0" builtinId="0"/>
    <cellStyle name="Normal 2" xfId="4" xr:uid="{00000000-0005-0000-0000-000004000000}"/>
    <cellStyle name="Normal 3" xfId="7" xr:uid="{C0B12F5F-7BCA-4F3C-8865-C87CE706BF9B}"/>
    <cellStyle name="Normal 5" xfId="5" xr:uid="{00000000-0005-0000-0000-000005000000}"/>
    <cellStyle name="Percent" xfId="6" builtinId="5"/>
    <cellStyle name="Percent 2" xfId="8" xr:uid="{2FF6FD1F-2A45-46EE-86F8-D1260EE819BA}"/>
  </cellStyles>
  <dxfs count="91">
    <dxf>
      <fill>
        <patternFill>
          <bgColor theme="0" tint="-0.34998626667073579"/>
        </patternFill>
      </fill>
    </dxf>
    <dxf>
      <fill>
        <patternFill>
          <bgColor theme="0" tint="-0.24994659260841701"/>
        </patternFill>
      </fill>
    </dxf>
    <dxf>
      <fill>
        <patternFill>
          <bgColor theme="0" tint="-0.34998626667073579"/>
        </patternFill>
      </fill>
    </dxf>
    <dxf>
      <fill>
        <patternFill>
          <bgColor theme="0" tint="-0.24994659260841701"/>
        </patternFill>
      </fill>
    </dxf>
    <dxf>
      <fill>
        <patternFill>
          <bgColor theme="0" tint="-0.34998626667073579"/>
        </patternFill>
      </fill>
    </dxf>
    <dxf>
      <fill>
        <patternFill>
          <bgColor theme="0" tint="-0.24994659260841701"/>
        </patternFill>
      </fill>
    </dxf>
    <dxf>
      <border>
        <left style="thin">
          <color auto="1"/>
        </left>
        <right style="thin">
          <color auto="1"/>
        </right>
        <top style="thin">
          <color auto="1"/>
        </top>
        <bottom style="thin">
          <color auto="1"/>
        </bottom>
        <vertical/>
        <horizontal/>
      </border>
    </dxf>
    <dxf>
      <font>
        <color rgb="FFFF0000"/>
      </font>
    </dxf>
    <dxf>
      <font>
        <color rgb="FF9C0006"/>
      </font>
      <fill>
        <patternFill>
          <bgColor rgb="FFFFC7CE"/>
        </patternFill>
      </fill>
    </dxf>
    <dxf>
      <font>
        <color rgb="FFFF0000"/>
      </font>
    </dxf>
    <dxf>
      <font>
        <color rgb="FF9C0006"/>
      </font>
      <fill>
        <patternFill>
          <bgColor rgb="FFFFC7CE"/>
        </patternFill>
      </fill>
    </dxf>
    <dxf>
      <fill>
        <patternFill>
          <bgColor rgb="FFC0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C00000"/>
        </patternFill>
      </fill>
    </dxf>
    <dxf>
      <fill>
        <patternFill>
          <bgColor rgb="FFC00000"/>
        </patternFill>
      </fill>
    </dxf>
    <dxf>
      <font>
        <color rgb="FFFF0000"/>
      </font>
    </dxf>
    <dxf>
      <font>
        <color rgb="FF9C0006"/>
      </font>
      <fill>
        <patternFill>
          <bgColor rgb="FFFFC7CE"/>
        </patternFill>
      </fill>
    </dxf>
    <dxf>
      <font>
        <color rgb="FFFF0000"/>
      </font>
    </dxf>
    <dxf>
      <font>
        <color rgb="FF9C0006"/>
      </font>
      <fill>
        <patternFill>
          <bgColor rgb="FFFFC7CE"/>
        </patternFill>
      </fill>
    </dxf>
    <dxf>
      <fill>
        <patternFill>
          <bgColor rgb="FFC00000"/>
        </patternFill>
      </fill>
    </dxf>
    <dxf>
      <fill>
        <patternFill>
          <bgColor rgb="FFC00000"/>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rgb="FFC00000"/>
        </patternFill>
      </fill>
    </dxf>
    <dxf>
      <fill>
        <patternFill>
          <bgColor rgb="FFC00000"/>
        </patternFill>
      </fill>
    </dxf>
    <dxf>
      <fill>
        <patternFill>
          <bgColor rgb="FFC00000"/>
        </patternFill>
      </fill>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minor"/>
      </font>
      <alignment horizontal="lef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dxf>
  </dxfs>
  <tableStyles count="0" defaultTableStyle="TableStyleMedium9" defaultPivotStyle="PivotStyleLight16"/>
  <colors>
    <mruColors>
      <color rgb="FF1BF534"/>
      <color rgb="FFF8F8F8"/>
      <color rgb="FFDDDDDD"/>
      <color rgb="FFEAEAEA"/>
      <color rgb="FFFFFFFF"/>
      <color rgb="FF0F2464"/>
      <color rgb="FF00AC14"/>
      <color rgb="FF99FF66"/>
      <color rgb="FF030362"/>
      <color rgb="FFA7A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9B0717-2DA5-435F-B3AB-98273CC4D397}" name="Table25" displayName="Table25" ref="M4:M22" totalsRowShown="0" headerRowDxfId="90" dataDxfId="88" headerRowBorderDxfId="89" tableBorderDxfId="87" totalsRowBorderDxfId="86">
  <autoFilter ref="M4:M22" xr:uid="{BA9B0717-2DA5-435F-B3AB-98273CC4D397}"/>
  <tableColumns count="1">
    <tableColumn id="1" xr3:uid="{97A41034-34B8-441B-840E-9E2150B2A526}" name="Showroom Mobil Bekas" dataDxfId="8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A33CA5E-DECD-49DB-91F4-A7006D702BE5}" name="Table26" displayName="Table26" ref="N4:N22" totalsRowShown="0" headerRowDxfId="84" dataDxfId="82" headerRowBorderDxfId="83" tableBorderDxfId="81" totalsRowBorderDxfId="80">
  <autoFilter ref="N4:N22" xr:uid="{FA33CA5E-DECD-49DB-91F4-A7006D702BE5}"/>
  <tableColumns count="1">
    <tableColumn id="1" xr3:uid="{B643B601-AE2E-456D-8DC3-DB133EA6AA91}" name="Karyawan Internal" dataDxfId="79"/>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12BCEEC-9E74-4204-8BF8-78E5BA51A08A}" name="Table27" displayName="Table27" ref="O4:O22" totalsRowShown="0" headerRowDxfId="78" dataDxfId="76" headerRowBorderDxfId="77" tableBorderDxfId="75" totalsRowBorderDxfId="74">
  <autoFilter ref="O4:O22" xr:uid="{812BCEEC-9E74-4204-8BF8-78E5BA51A08A}"/>
  <tableColumns count="1">
    <tableColumn id="1" xr3:uid="{72026D3E-4238-4B2C-B0D8-2C911F703EA6}" name="Captive Internal" dataDxfId="7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C08AA6A-5D5E-4F13-9C3B-AD5DC96757AC}" name="Table28" displayName="Table28" ref="P4:P22" totalsRowShown="0" headerRowDxfId="72" dataDxfId="70" headerRowBorderDxfId="71" tableBorderDxfId="69" totalsRowBorderDxfId="68">
  <autoFilter ref="P4:P22" xr:uid="{AC08AA6A-5D5E-4F13-9C3B-AD5DC96757AC}"/>
  <tableColumns count="1">
    <tableColumn id="1" xr3:uid="{695F0A73-B356-4C33-8F10-5C7C5B04DEEA}" name="Captive External" dataDxfId="67"/>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66026BBC-CDC5-41F3-85CE-91B3516FACE6}" name="Table29" displayName="Table29" ref="Q4:Q22" totalsRowShown="0" headerRowDxfId="66" dataDxfId="64" headerRowBorderDxfId="65" tableBorderDxfId="63" totalsRowBorderDxfId="62">
  <autoFilter ref="Q4:Q22" xr:uid="{66026BBC-CDC5-41F3-85CE-91B3516FACE6}"/>
  <tableColumns count="1">
    <tableColumn id="1" xr3:uid="{90AFE3DF-82C8-4583-9188-08A251218978}" name="Wira Agency Retail" dataDxfId="61"/>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2C6100B-336A-4858-BE55-B9E148C92FFF}" name="Table30" displayName="Table30" ref="R4:R22" totalsRowShown="0" headerRowDxfId="60" dataDxfId="58" headerRowBorderDxfId="59" tableBorderDxfId="57" totalsRowBorderDxfId="56">
  <autoFilter ref="R4:R22" xr:uid="{82C6100B-336A-4858-BE55-B9E148C92FFF}"/>
  <tableColumns count="1">
    <tableColumn id="1" xr3:uid="{7BEF41EE-9C4A-401E-B1E2-865BEFB55F4C}" name="Wira Bisnis" dataDxfId="55"/>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F713E-0237-431B-9CDF-F233FAA47DB6}">
  <sheetPr codeName="Sheet1"/>
  <dimension ref="B2:AL244"/>
  <sheetViews>
    <sheetView showGridLines="0" topLeftCell="A29" zoomScale="90" zoomScaleNormal="90" workbookViewId="0">
      <selection activeCell="I33" sqref="I33"/>
    </sheetView>
  </sheetViews>
  <sheetFormatPr defaultColWidth="9.109375" defaultRowHeight="15" customHeight="1"/>
  <cols>
    <col min="1" max="1" width="9.109375" style="60"/>
    <col min="2" max="2" width="3.6640625" style="60" customWidth="1"/>
    <col min="3" max="3" width="25.6640625" style="60" customWidth="1"/>
    <col min="4" max="4" width="3.6640625" style="60" customWidth="1"/>
    <col min="5" max="5" width="25.6640625" style="60" customWidth="1"/>
    <col min="6" max="8" width="3.6640625" style="60" customWidth="1"/>
    <col min="9" max="9" width="25.6640625" style="60" customWidth="1"/>
    <col min="10" max="10" width="3.6640625" style="60" customWidth="1"/>
    <col min="11" max="11" width="25.6640625" style="60" customWidth="1"/>
    <col min="12" max="14" width="3.6640625" style="60" customWidth="1"/>
    <col min="15" max="15" width="25.6640625" style="60" customWidth="1"/>
    <col min="16" max="16" width="3.6640625" style="60" customWidth="1"/>
    <col min="17" max="17" width="25.6640625" style="60" customWidth="1"/>
    <col min="18" max="21" width="3.6640625" style="60" customWidth="1"/>
    <col min="22" max="22" width="1.6640625" style="60" customWidth="1"/>
    <col min="23" max="23" width="44.6640625" style="60" customWidth="1"/>
    <col min="24" max="24" width="1.6640625" style="60" customWidth="1"/>
    <col min="25" max="25" width="3.6640625" style="60" customWidth="1"/>
    <col min="26" max="26" width="3.6640625" style="291" customWidth="1"/>
    <col min="27" max="28" width="3.6640625" style="60" customWidth="1"/>
    <col min="29" max="29" width="25.6640625" style="60" customWidth="1"/>
    <col min="30" max="30" width="1.6640625" style="60" customWidth="1"/>
    <col min="31" max="31" width="25.6640625" style="60" customWidth="1"/>
    <col min="32" max="34" width="3.6640625" style="60" customWidth="1"/>
    <col min="35" max="35" width="25.6640625" style="60" customWidth="1"/>
    <col min="36" max="36" width="1.6640625" style="60" customWidth="1"/>
    <col min="37" max="37" width="25.6640625" style="60" customWidth="1"/>
    <col min="38" max="38" width="3.6640625" style="60" customWidth="1"/>
    <col min="39" max="16384" width="9.109375" style="60"/>
  </cols>
  <sheetData>
    <row r="2" spans="2:38" ht="3" customHeight="1" thickBot="1"/>
    <row r="3" spans="2:38" ht="15" customHeight="1">
      <c r="B3" s="61"/>
      <c r="C3" s="62"/>
      <c r="D3" s="62"/>
      <c r="E3" s="62"/>
      <c r="F3" s="63"/>
      <c r="H3" s="61"/>
      <c r="I3" s="62"/>
      <c r="J3" s="62"/>
      <c r="K3" s="62"/>
      <c r="L3" s="63"/>
      <c r="N3" s="61"/>
      <c r="O3" s="62"/>
      <c r="P3" s="62"/>
      <c r="Q3" s="62"/>
      <c r="R3" s="63"/>
      <c r="T3" s="61"/>
      <c r="U3" s="62"/>
      <c r="V3" s="62"/>
      <c r="W3" s="379"/>
      <c r="X3" s="379"/>
      <c r="Y3" s="379"/>
      <c r="Z3" s="292"/>
      <c r="AB3" s="61"/>
      <c r="AC3" s="62"/>
      <c r="AD3" s="62"/>
      <c r="AE3" s="62"/>
      <c r="AF3" s="63"/>
      <c r="AH3" s="61"/>
      <c r="AI3" s="62"/>
      <c r="AJ3" s="62"/>
      <c r="AK3" s="62"/>
      <c r="AL3" s="63"/>
    </row>
    <row r="4" spans="2:38" ht="3" customHeight="1">
      <c r="B4" s="64"/>
      <c r="F4" s="65"/>
      <c r="H4" s="64"/>
      <c r="L4" s="65"/>
      <c r="N4" s="64"/>
      <c r="R4" s="65"/>
      <c r="T4" s="64"/>
      <c r="Z4" s="293"/>
      <c r="AB4" s="64"/>
      <c r="AF4" s="65"/>
      <c r="AH4" s="64"/>
      <c r="AL4" s="65"/>
    </row>
    <row r="5" spans="2:38" ht="15" customHeight="1">
      <c r="B5" s="64"/>
      <c r="C5" s="418" t="s">
        <v>8195</v>
      </c>
      <c r="D5" s="226"/>
      <c r="E5" s="270" t="s">
        <v>5324</v>
      </c>
      <c r="F5" s="65"/>
      <c r="H5" s="64"/>
      <c r="I5" s="388" t="s">
        <v>8910</v>
      </c>
      <c r="J5" s="388"/>
      <c r="K5" s="388"/>
      <c r="L5" s="65"/>
      <c r="N5" s="64"/>
      <c r="O5" s="388" t="s">
        <v>3119</v>
      </c>
      <c r="P5" s="388"/>
      <c r="Q5" s="388"/>
      <c r="R5" s="65"/>
      <c r="T5" s="64"/>
      <c r="U5" s="388" t="s">
        <v>8275</v>
      </c>
      <c r="V5" s="388"/>
      <c r="W5" s="388"/>
      <c r="X5" s="388"/>
      <c r="Y5" s="388"/>
      <c r="Z5" s="293"/>
      <c r="AB5" s="64"/>
      <c r="AC5" s="403" t="s">
        <v>3120</v>
      </c>
      <c r="AD5" s="403"/>
      <c r="AE5" s="403"/>
      <c r="AF5" s="65"/>
      <c r="AH5" s="64"/>
      <c r="AI5" s="403" t="s">
        <v>3121</v>
      </c>
      <c r="AJ5" s="403"/>
      <c r="AK5" s="403"/>
      <c r="AL5" s="65"/>
    </row>
    <row r="6" spans="2:38" ht="3" customHeight="1">
      <c r="B6" s="64"/>
      <c r="C6" s="419"/>
      <c r="F6" s="65"/>
      <c r="H6" s="64"/>
      <c r="L6" s="65"/>
      <c r="N6" s="64"/>
      <c r="R6" s="65"/>
      <c r="T6" s="64"/>
      <c r="Z6" s="293"/>
      <c r="AB6" s="64"/>
      <c r="AF6" s="65"/>
      <c r="AH6" s="64"/>
      <c r="AL6" s="65"/>
    </row>
    <row r="7" spans="2:38" ht="15" customHeight="1">
      <c r="B7" s="64"/>
      <c r="C7" s="419"/>
      <c r="E7" s="270" t="s">
        <v>8196</v>
      </c>
      <c r="F7" s="65"/>
      <c r="H7" s="64"/>
      <c r="I7" s="389" t="s">
        <v>5320</v>
      </c>
      <c r="J7" s="389"/>
      <c r="K7" s="389"/>
      <c r="L7" s="65"/>
      <c r="N7" s="64"/>
      <c r="O7" s="389" t="s">
        <v>5320</v>
      </c>
      <c r="P7" s="389"/>
      <c r="Q7" s="389"/>
      <c r="R7" s="65"/>
      <c r="T7" s="64"/>
      <c r="Z7" s="293"/>
      <c r="AB7" s="64"/>
      <c r="AC7" s="389" t="s">
        <v>5320</v>
      </c>
      <c r="AD7" s="389"/>
      <c r="AE7" s="389"/>
      <c r="AF7" s="65"/>
      <c r="AH7" s="64"/>
      <c r="AI7" s="389" t="s">
        <v>5320</v>
      </c>
      <c r="AJ7" s="389"/>
      <c r="AK7" s="389"/>
      <c r="AL7" s="65"/>
    </row>
    <row r="8" spans="2:38" ht="3" customHeight="1">
      <c r="B8" s="64"/>
      <c r="C8" s="419"/>
      <c r="F8" s="65"/>
      <c r="H8" s="64"/>
      <c r="L8" s="65"/>
      <c r="N8" s="64"/>
      <c r="R8" s="65"/>
      <c r="T8" s="64"/>
      <c r="Z8" s="293"/>
      <c r="AB8" s="64"/>
      <c r="AF8" s="65"/>
      <c r="AH8" s="64"/>
      <c r="AL8" s="65"/>
    </row>
    <row r="9" spans="2:38" ht="15" customHeight="1">
      <c r="B9" s="64"/>
      <c r="C9" s="419"/>
      <c r="E9" s="270" t="s">
        <v>3050</v>
      </c>
      <c r="F9" s="65"/>
      <c r="H9" s="64"/>
      <c r="I9" s="387" t="s">
        <v>8221</v>
      </c>
      <c r="J9" s="387"/>
      <c r="K9" s="387"/>
      <c r="L9" s="65"/>
      <c r="N9" s="64"/>
      <c r="O9" s="387" t="s">
        <v>8221</v>
      </c>
      <c r="P9" s="387"/>
      <c r="Q9" s="387"/>
      <c r="R9" s="65"/>
      <c r="T9" s="64"/>
      <c r="U9" s="169" t="s">
        <v>8258</v>
      </c>
      <c r="Z9" s="293"/>
      <c r="AB9" s="64"/>
      <c r="AC9" s="387" t="s">
        <v>2851</v>
      </c>
      <c r="AD9" s="387"/>
      <c r="AE9" s="387"/>
      <c r="AF9" s="65"/>
      <c r="AH9" s="64"/>
      <c r="AI9" s="387" t="s">
        <v>2851</v>
      </c>
      <c r="AJ9" s="387"/>
      <c r="AK9" s="387"/>
      <c r="AL9" s="65"/>
    </row>
    <row r="10" spans="2:38" ht="3" customHeight="1">
      <c r="B10" s="64"/>
      <c r="C10" s="419"/>
      <c r="F10" s="65"/>
      <c r="H10" s="64"/>
      <c r="L10" s="65"/>
      <c r="N10" s="64"/>
      <c r="R10" s="65"/>
      <c r="T10" s="64"/>
      <c r="Z10" s="293"/>
      <c r="AB10" s="64"/>
      <c r="AF10" s="65"/>
      <c r="AH10" s="64"/>
      <c r="AL10" s="65"/>
    </row>
    <row r="11" spans="2:38" ht="15" customHeight="1">
      <c r="B11" s="64"/>
      <c r="C11" s="419"/>
      <c r="E11" s="270" t="s">
        <v>8132</v>
      </c>
      <c r="F11" s="65"/>
      <c r="H11" s="64"/>
      <c r="I11" s="390" t="s">
        <v>5358</v>
      </c>
      <c r="J11" s="390"/>
      <c r="K11" s="390"/>
      <c r="L11" s="65"/>
      <c r="N11" s="64"/>
      <c r="O11" s="390" t="s">
        <v>5358</v>
      </c>
      <c r="P11" s="390"/>
      <c r="Q11" s="390"/>
      <c r="R11" s="65"/>
      <c r="T11" s="64"/>
      <c r="U11" s="387" t="s">
        <v>8285</v>
      </c>
      <c r="V11" s="387"/>
      <c r="W11" s="387"/>
      <c r="X11" s="387"/>
      <c r="Y11" s="387"/>
      <c r="Z11" s="293"/>
      <c r="AB11" s="64"/>
      <c r="AC11" s="390" t="s">
        <v>5358</v>
      </c>
      <c r="AD11" s="390"/>
      <c r="AE11" s="390"/>
      <c r="AF11" s="65"/>
      <c r="AH11" s="64"/>
      <c r="AI11" s="390" t="s">
        <v>5358</v>
      </c>
      <c r="AJ11" s="390"/>
      <c r="AK11" s="390"/>
      <c r="AL11" s="65"/>
    </row>
    <row r="12" spans="2:38" ht="3" customHeight="1">
      <c r="B12" s="64"/>
      <c r="C12" s="419"/>
      <c r="F12" s="65"/>
      <c r="H12" s="64"/>
      <c r="L12" s="65"/>
      <c r="N12" s="64"/>
      <c r="R12" s="65"/>
      <c r="T12" s="64"/>
      <c r="Z12" s="293"/>
      <c r="AB12" s="64"/>
      <c r="AF12" s="65"/>
      <c r="AH12" s="64"/>
      <c r="AL12" s="65"/>
    </row>
    <row r="13" spans="2:38" ht="15" customHeight="1">
      <c r="B13" s="64"/>
      <c r="C13" s="419"/>
      <c r="E13" s="270" t="s">
        <v>8197</v>
      </c>
      <c r="F13" s="65"/>
      <c r="H13" s="64"/>
      <c r="I13" s="387" t="s">
        <v>5360</v>
      </c>
      <c r="J13" s="387"/>
      <c r="K13" s="387"/>
      <c r="L13" s="65"/>
      <c r="N13" s="64"/>
      <c r="O13" s="387" t="s">
        <v>5360</v>
      </c>
      <c r="P13" s="387"/>
      <c r="Q13" s="387"/>
      <c r="R13" s="65"/>
      <c r="T13" s="64"/>
      <c r="U13" s="389" t="s">
        <v>8146</v>
      </c>
      <c r="V13" s="389"/>
      <c r="W13" s="389"/>
      <c r="X13" s="389"/>
      <c r="Y13" s="389"/>
      <c r="Z13" s="293"/>
      <c r="AB13" s="64"/>
      <c r="AC13" s="387" t="s">
        <v>5360</v>
      </c>
      <c r="AD13" s="387"/>
      <c r="AE13" s="387"/>
      <c r="AF13" s="65"/>
      <c r="AH13" s="64"/>
      <c r="AI13" s="387" t="s">
        <v>5360</v>
      </c>
      <c r="AJ13" s="387"/>
      <c r="AK13" s="387"/>
      <c r="AL13" s="65"/>
    </row>
    <row r="14" spans="2:38" ht="3" customHeight="1">
      <c r="B14" s="64"/>
      <c r="C14" s="419"/>
      <c r="F14" s="65"/>
      <c r="H14" s="64"/>
      <c r="L14" s="65"/>
      <c r="N14" s="64"/>
      <c r="R14" s="65"/>
      <c r="T14" s="64"/>
      <c r="Z14" s="293"/>
      <c r="AB14" s="64"/>
      <c r="AF14" s="65"/>
      <c r="AH14" s="64"/>
      <c r="AL14" s="65"/>
    </row>
    <row r="15" spans="2:38" ht="15" customHeight="1">
      <c r="B15" s="64"/>
      <c r="C15" s="420"/>
      <c r="E15" s="270" t="s">
        <v>3031</v>
      </c>
      <c r="F15" s="65"/>
      <c r="H15" s="64"/>
      <c r="I15" s="389" t="str">
        <f>IF($C$95="Pembiayaan Emas / Logam Mulia","","Type Kendaraan")</f>
        <v>Type Kendaraan</v>
      </c>
      <c r="J15" s="389"/>
      <c r="K15" s="389"/>
      <c r="L15" s="65"/>
      <c r="N15" s="64"/>
      <c r="O15" s="389" t="str">
        <f>IF($C$95="Pembiayaan Emas / Logam Mulia","","Type Kendaraan")</f>
        <v>Type Kendaraan</v>
      </c>
      <c r="P15" s="389"/>
      <c r="Q15" s="389"/>
      <c r="R15" s="65"/>
      <c r="T15" s="64"/>
      <c r="U15" s="387" t="str">
        <f>VLOOKUP($U$11,'Data in out'!$B$24:$AL$323,2,0)</f>
        <v>AAAAAA</v>
      </c>
      <c r="V15" s="387"/>
      <c r="W15" s="387"/>
      <c r="X15" s="387"/>
      <c r="Y15" s="387"/>
      <c r="Z15" s="293"/>
      <c r="AB15" s="64"/>
      <c r="AC15" s="389" t="str">
        <f>IF($C$95="Pembiayaan Emas / Logam Mulia","","Type Kendaraan")</f>
        <v>Type Kendaraan</v>
      </c>
      <c r="AD15" s="389"/>
      <c r="AE15" s="389"/>
      <c r="AF15" s="65"/>
      <c r="AH15" s="64"/>
      <c r="AI15" s="389" t="str">
        <f>IF($C$95="Pembiayaan Emas / Logam Mulia","","Type Kendaraan")</f>
        <v>Type Kendaraan</v>
      </c>
      <c r="AJ15" s="389"/>
      <c r="AK15" s="389"/>
      <c r="AL15" s="65"/>
    </row>
    <row r="16" spans="2:38" ht="3" customHeight="1">
      <c r="B16" s="64"/>
      <c r="F16" s="65"/>
      <c r="H16" s="64"/>
      <c r="L16" s="65"/>
      <c r="N16" s="64"/>
      <c r="R16" s="65"/>
      <c r="T16" s="64"/>
      <c r="Z16" s="293"/>
      <c r="AB16" s="64"/>
      <c r="AF16" s="65"/>
      <c r="AH16" s="64"/>
      <c r="AL16" s="65"/>
    </row>
    <row r="17" spans="2:38" ht="15" customHeight="1">
      <c r="B17" s="64"/>
      <c r="F17" s="65"/>
      <c r="H17" s="64"/>
      <c r="I17" s="387" t="s">
        <v>6</v>
      </c>
      <c r="J17" s="387"/>
      <c r="K17" s="387"/>
      <c r="L17" s="65"/>
      <c r="N17" s="64"/>
      <c r="O17" s="387" t="s">
        <v>341</v>
      </c>
      <c r="P17" s="387"/>
      <c r="Q17" s="387"/>
      <c r="R17" s="65"/>
      <c r="T17" s="64"/>
      <c r="U17" s="389" t="s">
        <v>8274</v>
      </c>
      <c r="V17" s="389"/>
      <c r="W17" s="389"/>
      <c r="X17" s="389"/>
      <c r="Y17" s="389"/>
      <c r="Z17" s="293"/>
      <c r="AB17" s="64"/>
      <c r="AC17" s="387" t="s">
        <v>6</v>
      </c>
      <c r="AD17" s="387"/>
      <c r="AE17" s="387"/>
      <c r="AF17" s="65"/>
      <c r="AH17" s="64"/>
      <c r="AI17" s="387" t="s">
        <v>6</v>
      </c>
      <c r="AJ17" s="387"/>
      <c r="AK17" s="387"/>
      <c r="AL17" s="65"/>
    </row>
    <row r="18" spans="2:38" ht="3" customHeight="1">
      <c r="B18" s="64"/>
      <c r="F18" s="65"/>
      <c r="H18" s="64"/>
      <c r="L18" s="65"/>
      <c r="N18" s="64"/>
      <c r="R18" s="65"/>
      <c r="T18" s="64"/>
      <c r="Z18" s="293"/>
      <c r="AB18" s="64"/>
      <c r="AF18" s="65"/>
      <c r="AH18" s="64"/>
      <c r="AL18" s="65"/>
    </row>
    <row r="19" spans="2:38" ht="15" customHeight="1">
      <c r="B19" s="64"/>
      <c r="F19" s="65"/>
      <c r="H19" s="64"/>
      <c r="I19" s="389" t="str">
        <f>IF(C95="Pembiayaan Emas / Logam Mulia","","Merk Kendaraan")</f>
        <v>Merk Kendaraan</v>
      </c>
      <c r="J19" s="389"/>
      <c r="K19" s="389"/>
      <c r="L19" s="65"/>
      <c r="N19" s="64"/>
      <c r="O19" s="389" t="str">
        <f>IF(I95="Pembiayaan Emas / Logam Mulia","","Merk Kendaraan")</f>
        <v>Merk Kendaraan</v>
      </c>
      <c r="P19" s="389"/>
      <c r="Q19" s="389"/>
      <c r="R19" s="65"/>
      <c r="T19" s="64"/>
      <c r="U19" s="387" t="str">
        <f>VLOOKUP($U$11,'Data in out'!$B$24:$AL$323,3,0)</f>
        <v>Ade</v>
      </c>
      <c r="V19" s="387"/>
      <c r="W19" s="387"/>
      <c r="X19" s="387"/>
      <c r="Y19" s="387"/>
      <c r="Z19" s="293"/>
      <c r="AB19" s="64"/>
      <c r="AC19" s="389" t="str">
        <f>IF(W75="Pembiayaan Emas / Logam Mulia","","Merk Kendaraan")</f>
        <v>Merk Kendaraan</v>
      </c>
      <c r="AD19" s="389"/>
      <c r="AE19" s="389"/>
      <c r="AF19" s="65"/>
      <c r="AH19" s="64"/>
      <c r="AI19" s="389" t="str">
        <f>IF(AC75="Pembiayaan Emas / Logam Mulia","","Merk Kendaraan")</f>
        <v>Merk Kendaraan</v>
      </c>
      <c r="AJ19" s="389"/>
      <c r="AK19" s="389"/>
      <c r="AL19" s="65"/>
    </row>
    <row r="20" spans="2:38" ht="3" customHeight="1">
      <c r="B20" s="64"/>
      <c r="F20" s="65"/>
      <c r="H20" s="64"/>
      <c r="I20" s="169"/>
      <c r="J20" s="169"/>
      <c r="K20" s="169"/>
      <c r="L20" s="65"/>
      <c r="N20" s="64"/>
      <c r="O20" s="169"/>
      <c r="P20" s="169"/>
      <c r="Q20" s="169"/>
      <c r="R20" s="65"/>
      <c r="T20" s="64"/>
      <c r="Z20" s="293"/>
      <c r="AB20" s="64"/>
      <c r="AC20" s="169"/>
      <c r="AD20" s="169"/>
      <c r="AE20" s="169"/>
      <c r="AF20" s="65"/>
      <c r="AH20" s="64"/>
      <c r="AI20" s="169"/>
      <c r="AJ20" s="169"/>
      <c r="AK20" s="169"/>
      <c r="AL20" s="65"/>
    </row>
    <row r="21" spans="2:38" ht="15" customHeight="1">
      <c r="B21" s="64"/>
      <c r="C21" s="426" t="s">
        <v>8202</v>
      </c>
      <c r="D21" s="226"/>
      <c r="E21" s="268" t="s">
        <v>8173</v>
      </c>
      <c r="F21" s="65"/>
      <c r="H21" s="64"/>
      <c r="I21" s="387" t="s">
        <v>24</v>
      </c>
      <c r="J21" s="387"/>
      <c r="K21" s="387"/>
      <c r="L21" s="65"/>
      <c r="N21" s="64"/>
      <c r="O21" s="387" t="s">
        <v>24</v>
      </c>
      <c r="P21" s="387"/>
      <c r="Q21" s="387"/>
      <c r="R21" s="65"/>
      <c r="T21" s="64"/>
      <c r="U21" s="389" t="s">
        <v>5320</v>
      </c>
      <c r="V21" s="389"/>
      <c r="W21" s="389"/>
      <c r="X21" s="389"/>
      <c r="Y21" s="389"/>
      <c r="Z21" s="293"/>
      <c r="AB21" s="64"/>
      <c r="AC21" s="387" t="s">
        <v>24</v>
      </c>
      <c r="AD21" s="387"/>
      <c r="AE21" s="387"/>
      <c r="AF21" s="65"/>
      <c r="AH21" s="64"/>
      <c r="AI21" s="387" t="s">
        <v>24</v>
      </c>
      <c r="AJ21" s="387"/>
      <c r="AK21" s="387"/>
      <c r="AL21" s="65"/>
    </row>
    <row r="22" spans="2:38" ht="3" customHeight="1">
      <c r="B22" s="64"/>
      <c r="C22" s="427"/>
      <c r="F22" s="65"/>
      <c r="H22" s="64"/>
      <c r="L22" s="65"/>
      <c r="N22" s="64"/>
      <c r="R22" s="65"/>
      <c r="T22" s="64"/>
      <c r="Z22" s="293"/>
      <c r="AB22" s="64"/>
      <c r="AF22" s="65"/>
      <c r="AH22" s="64"/>
      <c r="AL22" s="65"/>
    </row>
    <row r="23" spans="2:38" ht="15" customHeight="1">
      <c r="B23" s="64"/>
      <c r="C23" s="427"/>
      <c r="E23" s="268" t="s">
        <v>8174</v>
      </c>
      <c r="F23" s="65"/>
      <c r="H23" s="64"/>
      <c r="I23" s="389" t="s">
        <v>3207</v>
      </c>
      <c r="J23" s="389"/>
      <c r="K23" s="389"/>
      <c r="L23" s="65"/>
      <c r="N23" s="64"/>
      <c r="O23" s="389" t="s">
        <v>3207</v>
      </c>
      <c r="P23" s="389"/>
      <c r="Q23" s="389"/>
      <c r="R23" s="65"/>
      <c r="T23" s="64"/>
      <c r="U23" s="387" t="str">
        <f>VLOOKUP($U$11,'Data in out'!$B$24:$AL$323,6,0)</f>
        <v>Perorangan (Non Wiraswasta)</v>
      </c>
      <c r="V23" s="387"/>
      <c r="W23" s="387"/>
      <c r="X23" s="387"/>
      <c r="Y23" s="387"/>
      <c r="Z23" s="293"/>
      <c r="AB23" s="64"/>
      <c r="AC23" s="389" t="s">
        <v>3207</v>
      </c>
      <c r="AD23" s="389"/>
      <c r="AE23" s="389"/>
      <c r="AF23" s="65"/>
      <c r="AH23" s="64"/>
      <c r="AI23" s="389" t="s">
        <v>3207</v>
      </c>
      <c r="AJ23" s="389"/>
      <c r="AK23" s="389"/>
      <c r="AL23" s="65"/>
    </row>
    <row r="24" spans="2:38" ht="3" customHeight="1">
      <c r="B24" s="64"/>
      <c r="C24" s="427"/>
      <c r="F24" s="65"/>
      <c r="H24" s="64"/>
      <c r="L24" s="65"/>
      <c r="N24" s="64"/>
      <c r="R24" s="65"/>
      <c r="T24" s="64"/>
      <c r="Z24" s="293"/>
      <c r="AB24" s="64"/>
      <c r="AF24" s="65"/>
      <c r="AH24" s="64"/>
      <c r="AL24" s="65"/>
    </row>
    <row r="25" spans="2:38" ht="15" customHeight="1">
      <c r="B25" s="64"/>
      <c r="C25" s="428"/>
      <c r="E25" s="268" t="s">
        <v>8175</v>
      </c>
      <c r="F25" s="65"/>
      <c r="H25" s="64"/>
      <c r="I25" s="387" t="s">
        <v>2908</v>
      </c>
      <c r="J25" s="387"/>
      <c r="K25" s="387"/>
      <c r="L25" s="65"/>
      <c r="N25" s="64"/>
      <c r="O25" s="387" t="s">
        <v>2908</v>
      </c>
      <c r="P25" s="387"/>
      <c r="Q25" s="387"/>
      <c r="R25" s="65"/>
      <c r="T25" s="64"/>
      <c r="U25" s="389" t="str">
        <f>IF($U$23="Badan Hukum Usaha"," ","Konfirmasi Sumber Penghasilan lainnya")</f>
        <v>Konfirmasi Sumber Penghasilan lainnya</v>
      </c>
      <c r="V25" s="389"/>
      <c r="W25" s="389"/>
      <c r="X25" s="389"/>
      <c r="Y25" s="389"/>
      <c r="Z25" s="293"/>
      <c r="AB25" s="64"/>
      <c r="AC25" s="387" t="s">
        <v>2908</v>
      </c>
      <c r="AD25" s="387"/>
      <c r="AE25" s="387"/>
      <c r="AF25" s="65"/>
      <c r="AH25" s="64"/>
      <c r="AI25" s="387" t="s">
        <v>2908</v>
      </c>
      <c r="AJ25" s="387"/>
      <c r="AK25" s="387"/>
      <c r="AL25" s="65"/>
    </row>
    <row r="26" spans="2:38" ht="3" customHeight="1">
      <c r="B26" s="64"/>
      <c r="C26" s="267"/>
      <c r="F26" s="65"/>
      <c r="H26" s="64"/>
      <c r="L26" s="65"/>
      <c r="N26" s="64"/>
      <c r="R26" s="65"/>
      <c r="T26" s="64"/>
      <c r="Z26" s="293"/>
      <c r="AB26" s="64"/>
      <c r="AF26" s="65"/>
      <c r="AH26" s="64"/>
      <c r="AL26" s="65"/>
    </row>
    <row r="27" spans="2:38" ht="15" customHeight="1">
      <c r="B27" s="64"/>
      <c r="C27" s="426" t="s">
        <v>8200</v>
      </c>
      <c r="E27" s="268" t="s">
        <v>8176</v>
      </c>
      <c r="F27" s="65"/>
      <c r="H27" s="64"/>
      <c r="I27" s="389" t="s">
        <v>5335</v>
      </c>
      <c r="J27" s="389"/>
      <c r="K27" s="389"/>
      <c r="L27" s="65"/>
      <c r="N27" s="64"/>
      <c r="O27" s="389" t="s">
        <v>5335</v>
      </c>
      <c r="P27" s="389"/>
      <c r="Q27" s="389"/>
      <c r="R27" s="65"/>
      <c r="T27" s="64"/>
      <c r="U27" s="411" t="str">
        <f>VLOOKUP($U$11,'Data in out'!$B$24:$AL$323,7,0)</f>
        <v>Pasangan Bekerja dan memiliki penghasilan</v>
      </c>
      <c r="V27" s="411"/>
      <c r="W27" s="411"/>
      <c r="X27" s="411"/>
      <c r="Y27" s="411"/>
      <c r="Z27" s="293"/>
      <c r="AB27" s="64"/>
      <c r="AC27" s="389" t="s">
        <v>5335</v>
      </c>
      <c r="AD27" s="389"/>
      <c r="AE27" s="389"/>
      <c r="AF27" s="65"/>
      <c r="AH27" s="64"/>
      <c r="AI27" s="389" t="s">
        <v>5335</v>
      </c>
      <c r="AJ27" s="389"/>
      <c r="AK27" s="389"/>
      <c r="AL27" s="65"/>
    </row>
    <row r="28" spans="2:38" ht="3" customHeight="1">
      <c r="B28" s="64"/>
      <c r="C28" s="427"/>
      <c r="D28" s="226"/>
      <c r="E28" s="226"/>
      <c r="F28" s="65"/>
      <c r="H28" s="64"/>
      <c r="L28" s="65"/>
      <c r="N28" s="64"/>
      <c r="R28" s="65"/>
      <c r="T28" s="64"/>
      <c r="Z28" s="293"/>
      <c r="AB28" s="64"/>
      <c r="AF28" s="65"/>
      <c r="AH28" s="64"/>
      <c r="AL28" s="65"/>
    </row>
    <row r="29" spans="2:38" ht="15" customHeight="1">
      <c r="B29" s="64"/>
      <c r="C29" s="428"/>
      <c r="D29" s="226"/>
      <c r="E29" s="269" t="s">
        <v>8198</v>
      </c>
      <c r="F29" s="65"/>
      <c r="H29" s="64"/>
      <c r="I29" s="387" t="s">
        <v>2910</v>
      </c>
      <c r="J29" s="387"/>
      <c r="K29" s="387"/>
      <c r="L29" s="65"/>
      <c r="N29" s="64"/>
      <c r="O29" s="387" t="s">
        <v>2910</v>
      </c>
      <c r="P29" s="387"/>
      <c r="Q29" s="387"/>
      <c r="R29" s="65"/>
      <c r="T29" s="64"/>
      <c r="U29" s="424"/>
      <c r="V29" s="424"/>
      <c r="W29" s="424"/>
      <c r="X29" s="424"/>
      <c r="Y29" s="424"/>
      <c r="Z29" s="293"/>
      <c r="AB29" s="64"/>
      <c r="AC29" s="387" t="s">
        <v>2910</v>
      </c>
      <c r="AD29" s="387"/>
      <c r="AE29" s="387"/>
      <c r="AF29" s="65"/>
      <c r="AH29" s="64"/>
      <c r="AI29" s="387" t="s">
        <v>2910</v>
      </c>
      <c r="AJ29" s="387"/>
      <c r="AK29" s="387"/>
      <c r="AL29" s="65"/>
    </row>
    <row r="30" spans="2:38" ht="3" customHeight="1">
      <c r="B30" s="64"/>
      <c r="F30" s="65"/>
      <c r="H30" s="64"/>
      <c r="L30" s="65"/>
      <c r="N30" s="64"/>
      <c r="R30" s="65"/>
      <c r="T30" s="64"/>
      <c r="Z30" s="293"/>
      <c r="AB30" s="64"/>
      <c r="AF30" s="65"/>
      <c r="AH30" s="64"/>
      <c r="AL30" s="65"/>
    </row>
    <row r="31" spans="2:38" ht="15" customHeight="1">
      <c r="B31" s="64"/>
      <c r="F31" s="65"/>
      <c r="H31" s="64"/>
      <c r="I31" s="257" t="s">
        <v>5318</v>
      </c>
      <c r="J31" s="257"/>
      <c r="K31" s="260" t="s">
        <v>3144</v>
      </c>
      <c r="L31" s="65"/>
      <c r="N31" s="64"/>
      <c r="O31" s="257" t="s">
        <v>5318</v>
      </c>
      <c r="P31" s="257"/>
      <c r="Q31" s="260" t="s">
        <v>3144</v>
      </c>
      <c r="R31" s="65"/>
      <c r="T31" s="64"/>
      <c r="U31" s="411"/>
      <c r="V31" s="411"/>
      <c r="W31" s="411"/>
      <c r="X31" s="411"/>
      <c r="Y31" s="411"/>
      <c r="Z31" s="293"/>
      <c r="AB31" s="64"/>
      <c r="AC31" s="389" t="s">
        <v>5318</v>
      </c>
      <c r="AD31" s="389"/>
      <c r="AE31" s="389"/>
      <c r="AF31" s="65"/>
      <c r="AH31" s="64"/>
      <c r="AI31" s="389" t="s">
        <v>5318</v>
      </c>
      <c r="AJ31" s="389"/>
      <c r="AK31" s="389"/>
      <c r="AL31" s="65"/>
    </row>
    <row r="32" spans="2:38" ht="3" customHeight="1">
      <c r="B32" s="64"/>
      <c r="F32" s="65"/>
      <c r="H32" s="64"/>
      <c r="L32" s="65"/>
      <c r="N32" s="64"/>
      <c r="R32" s="65"/>
      <c r="T32" s="64"/>
      <c r="Z32" s="293"/>
      <c r="AB32" s="64"/>
      <c r="AF32" s="65"/>
      <c r="AH32" s="64"/>
      <c r="AL32" s="65"/>
    </row>
    <row r="33" spans="2:38" ht="15" customHeight="1">
      <c r="B33" s="64"/>
      <c r="C33" s="399" t="s">
        <v>8172</v>
      </c>
      <c r="D33" s="400" t="s">
        <v>8168</v>
      </c>
      <c r="E33" s="401" t="s">
        <v>8168</v>
      </c>
      <c r="F33" s="65"/>
      <c r="H33" s="64"/>
      <c r="I33" s="168">
        <v>2020</v>
      </c>
      <c r="J33" s="47"/>
      <c r="K33" s="232" t="s">
        <v>340</v>
      </c>
      <c r="L33" s="65"/>
      <c r="N33" s="64"/>
      <c r="O33" s="168">
        <v>2015</v>
      </c>
      <c r="P33" s="47"/>
      <c r="Q33" s="232" t="s">
        <v>340</v>
      </c>
      <c r="R33" s="65"/>
      <c r="T33" s="64"/>
      <c r="Z33" s="293"/>
      <c r="AB33" s="64"/>
      <c r="AC33" s="387">
        <v>2017</v>
      </c>
      <c r="AD33" s="387"/>
      <c r="AE33" s="387"/>
      <c r="AF33" s="65"/>
      <c r="AH33" s="64"/>
      <c r="AI33" s="387">
        <v>2017</v>
      </c>
      <c r="AJ33" s="387"/>
      <c r="AK33" s="387"/>
      <c r="AL33" s="65"/>
    </row>
    <row r="34" spans="2:38" ht="3" customHeight="1">
      <c r="B34" s="64"/>
      <c r="C34" s="220"/>
      <c r="E34" s="221"/>
      <c r="F34" s="65"/>
      <c r="H34" s="64"/>
      <c r="L34" s="65"/>
      <c r="N34" s="64"/>
      <c r="R34" s="65"/>
      <c r="T34" s="64"/>
      <c r="Z34" s="293"/>
      <c r="AB34" s="64"/>
      <c r="AF34" s="65"/>
      <c r="AH34" s="64"/>
      <c r="AL34" s="65"/>
    </row>
    <row r="35" spans="2:38" ht="15" customHeight="1">
      <c r="B35" s="64"/>
      <c r="C35" s="381" t="s">
        <v>8171</v>
      </c>
      <c r="D35" s="382"/>
      <c r="E35" s="383"/>
      <c r="F35" s="65"/>
      <c r="H35" s="64"/>
      <c r="I35" s="391" t="s">
        <v>2683</v>
      </c>
      <c r="J35" s="391"/>
      <c r="K35" s="391"/>
      <c r="L35" s="65"/>
      <c r="N35" s="64"/>
      <c r="O35" s="391" t="s">
        <v>2683</v>
      </c>
      <c r="P35" s="391"/>
      <c r="Q35" s="391"/>
      <c r="R35" s="65"/>
      <c r="T35" s="64"/>
      <c r="U35" s="412" t="s">
        <v>8254</v>
      </c>
      <c r="V35" s="412"/>
      <c r="W35" s="412"/>
      <c r="X35" s="412"/>
      <c r="Y35" s="412"/>
      <c r="Z35" s="293"/>
      <c r="AB35" s="64"/>
      <c r="AF35" s="65"/>
      <c r="AH35" s="64"/>
      <c r="AL35" s="65"/>
    </row>
    <row r="36" spans="2:38" ht="3" customHeight="1">
      <c r="B36" s="64"/>
      <c r="F36" s="65"/>
      <c r="H36" s="64"/>
      <c r="L36" s="65"/>
      <c r="N36" s="64"/>
      <c r="R36" s="65"/>
      <c r="T36" s="64"/>
      <c r="Y36" s="295"/>
      <c r="Z36" s="293"/>
      <c r="AB36" s="64"/>
      <c r="AF36" s="65"/>
      <c r="AH36" s="64"/>
      <c r="AL36" s="65"/>
    </row>
    <row r="37" spans="2:38" ht="15" customHeight="1">
      <c r="B37" s="64"/>
      <c r="F37" s="65"/>
      <c r="H37" s="64"/>
      <c r="I37" s="392" t="s">
        <v>8101</v>
      </c>
      <c r="J37" s="392"/>
      <c r="K37" s="392"/>
      <c r="L37" s="65"/>
      <c r="N37" s="64"/>
      <c r="O37" s="392" t="s">
        <v>8912</v>
      </c>
      <c r="P37" s="392"/>
      <c r="Q37" s="392"/>
      <c r="R37" s="65"/>
      <c r="T37" s="64"/>
      <c r="U37" s="279">
        <v>1</v>
      </c>
      <c r="W37" s="168" t="str">
        <f>IF($U$23="Badan Hukum Usaha","KTP Komisaris","KTP Pemohon")</f>
        <v>KTP Pemohon</v>
      </c>
      <c r="Y37" s="296">
        <f>Z37</f>
        <v>2</v>
      </c>
      <c r="Z37" s="293">
        <f>VLOOKUP($U$15,'Data in out'!$C$24:$BQ$323,7,0)</f>
        <v>2</v>
      </c>
      <c r="AB37" s="64"/>
      <c r="AF37" s="65"/>
      <c r="AH37" s="64"/>
      <c r="AL37" s="65"/>
    </row>
    <row r="38" spans="2:38" ht="3" customHeight="1">
      <c r="B38" s="64"/>
      <c r="F38" s="65"/>
      <c r="H38" s="64"/>
      <c r="L38" s="65"/>
      <c r="N38" s="64"/>
      <c r="R38" s="65"/>
      <c r="T38" s="64"/>
      <c r="Y38" s="295"/>
      <c r="Z38" s="293"/>
      <c r="AB38" s="64"/>
      <c r="AF38" s="65"/>
      <c r="AH38" s="64"/>
      <c r="AL38" s="65"/>
    </row>
    <row r="39" spans="2:38" ht="15" customHeight="1">
      <c r="B39" s="64"/>
      <c r="D39" s="404">
        <v>1</v>
      </c>
      <c r="E39" s="429" t="s">
        <v>8169</v>
      </c>
      <c r="F39" s="65"/>
      <c r="H39" s="64"/>
      <c r="L39" s="65"/>
      <c r="N39" s="64"/>
      <c r="R39" s="65"/>
      <c r="T39" s="64"/>
      <c r="U39" s="279">
        <v>2</v>
      </c>
      <c r="W39" s="168" t="str">
        <f>IF($U$23="Badan Hukum Usaha","KTP Direksi","KTP Pasangan")</f>
        <v>KTP Pasangan</v>
      </c>
      <c r="Y39" s="296">
        <f>Z39</f>
        <v>2</v>
      </c>
      <c r="Z39" s="293">
        <f>VLOOKUP($U$15,'Data in out'!$C$24:$BQ$323,8,0)</f>
        <v>2</v>
      </c>
      <c r="AB39" s="64"/>
      <c r="AF39" s="65"/>
      <c r="AH39" s="64"/>
      <c r="AL39" s="65"/>
    </row>
    <row r="40" spans="2:38" ht="3" customHeight="1">
      <c r="B40" s="64"/>
      <c r="D40" s="404"/>
      <c r="E40" s="430"/>
      <c r="F40" s="65"/>
      <c r="H40" s="64"/>
      <c r="L40" s="65"/>
      <c r="N40" s="64"/>
      <c r="R40" s="65"/>
      <c r="T40" s="64"/>
      <c r="Z40" s="293"/>
      <c r="AB40" s="64"/>
      <c r="AF40" s="65"/>
      <c r="AH40" s="64"/>
      <c r="AL40" s="65"/>
    </row>
    <row r="41" spans="2:38" ht="15" customHeight="1">
      <c r="B41" s="64"/>
      <c r="D41" s="404"/>
      <c r="E41" s="431"/>
      <c r="F41" s="65"/>
      <c r="H41" s="64"/>
      <c r="I41" s="393" t="s">
        <v>8909</v>
      </c>
      <c r="J41" s="393"/>
      <c r="K41" s="393"/>
      <c r="L41" s="65"/>
      <c r="N41" s="64"/>
      <c r="O41" s="393" t="s">
        <v>8199</v>
      </c>
      <c r="P41" s="393"/>
      <c r="Q41" s="393"/>
      <c r="R41" s="65"/>
      <c r="T41" s="64"/>
      <c r="U41" s="279">
        <v>3</v>
      </c>
      <c r="W41" s="168" t="str">
        <f>IF($U$23="Badan Hukum Usaha","NPWP Direksi","NPWP Pemohon")</f>
        <v>NPWP Pemohon</v>
      </c>
      <c r="Y41" s="296">
        <f>Z41</f>
        <v>2</v>
      </c>
      <c r="Z41" s="293">
        <f>VLOOKUP($U$15,'Data in out'!$C$24:$BQ$323,9,0)</f>
        <v>2</v>
      </c>
      <c r="AB41" s="64"/>
      <c r="AF41" s="65"/>
      <c r="AH41" s="64"/>
      <c r="AL41" s="65"/>
    </row>
    <row r="42" spans="2:38" ht="3" customHeight="1">
      <c r="B42" s="64"/>
      <c r="F42" s="65"/>
      <c r="H42" s="64"/>
      <c r="L42" s="65"/>
      <c r="N42" s="64"/>
      <c r="R42" s="65"/>
      <c r="T42" s="64"/>
      <c r="Z42" s="293"/>
      <c r="AB42" s="64"/>
      <c r="AF42" s="65"/>
      <c r="AH42" s="64"/>
      <c r="AL42" s="65"/>
    </row>
    <row r="43" spans="2:38" ht="15" customHeight="1">
      <c r="B43" s="64"/>
      <c r="F43" s="65"/>
      <c r="H43" s="64"/>
      <c r="I43" s="391" t="s">
        <v>3203</v>
      </c>
      <c r="J43" s="391"/>
      <c r="K43" s="391"/>
      <c r="L43" s="65"/>
      <c r="N43" s="64"/>
      <c r="R43" s="65"/>
      <c r="T43" s="64"/>
      <c r="U43" s="279">
        <v>4</v>
      </c>
      <c r="W43" s="168" t="str">
        <f>IF($U$23="Badan Hukum Usaha","NPWP Usaha","Kartu Keluarga")</f>
        <v>Kartu Keluarga</v>
      </c>
      <c r="Y43" s="296">
        <f>Z43</f>
        <v>2</v>
      </c>
      <c r="Z43" s="293">
        <f>VLOOKUP($U$15,'Data in out'!$C$24:$BQ$323,10,0)</f>
        <v>2</v>
      </c>
      <c r="AB43" s="64"/>
      <c r="AC43" s="391" t="s">
        <v>3203</v>
      </c>
      <c r="AD43" s="391"/>
      <c r="AE43" s="391"/>
      <c r="AF43" s="65"/>
      <c r="AH43" s="64"/>
      <c r="AI43" s="391" t="s">
        <v>3203</v>
      </c>
      <c r="AJ43" s="391"/>
      <c r="AK43" s="391"/>
      <c r="AL43" s="65"/>
    </row>
    <row r="44" spans="2:38" ht="3" customHeight="1">
      <c r="B44" s="64"/>
      <c r="F44" s="65"/>
      <c r="H44" s="64"/>
      <c r="L44" s="65"/>
      <c r="N44" s="64"/>
      <c r="R44" s="65"/>
      <c r="T44" s="64"/>
      <c r="Z44" s="293"/>
      <c r="AB44" s="64"/>
      <c r="AF44" s="65"/>
      <c r="AH44" s="64"/>
      <c r="AL44" s="65"/>
    </row>
    <row r="45" spans="2:38" ht="15" customHeight="1">
      <c r="B45" s="64"/>
      <c r="C45" s="432"/>
      <c r="D45" s="432"/>
      <c r="E45" s="432"/>
      <c r="F45" s="65"/>
      <c r="H45" s="64"/>
      <c r="I45" s="387" t="s">
        <v>3206</v>
      </c>
      <c r="J45" s="387"/>
      <c r="K45" s="387"/>
      <c r="L45" s="65"/>
      <c r="N45" s="64"/>
      <c r="R45" s="65"/>
      <c r="T45" s="64"/>
      <c r="U45" s="279">
        <v>5</v>
      </c>
      <c r="W45" s="168" t="str">
        <f>IF($U$23="Badan Hukum Usaha","Akte Pendirian","Bukti Kepemilikan Rumah (SPPT PBB/AJB/SHM")</f>
        <v>Bukti Kepemilikan Rumah (SPPT PBB/AJB/SHM</v>
      </c>
      <c r="Y45" s="296">
        <f>Z45</f>
        <v>2</v>
      </c>
      <c r="Z45" s="293">
        <f>VLOOKUP($U$15,'Data in out'!$C$24:$BQ$323,11,0)</f>
        <v>2</v>
      </c>
      <c r="AB45" s="64"/>
      <c r="AC45" s="387" t="s">
        <v>3206</v>
      </c>
      <c r="AD45" s="387"/>
      <c r="AE45" s="387"/>
      <c r="AF45" s="65"/>
      <c r="AH45" s="64"/>
      <c r="AI45" s="387" t="s">
        <v>3206</v>
      </c>
      <c r="AJ45" s="387"/>
      <c r="AK45" s="387"/>
      <c r="AL45" s="65"/>
    </row>
    <row r="46" spans="2:38" ht="3" customHeight="1">
      <c r="B46" s="64"/>
      <c r="F46" s="65"/>
      <c r="H46" s="64"/>
      <c r="L46" s="65"/>
      <c r="N46" s="64"/>
      <c r="R46" s="65"/>
      <c r="T46" s="64"/>
      <c r="Z46" s="293"/>
      <c r="AB46" s="64"/>
      <c r="AF46" s="65"/>
      <c r="AH46" s="64"/>
      <c r="AL46" s="65"/>
    </row>
    <row r="47" spans="2:38" ht="15" customHeight="1">
      <c r="B47" s="64"/>
      <c r="D47" s="404">
        <v>2</v>
      </c>
      <c r="E47" s="429" t="s">
        <v>8170</v>
      </c>
      <c r="F47" s="65"/>
      <c r="H47" s="64"/>
      <c r="I47" s="391" t="s">
        <v>8094</v>
      </c>
      <c r="J47" s="391"/>
      <c r="K47" s="391"/>
      <c r="L47" s="65"/>
      <c r="N47" s="64"/>
      <c r="O47" s="391" t="s">
        <v>8100</v>
      </c>
      <c r="P47" s="391"/>
      <c r="Q47" s="391"/>
      <c r="R47" s="65"/>
      <c r="T47" s="64"/>
      <c r="U47" s="279">
        <v>6</v>
      </c>
      <c r="W47" s="168" t="str">
        <f>IF($U$23="Badan Hukum Usaha","Akte Perubahan","Rek Koran 3 bulan terakhir")</f>
        <v>Rek Koran 3 bulan terakhir</v>
      </c>
      <c r="Y47" s="296">
        <v>1</v>
      </c>
      <c r="Z47" s="293">
        <f>VLOOKUP($U$15,'Data in out'!$C$24:$BQ$323,12,0)</f>
        <v>2</v>
      </c>
      <c r="AB47" s="64"/>
      <c r="AC47" s="391" t="s">
        <v>338</v>
      </c>
      <c r="AD47" s="391"/>
      <c r="AE47" s="391"/>
      <c r="AF47" s="65"/>
      <c r="AH47" s="64"/>
      <c r="AI47" s="391" t="s">
        <v>338</v>
      </c>
      <c r="AJ47" s="391"/>
      <c r="AK47" s="391"/>
      <c r="AL47" s="65"/>
    </row>
    <row r="48" spans="2:38" ht="3" customHeight="1">
      <c r="B48" s="64"/>
      <c r="D48" s="404"/>
      <c r="E48" s="430"/>
      <c r="F48" s="65"/>
      <c r="H48" s="64"/>
      <c r="L48" s="65"/>
      <c r="N48" s="64"/>
      <c r="R48" s="65"/>
      <c r="T48" s="64"/>
      <c r="Z48" s="293"/>
      <c r="AB48" s="64"/>
      <c r="AF48" s="65"/>
      <c r="AH48" s="64"/>
      <c r="AL48" s="65"/>
    </row>
    <row r="49" spans="2:38" ht="15" customHeight="1">
      <c r="B49" s="64"/>
      <c r="D49" s="404"/>
      <c r="E49" s="431"/>
      <c r="F49" s="65"/>
      <c r="H49" s="64"/>
      <c r="I49" s="392">
        <f>ROUNDDOWN(VLOOKUP('DT Ext'!$B$10,'PHPM 1 DT Ext'!$K$5:$L$841,2,0),-2)</f>
        <v>140000000</v>
      </c>
      <c r="J49" s="392"/>
      <c r="K49" s="392"/>
      <c r="L49" s="65"/>
      <c r="N49" s="64"/>
      <c r="O49" s="439">
        <v>110000000</v>
      </c>
      <c r="P49" s="439"/>
      <c r="Q49" s="439"/>
      <c r="R49" s="65"/>
      <c r="T49" s="64"/>
      <c r="U49" s="279">
        <v>7</v>
      </c>
      <c r="W49" s="168" t="str">
        <f>IF($U$23="Perorangan (Wiraswasta)","Legalitas Usaha (NIB/SKDU)",IF($U$23="Perorangan (Non Wiraswasta)","Slip Gaji Carbonized","SK Kemenkumham"))</f>
        <v>Slip Gaji Carbonized</v>
      </c>
      <c r="Y49" s="296">
        <v>1</v>
      </c>
      <c r="Z49" s="293">
        <f>VLOOKUP($U$15,'Data in out'!$C$24:$BQ$323,13,0)</f>
        <v>2</v>
      </c>
      <c r="AB49" s="64"/>
      <c r="AC49" s="247">
        <f>'DT Ext'!$F$13</f>
        <v>140000000</v>
      </c>
      <c r="AF49" s="65"/>
      <c r="AH49" s="64"/>
      <c r="AI49" s="406">
        <f>'DT Ext'!$F$13</f>
        <v>140000000</v>
      </c>
      <c r="AJ49" s="406"/>
      <c r="AK49" s="406"/>
      <c r="AL49" s="65"/>
    </row>
    <row r="50" spans="2:38" ht="3" customHeight="1">
      <c r="B50" s="64"/>
      <c r="F50" s="65"/>
      <c r="H50" s="64"/>
      <c r="L50" s="65"/>
      <c r="N50" s="64"/>
      <c r="R50" s="65"/>
      <c r="T50" s="64"/>
      <c r="Z50" s="293"/>
      <c r="AB50" s="64"/>
      <c r="AF50" s="65"/>
      <c r="AH50" s="64"/>
      <c r="AL50" s="65"/>
    </row>
    <row r="51" spans="2:38" ht="15" customHeight="1">
      <c r="B51" s="64"/>
      <c r="F51" s="65"/>
      <c r="H51" s="64"/>
      <c r="I51" s="233" t="s">
        <v>8092</v>
      </c>
      <c r="K51" s="248" t="s">
        <v>8093</v>
      </c>
      <c r="L51" s="65"/>
      <c r="N51" s="64"/>
      <c r="O51" s="233" t="s">
        <v>8128</v>
      </c>
      <c r="Q51" s="248" t="s">
        <v>8093</v>
      </c>
      <c r="R51" s="65"/>
      <c r="T51" s="64"/>
      <c r="U51" s="48" t="str">
        <f>IF(W51=" "," ",8)</f>
        <v xml:space="preserve"> </v>
      </c>
      <c r="W51" s="223" t="str">
        <f>IF($U$23="Perorangan (Wiraswasta)","Bon / Faktur Penjualan",IF($U$23="Perorangan (Non Wiraswasta)"," ","Legalitas Usaha (NIB &amp; Ijin Usaha khusus)"))</f>
        <v xml:space="preserve"> </v>
      </c>
      <c r="Y51" s="296">
        <f>Z51</f>
        <v>0</v>
      </c>
      <c r="Z51" s="293">
        <f>IF(W51=" ",0,VLOOKUP($U$15,'Data in out'!$C$24:$BQ$323,14,0))</f>
        <v>0</v>
      </c>
      <c r="AB51" s="64"/>
      <c r="AC51" s="233" t="s">
        <v>8092</v>
      </c>
      <c r="AE51" s="248" t="s">
        <v>8093</v>
      </c>
      <c r="AF51" s="65"/>
      <c r="AH51" s="64"/>
      <c r="AI51" s="233" t="s">
        <v>8092</v>
      </c>
      <c r="AK51" s="248" t="s">
        <v>8093</v>
      </c>
      <c r="AL51" s="65"/>
    </row>
    <row r="52" spans="2:38" ht="3" customHeight="1">
      <c r="B52" s="64"/>
      <c r="F52" s="65"/>
      <c r="H52" s="64"/>
      <c r="L52" s="65"/>
      <c r="N52" s="64"/>
      <c r="R52" s="65"/>
      <c r="T52" s="64"/>
      <c r="Z52" s="293"/>
      <c r="AB52" s="64"/>
      <c r="AF52" s="65"/>
      <c r="AH52" s="64"/>
      <c r="AL52" s="65"/>
    </row>
    <row r="53" spans="2:38" ht="15" customHeight="1">
      <c r="B53" s="64"/>
      <c r="F53" s="65"/>
      <c r="H53" s="64"/>
      <c r="I53" s="173">
        <f>'DT Ext'!$E$73</f>
        <v>122059100</v>
      </c>
      <c r="J53" s="249" t="str">
        <f>_xlfn.UNICHAR(9312)</f>
        <v>①</v>
      </c>
      <c r="K53" s="171">
        <f>'DT Ext'!$G$73</f>
        <v>11926000</v>
      </c>
      <c r="L53" s="65"/>
      <c r="N53" s="64"/>
      <c r="O53" s="173">
        <f>'UC Ext'!$E$78</f>
        <v>0</v>
      </c>
      <c r="P53" s="249" t="str">
        <f>_xlfn.UNICHAR(9312)</f>
        <v>①</v>
      </c>
      <c r="Q53" s="171">
        <f>'UC Ext'!$G$78</f>
        <v>0</v>
      </c>
      <c r="R53" s="65"/>
      <c r="T53" s="64"/>
      <c r="U53" s="48" t="str">
        <f>IF(W53=" "," ",9)</f>
        <v xml:space="preserve"> </v>
      </c>
      <c r="W53" s="223" t="str">
        <f>IF($U$23="Perorangan (Wiraswasta)","Surat Ijin Profesi (khusus untuk tenaga profesional)",IF($U$23="Perorangan (Non Wiraswasta)"," ","Laporan Keuangan"))</f>
        <v xml:space="preserve"> </v>
      </c>
      <c r="Y53" s="296">
        <f>Z53</f>
        <v>0</v>
      </c>
      <c r="Z53" s="293">
        <f>IF(W53=" ",0,VLOOKUP($U$15,'Data in out'!$C$24:$BQ$323,15,0))</f>
        <v>0</v>
      </c>
      <c r="AB53" s="64"/>
      <c r="AC53" s="219">
        <f>'DT Ext'!$E$73</f>
        <v>122059100</v>
      </c>
      <c r="AD53" s="249" t="str">
        <f>_xlfn.UNICHAR(9312)</f>
        <v>①</v>
      </c>
      <c r="AE53" s="171">
        <f>'DT Ext'!$G$73</f>
        <v>11926000</v>
      </c>
      <c r="AF53" s="65"/>
      <c r="AH53" s="64"/>
      <c r="AI53" s="219">
        <f>'DT Ext'!$E$73</f>
        <v>122059100</v>
      </c>
      <c r="AJ53" s="249" t="str">
        <f>_xlfn.UNICHAR(9312)</f>
        <v>①</v>
      </c>
      <c r="AK53" s="171">
        <f>'DT Ext'!$G$73</f>
        <v>11926000</v>
      </c>
      <c r="AL53" s="65"/>
    </row>
    <row r="54" spans="2:38" ht="3" customHeight="1">
      <c r="B54" s="64"/>
      <c r="F54" s="65"/>
      <c r="H54" s="64"/>
      <c r="I54" s="173"/>
      <c r="J54" s="250"/>
      <c r="L54" s="65"/>
      <c r="N54" s="64"/>
      <c r="O54" s="173"/>
      <c r="P54" s="250"/>
      <c r="R54" s="65"/>
      <c r="T54" s="64"/>
      <c r="Z54" s="293"/>
      <c r="AB54" s="64"/>
      <c r="AC54" s="173"/>
      <c r="AD54" s="250"/>
      <c r="AF54" s="65"/>
      <c r="AH54" s="64"/>
      <c r="AI54" s="173"/>
      <c r="AJ54" s="250"/>
      <c r="AL54" s="65"/>
    </row>
    <row r="55" spans="2:38" ht="15" customHeight="1">
      <c r="B55" s="64"/>
      <c r="D55" s="404">
        <v>3</v>
      </c>
      <c r="E55" s="426" t="s">
        <v>8201</v>
      </c>
      <c r="F55" s="65"/>
      <c r="H55" s="64"/>
      <c r="I55" s="172">
        <f>'DT Ext'!$E$74</f>
        <v>120594700</v>
      </c>
      <c r="J55" s="249" t="str">
        <f>_xlfn.UNICHAR(9313)</f>
        <v>②</v>
      </c>
      <c r="K55" s="171">
        <f>'DT Ext'!$G$74</f>
        <v>6352000</v>
      </c>
      <c r="L55" s="65"/>
      <c r="N55" s="64"/>
      <c r="O55" s="173">
        <f>'UC Ext'!$E$79</f>
        <v>0</v>
      </c>
      <c r="P55" s="249" t="str">
        <f>_xlfn.UNICHAR(9313)</f>
        <v>②</v>
      </c>
      <c r="Q55" s="171">
        <f>'UC Ext'!$G$79</f>
        <v>0</v>
      </c>
      <c r="R55" s="65"/>
      <c r="T55" s="64"/>
      <c r="U55" s="48" t="str">
        <f>IF(W55=" "," ",10)</f>
        <v xml:space="preserve"> </v>
      </c>
      <c r="W55" s="223" t="str">
        <f>IF($U$23="Perorangan (Wiraswasta)"," ",IF($U$23="Perorangan (Non Wiraswasta)"," ","Rek Koran 3 Bulan terakhir"))</f>
        <v xml:space="preserve"> </v>
      </c>
      <c r="Y55" s="296">
        <f>Z55</f>
        <v>0</v>
      </c>
      <c r="Z55" s="293">
        <f>IF(W55=" ",0,VLOOKUP($U$15,'Data in out'!$C$24:$BQ$323,16,0))</f>
        <v>0</v>
      </c>
      <c r="AB55" s="64"/>
      <c r="AC55" s="167">
        <f>'DT Ext'!$E$74</f>
        <v>120594700</v>
      </c>
      <c r="AD55" s="249" t="str">
        <f>_xlfn.UNICHAR(9313)</f>
        <v>②</v>
      </c>
      <c r="AE55" s="171">
        <f>'DT Ext'!$G$74</f>
        <v>6352000</v>
      </c>
      <c r="AF55" s="65"/>
      <c r="AH55" s="64"/>
      <c r="AI55" s="167">
        <f>'DT Ext'!$E$74</f>
        <v>120594700</v>
      </c>
      <c r="AJ55" s="249" t="str">
        <f>_xlfn.UNICHAR(9313)</f>
        <v>②</v>
      </c>
      <c r="AK55" s="171">
        <f>'DT Ext'!$G$74</f>
        <v>6352000</v>
      </c>
      <c r="AL55" s="65"/>
    </row>
    <row r="56" spans="2:38" ht="3" customHeight="1">
      <c r="B56" s="64"/>
      <c r="D56" s="404"/>
      <c r="E56" s="427"/>
      <c r="F56" s="65"/>
      <c r="H56" s="64"/>
      <c r="I56" s="173"/>
      <c r="J56" s="250"/>
      <c r="L56" s="65"/>
      <c r="N56" s="64"/>
      <c r="O56" s="173"/>
      <c r="P56" s="250"/>
      <c r="R56" s="65"/>
      <c r="T56" s="64"/>
      <c r="Z56" s="293"/>
      <c r="AB56" s="64"/>
      <c r="AC56" s="173"/>
      <c r="AD56" s="250"/>
      <c r="AF56" s="65"/>
      <c r="AH56" s="64"/>
      <c r="AI56" s="173"/>
      <c r="AJ56" s="250"/>
      <c r="AL56" s="65"/>
    </row>
    <row r="57" spans="2:38" ht="15" customHeight="1">
      <c r="B57" s="64"/>
      <c r="D57" s="404"/>
      <c r="E57" s="428"/>
      <c r="F57" s="65"/>
      <c r="H57" s="64"/>
      <c r="I57" s="172">
        <f>'DT Ext'!$E$75</f>
        <v>118902100</v>
      </c>
      <c r="J57" s="249" t="str">
        <f>_xlfn.UNICHAR(9314)</f>
        <v>③</v>
      </c>
      <c r="K57" s="171">
        <f>'DT Ext'!$G$75</f>
        <v>4514000</v>
      </c>
      <c r="L57" s="65"/>
      <c r="N57" s="64"/>
      <c r="O57" s="173">
        <f>'UC Ext'!$E$80</f>
        <v>0</v>
      </c>
      <c r="P57" s="249" t="str">
        <f>_xlfn.UNICHAR(9314)</f>
        <v>③</v>
      </c>
      <c r="Q57" s="171">
        <f>'UC Ext'!$G$80</f>
        <v>0</v>
      </c>
      <c r="R57" s="65"/>
      <c r="T57" s="64"/>
      <c r="U57" s="48" t="str">
        <f>IF(W57=" "," ",11)</f>
        <v xml:space="preserve"> </v>
      </c>
      <c r="W57" s="223" t="str">
        <f>IF($U$23="Perorangan (Wiraswasta)"," ",IF($U$23="Perorangan (Non Wiraswasta)"," ","SPK /MOU"))</f>
        <v xml:space="preserve"> </v>
      </c>
      <c r="Y57" s="296">
        <f>Z57</f>
        <v>0</v>
      </c>
      <c r="Z57" s="293">
        <f>IF(W57=" ",0,VLOOKUP($U$15,'Data in out'!$C$24:$BQ$323,17,0))</f>
        <v>0</v>
      </c>
      <c r="AB57" s="64"/>
      <c r="AC57" s="167">
        <f>'DT Ext'!$E$75</f>
        <v>118902100</v>
      </c>
      <c r="AD57" s="249" t="str">
        <f>_xlfn.UNICHAR(9314)</f>
        <v>③</v>
      </c>
      <c r="AE57" s="171">
        <f>'DT Ext'!$G$75</f>
        <v>4514000</v>
      </c>
      <c r="AF57" s="65"/>
      <c r="AH57" s="64"/>
      <c r="AI57" s="167">
        <f>'DT Ext'!$E$75</f>
        <v>118902100</v>
      </c>
      <c r="AJ57" s="249" t="str">
        <f>_xlfn.UNICHAR(9314)</f>
        <v>③</v>
      </c>
      <c r="AK57" s="171">
        <f>'DT Ext'!$G$75</f>
        <v>4514000</v>
      </c>
      <c r="AL57" s="65"/>
    </row>
    <row r="58" spans="2:38" ht="3" customHeight="1">
      <c r="B58" s="64"/>
      <c r="F58" s="65"/>
      <c r="H58" s="64"/>
      <c r="I58" s="173"/>
      <c r="J58" s="250"/>
      <c r="L58" s="65"/>
      <c r="N58" s="64"/>
      <c r="O58" s="173"/>
      <c r="P58" s="250"/>
      <c r="R58" s="65"/>
      <c r="T58" s="64"/>
      <c r="Z58" s="293"/>
      <c r="AB58" s="64"/>
      <c r="AC58" s="173"/>
      <c r="AD58" s="250"/>
      <c r="AF58" s="65"/>
      <c r="AH58" s="64"/>
      <c r="AI58" s="173"/>
      <c r="AJ58" s="250"/>
      <c r="AL58" s="65"/>
    </row>
    <row r="59" spans="2:38" ht="15" customHeight="1">
      <c r="B59" s="64"/>
      <c r="F59" s="65"/>
      <c r="H59" s="64"/>
      <c r="I59" s="172">
        <f>'DT Ext'!$E$76</f>
        <v>116972900</v>
      </c>
      <c r="J59" s="249" t="str">
        <f>_xlfn.UNICHAR(9315)</f>
        <v>④</v>
      </c>
      <c r="K59" s="171">
        <f>'DT Ext'!$G$76</f>
        <v>3700000</v>
      </c>
      <c r="L59" s="65"/>
      <c r="N59" s="64"/>
      <c r="O59" s="173">
        <f>'UC Ext'!$E$81</f>
        <v>0</v>
      </c>
      <c r="P59" s="249" t="str">
        <f>_xlfn.UNICHAR(9315)</f>
        <v>④</v>
      </c>
      <c r="Q59" s="171">
        <f>'UC Ext'!$G$81</f>
        <v>0</v>
      </c>
      <c r="R59" s="65"/>
      <c r="T59" s="64"/>
      <c r="Z59" s="293"/>
      <c r="AB59" s="64"/>
      <c r="AC59" s="167">
        <f>'DT Ext'!$E$76</f>
        <v>116972900</v>
      </c>
      <c r="AD59" s="249" t="str">
        <f>_xlfn.UNICHAR(9315)</f>
        <v>④</v>
      </c>
      <c r="AE59" s="171">
        <f>'DT Ext'!$G$76</f>
        <v>3700000</v>
      </c>
      <c r="AF59" s="65"/>
      <c r="AH59" s="64"/>
      <c r="AI59" s="167">
        <f>'DT Ext'!$E$76</f>
        <v>116972900</v>
      </c>
      <c r="AJ59" s="249" t="str">
        <f>_xlfn.UNICHAR(9315)</f>
        <v>④</v>
      </c>
      <c r="AK59" s="171">
        <f>'DT Ext'!$G$76</f>
        <v>3700000</v>
      </c>
      <c r="AL59" s="65"/>
    </row>
    <row r="60" spans="2:38" ht="3" customHeight="1">
      <c r="B60" s="64"/>
      <c r="F60" s="65"/>
      <c r="H60" s="64"/>
      <c r="I60" s="174"/>
      <c r="J60" s="251"/>
      <c r="K60" s="223"/>
      <c r="L60" s="65"/>
      <c r="N60" s="64"/>
      <c r="O60" s="174"/>
      <c r="P60" s="251"/>
      <c r="Q60" s="223"/>
      <c r="R60" s="65"/>
      <c r="T60" s="64"/>
      <c r="Z60" s="293"/>
      <c r="AB60" s="64"/>
      <c r="AC60" s="174"/>
      <c r="AD60" s="251"/>
      <c r="AE60" s="223"/>
      <c r="AF60" s="65"/>
      <c r="AH60" s="64"/>
      <c r="AI60" s="174"/>
      <c r="AJ60" s="251"/>
      <c r="AK60" s="223"/>
      <c r="AL60" s="65"/>
    </row>
    <row r="61" spans="2:38" ht="15" customHeight="1">
      <c r="B61" s="64"/>
      <c r="C61" s="384" t="s">
        <v>8177</v>
      </c>
      <c r="D61" s="385"/>
      <c r="E61" s="386"/>
      <c r="F61" s="65"/>
      <c r="H61" s="64"/>
      <c r="I61" s="172">
        <f>'DT Ext'!$E$77</f>
        <v>115171100</v>
      </c>
      <c r="J61" s="249" t="str">
        <f>_xlfn.UNICHAR(9316)</f>
        <v>⑤</v>
      </c>
      <c r="K61" s="171">
        <f>'DT Ext'!$G$77</f>
        <v>3227000</v>
      </c>
      <c r="L61" s="65"/>
      <c r="N61" s="64"/>
      <c r="O61" s="173">
        <f>'UC Ext'!$E$82</f>
        <v>0</v>
      </c>
      <c r="P61" s="249" t="str">
        <f>_xlfn.UNICHAR(9316)</f>
        <v>⑤</v>
      </c>
      <c r="Q61" s="171">
        <f>'UC Ext'!$G$82</f>
        <v>0</v>
      </c>
      <c r="R61" s="65"/>
      <c r="T61" s="64"/>
      <c r="Z61" s="293"/>
      <c r="AB61" s="64"/>
      <c r="AC61" s="167">
        <f>'DT Ext'!$E$77</f>
        <v>115171100</v>
      </c>
      <c r="AD61" s="249" t="str">
        <f>_xlfn.UNICHAR(9316)</f>
        <v>⑤</v>
      </c>
      <c r="AE61" s="171">
        <f>'DT Ext'!$G$77</f>
        <v>3227000</v>
      </c>
      <c r="AF61" s="65"/>
      <c r="AH61" s="64"/>
      <c r="AI61" s="167">
        <f>'DT Ext'!$E$77</f>
        <v>115171100</v>
      </c>
      <c r="AJ61" s="249" t="str">
        <f>_xlfn.UNICHAR(9316)</f>
        <v>⑤</v>
      </c>
      <c r="AK61" s="171">
        <f>'DT Ext'!$G$77</f>
        <v>3227000</v>
      </c>
      <c r="AL61" s="65"/>
    </row>
    <row r="62" spans="2:38" ht="3" customHeight="1">
      <c r="B62" s="64"/>
      <c r="C62" s="228"/>
      <c r="D62" s="228"/>
      <c r="E62" s="228"/>
      <c r="F62" s="65"/>
      <c r="H62" s="64"/>
      <c r="L62" s="65"/>
      <c r="N62" s="64"/>
      <c r="R62" s="65"/>
      <c r="T62" s="64"/>
      <c r="Z62" s="293"/>
      <c r="AB62" s="64"/>
      <c r="AF62" s="65"/>
      <c r="AH62" s="64"/>
      <c r="AL62" s="65"/>
    </row>
    <row r="63" spans="2:38" ht="15" customHeight="1">
      <c r="B63" s="64"/>
      <c r="C63" s="384" t="s">
        <v>8178</v>
      </c>
      <c r="D63" s="385"/>
      <c r="E63" s="386"/>
      <c r="F63" s="65"/>
      <c r="H63" s="64"/>
      <c r="I63" s="399" t="s">
        <v>8095</v>
      </c>
      <c r="J63" s="400"/>
      <c r="K63" s="401"/>
      <c r="L63" s="65"/>
      <c r="N63" s="64"/>
      <c r="O63" s="399" t="s">
        <v>8095</v>
      </c>
      <c r="P63" s="400"/>
      <c r="Q63" s="401"/>
      <c r="R63" s="65"/>
      <c r="T63" s="64"/>
      <c r="U63" s="60" t="str">
        <f>IF($U$23="Badan Hukum Usaha"," ",IF($U$27="Tidak Ada"," ",$U$27))</f>
        <v>Pasangan Bekerja dan memiliki penghasilan</v>
      </c>
      <c r="Z63" s="293"/>
      <c r="AB63" s="64"/>
      <c r="AC63" s="408" t="s">
        <v>8095</v>
      </c>
      <c r="AD63" s="409"/>
      <c r="AE63" s="410"/>
      <c r="AF63" s="65"/>
      <c r="AH63" s="64"/>
      <c r="AI63" s="408" t="s">
        <v>8095</v>
      </c>
      <c r="AJ63" s="409"/>
      <c r="AK63" s="410"/>
      <c r="AL63" s="65"/>
    </row>
    <row r="64" spans="2:38" ht="3" customHeight="1">
      <c r="B64" s="64"/>
      <c r="C64" s="228"/>
      <c r="D64" s="228"/>
      <c r="E64" s="228"/>
      <c r="F64" s="65"/>
      <c r="H64" s="64"/>
      <c r="I64" s="227"/>
      <c r="J64" s="228"/>
      <c r="K64" s="229"/>
      <c r="L64" s="65"/>
      <c r="N64" s="64"/>
      <c r="O64" s="227"/>
      <c r="P64" s="228"/>
      <c r="Q64" s="229"/>
      <c r="R64" s="65"/>
      <c r="T64" s="64"/>
      <c r="Z64" s="293"/>
      <c r="AB64" s="64"/>
      <c r="AC64" s="227"/>
      <c r="AD64" s="228"/>
      <c r="AE64" s="229"/>
      <c r="AF64" s="65"/>
      <c r="AH64" s="64"/>
      <c r="AI64" s="227"/>
      <c r="AJ64" s="228"/>
      <c r="AK64" s="229"/>
      <c r="AL64" s="65"/>
    </row>
    <row r="65" spans="2:38" ht="15" customHeight="1">
      <c r="B65" s="64"/>
      <c r="C65" s="384" t="s">
        <v>8181</v>
      </c>
      <c r="D65" s="385"/>
      <c r="E65" s="386"/>
      <c r="F65" s="65"/>
      <c r="H65" s="64"/>
      <c r="I65" s="402" t="s">
        <v>8096</v>
      </c>
      <c r="J65" s="403"/>
      <c r="K65" s="404"/>
      <c r="L65" s="65"/>
      <c r="N65" s="64"/>
      <c r="O65" s="402" t="s">
        <v>8096</v>
      </c>
      <c r="P65" s="403"/>
      <c r="Q65" s="404"/>
      <c r="R65" s="65"/>
      <c r="T65" s="64"/>
      <c r="U65" s="228">
        <f>IF($U$23="Badan Hukum Usaha"," ",IF($U$27="Tidak Ada"," ",1))</f>
        <v>1</v>
      </c>
      <c r="W65" s="60" t="str">
        <f>IF($U$23="Badan Hukum Usaha"," ",IF($U$27="Tidak Ada"," ","Rek Koran 3 bulan terakhir"))</f>
        <v>Rek Koran 3 bulan terakhir</v>
      </c>
      <c r="Y65" s="296">
        <f>Z65</f>
        <v>2</v>
      </c>
      <c r="Z65" s="293">
        <f>IF(W65=" ",0,VLOOKUP($U$15,'Data in out'!$C$24:$BQ$323,18,0))</f>
        <v>2</v>
      </c>
      <c r="AB65" s="64"/>
      <c r="AC65" s="402" t="s">
        <v>8096</v>
      </c>
      <c r="AD65" s="403"/>
      <c r="AE65" s="404"/>
      <c r="AF65" s="65"/>
      <c r="AH65" s="64"/>
      <c r="AI65" s="402" t="s">
        <v>8096</v>
      </c>
      <c r="AJ65" s="403"/>
      <c r="AK65" s="404"/>
      <c r="AL65" s="65"/>
    </row>
    <row r="66" spans="2:38" ht="3" customHeight="1">
      <c r="B66" s="64"/>
      <c r="C66" s="228"/>
      <c r="D66" s="228"/>
      <c r="E66" s="228"/>
      <c r="F66" s="65"/>
      <c r="H66" s="64"/>
      <c r="I66" s="230"/>
      <c r="J66" s="48"/>
      <c r="K66" s="231"/>
      <c r="L66" s="65"/>
      <c r="N66" s="64"/>
      <c r="O66" s="230"/>
      <c r="P66" s="48"/>
      <c r="Q66" s="231"/>
      <c r="R66" s="65"/>
      <c r="T66" s="64"/>
      <c r="Z66" s="293"/>
      <c r="AB66" s="64"/>
      <c r="AC66" s="230"/>
      <c r="AD66" s="48"/>
      <c r="AE66" s="231"/>
      <c r="AF66" s="65"/>
      <c r="AH66" s="64"/>
      <c r="AI66" s="230"/>
      <c r="AJ66" s="48"/>
      <c r="AK66" s="231"/>
      <c r="AL66" s="65"/>
    </row>
    <row r="67" spans="2:38" ht="15" customHeight="1">
      <c r="B67" s="64"/>
      <c r="C67" s="384" t="s">
        <v>8185</v>
      </c>
      <c r="D67" s="385"/>
      <c r="E67" s="386"/>
      <c r="F67" s="65"/>
      <c r="H67" s="64"/>
      <c r="I67" s="381" t="s">
        <v>8097</v>
      </c>
      <c r="J67" s="382"/>
      <c r="K67" s="383"/>
      <c r="L67" s="65"/>
      <c r="N67" s="64"/>
      <c r="O67" s="381" t="s">
        <v>8097</v>
      </c>
      <c r="P67" s="382"/>
      <c r="Q67" s="383"/>
      <c r="R67" s="65"/>
      <c r="T67" s="64"/>
      <c r="U67" s="228">
        <f>IF($U$23="Badan Hukum Usaha"," ",IF($U$27="Tidak Ada"," ",2))</f>
        <v>2</v>
      </c>
      <c r="W67" s="60" t="str">
        <f>IF($U$23="Badan Hukum Usaha"," ",IF($U$27="Pasangan Bekerja dan memiliki penghasilan","Slip Gaji Carbonized",IF($U$27="Pasangan memiliki usaha lainnya dan memiliki penghasilan","Legalitas Usaha (NIB/SKDU)",IF($U$27="Pasangan adalah profesional dan memiliki penghasilan","Surat Ijin Profesi"," "))))</f>
        <v>Slip Gaji Carbonized</v>
      </c>
      <c r="Y67" s="296">
        <f>Z67</f>
        <v>2</v>
      </c>
      <c r="Z67" s="293">
        <f>IF(W67=" ",0,VLOOKUP($U$15,'Data in out'!$C$24:$BQ$323,19,0))</f>
        <v>2</v>
      </c>
      <c r="AB67" s="64"/>
      <c r="AC67" s="413" t="s">
        <v>8097</v>
      </c>
      <c r="AD67" s="414"/>
      <c r="AE67" s="415"/>
      <c r="AF67" s="65"/>
      <c r="AH67" s="64"/>
      <c r="AI67" s="413" t="s">
        <v>8097</v>
      </c>
      <c r="AJ67" s="414"/>
      <c r="AK67" s="415"/>
      <c r="AL67" s="65"/>
    </row>
    <row r="68" spans="2:38" ht="3" customHeight="1">
      <c r="B68" s="64"/>
      <c r="C68" s="228"/>
      <c r="D68" s="228"/>
      <c r="E68" s="228"/>
      <c r="F68" s="65"/>
      <c r="H68" s="64"/>
      <c r="L68" s="65"/>
      <c r="N68" s="64"/>
      <c r="R68" s="65"/>
      <c r="T68" s="64"/>
      <c r="Z68" s="293"/>
      <c r="AB68" s="64"/>
      <c r="AF68" s="65"/>
      <c r="AH68" s="64"/>
      <c r="AL68" s="65"/>
    </row>
    <row r="69" spans="2:38" ht="15" customHeight="1">
      <c r="B69" s="64"/>
      <c r="C69" s="384" t="s">
        <v>8186</v>
      </c>
      <c r="D69" s="385"/>
      <c r="E69" s="386"/>
      <c r="F69" s="65"/>
      <c r="H69" s="64"/>
      <c r="I69" s="388" t="s">
        <v>8133</v>
      </c>
      <c r="J69" s="388"/>
      <c r="K69" s="388"/>
      <c r="L69" s="65"/>
      <c r="N69" s="64"/>
      <c r="O69" s="388" t="s">
        <v>8133</v>
      </c>
      <c r="P69" s="388"/>
      <c r="Q69" s="388"/>
      <c r="R69" s="65"/>
      <c r="T69" s="64"/>
      <c r="U69" s="228" t="str">
        <f>IF(OR($U$23="Perorangan (Wiraswasta)",$W$69="Bon / Faktur Penjualan"),3," ")</f>
        <v xml:space="preserve"> </v>
      </c>
      <c r="W69" s="60" t="str">
        <f>IF($U$23="Badan Hukum Usaha"," ",IF($U$27="Pasangan Bekerja dan memiliki penghasilan"," ",IF($U$27="Pasangan memiliki usaha lainnya dan memiliki penghasilan","Bon / Faktur Penjualan",IF($U$27="Pasangan adalah profesional dan memiliki penghasilan"," "," "))))</f>
        <v xml:space="preserve"> </v>
      </c>
      <c r="Y69" s="296">
        <f>Z69</f>
        <v>0</v>
      </c>
      <c r="Z69" s="293">
        <f>IF(W69=" ",0,VLOOKUP($U$15,'Data in out'!$C$24:$BQ$323,20,0))</f>
        <v>0</v>
      </c>
      <c r="AB69" s="64"/>
      <c r="AC69" s="416" t="s">
        <v>8133</v>
      </c>
      <c r="AD69" s="416"/>
      <c r="AE69" s="416"/>
      <c r="AF69" s="65"/>
      <c r="AH69" s="64"/>
      <c r="AI69" s="416" t="s">
        <v>8133</v>
      </c>
      <c r="AJ69" s="416"/>
      <c r="AK69" s="416"/>
      <c r="AL69" s="65"/>
    </row>
    <row r="70" spans="2:38" ht="3" customHeight="1">
      <c r="B70" s="64"/>
      <c r="F70" s="65"/>
      <c r="H70" s="64"/>
      <c r="L70" s="65"/>
      <c r="N70" s="64"/>
      <c r="O70" s="223"/>
      <c r="P70" s="223"/>
      <c r="Q70" s="223"/>
      <c r="R70" s="65"/>
      <c r="T70" s="64"/>
      <c r="Z70" s="293"/>
      <c r="AB70" s="64"/>
      <c r="AF70" s="65"/>
      <c r="AH70" s="64"/>
      <c r="AL70" s="65"/>
    </row>
    <row r="71" spans="2:38" ht="15" customHeight="1">
      <c r="B71" s="64"/>
      <c r="F71" s="65"/>
      <c r="H71" s="64"/>
      <c r="L71" s="65"/>
      <c r="N71" s="64"/>
      <c r="R71" s="65"/>
      <c r="T71" s="64"/>
      <c r="Z71" s="293"/>
      <c r="AB71" s="64"/>
      <c r="AF71" s="65"/>
      <c r="AH71" s="64"/>
      <c r="AL71" s="65"/>
    </row>
    <row r="72" spans="2:38" ht="3" customHeight="1">
      <c r="B72" s="64"/>
      <c r="F72" s="65"/>
      <c r="H72" s="64"/>
      <c r="L72" s="65"/>
      <c r="N72" s="64"/>
      <c r="R72" s="65"/>
      <c r="T72" s="64"/>
      <c r="Z72" s="293"/>
      <c r="AB72" s="64"/>
      <c r="AF72" s="65"/>
      <c r="AH72" s="64"/>
      <c r="AL72" s="65"/>
    </row>
    <row r="73" spans="2:38" ht="15" customHeight="1">
      <c r="B73" s="64"/>
      <c r="C73" s="424" t="s">
        <v>3113</v>
      </c>
      <c r="D73" s="424"/>
      <c r="E73" s="424"/>
      <c r="F73" s="65"/>
      <c r="H73" s="64"/>
      <c r="I73" s="222" t="s">
        <v>5350</v>
      </c>
      <c r="J73" s="223"/>
      <c r="K73" s="222"/>
      <c r="L73" s="65"/>
      <c r="N73" s="64"/>
      <c r="O73" s="396" t="s">
        <v>8131</v>
      </c>
      <c r="P73" s="396"/>
      <c r="Q73" s="396"/>
      <c r="R73" s="65"/>
      <c r="T73" s="64"/>
      <c r="Z73" s="293"/>
      <c r="AB73" s="64"/>
      <c r="AC73" s="222" t="s">
        <v>5350</v>
      </c>
      <c r="AD73" s="223"/>
      <c r="AE73" s="222"/>
      <c r="AF73" s="65"/>
      <c r="AH73" s="64"/>
      <c r="AI73" s="222" t="s">
        <v>5350</v>
      </c>
      <c r="AJ73" s="223"/>
      <c r="AK73" s="222"/>
      <c r="AL73" s="65"/>
    </row>
    <row r="74" spans="2:38" ht="3" customHeight="1">
      <c r="B74" s="64"/>
      <c r="F74" s="65"/>
      <c r="H74" s="64"/>
      <c r="I74" s="223"/>
      <c r="J74" s="223"/>
      <c r="K74" s="223"/>
      <c r="L74" s="65"/>
      <c r="N74" s="64"/>
      <c r="R74" s="65"/>
      <c r="T74" s="64"/>
      <c r="Z74" s="293"/>
      <c r="AB74" s="64"/>
      <c r="AC74" s="223"/>
      <c r="AD74" s="223"/>
      <c r="AE74" s="223"/>
      <c r="AF74" s="65"/>
      <c r="AH74" s="64"/>
      <c r="AI74" s="223"/>
      <c r="AJ74" s="223"/>
      <c r="AK74" s="223"/>
      <c r="AL74" s="65"/>
    </row>
    <row r="75" spans="2:38" ht="15" customHeight="1">
      <c r="B75" s="64"/>
      <c r="C75" s="416"/>
      <c r="D75" s="416"/>
      <c r="E75" s="416"/>
      <c r="F75" s="65"/>
      <c r="H75" s="64"/>
      <c r="I75" s="406">
        <v>60000000</v>
      </c>
      <c r="J75" s="406"/>
      <c r="K75" s="406"/>
      <c r="L75" s="65"/>
      <c r="N75" s="64"/>
      <c r="O75" s="406">
        <v>60000000</v>
      </c>
      <c r="P75" s="406"/>
      <c r="Q75" s="406"/>
      <c r="R75" s="65"/>
      <c r="T75" s="64"/>
      <c r="U75" s="435" t="s">
        <v>8145</v>
      </c>
      <c r="V75" s="436"/>
      <c r="W75" s="436"/>
      <c r="X75" s="436"/>
      <c r="Y75" s="437"/>
      <c r="Z75" s="293"/>
      <c r="AB75" s="64"/>
      <c r="AC75" s="406">
        <v>60000000</v>
      </c>
      <c r="AD75" s="406"/>
      <c r="AE75" s="406"/>
      <c r="AF75" s="65"/>
      <c r="AH75" s="64"/>
      <c r="AI75" s="406">
        <v>60000000</v>
      </c>
      <c r="AJ75" s="406"/>
      <c r="AK75" s="406"/>
      <c r="AL75" s="65"/>
    </row>
    <row r="76" spans="2:38" ht="3" customHeight="1">
      <c r="B76" s="64"/>
      <c r="F76" s="65"/>
      <c r="H76" s="64"/>
      <c r="L76" s="65"/>
      <c r="N76" s="64"/>
      <c r="R76" s="65"/>
      <c r="T76" s="64"/>
      <c r="Z76" s="293"/>
      <c r="AB76" s="64"/>
      <c r="AF76" s="65"/>
      <c r="AH76" s="64"/>
      <c r="AL76" s="65"/>
    </row>
    <row r="77" spans="2:38" ht="15" customHeight="1">
      <c r="B77" s="64"/>
      <c r="C77" s="424" t="s">
        <v>8583</v>
      </c>
      <c r="D77" s="424"/>
      <c r="E77" s="424"/>
      <c r="F77" s="65"/>
      <c r="H77" s="64"/>
      <c r="I77" s="407" t="s">
        <v>5351</v>
      </c>
      <c r="J77" s="407"/>
      <c r="K77" s="407"/>
      <c r="L77" s="65"/>
      <c r="N77" s="64"/>
      <c r="O77" s="407" t="s">
        <v>5351</v>
      </c>
      <c r="P77" s="407"/>
      <c r="Q77" s="407"/>
      <c r="R77" s="65"/>
      <c r="T77" s="64"/>
      <c r="U77" s="279">
        <v>1</v>
      </c>
      <c r="W77" s="168" t="s">
        <v>8148</v>
      </c>
      <c r="Y77" s="296">
        <f>Z77</f>
        <v>2</v>
      </c>
      <c r="Z77" s="293">
        <f>IF(W77=" ",0,VLOOKUP($U$15,'Data in out'!$C$24:$BQ$323,21+U77,0))</f>
        <v>2</v>
      </c>
      <c r="AB77" s="64"/>
      <c r="AC77" s="407" t="s">
        <v>5351</v>
      </c>
      <c r="AD77" s="407"/>
      <c r="AE77" s="407"/>
      <c r="AF77" s="65"/>
      <c r="AH77" s="64"/>
      <c r="AI77" s="407" t="s">
        <v>5351</v>
      </c>
      <c r="AJ77" s="407"/>
      <c r="AK77" s="407"/>
      <c r="AL77" s="65"/>
    </row>
    <row r="78" spans="2:38" ht="3" customHeight="1">
      <c r="B78" s="64"/>
      <c r="F78" s="65"/>
      <c r="H78" s="64"/>
      <c r="L78" s="65"/>
      <c r="N78" s="64"/>
      <c r="O78" s="173"/>
      <c r="R78" s="65"/>
      <c r="T78" s="64"/>
      <c r="Y78" s="298"/>
      <c r="Z78" s="293"/>
      <c r="AB78" s="64"/>
      <c r="AF78" s="65"/>
      <c r="AH78" s="64"/>
      <c r="AL78" s="65"/>
    </row>
    <row r="79" spans="2:38" ht="15" customHeight="1">
      <c r="B79" s="64"/>
      <c r="C79" s="438" t="s">
        <v>8584</v>
      </c>
      <c r="D79" s="438"/>
      <c r="E79" s="438"/>
      <c r="F79" s="65"/>
      <c r="H79" s="64"/>
      <c r="I79" s="173"/>
      <c r="J79" s="249" t="str">
        <f>_xlfn.UNICHAR(9312)</f>
        <v>①</v>
      </c>
      <c r="K79" s="171">
        <f>'DT Ext'!$G$69</f>
        <v>6361000</v>
      </c>
      <c r="L79" s="65"/>
      <c r="N79" s="64"/>
      <c r="O79" s="172"/>
      <c r="P79" s="249" t="str">
        <f>_xlfn.UNICHAR(9312)</f>
        <v>①</v>
      </c>
      <c r="Q79" s="171">
        <f>'UC Ext'!$O$78</f>
        <v>0</v>
      </c>
      <c r="R79" s="65"/>
      <c r="T79" s="64"/>
      <c r="U79" s="279">
        <v>2</v>
      </c>
      <c r="W79" s="168" t="s">
        <v>8149</v>
      </c>
      <c r="X79" s="280"/>
      <c r="Y79" s="296">
        <f>Z79</f>
        <v>2</v>
      </c>
      <c r="Z79" s="293">
        <f>IF(W79=" ",0,VLOOKUP($U$15,'Data in out'!$C$24:$BQ$323,21+U79,0))</f>
        <v>2</v>
      </c>
      <c r="AB79" s="64"/>
      <c r="AC79" s="173"/>
      <c r="AD79" s="249" t="str">
        <f>_xlfn.UNICHAR(9312)</f>
        <v>①</v>
      </c>
      <c r="AE79" s="171">
        <f>'DT Ext'!$G$69</f>
        <v>6361000</v>
      </c>
      <c r="AF79" s="65"/>
      <c r="AH79" s="64"/>
      <c r="AI79" s="173"/>
      <c r="AJ79" s="249" t="str">
        <f>_xlfn.UNICHAR(9312)</f>
        <v>①</v>
      </c>
      <c r="AK79" s="171">
        <f>'DT Ext'!$G$69</f>
        <v>6361000</v>
      </c>
      <c r="AL79" s="65"/>
    </row>
    <row r="80" spans="2:38" ht="3" customHeight="1">
      <c r="B80" s="64"/>
      <c r="F80" s="65"/>
      <c r="H80" s="64"/>
      <c r="I80" s="173"/>
      <c r="J80" s="250"/>
      <c r="L80" s="65"/>
      <c r="N80" s="64"/>
      <c r="O80" s="173"/>
      <c r="P80" s="250"/>
      <c r="R80" s="65"/>
      <c r="T80" s="64"/>
      <c r="Y80" s="298"/>
      <c r="Z80" s="293"/>
      <c r="AB80" s="64"/>
      <c r="AC80" s="173"/>
      <c r="AD80" s="250"/>
      <c r="AF80" s="65"/>
      <c r="AH80" s="64"/>
      <c r="AI80" s="173"/>
      <c r="AJ80" s="250"/>
      <c r="AL80" s="65"/>
    </row>
    <row r="81" spans="2:38" ht="15" customHeight="1">
      <c r="B81" s="64"/>
      <c r="C81" s="424" t="s">
        <v>3114</v>
      </c>
      <c r="D81" s="424"/>
      <c r="E81" s="424"/>
      <c r="F81" s="65"/>
      <c r="H81" s="64"/>
      <c r="I81" s="172"/>
      <c r="J81" s="249" t="str">
        <f>_xlfn.UNICHAR(9313)</f>
        <v>②</v>
      </c>
      <c r="K81" s="171">
        <f>'DT Ext'!$O$74</f>
        <v>3458000</v>
      </c>
      <c r="L81" s="65"/>
      <c r="N81" s="64"/>
      <c r="O81" s="172"/>
      <c r="P81" s="249" t="str">
        <f>_xlfn.UNICHAR(9313)</f>
        <v>②</v>
      </c>
      <c r="Q81" s="171">
        <f>'UC Ext'!$O$79</f>
        <v>0</v>
      </c>
      <c r="R81" s="65"/>
      <c r="T81" s="64"/>
      <c r="U81" s="279">
        <v>3</v>
      </c>
      <c r="W81" s="168" t="s">
        <v>8150</v>
      </c>
      <c r="Y81" s="296">
        <f>Z81</f>
        <v>2</v>
      </c>
      <c r="Z81" s="293">
        <f>IF(W81=" ",0,VLOOKUP($U$15,'Data in out'!$C$24:$BQ$323,21+U81,0))</f>
        <v>2</v>
      </c>
      <c r="AB81" s="64"/>
      <c r="AC81" s="172"/>
      <c r="AD81" s="249" t="str">
        <f>_xlfn.UNICHAR(9313)</f>
        <v>②</v>
      </c>
      <c r="AE81" s="171">
        <f>'DT Ext'!$O$74</f>
        <v>3458000</v>
      </c>
      <c r="AF81" s="65"/>
      <c r="AH81" s="64"/>
      <c r="AI81" s="172"/>
      <c r="AJ81" s="249" t="str">
        <f>_xlfn.UNICHAR(9313)</f>
        <v>②</v>
      </c>
      <c r="AK81" s="171">
        <f>'DT Ext'!$O$74</f>
        <v>3458000</v>
      </c>
      <c r="AL81" s="65"/>
    </row>
    <row r="82" spans="2:38" ht="3" customHeight="1">
      <c r="B82" s="64"/>
      <c r="F82" s="65"/>
      <c r="H82" s="64"/>
      <c r="I82" s="173"/>
      <c r="J82" s="250"/>
      <c r="L82" s="65"/>
      <c r="N82" s="64"/>
      <c r="O82" s="174"/>
      <c r="P82" s="250"/>
      <c r="R82" s="65"/>
      <c r="T82" s="64"/>
      <c r="Y82" s="298"/>
      <c r="Z82" s="293"/>
      <c r="AB82" s="64"/>
      <c r="AC82" s="173"/>
      <c r="AD82" s="250"/>
      <c r="AF82" s="65"/>
      <c r="AH82" s="64"/>
      <c r="AI82" s="173"/>
      <c r="AJ82" s="250"/>
      <c r="AL82" s="65"/>
    </row>
    <row r="83" spans="2:38" ht="15" customHeight="1">
      <c r="B83" s="64"/>
      <c r="C83" s="416"/>
      <c r="D83" s="416"/>
      <c r="E83" s="416"/>
      <c r="F83" s="65"/>
      <c r="H83" s="64"/>
      <c r="I83" s="172"/>
      <c r="J83" s="249" t="str">
        <f>_xlfn.UNICHAR(9314)</f>
        <v>③</v>
      </c>
      <c r="K83" s="171">
        <f>'DT Ext'!$O$75</f>
        <v>2515000</v>
      </c>
      <c r="L83" s="65"/>
      <c r="N83" s="64"/>
      <c r="O83" s="172"/>
      <c r="P83" s="249" t="str">
        <f>_xlfn.UNICHAR(9314)</f>
        <v>③</v>
      </c>
      <c r="Q83" s="171">
        <f>'UC Ext'!$O$80</f>
        <v>0</v>
      </c>
      <c r="R83" s="65"/>
      <c r="T83" s="64"/>
      <c r="U83" s="279">
        <v>4</v>
      </c>
      <c r="W83" s="168" t="s">
        <v>8179</v>
      </c>
      <c r="Y83" s="296">
        <f>Z83</f>
        <v>2</v>
      </c>
      <c r="Z83" s="293">
        <f>IF(W83=" ",0,VLOOKUP($U$15,'Data in out'!$C$24:$BQ$323,21+U83,0))</f>
        <v>2</v>
      </c>
      <c r="AB83" s="64"/>
      <c r="AC83" s="172"/>
      <c r="AD83" s="249" t="str">
        <f>_xlfn.UNICHAR(9314)</f>
        <v>③</v>
      </c>
      <c r="AE83" s="171">
        <f>'DT Ext'!$O$75</f>
        <v>2515000</v>
      </c>
      <c r="AF83" s="65"/>
      <c r="AH83" s="64"/>
      <c r="AI83" s="172"/>
      <c r="AJ83" s="249" t="str">
        <f>_xlfn.UNICHAR(9314)</f>
        <v>③</v>
      </c>
      <c r="AK83" s="171">
        <f>'DT Ext'!$O$75</f>
        <v>2515000</v>
      </c>
      <c r="AL83" s="65"/>
    </row>
    <row r="84" spans="2:38" ht="3" customHeight="1">
      <c r="B84" s="64"/>
      <c r="F84" s="65"/>
      <c r="H84" s="64"/>
      <c r="I84" s="173"/>
      <c r="J84" s="250"/>
      <c r="L84" s="65"/>
      <c r="N84" s="64"/>
      <c r="P84" s="250"/>
      <c r="R84" s="65"/>
      <c r="T84" s="64"/>
      <c r="Y84" s="298"/>
      <c r="Z84" s="293"/>
      <c r="AB84" s="64"/>
      <c r="AC84" s="173"/>
      <c r="AD84" s="250"/>
      <c r="AF84" s="65"/>
      <c r="AH84" s="64"/>
      <c r="AI84" s="173"/>
      <c r="AJ84" s="250"/>
      <c r="AL84" s="65"/>
    </row>
    <row r="85" spans="2:38" ht="15" customHeight="1">
      <c r="B85" s="64"/>
      <c r="C85" s="424" t="s">
        <v>3115</v>
      </c>
      <c r="D85" s="424"/>
      <c r="E85" s="424"/>
      <c r="F85" s="65"/>
      <c r="H85" s="64"/>
      <c r="I85" s="172"/>
      <c r="J85" s="249" t="str">
        <f>_xlfn.UNICHAR(9315)</f>
        <v>④</v>
      </c>
      <c r="K85" s="171">
        <f>'DT Ext'!$O$76</f>
        <v>2115000</v>
      </c>
      <c r="L85" s="65"/>
      <c r="N85" s="64"/>
      <c r="P85" s="249" t="str">
        <f>_xlfn.UNICHAR(9315)</f>
        <v>④</v>
      </c>
      <c r="Q85" s="171">
        <f>'UC Ext'!$O$81</f>
        <v>0</v>
      </c>
      <c r="R85" s="65"/>
      <c r="T85" s="64"/>
      <c r="U85" s="279">
        <v>5</v>
      </c>
      <c r="W85" s="168" t="s">
        <v>8180</v>
      </c>
      <c r="Y85" s="296">
        <f>Z85</f>
        <v>2</v>
      </c>
      <c r="Z85" s="293">
        <f>IF(W85=" ",0,VLOOKUP($U$15,'Data in out'!$C$24:$BQ$323,21+U85,0))</f>
        <v>2</v>
      </c>
      <c r="AB85" s="64"/>
      <c r="AC85" s="172"/>
      <c r="AD85" s="249" t="str">
        <f>_xlfn.UNICHAR(9315)</f>
        <v>④</v>
      </c>
      <c r="AE85" s="171">
        <f>'DT Ext'!$O$76</f>
        <v>2115000</v>
      </c>
      <c r="AF85" s="65"/>
      <c r="AH85" s="64"/>
      <c r="AI85" s="172"/>
      <c r="AJ85" s="249" t="str">
        <f>_xlfn.UNICHAR(9315)</f>
        <v>④</v>
      </c>
      <c r="AK85" s="171">
        <f>'DT Ext'!$O$76</f>
        <v>2115000</v>
      </c>
      <c r="AL85" s="65"/>
    </row>
    <row r="86" spans="2:38" ht="3" customHeight="1">
      <c r="B86" s="64"/>
      <c r="F86" s="65"/>
      <c r="H86" s="64"/>
      <c r="I86" s="174"/>
      <c r="J86" s="251"/>
      <c r="K86" s="223"/>
      <c r="L86" s="65"/>
      <c r="N86" s="64"/>
      <c r="P86" s="251"/>
      <c r="Q86" s="223"/>
      <c r="R86" s="65"/>
      <c r="T86" s="64"/>
      <c r="Y86" s="298"/>
      <c r="Z86" s="293"/>
      <c r="AB86" s="64"/>
      <c r="AC86" s="174"/>
      <c r="AD86" s="251"/>
      <c r="AE86" s="223"/>
      <c r="AF86" s="65"/>
      <c r="AH86" s="64"/>
      <c r="AI86" s="174"/>
      <c r="AJ86" s="251"/>
      <c r="AK86" s="223"/>
      <c r="AL86" s="65"/>
    </row>
    <row r="87" spans="2:38" ht="15" customHeight="1">
      <c r="B87" s="64"/>
      <c r="C87" s="416"/>
      <c r="D87" s="416"/>
      <c r="E87" s="416"/>
      <c r="F87" s="65"/>
      <c r="H87" s="64"/>
      <c r="I87" s="172"/>
      <c r="J87" s="249" t="str">
        <f>_xlfn.UNICHAR(9316)</f>
        <v>⑤</v>
      </c>
      <c r="K87" s="171">
        <f>'DT Ext'!$O$77</f>
        <v>1889000</v>
      </c>
      <c r="L87" s="65"/>
      <c r="N87" s="64"/>
      <c r="P87" s="249" t="str">
        <f>_xlfn.UNICHAR(9316)</f>
        <v>⑤</v>
      </c>
      <c r="Q87" s="171">
        <f>'UC Ext'!$O$82</f>
        <v>0</v>
      </c>
      <c r="R87" s="65"/>
      <c r="T87" s="64"/>
      <c r="U87" s="279">
        <v>6</v>
      </c>
      <c r="W87" s="168" t="s">
        <v>8183</v>
      </c>
      <c r="Y87" s="296">
        <f>Z87</f>
        <v>2</v>
      </c>
      <c r="Z87" s="293">
        <f>IF(W87=" ",0,VLOOKUP($U$15,'Data in out'!$C$24:$BQ$323,21+U87,0))</f>
        <v>2</v>
      </c>
      <c r="AB87" s="64"/>
      <c r="AC87" s="172"/>
      <c r="AD87" s="249" t="str">
        <f>_xlfn.UNICHAR(9316)</f>
        <v>⑤</v>
      </c>
      <c r="AE87" s="171">
        <f>'DT Ext'!$O$77</f>
        <v>1889000</v>
      </c>
      <c r="AF87" s="65"/>
      <c r="AH87" s="64"/>
      <c r="AI87" s="172"/>
      <c r="AJ87" s="249" t="str">
        <f>_xlfn.UNICHAR(9316)</f>
        <v>⑤</v>
      </c>
      <c r="AK87" s="171">
        <f>'DT Ext'!$O$77</f>
        <v>1889000</v>
      </c>
      <c r="AL87" s="65"/>
    </row>
    <row r="88" spans="2:38" ht="3" customHeight="1">
      <c r="B88" s="64"/>
      <c r="F88" s="65"/>
      <c r="H88" s="64"/>
      <c r="L88" s="65"/>
      <c r="N88" s="64"/>
      <c r="R88" s="65"/>
      <c r="T88" s="64"/>
      <c r="Y88" s="223"/>
      <c r="Z88" s="293"/>
      <c r="AB88" s="64"/>
      <c r="AF88" s="65"/>
      <c r="AH88" s="64"/>
      <c r="AL88" s="65"/>
    </row>
    <row r="89" spans="2:38" ht="15" customHeight="1">
      <c r="B89" s="64"/>
      <c r="C89" s="422" t="s">
        <v>2768</v>
      </c>
      <c r="D89" s="422"/>
      <c r="E89" s="422"/>
      <c r="F89" s="65"/>
      <c r="H89" s="64"/>
      <c r="I89" s="399" t="s">
        <v>8095</v>
      </c>
      <c r="J89" s="400"/>
      <c r="K89" s="401"/>
      <c r="L89" s="65"/>
      <c r="N89" s="64"/>
      <c r="O89" s="399" t="s">
        <v>8095</v>
      </c>
      <c r="P89" s="400"/>
      <c r="Q89" s="401"/>
      <c r="R89" s="65"/>
      <c r="T89" s="64"/>
      <c r="U89" s="279">
        <v>7</v>
      </c>
      <c r="W89" s="168" t="s">
        <v>8151</v>
      </c>
      <c r="Y89" s="296">
        <f>Z89</f>
        <v>2</v>
      </c>
      <c r="Z89" s="293">
        <f>IF(W89=" ",0,VLOOKUP($U$15,'Data in out'!$C$24:$BQ$323,21+U89,0))</f>
        <v>2</v>
      </c>
      <c r="AB89" s="64"/>
      <c r="AC89" s="408" t="s">
        <v>8095</v>
      </c>
      <c r="AD89" s="409"/>
      <c r="AE89" s="410"/>
      <c r="AF89" s="65"/>
      <c r="AH89" s="64"/>
      <c r="AI89" s="408" t="s">
        <v>8095</v>
      </c>
      <c r="AJ89" s="409"/>
      <c r="AK89" s="410"/>
      <c r="AL89" s="65"/>
    </row>
    <row r="90" spans="2:38" ht="3" customHeight="1">
      <c r="B90" s="64"/>
      <c r="C90" s="226"/>
      <c r="D90" s="226"/>
      <c r="E90" s="226"/>
      <c r="F90" s="65"/>
      <c r="H90" s="64"/>
      <c r="I90" s="227"/>
      <c r="J90" s="228"/>
      <c r="K90" s="229"/>
      <c r="L90" s="65"/>
      <c r="N90" s="64"/>
      <c r="O90" s="227"/>
      <c r="P90" s="228"/>
      <c r="Q90" s="229"/>
      <c r="R90" s="65"/>
      <c r="T90" s="64"/>
      <c r="Y90" s="298"/>
      <c r="Z90" s="293"/>
      <c r="AB90" s="64"/>
      <c r="AC90" s="227"/>
      <c r="AD90" s="228"/>
      <c r="AE90" s="229"/>
      <c r="AF90" s="65"/>
      <c r="AH90" s="64"/>
      <c r="AI90" s="227"/>
      <c r="AJ90" s="228"/>
      <c r="AK90" s="229"/>
      <c r="AL90" s="65"/>
    </row>
    <row r="91" spans="2:38" ht="15" customHeight="1">
      <c r="B91" s="64"/>
      <c r="C91" s="423" t="s">
        <v>8123</v>
      </c>
      <c r="D91" s="423"/>
      <c r="E91" s="423"/>
      <c r="F91" s="65"/>
      <c r="H91" s="64"/>
      <c r="I91" s="402" t="s">
        <v>8096</v>
      </c>
      <c r="J91" s="403"/>
      <c r="K91" s="404"/>
      <c r="L91" s="65"/>
      <c r="N91" s="64"/>
      <c r="O91" s="402" t="s">
        <v>8096</v>
      </c>
      <c r="P91" s="403"/>
      <c r="Q91" s="404"/>
      <c r="R91" s="65"/>
      <c r="T91" s="64"/>
      <c r="U91" s="279">
        <v>8</v>
      </c>
      <c r="W91" s="168" t="s">
        <v>8152</v>
      </c>
      <c r="Y91" s="296">
        <v>2</v>
      </c>
      <c r="Z91" s="293">
        <f>IF(W91=" ",0,VLOOKUP($U$15,'Data in out'!$C$24:$BQ$323,21+U91,0))</f>
        <v>1</v>
      </c>
      <c r="AB91" s="64"/>
      <c r="AC91" s="402" t="s">
        <v>8096</v>
      </c>
      <c r="AD91" s="403"/>
      <c r="AE91" s="404"/>
      <c r="AF91" s="65"/>
      <c r="AH91" s="64"/>
      <c r="AI91" s="402" t="s">
        <v>8096</v>
      </c>
      <c r="AJ91" s="403"/>
      <c r="AK91" s="404"/>
      <c r="AL91" s="65"/>
    </row>
    <row r="92" spans="2:38" ht="3" customHeight="1">
      <c r="B92" s="64"/>
      <c r="C92" s="226"/>
      <c r="D92" s="226"/>
      <c r="E92" s="226"/>
      <c r="F92" s="65"/>
      <c r="H92" s="64"/>
      <c r="I92" s="230"/>
      <c r="J92" s="48"/>
      <c r="K92" s="231"/>
      <c r="L92" s="65"/>
      <c r="N92" s="64"/>
      <c r="O92" s="230"/>
      <c r="P92" s="48"/>
      <c r="Q92" s="231"/>
      <c r="R92" s="65"/>
      <c r="T92" s="64"/>
      <c r="Y92" s="298"/>
      <c r="Z92" s="293"/>
      <c r="AB92" s="64"/>
      <c r="AC92" s="230"/>
      <c r="AD92" s="48"/>
      <c r="AE92" s="231"/>
      <c r="AF92" s="65"/>
      <c r="AH92" s="64"/>
      <c r="AI92" s="230"/>
      <c r="AJ92" s="48"/>
      <c r="AK92" s="231"/>
      <c r="AL92" s="65"/>
    </row>
    <row r="93" spans="2:38" ht="15" customHeight="1">
      <c r="B93" s="64"/>
      <c r="C93" s="423" t="s">
        <v>8917</v>
      </c>
      <c r="D93" s="423"/>
      <c r="E93" s="423"/>
      <c r="F93" s="65"/>
      <c r="H93" s="64"/>
      <c r="I93" s="381" t="s">
        <v>8097</v>
      </c>
      <c r="J93" s="382"/>
      <c r="K93" s="383"/>
      <c r="L93" s="65"/>
      <c r="N93" s="64"/>
      <c r="O93" s="381" t="s">
        <v>8097</v>
      </c>
      <c r="P93" s="382"/>
      <c r="Q93" s="383"/>
      <c r="R93" s="65"/>
      <c r="T93" s="64"/>
      <c r="U93" s="279">
        <v>9</v>
      </c>
      <c r="W93" s="168" t="s">
        <v>8153</v>
      </c>
      <c r="Y93" s="296">
        <v>2</v>
      </c>
      <c r="Z93" s="293">
        <f>IF(W93=" ",0,VLOOKUP($U$15,'Data in out'!$C$24:$BQ$323,21+U93,0))</f>
        <v>1</v>
      </c>
      <c r="AB93" s="64"/>
      <c r="AC93" s="413" t="s">
        <v>8097</v>
      </c>
      <c r="AD93" s="414"/>
      <c r="AE93" s="415"/>
      <c r="AF93" s="65"/>
      <c r="AH93" s="64"/>
      <c r="AI93" s="413" t="s">
        <v>8097</v>
      </c>
      <c r="AJ93" s="414"/>
      <c r="AK93" s="415"/>
      <c r="AL93" s="65"/>
    </row>
    <row r="94" spans="2:38" ht="3" customHeight="1">
      <c r="B94" s="64"/>
      <c r="F94" s="65"/>
      <c r="H94" s="64"/>
      <c r="L94" s="65"/>
      <c r="N94" s="64"/>
      <c r="R94" s="65"/>
      <c r="T94" s="64"/>
      <c r="Y94" s="298"/>
      <c r="Z94" s="293"/>
      <c r="AB94" s="64"/>
      <c r="AF94" s="65"/>
      <c r="AH94" s="64"/>
      <c r="AL94" s="65"/>
    </row>
    <row r="95" spans="2:38" ht="15" customHeight="1">
      <c r="B95" s="64"/>
      <c r="C95" s="423" t="s">
        <v>8918</v>
      </c>
      <c r="D95" s="423"/>
      <c r="E95" s="423"/>
      <c r="F95" s="65"/>
      <c r="H95" s="64"/>
      <c r="I95" s="388" t="s">
        <v>8133</v>
      </c>
      <c r="J95" s="388"/>
      <c r="K95" s="388"/>
      <c r="L95" s="65"/>
      <c r="N95" s="64"/>
      <c r="O95" s="388" t="s">
        <v>8133</v>
      </c>
      <c r="P95" s="388"/>
      <c r="Q95" s="388"/>
      <c r="R95" s="65"/>
      <c r="T95" s="64"/>
      <c r="U95" s="279">
        <v>10</v>
      </c>
      <c r="W95" s="168" t="s">
        <v>8182</v>
      </c>
      <c r="Y95" s="296">
        <v>2</v>
      </c>
      <c r="Z95" s="293">
        <f>IF(W95=" ",0,VLOOKUP($U$15,'Data in out'!$C$24:$BQ$323,21+U95,0))</f>
        <v>1</v>
      </c>
      <c r="AB95" s="64"/>
      <c r="AC95" s="416" t="s">
        <v>8133</v>
      </c>
      <c r="AD95" s="416"/>
      <c r="AE95" s="416"/>
      <c r="AF95" s="65"/>
      <c r="AH95" s="64"/>
      <c r="AI95" s="416" t="s">
        <v>8133</v>
      </c>
      <c r="AJ95" s="416"/>
      <c r="AK95" s="416"/>
      <c r="AL95" s="65"/>
    </row>
    <row r="96" spans="2:38" ht="3" customHeight="1">
      <c r="B96" s="64"/>
      <c r="C96" s="47"/>
      <c r="D96" s="47"/>
      <c r="E96" s="47"/>
      <c r="F96" s="65"/>
      <c r="H96" s="64"/>
      <c r="L96" s="65"/>
      <c r="N96" s="64"/>
      <c r="R96" s="65"/>
      <c r="T96" s="64"/>
      <c r="Y96" s="298"/>
      <c r="Z96" s="293"/>
      <c r="AB96" s="64"/>
      <c r="AF96" s="65"/>
      <c r="AH96" s="64"/>
      <c r="AL96" s="65"/>
    </row>
    <row r="97" spans="2:38" ht="15" customHeight="1" thickBot="1">
      <c r="B97" s="64"/>
      <c r="C97" s="425" t="s">
        <v>8147</v>
      </c>
      <c r="D97" s="425"/>
      <c r="E97" s="425"/>
      <c r="F97" s="65"/>
      <c r="H97" s="64"/>
      <c r="I97" s="394"/>
      <c r="J97" s="394"/>
      <c r="K97" s="394"/>
      <c r="L97" s="65"/>
      <c r="N97" s="64"/>
      <c r="O97" s="403"/>
      <c r="P97" s="403"/>
      <c r="Q97" s="403"/>
      <c r="R97" s="65"/>
      <c r="T97" s="64"/>
      <c r="U97" s="279">
        <v>11</v>
      </c>
      <c r="W97" s="168" t="s">
        <v>8184</v>
      </c>
      <c r="X97" s="47"/>
      <c r="Y97" s="296">
        <v>2</v>
      </c>
      <c r="Z97" s="293">
        <f>IF(W97=" ",0,VLOOKUP($U$15,'Data in out'!$C$24:$BQ$323,21+U97,0))</f>
        <v>1</v>
      </c>
      <c r="AB97" s="66"/>
      <c r="AC97" s="417"/>
      <c r="AD97" s="417"/>
      <c r="AE97" s="417"/>
      <c r="AF97" s="68"/>
      <c r="AH97" s="66"/>
      <c r="AI97" s="417"/>
      <c r="AJ97" s="417"/>
      <c r="AK97" s="417"/>
      <c r="AL97" s="68"/>
    </row>
    <row r="98" spans="2:38" ht="3" customHeight="1">
      <c r="B98" s="64"/>
      <c r="F98" s="65"/>
      <c r="H98" s="64"/>
      <c r="I98" s="223"/>
      <c r="J98" s="223"/>
      <c r="K98" s="47"/>
      <c r="L98" s="65"/>
      <c r="N98" s="64"/>
      <c r="Q98" s="226"/>
      <c r="R98" s="65"/>
      <c r="T98" s="64"/>
      <c r="Z98" s="293"/>
    </row>
    <row r="99" spans="2:38" ht="15" customHeight="1">
      <c r="B99" s="64"/>
      <c r="F99" s="65"/>
      <c r="H99" s="64"/>
      <c r="I99" s="433"/>
      <c r="J99" s="433"/>
      <c r="K99" s="433"/>
      <c r="L99" s="65"/>
      <c r="N99" s="64"/>
      <c r="R99" s="65"/>
      <c r="T99" s="64"/>
      <c r="Z99" s="293"/>
    </row>
    <row r="100" spans="2:38" ht="3" customHeight="1">
      <c r="B100" s="64"/>
      <c r="F100" s="65"/>
      <c r="H100" s="64"/>
      <c r="I100" s="223"/>
      <c r="J100" s="223"/>
      <c r="K100" s="223"/>
      <c r="L100" s="65"/>
      <c r="N100" s="64"/>
      <c r="R100" s="65"/>
      <c r="T100" s="64"/>
      <c r="Z100" s="293"/>
    </row>
    <row r="101" spans="2:38" ht="15" customHeight="1">
      <c r="B101" s="64"/>
      <c r="C101" s="391" t="s">
        <v>3116</v>
      </c>
      <c r="D101" s="391"/>
      <c r="E101" s="391"/>
      <c r="F101" s="65"/>
      <c r="H101" s="64"/>
      <c r="I101" s="396"/>
      <c r="J101" s="396"/>
      <c r="K101" s="396"/>
      <c r="L101" s="65"/>
      <c r="N101" s="64"/>
      <c r="R101" s="65"/>
      <c r="T101" s="64"/>
      <c r="Z101" s="293"/>
    </row>
    <row r="102" spans="2:38" ht="3" customHeight="1">
      <c r="B102" s="64"/>
      <c r="F102" s="65"/>
      <c r="H102" s="64"/>
      <c r="I102" s="223"/>
      <c r="J102" s="223"/>
      <c r="K102" s="223"/>
      <c r="L102" s="65"/>
      <c r="N102" s="64"/>
      <c r="R102" s="65"/>
      <c r="T102" s="64"/>
      <c r="Z102" s="293"/>
    </row>
    <row r="103" spans="2:38" ht="15" customHeight="1">
      <c r="B103" s="64"/>
      <c r="C103" s="416"/>
      <c r="D103" s="416"/>
      <c r="E103" s="416"/>
      <c r="F103" s="65"/>
      <c r="H103" s="64"/>
      <c r="I103" s="405"/>
      <c r="J103" s="405"/>
      <c r="K103" s="405"/>
      <c r="L103" s="65"/>
      <c r="N103" s="64"/>
      <c r="R103" s="65"/>
      <c r="T103" s="64"/>
      <c r="Z103" s="293"/>
    </row>
    <row r="104" spans="2:38" ht="3" customHeight="1">
      <c r="B104" s="64"/>
      <c r="F104" s="65"/>
      <c r="H104" s="64"/>
      <c r="I104" s="223"/>
      <c r="J104" s="223"/>
      <c r="K104" s="223"/>
      <c r="L104" s="65"/>
      <c r="N104" s="64"/>
      <c r="R104" s="65"/>
      <c r="T104" s="64"/>
      <c r="Z104" s="293"/>
    </row>
    <row r="105" spans="2:38" ht="15" customHeight="1">
      <c r="B105" s="64"/>
      <c r="C105" s="421" t="s">
        <v>3117</v>
      </c>
      <c r="D105" s="421"/>
      <c r="E105" s="421"/>
      <c r="F105" s="65"/>
      <c r="H105" s="64"/>
      <c r="I105" s="222"/>
      <c r="J105" s="223"/>
      <c r="K105" s="346"/>
      <c r="L105" s="65"/>
      <c r="N105" s="64"/>
      <c r="R105" s="65"/>
      <c r="T105" s="64"/>
      <c r="Z105" s="293"/>
    </row>
    <row r="106" spans="2:38" ht="3" customHeight="1">
      <c r="B106" s="64"/>
      <c r="F106" s="65"/>
      <c r="H106" s="64"/>
      <c r="I106" s="223"/>
      <c r="J106" s="223"/>
      <c r="K106" s="223"/>
      <c r="L106" s="65"/>
      <c r="N106" s="64"/>
      <c r="R106" s="65"/>
      <c r="T106" s="64"/>
      <c r="Z106" s="293"/>
    </row>
    <row r="107" spans="2:38" ht="15" customHeight="1">
      <c r="B107" s="64"/>
      <c r="C107" s="416"/>
      <c r="D107" s="416"/>
      <c r="E107" s="416"/>
      <c r="F107" s="65"/>
      <c r="H107" s="64"/>
      <c r="I107" s="174"/>
      <c r="J107" s="347"/>
      <c r="K107" s="348"/>
      <c r="L107" s="65"/>
      <c r="N107" s="64"/>
      <c r="R107" s="65"/>
      <c r="T107" s="64"/>
      <c r="Z107" s="293"/>
    </row>
    <row r="108" spans="2:38" ht="3" customHeight="1">
      <c r="B108" s="64"/>
      <c r="F108" s="65"/>
      <c r="H108" s="64"/>
      <c r="I108" s="174"/>
      <c r="J108" s="251"/>
      <c r="K108" s="223"/>
      <c r="L108" s="65"/>
      <c r="N108" s="64"/>
      <c r="R108" s="65"/>
      <c r="T108" s="64"/>
      <c r="Z108" s="293"/>
    </row>
    <row r="109" spans="2:38" ht="15" customHeight="1">
      <c r="B109" s="64"/>
      <c r="C109" s="421" t="s">
        <v>3118</v>
      </c>
      <c r="D109" s="421"/>
      <c r="E109" s="421"/>
      <c r="F109" s="65"/>
      <c r="H109" s="64"/>
      <c r="I109" s="174"/>
      <c r="J109" s="347"/>
      <c r="K109" s="348"/>
      <c r="L109" s="65"/>
      <c r="N109" s="64"/>
      <c r="R109" s="65"/>
      <c r="T109" s="64"/>
      <c r="Z109" s="293"/>
    </row>
    <row r="110" spans="2:38" ht="3" customHeight="1">
      <c r="B110" s="64"/>
      <c r="F110" s="65"/>
      <c r="H110" s="64"/>
      <c r="I110" s="174"/>
      <c r="J110" s="251"/>
      <c r="K110" s="223"/>
      <c r="L110" s="65"/>
      <c r="N110" s="64"/>
      <c r="R110" s="65"/>
      <c r="T110" s="64"/>
      <c r="Z110" s="293"/>
    </row>
    <row r="111" spans="2:38" ht="15" customHeight="1">
      <c r="B111" s="64"/>
      <c r="C111" s="416"/>
      <c r="D111" s="416"/>
      <c r="E111" s="416"/>
      <c r="F111" s="65"/>
      <c r="H111" s="64"/>
      <c r="I111" s="174"/>
      <c r="J111" s="347"/>
      <c r="K111" s="348"/>
      <c r="L111" s="65"/>
      <c r="N111" s="64"/>
      <c r="R111" s="65"/>
      <c r="T111" s="64"/>
      <c r="Z111" s="293"/>
    </row>
    <row r="112" spans="2:38" ht="3" customHeight="1">
      <c r="B112" s="64"/>
      <c r="F112" s="65"/>
      <c r="H112" s="64"/>
      <c r="I112" s="174"/>
      <c r="J112" s="251"/>
      <c r="K112" s="223"/>
      <c r="L112" s="65"/>
      <c r="N112" s="64"/>
      <c r="R112" s="65"/>
      <c r="T112" s="64"/>
      <c r="Z112" s="293"/>
    </row>
    <row r="113" spans="2:26" ht="15" customHeight="1">
      <c r="B113" s="64"/>
      <c r="F113" s="65"/>
      <c r="H113" s="64"/>
      <c r="I113" s="174"/>
      <c r="J113" s="347"/>
      <c r="K113" s="348"/>
      <c r="L113" s="65"/>
      <c r="N113" s="64"/>
      <c r="R113" s="65"/>
      <c r="T113" s="64"/>
      <c r="Z113" s="293"/>
    </row>
    <row r="114" spans="2:26" ht="3" customHeight="1">
      <c r="B114" s="64"/>
      <c r="F114" s="65"/>
      <c r="H114" s="64"/>
      <c r="I114" s="174"/>
      <c r="J114" s="251"/>
      <c r="K114" s="223"/>
      <c r="L114" s="65"/>
      <c r="N114" s="64"/>
      <c r="R114" s="65"/>
      <c r="T114" s="64"/>
      <c r="Z114" s="293"/>
    </row>
    <row r="115" spans="2:26" ht="15" customHeight="1">
      <c r="B115" s="64"/>
      <c r="C115" s="266" t="s">
        <v>8208</v>
      </c>
      <c r="E115" s="266" t="s">
        <v>8206</v>
      </c>
      <c r="F115" s="65"/>
      <c r="H115" s="64"/>
      <c r="I115" s="174"/>
      <c r="J115" s="347"/>
      <c r="K115" s="348"/>
      <c r="L115" s="65"/>
      <c r="N115" s="64"/>
      <c r="R115" s="65"/>
      <c r="T115" s="64"/>
      <c r="Z115" s="293"/>
    </row>
    <row r="116" spans="2:26" ht="3" customHeight="1">
      <c r="B116" s="64"/>
      <c r="F116" s="65"/>
      <c r="H116" s="64"/>
      <c r="I116" s="223"/>
      <c r="J116" s="223"/>
      <c r="K116" s="223"/>
      <c r="L116" s="65"/>
      <c r="N116" s="64"/>
      <c r="R116" s="65"/>
      <c r="T116" s="64"/>
      <c r="Z116" s="293"/>
    </row>
    <row r="117" spans="2:26" ht="15" customHeight="1">
      <c r="B117" s="64"/>
      <c r="F117" s="65"/>
      <c r="H117" s="64"/>
      <c r="I117" s="380"/>
      <c r="J117" s="380"/>
      <c r="K117" s="380"/>
      <c r="L117" s="65"/>
      <c r="N117" s="64"/>
      <c r="R117" s="65"/>
      <c r="T117" s="64"/>
      <c r="Z117" s="293"/>
    </row>
    <row r="118" spans="2:26" ht="3" customHeight="1">
      <c r="B118" s="64"/>
      <c r="F118" s="65"/>
      <c r="H118" s="64"/>
      <c r="I118" s="48"/>
      <c r="J118" s="48"/>
      <c r="K118" s="48"/>
      <c r="L118" s="65"/>
      <c r="N118" s="64"/>
      <c r="R118" s="65"/>
      <c r="T118" s="64"/>
      <c r="Z118" s="293"/>
    </row>
    <row r="119" spans="2:26" ht="15" customHeight="1">
      <c r="B119" s="64"/>
      <c r="F119" s="65"/>
      <c r="H119" s="64"/>
      <c r="I119" s="394"/>
      <c r="J119" s="394"/>
      <c r="K119" s="394"/>
      <c r="L119" s="65"/>
      <c r="N119" s="64"/>
      <c r="R119" s="65"/>
      <c r="T119" s="64"/>
      <c r="Z119" s="293"/>
    </row>
    <row r="120" spans="2:26" ht="3" customHeight="1">
      <c r="B120" s="64"/>
      <c r="F120" s="65"/>
      <c r="H120" s="64"/>
      <c r="I120" s="48"/>
      <c r="J120" s="48"/>
      <c r="K120" s="48"/>
      <c r="L120" s="65"/>
      <c r="N120" s="64"/>
      <c r="R120" s="65"/>
      <c r="T120" s="64"/>
      <c r="Z120" s="293"/>
    </row>
    <row r="121" spans="2:26" ht="15" customHeight="1">
      <c r="B121" s="64"/>
      <c r="F121" s="65"/>
      <c r="H121" s="64"/>
      <c r="I121" s="395"/>
      <c r="J121" s="395"/>
      <c r="K121" s="395"/>
      <c r="L121" s="65"/>
      <c r="N121" s="64"/>
      <c r="R121" s="65"/>
      <c r="T121" s="64"/>
      <c r="Z121" s="293"/>
    </row>
    <row r="122" spans="2:26" ht="3" customHeight="1">
      <c r="B122" s="64"/>
      <c r="F122" s="65"/>
      <c r="H122" s="64"/>
      <c r="I122" s="223"/>
      <c r="J122" s="223"/>
      <c r="K122" s="223"/>
      <c r="L122" s="65"/>
      <c r="N122" s="64"/>
      <c r="R122" s="65"/>
      <c r="T122" s="64"/>
      <c r="Z122" s="293"/>
    </row>
    <row r="123" spans="2:26" ht="15" customHeight="1">
      <c r="B123" s="64"/>
      <c r="F123" s="65"/>
      <c r="H123" s="64"/>
      <c r="I123" s="394"/>
      <c r="J123" s="394"/>
      <c r="K123" s="394"/>
      <c r="L123" s="65"/>
      <c r="N123" s="64"/>
      <c r="R123" s="65"/>
      <c r="T123" s="64"/>
      <c r="Z123" s="293"/>
    </row>
    <row r="124" spans="2:26" ht="3" customHeight="1">
      <c r="B124" s="64"/>
      <c r="F124" s="65"/>
      <c r="H124" s="64"/>
      <c r="I124" s="223"/>
      <c r="J124" s="223"/>
      <c r="K124" s="223"/>
      <c r="L124" s="65"/>
      <c r="N124" s="64"/>
      <c r="R124" s="65"/>
      <c r="T124" s="64"/>
      <c r="Z124" s="293"/>
    </row>
    <row r="125" spans="2:26" ht="15" customHeight="1">
      <c r="B125" s="64"/>
      <c r="F125" s="65"/>
      <c r="H125" s="64"/>
      <c r="I125" s="223"/>
      <c r="J125" s="223"/>
      <c r="K125" s="223"/>
      <c r="L125" s="65"/>
      <c r="N125" s="64"/>
      <c r="R125" s="65"/>
      <c r="T125" s="64"/>
      <c r="Z125" s="293"/>
    </row>
    <row r="126" spans="2:26" ht="3" customHeight="1">
      <c r="B126" s="64"/>
      <c r="F126" s="65"/>
      <c r="H126" s="64"/>
      <c r="I126" s="223"/>
      <c r="J126" s="223"/>
      <c r="K126" s="223"/>
      <c r="L126" s="65"/>
      <c r="N126" s="64"/>
      <c r="R126" s="65"/>
      <c r="T126" s="64"/>
      <c r="Z126" s="293"/>
    </row>
    <row r="127" spans="2:26" ht="15" customHeight="1">
      <c r="B127" s="64"/>
      <c r="F127" s="65"/>
      <c r="H127" s="64"/>
      <c r="I127" s="396"/>
      <c r="J127" s="396"/>
      <c r="K127" s="396"/>
      <c r="L127" s="65"/>
      <c r="N127" s="64"/>
      <c r="R127" s="65"/>
      <c r="T127" s="64"/>
      <c r="Z127" s="293"/>
    </row>
    <row r="128" spans="2:26" ht="3" customHeight="1">
      <c r="B128" s="64"/>
      <c r="C128" s="226"/>
      <c r="D128" s="226"/>
      <c r="E128" s="226"/>
      <c r="F128" s="65"/>
      <c r="H128" s="64"/>
      <c r="I128" s="223"/>
      <c r="J128" s="223"/>
      <c r="K128" s="223"/>
      <c r="L128" s="65"/>
      <c r="N128" s="64"/>
      <c r="R128" s="65"/>
      <c r="T128" s="64"/>
      <c r="Z128" s="293"/>
    </row>
    <row r="129" spans="2:26" ht="15" customHeight="1" thickBot="1">
      <c r="B129" s="64"/>
      <c r="F129" s="65"/>
      <c r="H129" s="64"/>
      <c r="I129" s="398"/>
      <c r="J129" s="398"/>
      <c r="K129" s="398"/>
      <c r="L129" s="65"/>
      <c r="N129" s="64"/>
      <c r="R129" s="65"/>
      <c r="T129" s="66"/>
      <c r="U129" s="67"/>
      <c r="V129" s="67"/>
      <c r="W129" s="67"/>
      <c r="X129" s="67"/>
      <c r="Y129" s="67"/>
      <c r="Z129" s="294"/>
    </row>
    <row r="130" spans="2:26" ht="3" customHeight="1">
      <c r="B130" s="64"/>
      <c r="F130" s="65"/>
      <c r="H130" s="64"/>
      <c r="I130" s="223"/>
      <c r="J130" s="223"/>
      <c r="K130" s="223"/>
      <c r="L130" s="65"/>
      <c r="N130" s="64"/>
      <c r="R130" s="65"/>
    </row>
    <row r="131" spans="2:26" ht="15" customHeight="1">
      <c r="B131" s="64"/>
      <c r="C131" s="391" t="s">
        <v>3116</v>
      </c>
      <c r="D131" s="391"/>
      <c r="E131" s="391"/>
      <c r="F131" s="65"/>
      <c r="H131" s="64"/>
      <c r="I131" s="397"/>
      <c r="J131" s="397"/>
      <c r="K131" s="397"/>
      <c r="L131" s="65"/>
      <c r="N131" s="64"/>
      <c r="R131" s="65"/>
    </row>
    <row r="132" spans="2:26" ht="3" customHeight="1">
      <c r="B132" s="64"/>
      <c r="F132" s="65"/>
      <c r="H132" s="64"/>
      <c r="I132" s="223"/>
      <c r="J132" s="223"/>
      <c r="K132" s="223"/>
      <c r="L132" s="65"/>
      <c r="N132" s="64"/>
      <c r="R132" s="65"/>
    </row>
    <row r="133" spans="2:26" ht="15" customHeight="1">
      <c r="B133" s="64"/>
      <c r="C133" s="416"/>
      <c r="D133" s="416"/>
      <c r="E133" s="416"/>
      <c r="F133" s="65"/>
      <c r="H133" s="64"/>
      <c r="I133" s="174"/>
      <c r="J133" s="347"/>
      <c r="K133" s="348"/>
      <c r="L133" s="65"/>
      <c r="N133" s="64"/>
      <c r="R133" s="65"/>
    </row>
    <row r="134" spans="2:26" ht="3" customHeight="1">
      <c r="B134" s="64"/>
      <c r="F134" s="65"/>
      <c r="H134" s="64"/>
      <c r="I134" s="174"/>
      <c r="J134" s="251"/>
      <c r="K134" s="223"/>
      <c r="L134" s="65"/>
      <c r="N134" s="64"/>
      <c r="R134" s="65"/>
    </row>
    <row r="135" spans="2:26" ht="15" customHeight="1">
      <c r="B135" s="64"/>
      <c r="C135" s="391" t="s">
        <v>3117</v>
      </c>
      <c r="D135" s="391"/>
      <c r="E135" s="391"/>
      <c r="F135" s="65"/>
      <c r="H135" s="64"/>
      <c r="I135" s="349"/>
      <c r="J135" s="347"/>
      <c r="K135" s="348"/>
      <c r="L135" s="65"/>
      <c r="N135" s="64"/>
      <c r="R135" s="65"/>
    </row>
    <row r="136" spans="2:26" ht="3" customHeight="1">
      <c r="B136" s="64"/>
      <c r="F136" s="65"/>
      <c r="H136" s="64"/>
      <c r="I136" s="174"/>
      <c r="J136" s="251"/>
      <c r="K136" s="223"/>
      <c r="L136" s="65"/>
      <c r="N136" s="64"/>
      <c r="R136" s="65"/>
    </row>
    <row r="137" spans="2:26" ht="15" customHeight="1">
      <c r="B137" s="64"/>
      <c r="C137" s="416"/>
      <c r="D137" s="416"/>
      <c r="E137" s="416"/>
      <c r="F137" s="65"/>
      <c r="H137" s="64"/>
      <c r="I137" s="349"/>
      <c r="J137" s="347"/>
      <c r="K137" s="348"/>
      <c r="L137" s="65"/>
      <c r="N137" s="64"/>
      <c r="R137" s="65"/>
    </row>
    <row r="138" spans="2:26" ht="3" customHeight="1">
      <c r="B138" s="64"/>
      <c r="F138" s="65"/>
      <c r="H138" s="64"/>
      <c r="I138" s="174"/>
      <c r="J138" s="251"/>
      <c r="K138" s="223"/>
      <c r="L138" s="65"/>
      <c r="N138" s="64"/>
      <c r="R138" s="65"/>
    </row>
    <row r="139" spans="2:26" ht="15" customHeight="1">
      <c r="B139" s="64"/>
      <c r="F139" s="65"/>
      <c r="H139" s="64"/>
      <c r="I139" s="349"/>
      <c r="J139" s="347"/>
      <c r="K139" s="348"/>
      <c r="L139" s="65"/>
      <c r="N139" s="64"/>
      <c r="R139" s="65"/>
    </row>
    <row r="140" spans="2:26" ht="3" customHeight="1">
      <c r="B140" s="64"/>
      <c r="F140" s="65"/>
      <c r="H140" s="64"/>
      <c r="I140" s="174"/>
      <c r="J140" s="251"/>
      <c r="K140" s="223"/>
      <c r="L140" s="65"/>
      <c r="N140" s="64"/>
      <c r="R140" s="65"/>
    </row>
    <row r="141" spans="2:26" ht="15" customHeight="1">
      <c r="B141" s="64"/>
      <c r="C141" s="266" t="s">
        <v>8205</v>
      </c>
      <c r="E141" s="272" t="s">
        <v>8206</v>
      </c>
      <c r="F141" s="65"/>
      <c r="H141" s="64"/>
      <c r="I141" s="349"/>
      <c r="J141" s="347"/>
      <c r="K141" s="348"/>
      <c r="L141" s="65"/>
      <c r="N141" s="64"/>
      <c r="R141" s="65"/>
    </row>
    <row r="142" spans="2:26" ht="3" customHeight="1">
      <c r="B142" s="64"/>
      <c r="F142" s="65"/>
      <c r="H142" s="64"/>
      <c r="I142" s="223"/>
      <c r="J142" s="223"/>
      <c r="K142" s="223"/>
      <c r="L142" s="65"/>
      <c r="N142" s="64"/>
      <c r="R142" s="65"/>
    </row>
    <row r="143" spans="2:26" ht="15" customHeight="1">
      <c r="B143" s="64"/>
      <c r="C143" s="434" t="s">
        <v>3204</v>
      </c>
      <c r="D143" s="434"/>
      <c r="E143" s="434"/>
      <c r="F143" s="65"/>
      <c r="H143" s="64"/>
      <c r="I143" s="380"/>
      <c r="J143" s="380"/>
      <c r="K143" s="380"/>
      <c r="L143" s="65"/>
      <c r="N143" s="64"/>
      <c r="R143" s="65"/>
    </row>
    <row r="144" spans="2:26" ht="3" customHeight="1">
      <c r="B144" s="64"/>
      <c r="C144" s="226"/>
      <c r="D144" s="226"/>
      <c r="E144" s="226"/>
      <c r="F144" s="65"/>
      <c r="H144" s="64"/>
      <c r="I144" s="48"/>
      <c r="J144" s="48"/>
      <c r="K144" s="48"/>
      <c r="L144" s="65"/>
      <c r="N144" s="64"/>
      <c r="R144" s="65"/>
    </row>
    <row r="145" spans="2:18" ht="15" customHeight="1">
      <c r="B145" s="64"/>
      <c r="C145" s="423" t="s">
        <v>3205</v>
      </c>
      <c r="D145" s="423"/>
      <c r="E145" s="423"/>
      <c r="F145" s="65"/>
      <c r="H145" s="64"/>
      <c r="I145" s="394"/>
      <c r="J145" s="394"/>
      <c r="K145" s="394"/>
      <c r="L145" s="65"/>
      <c r="N145" s="64"/>
      <c r="R145" s="65"/>
    </row>
    <row r="146" spans="2:18" ht="3" customHeight="1">
      <c r="B146" s="64"/>
      <c r="F146" s="65"/>
      <c r="H146" s="64"/>
      <c r="I146" s="48"/>
      <c r="J146" s="48"/>
      <c r="K146" s="48"/>
      <c r="L146" s="65"/>
      <c r="N146" s="64"/>
      <c r="R146" s="65"/>
    </row>
    <row r="147" spans="2:18" ht="15" customHeight="1">
      <c r="B147" s="64"/>
      <c r="C147" s="434" t="s">
        <v>3143</v>
      </c>
      <c r="D147" s="434"/>
      <c r="E147" s="434"/>
      <c r="F147" s="65"/>
      <c r="H147" s="64"/>
      <c r="I147" s="395"/>
      <c r="J147" s="395"/>
      <c r="K147" s="395"/>
      <c r="L147" s="65"/>
      <c r="N147" s="64"/>
      <c r="R147" s="65"/>
    </row>
    <row r="148" spans="2:18" ht="3" customHeight="1">
      <c r="B148" s="64"/>
      <c r="C148" s="226"/>
      <c r="D148" s="226"/>
      <c r="E148" s="226"/>
      <c r="F148" s="65"/>
      <c r="H148" s="64"/>
      <c r="I148" s="223"/>
      <c r="J148" s="223"/>
      <c r="K148" s="223"/>
      <c r="L148" s="65"/>
      <c r="N148" s="64"/>
      <c r="R148" s="65"/>
    </row>
    <row r="149" spans="2:18" ht="15" customHeight="1">
      <c r="B149" s="64"/>
      <c r="C149" s="423" t="s">
        <v>8204</v>
      </c>
      <c r="D149" s="423"/>
      <c r="E149" s="423"/>
      <c r="F149" s="65"/>
      <c r="H149" s="64"/>
      <c r="I149" s="394"/>
      <c r="J149" s="394"/>
      <c r="K149" s="394"/>
      <c r="L149" s="65"/>
      <c r="N149" s="64"/>
      <c r="R149" s="65"/>
    </row>
    <row r="150" spans="2:18" ht="3" customHeight="1">
      <c r="B150" s="64"/>
      <c r="F150" s="65"/>
      <c r="H150" s="64"/>
      <c r="I150" s="223"/>
      <c r="J150" s="223"/>
      <c r="K150" s="223"/>
      <c r="L150" s="65"/>
      <c r="N150" s="64"/>
      <c r="R150" s="65"/>
    </row>
    <row r="151" spans="2:18" ht="15" customHeight="1">
      <c r="B151" s="64"/>
      <c r="C151" s="434" t="s">
        <v>8207</v>
      </c>
      <c r="D151" s="434"/>
      <c r="E151" s="434"/>
      <c r="F151" s="65"/>
      <c r="H151" s="64"/>
      <c r="I151" s="223"/>
      <c r="J151" s="223"/>
      <c r="K151" s="223"/>
      <c r="L151" s="65"/>
      <c r="N151" s="64"/>
      <c r="R151" s="65"/>
    </row>
    <row r="152" spans="2:18" ht="3" customHeight="1">
      <c r="B152" s="64"/>
      <c r="C152" s="226"/>
      <c r="D152" s="226"/>
      <c r="E152" s="226"/>
      <c r="F152" s="65"/>
      <c r="H152" s="64"/>
      <c r="L152" s="65"/>
      <c r="N152" s="64"/>
      <c r="R152" s="65"/>
    </row>
    <row r="153" spans="2:18" ht="15" customHeight="1">
      <c r="B153" s="64"/>
      <c r="C153" s="423" t="s">
        <v>5340</v>
      </c>
      <c r="D153" s="423"/>
      <c r="E153" s="423"/>
      <c r="F153" s="65"/>
      <c r="H153" s="64"/>
      <c r="L153" s="65"/>
      <c r="N153" s="64"/>
      <c r="R153" s="65"/>
    </row>
    <row r="154" spans="2:18" ht="3" customHeight="1">
      <c r="B154" s="64"/>
      <c r="F154" s="65"/>
      <c r="H154" s="64"/>
      <c r="L154" s="65"/>
      <c r="N154" s="64"/>
      <c r="R154" s="65"/>
    </row>
    <row r="155" spans="2:18" ht="15" customHeight="1" thickBot="1">
      <c r="B155" s="66"/>
      <c r="C155" s="67"/>
      <c r="D155" s="67"/>
      <c r="E155" s="67"/>
      <c r="F155" s="68"/>
      <c r="H155" s="66"/>
      <c r="I155" s="67"/>
      <c r="J155" s="67"/>
      <c r="K155" s="67"/>
      <c r="L155" s="68"/>
      <c r="N155" s="66"/>
      <c r="O155" s="67"/>
      <c r="P155" s="67"/>
      <c r="Q155" s="67"/>
      <c r="R155" s="68"/>
    </row>
    <row r="156" spans="2:18" ht="3" customHeight="1"/>
    <row r="158" spans="2:18" ht="3" customHeight="1"/>
    <row r="160" spans="2:18" ht="3" customHeight="1"/>
    <row r="162" ht="3" customHeight="1"/>
    <row r="164" ht="3" customHeight="1"/>
    <row r="166" ht="3" customHeight="1"/>
    <row r="168" ht="3" customHeight="1"/>
    <row r="170" ht="3" customHeight="1"/>
    <row r="172" ht="3" customHeight="1"/>
    <row r="174" ht="3" customHeight="1"/>
    <row r="176" ht="3" customHeight="1"/>
    <row r="178" ht="3" customHeight="1"/>
    <row r="180" ht="3" customHeight="1"/>
    <row r="182" ht="3" customHeight="1"/>
    <row r="184" ht="3" customHeight="1"/>
    <row r="186" ht="3" customHeight="1"/>
    <row r="188" ht="3" customHeight="1"/>
    <row r="190" ht="3" customHeight="1"/>
    <row r="192" ht="3" customHeight="1"/>
    <row r="194" ht="3" customHeight="1"/>
    <row r="196" ht="3" customHeight="1"/>
    <row r="198" ht="3" customHeight="1"/>
    <row r="200" ht="3" customHeight="1"/>
    <row r="202" ht="3" customHeight="1"/>
    <row r="204" ht="3" customHeight="1"/>
    <row r="206" ht="3" customHeight="1"/>
    <row r="208" ht="3" customHeight="1"/>
    <row r="210" ht="3" customHeight="1"/>
    <row r="212" ht="3" customHeight="1"/>
    <row r="214" ht="3" customHeight="1"/>
    <row r="216" ht="3" customHeight="1"/>
    <row r="218" ht="3" customHeight="1"/>
    <row r="220" ht="3" customHeight="1"/>
    <row r="222" ht="3" customHeight="1"/>
    <row r="224" ht="3" customHeight="1"/>
    <row r="226" ht="3" customHeight="1"/>
    <row r="228" ht="3" customHeight="1"/>
    <row r="230" ht="3" customHeight="1"/>
    <row r="232" ht="3" customHeight="1"/>
    <row r="234" ht="3" customHeight="1"/>
    <row r="236" ht="3" customHeight="1"/>
    <row r="238" ht="3" customHeight="1"/>
    <row r="240" ht="3" customHeight="1"/>
    <row r="242" ht="3" customHeight="1"/>
    <row r="244" ht="3" customHeight="1"/>
  </sheetData>
  <mergeCells count="195">
    <mergeCell ref="I45:K45"/>
    <mergeCell ref="O5:Q5"/>
    <mergeCell ref="O7:Q7"/>
    <mergeCell ref="O9:Q9"/>
    <mergeCell ref="O11:Q11"/>
    <mergeCell ref="O13:Q13"/>
    <mergeCell ref="O15:Q15"/>
    <mergeCell ref="O17:Q17"/>
    <mergeCell ref="O19:Q19"/>
    <mergeCell ref="O21:Q21"/>
    <mergeCell ref="O23:Q23"/>
    <mergeCell ref="O25:Q25"/>
    <mergeCell ref="O27:Q27"/>
    <mergeCell ref="O29:Q29"/>
    <mergeCell ref="O35:Q35"/>
    <mergeCell ref="O37:Q37"/>
    <mergeCell ref="U75:Y75"/>
    <mergeCell ref="C61:E61"/>
    <mergeCell ref="C77:E77"/>
    <mergeCell ref="C79:E79"/>
    <mergeCell ref="I47:K47"/>
    <mergeCell ref="I49:K49"/>
    <mergeCell ref="O89:Q89"/>
    <mergeCell ref="O91:Q91"/>
    <mergeCell ref="O95:Q95"/>
    <mergeCell ref="O65:Q65"/>
    <mergeCell ref="O69:Q69"/>
    <mergeCell ref="O73:Q73"/>
    <mergeCell ref="I63:K63"/>
    <mergeCell ref="I67:K67"/>
    <mergeCell ref="I65:K65"/>
    <mergeCell ref="O47:Q47"/>
    <mergeCell ref="O49:Q49"/>
    <mergeCell ref="O63:Q63"/>
    <mergeCell ref="U5:Y5"/>
    <mergeCell ref="U21:Y21"/>
    <mergeCell ref="U23:Y23"/>
    <mergeCell ref="U25:Y25"/>
    <mergeCell ref="U27:Y27"/>
    <mergeCell ref="U29:Y29"/>
    <mergeCell ref="U11:Y11"/>
    <mergeCell ref="U17:Y17"/>
    <mergeCell ref="U19:Y19"/>
    <mergeCell ref="C153:E153"/>
    <mergeCell ref="C143:E143"/>
    <mergeCell ref="C145:E145"/>
    <mergeCell ref="C147:E147"/>
    <mergeCell ref="C149:E149"/>
    <mergeCell ref="C131:E131"/>
    <mergeCell ref="C133:E133"/>
    <mergeCell ref="C135:E135"/>
    <mergeCell ref="C137:E137"/>
    <mergeCell ref="C151:E151"/>
    <mergeCell ref="C109:E109"/>
    <mergeCell ref="C111:E111"/>
    <mergeCell ref="AI23:AK23"/>
    <mergeCell ref="AI27:AK27"/>
    <mergeCell ref="AI31:AK31"/>
    <mergeCell ref="AI43:AK43"/>
    <mergeCell ref="AI47:AK47"/>
    <mergeCell ref="AC23:AE23"/>
    <mergeCell ref="AC27:AE27"/>
    <mergeCell ref="AC31:AE31"/>
    <mergeCell ref="AC43:AE43"/>
    <mergeCell ref="AC47:AE47"/>
    <mergeCell ref="I35:K35"/>
    <mergeCell ref="I101:K101"/>
    <mergeCell ref="C33:E33"/>
    <mergeCell ref="C45:E45"/>
    <mergeCell ref="AI89:AK89"/>
    <mergeCell ref="AI91:AK91"/>
    <mergeCell ref="AI93:AK93"/>
    <mergeCell ref="AI95:AK95"/>
    <mergeCell ref="AI97:AK97"/>
    <mergeCell ref="I99:K99"/>
    <mergeCell ref="C27:C29"/>
    <mergeCell ref="C21:C25"/>
    <mergeCell ref="C5:C15"/>
    <mergeCell ref="C65:E65"/>
    <mergeCell ref="C105:E105"/>
    <mergeCell ref="C107:E107"/>
    <mergeCell ref="C89:E89"/>
    <mergeCell ref="C91:E91"/>
    <mergeCell ref="C93:E93"/>
    <mergeCell ref="C95:E95"/>
    <mergeCell ref="C85:E85"/>
    <mergeCell ref="C73:E73"/>
    <mergeCell ref="C81:E81"/>
    <mergeCell ref="C83:E83"/>
    <mergeCell ref="C75:E75"/>
    <mergeCell ref="C87:E87"/>
    <mergeCell ref="C97:E97"/>
    <mergeCell ref="C101:E101"/>
    <mergeCell ref="C103:E103"/>
    <mergeCell ref="E55:E57"/>
    <mergeCell ref="D55:D57"/>
    <mergeCell ref="E39:E41"/>
    <mergeCell ref="E47:E49"/>
    <mergeCell ref="D39:D41"/>
    <mergeCell ref="D47:D49"/>
    <mergeCell ref="AI65:AK65"/>
    <mergeCell ref="AI67:AK67"/>
    <mergeCell ref="AI69:AK69"/>
    <mergeCell ref="AI75:AK75"/>
    <mergeCell ref="AI77:AK77"/>
    <mergeCell ref="AI25:AK25"/>
    <mergeCell ref="AI29:AK29"/>
    <mergeCell ref="AI33:AK33"/>
    <mergeCell ref="AI45:AK45"/>
    <mergeCell ref="AI63:AK63"/>
    <mergeCell ref="AI49:AK49"/>
    <mergeCell ref="AI5:AK5"/>
    <mergeCell ref="AI9:AK9"/>
    <mergeCell ref="AI13:AK13"/>
    <mergeCell ref="AI17:AK17"/>
    <mergeCell ref="AI21:AK21"/>
    <mergeCell ref="AI7:AK7"/>
    <mergeCell ref="AI11:AK11"/>
    <mergeCell ref="AI15:AK15"/>
    <mergeCell ref="AI19:AK19"/>
    <mergeCell ref="AC5:AE5"/>
    <mergeCell ref="AC9:AE9"/>
    <mergeCell ref="AC13:AE13"/>
    <mergeCell ref="AC17:AE17"/>
    <mergeCell ref="AC21:AE21"/>
    <mergeCell ref="AC7:AE7"/>
    <mergeCell ref="AC11:AE11"/>
    <mergeCell ref="AC15:AE15"/>
    <mergeCell ref="AC19:AE19"/>
    <mergeCell ref="AC25:AE25"/>
    <mergeCell ref="AC29:AE29"/>
    <mergeCell ref="AC33:AE33"/>
    <mergeCell ref="AC45:AE45"/>
    <mergeCell ref="AC63:AE63"/>
    <mergeCell ref="U31:Y31"/>
    <mergeCell ref="U35:Y35"/>
    <mergeCell ref="O67:Q67"/>
    <mergeCell ref="I143:K143"/>
    <mergeCell ref="AC89:AE89"/>
    <mergeCell ref="AC91:AE91"/>
    <mergeCell ref="AC93:AE93"/>
    <mergeCell ref="AC95:AE95"/>
    <mergeCell ref="AC97:AE97"/>
    <mergeCell ref="AC65:AE65"/>
    <mergeCell ref="AC67:AE67"/>
    <mergeCell ref="AC69:AE69"/>
    <mergeCell ref="AC75:AE75"/>
    <mergeCell ref="AC77:AE77"/>
    <mergeCell ref="O75:Q75"/>
    <mergeCell ref="O77:Q77"/>
    <mergeCell ref="O93:Q93"/>
    <mergeCell ref="O97:Q97"/>
    <mergeCell ref="O41:Q41"/>
    <mergeCell ref="I145:K145"/>
    <mergeCell ref="I147:K147"/>
    <mergeCell ref="I95:K95"/>
    <mergeCell ref="I69:K69"/>
    <mergeCell ref="I123:K123"/>
    <mergeCell ref="I149:K149"/>
    <mergeCell ref="I127:K127"/>
    <mergeCell ref="I131:K131"/>
    <mergeCell ref="I129:K129"/>
    <mergeCell ref="I89:K89"/>
    <mergeCell ref="I91:K91"/>
    <mergeCell ref="I93:K93"/>
    <mergeCell ref="I103:K103"/>
    <mergeCell ref="I119:K119"/>
    <mergeCell ref="I75:K75"/>
    <mergeCell ref="I77:K77"/>
    <mergeCell ref="I121:K121"/>
    <mergeCell ref="I97:K97"/>
    <mergeCell ref="W3:Y3"/>
    <mergeCell ref="I117:K117"/>
    <mergeCell ref="C35:E35"/>
    <mergeCell ref="C63:E63"/>
    <mergeCell ref="C67:E67"/>
    <mergeCell ref="C69:E69"/>
    <mergeCell ref="I25:K25"/>
    <mergeCell ref="I29:K29"/>
    <mergeCell ref="I5:K5"/>
    <mergeCell ref="I9:K9"/>
    <mergeCell ref="I13:K13"/>
    <mergeCell ref="I17:K17"/>
    <mergeCell ref="I21:K21"/>
    <mergeCell ref="U13:Y13"/>
    <mergeCell ref="U15:Y15"/>
    <mergeCell ref="I7:K7"/>
    <mergeCell ref="I11:K11"/>
    <mergeCell ref="I15:K15"/>
    <mergeCell ref="I19:K19"/>
    <mergeCell ref="I23:K23"/>
    <mergeCell ref="I27:K27"/>
    <mergeCell ref="I43:K43"/>
    <mergeCell ref="I37:K37"/>
    <mergeCell ref="I41:K41"/>
  </mergeCells>
  <conditionalFormatting sqref="I75">
    <cfRule type="cellIs" dxfId="54" priority="39" operator="lessThanOrEqual">
      <formula>#REF!</formula>
    </cfRule>
  </conditionalFormatting>
  <conditionalFormatting sqref="I129">
    <cfRule type="cellIs" dxfId="53" priority="38" operator="lessThanOrEqual">
      <formula>#REF!</formula>
    </cfRule>
  </conditionalFormatting>
  <conditionalFormatting sqref="O75">
    <cfRule type="cellIs" dxfId="52" priority="1" operator="lessThanOrEqual">
      <formula>#REF!</formula>
    </cfRule>
  </conditionalFormatting>
  <conditionalFormatting sqref="U51">
    <cfRule type="notContainsBlanks" dxfId="51" priority="26">
      <formula>LEN(TRIM(U51))&gt;0</formula>
    </cfRule>
  </conditionalFormatting>
  <conditionalFormatting sqref="U53">
    <cfRule type="notContainsBlanks" dxfId="50" priority="18">
      <formula>LEN(TRIM(U53))&gt;0</formula>
    </cfRule>
  </conditionalFormatting>
  <conditionalFormatting sqref="U55">
    <cfRule type="notContainsBlanks" dxfId="49" priority="17">
      <formula>LEN(TRIM(U55))&gt;0</formula>
    </cfRule>
  </conditionalFormatting>
  <conditionalFormatting sqref="U57">
    <cfRule type="notContainsBlanks" dxfId="48" priority="14">
      <formula>LEN(TRIM(U57))&gt;0</formula>
    </cfRule>
  </conditionalFormatting>
  <conditionalFormatting sqref="U63">
    <cfRule type="notContainsBlanks" dxfId="47" priority="25">
      <formula>LEN(TRIM(U63))&gt;0</formula>
    </cfRule>
  </conditionalFormatting>
  <conditionalFormatting sqref="U65">
    <cfRule type="notContainsBlanks" dxfId="46" priority="23">
      <formula>LEN(TRIM(U65))&gt;0</formula>
    </cfRule>
  </conditionalFormatting>
  <conditionalFormatting sqref="U67">
    <cfRule type="notContainsBlanks" dxfId="45" priority="21">
      <formula>LEN(TRIM(U67))&gt;0</formula>
    </cfRule>
  </conditionalFormatting>
  <conditionalFormatting sqref="U69">
    <cfRule type="notContainsBlanks" dxfId="44" priority="9">
      <formula>LEN(TRIM(U69))&gt;0</formula>
    </cfRule>
  </conditionalFormatting>
  <conditionalFormatting sqref="U75">
    <cfRule type="colorScale" priority="4">
      <colorScale>
        <cfvo type="min"/>
        <cfvo type="percentile" val="50"/>
        <cfvo type="max"/>
        <color rgb="FFF8696B"/>
        <color rgb="FFFCFCFF"/>
        <color rgb="FF5A8AC6"/>
      </colorScale>
    </cfRule>
  </conditionalFormatting>
  <conditionalFormatting sqref="U27:Y27">
    <cfRule type="notContainsBlanks" dxfId="43" priority="3">
      <formula>LEN(TRIM(U27))&gt;0</formula>
    </cfRule>
  </conditionalFormatting>
  <conditionalFormatting sqref="W51">
    <cfRule type="notContainsBlanks" dxfId="42" priority="27">
      <formula>LEN(TRIM(W51))&gt;0</formula>
    </cfRule>
  </conditionalFormatting>
  <conditionalFormatting sqref="W53">
    <cfRule type="notContainsBlanks" dxfId="41" priority="16">
      <formula>LEN(TRIM(W53))&gt;0</formula>
    </cfRule>
  </conditionalFormatting>
  <conditionalFormatting sqref="W55">
    <cfRule type="notContainsBlanks" dxfId="40" priority="19">
      <formula>LEN(TRIM(W55))&gt;0</formula>
    </cfRule>
  </conditionalFormatting>
  <conditionalFormatting sqref="W57">
    <cfRule type="notContainsBlanks" dxfId="39" priority="15">
      <formula>LEN(TRIM(W57))&gt;0</formula>
    </cfRule>
  </conditionalFormatting>
  <conditionalFormatting sqref="W65">
    <cfRule type="notContainsBlanks" dxfId="38" priority="22">
      <formula>LEN(TRIM(W65))&gt;0</formula>
    </cfRule>
  </conditionalFormatting>
  <conditionalFormatting sqref="W67">
    <cfRule type="notContainsBlanks" dxfId="37" priority="20">
      <formula>LEN(TRIM(W67))&gt;0</formula>
    </cfRule>
  </conditionalFormatting>
  <conditionalFormatting sqref="W69">
    <cfRule type="notContainsBlanks" dxfId="36" priority="11">
      <formula>LEN(TRIM(W69))&gt;0</formula>
    </cfRule>
  </conditionalFormatting>
  <conditionalFormatting sqref="AC75">
    <cfRule type="cellIs" dxfId="35" priority="30" operator="lessThanOrEqual">
      <formula>#REF!</formula>
    </cfRule>
  </conditionalFormatting>
  <conditionalFormatting sqref="AI75">
    <cfRule type="cellIs" dxfId="34" priority="29" operator="lessThanOrEqual">
      <formula>#REF!</formula>
    </cfRule>
  </conditionalFormatting>
  <dataValidations count="5">
    <dataValidation type="list" allowBlank="1" showInputMessage="1" showErrorMessage="1" sqref="AI9 AC9" xr:uid="{E9B1DB6C-5FCD-4A2D-8368-BC4F1237BC0F}">
      <formula1>"Perorangan, Badan Hukum Usaha"</formula1>
    </dataValidation>
    <dataValidation type="list" allowBlank="1" showInputMessage="1" showErrorMessage="1" sqref="I45 AC45 AI45" xr:uid="{56BF429B-60ED-47E8-9B83-D0605F04F84B}">
      <formula1>"Pribadi (milik sendiri), nama anggota Keluarga (dalam 1 KK), Badan Hukum Usaha (sendiri), Orang lain"</formula1>
    </dataValidation>
    <dataValidation type="list" allowBlank="1" showInputMessage="1" showErrorMessage="1" sqref="I17:K17 AC17:AE17 AI17:AK17 O17:Q17" xr:uid="{9664ECC4-209B-4CA9-952E-5C182D4C1CE1}">
      <formula1>"Passenger, Commercial"</formula1>
    </dataValidation>
    <dataValidation type="list" allowBlank="1" showInputMessage="1" showErrorMessage="1" sqref="K33 Q33" xr:uid="{D28FEA46-BB86-4F9D-BE61-401C65DCCD73}">
      <formula1>"ADDM, ADDB"</formula1>
    </dataValidation>
    <dataValidation type="list" allowBlank="1" showInputMessage="1" showErrorMessage="1" sqref="I9:K9 O9:Q9" xr:uid="{74A0C059-AA8A-4D2C-96A0-1D4E47521528}">
      <formula1>"Perorangan (Non Wiraswasta), Perorangan (Wiraswasta), Badan Hukum Usaha"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4" id="{FEE2782B-BA14-4546-823C-BEB81F98F0D7}">
            <x14:iconSet iconSet="3Symbols" showValue="0" custom="1">
              <x14:cfvo type="percent">
                <xm:f>0</xm:f>
              </x14:cfvo>
              <x14:cfvo type="num">
                <xm:f>1</xm:f>
              </x14:cfvo>
              <x14:cfvo type="num">
                <xm:f>2</xm:f>
              </x14:cfvo>
              <x14:cfIcon iconSet="5Quarters" iconId="0"/>
              <x14:cfIcon iconSet="3Symbols" iconId="0"/>
              <x14:cfIcon iconSet="3Symbols" iconId="2"/>
            </x14:iconSet>
          </x14:cfRule>
          <xm:sqref>Y37</xm:sqref>
        </x14:conditionalFormatting>
        <x14:conditionalFormatting xmlns:xm="http://schemas.microsoft.com/office/excel/2006/main">
          <x14:cfRule type="iconSet" priority="13" id="{5947EDAC-AFC7-4501-B19D-C682A096D78A}">
            <x14:iconSet iconSet="3Symbols" showValue="0" custom="1">
              <x14:cfvo type="percent">
                <xm:f>0</xm:f>
              </x14:cfvo>
              <x14:cfvo type="num">
                <xm:f>1</xm:f>
              </x14:cfvo>
              <x14:cfvo type="num">
                <xm:f>2</xm:f>
              </x14:cfvo>
              <x14:cfIcon iconSet="5Quarters" iconId="0"/>
              <x14:cfIcon iconSet="3Symbols" iconId="0"/>
              <x14:cfIcon iconSet="3Symbols" iconId="2"/>
            </x14:iconSet>
          </x14:cfRule>
          <xm:sqref>Y57 Y55 Y53 Y51 Y49 Y47 Y45 Y43 Y41 Y39</xm:sqref>
        </x14:conditionalFormatting>
        <x14:conditionalFormatting xmlns:xm="http://schemas.microsoft.com/office/excel/2006/main">
          <x14:cfRule type="iconSet" priority="12" id="{28FB347C-00A8-4374-99C5-D961EEFB136C}">
            <x14:iconSet iconSet="3Symbols" showValue="0" custom="1">
              <x14:cfvo type="percent">
                <xm:f>0</xm:f>
              </x14:cfvo>
              <x14:cfvo type="num">
                <xm:f>1</xm:f>
              </x14:cfvo>
              <x14:cfvo type="num">
                <xm:f>2</xm:f>
              </x14:cfvo>
              <x14:cfIcon iconSet="5Quarters" iconId="0"/>
              <x14:cfIcon iconSet="3Symbols" iconId="0"/>
              <x14:cfIcon iconSet="3Symbols" iconId="2"/>
            </x14:iconSet>
          </x14:cfRule>
          <xm:sqref>Y67 Y65</xm:sqref>
        </x14:conditionalFormatting>
        <x14:conditionalFormatting xmlns:xm="http://schemas.microsoft.com/office/excel/2006/main">
          <x14:cfRule type="iconSet" priority="8" id="{0021B972-E915-492D-A528-E46A9FDA03C0}">
            <x14:iconSet iconSet="3Symbols" showValue="0" custom="1">
              <x14:cfvo type="percent">
                <xm:f>0</xm:f>
              </x14:cfvo>
              <x14:cfvo type="num">
                <xm:f>1</xm:f>
              </x14:cfvo>
              <x14:cfvo type="num">
                <xm:f>2</xm:f>
              </x14:cfvo>
              <x14:cfIcon iconSet="5Quarters" iconId="0"/>
              <x14:cfIcon iconSet="3Symbols" iconId="0"/>
              <x14:cfIcon iconSet="3Symbols" iconId="2"/>
            </x14:iconSet>
          </x14:cfRule>
          <xm:sqref>Y69</xm:sqref>
        </x14:conditionalFormatting>
        <x14:conditionalFormatting xmlns:xm="http://schemas.microsoft.com/office/excel/2006/main">
          <x14:cfRule type="iconSet" priority="6" id="{31B0A0E6-3555-446B-9ED5-1C174554D72F}">
            <x14:iconSet iconSet="3Symbols" showValue="0" custom="1">
              <x14:cfvo type="percent">
                <xm:f>0</xm:f>
              </x14:cfvo>
              <x14:cfvo type="num">
                <xm:f>1</xm:f>
              </x14:cfvo>
              <x14:cfvo type="num">
                <xm:f>2</xm:f>
              </x14:cfvo>
              <x14:cfIcon iconSet="5Quarters" iconId="0"/>
              <x14:cfIcon iconSet="3Symbols" iconId="0"/>
              <x14:cfIcon iconSet="3Symbols" iconId="2"/>
            </x14:iconSet>
          </x14:cfRule>
          <xm:sqref>Y77</xm:sqref>
        </x14:conditionalFormatting>
        <x14:conditionalFormatting xmlns:xm="http://schemas.microsoft.com/office/excel/2006/main">
          <x14:cfRule type="iconSet" priority="5" id="{CD2F1F5D-8520-4EAD-9948-3AC99BBA1C2B}">
            <x14:iconSet iconSet="3Symbols" showValue="0" custom="1">
              <x14:cfvo type="percent">
                <xm:f>0</xm:f>
              </x14:cfvo>
              <x14:cfvo type="num">
                <xm:f>1</xm:f>
              </x14:cfvo>
              <x14:cfvo type="num">
                <xm:f>2</xm:f>
              </x14:cfvo>
              <x14:cfIcon iconSet="5Quarters" iconId="0"/>
              <x14:cfIcon iconSet="3Symbols" iconId="0"/>
              <x14:cfIcon iconSet="3Symbols" iconId="2"/>
            </x14:iconSet>
          </x14:cfRule>
          <xm:sqref>Y97 Y95 Y93 Y91 Y89 Y87 Y85 Y83 Y81 Y79</xm:sqref>
        </x14:conditionalFormatting>
      </x14:conditionalFormattings>
    </ext>
    <ext xmlns:x14="http://schemas.microsoft.com/office/spreadsheetml/2009/9/main" uri="{CCE6A557-97BC-4b89-ADB6-D9C93CAAB3DF}">
      <x14:dataValidations xmlns:xm="http://schemas.microsoft.com/office/excel/2006/main" count="18">
        <x14:dataValidation type="list" allowBlank="1" showInputMessage="1" showErrorMessage="1" xr:uid="{CBADBD5C-EA5D-4F9C-954F-7149C23F26E4}">
          <x14:formula1>
            <xm:f>'Data Ext'!$C$5:$C$13</xm:f>
          </x14:formula1>
          <xm:sqref>C92 C91:E91</xm:sqref>
        </x14:dataValidation>
        <x14:dataValidation type="list" allowBlank="1" showInputMessage="1" showErrorMessage="1" xr:uid="{8DF52CD1-AEC0-484C-A7BB-2A977D01A210}">
          <x14:formula1>
            <xm:f>'Data Ext'!$I$5:$I$27</xm:f>
          </x14:formula1>
          <xm:sqref>C93:E93</xm:sqref>
        </x14:dataValidation>
        <x14:dataValidation type="list" allowBlank="1" showInputMessage="1" showErrorMessage="1" xr:uid="{A40B0F8C-E4F4-43A4-BCB2-C75C2CCDA0E3}">
          <x14:formula1>
            <xm:f>'Data Ext'!$K$5:$K$27</xm:f>
          </x14:formula1>
          <xm:sqref>C95:E95</xm:sqref>
        </x14:dataValidation>
        <x14:dataValidation type="list" allowBlank="1" showInputMessage="1" showErrorMessage="1" xr:uid="{56224EEF-AAED-49C8-967A-6D66D96D9C41}">
          <x14:formula1>
            <xm:f>'PHPM 1 DT Ext'!$C$5:$C$21</xm:f>
          </x14:formula1>
          <xm:sqref>I33 AC33 AI33</xm:sqref>
        </x14:dataValidation>
        <x14:dataValidation type="list" allowBlank="1" showInputMessage="1" showErrorMessage="1" xr:uid="{F019030C-B368-4823-8D59-9C05478BEEB3}">
          <x14:formula1>
            <xm:f>'PHPM 2 DT Ext'!$G$4:$G$26</xm:f>
          </x14:formula1>
          <xm:sqref>AI21:AK21 AC21:AE21 I21:K21</xm:sqref>
        </x14:dataValidation>
        <x14:dataValidation type="list" allowBlank="1" showInputMessage="1" showErrorMessage="1" xr:uid="{8F2AC1C0-C75E-4E87-BB98-BBAEE7CAF3D9}">
          <x14:formula1>
            <xm:f>'PHPM 2 DT Ext'!$K$4:$K$36</xm:f>
          </x14:formula1>
          <xm:sqref>I25:K25 AC25:AE25 AI25:AK25</xm:sqref>
        </x14:dataValidation>
        <x14:dataValidation type="list" allowBlank="1" showInputMessage="1" showErrorMessage="1" xr:uid="{EF089024-D600-438B-9C42-C80D2B8E11C3}">
          <x14:formula1>
            <xm:f>'PHPM 2 DT Ext'!$Q$4:$Q$143</xm:f>
          </x14:formula1>
          <xm:sqref>I29:K29 AC29:AE29 AI29:AK29</xm:sqref>
        </x14:dataValidation>
        <x14:dataValidation type="list" allowBlank="1" showInputMessage="1" showErrorMessage="1" xr:uid="{3B91D3A3-CFA1-496C-B2BF-A39FFA906A1E}">
          <x14:formula1>
            <xm:f>'Data Ext'!$C$79:$C$84</xm:f>
          </x14:formula1>
          <xm:sqref>I13:K13 AC13:AE13 AI13:AK13 O13:Q13</xm:sqref>
        </x14:dataValidation>
        <x14:dataValidation type="list" allowBlank="1" showInputMessage="1" showErrorMessage="1" xr:uid="{4086D67F-6119-467B-8DE5-7F24FCAD9F2E}">
          <x14:formula1>
            <xm:f>'Data Ext'!$C$19:$C$20</xm:f>
          </x14:formula1>
          <xm:sqref>X89</xm:sqref>
        </x14:dataValidation>
        <x14:dataValidation type="list" allowBlank="1" showInputMessage="1" showErrorMessage="1" xr:uid="{C2027F48-F19B-4BC4-A2BB-F637907D05D0}">
          <x14:formula1>
            <xm:f>'Data Ext'!$C$15:$C$17</xm:f>
          </x14:formula1>
          <xm:sqref>C145:E145</xm:sqref>
        </x14:dataValidation>
        <x14:dataValidation type="list" allowBlank="1" showInputMessage="1" showErrorMessage="1" xr:uid="{328A9862-26F6-4A1E-B59F-B6675AEC7DBB}">
          <x14:formula1>
            <xm:f>'Data Ext'!$E$23:$E$27</xm:f>
          </x14:formula1>
          <xm:sqref>I22:K22 AI22:AK22 AC22:AE22 C149:E149 O22:Q22</xm:sqref>
        </x14:dataValidation>
        <x14:dataValidation type="list" allowBlank="1" showInputMessage="1" showErrorMessage="1" xr:uid="{BF126580-A8EF-4789-889D-C97E0DC225DD}">
          <x14:formula1>
            <xm:f>'Data Ext'!$E$32:$E$35</xm:f>
          </x14:formula1>
          <xm:sqref>I37:K37</xm:sqref>
        </x14:dataValidation>
        <x14:dataValidation type="list" allowBlank="1" showInputMessage="1" showErrorMessage="1" xr:uid="{ADCADDE7-0E33-4F78-918E-8A93DADD32B4}">
          <x14:formula1>
            <xm:f>'Data Ext'!$F$32:$F$47</xm:f>
          </x14:formula1>
          <xm:sqref>C153:E153</xm:sqref>
        </x14:dataValidation>
        <x14:dataValidation type="list" allowBlank="1" showInputMessage="1" showErrorMessage="1" xr:uid="{5358B839-7F01-4E8C-8E25-C5C7A3778BCA}">
          <x14:formula1>
            <xm:f>'PHPM 1 UC Ext'!$C$5:$C$20</xm:f>
          </x14:formula1>
          <xm:sqref>O33</xm:sqref>
        </x14:dataValidation>
        <x14:dataValidation type="list" allowBlank="1" showInputMessage="1" showErrorMessage="1" xr:uid="{55C01722-E7FF-4245-91CF-BD735F7A3D03}">
          <x14:formula1>
            <xm:f>'PHPM 2 UC Ext'!$G$4:$G$36</xm:f>
          </x14:formula1>
          <xm:sqref>O21:Q21</xm:sqref>
        </x14:dataValidation>
        <x14:dataValidation type="list" allowBlank="1" showInputMessage="1" showErrorMessage="1" xr:uid="{43B49B8D-122C-4E81-989F-6831FF5ABC77}">
          <x14:formula1>
            <xm:f>'PHPM 2 UC Ext'!$K$4:$K$36</xm:f>
          </x14:formula1>
          <xm:sqref>O25:Q25</xm:sqref>
        </x14:dataValidation>
        <x14:dataValidation type="list" allowBlank="1" showInputMessage="1" showErrorMessage="1" xr:uid="{761AD286-C703-4523-ABB1-CF70595570AF}">
          <x14:formula1>
            <xm:f>'PHPM 2 UC Ext'!$Q$4:$Q$143</xm:f>
          </x14:formula1>
          <xm:sqref>O29:Q29</xm:sqref>
        </x14:dataValidation>
        <x14:dataValidation type="list" allowBlank="1" showInputMessage="1" showErrorMessage="1" xr:uid="{EAA591A5-6650-4E82-B75B-D8DD7953803B}">
          <x14:formula1>
            <xm:f>'Data Ext'!$E$14:$E$17</xm:f>
          </x14:formula1>
          <xm:sqref>O37:Q37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086A6-ACDF-4BE3-A80F-E6F8B846BFF7}">
  <sheetPr codeName="Sheet9"/>
  <dimension ref="B3:T85"/>
  <sheetViews>
    <sheetView tabSelected="1" workbookViewId="0">
      <pane xSplit="5" ySplit="10" topLeftCell="F11" activePane="bottomRight" state="frozen"/>
      <selection pane="topRight" activeCell="F1" sqref="F1"/>
      <selection pane="bottomLeft" activeCell="A11" sqref="A11"/>
      <selection pane="bottomRight" activeCell="G26" sqref="G26:H26"/>
    </sheetView>
  </sheetViews>
  <sheetFormatPr defaultColWidth="9.109375" defaultRowHeight="12" customHeight="1"/>
  <cols>
    <col min="1" max="1" width="9.109375" style="33"/>
    <col min="2" max="2" width="5.6640625" style="33" customWidth="1"/>
    <col min="3" max="3" width="11" style="33" customWidth="1"/>
    <col min="4" max="5" width="9.6640625" style="33" customWidth="1"/>
    <col min="6" max="7" width="9.109375" style="33"/>
    <col min="8" max="8" width="12" style="33" bestFit="1" customWidth="1"/>
    <col min="9" max="16384" width="9.109375" style="33"/>
  </cols>
  <sheetData>
    <row r="3" spans="2:20" ht="12" customHeight="1">
      <c r="G3" s="88"/>
      <c r="H3" s="88"/>
      <c r="I3" s="88"/>
    </row>
    <row r="4" spans="2:20" ht="12" customHeight="1">
      <c r="B4" s="475" t="s">
        <v>5323</v>
      </c>
      <c r="C4" s="475"/>
      <c r="D4" s="451" t="str">
        <f>'Home Ext'!$I$21</f>
        <v>HONDA</v>
      </c>
      <c r="E4" s="452"/>
      <c r="F4" s="452"/>
      <c r="G4" s="475" t="s">
        <v>3207</v>
      </c>
      <c r="H4" s="475"/>
      <c r="I4" s="475" t="str">
        <f>'Home Ext'!$I$25</f>
        <v>BRIO</v>
      </c>
      <c r="J4" s="475"/>
      <c r="K4" s="475"/>
      <c r="L4" s="475"/>
      <c r="M4" s="475"/>
      <c r="N4" s="475" t="s">
        <v>1718</v>
      </c>
      <c r="O4" s="475"/>
      <c r="P4" s="155">
        <v>0</v>
      </c>
      <c r="Q4" s="475" t="s">
        <v>5352</v>
      </c>
      <c r="R4" s="475"/>
      <c r="S4" s="478">
        <v>0.3</v>
      </c>
      <c r="T4" s="479"/>
    </row>
    <row r="5" spans="2:20" ht="12" customHeight="1">
      <c r="B5" s="475" t="s">
        <v>5320</v>
      </c>
      <c r="C5" s="475"/>
      <c r="D5" s="451" t="str">
        <f>'Home Ext'!$I$9</f>
        <v>Perorangan (Wiraswasta)</v>
      </c>
      <c r="E5" s="452"/>
      <c r="F5" s="452"/>
      <c r="G5" s="475" t="s">
        <v>5335</v>
      </c>
      <c r="H5" s="475"/>
      <c r="I5" s="475" t="str">
        <f>'Home Ext'!$I$29</f>
        <v>ALL NEW BRIO RS CVT</v>
      </c>
      <c r="J5" s="475"/>
      <c r="K5" s="475"/>
      <c r="L5" s="475"/>
      <c r="M5" s="475"/>
      <c r="N5" s="33" t="s">
        <v>5367</v>
      </c>
      <c r="O5" s="476">
        <v>0</v>
      </c>
      <c r="P5" s="477"/>
      <c r="Q5" s="475" t="s">
        <v>5353</v>
      </c>
      <c r="R5" s="475"/>
      <c r="S5" s="478">
        <v>0</v>
      </c>
      <c r="T5" s="479"/>
    </row>
    <row r="6" spans="2:20" ht="12" customHeight="1">
      <c r="B6" s="475" t="s">
        <v>3144</v>
      </c>
      <c r="C6" s="475"/>
      <c r="D6" s="484" t="s">
        <v>340</v>
      </c>
      <c r="E6" s="485"/>
      <c r="F6" s="485"/>
      <c r="G6" s="475" t="s">
        <v>5357</v>
      </c>
      <c r="H6" s="475"/>
      <c r="I6" s="475" t="str">
        <f>'Home Ext'!$I$17</f>
        <v>Passenger</v>
      </c>
      <c r="J6" s="475"/>
      <c r="K6" s="475"/>
      <c r="L6" s="475"/>
      <c r="M6" s="475"/>
      <c r="N6" s="49" t="s">
        <v>2874</v>
      </c>
      <c r="O6" s="476">
        <v>0</v>
      </c>
      <c r="P6" s="477"/>
      <c r="Q6" s="475" t="s">
        <v>5355</v>
      </c>
      <c r="R6" s="475"/>
      <c r="S6" s="480">
        <v>0</v>
      </c>
      <c r="T6" s="481"/>
    </row>
    <row r="7" spans="2:20" ht="12" customHeight="1">
      <c r="B7" s="475" t="s">
        <v>3001</v>
      </c>
      <c r="C7" s="475"/>
      <c r="D7" s="451" t="str">
        <f>VLOOKUP('Home Ext'!$I$21,'PHPM 2 DT Ext'!$D$4:$E$55,2,0)</f>
        <v>Japan</v>
      </c>
      <c r="E7" s="452"/>
      <c r="F7" s="452"/>
      <c r="G7" s="475" t="s">
        <v>2871</v>
      </c>
      <c r="H7" s="475"/>
      <c r="I7" s="475" t="str">
        <f>CONCATENATE(VLOOKUP('Home Ext'!$C$91,'Data Ext'!$C$5:$F$11,2,0)," ",'Home Ext'!$I$17," ",VLOOKUP('Home Ext'!$C$91,'Data Ext'!$C$5:$F$11,4,0))</f>
        <v>Captive Passenger Khusus SME &amp; Private/Prioritas</v>
      </c>
      <c r="J7" s="475"/>
      <c r="K7" s="475"/>
      <c r="L7" s="475"/>
      <c r="M7" s="475"/>
      <c r="N7" s="49" t="s">
        <v>5368</v>
      </c>
      <c r="O7" s="476">
        <v>0</v>
      </c>
      <c r="P7" s="477"/>
      <c r="Q7" s="475" t="s">
        <v>5356</v>
      </c>
      <c r="R7" s="475"/>
      <c r="S7" s="478">
        <v>0</v>
      </c>
      <c r="T7" s="479"/>
    </row>
    <row r="8" spans="2:20" ht="12" customHeight="1">
      <c r="B8" s="451" t="s">
        <v>5354</v>
      </c>
      <c r="C8" s="453"/>
      <c r="D8" s="143">
        <f>'Home Ext'!$I$33</f>
        <v>2020</v>
      </c>
      <c r="E8" s="49"/>
      <c r="F8" s="156">
        <f>15-(2026-D8)</f>
        <v>9</v>
      </c>
      <c r="G8" s="451" t="s">
        <v>2683</v>
      </c>
      <c r="H8" s="453"/>
      <c r="I8" s="484" t="s">
        <v>3202</v>
      </c>
      <c r="J8" s="485"/>
      <c r="K8" s="485"/>
      <c r="L8" s="485"/>
      <c r="M8" s="486"/>
      <c r="N8" s="49" t="s">
        <v>2683</v>
      </c>
      <c r="O8" s="484" t="s">
        <v>2862</v>
      </c>
      <c r="P8" s="486"/>
      <c r="Q8" s="475" t="s">
        <v>2869</v>
      </c>
      <c r="R8" s="475"/>
      <c r="S8" s="487" t="str">
        <f>'Home Ext'!$I$13</f>
        <v>36-45 tahun</v>
      </c>
      <c r="T8" s="487"/>
    </row>
    <row r="9" spans="2:20" ht="12" customHeight="1">
      <c r="B9" s="466" t="s">
        <v>284</v>
      </c>
      <c r="C9" s="466"/>
      <c r="D9" s="466"/>
      <c r="E9" s="466"/>
      <c r="F9" s="137">
        <v>1</v>
      </c>
      <c r="G9" s="467">
        <f>F9*12</f>
        <v>12</v>
      </c>
      <c r="H9" s="467"/>
      <c r="I9" s="137">
        <v>2</v>
      </c>
      <c r="J9" s="467">
        <f t="shared" ref="J9" si="0">I9*12</f>
        <v>24</v>
      </c>
      <c r="K9" s="467"/>
      <c r="L9" s="137">
        <v>3</v>
      </c>
      <c r="M9" s="467">
        <f t="shared" ref="M9" si="1">L9*12</f>
        <v>36</v>
      </c>
      <c r="N9" s="467"/>
      <c r="O9" s="137">
        <v>4</v>
      </c>
      <c r="P9" s="467">
        <f t="shared" ref="P9" si="2">O9*12</f>
        <v>48</v>
      </c>
      <c r="Q9" s="467"/>
      <c r="R9" s="137">
        <v>5</v>
      </c>
      <c r="S9" s="467">
        <f t="shared" ref="S9" si="3">R9*12</f>
        <v>60</v>
      </c>
      <c r="T9" s="467"/>
    </row>
    <row r="10" spans="2:20" ht="12" customHeight="1">
      <c r="B10" s="494" t="str">
        <f>CONCATENATE('Home Ext'!$I$21,"-",'Home Ext'!$I$25,"-",'Home Ext'!$I$29)</f>
        <v>HONDA-BRIO-ALL NEW BRIO RS CVT</v>
      </c>
      <c r="C10" s="495"/>
      <c r="D10" s="495"/>
      <c r="E10" s="496"/>
      <c r="F10" s="497">
        <f>(16-F9)-(2026-$D$8)</f>
        <v>9</v>
      </c>
      <c r="G10" s="498"/>
      <c r="H10" s="499"/>
      <c r="I10" s="497">
        <f t="shared" ref="I10" si="4">(16-I9)-(2026-$D$8)</f>
        <v>8</v>
      </c>
      <c r="J10" s="498"/>
      <c r="K10" s="499"/>
      <c r="L10" s="497">
        <f t="shared" ref="L10" si="5">(16-L9)-(2026-$D$8)</f>
        <v>7</v>
      </c>
      <c r="M10" s="498"/>
      <c r="N10" s="499"/>
      <c r="O10" s="497">
        <f t="shared" ref="O10" si="6">(16-O9)-(2026-$D$8)</f>
        <v>6</v>
      </c>
      <c r="P10" s="498"/>
      <c r="Q10" s="499"/>
      <c r="R10" s="497">
        <f t="shared" ref="R10" si="7">(16-R9)-(2026-$D$8)</f>
        <v>5</v>
      </c>
      <c r="S10" s="498"/>
      <c r="T10" s="499"/>
    </row>
    <row r="11" spans="2:20" ht="12" customHeight="1">
      <c r="B11" s="518" t="s">
        <v>338</v>
      </c>
      <c r="C11" s="518"/>
      <c r="D11" s="450" t="s">
        <v>8104</v>
      </c>
      <c r="E11" s="450"/>
      <c r="F11" s="519">
        <f>F13</f>
        <v>140000000</v>
      </c>
      <c r="G11" s="519"/>
      <c r="H11" s="519"/>
      <c r="I11" s="519">
        <f t="shared" ref="I11" si="8">I13</f>
        <v>140000000</v>
      </c>
      <c r="J11" s="519"/>
      <c r="K11" s="519"/>
      <c r="L11" s="519">
        <f t="shared" ref="L11" si="9">L13</f>
        <v>140000000</v>
      </c>
      <c r="M11" s="519"/>
      <c r="N11" s="519"/>
      <c r="O11" s="519">
        <f t="shared" ref="O11" si="10">O13</f>
        <v>140000000</v>
      </c>
      <c r="P11" s="519"/>
      <c r="Q11" s="519"/>
      <c r="R11" s="519">
        <f t="shared" ref="R11" si="11">R13</f>
        <v>140000000</v>
      </c>
      <c r="S11" s="519"/>
      <c r="T11" s="519"/>
    </row>
    <row r="12" spans="2:20" ht="12" customHeight="1">
      <c r="B12" s="518"/>
      <c r="C12" s="518"/>
      <c r="D12" s="450" t="s">
        <v>2858</v>
      </c>
      <c r="E12" s="450"/>
      <c r="F12" s="449">
        <f>IF(F10&gt;=1,VLOOKUP($B$10,'PHPM 1 DT Ext'!$K$5:$L$841,2,0),0)</f>
        <v>140000016</v>
      </c>
      <c r="G12" s="449"/>
      <c r="H12" s="449"/>
      <c r="I12" s="449">
        <f>IF(I10&gt;=1,VLOOKUP($B$10,'PHPM 1 DT Ext'!$K$5:$L$841,2,0),0)</f>
        <v>140000016</v>
      </c>
      <c r="J12" s="449"/>
      <c r="K12" s="449"/>
      <c r="L12" s="449">
        <f>IF(L10&gt;=1,VLOOKUP($B$10,'PHPM 1 DT Ext'!$K$5:$L$841,2,0),0)</f>
        <v>140000016</v>
      </c>
      <c r="M12" s="449"/>
      <c r="N12" s="449"/>
      <c r="O12" s="449">
        <f>IF(O10&gt;=1,VLOOKUP($B$10,'PHPM 1 DT Ext'!$K$5:$L$841,2,0),0)</f>
        <v>140000016</v>
      </c>
      <c r="P12" s="449"/>
      <c r="Q12" s="449"/>
      <c r="R12" s="449">
        <f>IF(R10&gt;=1,VLOOKUP($B$10,'PHPM 1 DT Ext'!$K$5:$L$841,2,0),0)</f>
        <v>140000016</v>
      </c>
      <c r="S12" s="449"/>
      <c r="T12" s="449"/>
    </row>
    <row r="13" spans="2:20" ht="12" customHeight="1">
      <c r="B13" s="518"/>
      <c r="C13" s="518"/>
      <c r="D13" s="451" t="s">
        <v>8105</v>
      </c>
      <c r="E13" s="452"/>
      <c r="F13" s="500">
        <f>ROUNDDOWN(F12,-2)</f>
        <v>140000000</v>
      </c>
      <c r="G13" s="441"/>
      <c r="H13" s="441"/>
      <c r="I13" s="500">
        <f t="shared" ref="I13" si="12">ROUNDDOWN(I12,-2)</f>
        <v>140000000</v>
      </c>
      <c r="J13" s="441"/>
      <c r="K13" s="441"/>
      <c r="L13" s="500">
        <f t="shared" ref="L13" si="13">ROUNDDOWN(L12,-2)</f>
        <v>140000000</v>
      </c>
      <c r="M13" s="441"/>
      <c r="N13" s="441"/>
      <c r="O13" s="500">
        <f t="shared" ref="O13" si="14">ROUNDDOWN(O12,-2)</f>
        <v>140000000</v>
      </c>
      <c r="P13" s="441"/>
      <c r="Q13" s="441"/>
      <c r="R13" s="500">
        <f t="shared" ref="R13" si="15">ROUNDDOWN(R12,-2)</f>
        <v>140000000</v>
      </c>
      <c r="S13" s="441"/>
      <c r="T13" s="441"/>
    </row>
    <row r="14" spans="2:20" ht="12" customHeight="1">
      <c r="B14" s="475" t="s">
        <v>2882</v>
      </c>
      <c r="C14" s="475"/>
      <c r="D14" s="475" t="s">
        <v>2884</v>
      </c>
      <c r="E14" s="475"/>
      <c r="F14" s="131">
        <f>IFERROR(G14/F11,0)</f>
        <v>0</v>
      </c>
      <c r="G14" s="492">
        <f>IF(F11&lt;=F12,0,F11-F12)</f>
        <v>0</v>
      </c>
      <c r="H14" s="493"/>
      <c r="I14" s="131">
        <f>IFERROR(J14/I11,0)</f>
        <v>0</v>
      </c>
      <c r="J14" s="492">
        <f>IF(I11&lt;=I12,0,I11-I12)</f>
        <v>0</v>
      </c>
      <c r="K14" s="493"/>
      <c r="L14" s="131">
        <f>IFERROR(M14/L11,0)</f>
        <v>0</v>
      </c>
      <c r="M14" s="492">
        <f>IF(L11&lt;=L12,0,L11-L12)</f>
        <v>0</v>
      </c>
      <c r="N14" s="493"/>
      <c r="O14" s="131">
        <f>IFERROR(P14/O11,0)</f>
        <v>0</v>
      </c>
      <c r="P14" s="492">
        <f>IF(O11&lt;=O12,0,O11-O12)</f>
        <v>0</v>
      </c>
      <c r="Q14" s="493"/>
      <c r="R14" s="131">
        <f>IFERROR(S14/R11,0)</f>
        <v>0</v>
      </c>
      <c r="S14" s="492">
        <f>IF(R11&lt;=R12,0,R11-R12)</f>
        <v>0</v>
      </c>
      <c r="T14" s="493"/>
    </row>
    <row r="15" spans="2:20" ht="12" customHeight="1">
      <c r="B15" s="475" t="s">
        <v>3</v>
      </c>
      <c r="C15" s="475"/>
      <c r="D15" s="108" t="s">
        <v>2856</v>
      </c>
      <c r="E15" s="108" t="s">
        <v>2857</v>
      </c>
      <c r="F15" s="132">
        <v>1</v>
      </c>
      <c r="G15" s="524">
        <f>F11*F15</f>
        <v>140000000</v>
      </c>
      <c r="H15" s="525"/>
      <c r="I15" s="132">
        <v>0.9</v>
      </c>
      <c r="J15" s="524">
        <f>I11*I15</f>
        <v>126000000</v>
      </c>
      <c r="K15" s="525"/>
      <c r="L15" s="132">
        <v>0.8</v>
      </c>
      <c r="M15" s="524">
        <f>L11*L15</f>
        <v>112000000</v>
      </c>
      <c r="N15" s="525"/>
      <c r="O15" s="132">
        <v>0.7</v>
      </c>
      <c r="P15" s="524">
        <f>O11*O15</f>
        <v>98000000</v>
      </c>
      <c r="Q15" s="525"/>
      <c r="R15" s="132">
        <v>0.7</v>
      </c>
      <c r="S15" s="524">
        <f>R11*R15</f>
        <v>98000000</v>
      </c>
      <c r="T15" s="525"/>
    </row>
    <row r="16" spans="2:20" ht="12" customHeight="1">
      <c r="B16" s="488" t="s">
        <v>5328</v>
      </c>
      <c r="C16" s="488"/>
      <c r="D16" s="108" t="s">
        <v>2856</v>
      </c>
      <c r="E16" s="108" t="s">
        <v>2857</v>
      </c>
      <c r="F16" s="133">
        <f>IF('Home Ext'!$I$45="Orang lain",15%,IF(OR($I$6="Commercial",$D$7="Non Japan"),15%,5%))</f>
        <v>0.05</v>
      </c>
      <c r="G16" s="489">
        <f>F11*F16</f>
        <v>7000000</v>
      </c>
      <c r="H16" s="489"/>
      <c r="I16" s="133">
        <f>IF('Home Ext'!$I$45="Orang lain",15%,IF(OR($I$6="Commercial",$D$7="Non Japan"),15%,5%))</f>
        <v>0.05</v>
      </c>
      <c r="J16" s="489">
        <f>I11*I16</f>
        <v>7000000</v>
      </c>
      <c r="K16" s="489"/>
      <c r="L16" s="133">
        <f>IF('Home Ext'!$I$45="Orang lain",15%,IF(OR($I$6="Commercial",$D$7="Non Japan"),15%,5%))</f>
        <v>0.05</v>
      </c>
      <c r="M16" s="489">
        <f>L11*L16</f>
        <v>7000000</v>
      </c>
      <c r="N16" s="489"/>
      <c r="O16" s="133">
        <f>IF('Home Ext'!$I$45="Orang lain",15%,IF(OR($I$6="Commercial",$D$7="Non Japan"),15%,5%))</f>
        <v>0.05</v>
      </c>
      <c r="P16" s="489">
        <f>O11*O16</f>
        <v>7000000</v>
      </c>
      <c r="Q16" s="489"/>
      <c r="R16" s="133">
        <f>IF('Home Ext'!$I$45="Orang lain",15%,IF(OR($I$6="Commercial",$D$7="Non Japan"),15%,5%))</f>
        <v>0.05</v>
      </c>
      <c r="S16" s="489">
        <f>R11*R16</f>
        <v>7000000</v>
      </c>
      <c r="T16" s="489"/>
    </row>
    <row r="17" spans="2:20" ht="12" customHeight="1">
      <c r="B17" s="475" t="s">
        <v>1615</v>
      </c>
      <c r="C17" s="475"/>
      <c r="D17" s="108" t="s">
        <v>2856</v>
      </c>
      <c r="E17" s="108" t="s">
        <v>2857</v>
      </c>
      <c r="F17" s="134">
        <f>100%-F16</f>
        <v>0.95</v>
      </c>
      <c r="G17" s="461">
        <f>F11-G16</f>
        <v>133000000</v>
      </c>
      <c r="H17" s="462"/>
      <c r="I17" s="134">
        <f>100%-I16</f>
        <v>0.95</v>
      </c>
      <c r="J17" s="461">
        <f>I11-J16</f>
        <v>133000000</v>
      </c>
      <c r="K17" s="462"/>
      <c r="L17" s="134">
        <f>100%-L16</f>
        <v>0.95</v>
      </c>
      <c r="M17" s="461">
        <f>L11-M16</f>
        <v>133000000</v>
      </c>
      <c r="N17" s="462"/>
      <c r="O17" s="134">
        <f>100%-O16</f>
        <v>0.95</v>
      </c>
      <c r="P17" s="461">
        <f>O11-P16</f>
        <v>133000000</v>
      </c>
      <c r="Q17" s="462"/>
      <c r="R17" s="134">
        <f>100%-R16</f>
        <v>0.95</v>
      </c>
      <c r="S17" s="461">
        <f>R11-S16</f>
        <v>133000000</v>
      </c>
      <c r="T17" s="462"/>
    </row>
    <row r="18" spans="2:20" ht="12" customHeight="1">
      <c r="B18" s="475" t="s">
        <v>2883</v>
      </c>
      <c r="C18" s="475"/>
      <c r="D18" s="108" t="s">
        <v>5321</v>
      </c>
      <c r="E18" s="108" t="s">
        <v>5322</v>
      </c>
      <c r="F18" s="83">
        <f>VLOOKUP($I$7,Product!$B$6:$K$25,1+F9,0)</f>
        <v>0.13739999999999999</v>
      </c>
      <c r="G18" s="84">
        <f>IF($D$6="ADDM",(((PMT(F18/12,G9,1,0,1)*(-1))*G9)-1)*12/G9,IF($D$6="ADDB",(((PMT(F18/12,G9,1,0,0)*(-1))*G9)-1)*12/G9," "))</f>
        <v>7.597794190847984E-2</v>
      </c>
      <c r="H18" s="224">
        <f>G18+$S$5</f>
        <v>7.597794190847984E-2</v>
      </c>
      <c r="I18" s="83">
        <f>VLOOKUP($I$7,Product!$B$6:$K$25,1+I9,0)</f>
        <v>0.13450000000000001</v>
      </c>
      <c r="J18" s="84">
        <f>IF($D$6="ADDM",(((PMT(I18/12,J9,1,0,1)*(-1))*J9)-1)*12/J9,IF($D$6="ADDB",(((PMT(I18/12,J9,1,0,0)*(-1))*J9)-1)*12/J9," "))</f>
        <v>7.3041578324044787E-2</v>
      </c>
      <c r="K18" s="224">
        <f>J18+$S$5</f>
        <v>7.3041578324044787E-2</v>
      </c>
      <c r="L18" s="83">
        <f>VLOOKUP($I$7,Product!$B$6:$K$25,1+L9,0)</f>
        <v>0.13500000000000001</v>
      </c>
      <c r="M18" s="84">
        <f>IF($D$6="ADDM",(((PMT(L18/12,M9,1,0,1)*(-1))*M9)-1)*12/M9,IF($D$6="ADDB",(((PMT(L18/12,M9,1,0,0)*(-1))*M9)-1)*12/M9," "))</f>
        <v>7.3890114638438309E-2</v>
      </c>
      <c r="N18" s="224">
        <f>M18+$S$5</f>
        <v>7.3890114638438309E-2</v>
      </c>
      <c r="O18" s="83">
        <f>VLOOKUP($I$7,Product!$B$6:$K$25,1+O9,0)</f>
        <v>0.1497</v>
      </c>
      <c r="P18" s="84">
        <f>IF($D$6="ADDM",(((PMT(O18/12,P9,1,0,1)*(-1))*P9)-1)*12/P9,IF($D$6="ADDB",(((PMT(O18/12,P9,1,0,0)*(-1))*P9)-1)*12/P9," "))</f>
        <v>8.3786520965813072E-2</v>
      </c>
      <c r="Q18" s="224">
        <f>P18+$S$5</f>
        <v>8.3786520965813072E-2</v>
      </c>
      <c r="R18" s="83">
        <f>VLOOKUP($I$7,Product!$B$6:$K$25,1+R9,0)</f>
        <v>0.15890000000000001</v>
      </c>
      <c r="S18" s="84">
        <f>IF($D$6="ADDM",(((PMT(R18/12,S9,1,0,1)*(-1))*S9)-1)*12/S9,IF($D$6="ADDB",(((PMT(R18/12,S9,1,0,0)*(-1))*S9)-1)*12/S9," "))</f>
        <v>9.1115790815665496E-2</v>
      </c>
      <c r="T18" s="224">
        <f>S18+$S$5</f>
        <v>9.1115790815665496E-2</v>
      </c>
    </row>
    <row r="19" spans="2:20" ht="12" customHeight="1">
      <c r="B19" s="451" t="s">
        <v>2872</v>
      </c>
      <c r="C19" s="453"/>
      <c r="D19" s="108" t="s">
        <v>2856</v>
      </c>
      <c r="E19" s="108" t="s">
        <v>2857</v>
      </c>
      <c r="F19" s="83">
        <f>(H18*F9)</f>
        <v>7.597794190847984E-2</v>
      </c>
      <c r="G19" s="473">
        <f>G17*F19</f>
        <v>10105066.273827819</v>
      </c>
      <c r="H19" s="474"/>
      <c r="I19" s="83">
        <f>(K18*I9)</f>
        <v>0.14608315664808957</v>
      </c>
      <c r="J19" s="473">
        <f>J17*I19</f>
        <v>19429059.834195912</v>
      </c>
      <c r="K19" s="474"/>
      <c r="L19" s="83">
        <f>(N18*L9)</f>
        <v>0.22167034391531493</v>
      </c>
      <c r="M19" s="473">
        <f>M17*L19</f>
        <v>29482155.740736887</v>
      </c>
      <c r="N19" s="474"/>
      <c r="O19" s="83">
        <f>(Q18*O9)</f>
        <v>0.33514608386325229</v>
      </c>
      <c r="P19" s="473">
        <f>P17*O19</f>
        <v>44574429.153812557</v>
      </c>
      <c r="Q19" s="474"/>
      <c r="R19" s="83">
        <f>(T18*R9)</f>
        <v>0.45557895407832749</v>
      </c>
      <c r="S19" s="473">
        <f>S17*R19</f>
        <v>60592000.892417558</v>
      </c>
      <c r="T19" s="474"/>
    </row>
    <row r="20" spans="2:20" ht="12" customHeight="1">
      <c r="B20" s="451" t="s">
        <v>5366</v>
      </c>
      <c r="C20" s="452"/>
      <c r="D20" s="452"/>
      <c r="E20" s="453"/>
      <c r="F20" s="83"/>
      <c r="G20" s="482">
        <f>G17+G19</f>
        <v>143105066.27382782</v>
      </c>
      <c r="H20" s="483"/>
      <c r="I20" s="83"/>
      <c r="J20" s="482">
        <f>J17+J19</f>
        <v>152429059.83419591</v>
      </c>
      <c r="K20" s="483"/>
      <c r="L20" s="83"/>
      <c r="M20" s="482">
        <f>M17+M19</f>
        <v>162482155.7407369</v>
      </c>
      <c r="N20" s="483"/>
      <c r="O20" s="83"/>
      <c r="P20" s="482">
        <f>P17+P19</f>
        <v>177574429.15381256</v>
      </c>
      <c r="Q20" s="483"/>
      <c r="R20" s="83"/>
      <c r="S20" s="482">
        <f>S17+S19</f>
        <v>193592000.89241755</v>
      </c>
      <c r="T20" s="483"/>
    </row>
    <row r="21" spans="2:20" ht="12" customHeight="1">
      <c r="B21" s="522" t="s">
        <v>285</v>
      </c>
      <c r="C21" s="522"/>
      <c r="D21" s="522"/>
      <c r="E21" s="522"/>
      <c r="F21" s="523">
        <f>ROUNDUP(G20/G9,-3)</f>
        <v>11926000</v>
      </c>
      <c r="G21" s="523"/>
      <c r="H21" s="523"/>
      <c r="I21" s="523">
        <f t="shared" ref="I21" si="16">ROUNDUP(J20/J9,-3)</f>
        <v>6352000</v>
      </c>
      <c r="J21" s="523"/>
      <c r="K21" s="523"/>
      <c r="L21" s="523">
        <f t="shared" ref="L21" si="17">ROUNDUP(M20/M9,-3)</f>
        <v>4514000</v>
      </c>
      <c r="M21" s="523"/>
      <c r="N21" s="523"/>
      <c r="O21" s="523">
        <f t="shared" ref="O21" si="18">ROUNDUP(P20/P9,-3)</f>
        <v>3700000</v>
      </c>
      <c r="P21" s="523"/>
      <c r="Q21" s="523"/>
      <c r="R21" s="523">
        <f t="shared" ref="R21" si="19">ROUNDUP(S20/S9,-3)</f>
        <v>3227000</v>
      </c>
      <c r="S21" s="523"/>
      <c r="T21" s="523"/>
    </row>
    <row r="22" spans="2:20" ht="12" customHeight="1">
      <c r="B22" s="521" t="s">
        <v>286</v>
      </c>
      <c r="C22" s="521"/>
      <c r="D22" s="521"/>
      <c r="E22" s="521"/>
      <c r="F22" s="444"/>
      <c r="G22" s="444"/>
      <c r="H22" s="444"/>
      <c r="I22" s="444"/>
      <c r="J22" s="444"/>
      <c r="K22" s="444"/>
      <c r="L22" s="444"/>
      <c r="M22" s="444"/>
      <c r="N22" s="444"/>
      <c r="O22" s="444"/>
      <c r="P22" s="444"/>
      <c r="Q22" s="444"/>
      <c r="R22" s="444"/>
      <c r="S22" s="444"/>
      <c r="T22" s="444"/>
    </row>
    <row r="23" spans="2:20" ht="12" customHeight="1">
      <c r="B23" s="475" t="s">
        <v>283</v>
      </c>
      <c r="C23" s="475"/>
      <c r="D23" s="475"/>
      <c r="E23" s="475"/>
      <c r="F23" s="449" t="str">
        <f>IF(OR($I$8="Comprehensive 1 tahun, sisanya TLO",I8="Comprehensive All Tenor"),"Comprehensive","TLO")</f>
        <v>Comprehensive</v>
      </c>
      <c r="G23" s="449"/>
      <c r="H23" s="449"/>
      <c r="I23" s="455" t="str">
        <f>IF($I$8="Comprehensive All Tenor","Comprehensive","TLO")</f>
        <v>TLO</v>
      </c>
      <c r="J23" s="456"/>
      <c r="K23" s="457"/>
      <c r="L23" s="455" t="str">
        <f>IF($I$8="Comprehensive All Tenor","Comprehensive","TLO")</f>
        <v>TLO</v>
      </c>
      <c r="M23" s="456"/>
      <c r="N23" s="457"/>
      <c r="O23" s="455" t="str">
        <f>IF($I$8="Comprehensive All Tenor","Comprehensive","TLO")</f>
        <v>TLO</v>
      </c>
      <c r="P23" s="456"/>
      <c r="Q23" s="457"/>
      <c r="R23" s="455" t="str">
        <f>IF($I$8="Comprehensive All Tenor","Comprehensive","TLO")</f>
        <v>TLO</v>
      </c>
      <c r="S23" s="456"/>
      <c r="T23" s="457"/>
    </row>
    <row r="24" spans="2:20" ht="12" customHeight="1">
      <c r="B24" s="86"/>
      <c r="C24" s="451" t="s">
        <v>5331</v>
      </c>
      <c r="D24" s="453"/>
      <c r="E24" s="87"/>
      <c r="F24" s="135">
        <f>IF(F23="Comprehensive",IF(AND(G15&gt;=1,G15&lt;=125000000),'Asr Ext'!$C$22,IF(AND(G15&gt;125000000,G15&lt;=200000000),'Asr Ext'!$C$23,IF(AND(G15&gt;200000000,G15&lt;=400000000),'Asr Ext'!$C$24,IF(AND(G15&gt;400000000,G15&lt;=800000000),'Asr Ext'!$C$25,'Asr Ext'!$C$26)))),IF(AND(G15&gt;=1,G15&lt;=125000000),'Asr Ext'!$D$22,IF(AND(G15&gt;125000000,G15&lt;=200000000),'Asr Ext'!$D$23,IF(AND(G15&gt;200000000,G15&lt;=400000000),'Asr Ext'!$D$24,IF(AND(G15&gt;400000000,G15&lt;=800000000),'Asr Ext'!$D$25,'Asr Ext'!$D$26)))))</f>
        <v>2.47E-2</v>
      </c>
      <c r="G24" s="449">
        <f>F24*G15</f>
        <v>3458000</v>
      </c>
      <c r="H24" s="449"/>
      <c r="I24" s="135">
        <f>IF(I23="Comprehensive",IF(AND(J15&gt;=1,J15&lt;=125000000),'Asr Ext'!$C$22,IF(AND(J15&gt;125000000,J15&lt;=200000000),'Asr Ext'!$C$23,IF(AND(J15&gt;200000000,J15&lt;=400000000),'Asr Ext'!$C$24,IF(AND(J15&gt;400000000,J15&lt;=800000000),'Asr Ext'!$C$25,'Asr Ext'!$C$26)))),IF(AND(J15&gt;=1,J15&lt;=125000000),'Asr Ext'!$D$22,IF(AND(J15&gt;125000000,J15&lt;=200000000),'Asr Ext'!$D$23,IF(AND(J15&gt;200000000,J15&lt;=400000000),'Asr Ext'!$D$24,IF(AND(J15&gt;400000000,J15&lt;=800000000),'Asr Ext'!$D$25,'Asr Ext'!$D$26)))))</f>
        <v>4.4000000000000003E-3</v>
      </c>
      <c r="J24" s="449">
        <f>(I24*J15)+G24</f>
        <v>4012400</v>
      </c>
      <c r="K24" s="449"/>
      <c r="L24" s="135">
        <f>IF(L23="Comprehensive",IF(AND(M15&gt;=1,M15&lt;=125000000),'Asr Ext'!$C$22,IF(AND(M15&gt;125000000,M15&lt;=200000000),'Asr Ext'!$C$23,IF(AND(M15&gt;200000000,M15&lt;=400000000),'Asr Ext'!$C$24,IF(AND(M15&gt;400000000,M15&lt;=800000000),'Asr Ext'!$C$25,'Asr Ext'!$C$26)))),IF(AND(M15&gt;=1,M15&lt;=125000000),'Asr Ext'!$D$22,IF(AND(M15&gt;125000000,M15&lt;=200000000),'Asr Ext'!$D$23,IF(AND(M15&gt;200000000,M15&lt;=400000000),'Asr Ext'!$D$24,IF(AND(M15&gt;400000000,M15&lt;=800000000),'Asr Ext'!$D$25,'Asr Ext'!$D$26)))))</f>
        <v>6.4999999999999997E-3</v>
      </c>
      <c r="M24" s="449">
        <f>(L24*M15)+J24</f>
        <v>4740400</v>
      </c>
      <c r="N24" s="449"/>
      <c r="O24" s="135">
        <f>IF(O23="Comprehensive",IF(AND(P15&gt;=1,P15&lt;=125000000),'Asr Ext'!$C$22,IF(AND(P15&gt;125000000,P15&lt;=200000000),'Asr Ext'!$C$23,IF(AND(P15&gt;200000000,P15&lt;=400000000),'Asr Ext'!$C$24,IF(AND(P15&gt;400000000,P15&lt;=800000000),'Asr Ext'!$C$25,'Asr Ext'!$C$26)))),IF(AND(P15&gt;=1,P15&lt;=125000000),'Asr Ext'!$D$22,IF(AND(P15&gt;125000000,P15&lt;=200000000),'Asr Ext'!$D$23,IF(AND(P15&gt;200000000,P15&lt;=400000000),'Asr Ext'!$D$24,IF(AND(P15&gt;400000000,P15&lt;=800000000),'Asr Ext'!$D$25,'Asr Ext'!$D$26)))))</f>
        <v>6.4999999999999997E-3</v>
      </c>
      <c r="P24" s="449">
        <f>(O24*P15)+M24</f>
        <v>5377400</v>
      </c>
      <c r="Q24" s="449"/>
      <c r="R24" s="135">
        <f>IF(R23="Comprehensive",IF(AND(S15&gt;=1,S15&lt;=125000000),'Asr Ext'!$C$22,IF(AND(S15&gt;125000000,S15&lt;=200000000),'Asr Ext'!$C$23,IF(AND(S15&gt;200000000,S15&lt;=400000000),'Asr Ext'!$C$24,IF(AND(S15&gt;400000000,S15&lt;=800000000),'Asr Ext'!$C$25,'Asr Ext'!$C$26)))),IF(AND(S15&gt;=1,S15&lt;=125000000),'Asr Ext'!$D$22,IF(AND(S15&gt;125000000,S15&lt;=200000000),'Asr Ext'!$D$23,IF(AND(S15&gt;200000000,S15&lt;=400000000),'Asr Ext'!$D$24,IF(AND(S15&gt;400000000,S15&lt;=800000000),'Asr Ext'!$D$25,'Asr Ext'!$D$26)))))</f>
        <v>6.4999999999999997E-3</v>
      </c>
      <c r="S24" s="449">
        <f>(R24*S15)+P24</f>
        <v>6014400</v>
      </c>
      <c r="T24" s="449"/>
    </row>
    <row r="25" spans="2:20" ht="12" customHeight="1">
      <c r="B25" s="86"/>
      <c r="C25" s="451" t="s">
        <v>18</v>
      </c>
      <c r="D25" s="453"/>
      <c r="E25" s="87"/>
      <c r="F25" s="135">
        <f>IFERROR(IF(F23="Comprehensive",VLOOKUP($D$8,'Asr Ext'!$L$6:$N$20,3,0),0),0)</f>
        <v>0.05</v>
      </c>
      <c r="G25" s="449">
        <f>G24*F25</f>
        <v>172900</v>
      </c>
      <c r="H25" s="449"/>
      <c r="I25" s="135">
        <f>IFERROR(IF(I23="Comprehensive",VLOOKUP($D$8,'Asr Ext'!$L$6:$N$20,3,0),0),0)</f>
        <v>0</v>
      </c>
      <c r="J25" s="449">
        <f>(J24*I25)+G25</f>
        <v>172900</v>
      </c>
      <c r="K25" s="449"/>
      <c r="L25" s="135">
        <f>IFERROR(IF(L23="Comprehensive",VLOOKUP($D$8,'Asr Ext'!$L$6:$N$20,3,0),0),0)</f>
        <v>0</v>
      </c>
      <c r="M25" s="449">
        <f>(M24*L25)+J25</f>
        <v>172900</v>
      </c>
      <c r="N25" s="449"/>
      <c r="O25" s="135">
        <f>IFERROR(IF(O23="Comprehensive",VLOOKUP($D$8,'Asr Ext'!$L$6:$N$20,3,0),0),0)</f>
        <v>0</v>
      </c>
      <c r="P25" s="449">
        <f>(P24*O25)+M25</f>
        <v>172900</v>
      </c>
      <c r="Q25" s="449"/>
      <c r="R25" s="135">
        <f>IFERROR(IF(R23="Comprehensive",VLOOKUP($D$8,'Asr Ext'!$L$6:$N$20,3,0),0),0)</f>
        <v>0</v>
      </c>
      <c r="S25" s="449">
        <f>(S24*R25)+P25</f>
        <v>172900</v>
      </c>
      <c r="T25" s="449"/>
    </row>
    <row r="26" spans="2:20" ht="12" customHeight="1">
      <c r="B26" s="86"/>
      <c r="C26" s="475" t="s">
        <v>4</v>
      </c>
      <c r="D26" s="475"/>
      <c r="E26" s="152" t="s">
        <v>8188</v>
      </c>
      <c r="F26" s="85">
        <f>IF($E$26="YA",IF(F23="Comprehensive",0.1%,0%),0)</f>
        <v>0</v>
      </c>
      <c r="G26" s="449">
        <f>F26*G15</f>
        <v>0</v>
      </c>
      <c r="H26" s="449"/>
      <c r="I26" s="85">
        <f>IF($E$26="YA",IF(I23="Comprehensive",0.1%,0%),0)</f>
        <v>0</v>
      </c>
      <c r="J26" s="449">
        <f>(I26*J15)+G26</f>
        <v>0</v>
      </c>
      <c r="K26" s="449"/>
      <c r="L26" s="85">
        <f>IF($E$26="YA",IF(L23="Comprehensive",0.1%,0%),0)</f>
        <v>0</v>
      </c>
      <c r="M26" s="449">
        <f>(L26*M15)+J26</f>
        <v>0</v>
      </c>
      <c r="N26" s="449"/>
      <c r="O26" s="85">
        <f>IF($E$26="YA",IF(O23="Comprehensive",0.1%,0%),0)</f>
        <v>0</v>
      </c>
      <c r="P26" s="449">
        <f>(O26*P15)+M26</f>
        <v>0</v>
      </c>
      <c r="Q26" s="449"/>
      <c r="R26" s="85">
        <f>IF($E$26="YA",IF(R23="Comprehensive",0.1%,0%),0)</f>
        <v>0</v>
      </c>
      <c r="S26" s="449">
        <f>(R26*S15)+P26</f>
        <v>0</v>
      </c>
      <c r="T26" s="449"/>
    </row>
    <row r="27" spans="2:20" ht="12" customHeight="1">
      <c r="B27" s="86"/>
      <c r="C27" s="475" t="s">
        <v>5</v>
      </c>
      <c r="D27" s="475"/>
      <c r="E27" s="152" t="s">
        <v>8188</v>
      </c>
      <c r="F27" s="136">
        <f>IF($E$27="YA",IF(F23="Comprehensive",0.1%,0%),0)</f>
        <v>0</v>
      </c>
      <c r="G27" s="449">
        <f>F27*G15</f>
        <v>0</v>
      </c>
      <c r="H27" s="449"/>
      <c r="I27" s="136">
        <f>IF($E$27="YA",IF(I23="Comprehensive",0.1%,0%),0)</f>
        <v>0</v>
      </c>
      <c r="J27" s="449">
        <f>(I27*J15)+G27</f>
        <v>0</v>
      </c>
      <c r="K27" s="449"/>
      <c r="L27" s="136">
        <f>IF($E$27="YA",IF(L23="Comprehensive",0.1%,0%),0)</f>
        <v>0</v>
      </c>
      <c r="M27" s="449">
        <f>(L27*M15)+J27</f>
        <v>0</v>
      </c>
      <c r="N27" s="449"/>
      <c r="O27" s="136">
        <f>IF($E$27="YA",IF(O23="Comprehensive",0.1%,0%),0)</f>
        <v>0</v>
      </c>
      <c r="P27" s="449">
        <f>(O27*P15)+M27</f>
        <v>0</v>
      </c>
      <c r="Q27" s="449"/>
      <c r="R27" s="136">
        <f>IF($E$27="YA",IF(R23="Comprehensive",0.1%,0%),0)</f>
        <v>0</v>
      </c>
      <c r="S27" s="449">
        <f>(R27*S15)+P27</f>
        <v>0</v>
      </c>
      <c r="T27" s="449"/>
    </row>
    <row r="28" spans="2:20" ht="12" customHeight="1">
      <c r="B28" s="86"/>
      <c r="C28" s="475" t="s">
        <v>14</v>
      </c>
      <c r="D28" s="475"/>
      <c r="E28" s="152" t="s">
        <v>8188</v>
      </c>
      <c r="F28" s="136">
        <f>IF($E$28="YA",IF(F23="Comprehensive",0.05%,0%),0)</f>
        <v>0</v>
      </c>
      <c r="G28" s="449">
        <f>F28*G15</f>
        <v>0</v>
      </c>
      <c r="H28" s="449"/>
      <c r="I28" s="136">
        <f>IF($E$28="YA",IF(I23="Comprehensive",0.05%,0%),0)</f>
        <v>0</v>
      </c>
      <c r="J28" s="449">
        <f>(I28*J15)+G28</f>
        <v>0</v>
      </c>
      <c r="K28" s="449"/>
      <c r="L28" s="136">
        <f>IF($E$28="YA",IF(L23="Comprehensive",0.05%,0%),0)</f>
        <v>0</v>
      </c>
      <c r="M28" s="449">
        <f>(L28*M15)+J28</f>
        <v>0</v>
      </c>
      <c r="N28" s="449"/>
      <c r="O28" s="136">
        <f>IF($E$28="YA",IF(O23="Comprehensive",0.05%,0%),0)</f>
        <v>0</v>
      </c>
      <c r="P28" s="449">
        <f>(O28*P15)+M28</f>
        <v>0</v>
      </c>
      <c r="Q28" s="449"/>
      <c r="R28" s="136">
        <f>IF($E$28="YA",IF(R23="Comprehensive",0.05%,0%),0)</f>
        <v>0</v>
      </c>
      <c r="S28" s="449">
        <f>(R28*S15)+P28</f>
        <v>0</v>
      </c>
      <c r="T28" s="449"/>
    </row>
    <row r="29" spans="2:20" ht="12" customHeight="1">
      <c r="B29" s="86"/>
      <c r="C29" s="475" t="s">
        <v>15</v>
      </c>
      <c r="D29" s="475"/>
      <c r="E29" s="152" t="s">
        <v>8188</v>
      </c>
      <c r="F29" s="136">
        <f>IF($E$29="YA",IF(F23="Comprehensive",0.05%,0%),0)</f>
        <v>0</v>
      </c>
      <c r="G29" s="449">
        <f>F29*G15</f>
        <v>0</v>
      </c>
      <c r="H29" s="449"/>
      <c r="I29" s="136">
        <f>IF($E$29="YA",IF(I23="Comprehensive",0.05%,0%),0)</f>
        <v>0</v>
      </c>
      <c r="J29" s="449">
        <f>(I29*J15)+G29</f>
        <v>0</v>
      </c>
      <c r="K29" s="449"/>
      <c r="L29" s="136">
        <f>IF($E$29="YA",IF(L23="Comprehensive",0.05%,0%),0)</f>
        <v>0</v>
      </c>
      <c r="M29" s="449">
        <f>(L29*M15)+J29</f>
        <v>0</v>
      </c>
      <c r="N29" s="449"/>
      <c r="O29" s="136">
        <f>IF($E$29="YA",IF(O23="Comprehensive",0.05%,0%),0)</f>
        <v>0</v>
      </c>
      <c r="P29" s="449">
        <f>(O29*P15)+M29</f>
        <v>0</v>
      </c>
      <c r="Q29" s="449"/>
      <c r="R29" s="136">
        <f>IF($E$29="YA",IF(R23="Comprehensive",0.05%,0%),0)</f>
        <v>0</v>
      </c>
      <c r="S29" s="449">
        <f>(R29*S15)+P29</f>
        <v>0</v>
      </c>
      <c r="T29" s="449"/>
    </row>
    <row r="30" spans="2:20" ht="12" customHeight="1">
      <c r="B30" s="87"/>
      <c r="C30" s="158" t="s">
        <v>5363</v>
      </c>
      <c r="D30" s="49"/>
      <c r="E30" s="159"/>
      <c r="F30" s="130"/>
      <c r="G30" s="455">
        <f>SUM(G24:H29)</f>
        <v>3630900</v>
      </c>
      <c r="H30" s="457"/>
      <c r="I30" s="130"/>
      <c r="J30" s="455">
        <f>SUM(J24:K29)</f>
        <v>4185300</v>
      </c>
      <c r="K30" s="457"/>
      <c r="L30" s="130"/>
      <c r="M30" s="455">
        <f>SUM(M24:N29)</f>
        <v>4913300</v>
      </c>
      <c r="N30" s="457"/>
      <c r="O30" s="130"/>
      <c r="P30" s="455">
        <f>SUM(P24:Q29)</f>
        <v>5550300</v>
      </c>
      <c r="Q30" s="457"/>
      <c r="R30" s="130"/>
      <c r="S30" s="455">
        <f>SUM(S24:T29)</f>
        <v>6187300</v>
      </c>
      <c r="T30" s="457"/>
    </row>
    <row r="31" spans="2:20" ht="12" customHeight="1">
      <c r="B31" s="86"/>
      <c r="C31" s="475" t="s">
        <v>23</v>
      </c>
      <c r="D31" s="475"/>
      <c r="E31" s="152" t="s">
        <v>8188</v>
      </c>
      <c r="F31" s="135"/>
      <c r="G31" s="455"/>
      <c r="H31" s="457"/>
      <c r="I31" s="130"/>
      <c r="J31" s="455"/>
      <c r="K31" s="457"/>
      <c r="L31" s="130"/>
      <c r="M31" s="455"/>
      <c r="N31" s="457"/>
      <c r="O31" s="130"/>
      <c r="P31" s="455"/>
      <c r="Q31" s="457"/>
      <c r="R31" s="130"/>
      <c r="S31" s="455"/>
      <c r="T31" s="457"/>
    </row>
    <row r="32" spans="2:20" ht="12" customHeight="1">
      <c r="B32" s="86"/>
      <c r="C32" s="475" t="s">
        <v>381</v>
      </c>
      <c r="D32" s="475"/>
      <c r="E32" s="152" t="s">
        <v>8188</v>
      </c>
      <c r="F32" s="135"/>
      <c r="G32" s="455"/>
      <c r="H32" s="457"/>
      <c r="I32" s="130"/>
      <c r="J32" s="455"/>
      <c r="K32" s="457"/>
      <c r="L32" s="130"/>
      <c r="M32" s="455"/>
      <c r="N32" s="457"/>
      <c r="O32" s="130"/>
      <c r="P32" s="455"/>
      <c r="Q32" s="457"/>
      <c r="R32" s="130"/>
      <c r="S32" s="455"/>
      <c r="T32" s="457"/>
    </row>
    <row r="33" spans="2:20" ht="12" customHeight="1">
      <c r="B33" s="86"/>
      <c r="C33" s="87" t="s">
        <v>13</v>
      </c>
      <c r="D33" s="153">
        <v>0</v>
      </c>
      <c r="E33" s="152" t="s">
        <v>8188</v>
      </c>
      <c r="F33" s="130"/>
      <c r="G33" s="449">
        <f>IF(F23="Comprehensive",VLOOKUP(F9,'Asr Ext'!$G$40:$M$44,7,0),0)</f>
        <v>0</v>
      </c>
      <c r="H33" s="449"/>
      <c r="I33" s="130"/>
      <c r="J33" s="449">
        <f>IF(I23="Comprehensive",VLOOKUP(I9,'Asr Ext'!$G$40:$M$44,7,0),0)+G33</f>
        <v>0</v>
      </c>
      <c r="K33" s="449"/>
      <c r="L33" s="130"/>
      <c r="M33" s="449">
        <f>IF(L23="Comprehensive",VLOOKUP(L9,'Asr Ext'!$G$40:$M$44,7,0),0)+J33</f>
        <v>0</v>
      </c>
      <c r="N33" s="449"/>
      <c r="O33" s="130"/>
      <c r="P33" s="449">
        <f>IF(O23="Comprehensive",VLOOKUP(O9,'Asr Ext'!$G$40:$M$44,7,0),0)+M33</f>
        <v>0</v>
      </c>
      <c r="Q33" s="449"/>
      <c r="R33" s="130"/>
      <c r="S33" s="449">
        <f>IF(R23="Comprehensive",VLOOKUP(R9,'Asr Ext'!$G$40:$M$44,7,0),0)+P33</f>
        <v>0</v>
      </c>
      <c r="T33" s="449"/>
    </row>
    <row r="34" spans="2:20" ht="12" customHeight="1">
      <c r="B34" s="86"/>
      <c r="C34" s="87" t="s">
        <v>16</v>
      </c>
      <c r="D34" s="153">
        <v>0</v>
      </c>
      <c r="E34" s="152" t="s">
        <v>8188</v>
      </c>
      <c r="F34" s="136">
        <f>IF($E$34="YA",IF(F23="Comprehensive",0.5%,0%),0)</f>
        <v>0</v>
      </c>
      <c r="G34" s="455">
        <f>$D$34*F34</f>
        <v>0</v>
      </c>
      <c r="H34" s="457"/>
      <c r="I34" s="136">
        <f>IF($E$34="YA",IF(I23="Comprehensive",0.5%,0%),0)</f>
        <v>0</v>
      </c>
      <c r="J34" s="455">
        <f>(I34*$D$34)+G34</f>
        <v>0</v>
      </c>
      <c r="K34" s="457"/>
      <c r="L34" s="136">
        <f>IF($E$34="YA",IF(L23="Comprehensive",0.5%,0%),0)</f>
        <v>0</v>
      </c>
      <c r="M34" s="455">
        <f>(L34*$D$34)+J34</f>
        <v>0</v>
      </c>
      <c r="N34" s="457"/>
      <c r="O34" s="136">
        <f>IF($E$34="YA",IF(O23="Comprehensive",0.5%,0%),0)</f>
        <v>0</v>
      </c>
      <c r="P34" s="455">
        <f>(O34*$D$34)+M34</f>
        <v>0</v>
      </c>
      <c r="Q34" s="457"/>
      <c r="R34" s="136">
        <f>IF($E$34="YA",IF(R23="Comprehensive",0.5%,0%),0)</f>
        <v>0</v>
      </c>
      <c r="S34" s="455">
        <f>(R34*$D$34)+P34</f>
        <v>0</v>
      </c>
      <c r="T34" s="457"/>
    </row>
    <row r="35" spans="2:20" ht="12" customHeight="1">
      <c r="B35" s="86"/>
      <c r="C35" s="87" t="s">
        <v>17</v>
      </c>
      <c r="D35" s="153">
        <v>0</v>
      </c>
      <c r="E35" s="155">
        <v>0</v>
      </c>
      <c r="F35" s="136">
        <f>IF(AND(F23="Comprehensive",$E$35&gt;0),0.1%,0%)*E35</f>
        <v>0</v>
      </c>
      <c r="G35" s="455">
        <f>F35*$D$35</f>
        <v>0</v>
      </c>
      <c r="H35" s="457"/>
      <c r="I35" s="136">
        <f>IF(AND(I23="Comprehensive",$E$35&gt;0),0.1%,0%)*H35</f>
        <v>0</v>
      </c>
      <c r="J35" s="455">
        <f>(I35*$D$35)+G35</f>
        <v>0</v>
      </c>
      <c r="K35" s="457"/>
      <c r="L35" s="136">
        <f>IF(AND(L23="Comprehensive",$E$35&gt;0),0.1%,0%)*K35</f>
        <v>0</v>
      </c>
      <c r="M35" s="455">
        <f>(L35*$D$35)+J35</f>
        <v>0</v>
      </c>
      <c r="N35" s="457"/>
      <c r="O35" s="136">
        <f>IF(AND(O23="Comprehensive",$E$35&gt;0),0.1%,0%)*N35</f>
        <v>0</v>
      </c>
      <c r="P35" s="455">
        <f>(O35*$D$35)+M35</f>
        <v>0</v>
      </c>
      <c r="Q35" s="457"/>
      <c r="R35" s="136">
        <f>IF(AND(R23="Comprehensive",$E$35&gt;0),0.1%,0%)*Q35</f>
        <v>0</v>
      </c>
      <c r="S35" s="455">
        <f>(R35*$D$35)+P35</f>
        <v>0</v>
      </c>
      <c r="T35" s="457"/>
    </row>
    <row r="36" spans="2:20" ht="12" customHeight="1">
      <c r="B36" s="87"/>
      <c r="C36" s="475" t="s">
        <v>282</v>
      </c>
      <c r="D36" s="475"/>
      <c r="E36" s="154" t="str">
        <f>IF('Home Ext'!$I$9="Badan Hukum Usaha","Tidak","Ya")</f>
        <v>Ya</v>
      </c>
      <c r="F36" s="135">
        <f>IF($E$36="Ya",IF(OR($I$6="Passenger",G17&lt;1000000000),VLOOKUP($S$8,'Asr Ext'!$C$70:$H$73,F9+1,0),0),0)</f>
        <v>6.5000000000000006E-3</v>
      </c>
      <c r="G36" s="455">
        <f>F12*F36</f>
        <v>910000.10400000005</v>
      </c>
      <c r="H36" s="457"/>
      <c r="I36" s="135">
        <f>IF($E$36="Ya",IF(OR($I$6="Passenger",J17&lt;1000000000),VLOOKUP($S$8,'Asr Ext'!$C$70:$H$73,I9+1,0),0),0)</f>
        <v>1.3000000000000001E-2</v>
      </c>
      <c r="J36" s="455">
        <f>I12*I36</f>
        <v>1820000.2080000001</v>
      </c>
      <c r="K36" s="457"/>
      <c r="L36" s="135">
        <f>IF($E$36="Ya",IF(OR($I$6="Passenger",M17&lt;1000000000),VLOOKUP($S$8,'Asr Ext'!$C$70:$H$73,L9+1,0),0),0)</f>
        <v>1.9889999999999998E-2</v>
      </c>
      <c r="M36" s="455">
        <f>L12*L36</f>
        <v>2784600.3182399999</v>
      </c>
      <c r="N36" s="457"/>
      <c r="O36" s="135">
        <f>IF($E$36="Ya",IF(OR($I$6="Passenger",P17&lt;1000000000),VLOOKUP($S$8,'Asr Ext'!$C$70:$H$73,O9+1,0),0),0)</f>
        <v>2.912E-2</v>
      </c>
      <c r="P36" s="455">
        <f>O12*O36</f>
        <v>4076800.4659199999</v>
      </c>
      <c r="Q36" s="457"/>
      <c r="R36" s="135">
        <f>IF($E$36="Ya",IF(OR($I$6="Passenger",S17&lt;1000000000),VLOOKUP($S$8,'Asr Ext'!$C$70:$H$73,R9+1,0),0),0)</f>
        <v>3.7440000000000001E-2</v>
      </c>
      <c r="S36" s="455">
        <f>R12*R36</f>
        <v>5241600.5990399998</v>
      </c>
      <c r="T36" s="457"/>
    </row>
    <row r="37" spans="2:20" ht="12" customHeight="1">
      <c r="B37" s="87"/>
      <c r="C37" s="475" t="s">
        <v>2682</v>
      </c>
      <c r="D37" s="475"/>
      <c r="E37" s="154" t="s">
        <v>8211</v>
      </c>
      <c r="F37" s="130"/>
      <c r="G37" s="455">
        <f>IF($E$37="ya",1500000,0)</f>
        <v>1500000</v>
      </c>
      <c r="H37" s="457"/>
      <c r="I37" s="130"/>
      <c r="J37" s="455">
        <f>IF($E$37="ya",1500000,0)</f>
        <v>1500000</v>
      </c>
      <c r="K37" s="457"/>
      <c r="L37" s="130"/>
      <c r="M37" s="455">
        <f>IF($E$37="ya",1500000,0)</f>
        <v>1500000</v>
      </c>
      <c r="N37" s="457"/>
      <c r="O37" s="130"/>
      <c r="P37" s="455">
        <f>IF($E$37="ya",1500000,0)</f>
        <v>1500000</v>
      </c>
      <c r="Q37" s="457"/>
      <c r="R37" s="130"/>
      <c r="S37" s="455">
        <f>IF($E$37="ya",1500000,0)</f>
        <v>1500000</v>
      </c>
      <c r="T37" s="457"/>
    </row>
    <row r="38" spans="2:20" ht="12" customHeight="1">
      <c r="B38" s="451" t="s">
        <v>5365</v>
      </c>
      <c r="C38" s="452"/>
      <c r="D38" s="452"/>
      <c r="E38" s="453"/>
      <c r="F38" s="130"/>
      <c r="G38" s="455">
        <f>ROUNDDOWN(SUM(G31:H37)+G30,-2)</f>
        <v>6040900</v>
      </c>
      <c r="H38" s="457"/>
      <c r="I38" s="130"/>
      <c r="J38" s="455">
        <f>ROUNDDOWN(SUM(J31:K37)+J30,-2)</f>
        <v>7505300</v>
      </c>
      <c r="K38" s="457"/>
      <c r="L38" s="130"/>
      <c r="M38" s="455">
        <f>ROUNDDOWN(SUM(M31:N37)+M30,-2)</f>
        <v>9197900</v>
      </c>
      <c r="N38" s="457"/>
      <c r="O38" s="130"/>
      <c r="P38" s="455">
        <f>ROUNDDOWN(SUM(P31:Q37)+P30,-2)</f>
        <v>11127100</v>
      </c>
      <c r="Q38" s="457"/>
      <c r="R38" s="130"/>
      <c r="S38" s="455">
        <f>ROUNDDOWN(SUM(S31:T37)+S30,-2)</f>
        <v>12928900</v>
      </c>
      <c r="T38" s="457"/>
    </row>
    <row r="39" spans="2:20" ht="12" customHeight="1">
      <c r="B39" s="451" t="s">
        <v>339</v>
      </c>
      <c r="C39" s="452"/>
      <c r="D39" s="453"/>
      <c r="E39" s="157">
        <f>S7</f>
        <v>0</v>
      </c>
      <c r="F39" s="151">
        <f>VLOOKUP($I$7,Product!$B$6:$K$25,10,0)+$E$39</f>
        <v>0</v>
      </c>
      <c r="G39" s="449">
        <f>F39*G17</f>
        <v>0</v>
      </c>
      <c r="H39" s="449"/>
      <c r="I39" s="151">
        <f>VLOOKUP($I$7,Product!$B$6:$K$25,10,0)+$E$39</f>
        <v>0</v>
      </c>
      <c r="J39" s="449">
        <f>I39*J17</f>
        <v>0</v>
      </c>
      <c r="K39" s="449"/>
      <c r="L39" s="151">
        <f>VLOOKUP($I$7,Product!$B$6:$K$25,10,0)+$E$39</f>
        <v>0</v>
      </c>
      <c r="M39" s="449">
        <f>L39*M17</f>
        <v>0</v>
      </c>
      <c r="N39" s="449"/>
      <c r="O39" s="151">
        <f>VLOOKUP($I$7,Product!$B$6:$K$25,10,0)+$E$39</f>
        <v>0</v>
      </c>
      <c r="P39" s="449">
        <f>O39*P17</f>
        <v>0</v>
      </c>
      <c r="Q39" s="449"/>
      <c r="R39" s="151">
        <f>VLOOKUP($I$7,Product!$B$6:$K$25,10,0)+$E$39</f>
        <v>0</v>
      </c>
      <c r="S39" s="449">
        <f>R39*S17</f>
        <v>0</v>
      </c>
      <c r="T39" s="449"/>
    </row>
    <row r="40" spans="2:20" ht="12" customHeight="1">
      <c r="B40" s="475" t="s">
        <v>287</v>
      </c>
      <c r="C40" s="475"/>
      <c r="D40" s="475"/>
      <c r="E40" s="475"/>
      <c r="F40" s="449">
        <f>VLOOKUP($I$7,Product!$B$6:$K$25,9,0)</f>
        <v>4400000</v>
      </c>
      <c r="G40" s="449"/>
      <c r="H40" s="449"/>
      <c r="I40" s="449">
        <f>VLOOKUP($I$7,Product!$B$6:$K$25,9,0)</f>
        <v>4400000</v>
      </c>
      <c r="J40" s="449"/>
      <c r="K40" s="449"/>
      <c r="L40" s="449">
        <f>VLOOKUP($I$7,Product!$B$6:$K$25,9,0)</f>
        <v>4400000</v>
      </c>
      <c r="M40" s="449"/>
      <c r="N40" s="449"/>
      <c r="O40" s="449">
        <f>VLOOKUP($I$7,Product!$B$6:$K$25,9,0)</f>
        <v>4400000</v>
      </c>
      <c r="P40" s="449"/>
      <c r="Q40" s="449"/>
      <c r="R40" s="449">
        <f>VLOOKUP($I$7,Product!$B$6:$K$25,9,0)</f>
        <v>4400000</v>
      </c>
      <c r="S40" s="449"/>
      <c r="T40" s="449"/>
    </row>
    <row r="41" spans="2:20" ht="12" customHeight="1">
      <c r="B41" s="475" t="s">
        <v>288</v>
      </c>
      <c r="C41" s="475"/>
      <c r="D41" s="475"/>
      <c r="E41" s="475"/>
      <c r="F41" s="449">
        <f>IF(AND(F11&gt;0,F11&lt;=25000000),350000,IF(AND(F11&gt;25000000,F11&lt;=50000000),375000,IF(AND(F11&gt;50000000,F11&lt;=100000000),400000,IF(AND(F11&gt;100000000,F11&lt;=250000000),500000,IF(AND(F11&gt;250000000,F11&lt;=500000000),750000,IF(AND(F11&gt;500000000,F11&lt;=1000000000),1150000,2250000))))))</f>
        <v>500000</v>
      </c>
      <c r="G41" s="449"/>
      <c r="H41" s="449"/>
      <c r="I41" s="449">
        <f t="shared" ref="I41" si="20">IF(AND(I11&gt;0,I11&lt;=25000000),350000,IF(AND(I11&gt;25000000,I11&lt;=50000000),375000,IF(AND(I11&gt;50000000,I11&lt;=100000000),400000,IF(AND(I11&gt;100000000,I11&lt;=250000000),500000,IF(AND(I11&gt;250000000,I11&lt;=500000000),750000,IF(AND(I11&gt;500000000,I11&lt;=1000000000),1150000,2250000))))))</f>
        <v>500000</v>
      </c>
      <c r="J41" s="449"/>
      <c r="K41" s="449"/>
      <c r="L41" s="449">
        <f t="shared" ref="L41" si="21">IF(AND(L11&gt;0,L11&lt;=25000000),350000,IF(AND(L11&gt;25000000,L11&lt;=50000000),375000,IF(AND(L11&gt;50000000,L11&lt;=100000000),400000,IF(AND(L11&gt;100000000,L11&lt;=250000000),500000,IF(AND(L11&gt;250000000,L11&lt;=500000000),750000,IF(AND(L11&gt;500000000,L11&lt;=1000000000),1150000,2250000))))))</f>
        <v>500000</v>
      </c>
      <c r="M41" s="449"/>
      <c r="N41" s="449"/>
      <c r="O41" s="449">
        <f t="shared" ref="O41" si="22">IF(AND(O11&gt;0,O11&lt;=25000000),350000,IF(AND(O11&gt;25000000,O11&lt;=50000000),375000,IF(AND(O11&gt;50000000,O11&lt;=100000000),400000,IF(AND(O11&gt;100000000,O11&lt;=250000000),500000,IF(AND(O11&gt;250000000,O11&lt;=500000000),750000,IF(AND(O11&gt;500000000,O11&lt;=1000000000),1150000,2250000))))))</f>
        <v>500000</v>
      </c>
      <c r="P41" s="449"/>
      <c r="Q41" s="449"/>
      <c r="R41" s="449">
        <f t="shared" ref="R41" si="23">IF(AND(R11&gt;0,R11&lt;=25000000),350000,IF(AND(R11&gt;25000000,R11&lt;=50000000),375000,IF(AND(R11&gt;50000000,R11&lt;=100000000),400000,IF(AND(R11&gt;100000000,R11&lt;=250000000),500000,IF(AND(R11&gt;250000000,R11&lt;=500000000),750000,IF(AND(R11&gt;500000000,R11&lt;=1000000000),1150000,2250000))))))</f>
        <v>500000</v>
      </c>
      <c r="S41" s="449"/>
      <c r="T41" s="449"/>
    </row>
    <row r="42" spans="2:20" ht="12" customHeight="1">
      <c r="B42" s="515" t="s">
        <v>285</v>
      </c>
      <c r="C42" s="516"/>
      <c r="D42" s="516"/>
      <c r="E42" s="517"/>
      <c r="F42" s="239">
        <f>IF($D$6="ADDM",11,12)</f>
        <v>12</v>
      </c>
      <c r="G42" s="490">
        <f>ROUNDUP(IF($D$6="ADDM",G20/G9,0),-3)</f>
        <v>0</v>
      </c>
      <c r="H42" s="491"/>
      <c r="I42" s="239">
        <f>IF($D$6="ADDM",23,24)</f>
        <v>24</v>
      </c>
      <c r="J42" s="490">
        <f>ROUNDUP(IF($D$6="ADDM",J20/J9,0),-3)</f>
        <v>0</v>
      </c>
      <c r="K42" s="491"/>
      <c r="L42" s="239">
        <f>IF($D$6="ADDM",35,36)</f>
        <v>36</v>
      </c>
      <c r="M42" s="490">
        <f>ROUNDUP(IF($D$6="ADDM",M20/M9,0),-3)</f>
        <v>0</v>
      </c>
      <c r="N42" s="491"/>
      <c r="O42" s="239">
        <f>IF($D$6="ADDM",47,48)</f>
        <v>48</v>
      </c>
      <c r="P42" s="490">
        <f>ROUNDUP(IF($D$6="ADDM",P20/P9,0),-3)</f>
        <v>0</v>
      </c>
      <c r="Q42" s="491"/>
      <c r="R42" s="239">
        <f>IF($D$6="ADDM",59,60)</f>
        <v>60</v>
      </c>
      <c r="S42" s="490">
        <f>ROUNDUP(IF($D$6="ADDM",S20/S9,0),-3)</f>
        <v>0</v>
      </c>
      <c r="T42" s="491"/>
    </row>
    <row r="43" spans="2:20" ht="12" customHeight="1">
      <c r="B43" s="451" t="s">
        <v>286</v>
      </c>
      <c r="C43" s="452"/>
      <c r="D43" s="452"/>
      <c r="E43" s="453"/>
      <c r="F43" s="455">
        <f>G16+G38+G39+F40+F41</f>
        <v>17940900</v>
      </c>
      <c r="G43" s="456"/>
      <c r="H43" s="457"/>
      <c r="I43" s="455">
        <f t="shared" ref="I43" si="24">J16+J38+J39+I40+I41</f>
        <v>19405300</v>
      </c>
      <c r="J43" s="456"/>
      <c r="K43" s="457"/>
      <c r="L43" s="455">
        <f t="shared" ref="L43" si="25">M16+M38+M39+L40+L41</f>
        <v>21097900</v>
      </c>
      <c r="M43" s="456"/>
      <c r="N43" s="457"/>
      <c r="O43" s="455">
        <f t="shared" ref="O43" si="26">P16+P38+P39+O40+O41</f>
        <v>23027100</v>
      </c>
      <c r="P43" s="456"/>
      <c r="Q43" s="457"/>
      <c r="R43" s="455">
        <f t="shared" ref="R43" si="27">S16+S38+S39+R40+R41</f>
        <v>24828900</v>
      </c>
      <c r="S43" s="456"/>
      <c r="T43" s="457"/>
    </row>
    <row r="44" spans="2:20" ht="12" customHeight="1">
      <c r="B44" s="451" t="s">
        <v>5370</v>
      </c>
      <c r="C44" s="452"/>
      <c r="D44" s="452"/>
      <c r="E44" s="453"/>
      <c r="F44" s="455">
        <f>F11-F43</f>
        <v>122059100</v>
      </c>
      <c r="G44" s="456"/>
      <c r="H44" s="457"/>
      <c r="I44" s="455">
        <f t="shared" ref="I44" si="28">I11-I43</f>
        <v>120594700</v>
      </c>
      <c r="J44" s="456"/>
      <c r="K44" s="457"/>
      <c r="L44" s="455">
        <f t="shared" ref="L44" si="29">L11-L43</f>
        <v>118902100</v>
      </c>
      <c r="M44" s="456"/>
      <c r="N44" s="457"/>
      <c r="O44" s="455">
        <f t="shared" ref="O44" si="30">O11-O43</f>
        <v>116972900</v>
      </c>
      <c r="P44" s="456"/>
      <c r="Q44" s="457"/>
      <c r="R44" s="455">
        <f t="shared" ref="R44" si="31">R11-R43</f>
        <v>115171100</v>
      </c>
      <c r="S44" s="456"/>
      <c r="T44" s="457"/>
    </row>
    <row r="45" spans="2:20" ht="12" customHeight="1">
      <c r="B45" s="451" t="s">
        <v>5367</v>
      </c>
      <c r="C45" s="452"/>
      <c r="D45" s="452"/>
      <c r="E45" s="453"/>
      <c r="F45" s="53"/>
      <c r="G45" s="456">
        <f>$O$5</f>
        <v>0</v>
      </c>
      <c r="H45" s="457"/>
      <c r="I45" s="53"/>
      <c r="J45" s="456">
        <f>$O$5</f>
        <v>0</v>
      </c>
      <c r="K45" s="457"/>
      <c r="L45" s="53"/>
      <c r="M45" s="456">
        <f>$O$5</f>
        <v>0</v>
      </c>
      <c r="N45" s="457"/>
      <c r="O45" s="53"/>
      <c r="P45" s="456">
        <f>$O$5</f>
        <v>0</v>
      </c>
      <c r="Q45" s="457"/>
      <c r="R45" s="53"/>
      <c r="S45" s="456">
        <f>$O$5</f>
        <v>0</v>
      </c>
      <c r="T45" s="457"/>
    </row>
    <row r="46" spans="2:20" ht="12" customHeight="1">
      <c r="B46" s="451" t="s">
        <v>2874</v>
      </c>
      <c r="C46" s="452"/>
      <c r="D46" s="452"/>
      <c r="E46" s="453"/>
      <c r="F46" s="53"/>
      <c r="G46" s="456">
        <f>$O$6</f>
        <v>0</v>
      </c>
      <c r="H46" s="457"/>
      <c r="I46" s="53"/>
      <c r="J46" s="456">
        <f>$O$6</f>
        <v>0</v>
      </c>
      <c r="K46" s="457"/>
      <c r="L46" s="53"/>
      <c r="M46" s="456">
        <f>$O$6</f>
        <v>0</v>
      </c>
      <c r="N46" s="457"/>
      <c r="O46" s="53"/>
      <c r="P46" s="456">
        <f>$O$6</f>
        <v>0</v>
      </c>
      <c r="Q46" s="457"/>
      <c r="R46" s="53"/>
      <c r="S46" s="456">
        <f>$O$6</f>
        <v>0</v>
      </c>
      <c r="T46" s="457"/>
    </row>
    <row r="47" spans="2:20" ht="12" customHeight="1">
      <c r="B47" s="451" t="s">
        <v>5368</v>
      </c>
      <c r="C47" s="452"/>
      <c r="D47" s="452"/>
      <c r="E47" s="453"/>
      <c r="F47" s="53"/>
      <c r="G47" s="456">
        <f>$O$7</f>
        <v>0</v>
      </c>
      <c r="H47" s="457"/>
      <c r="I47" s="53"/>
      <c r="J47" s="456">
        <f>$O$7</f>
        <v>0</v>
      </c>
      <c r="K47" s="457"/>
      <c r="L47" s="53"/>
      <c r="M47" s="456">
        <f>$O$7</f>
        <v>0</v>
      </c>
      <c r="N47" s="457"/>
      <c r="O47" s="53"/>
      <c r="P47" s="456">
        <f>$O$7</f>
        <v>0</v>
      </c>
      <c r="Q47" s="457"/>
      <c r="R47" s="53"/>
      <c r="S47" s="456">
        <f>$O$7</f>
        <v>0</v>
      </c>
      <c r="T47" s="457"/>
    </row>
    <row r="48" spans="2:20" ht="12" customHeight="1">
      <c r="B48" s="514" t="s">
        <v>1717</v>
      </c>
      <c r="C48" s="514"/>
      <c r="D48" s="514"/>
      <c r="E48" s="514"/>
      <c r="F48" s="129">
        <f>$P$4</f>
        <v>0</v>
      </c>
      <c r="G48" s="449">
        <f>G42*F48</f>
        <v>0</v>
      </c>
      <c r="H48" s="449"/>
      <c r="I48" s="129">
        <f>$P$4</f>
        <v>0</v>
      </c>
      <c r="J48" s="449">
        <f>J42*I48</f>
        <v>0</v>
      </c>
      <c r="K48" s="449"/>
      <c r="L48" s="129">
        <f>$P$4</f>
        <v>0</v>
      </c>
      <c r="M48" s="449">
        <f>M42*L48</f>
        <v>0</v>
      </c>
      <c r="N48" s="449"/>
      <c r="O48" s="129">
        <f>$P$4</f>
        <v>0</v>
      </c>
      <c r="P48" s="449">
        <f>P42*O48</f>
        <v>0</v>
      </c>
      <c r="Q48" s="449"/>
      <c r="R48" s="129">
        <f>$P$4</f>
        <v>0</v>
      </c>
      <c r="S48" s="449">
        <f>S42*R48</f>
        <v>0</v>
      </c>
      <c r="T48" s="449"/>
    </row>
    <row r="49" spans="2:20" ht="12" customHeight="1">
      <c r="B49" s="470" t="s">
        <v>5369</v>
      </c>
      <c r="C49" s="471"/>
      <c r="D49" s="471"/>
      <c r="E49" s="472"/>
      <c r="F49" s="463">
        <f>IF(F12=0,0,F44-(G45+G46+G47+G48))</f>
        <v>122059100</v>
      </c>
      <c r="G49" s="464"/>
      <c r="H49" s="465"/>
      <c r="I49" s="463">
        <f t="shared" ref="I49" si="32">IF(I12=0,0,I44-(J45+J46+J47+J48))</f>
        <v>120594700</v>
      </c>
      <c r="J49" s="464"/>
      <c r="K49" s="465"/>
      <c r="L49" s="463">
        <f t="shared" ref="L49" si="33">IF(L12=0,0,L44-(M45+M46+M47+M48))</f>
        <v>118902100</v>
      </c>
      <c r="M49" s="464"/>
      <c r="N49" s="465"/>
      <c r="O49" s="463">
        <f t="shared" ref="O49" si="34">IF(O12=0,0,O44-(P45+P46+P47+P48))</f>
        <v>116972900</v>
      </c>
      <c r="P49" s="464"/>
      <c r="Q49" s="465"/>
      <c r="R49" s="463">
        <f t="shared" ref="R49" si="35">IF(R12=0,0,R44-(S45+S46+S47+S48))</f>
        <v>115171100</v>
      </c>
      <c r="S49" s="464"/>
      <c r="T49" s="465"/>
    </row>
    <row r="50" spans="2:20" ht="12" customHeight="1">
      <c r="B50" s="513"/>
      <c r="C50" s="513"/>
      <c r="D50" s="513"/>
      <c r="E50" s="513"/>
      <c r="F50" s="449"/>
      <c r="G50" s="449"/>
      <c r="H50" s="449"/>
      <c r="I50" s="449"/>
      <c r="J50" s="449"/>
      <c r="K50" s="449"/>
      <c r="L50" s="449"/>
      <c r="M50" s="449"/>
      <c r="N50" s="449"/>
      <c r="O50" s="449"/>
      <c r="P50" s="449"/>
      <c r="Q50" s="449"/>
      <c r="R50" s="449"/>
      <c r="S50" s="449"/>
      <c r="T50" s="449"/>
    </row>
    <row r="51" spans="2:20" ht="12" customHeight="1">
      <c r="B51" s="508" t="s">
        <v>2878</v>
      </c>
      <c r="C51" s="508"/>
      <c r="D51" s="508"/>
      <c r="E51" s="508"/>
      <c r="F51" s="512"/>
      <c r="G51" s="512"/>
      <c r="H51" s="512"/>
      <c r="I51" s="512"/>
      <c r="J51" s="512"/>
      <c r="K51" s="512"/>
      <c r="L51" s="512"/>
      <c r="M51" s="512"/>
      <c r="N51" s="512"/>
      <c r="O51" s="512"/>
      <c r="P51" s="512"/>
      <c r="Q51" s="512"/>
      <c r="R51" s="512"/>
      <c r="S51" s="512"/>
      <c r="T51" s="512"/>
    </row>
    <row r="52" spans="2:20" ht="12" customHeight="1">
      <c r="B52" s="508" t="s">
        <v>1639</v>
      </c>
      <c r="C52" s="508"/>
      <c r="D52" s="508"/>
      <c r="E52" s="508"/>
      <c r="F52" s="511"/>
      <c r="G52" s="511"/>
      <c r="H52" s="511"/>
      <c r="I52" s="511"/>
      <c r="J52" s="511"/>
      <c r="K52" s="511"/>
      <c r="L52" s="511"/>
      <c r="M52" s="511"/>
      <c r="N52" s="511"/>
      <c r="O52" s="511"/>
      <c r="P52" s="511"/>
      <c r="Q52" s="511"/>
      <c r="R52" s="511"/>
      <c r="S52" s="511"/>
      <c r="T52" s="511"/>
    </row>
    <row r="53" spans="2:20" ht="12" customHeight="1">
      <c r="B53" s="508" t="s">
        <v>2770</v>
      </c>
      <c r="C53" s="508"/>
      <c r="D53" s="508"/>
      <c r="E53" s="508"/>
      <c r="F53" s="510"/>
      <c r="G53" s="510"/>
      <c r="H53" s="510"/>
      <c r="I53" s="510"/>
      <c r="J53" s="510"/>
      <c r="K53" s="510"/>
      <c r="L53" s="510"/>
      <c r="M53" s="510"/>
      <c r="N53" s="510"/>
      <c r="O53" s="510"/>
      <c r="P53" s="510"/>
      <c r="Q53" s="510"/>
      <c r="R53" s="510"/>
      <c r="S53" s="510"/>
      <c r="T53" s="510"/>
    </row>
    <row r="54" spans="2:20" ht="12" customHeight="1">
      <c r="B54" s="508" t="s">
        <v>2769</v>
      </c>
      <c r="C54" s="508"/>
      <c r="D54" s="508"/>
      <c r="E54" s="508"/>
      <c r="F54" s="509"/>
      <c r="G54" s="509"/>
      <c r="H54" s="509"/>
      <c r="I54" s="509"/>
      <c r="J54" s="509"/>
      <c r="K54" s="509"/>
      <c r="L54" s="509"/>
      <c r="M54" s="509"/>
      <c r="N54" s="509"/>
      <c r="O54" s="509"/>
      <c r="P54" s="509"/>
      <c r="Q54" s="509"/>
      <c r="R54" s="509"/>
      <c r="S54" s="509"/>
      <c r="T54" s="509"/>
    </row>
    <row r="55" spans="2:20" ht="12" customHeight="1">
      <c r="B55" s="505" t="s">
        <v>2733</v>
      </c>
      <c r="C55" s="505"/>
      <c r="D55" s="505"/>
      <c r="E55" s="505"/>
      <c r="F55" s="506"/>
      <c r="G55" s="507"/>
      <c r="H55" s="507"/>
      <c r="I55" s="506"/>
      <c r="J55" s="507"/>
      <c r="K55" s="507"/>
      <c r="L55" s="506"/>
      <c r="M55" s="507"/>
      <c r="N55" s="507"/>
      <c r="O55" s="506"/>
      <c r="P55" s="507"/>
      <c r="Q55" s="507"/>
      <c r="R55" s="506"/>
      <c r="S55" s="507"/>
      <c r="T55" s="507"/>
    </row>
    <row r="56" spans="2:20" ht="12" customHeight="1">
      <c r="B56" s="469" t="s">
        <v>2881</v>
      </c>
      <c r="C56" s="469"/>
      <c r="D56" s="469"/>
      <c r="E56" s="469"/>
      <c r="F56" s="448"/>
      <c r="G56" s="448"/>
      <c r="H56" s="448"/>
      <c r="I56" s="448"/>
      <c r="J56" s="448"/>
      <c r="K56" s="448"/>
      <c r="L56" s="448"/>
      <c r="M56" s="448"/>
      <c r="N56" s="448"/>
      <c r="O56" s="448"/>
      <c r="P56" s="448"/>
      <c r="Q56" s="448"/>
      <c r="R56" s="448"/>
      <c r="S56" s="448"/>
      <c r="T56" s="448"/>
    </row>
    <row r="57" spans="2:20" ht="12" customHeight="1">
      <c r="B57" s="469"/>
      <c r="C57" s="469"/>
      <c r="D57" s="469"/>
      <c r="E57" s="469"/>
      <c r="F57" s="448"/>
      <c r="G57" s="448"/>
      <c r="H57" s="448"/>
      <c r="I57" s="448"/>
      <c r="J57" s="448"/>
      <c r="K57" s="448"/>
      <c r="L57" s="448"/>
      <c r="M57" s="448"/>
      <c r="N57" s="448"/>
      <c r="O57" s="448"/>
      <c r="P57" s="448"/>
      <c r="Q57" s="448"/>
      <c r="R57" s="448"/>
      <c r="S57" s="448"/>
      <c r="T57" s="448"/>
    </row>
    <row r="58" spans="2:20" ht="12" customHeight="1">
      <c r="F58" s="454"/>
      <c r="G58" s="454"/>
      <c r="H58" s="454"/>
      <c r="I58" s="454"/>
      <c r="J58" s="454"/>
      <c r="K58" s="454"/>
      <c r="L58" s="454"/>
      <c r="M58" s="454"/>
      <c r="N58" s="454"/>
      <c r="O58" s="454"/>
      <c r="P58" s="454"/>
      <c r="Q58" s="454"/>
      <c r="R58" s="454"/>
      <c r="S58" s="454"/>
      <c r="T58" s="454"/>
    </row>
    <row r="59" spans="2:20" ht="12" customHeight="1">
      <c r="F59" s="35"/>
      <c r="G59" s="35"/>
      <c r="H59" s="35"/>
      <c r="I59" s="35"/>
      <c r="J59" s="35"/>
      <c r="K59" s="35"/>
      <c r="L59" s="35"/>
      <c r="M59" s="35"/>
      <c r="N59" s="35"/>
      <c r="O59" s="35"/>
      <c r="P59" s="35"/>
      <c r="Q59" s="35"/>
      <c r="R59" s="35"/>
      <c r="S59" s="35"/>
      <c r="T59" s="35"/>
    </row>
    <row r="60" spans="2:20" ht="12" customHeight="1">
      <c r="B60" s="466" t="s">
        <v>284</v>
      </c>
      <c r="C60" s="466"/>
      <c r="D60" s="466"/>
      <c r="E60" s="466"/>
      <c r="F60" s="137">
        <v>1</v>
      </c>
      <c r="G60" s="467">
        <f>F60*12</f>
        <v>12</v>
      </c>
      <c r="H60" s="467"/>
      <c r="I60" s="137">
        <v>2</v>
      </c>
      <c r="J60" s="467">
        <f t="shared" ref="J60" si="36">I60*12</f>
        <v>24</v>
      </c>
      <c r="K60" s="467"/>
      <c r="L60" s="137">
        <v>3</v>
      </c>
      <c r="M60" s="467">
        <f t="shared" ref="M60" si="37">L60*12</f>
        <v>36</v>
      </c>
      <c r="N60" s="467"/>
      <c r="O60" s="137">
        <v>4</v>
      </c>
      <c r="P60" s="467">
        <f t="shared" ref="P60" si="38">O60*12</f>
        <v>48</v>
      </c>
      <c r="Q60" s="467"/>
      <c r="R60" s="137">
        <v>5</v>
      </c>
      <c r="S60" s="467">
        <f t="shared" ref="S60" si="39">R60*12</f>
        <v>60</v>
      </c>
      <c r="T60" s="467"/>
    </row>
    <row r="61" spans="2:20" ht="12" customHeight="1">
      <c r="F61" s="35"/>
      <c r="G61" s="35"/>
      <c r="H61" s="35"/>
      <c r="I61" s="35"/>
      <c r="J61" s="35"/>
      <c r="K61" s="35"/>
      <c r="L61" s="35"/>
      <c r="M61" s="35"/>
      <c r="N61" s="35"/>
      <c r="O61" s="35"/>
      <c r="P61" s="35"/>
      <c r="Q61" s="35"/>
      <c r="R61" s="35"/>
      <c r="S61" s="35"/>
      <c r="T61" s="35"/>
    </row>
    <row r="62" spans="2:20" ht="12" customHeight="1">
      <c r="B62" s="450" t="s">
        <v>2858</v>
      </c>
      <c r="C62" s="450"/>
      <c r="D62" s="450"/>
      <c r="E62" s="450"/>
      <c r="F62" s="449">
        <f>IF(F10&gt;=1,VLOOKUP($B$10,'PHPM 1 DT Ext'!$K$5:$L$841,2,0),0)</f>
        <v>140000016</v>
      </c>
      <c r="G62" s="449"/>
      <c r="H62" s="449"/>
      <c r="I62" s="449">
        <f>IF(I10&gt;=1,VLOOKUP($B$10,'PHPM 1 DT Ext'!$K$5:$L$841,2,0),0)</f>
        <v>140000016</v>
      </c>
      <c r="J62" s="449"/>
      <c r="K62" s="449"/>
      <c r="L62" s="449">
        <f>IF(L10&gt;=1,VLOOKUP($B$10,'PHPM 1 DT Ext'!$K$5:$L$841,2,0),0)</f>
        <v>140000016</v>
      </c>
      <c r="M62" s="449"/>
      <c r="N62" s="449"/>
      <c r="O62" s="449">
        <f>IF(O10&gt;=1,VLOOKUP($B$10,'PHPM 1 DT Ext'!$K$5:$L$841,2,0),0)</f>
        <v>140000016</v>
      </c>
      <c r="P62" s="449"/>
      <c r="Q62" s="449"/>
      <c r="R62" s="449">
        <f>IF(R10&gt;=1,VLOOKUP($B$10,'PHPM 1 DT Ext'!$K$5:$L$841,2,0),0)</f>
        <v>140000016</v>
      </c>
      <c r="S62" s="449"/>
      <c r="T62" s="449"/>
    </row>
    <row r="63" spans="2:20" ht="12" customHeight="1">
      <c r="B63" s="458" t="s">
        <v>290</v>
      </c>
      <c r="C63" s="459"/>
      <c r="D63" s="459"/>
      <c r="E63" s="460"/>
      <c r="F63" s="520">
        <f>'Home Ext'!$I$75</f>
        <v>60000000</v>
      </c>
      <c r="G63" s="520"/>
      <c r="H63" s="520"/>
      <c r="I63" s="520">
        <f>'Home Ext'!$I$75</f>
        <v>60000000</v>
      </c>
      <c r="J63" s="520"/>
      <c r="K63" s="520"/>
      <c r="L63" s="520">
        <f>'Home Ext'!$I$75</f>
        <v>60000000</v>
      </c>
      <c r="M63" s="520"/>
      <c r="N63" s="520"/>
      <c r="O63" s="520">
        <f>'Home Ext'!$I$75</f>
        <v>60000000</v>
      </c>
      <c r="P63" s="520"/>
      <c r="Q63" s="520"/>
      <c r="R63" s="520">
        <f>'Home Ext'!$I$75</f>
        <v>60000000</v>
      </c>
      <c r="S63" s="520"/>
      <c r="T63" s="520"/>
    </row>
    <row r="64" spans="2:20" ht="12" customHeight="1">
      <c r="B64" s="451" t="s">
        <v>8129</v>
      </c>
      <c r="C64" s="452"/>
      <c r="D64" s="452"/>
      <c r="E64" s="453"/>
      <c r="F64" s="455">
        <f>$G$38+$G$39+$F$40+$F$41</f>
        <v>10940900</v>
      </c>
      <c r="G64" s="456"/>
      <c r="H64" s="457"/>
      <c r="I64" s="455">
        <f>$J$38+$J$39+$I$40+$I$41</f>
        <v>12405300</v>
      </c>
      <c r="J64" s="456"/>
      <c r="K64" s="457"/>
      <c r="L64" s="455">
        <f>$M$38+$M$39+$L$40+$L$41</f>
        <v>14097900</v>
      </c>
      <c r="M64" s="456"/>
      <c r="N64" s="457"/>
      <c r="O64" s="455">
        <f>$P$38+$P$39+$O$40+$O$41</f>
        <v>16027100</v>
      </c>
      <c r="P64" s="456"/>
      <c r="Q64" s="457"/>
      <c r="R64" s="449">
        <f>$S$38+$S$39+$R$40+$R$41</f>
        <v>17828900</v>
      </c>
      <c r="S64" s="449"/>
      <c r="T64" s="449"/>
    </row>
    <row r="65" spans="2:20" ht="12" customHeight="1">
      <c r="B65" s="451" t="s">
        <v>5374</v>
      </c>
      <c r="C65" s="452"/>
      <c r="D65" s="452"/>
      <c r="E65" s="453"/>
      <c r="F65" s="165">
        <f>G65/F62</f>
        <v>0.49327934362521786</v>
      </c>
      <c r="G65" s="449">
        <f>F62-(F63+F64)</f>
        <v>69059116</v>
      </c>
      <c r="H65" s="449"/>
      <c r="I65" s="165">
        <f t="shared" ref="I65" si="40">J65/I62</f>
        <v>0.48281934482064631</v>
      </c>
      <c r="J65" s="455">
        <f t="shared" ref="J65" si="41">I62-(I63+I64)</f>
        <v>67594716</v>
      </c>
      <c r="K65" s="457"/>
      <c r="L65" s="165">
        <f t="shared" ref="L65" si="42">M65/L62</f>
        <v>0.47072934620236045</v>
      </c>
      <c r="M65" s="455">
        <f t="shared" ref="M65" si="43">L62-(L63+L64)</f>
        <v>65902116</v>
      </c>
      <c r="N65" s="457"/>
      <c r="O65" s="165">
        <f t="shared" ref="O65" si="44">P65/O62</f>
        <v>0.45694934777721741</v>
      </c>
      <c r="P65" s="455">
        <f t="shared" ref="P65" si="45">O62-(O63+O64)</f>
        <v>63972916</v>
      </c>
      <c r="Q65" s="457"/>
      <c r="R65" s="165">
        <f t="shared" ref="R65" si="46">S65/R62</f>
        <v>0.44407934924807435</v>
      </c>
      <c r="S65" s="449">
        <f t="shared" ref="S65" si="47">R62-(R63+R64)</f>
        <v>62171116</v>
      </c>
      <c r="T65" s="449"/>
    </row>
    <row r="66" spans="2:20" ht="12" customHeight="1">
      <c r="B66" s="451" t="s">
        <v>1615</v>
      </c>
      <c r="C66" s="452"/>
      <c r="D66" s="452"/>
      <c r="E66" s="453"/>
      <c r="F66" s="166">
        <f>IF(F65&gt;=F16,(100%-(G65/F62)),0%)</f>
        <v>0.50672065637478214</v>
      </c>
      <c r="G66" s="502">
        <f>F62*F66</f>
        <v>70940900</v>
      </c>
      <c r="H66" s="503"/>
      <c r="I66" s="166">
        <f>IF(I65&gt;=I16,(100%-(J65/I62)),0%)</f>
        <v>0.51718065517935363</v>
      </c>
      <c r="J66" s="502">
        <f>I62*I66</f>
        <v>72405299.999999985</v>
      </c>
      <c r="K66" s="503"/>
      <c r="L66" s="166">
        <f>IF(L65&gt;=L16,(100%-(M65/L62)),0%)</f>
        <v>0.52927065379763949</v>
      </c>
      <c r="M66" s="502">
        <f>L62*L66</f>
        <v>74097899.999999985</v>
      </c>
      <c r="N66" s="503"/>
      <c r="O66" s="166">
        <f>IF(O65&gt;=O16,(100%-(P65/O62)),0%)</f>
        <v>0.54305065222278259</v>
      </c>
      <c r="P66" s="502">
        <f>O62*O66</f>
        <v>76027100</v>
      </c>
      <c r="Q66" s="503"/>
      <c r="R66" s="166">
        <f>IF(R65&gt;=R16,(100%-(S65/R62)),0%)</f>
        <v>0.55592065075192565</v>
      </c>
      <c r="S66" s="461">
        <f>R62*R66</f>
        <v>77828900</v>
      </c>
      <c r="T66" s="462"/>
    </row>
    <row r="67" spans="2:20" ht="12" customHeight="1">
      <c r="B67" s="451" t="s">
        <v>5372</v>
      </c>
      <c r="C67" s="452"/>
      <c r="D67" s="452"/>
      <c r="E67" s="453"/>
      <c r="F67" s="163">
        <f>$F$19</f>
        <v>7.597794190847984E-2</v>
      </c>
      <c r="G67" s="504">
        <f>G66*F67</f>
        <v>5389943.5791352773</v>
      </c>
      <c r="H67" s="504"/>
      <c r="I67" s="163">
        <f>$I$19</f>
        <v>0.14608315664808957</v>
      </c>
      <c r="J67" s="504">
        <f>J66*I67</f>
        <v>10577194.782051917</v>
      </c>
      <c r="K67" s="504"/>
      <c r="L67" s="163">
        <f>$L$19</f>
        <v>0.22167034391531493</v>
      </c>
      <c r="M67" s="504">
        <f>M66*L67</f>
        <v>16425306.976402611</v>
      </c>
      <c r="N67" s="504"/>
      <c r="O67" s="163">
        <f>$O$19</f>
        <v>0.33514608386325229</v>
      </c>
      <c r="P67" s="504">
        <f>P66*O67</f>
        <v>25480184.832479868</v>
      </c>
      <c r="Q67" s="504"/>
      <c r="R67" s="163">
        <f>$R$19</f>
        <v>0.45557895407832749</v>
      </c>
      <c r="S67" s="504">
        <f>S66*R67</f>
        <v>35457208.85906674</v>
      </c>
      <c r="T67" s="504"/>
    </row>
    <row r="68" spans="2:20" ht="12" customHeight="1">
      <c r="B68" s="451" t="s">
        <v>5373</v>
      </c>
      <c r="C68" s="452"/>
      <c r="D68" s="452"/>
      <c r="E68" s="453"/>
      <c r="F68" s="461">
        <f>G66+G67</f>
        <v>76330843.579135284</v>
      </c>
      <c r="G68" s="461"/>
      <c r="H68" s="461"/>
      <c r="I68" s="461">
        <f t="shared" ref="I68" si="48">J66+J67</f>
        <v>82982494.782051906</v>
      </c>
      <c r="J68" s="461"/>
      <c r="K68" s="461"/>
      <c r="L68" s="461">
        <f t="shared" ref="L68" si="49">M66+M67</f>
        <v>90523206.976402596</v>
      </c>
      <c r="M68" s="461"/>
      <c r="N68" s="461"/>
      <c r="O68" s="461">
        <f t="shared" ref="O68" si="50">P66+P67</f>
        <v>101507284.83247986</v>
      </c>
      <c r="P68" s="461"/>
      <c r="Q68" s="461"/>
      <c r="R68" s="461">
        <f t="shared" ref="R68" si="51">S66+S67</f>
        <v>113286108.85906674</v>
      </c>
      <c r="S68" s="461"/>
      <c r="T68" s="461"/>
    </row>
    <row r="69" spans="2:20" ht="12" customHeight="1">
      <c r="B69" s="458" t="s">
        <v>285</v>
      </c>
      <c r="C69" s="459"/>
      <c r="D69" s="459"/>
      <c r="E69" s="460"/>
      <c r="F69" s="142">
        <f>$G$9</f>
        <v>12</v>
      </c>
      <c r="G69" s="443">
        <f>IFERROR(ROUNDUP(F68/G9,-3),0)</f>
        <v>6361000</v>
      </c>
      <c r="H69" s="444"/>
      <c r="I69" s="142">
        <f>$J$9</f>
        <v>24</v>
      </c>
      <c r="J69" s="443">
        <f>IFERROR(ROUNDUP(I68/J9,-3),0)</f>
        <v>3458000</v>
      </c>
      <c r="K69" s="444"/>
      <c r="L69" s="142">
        <f>$M$9</f>
        <v>36</v>
      </c>
      <c r="M69" s="443">
        <f>IFERROR(ROUNDUP(L68/M9,-3),0)</f>
        <v>2515000</v>
      </c>
      <c r="N69" s="444"/>
      <c r="O69" s="142">
        <f>$P$9</f>
        <v>48</v>
      </c>
      <c r="P69" s="443">
        <f>IFERROR(ROUNDUP(O68/P9,-3),0)</f>
        <v>2115000</v>
      </c>
      <c r="Q69" s="444"/>
      <c r="R69" s="142">
        <f>$S$9</f>
        <v>60</v>
      </c>
      <c r="S69" s="443">
        <f>IFERROR(ROUNDUP(R68/S9,-3),0)</f>
        <v>1889000</v>
      </c>
      <c r="T69" s="444"/>
    </row>
    <row r="70" spans="2:20" ht="12" customHeight="1">
      <c r="F70" s="35"/>
      <c r="G70" s="35"/>
      <c r="H70" s="35"/>
      <c r="I70" s="35"/>
      <c r="J70" s="35"/>
      <c r="K70" s="35"/>
      <c r="L70" s="35"/>
      <c r="M70" s="35"/>
      <c r="N70" s="35"/>
      <c r="O70" s="35"/>
      <c r="P70" s="35"/>
      <c r="Q70" s="35"/>
      <c r="R70" s="35"/>
      <c r="S70" s="35"/>
      <c r="T70" s="35"/>
    </row>
    <row r="71" spans="2:20" ht="12" customHeight="1">
      <c r="B71" s="447" t="s">
        <v>3208</v>
      </c>
      <c r="C71" s="447"/>
      <c r="D71" s="447"/>
      <c r="E71" s="447"/>
      <c r="F71" s="446" t="s">
        <v>5375</v>
      </c>
      <c r="G71" s="446"/>
      <c r="H71" s="446"/>
      <c r="I71" s="35"/>
      <c r="J71" s="447" t="s">
        <v>3208</v>
      </c>
      <c r="K71" s="447"/>
      <c r="L71" s="447"/>
      <c r="M71" s="447"/>
      <c r="N71" s="445">
        <f>'Home Ext'!$I$75</f>
        <v>60000000</v>
      </c>
      <c r="O71" s="446"/>
      <c r="P71" s="446"/>
      <c r="Q71" s="35"/>
      <c r="R71" s="35"/>
      <c r="S71" s="35"/>
      <c r="T71" s="35"/>
    </row>
    <row r="72" spans="2:20" ht="12" customHeight="1">
      <c r="B72" s="440" t="s">
        <v>19</v>
      </c>
      <c r="C72" s="441"/>
      <c r="D72" s="442"/>
      <c r="E72" s="440" t="s">
        <v>3208</v>
      </c>
      <c r="F72" s="442"/>
      <c r="G72" s="440" t="s">
        <v>5371</v>
      </c>
      <c r="H72" s="442"/>
      <c r="J72" s="440" t="s">
        <v>19</v>
      </c>
      <c r="K72" s="441"/>
      <c r="L72" s="442"/>
      <c r="M72" s="440" t="s">
        <v>3208</v>
      </c>
      <c r="N72" s="442"/>
      <c r="O72" s="440" t="s">
        <v>5371</v>
      </c>
      <c r="P72" s="442"/>
    </row>
    <row r="73" spans="2:20" ht="12" customHeight="1">
      <c r="B73" s="161">
        <f>$F$42</f>
        <v>12</v>
      </c>
      <c r="C73" s="87" t="s">
        <v>382</v>
      </c>
      <c r="D73" s="87" t="str">
        <f>CONCATENATE($B$73," ",$C$73)</f>
        <v>12 Bulan</v>
      </c>
      <c r="E73" s="461">
        <f>IFERROR($F$49,0)</f>
        <v>122059100</v>
      </c>
      <c r="F73" s="461"/>
      <c r="G73" s="461">
        <f>IFERROR($F$21,0)</f>
        <v>11926000</v>
      </c>
      <c r="H73" s="462"/>
      <c r="J73" s="161">
        <f>$F$42</f>
        <v>12</v>
      </c>
      <c r="K73" s="87" t="s">
        <v>382</v>
      </c>
      <c r="L73" s="87" t="str">
        <f>CONCATENATE($B$73," ",$C$73)</f>
        <v>12 Bulan</v>
      </c>
      <c r="M73" s="461">
        <f>IFERROR('Home Ext'!$I$75,0)</f>
        <v>60000000</v>
      </c>
      <c r="N73" s="461"/>
      <c r="O73" s="461">
        <f>IFERROR($G$69,0)</f>
        <v>6361000</v>
      </c>
      <c r="P73" s="462"/>
    </row>
    <row r="74" spans="2:20" ht="12" customHeight="1">
      <c r="B74" s="161">
        <f>$I$42</f>
        <v>24</v>
      </c>
      <c r="C74" s="87" t="s">
        <v>382</v>
      </c>
      <c r="D74" s="87" t="str">
        <f>CONCATENATE($B$74," ",$C$74)</f>
        <v>24 Bulan</v>
      </c>
      <c r="E74" s="461">
        <f>IFERROR($I$49,0)</f>
        <v>120594700</v>
      </c>
      <c r="F74" s="461"/>
      <c r="G74" s="461">
        <f>IFERROR($I$21,0)</f>
        <v>6352000</v>
      </c>
      <c r="H74" s="462"/>
      <c r="I74" s="160"/>
      <c r="J74" s="161">
        <f>$I$42</f>
        <v>24</v>
      </c>
      <c r="K74" s="87" t="s">
        <v>382</v>
      </c>
      <c r="L74" s="87" t="str">
        <f>CONCATENATE($B$74," ",$C$74)</f>
        <v>24 Bulan</v>
      </c>
      <c r="M74" s="461">
        <f>IFERROR('Home Ext'!$I$75,0)</f>
        <v>60000000</v>
      </c>
      <c r="N74" s="461"/>
      <c r="O74" s="461">
        <f>IFERROR($J$69,0)</f>
        <v>3458000</v>
      </c>
      <c r="P74" s="462"/>
      <c r="R74" s="468"/>
      <c r="S74" s="454"/>
      <c r="T74" s="454"/>
    </row>
    <row r="75" spans="2:20" ht="12" customHeight="1">
      <c r="B75" s="161">
        <f>$L$42</f>
        <v>36</v>
      </c>
      <c r="C75" s="87" t="s">
        <v>382</v>
      </c>
      <c r="D75" s="87" t="str">
        <f>CONCATENATE($B$75," ",$C$75)</f>
        <v>36 Bulan</v>
      </c>
      <c r="E75" s="461">
        <f>IFERROR($L$49,0)</f>
        <v>118902100</v>
      </c>
      <c r="F75" s="461"/>
      <c r="G75" s="461">
        <f>IFERROR($L$21,0)</f>
        <v>4514000</v>
      </c>
      <c r="H75" s="462"/>
      <c r="I75" s="160"/>
      <c r="J75" s="161">
        <f>$L$42</f>
        <v>36</v>
      </c>
      <c r="K75" s="87" t="s">
        <v>382</v>
      </c>
      <c r="L75" s="87" t="str">
        <f>CONCATENATE($B$75," ",$C$75)</f>
        <v>36 Bulan</v>
      </c>
      <c r="M75" s="461">
        <f>IFERROR('Home Ext'!$I$75,0)</f>
        <v>60000000</v>
      </c>
      <c r="N75" s="461"/>
      <c r="O75" s="461">
        <f>IFERROR($M$69,)</f>
        <v>2515000</v>
      </c>
      <c r="P75" s="462"/>
      <c r="R75" s="468"/>
      <c r="S75" s="454"/>
      <c r="T75" s="454"/>
    </row>
    <row r="76" spans="2:20" ht="12" customHeight="1">
      <c r="B76" s="161">
        <f>$O$42</f>
        <v>48</v>
      </c>
      <c r="C76" s="87" t="s">
        <v>382</v>
      </c>
      <c r="D76" s="87" t="str">
        <f>CONCATENATE($B$76," ",$C$76)</f>
        <v>48 Bulan</v>
      </c>
      <c r="E76" s="461">
        <f>IFERROR($O$49,0)</f>
        <v>116972900</v>
      </c>
      <c r="F76" s="461"/>
      <c r="G76" s="461">
        <f>IFERROR($O$21,0)</f>
        <v>3700000</v>
      </c>
      <c r="H76" s="462"/>
      <c r="I76" s="160"/>
      <c r="J76" s="161">
        <f>$O$42</f>
        <v>48</v>
      </c>
      <c r="K76" s="87" t="s">
        <v>382</v>
      </c>
      <c r="L76" s="87" t="str">
        <f>CONCATENATE($B$76," ",$C$76)</f>
        <v>48 Bulan</v>
      </c>
      <c r="M76" s="461">
        <f>IFERROR('Home Ext'!$I$75,0)</f>
        <v>60000000</v>
      </c>
      <c r="N76" s="461"/>
      <c r="O76" s="461">
        <f>IFERROR($P$69,0)</f>
        <v>2115000</v>
      </c>
      <c r="P76" s="462"/>
      <c r="R76" s="468"/>
      <c r="S76" s="454"/>
      <c r="T76" s="454"/>
    </row>
    <row r="77" spans="2:20" ht="12" customHeight="1">
      <c r="B77" s="161">
        <f>$R$42</f>
        <v>60</v>
      </c>
      <c r="C77" s="87" t="s">
        <v>382</v>
      </c>
      <c r="D77" s="87" t="str">
        <f>CONCATENATE($B$77," ",$C$77)</f>
        <v>60 Bulan</v>
      </c>
      <c r="E77" s="461">
        <f>IFERROR($R$49,0)</f>
        <v>115171100</v>
      </c>
      <c r="F77" s="461"/>
      <c r="G77" s="461">
        <f>IFERROR($R$21,0)</f>
        <v>3227000</v>
      </c>
      <c r="H77" s="462"/>
      <c r="I77" s="35"/>
      <c r="J77" s="161">
        <f>$R$42</f>
        <v>60</v>
      </c>
      <c r="K77" s="87" t="s">
        <v>382</v>
      </c>
      <c r="L77" s="87" t="str">
        <f>CONCATENATE($B$77," ",$C$77)</f>
        <v>60 Bulan</v>
      </c>
      <c r="M77" s="461">
        <f>IFERROR('Home Ext'!$I$75,0)</f>
        <v>60000000</v>
      </c>
      <c r="N77" s="461"/>
      <c r="O77" s="461">
        <f>IFERROR($S$69,0)</f>
        <v>1889000</v>
      </c>
      <c r="P77" s="462"/>
      <c r="Q77" s="35"/>
      <c r="R77" s="35"/>
      <c r="S77" s="35"/>
      <c r="T77" s="35"/>
    </row>
    <row r="78" spans="2:20" ht="12" customHeight="1">
      <c r="F78" s="468"/>
      <c r="G78" s="454"/>
      <c r="H78" s="454"/>
      <c r="I78" s="468"/>
      <c r="J78" s="454"/>
      <c r="K78" s="454"/>
      <c r="L78" s="468"/>
      <c r="M78" s="454"/>
      <c r="N78" s="454"/>
      <c r="O78" s="468"/>
      <c r="P78" s="454"/>
      <c r="Q78" s="454"/>
      <c r="R78" s="468"/>
      <c r="S78" s="454"/>
      <c r="T78" s="454"/>
    </row>
    <row r="79" spans="2:20" ht="12" customHeight="1">
      <c r="E79" s="468"/>
      <c r="F79" s="468"/>
      <c r="I79" s="468"/>
      <c r="J79" s="454"/>
      <c r="K79" s="454"/>
      <c r="L79" s="468"/>
      <c r="M79" s="454"/>
      <c r="N79" s="454"/>
      <c r="O79" s="468"/>
      <c r="P79" s="454"/>
      <c r="Q79" s="454"/>
      <c r="R79" s="468"/>
      <c r="S79" s="454"/>
      <c r="T79" s="454"/>
    </row>
    <row r="80" spans="2:20" ht="12" customHeight="1">
      <c r="E80" s="468"/>
      <c r="F80" s="468"/>
      <c r="I80" s="468"/>
      <c r="J80" s="454"/>
      <c r="K80" s="454"/>
      <c r="L80" s="468"/>
      <c r="M80" s="454"/>
      <c r="N80" s="454"/>
      <c r="O80" s="468"/>
      <c r="P80" s="454"/>
      <c r="Q80" s="454"/>
      <c r="R80" s="468"/>
      <c r="S80" s="454"/>
      <c r="T80" s="454"/>
    </row>
    <row r="81" spans="5:20" ht="12" customHeight="1">
      <c r="E81" s="468"/>
      <c r="F81" s="468"/>
    </row>
    <row r="82" spans="5:20" ht="12" customHeight="1">
      <c r="E82" s="468"/>
      <c r="F82" s="468"/>
    </row>
    <row r="83" spans="5:20" ht="12" customHeight="1">
      <c r="E83" s="468"/>
      <c r="F83" s="468"/>
    </row>
    <row r="84" spans="5:20" ht="12" customHeight="1">
      <c r="F84" s="501"/>
      <c r="G84" s="501"/>
      <c r="H84" s="501"/>
      <c r="I84" s="501"/>
      <c r="J84" s="501"/>
      <c r="K84" s="501"/>
      <c r="L84" s="501"/>
      <c r="M84" s="501"/>
      <c r="N84" s="501"/>
      <c r="O84" s="501"/>
      <c r="P84" s="501"/>
      <c r="Q84" s="501"/>
      <c r="R84" s="501"/>
      <c r="S84" s="501"/>
      <c r="T84" s="501"/>
    </row>
    <row r="85" spans="5:20" ht="12" customHeight="1">
      <c r="F85" s="501"/>
      <c r="G85" s="501"/>
      <c r="H85" s="501"/>
      <c r="I85" s="501"/>
      <c r="J85" s="501"/>
      <c r="K85" s="501"/>
      <c r="L85" s="501"/>
      <c r="M85" s="501"/>
      <c r="N85" s="501"/>
      <c r="O85" s="501"/>
      <c r="P85" s="501"/>
      <c r="Q85" s="501"/>
      <c r="R85" s="501"/>
      <c r="S85" s="501"/>
      <c r="T85" s="501"/>
    </row>
  </sheetData>
  <mergeCells count="435">
    <mergeCell ref="B22:E22"/>
    <mergeCell ref="B21:E21"/>
    <mergeCell ref="F21:H21"/>
    <mergeCell ref="I22:K22"/>
    <mergeCell ref="L22:N22"/>
    <mergeCell ref="O22:Q22"/>
    <mergeCell ref="M25:N25"/>
    <mergeCell ref="O13:Q13"/>
    <mergeCell ref="R13:T13"/>
    <mergeCell ref="I21:K21"/>
    <mergeCell ref="L21:N21"/>
    <mergeCell ref="O21:Q21"/>
    <mergeCell ref="R21:T21"/>
    <mergeCell ref="G15:H15"/>
    <mergeCell ref="J15:K15"/>
    <mergeCell ref="M15:N15"/>
    <mergeCell ref="S16:T16"/>
    <mergeCell ref="J16:K16"/>
    <mergeCell ref="P15:Q15"/>
    <mergeCell ref="P16:Q16"/>
    <mergeCell ref="S14:T14"/>
    <mergeCell ref="S15:T15"/>
    <mergeCell ref="P14:Q14"/>
    <mergeCell ref="B15:C15"/>
    <mergeCell ref="B66:E66"/>
    <mergeCell ref="B67:E67"/>
    <mergeCell ref="B68:E68"/>
    <mergeCell ref="B69:E69"/>
    <mergeCell ref="F63:H63"/>
    <mergeCell ref="I63:K63"/>
    <mergeCell ref="L63:N63"/>
    <mergeCell ref="O63:Q63"/>
    <mergeCell ref="R63:T63"/>
    <mergeCell ref="G67:H67"/>
    <mergeCell ref="J67:K67"/>
    <mergeCell ref="F68:H68"/>
    <mergeCell ref="G69:H69"/>
    <mergeCell ref="B65:E65"/>
    <mergeCell ref="G65:H65"/>
    <mergeCell ref="G66:H66"/>
    <mergeCell ref="J65:K65"/>
    <mergeCell ref="M65:N65"/>
    <mergeCell ref="P65:Q65"/>
    <mergeCell ref="S7:T7"/>
    <mergeCell ref="B9:E9"/>
    <mergeCell ref="D12:E12"/>
    <mergeCell ref="F12:H12"/>
    <mergeCell ref="I12:K12"/>
    <mergeCell ref="L12:N12"/>
    <mergeCell ref="O12:Q12"/>
    <mergeCell ref="R12:T12"/>
    <mergeCell ref="B11:C13"/>
    <mergeCell ref="D11:E11"/>
    <mergeCell ref="F11:H11"/>
    <mergeCell ref="I11:K11"/>
    <mergeCell ref="L11:N11"/>
    <mergeCell ref="O11:Q11"/>
    <mergeCell ref="B7:C7"/>
    <mergeCell ref="G9:H9"/>
    <mergeCell ref="J9:K9"/>
    <mergeCell ref="M9:N9"/>
    <mergeCell ref="R11:T11"/>
    <mergeCell ref="P9:Q9"/>
    <mergeCell ref="S9:T9"/>
    <mergeCell ref="L10:N10"/>
    <mergeCell ref="O10:Q10"/>
    <mergeCell ref="R10:T10"/>
    <mergeCell ref="S42:T42"/>
    <mergeCell ref="B48:E48"/>
    <mergeCell ref="G48:H48"/>
    <mergeCell ref="J48:K48"/>
    <mergeCell ref="M48:N48"/>
    <mergeCell ref="G39:H39"/>
    <mergeCell ref="J39:K39"/>
    <mergeCell ref="M39:N39"/>
    <mergeCell ref="P39:Q39"/>
    <mergeCell ref="B42:E42"/>
    <mergeCell ref="F44:H44"/>
    <mergeCell ref="I44:K44"/>
    <mergeCell ref="L44:N44"/>
    <mergeCell ref="O44:Q44"/>
    <mergeCell ref="I40:K40"/>
    <mergeCell ref="L40:N40"/>
    <mergeCell ref="O40:Q40"/>
    <mergeCell ref="R40:T40"/>
    <mergeCell ref="S39:T39"/>
    <mergeCell ref="B41:E41"/>
    <mergeCell ref="M47:N47"/>
    <mergeCell ref="P48:Q48"/>
    <mergeCell ref="S48:T48"/>
    <mergeCell ref="R44:T44"/>
    <mergeCell ref="C28:D28"/>
    <mergeCell ref="F41:H41"/>
    <mergeCell ref="I41:K41"/>
    <mergeCell ref="L41:N41"/>
    <mergeCell ref="O41:Q41"/>
    <mergeCell ref="R41:T41"/>
    <mergeCell ref="B40:E40"/>
    <mergeCell ref="F40:H40"/>
    <mergeCell ref="B43:E43"/>
    <mergeCell ref="F43:H43"/>
    <mergeCell ref="I43:K43"/>
    <mergeCell ref="L43:N43"/>
    <mergeCell ref="O43:Q43"/>
    <mergeCell ref="R43:T43"/>
    <mergeCell ref="G42:H42"/>
    <mergeCell ref="S35:T35"/>
    <mergeCell ref="P33:Q33"/>
    <mergeCell ref="S33:T33"/>
    <mergeCell ref="S36:T36"/>
    <mergeCell ref="S37:T37"/>
    <mergeCell ref="P42:Q42"/>
    <mergeCell ref="S38:T38"/>
    <mergeCell ref="P38:Q38"/>
    <mergeCell ref="P32:Q32"/>
    <mergeCell ref="B51:E51"/>
    <mergeCell ref="F51:H51"/>
    <mergeCell ref="I51:K51"/>
    <mergeCell ref="L51:N51"/>
    <mergeCell ref="O51:Q51"/>
    <mergeCell ref="R51:T51"/>
    <mergeCell ref="B50:E50"/>
    <mergeCell ref="F50:H50"/>
    <mergeCell ref="I50:K50"/>
    <mergeCell ref="L50:N50"/>
    <mergeCell ref="O50:Q50"/>
    <mergeCell ref="R50:T50"/>
    <mergeCell ref="B53:E53"/>
    <mergeCell ref="F53:H53"/>
    <mergeCell ref="I53:K53"/>
    <mergeCell ref="L53:N53"/>
    <mergeCell ref="O53:Q53"/>
    <mergeCell ref="R53:T53"/>
    <mergeCell ref="B52:E52"/>
    <mergeCell ref="F52:H52"/>
    <mergeCell ref="I52:K52"/>
    <mergeCell ref="L52:N52"/>
    <mergeCell ref="O52:Q52"/>
    <mergeCell ref="R52:T52"/>
    <mergeCell ref="B55:E55"/>
    <mergeCell ref="F55:H55"/>
    <mergeCell ref="I55:K55"/>
    <mergeCell ref="L55:N55"/>
    <mergeCell ref="O55:Q55"/>
    <mergeCell ref="R55:T55"/>
    <mergeCell ref="B54:E54"/>
    <mergeCell ref="F54:H54"/>
    <mergeCell ref="I54:K54"/>
    <mergeCell ref="L54:N54"/>
    <mergeCell ref="O54:Q54"/>
    <mergeCell ref="R54:T54"/>
    <mergeCell ref="R74:T74"/>
    <mergeCell ref="S65:T65"/>
    <mergeCell ref="J66:K66"/>
    <mergeCell ref="M66:N66"/>
    <mergeCell ref="P66:Q66"/>
    <mergeCell ref="S66:T66"/>
    <mergeCell ref="M67:N67"/>
    <mergeCell ref="P67:Q67"/>
    <mergeCell ref="S67:T67"/>
    <mergeCell ref="I68:K68"/>
    <mergeCell ref="L68:N68"/>
    <mergeCell ref="O68:Q68"/>
    <mergeCell ref="R68:T68"/>
    <mergeCell ref="J69:K69"/>
    <mergeCell ref="M69:N69"/>
    <mergeCell ref="J71:M71"/>
    <mergeCell ref="F85:H85"/>
    <mergeCell ref="I85:K85"/>
    <mergeCell ref="L85:N85"/>
    <mergeCell ref="O85:Q85"/>
    <mergeCell ref="R85:T85"/>
    <mergeCell ref="I80:K80"/>
    <mergeCell ref="L80:N80"/>
    <mergeCell ref="O80:Q80"/>
    <mergeCell ref="R80:T80"/>
    <mergeCell ref="E80:F80"/>
    <mergeCell ref="E83:F83"/>
    <mergeCell ref="N4:O4"/>
    <mergeCell ref="O5:P5"/>
    <mergeCell ref="E81:F81"/>
    <mergeCell ref="E82:F82"/>
    <mergeCell ref="F84:H84"/>
    <mergeCell ref="I84:K84"/>
    <mergeCell ref="L84:N84"/>
    <mergeCell ref="O84:Q84"/>
    <mergeCell ref="R84:T84"/>
    <mergeCell ref="F78:H78"/>
    <mergeCell ref="I78:K78"/>
    <mergeCell ref="L78:N78"/>
    <mergeCell ref="O78:Q78"/>
    <mergeCell ref="R78:T78"/>
    <mergeCell ref="I79:K79"/>
    <mergeCell ref="L79:N79"/>
    <mergeCell ref="O79:Q79"/>
    <mergeCell ref="R79:T79"/>
    <mergeCell ref="E79:F79"/>
    <mergeCell ref="R76:T76"/>
    <mergeCell ref="F58:H58"/>
    <mergeCell ref="I58:K58"/>
    <mergeCell ref="L58:N58"/>
    <mergeCell ref="O58:Q58"/>
    <mergeCell ref="B14:C14"/>
    <mergeCell ref="D14:E14"/>
    <mergeCell ref="G14:H14"/>
    <mergeCell ref="J14:K14"/>
    <mergeCell ref="G7:H7"/>
    <mergeCell ref="B10:E10"/>
    <mergeCell ref="F10:H10"/>
    <mergeCell ref="I10:K10"/>
    <mergeCell ref="B8:C8"/>
    <mergeCell ref="G8:H8"/>
    <mergeCell ref="I7:M7"/>
    <mergeCell ref="M14:N14"/>
    <mergeCell ref="F13:H13"/>
    <mergeCell ref="D13:E13"/>
    <mergeCell ref="I13:K13"/>
    <mergeCell ref="L13:N13"/>
    <mergeCell ref="B17:C17"/>
    <mergeCell ref="C24:D24"/>
    <mergeCell ref="C25:D25"/>
    <mergeCell ref="C26:D26"/>
    <mergeCell ref="S24:T24"/>
    <mergeCell ref="P25:Q25"/>
    <mergeCell ref="S25:T25"/>
    <mergeCell ref="G26:H26"/>
    <mergeCell ref="J26:K26"/>
    <mergeCell ref="M26:N26"/>
    <mergeCell ref="P26:Q26"/>
    <mergeCell ref="S26:T26"/>
    <mergeCell ref="G17:H17"/>
    <mergeCell ref="B18:C18"/>
    <mergeCell ref="S17:T17"/>
    <mergeCell ref="P17:Q17"/>
    <mergeCell ref="O23:Q23"/>
    <mergeCell ref="R23:T23"/>
    <mergeCell ref="G24:H24"/>
    <mergeCell ref="J24:K24"/>
    <mergeCell ref="M24:N24"/>
    <mergeCell ref="P24:Q24"/>
    <mergeCell ref="G25:H25"/>
    <mergeCell ref="J25:K25"/>
    <mergeCell ref="B16:C16"/>
    <mergeCell ref="G16:H16"/>
    <mergeCell ref="J17:K17"/>
    <mergeCell ref="M17:N17"/>
    <mergeCell ref="M16:N16"/>
    <mergeCell ref="B23:E23"/>
    <mergeCell ref="F22:H22"/>
    <mergeCell ref="M45:N45"/>
    <mergeCell ref="M46:N46"/>
    <mergeCell ref="G33:H33"/>
    <mergeCell ref="F23:H23"/>
    <mergeCell ref="I23:K23"/>
    <mergeCell ref="L23:N23"/>
    <mergeCell ref="G27:H27"/>
    <mergeCell ref="G28:H28"/>
    <mergeCell ref="J27:K27"/>
    <mergeCell ref="M27:N27"/>
    <mergeCell ref="J32:K32"/>
    <mergeCell ref="J33:K33"/>
    <mergeCell ref="M33:N33"/>
    <mergeCell ref="J42:K42"/>
    <mergeCell ref="M42:N42"/>
    <mergeCell ref="J45:K45"/>
    <mergeCell ref="J46:K46"/>
    <mergeCell ref="P27:Q27"/>
    <mergeCell ref="S27:T27"/>
    <mergeCell ref="R22:T22"/>
    <mergeCell ref="S29:T29"/>
    <mergeCell ref="M31:N31"/>
    <mergeCell ref="J28:K28"/>
    <mergeCell ref="M28:N28"/>
    <mergeCell ref="P28:Q28"/>
    <mergeCell ref="S28:T28"/>
    <mergeCell ref="S30:T30"/>
    <mergeCell ref="P29:Q29"/>
    <mergeCell ref="P31:Q31"/>
    <mergeCell ref="S31:T31"/>
    <mergeCell ref="J47:K47"/>
    <mergeCell ref="J35:K35"/>
    <mergeCell ref="J30:K30"/>
    <mergeCell ref="J36:K36"/>
    <mergeCell ref="J37:K37"/>
    <mergeCell ref="G35:H35"/>
    <mergeCell ref="G29:H29"/>
    <mergeCell ref="J29:K29"/>
    <mergeCell ref="M29:N29"/>
    <mergeCell ref="G31:H31"/>
    <mergeCell ref="G32:H32"/>
    <mergeCell ref="J31:K31"/>
    <mergeCell ref="J38:K38"/>
    <mergeCell ref="G30:H30"/>
    <mergeCell ref="G36:H36"/>
    <mergeCell ref="M32:N32"/>
    <mergeCell ref="S4:T4"/>
    <mergeCell ref="S5:T5"/>
    <mergeCell ref="S6:T6"/>
    <mergeCell ref="S19:T19"/>
    <mergeCell ref="B19:C19"/>
    <mergeCell ref="B20:E20"/>
    <mergeCell ref="G20:H20"/>
    <mergeCell ref="J20:K20"/>
    <mergeCell ref="M20:N20"/>
    <mergeCell ref="P20:Q20"/>
    <mergeCell ref="S20:T20"/>
    <mergeCell ref="D4:F4"/>
    <mergeCell ref="D5:F5"/>
    <mergeCell ref="D6:F6"/>
    <mergeCell ref="D7:F7"/>
    <mergeCell ref="O8:P8"/>
    <mergeCell ref="S8:T8"/>
    <mergeCell ref="I8:M8"/>
    <mergeCell ref="B6:C6"/>
    <mergeCell ref="B5:C5"/>
    <mergeCell ref="B4:C4"/>
    <mergeCell ref="G4:H4"/>
    <mergeCell ref="G5:H5"/>
    <mergeCell ref="G6:H6"/>
    <mergeCell ref="S32:T32"/>
    <mergeCell ref="G34:H34"/>
    <mergeCell ref="M34:N34"/>
    <mergeCell ref="S34:T34"/>
    <mergeCell ref="M35:N35"/>
    <mergeCell ref="M30:N30"/>
    <mergeCell ref="M36:N36"/>
    <mergeCell ref="M37:N37"/>
    <mergeCell ref="P34:Q34"/>
    <mergeCell ref="P35:Q35"/>
    <mergeCell ref="P30:Q30"/>
    <mergeCell ref="P36:Q36"/>
    <mergeCell ref="P37:Q37"/>
    <mergeCell ref="G37:H37"/>
    <mergeCell ref="J34:K34"/>
    <mergeCell ref="B39:D39"/>
    <mergeCell ref="G19:H19"/>
    <mergeCell ref="J19:K19"/>
    <mergeCell ref="M19:N19"/>
    <mergeCell ref="P19:Q19"/>
    <mergeCell ref="Q4:R4"/>
    <mergeCell ref="Q5:R5"/>
    <mergeCell ref="Q6:R6"/>
    <mergeCell ref="Q7:R7"/>
    <mergeCell ref="Q8:R8"/>
    <mergeCell ref="I4:M4"/>
    <mergeCell ref="I5:M5"/>
    <mergeCell ref="I6:M6"/>
    <mergeCell ref="B38:E38"/>
    <mergeCell ref="G38:H38"/>
    <mergeCell ref="M38:N38"/>
    <mergeCell ref="C36:D36"/>
    <mergeCell ref="C37:D37"/>
    <mergeCell ref="O6:P6"/>
    <mergeCell ref="O7:P7"/>
    <mergeCell ref="C27:D27"/>
    <mergeCell ref="C29:D29"/>
    <mergeCell ref="C31:D31"/>
    <mergeCell ref="C32:D32"/>
    <mergeCell ref="B44:E44"/>
    <mergeCell ref="B45:E45"/>
    <mergeCell ref="B46:E46"/>
    <mergeCell ref="B47:E47"/>
    <mergeCell ref="B49:E49"/>
    <mergeCell ref="G45:H45"/>
    <mergeCell ref="G46:H46"/>
    <mergeCell ref="G47:H47"/>
    <mergeCell ref="F49:H49"/>
    <mergeCell ref="P45:Q45"/>
    <mergeCell ref="P46:Q46"/>
    <mergeCell ref="P47:Q47"/>
    <mergeCell ref="S45:T45"/>
    <mergeCell ref="S46:T46"/>
    <mergeCell ref="S47:T47"/>
    <mergeCell ref="I49:K49"/>
    <mergeCell ref="L49:N49"/>
    <mergeCell ref="E76:F76"/>
    <mergeCell ref="O49:Q49"/>
    <mergeCell ref="R49:T49"/>
    <mergeCell ref="B60:E60"/>
    <mergeCell ref="G60:H60"/>
    <mergeCell ref="J60:K60"/>
    <mergeCell ref="M60:N60"/>
    <mergeCell ref="P60:Q60"/>
    <mergeCell ref="S60:T60"/>
    <mergeCell ref="F62:H62"/>
    <mergeCell ref="R75:T75"/>
    <mergeCell ref="F64:H64"/>
    <mergeCell ref="B56:E57"/>
    <mergeCell ref="F56:H57"/>
    <mergeCell ref="I56:K57"/>
    <mergeCell ref="L56:N57"/>
    <mergeCell ref="E77:F77"/>
    <mergeCell ref="G73:H73"/>
    <mergeCell ref="G74:H74"/>
    <mergeCell ref="G75:H75"/>
    <mergeCell ref="G76:H76"/>
    <mergeCell ref="G77:H77"/>
    <mergeCell ref="M75:N75"/>
    <mergeCell ref="O75:P75"/>
    <mergeCell ref="M76:N76"/>
    <mergeCell ref="O76:P76"/>
    <mergeCell ref="M77:N77"/>
    <mergeCell ref="O77:P77"/>
    <mergeCell ref="M73:N73"/>
    <mergeCell ref="O73:P73"/>
    <mergeCell ref="M74:N74"/>
    <mergeCell ref="O74:P74"/>
    <mergeCell ref="E73:F73"/>
    <mergeCell ref="E74:F74"/>
    <mergeCell ref="E75:F75"/>
    <mergeCell ref="O56:Q57"/>
    <mergeCell ref="R56:T57"/>
    <mergeCell ref="I62:K62"/>
    <mergeCell ref="L62:N62"/>
    <mergeCell ref="O62:Q62"/>
    <mergeCell ref="R62:T62"/>
    <mergeCell ref="B62:E62"/>
    <mergeCell ref="B64:E64"/>
    <mergeCell ref="R64:T64"/>
    <mergeCell ref="R58:T58"/>
    <mergeCell ref="I64:K64"/>
    <mergeCell ref="L64:N64"/>
    <mergeCell ref="O64:Q64"/>
    <mergeCell ref="B63:E63"/>
    <mergeCell ref="B72:D72"/>
    <mergeCell ref="E72:F72"/>
    <mergeCell ref="G72:H72"/>
    <mergeCell ref="J72:L72"/>
    <mergeCell ref="M72:N72"/>
    <mergeCell ref="O72:P72"/>
    <mergeCell ref="P69:Q69"/>
    <mergeCell ref="S69:T69"/>
    <mergeCell ref="N71:P71"/>
    <mergeCell ref="B71:E71"/>
    <mergeCell ref="F71:H71"/>
  </mergeCells>
  <conditionalFormatting sqref="F21 I21 L21 O21 R21">
    <cfRule type="cellIs" dxfId="33" priority="2" stopIfTrue="1" operator="greaterThan">
      <formula>#REF!</formula>
    </cfRule>
  </conditionalFormatting>
  <conditionalFormatting sqref="F14:T14 F16:T16">
    <cfRule type="cellIs" dxfId="32" priority="1" operator="greaterThan">
      <formula>0</formula>
    </cfRule>
  </conditionalFormatting>
  <dataValidations count="4">
    <dataValidation type="list" allowBlank="1" showInputMessage="1" showErrorMessage="1" sqref="E35" xr:uid="{82BED7DF-146D-48C6-B517-1C8F2ACC6A67}">
      <formula1>"0, 4"</formula1>
    </dataValidation>
    <dataValidation type="list" allowBlank="1" showInputMessage="1" showErrorMessage="1" sqref="O8:P8" xr:uid="{17C19997-A69E-45F5-8E61-7E4BC00E4BD2}">
      <formula1>"BATAS BAWAH, BATAS ATAS"</formula1>
    </dataValidation>
    <dataValidation type="list" allowBlank="1" showInputMessage="1" showErrorMessage="1" sqref="D34:D35" xr:uid="{6EFD9926-9B2E-4CA6-AC90-F77656064936}">
      <formula1>"0, 10000000"</formula1>
    </dataValidation>
    <dataValidation type="list" allowBlank="1" showInputMessage="1" showErrorMessage="1" sqref="P4" xr:uid="{FAE9FAE2-F272-4E69-A451-73B669C2D9B6}">
      <formula1>"0, 1, 2, 3, 4, 5, 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861C78F-FAA5-4E4D-A71E-19145E139B7B}">
          <x14:formula1>
            <xm:f>'Asr Ext'!$H$47:$H$57</xm:f>
          </x14:formula1>
          <xm:sqref>D33</xm:sqref>
        </x14:dataValidation>
        <x14:dataValidation type="list" allowBlank="1" showInputMessage="1" showErrorMessage="1" xr:uid="{2046E96F-9FFB-462B-A852-51EE67932A60}">
          <x14:formula1>
            <xm:f>'Data Ext'!#REF!</xm:f>
          </x14:formula1>
          <xm:sqref>I8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52108-7563-4DDA-A5BC-54FFEBC941A4}">
  <sheetPr codeName="Sheet2"/>
  <dimension ref="B2:T90"/>
  <sheetViews>
    <sheetView workbookViewId="0">
      <pane xSplit="5" ySplit="10" topLeftCell="F11" activePane="bottomRight" state="frozen"/>
      <selection pane="topRight" activeCell="F1" sqref="F1"/>
      <selection pane="bottomLeft" activeCell="A11" sqref="A11"/>
      <selection pane="bottomRight" activeCell="S14" activeCellId="3" sqref="J14:K14 M14:N14 P14:Q14 S14:T14"/>
    </sheetView>
  </sheetViews>
  <sheetFormatPr defaultColWidth="9.109375" defaultRowHeight="12"/>
  <cols>
    <col min="1" max="1" width="9.109375" style="33"/>
    <col min="2" max="2" width="5.6640625" style="33" customWidth="1"/>
    <col min="3" max="3" width="11" style="33" customWidth="1"/>
    <col min="4" max="5" width="9.6640625" style="33" customWidth="1"/>
    <col min="6" max="6" width="9.88671875" style="33" bestFit="1" customWidth="1"/>
    <col min="7" max="7" width="9.109375" style="33"/>
    <col min="8" max="8" width="12" style="33" bestFit="1" customWidth="1"/>
    <col min="9" max="16384" width="9.109375" style="33"/>
  </cols>
  <sheetData>
    <row r="2" spans="2:20" ht="12" customHeight="1"/>
    <row r="3" spans="2:20" ht="12" customHeight="1">
      <c r="G3" s="88"/>
      <c r="H3" s="88"/>
      <c r="I3" s="88"/>
    </row>
    <row r="4" spans="2:20" ht="12" customHeight="1">
      <c r="B4" s="475" t="s">
        <v>5323</v>
      </c>
      <c r="C4" s="475"/>
      <c r="D4" s="451" t="str">
        <f>'Home Ext'!$O$21</f>
        <v>HONDA</v>
      </c>
      <c r="E4" s="452"/>
      <c r="F4" s="452"/>
      <c r="G4" s="475" t="s">
        <v>3207</v>
      </c>
      <c r="H4" s="475"/>
      <c r="I4" s="475" t="str">
        <f>'Home Ext'!$O$25</f>
        <v>BRIO</v>
      </c>
      <c r="J4" s="475"/>
      <c r="K4" s="475"/>
      <c r="L4" s="475"/>
      <c r="M4" s="475"/>
      <c r="N4" s="475" t="s">
        <v>1718</v>
      </c>
      <c r="O4" s="475"/>
      <c r="P4" s="155">
        <v>0</v>
      </c>
      <c r="Q4" s="475" t="s">
        <v>5352</v>
      </c>
      <c r="R4" s="475"/>
      <c r="S4" s="478">
        <v>0</v>
      </c>
      <c r="T4" s="479"/>
    </row>
    <row r="5" spans="2:20" ht="12" customHeight="1">
      <c r="B5" s="475" t="s">
        <v>5320</v>
      </c>
      <c r="C5" s="475"/>
      <c r="D5" s="451" t="str">
        <f>'Home Ext'!$O$9</f>
        <v>Perorangan (Wiraswasta)</v>
      </c>
      <c r="E5" s="452"/>
      <c r="F5" s="452"/>
      <c r="G5" s="475" t="s">
        <v>5335</v>
      </c>
      <c r="H5" s="475"/>
      <c r="I5" s="475" t="str">
        <f>'Home Ext'!$O$29</f>
        <v>ALL NEW BRIO RS CVT</v>
      </c>
      <c r="J5" s="475"/>
      <c r="K5" s="475"/>
      <c r="L5" s="475"/>
      <c r="M5" s="475"/>
      <c r="N5" s="33" t="s">
        <v>5367</v>
      </c>
      <c r="O5" s="476">
        <v>0</v>
      </c>
      <c r="P5" s="477"/>
      <c r="Q5" s="475" t="s">
        <v>5353</v>
      </c>
      <c r="R5" s="475"/>
      <c r="S5" s="478">
        <v>5.0000000000000001E-3</v>
      </c>
      <c r="T5" s="479"/>
    </row>
    <row r="6" spans="2:20" ht="12" customHeight="1">
      <c r="B6" s="475" t="s">
        <v>3144</v>
      </c>
      <c r="C6" s="475"/>
      <c r="D6" s="484" t="str">
        <f>'Home Ext'!$Q$33</f>
        <v>ADDB</v>
      </c>
      <c r="E6" s="485"/>
      <c r="F6" s="485"/>
      <c r="G6" s="475" t="s">
        <v>5357</v>
      </c>
      <c r="H6" s="475"/>
      <c r="I6" s="475" t="str">
        <f>'Home Ext'!$O$17</f>
        <v>Commercial</v>
      </c>
      <c r="J6" s="475"/>
      <c r="K6" s="475"/>
      <c r="L6" s="475"/>
      <c r="M6" s="475"/>
      <c r="N6" s="49" t="s">
        <v>2874</v>
      </c>
      <c r="O6" s="476">
        <v>0</v>
      </c>
      <c r="P6" s="477"/>
      <c r="Q6" s="475" t="s">
        <v>5355</v>
      </c>
      <c r="R6" s="475"/>
      <c r="S6" s="480">
        <v>0</v>
      </c>
      <c r="T6" s="481"/>
    </row>
    <row r="7" spans="2:20" ht="12" customHeight="1">
      <c r="B7" s="475" t="s">
        <v>3001</v>
      </c>
      <c r="C7" s="475"/>
      <c r="D7" s="451" t="str">
        <f>VLOOKUP('Home Ext'!$O$21,'PHPM 2 UC Ext'!$D$4:$E$53,2,0)</f>
        <v>Japan</v>
      </c>
      <c r="E7" s="452"/>
      <c r="F7" s="452"/>
      <c r="G7" s="475" t="s">
        <v>2871</v>
      </c>
      <c r="H7" s="475"/>
      <c r="I7" s="475" t="str">
        <f>CONCATENATE("Captive"," ",'Home Ext'!$O$17," ","Low Rate")</f>
        <v>Captive Commercial Low Rate</v>
      </c>
      <c r="J7" s="475"/>
      <c r="K7" s="475"/>
      <c r="L7" s="475"/>
      <c r="M7" s="475"/>
      <c r="N7" s="49" t="s">
        <v>5368</v>
      </c>
      <c r="O7" s="476">
        <v>0</v>
      </c>
      <c r="P7" s="477"/>
      <c r="Q7" s="475" t="s">
        <v>5356</v>
      </c>
      <c r="R7" s="475"/>
      <c r="S7" s="478">
        <v>0</v>
      </c>
      <c r="T7" s="479"/>
    </row>
    <row r="8" spans="2:20" ht="12" customHeight="1">
      <c r="B8" s="451" t="s">
        <v>5354</v>
      </c>
      <c r="C8" s="453"/>
      <c r="D8" s="143">
        <f>'Home Ext'!$O$33</f>
        <v>2015</v>
      </c>
      <c r="E8" s="49"/>
      <c r="F8" s="156">
        <f>15-(2026-D8)</f>
        <v>4</v>
      </c>
      <c r="G8" s="451" t="s">
        <v>2683</v>
      </c>
      <c r="H8" s="453"/>
      <c r="I8" s="526" t="str">
        <f>'Home Ext'!$O$37</f>
        <v>TLO All Tenor</v>
      </c>
      <c r="J8" s="485"/>
      <c r="K8" s="485"/>
      <c r="L8" s="485"/>
      <c r="M8" s="486"/>
      <c r="N8" s="49" t="s">
        <v>2683</v>
      </c>
      <c r="O8" s="484" t="s">
        <v>2862</v>
      </c>
      <c r="P8" s="486"/>
      <c r="Q8" s="475" t="s">
        <v>2869</v>
      </c>
      <c r="R8" s="475"/>
      <c r="S8" s="487" t="str">
        <f>'Home Ext'!$I$13</f>
        <v>36-45 tahun</v>
      </c>
      <c r="T8" s="487"/>
    </row>
    <row r="9" spans="2:20" ht="12" customHeight="1">
      <c r="B9" s="466" t="s">
        <v>284</v>
      </c>
      <c r="C9" s="466"/>
      <c r="D9" s="466"/>
      <c r="E9" s="466"/>
      <c r="F9" s="137">
        <v>1</v>
      </c>
      <c r="G9" s="467">
        <f>F9*12</f>
        <v>12</v>
      </c>
      <c r="H9" s="467"/>
      <c r="I9" s="137">
        <v>2</v>
      </c>
      <c r="J9" s="467">
        <f t="shared" ref="J9" si="0">I9*12</f>
        <v>24</v>
      </c>
      <c r="K9" s="467"/>
      <c r="L9" s="137">
        <v>3</v>
      </c>
      <c r="M9" s="467">
        <f t="shared" ref="M9" si="1">L9*12</f>
        <v>36</v>
      </c>
      <c r="N9" s="467"/>
      <c r="O9" s="137">
        <v>4</v>
      </c>
      <c r="P9" s="467">
        <f t="shared" ref="P9" si="2">O9*12</f>
        <v>48</v>
      </c>
      <c r="Q9" s="467"/>
      <c r="R9" s="137">
        <v>5</v>
      </c>
      <c r="S9" s="467">
        <f t="shared" ref="S9" si="3">R9*12</f>
        <v>60</v>
      </c>
      <c r="T9" s="467"/>
    </row>
    <row r="10" spans="2:20" ht="12" customHeight="1">
      <c r="B10" s="494" t="str">
        <f>CONCATENATE('Home Ext'!$O$21,"-",'Home Ext'!$O$25,"-",'Home Ext'!$O$29)</f>
        <v>HONDA-BRIO-ALL NEW BRIO RS CVT</v>
      </c>
      <c r="C10" s="495"/>
      <c r="D10" s="495"/>
      <c r="E10" s="496"/>
      <c r="F10" s="497">
        <f>(16-F9)-(2026-$D$8)</f>
        <v>4</v>
      </c>
      <c r="G10" s="498"/>
      <c r="H10" s="499"/>
      <c r="I10" s="497">
        <f t="shared" ref="I10" si="4">(16-I9)-(2026-$D$8)</f>
        <v>3</v>
      </c>
      <c r="J10" s="498"/>
      <c r="K10" s="499"/>
      <c r="L10" s="497">
        <f t="shared" ref="L10" si="5">(16-L9)-(2026-$D$8)</f>
        <v>2</v>
      </c>
      <c r="M10" s="498"/>
      <c r="N10" s="499"/>
      <c r="O10" s="497">
        <f t="shared" ref="O10" si="6">(16-O9)-(2026-$D$8)</f>
        <v>1</v>
      </c>
      <c r="P10" s="498"/>
      <c r="Q10" s="499"/>
      <c r="R10" s="497">
        <f t="shared" ref="R10" si="7">(16-R9)-(2026-$D$8)</f>
        <v>0</v>
      </c>
      <c r="S10" s="498"/>
      <c r="T10" s="499"/>
    </row>
    <row r="11" spans="2:20" ht="12" customHeight="1">
      <c r="B11" s="518" t="s">
        <v>338</v>
      </c>
      <c r="C11" s="518"/>
      <c r="D11" s="450" t="s">
        <v>2870</v>
      </c>
      <c r="E11" s="450"/>
      <c r="F11" s="461">
        <f>'Home Ext'!$O$49</f>
        <v>110000000</v>
      </c>
      <c r="G11" s="461"/>
      <c r="H11" s="461"/>
      <c r="I11" s="461">
        <f>'Home Ext'!$O$49</f>
        <v>110000000</v>
      </c>
      <c r="J11" s="461"/>
      <c r="K11" s="461"/>
      <c r="L11" s="461">
        <f>'Home Ext'!$O$49</f>
        <v>110000000</v>
      </c>
      <c r="M11" s="461"/>
      <c r="N11" s="461"/>
      <c r="O11" s="461">
        <f>'Home Ext'!$O$49</f>
        <v>110000000</v>
      </c>
      <c r="P11" s="461"/>
      <c r="Q11" s="461"/>
      <c r="R11" s="461">
        <f>'Home Ext'!$O$49</f>
        <v>110000000</v>
      </c>
      <c r="S11" s="461"/>
      <c r="T11" s="461"/>
    </row>
    <row r="12" spans="2:20" ht="12" customHeight="1">
      <c r="B12" s="518"/>
      <c r="C12" s="518"/>
      <c r="D12" s="450" t="s">
        <v>2858</v>
      </c>
      <c r="E12" s="450"/>
      <c r="F12" s="449" t="e">
        <f>IF(F10&gt;=1,VLOOKUP($B$10,'PHPM 1 UC Ext'!$K$5:$L$841,2,0),0)</f>
        <v>#N/A</v>
      </c>
      <c r="G12" s="449"/>
      <c r="H12" s="449"/>
      <c r="I12" s="449">
        <f>IF(I10&gt;=1,VLOOKUP($B$10,'PHPM 1 DT Ext'!$K$5:$L$841,2,0),0)</f>
        <v>140000016</v>
      </c>
      <c r="J12" s="449"/>
      <c r="K12" s="449"/>
      <c r="L12" s="449">
        <f>IF(L10&gt;=1,VLOOKUP($B$10,'PHPM 1 DT Ext'!$K$5:$L$841,2,0),0)</f>
        <v>140000016</v>
      </c>
      <c r="M12" s="449"/>
      <c r="N12" s="449"/>
      <c r="O12" s="449">
        <f>IF(O10&gt;=1,VLOOKUP($B$10,'PHPM 1 DT Ext'!$K$5:$L$841,2,0),0)</f>
        <v>140000016</v>
      </c>
      <c r="P12" s="449"/>
      <c r="Q12" s="449"/>
      <c r="R12" s="449">
        <f>IF(R10&gt;=1,VLOOKUP($B$10,'PHPM 1 DT Ext'!$K$5:$L$841,2,0),0)</f>
        <v>0</v>
      </c>
      <c r="S12" s="449"/>
      <c r="T12" s="449"/>
    </row>
    <row r="13" spans="2:20" ht="12" customHeight="1">
      <c r="B13" s="518"/>
      <c r="C13" s="518"/>
      <c r="D13" s="451" t="s">
        <v>8105</v>
      </c>
      <c r="E13" s="452"/>
      <c r="F13" s="500" t="e">
        <f>ROUNDDOWN(F12,-2)</f>
        <v>#N/A</v>
      </c>
      <c r="G13" s="441"/>
      <c r="H13" s="441"/>
      <c r="I13" s="500">
        <f t="shared" ref="I13" si="8">ROUNDDOWN(I12,-2)</f>
        <v>140000000</v>
      </c>
      <c r="J13" s="441"/>
      <c r="K13" s="441"/>
      <c r="L13" s="500">
        <f t="shared" ref="L13" si="9">ROUNDDOWN(L12,-2)</f>
        <v>140000000</v>
      </c>
      <c r="M13" s="441"/>
      <c r="N13" s="441"/>
      <c r="O13" s="500">
        <f t="shared" ref="O13" si="10">ROUNDDOWN(O12,-2)</f>
        <v>140000000</v>
      </c>
      <c r="P13" s="441"/>
      <c r="Q13" s="441"/>
      <c r="R13" s="500">
        <f t="shared" ref="R13" si="11">ROUNDDOWN(R12,-2)</f>
        <v>0</v>
      </c>
      <c r="S13" s="441"/>
      <c r="T13" s="441"/>
    </row>
    <row r="14" spans="2:20" ht="12" customHeight="1">
      <c r="B14" s="475" t="s">
        <v>2882</v>
      </c>
      <c r="C14" s="475"/>
      <c r="D14" s="475" t="s">
        <v>2884</v>
      </c>
      <c r="E14" s="475"/>
      <c r="F14" s="131">
        <f>IFERROR(G14/F11,0)</f>
        <v>0</v>
      </c>
      <c r="G14" s="492" t="e">
        <f>IF(F11&lt;=F12,0,F11-F12)</f>
        <v>#N/A</v>
      </c>
      <c r="H14" s="493"/>
      <c r="I14" s="131">
        <f>IFERROR(J14/I11,0)</f>
        <v>0</v>
      </c>
      <c r="J14" s="492">
        <f>IF(I11&lt;=I12,0,I11-I12)</f>
        <v>0</v>
      </c>
      <c r="K14" s="493"/>
      <c r="L14" s="131">
        <f>IFERROR(M14/L11,0)</f>
        <v>0</v>
      </c>
      <c r="M14" s="492">
        <f>IF(L11&lt;=L12,0,L11-L12)</f>
        <v>0</v>
      </c>
      <c r="N14" s="493"/>
      <c r="O14" s="131">
        <f>IFERROR(P14/O11,0)</f>
        <v>0</v>
      </c>
      <c r="P14" s="492">
        <f>IF(O11&lt;=O12,0,O11-O12)</f>
        <v>0</v>
      </c>
      <c r="Q14" s="493"/>
      <c r="R14" s="131">
        <f>IFERROR(S14/R11,0)</f>
        <v>1</v>
      </c>
      <c r="S14" s="492">
        <f>IF(R11&lt;=R12,0,R11-R12)</f>
        <v>110000000</v>
      </c>
      <c r="T14" s="493"/>
    </row>
    <row r="15" spans="2:20" ht="12" customHeight="1">
      <c r="B15" s="475" t="s">
        <v>3</v>
      </c>
      <c r="C15" s="475"/>
      <c r="D15" s="108" t="s">
        <v>2856</v>
      </c>
      <c r="E15" s="108" t="s">
        <v>2857</v>
      </c>
      <c r="F15" s="132">
        <v>1</v>
      </c>
      <c r="G15" s="461">
        <f>F11*F15</f>
        <v>110000000</v>
      </c>
      <c r="H15" s="462"/>
      <c r="I15" s="132">
        <v>0.9</v>
      </c>
      <c r="J15" s="461">
        <f>I11*I15</f>
        <v>99000000</v>
      </c>
      <c r="K15" s="462"/>
      <c r="L15" s="132">
        <v>0.8</v>
      </c>
      <c r="M15" s="461">
        <f>L11*L15</f>
        <v>88000000</v>
      </c>
      <c r="N15" s="462"/>
      <c r="O15" s="132">
        <v>0.7</v>
      </c>
      <c r="P15" s="461">
        <f>O11*O15</f>
        <v>77000000</v>
      </c>
      <c r="Q15" s="462"/>
      <c r="R15" s="132">
        <v>0.7</v>
      </c>
      <c r="S15" s="461">
        <f>R11*R15</f>
        <v>77000000</v>
      </c>
      <c r="T15" s="462"/>
    </row>
    <row r="16" spans="2:20" ht="12" customHeight="1">
      <c r="B16" s="488" t="s">
        <v>5328</v>
      </c>
      <c r="C16" s="488"/>
      <c r="D16" s="108" t="s">
        <v>2856</v>
      </c>
      <c r="E16" s="108" t="s">
        <v>2857</v>
      </c>
      <c r="F16" s="133">
        <f>IF('Home Ext'!$O$9="Perorangan (Wiraswasta)",30%+F14,10%+F14)</f>
        <v>0.3</v>
      </c>
      <c r="G16" s="489">
        <f>F11*F16</f>
        <v>33000000</v>
      </c>
      <c r="H16" s="489"/>
      <c r="I16" s="133">
        <f>IF('Home Ext'!$O$9="Perorangan (Wiraswasta)",30%+I14,10%+I14)</f>
        <v>0.3</v>
      </c>
      <c r="J16" s="527">
        <f>I11*I16</f>
        <v>33000000</v>
      </c>
      <c r="K16" s="528"/>
      <c r="L16" s="133">
        <f>IF('Home Ext'!$O$9="Perorangan (Wiraswasta)",30%+L14,10%+L14)</f>
        <v>0.3</v>
      </c>
      <c r="M16" s="489">
        <f>L11*L16</f>
        <v>33000000</v>
      </c>
      <c r="N16" s="489"/>
      <c r="O16" s="133">
        <f>IF('Home Ext'!$O$9="Perorangan (Wiraswasta)",30%+O14,10%+O14)</f>
        <v>0.3</v>
      </c>
      <c r="P16" s="489">
        <f>O11*O16</f>
        <v>33000000</v>
      </c>
      <c r="Q16" s="489"/>
      <c r="R16" s="133">
        <f>IF('Home Ext'!$O$9="Perorangan (Wiraswasta)",30%+R14,10%+R14)</f>
        <v>1.3</v>
      </c>
      <c r="S16" s="489">
        <f>R11*R16</f>
        <v>143000000</v>
      </c>
      <c r="T16" s="489"/>
    </row>
    <row r="17" spans="2:20" ht="12" customHeight="1">
      <c r="B17" s="475" t="s">
        <v>1615</v>
      </c>
      <c r="C17" s="475"/>
      <c r="D17" s="108" t="s">
        <v>2856</v>
      </c>
      <c r="E17" s="108" t="s">
        <v>2857</v>
      </c>
      <c r="F17" s="134">
        <f>100%-F16</f>
        <v>0.7</v>
      </c>
      <c r="G17" s="461">
        <f>F11-G16</f>
        <v>77000000</v>
      </c>
      <c r="H17" s="462"/>
      <c r="I17" s="134">
        <f>100%-I16</f>
        <v>0.7</v>
      </c>
      <c r="J17" s="461">
        <f>I11-J16</f>
        <v>77000000</v>
      </c>
      <c r="K17" s="462"/>
      <c r="L17" s="134">
        <f>100%-L16</f>
        <v>0.7</v>
      </c>
      <c r="M17" s="461">
        <f>L11-M16</f>
        <v>77000000</v>
      </c>
      <c r="N17" s="462"/>
      <c r="O17" s="134">
        <f>100%-O16</f>
        <v>0.7</v>
      </c>
      <c r="P17" s="461">
        <f>O11-P16</f>
        <v>77000000</v>
      </c>
      <c r="Q17" s="462"/>
      <c r="R17" s="134">
        <f>100%-R16</f>
        <v>-0.30000000000000004</v>
      </c>
      <c r="S17" s="461">
        <f>R11-S16</f>
        <v>-33000000</v>
      </c>
      <c r="T17" s="462"/>
    </row>
    <row r="18" spans="2:20" ht="12" customHeight="1">
      <c r="B18" s="475" t="s">
        <v>2883</v>
      </c>
      <c r="C18" s="475"/>
      <c r="D18" s="108" t="s">
        <v>5321</v>
      </c>
      <c r="E18" s="108" t="s">
        <v>5322</v>
      </c>
      <c r="F18" s="83" t="e">
        <f>VLOOKUP($I$7,Product!$B$6:$K$25,1+F9,0)</f>
        <v>#N/A</v>
      </c>
      <c r="G18" s="84" t="e">
        <f>IF($D$6="ADDM",(((PMT(F18/12,G9,1,0,1)*(-1))*G9)-1)*12/G9,IF($D$6="ADDB",(((PMT(F18/12,G9,1,0,0)*(-1))*G9)-1)*12/G9," "))</f>
        <v>#N/A</v>
      </c>
      <c r="H18" s="224" t="e">
        <f>G18+$S$5</f>
        <v>#N/A</v>
      </c>
      <c r="I18" s="83" t="e">
        <f>VLOOKUP($I$7,Product!$B$6:$K$25,1+I9,0)</f>
        <v>#N/A</v>
      </c>
      <c r="J18" s="84" t="e">
        <f>IF($D$6="ADDM",(((PMT(I18/12,J9,1,0,1)*(-1))*J9)-1)*12/J9,IF($D$6="ADDB",(((PMT(I18/12,J9,1,0,0)*(-1))*J9)-1)*12/J9," "))</f>
        <v>#N/A</v>
      </c>
      <c r="K18" s="224" t="e">
        <f>J18+$S$5</f>
        <v>#N/A</v>
      </c>
      <c r="L18" s="83" t="e">
        <f>VLOOKUP($I$7,Product!$B$6:$K$25,1+L9,0)</f>
        <v>#N/A</v>
      </c>
      <c r="M18" s="84" t="e">
        <f>IF($D$6="ADDM",(((PMT(L18/12,M9,1,0,1)*(-1))*M9)-1)*12/M9,IF($D$6="ADDB",(((PMT(L18/12,M9,1,0,0)*(-1))*M9)-1)*12/M9," "))</f>
        <v>#N/A</v>
      </c>
      <c r="N18" s="224" t="e">
        <f>M18+$S$5</f>
        <v>#N/A</v>
      </c>
      <c r="O18" s="83" t="e">
        <f>VLOOKUP($I$7,Product!$B$6:$K$25,1+O9,0)</f>
        <v>#N/A</v>
      </c>
      <c r="P18" s="84" t="e">
        <f>IF($D$6="ADDM",(((PMT(O18/12,P9,1,0,1)*(-1))*P9)-1)*12/P9,IF($D$6="ADDB",(((PMT(O18/12,P9,1,0,0)*(-1))*P9)-1)*12/P9," "))</f>
        <v>#N/A</v>
      </c>
      <c r="Q18" s="224" t="e">
        <f>P18+$S$5</f>
        <v>#N/A</v>
      </c>
      <c r="R18" s="83" t="e">
        <f>VLOOKUP($I$7,Product!$B$6:$K$25,1+R9,0)</f>
        <v>#N/A</v>
      </c>
      <c r="S18" s="84" t="e">
        <f>IF($D$6="ADDM",(((PMT(R18/12,S9,1,0,1)*(-1))*S9)-1)*12/S9,IF($D$6="ADDB",(((PMT(R18/12,S9,1,0,0)*(-1))*S9)-1)*12/S9," "))</f>
        <v>#N/A</v>
      </c>
      <c r="T18" s="224" t="e">
        <f>S18+$S$5</f>
        <v>#N/A</v>
      </c>
    </row>
    <row r="19" spans="2:20" ht="12" customHeight="1">
      <c r="B19" s="451" t="s">
        <v>2872</v>
      </c>
      <c r="C19" s="453"/>
      <c r="D19" s="108" t="s">
        <v>2856</v>
      </c>
      <c r="E19" s="108" t="s">
        <v>2857</v>
      </c>
      <c r="F19" s="83" t="e">
        <f>(H18*F9)</f>
        <v>#N/A</v>
      </c>
      <c r="G19" s="473" t="e">
        <f>G17*F19</f>
        <v>#N/A</v>
      </c>
      <c r="H19" s="474"/>
      <c r="I19" s="83" t="e">
        <f>(K18*I9)</f>
        <v>#N/A</v>
      </c>
      <c r="J19" s="473" t="e">
        <f>J17*I19</f>
        <v>#N/A</v>
      </c>
      <c r="K19" s="474"/>
      <c r="L19" s="83" t="e">
        <f>(N18*L9)</f>
        <v>#N/A</v>
      </c>
      <c r="M19" s="473" t="e">
        <f>M17*L19</f>
        <v>#N/A</v>
      </c>
      <c r="N19" s="474"/>
      <c r="O19" s="83" t="e">
        <f>(Q18*O9)</f>
        <v>#N/A</v>
      </c>
      <c r="P19" s="473" t="e">
        <f>P17*O19</f>
        <v>#N/A</v>
      </c>
      <c r="Q19" s="474"/>
      <c r="R19" s="83" t="e">
        <f>(T18*R9)</f>
        <v>#N/A</v>
      </c>
      <c r="S19" s="473" t="e">
        <f>S17*R19</f>
        <v>#N/A</v>
      </c>
      <c r="T19" s="474"/>
    </row>
    <row r="20" spans="2:20" ht="12" customHeight="1">
      <c r="B20" s="451" t="s">
        <v>5366</v>
      </c>
      <c r="C20" s="452"/>
      <c r="D20" s="452"/>
      <c r="E20" s="453"/>
      <c r="F20" s="83"/>
      <c r="G20" s="482" t="e">
        <f>G17+G19</f>
        <v>#N/A</v>
      </c>
      <c r="H20" s="483"/>
      <c r="I20" s="83"/>
      <c r="J20" s="482" t="e">
        <f>J17+J19</f>
        <v>#N/A</v>
      </c>
      <c r="K20" s="483"/>
      <c r="L20" s="83"/>
      <c r="M20" s="482" t="e">
        <f>M17+M19</f>
        <v>#N/A</v>
      </c>
      <c r="N20" s="483"/>
      <c r="O20" s="83"/>
      <c r="P20" s="482" t="e">
        <f>P17+P19</f>
        <v>#N/A</v>
      </c>
      <c r="Q20" s="483"/>
      <c r="R20" s="83"/>
      <c r="S20" s="482" t="e">
        <f>S17+S19</f>
        <v>#N/A</v>
      </c>
      <c r="T20" s="483"/>
    </row>
    <row r="21" spans="2:20" ht="12" customHeight="1">
      <c r="B21" s="522" t="s">
        <v>285</v>
      </c>
      <c r="C21" s="522"/>
      <c r="D21" s="522"/>
      <c r="E21" s="522"/>
      <c r="F21" s="523" t="e">
        <f>IF(F12=0,0,ROUNDUP(G20/G9,-3))</f>
        <v>#N/A</v>
      </c>
      <c r="G21" s="523"/>
      <c r="H21" s="523"/>
      <c r="I21" s="523" t="e">
        <f>IF(I12=0,0,ROUNDUP(J20/J9,-3))</f>
        <v>#N/A</v>
      </c>
      <c r="J21" s="523"/>
      <c r="K21" s="523"/>
      <c r="L21" s="523" t="e">
        <f>IF(L12=0,0,ROUNDUP(M20/M9,-3))</f>
        <v>#N/A</v>
      </c>
      <c r="M21" s="523"/>
      <c r="N21" s="523"/>
      <c r="O21" s="523" t="e">
        <f>IF(O12=0,0,ROUNDUP(P20/P9,-3))</f>
        <v>#N/A</v>
      </c>
      <c r="P21" s="523"/>
      <c r="Q21" s="523"/>
      <c r="R21" s="523">
        <f>IF(R12=0,0,ROUNDUP(S20/S9,-3))</f>
        <v>0</v>
      </c>
      <c r="S21" s="523"/>
      <c r="T21" s="523"/>
    </row>
    <row r="22" spans="2:20" ht="12" customHeight="1">
      <c r="B22" s="521" t="s">
        <v>286</v>
      </c>
      <c r="C22" s="521"/>
      <c r="D22" s="521"/>
      <c r="E22" s="521"/>
      <c r="F22" s="444"/>
      <c r="G22" s="444"/>
      <c r="H22" s="444"/>
      <c r="I22" s="444"/>
      <c r="J22" s="444"/>
      <c r="K22" s="444"/>
      <c r="L22" s="444"/>
      <c r="M22" s="444"/>
      <c r="N22" s="444"/>
      <c r="O22" s="444"/>
      <c r="P22" s="444"/>
      <c r="Q22" s="444"/>
      <c r="R22" s="444"/>
      <c r="S22" s="444"/>
      <c r="T22" s="444"/>
    </row>
    <row r="23" spans="2:20" ht="12" customHeight="1">
      <c r="B23" s="475" t="s">
        <v>283</v>
      </c>
      <c r="C23" s="475"/>
      <c r="D23" s="475"/>
      <c r="E23" s="475"/>
      <c r="F23" s="449" t="str">
        <f>IF(OR($I$8="Comprehensive 1 tahun",$I$8="Comprehensive All Tenor"),"Comprehensive","TLO")</f>
        <v>TLO</v>
      </c>
      <c r="G23" s="449"/>
      <c r="H23" s="449"/>
      <c r="I23" s="455" t="str">
        <f>IF($I$8="Comprehensive All Tenor","Comprehensive","TLO")</f>
        <v>TLO</v>
      </c>
      <c r="J23" s="456"/>
      <c r="K23" s="457"/>
      <c r="L23" s="455" t="str">
        <f>IF($I$8="Comprehensive All Tenor","Comprehensive","TLO")</f>
        <v>TLO</v>
      </c>
      <c r="M23" s="456"/>
      <c r="N23" s="457"/>
      <c r="O23" s="455" t="str">
        <f>IF($I$8="Comprehensive All Tenor","Comprehensive","TLO")</f>
        <v>TLO</v>
      </c>
      <c r="P23" s="456"/>
      <c r="Q23" s="457"/>
      <c r="R23" s="455" t="str">
        <f>IF($I$8="Comprehensive All Tenor","Comprehensive","TLO")</f>
        <v>TLO</v>
      </c>
      <c r="S23" s="456"/>
      <c r="T23" s="457"/>
    </row>
    <row r="24" spans="2:20" ht="12" customHeight="1">
      <c r="B24" s="86"/>
      <c r="C24" s="451" t="s">
        <v>5331</v>
      </c>
      <c r="D24" s="453"/>
      <c r="E24" s="87"/>
      <c r="F24" s="135">
        <f>IF(F23="Comprehensive",IF(AND(G15&gt;=1,G15&lt;=125000000),'Asr Ext'!$C$22,IF(AND(G15&gt;125000000,G15&lt;=200000000),'Asr Ext'!$C$23,IF(AND(G15&gt;200000000,G15&lt;=400000000),'Asr Ext'!$C$24,IF(AND(G15&gt;400000000,G15&lt;=800000000),'Asr Ext'!$C$25,'Asr Ext'!$C$26)))),IF(AND(G15&gt;=1,G15&lt;=125000000),'Asr Ext'!$D$22,IF(AND(G15&gt;125000000,G15&lt;=200000000),'Asr Ext'!$D$23,IF(AND(G15&gt;200000000,G15&lt;=400000000),'Asr Ext'!$D$24,IF(AND(G15&gt;400000000,G15&lt;=800000000),'Asr Ext'!$D$25,'Asr Ext'!$D$26)))))</f>
        <v>6.4999999999999997E-3</v>
      </c>
      <c r="G24" s="449">
        <f>F24*G15</f>
        <v>715000</v>
      </c>
      <c r="H24" s="449"/>
      <c r="I24" s="135">
        <f>IF(I23="Comprehensive",IF(AND(J15&gt;=1,J15&lt;=125000000),'Asr Ext'!$C$22,IF(AND(J15&gt;125000000,J15&lt;=200000000),'Asr Ext'!$C$23,IF(AND(J15&gt;200000000,J15&lt;=400000000),'Asr Ext'!$C$24,IF(AND(J15&gt;400000000,J15&lt;=800000000),'Asr Ext'!$C$25,'Asr Ext'!$C$26)))),IF(AND(J15&gt;=1,J15&lt;=125000000),'Asr Ext'!$D$22,IF(AND(J15&gt;125000000,J15&lt;=200000000),'Asr Ext'!$D$23,IF(AND(J15&gt;200000000,J15&lt;=400000000),'Asr Ext'!$D$24,IF(AND(J15&gt;400000000,J15&lt;=800000000),'Asr Ext'!$D$25,'Asr Ext'!$D$26)))))</f>
        <v>6.4999999999999997E-3</v>
      </c>
      <c r="J24" s="449">
        <f>(I24*J15)+G24</f>
        <v>1358500</v>
      </c>
      <c r="K24" s="449"/>
      <c r="L24" s="135">
        <f>IF(L23="Comprehensive",IF(AND(M15&gt;=1,M15&lt;=125000000),'Asr Ext'!$C$22,IF(AND(M15&gt;125000000,M15&lt;=200000000),'Asr Ext'!$C$23,IF(AND(M15&gt;200000000,M15&lt;=400000000),'Asr Ext'!$C$24,IF(AND(M15&gt;400000000,M15&lt;=800000000),'Asr Ext'!$C$25,'Asr Ext'!$C$26)))),IF(AND(M15&gt;=1,M15&lt;=125000000),'Asr Ext'!$D$22,IF(AND(M15&gt;125000000,M15&lt;=200000000),'Asr Ext'!$D$23,IF(AND(M15&gt;200000000,M15&lt;=400000000),'Asr Ext'!$D$24,IF(AND(M15&gt;400000000,M15&lt;=800000000),'Asr Ext'!$D$25,'Asr Ext'!$D$26)))))</f>
        <v>6.4999999999999997E-3</v>
      </c>
      <c r="M24" s="449">
        <f>(L24*M15)+J24</f>
        <v>1930500</v>
      </c>
      <c r="N24" s="449"/>
      <c r="O24" s="135">
        <f>IF(O23="Comprehensive",IF(AND(P15&gt;=1,P15&lt;=125000000),'Asr Ext'!$C$22,IF(AND(P15&gt;125000000,P15&lt;=200000000),'Asr Ext'!$C$23,IF(AND(P15&gt;200000000,P15&lt;=400000000),'Asr Ext'!$C$24,IF(AND(P15&gt;400000000,P15&lt;=800000000),'Asr Ext'!$C$25,'Asr Ext'!$C$26)))),IF(AND(P15&gt;=1,P15&lt;=125000000),'Asr Ext'!$D$22,IF(AND(P15&gt;125000000,P15&lt;=200000000),'Asr Ext'!$D$23,IF(AND(P15&gt;200000000,P15&lt;=400000000),'Asr Ext'!$D$24,IF(AND(P15&gt;400000000,P15&lt;=800000000),'Asr Ext'!$D$25,'Asr Ext'!$D$26)))))</f>
        <v>6.4999999999999997E-3</v>
      </c>
      <c r="P24" s="449">
        <f>(O24*P15)+M24</f>
        <v>2431000</v>
      </c>
      <c r="Q24" s="449"/>
      <c r="R24" s="135">
        <f>IF(R23="Comprehensive",IF(AND(S15&gt;=1,S15&lt;=125000000),'Asr Ext'!$C$22,IF(AND(S15&gt;125000000,S15&lt;=200000000),'Asr Ext'!$C$23,IF(AND(S15&gt;200000000,S15&lt;=400000000),'Asr Ext'!$C$24,IF(AND(S15&gt;400000000,S15&lt;=800000000),'Asr Ext'!$C$25,'Asr Ext'!$C$26)))),IF(AND(S15&gt;=1,S15&lt;=125000000),'Asr Ext'!$D$22,IF(AND(S15&gt;125000000,S15&lt;=200000000),'Asr Ext'!$D$23,IF(AND(S15&gt;200000000,S15&lt;=400000000),'Asr Ext'!$D$24,IF(AND(S15&gt;400000000,S15&lt;=800000000),'Asr Ext'!$D$25,'Asr Ext'!$D$26)))))</f>
        <v>6.4999999999999997E-3</v>
      </c>
      <c r="S24" s="449">
        <f>(R24*S15)+P24</f>
        <v>2931500</v>
      </c>
      <c r="T24" s="449"/>
    </row>
    <row r="25" spans="2:20" ht="12" customHeight="1">
      <c r="B25" s="86"/>
      <c r="C25" s="451" t="s">
        <v>18</v>
      </c>
      <c r="D25" s="453"/>
      <c r="E25" s="87"/>
      <c r="F25" s="135">
        <f>IFERROR(IF(F23="Comprehensive",VLOOKUP($D$8,'Asr Ext'!$L$6:$N$20,3,0),0),0)</f>
        <v>0</v>
      </c>
      <c r="G25" s="449">
        <f>G24*F25</f>
        <v>0</v>
      </c>
      <c r="H25" s="449"/>
      <c r="I25" s="135">
        <f>IFERROR(IF(I23="Comprehensive",VLOOKUP($D$8,'Asr Ext'!$L$6:$N$20,3,0),0),0)</f>
        <v>0</v>
      </c>
      <c r="J25" s="449">
        <f>(J24*I25)+G25</f>
        <v>0</v>
      </c>
      <c r="K25" s="449"/>
      <c r="L25" s="135">
        <f>IFERROR(IF(L23="Comprehensive",VLOOKUP($D$8,'Asr Ext'!$L$6:$N$20,3,0),0),0)</f>
        <v>0</v>
      </c>
      <c r="M25" s="449">
        <f>(M24*L25)+J25</f>
        <v>0</v>
      </c>
      <c r="N25" s="449"/>
      <c r="O25" s="135">
        <f>IFERROR(IF(O23="Comprehensive",VLOOKUP($D$8,'Asr Ext'!$L$6:$N$20,3,0),0),0)</f>
        <v>0</v>
      </c>
      <c r="P25" s="449">
        <f>(P24*O25)+M25</f>
        <v>0</v>
      </c>
      <c r="Q25" s="449"/>
      <c r="R25" s="135">
        <f>IFERROR(IF(R23="Comprehensive",VLOOKUP($D$8,'Asr Ext'!$L$6:$N$20,3,0),0),0)</f>
        <v>0</v>
      </c>
      <c r="S25" s="449">
        <f>(S24*R25)+P25</f>
        <v>0</v>
      </c>
      <c r="T25" s="449"/>
    </row>
    <row r="26" spans="2:20" ht="12" customHeight="1">
      <c r="B26" s="86"/>
      <c r="C26" s="475" t="s">
        <v>4</v>
      </c>
      <c r="D26" s="475"/>
      <c r="E26" s="152" t="s">
        <v>8188</v>
      </c>
      <c r="F26" s="85">
        <f>IF($E$26="YA",IF(F23="Comprehensive",0.1%,0%),0)</f>
        <v>0</v>
      </c>
      <c r="G26" s="449">
        <f>F26*G15</f>
        <v>0</v>
      </c>
      <c r="H26" s="449"/>
      <c r="I26" s="85">
        <f>IF($E$26="YA",IF(I23="Comprehensive",0.1%,0%),0)</f>
        <v>0</v>
      </c>
      <c r="J26" s="449">
        <f>(I26*J15)+G26</f>
        <v>0</v>
      </c>
      <c r="K26" s="449"/>
      <c r="L26" s="85">
        <f>IF($E$26="YA",IF(L23="Comprehensive",0.1%,0%),0)</f>
        <v>0</v>
      </c>
      <c r="M26" s="449">
        <f>(L26*M15)+J26</f>
        <v>0</v>
      </c>
      <c r="N26" s="449"/>
      <c r="O26" s="85">
        <f>IF($E$26="YA",IF(O23="Comprehensive",0.1%,0%),0)</f>
        <v>0</v>
      </c>
      <c r="P26" s="449">
        <f>(O26*P15)+M26</f>
        <v>0</v>
      </c>
      <c r="Q26" s="449"/>
      <c r="R26" s="85">
        <f>IF($E$26="YA",IF(R23="Comprehensive",0.1%,0%),0)</f>
        <v>0</v>
      </c>
      <c r="S26" s="449">
        <f>(R26*S15)+P26</f>
        <v>0</v>
      </c>
      <c r="T26" s="449"/>
    </row>
    <row r="27" spans="2:20" ht="12" customHeight="1">
      <c r="B27" s="86"/>
      <c r="C27" s="475" t="s">
        <v>5</v>
      </c>
      <c r="D27" s="475"/>
      <c r="E27" s="152" t="s">
        <v>8188</v>
      </c>
      <c r="F27" s="136">
        <f>IF($E$27="YA",IF(F23="Comprehensive",0.1%,0%),0)</f>
        <v>0</v>
      </c>
      <c r="G27" s="449">
        <f>F27*G15</f>
        <v>0</v>
      </c>
      <c r="H27" s="449"/>
      <c r="I27" s="136">
        <f>IF($E$27="YA",IF(I23="Comprehensive",0.1%,0%),0)</f>
        <v>0</v>
      </c>
      <c r="J27" s="449">
        <f>(I27*J15)+G27</f>
        <v>0</v>
      </c>
      <c r="K27" s="449"/>
      <c r="L27" s="136">
        <f>IF($E$27="YA",IF(L23="Comprehensive",0.1%,0%),0)</f>
        <v>0</v>
      </c>
      <c r="M27" s="449">
        <f>(L27*M15)+J27</f>
        <v>0</v>
      </c>
      <c r="N27" s="449"/>
      <c r="O27" s="136">
        <f>IF($E$27="YA",IF(O23="Comprehensive",0.1%,0%),0)</f>
        <v>0</v>
      </c>
      <c r="P27" s="449">
        <f>(O27*P15)+M27</f>
        <v>0</v>
      </c>
      <c r="Q27" s="449"/>
      <c r="R27" s="136">
        <f>IF($E$27="YA",IF(R23="Comprehensive",0.1%,0%),0)</f>
        <v>0</v>
      </c>
      <c r="S27" s="449">
        <f>(R27*S15)+P27</f>
        <v>0</v>
      </c>
      <c r="T27" s="449"/>
    </row>
    <row r="28" spans="2:20" ht="12" customHeight="1">
      <c r="B28" s="86"/>
      <c r="C28" s="475" t="s">
        <v>14</v>
      </c>
      <c r="D28" s="475"/>
      <c r="E28" s="152" t="s">
        <v>8188</v>
      </c>
      <c r="F28" s="136">
        <f>IF($E$28="YA",IF(F23="Comprehensive",0.05%,0%),0)</f>
        <v>0</v>
      </c>
      <c r="G28" s="449">
        <f>F28*G15</f>
        <v>0</v>
      </c>
      <c r="H28" s="449"/>
      <c r="I28" s="136">
        <f>IF($E$28="YA",IF(I23="Comprehensive",0.05%,0%),0)</f>
        <v>0</v>
      </c>
      <c r="J28" s="449">
        <f>(I28*J15)+G28</f>
        <v>0</v>
      </c>
      <c r="K28" s="449"/>
      <c r="L28" s="136">
        <f>IF($E$28="YA",IF(L23="Comprehensive",0.05%,0%),0)</f>
        <v>0</v>
      </c>
      <c r="M28" s="449">
        <f>(L28*M15)+J28</f>
        <v>0</v>
      </c>
      <c r="N28" s="449"/>
      <c r="O28" s="136">
        <f>IF($E$28="YA",IF(O23="Comprehensive",0.05%,0%),0)</f>
        <v>0</v>
      </c>
      <c r="P28" s="449">
        <f>(O28*P15)+M28</f>
        <v>0</v>
      </c>
      <c r="Q28" s="449"/>
      <c r="R28" s="136">
        <f>IF($E$28="YA",IF(R23="Comprehensive",0.05%,0%),0)</f>
        <v>0</v>
      </c>
      <c r="S28" s="449">
        <f>(R28*S15)+P28</f>
        <v>0</v>
      </c>
      <c r="T28" s="449"/>
    </row>
    <row r="29" spans="2:20" ht="12" customHeight="1">
      <c r="B29" s="86"/>
      <c r="C29" s="475" t="s">
        <v>15</v>
      </c>
      <c r="D29" s="475"/>
      <c r="E29" s="152" t="s">
        <v>8188</v>
      </c>
      <c r="F29" s="136">
        <f>IF($E$29="YA",IF(F23="Comprehensive",0.05%,0%),0)</f>
        <v>0</v>
      </c>
      <c r="G29" s="449">
        <f>F29*G15</f>
        <v>0</v>
      </c>
      <c r="H29" s="449"/>
      <c r="I29" s="136">
        <f>IF($E$29="YA",IF(I23="Comprehensive",0.05%,0%),0)</f>
        <v>0</v>
      </c>
      <c r="J29" s="449">
        <f>(I29*J15)+G29</f>
        <v>0</v>
      </c>
      <c r="K29" s="449"/>
      <c r="L29" s="136">
        <f>IF($E$29="YA",IF(L23="Comprehensive",0.05%,0%),0)</f>
        <v>0</v>
      </c>
      <c r="M29" s="449">
        <f>(L29*M15)+J29</f>
        <v>0</v>
      </c>
      <c r="N29" s="449"/>
      <c r="O29" s="136">
        <f>IF($E$29="YA",IF(O23="Comprehensive",0.05%,0%),0)</f>
        <v>0</v>
      </c>
      <c r="P29" s="449">
        <f>(O29*P15)+M29</f>
        <v>0</v>
      </c>
      <c r="Q29" s="449"/>
      <c r="R29" s="136">
        <f>IF($E$29="YA",IF(R23="Comprehensive",0.05%,0%),0)</f>
        <v>0</v>
      </c>
      <c r="S29" s="449">
        <f>(R29*S15)+P29</f>
        <v>0</v>
      </c>
      <c r="T29" s="449"/>
    </row>
    <row r="30" spans="2:20" ht="12" customHeight="1">
      <c r="B30" s="86"/>
      <c r="C30" s="451" t="s">
        <v>5363</v>
      </c>
      <c r="D30" s="452"/>
      <c r="E30" s="453"/>
      <c r="F30" s="455">
        <f>SUM(G24:H29)</f>
        <v>715000</v>
      </c>
      <c r="G30" s="536"/>
      <c r="H30" s="537"/>
      <c r="I30" s="455">
        <f t="shared" ref="I30" si="12">SUM(J24:K29)</f>
        <v>1358500</v>
      </c>
      <c r="J30" s="536"/>
      <c r="K30" s="537"/>
      <c r="L30" s="455">
        <f t="shared" ref="L30" si="13">SUM(M24:N29)</f>
        <v>1930500</v>
      </c>
      <c r="M30" s="536"/>
      <c r="N30" s="537"/>
      <c r="O30" s="455">
        <f t="shared" ref="O30" si="14">SUM(P24:Q29)</f>
        <v>2431000</v>
      </c>
      <c r="P30" s="536"/>
      <c r="Q30" s="537"/>
      <c r="R30" s="455">
        <f t="shared" ref="R30" si="15">SUM(S24:T29)</f>
        <v>2931500</v>
      </c>
      <c r="S30" s="536"/>
      <c r="T30" s="537"/>
    </row>
    <row r="31" spans="2:20" ht="12" customHeight="1">
      <c r="B31" s="86"/>
      <c r="C31" s="475" t="s">
        <v>23</v>
      </c>
      <c r="D31" s="475"/>
      <c r="E31" s="152" t="s">
        <v>8188</v>
      </c>
      <c r="F31" s="135"/>
      <c r="G31" s="455"/>
      <c r="H31" s="457"/>
      <c r="I31" s="130"/>
      <c r="J31" s="455"/>
      <c r="K31" s="457"/>
      <c r="L31" s="130"/>
      <c r="M31" s="455"/>
      <c r="N31" s="457"/>
      <c r="O31" s="130"/>
      <c r="P31" s="455"/>
      <c r="Q31" s="457"/>
      <c r="R31" s="130"/>
      <c r="S31" s="455"/>
      <c r="T31" s="457"/>
    </row>
    <row r="32" spans="2:20" ht="12" customHeight="1">
      <c r="B32" s="86"/>
      <c r="C32" s="475" t="s">
        <v>381</v>
      </c>
      <c r="D32" s="475"/>
      <c r="E32" s="152" t="s">
        <v>8188</v>
      </c>
      <c r="F32" s="135"/>
      <c r="G32" s="455"/>
      <c r="H32" s="457"/>
      <c r="I32" s="130"/>
      <c r="J32" s="455"/>
      <c r="K32" s="457"/>
      <c r="L32" s="130"/>
      <c r="M32" s="455"/>
      <c r="N32" s="457"/>
      <c r="O32" s="130"/>
      <c r="P32" s="455"/>
      <c r="Q32" s="457"/>
      <c r="R32" s="130"/>
      <c r="S32" s="455"/>
      <c r="T32" s="457"/>
    </row>
    <row r="33" spans="2:20" ht="12" customHeight="1">
      <c r="B33" s="86"/>
      <c r="C33" s="87" t="s">
        <v>13</v>
      </c>
      <c r="D33" s="153">
        <v>0</v>
      </c>
      <c r="E33" s="152" t="s">
        <v>8188</v>
      </c>
      <c r="F33" s="130"/>
      <c r="G33" s="449">
        <f>IF(F23="Comprehensive",VLOOKUP(F9,'Asr Ext'!$G$40:$M$44,7,0),0)</f>
        <v>0</v>
      </c>
      <c r="H33" s="449"/>
      <c r="I33" s="130"/>
      <c r="J33" s="449">
        <f>IF(I23="Comprehensive",VLOOKUP(I9,'Asr Ext'!$G$40:$M$44,7,0),0)+G33</f>
        <v>0</v>
      </c>
      <c r="K33" s="449"/>
      <c r="L33" s="130"/>
      <c r="M33" s="449">
        <f>IF(L23="Comprehensive",VLOOKUP(L9,'Asr Ext'!$G$40:$M$44,7,0),0)+J33</f>
        <v>0</v>
      </c>
      <c r="N33" s="449"/>
      <c r="O33" s="130"/>
      <c r="P33" s="449">
        <f>IF(O23="Comprehensive",VLOOKUP(O9,'Asr Ext'!$G$40:$M$44,7,0),0)+M33</f>
        <v>0</v>
      </c>
      <c r="Q33" s="449"/>
      <c r="R33" s="130"/>
      <c r="S33" s="449">
        <f>IF(R23="Comprehensive",VLOOKUP(R9,'Asr Ext'!$G$40:$M$44,7,0),0)+P33</f>
        <v>0</v>
      </c>
      <c r="T33" s="449"/>
    </row>
    <row r="34" spans="2:20" ht="12" customHeight="1">
      <c r="B34" s="86"/>
      <c r="C34" s="87" t="s">
        <v>16</v>
      </c>
      <c r="D34" s="153">
        <v>0</v>
      </c>
      <c r="E34" s="152" t="s">
        <v>8188</v>
      </c>
      <c r="F34" s="136">
        <f>IF($E$34="YA",IF(F23="Comprehensive",0.5%,0%),0)</f>
        <v>0</v>
      </c>
      <c r="G34" s="455">
        <f>$D$34*F34</f>
        <v>0</v>
      </c>
      <c r="H34" s="457"/>
      <c r="I34" s="136">
        <f>IF($E$34="YA",IF(I23="Comprehensive",0.5%,0%),0)</f>
        <v>0</v>
      </c>
      <c r="J34" s="455">
        <f>(I34*$D$34)+G34</f>
        <v>0</v>
      </c>
      <c r="K34" s="457"/>
      <c r="L34" s="136">
        <f>IF($E$34="YA",IF(L23="Comprehensive",0.5%,0%),0)</f>
        <v>0</v>
      </c>
      <c r="M34" s="455">
        <f>(L34*$D$34)+J34</f>
        <v>0</v>
      </c>
      <c r="N34" s="457"/>
      <c r="O34" s="136">
        <f>IF($E$34="YA",IF(O23="Comprehensive",0.5%,0%),0)</f>
        <v>0</v>
      </c>
      <c r="P34" s="455">
        <f>(O34*$D$34)+M34</f>
        <v>0</v>
      </c>
      <c r="Q34" s="457"/>
      <c r="R34" s="136">
        <f>IF($E$34="YA",IF(R23="Comprehensive",0.5%,0%),0)</f>
        <v>0</v>
      </c>
      <c r="S34" s="455">
        <f>(R34*$D$34)+P34</f>
        <v>0</v>
      </c>
      <c r="T34" s="457"/>
    </row>
    <row r="35" spans="2:20" ht="12" customHeight="1">
      <c r="B35" s="86"/>
      <c r="C35" s="87" t="s">
        <v>17</v>
      </c>
      <c r="D35" s="153">
        <v>0</v>
      </c>
      <c r="E35" s="155">
        <v>0</v>
      </c>
      <c r="F35" s="136">
        <f>IF(AND(F23="Comprehensive",$E$35&gt;0),0.1%,0%)*E35</f>
        <v>0</v>
      </c>
      <c r="G35" s="455">
        <f>F35*$D$35</f>
        <v>0</v>
      </c>
      <c r="H35" s="457"/>
      <c r="I35" s="136">
        <f>IF(AND(I23="Comprehensive",$E$35&gt;0),0.1%,0%)*H35</f>
        <v>0</v>
      </c>
      <c r="J35" s="455">
        <f>(I35*$D$35)+G35</f>
        <v>0</v>
      </c>
      <c r="K35" s="457"/>
      <c r="L35" s="136">
        <f>IF(AND(L23="Comprehensive",$E$35&gt;0),0.1%,0%)*K35</f>
        <v>0</v>
      </c>
      <c r="M35" s="455">
        <f>(L35*$D$35)+J35</f>
        <v>0</v>
      </c>
      <c r="N35" s="457"/>
      <c r="O35" s="136">
        <f>IF(AND(O23="Comprehensive",$E$35&gt;0),0.1%,0%)*N35</f>
        <v>0</v>
      </c>
      <c r="P35" s="455">
        <f>(O35*$D$35)+M35</f>
        <v>0</v>
      </c>
      <c r="Q35" s="457"/>
      <c r="R35" s="136">
        <f>IF(AND(R23="Comprehensive",$E$35&gt;0),0.1%,0%)*Q35</f>
        <v>0</v>
      </c>
      <c r="S35" s="455">
        <f>(R35*$D$35)+P35</f>
        <v>0</v>
      </c>
      <c r="T35" s="457"/>
    </row>
    <row r="36" spans="2:20" ht="12" customHeight="1">
      <c r="B36" s="87"/>
      <c r="C36" s="475" t="s">
        <v>282</v>
      </c>
      <c r="D36" s="475"/>
      <c r="E36" s="154" t="s">
        <v>8188</v>
      </c>
      <c r="F36" s="135">
        <f>IF($E$36="Ya",IF(OR($I$6="Passenger",G17&lt;1000000000),VLOOKUP($S$8,'Asr Ext'!$K$70:$P$73,F9+1,0),0),0)</f>
        <v>0</v>
      </c>
      <c r="G36" s="455">
        <f>F11*F36</f>
        <v>0</v>
      </c>
      <c r="H36" s="457"/>
      <c r="I36" s="135">
        <f>IF($E$36="Ya",IF(OR($I$6="Passenger",J17&lt;1000000000),VLOOKUP($S$8,'Asr Ext'!$K$70:$P$73,I9+1,0),0),0)</f>
        <v>0</v>
      </c>
      <c r="J36" s="455">
        <f>I11*I36</f>
        <v>0</v>
      </c>
      <c r="K36" s="457"/>
      <c r="L36" s="135">
        <f>IF($E$36="Ya",IF(OR($I$6="Passenger",M17&lt;1000000000),VLOOKUP($S$8,'Asr Ext'!$K$70:$P$73,L9+1,0),0),0)</f>
        <v>0</v>
      </c>
      <c r="M36" s="455">
        <f>L11*L36</f>
        <v>0</v>
      </c>
      <c r="N36" s="457"/>
      <c r="O36" s="135">
        <f>IF($E$36="Ya",IF(OR($I$6="Passenger",P17&lt;1000000000),VLOOKUP($S$8,'Asr Ext'!$K$70:$P$73,O9+1,0),0),0)</f>
        <v>0</v>
      </c>
      <c r="P36" s="455">
        <f>O11*O36</f>
        <v>0</v>
      </c>
      <c r="Q36" s="457"/>
      <c r="R36" s="135">
        <f>IF($E$36="Ya",IF(OR($I$6="Passenger",S17&lt;1000000000),VLOOKUP($S$8,'Asr Ext'!$K$70:$P$73,R9+1,0),0),0)</f>
        <v>0</v>
      </c>
      <c r="S36" s="455">
        <f>R11*R36</f>
        <v>0</v>
      </c>
      <c r="T36" s="457"/>
    </row>
    <row r="37" spans="2:20" ht="12" customHeight="1">
      <c r="B37" s="87"/>
      <c r="C37" s="475" t="s">
        <v>2682</v>
      </c>
      <c r="D37" s="475"/>
      <c r="E37" s="154" t="s">
        <v>8211</v>
      </c>
      <c r="F37" s="130"/>
      <c r="G37" s="455">
        <f>IF($E$37="ya",1500000,0)</f>
        <v>1500000</v>
      </c>
      <c r="H37" s="457"/>
      <c r="I37" s="130"/>
      <c r="J37" s="455">
        <f>IF($E$37="ya",1500000,0)</f>
        <v>1500000</v>
      </c>
      <c r="K37" s="457"/>
      <c r="L37" s="130"/>
      <c r="M37" s="455">
        <f>IF($E$37="ya",1500000,0)</f>
        <v>1500000</v>
      </c>
      <c r="N37" s="457"/>
      <c r="O37" s="130"/>
      <c r="P37" s="455">
        <f>IF($E$37="ya",1500000,0)</f>
        <v>1500000</v>
      </c>
      <c r="Q37" s="457"/>
      <c r="R37" s="130"/>
      <c r="S37" s="455">
        <f>IF($E$37="ya",1500000,0)</f>
        <v>1500000</v>
      </c>
      <c r="T37" s="457"/>
    </row>
    <row r="38" spans="2:20" ht="12" customHeight="1">
      <c r="B38" s="451" t="s">
        <v>5365</v>
      </c>
      <c r="C38" s="452"/>
      <c r="D38" s="452"/>
      <c r="E38" s="453"/>
      <c r="F38" s="455">
        <f>ROUNDUP(SUM(G31:H37)+F30,-2)</f>
        <v>2215000</v>
      </c>
      <c r="G38" s="456"/>
      <c r="H38" s="457"/>
      <c r="I38" s="455">
        <f t="shared" ref="I38" si="16">ROUNDUP(SUM(J31:K37)+I30,-2)</f>
        <v>2858500</v>
      </c>
      <c r="J38" s="456"/>
      <c r="K38" s="457"/>
      <c r="L38" s="455">
        <f t="shared" ref="L38" si="17">ROUNDUP(SUM(M31:N37)+L30,-2)</f>
        <v>3430500</v>
      </c>
      <c r="M38" s="456"/>
      <c r="N38" s="457"/>
      <c r="O38" s="455">
        <f t="shared" ref="O38" si="18">ROUNDUP(SUM(P31:Q37)+O30,-2)</f>
        <v>3931000</v>
      </c>
      <c r="P38" s="456"/>
      <c r="Q38" s="457"/>
      <c r="R38" s="455">
        <f t="shared" ref="R38" si="19">ROUNDUP(SUM(S31:T37)+R30,-2)</f>
        <v>4431500</v>
      </c>
      <c r="S38" s="456"/>
      <c r="T38" s="457"/>
    </row>
    <row r="39" spans="2:20" ht="12" customHeight="1">
      <c r="B39" s="451" t="s">
        <v>339</v>
      </c>
      <c r="C39" s="452"/>
      <c r="D39" s="453"/>
      <c r="E39" s="157">
        <f>S7</f>
        <v>0</v>
      </c>
      <c r="F39" s="151" t="e">
        <f>VLOOKUP($I$7,Product!$B$6:$K$25,10,0)+$E$39</f>
        <v>#N/A</v>
      </c>
      <c r="G39" s="449" t="e">
        <f>ROUNDUP(F39*G17,-2)</f>
        <v>#N/A</v>
      </c>
      <c r="H39" s="449"/>
      <c r="I39" s="151" t="e">
        <f>VLOOKUP($I$7,Product!$B$6:$K$25,10,0)+$E$39</f>
        <v>#N/A</v>
      </c>
      <c r="J39" s="449" t="e">
        <f>I39*J17</f>
        <v>#N/A</v>
      </c>
      <c r="K39" s="449"/>
      <c r="L39" s="151" t="e">
        <f>VLOOKUP($I$7,Product!$B$6:$K$25,10,0)+$E$39</f>
        <v>#N/A</v>
      </c>
      <c r="M39" s="449" t="e">
        <f>L39*M17</f>
        <v>#N/A</v>
      </c>
      <c r="N39" s="449"/>
      <c r="O39" s="151" t="e">
        <f>VLOOKUP($I$7,Product!$B$6:$K$25,10,0)+$E$39</f>
        <v>#N/A</v>
      </c>
      <c r="P39" s="449" t="e">
        <f>O39*P17</f>
        <v>#N/A</v>
      </c>
      <c r="Q39" s="449"/>
      <c r="R39" s="151" t="e">
        <f>VLOOKUP($I$7,Product!$B$6:$K$25,10,0)+$E$39</f>
        <v>#N/A</v>
      </c>
      <c r="S39" s="449" t="e">
        <f>R39*S17</f>
        <v>#N/A</v>
      </c>
      <c r="T39" s="449"/>
    </row>
    <row r="40" spans="2:20" ht="12" customHeight="1">
      <c r="B40" s="475" t="s">
        <v>287</v>
      </c>
      <c r="C40" s="475"/>
      <c r="D40" s="475"/>
      <c r="E40" s="475"/>
      <c r="F40" s="449" t="e">
        <f>VLOOKUP($I$7,Product!$B$6:$K$25,9,0)</f>
        <v>#N/A</v>
      </c>
      <c r="G40" s="449"/>
      <c r="H40" s="449"/>
      <c r="I40" s="449" t="e">
        <f>VLOOKUP($I$7,Product!$B$6:$K$25,9,0)</f>
        <v>#N/A</v>
      </c>
      <c r="J40" s="449"/>
      <c r="K40" s="449"/>
      <c r="L40" s="449" t="e">
        <f>VLOOKUP($I$7,Product!$B$6:$K$25,9,0)</f>
        <v>#N/A</v>
      </c>
      <c r="M40" s="449"/>
      <c r="N40" s="449"/>
      <c r="O40" s="449" t="e">
        <f>VLOOKUP($I$7,Product!$B$6:$K$25,9,0)</f>
        <v>#N/A</v>
      </c>
      <c r="P40" s="449"/>
      <c r="Q40" s="449"/>
      <c r="R40" s="449" t="e">
        <f>VLOOKUP($I$7,Product!$B$6:$K$25,9,0)</f>
        <v>#N/A</v>
      </c>
      <c r="S40" s="449"/>
      <c r="T40" s="449"/>
    </row>
    <row r="41" spans="2:20" ht="12" customHeight="1">
      <c r="B41" s="475" t="s">
        <v>288</v>
      </c>
      <c r="C41" s="475"/>
      <c r="D41" s="475"/>
      <c r="E41" s="475"/>
      <c r="F41" s="449">
        <f>IF(AND(F11&gt;0,F11&lt;=25000000),350000,IF(AND(F11&gt;25000000,F11&lt;=50000000),375000,IF(AND(F11&gt;50000000,F11&lt;=100000000),400000,IF(AND(F11&gt;100000000,F11&lt;=250000000),500000,IF(AND(F11&gt;250000000,F11&lt;=500000000),750000,IF(AND(F11&gt;500000000,F11&lt;=1000000000),1150000,2250000))))))</f>
        <v>500000</v>
      </c>
      <c r="G41" s="449"/>
      <c r="H41" s="449"/>
      <c r="I41" s="449">
        <f t="shared" ref="I41" si="20">IF(AND(I11&gt;0,I11&lt;=25000000),350000,IF(AND(I11&gt;25000000,I11&lt;=50000000),375000,IF(AND(I11&gt;50000000,I11&lt;=100000000),400000,IF(AND(I11&gt;100000000,I11&lt;=250000000),500000,IF(AND(I11&gt;250000000,I11&lt;=500000000),750000,IF(AND(I11&gt;500000000,I11&lt;=1000000000),1150000,2250000))))))</f>
        <v>500000</v>
      </c>
      <c r="J41" s="449"/>
      <c r="K41" s="449"/>
      <c r="L41" s="449">
        <f t="shared" ref="L41" si="21">IF(AND(L11&gt;0,L11&lt;=25000000),350000,IF(AND(L11&gt;25000000,L11&lt;=50000000),375000,IF(AND(L11&gt;50000000,L11&lt;=100000000),400000,IF(AND(L11&gt;100000000,L11&lt;=250000000),500000,IF(AND(L11&gt;250000000,L11&lt;=500000000),750000,IF(AND(L11&gt;500000000,L11&lt;=1000000000),1150000,2250000))))))</f>
        <v>500000</v>
      </c>
      <c r="M41" s="449"/>
      <c r="N41" s="449"/>
      <c r="O41" s="449">
        <f t="shared" ref="O41" si="22">IF(AND(O11&gt;0,O11&lt;=25000000),350000,IF(AND(O11&gt;25000000,O11&lt;=50000000),375000,IF(AND(O11&gt;50000000,O11&lt;=100000000),400000,IF(AND(O11&gt;100000000,O11&lt;=250000000),500000,IF(AND(O11&gt;250000000,O11&lt;=500000000),750000,IF(AND(O11&gt;500000000,O11&lt;=1000000000),1150000,2250000))))))</f>
        <v>500000</v>
      </c>
      <c r="P41" s="449"/>
      <c r="Q41" s="449"/>
      <c r="R41" s="449">
        <f t="shared" ref="R41" si="23">IF(AND(R11&gt;0,R11&lt;=25000000),350000,IF(AND(R11&gt;25000000,R11&lt;=50000000),375000,IF(AND(R11&gt;50000000,R11&lt;=100000000),400000,IF(AND(R11&gt;100000000,R11&lt;=250000000),500000,IF(AND(R11&gt;250000000,R11&lt;=500000000),750000,IF(AND(R11&gt;500000000,R11&lt;=1000000000),1150000,2250000))))))</f>
        <v>500000</v>
      </c>
      <c r="S41" s="449"/>
      <c r="T41" s="449"/>
    </row>
    <row r="42" spans="2:20" ht="12" customHeight="1">
      <c r="B42" s="515" t="s">
        <v>8102</v>
      </c>
      <c r="C42" s="516"/>
      <c r="D42" s="516"/>
      <c r="E42" s="517"/>
      <c r="F42" s="240">
        <f>IF($D$6="ADDM",11,12)</f>
        <v>12</v>
      </c>
      <c r="G42" s="490">
        <f>IF($D$6="ADDM",ROUNDUP(G20/G9,-3),0)</f>
        <v>0</v>
      </c>
      <c r="H42" s="491"/>
      <c r="I42" s="239">
        <f>IF($D$6="ADDM",23,24)</f>
        <v>24</v>
      </c>
      <c r="J42" s="490">
        <f>IF($D$6="ADDM",ROUNDUP(J20/J9,-3),0)</f>
        <v>0</v>
      </c>
      <c r="K42" s="491"/>
      <c r="L42" s="239">
        <f>IF($D$6="ADDM",35,36)</f>
        <v>36</v>
      </c>
      <c r="M42" s="490">
        <f>IF($D$6="ADDM",ROUNDUP(M20/M9,-3),0)</f>
        <v>0</v>
      </c>
      <c r="N42" s="491"/>
      <c r="O42" s="239">
        <f>IF($D$6="ADDM",47,48)</f>
        <v>48</v>
      </c>
      <c r="P42" s="490">
        <f>IF($D$6="ADDM",ROUNDUP(P20/P9,-3),0)</f>
        <v>0</v>
      </c>
      <c r="Q42" s="491"/>
      <c r="R42" s="239">
        <f>IF($D$6="ADDM",59,60)</f>
        <v>60</v>
      </c>
      <c r="S42" s="490">
        <f>IF($D$6="ADDM",ROUNDUP(S20/S9,-3),0)</f>
        <v>0</v>
      </c>
      <c r="T42" s="491"/>
    </row>
    <row r="43" spans="2:20" ht="12" customHeight="1">
      <c r="B43" s="451" t="s">
        <v>286</v>
      </c>
      <c r="C43" s="452"/>
      <c r="D43" s="452"/>
      <c r="E43" s="453"/>
      <c r="F43" s="455" t="e">
        <f>(G16+F38+G39+F40+F41+G42)</f>
        <v>#N/A</v>
      </c>
      <c r="G43" s="456"/>
      <c r="H43" s="457"/>
      <c r="I43" s="455" t="e">
        <f t="shared" ref="I43" si="24">(J16+I38+J39+I40+I41+J42)</f>
        <v>#N/A</v>
      </c>
      <c r="J43" s="456"/>
      <c r="K43" s="457"/>
      <c r="L43" s="455" t="e">
        <f t="shared" ref="L43" si="25">(M16+L38+M39+L40+L41+M42)</f>
        <v>#N/A</v>
      </c>
      <c r="M43" s="456"/>
      <c r="N43" s="457"/>
      <c r="O43" s="455" t="e">
        <f t="shared" ref="O43" si="26">(P16+O38+P39+O40+O41+P42)</f>
        <v>#N/A</v>
      </c>
      <c r="P43" s="456"/>
      <c r="Q43" s="457"/>
      <c r="R43" s="455" t="e">
        <f t="shared" ref="R43" si="27">(S16+R38+S39+R40+R41+S42)</f>
        <v>#N/A</v>
      </c>
      <c r="S43" s="456"/>
      <c r="T43" s="457"/>
    </row>
    <row r="44" spans="2:20" ht="12" customHeight="1">
      <c r="B44" s="451" t="s">
        <v>5370</v>
      </c>
      <c r="C44" s="452"/>
      <c r="D44" s="452"/>
      <c r="E44" s="453"/>
      <c r="F44" s="455" t="e">
        <f>F11-F43</f>
        <v>#N/A</v>
      </c>
      <c r="G44" s="456"/>
      <c r="H44" s="457"/>
      <c r="I44" s="455" t="e">
        <f t="shared" ref="I44" si="28">I11-I43</f>
        <v>#N/A</v>
      </c>
      <c r="J44" s="456"/>
      <c r="K44" s="457"/>
      <c r="L44" s="455" t="e">
        <f t="shared" ref="L44" si="29">L11-L43</f>
        <v>#N/A</v>
      </c>
      <c r="M44" s="456"/>
      <c r="N44" s="457"/>
      <c r="O44" s="455" t="e">
        <f t="shared" ref="O44" si="30">O11-O43</f>
        <v>#N/A</v>
      </c>
      <c r="P44" s="456"/>
      <c r="Q44" s="457"/>
      <c r="R44" s="455" t="e">
        <f t="shared" ref="R44" si="31">R11-R43</f>
        <v>#N/A</v>
      </c>
      <c r="S44" s="456"/>
      <c r="T44" s="457"/>
    </row>
    <row r="45" spans="2:20" ht="12" customHeight="1">
      <c r="B45" s="451" t="s">
        <v>5367</v>
      </c>
      <c r="C45" s="452"/>
      <c r="D45" s="452"/>
      <c r="E45" s="453"/>
      <c r="F45" s="53"/>
      <c r="G45" s="456">
        <f>$O$5</f>
        <v>0</v>
      </c>
      <c r="H45" s="457"/>
      <c r="I45" s="53"/>
      <c r="J45" s="456">
        <f>$O$5</f>
        <v>0</v>
      </c>
      <c r="K45" s="457"/>
      <c r="L45" s="53"/>
      <c r="M45" s="456">
        <f>$O$5</f>
        <v>0</v>
      </c>
      <c r="N45" s="457"/>
      <c r="O45" s="53"/>
      <c r="P45" s="456">
        <f>$O$5</f>
        <v>0</v>
      </c>
      <c r="Q45" s="457"/>
      <c r="R45" s="53"/>
      <c r="S45" s="456">
        <f>$O$5</f>
        <v>0</v>
      </c>
      <c r="T45" s="457"/>
    </row>
    <row r="46" spans="2:20" ht="12" customHeight="1">
      <c r="B46" s="451" t="s">
        <v>2874</v>
      </c>
      <c r="C46" s="452"/>
      <c r="D46" s="452"/>
      <c r="E46" s="453"/>
      <c r="F46" s="53"/>
      <c r="G46" s="456">
        <f>$O$6</f>
        <v>0</v>
      </c>
      <c r="H46" s="457"/>
      <c r="I46" s="53"/>
      <c r="J46" s="456">
        <f>$O$6</f>
        <v>0</v>
      </c>
      <c r="K46" s="457"/>
      <c r="L46" s="53"/>
      <c r="M46" s="456">
        <f>$O$6</f>
        <v>0</v>
      </c>
      <c r="N46" s="457"/>
      <c r="O46" s="53"/>
      <c r="P46" s="456">
        <f>$O$6</f>
        <v>0</v>
      </c>
      <c r="Q46" s="457"/>
      <c r="R46" s="53"/>
      <c r="S46" s="456">
        <f>$O$6</f>
        <v>0</v>
      </c>
      <c r="T46" s="457"/>
    </row>
    <row r="47" spans="2:20" ht="12" customHeight="1">
      <c r="B47" s="451" t="s">
        <v>5368</v>
      </c>
      <c r="C47" s="452"/>
      <c r="D47" s="452"/>
      <c r="E47" s="453"/>
      <c r="F47" s="53"/>
      <c r="G47" s="456">
        <f>$O$7</f>
        <v>0</v>
      </c>
      <c r="H47" s="457"/>
      <c r="I47" s="53"/>
      <c r="J47" s="456">
        <f>$O$7</f>
        <v>0</v>
      </c>
      <c r="K47" s="457"/>
      <c r="L47" s="53"/>
      <c r="M47" s="456">
        <f>$O$7</f>
        <v>0</v>
      </c>
      <c r="N47" s="457"/>
      <c r="O47" s="53"/>
      <c r="P47" s="456">
        <f>$O$7</f>
        <v>0</v>
      </c>
      <c r="Q47" s="457"/>
      <c r="R47" s="53"/>
      <c r="S47" s="456">
        <f>$O$7</f>
        <v>0</v>
      </c>
      <c r="T47" s="457"/>
    </row>
    <row r="48" spans="2:20" ht="12" customHeight="1">
      <c r="B48" s="533" t="s">
        <v>8103</v>
      </c>
      <c r="C48" s="534"/>
      <c r="D48" s="535"/>
      <c r="E48" s="241">
        <f>P4</f>
        <v>0</v>
      </c>
      <c r="F48" s="455" t="e">
        <f>F21*$E$48</f>
        <v>#N/A</v>
      </c>
      <c r="G48" s="456"/>
      <c r="H48" s="457"/>
      <c r="I48" s="455" t="e">
        <f>I21*$E$48</f>
        <v>#N/A</v>
      </c>
      <c r="J48" s="456"/>
      <c r="K48" s="457"/>
      <c r="L48" s="455" t="e">
        <f>L21*$E$48</f>
        <v>#N/A</v>
      </c>
      <c r="M48" s="456"/>
      <c r="N48" s="457"/>
      <c r="O48" s="455" t="e">
        <f>O21*$E$48</f>
        <v>#N/A</v>
      </c>
      <c r="P48" s="456"/>
      <c r="Q48" s="457"/>
      <c r="R48" s="455">
        <f>R21*$E$48</f>
        <v>0</v>
      </c>
      <c r="S48" s="456"/>
      <c r="T48" s="457"/>
    </row>
    <row r="49" spans="2:20" ht="12" customHeight="1">
      <c r="B49" s="470" t="s">
        <v>5369</v>
      </c>
      <c r="C49" s="471"/>
      <c r="D49" s="471"/>
      <c r="E49" s="472"/>
      <c r="F49" s="463" t="e">
        <f>IF(F12=0,0,(F44-(G45+G46+G47+F48)))</f>
        <v>#N/A</v>
      </c>
      <c r="G49" s="464"/>
      <c r="H49" s="465"/>
      <c r="I49" s="463" t="e">
        <f>IF(I12=0,0,(I44-(J45+J46+J47+I48)))</f>
        <v>#N/A</v>
      </c>
      <c r="J49" s="464"/>
      <c r="K49" s="465"/>
      <c r="L49" s="463" t="e">
        <f>IF(L12=0,0,(L44-(M45+M46+M47+L48)))</f>
        <v>#N/A</v>
      </c>
      <c r="M49" s="464"/>
      <c r="N49" s="465"/>
      <c r="O49" s="463" t="e">
        <f>IF(O12=0,0,(O44-(P45+P46+P47+O48)))</f>
        <v>#N/A</v>
      </c>
      <c r="P49" s="464"/>
      <c r="Q49" s="465"/>
      <c r="R49" s="463">
        <f>IF(R12=0,0,(R44-(S45+S46+S47+R48)))</f>
        <v>0</v>
      </c>
      <c r="S49" s="464"/>
      <c r="T49" s="465"/>
    </row>
    <row r="50" spans="2:20" ht="12" customHeight="1">
      <c r="B50" s="513"/>
      <c r="C50" s="513"/>
      <c r="D50" s="513"/>
      <c r="E50" s="513"/>
      <c r="F50" s="449"/>
      <c r="G50" s="449"/>
      <c r="H50" s="449"/>
      <c r="I50" s="449"/>
      <c r="J50" s="449"/>
      <c r="K50" s="449"/>
      <c r="L50" s="449"/>
      <c r="M50" s="449"/>
      <c r="N50" s="449"/>
      <c r="O50" s="449"/>
      <c r="P50" s="449"/>
      <c r="Q50" s="449"/>
      <c r="R50" s="449"/>
      <c r="S50" s="449"/>
      <c r="T50" s="449"/>
    </row>
    <row r="51" spans="2:20" ht="12" customHeight="1">
      <c r="B51" s="235" t="s">
        <v>2878</v>
      </c>
      <c r="C51" s="235"/>
      <c r="D51" s="237">
        <v>0.1</v>
      </c>
      <c r="E51" s="236">
        <v>1</v>
      </c>
      <c r="F51" s="512">
        <f>(F30*$D$51)*$E$51</f>
        <v>71500</v>
      </c>
      <c r="G51" s="512"/>
      <c r="H51" s="512"/>
      <c r="I51" s="512">
        <f>(I30*$D$51)*$E$51</f>
        <v>135850</v>
      </c>
      <c r="J51" s="512"/>
      <c r="K51" s="512"/>
      <c r="L51" s="512">
        <f>(L30*$D$51)*$E$51</f>
        <v>193050</v>
      </c>
      <c r="M51" s="512"/>
      <c r="N51" s="512"/>
      <c r="O51" s="512">
        <f>(O30*$D$51)*$E$51</f>
        <v>243100</v>
      </c>
      <c r="P51" s="512"/>
      <c r="Q51" s="512"/>
      <c r="R51" s="512">
        <f>(R30*$D$51)*$E$51</f>
        <v>293150</v>
      </c>
      <c r="S51" s="512"/>
      <c r="T51" s="512"/>
    </row>
    <row r="52" spans="2:20" ht="12" customHeight="1">
      <c r="B52" s="235" t="s">
        <v>1639</v>
      </c>
      <c r="C52" s="235"/>
      <c r="D52" s="237">
        <f>$S$5</f>
        <v>5.0000000000000001E-3</v>
      </c>
      <c r="E52" s="236">
        <v>0.8</v>
      </c>
      <c r="F52" s="511" t="e">
        <f>((G17*($D$52*F9))/((1+F19))*$E$52)</f>
        <v>#N/A</v>
      </c>
      <c r="G52" s="511"/>
      <c r="H52" s="511"/>
      <c r="I52" s="511" t="e">
        <f>((J17*($D$52*I9))/((1+I19))*$E$52)</f>
        <v>#N/A</v>
      </c>
      <c r="J52" s="511"/>
      <c r="K52" s="511"/>
      <c r="L52" s="511" t="e">
        <f>((M17*($D$52*L9))/((1+L19))*$E$52)</f>
        <v>#N/A</v>
      </c>
      <c r="M52" s="511"/>
      <c r="N52" s="511"/>
      <c r="O52" s="511" t="e">
        <f>((P17*($D$52*O9))/((1+O19))*$E$52)</f>
        <v>#N/A</v>
      </c>
      <c r="P52" s="511"/>
      <c r="Q52" s="511"/>
      <c r="R52" s="511" t="e">
        <f>((S17*($D$52*R9))/((1+R19))*$E$52)</f>
        <v>#N/A</v>
      </c>
      <c r="S52" s="511"/>
      <c r="T52" s="511"/>
    </row>
    <row r="53" spans="2:20" ht="12" customHeight="1">
      <c r="B53" s="235" t="s">
        <v>2770</v>
      </c>
      <c r="C53" s="235"/>
      <c r="D53" s="237">
        <f>$S$7</f>
        <v>0</v>
      </c>
      <c r="E53" s="236">
        <v>0.8</v>
      </c>
      <c r="F53" s="511" t="e">
        <f>G39*$E$53</f>
        <v>#N/A</v>
      </c>
      <c r="G53" s="511"/>
      <c r="H53" s="511"/>
      <c r="I53" s="511" t="e">
        <f t="shared" ref="I53" si="32">J39*$E$53</f>
        <v>#N/A</v>
      </c>
      <c r="J53" s="511"/>
      <c r="K53" s="511"/>
      <c r="L53" s="511" t="e">
        <f t="shared" ref="L53" si="33">M39*$E$53</f>
        <v>#N/A</v>
      </c>
      <c r="M53" s="511"/>
      <c r="N53" s="511"/>
      <c r="O53" s="511" t="e">
        <f t="shared" ref="O53" si="34">P39*$E$53</f>
        <v>#N/A</v>
      </c>
      <c r="P53" s="511"/>
      <c r="Q53" s="511"/>
      <c r="R53" s="511" t="e">
        <f t="shared" ref="R53" si="35">S39*$E$53</f>
        <v>#N/A</v>
      </c>
      <c r="S53" s="511"/>
      <c r="T53" s="511"/>
    </row>
    <row r="54" spans="2:20" ht="12" customHeight="1">
      <c r="B54" s="235" t="s">
        <v>2769</v>
      </c>
      <c r="C54" s="235"/>
      <c r="D54" s="238">
        <f>$S$6</f>
        <v>0</v>
      </c>
      <c r="E54" s="236">
        <v>0.8</v>
      </c>
      <c r="F54" s="509">
        <f>$D$54*$E$54</f>
        <v>0</v>
      </c>
      <c r="G54" s="509"/>
      <c r="H54" s="509"/>
      <c r="I54" s="509">
        <f t="shared" ref="I54" si="36">$D$54*$E$54</f>
        <v>0</v>
      </c>
      <c r="J54" s="509"/>
      <c r="K54" s="509"/>
      <c r="L54" s="509">
        <f t="shared" ref="L54" si="37">$D$54*$E$54</f>
        <v>0</v>
      </c>
      <c r="M54" s="509"/>
      <c r="N54" s="509"/>
      <c r="O54" s="509">
        <f t="shared" ref="O54" si="38">$D$54*$E$54</f>
        <v>0</v>
      </c>
      <c r="P54" s="509"/>
      <c r="Q54" s="509"/>
      <c r="R54" s="509">
        <f t="shared" ref="R54" si="39">$D$54*$E$54</f>
        <v>0</v>
      </c>
      <c r="S54" s="509"/>
      <c r="T54" s="509"/>
    </row>
    <row r="55" spans="2:20" ht="12" customHeight="1">
      <c r="B55" s="234" t="s">
        <v>2733</v>
      </c>
      <c r="C55" s="234"/>
      <c r="D55" s="234"/>
      <c r="E55" s="234"/>
      <c r="F55" s="506" t="e">
        <f>ROUNDDOWN(SUM(F51:H54),-3)</f>
        <v>#N/A</v>
      </c>
      <c r="G55" s="507"/>
      <c r="H55" s="507"/>
      <c r="I55" s="506" t="e">
        <f>ROUNDDOWN(SUM(I51:K54),-3)</f>
        <v>#N/A</v>
      </c>
      <c r="J55" s="507"/>
      <c r="K55" s="507"/>
      <c r="L55" s="530" t="e">
        <f t="shared" ref="L55" si="40">ROUNDDOWN(SUM(L51:N54),-3)</f>
        <v>#N/A</v>
      </c>
      <c r="M55" s="531"/>
      <c r="N55" s="532"/>
      <c r="O55" s="530" t="e">
        <f t="shared" ref="O55" si="41">ROUNDDOWN(SUM(O51:Q54),-3)</f>
        <v>#N/A</v>
      </c>
      <c r="P55" s="531"/>
      <c r="Q55" s="532"/>
      <c r="R55" s="530" t="e">
        <f t="shared" ref="R55" si="42">ROUNDDOWN(SUM(R51:T54),-3)</f>
        <v>#N/A</v>
      </c>
      <c r="S55" s="531"/>
      <c r="T55" s="532"/>
    </row>
    <row r="56" spans="2:20" ht="12" customHeight="1">
      <c r="B56" s="518" t="s">
        <v>2881</v>
      </c>
      <c r="C56" s="518"/>
      <c r="D56" s="518"/>
      <c r="E56" s="518"/>
      <c r="F56" s="529" t="e">
        <f>$F$49+$F$55</f>
        <v>#N/A</v>
      </c>
      <c r="G56" s="529"/>
      <c r="H56" s="529"/>
      <c r="I56" s="529" t="e">
        <f>$I$49+$I$55</f>
        <v>#N/A</v>
      </c>
      <c r="J56" s="529"/>
      <c r="K56" s="529"/>
      <c r="L56" s="529" t="e">
        <f>$L$49+$L$55</f>
        <v>#N/A</v>
      </c>
      <c r="M56" s="529"/>
      <c r="N56" s="529"/>
      <c r="O56" s="529" t="e">
        <f>$O$49+$O$55</f>
        <v>#N/A</v>
      </c>
      <c r="P56" s="529"/>
      <c r="Q56" s="529"/>
      <c r="R56" s="529" t="e">
        <f>$R$49+$R$55</f>
        <v>#N/A</v>
      </c>
      <c r="S56" s="529"/>
      <c r="T56" s="529"/>
    </row>
    <row r="57" spans="2:20" ht="12" customHeight="1">
      <c r="B57" s="518"/>
      <c r="C57" s="518"/>
      <c r="D57" s="518"/>
      <c r="E57" s="518"/>
      <c r="F57" s="529"/>
      <c r="G57" s="529"/>
      <c r="H57" s="529"/>
      <c r="I57" s="529"/>
      <c r="J57" s="529"/>
      <c r="K57" s="529"/>
      <c r="L57" s="529"/>
      <c r="M57" s="529"/>
      <c r="N57" s="529"/>
      <c r="O57" s="529"/>
      <c r="P57" s="529"/>
      <c r="Q57" s="529"/>
      <c r="R57" s="529"/>
      <c r="S57" s="529"/>
      <c r="T57" s="529"/>
    </row>
    <row r="58" spans="2:20" ht="12" customHeight="1">
      <c r="F58" s="468">
        <f>5913200-F38</f>
        <v>3698200</v>
      </c>
      <c r="G58" s="454"/>
      <c r="H58" s="454"/>
      <c r="I58" s="454"/>
      <c r="J58" s="454"/>
      <c r="K58" s="454"/>
      <c r="L58" s="454"/>
      <c r="M58" s="454"/>
      <c r="N58" s="454"/>
      <c r="O58" s="454"/>
      <c r="P58" s="454"/>
      <c r="Q58" s="454"/>
      <c r="R58" s="454"/>
      <c r="S58" s="454"/>
      <c r="T58" s="454"/>
    </row>
    <row r="59" spans="2:20" ht="12" customHeight="1">
      <c r="F59" s="35"/>
      <c r="G59" s="35"/>
      <c r="H59" s="35"/>
      <c r="I59" s="35"/>
      <c r="J59" s="35"/>
      <c r="K59" s="35"/>
      <c r="L59" s="35"/>
      <c r="M59" s="35"/>
      <c r="N59" s="35"/>
      <c r="O59" s="35"/>
      <c r="P59" s="35"/>
      <c r="Q59" s="35"/>
      <c r="R59" s="35"/>
      <c r="S59" s="35"/>
      <c r="T59" s="35"/>
    </row>
    <row r="60" spans="2:20" ht="12" customHeight="1">
      <c r="B60" s="466" t="s">
        <v>284</v>
      </c>
      <c r="C60" s="466"/>
      <c r="D60" s="466"/>
      <c r="E60" s="466"/>
      <c r="F60" s="137">
        <v>1</v>
      </c>
      <c r="G60" s="467">
        <f>F60*12</f>
        <v>12</v>
      </c>
      <c r="H60" s="467"/>
      <c r="I60" s="137">
        <v>2</v>
      </c>
      <c r="J60" s="467">
        <f t="shared" ref="J60" si="43">I60*12</f>
        <v>24</v>
      </c>
      <c r="K60" s="467"/>
      <c r="L60" s="137">
        <v>3</v>
      </c>
      <c r="M60" s="467">
        <f t="shared" ref="M60" si="44">L60*12</f>
        <v>36</v>
      </c>
      <c r="N60" s="467"/>
      <c r="O60" s="137">
        <v>4</v>
      </c>
      <c r="P60" s="467">
        <f t="shared" ref="P60" si="45">O60*12</f>
        <v>48</v>
      </c>
      <c r="Q60" s="467"/>
      <c r="R60" s="137">
        <v>5</v>
      </c>
      <c r="S60" s="467">
        <f t="shared" ref="S60" si="46">R60*12</f>
        <v>60</v>
      </c>
      <c r="T60" s="467"/>
    </row>
    <row r="61" spans="2:20" ht="12" customHeight="1">
      <c r="B61" s="33" t="s">
        <v>8100</v>
      </c>
      <c r="F61" s="500">
        <f>F11</f>
        <v>110000000</v>
      </c>
      <c r="G61" s="441"/>
      <c r="H61" s="441"/>
      <c r="I61" s="500">
        <f t="shared" ref="I61" si="47">I11</f>
        <v>110000000</v>
      </c>
      <c r="J61" s="441"/>
      <c r="K61" s="441"/>
      <c r="L61" s="500">
        <f t="shared" ref="L61" si="48">L11</f>
        <v>110000000</v>
      </c>
      <c r="M61" s="441"/>
      <c r="N61" s="441"/>
      <c r="O61" s="500">
        <f t="shared" ref="O61" si="49">O11</f>
        <v>110000000</v>
      </c>
      <c r="P61" s="441"/>
      <c r="Q61" s="441"/>
      <c r="R61" s="500">
        <f t="shared" ref="R61" si="50">R11</f>
        <v>110000000</v>
      </c>
      <c r="S61" s="441"/>
      <c r="T61" s="441"/>
    </row>
    <row r="62" spans="2:20" ht="12" customHeight="1">
      <c r="B62" s="450" t="s">
        <v>2858</v>
      </c>
      <c r="C62" s="450"/>
      <c r="D62" s="450"/>
      <c r="E62" s="450"/>
      <c r="F62" s="449">
        <f>ROUNDDOWN(IF(F10&gt;=1,VLOOKUP($B$10,'PHPM 1 DT Ext'!$K$5:$L$841,2,0),0),-2)</f>
        <v>140000000</v>
      </c>
      <c r="G62" s="449"/>
      <c r="H62" s="449"/>
      <c r="I62" s="449">
        <f>ROUNDDOWN(IF(I10&gt;=1,VLOOKUP($B$10,'PHPM 1 DT Ext'!$K$5:$L$841,2,0),0),-2)</f>
        <v>140000000</v>
      </c>
      <c r="J62" s="449"/>
      <c r="K62" s="449"/>
      <c r="L62" s="449">
        <f>ROUNDDOWN(IF(L10&gt;=1,VLOOKUP($B$10,'PHPM 1 DT Ext'!$K$5:$L$841,2,0),0),-2)</f>
        <v>140000000</v>
      </c>
      <c r="M62" s="449"/>
      <c r="N62" s="449"/>
      <c r="O62" s="449">
        <f>ROUNDDOWN(IF(O10&gt;=1,VLOOKUP($B$10,'PHPM 1 DT Ext'!$K$5:$L$841,2,0),0),-2)</f>
        <v>140000000</v>
      </c>
      <c r="P62" s="449"/>
      <c r="Q62" s="449"/>
      <c r="R62" s="449">
        <f>ROUNDDOWN(IF(R10&gt;=1,VLOOKUP($B$10,'PHPM 1 DT Ext'!$K$5:$L$841,2,0),0),-2)</f>
        <v>0</v>
      </c>
      <c r="S62" s="449"/>
      <c r="T62" s="449"/>
    </row>
    <row r="63" spans="2:20" ht="12" customHeight="1">
      <c r="B63" s="458" t="s">
        <v>2873</v>
      </c>
      <c r="C63" s="459"/>
      <c r="D63" s="459"/>
      <c r="E63" s="460"/>
      <c r="F63" s="520">
        <f>'Home Ext'!$O$75</f>
        <v>60000000</v>
      </c>
      <c r="G63" s="520"/>
      <c r="H63" s="520"/>
      <c r="I63" s="520">
        <f>'Home Ext'!$O$75</f>
        <v>60000000</v>
      </c>
      <c r="J63" s="520"/>
      <c r="K63" s="520"/>
      <c r="L63" s="520">
        <f>'Home Ext'!$O$75</f>
        <v>60000000</v>
      </c>
      <c r="M63" s="520"/>
      <c r="N63" s="520"/>
      <c r="O63" s="520">
        <f>'Home Ext'!$O$75</f>
        <v>60000000</v>
      </c>
      <c r="P63" s="520"/>
      <c r="Q63" s="520"/>
      <c r="R63" s="520">
        <f>'Home Ext'!$O$75</f>
        <v>60000000</v>
      </c>
      <c r="S63" s="520"/>
      <c r="T63" s="520"/>
    </row>
    <row r="64" spans="2:20" ht="12" customHeight="1">
      <c r="B64" s="451" t="s">
        <v>286</v>
      </c>
      <c r="C64" s="452"/>
      <c r="D64" s="452"/>
      <c r="E64" s="453"/>
      <c r="F64" s="455" t="e">
        <f>F65+F66+F67+F68</f>
        <v>#N/A</v>
      </c>
      <c r="G64" s="456"/>
      <c r="H64" s="457"/>
      <c r="I64" s="455" t="e">
        <f>I65+I66+I67+I68</f>
        <v>#N/A</v>
      </c>
      <c r="J64" s="456"/>
      <c r="K64" s="457"/>
      <c r="L64" s="455" t="e">
        <f>L65+L66+L67+L68</f>
        <v>#N/A</v>
      </c>
      <c r="M64" s="456"/>
      <c r="N64" s="457"/>
      <c r="O64" s="455" t="e">
        <f>O65+O66+O67+O68</f>
        <v>#N/A</v>
      </c>
      <c r="P64" s="456"/>
      <c r="Q64" s="457"/>
      <c r="R64" s="455" t="e">
        <f>R65+R66+R67+R68</f>
        <v>#N/A</v>
      </c>
      <c r="S64" s="456"/>
      <c r="T64" s="457"/>
    </row>
    <row r="65" spans="2:20" ht="12" customHeight="1">
      <c r="B65" s="143"/>
      <c r="C65" s="452" t="s">
        <v>283</v>
      </c>
      <c r="D65" s="452"/>
      <c r="E65" s="144"/>
      <c r="F65" s="455">
        <f>F38</f>
        <v>2215000</v>
      </c>
      <c r="G65" s="456"/>
      <c r="H65" s="457"/>
      <c r="I65" s="455">
        <f>I38</f>
        <v>2858500</v>
      </c>
      <c r="J65" s="456"/>
      <c r="K65" s="457"/>
      <c r="L65" s="455">
        <f>L38</f>
        <v>3430500</v>
      </c>
      <c r="M65" s="456"/>
      <c r="N65" s="457"/>
      <c r="O65" s="455">
        <f>O38</f>
        <v>3931000</v>
      </c>
      <c r="P65" s="456"/>
      <c r="Q65" s="457"/>
      <c r="R65" s="455">
        <f>R38</f>
        <v>4431500</v>
      </c>
      <c r="S65" s="456"/>
      <c r="T65" s="457"/>
    </row>
    <row r="66" spans="2:20" ht="12" customHeight="1">
      <c r="B66" s="143"/>
      <c r="C66" s="452" t="s">
        <v>339</v>
      </c>
      <c r="D66" s="452"/>
      <c r="E66" s="144"/>
      <c r="F66" s="455" t="e">
        <f>G39</f>
        <v>#N/A</v>
      </c>
      <c r="G66" s="456"/>
      <c r="H66" s="457"/>
      <c r="I66" s="455" t="e">
        <f>J39</f>
        <v>#N/A</v>
      </c>
      <c r="J66" s="456"/>
      <c r="K66" s="457"/>
      <c r="L66" s="455" t="e">
        <f>M39</f>
        <v>#N/A</v>
      </c>
      <c r="M66" s="456"/>
      <c r="N66" s="457"/>
      <c r="O66" s="455" t="e">
        <f>P39</f>
        <v>#N/A</v>
      </c>
      <c r="P66" s="456"/>
      <c r="Q66" s="457"/>
      <c r="R66" s="455" t="e">
        <f>S39</f>
        <v>#N/A</v>
      </c>
      <c r="S66" s="456"/>
      <c r="T66" s="457"/>
    </row>
    <row r="67" spans="2:20" ht="12" customHeight="1">
      <c r="B67" s="143"/>
      <c r="C67" s="452" t="s">
        <v>287</v>
      </c>
      <c r="D67" s="452"/>
      <c r="E67" s="144"/>
      <c r="F67" s="455" t="e">
        <f>F40</f>
        <v>#N/A</v>
      </c>
      <c r="G67" s="456"/>
      <c r="H67" s="457"/>
      <c r="I67" s="455" t="e">
        <f>I40</f>
        <v>#N/A</v>
      </c>
      <c r="J67" s="456"/>
      <c r="K67" s="457"/>
      <c r="L67" s="455" t="e">
        <f>L40</f>
        <v>#N/A</v>
      </c>
      <c r="M67" s="456"/>
      <c r="N67" s="457"/>
      <c r="O67" s="455" t="e">
        <f>O40</f>
        <v>#N/A</v>
      </c>
      <c r="P67" s="456"/>
      <c r="Q67" s="457"/>
      <c r="R67" s="455" t="e">
        <f>R40</f>
        <v>#N/A</v>
      </c>
      <c r="S67" s="456"/>
      <c r="T67" s="457"/>
    </row>
    <row r="68" spans="2:20" ht="12" customHeight="1">
      <c r="B68" s="143"/>
      <c r="C68" s="452" t="s">
        <v>288</v>
      </c>
      <c r="D68" s="452"/>
      <c r="E68" s="144"/>
      <c r="F68" s="455">
        <f>F41</f>
        <v>500000</v>
      </c>
      <c r="G68" s="456"/>
      <c r="H68" s="457"/>
      <c r="I68" s="455">
        <f>I41</f>
        <v>500000</v>
      </c>
      <c r="J68" s="456"/>
      <c r="K68" s="457"/>
      <c r="L68" s="455">
        <f>L41</f>
        <v>500000</v>
      </c>
      <c r="M68" s="456"/>
      <c r="N68" s="457"/>
      <c r="O68" s="455">
        <f>O41</f>
        <v>500000</v>
      </c>
      <c r="P68" s="456"/>
      <c r="Q68" s="457"/>
      <c r="R68" s="455">
        <f>R41</f>
        <v>500000</v>
      </c>
      <c r="S68" s="456"/>
      <c r="T68" s="457"/>
    </row>
    <row r="69" spans="2:20" ht="12" customHeight="1">
      <c r="B69" s="143"/>
      <c r="C69" s="146" t="s">
        <v>8130</v>
      </c>
      <c r="D69" s="146"/>
      <c r="E69" s="144"/>
      <c r="F69" s="455" t="e">
        <f>ROUNDUP(IF('Home Ext'!$K$33="ADDM",((F61-(F63-F64))*(1+F19))/(G9-(1+F19)),((F61-(F63-F64))*(1+F19))/G9),-3)</f>
        <v>#N/A</v>
      </c>
      <c r="G69" s="456"/>
      <c r="H69" s="457"/>
      <c r="I69" s="455" t="e">
        <f>ROUNDUP(IF('Home Ext'!$K$33="ADDM",((I61-(I63-I64))*(1+I19))/(J9-(1+I19)),((I61-(I63-I64))*(1+I19))/J9),-3)</f>
        <v>#N/A</v>
      </c>
      <c r="J69" s="456"/>
      <c r="K69" s="457"/>
      <c r="L69" s="455" t="e">
        <f>ROUNDUP(IF('Home Ext'!$K$33="ADDM",((L61-(L63-L64))*(1+L19))/(M9-(1+L19)),((L61-(L63-L64))*(1+L19))/M9),-3)</f>
        <v>#N/A</v>
      </c>
      <c r="M69" s="456"/>
      <c r="N69" s="457"/>
      <c r="O69" s="455" t="e">
        <f>ROUNDUP(IF('Home Ext'!$K$33="ADDM",((O61-(O63-O64))*(1+O19))/(P9-(1+O19)),((O61-(O63-O64))*(1+O19))/P9),-3)</f>
        <v>#N/A</v>
      </c>
      <c r="P69" s="456"/>
      <c r="Q69" s="457"/>
      <c r="R69" s="455" t="e">
        <f>ROUNDUP(IF('Home Ext'!$K$33="ADDM",((R61-(R63-R64))*(1+R19))/(S9-(1+R19)),((R61-(R63-R64))*(1+R19))/S9),-3)</f>
        <v>#N/A</v>
      </c>
      <c r="S69" s="456"/>
      <c r="T69" s="457"/>
    </row>
    <row r="70" spans="2:20" ht="12" customHeight="1">
      <c r="B70" s="451" t="s">
        <v>5374</v>
      </c>
      <c r="C70" s="452"/>
      <c r="D70" s="452"/>
      <c r="E70" s="453"/>
      <c r="F70" s="165" t="e">
        <f>G70/F61</f>
        <v>#N/A</v>
      </c>
      <c r="G70" s="449" t="e">
        <f>IF('Home Ext'!$K$33="ADDM",F63-(F64+F69),F63-F64)</f>
        <v>#N/A</v>
      </c>
      <c r="H70" s="449"/>
      <c r="I70" s="165" t="e">
        <f>J70/I61</f>
        <v>#N/A</v>
      </c>
      <c r="J70" s="449" t="e">
        <f>IF('Home Ext'!$K$33="ADDM",I63-(I64+I69),I63-I64)</f>
        <v>#N/A</v>
      </c>
      <c r="K70" s="449"/>
      <c r="L70" s="165" t="e">
        <f>M70/L61</f>
        <v>#N/A</v>
      </c>
      <c r="M70" s="449" t="e">
        <f>IF('Home Ext'!$K$33="ADDM",L63-(L64+L69),L63-L64)</f>
        <v>#N/A</v>
      </c>
      <c r="N70" s="449"/>
      <c r="O70" s="165" t="e">
        <f>P70/O61</f>
        <v>#N/A</v>
      </c>
      <c r="P70" s="449" t="e">
        <f>IF('Home Ext'!$K$33="ADDM",O63-(O64+O69),O63-O64)</f>
        <v>#N/A</v>
      </c>
      <c r="Q70" s="449"/>
      <c r="R70" s="165" t="e">
        <f>S70/R61</f>
        <v>#N/A</v>
      </c>
      <c r="S70" s="449" t="e">
        <f>IF('Home Ext'!$K$33="ADDM",R63-(R64+R69),R63-R64)</f>
        <v>#N/A</v>
      </c>
      <c r="T70" s="449"/>
    </row>
    <row r="71" spans="2:20" ht="12" customHeight="1">
      <c r="B71" s="451" t="s">
        <v>1615</v>
      </c>
      <c r="C71" s="452"/>
      <c r="D71" s="452"/>
      <c r="E71" s="453"/>
      <c r="F71" s="166" t="e">
        <f>IF(F70&gt;=F16,(100%-(G70/F61)),0%)</f>
        <v>#N/A</v>
      </c>
      <c r="G71" s="502" t="e">
        <f>F61-G70</f>
        <v>#N/A</v>
      </c>
      <c r="H71" s="503"/>
      <c r="I71" s="166" t="e">
        <f>IF(I70&gt;=I16,(100%-(J70/I61)),0%)</f>
        <v>#N/A</v>
      </c>
      <c r="J71" s="502" t="e">
        <f>I61-J70</f>
        <v>#N/A</v>
      </c>
      <c r="K71" s="503"/>
      <c r="L71" s="166" t="e">
        <f>IF(L70&gt;=L16,(100%-(M70/L61)),0%)</f>
        <v>#N/A</v>
      </c>
      <c r="M71" s="502" t="e">
        <f>L61-M70</f>
        <v>#N/A</v>
      </c>
      <c r="N71" s="503"/>
      <c r="O71" s="166" t="e">
        <f>IF(O70&gt;=O16,(100%-(P70/O61)),0%)</f>
        <v>#N/A</v>
      </c>
      <c r="P71" s="502" t="e">
        <f>O61-P70</f>
        <v>#N/A</v>
      </c>
      <c r="Q71" s="503"/>
      <c r="R71" s="166" t="e">
        <f>IF(R70&gt;=R16,(100%-(S70/R61)),0%)</f>
        <v>#N/A</v>
      </c>
      <c r="S71" s="502" t="e">
        <f>R61-S70</f>
        <v>#N/A</v>
      </c>
      <c r="T71" s="503"/>
    </row>
    <row r="72" spans="2:20" ht="12" customHeight="1">
      <c r="B72" s="451" t="s">
        <v>5372</v>
      </c>
      <c r="C72" s="452"/>
      <c r="D72" s="452"/>
      <c r="E72" s="453"/>
      <c r="F72" s="163" t="e">
        <f>$F$19</f>
        <v>#N/A</v>
      </c>
      <c r="G72" s="504" t="e">
        <f>G71*F72</f>
        <v>#N/A</v>
      </c>
      <c r="H72" s="504"/>
      <c r="I72" s="163" t="e">
        <f>$I$19</f>
        <v>#N/A</v>
      </c>
      <c r="J72" s="504" t="e">
        <f>J71*I72</f>
        <v>#N/A</v>
      </c>
      <c r="K72" s="504"/>
      <c r="L72" s="163" t="e">
        <f>$L$19</f>
        <v>#N/A</v>
      </c>
      <c r="M72" s="504" t="e">
        <f>M71*L72</f>
        <v>#N/A</v>
      </c>
      <c r="N72" s="504"/>
      <c r="O72" s="163" t="e">
        <f>$O$19</f>
        <v>#N/A</v>
      </c>
      <c r="P72" s="504" t="e">
        <f>P71*O72</f>
        <v>#N/A</v>
      </c>
      <c r="Q72" s="504"/>
      <c r="R72" s="163" t="e">
        <f>$R$19</f>
        <v>#N/A</v>
      </c>
      <c r="S72" s="504" t="e">
        <f>S71*R72</f>
        <v>#N/A</v>
      </c>
      <c r="T72" s="504"/>
    </row>
    <row r="73" spans="2:20" ht="12" customHeight="1">
      <c r="B73" s="451" t="s">
        <v>5373</v>
      </c>
      <c r="C73" s="452"/>
      <c r="D73" s="452"/>
      <c r="E73" s="453"/>
      <c r="F73" s="461" t="e">
        <f>G71+G72</f>
        <v>#N/A</v>
      </c>
      <c r="G73" s="461"/>
      <c r="H73" s="461"/>
      <c r="I73" s="461" t="e">
        <f t="shared" ref="I73" si="51">J71+J72</f>
        <v>#N/A</v>
      </c>
      <c r="J73" s="461"/>
      <c r="K73" s="461"/>
      <c r="L73" s="461" t="e">
        <f t="shared" ref="L73" si="52">M71+M72</f>
        <v>#N/A</v>
      </c>
      <c r="M73" s="461"/>
      <c r="N73" s="461"/>
      <c r="O73" s="461" t="e">
        <f t="shared" ref="O73" si="53">P71+P72</f>
        <v>#N/A</v>
      </c>
      <c r="P73" s="461"/>
      <c r="Q73" s="461"/>
      <c r="R73" s="461" t="e">
        <f t="shared" ref="R73" si="54">S71+S72</f>
        <v>#N/A</v>
      </c>
      <c r="S73" s="461"/>
      <c r="T73" s="461"/>
    </row>
    <row r="74" spans="2:20" ht="12" customHeight="1">
      <c r="B74" s="458" t="s">
        <v>285</v>
      </c>
      <c r="C74" s="459"/>
      <c r="D74" s="459"/>
      <c r="E74" s="460"/>
      <c r="F74" s="142">
        <f>$G$9</f>
        <v>12</v>
      </c>
      <c r="G74" s="443" t="e">
        <f>IF(F71=0%,0,ROUNDUP((G71*(1+F19))/G9,-3))</f>
        <v>#N/A</v>
      </c>
      <c r="H74" s="444"/>
      <c r="I74" s="142">
        <f>$J$9</f>
        <v>24</v>
      </c>
      <c r="J74" s="443" t="e">
        <f>IF(I71=0%,0,ROUNDUP((J71*(1+I19))/J9,-3))</f>
        <v>#N/A</v>
      </c>
      <c r="K74" s="444"/>
      <c r="L74" s="142">
        <f>$M$9</f>
        <v>36</v>
      </c>
      <c r="M74" s="443" t="e">
        <f>IF(L71=0%,0,ROUNDUP((M71*(1+L19))/M9,-3))</f>
        <v>#N/A</v>
      </c>
      <c r="N74" s="444"/>
      <c r="O74" s="142">
        <f>$P$9</f>
        <v>48</v>
      </c>
      <c r="P74" s="443" t="e">
        <f>IF(O71=0%,0,ROUNDUP((P71*(1+O19))/P9,-3))</f>
        <v>#N/A</v>
      </c>
      <c r="Q74" s="444"/>
      <c r="R74" s="142">
        <f>$S$9</f>
        <v>60</v>
      </c>
      <c r="S74" s="443" t="e">
        <f>IF(R71=0%,0,ROUNDUP((S71*(1+R19))/S9,-3))</f>
        <v>#N/A</v>
      </c>
      <c r="T74" s="444"/>
    </row>
    <row r="75" spans="2:20" ht="12" customHeight="1">
      <c r="F75" s="35"/>
      <c r="G75" s="35"/>
      <c r="H75" s="145"/>
      <c r="I75" s="35"/>
      <c r="J75" s="35"/>
      <c r="K75" s="145"/>
      <c r="L75" s="35"/>
      <c r="M75" s="35"/>
      <c r="N75" s="145"/>
      <c r="O75" s="35"/>
      <c r="P75" s="35"/>
      <c r="Q75" s="145"/>
      <c r="R75" s="35"/>
      <c r="S75" s="35"/>
      <c r="T75" s="145"/>
    </row>
    <row r="76" spans="2:20" ht="12" customHeight="1">
      <c r="B76" s="447" t="s">
        <v>8128</v>
      </c>
      <c r="C76" s="447"/>
      <c r="D76" s="447"/>
      <c r="E76" s="447"/>
      <c r="F76" s="446" t="s">
        <v>5375</v>
      </c>
      <c r="G76" s="446"/>
      <c r="H76" s="446"/>
      <c r="I76" s="35"/>
      <c r="J76" s="447" t="s">
        <v>2873</v>
      </c>
      <c r="K76" s="447"/>
      <c r="L76" s="447"/>
      <c r="M76" s="447"/>
      <c r="N76" s="445">
        <f>'Home Ext'!$O$75</f>
        <v>60000000</v>
      </c>
      <c r="O76" s="446"/>
      <c r="P76" s="446"/>
      <c r="Q76" s="35"/>
      <c r="R76" s="35"/>
      <c r="S76" s="35"/>
      <c r="T76" s="35"/>
    </row>
    <row r="77" spans="2:20" ht="12" customHeight="1">
      <c r="B77" s="440" t="s">
        <v>19</v>
      </c>
      <c r="C77" s="441"/>
      <c r="D77" s="442"/>
      <c r="E77" s="440" t="s">
        <v>3208</v>
      </c>
      <c r="F77" s="442"/>
      <c r="G77" s="440" t="s">
        <v>5371</v>
      </c>
      <c r="H77" s="442"/>
      <c r="J77" s="440" t="s">
        <v>19</v>
      </c>
      <c r="K77" s="441"/>
      <c r="L77" s="442"/>
      <c r="M77" s="440" t="s">
        <v>3208</v>
      </c>
      <c r="N77" s="442"/>
      <c r="O77" s="440" t="s">
        <v>5371</v>
      </c>
      <c r="P77" s="442"/>
    </row>
    <row r="78" spans="2:20" ht="12" customHeight="1">
      <c r="B78" s="161">
        <f>$F$42</f>
        <v>12</v>
      </c>
      <c r="C78" s="87" t="s">
        <v>382</v>
      </c>
      <c r="D78" s="87" t="str">
        <f>CONCATENATE($B$78," ",$C$78)</f>
        <v>12 Bulan</v>
      </c>
      <c r="E78" s="461">
        <f>IFERROR(F56,0)</f>
        <v>0</v>
      </c>
      <c r="F78" s="461"/>
      <c r="G78" s="461">
        <f>IFERROR($F$21,0)</f>
        <v>0</v>
      </c>
      <c r="H78" s="462"/>
      <c r="J78" s="161">
        <f>$F$42</f>
        <v>12</v>
      </c>
      <c r="K78" s="87" t="s">
        <v>382</v>
      </c>
      <c r="L78" s="87" t="str">
        <f>CONCATENATE($B$78," ",$C$78)</f>
        <v>12 Bulan</v>
      </c>
      <c r="M78" s="461">
        <f>IFERROR('Home Ext'!$I$75,0)</f>
        <v>60000000</v>
      </c>
      <c r="N78" s="461"/>
      <c r="O78" s="461">
        <f>IFERROR($G$74,0)</f>
        <v>0</v>
      </c>
      <c r="P78" s="462"/>
    </row>
    <row r="79" spans="2:20" ht="12" customHeight="1">
      <c r="B79" s="161">
        <f>$I$42</f>
        <v>24</v>
      </c>
      <c r="C79" s="87" t="s">
        <v>382</v>
      </c>
      <c r="D79" s="87" t="str">
        <f>CONCATENATE($B$79," ",$C$79)</f>
        <v>24 Bulan</v>
      </c>
      <c r="E79" s="524">
        <f>IFERROR($I$56,0)</f>
        <v>0</v>
      </c>
      <c r="F79" s="525"/>
      <c r="G79" s="524">
        <f>IFERROR($I$21,0)</f>
        <v>0</v>
      </c>
      <c r="H79" s="525"/>
      <c r="I79" s="160"/>
      <c r="J79" s="161">
        <f>$I$42</f>
        <v>24</v>
      </c>
      <c r="K79" s="87" t="s">
        <v>382</v>
      </c>
      <c r="L79" s="87" t="str">
        <f>CONCATENATE($B$79," ",$C$79)</f>
        <v>24 Bulan</v>
      </c>
      <c r="M79" s="461">
        <f>IFERROR('Home Ext'!$I$75,0)</f>
        <v>60000000</v>
      </c>
      <c r="N79" s="461"/>
      <c r="O79" s="461">
        <f>IFERROR($J$74,0)</f>
        <v>0</v>
      </c>
      <c r="P79" s="462"/>
      <c r="R79" s="468"/>
      <c r="S79" s="454"/>
      <c r="T79" s="454"/>
    </row>
    <row r="80" spans="2:20" ht="12" customHeight="1">
      <c r="B80" s="161">
        <f>$L$42</f>
        <v>36</v>
      </c>
      <c r="C80" s="87" t="s">
        <v>382</v>
      </c>
      <c r="D80" s="87" t="str">
        <f>CONCATENATE($B$80," ",$C$80)</f>
        <v>36 Bulan</v>
      </c>
      <c r="E80" s="524">
        <f>IFERROR($L$56,0)</f>
        <v>0</v>
      </c>
      <c r="F80" s="525"/>
      <c r="G80" s="524">
        <f>IFERROR($L$21,0)</f>
        <v>0</v>
      </c>
      <c r="H80" s="525"/>
      <c r="I80" s="160"/>
      <c r="J80" s="161">
        <f>$L$42</f>
        <v>36</v>
      </c>
      <c r="K80" s="87" t="s">
        <v>382</v>
      </c>
      <c r="L80" s="87" t="str">
        <f>CONCATENATE($B$80," ",$C$80)</f>
        <v>36 Bulan</v>
      </c>
      <c r="M80" s="461">
        <f>IFERROR('Home Ext'!$I$75,0)</f>
        <v>60000000</v>
      </c>
      <c r="N80" s="461"/>
      <c r="O80" s="461">
        <f>IFERROR($M$74,)</f>
        <v>0</v>
      </c>
      <c r="P80" s="462"/>
      <c r="R80" s="468"/>
      <c r="S80" s="454"/>
      <c r="T80" s="454"/>
    </row>
    <row r="81" spans="2:20" ht="12" customHeight="1">
      <c r="B81" s="161">
        <f>$O$42</f>
        <v>48</v>
      </c>
      <c r="C81" s="87" t="s">
        <v>382</v>
      </c>
      <c r="D81" s="87" t="str">
        <f>CONCATENATE($B$81," ",$C$81)</f>
        <v>48 Bulan</v>
      </c>
      <c r="E81" s="524">
        <f>IFERROR($O$56,0)</f>
        <v>0</v>
      </c>
      <c r="F81" s="525"/>
      <c r="G81" s="524">
        <f>IFERROR($O$21,0)</f>
        <v>0</v>
      </c>
      <c r="H81" s="525"/>
      <c r="I81" s="160"/>
      <c r="J81" s="161">
        <f>$O$42</f>
        <v>48</v>
      </c>
      <c r="K81" s="87" t="s">
        <v>382</v>
      </c>
      <c r="L81" s="87" t="str">
        <f>CONCATENATE($B$81," ",$C$81)</f>
        <v>48 Bulan</v>
      </c>
      <c r="M81" s="461">
        <f>IFERROR('Home Ext'!$I$75,0)</f>
        <v>60000000</v>
      </c>
      <c r="N81" s="461"/>
      <c r="O81" s="461">
        <f>IFERROR($P$74,0)</f>
        <v>0</v>
      </c>
      <c r="P81" s="462"/>
      <c r="R81" s="468"/>
      <c r="S81" s="454"/>
      <c r="T81" s="454"/>
    </row>
    <row r="82" spans="2:20" ht="12" customHeight="1">
      <c r="B82" s="161">
        <f>$R$42</f>
        <v>60</v>
      </c>
      <c r="C82" s="87" t="s">
        <v>382</v>
      </c>
      <c r="D82" s="87" t="str">
        <f>CONCATENATE($B$82," ",$C$82)</f>
        <v>60 Bulan</v>
      </c>
      <c r="E82" s="524">
        <f>IFERROR($R$56,0)</f>
        <v>0</v>
      </c>
      <c r="F82" s="525"/>
      <c r="G82" s="524">
        <f>IFERROR($R$21,0)</f>
        <v>0</v>
      </c>
      <c r="H82" s="525"/>
      <c r="I82" s="35"/>
      <c r="J82" s="161">
        <f>$R$42</f>
        <v>60</v>
      </c>
      <c r="K82" s="87" t="s">
        <v>382</v>
      </c>
      <c r="L82" s="87" t="str">
        <f>CONCATENATE($B$82," ",$C$82)</f>
        <v>60 Bulan</v>
      </c>
      <c r="M82" s="461">
        <f>IFERROR('Home Ext'!$I$75,0)</f>
        <v>60000000</v>
      </c>
      <c r="N82" s="461"/>
      <c r="O82" s="461">
        <f>IFERROR($S$74,0)</f>
        <v>0</v>
      </c>
      <c r="P82" s="462"/>
      <c r="Q82" s="35"/>
      <c r="R82" s="35"/>
      <c r="S82" s="35"/>
      <c r="T82" s="35"/>
    </row>
    <row r="83" spans="2:20" ht="12" customHeight="1">
      <c r="F83" s="468"/>
      <c r="G83" s="454"/>
      <c r="H83" s="454"/>
      <c r="I83" s="468"/>
      <c r="J83" s="454"/>
      <c r="K83" s="454"/>
      <c r="L83" s="468"/>
      <c r="M83" s="454"/>
      <c r="N83" s="454"/>
      <c r="O83" s="468"/>
      <c r="P83" s="454"/>
      <c r="Q83" s="454"/>
      <c r="R83" s="468"/>
      <c r="S83" s="454"/>
      <c r="T83" s="454"/>
    </row>
    <row r="84" spans="2:20" ht="12" customHeight="1">
      <c r="E84" s="468"/>
      <c r="F84" s="468"/>
      <c r="H84" s="243"/>
      <c r="I84" s="468"/>
      <c r="J84" s="454"/>
      <c r="K84" s="454"/>
      <c r="L84" s="468"/>
      <c r="M84" s="454"/>
      <c r="N84" s="454"/>
      <c r="O84" s="468"/>
      <c r="P84" s="454"/>
      <c r="Q84" s="454"/>
      <c r="R84" s="468"/>
      <c r="S84" s="454"/>
      <c r="T84" s="454"/>
    </row>
    <row r="85" spans="2:20" ht="12" customHeight="1">
      <c r="E85" s="160"/>
      <c r="F85" s="160" t="e">
        <f>F49</f>
        <v>#N/A</v>
      </c>
      <c r="H85" s="243"/>
      <c r="I85" s="468"/>
      <c r="J85" s="454"/>
      <c r="K85" s="454"/>
      <c r="L85" s="468"/>
      <c r="M85" s="454"/>
      <c r="N85" s="454"/>
      <c r="O85" s="468"/>
      <c r="P85" s="454"/>
      <c r="Q85" s="454"/>
      <c r="R85" s="468"/>
      <c r="S85" s="454"/>
      <c r="T85" s="454"/>
    </row>
    <row r="86" spans="2:20" ht="12" customHeight="1">
      <c r="E86" s="160"/>
      <c r="F86" s="160" t="e">
        <f>I49</f>
        <v>#N/A</v>
      </c>
      <c r="H86" s="243"/>
    </row>
    <row r="87" spans="2:20" ht="12" customHeight="1">
      <c r="E87" s="160"/>
      <c r="F87" s="160" t="e">
        <f>L49</f>
        <v>#N/A</v>
      </c>
    </row>
    <row r="88" spans="2:20" ht="12" customHeight="1">
      <c r="E88" s="160"/>
      <c r="F88" s="160" t="e">
        <f>O49</f>
        <v>#N/A</v>
      </c>
      <c r="H88" s="244"/>
    </row>
    <row r="89" spans="2:20" ht="12" customHeight="1">
      <c r="F89" s="160">
        <f>R49</f>
        <v>0</v>
      </c>
      <c r="G89" s="351"/>
      <c r="H89" s="351"/>
      <c r="I89" s="501"/>
      <c r="J89" s="501"/>
      <c r="K89" s="501"/>
      <c r="L89" s="501"/>
      <c r="M89" s="501"/>
      <c r="N89" s="501"/>
      <c r="O89" s="501"/>
      <c r="P89" s="501"/>
      <c r="Q89" s="501"/>
      <c r="R89" s="501"/>
      <c r="S89" s="501"/>
      <c r="T89" s="501"/>
    </row>
    <row r="90" spans="2:20" ht="12" customHeight="1">
      <c r="F90" s="501"/>
      <c r="G90" s="501"/>
      <c r="H90" s="501"/>
      <c r="I90" s="501"/>
      <c r="J90" s="501"/>
      <c r="K90" s="501"/>
      <c r="L90" s="501"/>
      <c r="M90" s="501"/>
      <c r="N90" s="501"/>
      <c r="O90" s="501"/>
      <c r="P90" s="501"/>
      <c r="Q90" s="501"/>
      <c r="R90" s="501"/>
      <c r="S90" s="501"/>
      <c r="T90" s="501"/>
    </row>
  </sheetData>
  <mergeCells count="460">
    <mergeCell ref="I68:K68"/>
    <mergeCell ref="I69:K69"/>
    <mergeCell ref="R65:T65"/>
    <mergeCell ref="R66:T66"/>
    <mergeCell ref="R67:T67"/>
    <mergeCell ref="R68:T68"/>
    <mergeCell ref="R69:T69"/>
    <mergeCell ref="L65:N65"/>
    <mergeCell ref="L66:N66"/>
    <mergeCell ref="L67:N67"/>
    <mergeCell ref="L68:N68"/>
    <mergeCell ref="L69:N69"/>
    <mergeCell ref="O65:Q65"/>
    <mergeCell ref="O66:Q66"/>
    <mergeCell ref="O67:Q67"/>
    <mergeCell ref="O68:Q68"/>
    <mergeCell ref="O69:Q69"/>
    <mergeCell ref="B48:D48"/>
    <mergeCell ref="F48:H48"/>
    <mergeCell ref="I48:K48"/>
    <mergeCell ref="L48:N48"/>
    <mergeCell ref="O48:Q48"/>
    <mergeCell ref="R48:T48"/>
    <mergeCell ref="C30:E30"/>
    <mergeCell ref="F30:H30"/>
    <mergeCell ref="I30:K30"/>
    <mergeCell ref="L30:N30"/>
    <mergeCell ref="O30:Q30"/>
    <mergeCell ref="R30:T30"/>
    <mergeCell ref="B47:E47"/>
    <mergeCell ref="G47:H47"/>
    <mergeCell ref="J47:K47"/>
    <mergeCell ref="M47:N47"/>
    <mergeCell ref="P47:Q47"/>
    <mergeCell ref="S47:T47"/>
    <mergeCell ref="B46:E46"/>
    <mergeCell ref="G46:H46"/>
    <mergeCell ref="J46:K46"/>
    <mergeCell ref="M46:N46"/>
    <mergeCell ref="P46:Q46"/>
    <mergeCell ref="S46:T46"/>
    <mergeCell ref="R89:T89"/>
    <mergeCell ref="F90:H90"/>
    <mergeCell ref="I90:K90"/>
    <mergeCell ref="L90:N90"/>
    <mergeCell ref="O90:Q90"/>
    <mergeCell ref="R90:T90"/>
    <mergeCell ref="I89:K89"/>
    <mergeCell ref="L89:N89"/>
    <mergeCell ref="O89:Q89"/>
    <mergeCell ref="I85:K85"/>
    <mergeCell ref="L85:N85"/>
    <mergeCell ref="O85:Q85"/>
    <mergeCell ref="R85:T85"/>
    <mergeCell ref="F83:H83"/>
    <mergeCell ref="I83:K83"/>
    <mergeCell ref="L83:N83"/>
    <mergeCell ref="O83:Q83"/>
    <mergeCell ref="R83:T83"/>
    <mergeCell ref="E84:F84"/>
    <mergeCell ref="I84:K84"/>
    <mergeCell ref="L84:N84"/>
    <mergeCell ref="O84:Q84"/>
    <mergeCell ref="R84:T84"/>
    <mergeCell ref="E81:F81"/>
    <mergeCell ref="G81:H81"/>
    <mergeCell ref="M81:N81"/>
    <mergeCell ref="O81:P81"/>
    <mergeCell ref="R81:T81"/>
    <mergeCell ref="E82:F82"/>
    <mergeCell ref="G82:H82"/>
    <mergeCell ref="M82:N82"/>
    <mergeCell ref="O82:P82"/>
    <mergeCell ref="R79:T79"/>
    <mergeCell ref="E80:F80"/>
    <mergeCell ref="G80:H80"/>
    <mergeCell ref="M80:N80"/>
    <mergeCell ref="O80:P80"/>
    <mergeCell ref="R80:T80"/>
    <mergeCell ref="E78:F78"/>
    <mergeCell ref="G78:H78"/>
    <mergeCell ref="M78:N78"/>
    <mergeCell ref="O78:P78"/>
    <mergeCell ref="E79:F79"/>
    <mergeCell ref="G79:H79"/>
    <mergeCell ref="M79:N79"/>
    <mergeCell ref="O79:P79"/>
    <mergeCell ref="B76:E76"/>
    <mergeCell ref="F76:H76"/>
    <mergeCell ref="J76:M76"/>
    <mergeCell ref="N76:P76"/>
    <mergeCell ref="B77:D77"/>
    <mergeCell ref="E77:F77"/>
    <mergeCell ref="G77:H77"/>
    <mergeCell ref="J77:L77"/>
    <mergeCell ref="M77:N77"/>
    <mergeCell ref="O77:P77"/>
    <mergeCell ref="B74:E74"/>
    <mergeCell ref="G74:H74"/>
    <mergeCell ref="J74:K74"/>
    <mergeCell ref="M74:N74"/>
    <mergeCell ref="P74:Q74"/>
    <mergeCell ref="S74:T74"/>
    <mergeCell ref="B73:E73"/>
    <mergeCell ref="F73:H73"/>
    <mergeCell ref="I73:K73"/>
    <mergeCell ref="L73:N73"/>
    <mergeCell ref="O73:Q73"/>
    <mergeCell ref="R73:T73"/>
    <mergeCell ref="B72:E72"/>
    <mergeCell ref="G72:H72"/>
    <mergeCell ref="J72:K72"/>
    <mergeCell ref="M72:N72"/>
    <mergeCell ref="P72:Q72"/>
    <mergeCell ref="S72:T72"/>
    <mergeCell ref="B71:E71"/>
    <mergeCell ref="G71:H71"/>
    <mergeCell ref="J71:K71"/>
    <mergeCell ref="M71:N71"/>
    <mergeCell ref="P71:Q71"/>
    <mergeCell ref="S71:T71"/>
    <mergeCell ref="B70:E70"/>
    <mergeCell ref="G70:H70"/>
    <mergeCell ref="J70:K70"/>
    <mergeCell ref="M70:N70"/>
    <mergeCell ref="P70:Q70"/>
    <mergeCell ref="S70:T70"/>
    <mergeCell ref="B64:E64"/>
    <mergeCell ref="F64:H64"/>
    <mergeCell ref="I64:K64"/>
    <mergeCell ref="L64:N64"/>
    <mergeCell ref="O64:Q64"/>
    <mergeCell ref="R64:T64"/>
    <mergeCell ref="C65:D65"/>
    <mergeCell ref="C66:D66"/>
    <mergeCell ref="C67:D67"/>
    <mergeCell ref="C68:D68"/>
    <mergeCell ref="F65:H65"/>
    <mergeCell ref="F66:H66"/>
    <mergeCell ref="F67:H67"/>
    <mergeCell ref="F68:H68"/>
    <mergeCell ref="F69:H69"/>
    <mergeCell ref="I65:K65"/>
    <mergeCell ref="I66:K66"/>
    <mergeCell ref="I67:K67"/>
    <mergeCell ref="B63:E63"/>
    <mergeCell ref="F63:H63"/>
    <mergeCell ref="I63:K63"/>
    <mergeCell ref="L63:N63"/>
    <mergeCell ref="O63:Q63"/>
    <mergeCell ref="R63:T63"/>
    <mergeCell ref="S60:T60"/>
    <mergeCell ref="B62:E62"/>
    <mergeCell ref="F62:H62"/>
    <mergeCell ref="I62:K62"/>
    <mergeCell ref="L62:N62"/>
    <mergeCell ref="O62:Q62"/>
    <mergeCell ref="R62:T62"/>
    <mergeCell ref="F61:H61"/>
    <mergeCell ref="I61:K61"/>
    <mergeCell ref="L61:N61"/>
    <mergeCell ref="O61:Q61"/>
    <mergeCell ref="R61:T61"/>
    <mergeCell ref="F58:H58"/>
    <mergeCell ref="I58:K58"/>
    <mergeCell ref="L58:N58"/>
    <mergeCell ref="O58:Q58"/>
    <mergeCell ref="R58:T58"/>
    <mergeCell ref="B60:E60"/>
    <mergeCell ref="G60:H60"/>
    <mergeCell ref="J60:K60"/>
    <mergeCell ref="M60:N60"/>
    <mergeCell ref="P60:Q60"/>
    <mergeCell ref="B56:E57"/>
    <mergeCell ref="F56:H57"/>
    <mergeCell ref="I56:K57"/>
    <mergeCell ref="L56:N57"/>
    <mergeCell ref="O56:Q57"/>
    <mergeCell ref="R56:T57"/>
    <mergeCell ref="F55:H55"/>
    <mergeCell ref="I55:K55"/>
    <mergeCell ref="L55:N55"/>
    <mergeCell ref="O55:Q55"/>
    <mergeCell ref="R55:T55"/>
    <mergeCell ref="F54:H54"/>
    <mergeCell ref="I54:K54"/>
    <mergeCell ref="L54:N54"/>
    <mergeCell ref="O54:Q54"/>
    <mergeCell ref="R54:T54"/>
    <mergeCell ref="F53:H53"/>
    <mergeCell ref="I53:K53"/>
    <mergeCell ref="L53:N53"/>
    <mergeCell ref="O53:Q53"/>
    <mergeCell ref="R53:T53"/>
    <mergeCell ref="F52:H52"/>
    <mergeCell ref="I52:K52"/>
    <mergeCell ref="L52:N52"/>
    <mergeCell ref="O52:Q52"/>
    <mergeCell ref="R52:T52"/>
    <mergeCell ref="F51:H51"/>
    <mergeCell ref="I51:K51"/>
    <mergeCell ref="L51:N51"/>
    <mergeCell ref="O51:Q51"/>
    <mergeCell ref="R51:T51"/>
    <mergeCell ref="B50:E50"/>
    <mergeCell ref="F50:H50"/>
    <mergeCell ref="I50:K50"/>
    <mergeCell ref="L50:N50"/>
    <mergeCell ref="O50:Q50"/>
    <mergeCell ref="R50:T50"/>
    <mergeCell ref="B49:E49"/>
    <mergeCell ref="F49:H49"/>
    <mergeCell ref="I49:K49"/>
    <mergeCell ref="L49:N49"/>
    <mergeCell ref="O49:Q49"/>
    <mergeCell ref="R49:T49"/>
    <mergeCell ref="B45:E45"/>
    <mergeCell ref="G45:H45"/>
    <mergeCell ref="J45:K45"/>
    <mergeCell ref="M45:N45"/>
    <mergeCell ref="P45:Q45"/>
    <mergeCell ref="S45:T45"/>
    <mergeCell ref="B44:E44"/>
    <mergeCell ref="F44:H44"/>
    <mergeCell ref="I44:K44"/>
    <mergeCell ref="L44:N44"/>
    <mergeCell ref="O44:Q44"/>
    <mergeCell ref="R44:T44"/>
    <mergeCell ref="B42:E42"/>
    <mergeCell ref="G42:H42"/>
    <mergeCell ref="J42:K42"/>
    <mergeCell ref="M42:N42"/>
    <mergeCell ref="P42:Q42"/>
    <mergeCell ref="S42:T42"/>
    <mergeCell ref="B43:E43"/>
    <mergeCell ref="F43:H43"/>
    <mergeCell ref="I43:K43"/>
    <mergeCell ref="L43:N43"/>
    <mergeCell ref="O43:Q43"/>
    <mergeCell ref="R43:T43"/>
    <mergeCell ref="B41:E41"/>
    <mergeCell ref="F41:H41"/>
    <mergeCell ref="I41:K41"/>
    <mergeCell ref="L41:N41"/>
    <mergeCell ref="O41:Q41"/>
    <mergeCell ref="R41:T41"/>
    <mergeCell ref="B40:E40"/>
    <mergeCell ref="F40:H40"/>
    <mergeCell ref="I40:K40"/>
    <mergeCell ref="L40:N40"/>
    <mergeCell ref="O40:Q40"/>
    <mergeCell ref="R40:T40"/>
    <mergeCell ref="B39:D39"/>
    <mergeCell ref="G39:H39"/>
    <mergeCell ref="J39:K39"/>
    <mergeCell ref="M39:N39"/>
    <mergeCell ref="P39:Q39"/>
    <mergeCell ref="S39:T39"/>
    <mergeCell ref="B38:E38"/>
    <mergeCell ref="F38:H38"/>
    <mergeCell ref="I38:K38"/>
    <mergeCell ref="L38:N38"/>
    <mergeCell ref="O38:Q38"/>
    <mergeCell ref="R38:T38"/>
    <mergeCell ref="C37:D37"/>
    <mergeCell ref="G37:H37"/>
    <mergeCell ref="J37:K37"/>
    <mergeCell ref="M37:N37"/>
    <mergeCell ref="P37:Q37"/>
    <mergeCell ref="S37:T37"/>
    <mergeCell ref="C36:D36"/>
    <mergeCell ref="G36:H36"/>
    <mergeCell ref="J36:K36"/>
    <mergeCell ref="M36:N36"/>
    <mergeCell ref="P36:Q36"/>
    <mergeCell ref="S36:T36"/>
    <mergeCell ref="G35:H35"/>
    <mergeCell ref="J35:K35"/>
    <mergeCell ref="M35:N35"/>
    <mergeCell ref="P35:Q35"/>
    <mergeCell ref="S35:T35"/>
    <mergeCell ref="G33:H33"/>
    <mergeCell ref="J33:K33"/>
    <mergeCell ref="M33:N33"/>
    <mergeCell ref="P33:Q33"/>
    <mergeCell ref="S33:T33"/>
    <mergeCell ref="G34:H34"/>
    <mergeCell ref="J34:K34"/>
    <mergeCell ref="M34:N34"/>
    <mergeCell ref="P34:Q34"/>
    <mergeCell ref="S34:T34"/>
    <mergeCell ref="C32:D32"/>
    <mergeCell ref="G32:H32"/>
    <mergeCell ref="J32:K32"/>
    <mergeCell ref="M32:N32"/>
    <mergeCell ref="P32:Q32"/>
    <mergeCell ref="S32:T32"/>
    <mergeCell ref="C31:D31"/>
    <mergeCell ref="G31:H31"/>
    <mergeCell ref="J31:K31"/>
    <mergeCell ref="M31:N31"/>
    <mergeCell ref="P31:Q31"/>
    <mergeCell ref="S31:T31"/>
    <mergeCell ref="C29:D29"/>
    <mergeCell ref="G29:H29"/>
    <mergeCell ref="J29:K29"/>
    <mergeCell ref="M29:N29"/>
    <mergeCell ref="P29:Q29"/>
    <mergeCell ref="S29:T29"/>
    <mergeCell ref="C28:D28"/>
    <mergeCell ref="G28:H28"/>
    <mergeCell ref="J28:K28"/>
    <mergeCell ref="M28:N28"/>
    <mergeCell ref="P28:Q28"/>
    <mergeCell ref="S28:T28"/>
    <mergeCell ref="C27:D27"/>
    <mergeCell ref="G27:H27"/>
    <mergeCell ref="J27:K27"/>
    <mergeCell ref="M27:N27"/>
    <mergeCell ref="P27:Q27"/>
    <mergeCell ref="S27:T27"/>
    <mergeCell ref="C26:D26"/>
    <mergeCell ref="G26:H26"/>
    <mergeCell ref="J26:K26"/>
    <mergeCell ref="M26:N26"/>
    <mergeCell ref="P26:Q26"/>
    <mergeCell ref="S26:T26"/>
    <mergeCell ref="C25:D25"/>
    <mergeCell ref="G25:H25"/>
    <mergeCell ref="J25:K25"/>
    <mergeCell ref="M25:N25"/>
    <mergeCell ref="P25:Q25"/>
    <mergeCell ref="S25:T25"/>
    <mergeCell ref="C24:D24"/>
    <mergeCell ref="G24:H24"/>
    <mergeCell ref="J24:K24"/>
    <mergeCell ref="M24:N24"/>
    <mergeCell ref="P24:Q24"/>
    <mergeCell ref="S24:T24"/>
    <mergeCell ref="B23:E23"/>
    <mergeCell ref="F23:H23"/>
    <mergeCell ref="I23:K23"/>
    <mergeCell ref="L23:N23"/>
    <mergeCell ref="O23:Q23"/>
    <mergeCell ref="R23:T23"/>
    <mergeCell ref="B22:E22"/>
    <mergeCell ref="F22:H22"/>
    <mergeCell ref="I22:K22"/>
    <mergeCell ref="L22:N22"/>
    <mergeCell ref="O22:Q22"/>
    <mergeCell ref="R22:T22"/>
    <mergeCell ref="B21:E21"/>
    <mergeCell ref="F21:H21"/>
    <mergeCell ref="I21:K21"/>
    <mergeCell ref="L21:N21"/>
    <mergeCell ref="O21:Q21"/>
    <mergeCell ref="R21:T21"/>
    <mergeCell ref="S19:T19"/>
    <mergeCell ref="B20:E20"/>
    <mergeCell ref="G20:H20"/>
    <mergeCell ref="J20:K20"/>
    <mergeCell ref="M20:N20"/>
    <mergeCell ref="P20:Q20"/>
    <mergeCell ref="S20:T20"/>
    <mergeCell ref="B18:C18"/>
    <mergeCell ref="B19:C19"/>
    <mergeCell ref="G19:H19"/>
    <mergeCell ref="J19:K19"/>
    <mergeCell ref="M19:N19"/>
    <mergeCell ref="P19:Q19"/>
    <mergeCell ref="B17:C17"/>
    <mergeCell ref="G17:H17"/>
    <mergeCell ref="J17:K17"/>
    <mergeCell ref="M17:N17"/>
    <mergeCell ref="P17:Q17"/>
    <mergeCell ref="S17:T17"/>
    <mergeCell ref="B16:C16"/>
    <mergeCell ref="G16:H16"/>
    <mergeCell ref="J16:K16"/>
    <mergeCell ref="M16:N16"/>
    <mergeCell ref="P16:Q16"/>
    <mergeCell ref="S16:T16"/>
    <mergeCell ref="S14:T14"/>
    <mergeCell ref="B15:C15"/>
    <mergeCell ref="G15:H15"/>
    <mergeCell ref="J15:K15"/>
    <mergeCell ref="M15:N15"/>
    <mergeCell ref="P15:Q15"/>
    <mergeCell ref="S15:T15"/>
    <mergeCell ref="B14:C14"/>
    <mergeCell ref="D14:E14"/>
    <mergeCell ref="G14:H14"/>
    <mergeCell ref="J14:K14"/>
    <mergeCell ref="M14:N14"/>
    <mergeCell ref="P14:Q14"/>
    <mergeCell ref="R11:T11"/>
    <mergeCell ref="D12:E12"/>
    <mergeCell ref="F12:H12"/>
    <mergeCell ref="I12:K12"/>
    <mergeCell ref="L12:N12"/>
    <mergeCell ref="O12:Q12"/>
    <mergeCell ref="R12:T12"/>
    <mergeCell ref="B11:C13"/>
    <mergeCell ref="D11:E11"/>
    <mergeCell ref="F11:H11"/>
    <mergeCell ref="I11:K11"/>
    <mergeCell ref="L11:N11"/>
    <mergeCell ref="O11:Q11"/>
    <mergeCell ref="D13:E13"/>
    <mergeCell ref="F13:H13"/>
    <mergeCell ref="I13:K13"/>
    <mergeCell ref="L13:N13"/>
    <mergeCell ref="O13:Q13"/>
    <mergeCell ref="R13:T13"/>
    <mergeCell ref="B10:E10"/>
    <mergeCell ref="F10:H10"/>
    <mergeCell ref="I10:K10"/>
    <mergeCell ref="L10:N10"/>
    <mergeCell ref="O10:Q10"/>
    <mergeCell ref="R10:T10"/>
    <mergeCell ref="B9:E9"/>
    <mergeCell ref="G9:H9"/>
    <mergeCell ref="J9:K9"/>
    <mergeCell ref="M9:N9"/>
    <mergeCell ref="P9:Q9"/>
    <mergeCell ref="S9:T9"/>
    <mergeCell ref="B8:C8"/>
    <mergeCell ref="G8:H8"/>
    <mergeCell ref="I8:M8"/>
    <mergeCell ref="O8:P8"/>
    <mergeCell ref="Q8:R8"/>
    <mergeCell ref="S8:T8"/>
    <mergeCell ref="S6:T6"/>
    <mergeCell ref="B7:C7"/>
    <mergeCell ref="D7:F7"/>
    <mergeCell ref="G7:H7"/>
    <mergeCell ref="I7:M7"/>
    <mergeCell ref="O7:P7"/>
    <mergeCell ref="Q7:R7"/>
    <mergeCell ref="S7:T7"/>
    <mergeCell ref="B6:C6"/>
    <mergeCell ref="D6:F6"/>
    <mergeCell ref="G6:H6"/>
    <mergeCell ref="I6:M6"/>
    <mergeCell ref="O6:P6"/>
    <mergeCell ref="Q6:R6"/>
    <mergeCell ref="S4:T4"/>
    <mergeCell ref="B5:C5"/>
    <mergeCell ref="D5:F5"/>
    <mergeCell ref="G5:H5"/>
    <mergeCell ref="I5:M5"/>
    <mergeCell ref="O5:P5"/>
    <mergeCell ref="Q5:R5"/>
    <mergeCell ref="S5:T5"/>
    <mergeCell ref="B4:C4"/>
    <mergeCell ref="D4:F4"/>
    <mergeCell ref="G4:H4"/>
    <mergeCell ref="I4:M4"/>
    <mergeCell ref="N4:O4"/>
    <mergeCell ref="Q4:R4"/>
  </mergeCells>
  <conditionalFormatting sqref="F21 I21 L21 O21 R21">
    <cfRule type="cellIs" dxfId="31" priority="2" stopIfTrue="1" operator="greaterThan">
      <formula>#REF!</formula>
    </cfRule>
  </conditionalFormatting>
  <conditionalFormatting sqref="F14:T14 F16:T16">
    <cfRule type="cellIs" dxfId="30" priority="1" operator="greaterThan">
      <formula>0</formula>
    </cfRule>
  </conditionalFormatting>
  <dataValidations count="4">
    <dataValidation type="list" allowBlank="1" showInputMessage="1" showErrorMessage="1" sqref="P4" xr:uid="{20766C8D-5452-4B01-8DC8-0DED3D7AB04C}">
      <formula1>"0, 1, 2, 3, 4, 5, 6"</formula1>
    </dataValidation>
    <dataValidation type="list" allowBlank="1" showInputMessage="1" showErrorMessage="1" sqref="D34:D35" xr:uid="{9FEBF08D-E671-4716-BAC8-97495BD0A5F4}">
      <formula1>"0, 10000000"</formula1>
    </dataValidation>
    <dataValidation type="list" allowBlank="1" showInputMessage="1" showErrorMessage="1" sqref="O8:P8" xr:uid="{04804348-D4D9-43C0-A303-960A96F57DF4}">
      <formula1>"BATAS BAWAH, BATAS ATAS"</formula1>
    </dataValidation>
    <dataValidation type="list" allowBlank="1" showInputMessage="1" showErrorMessage="1" sqref="E35" xr:uid="{39D75C39-6B62-458C-B910-1B6CF41210E5}">
      <formula1>"0, 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7986385-2011-4B02-9EF6-8E9591A55111}">
          <x14:formula1>
            <xm:f>'Asr Ext'!$H$47:$H$57</xm:f>
          </x14:formula1>
          <xm:sqref>D33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59C19-5954-4E12-93F8-C7B911A9A30E}">
  <sheetPr codeName="Sheet21"/>
  <dimension ref="A2:Y73"/>
  <sheetViews>
    <sheetView zoomScale="120" zoomScaleNormal="100" workbookViewId="0">
      <selection activeCell="O13" sqref="O13"/>
    </sheetView>
  </sheetViews>
  <sheetFormatPr defaultColWidth="9.109375" defaultRowHeight="12" customHeight="1"/>
  <cols>
    <col min="1" max="1" width="4.6640625" style="6" customWidth="1"/>
    <col min="2" max="10" width="11.6640625" style="6" customWidth="1"/>
    <col min="11" max="12" width="11.5546875" style="6" customWidth="1"/>
    <col min="13" max="13" width="12.44140625" style="6" customWidth="1"/>
    <col min="14" max="21" width="11.6640625" style="6" customWidth="1"/>
    <col min="22" max="22" width="11.6640625" style="7" customWidth="1"/>
    <col min="23" max="24" width="9.109375" style="7"/>
    <col min="25" max="25" width="22.6640625" style="6" customWidth="1"/>
    <col min="26" max="16384" width="9.109375" style="6"/>
  </cols>
  <sheetData>
    <row r="2" spans="2:16" ht="12" customHeight="1">
      <c r="C2" s="539" t="s">
        <v>7</v>
      </c>
      <c r="D2" s="539"/>
      <c r="E2" s="539"/>
      <c r="F2" s="539"/>
      <c r="G2" s="539"/>
      <c r="H2" s="539"/>
      <c r="I2" s="539"/>
      <c r="J2" s="539"/>
      <c r="K2" s="7"/>
      <c r="L2" s="7"/>
    </row>
    <row r="3" spans="2:16" ht="12" customHeight="1">
      <c r="B3" s="357" t="s">
        <v>0</v>
      </c>
      <c r="C3" s="540" t="s">
        <v>2861</v>
      </c>
      <c r="D3" s="540"/>
      <c r="E3" s="540"/>
      <c r="F3" s="540"/>
      <c r="G3" s="541" t="s">
        <v>2862</v>
      </c>
      <c r="H3" s="541"/>
      <c r="I3" s="541"/>
      <c r="J3" s="541"/>
      <c r="K3" s="7"/>
      <c r="L3" s="357" t="s">
        <v>2863</v>
      </c>
      <c r="M3" s="357"/>
      <c r="N3" s="357"/>
    </row>
    <row r="4" spans="2:16" ht="12" customHeight="1">
      <c r="B4" s="357"/>
      <c r="C4" s="540" t="s">
        <v>6</v>
      </c>
      <c r="D4" s="540"/>
      <c r="E4" s="540" t="s">
        <v>341</v>
      </c>
      <c r="F4" s="540"/>
      <c r="G4" s="541" t="s">
        <v>6</v>
      </c>
      <c r="H4" s="541"/>
      <c r="I4" s="541" t="s">
        <v>341</v>
      </c>
      <c r="J4" s="541"/>
      <c r="K4" s="7"/>
      <c r="L4" s="357"/>
      <c r="M4" s="357"/>
      <c r="N4" s="357"/>
    </row>
    <row r="5" spans="2:16" s="7" customFormat="1" ht="12" customHeight="1">
      <c r="B5" s="357"/>
      <c r="C5" s="8" t="s">
        <v>1</v>
      </c>
      <c r="D5" s="8" t="s">
        <v>2</v>
      </c>
      <c r="E5" s="8" t="s">
        <v>1</v>
      </c>
      <c r="F5" s="8" t="s">
        <v>2</v>
      </c>
      <c r="G5" s="8" t="s">
        <v>1</v>
      </c>
      <c r="H5" s="8" t="s">
        <v>2</v>
      </c>
      <c r="I5" s="8" t="s">
        <v>1</v>
      </c>
      <c r="J5" s="8" t="s">
        <v>2</v>
      </c>
      <c r="L5" s="12"/>
      <c r="M5" s="12"/>
      <c r="N5" s="12"/>
      <c r="O5" s="6"/>
    </row>
    <row r="6" spans="2:16" ht="12" customHeight="1">
      <c r="B6" s="21" t="s">
        <v>8</v>
      </c>
      <c r="C6" s="14">
        <v>3.5900000000000001E-2</v>
      </c>
      <c r="D6" s="14">
        <v>7.7999999999999996E-3</v>
      </c>
      <c r="E6" s="22">
        <v>3.6900000000000002E-2</v>
      </c>
      <c r="F6" s="22">
        <v>8.5000000000000006E-3</v>
      </c>
      <c r="G6" s="16">
        <v>3.2599999999999997E-2</v>
      </c>
      <c r="H6" s="16">
        <v>6.4999999999999997E-3</v>
      </c>
      <c r="I6" s="22">
        <v>3.3599999999999998E-2</v>
      </c>
      <c r="J6" s="22">
        <v>7.1999999999999998E-3</v>
      </c>
      <c r="K6" s="23"/>
      <c r="L6" s="42">
        <v>2026</v>
      </c>
      <c r="M6" s="8">
        <v>0</v>
      </c>
      <c r="N6" s="24">
        <v>0</v>
      </c>
      <c r="O6" s="6" t="s">
        <v>1</v>
      </c>
    </row>
    <row r="7" spans="2:16" ht="12" customHeight="1">
      <c r="B7" s="25" t="s">
        <v>9</v>
      </c>
      <c r="C7" s="14">
        <v>2.7199999999999998E-2</v>
      </c>
      <c r="D7" s="14">
        <v>5.3E-3</v>
      </c>
      <c r="E7" s="22">
        <v>2.8199999999999999E-2</v>
      </c>
      <c r="F7" s="22">
        <v>5.7000000000000002E-3</v>
      </c>
      <c r="G7" s="16">
        <v>2.47E-2</v>
      </c>
      <c r="H7" s="16">
        <v>4.4000000000000003E-3</v>
      </c>
      <c r="I7" s="22">
        <v>2.5700000000000001E-2</v>
      </c>
      <c r="J7" s="22">
        <v>4.7999999999999996E-3</v>
      </c>
      <c r="K7" s="23"/>
      <c r="L7" s="43">
        <f t="shared" ref="L7:L20" si="0">L6-1</f>
        <v>2025</v>
      </c>
      <c r="M7" s="34">
        <v>1</v>
      </c>
      <c r="N7" s="44">
        <v>0</v>
      </c>
      <c r="O7" s="6" t="s">
        <v>1</v>
      </c>
    </row>
    <row r="8" spans="2:16" ht="12" customHeight="1">
      <c r="B8" s="25" t="s">
        <v>10</v>
      </c>
      <c r="C8" s="14">
        <v>2.29E-2</v>
      </c>
      <c r="D8" s="14">
        <v>4.1999999999999997E-3</v>
      </c>
      <c r="E8" s="22">
        <v>2.3900000000000001E-2</v>
      </c>
      <c r="F8" s="22">
        <v>4.4999999999999997E-3</v>
      </c>
      <c r="G8" s="16">
        <v>2.0799999999999999E-2</v>
      </c>
      <c r="H8" s="16">
        <v>3.8E-3</v>
      </c>
      <c r="I8" s="22">
        <v>2.18E-2</v>
      </c>
      <c r="J8" s="22">
        <v>4.1000000000000003E-3</v>
      </c>
      <c r="K8" s="23"/>
      <c r="L8" s="43">
        <f t="shared" si="0"/>
        <v>2024</v>
      </c>
      <c r="M8" s="34">
        <v>2</v>
      </c>
      <c r="N8" s="44">
        <v>0</v>
      </c>
      <c r="O8" s="6" t="s">
        <v>1</v>
      </c>
    </row>
    <row r="9" spans="2:16" ht="12" customHeight="1">
      <c r="B9" s="25" t="s">
        <v>11</v>
      </c>
      <c r="C9" s="14">
        <v>1.32E-2</v>
      </c>
      <c r="D9" s="14">
        <v>3.0000000000000001E-3</v>
      </c>
      <c r="E9" s="22">
        <v>1.4200000000000001E-2</v>
      </c>
      <c r="F9" s="22">
        <v>3.3E-3</v>
      </c>
      <c r="G9" s="16">
        <v>1.2E-2</v>
      </c>
      <c r="H9" s="16">
        <v>2.5000000000000001E-3</v>
      </c>
      <c r="I9" s="22">
        <v>1.2999999999999999E-2</v>
      </c>
      <c r="J9" s="22">
        <v>2.8E-3</v>
      </c>
      <c r="K9" s="23"/>
      <c r="L9" s="43">
        <f t="shared" si="0"/>
        <v>2023</v>
      </c>
      <c r="M9" s="34">
        <v>3</v>
      </c>
      <c r="N9" s="44">
        <v>0</v>
      </c>
      <c r="O9" s="6" t="s">
        <v>1</v>
      </c>
    </row>
    <row r="10" spans="2:16" ht="12" customHeight="1">
      <c r="B10" s="25" t="s">
        <v>12</v>
      </c>
      <c r="C10" s="14">
        <v>1.1599999999999999E-2</v>
      </c>
      <c r="D10" s="14">
        <v>2.3999999999999998E-3</v>
      </c>
      <c r="E10" s="22">
        <v>1.26E-2</v>
      </c>
      <c r="F10" s="22">
        <v>2.5999999999999999E-3</v>
      </c>
      <c r="G10" s="16">
        <v>1.0500000000000001E-2</v>
      </c>
      <c r="H10" s="16">
        <v>2E-3</v>
      </c>
      <c r="I10" s="22">
        <v>1.15E-2</v>
      </c>
      <c r="J10" s="22">
        <v>2.2000000000000001E-3</v>
      </c>
      <c r="K10" s="23"/>
      <c r="L10" s="43">
        <f t="shared" si="0"/>
        <v>2022</v>
      </c>
      <c r="M10" s="34">
        <v>4</v>
      </c>
      <c r="N10" s="44">
        <v>0</v>
      </c>
      <c r="O10" s="6" t="s">
        <v>1</v>
      </c>
    </row>
    <row r="11" spans="2:16" ht="12" customHeight="1">
      <c r="L11" s="43">
        <f t="shared" si="0"/>
        <v>2021</v>
      </c>
      <c r="M11" s="34">
        <v>5</v>
      </c>
      <c r="N11" s="44">
        <v>0</v>
      </c>
      <c r="O11" s="6" t="s">
        <v>1</v>
      </c>
    </row>
    <row r="12" spans="2:16" ht="12" customHeight="1">
      <c r="B12" s="542" t="str">
        <f>'Home Ext'!$I$17</f>
        <v>Passenger</v>
      </c>
      <c r="C12" s="543" t="s">
        <v>2861</v>
      </c>
      <c r="D12" s="543"/>
      <c r="E12" s="543" t="s">
        <v>2862</v>
      </c>
      <c r="F12" s="543"/>
      <c r="G12" s="546"/>
      <c r="L12" s="112">
        <f t="shared" si="0"/>
        <v>2020</v>
      </c>
      <c r="M12" s="113">
        <v>6</v>
      </c>
      <c r="N12" s="114">
        <v>0.05</v>
      </c>
      <c r="O12" s="6" t="s">
        <v>2865</v>
      </c>
    </row>
    <row r="13" spans="2:16" ht="12" customHeight="1">
      <c r="B13" s="542"/>
      <c r="C13" s="8" t="s">
        <v>1</v>
      </c>
      <c r="D13" s="8" t="s">
        <v>2</v>
      </c>
      <c r="E13" s="8" t="s">
        <v>1</v>
      </c>
      <c r="F13" s="8" t="s">
        <v>2</v>
      </c>
      <c r="G13" s="546"/>
      <c r="L13" s="112">
        <f t="shared" si="0"/>
        <v>2019</v>
      </c>
      <c r="M13" s="113">
        <v>7</v>
      </c>
      <c r="N13" s="114">
        <v>0.1</v>
      </c>
      <c r="O13" s="6" t="s">
        <v>2865</v>
      </c>
      <c r="P13" s="147"/>
    </row>
    <row r="14" spans="2:16" ht="12" customHeight="1">
      <c r="B14" s="26" t="s">
        <v>8</v>
      </c>
      <c r="C14" s="17">
        <f t="shared" ref="C14:D18" si="1">IF($B$12="Passenger",C6,E6)</f>
        <v>3.5900000000000001E-2</v>
      </c>
      <c r="D14" s="17">
        <f t="shared" si="1"/>
        <v>7.7999999999999996E-3</v>
      </c>
      <c r="E14" s="17">
        <f t="shared" ref="E14:F18" si="2">IF($B$12="Passenger",G6,I6)</f>
        <v>3.2599999999999997E-2</v>
      </c>
      <c r="F14" s="17">
        <f t="shared" si="2"/>
        <v>6.4999999999999997E-3</v>
      </c>
      <c r="G14" s="111"/>
      <c r="L14" s="112">
        <f t="shared" si="0"/>
        <v>2018</v>
      </c>
      <c r="M14" s="113">
        <v>8</v>
      </c>
      <c r="N14" s="114">
        <v>0.15</v>
      </c>
      <c r="O14" s="6" t="s">
        <v>2865</v>
      </c>
    </row>
    <row r="15" spans="2:16" ht="12" customHeight="1">
      <c r="B15" s="26" t="s">
        <v>9</v>
      </c>
      <c r="C15" s="17">
        <f t="shared" si="1"/>
        <v>2.7199999999999998E-2</v>
      </c>
      <c r="D15" s="17">
        <f t="shared" si="1"/>
        <v>5.3E-3</v>
      </c>
      <c r="E15" s="17">
        <f t="shared" si="2"/>
        <v>2.47E-2</v>
      </c>
      <c r="F15" s="17">
        <f t="shared" si="2"/>
        <v>4.4000000000000003E-3</v>
      </c>
      <c r="G15" s="111"/>
      <c r="L15" s="112">
        <f t="shared" si="0"/>
        <v>2017</v>
      </c>
      <c r="M15" s="113">
        <v>9</v>
      </c>
      <c r="N15" s="114">
        <v>0.2</v>
      </c>
      <c r="O15" s="6" t="s">
        <v>2865</v>
      </c>
    </row>
    <row r="16" spans="2:16" ht="12" customHeight="1">
      <c r="B16" s="26" t="s">
        <v>10</v>
      </c>
      <c r="C16" s="17">
        <f t="shared" si="1"/>
        <v>2.29E-2</v>
      </c>
      <c r="D16" s="17">
        <f t="shared" si="1"/>
        <v>4.1999999999999997E-3</v>
      </c>
      <c r="E16" s="17">
        <f t="shared" si="2"/>
        <v>2.0799999999999999E-2</v>
      </c>
      <c r="F16" s="17">
        <f t="shared" si="2"/>
        <v>3.8E-3</v>
      </c>
      <c r="G16" s="111"/>
      <c r="L16" s="112">
        <f t="shared" si="0"/>
        <v>2016</v>
      </c>
      <c r="M16" s="113">
        <v>10</v>
      </c>
      <c r="N16" s="114">
        <v>0.25</v>
      </c>
      <c r="O16" s="6" t="s">
        <v>2865</v>
      </c>
    </row>
    <row r="17" spans="2:14" ht="12" customHeight="1">
      <c r="B17" s="26" t="s">
        <v>11</v>
      </c>
      <c r="C17" s="17">
        <f t="shared" si="1"/>
        <v>1.32E-2</v>
      </c>
      <c r="D17" s="17">
        <f t="shared" si="1"/>
        <v>3.0000000000000001E-3</v>
      </c>
      <c r="E17" s="17">
        <f t="shared" si="2"/>
        <v>1.2E-2</v>
      </c>
      <c r="F17" s="17">
        <f t="shared" si="2"/>
        <v>2.5000000000000001E-3</v>
      </c>
      <c r="G17" s="111"/>
      <c r="L17" s="15">
        <f t="shared" si="0"/>
        <v>2015</v>
      </c>
      <c r="M17" s="8">
        <v>11</v>
      </c>
      <c r="N17" s="24">
        <v>0</v>
      </c>
    </row>
    <row r="18" spans="2:14" ht="12" customHeight="1">
      <c r="B18" s="26" t="s">
        <v>12</v>
      </c>
      <c r="C18" s="17">
        <f t="shared" si="1"/>
        <v>1.1599999999999999E-2</v>
      </c>
      <c r="D18" s="17">
        <f t="shared" si="1"/>
        <v>2.3999999999999998E-3</v>
      </c>
      <c r="E18" s="17">
        <f t="shared" si="2"/>
        <v>1.0500000000000001E-2</v>
      </c>
      <c r="F18" s="17">
        <f t="shared" si="2"/>
        <v>2E-3</v>
      </c>
      <c r="G18" s="111"/>
      <c r="L18" s="15">
        <f t="shared" si="0"/>
        <v>2014</v>
      </c>
      <c r="M18" s="8">
        <v>12</v>
      </c>
      <c r="N18" s="24">
        <v>0</v>
      </c>
    </row>
    <row r="19" spans="2:14" ht="12" customHeight="1">
      <c r="L19" s="15">
        <f t="shared" si="0"/>
        <v>2013</v>
      </c>
      <c r="M19" s="8">
        <v>13</v>
      </c>
      <c r="N19" s="24">
        <v>0</v>
      </c>
    </row>
    <row r="20" spans="2:14" ht="12" customHeight="1">
      <c r="B20" s="542" t="str">
        <f>B12</f>
        <v>Passenger</v>
      </c>
      <c r="C20" s="548" t="str">
        <f>'DT Ext'!O8</f>
        <v>BATAS BAWAH</v>
      </c>
      <c r="D20" s="548"/>
      <c r="L20" s="15">
        <f t="shared" si="0"/>
        <v>2012</v>
      </c>
      <c r="M20" s="8">
        <v>14</v>
      </c>
      <c r="N20" s="24">
        <v>0</v>
      </c>
    </row>
    <row r="21" spans="2:14" ht="12" customHeight="1">
      <c r="B21" s="542"/>
      <c r="C21" s="8" t="s">
        <v>2864</v>
      </c>
      <c r="D21" s="8" t="s">
        <v>2</v>
      </c>
    </row>
    <row r="22" spans="2:14" ht="12" customHeight="1">
      <c r="B22" s="26" t="s">
        <v>8</v>
      </c>
      <c r="C22" s="17">
        <f t="shared" ref="C22:D26" si="3">IF($C$20="BATAS BAWAH",E14,C14)</f>
        <v>3.2599999999999997E-2</v>
      </c>
      <c r="D22" s="17">
        <f t="shared" si="3"/>
        <v>6.4999999999999997E-3</v>
      </c>
    </row>
    <row r="23" spans="2:14" ht="12" customHeight="1">
      <c r="B23" s="26" t="s">
        <v>9</v>
      </c>
      <c r="C23" s="17">
        <f t="shared" si="3"/>
        <v>2.47E-2</v>
      </c>
      <c r="D23" s="17">
        <f t="shared" si="3"/>
        <v>4.4000000000000003E-3</v>
      </c>
    </row>
    <row r="24" spans="2:14" ht="12" customHeight="1">
      <c r="B24" s="26" t="s">
        <v>10</v>
      </c>
      <c r="C24" s="17">
        <f t="shared" si="3"/>
        <v>2.0799999999999999E-2</v>
      </c>
      <c r="D24" s="17">
        <f t="shared" si="3"/>
        <v>3.8E-3</v>
      </c>
    </row>
    <row r="25" spans="2:14" ht="12" customHeight="1">
      <c r="B25" s="26" t="s">
        <v>11</v>
      </c>
      <c r="C25" s="17">
        <f t="shared" si="3"/>
        <v>1.2E-2</v>
      </c>
      <c r="D25" s="17">
        <f t="shared" si="3"/>
        <v>2.5000000000000001E-3</v>
      </c>
    </row>
    <row r="26" spans="2:14" ht="12" customHeight="1">
      <c r="B26" s="26" t="s">
        <v>12</v>
      </c>
      <c r="C26" s="17">
        <f t="shared" si="3"/>
        <v>1.0500000000000001E-2</v>
      </c>
      <c r="D26" s="17">
        <f t="shared" si="3"/>
        <v>2E-3</v>
      </c>
    </row>
    <row r="27" spans="2:14" ht="12" customHeight="1">
      <c r="B27" s="111"/>
      <c r="C27" s="109"/>
      <c r="D27" s="109"/>
    </row>
    <row r="28" spans="2:14" ht="12" customHeight="1">
      <c r="B28" s="111"/>
      <c r="C28" s="109"/>
      <c r="D28" s="109"/>
      <c r="H28" s="545" t="s">
        <v>8916</v>
      </c>
      <c r="I28" s="545"/>
      <c r="J28" s="545"/>
      <c r="K28" s="545"/>
      <c r="L28" s="545"/>
      <c r="M28" s="545"/>
    </row>
    <row r="29" spans="2:14" ht="12" customHeight="1">
      <c r="B29" s="547" t="s">
        <v>284</v>
      </c>
      <c r="C29" s="547" t="s">
        <v>2866</v>
      </c>
      <c r="D29" s="547" t="s">
        <v>2867</v>
      </c>
      <c r="E29" s="547" t="s">
        <v>2868</v>
      </c>
      <c r="H29" s="538" t="s">
        <v>22</v>
      </c>
      <c r="I29" s="9"/>
      <c r="J29" s="9"/>
      <c r="K29" s="9"/>
      <c r="L29" s="9"/>
      <c r="M29" s="538" t="s">
        <v>552</v>
      </c>
    </row>
    <row r="30" spans="2:14" ht="12" customHeight="1">
      <c r="B30" s="547"/>
      <c r="C30" s="547"/>
      <c r="D30" s="547"/>
      <c r="E30" s="547"/>
      <c r="H30" s="538"/>
      <c r="I30" s="39"/>
      <c r="J30" s="39"/>
      <c r="K30" s="39"/>
      <c r="L30" s="39"/>
      <c r="M30" s="538"/>
    </row>
    <row r="31" spans="2:14" ht="12" customHeight="1">
      <c r="B31" s="9">
        <v>12</v>
      </c>
      <c r="C31" s="37">
        <f>$D$70</f>
        <v>6.5000000000000006E-3</v>
      </c>
      <c r="D31" s="14" t="e">
        <f>#REF!</f>
        <v>#REF!</v>
      </c>
      <c r="E31" s="22" t="e">
        <f>C31+(C31*D31)</f>
        <v>#REF!</v>
      </c>
      <c r="G31" s="10">
        <v>1</v>
      </c>
      <c r="H31" s="32">
        <f>IF('UC Ext'!$D$33&gt;25000000,25000000,'UC Ext'!$D$33)</f>
        <v>0</v>
      </c>
      <c r="I31" s="32">
        <f>IF('UC Ext'!$D$33&gt;50000000,25000000,'UC Ext'!$D$33-H31)</f>
        <v>0</v>
      </c>
      <c r="J31" s="32">
        <f>IF('UC Ext'!$D$33&gt;50000000,25000000,'UC Ext'!$D$33-H31-I31)</f>
        <v>0</v>
      </c>
      <c r="K31" s="32">
        <f>'UC Ext'!$D$33-H31-I31-J31</f>
        <v>0</v>
      </c>
      <c r="L31" s="32"/>
      <c r="M31" s="115">
        <f>(H31*0.01)+(I31*0.005)+(J31*0.0025)+(K31*0.0015)</f>
        <v>0</v>
      </c>
    </row>
    <row r="32" spans="2:14" ht="12" customHeight="1">
      <c r="B32" s="9">
        <v>24</v>
      </c>
      <c r="C32" s="37">
        <f>$E$70</f>
        <v>1.3000000000000001E-2</v>
      </c>
      <c r="D32" s="14" t="e">
        <f>#REF!</f>
        <v>#REF!</v>
      </c>
      <c r="E32" s="22" t="e">
        <f>C32+(C32*D32)</f>
        <v>#REF!</v>
      </c>
      <c r="G32" s="10">
        <v>2</v>
      </c>
      <c r="H32" s="32">
        <f>IF('UC Ext'!$D$33&gt;25000000,25000000,'UC Ext'!$D$33)</f>
        <v>0</v>
      </c>
      <c r="I32" s="32">
        <f>IF('UC Ext'!$D$33&gt;50000000,25000000,'UC Ext'!$D$33-H32)</f>
        <v>0</v>
      </c>
      <c r="J32" s="32">
        <f>IF('UC Ext'!$D$33&gt;50000000,25000000,'UC Ext'!$D$33-H32-I32)</f>
        <v>0</v>
      </c>
      <c r="K32" s="32">
        <f>'UC Ext'!$D$33-H32-I32-J32</f>
        <v>0</v>
      </c>
      <c r="L32" s="32"/>
      <c r="M32" s="115">
        <f>(H32*0.01)+(I32*0.005)+(J32*0.0025)+(K32*0.0015)</f>
        <v>0</v>
      </c>
    </row>
    <row r="33" spans="2:25" ht="12" customHeight="1">
      <c r="B33" s="9">
        <v>36</v>
      </c>
      <c r="C33" s="37">
        <f>$F$70</f>
        <v>1.9889999999999998E-2</v>
      </c>
      <c r="D33" s="14" t="e">
        <f>#REF!</f>
        <v>#REF!</v>
      </c>
      <c r="E33" s="22" t="e">
        <f>C33+(C33*D33)</f>
        <v>#REF!</v>
      </c>
      <c r="G33" s="10">
        <v>3</v>
      </c>
      <c r="H33" s="32">
        <f>IF('UC Ext'!$D$33&gt;25000000,25000000,'UC Ext'!$D$33)</f>
        <v>0</v>
      </c>
      <c r="I33" s="32">
        <f>IF('UC Ext'!$D$33&gt;50000000,25000000,'UC Ext'!$D$33-H33)</f>
        <v>0</v>
      </c>
      <c r="J33" s="32">
        <f>IF('UC Ext'!$D$33&gt;50000000,25000000,'UC Ext'!$D$33-H33-I33)</f>
        <v>0</v>
      </c>
      <c r="K33" s="32">
        <f>'UC Ext'!$D$33-H33-I33-J33</f>
        <v>0</v>
      </c>
      <c r="L33" s="32"/>
      <c r="M33" s="115">
        <f>(H33*0.01)+(I33*0.005)+(J33*0.0025)+(K33*0.0015)</f>
        <v>0</v>
      </c>
    </row>
    <row r="34" spans="2:25" ht="12" customHeight="1">
      <c r="B34" s="9">
        <v>48</v>
      </c>
      <c r="C34" s="37">
        <f>$G$70</f>
        <v>2.912E-2</v>
      </c>
      <c r="D34" s="14" t="e">
        <f>#REF!</f>
        <v>#REF!</v>
      </c>
      <c r="E34" s="22" t="e">
        <f>C34+(C34*D34)</f>
        <v>#REF!</v>
      </c>
      <c r="G34" s="10">
        <v>4</v>
      </c>
      <c r="H34" s="32">
        <f>IF('UC Ext'!$D$33&gt;25000000,25000000,'UC Ext'!$D$33)</f>
        <v>0</v>
      </c>
      <c r="I34" s="32">
        <f>IF('UC Ext'!$D$33&gt;50000000,25000000,'UC Ext'!$D$33-H34)</f>
        <v>0</v>
      </c>
      <c r="J34" s="32">
        <f>IF('UC Ext'!$D$33&gt;50000000,25000000,'UC Ext'!$D$33-H34-I34)</f>
        <v>0</v>
      </c>
      <c r="K34" s="32">
        <f>'UC Ext'!$D$33-H34-I34-J34</f>
        <v>0</v>
      </c>
      <c r="L34" s="32"/>
      <c r="M34" s="115">
        <f>(H34*0.01)+(I34*0.005)+(J34*0.0025)+(K34*0.0015)</f>
        <v>0</v>
      </c>
    </row>
    <row r="35" spans="2:25" ht="12" customHeight="1">
      <c r="G35" s="10">
        <v>5</v>
      </c>
      <c r="H35" s="32">
        <f>IF('UC Ext'!$D$33&gt;25000000,25000000,'UC Ext'!$D$33)</f>
        <v>0</v>
      </c>
      <c r="I35" s="32">
        <f>IF('UC Ext'!$D$33&gt;50000000,25000000,'UC Ext'!$D$33-H35)</f>
        <v>0</v>
      </c>
      <c r="J35" s="32">
        <f>IF('UC Ext'!$D$33&gt;50000000,25000000,'UC Ext'!$D$33-H35-I35)</f>
        <v>0</v>
      </c>
      <c r="K35" s="32">
        <f>'UC Ext'!$D$33-H35-I35-J35</f>
        <v>0</v>
      </c>
      <c r="L35" s="32"/>
      <c r="M35" s="115">
        <f>(H35*0.01)+(I35*0.005)+(J35*0.0025)+(K35*0.0015)</f>
        <v>0</v>
      </c>
      <c r="X35" s="27" t="e">
        <f>IF(#REF!="COMPRE",1,0)+#REF!</f>
        <v>#REF!</v>
      </c>
      <c r="Y35" s="6" t="e">
        <f>IF(#REF!="TLO",1,0)+#REF!</f>
        <v>#REF!</v>
      </c>
    </row>
    <row r="37" spans="2:25" ht="12" customHeight="1">
      <c r="C37" s="28" t="s">
        <v>2836</v>
      </c>
      <c r="H37" s="549" t="s">
        <v>8914</v>
      </c>
      <c r="I37" s="549"/>
      <c r="J37" s="549"/>
      <c r="K37" s="549"/>
      <c r="L37" s="549"/>
      <c r="M37" s="549"/>
    </row>
    <row r="38" spans="2:25" ht="12" customHeight="1">
      <c r="B38" s="29"/>
      <c r="C38" s="10">
        <v>1</v>
      </c>
      <c r="D38" s="30">
        <v>2</v>
      </c>
      <c r="E38" s="30">
        <v>3</v>
      </c>
      <c r="F38" s="30">
        <v>4</v>
      </c>
      <c r="H38" s="538" t="s">
        <v>22</v>
      </c>
      <c r="I38" s="9"/>
      <c r="J38" s="9"/>
      <c r="K38" s="9"/>
      <c r="L38" s="9"/>
      <c r="M38" s="538" t="s">
        <v>552</v>
      </c>
      <c r="N38" s="40"/>
      <c r="O38" s="40"/>
      <c r="P38" s="40"/>
      <c r="Q38" s="40"/>
      <c r="R38" s="40"/>
      <c r="S38" s="40"/>
      <c r="T38" s="40"/>
      <c r="U38" s="40"/>
    </row>
    <row r="39" spans="2:25" ht="12" customHeight="1">
      <c r="B39" s="29"/>
      <c r="C39" s="19" t="s">
        <v>2832</v>
      </c>
      <c r="D39" s="20" t="s">
        <v>2833</v>
      </c>
      <c r="E39" s="20" t="s">
        <v>2834</v>
      </c>
      <c r="F39" s="19" t="s">
        <v>2835</v>
      </c>
      <c r="H39" s="538"/>
      <c r="I39" s="39"/>
      <c r="J39" s="39"/>
      <c r="K39" s="39"/>
      <c r="L39" s="39"/>
      <c r="M39" s="538"/>
      <c r="N39" s="40"/>
      <c r="O39" s="40"/>
      <c r="P39" s="40"/>
      <c r="Q39" s="40"/>
      <c r="R39" s="40"/>
      <c r="S39" s="40"/>
      <c r="T39" s="40"/>
      <c r="U39" s="40"/>
    </row>
    <row r="40" spans="2:25" ht="12" customHeight="1">
      <c r="B40" s="30">
        <v>1</v>
      </c>
      <c r="C40" s="14">
        <v>5.0000000000000001E-3</v>
      </c>
      <c r="D40" s="14">
        <v>5.0000000000000001E-3</v>
      </c>
      <c r="E40" s="14">
        <v>5.0000000000000001E-3</v>
      </c>
      <c r="F40" s="14">
        <v>5.0000000000000001E-3</v>
      </c>
      <c r="G40" s="10">
        <v>1</v>
      </c>
      <c r="H40" s="32">
        <f>IF('DT Ext'!$D$33&gt;25000000,25000000,'DT Ext'!$D$33)</f>
        <v>0</v>
      </c>
      <c r="I40" s="32">
        <f>IF('DT Ext'!$D$33&gt;50000000,25000000,'DT Ext'!$D$33-H40)</f>
        <v>0</v>
      </c>
      <c r="J40" s="32">
        <f>IF('DT Ext'!$D$33&gt;50000000,25000000,'DT Ext'!$D$33-H40-I40)</f>
        <v>0</v>
      </c>
      <c r="K40" s="32">
        <f>'DT Ext'!$D$33-H40-I40-J40</f>
        <v>0</v>
      </c>
      <c r="L40" s="32"/>
      <c r="M40" s="115">
        <f>(H40*0.01)+(I40*0.005)+(J40*0.0025)+(K40*0.0015)</f>
        <v>0</v>
      </c>
      <c r="N40" s="41"/>
      <c r="O40" s="41"/>
      <c r="P40" s="41"/>
      <c r="Q40" s="41"/>
      <c r="R40" s="41"/>
      <c r="S40" s="41"/>
      <c r="T40" s="41"/>
      <c r="U40" s="41"/>
    </row>
    <row r="41" spans="2:25" ht="12" customHeight="1">
      <c r="B41" s="30">
        <f>B40+1</f>
        <v>2</v>
      </c>
      <c r="C41" s="14">
        <v>5.0000000000000001E-3</v>
      </c>
      <c r="D41" s="14">
        <v>5.0000000000000001E-3</v>
      </c>
      <c r="E41" s="14">
        <v>5.0000000000000001E-3</v>
      </c>
      <c r="F41" s="14">
        <v>5.0000000000000001E-3</v>
      </c>
      <c r="G41" s="10">
        <v>2</v>
      </c>
      <c r="H41" s="32">
        <f>IF('DT Ext'!D33&gt;25000000,25000000,'DT Ext'!D33)</f>
        <v>0</v>
      </c>
      <c r="I41" s="32">
        <f>IF('DT Ext'!$D$33&gt;50000000,25000000,'DT Ext'!$D$33-H41)</f>
        <v>0</v>
      </c>
      <c r="J41" s="32">
        <f>IF('DT Ext'!$D$33&gt;50000000,25000000,'DT Ext'!$D$33-H41-I41)</f>
        <v>0</v>
      </c>
      <c r="K41" s="32">
        <f>'DT Ext'!$D$33-H41-I41-J41</f>
        <v>0</v>
      </c>
      <c r="L41" s="32"/>
      <c r="M41" s="115">
        <f>(H41*0.01)+(I41*0.005)+(J41*0.0025)+(K41*0.0015)</f>
        <v>0</v>
      </c>
      <c r="N41" s="41"/>
      <c r="O41" s="41"/>
      <c r="P41" s="41"/>
      <c r="Q41" s="41"/>
      <c r="R41" s="41"/>
      <c r="S41" s="41"/>
      <c r="T41" s="41"/>
      <c r="U41" s="41"/>
    </row>
    <row r="42" spans="2:25" ht="12" customHeight="1">
      <c r="B42" s="30">
        <f t="shared" ref="B42:B45" si="4">B41+1</f>
        <v>3</v>
      </c>
      <c r="C42" s="14">
        <v>5.3E-3</v>
      </c>
      <c r="D42" s="14">
        <v>5.3E-3</v>
      </c>
      <c r="E42" s="14">
        <v>5.3E-3</v>
      </c>
      <c r="F42" s="14">
        <v>5.3E-3</v>
      </c>
      <c r="G42" s="10">
        <v>3</v>
      </c>
      <c r="H42" s="32">
        <f>IF('DT Ext'!$D$33&gt;25000000,25000000,'DT Ext'!$D$33)</f>
        <v>0</v>
      </c>
      <c r="I42" s="32">
        <f>IF('DT Ext'!$D$33&gt;50000000,25000000,'DT Ext'!$D$33-H42)</f>
        <v>0</v>
      </c>
      <c r="J42" s="32">
        <f>IF('DT Ext'!$D$33&gt;50000000,25000000,'DT Ext'!$D$33-H42-I42)</f>
        <v>0</v>
      </c>
      <c r="K42" s="32">
        <f>'DT Ext'!$D$33-H42-I42-J42</f>
        <v>0</v>
      </c>
      <c r="L42" s="32"/>
      <c r="M42" s="115">
        <f>(H42*0.01)+(I42*0.005)+(J42*0.0025)+(K42*0.0015)</f>
        <v>0</v>
      </c>
      <c r="N42" s="41"/>
      <c r="O42" s="41"/>
      <c r="P42" s="41"/>
      <c r="Q42" s="41"/>
      <c r="R42" s="41"/>
      <c r="S42" s="41"/>
      <c r="T42" s="41"/>
      <c r="U42" s="41"/>
    </row>
    <row r="43" spans="2:25" ht="12" customHeight="1">
      <c r="B43" s="30">
        <f t="shared" si="4"/>
        <v>4</v>
      </c>
      <c r="C43" s="14">
        <v>7.1000000000000004E-3</v>
      </c>
      <c r="D43" s="14">
        <v>7.1000000000000004E-3</v>
      </c>
      <c r="E43" s="14">
        <v>7.1000000000000004E-3</v>
      </c>
      <c r="F43" s="14">
        <v>7.1000000000000004E-3</v>
      </c>
      <c r="G43" s="10">
        <v>4</v>
      </c>
      <c r="H43" s="32">
        <f>IF('DT Ext'!$D$33&gt;25000000,25000000,'DT Ext'!$D$33)</f>
        <v>0</v>
      </c>
      <c r="I43" s="32">
        <f>IF('DT Ext'!$D$33&gt;50000000,25000000,'DT Ext'!$D$33-H43)</f>
        <v>0</v>
      </c>
      <c r="J43" s="32">
        <f>IF('DT Ext'!$D$33&gt;50000000,25000000,'DT Ext'!$D$33-H43-I43)</f>
        <v>0</v>
      </c>
      <c r="K43" s="32">
        <f>'DT Ext'!$D$33-H43-I43-J43</f>
        <v>0</v>
      </c>
      <c r="L43" s="32"/>
      <c r="M43" s="115">
        <f>(H43*0.01)+(I43*0.005)+(J43*0.0025)+(K43*0.0015)</f>
        <v>0</v>
      </c>
      <c r="N43" s="41"/>
      <c r="O43" s="41"/>
      <c r="P43" s="41"/>
      <c r="Q43" s="41"/>
      <c r="R43" s="41"/>
      <c r="S43" s="41"/>
      <c r="T43" s="41"/>
      <c r="U43" s="41"/>
    </row>
    <row r="44" spans="2:25" ht="12" customHeight="1">
      <c r="B44" s="30">
        <f t="shared" si="4"/>
        <v>5</v>
      </c>
      <c r="C44" s="14">
        <v>6.4000000000000003E-3</v>
      </c>
      <c r="D44" s="14">
        <v>6.4000000000000003E-3</v>
      </c>
      <c r="E44" s="14">
        <v>6.4000000000000003E-3</v>
      </c>
      <c r="F44" s="14">
        <v>6.4000000000000003E-3</v>
      </c>
      <c r="G44" s="10">
        <v>5</v>
      </c>
      <c r="H44" s="32">
        <f>IF('DT Ext'!$D$33&gt;25000000,25000000,'DT Ext'!$D$33)</f>
        <v>0</v>
      </c>
      <c r="I44" s="32">
        <f>IF('DT Ext'!$D$33&gt;50000000,25000000,'DT Ext'!$D$33-H44)</f>
        <v>0</v>
      </c>
      <c r="J44" s="32">
        <f>IF('DT Ext'!$D$33&gt;50000000,25000000,'DT Ext'!$D$33-H44-I44)</f>
        <v>0</v>
      </c>
      <c r="K44" s="32">
        <f>'DT Ext'!$D$33-H44-I44-J44</f>
        <v>0</v>
      </c>
      <c r="L44" s="32"/>
      <c r="M44" s="115">
        <f>(H44*0.01)+(I44*0.005)+(J44*0.0025)+(K44*0.0015)</f>
        <v>0</v>
      </c>
      <c r="N44" s="41"/>
      <c r="O44" s="41"/>
      <c r="P44" s="41"/>
      <c r="Q44" s="41"/>
      <c r="R44" s="41"/>
      <c r="S44" s="41"/>
      <c r="T44" s="41"/>
      <c r="U44" s="41"/>
    </row>
    <row r="45" spans="2:25" ht="12" customHeight="1">
      <c r="B45" s="30">
        <f t="shared" si="4"/>
        <v>6</v>
      </c>
      <c r="C45" s="14">
        <v>5.3E-3</v>
      </c>
      <c r="D45" s="14">
        <v>5.3E-3</v>
      </c>
      <c r="E45" s="14">
        <v>5.3E-3</v>
      </c>
      <c r="F45" s="14">
        <v>5.3E-3</v>
      </c>
      <c r="G45" s="13"/>
      <c r="H45" s="13"/>
      <c r="I45" s="13"/>
      <c r="J45" s="13"/>
    </row>
    <row r="46" spans="2:25" ht="12" customHeight="1">
      <c r="C46" s="13"/>
      <c r="D46" s="13"/>
      <c r="E46" s="13"/>
      <c r="F46" s="13"/>
      <c r="H46" s="9" t="s">
        <v>13</v>
      </c>
      <c r="I46" s="9" t="s">
        <v>16</v>
      </c>
      <c r="J46" s="9" t="s">
        <v>17</v>
      </c>
      <c r="K46" s="9" t="s">
        <v>2880</v>
      </c>
    </row>
    <row r="47" spans="2:25" ht="12" customHeight="1">
      <c r="H47" s="9">
        <v>0</v>
      </c>
      <c r="I47" s="9">
        <v>0</v>
      </c>
      <c r="J47" s="9">
        <v>0</v>
      </c>
      <c r="K47" s="9">
        <v>0</v>
      </c>
    </row>
    <row r="48" spans="2:25" ht="12" customHeight="1">
      <c r="B48" s="9"/>
      <c r="C48" s="17"/>
      <c r="F48" s="13"/>
      <c r="H48" s="11">
        <v>5000000</v>
      </c>
      <c r="I48" s="11">
        <v>10000000</v>
      </c>
      <c r="J48" s="11">
        <v>10000000</v>
      </c>
      <c r="K48" s="11">
        <v>4</v>
      </c>
      <c r="L48" s="110"/>
    </row>
    <row r="49" spans="1:15" ht="12" customHeight="1">
      <c r="B49" s="9"/>
      <c r="C49" s="17"/>
      <c r="F49" s="13"/>
      <c r="H49" s="11">
        <v>10000000</v>
      </c>
      <c r="I49" s="11"/>
      <c r="J49" s="11"/>
      <c r="K49" s="11"/>
      <c r="L49" s="110"/>
    </row>
    <row r="50" spans="1:15" ht="12" customHeight="1">
      <c r="B50" s="9"/>
      <c r="C50" s="17"/>
      <c r="F50" s="13"/>
      <c r="H50" s="11">
        <v>15000000</v>
      </c>
      <c r="I50" s="11"/>
      <c r="J50" s="11"/>
      <c r="K50" s="11"/>
      <c r="L50" s="110"/>
    </row>
    <row r="51" spans="1:15" ht="12" customHeight="1">
      <c r="B51" s="9"/>
      <c r="C51" s="17"/>
      <c r="F51" s="13"/>
      <c r="H51" s="11">
        <v>20000000</v>
      </c>
      <c r="I51" s="11"/>
      <c r="J51" s="11"/>
      <c r="K51" s="11"/>
      <c r="L51" s="110"/>
    </row>
    <row r="52" spans="1:15" ht="12" customHeight="1">
      <c r="B52" s="9"/>
      <c r="C52" s="17"/>
      <c r="F52" s="13"/>
      <c r="H52" s="11">
        <v>25000000</v>
      </c>
      <c r="I52" s="11"/>
      <c r="J52" s="11"/>
      <c r="K52" s="11"/>
      <c r="L52" s="110"/>
    </row>
    <row r="53" spans="1:15" ht="12" customHeight="1">
      <c r="F53" s="13"/>
      <c r="H53" s="11">
        <v>30000000</v>
      </c>
      <c r="I53" s="11"/>
      <c r="J53" s="11"/>
      <c r="K53" s="11"/>
      <c r="L53" s="110"/>
    </row>
    <row r="54" spans="1:15" ht="12" customHeight="1">
      <c r="F54" s="13"/>
      <c r="H54" s="11">
        <v>35000000</v>
      </c>
      <c r="I54" s="11"/>
      <c r="J54" s="11"/>
      <c r="K54" s="11"/>
      <c r="L54" s="110"/>
    </row>
    <row r="55" spans="1:15" ht="12" customHeight="1">
      <c r="H55" s="11">
        <v>40000000</v>
      </c>
      <c r="I55" s="11"/>
      <c r="J55" s="11"/>
      <c r="K55" s="11"/>
      <c r="L55" s="110"/>
    </row>
    <row r="56" spans="1:15" ht="12" customHeight="1">
      <c r="H56" s="11">
        <v>45000000</v>
      </c>
      <c r="I56" s="11"/>
      <c r="J56" s="11"/>
      <c r="K56" s="11"/>
      <c r="L56" s="110"/>
    </row>
    <row r="57" spans="1:15" ht="12" customHeight="1">
      <c r="A57" s="139"/>
      <c r="B57" s="45"/>
      <c r="C57" s="140"/>
      <c r="D57" s="45"/>
      <c r="H57" s="11">
        <v>50000000</v>
      </c>
      <c r="I57" s="11"/>
      <c r="J57" s="11"/>
      <c r="K57" s="11"/>
      <c r="L57" s="110"/>
      <c r="O57" s="10"/>
    </row>
    <row r="58" spans="1:15" ht="12" customHeight="1">
      <c r="A58" s="10"/>
      <c r="B58" s="45"/>
    </row>
    <row r="59" spans="1:15" ht="12" customHeight="1">
      <c r="A59" s="10"/>
    </row>
    <row r="60" spans="1:15" ht="12" customHeight="1">
      <c r="A60" s="36"/>
      <c r="C60" s="19" t="s">
        <v>5359</v>
      </c>
      <c r="D60" s="20" t="s">
        <v>5360</v>
      </c>
      <c r="E60" s="20" t="s">
        <v>5361</v>
      </c>
      <c r="F60" s="19" t="s">
        <v>5362</v>
      </c>
      <c r="K60" s="10"/>
      <c r="L60" s="10"/>
      <c r="M60" s="10"/>
      <c r="N60" s="10"/>
      <c r="O60" s="10"/>
    </row>
    <row r="61" spans="1:15" ht="12" customHeight="1">
      <c r="A61" s="36"/>
      <c r="B61" s="6">
        <v>1</v>
      </c>
      <c r="C61" s="31">
        <v>4.4000000000000003E-3</v>
      </c>
      <c r="D61" s="141">
        <v>5.0000000000000001E-3</v>
      </c>
      <c r="E61" s="31">
        <v>6.1999999999999998E-3</v>
      </c>
      <c r="F61" s="31">
        <v>7.0000000000000001E-3</v>
      </c>
      <c r="G61" s="45"/>
      <c r="H61" s="45"/>
      <c r="K61" s="10"/>
    </row>
    <row r="62" spans="1:15" ht="12" customHeight="1">
      <c r="A62" s="10"/>
      <c r="B62" s="6">
        <v>2</v>
      </c>
      <c r="C62" s="31">
        <v>8.6E-3</v>
      </c>
      <c r="D62" s="141">
        <v>0.01</v>
      </c>
      <c r="E62" s="31">
        <v>1.24E-2</v>
      </c>
      <c r="F62" s="31">
        <v>1.4999999999999999E-2</v>
      </c>
      <c r="K62" s="36"/>
      <c r="L62" s="36"/>
      <c r="M62" s="36"/>
      <c r="N62" s="36"/>
      <c r="O62" s="36"/>
    </row>
    <row r="63" spans="1:15" ht="12" customHeight="1">
      <c r="A63" s="36"/>
      <c r="B63" s="6">
        <v>3</v>
      </c>
      <c r="C63" s="31">
        <v>1.3100000000000001E-2</v>
      </c>
      <c r="D63" s="141">
        <v>1.5299999999999999E-2</v>
      </c>
      <c r="E63" s="31">
        <v>1.89E-2</v>
      </c>
      <c r="F63" s="31">
        <v>2.3E-2</v>
      </c>
      <c r="L63" s="10"/>
    </row>
    <row r="64" spans="1:15" ht="12" customHeight="1">
      <c r="B64" s="6">
        <v>4</v>
      </c>
      <c r="C64" s="31">
        <v>1.9400000000000001E-2</v>
      </c>
      <c r="D64" s="141">
        <v>2.24E-2</v>
      </c>
      <c r="E64" s="31">
        <v>2.5499999999999998E-2</v>
      </c>
      <c r="F64" s="31">
        <v>3.1E-2</v>
      </c>
      <c r="K64" s="36"/>
      <c r="L64" s="36"/>
      <c r="M64" s="10"/>
      <c r="N64" s="10"/>
      <c r="O64" s="10"/>
    </row>
    <row r="65" spans="1:16" ht="12" customHeight="1">
      <c r="A65" s="10"/>
      <c r="B65" s="6">
        <v>5</v>
      </c>
      <c r="C65" s="31">
        <v>2.4899999999999999E-2</v>
      </c>
      <c r="D65" s="141">
        <v>2.8799999999999999E-2</v>
      </c>
      <c r="E65" s="31">
        <v>3.2199999999999999E-2</v>
      </c>
      <c r="F65" s="31">
        <v>0.04</v>
      </c>
      <c r="K65" s="36"/>
      <c r="L65" s="10"/>
    </row>
    <row r="66" spans="1:16" ht="12" customHeight="1">
      <c r="A66" s="36"/>
      <c r="B66" s="6">
        <v>6</v>
      </c>
      <c r="C66" s="31">
        <v>3.0700000000000002E-2</v>
      </c>
      <c r="D66" s="141">
        <v>3.4099999999999998E-2</v>
      </c>
      <c r="E66" s="31">
        <v>3.9199999999999999E-2</v>
      </c>
      <c r="F66" s="31">
        <v>0.05</v>
      </c>
      <c r="K66" s="45"/>
      <c r="L66" s="45"/>
      <c r="M66" s="45"/>
      <c r="N66" s="45"/>
      <c r="O66" s="45"/>
    </row>
    <row r="67" spans="1:16" ht="12" customHeight="1">
      <c r="C67" s="13">
        <v>5.4999999999999997E-3</v>
      </c>
      <c r="K67" s="45"/>
      <c r="L67" s="10"/>
    </row>
    <row r="68" spans="1:16" ht="12" customHeight="1">
      <c r="B68" s="544" t="s">
        <v>8204</v>
      </c>
      <c r="C68" s="544"/>
      <c r="D68" s="544"/>
      <c r="E68" s="544"/>
      <c r="F68" s="544"/>
      <c r="G68" s="544"/>
      <c r="H68" s="544"/>
      <c r="J68" s="545" t="s">
        <v>8911</v>
      </c>
      <c r="K68" s="545"/>
      <c r="L68" s="545"/>
      <c r="M68" s="545"/>
      <c r="N68" s="545"/>
      <c r="O68" s="545"/>
      <c r="P68" s="545"/>
    </row>
    <row r="69" spans="1:16" ht="12" customHeight="1">
      <c r="B69" s="543" t="s">
        <v>5364</v>
      </c>
      <c r="C69" s="543"/>
      <c r="D69" s="8">
        <v>1</v>
      </c>
      <c r="E69" s="8">
        <v>2</v>
      </c>
      <c r="F69" s="8">
        <v>3</v>
      </c>
      <c r="G69" s="8">
        <v>4</v>
      </c>
      <c r="H69" s="8">
        <v>5</v>
      </c>
      <c r="J69" s="543" t="s">
        <v>5364</v>
      </c>
      <c r="K69" s="543"/>
      <c r="L69" s="8">
        <v>1</v>
      </c>
      <c r="M69" s="8">
        <v>2</v>
      </c>
      <c r="N69" s="8">
        <v>3</v>
      </c>
      <c r="O69" s="8">
        <v>4</v>
      </c>
      <c r="P69" s="8">
        <v>5</v>
      </c>
    </row>
    <row r="70" spans="1:16" ht="12" customHeight="1">
      <c r="B70" s="150">
        <f>'DT Ext'!$S$4</f>
        <v>0.3</v>
      </c>
      <c r="C70" s="148" t="s">
        <v>5359</v>
      </c>
      <c r="D70" s="14">
        <f>$D$61+($D$61*B70)</f>
        <v>6.5000000000000006E-3</v>
      </c>
      <c r="E70" s="14">
        <f>$D$62+($D$62*B70)</f>
        <v>1.3000000000000001E-2</v>
      </c>
      <c r="F70" s="14">
        <f>$D$63+($D$63*B70)</f>
        <v>1.9889999999999998E-2</v>
      </c>
      <c r="G70" s="14">
        <f>$D$64+($D$64*B70)</f>
        <v>2.912E-2</v>
      </c>
      <c r="H70" s="14">
        <f>$D$65+($D$65*B70)</f>
        <v>3.7440000000000001E-2</v>
      </c>
      <c r="J70" s="150">
        <f>'UC Ext'!$S$4</f>
        <v>0</v>
      </c>
      <c r="K70" s="148" t="s">
        <v>5359</v>
      </c>
      <c r="L70" s="14">
        <f>$D$61+($D$61*J70)</f>
        <v>5.0000000000000001E-3</v>
      </c>
      <c r="M70" s="14">
        <f>$D$62+($D$62*J70)</f>
        <v>0.01</v>
      </c>
      <c r="N70" s="14">
        <f>$D$63+($D$63*J70)</f>
        <v>1.5299999999999999E-2</v>
      </c>
      <c r="O70" s="14">
        <f>$D$64+($D$64*J70)</f>
        <v>2.24E-2</v>
      </c>
      <c r="P70" s="14">
        <f>$D$65+($D$65*J70)</f>
        <v>2.8799999999999999E-2</v>
      </c>
    </row>
    <row r="71" spans="1:16" ht="12" customHeight="1">
      <c r="B71" s="150">
        <f>'DT Ext'!$S$4</f>
        <v>0.3</v>
      </c>
      <c r="C71" s="149" t="s">
        <v>5360</v>
      </c>
      <c r="D71" s="14">
        <f t="shared" ref="D71:D73" si="5">$D$61+($D$61*B71)</f>
        <v>6.5000000000000006E-3</v>
      </c>
      <c r="E71" s="14">
        <f t="shared" ref="E71:E73" si="6">$D$62+($D$62*B71)</f>
        <v>1.3000000000000001E-2</v>
      </c>
      <c r="F71" s="14">
        <f t="shared" ref="F71:F73" si="7">$D$63+($D$63*B71)</f>
        <v>1.9889999999999998E-2</v>
      </c>
      <c r="G71" s="14">
        <f t="shared" ref="G71:G73" si="8">$D$64+($D$64*B71)</f>
        <v>2.912E-2</v>
      </c>
      <c r="H71" s="14">
        <f t="shared" ref="H71:H73" si="9">$D$65+($D$65*B71)</f>
        <v>3.7440000000000001E-2</v>
      </c>
      <c r="J71" s="150">
        <f>'UC Ext'!$S$4</f>
        <v>0</v>
      </c>
      <c r="K71" s="149" t="s">
        <v>5360</v>
      </c>
      <c r="L71" s="14">
        <f t="shared" ref="L71:L73" si="10">$D$61+($D$61*J71)</f>
        <v>5.0000000000000001E-3</v>
      </c>
      <c r="M71" s="14">
        <f t="shared" ref="M71:M73" si="11">$D$62+($D$62*J71)</f>
        <v>0.01</v>
      </c>
      <c r="N71" s="14">
        <f t="shared" ref="N71:N73" si="12">$D$63+($D$63*J71)</f>
        <v>1.5299999999999999E-2</v>
      </c>
      <c r="O71" s="14">
        <f t="shared" ref="O71:O73" si="13">$D$64+($D$64*J71)</f>
        <v>2.24E-2</v>
      </c>
      <c r="P71" s="14">
        <f t="shared" ref="P71:P73" si="14">$D$65+($D$65*J71)</f>
        <v>2.8799999999999999E-2</v>
      </c>
    </row>
    <row r="72" spans="1:16" ht="12" customHeight="1">
      <c r="B72" s="150">
        <f>'DT Ext'!$S$4</f>
        <v>0.3</v>
      </c>
      <c r="C72" s="149" t="s">
        <v>5361</v>
      </c>
      <c r="D72" s="14">
        <f t="shared" si="5"/>
        <v>6.5000000000000006E-3</v>
      </c>
      <c r="E72" s="14">
        <f t="shared" si="6"/>
        <v>1.3000000000000001E-2</v>
      </c>
      <c r="F72" s="14">
        <f t="shared" si="7"/>
        <v>1.9889999999999998E-2</v>
      </c>
      <c r="G72" s="14">
        <f t="shared" si="8"/>
        <v>2.912E-2</v>
      </c>
      <c r="H72" s="14">
        <f t="shared" si="9"/>
        <v>3.7440000000000001E-2</v>
      </c>
      <c r="J72" s="150">
        <f>'UC Ext'!$S$4</f>
        <v>0</v>
      </c>
      <c r="K72" s="149" t="s">
        <v>5361</v>
      </c>
      <c r="L72" s="14">
        <f t="shared" si="10"/>
        <v>5.0000000000000001E-3</v>
      </c>
      <c r="M72" s="14">
        <f t="shared" si="11"/>
        <v>0.01</v>
      </c>
      <c r="N72" s="14">
        <f t="shared" si="12"/>
        <v>1.5299999999999999E-2</v>
      </c>
      <c r="O72" s="14">
        <f t="shared" si="13"/>
        <v>2.24E-2</v>
      </c>
      <c r="P72" s="14">
        <f t="shared" si="14"/>
        <v>2.8799999999999999E-2</v>
      </c>
    </row>
    <row r="73" spans="1:16" ht="12" customHeight="1">
      <c r="B73" s="150">
        <v>0.8</v>
      </c>
      <c r="C73" s="148" t="s">
        <v>5362</v>
      </c>
      <c r="D73" s="14">
        <f t="shared" si="5"/>
        <v>9.0000000000000011E-3</v>
      </c>
      <c r="E73" s="14">
        <f t="shared" si="6"/>
        <v>1.8000000000000002E-2</v>
      </c>
      <c r="F73" s="14">
        <f t="shared" si="7"/>
        <v>2.7540000000000002E-2</v>
      </c>
      <c r="G73" s="14">
        <f t="shared" si="8"/>
        <v>4.0320000000000002E-2</v>
      </c>
      <c r="H73" s="14">
        <f t="shared" si="9"/>
        <v>5.1839999999999997E-2</v>
      </c>
      <c r="J73" s="150">
        <v>0.8</v>
      </c>
      <c r="K73" s="148" t="s">
        <v>5362</v>
      </c>
      <c r="L73" s="14">
        <f t="shared" si="10"/>
        <v>9.0000000000000011E-3</v>
      </c>
      <c r="M73" s="14">
        <f t="shared" si="11"/>
        <v>1.8000000000000002E-2</v>
      </c>
      <c r="N73" s="14">
        <f t="shared" si="12"/>
        <v>2.7540000000000002E-2</v>
      </c>
      <c r="O73" s="14">
        <f t="shared" si="13"/>
        <v>4.0320000000000002E-2</v>
      </c>
      <c r="P73" s="14">
        <f t="shared" si="14"/>
        <v>5.1839999999999997E-2</v>
      </c>
    </row>
  </sheetData>
  <mergeCells count="29">
    <mergeCell ref="J69:K69"/>
    <mergeCell ref="B68:H68"/>
    <mergeCell ref="J68:P68"/>
    <mergeCell ref="G12:G13"/>
    <mergeCell ref="H38:H39"/>
    <mergeCell ref="M38:M39"/>
    <mergeCell ref="E29:E30"/>
    <mergeCell ref="B69:C69"/>
    <mergeCell ref="C20:D20"/>
    <mergeCell ref="B29:B30"/>
    <mergeCell ref="C29:C30"/>
    <mergeCell ref="B20:B21"/>
    <mergeCell ref="D29:D30"/>
    <mergeCell ref="H37:M37"/>
    <mergeCell ref="H28:M28"/>
    <mergeCell ref="H29:H30"/>
    <mergeCell ref="M29:M30"/>
    <mergeCell ref="C2:J2"/>
    <mergeCell ref="B3:B5"/>
    <mergeCell ref="C3:F3"/>
    <mergeCell ref="G3:J3"/>
    <mergeCell ref="B12:B13"/>
    <mergeCell ref="C12:D12"/>
    <mergeCell ref="E12:F12"/>
    <mergeCell ref="C4:D4"/>
    <mergeCell ref="E4:F4"/>
    <mergeCell ref="G4:H4"/>
    <mergeCell ref="I4:J4"/>
    <mergeCell ref="L3:N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EAC6-9633-432B-B3B5-CDC4D80E51BA}">
  <sheetPr codeName="Sheet34"/>
  <dimension ref="A3:K41"/>
  <sheetViews>
    <sheetView topLeftCell="A3" zoomScale="124" zoomScaleNormal="100" workbookViewId="0">
      <selection activeCell="B8" sqref="B8"/>
    </sheetView>
  </sheetViews>
  <sheetFormatPr defaultColWidth="9.109375" defaultRowHeight="15" customHeight="1"/>
  <cols>
    <col min="1" max="1" width="5.6640625" style="285" customWidth="1"/>
    <col min="2" max="2" width="39.6640625" style="285" customWidth="1"/>
    <col min="3" max="6" width="10.33203125" style="285" customWidth="1"/>
    <col min="7" max="7" width="10.44140625" style="285" bestFit="1" customWidth="1"/>
    <col min="8" max="8" width="7.109375" style="285" customWidth="1"/>
    <col min="9" max="9" width="13.109375" style="285" bestFit="1" customWidth="1"/>
    <col min="10" max="10" width="14.33203125" style="285" bestFit="1" customWidth="1"/>
    <col min="11" max="11" width="8.6640625" style="285" bestFit="1" customWidth="1"/>
    <col min="12" max="16384" width="9.109375" style="285"/>
  </cols>
  <sheetData>
    <row r="3" spans="1:11" ht="15" customHeight="1">
      <c r="B3" s="105">
        <v>1</v>
      </c>
      <c r="C3" s="105">
        <f>B3+1</f>
        <v>2</v>
      </c>
      <c r="D3" s="105">
        <f t="shared" ref="D3:K3" si="0">C3+1</f>
        <v>3</v>
      </c>
      <c r="E3" s="105">
        <f t="shared" si="0"/>
        <v>4</v>
      </c>
      <c r="F3" s="105">
        <f t="shared" si="0"/>
        <v>5</v>
      </c>
      <c r="G3" s="105">
        <f t="shared" si="0"/>
        <v>6</v>
      </c>
      <c r="H3" s="105">
        <f t="shared" si="0"/>
        <v>7</v>
      </c>
      <c r="I3" s="105">
        <f t="shared" si="0"/>
        <v>8</v>
      </c>
      <c r="J3" s="105">
        <f t="shared" si="0"/>
        <v>9</v>
      </c>
      <c r="K3" s="105">
        <f t="shared" si="0"/>
        <v>10</v>
      </c>
    </row>
    <row r="4" spans="1:11" ht="15" customHeight="1">
      <c r="B4" s="105"/>
      <c r="C4" s="105"/>
      <c r="D4" s="105"/>
      <c r="E4" s="105"/>
      <c r="F4" s="105"/>
      <c r="G4" s="105"/>
      <c r="H4" s="105"/>
      <c r="I4" s="105"/>
      <c r="J4" s="105"/>
      <c r="K4" s="105"/>
    </row>
    <row r="5" spans="1:11" ht="15" customHeight="1">
      <c r="A5" s="89" t="s">
        <v>2859</v>
      </c>
      <c r="B5" s="90"/>
      <c r="C5" s="89">
        <v>12</v>
      </c>
      <c r="D5" s="89">
        <f>C5+12</f>
        <v>24</v>
      </c>
      <c r="E5" s="89">
        <f t="shared" ref="E5:G5" si="1">D5+12</f>
        <v>36</v>
      </c>
      <c r="F5" s="89">
        <f t="shared" si="1"/>
        <v>48</v>
      </c>
      <c r="G5" s="89">
        <f t="shared" si="1"/>
        <v>60</v>
      </c>
      <c r="H5" s="2" t="s">
        <v>337</v>
      </c>
      <c r="I5" s="2" t="s">
        <v>5332</v>
      </c>
      <c r="J5" s="2" t="s">
        <v>5333</v>
      </c>
      <c r="K5" s="2" t="s">
        <v>336</v>
      </c>
    </row>
    <row r="6" spans="1:11" ht="15" customHeight="1">
      <c r="A6" s="91">
        <v>1</v>
      </c>
      <c r="B6" s="283" t="s">
        <v>8111</v>
      </c>
      <c r="C6" s="282">
        <v>0.1026</v>
      </c>
      <c r="D6" s="282">
        <v>9.6600000000000005E-2</v>
      </c>
      <c r="E6" s="282">
        <v>9.3899999999999997E-2</v>
      </c>
      <c r="F6" s="282">
        <v>9.6600000000000005E-2</v>
      </c>
      <c r="G6" s="282">
        <v>0.1037</v>
      </c>
      <c r="H6" s="282">
        <v>0.05</v>
      </c>
      <c r="I6" s="284">
        <v>3500000</v>
      </c>
      <c r="J6" s="284">
        <v>4400000</v>
      </c>
      <c r="K6" s="282">
        <v>0</v>
      </c>
    </row>
    <row r="7" spans="1:11" ht="15" customHeight="1">
      <c r="A7" s="91">
        <v>2</v>
      </c>
      <c r="B7" s="283" t="s">
        <v>8115</v>
      </c>
      <c r="C7" s="282">
        <v>0.13739999999999999</v>
      </c>
      <c r="D7" s="282">
        <v>0.13450000000000001</v>
      </c>
      <c r="E7" s="282">
        <v>0.13500000000000001</v>
      </c>
      <c r="F7" s="282">
        <v>0.1497</v>
      </c>
      <c r="G7" s="282">
        <v>0.15890000000000001</v>
      </c>
      <c r="H7" s="282">
        <v>0.05</v>
      </c>
      <c r="I7" s="284">
        <v>3500000</v>
      </c>
      <c r="J7" s="284">
        <v>4400000</v>
      </c>
      <c r="K7" s="282">
        <v>0</v>
      </c>
    </row>
    <row r="8" spans="1:11" ht="15" customHeight="1">
      <c r="A8" s="91">
        <v>3</v>
      </c>
      <c r="B8" s="283" t="s">
        <v>8116</v>
      </c>
      <c r="C8" s="282">
        <v>0.16880000000000001</v>
      </c>
      <c r="D8" s="282">
        <v>0.1636</v>
      </c>
      <c r="E8" s="282">
        <v>0.16289999999999999</v>
      </c>
      <c r="F8" s="282">
        <v>0.1762</v>
      </c>
      <c r="G8" s="282">
        <v>0.1804</v>
      </c>
      <c r="H8" s="282">
        <v>0.05</v>
      </c>
      <c r="I8" s="284">
        <v>3500000</v>
      </c>
      <c r="J8" s="284">
        <v>4400000</v>
      </c>
      <c r="K8" s="282">
        <v>0</v>
      </c>
    </row>
    <row r="9" spans="1:11" ht="15" customHeight="1">
      <c r="A9" s="91">
        <v>4</v>
      </c>
      <c r="B9" s="92" t="s">
        <v>8117</v>
      </c>
      <c r="C9" s="93">
        <v>0.1769</v>
      </c>
      <c r="D9" s="93">
        <v>0.16850000000000001</v>
      </c>
      <c r="E9" s="93">
        <v>0.16969999999999999</v>
      </c>
      <c r="F9" s="93">
        <v>0.1784</v>
      </c>
      <c r="G9" s="93">
        <v>0.1865</v>
      </c>
      <c r="H9" s="93">
        <v>0.05</v>
      </c>
      <c r="I9" s="94">
        <v>3500000</v>
      </c>
      <c r="J9" s="94">
        <v>4400000</v>
      </c>
      <c r="K9" s="93">
        <v>0</v>
      </c>
    </row>
    <row r="10" spans="1:11" ht="15" customHeight="1">
      <c r="A10" s="91">
        <v>5</v>
      </c>
      <c r="B10" s="92" t="s">
        <v>8118</v>
      </c>
      <c r="C10" s="93">
        <v>0.1847</v>
      </c>
      <c r="D10" s="93">
        <v>0.17330000000000001</v>
      </c>
      <c r="E10" s="93">
        <v>0.17660000000000001</v>
      </c>
      <c r="F10" s="93">
        <v>0.18049999999999999</v>
      </c>
      <c r="G10" s="93">
        <v>0.19259999999999999</v>
      </c>
      <c r="H10" s="93">
        <v>0.05</v>
      </c>
      <c r="I10" s="94">
        <v>3500000</v>
      </c>
      <c r="J10" s="94">
        <v>4400000</v>
      </c>
      <c r="K10" s="93">
        <v>0</v>
      </c>
    </row>
    <row r="11" spans="1:11" ht="15" customHeight="1">
      <c r="A11" s="91">
        <v>6</v>
      </c>
      <c r="B11" s="283" t="s">
        <v>8119</v>
      </c>
      <c r="C11" s="282">
        <v>0.1983</v>
      </c>
      <c r="D11" s="282">
        <v>0.19070000000000001</v>
      </c>
      <c r="E11" s="282">
        <v>0.19309999999999999</v>
      </c>
      <c r="F11" s="282">
        <v>0.19209999999999999</v>
      </c>
      <c r="G11" s="282"/>
      <c r="H11" s="282">
        <v>0.15</v>
      </c>
      <c r="I11" s="284">
        <v>3500000</v>
      </c>
      <c r="J11" s="284">
        <v>4400000</v>
      </c>
      <c r="K11" s="282">
        <v>0</v>
      </c>
    </row>
    <row r="12" spans="1:11" ht="15" customHeight="1">
      <c r="A12" s="91">
        <v>7</v>
      </c>
      <c r="B12" s="92" t="s">
        <v>8120</v>
      </c>
      <c r="C12" s="93">
        <v>0.20349999999999999</v>
      </c>
      <c r="D12" s="93">
        <v>0.19789999999999999</v>
      </c>
      <c r="E12" s="93">
        <v>0.19989999999999999</v>
      </c>
      <c r="F12" s="93">
        <v>0.1981</v>
      </c>
      <c r="G12" s="93"/>
      <c r="H12" s="93">
        <v>0.15</v>
      </c>
      <c r="I12" s="94">
        <v>3500000</v>
      </c>
      <c r="J12" s="94">
        <v>4400000</v>
      </c>
      <c r="K12" s="93">
        <v>0</v>
      </c>
    </row>
    <row r="13" spans="1:11" ht="15" customHeight="1">
      <c r="A13" s="91">
        <v>8</v>
      </c>
      <c r="B13" s="92" t="s">
        <v>8121</v>
      </c>
      <c r="C13" s="93">
        <v>0.20880000000000001</v>
      </c>
      <c r="D13" s="93">
        <v>0.20499999999999999</v>
      </c>
      <c r="E13" s="93">
        <v>0.20649999999999999</v>
      </c>
      <c r="F13" s="93">
        <v>0.2039</v>
      </c>
      <c r="G13" s="93"/>
      <c r="H13" s="93">
        <v>0.15</v>
      </c>
      <c r="I13" s="94">
        <v>3500000</v>
      </c>
      <c r="J13" s="94">
        <v>4400000</v>
      </c>
      <c r="K13" s="93">
        <v>0</v>
      </c>
    </row>
    <row r="14" spans="1:11" ht="15" customHeight="1">
      <c r="A14" s="91">
        <v>9</v>
      </c>
      <c r="B14" s="283" t="s">
        <v>8112</v>
      </c>
      <c r="C14" s="282">
        <v>0.17252999999999999</v>
      </c>
      <c r="D14" s="282">
        <v>0.17499999999999999</v>
      </c>
      <c r="E14" s="282">
        <v>0.18</v>
      </c>
      <c r="F14" s="282">
        <v>0.18690000000000001</v>
      </c>
      <c r="G14" s="282">
        <v>0.19070000000000001</v>
      </c>
      <c r="H14" s="282">
        <v>0.05</v>
      </c>
      <c r="I14" s="284">
        <v>3750000</v>
      </c>
      <c r="J14" s="284">
        <v>5350000</v>
      </c>
      <c r="K14" s="282">
        <v>0</v>
      </c>
    </row>
    <row r="15" spans="1:11" ht="15" customHeight="1">
      <c r="A15" s="91">
        <v>10</v>
      </c>
      <c r="B15" s="92" t="s">
        <v>8113</v>
      </c>
      <c r="C15" s="93">
        <v>0.1</v>
      </c>
      <c r="D15" s="93">
        <v>0.10249999999999999</v>
      </c>
      <c r="E15" s="93">
        <v>0.105</v>
      </c>
      <c r="F15" s="93">
        <v>0.1075</v>
      </c>
      <c r="G15" s="93">
        <v>0.11</v>
      </c>
      <c r="H15" s="93">
        <v>0.05</v>
      </c>
      <c r="I15" s="94">
        <v>3750000</v>
      </c>
      <c r="J15" s="94">
        <v>5350000</v>
      </c>
      <c r="K15" s="93">
        <v>0</v>
      </c>
    </row>
    <row r="16" spans="1:11" ht="15" customHeight="1">
      <c r="A16" s="91">
        <v>11</v>
      </c>
      <c r="B16" s="283" t="s">
        <v>8114</v>
      </c>
      <c r="C16" s="282">
        <v>0.20349999999999999</v>
      </c>
      <c r="D16" s="282">
        <v>0.19550000000000001</v>
      </c>
      <c r="E16" s="282">
        <v>0.1976</v>
      </c>
      <c r="F16" s="282">
        <v>0.1963</v>
      </c>
      <c r="G16" s="282"/>
      <c r="H16" s="282">
        <v>0.15</v>
      </c>
      <c r="I16" s="284">
        <v>3750000</v>
      </c>
      <c r="J16" s="284">
        <v>5350000</v>
      </c>
      <c r="K16" s="282">
        <v>0</v>
      </c>
    </row>
    <row r="17" spans="1:11" ht="15" customHeight="1">
      <c r="A17" s="91">
        <v>12</v>
      </c>
      <c r="B17" s="283" t="s">
        <v>8903</v>
      </c>
      <c r="C17" s="282">
        <v>0.1847</v>
      </c>
      <c r="D17" s="282">
        <v>0.17330000000000001</v>
      </c>
      <c r="E17" s="282">
        <v>0.17660000000000001</v>
      </c>
      <c r="F17" s="282">
        <v>0.18049999999999999</v>
      </c>
      <c r="G17" s="282">
        <v>0.19259999999999999</v>
      </c>
      <c r="H17" s="282">
        <v>0.15</v>
      </c>
      <c r="I17" s="284">
        <v>3500000</v>
      </c>
      <c r="J17" s="284">
        <v>5350000</v>
      </c>
      <c r="K17" s="282">
        <v>0</v>
      </c>
    </row>
    <row r="18" spans="1:11" ht="15" customHeight="1">
      <c r="A18" s="91">
        <v>13</v>
      </c>
      <c r="B18" s="283" t="s">
        <v>8904</v>
      </c>
      <c r="C18" s="282">
        <v>0.20880000000000001</v>
      </c>
      <c r="D18" s="282">
        <v>0.20499999999999999</v>
      </c>
      <c r="E18" s="282">
        <v>0.20649999999999999</v>
      </c>
      <c r="F18" s="282">
        <v>0.2039</v>
      </c>
      <c r="G18" s="282"/>
      <c r="H18" s="282">
        <v>0.15</v>
      </c>
      <c r="I18" s="284">
        <v>3500000</v>
      </c>
      <c r="J18" s="284">
        <v>5350000</v>
      </c>
      <c r="K18" s="282">
        <v>0</v>
      </c>
    </row>
    <row r="19" spans="1:11" ht="15" customHeight="1">
      <c r="A19" s="91">
        <v>14</v>
      </c>
      <c r="B19" s="92" t="s">
        <v>8905</v>
      </c>
      <c r="C19" s="93">
        <v>0.14000000000000001</v>
      </c>
      <c r="D19" s="93">
        <v>0.14000000000000001</v>
      </c>
      <c r="E19" s="93">
        <v>0.14000000000000001</v>
      </c>
      <c r="F19" s="93">
        <v>0.16</v>
      </c>
      <c r="G19" s="93">
        <v>0.16</v>
      </c>
      <c r="H19" s="93">
        <v>0.2</v>
      </c>
      <c r="I19" s="94">
        <v>4700000</v>
      </c>
      <c r="J19" s="94">
        <v>4700000</v>
      </c>
      <c r="K19" s="93">
        <v>0</v>
      </c>
    </row>
    <row r="20" spans="1:11" ht="15" customHeight="1">
      <c r="A20" s="91">
        <v>15</v>
      </c>
      <c r="B20" s="283" t="s">
        <v>8906</v>
      </c>
      <c r="C20" s="282">
        <v>0.14469899999999999</v>
      </c>
      <c r="D20" s="282">
        <v>0.14680000000000001</v>
      </c>
      <c r="E20" s="282">
        <v>0.14549999999999999</v>
      </c>
      <c r="F20" s="282">
        <v>0.1623</v>
      </c>
      <c r="G20" s="282">
        <v>0.16500000000000001</v>
      </c>
      <c r="H20" s="282">
        <v>0.1</v>
      </c>
      <c r="I20" s="284">
        <v>4700000</v>
      </c>
      <c r="J20" s="284">
        <v>4700000</v>
      </c>
      <c r="K20" s="282">
        <v>0</v>
      </c>
    </row>
    <row r="21" spans="1:11" ht="15" customHeight="1">
      <c r="A21" s="91">
        <v>16</v>
      </c>
      <c r="B21" s="92" t="s">
        <v>8907</v>
      </c>
      <c r="C21" s="93">
        <v>0.16220000000000001</v>
      </c>
      <c r="D21" s="93">
        <v>0.1643</v>
      </c>
      <c r="E21" s="93">
        <v>0.16239999999999999</v>
      </c>
      <c r="F21" s="93">
        <v>0.17510000000000001</v>
      </c>
      <c r="G21" s="93">
        <v>0.17660000000000001</v>
      </c>
      <c r="H21" s="93">
        <v>0.1</v>
      </c>
      <c r="I21" s="94">
        <v>4700000</v>
      </c>
      <c r="J21" s="94">
        <v>4700000</v>
      </c>
      <c r="K21" s="93">
        <v>0</v>
      </c>
    </row>
    <row r="22" spans="1:11" ht="15" customHeight="1">
      <c r="A22" s="91">
        <v>17</v>
      </c>
      <c r="B22" s="92" t="s">
        <v>8908</v>
      </c>
      <c r="C22" s="93">
        <v>0.1797</v>
      </c>
      <c r="D22" s="93">
        <v>0.18160000000000001</v>
      </c>
      <c r="E22" s="93">
        <v>0.1792</v>
      </c>
      <c r="F22" s="93">
        <v>0.1943</v>
      </c>
      <c r="G22" s="93">
        <v>0.1918</v>
      </c>
      <c r="H22" s="93">
        <v>0.1</v>
      </c>
      <c r="I22" s="94">
        <v>4700000</v>
      </c>
      <c r="J22" s="94">
        <v>4700000</v>
      </c>
      <c r="K22" s="93">
        <v>0</v>
      </c>
    </row>
    <row r="23" spans="1:11" ht="15" customHeight="1">
      <c r="A23" s="91">
        <v>18</v>
      </c>
      <c r="B23" s="92"/>
      <c r="C23" s="93"/>
      <c r="D23" s="93"/>
      <c r="E23" s="93"/>
      <c r="F23" s="93"/>
      <c r="G23" s="93"/>
      <c r="H23" s="93"/>
      <c r="I23" s="94"/>
      <c r="J23" s="94"/>
      <c r="K23" s="93"/>
    </row>
    <row r="24" spans="1:11" ht="15" customHeight="1">
      <c r="A24" s="91">
        <v>19</v>
      </c>
      <c r="B24" s="92"/>
      <c r="C24" s="93"/>
      <c r="D24" s="93"/>
      <c r="E24" s="93"/>
      <c r="F24" s="93"/>
      <c r="G24" s="93"/>
      <c r="H24" s="93"/>
      <c r="I24" s="94"/>
      <c r="J24" s="94"/>
      <c r="K24" s="93"/>
    </row>
    <row r="25" spans="1:11" ht="15" customHeight="1">
      <c r="A25" s="91">
        <v>20</v>
      </c>
      <c r="B25" s="92"/>
      <c r="C25" s="93"/>
      <c r="D25" s="93"/>
      <c r="E25" s="93"/>
      <c r="F25" s="93"/>
      <c r="G25" s="93"/>
      <c r="H25" s="93"/>
      <c r="I25" s="94"/>
      <c r="J25" s="94"/>
      <c r="K25" s="93"/>
    </row>
    <row r="26" spans="1:11" ht="15" customHeight="1">
      <c r="A26" s="105"/>
      <c r="B26" s="95"/>
      <c r="C26" s="106"/>
      <c r="D26" s="106"/>
      <c r="E26" s="106"/>
      <c r="F26" s="106"/>
      <c r="G26" s="106"/>
      <c r="H26" s="106"/>
      <c r="I26" s="107"/>
      <c r="J26" s="107"/>
      <c r="K26" s="106"/>
    </row>
    <row r="27" spans="1:11" ht="15" customHeight="1">
      <c r="A27" s="105"/>
      <c r="B27" s="95"/>
      <c r="C27" s="106"/>
      <c r="D27" s="106"/>
      <c r="E27" s="106"/>
      <c r="F27" s="106"/>
      <c r="G27" s="106"/>
      <c r="H27" s="106"/>
      <c r="I27" s="107"/>
      <c r="J27" s="107"/>
      <c r="K27" s="106"/>
    </row>
    <row r="28" spans="1:11" ht="15" customHeight="1">
      <c r="A28" s="105"/>
      <c r="B28" s="105" t="s">
        <v>8250</v>
      </c>
      <c r="C28" s="106"/>
      <c r="D28" s="106"/>
      <c r="E28" s="106"/>
      <c r="F28" s="106"/>
      <c r="G28" s="106"/>
      <c r="H28" s="106"/>
      <c r="I28" s="107"/>
      <c r="J28" s="107"/>
      <c r="K28" s="106"/>
    </row>
    <row r="29" spans="1:11" ht="30" customHeight="1">
      <c r="A29" s="105"/>
      <c r="B29" s="286" t="s">
        <v>340</v>
      </c>
      <c r="C29" s="93">
        <f>VLOOKUP($B$30,$B$6:$G$24,2,0)</f>
        <v>0.1026</v>
      </c>
      <c r="D29" s="93">
        <v>0.12</v>
      </c>
      <c r="E29" s="93">
        <f>VLOOKUP($B$30,$B$6:$G$24,4,0)</f>
        <v>9.3899999999999997E-2</v>
      </c>
      <c r="F29" s="93">
        <f>VLOOKUP($B$30,$B$6:$G$24,5,0)</f>
        <v>9.6600000000000005E-2</v>
      </c>
      <c r="G29" s="93">
        <f>VLOOKUP($B$30,$B$6:$G$24,6,0)</f>
        <v>0.1037</v>
      </c>
      <c r="I29" s="107"/>
      <c r="J29" s="107"/>
      <c r="K29" s="106"/>
    </row>
    <row r="30" spans="1:11" ht="30" customHeight="1">
      <c r="A30" s="105"/>
      <c r="B30" s="92" t="s">
        <v>8111</v>
      </c>
      <c r="C30" s="287">
        <f>IF($B$29="ADDM",(((PMT($C$29/12,$C$5,1,0,1)*(-1))*$C$5)-1)*12/$C$5,IF($B$29="ADDB",(((PMT($C$29/12,$C$5,1,0,0)*(-1))*$C$5)-1)*12/$C$5," "))</f>
        <v>5.6442283194703124E-2</v>
      </c>
      <c r="D30" s="287">
        <f>IF($B$29="ADDM",(((PMT($D$29/12,$D$5,1,0,1)*(-1))*$D$5)-1)*12/$D$5,IF($B$29="ADDB",(((PMT($D$29/12,$D$5,1,0,0)*(-1))*$D$5)-1)*12/$D$5," "))</f>
        <v>6.4881666679176497E-2</v>
      </c>
      <c r="E30" s="287">
        <f>IF($B$29="ADDM",(((PMT($E$29/12,$E$5,1,0,1)*(-1))*$E$5)-1)*12/$E$5,IF($B$29="ADDB",(((PMT($E$29/12,$E$5,1,0,0)*(-1))*$E$5)-1)*12/$E$5," "))</f>
        <v>5.044531926307938E-2</v>
      </c>
      <c r="F30" s="287">
        <f>IF($B$29="ADDM",(((PMT($F$29/12,$F$5,1,0,1)*(-1))*$F$5)-1)*12/$F$5,IF($B$29="ADDB",(((PMT($F$29/12,$F$5,1,0,0)*(-1))*$F$5)-1)*12/$F$5," "))</f>
        <v>5.2395351493641051E-2</v>
      </c>
      <c r="G30" s="287">
        <f>IF($B$29="ADDM",(((PMT($G$29/12,$G$5,1,0,1)*(-1))*$G$5)-1)*12/$G$5,IF($B$29="ADDB",(((PMT($G$29/12,$G$5,1,0,0)*(-1))*$G$5)-1)*12/$G$5," "))</f>
        <v>5.7154687861951638E-2</v>
      </c>
      <c r="I30" s="107"/>
      <c r="J30" s="107"/>
      <c r="K30" s="106"/>
    </row>
    <row r="31" spans="1:11" ht="15" customHeight="1">
      <c r="A31" s="105"/>
      <c r="B31" s="95"/>
      <c r="H31" s="106"/>
      <c r="I31" s="107"/>
      <c r="J31" s="107"/>
      <c r="K31" s="106"/>
    </row>
    <row r="32" spans="1:11" ht="15" customHeight="1">
      <c r="A32" s="105"/>
      <c r="B32" s="95"/>
      <c r="C32" s="106"/>
      <c r="D32" s="106"/>
      <c r="E32" s="106"/>
      <c r="F32" s="106"/>
      <c r="G32" s="106"/>
      <c r="H32" s="106"/>
      <c r="I32" s="107"/>
      <c r="J32" s="107"/>
      <c r="K32" s="106"/>
    </row>
    <row r="33" spans="3:5" ht="15" customHeight="1">
      <c r="C33" s="95"/>
    </row>
    <row r="34" spans="3:5" ht="15" customHeight="1">
      <c r="C34" s="95"/>
    </row>
    <row r="35" spans="3:5" ht="15" customHeight="1">
      <c r="C35" s="95"/>
    </row>
    <row r="36" spans="3:5" ht="15" customHeight="1">
      <c r="C36" s="95"/>
    </row>
    <row r="37" spans="3:5" ht="15" customHeight="1">
      <c r="C37" s="95"/>
    </row>
    <row r="38" spans="3:5" ht="15" customHeight="1">
      <c r="C38" s="93"/>
    </row>
    <row r="39" spans="3:5" ht="15" customHeight="1">
      <c r="C39" s="95"/>
    </row>
    <row r="40" spans="3:5" ht="15" customHeight="1">
      <c r="C40" s="96"/>
      <c r="D40" s="96"/>
      <c r="E40" s="96"/>
    </row>
    <row r="41" spans="3:5" ht="15" customHeight="1">
      <c r="C41" s="95"/>
    </row>
  </sheetData>
  <dataValidations count="2">
    <dataValidation type="list" allowBlank="1" showInputMessage="1" showErrorMessage="1" sqref="B29" xr:uid="{13358D37-EF18-40E5-9C63-9455874FF63B}">
      <formula1>"ADDM, ADDB"</formula1>
    </dataValidation>
    <dataValidation type="list" allowBlank="1" showInputMessage="1" showErrorMessage="1" sqref="B30" xr:uid="{81640795-C672-4533-B7E8-7E06972D5AB4}">
      <formula1>$B$6:$B$25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F75B9-62A2-4134-8C12-01F747668146}">
  <sheetPr codeName="Sheet8"/>
  <dimension ref="B2:AC82"/>
  <sheetViews>
    <sheetView workbookViewId="0">
      <selection activeCell="F9" sqref="F9"/>
    </sheetView>
  </sheetViews>
  <sheetFormatPr defaultColWidth="9.109375" defaultRowHeight="14.4"/>
  <cols>
    <col min="1" max="1" width="9.109375" style="50"/>
    <col min="2" max="2" width="4.6640625" style="18" customWidth="1"/>
    <col min="3" max="3" width="31.5546875" style="50" customWidth="1"/>
    <col min="4" max="4" width="15.6640625" style="50" customWidth="1"/>
    <col min="5" max="5" width="29.109375" style="50" customWidth="1"/>
    <col min="6" max="6" width="30.6640625" style="50" customWidth="1"/>
    <col min="7" max="8" width="4.6640625" style="50" customWidth="1"/>
    <col min="9" max="9" width="31.5546875" style="50" customWidth="1"/>
    <col min="10" max="10" width="4.6640625" style="50" customWidth="1"/>
    <col min="11" max="11" width="31.5546875" style="50" customWidth="1"/>
    <col min="12" max="12" width="5.6640625" style="50" customWidth="1"/>
    <col min="13" max="13" width="39.44140625" style="50" customWidth="1"/>
    <col min="14" max="18" width="25.6640625" style="50" customWidth="1"/>
    <col min="19" max="19" width="4.6640625" style="50" customWidth="1"/>
    <col min="20" max="24" width="17.6640625" style="50" customWidth="1"/>
    <col min="25" max="26" width="35.6640625" customWidth="1"/>
    <col min="27" max="27" width="35.6640625" style="50" customWidth="1"/>
    <col min="28" max="29" width="15.6640625" style="50" customWidth="1"/>
    <col min="30" max="16384" width="9.109375" style="50"/>
  </cols>
  <sheetData>
    <row r="2" spans="2:29" ht="12.75" customHeight="1">
      <c r="M2" s="550" t="s">
        <v>2768</v>
      </c>
      <c r="N2" s="550"/>
      <c r="O2" s="550"/>
      <c r="P2" s="550"/>
      <c r="Q2" s="550"/>
      <c r="R2" s="550"/>
      <c r="S2" s="426"/>
      <c r="T2" s="426" t="s">
        <v>3050</v>
      </c>
      <c r="U2" s="426" t="s">
        <v>3053</v>
      </c>
      <c r="V2" s="426" t="s">
        <v>3201</v>
      </c>
      <c r="W2" s="426" t="s">
        <v>3200</v>
      </c>
      <c r="X2" s="426" t="s">
        <v>3051</v>
      </c>
      <c r="Y2" s="426" t="s">
        <v>5325</v>
      </c>
      <c r="Z2" s="426" t="s">
        <v>5327</v>
      </c>
      <c r="AA2" s="426" t="s">
        <v>5326</v>
      </c>
      <c r="AB2" s="552"/>
      <c r="AC2" s="551" t="s">
        <v>8248</v>
      </c>
    </row>
    <row r="3" spans="2:29" ht="13.8">
      <c r="I3" s="50" t="str">
        <f>'Home Ext'!$C$91</f>
        <v>Captive External</v>
      </c>
      <c r="K3" s="50" t="str">
        <f>'Home Ext'!$C$93</f>
        <v>SME &amp; Private/Prioritas</v>
      </c>
      <c r="M3" s="4">
        <v>1</v>
      </c>
      <c r="N3" s="4">
        <v>2</v>
      </c>
      <c r="O3" s="4">
        <v>3</v>
      </c>
      <c r="P3" s="4">
        <v>4</v>
      </c>
      <c r="Q3" s="4">
        <v>5</v>
      </c>
      <c r="R3" s="4">
        <v>6</v>
      </c>
      <c r="S3" s="428"/>
      <c r="T3" s="428"/>
      <c r="U3" s="428"/>
      <c r="V3" s="428"/>
      <c r="W3" s="428"/>
      <c r="X3" s="428"/>
      <c r="Y3" s="428"/>
      <c r="Z3" s="428"/>
      <c r="AA3" s="428"/>
      <c r="AB3" s="552"/>
      <c r="AC3" s="551"/>
    </row>
    <row r="4" spans="2:29">
      <c r="B4" s="51"/>
      <c r="C4" s="52" t="s">
        <v>3039</v>
      </c>
      <c r="D4" s="52"/>
      <c r="E4" s="52"/>
      <c r="F4" s="52"/>
      <c r="I4" s="50">
        <f>IF($I$3="Showroom Mobil Bekas",1,IF($I$3="Karyawan Internal",2,IF($I$3="Captive Internal",3,IF($I$3="Captive External",4,IF($I$3="Wira Agency Retail",5,IF($I$3="Wira Bisnis",6,0))))))</f>
        <v>4</v>
      </c>
      <c r="K4" s="50">
        <f>IF($K$3="Karyawan Perbankan",1,IF($K$3="Karyawan Authorized Dealer",2,IF($K$3="Karyawan Koperasi",3,IF($K$3="Karyawan Multifinance",4,IF($K$3="Karyawan Asuransi Rekanan",5,IF($K$3="Area Kyai Tapa",6,IF($K$3="Area Daan Mogot",7,IF($K$3="Area Green Ville",8,IF($K$3="Karyawan (Internal)",9,IF($K$3="Graha Sultan",10,0))))))))))</f>
        <v>0</v>
      </c>
      <c r="M4" s="277" t="s">
        <v>3031</v>
      </c>
      <c r="N4" s="277" t="s">
        <v>5324</v>
      </c>
      <c r="O4" s="277" t="s">
        <v>8122</v>
      </c>
      <c r="P4" s="277" t="s">
        <v>8123</v>
      </c>
      <c r="Q4" s="277" t="s">
        <v>3032</v>
      </c>
      <c r="R4" s="277" t="s">
        <v>3033</v>
      </c>
      <c r="S4" s="52"/>
      <c r="T4" s="51">
        <v>1</v>
      </c>
      <c r="U4" s="51">
        <v>2</v>
      </c>
      <c r="V4" s="51">
        <v>3</v>
      </c>
      <c r="W4" s="51">
        <v>4</v>
      </c>
      <c r="X4" s="51">
        <v>5</v>
      </c>
      <c r="Y4" s="5">
        <v>6</v>
      </c>
      <c r="Z4" s="51">
        <v>7</v>
      </c>
      <c r="AA4" s="51">
        <v>8</v>
      </c>
      <c r="AB4" s="242">
        <v>9</v>
      </c>
      <c r="AC4" s="51">
        <v>10</v>
      </c>
    </row>
    <row r="5" spans="2:29" ht="13.8">
      <c r="B5" s="51">
        <v>1</v>
      </c>
      <c r="C5" s="52" t="s">
        <v>3031</v>
      </c>
      <c r="D5" s="52" t="s">
        <v>8124</v>
      </c>
      <c r="E5" s="52" t="s">
        <v>8125</v>
      </c>
      <c r="F5" s="52" t="s">
        <v>8127</v>
      </c>
      <c r="H5" s="18">
        <v>1</v>
      </c>
      <c r="I5" s="50" t="str">
        <f>IFERROR(HLOOKUP($I$4,$M$3:$R$22,H5+2,0),0)</f>
        <v>Area Kyai Tapa</v>
      </c>
      <c r="J5" s="18">
        <v>1</v>
      </c>
      <c r="K5" s="50" t="str">
        <f t="shared" ref="K5:K24" si="0">IF($I$3="Karyawan MTF","Kantor Cabang",IFERROR(HLOOKUP($K$4,$T$4:$AE$28,1+H5,0)," "))</f>
        <v xml:space="preserve"> </v>
      </c>
      <c r="M5" s="342" t="s">
        <v>3040</v>
      </c>
      <c r="N5" s="342" t="s">
        <v>3035</v>
      </c>
      <c r="O5" s="345" t="s">
        <v>5325</v>
      </c>
      <c r="P5" s="345" t="s">
        <v>5325</v>
      </c>
      <c r="Q5" s="342" t="s">
        <v>3050</v>
      </c>
      <c r="R5" s="342" t="s">
        <v>3109</v>
      </c>
      <c r="S5" s="51">
        <v>1</v>
      </c>
      <c r="T5" s="52" t="s">
        <v>3057</v>
      </c>
      <c r="U5" s="52" t="s">
        <v>3099</v>
      </c>
      <c r="V5" s="52"/>
      <c r="W5" s="52" t="s">
        <v>3077</v>
      </c>
      <c r="X5" s="52" t="s">
        <v>3141</v>
      </c>
      <c r="Y5" s="69" t="s">
        <v>3145</v>
      </c>
      <c r="Z5" s="57" t="s">
        <v>3162</v>
      </c>
      <c r="AA5" s="56" t="s">
        <v>3182</v>
      </c>
      <c r="AB5" s="52"/>
      <c r="AC5" s="52" t="s">
        <v>8244</v>
      </c>
    </row>
    <row r="6" spans="2:29" ht="13.8">
      <c r="B6" s="51">
        <v>2</v>
      </c>
      <c r="C6" s="52" t="s">
        <v>5324</v>
      </c>
      <c r="D6" s="52" t="s">
        <v>8124</v>
      </c>
      <c r="E6" s="52" t="s">
        <v>8126</v>
      </c>
      <c r="F6" s="52" t="s">
        <v>3039</v>
      </c>
      <c r="H6" s="18">
        <v>2</v>
      </c>
      <c r="I6" s="50" t="str">
        <f t="shared" ref="I6:I17" si="1">IFERROR(HLOOKUP($I$4,$M$3:$R$22,H6+2,0),0)</f>
        <v>Area Green Ville</v>
      </c>
      <c r="J6" s="18">
        <v>2</v>
      </c>
      <c r="K6" s="50" t="str">
        <f t="shared" si="0"/>
        <v xml:space="preserve"> </v>
      </c>
      <c r="M6" s="342" t="s">
        <v>3041</v>
      </c>
      <c r="N6" s="342" t="s">
        <v>3037</v>
      </c>
      <c r="O6" s="342" t="s">
        <v>5326</v>
      </c>
      <c r="P6" s="342" t="s">
        <v>5326</v>
      </c>
      <c r="Q6" s="342" t="s">
        <v>8196</v>
      </c>
      <c r="R6" s="342" t="s">
        <v>3106</v>
      </c>
      <c r="S6" s="51">
        <v>2</v>
      </c>
      <c r="T6" s="52" t="s">
        <v>3055</v>
      </c>
      <c r="U6" s="52" t="s">
        <v>30</v>
      </c>
      <c r="V6" s="52"/>
      <c r="W6" s="52" t="s">
        <v>3078</v>
      </c>
      <c r="X6" s="52" t="s">
        <v>3133</v>
      </c>
      <c r="Y6" s="70" t="s">
        <v>3146</v>
      </c>
      <c r="Z6" s="56" t="s">
        <v>3163</v>
      </c>
      <c r="AA6" s="56" t="s">
        <v>3183</v>
      </c>
      <c r="AB6" s="52"/>
      <c r="AC6" s="52" t="s">
        <v>8245</v>
      </c>
    </row>
    <row r="7" spans="2:29" ht="13.8">
      <c r="B7" s="51">
        <v>3</v>
      </c>
      <c r="C7" s="52" t="s">
        <v>8122</v>
      </c>
      <c r="D7" s="52" t="s">
        <v>2850</v>
      </c>
      <c r="E7" s="52" t="s">
        <v>8126</v>
      </c>
      <c r="F7" s="52" t="s">
        <v>8106</v>
      </c>
      <c r="H7" s="18">
        <v>3</v>
      </c>
      <c r="I7" s="50" t="str">
        <f t="shared" si="1"/>
        <v>Area Daan Mogot</v>
      </c>
      <c r="J7" s="18">
        <v>3</v>
      </c>
      <c r="K7" s="50" t="str">
        <f t="shared" si="0"/>
        <v xml:space="preserve"> </v>
      </c>
      <c r="M7" s="342" t="s">
        <v>3042</v>
      </c>
      <c r="N7" s="342" t="s">
        <v>3036</v>
      </c>
      <c r="O7" s="343" t="s">
        <v>5327</v>
      </c>
      <c r="P7" s="343" t="s">
        <v>5327</v>
      </c>
      <c r="Q7" s="342" t="s">
        <v>3052</v>
      </c>
      <c r="R7" s="342" t="s">
        <v>3107</v>
      </c>
      <c r="S7" s="51">
        <v>3</v>
      </c>
      <c r="T7" s="52" t="s">
        <v>3054</v>
      </c>
      <c r="U7" s="52" t="s">
        <v>2750</v>
      </c>
      <c r="V7" s="52"/>
      <c r="W7" s="52" t="s">
        <v>3075</v>
      </c>
      <c r="X7" s="52" t="s">
        <v>3137</v>
      </c>
      <c r="Y7" s="69" t="s">
        <v>3147</v>
      </c>
      <c r="Z7" s="56" t="s">
        <v>3164</v>
      </c>
      <c r="AA7" s="59" t="s">
        <v>3184</v>
      </c>
      <c r="AB7" s="52"/>
      <c r="AC7" s="52" t="s">
        <v>8246</v>
      </c>
    </row>
    <row r="8" spans="2:29" ht="13.8">
      <c r="B8" s="51">
        <v>4</v>
      </c>
      <c r="C8" s="52" t="s">
        <v>8123</v>
      </c>
      <c r="D8" s="52" t="s">
        <v>2850</v>
      </c>
      <c r="E8" s="52" t="s">
        <v>8125</v>
      </c>
      <c r="F8" s="52" t="str">
        <f>IF('Home Ext'!$C$93="SME &amp; Private/Prioritas","Khusus SME &amp; Private/Prioritas","Semangat")</f>
        <v>Khusus SME &amp; Private/Prioritas</v>
      </c>
      <c r="H8" s="18">
        <v>4</v>
      </c>
      <c r="I8" s="50" t="str">
        <f t="shared" si="1"/>
        <v>SME &amp; Private/Prioritas</v>
      </c>
      <c r="J8" s="18">
        <v>4</v>
      </c>
      <c r="K8" s="50" t="str">
        <f t="shared" si="0"/>
        <v xml:space="preserve"> </v>
      </c>
      <c r="M8" s="342" t="s">
        <v>3043</v>
      </c>
      <c r="N8" s="342" t="s">
        <v>3038</v>
      </c>
      <c r="O8" s="342"/>
      <c r="P8" s="342" t="str">
        <f>IF(J3="captive Internal"," ","SME &amp; Private/Prioritas")</f>
        <v>SME &amp; Private/Prioritas</v>
      </c>
      <c r="Q8" s="342" t="s">
        <v>3200</v>
      </c>
      <c r="R8" s="342" t="s">
        <v>3101</v>
      </c>
      <c r="S8" s="51">
        <v>4</v>
      </c>
      <c r="T8" s="52" t="s">
        <v>3056</v>
      </c>
      <c r="U8" s="52" t="s">
        <v>3098</v>
      </c>
      <c r="V8" s="52"/>
      <c r="W8" s="52" t="s">
        <v>3072</v>
      </c>
      <c r="X8" s="52" t="s">
        <v>3139</v>
      </c>
      <c r="Y8" s="69" t="s">
        <v>3148</v>
      </c>
      <c r="Z8" s="56" t="s">
        <v>3165</v>
      </c>
      <c r="AA8" s="59" t="s">
        <v>3185</v>
      </c>
      <c r="AB8" s="52"/>
      <c r="AC8" s="52" t="s">
        <v>8247</v>
      </c>
    </row>
    <row r="9" spans="2:29" ht="13.8">
      <c r="B9" s="51">
        <v>5</v>
      </c>
      <c r="C9" s="52" t="s">
        <v>3032</v>
      </c>
      <c r="D9" s="52" t="s">
        <v>8124</v>
      </c>
      <c r="E9" s="52" t="s">
        <v>8902</v>
      </c>
      <c r="F9" s="52" t="s">
        <v>3053</v>
      </c>
      <c r="H9" s="18">
        <v>5</v>
      </c>
      <c r="I9" s="50">
        <f t="shared" si="1"/>
        <v>0</v>
      </c>
      <c r="J9" s="18">
        <v>5</v>
      </c>
      <c r="K9" s="50" t="str">
        <f t="shared" si="0"/>
        <v xml:space="preserve"> </v>
      </c>
      <c r="M9" s="342" t="s">
        <v>3044</v>
      </c>
      <c r="N9" s="342" t="s">
        <v>8248</v>
      </c>
      <c r="O9" s="342"/>
      <c r="P9" s="342"/>
      <c r="Q9" s="342" t="s">
        <v>8132</v>
      </c>
      <c r="R9" s="342" t="s">
        <v>3105</v>
      </c>
      <c r="S9" s="51">
        <v>5</v>
      </c>
      <c r="T9" s="52" t="s">
        <v>3058</v>
      </c>
      <c r="U9" s="52" t="s">
        <v>3090</v>
      </c>
      <c r="V9" s="52"/>
      <c r="W9" s="52" t="s">
        <v>3074</v>
      </c>
      <c r="X9" s="52" t="s">
        <v>3140</v>
      </c>
      <c r="Y9" s="69" t="s">
        <v>3149</v>
      </c>
      <c r="Z9" s="57" t="s">
        <v>3166</v>
      </c>
      <c r="AA9" s="56" t="s">
        <v>3186</v>
      </c>
      <c r="AB9" s="52"/>
      <c r="AC9" s="52"/>
    </row>
    <row r="10" spans="2:29" ht="13.8">
      <c r="B10" s="51">
        <v>6</v>
      </c>
      <c r="C10" s="52" t="s">
        <v>3033</v>
      </c>
      <c r="D10" s="52" t="s">
        <v>8124</v>
      </c>
      <c r="E10" s="52" t="s">
        <v>8125</v>
      </c>
      <c r="F10" s="52" t="s">
        <v>3039</v>
      </c>
      <c r="H10" s="18">
        <v>6</v>
      </c>
      <c r="I10" s="50">
        <f t="shared" si="1"/>
        <v>0</v>
      </c>
      <c r="J10" s="18">
        <v>6</v>
      </c>
      <c r="K10" s="50" t="str">
        <f t="shared" si="0"/>
        <v xml:space="preserve"> </v>
      </c>
      <c r="M10" s="342" t="s">
        <v>3045</v>
      </c>
      <c r="N10" s="342"/>
      <c r="O10" s="342"/>
      <c r="P10" s="342"/>
      <c r="Q10" s="342"/>
      <c r="R10" s="342" t="s">
        <v>3111</v>
      </c>
      <c r="S10" s="51">
        <v>6</v>
      </c>
      <c r="T10" s="52" t="s">
        <v>3059</v>
      </c>
      <c r="U10" s="52" t="s">
        <v>2773</v>
      </c>
      <c r="V10" s="52"/>
      <c r="W10" s="52" t="s">
        <v>3073</v>
      </c>
      <c r="X10" s="52" t="s">
        <v>3138</v>
      </c>
      <c r="Y10" s="69" t="s">
        <v>3150</v>
      </c>
      <c r="Z10" s="56" t="s">
        <v>3167</v>
      </c>
      <c r="AA10" s="56" t="s">
        <v>3187</v>
      </c>
      <c r="AB10" s="52"/>
      <c r="AC10" s="52"/>
    </row>
    <row r="11" spans="2:29" ht="13.8">
      <c r="B11" s="51">
        <v>7</v>
      </c>
      <c r="C11" s="52" t="s">
        <v>3034</v>
      </c>
      <c r="D11" s="52" t="s">
        <v>8124</v>
      </c>
      <c r="E11" s="52" t="s">
        <v>8125</v>
      </c>
      <c r="F11" s="52" t="s">
        <v>3039</v>
      </c>
      <c r="H11" s="18">
        <v>7</v>
      </c>
      <c r="I11" s="50">
        <f t="shared" si="1"/>
        <v>0</v>
      </c>
      <c r="J11" s="18">
        <v>7</v>
      </c>
      <c r="K11" s="50" t="str">
        <f t="shared" si="0"/>
        <v xml:space="preserve"> </v>
      </c>
      <c r="M11" s="342" t="s">
        <v>3046</v>
      </c>
      <c r="N11" s="342"/>
      <c r="O11" s="342"/>
      <c r="P11" s="342"/>
      <c r="Q11" s="342"/>
      <c r="R11" s="342" t="s">
        <v>3103</v>
      </c>
      <c r="S11" s="51">
        <v>7</v>
      </c>
      <c r="T11" s="52" t="s">
        <v>3064</v>
      </c>
      <c r="U11" s="52" t="s">
        <v>3093</v>
      </c>
      <c r="V11" s="52"/>
      <c r="W11" s="52" t="s">
        <v>3080</v>
      </c>
      <c r="X11" s="52" t="s">
        <v>3128</v>
      </c>
      <c r="Y11" s="69" t="s">
        <v>3151</v>
      </c>
      <c r="Z11" s="56" t="s">
        <v>3168</v>
      </c>
      <c r="AA11" s="56" t="s">
        <v>3188</v>
      </c>
      <c r="AB11" s="52"/>
      <c r="AC11" s="52"/>
    </row>
    <row r="12" spans="2:29" ht="13.8">
      <c r="H12" s="18">
        <v>8</v>
      </c>
      <c r="I12" s="50">
        <f t="shared" si="1"/>
        <v>0</v>
      </c>
      <c r="J12" s="18">
        <v>8</v>
      </c>
      <c r="K12" s="50" t="str">
        <f t="shared" si="0"/>
        <v xml:space="preserve"> </v>
      </c>
      <c r="M12" s="342" t="s">
        <v>3047</v>
      </c>
      <c r="N12" s="342"/>
      <c r="O12" s="342"/>
      <c r="P12" s="342"/>
      <c r="Q12" s="342"/>
      <c r="R12" s="343" t="s">
        <v>3112</v>
      </c>
      <c r="S12" s="51">
        <v>8</v>
      </c>
      <c r="T12" s="52" t="s">
        <v>3066</v>
      </c>
      <c r="U12" s="52" t="s">
        <v>277</v>
      </c>
      <c r="V12" s="52"/>
      <c r="W12" s="52" t="s">
        <v>3085</v>
      </c>
      <c r="X12" s="52" t="s">
        <v>3126</v>
      </c>
      <c r="Y12" s="69" t="s">
        <v>3152</v>
      </c>
      <c r="Z12" s="56" t="s">
        <v>3169</v>
      </c>
      <c r="AA12" s="56" t="s">
        <v>3189</v>
      </c>
      <c r="AB12" s="55"/>
      <c r="AC12" s="52"/>
    </row>
    <row r="13" spans="2:29" ht="13.8">
      <c r="H13" s="18">
        <v>9</v>
      </c>
      <c r="I13" s="50">
        <f t="shared" si="1"/>
        <v>0</v>
      </c>
      <c r="J13" s="18">
        <v>9</v>
      </c>
      <c r="K13" s="50" t="str">
        <f t="shared" si="0"/>
        <v xml:space="preserve"> </v>
      </c>
      <c r="M13" s="342" t="s">
        <v>3048</v>
      </c>
      <c r="N13" s="342"/>
      <c r="O13" s="342"/>
      <c r="P13" s="342"/>
      <c r="Q13" s="342"/>
      <c r="R13" s="342" t="s">
        <v>3108</v>
      </c>
      <c r="S13" s="51">
        <v>9</v>
      </c>
      <c r="T13" s="52" t="s">
        <v>3067</v>
      </c>
      <c r="U13" s="52" t="s">
        <v>3095</v>
      </c>
      <c r="V13" s="52"/>
      <c r="W13" s="52" t="s">
        <v>3083</v>
      </c>
      <c r="X13" s="52" t="s">
        <v>3127</v>
      </c>
      <c r="Y13" s="69" t="s">
        <v>3153</v>
      </c>
      <c r="Z13" s="56" t="s">
        <v>3170</v>
      </c>
      <c r="AA13" s="56" t="s">
        <v>3190</v>
      </c>
      <c r="AB13" s="52"/>
      <c r="AC13" s="52"/>
    </row>
    <row r="14" spans="2:29" ht="13.8">
      <c r="B14" s="51"/>
      <c r="C14" s="52" t="str">
        <f>'Home Ext'!$C$149</f>
        <v>Dana Tunai</v>
      </c>
      <c r="E14" s="50" t="str">
        <f>IF(OR(C14="Dana Tunai",C14="Pembelian Mobil Bekas"),"Comprehensive 1 Tahun","Comprehensive All Tenor")</f>
        <v>Comprehensive 1 Tahun</v>
      </c>
      <c r="H14" s="18">
        <v>10</v>
      </c>
      <c r="I14" s="50">
        <f t="shared" si="1"/>
        <v>0</v>
      </c>
      <c r="J14" s="18">
        <v>10</v>
      </c>
      <c r="K14" s="50" t="str">
        <f t="shared" si="0"/>
        <v xml:space="preserve"> </v>
      </c>
      <c r="M14" s="343" t="s">
        <v>3049</v>
      </c>
      <c r="N14" s="342"/>
      <c r="O14" s="342"/>
      <c r="P14" s="342"/>
      <c r="Q14" s="342"/>
      <c r="R14" s="342" t="s">
        <v>3110</v>
      </c>
      <c r="S14" s="51">
        <v>10</v>
      </c>
      <c r="T14" s="52" t="s">
        <v>3061</v>
      </c>
      <c r="U14" s="52" t="s">
        <v>3092</v>
      </c>
      <c r="V14" s="52"/>
      <c r="W14" s="52" t="s">
        <v>3076</v>
      </c>
      <c r="X14" s="52" t="s">
        <v>3136</v>
      </c>
      <c r="Y14" s="69" t="s">
        <v>3154</v>
      </c>
      <c r="Z14" s="59" t="s">
        <v>3171</v>
      </c>
      <c r="AA14" s="56" t="s">
        <v>3191</v>
      </c>
      <c r="AB14" s="52"/>
      <c r="AC14" s="52"/>
    </row>
    <row r="15" spans="2:29" ht="13.8">
      <c r="B15" s="51">
        <v>1</v>
      </c>
      <c r="C15" s="52" t="str">
        <f>IF(C14="Pembiayaan Emas / Logam Mulia","","Simulasi Kredit")</f>
        <v>Simulasi Kredit</v>
      </c>
      <c r="E15" s="50" t="s">
        <v>8912</v>
      </c>
      <c r="H15" s="18">
        <v>11</v>
      </c>
      <c r="I15" s="50">
        <f t="shared" si="1"/>
        <v>0</v>
      </c>
      <c r="J15" s="18">
        <v>11</v>
      </c>
      <c r="K15" s="50" t="str">
        <f t="shared" si="0"/>
        <v xml:space="preserve"> </v>
      </c>
      <c r="M15" s="342" t="s">
        <v>8098</v>
      </c>
      <c r="N15" s="342"/>
      <c r="O15" s="342"/>
      <c r="P15" s="342"/>
      <c r="Q15" s="342"/>
      <c r="R15" s="342" t="s">
        <v>3104</v>
      </c>
      <c r="S15" s="51">
        <v>11</v>
      </c>
      <c r="T15" s="52" t="s">
        <v>3062</v>
      </c>
      <c r="U15" s="52" t="s">
        <v>3096</v>
      </c>
      <c r="V15" s="52"/>
      <c r="W15" s="52" t="s">
        <v>3079</v>
      </c>
      <c r="X15" s="52" t="s">
        <v>3065</v>
      </c>
      <c r="Y15" s="69" t="s">
        <v>3155</v>
      </c>
      <c r="Z15" s="59" t="s">
        <v>3172</v>
      </c>
      <c r="AA15" s="56" t="s">
        <v>3192</v>
      </c>
      <c r="AB15" s="52"/>
      <c r="AC15" s="52"/>
    </row>
    <row r="16" spans="2:29" ht="13.8">
      <c r="B16" s="51">
        <v>2</v>
      </c>
      <c r="C16" s="52" t="s">
        <v>3122</v>
      </c>
      <c r="H16" s="18">
        <v>12</v>
      </c>
      <c r="I16" s="50">
        <f t="shared" si="1"/>
        <v>0</v>
      </c>
      <c r="J16" s="18">
        <v>12</v>
      </c>
      <c r="K16" s="50" t="str">
        <f t="shared" si="0"/>
        <v xml:space="preserve"> </v>
      </c>
      <c r="M16" s="342" t="s">
        <v>8099</v>
      </c>
      <c r="N16" s="342"/>
      <c r="O16" s="342"/>
      <c r="P16" s="342"/>
      <c r="Q16" s="342"/>
      <c r="R16" s="342" t="s">
        <v>3102</v>
      </c>
      <c r="S16" s="51">
        <v>12</v>
      </c>
      <c r="T16" s="52" t="s">
        <v>3065</v>
      </c>
      <c r="U16" s="52" t="s">
        <v>3091</v>
      </c>
      <c r="V16" s="52"/>
      <c r="W16" s="52" t="s">
        <v>3084</v>
      </c>
      <c r="X16" s="52" t="s">
        <v>3135</v>
      </c>
      <c r="Y16" s="71" t="s">
        <v>3156</v>
      </c>
      <c r="Z16" s="59" t="s">
        <v>3173</v>
      </c>
      <c r="AA16" s="56" t="s">
        <v>3193</v>
      </c>
      <c r="AB16" s="52"/>
      <c r="AC16" s="52"/>
    </row>
    <row r="17" spans="2:27" ht="13.8">
      <c r="B17" s="51">
        <v>3</v>
      </c>
      <c r="C17" s="52" t="str">
        <f>IF(C14="Pembiayaan Emas / Logam Mulia","Tabel Angsuran","")</f>
        <v/>
      </c>
      <c r="H17" s="18">
        <v>13</v>
      </c>
      <c r="I17" s="50">
        <f t="shared" si="1"/>
        <v>0</v>
      </c>
      <c r="J17" s="18">
        <v>13</v>
      </c>
      <c r="K17" s="50" t="str">
        <f t="shared" si="0"/>
        <v xml:space="preserve"> </v>
      </c>
      <c r="M17" s="342"/>
      <c r="N17" s="342"/>
      <c r="O17" s="342"/>
      <c r="P17" s="342"/>
      <c r="Q17" s="342"/>
      <c r="R17" s="342"/>
      <c r="S17" s="51">
        <v>13</v>
      </c>
      <c r="T17" s="52" t="s">
        <v>3071</v>
      </c>
      <c r="U17" s="52" t="s">
        <v>280</v>
      </c>
      <c r="V17" s="52"/>
      <c r="W17" s="52" t="s">
        <v>3087</v>
      </c>
      <c r="X17" s="52" t="s">
        <v>3132</v>
      </c>
      <c r="Y17" s="69" t="s">
        <v>3157</v>
      </c>
      <c r="Z17" s="56" t="s">
        <v>3174</v>
      </c>
      <c r="AA17" s="56" t="s">
        <v>3194</v>
      </c>
    </row>
    <row r="18" spans="2:27" ht="13.8">
      <c r="B18" s="51">
        <v>4</v>
      </c>
      <c r="C18" s="52" t="s">
        <v>3123</v>
      </c>
      <c r="H18" s="18">
        <v>14</v>
      </c>
      <c r="J18" s="18">
        <v>14</v>
      </c>
      <c r="K18" s="50" t="str">
        <f t="shared" si="0"/>
        <v xml:space="preserve"> </v>
      </c>
      <c r="M18" s="342"/>
      <c r="N18" s="342"/>
      <c r="O18" s="342"/>
      <c r="P18" s="342"/>
      <c r="Q18" s="342"/>
      <c r="R18" s="342"/>
      <c r="S18" s="51">
        <v>14</v>
      </c>
      <c r="T18" s="52" t="s">
        <v>3069</v>
      </c>
      <c r="U18" s="52" t="s">
        <v>3094</v>
      </c>
      <c r="V18" s="52"/>
      <c r="W18" s="52" t="s">
        <v>3086</v>
      </c>
      <c r="X18" s="52" t="s">
        <v>3142</v>
      </c>
      <c r="Y18" s="69" t="s">
        <v>3158</v>
      </c>
      <c r="Z18" s="56" t="s">
        <v>3175</v>
      </c>
      <c r="AA18" s="56" t="s">
        <v>3195</v>
      </c>
    </row>
    <row r="19" spans="2:27" ht="13.8">
      <c r="B19" s="51">
        <v>5</v>
      </c>
      <c r="C19" s="52" t="s">
        <v>3124</v>
      </c>
      <c r="H19" s="18">
        <v>15</v>
      </c>
      <c r="J19" s="18">
        <v>15</v>
      </c>
      <c r="K19" s="50" t="str">
        <f t="shared" si="0"/>
        <v xml:space="preserve"> </v>
      </c>
      <c r="M19" s="342"/>
      <c r="N19" s="342"/>
      <c r="O19" s="342"/>
      <c r="P19" s="342"/>
      <c r="Q19" s="342"/>
      <c r="R19" s="342"/>
      <c r="S19" s="51">
        <v>15</v>
      </c>
      <c r="T19" s="52" t="s">
        <v>3063</v>
      </c>
      <c r="U19" s="52" t="s">
        <v>278</v>
      </c>
      <c r="V19" s="52"/>
      <c r="W19" s="52" t="s">
        <v>2885</v>
      </c>
      <c r="X19" s="52" t="s">
        <v>3134</v>
      </c>
      <c r="Y19" s="71" t="s">
        <v>3159</v>
      </c>
      <c r="Z19" s="56" t="s">
        <v>3176</v>
      </c>
      <c r="AA19" s="59" t="s">
        <v>3196</v>
      </c>
    </row>
    <row r="20" spans="2:27" ht="13.8">
      <c r="B20" s="51">
        <v>6</v>
      </c>
      <c r="C20" s="52"/>
      <c r="H20" s="18">
        <v>16</v>
      </c>
      <c r="J20" s="18">
        <v>16</v>
      </c>
      <c r="K20" s="50" t="str">
        <f t="shared" si="0"/>
        <v xml:space="preserve"> </v>
      </c>
      <c r="M20" s="342"/>
      <c r="N20" s="342"/>
      <c r="O20" s="342"/>
      <c r="P20" s="342"/>
      <c r="Q20" s="342"/>
      <c r="R20" s="342"/>
      <c r="S20" s="51">
        <v>16</v>
      </c>
      <c r="T20" s="52" t="s">
        <v>3060</v>
      </c>
      <c r="U20" s="52" t="s">
        <v>3100</v>
      </c>
      <c r="V20" s="52"/>
      <c r="W20" s="52" t="s">
        <v>3089</v>
      </c>
      <c r="X20" s="52" t="s">
        <v>3130</v>
      </c>
      <c r="Y20" s="69" t="s">
        <v>3160</v>
      </c>
      <c r="Z20" s="56" t="s">
        <v>3177</v>
      </c>
      <c r="AA20" s="59" t="s">
        <v>3197</v>
      </c>
    </row>
    <row r="21" spans="2:27" ht="13.8">
      <c r="H21" s="18">
        <v>17</v>
      </c>
      <c r="J21" s="18">
        <v>17</v>
      </c>
      <c r="K21" s="50" t="str">
        <f t="shared" si="0"/>
        <v xml:space="preserve"> </v>
      </c>
      <c r="M21" s="342"/>
      <c r="N21" s="342"/>
      <c r="O21" s="342"/>
      <c r="P21" s="342"/>
      <c r="Q21" s="342"/>
      <c r="R21" s="342"/>
      <c r="S21" s="51">
        <v>17</v>
      </c>
      <c r="T21" s="52" t="s">
        <v>3068</v>
      </c>
      <c r="U21" s="52" t="s">
        <v>279</v>
      </c>
      <c r="V21" s="52"/>
      <c r="W21" s="52" t="s">
        <v>3081</v>
      </c>
      <c r="X21" s="52" t="s">
        <v>3131</v>
      </c>
      <c r="Y21" s="69" t="s">
        <v>3161</v>
      </c>
      <c r="Z21" s="56" t="s">
        <v>3178</v>
      </c>
      <c r="AA21" s="58" t="s">
        <v>3198</v>
      </c>
    </row>
    <row r="22" spans="2:27" ht="13.8">
      <c r="B22" s="51"/>
      <c r="C22" s="52" t="s">
        <v>3039</v>
      </c>
      <c r="D22" s="52"/>
      <c r="E22" s="52"/>
      <c r="F22" s="52"/>
      <c r="H22" s="18">
        <v>18</v>
      </c>
      <c r="J22" s="18">
        <v>18</v>
      </c>
      <c r="K22" s="50" t="str">
        <f t="shared" si="0"/>
        <v xml:space="preserve"> </v>
      </c>
      <c r="M22" s="344"/>
      <c r="N22" s="344"/>
      <c r="O22" s="344"/>
      <c r="P22" s="344"/>
      <c r="Q22" s="344"/>
      <c r="R22" s="344"/>
      <c r="S22" s="51">
        <v>18</v>
      </c>
      <c r="T22" s="52" t="s">
        <v>3070</v>
      </c>
      <c r="U22" s="52" t="s">
        <v>281</v>
      </c>
      <c r="V22" s="52"/>
      <c r="W22" s="52" t="s">
        <v>3088</v>
      </c>
      <c r="X22" s="52" t="s">
        <v>3129</v>
      </c>
      <c r="Y22" s="52"/>
      <c r="Z22" s="59" t="s">
        <v>3179</v>
      </c>
      <c r="AA22" s="59" t="s">
        <v>3199</v>
      </c>
    </row>
    <row r="23" spans="2:27" ht="13.8">
      <c r="B23" s="51">
        <v>1</v>
      </c>
      <c r="C23" s="52" t="s">
        <v>3031</v>
      </c>
      <c r="D23" s="52" t="s">
        <v>8134</v>
      </c>
      <c r="E23" s="52" t="s">
        <v>8204</v>
      </c>
      <c r="F23" s="52" t="s">
        <v>8141</v>
      </c>
      <c r="H23" s="18">
        <v>19</v>
      </c>
      <c r="J23" s="18">
        <v>19</v>
      </c>
      <c r="K23" s="50" t="str">
        <f t="shared" si="0"/>
        <v xml:space="preserve"> </v>
      </c>
      <c r="S23" s="51">
        <v>19</v>
      </c>
      <c r="T23" s="52"/>
      <c r="U23" s="52" t="s">
        <v>276</v>
      </c>
      <c r="V23" s="52"/>
      <c r="W23" s="52" t="s">
        <v>3082</v>
      </c>
      <c r="X23" s="52" t="s">
        <v>3125</v>
      </c>
      <c r="Y23" s="52"/>
      <c r="Z23" s="59" t="s">
        <v>3180</v>
      </c>
      <c r="AA23" s="9"/>
    </row>
    <row r="24" spans="2:27" ht="13.8">
      <c r="B24" s="51">
        <v>2</v>
      </c>
      <c r="C24" s="52" t="s">
        <v>5324</v>
      </c>
      <c r="D24" s="52" t="s">
        <v>8135</v>
      </c>
      <c r="E24" s="52" t="s">
        <v>3119</v>
      </c>
      <c r="F24" s="52" t="s">
        <v>8142</v>
      </c>
      <c r="H24" s="18">
        <v>20</v>
      </c>
      <c r="J24" s="18">
        <v>20</v>
      </c>
      <c r="K24" s="50" t="str">
        <f t="shared" si="0"/>
        <v xml:space="preserve"> </v>
      </c>
      <c r="S24" s="51">
        <v>20</v>
      </c>
      <c r="T24" s="52"/>
      <c r="U24" s="52" t="s">
        <v>3097</v>
      </c>
      <c r="V24" s="52"/>
      <c r="W24" s="52"/>
      <c r="X24" s="52"/>
      <c r="Y24" s="52"/>
      <c r="Z24" s="59" t="s">
        <v>3181</v>
      </c>
      <c r="AA24" s="52"/>
    </row>
    <row r="25" spans="2:27">
      <c r="B25" s="51">
        <v>3</v>
      </c>
      <c r="C25" s="52" t="s">
        <v>8122</v>
      </c>
      <c r="D25" s="52" t="s">
        <v>8136</v>
      </c>
      <c r="E25" s="52" t="s">
        <v>3120</v>
      </c>
      <c r="F25" s="52" t="s">
        <v>8143</v>
      </c>
      <c r="H25" s="18">
        <v>21</v>
      </c>
      <c r="J25" s="18">
        <v>21</v>
      </c>
      <c r="M25" s="50" t="s">
        <v>3039</v>
      </c>
      <c r="S25" s="51">
        <v>21</v>
      </c>
      <c r="T25" s="52"/>
      <c r="U25" s="52"/>
      <c r="V25" s="52"/>
      <c r="W25" s="52"/>
      <c r="X25" s="52"/>
      <c r="Y25" s="52"/>
      <c r="Z25" s="1"/>
      <c r="AA25" s="52"/>
    </row>
    <row r="26" spans="2:27" ht="13.8">
      <c r="B26" s="51">
        <v>4</v>
      </c>
      <c r="C26" s="52" t="s">
        <v>8123</v>
      </c>
      <c r="D26" s="52" t="s">
        <v>8137</v>
      </c>
      <c r="E26" s="52" t="s">
        <v>3121</v>
      </c>
      <c r="F26" s="52" t="s">
        <v>8144</v>
      </c>
      <c r="H26" s="18">
        <v>22</v>
      </c>
      <c r="J26" s="18">
        <v>22</v>
      </c>
      <c r="S26" s="51">
        <v>22</v>
      </c>
      <c r="T26" s="52"/>
      <c r="U26" s="52"/>
      <c r="V26" s="52"/>
      <c r="W26" s="52"/>
      <c r="X26" s="52"/>
      <c r="Y26" s="52"/>
      <c r="Z26" s="52"/>
      <c r="AA26" s="52"/>
    </row>
    <row r="27" spans="2:27">
      <c r="B27" s="51">
        <v>5</v>
      </c>
      <c r="C27" s="52" t="s">
        <v>3032</v>
      </c>
      <c r="D27" s="52" t="s">
        <v>8138</v>
      </c>
      <c r="E27" s="52"/>
      <c r="F27" s="52"/>
      <c r="H27" s="18">
        <v>23</v>
      </c>
      <c r="I27" s="50" t="str">
        <f>IFERROR(HLOOKUP($I$4,$M$4:$R$26,1+H27,0)," ")</f>
        <v xml:space="preserve"> </v>
      </c>
      <c r="J27" s="18">
        <v>23</v>
      </c>
      <c r="S27" s="51">
        <v>23</v>
      </c>
      <c r="T27" s="52"/>
      <c r="U27" s="52"/>
      <c r="V27" s="52"/>
      <c r="W27" s="52"/>
      <c r="X27" s="52"/>
      <c r="Y27" s="52"/>
      <c r="Z27" s="1"/>
      <c r="AA27" s="52"/>
    </row>
    <row r="28" spans="2:27">
      <c r="B28" s="51">
        <v>6</v>
      </c>
      <c r="C28" s="52" t="s">
        <v>3033</v>
      </c>
      <c r="D28" s="52" t="s">
        <v>8140</v>
      </c>
      <c r="E28" s="52"/>
      <c r="F28" s="52"/>
      <c r="S28" s="51">
        <v>24</v>
      </c>
      <c r="T28" s="52"/>
      <c r="U28" s="52"/>
      <c r="V28" s="52"/>
      <c r="W28" s="52"/>
      <c r="X28" s="52"/>
      <c r="Y28" s="52"/>
      <c r="Z28" s="1"/>
      <c r="AA28" s="52"/>
    </row>
    <row r="29" spans="2:27">
      <c r="B29" s="51">
        <v>7</v>
      </c>
      <c r="C29" s="52" t="s">
        <v>3034</v>
      </c>
      <c r="D29" s="52" t="s">
        <v>8139</v>
      </c>
      <c r="E29" s="52"/>
      <c r="F29" s="52"/>
      <c r="S29" s="51">
        <v>25</v>
      </c>
      <c r="T29" s="52"/>
      <c r="U29" s="52"/>
      <c r="V29" s="52"/>
      <c r="W29" s="52"/>
      <c r="X29" s="52"/>
      <c r="Y29" s="52"/>
      <c r="Z29" s="1"/>
      <c r="AA29" s="52"/>
    </row>
    <row r="30" spans="2:27">
      <c r="O30" s="50" t="s">
        <v>8106</v>
      </c>
    </row>
    <row r="31" spans="2:27">
      <c r="C31" s="50" t="str">
        <f>IF('Home Ext'!$C$55="Showroom Mobil Bekas","SRB",IF('Home Ext'!$C$55="Karyawan Internal","KIN",IF('Home Ext'!$C$55="Captive Internal","CIN",IF('Home Ext'!$C$55="Captive External","CEX",IF('Home Ext'!$C$55="Wira Agency Retail","WAR",IF('Home Ext'!C55="Wira Bisnis","WBS","OTH"))))))</f>
        <v>OTH</v>
      </c>
      <c r="E31" s="52" t="str">
        <f>'UC Ext'!$I$6</f>
        <v>Commercial</v>
      </c>
      <c r="F31" s="52" t="s">
        <v>5336</v>
      </c>
      <c r="O31" s="50" t="s">
        <v>8107</v>
      </c>
    </row>
    <row r="32" spans="2:27">
      <c r="C32" s="50" t="str">
        <f>IF('Home Ext'!$C$95="Refinancing / Dana Tunai","DTN",IF('Home Ext'!$C$95="Pembiayaan Mobil Bekas","UCF",IF('Home Ext'!$C$95="Pembiayaan Emas / Logam Mulia","LMF",IF('Home Ext'!$C$95="Pembiayaan Mobil Baru","NCF",""))))</f>
        <v/>
      </c>
      <c r="E32" s="52" t="str">
        <f>IF(C14="Refinancing / Dana Tunai","TLO All Tenor","Comprehensive All Tenor")</f>
        <v>Comprehensive All Tenor</v>
      </c>
      <c r="F32" s="52" t="s">
        <v>5337</v>
      </c>
      <c r="O32" s="50" t="s">
        <v>8108</v>
      </c>
    </row>
    <row r="33" spans="2:15">
      <c r="E33" s="52" t="str">
        <f>IF(E31="Passenger","Comprehensive 1 tahun","")</f>
        <v/>
      </c>
      <c r="F33" s="52" t="s">
        <v>5338</v>
      </c>
      <c r="O33" s="50" t="s">
        <v>8109</v>
      </c>
    </row>
    <row r="34" spans="2:15">
      <c r="F34" s="52" t="s">
        <v>5339</v>
      </c>
      <c r="O34" s="50" t="s">
        <v>8110</v>
      </c>
    </row>
    <row r="35" spans="2:15">
      <c r="B35" s="9">
        <v>1</v>
      </c>
      <c r="C35" s="38" t="str">
        <f>IF('Home Int'!$O$15="Badan Hukum Usaha"," ","Pasangan Bekerja dan memiliki penghasilan")</f>
        <v>Pasangan Bekerja dan memiliki penghasilan</v>
      </c>
      <c r="D35" s="52" t="s">
        <v>8263</v>
      </c>
      <c r="E35" s="303" t="str">
        <f>IF('Home Int'!$O$15="Badan Hukum Usaha"," ","Pasangan Bekerja dan memiliki penghasilan")</f>
        <v>Pasangan Bekerja dan memiliki penghasilan</v>
      </c>
      <c r="F35" s="52" t="s">
        <v>5340</v>
      </c>
    </row>
    <row r="36" spans="2:15">
      <c r="B36" s="9">
        <v>2</v>
      </c>
      <c r="C36" s="38" t="str">
        <f>IF('Home Int'!$O$15="Badan Hukum Usaha"," ","Pasangan memiliki usaha lainnya dan memiliki penghasilan")</f>
        <v>Pasangan memiliki usaha lainnya dan memiliki penghasilan</v>
      </c>
      <c r="D36" s="52" t="s">
        <v>8235</v>
      </c>
      <c r="E36" s="303" t="str">
        <f>IF('Home Int'!$O$15="Badan Hukum Usaha"," ","Pasangan memiliki usaha lainnya dan memiliki penghasilan")</f>
        <v>Pasangan memiliki usaha lainnya dan memiliki penghasilan</v>
      </c>
      <c r="F36" s="52" t="s">
        <v>5349</v>
      </c>
    </row>
    <row r="37" spans="2:15">
      <c r="B37" s="9">
        <v>3</v>
      </c>
      <c r="C37" s="38" t="str">
        <f>IF('Home Int'!$O$15="Badan Hukum Usaha"," ","Pasangan adalah profesional dan memiliki penghasilan")</f>
        <v>Pasangan adalah profesional dan memiliki penghasilan</v>
      </c>
      <c r="D37" s="52" t="s">
        <v>8262</v>
      </c>
      <c r="E37" s="303" t="str">
        <f>IF('Home Int'!$O$15="Badan Hukum Usaha"," ","Pasangan adalah profesional dan memiliki penghasilan")</f>
        <v>Pasangan adalah profesional dan memiliki penghasilan</v>
      </c>
      <c r="F37" s="52" t="s">
        <v>5341</v>
      </c>
    </row>
    <row r="38" spans="2:15">
      <c r="B38" s="9">
        <v>4</v>
      </c>
      <c r="C38" s="38" t="str">
        <f>IF('Home Int'!$O$15="Badan Hukum Usaha"," ","Tidak Ada")</f>
        <v>Tidak Ada</v>
      </c>
      <c r="D38" s="52" t="s">
        <v>8253</v>
      </c>
      <c r="E38" s="303" t="str">
        <f>IF('Home Int'!$O$15="Badan Hukum Usaha"," ","Tidak Ada")</f>
        <v>Tidak Ada</v>
      </c>
      <c r="F38" s="52" t="s">
        <v>5342</v>
      </c>
    </row>
    <row r="39" spans="2:15">
      <c r="F39" s="52" t="s">
        <v>5344</v>
      </c>
    </row>
    <row r="40" spans="2:15">
      <c r="F40" s="52" t="s">
        <v>5343</v>
      </c>
    </row>
    <row r="41" spans="2:15">
      <c r="F41" s="52" t="s">
        <v>5345</v>
      </c>
      <c r="H41" s="245"/>
      <c r="I41" s="245"/>
      <c r="J41" s="246"/>
      <c r="K41" s="246"/>
    </row>
    <row r="42" spans="2:15">
      <c r="F42" s="52" t="s">
        <v>5347</v>
      </c>
      <c r="H42" s="246"/>
      <c r="I42" s="246"/>
      <c r="J42" s="246"/>
      <c r="K42" s="246"/>
    </row>
    <row r="43" spans="2:15">
      <c r="F43" s="52" t="s">
        <v>5346</v>
      </c>
      <c r="H43" s="246"/>
      <c r="I43" s="246"/>
      <c r="J43" s="246"/>
      <c r="K43" s="246"/>
    </row>
    <row r="44" spans="2:15">
      <c r="F44" s="52" t="s">
        <v>5348</v>
      </c>
      <c r="H44" s="246"/>
      <c r="I44" s="246"/>
      <c r="J44" s="246"/>
      <c r="K44" s="246"/>
    </row>
    <row r="45" spans="2:15">
      <c r="F45" s="52"/>
      <c r="H45" s="246"/>
      <c r="I45" s="246"/>
      <c r="J45" s="246"/>
      <c r="K45" s="246"/>
    </row>
    <row r="46" spans="2:15">
      <c r="F46" s="52"/>
      <c r="H46" s="246"/>
      <c r="I46" s="246"/>
      <c r="J46" s="246"/>
      <c r="K46" s="246"/>
    </row>
    <row r="47" spans="2:15">
      <c r="H47" s="246"/>
      <c r="I47" s="246"/>
      <c r="J47" s="246"/>
      <c r="K47" s="246"/>
    </row>
    <row r="48" spans="2:15">
      <c r="H48" s="246"/>
      <c r="I48" s="246"/>
      <c r="J48" s="246"/>
      <c r="K48" s="246"/>
    </row>
    <row r="69" spans="3:8">
      <c r="D69" s="33"/>
      <c r="E69" s="33"/>
      <c r="F69" s="33"/>
      <c r="G69" s="33"/>
      <c r="H69" s="138">
        <v>0.1</v>
      </c>
    </row>
    <row r="70" spans="3:8">
      <c r="D70" s="33"/>
      <c r="E70" s="33"/>
      <c r="F70" s="33"/>
      <c r="G70" s="33"/>
      <c r="H70" s="138">
        <v>0.1</v>
      </c>
    </row>
    <row r="71" spans="3:8">
      <c r="D71" s="33"/>
      <c r="E71" s="33"/>
      <c r="F71" s="33"/>
      <c r="G71" s="33"/>
      <c r="H71" s="138">
        <v>0.1</v>
      </c>
    </row>
    <row r="72" spans="3:8">
      <c r="D72" s="33"/>
      <c r="E72" s="33"/>
      <c r="F72" s="33"/>
      <c r="G72" s="33"/>
      <c r="H72" s="138">
        <v>0.8</v>
      </c>
    </row>
    <row r="78" spans="3:8">
      <c r="C78" s="50" t="s">
        <v>2869</v>
      </c>
    </row>
    <row r="79" spans="3:8">
      <c r="C79" s="33" t="s">
        <v>5359</v>
      </c>
    </row>
    <row r="80" spans="3:8">
      <c r="C80" s="33" t="s">
        <v>5360</v>
      </c>
    </row>
    <row r="81" spans="3:3">
      <c r="C81" s="33" t="s">
        <v>5361</v>
      </c>
    </row>
    <row r="82" spans="3:3">
      <c r="C82" s="33" t="s">
        <v>5362</v>
      </c>
    </row>
  </sheetData>
  <sortState xmlns:xlrd2="http://schemas.microsoft.com/office/spreadsheetml/2017/richdata2" ref="X5:X23">
    <sortCondition ref="X5:X23"/>
  </sortState>
  <mergeCells count="12">
    <mergeCell ref="AC2:AC3"/>
    <mergeCell ref="AB2:AB3"/>
    <mergeCell ref="T2:T3"/>
    <mergeCell ref="U2:U3"/>
    <mergeCell ref="V2:V3"/>
    <mergeCell ref="W2:W3"/>
    <mergeCell ref="X2:X3"/>
    <mergeCell ref="S2:S3"/>
    <mergeCell ref="Y2:Y3"/>
    <mergeCell ref="Z2:Z3"/>
    <mergeCell ref="AA2:AA3"/>
    <mergeCell ref="M2:R2"/>
  </mergeCells>
  <dataValidations disablePrompts="1" count="3">
    <dataValidation type="list" allowBlank="1" showInputMessage="1" showErrorMessage="1" sqref="M43" xr:uid="{EF00663A-7C1C-47D5-8976-7AF6C63EF3D3}">
      <formula1>$N$37:$P$37</formula1>
    </dataValidation>
    <dataValidation type="list" allowBlank="1" showInputMessage="1" showErrorMessage="1" sqref="M44" xr:uid="{8175B324-92A5-48C2-A879-2208DDF66536}">
      <formula1>INDIRECT($M$43)</formula1>
    </dataValidation>
    <dataValidation type="list" allowBlank="1" showInputMessage="1" showErrorMessage="1" sqref="I29" xr:uid="{10A45435-0270-46A2-8076-77C6BD8F651F}">
      <formula1>$M$4:$R$4</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33482-6720-4933-9F63-0AFF2A6C9FDB}">
  <sheetPr codeName="Sheet3"/>
  <dimension ref="B2:Z276"/>
  <sheetViews>
    <sheetView showGridLines="0" zoomScale="93" zoomScaleNormal="100" workbookViewId="0">
      <selection activeCell="K52" sqref="K52"/>
    </sheetView>
  </sheetViews>
  <sheetFormatPr defaultColWidth="9.109375" defaultRowHeight="15" customHeight="1"/>
  <cols>
    <col min="1" max="1" width="9.109375" style="60"/>
    <col min="2" max="2" width="3.6640625" style="60" customWidth="1"/>
    <col min="3" max="3" width="25.6640625" style="60" customWidth="1"/>
    <col min="4" max="4" width="3.6640625" style="60" customWidth="1"/>
    <col min="5" max="5" width="25.6640625" style="60" customWidth="1"/>
    <col min="6" max="8" width="3.6640625" style="60" customWidth="1"/>
    <col min="9" max="9" width="25.6640625" style="60" customWidth="1"/>
    <col min="10" max="10" width="3.6640625" style="60" customWidth="1"/>
    <col min="11" max="11" width="25.6640625" style="60" customWidth="1"/>
    <col min="12" max="15" width="3.6640625" style="60" customWidth="1"/>
    <col min="16" max="16" width="1.6640625" style="60" customWidth="1"/>
    <col min="17" max="17" width="44.6640625" style="60" customWidth="1"/>
    <col min="18" max="18" width="1.6640625" style="60" customWidth="1"/>
    <col min="19" max="19" width="3.6640625" style="60" customWidth="1"/>
    <col min="20" max="20" width="3.6640625" style="291" customWidth="1"/>
    <col min="21" max="22" width="3.6640625" style="60" customWidth="1"/>
    <col min="23" max="23" width="25.6640625" style="60" customWidth="1"/>
    <col min="24" max="24" width="1.6640625" style="60" customWidth="1"/>
    <col min="25" max="25" width="25.6640625" style="60" customWidth="1"/>
    <col min="26" max="26" width="3.6640625" style="60" customWidth="1"/>
    <col min="27" max="16384" width="9.109375" style="60"/>
  </cols>
  <sheetData>
    <row r="2" spans="2:26" ht="3" customHeight="1" thickBot="1"/>
    <row r="3" spans="2:26" ht="15" customHeight="1">
      <c r="B3" s="61"/>
      <c r="C3" s="62"/>
      <c r="D3" s="62"/>
      <c r="E3" s="62"/>
      <c r="F3" s="63"/>
      <c r="H3" s="61"/>
      <c r="I3" s="62"/>
      <c r="J3" s="62"/>
      <c r="K3" s="62"/>
      <c r="L3" s="63"/>
      <c r="N3" s="61"/>
      <c r="O3" s="62"/>
      <c r="P3" s="62"/>
      <c r="Q3" s="379"/>
      <c r="R3" s="379"/>
      <c r="S3" s="379"/>
      <c r="T3" s="292"/>
      <c r="V3" s="61"/>
      <c r="W3" s="62"/>
      <c r="X3" s="62"/>
      <c r="Y3" s="62"/>
      <c r="Z3" s="63"/>
    </row>
    <row r="4" spans="2:26" ht="3" customHeight="1">
      <c r="B4" s="64"/>
      <c r="F4" s="65"/>
      <c r="H4" s="64"/>
      <c r="L4" s="65"/>
      <c r="N4" s="64"/>
      <c r="T4" s="293"/>
      <c r="V4" s="64"/>
      <c r="Z4" s="65"/>
    </row>
    <row r="5" spans="2:26" ht="15" customHeight="1">
      <c r="B5" s="64"/>
      <c r="C5" s="553" t="s">
        <v>8195</v>
      </c>
      <c r="D5" s="226"/>
      <c r="E5" s="271" t="s">
        <v>5324</v>
      </c>
      <c r="F5" s="65"/>
      <c r="H5" s="64"/>
      <c r="I5" s="556" t="s">
        <v>8203</v>
      </c>
      <c r="J5" s="556"/>
      <c r="K5" s="556"/>
      <c r="L5" s="65"/>
      <c r="N5" s="64"/>
      <c r="O5" s="388" t="s">
        <v>8275</v>
      </c>
      <c r="P5" s="388"/>
      <c r="Q5" s="388"/>
      <c r="R5" s="388"/>
      <c r="S5" s="388"/>
      <c r="T5" s="293"/>
      <c r="V5" s="64"/>
      <c r="W5" s="403" t="s">
        <v>3121</v>
      </c>
      <c r="X5" s="403"/>
      <c r="Y5" s="403"/>
      <c r="Z5" s="65"/>
    </row>
    <row r="6" spans="2:26" ht="3" customHeight="1">
      <c r="B6" s="64"/>
      <c r="C6" s="554"/>
      <c r="F6" s="65"/>
      <c r="H6" s="64"/>
      <c r="L6" s="65"/>
      <c r="N6" s="64"/>
      <c r="T6" s="293"/>
      <c r="V6" s="64"/>
      <c r="Z6" s="65"/>
    </row>
    <row r="7" spans="2:26" ht="15" customHeight="1">
      <c r="B7" s="64"/>
      <c r="C7" s="554"/>
      <c r="E7" s="271" t="s">
        <v>8196</v>
      </c>
      <c r="F7" s="65"/>
      <c r="H7" s="64"/>
      <c r="I7" s="257" t="s">
        <v>5320</v>
      </c>
      <c r="J7" s="257"/>
      <c r="K7" s="259" t="s">
        <v>8193</v>
      </c>
      <c r="L7" s="65"/>
      <c r="N7" s="64"/>
      <c r="T7" s="293"/>
      <c r="V7" s="64"/>
      <c r="W7" s="389" t="s">
        <v>5320</v>
      </c>
      <c r="X7" s="389"/>
      <c r="Y7" s="389"/>
      <c r="Z7" s="65"/>
    </row>
    <row r="8" spans="2:26" ht="3" customHeight="1">
      <c r="B8" s="64"/>
      <c r="C8" s="554"/>
      <c r="F8" s="65"/>
      <c r="H8" s="64"/>
      <c r="L8" s="65"/>
      <c r="N8" s="64"/>
      <c r="T8" s="293"/>
      <c r="V8" s="64"/>
      <c r="Z8" s="65"/>
    </row>
    <row r="9" spans="2:26" ht="15" customHeight="1">
      <c r="B9" s="64"/>
      <c r="C9" s="554"/>
      <c r="E9" s="271" t="s">
        <v>3050</v>
      </c>
      <c r="F9" s="65"/>
      <c r="H9" s="64"/>
      <c r="I9" s="232" t="s">
        <v>8221</v>
      </c>
      <c r="J9" s="47"/>
      <c r="K9" s="232" t="s">
        <v>5360</v>
      </c>
      <c r="L9" s="65"/>
      <c r="N9" s="64"/>
      <c r="O9" s="169" t="s">
        <v>8146</v>
      </c>
      <c r="P9" s="169"/>
      <c r="Q9" s="169"/>
      <c r="R9" s="169"/>
      <c r="S9" s="169"/>
      <c r="T9" s="293"/>
      <c r="V9" s="64"/>
      <c r="W9" s="387" t="s">
        <v>2851</v>
      </c>
      <c r="X9" s="387"/>
      <c r="Y9" s="387"/>
      <c r="Z9" s="65"/>
    </row>
    <row r="10" spans="2:26" ht="3" customHeight="1">
      <c r="B10" s="64"/>
      <c r="C10" s="554"/>
      <c r="F10" s="65"/>
      <c r="H10" s="64"/>
      <c r="L10" s="65"/>
      <c r="N10" s="64"/>
      <c r="T10" s="293"/>
      <c r="V10" s="64"/>
      <c r="Z10" s="65"/>
    </row>
    <row r="11" spans="2:26" ht="15" customHeight="1">
      <c r="B11" s="64"/>
      <c r="C11" s="554"/>
      <c r="E11" s="271" t="s">
        <v>8132</v>
      </c>
      <c r="F11" s="65"/>
      <c r="H11" s="64"/>
      <c r="I11" s="257" t="str">
        <f>IF($C$149="Pembiayaan Emas / Logam Mulia","","Type Kendaraan")</f>
        <v>Type Kendaraan</v>
      </c>
      <c r="J11" s="258"/>
      <c r="K11" s="260" t="str">
        <f>IF(C149="Pembiayaan Emas / Logam Mulia","","Merk Kendaraan")</f>
        <v>Merk Kendaraan</v>
      </c>
      <c r="L11" s="65"/>
      <c r="N11" s="64"/>
      <c r="O11" s="561" t="s">
        <v>8264</v>
      </c>
      <c r="P11" s="561"/>
      <c r="Q11" s="561"/>
      <c r="R11" s="561"/>
      <c r="S11" s="561"/>
      <c r="T11" s="293"/>
      <c r="V11" s="64"/>
      <c r="W11" s="390" t="s">
        <v>5358</v>
      </c>
      <c r="X11" s="390"/>
      <c r="Y11" s="390"/>
      <c r="Z11" s="65"/>
    </row>
    <row r="12" spans="2:26" ht="3" customHeight="1">
      <c r="B12" s="64"/>
      <c r="C12" s="554"/>
      <c r="F12" s="65"/>
      <c r="H12" s="64"/>
      <c r="K12" s="169"/>
      <c r="L12" s="65"/>
      <c r="N12" s="64"/>
      <c r="T12" s="293"/>
      <c r="V12" s="64"/>
      <c r="Z12" s="65"/>
    </row>
    <row r="13" spans="2:26" ht="15" customHeight="1">
      <c r="B13" s="64"/>
      <c r="C13" s="554"/>
      <c r="E13" s="271" t="s">
        <v>8197</v>
      </c>
      <c r="F13" s="65"/>
      <c r="H13" s="64"/>
      <c r="I13" s="232" t="s">
        <v>6</v>
      </c>
      <c r="J13" s="47"/>
      <c r="K13" s="232" t="s">
        <v>24</v>
      </c>
      <c r="L13" s="65"/>
      <c r="N13" s="64"/>
      <c r="O13" s="169" t="s">
        <v>5320</v>
      </c>
      <c r="P13" s="169"/>
      <c r="Q13" s="169"/>
      <c r="R13" s="169"/>
      <c r="S13" s="169"/>
      <c r="T13" s="293"/>
      <c r="V13" s="64"/>
      <c r="W13" s="387" t="s">
        <v>5360</v>
      </c>
      <c r="X13" s="387"/>
      <c r="Y13" s="387"/>
      <c r="Z13" s="65"/>
    </row>
    <row r="14" spans="2:26" ht="3" customHeight="1">
      <c r="B14" s="64"/>
      <c r="C14" s="554"/>
      <c r="F14" s="65"/>
      <c r="H14" s="64"/>
      <c r="L14" s="65"/>
      <c r="N14" s="64"/>
      <c r="T14" s="293"/>
      <c r="V14" s="64"/>
      <c r="Z14" s="65"/>
    </row>
    <row r="15" spans="2:26" ht="15" customHeight="1">
      <c r="B15" s="64"/>
      <c r="C15" s="555"/>
      <c r="E15" s="271" t="s">
        <v>3031</v>
      </c>
      <c r="F15" s="65"/>
      <c r="H15" s="64"/>
      <c r="I15" s="257" t="s">
        <v>3207</v>
      </c>
      <c r="J15" s="257"/>
      <c r="K15" s="260" t="s">
        <v>5335</v>
      </c>
      <c r="L15" s="65"/>
      <c r="N15" s="64"/>
      <c r="O15" s="387" t="s">
        <v>8209</v>
      </c>
      <c r="P15" s="387"/>
      <c r="Q15" s="387"/>
      <c r="R15" s="387"/>
      <c r="S15" s="387"/>
      <c r="T15" s="293"/>
      <c r="V15" s="64"/>
      <c r="W15" s="389" t="str">
        <f>IF($C$149="Pembiayaan Emas / Logam Mulia","","Type Kendaraan")</f>
        <v>Type Kendaraan</v>
      </c>
      <c r="X15" s="389"/>
      <c r="Y15" s="389"/>
      <c r="Z15" s="65"/>
    </row>
    <row r="16" spans="2:26" ht="3" customHeight="1">
      <c r="B16" s="64"/>
      <c r="F16" s="65"/>
      <c r="H16" s="64"/>
      <c r="L16" s="65"/>
      <c r="N16" s="64"/>
      <c r="S16" s="295"/>
      <c r="T16" s="293"/>
      <c r="V16" s="64"/>
      <c r="Z16" s="65"/>
    </row>
    <row r="17" spans="2:26" ht="15" customHeight="1">
      <c r="B17" s="64"/>
      <c r="F17" s="65"/>
      <c r="H17" s="64"/>
      <c r="I17" s="232" t="s">
        <v>5403</v>
      </c>
      <c r="J17" s="47"/>
      <c r="K17" s="557" t="s">
        <v>6310</v>
      </c>
      <c r="L17" s="65"/>
      <c r="N17" s="64"/>
      <c r="O17" s="389" t="str">
        <f>IF($O$15="Badan Hukum Usaha"," ","Konfirmasi Sumber Penghasilan lainnya")</f>
        <v>Konfirmasi Sumber Penghasilan lainnya</v>
      </c>
      <c r="P17" s="389"/>
      <c r="Q17" s="389"/>
      <c r="R17" s="389"/>
      <c r="S17" s="389"/>
      <c r="T17" s="293"/>
      <c r="V17" s="64"/>
      <c r="W17" s="387" t="s">
        <v>6</v>
      </c>
      <c r="X17" s="387"/>
      <c r="Y17" s="387"/>
      <c r="Z17" s="65"/>
    </row>
    <row r="18" spans="2:26" ht="3" customHeight="1">
      <c r="B18" s="64"/>
      <c r="F18" s="65"/>
      <c r="H18" s="64"/>
      <c r="J18" s="223"/>
      <c r="K18" s="557"/>
      <c r="L18" s="65"/>
      <c r="N18" s="64"/>
      <c r="T18" s="293"/>
      <c r="V18" s="64"/>
      <c r="Z18" s="65"/>
    </row>
    <row r="19" spans="2:26" ht="15" customHeight="1">
      <c r="B19" s="64"/>
      <c r="F19" s="65"/>
      <c r="H19" s="64"/>
      <c r="I19" s="257" t="s">
        <v>5318</v>
      </c>
      <c r="J19" s="257"/>
      <c r="K19" s="557"/>
      <c r="L19" s="65"/>
      <c r="N19" s="64"/>
      <c r="O19" s="411" t="s">
        <v>8252</v>
      </c>
      <c r="P19" s="411"/>
      <c r="Q19" s="411"/>
      <c r="R19" s="411"/>
      <c r="S19" s="411"/>
      <c r="T19" s="293"/>
      <c r="V19" s="64"/>
      <c r="W19" s="389"/>
      <c r="X19" s="389"/>
      <c r="Y19" s="389"/>
      <c r="Z19" s="65"/>
    </row>
    <row r="20" spans="2:26" ht="3" customHeight="1">
      <c r="B20" s="64"/>
      <c r="F20" s="65"/>
      <c r="H20" s="64"/>
      <c r="K20" s="557"/>
      <c r="L20" s="65"/>
      <c r="N20" s="64"/>
      <c r="T20" s="293"/>
      <c r="V20" s="64"/>
      <c r="W20" s="169"/>
      <c r="X20" s="169"/>
      <c r="Y20" s="169"/>
      <c r="Z20" s="65"/>
    </row>
    <row r="21" spans="2:26" ht="15" customHeight="1">
      <c r="B21" s="64"/>
      <c r="C21" s="426" t="s">
        <v>8585</v>
      </c>
      <c r="D21" s="226"/>
      <c r="E21" s="268" t="s">
        <v>8173</v>
      </c>
      <c r="F21" s="65"/>
      <c r="H21" s="64"/>
      <c r="I21" s="168">
        <v>2025</v>
      </c>
      <c r="J21" s="47"/>
      <c r="K21" s="557"/>
      <c r="L21" s="65"/>
      <c r="N21" s="64"/>
      <c r="O21" s="389" t="s">
        <v>3039</v>
      </c>
      <c r="P21" s="389"/>
      <c r="Q21" s="389"/>
      <c r="R21" s="389"/>
      <c r="S21" s="389"/>
      <c r="T21" s="293"/>
      <c r="V21" s="64"/>
      <c r="W21" s="387" t="s">
        <v>24</v>
      </c>
      <c r="X21" s="387"/>
      <c r="Y21" s="387"/>
      <c r="Z21" s="65"/>
    </row>
    <row r="22" spans="2:26" ht="3" customHeight="1">
      <c r="B22" s="64"/>
      <c r="C22" s="427"/>
      <c r="F22" s="65"/>
      <c r="H22" s="64"/>
      <c r="L22" s="65"/>
      <c r="N22" s="64"/>
      <c r="T22" s="293"/>
      <c r="V22" s="64"/>
      <c r="Z22" s="65"/>
    </row>
    <row r="23" spans="2:26" ht="15" customHeight="1">
      <c r="B23" s="64"/>
      <c r="C23" s="427"/>
      <c r="E23" s="268" t="s">
        <v>8175</v>
      </c>
      <c r="F23" s="65"/>
      <c r="H23" s="64"/>
      <c r="L23" s="65"/>
      <c r="N23" s="64"/>
      <c r="O23" s="423" t="str">
        <f>CONCATENATE($C$91,"_",$C$93,"_",$C$95,"_",$C$97)</f>
        <v>Wira Agency Retail_Karyawan Authorized Dealer_Toyota_</v>
      </c>
      <c r="P23" s="423"/>
      <c r="Q23" s="423"/>
      <c r="R23" s="423"/>
      <c r="S23" s="423"/>
      <c r="T23" s="293"/>
      <c r="V23" s="64"/>
      <c r="Z23" s="65"/>
    </row>
    <row r="24" spans="2:26" ht="3" customHeight="1">
      <c r="B24" s="64"/>
      <c r="C24" s="427"/>
      <c r="F24" s="65"/>
      <c r="H24" s="64"/>
      <c r="L24" s="65"/>
      <c r="N24" s="64"/>
      <c r="O24" s="226"/>
      <c r="P24" s="226"/>
      <c r="Q24" s="226"/>
      <c r="R24" s="226"/>
      <c r="S24" s="226"/>
      <c r="T24" s="293"/>
      <c r="V24" s="64"/>
      <c r="Z24" s="65"/>
    </row>
    <row r="25" spans="2:26" ht="15" customHeight="1">
      <c r="B25" s="64"/>
      <c r="C25" s="428"/>
      <c r="E25" s="268" t="s">
        <v>8176</v>
      </c>
      <c r="F25" s="65"/>
      <c r="H25" s="64"/>
      <c r="I25" s="416" t="s">
        <v>283</v>
      </c>
      <c r="J25" s="416"/>
      <c r="K25" s="416"/>
      <c r="L25" s="65"/>
      <c r="N25" s="64"/>
      <c r="O25" s="559"/>
      <c r="P25" s="559"/>
      <c r="Q25" s="559"/>
      <c r="R25" s="559"/>
      <c r="S25" s="559"/>
      <c r="T25" s="293"/>
      <c r="V25" s="64"/>
      <c r="Z25" s="65"/>
    </row>
    <row r="26" spans="2:26" ht="3" customHeight="1">
      <c r="B26" s="64"/>
      <c r="C26" s="267"/>
      <c r="F26" s="65"/>
      <c r="H26" s="64"/>
      <c r="L26" s="65"/>
      <c r="N26" s="64"/>
      <c r="O26" s="226"/>
      <c r="P26" s="226"/>
      <c r="Q26" s="226"/>
      <c r="R26" s="226"/>
      <c r="S26" s="226"/>
      <c r="T26" s="293"/>
      <c r="V26" s="64"/>
      <c r="Z26" s="65"/>
    </row>
    <row r="27" spans="2:26" ht="15" customHeight="1">
      <c r="B27" s="64"/>
      <c r="C27" s="426" t="s">
        <v>8200</v>
      </c>
      <c r="E27" s="268" t="s">
        <v>8198</v>
      </c>
      <c r="F27" s="65"/>
      <c r="H27" s="64"/>
      <c r="I27" s="257" t="s">
        <v>2683</v>
      </c>
      <c r="J27" s="256"/>
      <c r="L27" s="65"/>
      <c r="N27" s="64"/>
      <c r="O27" s="559"/>
      <c r="P27" s="559"/>
      <c r="Q27" s="559"/>
      <c r="R27" s="559"/>
      <c r="S27" s="559"/>
      <c r="T27" s="293"/>
      <c r="V27" s="64"/>
      <c r="W27" s="389" t="s">
        <v>3207</v>
      </c>
      <c r="X27" s="389"/>
      <c r="Y27" s="389"/>
      <c r="Z27" s="65"/>
    </row>
    <row r="28" spans="2:26" ht="3" customHeight="1">
      <c r="B28" s="64"/>
      <c r="C28" s="427"/>
      <c r="D28" s="226"/>
      <c r="E28" s="226"/>
      <c r="F28" s="65"/>
      <c r="H28" s="64"/>
      <c r="L28" s="65"/>
      <c r="N28" s="64"/>
      <c r="T28" s="293"/>
      <c r="V28" s="64"/>
      <c r="Z28" s="65"/>
    </row>
    <row r="29" spans="2:26" ht="15" customHeight="1">
      <c r="B29" s="64"/>
      <c r="C29" s="428"/>
      <c r="D29" s="226"/>
      <c r="E29" s="269" t="s">
        <v>8174</v>
      </c>
      <c r="F29" s="65"/>
      <c r="H29" s="64"/>
      <c r="I29" s="168" t="s">
        <v>8101</v>
      </c>
      <c r="J29" s="47"/>
      <c r="K29" s="168" t="s">
        <v>2862</v>
      </c>
      <c r="L29" s="65"/>
      <c r="N29" s="64"/>
      <c r="T29" s="293"/>
      <c r="V29" s="64"/>
      <c r="W29" s="387" t="s">
        <v>2908</v>
      </c>
      <c r="X29" s="387"/>
      <c r="Y29" s="387"/>
      <c r="Z29" s="65"/>
    </row>
    <row r="30" spans="2:26" ht="3" customHeight="1">
      <c r="B30" s="64"/>
      <c r="F30" s="65"/>
      <c r="H30" s="64"/>
      <c r="J30" s="223"/>
      <c r="L30" s="65"/>
      <c r="N30" s="64"/>
      <c r="T30" s="293"/>
      <c r="V30" s="64"/>
      <c r="Z30" s="65"/>
    </row>
    <row r="31" spans="2:26" ht="15" customHeight="1">
      <c r="B31" s="64"/>
      <c r="F31" s="65"/>
      <c r="H31" s="64"/>
      <c r="I31" s="169" t="s">
        <v>5</v>
      </c>
      <c r="J31" s="223"/>
      <c r="K31" s="260" t="s">
        <v>4</v>
      </c>
      <c r="L31" s="65"/>
      <c r="N31" s="64"/>
      <c r="T31" s="293"/>
      <c r="V31" s="64"/>
      <c r="W31" s="389" t="s">
        <v>5335</v>
      </c>
      <c r="X31" s="389"/>
      <c r="Y31" s="389"/>
      <c r="Z31" s="65"/>
    </row>
    <row r="32" spans="2:26" ht="3" customHeight="1">
      <c r="B32" s="64"/>
      <c r="F32" s="65"/>
      <c r="H32" s="64"/>
      <c r="J32" s="223"/>
      <c r="L32" s="65"/>
      <c r="N32" s="64"/>
      <c r="T32" s="293"/>
      <c r="V32" s="64"/>
      <c r="Z32" s="65"/>
    </row>
    <row r="33" spans="2:26" ht="15" customHeight="1">
      <c r="B33" s="64"/>
      <c r="C33" s="408" t="s">
        <v>8172</v>
      </c>
      <c r="D33" s="409" t="s">
        <v>8168</v>
      </c>
      <c r="E33" s="410" t="s">
        <v>8168</v>
      </c>
      <c r="F33" s="65"/>
      <c r="H33" s="64"/>
      <c r="I33" s="168" t="s">
        <v>8188</v>
      </c>
      <c r="J33" s="223"/>
      <c r="K33" s="168" t="s">
        <v>8188</v>
      </c>
      <c r="L33" s="65"/>
      <c r="N33" s="64"/>
      <c r="O33" s="411"/>
      <c r="P33" s="411"/>
      <c r="Q33" s="411"/>
      <c r="R33" s="411"/>
      <c r="S33" s="411"/>
      <c r="T33" s="293"/>
      <c r="V33" s="64"/>
      <c r="W33" s="387" t="s">
        <v>2910</v>
      </c>
      <c r="X33" s="387"/>
      <c r="Y33" s="387"/>
      <c r="Z33" s="65"/>
    </row>
    <row r="34" spans="2:26" ht="3" customHeight="1">
      <c r="B34" s="64"/>
      <c r="C34" s="220"/>
      <c r="E34" s="221"/>
      <c r="F34" s="65"/>
      <c r="H34" s="64"/>
      <c r="J34" s="223"/>
      <c r="L34" s="65"/>
      <c r="N34" s="64"/>
      <c r="T34" s="293"/>
      <c r="V34" s="64"/>
      <c r="Z34" s="65"/>
    </row>
    <row r="35" spans="2:26" ht="15" customHeight="1">
      <c r="B35" s="64"/>
      <c r="C35" s="413" t="s">
        <v>8171</v>
      </c>
      <c r="D35" s="414"/>
      <c r="E35" s="415"/>
      <c r="F35" s="65"/>
      <c r="H35" s="64"/>
      <c r="I35" s="233" t="s">
        <v>8187</v>
      </c>
      <c r="J35" s="261"/>
      <c r="K35" s="260" t="s">
        <v>14</v>
      </c>
      <c r="L35" s="65"/>
      <c r="N35" s="64"/>
      <c r="O35" s="412" t="s">
        <v>8254</v>
      </c>
      <c r="P35" s="412"/>
      <c r="Q35" s="412"/>
      <c r="R35" s="412"/>
      <c r="S35" s="412"/>
      <c r="T35" s="293"/>
      <c r="V35" s="64"/>
      <c r="W35" s="389" t="s">
        <v>5318</v>
      </c>
      <c r="X35" s="389"/>
      <c r="Y35" s="389"/>
      <c r="Z35" s="65"/>
    </row>
    <row r="36" spans="2:26" ht="3" customHeight="1">
      <c r="B36" s="64"/>
      <c r="F36" s="65"/>
      <c r="H36" s="64"/>
      <c r="J36" s="223"/>
      <c r="L36" s="65"/>
      <c r="N36" s="64"/>
      <c r="S36" s="295"/>
      <c r="T36" s="293"/>
      <c r="V36" s="64"/>
      <c r="Z36" s="65"/>
    </row>
    <row r="37" spans="2:26" ht="15" customHeight="1">
      <c r="B37" s="64"/>
      <c r="C37" s="432"/>
      <c r="D37" s="432"/>
      <c r="E37" s="432"/>
      <c r="F37" s="65"/>
      <c r="H37" s="64"/>
      <c r="I37" s="168" t="s">
        <v>8188</v>
      </c>
      <c r="J37" s="47"/>
      <c r="K37" s="168" t="s">
        <v>8188</v>
      </c>
      <c r="L37" s="65"/>
      <c r="N37" s="64"/>
      <c r="O37" s="279">
        <v>1</v>
      </c>
      <c r="Q37" s="168" t="str">
        <f>IF($O$15="Badan Hukum Usaha","KTP Komisaris","KTP Pemohon")</f>
        <v>KTP Pemohon</v>
      </c>
      <c r="S37" s="296">
        <v>2</v>
      </c>
      <c r="T37" s="293"/>
      <c r="V37" s="64"/>
      <c r="W37" s="387">
        <v>2017</v>
      </c>
      <c r="X37" s="387"/>
      <c r="Y37" s="387"/>
      <c r="Z37" s="65"/>
    </row>
    <row r="38" spans="2:26" ht="3" customHeight="1">
      <c r="B38" s="64"/>
      <c r="F38" s="65"/>
      <c r="H38" s="64"/>
      <c r="L38" s="65"/>
      <c r="N38" s="64"/>
      <c r="S38" s="295"/>
      <c r="T38" s="293"/>
      <c r="V38" s="64"/>
      <c r="Z38" s="65"/>
    </row>
    <row r="39" spans="2:26" ht="15" customHeight="1">
      <c r="B39" s="64"/>
      <c r="D39" s="404">
        <v>1</v>
      </c>
      <c r="E39" s="429" t="s">
        <v>8169</v>
      </c>
      <c r="F39" s="65"/>
      <c r="H39" s="64"/>
      <c r="I39" s="169" t="s">
        <v>13</v>
      </c>
      <c r="K39" s="260" t="s">
        <v>16</v>
      </c>
      <c r="L39" s="65"/>
      <c r="N39" s="64"/>
      <c r="O39" s="279">
        <v>2</v>
      </c>
      <c r="Q39" s="168" t="str">
        <f>IF($O$15="Badan Hukum Usaha","KTP Direksi","KTP Pasangan")</f>
        <v>KTP Pasangan</v>
      </c>
      <c r="S39" s="296">
        <v>2</v>
      </c>
      <c r="T39" s="293"/>
      <c r="V39" s="64"/>
      <c r="Z39" s="65"/>
    </row>
    <row r="40" spans="2:26" ht="3" customHeight="1">
      <c r="B40" s="64"/>
      <c r="D40" s="404"/>
      <c r="E40" s="430"/>
      <c r="F40" s="65"/>
      <c r="H40" s="64"/>
      <c r="L40" s="65"/>
      <c r="N40" s="64"/>
      <c r="T40" s="293"/>
      <c r="V40" s="64"/>
      <c r="Z40" s="65"/>
    </row>
    <row r="41" spans="2:26" ht="15" customHeight="1">
      <c r="B41" s="64"/>
      <c r="D41" s="404"/>
      <c r="E41" s="431"/>
      <c r="F41" s="65"/>
      <c r="H41" s="64"/>
      <c r="I41" s="262">
        <v>20000000</v>
      </c>
      <c r="K41" s="263">
        <v>0</v>
      </c>
      <c r="L41" s="65"/>
      <c r="N41" s="64"/>
      <c r="O41" s="279">
        <v>3</v>
      </c>
      <c r="Q41" s="168" t="str">
        <f>IF($O$15="Badan Hukum Usaha","NPWP Direksi","NPWP Pemohon")</f>
        <v>NPWP Pemohon</v>
      </c>
      <c r="S41" s="296">
        <v>2</v>
      </c>
      <c r="T41" s="293"/>
      <c r="V41" s="64"/>
      <c r="Z41" s="65"/>
    </row>
    <row r="42" spans="2:26" ht="3" customHeight="1">
      <c r="B42" s="64"/>
      <c r="F42" s="65"/>
      <c r="H42" s="64"/>
      <c r="L42" s="65"/>
      <c r="N42" s="64"/>
      <c r="T42" s="293"/>
      <c r="V42" s="64"/>
      <c r="Z42" s="65"/>
    </row>
    <row r="43" spans="2:26" ht="15" customHeight="1">
      <c r="B43" s="64"/>
      <c r="F43" s="65"/>
      <c r="H43" s="64"/>
      <c r="I43" s="233" t="s">
        <v>17</v>
      </c>
      <c r="K43" s="248" t="s">
        <v>2880</v>
      </c>
      <c r="L43" s="65"/>
      <c r="N43" s="64"/>
      <c r="O43" s="279">
        <v>4</v>
      </c>
      <c r="Q43" s="168" t="str">
        <f>IF($O$15="Badan Hukum Usaha","NPWP Usaha","Kartu Keluarga")</f>
        <v>Kartu Keluarga</v>
      </c>
      <c r="S43" s="296">
        <v>2</v>
      </c>
      <c r="T43" s="293"/>
      <c r="V43" s="64"/>
      <c r="Z43" s="65"/>
    </row>
    <row r="44" spans="2:26" ht="3" customHeight="1">
      <c r="B44" s="64"/>
      <c r="F44" s="65"/>
      <c r="H44" s="64"/>
      <c r="L44" s="65"/>
      <c r="N44" s="64"/>
      <c r="T44" s="293"/>
      <c r="V44" s="64"/>
      <c r="Z44" s="65"/>
    </row>
    <row r="45" spans="2:26" ht="15" customHeight="1">
      <c r="B45" s="64"/>
      <c r="C45" s="432"/>
      <c r="D45" s="432"/>
      <c r="E45" s="432"/>
      <c r="F45" s="65"/>
      <c r="H45" s="64"/>
      <c r="I45" s="263">
        <v>0</v>
      </c>
      <c r="K45" s="263">
        <v>0</v>
      </c>
      <c r="L45" s="65"/>
      <c r="N45" s="64"/>
      <c r="O45" s="279">
        <v>5</v>
      </c>
      <c r="Q45" s="168" t="str">
        <f>IF($O$15="Badan Hukum Usaha","Akte Pendirian","Bukti Kepemilikan Rumah (SPPT PBB/AJB/SHM")</f>
        <v>Bukti Kepemilikan Rumah (SPPT PBB/AJB/SHM</v>
      </c>
      <c r="S45" s="296">
        <v>1</v>
      </c>
      <c r="T45" s="293"/>
      <c r="V45" s="64"/>
      <c r="Z45" s="65"/>
    </row>
    <row r="46" spans="2:26" ht="3" customHeight="1">
      <c r="B46" s="64"/>
      <c r="F46" s="65"/>
      <c r="H46" s="64"/>
      <c r="L46" s="65"/>
      <c r="N46" s="64"/>
      <c r="T46" s="293"/>
      <c r="V46" s="64"/>
      <c r="Z46" s="65"/>
    </row>
    <row r="47" spans="2:26" ht="15" customHeight="1">
      <c r="B47" s="64"/>
      <c r="D47" s="404">
        <v>2</v>
      </c>
      <c r="E47" s="429" t="s">
        <v>8170</v>
      </c>
      <c r="F47" s="65"/>
      <c r="H47" s="64"/>
      <c r="L47" s="65"/>
      <c r="N47" s="64"/>
      <c r="O47" s="279">
        <v>6</v>
      </c>
      <c r="Q47" s="168" t="str">
        <f>IF($O$15="Badan Hukum Usaha","Akte Perubahan","Rek Koran 3 bulan terakhir")</f>
        <v>Rek Koran 3 bulan terakhir</v>
      </c>
      <c r="S47" s="296">
        <v>1</v>
      </c>
      <c r="T47" s="293"/>
      <c r="V47" s="64"/>
      <c r="Z47" s="65"/>
    </row>
    <row r="48" spans="2:26" ht="3" customHeight="1">
      <c r="B48" s="64"/>
      <c r="D48" s="404"/>
      <c r="E48" s="430"/>
      <c r="F48" s="65"/>
      <c r="H48" s="64"/>
      <c r="L48" s="65"/>
      <c r="N48" s="64"/>
      <c r="T48" s="293"/>
      <c r="V48" s="64"/>
      <c r="Z48" s="65"/>
    </row>
    <row r="49" spans="2:26" ht="15" customHeight="1">
      <c r="B49" s="64"/>
      <c r="D49" s="404"/>
      <c r="E49" s="431"/>
      <c r="F49" s="65"/>
      <c r="H49" s="64"/>
      <c r="I49" s="407" t="s">
        <v>2860</v>
      </c>
      <c r="J49" s="407"/>
      <c r="K49" s="407"/>
      <c r="L49" s="65"/>
      <c r="N49" s="64"/>
      <c r="O49" s="279">
        <v>7</v>
      </c>
      <c r="Q49" s="168" t="str">
        <f>IF($O$15="Perorangan (Wiraswasta)","Legalitas Usaha (NIB/SKDU)",IF($O$15="Perorangan (Non Wiraswasta)","Slip Gaji Carbonized","SK Kemenkumham"))</f>
        <v>Slip Gaji Carbonized</v>
      </c>
      <c r="S49" s="296">
        <v>1</v>
      </c>
      <c r="T49" s="293"/>
      <c r="V49" s="64"/>
      <c r="Z49" s="65"/>
    </row>
    <row r="50" spans="2:26" ht="3" customHeight="1">
      <c r="B50" s="64"/>
      <c r="F50" s="65"/>
      <c r="H50" s="64"/>
      <c r="L50" s="65"/>
      <c r="N50" s="64"/>
      <c r="T50" s="293"/>
      <c r="V50" s="64"/>
      <c r="Z50" s="65"/>
    </row>
    <row r="51" spans="2:26" ht="15" customHeight="1">
      <c r="B51" s="64"/>
      <c r="F51" s="65"/>
      <c r="H51" s="64"/>
      <c r="I51" s="169" t="s">
        <v>282</v>
      </c>
      <c r="K51" s="260" t="s">
        <v>8189</v>
      </c>
      <c r="L51" s="65"/>
      <c r="N51" s="64"/>
      <c r="O51" s="48" t="str">
        <f>IF(Q51=" "," ",8)</f>
        <v xml:space="preserve"> </v>
      </c>
      <c r="Q51" s="223" t="str">
        <f>IF($O$15="Perorangan (Wiraswasta)","Bon / Faktur Penjualan",IF($O$15="Perorangan (Non Wiraswasta)"," ","Legalitas Usaha (NIB &amp; Ijin Usaha khusus)"))</f>
        <v xml:space="preserve"> </v>
      </c>
      <c r="S51" s="296">
        <f>T51</f>
        <v>0</v>
      </c>
      <c r="T51" s="293"/>
      <c r="V51" s="64"/>
      <c r="Z51" s="65"/>
    </row>
    <row r="52" spans="2:26" ht="3" customHeight="1">
      <c r="B52" s="64"/>
      <c r="F52" s="65"/>
      <c r="H52" s="64"/>
      <c r="L52" s="65"/>
      <c r="N52" s="64"/>
      <c r="T52" s="293"/>
      <c r="V52" s="64"/>
      <c r="Z52" s="65"/>
    </row>
    <row r="53" spans="2:26" ht="15" customHeight="1">
      <c r="B53" s="64"/>
      <c r="F53" s="65"/>
      <c r="H53" s="64"/>
      <c r="I53" s="264">
        <v>0.3</v>
      </c>
      <c r="K53" s="247">
        <v>2000000</v>
      </c>
      <c r="L53" s="65"/>
      <c r="N53" s="64"/>
      <c r="O53" s="48" t="str">
        <f>IF(Q53=" "," ",9)</f>
        <v xml:space="preserve"> </v>
      </c>
      <c r="Q53" s="223" t="str">
        <f>IF($O$15="Perorangan (Wiraswasta)","Surat Ijin Profesi (khusus untuk tenaga profesional)",IF($O$15="Perorangan (Non Wiraswasta)"," ","Laporan Keuangan"))</f>
        <v xml:space="preserve"> </v>
      </c>
      <c r="S53" s="296">
        <f>T53</f>
        <v>0</v>
      </c>
      <c r="T53" s="293"/>
      <c r="V53" s="64"/>
      <c r="Z53" s="65"/>
    </row>
    <row r="54" spans="2:26" ht="3" customHeight="1">
      <c r="B54" s="64"/>
      <c r="F54" s="65"/>
      <c r="H54" s="64"/>
      <c r="L54" s="65"/>
      <c r="N54" s="64"/>
      <c r="T54" s="293"/>
      <c r="V54" s="64"/>
      <c r="Z54" s="65"/>
    </row>
    <row r="55" spans="2:26" ht="15" customHeight="1">
      <c r="B55" s="64"/>
      <c r="D55" s="404">
        <v>3</v>
      </c>
      <c r="E55" s="426" t="s">
        <v>8201</v>
      </c>
      <c r="F55" s="65"/>
      <c r="H55" s="64"/>
      <c r="I55" s="169" t="s">
        <v>2771</v>
      </c>
      <c r="K55" s="260" t="s">
        <v>336</v>
      </c>
      <c r="L55" s="65"/>
      <c r="N55" s="64"/>
      <c r="O55" s="48" t="str">
        <f>IF(Q55=" "," ",10)</f>
        <v xml:space="preserve"> </v>
      </c>
      <c r="Q55" s="223" t="str">
        <f>IF($O$15="Perorangan (Wiraswasta)"," ",IF($O$15="Perorangan (Non Wiraswasta)"," ","Rek Koran 3 Bulan terakhir"))</f>
        <v xml:space="preserve"> </v>
      </c>
      <c r="S55" s="296">
        <f>T55</f>
        <v>0</v>
      </c>
      <c r="T55" s="293"/>
      <c r="V55" s="64"/>
      <c r="W55" s="391" t="s">
        <v>3203</v>
      </c>
      <c r="X55" s="391"/>
      <c r="Y55" s="391"/>
      <c r="Z55" s="65"/>
    </row>
    <row r="56" spans="2:26" ht="3" customHeight="1">
      <c r="B56" s="64"/>
      <c r="D56" s="404"/>
      <c r="E56" s="427"/>
      <c r="F56" s="65"/>
      <c r="H56" s="64"/>
      <c r="L56" s="65"/>
      <c r="N56" s="64"/>
      <c r="T56" s="293"/>
      <c r="V56" s="64"/>
      <c r="Z56" s="65"/>
    </row>
    <row r="57" spans="2:26" ht="15" customHeight="1">
      <c r="B57" s="64"/>
      <c r="D57" s="404"/>
      <c r="E57" s="428"/>
      <c r="F57" s="65"/>
      <c r="H57" s="64"/>
      <c r="I57" s="264">
        <v>0</v>
      </c>
      <c r="K57" s="265">
        <v>0</v>
      </c>
      <c r="L57" s="65"/>
      <c r="N57" s="64"/>
      <c r="O57" s="48" t="str">
        <f>IF(Q57=" "," ",11)</f>
        <v xml:space="preserve"> </v>
      </c>
      <c r="Q57" s="223" t="str">
        <f>IF($O$15="Perorangan (Wiraswasta)"," ",IF($O$15="Perorangan (Non Wiraswasta)"," ","SPK /MOU"))</f>
        <v xml:space="preserve"> </v>
      </c>
      <c r="S57" s="296">
        <f>T57</f>
        <v>0</v>
      </c>
      <c r="T57" s="293"/>
      <c r="V57" s="64"/>
      <c r="W57" s="387" t="s">
        <v>3206</v>
      </c>
      <c r="X57" s="387"/>
      <c r="Y57" s="387"/>
      <c r="Z57" s="65"/>
    </row>
    <row r="58" spans="2:26" ht="3" customHeight="1">
      <c r="B58" s="64"/>
      <c r="F58" s="65"/>
      <c r="H58" s="64"/>
      <c r="L58" s="65"/>
      <c r="N58" s="64"/>
      <c r="T58" s="293"/>
      <c r="V58" s="64"/>
      <c r="Z58" s="65"/>
    </row>
    <row r="59" spans="2:26" ht="15" customHeight="1">
      <c r="B59" s="64"/>
      <c r="F59" s="65"/>
      <c r="H59" s="64"/>
      <c r="I59" s="169" t="s">
        <v>8190</v>
      </c>
      <c r="K59" s="260" t="s">
        <v>3203</v>
      </c>
      <c r="L59" s="65"/>
      <c r="N59" s="64"/>
      <c r="T59" s="293"/>
      <c r="V59" s="64"/>
      <c r="Z59" s="65"/>
    </row>
    <row r="60" spans="2:26" ht="3" customHeight="1">
      <c r="B60" s="64"/>
      <c r="F60" s="65"/>
      <c r="H60" s="64"/>
      <c r="L60" s="65"/>
      <c r="N60" s="64"/>
      <c r="T60" s="293"/>
      <c r="V60" s="64"/>
      <c r="Z60" s="65"/>
    </row>
    <row r="61" spans="2:26" ht="15" customHeight="1">
      <c r="B61" s="64"/>
      <c r="F61" s="65"/>
      <c r="H61" s="64"/>
      <c r="I61" s="232" t="s">
        <v>340</v>
      </c>
      <c r="J61" s="47"/>
      <c r="K61" s="232" t="s">
        <v>3206</v>
      </c>
      <c r="L61" s="65"/>
      <c r="N61" s="64"/>
      <c r="T61" s="293"/>
      <c r="V61" s="64"/>
      <c r="Z61" s="65"/>
    </row>
    <row r="62" spans="2:26" ht="3" customHeight="1">
      <c r="B62" s="64"/>
      <c r="F62" s="65"/>
      <c r="H62" s="64"/>
      <c r="L62" s="65"/>
      <c r="N62" s="64"/>
      <c r="T62" s="293"/>
      <c r="V62" s="64"/>
      <c r="Z62" s="65"/>
    </row>
    <row r="63" spans="2:26" ht="15" customHeight="1">
      <c r="B63" s="64"/>
      <c r="C63" s="384" t="s">
        <v>8177</v>
      </c>
      <c r="D63" s="385"/>
      <c r="E63" s="386"/>
      <c r="F63" s="65"/>
      <c r="H63" s="64"/>
      <c r="I63" s="169" t="s">
        <v>8191</v>
      </c>
      <c r="K63" s="169" t="s">
        <v>8192</v>
      </c>
      <c r="L63" s="65"/>
      <c r="N63" s="64"/>
      <c r="O63" s="560" t="str">
        <f>IF($O$15="Badan Hukum Usaha"," ",IF($O$19="Tidak Ada"," ",$O$19))</f>
        <v>Pasangan Bekerja dan memiliki penghasilan</v>
      </c>
      <c r="P63" s="560"/>
      <c r="Q63" s="560"/>
      <c r="R63" s="560"/>
      <c r="S63" s="560"/>
      <c r="T63" s="293"/>
      <c r="V63" s="64"/>
      <c r="Z63" s="65"/>
    </row>
    <row r="64" spans="2:26" ht="3" customHeight="1">
      <c r="B64" s="64"/>
      <c r="F64" s="65"/>
      <c r="H64" s="64"/>
      <c r="L64" s="65"/>
      <c r="N64" s="64"/>
      <c r="T64" s="293"/>
      <c r="V64" s="64"/>
      <c r="Z64" s="65"/>
    </row>
    <row r="65" spans="2:26" ht="15" customHeight="1">
      <c r="B65" s="64"/>
      <c r="C65" s="384" t="s">
        <v>8178</v>
      </c>
      <c r="D65" s="385"/>
      <c r="E65" s="386"/>
      <c r="F65" s="65"/>
      <c r="H65" s="64"/>
      <c r="I65" s="263">
        <v>0</v>
      </c>
      <c r="K65" s="247">
        <v>0</v>
      </c>
      <c r="L65" s="65"/>
      <c r="N65" s="64"/>
      <c r="O65" s="228">
        <f>IF($O$15="Badan Hukum Usaha"," ",IF($O$19="Tidak Ada"," ",1))</f>
        <v>1</v>
      </c>
      <c r="Q65" s="60" t="str">
        <f>IF($O$15="Badan Hukum Usaha"," ",IF($O$19="Tidak Ada"," ","Rek Koran 3 bulan terakhir"))</f>
        <v>Rek Koran 3 bulan terakhir</v>
      </c>
      <c r="S65" s="296">
        <f>T65</f>
        <v>0</v>
      </c>
      <c r="T65" s="293"/>
      <c r="V65" s="64"/>
      <c r="Z65" s="65"/>
    </row>
    <row r="66" spans="2:26" ht="3" customHeight="1">
      <c r="B66" s="64"/>
      <c r="F66" s="65"/>
      <c r="H66" s="64"/>
      <c r="L66" s="65"/>
      <c r="N66" s="64"/>
      <c r="T66" s="293"/>
      <c r="V66" s="64"/>
      <c r="Z66" s="65"/>
    </row>
    <row r="67" spans="2:26" ht="15" customHeight="1">
      <c r="B67" s="64"/>
      <c r="C67" s="384" t="s">
        <v>8181</v>
      </c>
      <c r="D67" s="385"/>
      <c r="E67" s="386"/>
      <c r="F67" s="65"/>
      <c r="H67" s="64"/>
      <c r="I67" s="169" t="s">
        <v>5367</v>
      </c>
      <c r="K67" s="169" t="s">
        <v>8194</v>
      </c>
      <c r="L67" s="65"/>
      <c r="N67" s="64"/>
      <c r="O67" s="228">
        <f>IF($O$15="Badan Hukum Usaha"," ",IF($O$19="Tidak Ada"," ",2))</f>
        <v>2</v>
      </c>
      <c r="Q67" s="60" t="str">
        <f>IF($O$15="Badan Hukum Usaha"," ",IF($O$19="Pasangan Bekerja dan memiliki penghasilan","Slip Gaji Carbonized",IF($O$19="Pasangan memiliki usaha lainnya dan memiliki penghasilan","Legalitas Usaha (NIB/SKDU)",IF($O$19="Pasangan adalah profesional dan memiliki penghasilan","Surat Ijin Profesi"," "))))</f>
        <v>Slip Gaji Carbonized</v>
      </c>
      <c r="S67" s="296">
        <f>T67</f>
        <v>0</v>
      </c>
      <c r="T67" s="293"/>
      <c r="V67" s="64"/>
      <c r="Z67" s="65"/>
    </row>
    <row r="68" spans="2:26" ht="3" customHeight="1">
      <c r="B68" s="64"/>
      <c r="F68" s="65"/>
      <c r="H68" s="64"/>
      <c r="L68" s="65"/>
      <c r="N68" s="64"/>
      <c r="T68" s="293"/>
      <c r="V68" s="64"/>
      <c r="Z68" s="65"/>
    </row>
    <row r="69" spans="2:26" ht="15" customHeight="1">
      <c r="B69" s="64"/>
      <c r="C69" s="384" t="s">
        <v>8185</v>
      </c>
      <c r="D69" s="385"/>
      <c r="E69" s="386"/>
      <c r="F69" s="65"/>
      <c r="H69" s="64"/>
      <c r="I69" s="247">
        <v>10000000</v>
      </c>
      <c r="K69" s="247">
        <v>0</v>
      </c>
      <c r="L69" s="65"/>
      <c r="N69" s="64"/>
      <c r="O69" s="228" t="str">
        <f>IF(OR($O$15="Perorangan (Wiraswasta)",$Q$69="Bon / Faktur Penjualan"),3," ")</f>
        <v xml:space="preserve"> </v>
      </c>
      <c r="Q69" s="60" t="str">
        <f>IF($O$15="Badan Hukum Usaha"," ",IF($O$19="Pasangan Bekerja dan memiliki penghasilan"," ",IF($O$19="Pasangan memiliki usaha lainnya dan memiliki penghasilan","Bon / Faktur Penjualan",IF($O$19="Pasangan adalah profesional dan memiliki penghasilan"," "," "))))</f>
        <v xml:space="preserve"> </v>
      </c>
      <c r="S69" s="296">
        <f>T69</f>
        <v>0</v>
      </c>
      <c r="T69" s="293"/>
      <c r="V69" s="64"/>
      <c r="Z69" s="65"/>
    </row>
    <row r="70" spans="2:26" ht="3" customHeight="1">
      <c r="B70" s="64"/>
      <c r="C70" s="226"/>
      <c r="D70" s="226"/>
      <c r="E70" s="226"/>
      <c r="F70" s="65"/>
      <c r="H70" s="64"/>
      <c r="L70" s="65"/>
      <c r="N70" s="64"/>
      <c r="T70" s="293"/>
      <c r="V70" s="64"/>
      <c r="Z70" s="65"/>
    </row>
    <row r="71" spans="2:26" ht="15" customHeight="1">
      <c r="B71" s="64"/>
      <c r="C71" s="384" t="s">
        <v>8186</v>
      </c>
      <c r="D71" s="385"/>
      <c r="E71" s="386"/>
      <c r="F71" s="65"/>
      <c r="H71" s="64"/>
      <c r="I71" s="552" t="str">
        <f>CONCATENATE($K$13,"-",$I$17,"-",$K$17)</f>
        <v>HONDA-BRV-ALL NEW BRV E CVT PRESTIGE SENSING</v>
      </c>
      <c r="J71" s="552"/>
      <c r="K71" s="552"/>
      <c r="L71" s="65"/>
      <c r="N71" s="64"/>
      <c r="T71" s="293"/>
      <c r="V71" s="64"/>
      <c r="Z71" s="65"/>
    </row>
    <row r="72" spans="2:26" ht="3" customHeight="1">
      <c r="B72" s="64"/>
      <c r="F72" s="65"/>
      <c r="H72" s="64"/>
      <c r="L72" s="65"/>
      <c r="N72" s="64"/>
      <c r="T72" s="293"/>
      <c r="V72" s="64"/>
      <c r="Z72" s="65"/>
    </row>
    <row r="73" spans="2:26" ht="15" customHeight="1">
      <c r="B73" s="64"/>
      <c r="F73" s="65"/>
      <c r="H73" s="64"/>
      <c r="L73" s="65"/>
      <c r="N73" s="64"/>
      <c r="T73" s="293"/>
      <c r="V73" s="64"/>
      <c r="Z73" s="65"/>
    </row>
    <row r="74" spans="2:26" ht="3" customHeight="1">
      <c r="B74" s="64"/>
      <c r="F74" s="65"/>
      <c r="H74" s="64"/>
      <c r="L74" s="65"/>
      <c r="N74" s="64"/>
      <c r="T74" s="293"/>
      <c r="V74" s="64"/>
      <c r="Z74" s="65"/>
    </row>
    <row r="75" spans="2:26" ht="15" customHeight="1">
      <c r="B75" s="64"/>
      <c r="F75" s="65"/>
      <c r="H75" s="64"/>
      <c r="I75" s="393" t="s">
        <v>8909</v>
      </c>
      <c r="J75" s="393"/>
      <c r="K75" s="393"/>
      <c r="L75" s="65"/>
      <c r="N75" s="64"/>
      <c r="O75" s="435" t="s">
        <v>8145</v>
      </c>
      <c r="P75" s="436"/>
      <c r="Q75" s="436"/>
      <c r="R75" s="436"/>
      <c r="S75" s="437"/>
      <c r="T75" s="293"/>
      <c r="V75" s="64"/>
      <c r="W75" s="391" t="s">
        <v>338</v>
      </c>
      <c r="X75" s="391"/>
      <c r="Y75" s="391"/>
      <c r="Z75" s="65"/>
    </row>
    <row r="76" spans="2:26" ht="3" customHeight="1">
      <c r="B76" s="64"/>
      <c r="F76" s="65"/>
      <c r="H76" s="64"/>
      <c r="L76" s="65"/>
      <c r="N76" s="64"/>
      <c r="T76" s="293"/>
      <c r="V76" s="64"/>
      <c r="Z76" s="65"/>
    </row>
    <row r="77" spans="2:26" ht="15" customHeight="1">
      <c r="B77" s="64"/>
      <c r="C77" s="424" t="s">
        <v>3113</v>
      </c>
      <c r="D77" s="424"/>
      <c r="E77" s="424"/>
      <c r="F77" s="65"/>
      <c r="H77" s="64"/>
      <c r="I77" s="256" t="s">
        <v>8094</v>
      </c>
      <c r="J77" s="256"/>
      <c r="K77" s="248" t="s">
        <v>5334</v>
      </c>
      <c r="L77" s="65"/>
      <c r="N77" s="64"/>
      <c r="O77" s="279">
        <v>1</v>
      </c>
      <c r="Q77" s="168" t="s">
        <v>8148</v>
      </c>
      <c r="S77" s="296">
        <f>T77</f>
        <v>0</v>
      </c>
      <c r="T77" s="293"/>
      <c r="V77" s="64"/>
      <c r="W77" s="406">
        <f>'DT Ext'!$F$13</f>
        <v>140000000</v>
      </c>
      <c r="X77" s="406"/>
      <c r="Y77" s="406"/>
      <c r="Z77" s="65"/>
    </row>
    <row r="78" spans="2:26" ht="3" customHeight="1">
      <c r="B78" s="64"/>
      <c r="F78" s="65"/>
      <c r="H78" s="64"/>
      <c r="L78" s="65"/>
      <c r="N78" s="64"/>
      <c r="S78" s="298"/>
      <c r="T78" s="293"/>
      <c r="V78" s="64"/>
      <c r="Z78" s="65"/>
    </row>
    <row r="79" spans="2:26" ht="15" customHeight="1">
      <c r="B79" s="64"/>
      <c r="C79" s="416"/>
      <c r="D79" s="416"/>
      <c r="E79" s="416"/>
      <c r="F79" s="65"/>
      <c r="H79" s="64"/>
      <c r="I79" s="170">
        <v>210000000</v>
      </c>
      <c r="J79" s="162"/>
      <c r="K79" s="170">
        <f>VLOOKUP('DT Int'!$B$10,'PHPM 1 DT Int'!$K$5:$L$848,2,0)</f>
        <v>275000026</v>
      </c>
      <c r="L79" s="65"/>
      <c r="N79" s="64"/>
      <c r="O79" s="279">
        <v>2</v>
      </c>
      <c r="Q79" s="168" t="s">
        <v>8149</v>
      </c>
      <c r="R79" s="280"/>
      <c r="S79" s="296">
        <f>T79</f>
        <v>0</v>
      </c>
      <c r="T79" s="293"/>
      <c r="V79" s="64"/>
      <c r="W79" s="233" t="s">
        <v>8092</v>
      </c>
      <c r="Y79" s="248" t="s">
        <v>8093</v>
      </c>
      <c r="Z79" s="65"/>
    </row>
    <row r="80" spans="2:26" ht="3" customHeight="1">
      <c r="B80" s="64"/>
      <c r="F80" s="65"/>
      <c r="H80" s="64"/>
      <c r="L80" s="65"/>
      <c r="N80" s="64"/>
      <c r="S80" s="298"/>
      <c r="T80" s="293"/>
      <c r="V80" s="64"/>
      <c r="Z80" s="65"/>
    </row>
    <row r="81" spans="2:26" ht="15" customHeight="1">
      <c r="B81" s="64"/>
      <c r="C81" s="424" t="s">
        <v>3114</v>
      </c>
      <c r="D81" s="424"/>
      <c r="E81" s="424"/>
      <c r="F81" s="65"/>
      <c r="H81" s="64"/>
      <c r="I81" s="233" t="s">
        <v>8092</v>
      </c>
      <c r="K81" s="248" t="s">
        <v>8093</v>
      </c>
      <c r="L81" s="65"/>
      <c r="N81" s="64"/>
      <c r="O81" s="279">
        <v>3</v>
      </c>
      <c r="Q81" s="168" t="s">
        <v>8150</v>
      </c>
      <c r="S81" s="296">
        <f>T81</f>
        <v>0</v>
      </c>
      <c r="T81" s="293"/>
      <c r="V81" s="64"/>
      <c r="W81" s="219">
        <f>'DT Ext'!$E$73</f>
        <v>122059100</v>
      </c>
      <c r="X81" s="249" t="str">
        <f>_xlfn.UNICHAR(9312)</f>
        <v>①</v>
      </c>
      <c r="Y81" s="171">
        <f>'DT Ext'!$G$73</f>
        <v>11926000</v>
      </c>
      <c r="Z81" s="65"/>
    </row>
    <row r="82" spans="2:26" ht="3" customHeight="1">
      <c r="B82" s="64"/>
      <c r="F82" s="65"/>
      <c r="H82" s="64"/>
      <c r="L82" s="65"/>
      <c r="N82" s="64"/>
      <c r="S82" s="298"/>
      <c r="T82" s="293"/>
      <c r="V82" s="64"/>
      <c r="W82" s="173"/>
      <c r="X82" s="250"/>
      <c r="Z82" s="65"/>
    </row>
    <row r="83" spans="2:26" ht="15" customHeight="1">
      <c r="B83" s="64"/>
      <c r="C83" s="416"/>
      <c r="D83" s="416"/>
      <c r="E83" s="416"/>
      <c r="F83" s="65"/>
      <c r="H83" s="64"/>
      <c r="I83" s="173">
        <f>'DT Int'!$E$73</f>
        <v>179564500</v>
      </c>
      <c r="J83" s="249" t="str">
        <f>_xlfn.UNICHAR(9312)</f>
        <v>①</v>
      </c>
      <c r="K83" s="171">
        <f>'DT Int'!$G$73</f>
        <v>18335000</v>
      </c>
      <c r="L83" s="65"/>
      <c r="N83" s="64"/>
      <c r="O83" s="279">
        <v>4</v>
      </c>
      <c r="Q83" s="168" t="s">
        <v>8179</v>
      </c>
      <c r="S83" s="296">
        <f>T83</f>
        <v>0</v>
      </c>
      <c r="T83" s="293"/>
      <c r="V83" s="64"/>
      <c r="W83" s="167">
        <f>'DT Ext'!$E$74</f>
        <v>120594700</v>
      </c>
      <c r="X83" s="249" t="str">
        <f>_xlfn.UNICHAR(9313)</f>
        <v>②</v>
      </c>
      <c r="Y83" s="171">
        <f>'DT Ext'!$G$74</f>
        <v>6352000</v>
      </c>
      <c r="Z83" s="65"/>
    </row>
    <row r="84" spans="2:26" ht="3" customHeight="1">
      <c r="B84" s="64"/>
      <c r="C84" s="226"/>
      <c r="D84" s="226"/>
      <c r="E84" s="226"/>
      <c r="F84" s="65"/>
      <c r="H84" s="64"/>
      <c r="I84" s="173"/>
      <c r="J84" s="250"/>
      <c r="L84" s="65"/>
      <c r="N84" s="64"/>
      <c r="S84" s="298"/>
      <c r="T84" s="293"/>
      <c r="V84" s="64"/>
      <c r="W84" s="173"/>
      <c r="X84" s="250"/>
      <c r="Z84" s="65"/>
    </row>
    <row r="85" spans="2:26" ht="15" customHeight="1">
      <c r="B85" s="64"/>
      <c r="C85" s="424" t="s">
        <v>3115</v>
      </c>
      <c r="D85" s="424"/>
      <c r="E85" s="424"/>
      <c r="F85" s="65"/>
      <c r="H85" s="64"/>
      <c r="I85" s="173">
        <f>'DT Int'!$E$74</f>
        <v>176945400</v>
      </c>
      <c r="J85" s="249" t="str">
        <f>_xlfn.UNICHAR(9313)</f>
        <v>②</v>
      </c>
      <c r="K85" s="171">
        <f>'DT Int'!$G$74</f>
        <v>10006000</v>
      </c>
      <c r="L85" s="65"/>
      <c r="N85" s="64"/>
      <c r="O85" s="279">
        <v>5</v>
      </c>
      <c r="Q85" s="168" t="s">
        <v>8180</v>
      </c>
      <c r="S85" s="296">
        <f>T85</f>
        <v>0</v>
      </c>
      <c r="T85" s="293"/>
      <c r="V85" s="64"/>
      <c r="W85" s="167">
        <f>'DT Ext'!$E$75</f>
        <v>118902100</v>
      </c>
      <c r="X85" s="249" t="str">
        <f>_xlfn.UNICHAR(9314)</f>
        <v>③</v>
      </c>
      <c r="Y85" s="171">
        <f>'DT Ext'!$G$75</f>
        <v>4514000</v>
      </c>
      <c r="Z85" s="65"/>
    </row>
    <row r="86" spans="2:26" ht="3" customHeight="1">
      <c r="B86" s="64"/>
      <c r="F86" s="65"/>
      <c r="H86" s="64"/>
      <c r="I86" s="173"/>
      <c r="J86" s="250"/>
      <c r="L86" s="65"/>
      <c r="N86" s="64"/>
      <c r="S86" s="298"/>
      <c r="T86" s="293"/>
      <c r="V86" s="64"/>
      <c r="W86" s="173"/>
      <c r="X86" s="250"/>
      <c r="Z86" s="65"/>
    </row>
    <row r="87" spans="2:26" ht="15" customHeight="1">
      <c r="B87" s="64"/>
      <c r="C87" s="416"/>
      <c r="D87" s="416"/>
      <c r="E87" s="416"/>
      <c r="F87" s="65"/>
      <c r="H87" s="64"/>
      <c r="I87" s="173">
        <f>'DT Int'!$E$75</f>
        <v>174311500</v>
      </c>
      <c r="J87" s="249" t="str">
        <f>_xlfn.UNICHAR(9314)</f>
        <v>③</v>
      </c>
      <c r="K87" s="171">
        <f>'DT Int'!$G$75</f>
        <v>7260000</v>
      </c>
      <c r="L87" s="65"/>
      <c r="N87" s="64"/>
      <c r="O87" s="279">
        <v>6</v>
      </c>
      <c r="Q87" s="168" t="s">
        <v>8183</v>
      </c>
      <c r="S87" s="296">
        <f>T87</f>
        <v>0</v>
      </c>
      <c r="T87" s="293"/>
      <c r="V87" s="64"/>
      <c r="W87" s="167">
        <f>'DT Ext'!$E$76</f>
        <v>116972900</v>
      </c>
      <c r="X87" s="249" t="str">
        <f>_xlfn.UNICHAR(9315)</f>
        <v>④</v>
      </c>
      <c r="Y87" s="171">
        <f>'DT Ext'!$G$76</f>
        <v>3700000</v>
      </c>
      <c r="Z87" s="65"/>
    </row>
    <row r="88" spans="2:26" ht="3" customHeight="1">
      <c r="B88" s="64"/>
      <c r="C88" s="47"/>
      <c r="D88" s="47"/>
      <c r="E88" s="47"/>
      <c r="F88" s="65"/>
      <c r="H88" s="64"/>
      <c r="I88" s="173"/>
      <c r="J88" s="250"/>
      <c r="L88" s="65"/>
      <c r="N88" s="64"/>
      <c r="S88" s="223"/>
      <c r="T88" s="293"/>
      <c r="V88" s="64"/>
      <c r="W88" s="174"/>
      <c r="X88" s="251"/>
      <c r="Y88" s="223"/>
      <c r="Z88" s="65"/>
    </row>
    <row r="89" spans="2:26" ht="15" customHeight="1">
      <c r="B89" s="64"/>
      <c r="C89" s="422" t="s">
        <v>2768</v>
      </c>
      <c r="D89" s="422"/>
      <c r="E89" s="422"/>
      <c r="F89" s="65"/>
      <c r="H89" s="64"/>
      <c r="I89" s="173">
        <f>'DT Int'!$E$76</f>
        <v>171126400</v>
      </c>
      <c r="J89" s="249" t="str">
        <f>_xlfn.UNICHAR(9315)</f>
        <v>④</v>
      </c>
      <c r="K89" s="171">
        <f>'DT Int'!$G$76</f>
        <v>5910000</v>
      </c>
      <c r="L89" s="65"/>
      <c r="N89" s="64"/>
      <c r="O89" s="279">
        <v>7</v>
      </c>
      <c r="Q89" s="168" t="s">
        <v>8151</v>
      </c>
      <c r="S89" s="296">
        <f>T89</f>
        <v>0</v>
      </c>
      <c r="T89" s="293"/>
      <c r="V89" s="64"/>
      <c r="W89" s="167">
        <f>'DT Ext'!$E$77</f>
        <v>115171100</v>
      </c>
      <c r="X89" s="249" t="str">
        <f>_xlfn.UNICHAR(9316)</f>
        <v>⑤</v>
      </c>
      <c r="Y89" s="171">
        <f>'DT Ext'!$G$77</f>
        <v>3227000</v>
      </c>
      <c r="Z89" s="65"/>
    </row>
    <row r="90" spans="2:26" ht="3" customHeight="1">
      <c r="B90" s="64"/>
      <c r="F90" s="65"/>
      <c r="H90" s="64"/>
      <c r="I90" s="174"/>
      <c r="J90" s="251"/>
      <c r="K90" s="223"/>
      <c r="L90" s="65"/>
      <c r="N90" s="64"/>
      <c r="S90" s="298"/>
      <c r="T90" s="293"/>
      <c r="V90" s="64"/>
      <c r="Z90" s="65"/>
    </row>
    <row r="91" spans="2:26" ht="15" customHeight="1">
      <c r="B91" s="64"/>
      <c r="C91" s="423" t="s">
        <v>3032</v>
      </c>
      <c r="D91" s="423"/>
      <c r="E91" s="423"/>
      <c r="F91" s="65"/>
      <c r="H91" s="64"/>
      <c r="I91" s="173">
        <f>'DT Int'!$E$77</f>
        <v>168191600</v>
      </c>
      <c r="J91" s="249" t="str">
        <f>_xlfn.UNICHAR(9316)</f>
        <v>⑤</v>
      </c>
      <c r="K91" s="171">
        <f>'DT Int'!$G$77</f>
        <v>5118000</v>
      </c>
      <c r="L91" s="65"/>
      <c r="N91" s="64"/>
      <c r="O91" s="279">
        <v>8</v>
      </c>
      <c r="Q91" s="168" t="s">
        <v>8152</v>
      </c>
      <c r="S91" s="296">
        <f>T91</f>
        <v>0</v>
      </c>
      <c r="T91" s="293"/>
      <c r="V91" s="64"/>
      <c r="Z91" s="65"/>
    </row>
    <row r="92" spans="2:26" ht="3" customHeight="1">
      <c r="B92" s="64"/>
      <c r="F92" s="65"/>
      <c r="H92" s="64"/>
      <c r="L92" s="65"/>
      <c r="N92" s="64"/>
      <c r="S92" s="298"/>
      <c r="T92" s="293"/>
      <c r="V92" s="64"/>
      <c r="Z92" s="65"/>
    </row>
    <row r="93" spans="2:26" ht="15" customHeight="1">
      <c r="B93" s="64"/>
      <c r="C93" s="423" t="s">
        <v>8196</v>
      </c>
      <c r="D93" s="423"/>
      <c r="E93" s="423"/>
      <c r="F93" s="65"/>
      <c r="H93" s="64"/>
      <c r="L93" s="65"/>
      <c r="N93" s="64"/>
      <c r="O93" s="279">
        <v>9</v>
      </c>
      <c r="Q93" s="168" t="s">
        <v>8153</v>
      </c>
      <c r="S93" s="296">
        <f>T93</f>
        <v>0</v>
      </c>
      <c r="T93" s="293"/>
      <c r="V93" s="64"/>
      <c r="Z93" s="65"/>
    </row>
    <row r="94" spans="2:26" ht="3" customHeight="1">
      <c r="B94" s="64"/>
      <c r="F94" s="65"/>
      <c r="H94" s="64"/>
      <c r="L94" s="65"/>
      <c r="N94" s="64"/>
      <c r="S94" s="298"/>
      <c r="T94" s="293"/>
      <c r="V94" s="64"/>
      <c r="Z94" s="65"/>
    </row>
    <row r="95" spans="2:26" ht="15" customHeight="1">
      <c r="B95" s="64"/>
      <c r="C95" s="423" t="s">
        <v>276</v>
      </c>
      <c r="D95" s="423"/>
      <c r="E95" s="423"/>
      <c r="F95" s="65"/>
      <c r="H95" s="64"/>
      <c r="I95" s="408" t="s">
        <v>8095</v>
      </c>
      <c r="J95" s="409"/>
      <c r="K95" s="410"/>
      <c r="L95" s="65"/>
      <c r="N95" s="64"/>
      <c r="O95" s="279">
        <v>10</v>
      </c>
      <c r="Q95" s="168" t="s">
        <v>8182</v>
      </c>
      <c r="S95" s="296">
        <f>T95</f>
        <v>0</v>
      </c>
      <c r="T95" s="293"/>
      <c r="V95" s="64"/>
      <c r="W95" s="408" t="s">
        <v>8095</v>
      </c>
      <c r="X95" s="409"/>
      <c r="Y95" s="410"/>
      <c r="Z95" s="65"/>
    </row>
    <row r="96" spans="2:26" ht="3" customHeight="1">
      <c r="B96" s="64"/>
      <c r="F96" s="65"/>
      <c r="H96" s="64"/>
      <c r="I96" s="227"/>
      <c r="J96" s="228"/>
      <c r="K96" s="229"/>
      <c r="L96" s="65"/>
      <c r="N96" s="64"/>
      <c r="S96" s="298"/>
      <c r="T96" s="293"/>
      <c r="V96" s="64"/>
      <c r="W96" s="227"/>
      <c r="X96" s="228"/>
      <c r="Y96" s="229"/>
      <c r="Z96" s="65"/>
    </row>
    <row r="97" spans="2:26" ht="15" customHeight="1">
      <c r="B97" s="64"/>
      <c r="C97" s="425"/>
      <c r="D97" s="425"/>
      <c r="E97" s="425"/>
      <c r="F97" s="65"/>
      <c r="H97" s="64"/>
      <c r="I97" s="402" t="s">
        <v>8096</v>
      </c>
      <c r="J97" s="403"/>
      <c r="K97" s="404"/>
      <c r="L97" s="65"/>
      <c r="N97" s="64"/>
      <c r="O97" s="279">
        <v>11</v>
      </c>
      <c r="Q97" s="168" t="s">
        <v>8184</v>
      </c>
      <c r="R97" s="47"/>
      <c r="S97" s="296">
        <f>T97</f>
        <v>0</v>
      </c>
      <c r="T97" s="293"/>
      <c r="V97" s="64"/>
      <c r="W97" s="402" t="s">
        <v>8096</v>
      </c>
      <c r="X97" s="403"/>
      <c r="Y97" s="404"/>
      <c r="Z97" s="65"/>
    </row>
    <row r="98" spans="2:26" ht="3" customHeight="1">
      <c r="B98" s="64"/>
      <c r="F98" s="65"/>
      <c r="H98" s="64"/>
      <c r="I98" s="230"/>
      <c r="J98" s="48"/>
      <c r="K98" s="231"/>
      <c r="L98" s="65"/>
      <c r="N98" s="64"/>
      <c r="T98" s="293"/>
      <c r="V98" s="64"/>
      <c r="W98" s="230"/>
      <c r="X98" s="48"/>
      <c r="Y98" s="231"/>
      <c r="Z98" s="65"/>
    </row>
    <row r="99" spans="2:26" ht="15" customHeight="1">
      <c r="B99" s="64"/>
      <c r="F99" s="65"/>
      <c r="H99" s="64"/>
      <c r="I99" s="413" t="s">
        <v>8097</v>
      </c>
      <c r="J99" s="414"/>
      <c r="K99" s="415"/>
      <c r="L99" s="65"/>
      <c r="N99" s="64"/>
      <c r="T99" s="293"/>
      <c r="V99" s="64"/>
      <c r="W99" s="413" t="s">
        <v>8097</v>
      </c>
      <c r="X99" s="414"/>
      <c r="Y99" s="415"/>
      <c r="Z99" s="65"/>
    </row>
    <row r="100" spans="2:26" ht="3" customHeight="1">
      <c r="B100" s="64"/>
      <c r="F100" s="65"/>
      <c r="H100" s="64"/>
      <c r="L100" s="65"/>
      <c r="N100" s="64"/>
      <c r="T100" s="293"/>
      <c r="V100" s="64"/>
      <c r="Z100" s="65"/>
    </row>
    <row r="101" spans="2:26" ht="15" customHeight="1">
      <c r="B101" s="64"/>
      <c r="C101" s="391" t="s">
        <v>3116</v>
      </c>
      <c r="D101" s="391"/>
      <c r="E101" s="391"/>
      <c r="F101" s="65"/>
      <c r="H101" s="64"/>
      <c r="I101" s="416" t="s">
        <v>8133</v>
      </c>
      <c r="J101" s="416"/>
      <c r="K101" s="416"/>
      <c r="L101" s="65"/>
      <c r="N101" s="64"/>
      <c r="T101" s="293"/>
      <c r="V101" s="64"/>
      <c r="W101" s="416" t="s">
        <v>8133</v>
      </c>
      <c r="X101" s="416"/>
      <c r="Y101" s="416"/>
      <c r="Z101" s="65"/>
    </row>
    <row r="102" spans="2:26" ht="3" customHeight="1">
      <c r="B102" s="64"/>
      <c r="F102" s="65"/>
      <c r="H102" s="64"/>
      <c r="L102" s="65"/>
      <c r="N102" s="64"/>
      <c r="T102" s="293"/>
      <c r="V102" s="64"/>
      <c r="Z102" s="65"/>
    </row>
    <row r="103" spans="2:26" ht="15" customHeight="1">
      <c r="B103" s="64"/>
      <c r="C103" s="416"/>
      <c r="D103" s="416"/>
      <c r="E103" s="416"/>
      <c r="F103" s="65"/>
      <c r="H103" s="64"/>
      <c r="L103" s="65"/>
      <c r="N103" s="64"/>
      <c r="T103" s="293"/>
      <c r="V103" s="64"/>
      <c r="Z103" s="65"/>
    </row>
    <row r="104" spans="2:26" ht="3" customHeight="1">
      <c r="B104" s="64"/>
      <c r="F104" s="65"/>
      <c r="H104" s="64"/>
      <c r="L104" s="65"/>
      <c r="N104" s="64"/>
      <c r="T104" s="293"/>
      <c r="V104" s="64"/>
      <c r="Z104" s="65"/>
    </row>
    <row r="105" spans="2:26" ht="15" customHeight="1">
      <c r="B105" s="64"/>
      <c r="C105" s="421" t="s">
        <v>3117</v>
      </c>
      <c r="D105" s="421"/>
      <c r="E105" s="421"/>
      <c r="F105" s="65"/>
      <c r="H105" s="64"/>
      <c r="I105" s="222" t="s">
        <v>5350</v>
      </c>
      <c r="J105" s="223"/>
      <c r="K105" s="222"/>
      <c r="L105" s="65"/>
      <c r="N105" s="64"/>
      <c r="T105" s="293"/>
      <c r="V105" s="64"/>
      <c r="W105" s="222" t="s">
        <v>5350</v>
      </c>
      <c r="X105" s="223"/>
      <c r="Y105" s="222"/>
      <c r="Z105" s="65"/>
    </row>
    <row r="106" spans="2:26" ht="3" customHeight="1">
      <c r="B106" s="64"/>
      <c r="F106" s="65"/>
      <c r="H106" s="64"/>
      <c r="I106" s="223"/>
      <c r="J106" s="223"/>
      <c r="K106" s="223"/>
      <c r="L106" s="65"/>
      <c r="N106" s="64"/>
      <c r="T106" s="293"/>
      <c r="V106" s="64"/>
      <c r="W106" s="223"/>
      <c r="X106" s="223"/>
      <c r="Y106" s="223"/>
      <c r="Z106" s="65"/>
    </row>
    <row r="107" spans="2:26" ht="15" customHeight="1">
      <c r="B107" s="64"/>
      <c r="C107" s="416"/>
      <c r="D107" s="416"/>
      <c r="E107" s="416"/>
      <c r="F107" s="65"/>
      <c r="H107" s="64"/>
      <c r="I107" s="406">
        <v>60000000</v>
      </c>
      <c r="J107" s="406"/>
      <c r="K107" s="406"/>
      <c r="L107" s="65"/>
      <c r="N107" s="64"/>
      <c r="T107" s="293"/>
      <c r="V107" s="64"/>
      <c r="W107" s="406">
        <v>60000000</v>
      </c>
      <c r="X107" s="406"/>
      <c r="Y107" s="406"/>
      <c r="Z107" s="65"/>
    </row>
    <row r="108" spans="2:26" ht="3" customHeight="1">
      <c r="B108" s="64"/>
      <c r="F108" s="65"/>
      <c r="H108" s="64"/>
      <c r="L108" s="65"/>
      <c r="N108" s="64"/>
      <c r="T108" s="293"/>
      <c r="V108" s="64"/>
      <c r="Z108" s="65"/>
    </row>
    <row r="109" spans="2:26" ht="15" customHeight="1">
      <c r="B109" s="64"/>
      <c r="C109" s="421" t="s">
        <v>3118</v>
      </c>
      <c r="D109" s="421"/>
      <c r="E109" s="421"/>
      <c r="F109" s="65"/>
      <c r="H109" s="64"/>
      <c r="I109" s="407" t="s">
        <v>5351</v>
      </c>
      <c r="J109" s="407"/>
      <c r="K109" s="407"/>
      <c r="L109" s="65"/>
      <c r="N109" s="64"/>
      <c r="T109" s="293"/>
      <c r="V109" s="64"/>
      <c r="W109" s="407" t="s">
        <v>5351</v>
      </c>
      <c r="X109" s="407"/>
      <c r="Y109" s="407"/>
      <c r="Z109" s="65"/>
    </row>
    <row r="110" spans="2:26" ht="3" customHeight="1">
      <c r="B110" s="64"/>
      <c r="F110" s="65"/>
      <c r="H110" s="64"/>
      <c r="L110" s="65"/>
      <c r="N110" s="64"/>
      <c r="T110" s="293"/>
      <c r="V110" s="64"/>
      <c r="Z110" s="65"/>
    </row>
    <row r="111" spans="2:26" ht="15" customHeight="1">
      <c r="B111" s="64"/>
      <c r="C111" s="416"/>
      <c r="D111" s="416"/>
      <c r="E111" s="416"/>
      <c r="F111" s="65"/>
      <c r="H111" s="64"/>
      <c r="I111" s="173"/>
      <c r="J111" s="249" t="str">
        <f>_xlfn.UNICHAR(9312)</f>
        <v>①</v>
      </c>
      <c r="K111" s="171">
        <f>'DT Int'!$O$73</f>
        <v>6428000</v>
      </c>
      <c r="L111" s="65"/>
      <c r="N111" s="64"/>
      <c r="T111" s="293"/>
      <c r="V111" s="64"/>
      <c r="W111" s="173"/>
      <c r="X111" s="249" t="str">
        <f>_xlfn.UNICHAR(9312)</f>
        <v>①</v>
      </c>
      <c r="Y111" s="171">
        <f>'DT Ext'!$G$69</f>
        <v>6361000</v>
      </c>
      <c r="Z111" s="65"/>
    </row>
    <row r="112" spans="2:26" ht="3" customHeight="1">
      <c r="B112" s="64"/>
      <c r="F112" s="65"/>
      <c r="H112" s="64"/>
      <c r="I112" s="173"/>
      <c r="J112" s="250"/>
      <c r="L112" s="65"/>
      <c r="N112" s="64"/>
      <c r="T112" s="293"/>
      <c r="V112" s="64"/>
      <c r="W112" s="173"/>
      <c r="X112" s="250"/>
      <c r="Z112" s="65"/>
    </row>
    <row r="113" spans="2:26" ht="15" customHeight="1">
      <c r="B113" s="64"/>
      <c r="F113" s="65"/>
      <c r="H113" s="64"/>
      <c r="I113" s="172"/>
      <c r="J113" s="249" t="str">
        <f>_xlfn.UNICHAR(9313)</f>
        <v>②</v>
      </c>
      <c r="K113" s="171">
        <f>'DT Int'!$O$74</f>
        <v>3639000</v>
      </c>
      <c r="L113" s="65"/>
      <c r="N113" s="64"/>
      <c r="T113" s="293"/>
      <c r="V113" s="64"/>
      <c r="W113" s="172"/>
      <c r="X113" s="249" t="str">
        <f>_xlfn.UNICHAR(9313)</f>
        <v>②</v>
      </c>
      <c r="Y113" s="171">
        <f>'DT Ext'!$O$74</f>
        <v>3458000</v>
      </c>
      <c r="Z113" s="65"/>
    </row>
    <row r="114" spans="2:26" ht="3" customHeight="1">
      <c r="B114" s="64"/>
      <c r="F114" s="65"/>
      <c r="H114" s="64"/>
      <c r="I114" s="173"/>
      <c r="J114" s="250"/>
      <c r="L114" s="65"/>
      <c r="N114" s="64"/>
      <c r="T114" s="293"/>
      <c r="V114" s="64"/>
      <c r="W114" s="173"/>
      <c r="X114" s="250"/>
      <c r="Z114" s="65"/>
    </row>
    <row r="115" spans="2:26" ht="15" customHeight="1">
      <c r="B115" s="64"/>
      <c r="C115" s="266" t="s">
        <v>8208</v>
      </c>
      <c r="E115" s="266" t="s">
        <v>8206</v>
      </c>
      <c r="F115" s="65"/>
      <c r="H115" s="64"/>
      <c r="I115" s="172"/>
      <c r="J115" s="249" t="str">
        <f>_xlfn.UNICHAR(9314)</f>
        <v>③</v>
      </c>
      <c r="K115" s="171">
        <f>'DT Int'!$O$75</f>
        <v>2737000</v>
      </c>
      <c r="L115" s="65"/>
      <c r="N115" s="64"/>
      <c r="T115" s="293"/>
      <c r="V115" s="64"/>
      <c r="W115" s="172"/>
      <c r="X115" s="249" t="str">
        <f>_xlfn.UNICHAR(9314)</f>
        <v>③</v>
      </c>
      <c r="Y115" s="171">
        <f>'DT Ext'!$O$75</f>
        <v>2515000</v>
      </c>
      <c r="Z115" s="65"/>
    </row>
    <row r="116" spans="2:26" ht="3" customHeight="1">
      <c r="B116" s="64"/>
      <c r="F116" s="65"/>
      <c r="H116" s="64"/>
      <c r="I116" s="173"/>
      <c r="J116" s="250"/>
      <c r="L116" s="65"/>
      <c r="N116" s="64"/>
      <c r="T116" s="293"/>
      <c r="V116" s="64"/>
      <c r="W116" s="173"/>
      <c r="X116" s="250"/>
      <c r="Z116" s="65"/>
    </row>
    <row r="117" spans="2:26" ht="15" customHeight="1">
      <c r="B117" s="64"/>
      <c r="F117" s="65"/>
      <c r="H117" s="64"/>
      <c r="I117" s="172"/>
      <c r="J117" s="249" t="str">
        <f>_xlfn.UNICHAR(9315)</f>
        <v>④</v>
      </c>
      <c r="K117" s="171">
        <f>'DT Int'!$O$76</f>
        <v>2322000</v>
      </c>
      <c r="L117" s="65"/>
      <c r="N117" s="64"/>
      <c r="T117" s="293"/>
      <c r="V117" s="64"/>
      <c r="W117" s="172"/>
      <c r="X117" s="249" t="str">
        <f>_xlfn.UNICHAR(9315)</f>
        <v>④</v>
      </c>
      <c r="Y117" s="171">
        <f>'DT Ext'!$O$76</f>
        <v>2115000</v>
      </c>
      <c r="Z117" s="65"/>
    </row>
    <row r="118" spans="2:26" ht="3" customHeight="1">
      <c r="B118" s="64"/>
      <c r="F118" s="65"/>
      <c r="H118" s="64"/>
      <c r="I118" s="174"/>
      <c r="J118" s="251"/>
      <c r="K118" s="223"/>
      <c r="L118" s="65"/>
      <c r="N118" s="64"/>
      <c r="T118" s="293"/>
      <c r="V118" s="64"/>
      <c r="W118" s="174"/>
      <c r="X118" s="251"/>
      <c r="Y118" s="223"/>
      <c r="Z118" s="65"/>
    </row>
    <row r="119" spans="2:26" ht="15" customHeight="1">
      <c r="B119" s="64"/>
      <c r="F119" s="65"/>
      <c r="H119" s="64"/>
      <c r="I119" s="172"/>
      <c r="J119" s="249" t="str">
        <f>_xlfn.UNICHAR(9316)</f>
        <v>⑤</v>
      </c>
      <c r="K119" s="171">
        <f>'DT Int'!$O$77</f>
        <v>2086000</v>
      </c>
      <c r="L119" s="65"/>
      <c r="N119" s="64"/>
      <c r="T119" s="293"/>
      <c r="V119" s="64"/>
      <c r="W119" s="172"/>
      <c r="X119" s="249" t="str">
        <f>_xlfn.UNICHAR(9316)</f>
        <v>⑤</v>
      </c>
      <c r="Y119" s="171">
        <f>'DT Ext'!$O$77</f>
        <v>1889000</v>
      </c>
      <c r="Z119" s="65"/>
    </row>
    <row r="120" spans="2:26" ht="3" customHeight="1">
      <c r="B120" s="64"/>
      <c r="F120" s="65"/>
      <c r="H120" s="64"/>
      <c r="L120" s="65"/>
      <c r="N120" s="64"/>
      <c r="T120" s="293"/>
      <c r="V120" s="64"/>
      <c r="Z120" s="65"/>
    </row>
    <row r="121" spans="2:26" ht="15" customHeight="1">
      <c r="B121" s="64"/>
      <c r="F121" s="65"/>
      <c r="H121" s="64"/>
      <c r="I121" s="408" t="s">
        <v>8095</v>
      </c>
      <c r="J121" s="409"/>
      <c r="K121" s="410"/>
      <c r="L121" s="65"/>
      <c r="N121" s="64"/>
      <c r="T121" s="293"/>
      <c r="V121" s="64"/>
      <c r="W121" s="408" t="s">
        <v>8095</v>
      </c>
      <c r="X121" s="409"/>
      <c r="Y121" s="410"/>
      <c r="Z121" s="65"/>
    </row>
    <row r="122" spans="2:26" ht="3" customHeight="1">
      <c r="B122" s="64"/>
      <c r="F122" s="65"/>
      <c r="H122" s="64"/>
      <c r="I122" s="227"/>
      <c r="J122" s="228"/>
      <c r="K122" s="229"/>
      <c r="L122" s="65"/>
      <c r="N122" s="64"/>
      <c r="T122" s="293"/>
      <c r="V122" s="64"/>
      <c r="W122" s="227"/>
      <c r="X122" s="228"/>
      <c r="Y122" s="229"/>
      <c r="Z122" s="65"/>
    </row>
    <row r="123" spans="2:26" ht="15" customHeight="1">
      <c r="B123" s="64"/>
      <c r="F123" s="65"/>
      <c r="H123" s="64"/>
      <c r="I123" s="402" t="s">
        <v>8096</v>
      </c>
      <c r="J123" s="403"/>
      <c r="K123" s="404"/>
      <c r="L123" s="65"/>
      <c r="N123" s="64"/>
      <c r="T123" s="293"/>
      <c r="V123" s="64"/>
      <c r="W123" s="402" t="s">
        <v>8096</v>
      </c>
      <c r="X123" s="403"/>
      <c r="Y123" s="404"/>
      <c r="Z123" s="65"/>
    </row>
    <row r="124" spans="2:26" ht="3" customHeight="1">
      <c r="B124" s="64"/>
      <c r="C124" s="226"/>
      <c r="D124" s="226"/>
      <c r="E124" s="226"/>
      <c r="F124" s="65"/>
      <c r="H124" s="64"/>
      <c r="I124" s="230"/>
      <c r="J124" s="48"/>
      <c r="K124" s="231"/>
      <c r="L124" s="65"/>
      <c r="N124" s="64"/>
      <c r="T124" s="293"/>
      <c r="V124" s="64"/>
      <c r="W124" s="230"/>
      <c r="X124" s="48"/>
      <c r="Y124" s="231"/>
      <c r="Z124" s="65"/>
    </row>
    <row r="125" spans="2:26" ht="15" customHeight="1">
      <c r="B125" s="64"/>
      <c r="F125" s="65"/>
      <c r="H125" s="64"/>
      <c r="I125" s="413" t="s">
        <v>8097</v>
      </c>
      <c r="J125" s="414"/>
      <c r="K125" s="415"/>
      <c r="L125" s="65"/>
      <c r="N125" s="64"/>
      <c r="T125" s="293"/>
      <c r="V125" s="64"/>
      <c r="W125" s="413" t="s">
        <v>8097</v>
      </c>
      <c r="X125" s="414"/>
      <c r="Y125" s="415"/>
      <c r="Z125" s="65"/>
    </row>
    <row r="126" spans="2:26" ht="3" customHeight="1">
      <c r="B126" s="64"/>
      <c r="F126" s="65"/>
      <c r="H126" s="64"/>
      <c r="L126" s="65"/>
      <c r="N126" s="64"/>
      <c r="T126" s="293"/>
      <c r="V126" s="64"/>
      <c r="Z126" s="65"/>
    </row>
    <row r="127" spans="2:26" ht="15" customHeight="1">
      <c r="B127" s="64"/>
      <c r="F127" s="65"/>
      <c r="H127" s="64"/>
      <c r="I127" s="416" t="s">
        <v>8133</v>
      </c>
      <c r="J127" s="416"/>
      <c r="K127" s="416"/>
      <c r="L127" s="65"/>
      <c r="N127" s="64"/>
      <c r="T127" s="293"/>
      <c r="V127" s="64"/>
      <c r="W127" s="416" t="s">
        <v>8133</v>
      </c>
      <c r="X127" s="416"/>
      <c r="Y127" s="416"/>
      <c r="Z127" s="65"/>
    </row>
    <row r="128" spans="2:26" ht="3" customHeight="1">
      <c r="B128" s="64"/>
      <c r="C128" s="226"/>
      <c r="D128" s="226"/>
      <c r="E128" s="226"/>
      <c r="F128" s="65"/>
      <c r="H128" s="64"/>
      <c r="L128" s="65"/>
      <c r="N128" s="64"/>
      <c r="T128" s="293"/>
      <c r="V128" s="64"/>
      <c r="Z128" s="65"/>
    </row>
    <row r="129" spans="2:26" ht="15" customHeight="1" thickBot="1">
      <c r="B129" s="64"/>
      <c r="F129" s="65"/>
      <c r="H129" s="64"/>
      <c r="I129" s="403"/>
      <c r="J129" s="403"/>
      <c r="K129" s="403"/>
      <c r="L129" s="65"/>
      <c r="N129" s="66"/>
      <c r="O129" s="67"/>
      <c r="P129" s="67"/>
      <c r="Q129" s="67"/>
      <c r="R129" s="67"/>
      <c r="S129" s="67"/>
      <c r="T129" s="294"/>
      <c r="V129" s="66"/>
      <c r="W129" s="417"/>
      <c r="X129" s="417"/>
      <c r="Y129" s="417"/>
      <c r="Z129" s="68"/>
    </row>
    <row r="130" spans="2:26" ht="3" customHeight="1">
      <c r="B130" s="64"/>
      <c r="F130" s="65"/>
      <c r="H130" s="64"/>
      <c r="K130" s="226"/>
      <c r="L130" s="65"/>
    </row>
    <row r="131" spans="2:26" ht="15" customHeight="1">
      <c r="B131" s="64"/>
      <c r="C131" s="391" t="s">
        <v>3116</v>
      </c>
      <c r="D131" s="391"/>
      <c r="E131" s="391"/>
      <c r="F131" s="65"/>
      <c r="H131" s="64"/>
      <c r="I131" s="558" t="s">
        <v>8199</v>
      </c>
      <c r="J131" s="558"/>
      <c r="K131" s="558"/>
      <c r="L131" s="65"/>
    </row>
    <row r="132" spans="2:26" ht="3" customHeight="1">
      <c r="B132" s="64"/>
      <c r="F132" s="65"/>
      <c r="H132" s="64"/>
      <c r="L132" s="65"/>
    </row>
    <row r="133" spans="2:26" ht="15" customHeight="1">
      <c r="B133" s="64"/>
      <c r="C133" s="416"/>
      <c r="D133" s="416"/>
      <c r="E133" s="416"/>
      <c r="F133" s="65"/>
      <c r="H133" s="64"/>
      <c r="I133" s="391" t="s">
        <v>8100</v>
      </c>
      <c r="J133" s="391"/>
      <c r="K133" s="391"/>
      <c r="L133" s="65"/>
    </row>
    <row r="134" spans="2:26" ht="3" customHeight="1">
      <c r="B134" s="64"/>
      <c r="C134" s="226"/>
      <c r="D134" s="226"/>
      <c r="E134" s="226"/>
      <c r="F134" s="65"/>
      <c r="H134" s="64"/>
      <c r="L134" s="65"/>
    </row>
    <row r="135" spans="2:26" ht="15" customHeight="1">
      <c r="B135" s="64"/>
      <c r="C135" s="391" t="s">
        <v>3117</v>
      </c>
      <c r="D135" s="391"/>
      <c r="E135" s="391"/>
      <c r="F135" s="65"/>
      <c r="H135" s="64"/>
      <c r="I135" s="439">
        <v>210000000</v>
      </c>
      <c r="J135" s="439"/>
      <c r="K135" s="439"/>
      <c r="L135" s="65"/>
    </row>
    <row r="136" spans="2:26" ht="3" customHeight="1">
      <c r="B136" s="64"/>
      <c r="F136" s="65"/>
      <c r="H136" s="64"/>
      <c r="L136" s="65"/>
    </row>
    <row r="137" spans="2:26" ht="15" customHeight="1">
      <c r="B137" s="64"/>
      <c r="C137" s="416"/>
      <c r="D137" s="416"/>
      <c r="E137" s="416"/>
      <c r="F137" s="65"/>
      <c r="H137" s="64"/>
      <c r="I137" s="233" t="s">
        <v>8128</v>
      </c>
      <c r="K137" s="248" t="s">
        <v>8093</v>
      </c>
      <c r="L137" s="65"/>
    </row>
    <row r="138" spans="2:26" ht="3" customHeight="1">
      <c r="B138" s="64"/>
      <c r="F138" s="65"/>
      <c r="H138" s="64"/>
      <c r="L138" s="65"/>
    </row>
    <row r="139" spans="2:26" ht="15" customHeight="1">
      <c r="B139" s="64"/>
      <c r="F139" s="65"/>
      <c r="H139" s="64"/>
      <c r="I139" s="173">
        <f>'UC Int'!$E$78</f>
        <v>134567000</v>
      </c>
      <c r="J139" s="249" t="str">
        <f>_xlfn.UNICHAR(9312)</f>
        <v>①</v>
      </c>
      <c r="K139" s="171">
        <f>'UC Int'!$G$78</f>
        <v>13232000</v>
      </c>
      <c r="L139" s="65"/>
    </row>
    <row r="140" spans="2:26" ht="3" customHeight="1">
      <c r="B140" s="64"/>
      <c r="F140" s="65"/>
      <c r="H140" s="64"/>
      <c r="I140" s="173"/>
      <c r="J140" s="250"/>
      <c r="L140" s="65"/>
    </row>
    <row r="141" spans="2:26" ht="15" customHeight="1">
      <c r="B141" s="64"/>
      <c r="C141" s="266" t="s">
        <v>8205</v>
      </c>
      <c r="E141" s="272" t="s">
        <v>8206</v>
      </c>
      <c r="F141" s="65"/>
      <c r="H141" s="64"/>
      <c r="I141" s="173">
        <f>'UC Int'!$E$79</f>
        <v>132370400</v>
      </c>
      <c r="J141" s="249" t="str">
        <f>_xlfn.UNICHAR(9313)</f>
        <v>②</v>
      </c>
      <c r="K141" s="171">
        <f>'UC Int'!$G$79</f>
        <v>7091000</v>
      </c>
      <c r="L141" s="65"/>
    </row>
    <row r="142" spans="2:26" ht="3" customHeight="1">
      <c r="B142" s="64"/>
      <c r="F142" s="65"/>
      <c r="H142" s="64"/>
      <c r="I142" s="173"/>
      <c r="J142" s="250"/>
      <c r="L142" s="65"/>
    </row>
    <row r="143" spans="2:26" ht="15" customHeight="1">
      <c r="B143" s="64"/>
      <c r="C143" s="434" t="s">
        <v>3204</v>
      </c>
      <c r="D143" s="434"/>
      <c r="E143" s="434"/>
      <c r="F143" s="65"/>
      <c r="H143" s="64"/>
      <c r="I143" s="173">
        <f>'UC Int'!$E$80</f>
        <v>130184300</v>
      </c>
      <c r="J143" s="249" t="str">
        <f>_xlfn.UNICHAR(9314)</f>
        <v>③</v>
      </c>
      <c r="K143" s="171">
        <f>'UC Int'!$G$80</f>
        <v>5058000</v>
      </c>
      <c r="L143" s="65"/>
    </row>
    <row r="144" spans="2:26" ht="3" customHeight="1">
      <c r="B144" s="64"/>
      <c r="C144" s="226"/>
      <c r="D144" s="226"/>
      <c r="E144" s="226"/>
      <c r="F144" s="65"/>
      <c r="H144" s="64"/>
      <c r="I144" s="173"/>
      <c r="J144" s="250"/>
      <c r="L144" s="65"/>
    </row>
    <row r="145" spans="2:12" ht="15" customHeight="1">
      <c r="B145" s="64"/>
      <c r="C145" s="423" t="s">
        <v>3205</v>
      </c>
      <c r="D145" s="423"/>
      <c r="E145" s="423"/>
      <c r="F145" s="65"/>
      <c r="H145" s="64"/>
      <c r="I145" s="173">
        <f>'UC Int'!$E$81</f>
        <v>127599200</v>
      </c>
      <c r="J145" s="249" t="str">
        <f>_xlfn.UNICHAR(9315)</f>
        <v>④</v>
      </c>
      <c r="K145" s="171">
        <f>'UC Int'!$G$81</f>
        <v>4052000</v>
      </c>
      <c r="L145" s="65"/>
    </row>
    <row r="146" spans="2:12" ht="3" customHeight="1">
      <c r="B146" s="64"/>
      <c r="F146" s="65"/>
      <c r="H146" s="64"/>
      <c r="I146" s="174"/>
      <c r="J146" s="251"/>
      <c r="K146" s="223"/>
      <c r="L146" s="65"/>
    </row>
    <row r="147" spans="2:12" ht="15" customHeight="1">
      <c r="B147" s="64"/>
      <c r="C147" s="434" t="s">
        <v>3143</v>
      </c>
      <c r="D147" s="434"/>
      <c r="E147" s="434"/>
      <c r="F147" s="65"/>
      <c r="H147" s="64"/>
      <c r="I147" s="173">
        <f>'UC Int'!$E$82</f>
        <v>125205200</v>
      </c>
      <c r="J147" s="249" t="str">
        <f>_xlfn.UNICHAR(9316)</f>
        <v>⑤</v>
      </c>
      <c r="K147" s="171">
        <f>'UC Int'!$G$82</f>
        <v>3457000</v>
      </c>
      <c r="L147" s="65"/>
    </row>
    <row r="148" spans="2:12" ht="3" customHeight="1">
      <c r="B148" s="64"/>
      <c r="C148" s="226"/>
      <c r="D148" s="226"/>
      <c r="E148" s="226"/>
      <c r="F148" s="65"/>
      <c r="H148" s="64"/>
      <c r="L148" s="65"/>
    </row>
    <row r="149" spans="2:12" ht="15" customHeight="1">
      <c r="B149" s="64"/>
      <c r="C149" s="423" t="s">
        <v>8204</v>
      </c>
      <c r="D149" s="423"/>
      <c r="E149" s="423"/>
      <c r="F149" s="65"/>
      <c r="H149" s="64"/>
      <c r="I149" s="408" t="s">
        <v>8095</v>
      </c>
      <c r="J149" s="409"/>
      <c r="K149" s="410"/>
      <c r="L149" s="65"/>
    </row>
    <row r="150" spans="2:12" ht="3" customHeight="1">
      <c r="B150" s="64"/>
      <c r="F150" s="65"/>
      <c r="H150" s="64"/>
      <c r="I150" s="227"/>
      <c r="J150" s="228"/>
      <c r="K150" s="229"/>
      <c r="L150" s="65"/>
    </row>
    <row r="151" spans="2:12" ht="15" customHeight="1">
      <c r="B151" s="64"/>
      <c r="C151" s="434" t="s">
        <v>8207</v>
      </c>
      <c r="D151" s="434"/>
      <c r="E151" s="434"/>
      <c r="F151" s="65"/>
      <c r="H151" s="64"/>
      <c r="I151" s="402" t="s">
        <v>8096</v>
      </c>
      <c r="J151" s="403"/>
      <c r="K151" s="404"/>
      <c r="L151" s="65"/>
    </row>
    <row r="152" spans="2:12" ht="3" customHeight="1">
      <c r="B152" s="64"/>
      <c r="C152" s="226"/>
      <c r="D152" s="226"/>
      <c r="E152" s="226"/>
      <c r="F152" s="65"/>
      <c r="H152" s="64"/>
      <c r="I152" s="230"/>
      <c r="J152" s="48"/>
      <c r="K152" s="231"/>
      <c r="L152" s="65"/>
    </row>
    <row r="153" spans="2:12" ht="15" customHeight="1">
      <c r="B153" s="64"/>
      <c r="C153" s="423" t="s">
        <v>5340</v>
      </c>
      <c r="D153" s="423"/>
      <c r="E153" s="423"/>
      <c r="F153" s="65"/>
      <c r="H153" s="64"/>
      <c r="I153" s="413" t="s">
        <v>8097</v>
      </c>
      <c r="J153" s="414"/>
      <c r="K153" s="415"/>
      <c r="L153" s="65"/>
    </row>
    <row r="154" spans="2:12" ht="3" customHeight="1">
      <c r="B154" s="64"/>
      <c r="F154" s="65"/>
      <c r="H154" s="64"/>
      <c r="L154" s="65"/>
    </row>
    <row r="155" spans="2:12" ht="15" customHeight="1" thickBot="1">
      <c r="B155" s="66"/>
      <c r="C155" s="67"/>
      <c r="D155" s="67"/>
      <c r="E155" s="67"/>
      <c r="F155" s="68"/>
      <c r="H155" s="64"/>
      <c r="I155" s="416" t="s">
        <v>8133</v>
      </c>
      <c r="J155" s="416"/>
      <c r="K155" s="416"/>
      <c r="L155" s="65"/>
    </row>
    <row r="156" spans="2:12" ht="3" customHeight="1">
      <c r="H156" s="64"/>
      <c r="L156" s="65"/>
    </row>
    <row r="157" spans="2:12" ht="15" customHeight="1">
      <c r="H157" s="64"/>
      <c r="L157" s="65"/>
    </row>
    <row r="158" spans="2:12" ht="3" customHeight="1">
      <c r="H158" s="64"/>
      <c r="L158" s="65"/>
    </row>
    <row r="159" spans="2:12" ht="15" customHeight="1">
      <c r="H159" s="64"/>
      <c r="I159" s="396" t="s">
        <v>8131</v>
      </c>
      <c r="J159" s="396"/>
      <c r="K159" s="396"/>
      <c r="L159" s="65"/>
    </row>
    <row r="160" spans="2:12" ht="3" customHeight="1">
      <c r="H160" s="64"/>
      <c r="I160" s="223"/>
      <c r="J160" s="223"/>
      <c r="K160" s="223"/>
      <c r="L160" s="65"/>
    </row>
    <row r="161" spans="8:12" ht="15" customHeight="1">
      <c r="H161" s="64"/>
      <c r="I161" s="406">
        <v>35000000</v>
      </c>
      <c r="J161" s="406"/>
      <c r="K161" s="406"/>
      <c r="L161" s="65"/>
    </row>
    <row r="162" spans="8:12" ht="3" customHeight="1">
      <c r="H162" s="64"/>
      <c r="L162" s="65"/>
    </row>
    <row r="163" spans="8:12" ht="15" customHeight="1">
      <c r="H163" s="64"/>
      <c r="I163" s="407" t="s">
        <v>5351</v>
      </c>
      <c r="J163" s="407"/>
      <c r="K163" s="407"/>
      <c r="L163" s="65"/>
    </row>
    <row r="164" spans="8:12" ht="3" customHeight="1">
      <c r="H164" s="64"/>
      <c r="L164" s="65"/>
    </row>
    <row r="165" spans="8:12" ht="15" customHeight="1">
      <c r="H165" s="64"/>
      <c r="I165" s="173"/>
      <c r="J165" s="249" t="str">
        <f>_xlfn.UNICHAR(9312)</f>
        <v>①</v>
      </c>
      <c r="K165" s="171">
        <f>'UC Int'!$O$78</f>
        <v>0</v>
      </c>
      <c r="L165" s="65"/>
    </row>
    <row r="166" spans="8:12" ht="3" customHeight="1">
      <c r="H166" s="64"/>
      <c r="I166" s="173"/>
      <c r="J166" s="250"/>
      <c r="L166" s="65"/>
    </row>
    <row r="167" spans="8:12" ht="15" customHeight="1">
      <c r="H167" s="64"/>
      <c r="I167" s="172"/>
      <c r="J167" s="249" t="str">
        <f>_xlfn.UNICHAR(9313)</f>
        <v>②</v>
      </c>
      <c r="K167" s="171">
        <f>'UC Int'!$O$79</f>
        <v>0</v>
      </c>
      <c r="L167" s="65"/>
    </row>
    <row r="168" spans="8:12" ht="3" customHeight="1">
      <c r="H168" s="64"/>
      <c r="I168" s="173"/>
      <c r="J168" s="250"/>
      <c r="L168" s="65"/>
    </row>
    <row r="169" spans="8:12" ht="15" customHeight="1">
      <c r="H169" s="64"/>
      <c r="I169" s="172"/>
      <c r="J169" s="249" t="str">
        <f>_xlfn.UNICHAR(9314)</f>
        <v>③</v>
      </c>
      <c r="K169" s="171">
        <f>'UC Int'!$O$80</f>
        <v>0</v>
      </c>
      <c r="L169" s="65"/>
    </row>
    <row r="170" spans="8:12" ht="3" customHeight="1">
      <c r="H170" s="64"/>
      <c r="I170" s="173"/>
      <c r="J170" s="250"/>
      <c r="L170" s="65"/>
    </row>
    <row r="171" spans="8:12" ht="15" customHeight="1">
      <c r="H171" s="64"/>
      <c r="I171" s="172"/>
      <c r="J171" s="249" t="str">
        <f>_xlfn.UNICHAR(9315)</f>
        <v>④</v>
      </c>
      <c r="K171" s="171">
        <f>'UC Int'!$O$81</f>
        <v>0</v>
      </c>
      <c r="L171" s="65"/>
    </row>
    <row r="172" spans="8:12" ht="3" customHeight="1">
      <c r="H172" s="64"/>
      <c r="I172" s="174"/>
      <c r="J172" s="251"/>
      <c r="K172" s="223"/>
      <c r="L172" s="65"/>
    </row>
    <row r="173" spans="8:12" ht="15" customHeight="1">
      <c r="H173" s="64"/>
      <c r="I173" s="172"/>
      <c r="J173" s="249" t="str">
        <f>_xlfn.UNICHAR(9316)</f>
        <v>⑤</v>
      </c>
      <c r="K173" s="171">
        <f>'UC Int'!$O$7882</f>
        <v>0</v>
      </c>
      <c r="L173" s="65"/>
    </row>
    <row r="174" spans="8:12" ht="3" customHeight="1">
      <c r="H174" s="64"/>
      <c r="L174" s="65"/>
    </row>
    <row r="175" spans="8:12" ht="15" customHeight="1">
      <c r="H175" s="64"/>
      <c r="I175" s="408" t="s">
        <v>8095</v>
      </c>
      <c r="J175" s="409"/>
      <c r="K175" s="410"/>
      <c r="L175" s="65"/>
    </row>
    <row r="176" spans="8:12" ht="3" customHeight="1">
      <c r="H176" s="64"/>
      <c r="I176" s="227"/>
      <c r="J176" s="228"/>
      <c r="K176" s="229"/>
      <c r="L176" s="65"/>
    </row>
    <row r="177" spans="8:12" ht="15" customHeight="1">
      <c r="H177" s="64"/>
      <c r="I177" s="402" t="s">
        <v>8096</v>
      </c>
      <c r="J177" s="403"/>
      <c r="K177" s="404"/>
      <c r="L177" s="65"/>
    </row>
    <row r="178" spans="8:12" ht="3" customHeight="1">
      <c r="H178" s="64"/>
      <c r="I178" s="230"/>
      <c r="J178" s="48"/>
      <c r="K178" s="231"/>
      <c r="L178" s="65"/>
    </row>
    <row r="179" spans="8:12" ht="15" customHeight="1">
      <c r="H179" s="64"/>
      <c r="I179" s="413" t="s">
        <v>8097</v>
      </c>
      <c r="J179" s="414"/>
      <c r="K179" s="415"/>
      <c r="L179" s="65"/>
    </row>
    <row r="180" spans="8:12" ht="3" customHeight="1">
      <c r="H180" s="64"/>
      <c r="L180" s="65"/>
    </row>
    <row r="181" spans="8:12" ht="15" customHeight="1">
      <c r="H181" s="64"/>
      <c r="I181" s="416" t="s">
        <v>8133</v>
      </c>
      <c r="J181" s="416"/>
      <c r="K181" s="416"/>
      <c r="L181" s="65"/>
    </row>
    <row r="182" spans="8:12" ht="3" customHeight="1">
      <c r="H182" s="64"/>
      <c r="L182" s="65"/>
    </row>
    <row r="183" spans="8:12" ht="15" customHeight="1">
      <c r="H183" s="64"/>
      <c r="L183" s="65"/>
    </row>
    <row r="184" spans="8:12" ht="3" customHeight="1">
      <c r="H184" s="64"/>
      <c r="L184" s="65"/>
    </row>
    <row r="185" spans="8:12" ht="15" customHeight="1" thickBot="1">
      <c r="H185" s="66"/>
      <c r="I185" s="67"/>
      <c r="J185" s="67"/>
      <c r="K185" s="67"/>
      <c r="L185" s="68"/>
    </row>
    <row r="186" spans="8:12" ht="3" customHeight="1"/>
    <row r="188" spans="8:12" ht="3" customHeight="1"/>
    <row r="190" spans="8:12" ht="3" customHeight="1"/>
    <row r="192" spans="8:12" ht="3" customHeight="1"/>
    <row r="194" ht="3" customHeight="1"/>
    <row r="196" ht="3" customHeight="1"/>
    <row r="198" ht="3" customHeight="1"/>
    <row r="200" ht="3" customHeight="1"/>
    <row r="202" ht="3" customHeight="1"/>
    <row r="204" ht="3" customHeight="1"/>
    <row r="206" ht="3" customHeight="1"/>
    <row r="208" ht="3" customHeight="1"/>
    <row r="210" ht="3" customHeight="1"/>
    <row r="212" ht="3" customHeight="1"/>
    <row r="214" ht="3" customHeight="1"/>
    <row r="216" ht="3" customHeight="1"/>
    <row r="218" ht="3" customHeight="1"/>
    <row r="220" ht="3" customHeight="1"/>
    <row r="222" ht="3" customHeight="1"/>
    <row r="224" ht="3" customHeight="1"/>
    <row r="226" ht="3" customHeight="1"/>
    <row r="228" ht="3" customHeight="1"/>
    <row r="230" ht="3" customHeight="1"/>
    <row r="232" ht="3" customHeight="1"/>
    <row r="234" ht="3" customHeight="1"/>
    <row r="236" ht="3" customHeight="1"/>
    <row r="238" ht="3" customHeight="1"/>
    <row r="240" ht="3" customHeight="1"/>
    <row r="242" ht="3" customHeight="1"/>
    <row r="244" ht="3" customHeight="1"/>
    <row r="246" ht="3" customHeight="1"/>
    <row r="248" ht="3" customHeight="1"/>
    <row r="250" ht="3" customHeight="1"/>
    <row r="252" ht="3" customHeight="1"/>
    <row r="254" ht="3" customHeight="1"/>
    <row r="256" ht="3" customHeight="1"/>
    <row r="258" ht="3" customHeight="1"/>
    <row r="260" ht="3" customHeight="1"/>
    <row r="262" ht="3" customHeight="1"/>
    <row r="264" ht="3" customHeight="1"/>
    <row r="266" ht="3" customHeight="1"/>
    <row r="268" ht="3" customHeight="1"/>
    <row r="270" ht="3" customHeight="1"/>
    <row r="272" ht="3" customHeight="1"/>
    <row r="274" ht="3" customHeight="1"/>
    <row r="276" ht="3" customHeight="1"/>
  </sheetData>
  <mergeCells count="120">
    <mergeCell ref="O5:S5"/>
    <mergeCell ref="O19:S19"/>
    <mergeCell ref="O23:S23"/>
    <mergeCell ref="O33:S33"/>
    <mergeCell ref="O25:S25"/>
    <mergeCell ref="O75:S75"/>
    <mergeCell ref="O63:S63"/>
    <mergeCell ref="O11:S11"/>
    <mergeCell ref="O27:S27"/>
    <mergeCell ref="O15:S15"/>
    <mergeCell ref="O17:S17"/>
    <mergeCell ref="I181:K181"/>
    <mergeCell ref="C93:E93"/>
    <mergeCell ref="C85:E85"/>
    <mergeCell ref="O35:S35"/>
    <mergeCell ref="O21:S21"/>
    <mergeCell ref="I133:K133"/>
    <mergeCell ref="I135:K135"/>
    <mergeCell ref="I75:K75"/>
    <mergeCell ref="I179:K179"/>
    <mergeCell ref="C111:E111"/>
    <mergeCell ref="I107:K107"/>
    <mergeCell ref="I99:K99"/>
    <mergeCell ref="C87:E87"/>
    <mergeCell ref="C89:E89"/>
    <mergeCell ref="C91:E91"/>
    <mergeCell ref="C81:E81"/>
    <mergeCell ref="C149:E149"/>
    <mergeCell ref="I127:K127"/>
    <mergeCell ref="I163:K163"/>
    <mergeCell ref="I159:K159"/>
    <mergeCell ref="I161:K161"/>
    <mergeCell ref="C151:E151"/>
    <mergeCell ref="I155:K155"/>
    <mergeCell ref="C147:E147"/>
    <mergeCell ref="I151:K151"/>
    <mergeCell ref="W101:Y101"/>
    <mergeCell ref="W127:Y127"/>
    <mergeCell ref="I131:K131"/>
    <mergeCell ref="I125:K125"/>
    <mergeCell ref="W125:Y125"/>
    <mergeCell ref="I177:K177"/>
    <mergeCell ref="I175:K175"/>
    <mergeCell ref="I129:K129"/>
    <mergeCell ref="W129:Y129"/>
    <mergeCell ref="C153:E153"/>
    <mergeCell ref="W107:Y107"/>
    <mergeCell ref="C131:E131"/>
    <mergeCell ref="I109:K109"/>
    <mergeCell ref="C103:E103"/>
    <mergeCell ref="C95:E95"/>
    <mergeCell ref="C97:E97"/>
    <mergeCell ref="I95:K95"/>
    <mergeCell ref="W109:Y109"/>
    <mergeCell ref="C107:E107"/>
    <mergeCell ref="C109:E109"/>
    <mergeCell ref="C101:E101"/>
    <mergeCell ref="W99:Y99"/>
    <mergeCell ref="C145:E145"/>
    <mergeCell ref="I123:K123"/>
    <mergeCell ref="W123:Y123"/>
    <mergeCell ref="C143:E143"/>
    <mergeCell ref="I121:K121"/>
    <mergeCell ref="W121:Y121"/>
    <mergeCell ref="C133:E133"/>
    <mergeCell ref="C135:E135"/>
    <mergeCell ref="C137:E137"/>
    <mergeCell ref="C105:E105"/>
    <mergeCell ref="I101:K101"/>
    <mergeCell ref="C83:E83"/>
    <mergeCell ref="W75:Y75"/>
    <mergeCell ref="C77:E77"/>
    <mergeCell ref="W95:Y95"/>
    <mergeCell ref="I97:K97"/>
    <mergeCell ref="C71:E71"/>
    <mergeCell ref="D55:D57"/>
    <mergeCell ref="E55:E57"/>
    <mergeCell ref="W97:Y97"/>
    <mergeCell ref="C33:E33"/>
    <mergeCell ref="C35:E35"/>
    <mergeCell ref="C27:C29"/>
    <mergeCell ref="C21:C25"/>
    <mergeCell ref="W37:Y37"/>
    <mergeCell ref="C79:E79"/>
    <mergeCell ref="W55:Y55"/>
    <mergeCell ref="C37:E37"/>
    <mergeCell ref="I49:K49"/>
    <mergeCell ref="I71:K71"/>
    <mergeCell ref="E39:E41"/>
    <mergeCell ref="E47:E49"/>
    <mergeCell ref="D39:D41"/>
    <mergeCell ref="D47:D49"/>
    <mergeCell ref="W77:Y77"/>
    <mergeCell ref="C45:E45"/>
    <mergeCell ref="W57:Y57"/>
    <mergeCell ref="K17:K21"/>
    <mergeCell ref="Q3:S3"/>
    <mergeCell ref="I25:K25"/>
    <mergeCell ref="I153:K153"/>
    <mergeCell ref="I149:K149"/>
    <mergeCell ref="W19:Y19"/>
    <mergeCell ref="C63:E63"/>
    <mergeCell ref="W15:Y15"/>
    <mergeCell ref="W17:Y17"/>
    <mergeCell ref="C5:C15"/>
    <mergeCell ref="W9:Y9"/>
    <mergeCell ref="W11:Y11"/>
    <mergeCell ref="W13:Y13"/>
    <mergeCell ref="W5:Y5"/>
    <mergeCell ref="W7:Y7"/>
    <mergeCell ref="I5:K5"/>
    <mergeCell ref="W33:Y33"/>
    <mergeCell ref="W35:Y35"/>
    <mergeCell ref="W29:Y29"/>
    <mergeCell ref="C69:E69"/>
    <mergeCell ref="W31:Y31"/>
    <mergeCell ref="W21:Y21"/>
    <mergeCell ref="C67:E67"/>
    <mergeCell ref="W27:Y27"/>
    <mergeCell ref="C65:E65"/>
  </mergeCells>
  <conditionalFormatting sqref="I107">
    <cfRule type="cellIs" dxfId="29" priority="47" operator="lessThanOrEqual">
      <formula>#REF!</formula>
    </cfRule>
  </conditionalFormatting>
  <conditionalFormatting sqref="I161">
    <cfRule type="cellIs" dxfId="28" priority="46" operator="lessThanOrEqual">
      <formula>#REF!</formula>
    </cfRule>
  </conditionalFormatting>
  <conditionalFormatting sqref="O51">
    <cfRule type="notContainsBlanks" dxfId="27" priority="52">
      <formula>LEN(TRIM(O51))&gt;0</formula>
    </cfRule>
  </conditionalFormatting>
  <conditionalFormatting sqref="O53">
    <cfRule type="notContainsBlanks" dxfId="26" priority="18">
      <formula>LEN(TRIM(O53))&gt;0</formula>
    </cfRule>
  </conditionalFormatting>
  <conditionalFormatting sqref="O55">
    <cfRule type="notContainsBlanks" dxfId="25" priority="17">
      <formula>LEN(TRIM(O55))&gt;0</formula>
    </cfRule>
  </conditionalFormatting>
  <conditionalFormatting sqref="O57">
    <cfRule type="notContainsBlanks" dxfId="24" priority="13">
      <formula>LEN(TRIM(O57))&gt;0</formula>
    </cfRule>
  </conditionalFormatting>
  <conditionalFormatting sqref="O63">
    <cfRule type="notContainsBlanks" dxfId="23" priority="48">
      <formula>LEN(TRIM(O63))&gt;0</formula>
    </cfRule>
  </conditionalFormatting>
  <conditionalFormatting sqref="O65">
    <cfRule type="notContainsBlanks" dxfId="22" priority="30">
      <formula>LEN(TRIM(O65))&gt;0</formula>
    </cfRule>
  </conditionalFormatting>
  <conditionalFormatting sqref="O67">
    <cfRule type="notContainsBlanks" dxfId="21" priority="28">
      <formula>LEN(TRIM(O67))&gt;0</formula>
    </cfRule>
  </conditionalFormatting>
  <conditionalFormatting sqref="O69">
    <cfRule type="notContainsBlanks" dxfId="20" priority="7">
      <formula>LEN(TRIM(O69))&gt;0</formula>
    </cfRule>
  </conditionalFormatting>
  <conditionalFormatting sqref="O75">
    <cfRule type="colorScale" priority="2">
      <colorScale>
        <cfvo type="min"/>
        <cfvo type="percentile" val="50"/>
        <cfvo type="max"/>
        <color rgb="FFF8696B"/>
        <color rgb="FFFCFCFF"/>
        <color rgb="FF5A8AC6"/>
      </colorScale>
    </cfRule>
  </conditionalFormatting>
  <conditionalFormatting sqref="O19:S19">
    <cfRule type="notContainsBlanks" dxfId="19" priority="1">
      <formula>LEN(TRIM(O19))&gt;0</formula>
    </cfRule>
  </conditionalFormatting>
  <conditionalFormatting sqref="Q51">
    <cfRule type="notContainsBlanks" dxfId="18" priority="54">
      <formula>LEN(TRIM(Q51))&gt;0</formula>
    </cfRule>
  </conditionalFormatting>
  <conditionalFormatting sqref="Q53">
    <cfRule type="notContainsBlanks" dxfId="17" priority="16">
      <formula>LEN(TRIM(Q53))&gt;0</formula>
    </cfRule>
  </conditionalFormatting>
  <conditionalFormatting sqref="Q55">
    <cfRule type="notContainsBlanks" dxfId="16" priority="19">
      <formula>LEN(TRIM(Q55))&gt;0</formula>
    </cfRule>
  </conditionalFormatting>
  <conditionalFormatting sqref="Q57">
    <cfRule type="notContainsBlanks" dxfId="15" priority="14">
      <formula>LEN(TRIM(Q57))&gt;0</formula>
    </cfRule>
  </conditionalFormatting>
  <conditionalFormatting sqref="Q65">
    <cfRule type="notContainsBlanks" dxfId="14" priority="29">
      <formula>LEN(TRIM(Q65))&gt;0</formula>
    </cfRule>
  </conditionalFormatting>
  <conditionalFormatting sqref="Q67">
    <cfRule type="notContainsBlanks" dxfId="13" priority="27">
      <formula>LEN(TRIM(Q67))&gt;0</formula>
    </cfRule>
  </conditionalFormatting>
  <conditionalFormatting sqref="Q69">
    <cfRule type="notContainsBlanks" dxfId="12" priority="9">
      <formula>LEN(TRIM(Q69))&gt;0</formula>
    </cfRule>
  </conditionalFormatting>
  <conditionalFormatting sqref="W107">
    <cfRule type="cellIs" dxfId="11" priority="39" operator="lessThanOrEqual">
      <formula>#REF!</formula>
    </cfRule>
  </conditionalFormatting>
  <dataValidations count="8">
    <dataValidation type="list" allowBlank="1" showInputMessage="1" showErrorMessage="1" sqref="W17:Y17 I13" xr:uid="{C67EEF08-AB59-4B28-868D-682B32BC0F18}">
      <formula1>"Passenger, Commercial"</formula1>
    </dataValidation>
    <dataValidation type="list" allowBlank="1" showInputMessage="1" showErrorMessage="1" sqref="K61 W57" xr:uid="{C27CA01B-68DC-44D0-AC4B-BBE9F451A0B1}">
      <formula1>"Pribadi (milik sendiri), nama anggota Keluarga (dalam 1 KK), Badan Hukum Usaha (sendiri), Orang lain"</formula1>
    </dataValidation>
    <dataValidation type="list" allowBlank="1" showInputMessage="1" showErrorMessage="1" sqref="W9" xr:uid="{57AD0E80-792F-41D2-BAE2-01B9A53A8482}">
      <formula1>"Perorangan, Badan Hukum Usaha"</formula1>
    </dataValidation>
    <dataValidation type="list" allowBlank="1" showInputMessage="1" showErrorMessage="1" sqref="I33 I37 K37 K33" xr:uid="{DFFAB0D3-57EA-4D81-986E-84A7B1C47817}">
      <formula1>"Ya, Tidak"</formula1>
    </dataValidation>
    <dataValidation type="list" allowBlank="1" showInputMessage="1" showErrorMessage="1" sqref="I61:K61" xr:uid="{6D25280B-105E-42EE-9E70-02882EE2EE4A}">
      <formula1>"ADDB, ADDM"</formula1>
    </dataValidation>
    <dataValidation type="list" allowBlank="1" showInputMessage="1" showErrorMessage="1" sqref="I65" xr:uid="{5D74FB13-0272-43CA-8C49-77141DD2DEB7}">
      <formula1>"0, 1, 2, 3, 4, 5, 6"</formula1>
    </dataValidation>
    <dataValidation type="list" allowBlank="1" showInputMessage="1" showErrorMessage="1" sqref="K29" xr:uid="{BF035092-F5B8-4AA8-A315-43F33CF3E868}">
      <formula1>"BATAS BAWAH, BATAS ATAS"</formula1>
    </dataValidation>
    <dataValidation type="list" allowBlank="1" showInputMessage="1" showErrorMessage="1" sqref="O15:S15 I9" xr:uid="{8241EE79-8089-4818-8B86-03AEE98E5DFE}">
      <formula1>"Perorangan (Non Wiraswasta), Perorangan (Wiraswasta), Badan Hukum Usaha"</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4" id="{2D96C131-6191-4BA9-9E30-F4C39263A7B0}">
            <x14:iconSet iconSet="3Symbols" showValue="0" custom="1">
              <x14:cfvo type="percent">
                <xm:f>0</xm:f>
              </x14:cfvo>
              <x14:cfvo type="num">
                <xm:f>1</xm:f>
              </x14:cfvo>
              <x14:cfvo type="num">
                <xm:f>2</xm:f>
              </x14:cfvo>
              <x14:cfIcon iconSet="5Quarters" iconId="0"/>
              <x14:cfIcon iconSet="3Symbols" iconId="0"/>
              <x14:cfIcon iconSet="3Symbols" iconId="2"/>
            </x14:iconSet>
          </x14:cfRule>
          <xm:sqref>S37</xm:sqref>
        </x14:conditionalFormatting>
        <x14:conditionalFormatting xmlns:xm="http://schemas.microsoft.com/office/excel/2006/main">
          <x14:cfRule type="iconSet" priority="11" id="{49C02162-554B-4BCE-927C-D92090C30A06}">
            <x14:iconSet iconSet="3Symbols" showValue="0" custom="1">
              <x14:cfvo type="percent">
                <xm:f>0</xm:f>
              </x14:cfvo>
              <x14:cfvo type="num">
                <xm:f>1</xm:f>
              </x14:cfvo>
              <x14:cfvo type="num">
                <xm:f>2</xm:f>
              </x14:cfvo>
              <x14:cfIcon iconSet="5Quarters" iconId="0"/>
              <x14:cfIcon iconSet="3Symbols" iconId="0"/>
              <x14:cfIcon iconSet="3Symbols" iconId="2"/>
            </x14:iconSet>
          </x14:cfRule>
          <xm:sqref>S57 S55 S53 S51 S49 S47 S45 S43 S41 S39</xm:sqref>
        </x14:conditionalFormatting>
        <x14:conditionalFormatting xmlns:xm="http://schemas.microsoft.com/office/excel/2006/main">
          <x14:cfRule type="iconSet" priority="10" id="{0CD368BA-039B-4304-94BD-2D2819CD4877}">
            <x14:iconSet iconSet="3Symbols" showValue="0" custom="1">
              <x14:cfvo type="percent">
                <xm:f>0</xm:f>
              </x14:cfvo>
              <x14:cfvo type="num">
                <xm:f>1</xm:f>
              </x14:cfvo>
              <x14:cfvo type="num">
                <xm:f>2</xm:f>
              </x14:cfvo>
              <x14:cfIcon iconSet="5Quarters" iconId="0"/>
              <x14:cfIcon iconSet="3Symbols" iconId="0"/>
              <x14:cfIcon iconSet="3Symbols" iconId="2"/>
            </x14:iconSet>
          </x14:cfRule>
          <xm:sqref>S67 S65</xm:sqref>
        </x14:conditionalFormatting>
        <x14:conditionalFormatting xmlns:xm="http://schemas.microsoft.com/office/excel/2006/main">
          <x14:cfRule type="iconSet" priority="6" id="{E0867777-011C-4DCC-A1BD-337E9E5C691D}">
            <x14:iconSet iconSet="3Symbols" showValue="0" custom="1">
              <x14:cfvo type="percent">
                <xm:f>0</xm:f>
              </x14:cfvo>
              <x14:cfvo type="num">
                <xm:f>1</xm:f>
              </x14:cfvo>
              <x14:cfvo type="num">
                <xm:f>2</xm:f>
              </x14:cfvo>
              <x14:cfIcon iconSet="5Quarters" iconId="0"/>
              <x14:cfIcon iconSet="3Symbols" iconId="0"/>
              <x14:cfIcon iconSet="3Symbols" iconId="2"/>
            </x14:iconSet>
          </x14:cfRule>
          <xm:sqref>S69</xm:sqref>
        </x14:conditionalFormatting>
        <x14:conditionalFormatting xmlns:xm="http://schemas.microsoft.com/office/excel/2006/main">
          <x14:cfRule type="iconSet" priority="4" id="{150C34A8-EB4E-4002-BB34-0CD393B58799}">
            <x14:iconSet iconSet="3Symbols" showValue="0" custom="1">
              <x14:cfvo type="percent">
                <xm:f>0</xm:f>
              </x14:cfvo>
              <x14:cfvo type="num">
                <xm:f>1</xm:f>
              </x14:cfvo>
              <x14:cfvo type="num">
                <xm:f>2</xm:f>
              </x14:cfvo>
              <x14:cfIcon iconSet="5Quarters" iconId="0"/>
              <x14:cfIcon iconSet="3Symbols" iconId="0"/>
              <x14:cfIcon iconSet="3Symbols" iconId="2"/>
            </x14:iconSet>
          </x14:cfRule>
          <xm:sqref>S77</xm:sqref>
        </x14:conditionalFormatting>
        <x14:conditionalFormatting xmlns:xm="http://schemas.microsoft.com/office/excel/2006/main">
          <x14:cfRule type="iconSet" priority="3" id="{FE4EBC5C-8072-41DF-876E-ADBC1B796E64}">
            <x14:iconSet iconSet="3Symbols" showValue="0" custom="1">
              <x14:cfvo type="percent">
                <xm:f>0</xm:f>
              </x14:cfvo>
              <x14:cfvo type="num">
                <xm:f>1</xm:f>
              </x14:cfvo>
              <x14:cfvo type="num">
                <xm:f>2</xm:f>
              </x14:cfvo>
              <x14:cfIcon iconSet="5Quarters" iconId="0"/>
              <x14:cfIcon iconSet="3Symbols" iconId="0"/>
              <x14:cfIcon iconSet="3Symbols" iconId="2"/>
            </x14:iconSet>
          </x14:cfRule>
          <xm:sqref>S97 S95 S93 S91 S89 S87 S85 S83 S81 S79</xm:sqref>
        </x14:conditionalFormatting>
      </x14:conditionalFormattings>
    </ext>
    <ext xmlns:x14="http://schemas.microsoft.com/office/spreadsheetml/2009/9/main" uri="{CCE6A557-97BC-4b89-ADB6-D9C93CAAB3DF}">
      <x14:dataValidations xmlns:xm="http://schemas.microsoft.com/office/excel/2006/main" count="26">
        <x14:dataValidation type="list" allowBlank="1" showInputMessage="1" showErrorMessage="1" xr:uid="{6D0F7EB5-8D83-4694-BDF2-F16A5CC6E79E}">
          <x14:formula1>
            <xm:f>'PHPM 1 DT Ext'!$C$5:$C$21</xm:f>
          </x14:formula1>
          <xm:sqref>W37</xm:sqref>
        </x14:dataValidation>
        <x14:dataValidation type="list" allowBlank="1" showInputMessage="1" showErrorMessage="1" xr:uid="{93D26085-E6D3-480D-B68B-33728665E1F5}">
          <x14:formula1>
            <xm:f>'Data Int'!$K$5:$K$27</xm:f>
          </x14:formula1>
          <xm:sqref>C95:E95</xm:sqref>
        </x14:dataValidation>
        <x14:dataValidation type="list" allowBlank="1" showInputMessage="1" showErrorMessage="1" xr:uid="{224666EA-EA1B-4797-A223-A7626B49D860}">
          <x14:formula1>
            <xm:f>'Data Ext'!$C$19:$C$20</xm:f>
          </x14:formula1>
          <xm:sqref>R89</xm:sqref>
        </x14:dataValidation>
        <x14:dataValidation type="list" allowBlank="1" showInputMessage="1" showErrorMessage="1" xr:uid="{7C1AD1E6-FF7C-4200-99A2-CDC74BDF6F02}">
          <x14:formula1>
            <xm:f>'Data Ext'!$E$23:$E$27</xm:f>
          </x14:formula1>
          <xm:sqref>J22:K24 W22:Y26 J26:K26 I22:I23</xm:sqref>
        </x14:dataValidation>
        <x14:dataValidation type="list" allowBlank="1" showInputMessage="1" showErrorMessage="1" xr:uid="{8980B347-5D48-4FA7-9216-DB221F65ACD8}">
          <x14:formula1>
            <xm:f>'Data Ext'!$C$79:$C$84</xm:f>
          </x14:formula1>
          <xm:sqref>W13:Y13</xm:sqref>
        </x14:dataValidation>
        <x14:dataValidation type="list" allowBlank="1" showInputMessage="1" showErrorMessage="1" xr:uid="{79C19868-9D57-43D4-B44D-1A2991C2285D}">
          <x14:formula1>
            <xm:f>'PHPM 2 DT Ext'!$Q$4:$Q$143</xm:f>
          </x14:formula1>
          <xm:sqref>W33:Y33 K61</xm:sqref>
        </x14:dataValidation>
        <x14:dataValidation type="list" allowBlank="1" showInputMessage="1" showErrorMessage="1" xr:uid="{124F2404-9FF8-4FD8-9032-688415DC2DD7}">
          <x14:formula1>
            <xm:f>'PHPM 2 DT Ext'!$K$4:$K$36</xm:f>
          </x14:formula1>
          <xm:sqref>W29:Y29</xm:sqref>
        </x14:dataValidation>
        <x14:dataValidation type="list" allowBlank="1" showInputMessage="1" showErrorMessage="1" xr:uid="{FB9844C0-E8C6-404B-A334-A1C1AA041499}">
          <x14:formula1>
            <xm:f>'PHPM 2 DT Ext'!$G$4:$G$26</xm:f>
          </x14:formula1>
          <xm:sqref>W21:Y21</xm:sqref>
        </x14:dataValidation>
        <x14:dataValidation type="list" allowBlank="1" showInputMessage="1" showErrorMessage="1" xr:uid="{92B78824-F22E-4775-902F-AC83FF105B53}">
          <x14:formula1>
            <xm:f>'PHPM 1 DT Ext'!$F$5:$F$30</xm:f>
          </x14:formula1>
          <xm:sqref>K13</xm:sqref>
        </x14:dataValidation>
        <x14:dataValidation type="list" allowBlank="1" showInputMessage="1" showErrorMessage="1" xr:uid="{010FFBFF-800C-42FF-AF2F-9D91C8BDADB5}">
          <x14:formula1>
            <xm:f>'Data Int'!$E$32:$E$35</xm:f>
          </x14:formula1>
          <xm:sqref>I29</xm:sqref>
        </x14:dataValidation>
        <x14:dataValidation type="list" allowBlank="1" showInputMessage="1" showErrorMessage="1" xr:uid="{A58DE445-A571-4DA4-B824-18764BFBF87A}">
          <x14:formula1>
            <xm:f>'Asr Int'!$H$47:$H$57</xm:f>
          </x14:formula1>
          <xm:sqref>I41</xm:sqref>
        </x14:dataValidation>
        <x14:dataValidation type="list" allowBlank="1" showInputMessage="1" showErrorMessage="1" xr:uid="{9A1F4BDD-4F78-41DC-85C8-4F980F78068A}">
          <x14:formula1>
            <xm:f>'Asr Int'!$I$47:$I$50</xm:f>
          </x14:formula1>
          <xm:sqref>K41</xm:sqref>
        </x14:dataValidation>
        <x14:dataValidation type="list" allowBlank="1" showInputMessage="1" showErrorMessage="1" xr:uid="{67B067A7-B340-4F9A-A07E-1696C17E5F13}">
          <x14:formula1>
            <xm:f>'Asr Int'!$K$47:$K$50</xm:f>
          </x14:formula1>
          <xm:sqref>K45</xm:sqref>
        </x14:dataValidation>
        <x14:dataValidation type="list" allowBlank="1" showInputMessage="1" showErrorMessage="1" xr:uid="{A7AFAF00-C9E6-48A7-8A1A-B17F915C4691}">
          <x14:formula1>
            <xm:f>'Data Int'!$C$15:$C$17</xm:f>
          </x14:formula1>
          <xm:sqref>C145:E145</xm:sqref>
        </x14:dataValidation>
        <x14:dataValidation type="list" allowBlank="1" showInputMessage="1" showErrorMessage="1" xr:uid="{6EAFD4D6-B618-4555-B732-4BDB255F0C27}">
          <x14:formula1>
            <xm:f>'Data Int'!$E$23:$E$28</xm:f>
          </x14:formula1>
          <xm:sqref>C149:E149</xm:sqref>
        </x14:dataValidation>
        <x14:dataValidation type="list" allowBlank="1" showInputMessage="1" showErrorMessage="1" xr:uid="{9FB6DC2E-7B29-4672-9B51-CA03A28FBCB8}">
          <x14:formula1>
            <xm:f>'Asr Int'!$I$47:$I$49</xm:f>
          </x14:formula1>
          <xm:sqref>I45</xm:sqref>
        </x14:dataValidation>
        <x14:dataValidation type="list" allowBlank="1" showInputMessage="1" showErrorMessage="1" xr:uid="{761352AC-27C0-40CC-A2DF-D7A1B79E08AB}">
          <x14:formula1>
            <xm:f>'PHPM 1 DT Int'!$C$5:$C$21</xm:f>
          </x14:formula1>
          <xm:sqref>I21</xm:sqref>
        </x14:dataValidation>
        <x14:dataValidation type="list" allowBlank="1" showInputMessage="1" showErrorMessage="1" xr:uid="{3C42E627-4AE1-4F09-84C5-0718A04AE292}">
          <x14:formula1>
            <xm:f>'Data Ext'!$C$5:$C$13</xm:f>
          </x14:formula1>
          <xm:sqref>C84 C91</xm:sqref>
        </x14:dataValidation>
        <x14:dataValidation type="list" allowBlank="1" showInputMessage="1" showErrorMessage="1" xr:uid="{415A6E65-B523-4378-B385-2FEFB36F0FBF}">
          <x14:formula1>
            <xm:f>'Data Int'!$I$5:$I$23</xm:f>
          </x14:formula1>
          <xm:sqref>C93:E93</xm:sqref>
        </x14:dataValidation>
        <x14:dataValidation type="list" allowBlank="1" showInputMessage="1" showErrorMessage="1" xr:uid="{CF88BDAC-BC10-4020-9199-CBC12597127E}">
          <x14:formula1>
            <xm:f>'Data Int'!$F$32:$F$44</xm:f>
          </x14:formula1>
          <xm:sqref>C153:E153</xm:sqref>
        </x14:dataValidation>
        <x14:dataValidation type="list" allowBlank="1" showInputMessage="1" showErrorMessage="1" xr:uid="{091E1839-1067-4DA0-9886-DB1C41732F33}">
          <x14:formula1>
            <xm:f>'Data Int'!$C$68:$C$71</xm:f>
          </x14:formula1>
          <xm:sqref>O19:S19</xm:sqref>
        </x14:dataValidation>
        <x14:dataValidation type="list" allowBlank="1" showInputMessage="1" showErrorMessage="1" xr:uid="{3A6D8D40-B7DF-43F9-8362-8FDE260D18D5}">
          <x14:formula1>
            <xm:f>'PHPM 2 DT Int'!$K$4:$K$36</xm:f>
          </x14:formula1>
          <xm:sqref>I17</xm:sqref>
        </x14:dataValidation>
        <x14:dataValidation type="list" allowBlank="1" showInputMessage="1" showErrorMessage="1" xr:uid="{99291717-FBE7-4689-B3E6-D2E5447E9A81}">
          <x14:formula1>
            <xm:f>'PHPM 2 DT Int'!$Q$4:$Q$143</xm:f>
          </x14:formula1>
          <xm:sqref>K17</xm:sqref>
        </x14:dataValidation>
        <x14:dataValidation type="list" allowBlank="1" showInputMessage="1" showErrorMessage="1" xr:uid="{D70604DA-EB22-4FBB-A009-55B4C6072B8A}">
          <x14:formula1>
            <xm:f>'PHPM 1 DT Int'!$C$5:$C$20</xm:f>
          </x14:formula1>
          <xm:sqref>I21</xm:sqref>
        </x14:dataValidation>
        <x14:dataValidation type="list" allowBlank="1" showInputMessage="1" showErrorMessage="1" xr:uid="{6B885243-0411-464B-9157-4DA5481381BD}">
          <x14:formula1>
            <xm:f>'Data Int'!$D$15:$D$20</xm:f>
          </x14:formula1>
          <xm:sqref>K9</xm:sqref>
        </x14:dataValidation>
        <x14:dataValidation type="list" allowBlank="1" showInputMessage="1" showErrorMessage="1" xr:uid="{29A76941-C5B2-42F3-8141-34C5BCF46720}">
          <x14:formula1>
            <xm:f>'PHPM 2 DT Int'!$G$4:$G$36</xm:f>
          </x14:formula1>
          <xm:sqref>K13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8AD3-0003-4E3B-8F83-03C8503E881B}">
  <sheetPr codeName="Sheet6"/>
  <dimension ref="B2:T85"/>
  <sheetViews>
    <sheetView workbookViewId="0">
      <pane xSplit="5" ySplit="10" topLeftCell="F11" activePane="bottomRight" state="frozen"/>
      <selection pane="topRight" activeCell="F1" sqref="F1"/>
      <selection pane="bottomLeft" activeCell="A11" sqref="A11"/>
      <selection pane="bottomRight" activeCell="S14" activeCellId="3" sqref="J14:K14 M14:N14 P14:Q14 S14:T14"/>
    </sheetView>
  </sheetViews>
  <sheetFormatPr defaultColWidth="9.109375" defaultRowHeight="12"/>
  <cols>
    <col min="1" max="1" width="9.109375" style="33"/>
    <col min="2" max="2" width="5.6640625" style="33" customWidth="1"/>
    <col min="3" max="3" width="11" style="33" customWidth="1"/>
    <col min="4" max="5" width="9.6640625" style="33" customWidth="1"/>
    <col min="6" max="7" width="9.109375" style="33"/>
    <col min="8" max="8" width="12" style="33" bestFit="1" customWidth="1"/>
    <col min="9" max="16384" width="9.109375" style="33"/>
  </cols>
  <sheetData>
    <row r="2" spans="2:20">
      <c r="H2" s="164"/>
    </row>
    <row r="3" spans="2:20" ht="12" customHeight="1">
      <c r="G3" s="88"/>
      <c r="H3" s="88"/>
      <c r="I3" s="88"/>
    </row>
    <row r="4" spans="2:20" ht="12" customHeight="1">
      <c r="B4" s="475" t="s">
        <v>5323</v>
      </c>
      <c r="C4" s="475"/>
      <c r="D4" s="451" t="str">
        <f>'Home Int'!$K$13</f>
        <v>HONDA</v>
      </c>
      <c r="E4" s="452"/>
      <c r="F4" s="452"/>
      <c r="G4" s="475" t="s">
        <v>3207</v>
      </c>
      <c r="H4" s="475"/>
      <c r="I4" s="475" t="str">
        <f>'Home Int'!$I$17</f>
        <v>BRV</v>
      </c>
      <c r="J4" s="475"/>
      <c r="K4" s="475"/>
      <c r="L4" s="475"/>
      <c r="M4" s="475"/>
      <c r="N4" s="475" t="s">
        <v>1718</v>
      </c>
      <c r="O4" s="475"/>
      <c r="P4" s="155">
        <f>'Home Int'!$I$65</f>
        <v>0</v>
      </c>
      <c r="Q4" s="475" t="s">
        <v>5352</v>
      </c>
      <c r="R4" s="475"/>
      <c r="S4" s="478">
        <f>'Home Int'!$I$53</f>
        <v>0.3</v>
      </c>
      <c r="T4" s="479"/>
    </row>
    <row r="5" spans="2:20" ht="12" customHeight="1">
      <c r="B5" s="475" t="s">
        <v>5320</v>
      </c>
      <c r="C5" s="475"/>
      <c r="D5" s="451" t="str">
        <f>'Home Int'!$I$9</f>
        <v>Perorangan (Wiraswasta)</v>
      </c>
      <c r="E5" s="452"/>
      <c r="F5" s="452"/>
      <c r="G5" s="475" t="s">
        <v>5335</v>
      </c>
      <c r="H5" s="475"/>
      <c r="I5" s="475" t="str">
        <f>'Home Int'!$K$17</f>
        <v>ALL NEW BRV E CVT PRESTIGE SENSING</v>
      </c>
      <c r="J5" s="475"/>
      <c r="K5" s="475"/>
      <c r="L5" s="475"/>
      <c r="M5" s="475"/>
      <c r="N5" s="33" t="s">
        <v>5367</v>
      </c>
      <c r="O5" s="476">
        <f>'Home Int'!$I$69</f>
        <v>10000000</v>
      </c>
      <c r="P5" s="477"/>
      <c r="Q5" s="475" t="s">
        <v>5353</v>
      </c>
      <c r="R5" s="475"/>
      <c r="S5" s="478">
        <f>'Home Int'!$I$57</f>
        <v>0</v>
      </c>
      <c r="T5" s="479"/>
    </row>
    <row r="6" spans="2:20" ht="12" customHeight="1">
      <c r="B6" s="475" t="s">
        <v>3144</v>
      </c>
      <c r="C6" s="475"/>
      <c r="D6" s="484" t="str">
        <f>'Home Int'!$I$61</f>
        <v>ADDB</v>
      </c>
      <c r="E6" s="485"/>
      <c r="F6" s="485"/>
      <c r="G6" s="475" t="s">
        <v>5357</v>
      </c>
      <c r="H6" s="475"/>
      <c r="I6" s="475" t="str">
        <f>'Home Int'!$I$13</f>
        <v>Passenger</v>
      </c>
      <c r="J6" s="475"/>
      <c r="K6" s="475"/>
      <c r="L6" s="475"/>
      <c r="M6" s="475"/>
      <c r="N6" s="49" t="s">
        <v>2874</v>
      </c>
      <c r="O6" s="476">
        <f>'Home Int'!$K$65</f>
        <v>0</v>
      </c>
      <c r="P6" s="477"/>
      <c r="Q6" s="475" t="s">
        <v>5355</v>
      </c>
      <c r="R6" s="475"/>
      <c r="S6" s="480">
        <f>'Home Int'!$K$53</f>
        <v>2000000</v>
      </c>
      <c r="T6" s="481"/>
    </row>
    <row r="7" spans="2:20" ht="12" customHeight="1">
      <c r="B7" s="475" t="s">
        <v>3001</v>
      </c>
      <c r="C7" s="475"/>
      <c r="D7" s="451" t="str">
        <f>VLOOKUP('Home Int'!$K$13,'PHPM 2 DT Int'!$D$4:$E$54,2,0)</f>
        <v>Japan</v>
      </c>
      <c r="E7" s="452"/>
      <c r="F7" s="452"/>
      <c r="G7" s="475" t="s">
        <v>2871</v>
      </c>
      <c r="H7" s="475"/>
      <c r="I7" s="475" t="str">
        <f>CONCATENATE(VLOOKUP('Home Int'!$C$91,'Data Int'!$C$5:$F$12,2,0)," ",'Home Int'!$I$13," ",VLOOKUP('Home Int'!$C$91,'Data Int'!$C$5:$F$12,4,0))</f>
        <v>Reguler Passenger Sales Dealer</v>
      </c>
      <c r="J7" s="475"/>
      <c r="K7" s="475"/>
      <c r="L7" s="475"/>
      <c r="M7" s="475"/>
      <c r="N7" s="49" t="s">
        <v>5368</v>
      </c>
      <c r="O7" s="476">
        <f>'Home Int'!$K$69</f>
        <v>0</v>
      </c>
      <c r="P7" s="477"/>
      <c r="Q7" s="475" t="s">
        <v>5356</v>
      </c>
      <c r="R7" s="475"/>
      <c r="S7" s="478">
        <f>'Home Int'!$K$57</f>
        <v>0</v>
      </c>
      <c r="T7" s="479"/>
    </row>
    <row r="8" spans="2:20" ht="12" customHeight="1">
      <c r="B8" s="451" t="s">
        <v>5354</v>
      </c>
      <c r="C8" s="453"/>
      <c r="D8" s="143">
        <f>'Home Int'!$I$21</f>
        <v>2025</v>
      </c>
      <c r="E8" s="49"/>
      <c r="F8" s="156">
        <f>15-(2026-D8)</f>
        <v>14</v>
      </c>
      <c r="G8" s="451" t="s">
        <v>2683</v>
      </c>
      <c r="H8" s="453"/>
      <c r="I8" s="484" t="str">
        <f>'Home Int'!$I$29</f>
        <v>Comprehensive 1 tahun</v>
      </c>
      <c r="J8" s="485"/>
      <c r="K8" s="485"/>
      <c r="L8" s="485"/>
      <c r="M8" s="486"/>
      <c r="N8" s="49" t="s">
        <v>2683</v>
      </c>
      <c r="O8" s="484" t="str">
        <f>'Home Int'!$K$29</f>
        <v>BATAS BAWAH</v>
      </c>
      <c r="P8" s="486"/>
      <c r="Q8" s="475" t="s">
        <v>2869</v>
      </c>
      <c r="R8" s="475"/>
      <c r="S8" s="487" t="str">
        <f>'Home Int'!$K$9</f>
        <v>36-45 tahun</v>
      </c>
      <c r="T8" s="487"/>
    </row>
    <row r="9" spans="2:20" ht="12" customHeight="1">
      <c r="B9" s="466" t="s">
        <v>284</v>
      </c>
      <c r="C9" s="466"/>
      <c r="D9" s="466"/>
      <c r="E9" s="466"/>
      <c r="F9" s="137">
        <v>1</v>
      </c>
      <c r="G9" s="467">
        <f>F9*12</f>
        <v>12</v>
      </c>
      <c r="H9" s="467"/>
      <c r="I9" s="137">
        <v>2</v>
      </c>
      <c r="J9" s="467">
        <f t="shared" ref="J9" si="0">I9*12</f>
        <v>24</v>
      </c>
      <c r="K9" s="467"/>
      <c r="L9" s="137">
        <v>3</v>
      </c>
      <c r="M9" s="467">
        <f t="shared" ref="M9" si="1">L9*12</f>
        <v>36</v>
      </c>
      <c r="N9" s="467"/>
      <c r="O9" s="137">
        <v>4</v>
      </c>
      <c r="P9" s="467">
        <f t="shared" ref="P9" si="2">O9*12</f>
        <v>48</v>
      </c>
      <c r="Q9" s="467"/>
      <c r="R9" s="137">
        <v>5</v>
      </c>
      <c r="S9" s="467">
        <f t="shared" ref="S9" si="3">R9*12</f>
        <v>60</v>
      </c>
      <c r="T9" s="467"/>
    </row>
    <row r="10" spans="2:20" ht="12" customHeight="1">
      <c r="B10" s="494" t="str">
        <f>CONCATENATE('Home Int'!$K$13,"-",'Home Int'!$I$17,"-",'Home Int'!$K$17)</f>
        <v>HONDA-BRV-ALL NEW BRV E CVT PRESTIGE SENSING</v>
      </c>
      <c r="C10" s="495"/>
      <c r="D10" s="495"/>
      <c r="E10" s="496"/>
      <c r="F10" s="497">
        <f>(16-F9)-(2026-$D$8)</f>
        <v>14</v>
      </c>
      <c r="G10" s="498"/>
      <c r="H10" s="499"/>
      <c r="I10" s="497">
        <f t="shared" ref="I10" si="4">(16-I9)-(2026-$D$8)</f>
        <v>13</v>
      </c>
      <c r="J10" s="498"/>
      <c r="K10" s="499"/>
      <c r="L10" s="497">
        <f t="shared" ref="L10" si="5">(16-L9)-(2026-$D$8)</f>
        <v>12</v>
      </c>
      <c r="M10" s="498"/>
      <c r="N10" s="499"/>
      <c r="O10" s="497">
        <f t="shared" ref="O10" si="6">(16-O9)-(2026-$D$8)</f>
        <v>11</v>
      </c>
      <c r="P10" s="498"/>
      <c r="Q10" s="499"/>
      <c r="R10" s="497">
        <f t="shared" ref="R10" si="7">(16-R9)-(2026-$D$8)</f>
        <v>10</v>
      </c>
      <c r="S10" s="498"/>
      <c r="T10" s="499"/>
    </row>
    <row r="11" spans="2:20" ht="12" customHeight="1">
      <c r="B11" s="518" t="s">
        <v>338</v>
      </c>
      <c r="C11" s="518"/>
      <c r="D11" s="450" t="s">
        <v>8104</v>
      </c>
      <c r="E11" s="450"/>
      <c r="F11" s="519">
        <f>'Home Int'!$I$79</f>
        <v>210000000</v>
      </c>
      <c r="G11" s="519"/>
      <c r="H11" s="519"/>
      <c r="I11" s="519">
        <f>'Home Int'!$I$79</f>
        <v>210000000</v>
      </c>
      <c r="J11" s="519"/>
      <c r="K11" s="519"/>
      <c r="L11" s="519">
        <f>'Home Int'!$I$79</f>
        <v>210000000</v>
      </c>
      <c r="M11" s="519"/>
      <c r="N11" s="519"/>
      <c r="O11" s="519">
        <f>'Home Int'!$I$79</f>
        <v>210000000</v>
      </c>
      <c r="P11" s="519"/>
      <c r="Q11" s="519"/>
      <c r="R11" s="519">
        <f>'Home Int'!$I$79</f>
        <v>210000000</v>
      </c>
      <c r="S11" s="519"/>
      <c r="T11" s="519"/>
    </row>
    <row r="12" spans="2:20" ht="12" customHeight="1">
      <c r="B12" s="518"/>
      <c r="C12" s="518"/>
      <c r="D12" s="450" t="s">
        <v>2858</v>
      </c>
      <c r="E12" s="450"/>
      <c r="F12" s="449">
        <f>IF(F10&gt;=1,VLOOKUP($B$10,'PHPM 1 DT Int'!$K$5:$L$848,2,0),0)</f>
        <v>275000026</v>
      </c>
      <c r="G12" s="449"/>
      <c r="H12" s="449"/>
      <c r="I12" s="449">
        <f>IF(I10&gt;=1,VLOOKUP($B$10,'PHPM 1 DT Int'!$K$5:$L$848,2,0),0)</f>
        <v>275000026</v>
      </c>
      <c r="J12" s="449"/>
      <c r="K12" s="449"/>
      <c r="L12" s="449">
        <f>IF(L10&gt;=1,VLOOKUP($B$10,'PHPM 1 DT Int'!$K$5:$L$848,2,0),0)</f>
        <v>275000026</v>
      </c>
      <c r="M12" s="449"/>
      <c r="N12" s="449"/>
      <c r="O12" s="449">
        <f>IF(O10&gt;=1,VLOOKUP($B$10,'PHPM 1 DT Int'!$K$5:$L$848,2,0),0)</f>
        <v>275000026</v>
      </c>
      <c r="P12" s="449"/>
      <c r="Q12" s="449"/>
      <c r="R12" s="449">
        <f>IF(R10&gt;=1,VLOOKUP($B$10,'PHPM 1 DT Int'!$K$5:$L$848,2,0),0)</f>
        <v>275000026</v>
      </c>
      <c r="S12" s="449"/>
      <c r="T12" s="449"/>
    </row>
    <row r="13" spans="2:20" ht="12" customHeight="1">
      <c r="B13" s="518"/>
      <c r="C13" s="518"/>
      <c r="D13" s="451" t="s">
        <v>8105</v>
      </c>
      <c r="E13" s="452"/>
      <c r="F13" s="500">
        <f>IF(F12=0,F11,ROUNDDOWN(F12,-2))</f>
        <v>275000000</v>
      </c>
      <c r="G13" s="441"/>
      <c r="H13" s="441"/>
      <c r="I13" s="500">
        <f t="shared" ref="I13" si="8">IF(I12=0,I11,ROUNDDOWN(I12,-2))</f>
        <v>275000000</v>
      </c>
      <c r="J13" s="441"/>
      <c r="K13" s="441"/>
      <c r="L13" s="500">
        <f t="shared" ref="L13" si="9">IF(L12=0,L11,ROUNDDOWN(L12,-2))</f>
        <v>275000000</v>
      </c>
      <c r="M13" s="441"/>
      <c r="N13" s="441"/>
      <c r="O13" s="500">
        <f t="shared" ref="O13" si="10">IF(O12=0,O11,ROUNDDOWN(O12,-2))</f>
        <v>275000000</v>
      </c>
      <c r="P13" s="441"/>
      <c r="Q13" s="441"/>
      <c r="R13" s="500">
        <f t="shared" ref="R13" si="11">IF(R12=0,R11,ROUNDDOWN(R12,-2))</f>
        <v>275000000</v>
      </c>
      <c r="S13" s="441"/>
      <c r="T13" s="441"/>
    </row>
    <row r="14" spans="2:20" ht="12" customHeight="1">
      <c r="B14" s="475" t="s">
        <v>2882</v>
      </c>
      <c r="C14" s="475"/>
      <c r="D14" s="475" t="s">
        <v>2884</v>
      </c>
      <c r="E14" s="475"/>
      <c r="F14" s="131">
        <f>IFERROR(G14/F11,0)</f>
        <v>0</v>
      </c>
      <c r="G14" s="492">
        <f>IF(F11&lt;=F12,0,F11-F12)</f>
        <v>0</v>
      </c>
      <c r="H14" s="493"/>
      <c r="I14" s="131">
        <f>IFERROR(J14/I11,0)</f>
        <v>0</v>
      </c>
      <c r="J14" s="492">
        <f>IF(I11&lt;=I12,0,I11-I12)</f>
        <v>0</v>
      </c>
      <c r="K14" s="493"/>
      <c r="L14" s="131">
        <f>IFERROR(M14/L11,0)</f>
        <v>0</v>
      </c>
      <c r="M14" s="492">
        <f>IF(L11&lt;=L12,0,L11-L12)</f>
        <v>0</v>
      </c>
      <c r="N14" s="493"/>
      <c r="O14" s="131">
        <f>IFERROR(P14/O11,0)</f>
        <v>0</v>
      </c>
      <c r="P14" s="492">
        <f>IF(O11&lt;=O12,0,O11-O12)</f>
        <v>0</v>
      </c>
      <c r="Q14" s="493"/>
      <c r="R14" s="131">
        <f>IFERROR(S14/R11,0)</f>
        <v>0</v>
      </c>
      <c r="S14" s="492">
        <f>IF(R11&lt;=R12,0,R11-R12)</f>
        <v>0</v>
      </c>
      <c r="T14" s="493"/>
    </row>
    <row r="15" spans="2:20" ht="12" customHeight="1">
      <c r="B15" s="475" t="s">
        <v>3</v>
      </c>
      <c r="C15" s="475"/>
      <c r="D15" s="108" t="s">
        <v>2856</v>
      </c>
      <c r="E15" s="108" t="s">
        <v>2857</v>
      </c>
      <c r="F15" s="132">
        <v>1</v>
      </c>
      <c r="G15" s="524">
        <f>F11*F15</f>
        <v>210000000</v>
      </c>
      <c r="H15" s="525"/>
      <c r="I15" s="132">
        <v>0.9</v>
      </c>
      <c r="J15" s="524">
        <f>I11*I15</f>
        <v>189000000</v>
      </c>
      <c r="K15" s="525"/>
      <c r="L15" s="132">
        <v>0.8</v>
      </c>
      <c r="M15" s="524">
        <f>L11*L15</f>
        <v>168000000</v>
      </c>
      <c r="N15" s="525"/>
      <c r="O15" s="132">
        <v>0.7</v>
      </c>
      <c r="P15" s="524">
        <f>O11*O15</f>
        <v>147000000</v>
      </c>
      <c r="Q15" s="525"/>
      <c r="R15" s="132">
        <v>0.7</v>
      </c>
      <c r="S15" s="524">
        <f>R11*R15</f>
        <v>147000000</v>
      </c>
      <c r="T15" s="525"/>
    </row>
    <row r="16" spans="2:20" ht="12" customHeight="1">
      <c r="B16" s="488" t="s">
        <v>5328</v>
      </c>
      <c r="C16" s="488"/>
      <c r="D16" s="108" t="s">
        <v>2856</v>
      </c>
      <c r="E16" s="108" t="s">
        <v>2857</v>
      </c>
      <c r="F16" s="133">
        <f>IF('Home Int'!$K$61="Orang lain",15%,IF(OR($I$6="Commercial",$D$7="Non Japan"),15%,5%))+F14</f>
        <v>0.05</v>
      </c>
      <c r="G16" s="489">
        <f>ROUNDUP(F11*F16,-3)</f>
        <v>10500000</v>
      </c>
      <c r="H16" s="489"/>
      <c r="I16" s="133">
        <f>IF('Home Int'!$K$61="Orang lain",15%,IF(OR($I$6="Commercial",$D$7="Non Japan"),15%,5%))+I14</f>
        <v>0.05</v>
      </c>
      <c r="J16" s="489">
        <f>ROUNDUP(I11*I16,-3)</f>
        <v>10500000</v>
      </c>
      <c r="K16" s="489"/>
      <c r="L16" s="133">
        <f>IF('Home Int'!$K$61="Orang lain",15%,IF(OR($I$6="Commercial",$D$7="Non Japan"),15%,5%))+L14</f>
        <v>0.05</v>
      </c>
      <c r="M16" s="489">
        <f>ROUNDUP(L11*L16,-3)</f>
        <v>10500000</v>
      </c>
      <c r="N16" s="489"/>
      <c r="O16" s="133">
        <f>IF('Home Int'!$K$61="Orang lain",15%,IF(OR($I$6="Commercial",$D$7="Non Japan"),15%,5%))+O14</f>
        <v>0.05</v>
      </c>
      <c r="P16" s="489">
        <f>ROUNDUP(O11*O16,-3)</f>
        <v>10500000</v>
      </c>
      <c r="Q16" s="489"/>
      <c r="R16" s="133">
        <f>IF('Home Int'!$K$61="Orang lain",15%,IF(OR($I$6="Commercial",$D$7="Non Japan"),15%,5%))+R14</f>
        <v>0.05</v>
      </c>
      <c r="S16" s="489">
        <f>ROUNDUP(R11*R16,-3)</f>
        <v>10500000</v>
      </c>
      <c r="T16" s="489"/>
    </row>
    <row r="17" spans="2:20" ht="12" customHeight="1">
      <c r="B17" s="475" t="s">
        <v>1615</v>
      </c>
      <c r="C17" s="475"/>
      <c r="D17" s="108" t="s">
        <v>2856</v>
      </c>
      <c r="E17" s="108" t="s">
        <v>2857</v>
      </c>
      <c r="F17" s="134">
        <f>100%-F16</f>
        <v>0.95</v>
      </c>
      <c r="G17" s="461">
        <f>F11-G16</f>
        <v>199500000</v>
      </c>
      <c r="H17" s="462"/>
      <c r="I17" s="134">
        <f>100%-I16</f>
        <v>0.95</v>
      </c>
      <c r="J17" s="461">
        <f>I11-J16</f>
        <v>199500000</v>
      </c>
      <c r="K17" s="462"/>
      <c r="L17" s="134">
        <f>100%-L16</f>
        <v>0.95</v>
      </c>
      <c r="M17" s="461">
        <f>L11-M16</f>
        <v>199500000</v>
      </c>
      <c r="N17" s="462"/>
      <c r="O17" s="134">
        <f>100%-O16</f>
        <v>0.95</v>
      </c>
      <c r="P17" s="461">
        <f>O11-P16</f>
        <v>199500000</v>
      </c>
      <c r="Q17" s="462"/>
      <c r="R17" s="134">
        <f>100%-R16</f>
        <v>0.95</v>
      </c>
      <c r="S17" s="461">
        <f>R11-S16</f>
        <v>199500000</v>
      </c>
      <c r="T17" s="462"/>
    </row>
    <row r="18" spans="2:20" ht="12" customHeight="1">
      <c r="B18" s="475" t="s">
        <v>2883</v>
      </c>
      <c r="C18" s="475"/>
      <c r="D18" s="108" t="s">
        <v>5321</v>
      </c>
      <c r="E18" s="108" t="s">
        <v>5322</v>
      </c>
      <c r="F18" s="83">
        <f>VLOOKUP($I$7,Product!$B$6:$K$25,2,0)</f>
        <v>0.1847</v>
      </c>
      <c r="G18" s="84">
        <f>IF($D$6="ADDM",(((PMT(F18/12,G9,1,0,1)*(-1))*G9)-1)*12/G9,IF($D$6="ADDB",(((PMT(F18/12,G9,1,0,0)*(-1))*G9)-1)*12/G9," "))</f>
        <v>0.10284584815780895</v>
      </c>
      <c r="H18" s="224">
        <f>G18+$S$5</f>
        <v>0.10284584815780895</v>
      </c>
      <c r="I18" s="83">
        <f>VLOOKUP($I$7,Product!$B$6:$K$25,2,0)</f>
        <v>0.1847</v>
      </c>
      <c r="J18" s="84">
        <f>IF($D$6="ADDM",(((PMT(I18/12,J9,1,0,1)*(-1))*J9)-1)*12/J9,IF($D$6="ADDB",(((PMT(I18/12,J9,1,0,0)*(-1))*J9)-1)*12/J9," "))</f>
        <v>0.10181789317405121</v>
      </c>
      <c r="K18" s="224">
        <f>J18+$S$5</f>
        <v>0.10181789317405121</v>
      </c>
      <c r="L18" s="83">
        <f>VLOOKUP($I$7,Product!$B$6:$K$25,2,0)</f>
        <v>0.1847</v>
      </c>
      <c r="M18" s="84">
        <f>IF($D$6="ADDM",(((PMT(L18/12,M9,1,0,1)*(-1))*M9)-1)*12/M9,IF($D$6="ADDB",(((PMT(L18/12,M9,1,0,0)*(-1))*M9)-1)*12/M9," "))</f>
        <v>0.10332995460306689</v>
      </c>
      <c r="N18" s="224">
        <f>M18+$S$5</f>
        <v>0.10332995460306689</v>
      </c>
      <c r="O18" s="83">
        <f>VLOOKUP($I$7,Product!$B$6:$K$25,2,0)</f>
        <v>0.1847</v>
      </c>
      <c r="P18" s="84">
        <f>IF($D$6="ADDM",(((PMT(O18/12,P9,1,0,1)*(-1))*P9)-1)*12/P9,IF($D$6="ADDB",(((PMT(O18/12,P9,1,0,0)*(-1))*P9)-1)*12/P9," "))</f>
        <v>0.10545397599836515</v>
      </c>
      <c r="Q18" s="224">
        <f>P18+$S$5</f>
        <v>0.10545397599836515</v>
      </c>
      <c r="R18" s="83">
        <f>VLOOKUP($I$7,Product!$B$6:$K$25,2,0)</f>
        <v>0.1847</v>
      </c>
      <c r="S18" s="84">
        <f>IF($D$6="ADDM",(((PMT(R18/12,S9,1,0,1)*(-1))*S9)-1)*12/S9,IF($D$6="ADDB",(((PMT(R18/12,S9,1,0,0)*(-1))*S9)-1)*12/S9," "))</f>
        <v>0.10779757833329633</v>
      </c>
      <c r="T18" s="224">
        <f>S18+$S$5</f>
        <v>0.10779757833329633</v>
      </c>
    </row>
    <row r="19" spans="2:20" ht="12" customHeight="1">
      <c r="B19" s="451" t="s">
        <v>2872</v>
      </c>
      <c r="C19" s="453"/>
      <c r="D19" s="108" t="s">
        <v>2856</v>
      </c>
      <c r="E19" s="108" t="s">
        <v>2857</v>
      </c>
      <c r="F19" s="83">
        <f>(H18*F9)</f>
        <v>0.10284584815780895</v>
      </c>
      <c r="G19" s="473">
        <f>G17*F19</f>
        <v>20517746.707482886</v>
      </c>
      <c r="H19" s="474"/>
      <c r="I19" s="83">
        <f>(K18*I9)</f>
        <v>0.20363578634810242</v>
      </c>
      <c r="J19" s="473">
        <f>J17*I19</f>
        <v>40625339.376446433</v>
      </c>
      <c r="K19" s="474"/>
      <c r="L19" s="83">
        <f>(N18*L9)</f>
        <v>0.30998986380920068</v>
      </c>
      <c r="M19" s="473">
        <f>M17*L19</f>
        <v>61842977.829935536</v>
      </c>
      <c r="N19" s="474"/>
      <c r="O19" s="83">
        <f>(Q18*O9)</f>
        <v>0.42181590399346058</v>
      </c>
      <c r="P19" s="473">
        <f>P17*O19</f>
        <v>84152272.846695393</v>
      </c>
      <c r="Q19" s="474"/>
      <c r="R19" s="83">
        <f>(T18*R9)</f>
        <v>0.53898789166648164</v>
      </c>
      <c r="S19" s="473">
        <f>S17*R19</f>
        <v>107528084.38746309</v>
      </c>
      <c r="T19" s="474"/>
    </row>
    <row r="20" spans="2:20" ht="12" customHeight="1">
      <c r="B20" s="451" t="s">
        <v>5366</v>
      </c>
      <c r="C20" s="452"/>
      <c r="D20" s="452"/>
      <c r="E20" s="453"/>
      <c r="F20" s="83"/>
      <c r="G20" s="482">
        <f>G17+G19</f>
        <v>220017746.70748287</v>
      </c>
      <c r="H20" s="483"/>
      <c r="I20" s="83"/>
      <c r="J20" s="482">
        <f>J17+J19</f>
        <v>240125339.37644643</v>
      </c>
      <c r="K20" s="483"/>
      <c r="L20" s="83"/>
      <c r="M20" s="482">
        <f>M17+M19</f>
        <v>261342977.82993555</v>
      </c>
      <c r="N20" s="483"/>
      <c r="O20" s="83"/>
      <c r="P20" s="482">
        <f>P17+P19</f>
        <v>283652272.84669542</v>
      </c>
      <c r="Q20" s="483"/>
      <c r="R20" s="83"/>
      <c r="S20" s="482">
        <f>S17+S19</f>
        <v>307028084.38746309</v>
      </c>
      <c r="T20" s="483"/>
    </row>
    <row r="21" spans="2:20" ht="12" customHeight="1">
      <c r="B21" s="522" t="s">
        <v>285</v>
      </c>
      <c r="C21" s="522"/>
      <c r="D21" s="522"/>
      <c r="E21" s="522"/>
      <c r="F21" s="523">
        <f>ROUNDUP(G20/G9,-3)</f>
        <v>18335000</v>
      </c>
      <c r="G21" s="523"/>
      <c r="H21" s="523"/>
      <c r="I21" s="523">
        <f t="shared" ref="I21" si="12">ROUNDUP(J20/J9,-3)</f>
        <v>10006000</v>
      </c>
      <c r="J21" s="523"/>
      <c r="K21" s="523"/>
      <c r="L21" s="523">
        <f t="shared" ref="L21" si="13">ROUNDUP(M20/M9,-3)</f>
        <v>7260000</v>
      </c>
      <c r="M21" s="523"/>
      <c r="N21" s="523"/>
      <c r="O21" s="523">
        <f t="shared" ref="O21" si="14">ROUNDUP(P20/P9,-3)</f>
        <v>5910000</v>
      </c>
      <c r="P21" s="523"/>
      <c r="Q21" s="523"/>
      <c r="R21" s="523">
        <f t="shared" ref="R21" si="15">ROUNDUP(S20/S9,-3)</f>
        <v>5118000</v>
      </c>
      <c r="S21" s="523"/>
      <c r="T21" s="523"/>
    </row>
    <row r="22" spans="2:20" ht="12" customHeight="1">
      <c r="B22" s="521" t="s">
        <v>286</v>
      </c>
      <c r="C22" s="521"/>
      <c r="D22" s="521"/>
      <c r="E22" s="521"/>
      <c r="F22" s="444"/>
      <c r="G22" s="444"/>
      <c r="H22" s="444"/>
      <c r="I22" s="444"/>
      <c r="J22" s="444"/>
      <c r="K22" s="444"/>
      <c r="L22" s="444"/>
      <c r="M22" s="444"/>
      <c r="N22" s="444"/>
      <c r="O22" s="444"/>
      <c r="P22" s="444"/>
      <c r="Q22" s="444"/>
      <c r="R22" s="444"/>
      <c r="S22" s="444"/>
      <c r="T22" s="444"/>
    </row>
    <row r="23" spans="2:20" ht="12" customHeight="1">
      <c r="B23" s="475" t="s">
        <v>283</v>
      </c>
      <c r="C23" s="475"/>
      <c r="D23" s="475"/>
      <c r="E23" s="475"/>
      <c r="F23" s="449" t="str">
        <f>IF(OR($I$8="Comprehensive 1 tahun, sisanya TLO",I8="Comprehensive All Tenor"),"Comprehensive","TLO")</f>
        <v>TLO</v>
      </c>
      <c r="G23" s="449"/>
      <c r="H23" s="449"/>
      <c r="I23" s="455" t="str">
        <f>IF($I$8="Comprehensive All Tenor","Comprehensive","TLO")</f>
        <v>TLO</v>
      </c>
      <c r="J23" s="456"/>
      <c r="K23" s="457"/>
      <c r="L23" s="455" t="str">
        <f>IF($I$8="Comprehensive All Tenor","Comprehensive","TLO")</f>
        <v>TLO</v>
      </c>
      <c r="M23" s="456"/>
      <c r="N23" s="457"/>
      <c r="O23" s="455" t="str">
        <f>IF($I$8="Comprehensive All Tenor","Comprehensive","TLO")</f>
        <v>TLO</v>
      </c>
      <c r="P23" s="456"/>
      <c r="Q23" s="457"/>
      <c r="R23" s="455" t="str">
        <f>IF($I$8="Comprehensive All Tenor","Comprehensive","TLO")</f>
        <v>TLO</v>
      </c>
      <c r="S23" s="456"/>
      <c r="T23" s="457"/>
    </row>
    <row r="24" spans="2:20" ht="12" customHeight="1">
      <c r="B24" s="86"/>
      <c r="C24" s="451" t="s">
        <v>5331</v>
      </c>
      <c r="D24" s="453"/>
      <c r="E24" s="87"/>
      <c r="F24" s="135">
        <f>IF(F23="Comprehensive",IF(AND(G15&gt;=1,G15&lt;=125000000),'Asr Int'!$C$22,IF(AND(G15&gt;125000000,G15&lt;=200000000),'Asr Int'!$C$23,IF(AND(G15&gt;200000000,G15&lt;=400000000),'Asr Int'!$C$24,IF(AND(G15&gt;400000000,G15&lt;=800000000),'Asr Int'!$C$25,'Asr Int'!$C$26)))),IF(AND(G15&gt;=1,G15&lt;=125000000),'Asr Int'!$D$22,IF(AND(G15&gt;125000000,G15&lt;=200000000),'Asr Int'!$D$23,IF(AND(G15&gt;200000000,G15&lt;=400000000),'Asr Int'!$D$24,IF(AND(G15&gt;400000000,G15&lt;=800000000),'Asr Int'!$D$25,'Asr Int'!$D$26)))))</f>
        <v>3.8E-3</v>
      </c>
      <c r="G24" s="449">
        <f>F24*G15</f>
        <v>798000</v>
      </c>
      <c r="H24" s="449"/>
      <c r="I24" s="135">
        <f>IF(I23="Comprehensive",IF(AND(J15&gt;=1,J15&lt;=125000000),'Asr Int'!$C$22,IF(AND(J15&gt;125000000,J15&lt;=200000000),'Asr Int'!$C$23,IF(AND(J15&gt;200000000,J15&lt;=400000000),'Asr Int'!$C$24,IF(AND(J15&gt;400000000,J15&lt;=800000000),'Asr Int'!$C$25,'Asr Int'!$C$26)))),IF(AND(J15&gt;=1,J15&lt;=125000000),'Asr Int'!$D$22,IF(AND(J15&gt;125000000,J15&lt;=200000000),'Asr Int'!$D$23,IF(AND(J15&gt;200000000,J15&lt;=400000000),'Asr Int'!$D$24,IF(AND(J15&gt;400000000,J15&lt;=800000000),'Asr Int'!$D$25,'Asr Int'!$D$26)))))</f>
        <v>4.4000000000000003E-3</v>
      </c>
      <c r="J24" s="449">
        <f>(I24*J15)+G24</f>
        <v>1629600</v>
      </c>
      <c r="K24" s="449"/>
      <c r="L24" s="135">
        <f>IF(L23="Comprehensive",IF(AND(M15&gt;=1,M15&lt;=125000000),'Asr Int'!$C$22,IF(AND(M15&gt;125000000,M15&lt;=200000000),'Asr Int'!$C$23,IF(AND(M15&gt;200000000,M15&lt;=400000000),'Asr Int'!$C$24,IF(AND(M15&gt;400000000,M15&lt;=800000000),'Asr Int'!$C$25,'Asr Int'!$C$26)))),IF(AND(M15&gt;=1,M15&lt;=125000000),'Asr Int'!$D$22,IF(AND(M15&gt;125000000,M15&lt;=200000000),'Asr Int'!$D$23,IF(AND(M15&gt;200000000,M15&lt;=400000000),'Asr Int'!$D$24,IF(AND(M15&gt;400000000,M15&lt;=800000000),'Asr Int'!$D$25,'Asr Int'!$D$26)))))</f>
        <v>4.4000000000000003E-3</v>
      </c>
      <c r="M24" s="449">
        <f>(L24*M15)+J24</f>
        <v>2368800</v>
      </c>
      <c r="N24" s="449"/>
      <c r="O24" s="135">
        <f>IF(O23="Comprehensive",IF(AND(P15&gt;=1,P15&lt;=125000000),'Asr Int'!$C$22,IF(AND(P15&gt;125000000,P15&lt;=200000000),'Asr Int'!$C$23,IF(AND(P15&gt;200000000,P15&lt;=400000000),'Asr Int'!$C$24,IF(AND(P15&gt;400000000,P15&lt;=800000000),'Asr Int'!$C$25,'Asr Int'!$C$26)))),IF(AND(P15&gt;=1,P15&lt;=125000000),'Asr Int'!$D$22,IF(AND(P15&gt;125000000,P15&lt;=200000000),'Asr Int'!$D$23,IF(AND(P15&gt;200000000,P15&lt;=400000000),'Asr Int'!$D$24,IF(AND(P15&gt;400000000,P15&lt;=800000000),'Asr Int'!$D$25,'Asr Int'!$D$26)))))</f>
        <v>4.4000000000000003E-3</v>
      </c>
      <c r="P24" s="449">
        <f>(O24*P15)+M24</f>
        <v>3015600</v>
      </c>
      <c r="Q24" s="449"/>
      <c r="R24" s="135">
        <f>IF(R23="Comprehensive",IF(AND(S15&gt;=1,S15&lt;=125000000),'Asr Int'!$C$22,IF(AND(S15&gt;125000000,S15&lt;=200000000),'Asr Int'!$C$23,IF(AND(S15&gt;200000000,S15&lt;=400000000),'Asr Int'!$C$24,IF(AND(S15&gt;400000000,S15&lt;=800000000),'Asr Int'!$C$25,'Asr Int'!$C$26)))),IF(AND(S15&gt;=1,S15&lt;=125000000),'Asr Int'!$D$22,IF(AND(S15&gt;125000000,S15&lt;=200000000),'Asr Int'!$D$23,IF(AND(S15&gt;200000000,S15&lt;=400000000),'Asr Int'!$D$24,IF(AND(S15&gt;400000000,S15&lt;=800000000),'Asr Int'!$D$25,'Asr Int'!$D$26)))))</f>
        <v>4.4000000000000003E-3</v>
      </c>
      <c r="S24" s="449">
        <f>(R24*S15)+P24</f>
        <v>3662400</v>
      </c>
      <c r="T24" s="449"/>
    </row>
    <row r="25" spans="2:20" ht="12" customHeight="1">
      <c r="B25" s="86"/>
      <c r="C25" s="451" t="s">
        <v>18</v>
      </c>
      <c r="D25" s="453"/>
      <c r="E25" s="87"/>
      <c r="F25" s="135">
        <f>IFERROR(IF(F23="Comprehensive",VLOOKUP($D$8,'Asr Int'!$L$6:$N$20,3,0),0),0)</f>
        <v>0</v>
      </c>
      <c r="G25" s="449">
        <f>G24*F25</f>
        <v>0</v>
      </c>
      <c r="H25" s="449"/>
      <c r="I25" s="135">
        <f>IFERROR(IF(I23="Comprehensive",VLOOKUP($D$8,'Asr Int'!$L$6:$N$20,3,0),0),0)</f>
        <v>0</v>
      </c>
      <c r="J25" s="449">
        <f>(J24*I25)+G25</f>
        <v>0</v>
      </c>
      <c r="K25" s="449"/>
      <c r="L25" s="135">
        <f>IFERROR(IF(L23="Comprehensive",VLOOKUP($D$8,'Asr Int'!$L$6:$N$20,3,0),0),0)</f>
        <v>0</v>
      </c>
      <c r="M25" s="449">
        <f>(M24*L25)+J25</f>
        <v>0</v>
      </c>
      <c r="N25" s="449"/>
      <c r="O25" s="135">
        <f>IFERROR(IF(O23="Comprehensive",VLOOKUP($D$8,'Asr Int'!$L$6:$N$20,3,0),0),0)</f>
        <v>0</v>
      </c>
      <c r="P25" s="449">
        <f>(P24*O25)+M25</f>
        <v>0</v>
      </c>
      <c r="Q25" s="449"/>
      <c r="R25" s="135">
        <f>IFERROR(IF(R23="Comprehensive",VLOOKUP($D$8,'Asr Int'!$L$6:$N$20,3,0),0),0)</f>
        <v>0</v>
      </c>
      <c r="S25" s="449">
        <f>(S24*R25)+P25</f>
        <v>0</v>
      </c>
      <c r="T25" s="449"/>
    </row>
    <row r="26" spans="2:20" ht="12" customHeight="1">
      <c r="B26" s="86"/>
      <c r="C26" s="475" t="s">
        <v>4</v>
      </c>
      <c r="D26" s="475"/>
      <c r="E26" s="152" t="s">
        <v>21</v>
      </c>
      <c r="F26" s="85">
        <f>IF($E$26="YA",IF(F23="Comprehensive",0.1%,0%),0)</f>
        <v>0</v>
      </c>
      <c r="G26" s="449">
        <f>F26*G15</f>
        <v>0</v>
      </c>
      <c r="H26" s="449"/>
      <c r="I26" s="85">
        <f>IF($E$26="YA",IF(I23="Comprehensive",0.1%,0%),0)</f>
        <v>0</v>
      </c>
      <c r="J26" s="449">
        <f>(I26*J15)+G26</f>
        <v>0</v>
      </c>
      <c r="K26" s="449"/>
      <c r="L26" s="85">
        <f>IF($E$26="YA",IF(L23="Comprehensive",0.1%,0%),0)</f>
        <v>0</v>
      </c>
      <c r="M26" s="449">
        <f>(L26*M15)+J26</f>
        <v>0</v>
      </c>
      <c r="N26" s="449"/>
      <c r="O26" s="85">
        <f>IF($E$26="YA",IF(O23="Comprehensive",0.1%,0%),0)</f>
        <v>0</v>
      </c>
      <c r="P26" s="449">
        <f>(O26*P15)+M26</f>
        <v>0</v>
      </c>
      <c r="Q26" s="449"/>
      <c r="R26" s="85">
        <f>IF($E$26="YA",IF(R23="Comprehensive",0.1%,0%),0)</f>
        <v>0</v>
      </c>
      <c r="S26" s="449">
        <f>(R26*S15)+P26</f>
        <v>0</v>
      </c>
      <c r="T26" s="449"/>
    </row>
    <row r="27" spans="2:20" ht="12" customHeight="1">
      <c r="B27" s="86"/>
      <c r="C27" s="475" t="s">
        <v>5</v>
      </c>
      <c r="D27" s="475"/>
      <c r="E27" s="152" t="s">
        <v>21</v>
      </c>
      <c r="F27" s="136">
        <f>IF($E$27="YA",IF(F23="Comprehensive",0.1%,0%),0)</f>
        <v>0</v>
      </c>
      <c r="G27" s="449">
        <f>F27*G15</f>
        <v>0</v>
      </c>
      <c r="H27" s="449"/>
      <c r="I27" s="136">
        <f>IF($E$27="YA",IF(I23="Comprehensive",0.1%,0%),0)</f>
        <v>0</v>
      </c>
      <c r="J27" s="449">
        <f>(I27*J15)+G27</f>
        <v>0</v>
      </c>
      <c r="K27" s="449"/>
      <c r="L27" s="136">
        <f>IF($E$27="YA",IF(L23="Comprehensive",0.1%,0%),0)</f>
        <v>0</v>
      </c>
      <c r="M27" s="449">
        <f>(L27*M15)+J27</f>
        <v>0</v>
      </c>
      <c r="N27" s="449"/>
      <c r="O27" s="136">
        <f>IF($E$27="YA",IF(O23="Comprehensive",0.1%,0%),0)</f>
        <v>0</v>
      </c>
      <c r="P27" s="449">
        <f>(O27*P15)+M27</f>
        <v>0</v>
      </c>
      <c r="Q27" s="449"/>
      <c r="R27" s="136">
        <f>IF($E$27="YA",IF(R23="Comprehensive",0.1%,0%),0)</f>
        <v>0</v>
      </c>
      <c r="S27" s="449">
        <f>(R27*S15)+P27</f>
        <v>0</v>
      </c>
      <c r="T27" s="449"/>
    </row>
    <row r="28" spans="2:20" ht="12" customHeight="1">
      <c r="B28" s="86"/>
      <c r="C28" s="475" t="s">
        <v>14</v>
      </c>
      <c r="D28" s="475"/>
      <c r="E28" s="152" t="s">
        <v>21</v>
      </c>
      <c r="F28" s="136">
        <f>IF($E$28="YA",IF(F23="Comprehensive",0.05%,0%),0)</f>
        <v>0</v>
      </c>
      <c r="G28" s="449">
        <f>F28*G15</f>
        <v>0</v>
      </c>
      <c r="H28" s="449"/>
      <c r="I28" s="136">
        <f>IF($E$28="YA",IF(I23="Comprehensive",0.05%,0%),0)</f>
        <v>0</v>
      </c>
      <c r="J28" s="449">
        <f>(I28*J15)+G28</f>
        <v>0</v>
      </c>
      <c r="K28" s="449"/>
      <c r="L28" s="136">
        <f>IF($E$28="YA",IF(L23="Comprehensive",0.05%,0%),0)</f>
        <v>0</v>
      </c>
      <c r="M28" s="449">
        <f>(L28*M15)+J28</f>
        <v>0</v>
      </c>
      <c r="N28" s="449"/>
      <c r="O28" s="136">
        <f>IF($E$28="YA",IF(O23="Comprehensive",0.05%,0%),0)</f>
        <v>0</v>
      </c>
      <c r="P28" s="449">
        <f>(O28*P15)+M28</f>
        <v>0</v>
      </c>
      <c r="Q28" s="449"/>
      <c r="R28" s="136">
        <f>IF($E$28="YA",IF(R23="Comprehensive",0.05%,0%),0)</f>
        <v>0</v>
      </c>
      <c r="S28" s="449">
        <f>(R28*S15)+P28</f>
        <v>0</v>
      </c>
      <c r="T28" s="449"/>
    </row>
    <row r="29" spans="2:20" ht="12" customHeight="1">
      <c r="B29" s="86"/>
      <c r="C29" s="475" t="s">
        <v>15</v>
      </c>
      <c r="D29" s="475"/>
      <c r="E29" s="152" t="s">
        <v>21</v>
      </c>
      <c r="F29" s="136">
        <f>IF($E$29="YA",IF(F23="Comprehensive",0.05%,0%),0)</f>
        <v>0</v>
      </c>
      <c r="G29" s="449">
        <f>F29*G15</f>
        <v>0</v>
      </c>
      <c r="H29" s="449"/>
      <c r="I29" s="136">
        <f>IF($E$29="YA",IF(I23="Comprehensive",0.05%,0%),0)</f>
        <v>0</v>
      </c>
      <c r="J29" s="449">
        <f>(I29*J15)+G29</f>
        <v>0</v>
      </c>
      <c r="K29" s="449"/>
      <c r="L29" s="136">
        <f>IF($E$29="YA",IF(L23="Comprehensive",0.05%,0%),0)</f>
        <v>0</v>
      </c>
      <c r="M29" s="449">
        <f>(L29*M15)+J29</f>
        <v>0</v>
      </c>
      <c r="N29" s="449"/>
      <c r="O29" s="136">
        <f>IF($E$29="YA",IF(O23="Comprehensive",0.05%,0%),0)</f>
        <v>0</v>
      </c>
      <c r="P29" s="449">
        <f>(O29*P15)+M29</f>
        <v>0</v>
      </c>
      <c r="Q29" s="449"/>
      <c r="R29" s="136">
        <f>IF($E$29="YA",IF(R23="Comprehensive",0.05%,0%),0)</f>
        <v>0</v>
      </c>
      <c r="S29" s="449">
        <f>(R29*S15)+P29</f>
        <v>0</v>
      </c>
      <c r="T29" s="449"/>
    </row>
    <row r="30" spans="2:20" ht="12" customHeight="1">
      <c r="B30" s="87"/>
      <c r="C30" s="158" t="s">
        <v>5363</v>
      </c>
      <c r="D30" s="49"/>
      <c r="E30" s="159"/>
      <c r="F30" s="130"/>
      <c r="G30" s="455">
        <f>SUM(G24:H29)</f>
        <v>798000</v>
      </c>
      <c r="H30" s="457"/>
      <c r="I30" s="130"/>
      <c r="J30" s="455">
        <f>SUM(J24:K29)</f>
        <v>1629600</v>
      </c>
      <c r="K30" s="457"/>
      <c r="L30" s="130"/>
      <c r="M30" s="455">
        <f>SUM(M24:N29)</f>
        <v>2368800</v>
      </c>
      <c r="N30" s="457"/>
      <c r="O30" s="130"/>
      <c r="P30" s="455">
        <f>SUM(P24:Q29)</f>
        <v>3015600</v>
      </c>
      <c r="Q30" s="457"/>
      <c r="R30" s="130"/>
      <c r="S30" s="455">
        <f>SUM(S24:T29)</f>
        <v>3662400</v>
      </c>
      <c r="T30" s="457"/>
    </row>
    <row r="31" spans="2:20" ht="12" customHeight="1">
      <c r="B31" s="86"/>
      <c r="C31" s="475" t="s">
        <v>23</v>
      </c>
      <c r="D31" s="475"/>
      <c r="E31" s="152" t="s">
        <v>21</v>
      </c>
      <c r="F31" s="135"/>
      <c r="G31" s="455"/>
      <c r="H31" s="457"/>
      <c r="I31" s="130"/>
      <c r="J31" s="455"/>
      <c r="K31" s="457"/>
      <c r="L31" s="130"/>
      <c r="M31" s="455"/>
      <c r="N31" s="457"/>
      <c r="O31" s="130"/>
      <c r="P31" s="455"/>
      <c r="Q31" s="457"/>
      <c r="R31" s="130"/>
      <c r="S31" s="455"/>
      <c r="T31" s="457"/>
    </row>
    <row r="32" spans="2:20" ht="12" customHeight="1">
      <c r="B32" s="86"/>
      <c r="C32" s="475" t="s">
        <v>381</v>
      </c>
      <c r="D32" s="475"/>
      <c r="E32" s="152" t="s">
        <v>21</v>
      </c>
      <c r="F32" s="135"/>
      <c r="G32" s="455"/>
      <c r="H32" s="457"/>
      <c r="I32" s="130"/>
      <c r="J32" s="455"/>
      <c r="K32" s="457"/>
      <c r="L32" s="130"/>
      <c r="M32" s="455"/>
      <c r="N32" s="457"/>
      <c r="O32" s="130"/>
      <c r="P32" s="455"/>
      <c r="Q32" s="457"/>
      <c r="R32" s="130"/>
      <c r="S32" s="455"/>
      <c r="T32" s="457"/>
    </row>
    <row r="33" spans="2:20" ht="12" customHeight="1">
      <c r="B33" s="86"/>
      <c r="C33" s="87" t="s">
        <v>13</v>
      </c>
      <c r="D33" s="153">
        <v>0</v>
      </c>
      <c r="E33" s="152" t="s">
        <v>21</v>
      </c>
      <c r="F33" s="130"/>
      <c r="G33" s="449">
        <f>IF(F23="Comprehensive",VLOOKUP(F9,'Asr Int'!$G$32:$M$36,7,0),0)</f>
        <v>0</v>
      </c>
      <c r="H33" s="449"/>
      <c r="I33" s="130"/>
      <c r="J33" s="449">
        <f>IF(I23="Comprehensive",VLOOKUP(I9,'Asr Int'!$G$32:$M$36,7,0),0)+G33</f>
        <v>0</v>
      </c>
      <c r="K33" s="449"/>
      <c r="L33" s="130"/>
      <c r="M33" s="449">
        <f>IF(L23="Comprehensive",VLOOKUP(L9,'Asr Int'!$G$32:$M$36,7,0),0)+J33</f>
        <v>0</v>
      </c>
      <c r="N33" s="449"/>
      <c r="O33" s="130"/>
      <c r="P33" s="449">
        <f>IF(O23="Comprehensive",VLOOKUP(O9,'Asr Int'!$G$32:$M$36,7,0),0)+M33</f>
        <v>0</v>
      </c>
      <c r="Q33" s="449"/>
      <c r="R33" s="130"/>
      <c r="S33" s="449">
        <f>IF(R23="Comprehensive",VLOOKUP(R9,'Asr Int'!$G$32:$M$36,7,0),0)+P33</f>
        <v>0</v>
      </c>
      <c r="T33" s="449"/>
    </row>
    <row r="34" spans="2:20" ht="12" customHeight="1">
      <c r="B34" s="86"/>
      <c r="C34" s="87" t="s">
        <v>16</v>
      </c>
      <c r="D34" s="153">
        <v>0</v>
      </c>
      <c r="E34" s="152" t="s">
        <v>21</v>
      </c>
      <c r="F34" s="136">
        <f>IF($E$34="YA",IF(F23="Comprehensive",0.5%,0%),0)</f>
        <v>0</v>
      </c>
      <c r="G34" s="455">
        <f>$D$34*F34</f>
        <v>0</v>
      </c>
      <c r="H34" s="457"/>
      <c r="I34" s="136">
        <f>IF($E$34="YA",IF(I23="Comprehensive",0.5%,0%),0)</f>
        <v>0</v>
      </c>
      <c r="J34" s="455">
        <f>(I34*$D$34)+G34</f>
        <v>0</v>
      </c>
      <c r="K34" s="457"/>
      <c r="L34" s="136">
        <f>IF($E$34="YA",IF(L23="Comprehensive",0.5%,0%),0)</f>
        <v>0</v>
      </c>
      <c r="M34" s="455">
        <f>(L34*$D$34)+J34</f>
        <v>0</v>
      </c>
      <c r="N34" s="457"/>
      <c r="O34" s="136">
        <f>IF($E$34="YA",IF(O23="Comprehensive",0.5%,0%),0)</f>
        <v>0</v>
      </c>
      <c r="P34" s="455">
        <f>(O34*$D$34)+M34</f>
        <v>0</v>
      </c>
      <c r="Q34" s="457"/>
      <c r="R34" s="136">
        <f>IF($E$34="YA",IF(R23="Comprehensive",0.5%,0%),0)</f>
        <v>0</v>
      </c>
      <c r="S34" s="455">
        <f>(R34*$D$34)+P34</f>
        <v>0</v>
      </c>
      <c r="T34" s="457"/>
    </row>
    <row r="35" spans="2:20" ht="12" customHeight="1">
      <c r="B35" s="86"/>
      <c r="C35" s="87" t="s">
        <v>17</v>
      </c>
      <c r="D35" s="153">
        <v>0</v>
      </c>
      <c r="E35" s="155">
        <v>0</v>
      </c>
      <c r="F35" s="136">
        <f>IF(AND(F23="Comprehensive",$E$35&gt;0),0.1%,0%)*E35</f>
        <v>0</v>
      </c>
      <c r="G35" s="455">
        <f>F35*$D$35</f>
        <v>0</v>
      </c>
      <c r="H35" s="457"/>
      <c r="I35" s="136">
        <f>IF(AND(I23="Comprehensive",$E$35&gt;0),0.1%,0%)*H35</f>
        <v>0</v>
      </c>
      <c r="J35" s="455">
        <f>(I35*$D$35)+G35</f>
        <v>0</v>
      </c>
      <c r="K35" s="457"/>
      <c r="L35" s="136">
        <f>IF(AND(L23="Comprehensive",$E$35&gt;0),0.1%,0%)*K35</f>
        <v>0</v>
      </c>
      <c r="M35" s="455">
        <f>(L35*$D$35)+J35</f>
        <v>0</v>
      </c>
      <c r="N35" s="457"/>
      <c r="O35" s="136">
        <f>IF(AND(O23="Comprehensive",$E$35&gt;0),0.1%,0%)*N35</f>
        <v>0</v>
      </c>
      <c r="P35" s="455">
        <f>(O35*$D$35)+M35</f>
        <v>0</v>
      </c>
      <c r="Q35" s="457"/>
      <c r="R35" s="136">
        <f>IF(AND(R23="Comprehensive",$E$35&gt;0),0.1%,0%)*Q35</f>
        <v>0</v>
      </c>
      <c r="S35" s="455">
        <f>(R35*$D$35)+P35</f>
        <v>0</v>
      </c>
      <c r="T35" s="457"/>
    </row>
    <row r="36" spans="2:20" ht="12" customHeight="1">
      <c r="B36" s="87"/>
      <c r="C36" s="475" t="s">
        <v>282</v>
      </c>
      <c r="D36" s="475"/>
      <c r="E36" s="154" t="str">
        <f>IF('Home Int'!$I$9="Badan Hukum Usaha","Tidak","Ya")</f>
        <v>Ya</v>
      </c>
      <c r="F36" s="135">
        <f>IF($E$36="Ya",IF(OR($I$6="Passenger",G17&lt;1000000000),VLOOKUP($S$8,'Asr Int'!$C$70:$H$73,F9+1,0),0),)</f>
        <v>6.5000000000000006E-3</v>
      </c>
      <c r="G36" s="455">
        <f>F12*F36</f>
        <v>1787500.1690000002</v>
      </c>
      <c r="H36" s="457"/>
      <c r="I36" s="135">
        <f>IF($E$36="Ya",IF(OR($I$6="Passenger",J17&lt;1000000000),VLOOKUP($S$8,'Asr Int'!$C$70:$H$73,I9+1,0),0),)</f>
        <v>1.3000000000000001E-2</v>
      </c>
      <c r="J36" s="455">
        <f>I12*I36</f>
        <v>3575000.3380000005</v>
      </c>
      <c r="K36" s="457"/>
      <c r="L36" s="135">
        <f>IF($E$36="Ya",IF(OR($I$6="Passenger",M17&lt;1000000000),VLOOKUP($S$8,'Asr Int'!$C$70:$H$73,L9+1,0),0),)</f>
        <v>1.9889999999999998E-2</v>
      </c>
      <c r="M36" s="455">
        <f>L12*L36</f>
        <v>5469750.5171399992</v>
      </c>
      <c r="N36" s="457"/>
      <c r="O36" s="135">
        <f>IF($E$36="Ya",IF(OR($I$6="Passenger",P17&lt;1000000000),VLOOKUP($S$8,'Asr Int'!$C$70:$H$73,O9+1,0),0),)</f>
        <v>2.912E-2</v>
      </c>
      <c r="P36" s="455">
        <f>O12*O36</f>
        <v>8008000.7571200002</v>
      </c>
      <c r="Q36" s="457"/>
      <c r="R36" s="135">
        <f>IF($E$36="Ya",IF(OR($I$6="Passenger",S17&lt;1000000000),VLOOKUP($S$8,'Asr Int'!$C$70:$H$73,R9+1,0),0),)</f>
        <v>3.7440000000000001E-2</v>
      </c>
      <c r="S36" s="455">
        <f>R12*R36</f>
        <v>10296000.973440001</v>
      </c>
      <c r="T36" s="457"/>
    </row>
    <row r="37" spans="2:20" ht="12" customHeight="1">
      <c r="B37" s="87"/>
      <c r="C37" s="475" t="s">
        <v>2682</v>
      </c>
      <c r="D37" s="475"/>
      <c r="E37" s="154" t="s">
        <v>20</v>
      </c>
      <c r="F37" s="130"/>
      <c r="G37" s="455">
        <f>IF($E$37="ya",1500000,0)</f>
        <v>1500000</v>
      </c>
      <c r="H37" s="457"/>
      <c r="I37" s="130"/>
      <c r="J37" s="455">
        <f>IF($E$37="ya",1500000,0)</f>
        <v>1500000</v>
      </c>
      <c r="K37" s="457"/>
      <c r="L37" s="130"/>
      <c r="M37" s="455">
        <f>IF($E$37="ya",1500000,0)</f>
        <v>1500000</v>
      </c>
      <c r="N37" s="457"/>
      <c r="O37" s="130"/>
      <c r="P37" s="455">
        <f>IF($E$37="ya",1500000,0)</f>
        <v>1500000</v>
      </c>
      <c r="Q37" s="457"/>
      <c r="R37" s="130"/>
      <c r="S37" s="455">
        <f>IF($E$37="ya",1500000,0)</f>
        <v>1500000</v>
      </c>
      <c r="T37" s="457"/>
    </row>
    <row r="38" spans="2:20" ht="12" customHeight="1">
      <c r="B38" s="451" t="s">
        <v>5365</v>
      </c>
      <c r="C38" s="452"/>
      <c r="D38" s="452"/>
      <c r="E38" s="453"/>
      <c r="F38" s="130"/>
      <c r="G38" s="455">
        <f>ROUNDDOWN(SUM(G31:H37)+G30,-2)</f>
        <v>4085500</v>
      </c>
      <c r="H38" s="457"/>
      <c r="I38" s="130"/>
      <c r="J38" s="455">
        <f>ROUNDDOWN(SUM(J31:K37)+J30,-2)</f>
        <v>6704600</v>
      </c>
      <c r="K38" s="457"/>
      <c r="L38" s="130"/>
      <c r="M38" s="455">
        <f>ROUNDDOWN(SUM(M31:N37)+M30,-2)</f>
        <v>9338500</v>
      </c>
      <c r="N38" s="457"/>
      <c r="O38" s="130"/>
      <c r="P38" s="455">
        <f>ROUNDDOWN(SUM(P31:Q37)+P30,-2)</f>
        <v>12523600</v>
      </c>
      <c r="Q38" s="457"/>
      <c r="R38" s="130"/>
      <c r="S38" s="455">
        <f>ROUNDDOWN(SUM(S31:T37)+S30,-2)</f>
        <v>15458400</v>
      </c>
      <c r="T38" s="457"/>
    </row>
    <row r="39" spans="2:20" ht="12" customHeight="1">
      <c r="B39" s="451" t="s">
        <v>339</v>
      </c>
      <c r="C39" s="452"/>
      <c r="D39" s="453"/>
      <c r="E39" s="157">
        <f>S7</f>
        <v>0</v>
      </c>
      <c r="F39" s="151">
        <f>VLOOKUP($I$7,Product!$B$6:$K$25,10,0)+$E$39</f>
        <v>0</v>
      </c>
      <c r="G39" s="449">
        <f>F39*G17</f>
        <v>0</v>
      </c>
      <c r="H39" s="449"/>
      <c r="I39" s="151">
        <f>VLOOKUP($I$7,Product!$B$6:$K$25,10,0)+$E$39</f>
        <v>0</v>
      </c>
      <c r="J39" s="449">
        <f>I39*J17</f>
        <v>0</v>
      </c>
      <c r="K39" s="449"/>
      <c r="L39" s="151">
        <f>VLOOKUP($I$7,Product!$B$6:$K$25,10,0)+$E$39</f>
        <v>0</v>
      </c>
      <c r="M39" s="449">
        <f>L39*M17</f>
        <v>0</v>
      </c>
      <c r="N39" s="449"/>
      <c r="O39" s="151">
        <f>VLOOKUP($I$7,Product!$B$6:$K$25,10,0)+$E$39</f>
        <v>0</v>
      </c>
      <c r="P39" s="449">
        <f>O39*P17</f>
        <v>0</v>
      </c>
      <c r="Q39" s="449"/>
      <c r="R39" s="151">
        <f>VLOOKUP($I$7,Product!$B$6:$K$25,10,0)+$E$39</f>
        <v>0</v>
      </c>
      <c r="S39" s="449">
        <f>R39*S17</f>
        <v>0</v>
      </c>
      <c r="T39" s="449"/>
    </row>
    <row r="40" spans="2:20" ht="12" customHeight="1">
      <c r="B40" s="475" t="s">
        <v>287</v>
      </c>
      <c r="C40" s="475"/>
      <c r="D40" s="475"/>
      <c r="E40" s="475"/>
      <c r="F40" s="449">
        <f>VLOOKUP($I$7,Product!$B$6:$K$25,9,0)</f>
        <v>5350000</v>
      </c>
      <c r="G40" s="449"/>
      <c r="H40" s="449"/>
      <c r="I40" s="449">
        <f>VLOOKUP($I$7,Product!$B$6:$K$25,9,0)</f>
        <v>5350000</v>
      </c>
      <c r="J40" s="449"/>
      <c r="K40" s="449"/>
      <c r="L40" s="449">
        <f>VLOOKUP($I$7,Product!$B$6:$K$25,9,0)</f>
        <v>5350000</v>
      </c>
      <c r="M40" s="449"/>
      <c r="N40" s="449"/>
      <c r="O40" s="449">
        <f>VLOOKUP($I$7,Product!$B$6:$K$25,9,0)</f>
        <v>5350000</v>
      </c>
      <c r="P40" s="449"/>
      <c r="Q40" s="449"/>
      <c r="R40" s="449">
        <f>VLOOKUP($I$7,Product!$B$6:$K$25,9,0)</f>
        <v>5350000</v>
      </c>
      <c r="S40" s="449"/>
      <c r="T40" s="449"/>
    </row>
    <row r="41" spans="2:20" ht="12" customHeight="1">
      <c r="B41" s="475" t="s">
        <v>288</v>
      </c>
      <c r="C41" s="475"/>
      <c r="D41" s="475"/>
      <c r="E41" s="475"/>
      <c r="F41" s="449">
        <f>IF(AND(F11&gt;0,F11&lt;=25000000),350000,IF(AND(F11&gt;25000000,F11&lt;=50000000),375000,IF(AND(F11&gt;50000000,F11&lt;=100000000),400000,IF(AND(F11&gt;100000000,F11&lt;=250000000),500000,IF(AND(F11&gt;250000000,F11&lt;=500000000),750000,IF(AND(F11&gt;500000000,F11&lt;=1000000000),1150000,2250000))))))</f>
        <v>500000</v>
      </c>
      <c r="G41" s="449"/>
      <c r="H41" s="449"/>
      <c r="I41" s="449">
        <f t="shared" ref="I41" si="16">IF(AND(I11&gt;0,I11&lt;=25000000),350000,IF(AND(I11&gt;25000000,I11&lt;=50000000),375000,IF(AND(I11&gt;50000000,I11&lt;=100000000),400000,IF(AND(I11&gt;100000000,I11&lt;=250000000),500000,IF(AND(I11&gt;250000000,I11&lt;=500000000),750000,IF(AND(I11&gt;500000000,I11&lt;=1000000000),1150000,2250000))))))</f>
        <v>500000</v>
      </c>
      <c r="J41" s="449"/>
      <c r="K41" s="449"/>
      <c r="L41" s="449">
        <f t="shared" ref="L41" si="17">IF(AND(L11&gt;0,L11&lt;=25000000),350000,IF(AND(L11&gt;25000000,L11&lt;=50000000),375000,IF(AND(L11&gt;50000000,L11&lt;=100000000),400000,IF(AND(L11&gt;100000000,L11&lt;=250000000),500000,IF(AND(L11&gt;250000000,L11&lt;=500000000),750000,IF(AND(L11&gt;500000000,L11&lt;=1000000000),1150000,2250000))))))</f>
        <v>500000</v>
      </c>
      <c r="M41" s="449"/>
      <c r="N41" s="449"/>
      <c r="O41" s="449">
        <f t="shared" ref="O41" si="18">IF(AND(O11&gt;0,O11&lt;=25000000),350000,IF(AND(O11&gt;25000000,O11&lt;=50000000),375000,IF(AND(O11&gt;50000000,O11&lt;=100000000),400000,IF(AND(O11&gt;100000000,O11&lt;=250000000),500000,IF(AND(O11&gt;250000000,O11&lt;=500000000),750000,IF(AND(O11&gt;500000000,O11&lt;=1000000000),1150000,2250000))))))</f>
        <v>500000</v>
      </c>
      <c r="P41" s="449"/>
      <c r="Q41" s="449"/>
      <c r="R41" s="449">
        <f t="shared" ref="R41" si="19">IF(AND(R11&gt;0,R11&lt;=25000000),350000,IF(AND(R11&gt;25000000,R11&lt;=50000000),375000,IF(AND(R11&gt;50000000,R11&lt;=100000000),400000,IF(AND(R11&gt;100000000,R11&lt;=250000000),500000,IF(AND(R11&gt;250000000,R11&lt;=500000000),750000,IF(AND(R11&gt;500000000,R11&lt;=1000000000),1150000,2250000))))))</f>
        <v>500000</v>
      </c>
      <c r="S41" s="449"/>
      <c r="T41" s="449"/>
    </row>
    <row r="42" spans="2:20" ht="12" customHeight="1">
      <c r="B42" s="515" t="s">
        <v>285</v>
      </c>
      <c r="C42" s="516"/>
      <c r="D42" s="516"/>
      <c r="E42" s="517"/>
      <c r="F42" s="239">
        <f>IF($D$6="ADDM",11,12)</f>
        <v>12</v>
      </c>
      <c r="G42" s="490">
        <f>ROUNDUP(IF($D$6="ADDM",G20/G9,0),-3)</f>
        <v>0</v>
      </c>
      <c r="H42" s="491"/>
      <c r="I42" s="239">
        <f>IF($D$6="ADDM",23,24)</f>
        <v>24</v>
      </c>
      <c r="J42" s="490">
        <f>ROUNDUP(IF($D$6="ADDM",J20/J9,0),-3)</f>
        <v>0</v>
      </c>
      <c r="K42" s="491"/>
      <c r="L42" s="239">
        <f>IF($D$6="ADDM",35,36)</f>
        <v>36</v>
      </c>
      <c r="M42" s="490">
        <f>ROUNDUP(IF($D$6="ADDM",M20/M9,0),-3)</f>
        <v>0</v>
      </c>
      <c r="N42" s="491"/>
      <c r="O42" s="239">
        <f>IF($D$6="ADDM",47,48)</f>
        <v>48</v>
      </c>
      <c r="P42" s="490">
        <f>ROUNDUP(IF($D$6="ADDM",P20/P9,0),-3)</f>
        <v>0</v>
      </c>
      <c r="Q42" s="491"/>
      <c r="R42" s="239">
        <f>IF($D$6="ADDM",59,60)</f>
        <v>60</v>
      </c>
      <c r="S42" s="490">
        <f>ROUNDUP(IF($D$6="ADDM",S20/S9,0),-3)</f>
        <v>0</v>
      </c>
      <c r="T42" s="491"/>
    </row>
    <row r="43" spans="2:20" ht="12" customHeight="1">
      <c r="B43" s="451" t="s">
        <v>286</v>
      </c>
      <c r="C43" s="452"/>
      <c r="D43" s="452"/>
      <c r="E43" s="453"/>
      <c r="F43" s="455">
        <f>G16+G38+G39+F40+F41</f>
        <v>20435500</v>
      </c>
      <c r="G43" s="456"/>
      <c r="H43" s="457"/>
      <c r="I43" s="455">
        <f t="shared" ref="I43" si="20">J16+J38+J39+I40+I41</f>
        <v>23054600</v>
      </c>
      <c r="J43" s="456"/>
      <c r="K43" s="457"/>
      <c r="L43" s="455">
        <f t="shared" ref="L43" si="21">M16+M38+M39+L40+L41</f>
        <v>25688500</v>
      </c>
      <c r="M43" s="456"/>
      <c r="N43" s="457"/>
      <c r="O43" s="455">
        <f t="shared" ref="O43" si="22">P16+P38+P39+O40+O41</f>
        <v>28873600</v>
      </c>
      <c r="P43" s="456"/>
      <c r="Q43" s="457"/>
      <c r="R43" s="455">
        <f t="shared" ref="R43" si="23">S16+S38+S39+R40+R41</f>
        <v>31808400</v>
      </c>
      <c r="S43" s="456"/>
      <c r="T43" s="457"/>
    </row>
    <row r="44" spans="2:20" ht="12" customHeight="1">
      <c r="B44" s="451" t="s">
        <v>5370</v>
      </c>
      <c r="C44" s="452"/>
      <c r="D44" s="452"/>
      <c r="E44" s="453"/>
      <c r="F44" s="455">
        <f>F11-F43</f>
        <v>189564500</v>
      </c>
      <c r="G44" s="456"/>
      <c r="H44" s="457"/>
      <c r="I44" s="455">
        <f t="shared" ref="I44" si="24">I11-I43</f>
        <v>186945400</v>
      </c>
      <c r="J44" s="456"/>
      <c r="K44" s="457"/>
      <c r="L44" s="455">
        <f t="shared" ref="L44" si="25">L11-L43</f>
        <v>184311500</v>
      </c>
      <c r="M44" s="456"/>
      <c r="N44" s="457"/>
      <c r="O44" s="455">
        <f t="shared" ref="O44" si="26">O11-O43</f>
        <v>181126400</v>
      </c>
      <c r="P44" s="456"/>
      <c r="Q44" s="457"/>
      <c r="R44" s="455">
        <f t="shared" ref="R44" si="27">R11-R43</f>
        <v>178191600</v>
      </c>
      <c r="S44" s="456"/>
      <c r="T44" s="457"/>
    </row>
    <row r="45" spans="2:20" ht="12" customHeight="1">
      <c r="B45" s="451" t="s">
        <v>5367</v>
      </c>
      <c r="C45" s="452"/>
      <c r="D45" s="452"/>
      <c r="E45" s="453"/>
      <c r="F45" s="53"/>
      <c r="G45" s="456">
        <f>$O$5</f>
        <v>10000000</v>
      </c>
      <c r="H45" s="457"/>
      <c r="I45" s="53"/>
      <c r="J45" s="456">
        <f>$O$5</f>
        <v>10000000</v>
      </c>
      <c r="K45" s="457"/>
      <c r="L45" s="53"/>
      <c r="M45" s="456">
        <f>$O$5</f>
        <v>10000000</v>
      </c>
      <c r="N45" s="457"/>
      <c r="O45" s="53"/>
      <c r="P45" s="456">
        <f>$O$5</f>
        <v>10000000</v>
      </c>
      <c r="Q45" s="457"/>
      <c r="R45" s="53"/>
      <c r="S45" s="456">
        <f>$O$5</f>
        <v>10000000</v>
      </c>
      <c r="T45" s="457"/>
    </row>
    <row r="46" spans="2:20" ht="12" customHeight="1">
      <c r="B46" s="451" t="s">
        <v>2874</v>
      </c>
      <c r="C46" s="452"/>
      <c r="D46" s="452"/>
      <c r="E46" s="453"/>
      <c r="F46" s="53"/>
      <c r="G46" s="456">
        <f>$O$6</f>
        <v>0</v>
      </c>
      <c r="H46" s="457"/>
      <c r="I46" s="53"/>
      <c r="J46" s="456">
        <f>$O$6</f>
        <v>0</v>
      </c>
      <c r="K46" s="457"/>
      <c r="L46" s="53"/>
      <c r="M46" s="456">
        <f>$O$6</f>
        <v>0</v>
      </c>
      <c r="N46" s="457"/>
      <c r="O46" s="53"/>
      <c r="P46" s="456">
        <f>$O$6</f>
        <v>0</v>
      </c>
      <c r="Q46" s="457"/>
      <c r="R46" s="53"/>
      <c r="S46" s="456">
        <f>$O$6</f>
        <v>0</v>
      </c>
      <c r="T46" s="457"/>
    </row>
    <row r="47" spans="2:20" ht="12" customHeight="1">
      <c r="B47" s="451" t="s">
        <v>5368</v>
      </c>
      <c r="C47" s="452"/>
      <c r="D47" s="452"/>
      <c r="E47" s="453"/>
      <c r="F47" s="53"/>
      <c r="G47" s="456">
        <f>$O$7</f>
        <v>0</v>
      </c>
      <c r="H47" s="457"/>
      <c r="I47" s="53"/>
      <c r="J47" s="456">
        <f>$O$7</f>
        <v>0</v>
      </c>
      <c r="K47" s="457"/>
      <c r="L47" s="53"/>
      <c r="M47" s="456">
        <f>$O$7</f>
        <v>0</v>
      </c>
      <c r="N47" s="457"/>
      <c r="O47" s="53"/>
      <c r="P47" s="456">
        <f>$O$7</f>
        <v>0</v>
      </c>
      <c r="Q47" s="457"/>
      <c r="R47" s="53"/>
      <c r="S47" s="456">
        <f>$O$7</f>
        <v>0</v>
      </c>
      <c r="T47" s="457"/>
    </row>
    <row r="48" spans="2:20" ht="12" customHeight="1">
      <c r="B48" s="514" t="s">
        <v>1717</v>
      </c>
      <c r="C48" s="514"/>
      <c r="D48" s="514"/>
      <c r="E48" s="514"/>
      <c r="F48" s="129">
        <f>$P$4</f>
        <v>0</v>
      </c>
      <c r="G48" s="449">
        <f>G42*F48</f>
        <v>0</v>
      </c>
      <c r="H48" s="449"/>
      <c r="I48" s="129">
        <f>$P$4</f>
        <v>0</v>
      </c>
      <c r="J48" s="449">
        <f>J42*I48</f>
        <v>0</v>
      </c>
      <c r="K48" s="449"/>
      <c r="L48" s="129">
        <f>$P$4</f>
        <v>0</v>
      </c>
      <c r="M48" s="449">
        <f>M42*L48</f>
        <v>0</v>
      </c>
      <c r="N48" s="449"/>
      <c r="O48" s="129">
        <f>$P$4</f>
        <v>0</v>
      </c>
      <c r="P48" s="449">
        <f>P42*O48</f>
        <v>0</v>
      </c>
      <c r="Q48" s="449"/>
      <c r="R48" s="129">
        <f>$P$4</f>
        <v>0</v>
      </c>
      <c r="S48" s="449">
        <f>S42*R48</f>
        <v>0</v>
      </c>
      <c r="T48" s="449"/>
    </row>
    <row r="49" spans="2:20" ht="12" customHeight="1">
      <c r="B49" s="470" t="s">
        <v>5369</v>
      </c>
      <c r="C49" s="471"/>
      <c r="D49" s="471"/>
      <c r="E49" s="472"/>
      <c r="F49" s="463">
        <f>IF(F12=0,0,F44-(G45+G46+G47+G48))</f>
        <v>179564500</v>
      </c>
      <c r="G49" s="464"/>
      <c r="H49" s="465"/>
      <c r="I49" s="463">
        <f t="shared" ref="I49" si="28">IF(I12=0,0,I44-(J45+J46+J47+J48))</f>
        <v>176945400</v>
      </c>
      <c r="J49" s="464"/>
      <c r="K49" s="465"/>
      <c r="L49" s="463">
        <f t="shared" ref="L49" si="29">IF(L12=0,0,L44-(M45+M46+M47+M48))</f>
        <v>174311500</v>
      </c>
      <c r="M49" s="464"/>
      <c r="N49" s="465"/>
      <c r="O49" s="463">
        <f t="shared" ref="O49" si="30">IF(O12=0,0,O44-(P45+P46+P47+P48))</f>
        <v>171126400</v>
      </c>
      <c r="P49" s="464"/>
      <c r="Q49" s="465"/>
      <c r="R49" s="463">
        <f t="shared" ref="R49" si="31">IF(R12=0,0,R44-(S45+S46+S47+S48))</f>
        <v>168191600</v>
      </c>
      <c r="S49" s="464"/>
      <c r="T49" s="465"/>
    </row>
    <row r="50" spans="2:20" ht="12" customHeight="1">
      <c r="B50" s="513"/>
      <c r="C50" s="513"/>
      <c r="D50" s="513"/>
      <c r="E50" s="513"/>
      <c r="F50" s="449"/>
      <c r="G50" s="449"/>
      <c r="H50" s="449"/>
      <c r="I50" s="449"/>
      <c r="J50" s="449"/>
      <c r="K50" s="449"/>
      <c r="L50" s="449"/>
      <c r="M50" s="449"/>
      <c r="N50" s="449"/>
      <c r="O50" s="449"/>
      <c r="P50" s="449"/>
      <c r="Q50" s="449"/>
      <c r="R50" s="449"/>
      <c r="S50" s="449"/>
      <c r="T50" s="449"/>
    </row>
    <row r="51" spans="2:20" ht="12" customHeight="1">
      <c r="B51" s="508" t="s">
        <v>2878</v>
      </c>
      <c r="C51" s="508"/>
      <c r="D51" s="508"/>
      <c r="E51" s="508"/>
      <c r="F51" s="512"/>
      <c r="G51" s="512"/>
      <c r="H51" s="512"/>
      <c r="I51" s="512"/>
      <c r="J51" s="512"/>
      <c r="K51" s="512"/>
      <c r="L51" s="512"/>
      <c r="M51" s="512"/>
      <c r="N51" s="512"/>
      <c r="O51" s="512"/>
      <c r="P51" s="512"/>
      <c r="Q51" s="512"/>
      <c r="R51" s="512"/>
      <c r="S51" s="512"/>
      <c r="T51" s="512"/>
    </row>
    <row r="52" spans="2:20" ht="12" customHeight="1">
      <c r="B52" s="508" t="s">
        <v>1639</v>
      </c>
      <c r="C52" s="508"/>
      <c r="D52" s="508"/>
      <c r="E52" s="508"/>
      <c r="F52" s="511"/>
      <c r="G52" s="511"/>
      <c r="H52" s="511"/>
      <c r="I52" s="511"/>
      <c r="J52" s="511"/>
      <c r="K52" s="511"/>
      <c r="L52" s="511"/>
      <c r="M52" s="511"/>
      <c r="N52" s="511"/>
      <c r="O52" s="511"/>
      <c r="P52" s="511"/>
      <c r="Q52" s="511"/>
      <c r="R52" s="511"/>
      <c r="S52" s="511"/>
      <c r="T52" s="511"/>
    </row>
    <row r="53" spans="2:20" ht="12" customHeight="1">
      <c r="B53" s="508" t="s">
        <v>2770</v>
      </c>
      <c r="C53" s="508"/>
      <c r="D53" s="508"/>
      <c r="E53" s="508"/>
      <c r="F53" s="510"/>
      <c r="G53" s="510"/>
      <c r="H53" s="510"/>
      <c r="I53" s="510"/>
      <c r="J53" s="510"/>
      <c r="K53" s="510"/>
      <c r="L53" s="510"/>
      <c r="M53" s="510"/>
      <c r="N53" s="510"/>
      <c r="O53" s="510"/>
      <c r="P53" s="510"/>
      <c r="Q53" s="510"/>
      <c r="R53" s="510"/>
      <c r="S53" s="510"/>
      <c r="T53" s="510"/>
    </row>
    <row r="54" spans="2:20" ht="12" customHeight="1">
      <c r="B54" s="508" t="s">
        <v>2769</v>
      </c>
      <c r="C54" s="508"/>
      <c r="D54" s="508"/>
      <c r="E54" s="508"/>
      <c r="F54" s="509"/>
      <c r="G54" s="509"/>
      <c r="H54" s="509"/>
      <c r="I54" s="509"/>
      <c r="J54" s="509"/>
      <c r="K54" s="509"/>
      <c r="L54" s="509"/>
      <c r="M54" s="509"/>
      <c r="N54" s="509"/>
      <c r="O54" s="509"/>
      <c r="P54" s="509"/>
      <c r="Q54" s="509"/>
      <c r="R54" s="509"/>
      <c r="S54" s="509"/>
      <c r="T54" s="509"/>
    </row>
    <row r="55" spans="2:20" ht="12" customHeight="1">
      <c r="B55" s="505" t="s">
        <v>2733</v>
      </c>
      <c r="C55" s="505"/>
      <c r="D55" s="505"/>
      <c r="E55" s="505"/>
      <c r="F55" s="506"/>
      <c r="G55" s="507"/>
      <c r="H55" s="507"/>
      <c r="I55" s="506"/>
      <c r="J55" s="507"/>
      <c r="K55" s="507"/>
      <c r="L55" s="506"/>
      <c r="M55" s="507"/>
      <c r="N55" s="507"/>
      <c r="O55" s="506"/>
      <c r="P55" s="507"/>
      <c r="Q55" s="507"/>
      <c r="R55" s="506"/>
      <c r="S55" s="507"/>
      <c r="T55" s="507"/>
    </row>
    <row r="56" spans="2:20" ht="12" customHeight="1">
      <c r="B56" s="469" t="s">
        <v>2881</v>
      </c>
      <c r="C56" s="469"/>
      <c r="D56" s="469"/>
      <c r="E56" s="469"/>
      <c r="F56" s="448"/>
      <c r="G56" s="448"/>
      <c r="H56" s="448"/>
      <c r="I56" s="448"/>
      <c r="J56" s="448"/>
      <c r="K56" s="448"/>
      <c r="L56" s="448"/>
      <c r="M56" s="448"/>
      <c r="N56" s="448"/>
      <c r="O56" s="448"/>
      <c r="P56" s="448"/>
      <c r="Q56" s="448"/>
      <c r="R56" s="448"/>
      <c r="S56" s="448"/>
      <c r="T56" s="448"/>
    </row>
    <row r="57" spans="2:20" ht="12" customHeight="1">
      <c r="B57" s="469"/>
      <c r="C57" s="469"/>
      <c r="D57" s="469"/>
      <c r="E57" s="469"/>
      <c r="F57" s="448"/>
      <c r="G57" s="448"/>
      <c r="H57" s="448"/>
      <c r="I57" s="448"/>
      <c r="J57" s="448"/>
      <c r="K57" s="448"/>
      <c r="L57" s="448"/>
      <c r="M57" s="448"/>
      <c r="N57" s="448"/>
      <c r="O57" s="448"/>
      <c r="P57" s="448"/>
      <c r="Q57" s="448"/>
      <c r="R57" s="448"/>
      <c r="S57" s="448"/>
      <c r="T57" s="448"/>
    </row>
    <row r="58" spans="2:20" ht="12" customHeight="1">
      <c r="F58" s="454"/>
      <c r="G58" s="454"/>
      <c r="H58" s="454"/>
      <c r="I58" s="454"/>
      <c r="J58" s="454"/>
      <c r="K58" s="454"/>
      <c r="L58" s="454"/>
      <c r="M58" s="454"/>
      <c r="N58" s="454"/>
      <c r="O58" s="454"/>
      <c r="P58" s="454"/>
      <c r="Q58" s="454"/>
      <c r="R58" s="454"/>
      <c r="S58" s="454"/>
      <c r="T58" s="454"/>
    </row>
    <row r="59" spans="2:20" ht="12" customHeight="1">
      <c r="F59" s="35"/>
      <c r="G59" s="35"/>
      <c r="H59" s="35"/>
      <c r="I59" s="35"/>
      <c r="J59" s="35"/>
      <c r="K59" s="35"/>
      <c r="L59" s="35"/>
      <c r="M59" s="35"/>
      <c r="N59" s="35"/>
      <c r="O59" s="35"/>
      <c r="P59" s="35"/>
      <c r="Q59" s="35"/>
      <c r="R59" s="35"/>
      <c r="S59" s="35"/>
      <c r="T59" s="35"/>
    </row>
    <row r="60" spans="2:20" ht="12" customHeight="1">
      <c r="B60" s="466" t="s">
        <v>284</v>
      </c>
      <c r="C60" s="466"/>
      <c r="D60" s="466"/>
      <c r="E60" s="466"/>
      <c r="F60" s="137">
        <v>1</v>
      </c>
      <c r="G60" s="467">
        <f>F60*12</f>
        <v>12</v>
      </c>
      <c r="H60" s="467"/>
      <c r="I60" s="137">
        <v>2</v>
      </c>
      <c r="J60" s="467">
        <f t="shared" ref="J60" si="32">I60*12</f>
        <v>24</v>
      </c>
      <c r="K60" s="467"/>
      <c r="L60" s="137">
        <v>3</v>
      </c>
      <c r="M60" s="467">
        <f t="shared" ref="M60" si="33">L60*12</f>
        <v>36</v>
      </c>
      <c r="N60" s="467"/>
      <c r="O60" s="137">
        <v>4</v>
      </c>
      <c r="P60" s="467">
        <f t="shared" ref="P60" si="34">O60*12</f>
        <v>48</v>
      </c>
      <c r="Q60" s="467"/>
      <c r="R60" s="137">
        <v>5</v>
      </c>
      <c r="S60" s="467">
        <f t="shared" ref="S60" si="35">R60*12</f>
        <v>60</v>
      </c>
      <c r="T60" s="467"/>
    </row>
    <row r="61" spans="2:20" ht="12" customHeight="1">
      <c r="F61" s="35"/>
      <c r="G61" s="35"/>
      <c r="H61" s="35"/>
      <c r="I61" s="35"/>
      <c r="J61" s="35"/>
      <c r="K61" s="35"/>
      <c r="L61" s="35"/>
      <c r="M61" s="35"/>
      <c r="N61" s="35"/>
      <c r="O61" s="35"/>
      <c r="P61" s="35"/>
      <c r="Q61" s="35"/>
      <c r="R61" s="35"/>
      <c r="S61" s="35"/>
      <c r="T61" s="35"/>
    </row>
    <row r="62" spans="2:20" ht="12" customHeight="1">
      <c r="B62" s="450" t="s">
        <v>2858</v>
      </c>
      <c r="C62" s="450"/>
      <c r="D62" s="450"/>
      <c r="E62" s="450"/>
      <c r="F62" s="449">
        <f>ROUNDDOWN(IF(F10&gt;=1,VLOOKUP($B$10,'PHPM 1 DT Int'!$K$5:$L$848,2,0),0),-2)</f>
        <v>275000000</v>
      </c>
      <c r="G62" s="449"/>
      <c r="H62" s="449"/>
      <c r="I62" s="449">
        <f>ROUNDDOWN(IF(I10&gt;=1,VLOOKUP($B$10,'PHPM 1 DT Int'!$K$5:$L$848,2,0),0),-2)</f>
        <v>275000000</v>
      </c>
      <c r="J62" s="449"/>
      <c r="K62" s="449"/>
      <c r="L62" s="449">
        <f>ROUNDDOWN(IF(L10&gt;=1,VLOOKUP($B$10,'PHPM 1 DT Int'!$K$5:$L$848,2,0),0),-2)</f>
        <v>275000000</v>
      </c>
      <c r="M62" s="449"/>
      <c r="N62" s="449"/>
      <c r="O62" s="449">
        <f>ROUNDDOWN(IF(O10&gt;=1,VLOOKUP($B$10,'PHPM 1 DT Int'!$K$5:$L$848,2,0),0),-2)</f>
        <v>275000000</v>
      </c>
      <c r="P62" s="449"/>
      <c r="Q62" s="449"/>
      <c r="R62" s="449">
        <f>ROUNDDOWN(IF(R10&gt;=1,VLOOKUP($B$10,'PHPM 1 DT Int'!$K$5:$L$848,2,0),0),-2)</f>
        <v>275000000</v>
      </c>
      <c r="S62" s="449"/>
      <c r="T62" s="449"/>
    </row>
    <row r="63" spans="2:20" ht="12" customHeight="1">
      <c r="B63" s="458" t="s">
        <v>290</v>
      </c>
      <c r="C63" s="459"/>
      <c r="D63" s="459"/>
      <c r="E63" s="460"/>
      <c r="F63" s="520">
        <f>'Home Int'!$I$107</f>
        <v>60000000</v>
      </c>
      <c r="G63" s="520"/>
      <c r="H63" s="520"/>
      <c r="I63" s="520">
        <f>'Home Int'!$I$107</f>
        <v>60000000</v>
      </c>
      <c r="J63" s="520"/>
      <c r="K63" s="520"/>
      <c r="L63" s="520">
        <f>'Home Int'!$I$107</f>
        <v>60000000</v>
      </c>
      <c r="M63" s="520"/>
      <c r="N63" s="520"/>
      <c r="O63" s="520">
        <f>'Home Int'!$I$107</f>
        <v>60000000</v>
      </c>
      <c r="P63" s="520"/>
      <c r="Q63" s="520"/>
      <c r="R63" s="520">
        <f>'Home Int'!$I$107</f>
        <v>60000000</v>
      </c>
      <c r="S63" s="520"/>
      <c r="T63" s="520"/>
    </row>
    <row r="64" spans="2:20" ht="12" customHeight="1">
      <c r="B64" s="451" t="s">
        <v>8129</v>
      </c>
      <c r="C64" s="452"/>
      <c r="D64" s="452"/>
      <c r="E64" s="453"/>
      <c r="F64" s="455">
        <f>$G$38+$G$39+$F$40+$F$41</f>
        <v>9935500</v>
      </c>
      <c r="G64" s="456"/>
      <c r="H64" s="457"/>
      <c r="I64" s="455">
        <f>$J$38+$J$39+$I$40+$I$41</f>
        <v>12554600</v>
      </c>
      <c r="J64" s="456"/>
      <c r="K64" s="457"/>
      <c r="L64" s="455">
        <f>$M$38+$M$39+$L$40+$L$41</f>
        <v>15188500</v>
      </c>
      <c r="M64" s="456"/>
      <c r="N64" s="457"/>
      <c r="O64" s="455">
        <f>$P$38+$P$39+$O$40+$O$41</f>
        <v>18373600</v>
      </c>
      <c r="P64" s="456"/>
      <c r="Q64" s="457"/>
      <c r="R64" s="449">
        <f>$S$38+$S$39+$R$40+$R$41</f>
        <v>21308400</v>
      </c>
      <c r="S64" s="449"/>
      <c r="T64" s="449"/>
    </row>
    <row r="65" spans="2:20" ht="12" customHeight="1">
      <c r="B65" s="451" t="s">
        <v>5374</v>
      </c>
      <c r="C65" s="452"/>
      <c r="D65" s="452"/>
      <c r="E65" s="453"/>
      <c r="F65" s="165">
        <f>G65/F62</f>
        <v>0.74568909090909086</v>
      </c>
      <c r="G65" s="449">
        <f>F62-(F63+F64)</f>
        <v>205064500</v>
      </c>
      <c r="H65" s="449"/>
      <c r="I65" s="165">
        <f t="shared" ref="I65" si="36">J65/I62</f>
        <v>0.73616509090909088</v>
      </c>
      <c r="J65" s="455">
        <f t="shared" ref="J65" si="37">I62-(I63+I64)</f>
        <v>202445400</v>
      </c>
      <c r="K65" s="457"/>
      <c r="L65" s="165">
        <f t="shared" ref="L65" si="38">M65/L62</f>
        <v>0.72658727272727275</v>
      </c>
      <c r="M65" s="455">
        <f t="shared" ref="M65" si="39">L62-(L63+L64)</f>
        <v>199811500</v>
      </c>
      <c r="N65" s="457"/>
      <c r="O65" s="165">
        <f t="shared" ref="O65" si="40">P65/O62</f>
        <v>0.71500509090909092</v>
      </c>
      <c r="P65" s="455">
        <f t="shared" ref="P65" si="41">O62-(O63+O64)</f>
        <v>196626400</v>
      </c>
      <c r="Q65" s="457"/>
      <c r="R65" s="165">
        <f t="shared" ref="R65" si="42">S65/R62</f>
        <v>0.70433309090909091</v>
      </c>
      <c r="S65" s="449">
        <f t="shared" ref="S65" si="43">R62-(R63+R64)</f>
        <v>193691600</v>
      </c>
      <c r="T65" s="449"/>
    </row>
    <row r="66" spans="2:20" ht="12" customHeight="1">
      <c r="B66" s="451" t="s">
        <v>1615</v>
      </c>
      <c r="C66" s="452"/>
      <c r="D66" s="452"/>
      <c r="E66" s="453"/>
      <c r="F66" s="166">
        <f>IF(F65&gt;=F16,(100%-(G65/F62)),0%)</f>
        <v>0.25431090909090914</v>
      </c>
      <c r="G66" s="502">
        <f>F62*F66</f>
        <v>69935500.000000015</v>
      </c>
      <c r="H66" s="503"/>
      <c r="I66" s="166">
        <f>IF(I65&gt;=I16,(100%-(J65/I62)),0%)</f>
        <v>0.26383490909090912</v>
      </c>
      <c r="J66" s="502">
        <f>I62*I66</f>
        <v>72554600.000000015</v>
      </c>
      <c r="K66" s="503"/>
      <c r="L66" s="166">
        <f>IF(L65&gt;=L16,(100%-(M65/L62)),0%)</f>
        <v>0.27341272727272725</v>
      </c>
      <c r="M66" s="502">
        <f>L62*L66</f>
        <v>75188500</v>
      </c>
      <c r="N66" s="503"/>
      <c r="O66" s="166">
        <f>IF(O65&gt;=O16,(100%-(P65/O62)),0%)</f>
        <v>0.28499490909090908</v>
      </c>
      <c r="P66" s="502">
        <f>O62*O66</f>
        <v>78373600</v>
      </c>
      <c r="Q66" s="503"/>
      <c r="R66" s="166">
        <f>IF(R65&gt;=R16,(100%-(S65/R62)),0%)</f>
        <v>0.29566690909090909</v>
      </c>
      <c r="S66" s="461">
        <f>R62*R66</f>
        <v>81308400</v>
      </c>
      <c r="T66" s="462"/>
    </row>
    <row r="67" spans="2:20" ht="12" customHeight="1">
      <c r="B67" s="451" t="s">
        <v>5372</v>
      </c>
      <c r="C67" s="452"/>
      <c r="D67" s="452"/>
      <c r="E67" s="453"/>
      <c r="F67" s="163">
        <f>$F$19</f>
        <v>0.10284584815780895</v>
      </c>
      <c r="G67" s="504">
        <f>G66*F67</f>
        <v>7192575.8138404498</v>
      </c>
      <c r="H67" s="504"/>
      <c r="I67" s="163">
        <f>$I$19</f>
        <v>0.20363578634810242</v>
      </c>
      <c r="J67" s="504">
        <f>J66*I67</f>
        <v>14774713.024172034</v>
      </c>
      <c r="K67" s="504"/>
      <c r="L67" s="163">
        <f>$L$19</f>
        <v>0.30998986380920068</v>
      </c>
      <c r="M67" s="504">
        <f>M66*L67</f>
        <v>23307672.875018086</v>
      </c>
      <c r="N67" s="504"/>
      <c r="O67" s="163">
        <f>$O$19</f>
        <v>0.42181590399346058</v>
      </c>
      <c r="P67" s="504">
        <f>P66*O67</f>
        <v>33059230.933221884</v>
      </c>
      <c r="Q67" s="504"/>
      <c r="R67" s="163">
        <f>$R$19</f>
        <v>0.53898789166648164</v>
      </c>
      <c r="S67" s="504">
        <f>S66*R67</f>
        <v>43824243.090774953</v>
      </c>
      <c r="T67" s="504"/>
    </row>
    <row r="68" spans="2:20" ht="12" customHeight="1">
      <c r="B68" s="451" t="s">
        <v>5373</v>
      </c>
      <c r="C68" s="452"/>
      <c r="D68" s="452"/>
      <c r="E68" s="453"/>
      <c r="F68" s="461">
        <f>G66+G67</f>
        <v>77128075.813840464</v>
      </c>
      <c r="G68" s="461"/>
      <c r="H68" s="461"/>
      <c r="I68" s="461">
        <f t="shared" ref="I68" si="44">J66+J67</f>
        <v>87329313.024172053</v>
      </c>
      <c r="J68" s="461"/>
      <c r="K68" s="461"/>
      <c r="L68" s="461">
        <f t="shared" ref="L68" si="45">M66+M67</f>
        <v>98496172.87501809</v>
      </c>
      <c r="M68" s="461"/>
      <c r="N68" s="461"/>
      <c r="O68" s="461">
        <f t="shared" ref="O68" si="46">P66+P67</f>
        <v>111432830.93322188</v>
      </c>
      <c r="P68" s="461"/>
      <c r="Q68" s="461"/>
      <c r="R68" s="461">
        <f t="shared" ref="R68" si="47">S66+S67</f>
        <v>125132643.09077495</v>
      </c>
      <c r="S68" s="461"/>
      <c r="T68" s="461"/>
    </row>
    <row r="69" spans="2:20" ht="12" customHeight="1">
      <c r="B69" s="458" t="s">
        <v>285</v>
      </c>
      <c r="C69" s="459"/>
      <c r="D69" s="459"/>
      <c r="E69" s="460"/>
      <c r="F69" s="142">
        <f>$G$9</f>
        <v>12</v>
      </c>
      <c r="G69" s="443">
        <f>IFERROR(ROUNDUP(F68/G9,-3),0)</f>
        <v>6428000</v>
      </c>
      <c r="H69" s="444"/>
      <c r="I69" s="142">
        <f>$J$9</f>
        <v>24</v>
      </c>
      <c r="J69" s="443">
        <f>IFERROR(ROUNDUP(I68/J9,-3),0)</f>
        <v>3639000</v>
      </c>
      <c r="K69" s="444"/>
      <c r="L69" s="142">
        <f>$M$9</f>
        <v>36</v>
      </c>
      <c r="M69" s="443">
        <f>IFERROR(ROUNDUP(L68/M9,-3),0)</f>
        <v>2737000</v>
      </c>
      <c r="N69" s="444"/>
      <c r="O69" s="142">
        <f>$P$9</f>
        <v>48</v>
      </c>
      <c r="P69" s="443">
        <f>IFERROR(ROUNDUP(O68/P9,-3),0)</f>
        <v>2322000</v>
      </c>
      <c r="Q69" s="444"/>
      <c r="R69" s="142">
        <f>$S$9</f>
        <v>60</v>
      </c>
      <c r="S69" s="443">
        <f>IFERROR(ROUNDUP(R68/S9,-3),0)</f>
        <v>2086000</v>
      </c>
      <c r="T69" s="444"/>
    </row>
    <row r="70" spans="2:20" ht="12" customHeight="1">
      <c r="F70" s="35"/>
      <c r="G70" s="35"/>
      <c r="H70" s="35"/>
      <c r="I70" s="35"/>
      <c r="J70" s="35"/>
      <c r="K70" s="35"/>
      <c r="L70" s="35"/>
      <c r="M70" s="35"/>
      <c r="N70" s="35"/>
      <c r="O70" s="35"/>
      <c r="P70" s="35"/>
      <c r="Q70" s="35"/>
      <c r="R70" s="35"/>
      <c r="S70" s="35"/>
      <c r="T70" s="35"/>
    </row>
    <row r="71" spans="2:20" ht="12" customHeight="1">
      <c r="B71" s="447" t="s">
        <v>3208</v>
      </c>
      <c r="C71" s="447"/>
      <c r="D71" s="447"/>
      <c r="E71" s="447"/>
      <c r="F71" s="446" t="s">
        <v>5375</v>
      </c>
      <c r="G71" s="446"/>
      <c r="H71" s="446"/>
      <c r="I71" s="35"/>
      <c r="J71" s="447" t="s">
        <v>3208</v>
      </c>
      <c r="K71" s="447"/>
      <c r="L71" s="447"/>
      <c r="M71" s="447"/>
      <c r="N71" s="445">
        <f>'Home Int'!$I$107</f>
        <v>60000000</v>
      </c>
      <c r="O71" s="446"/>
      <c r="P71" s="446"/>
      <c r="Q71" s="35"/>
      <c r="R71" s="35"/>
      <c r="S71" s="35"/>
      <c r="T71" s="35"/>
    </row>
    <row r="72" spans="2:20" ht="12" customHeight="1">
      <c r="B72" s="440" t="s">
        <v>19</v>
      </c>
      <c r="C72" s="441"/>
      <c r="D72" s="442"/>
      <c r="E72" s="440" t="s">
        <v>3208</v>
      </c>
      <c r="F72" s="442"/>
      <c r="G72" s="440" t="s">
        <v>5371</v>
      </c>
      <c r="H72" s="442"/>
      <c r="J72" s="440" t="s">
        <v>19</v>
      </c>
      <c r="K72" s="441"/>
      <c r="L72" s="442"/>
      <c r="M72" s="440" t="s">
        <v>3208</v>
      </c>
      <c r="N72" s="442"/>
      <c r="O72" s="440" t="s">
        <v>5371</v>
      </c>
      <c r="P72" s="442"/>
    </row>
    <row r="73" spans="2:20" ht="12" customHeight="1">
      <c r="B73" s="161">
        <f>$F$42</f>
        <v>12</v>
      </c>
      <c r="C73" s="87" t="s">
        <v>382</v>
      </c>
      <c r="D73" s="87" t="str">
        <f>CONCATENATE($B$73," ",$C$73)</f>
        <v>12 Bulan</v>
      </c>
      <c r="E73" s="461">
        <f>IFERROR($F$49,0)</f>
        <v>179564500</v>
      </c>
      <c r="F73" s="461"/>
      <c r="G73" s="461">
        <f>IFERROR($F$21,0)</f>
        <v>18335000</v>
      </c>
      <c r="H73" s="462"/>
      <c r="J73" s="161">
        <f>$F$42</f>
        <v>12</v>
      </c>
      <c r="K73" s="87" t="s">
        <v>382</v>
      </c>
      <c r="L73" s="87" t="str">
        <f>CONCATENATE($B$73," ",$C$73)</f>
        <v>12 Bulan</v>
      </c>
      <c r="M73" s="461">
        <f>IFERROR('Home Ext'!$I$75,0)</f>
        <v>60000000</v>
      </c>
      <c r="N73" s="461"/>
      <c r="O73" s="461">
        <f>IFERROR($G$69,0)</f>
        <v>6428000</v>
      </c>
      <c r="P73" s="462"/>
    </row>
    <row r="74" spans="2:20" ht="12" customHeight="1">
      <c r="B74" s="161">
        <f>$I$42</f>
        <v>24</v>
      </c>
      <c r="C74" s="87" t="s">
        <v>382</v>
      </c>
      <c r="D74" s="87" t="str">
        <f>CONCATENATE($B$74," ",$C$74)</f>
        <v>24 Bulan</v>
      </c>
      <c r="E74" s="461">
        <f>IFERROR($I$49,0)</f>
        <v>176945400</v>
      </c>
      <c r="F74" s="461"/>
      <c r="G74" s="461">
        <f>IFERROR($I$21,0)</f>
        <v>10006000</v>
      </c>
      <c r="H74" s="462"/>
      <c r="I74" s="160"/>
      <c r="J74" s="161">
        <f>$I$42</f>
        <v>24</v>
      </c>
      <c r="K74" s="87" t="s">
        <v>382</v>
      </c>
      <c r="L74" s="87" t="str">
        <f>CONCATENATE($B$74," ",$C$74)</f>
        <v>24 Bulan</v>
      </c>
      <c r="M74" s="461">
        <f>IFERROR('Home Ext'!$I$75,0)</f>
        <v>60000000</v>
      </c>
      <c r="N74" s="461"/>
      <c r="O74" s="461">
        <f>IFERROR($J$69,0)</f>
        <v>3639000</v>
      </c>
      <c r="P74" s="462"/>
      <c r="R74" s="468"/>
      <c r="S74" s="454"/>
      <c r="T74" s="454"/>
    </row>
    <row r="75" spans="2:20" ht="12" customHeight="1">
      <c r="B75" s="161">
        <f>$L$42</f>
        <v>36</v>
      </c>
      <c r="C75" s="87" t="s">
        <v>382</v>
      </c>
      <c r="D75" s="87" t="str">
        <f>CONCATENATE($B$75," ",$C$75)</f>
        <v>36 Bulan</v>
      </c>
      <c r="E75" s="461">
        <f>IFERROR($L$49,0)</f>
        <v>174311500</v>
      </c>
      <c r="F75" s="461"/>
      <c r="G75" s="461">
        <f>IFERROR($L$21,0)</f>
        <v>7260000</v>
      </c>
      <c r="H75" s="462"/>
      <c r="I75" s="160"/>
      <c r="J75" s="161">
        <f>$L$42</f>
        <v>36</v>
      </c>
      <c r="K75" s="87" t="s">
        <v>382</v>
      </c>
      <c r="L75" s="87" t="str">
        <f>CONCATENATE($B$75," ",$C$75)</f>
        <v>36 Bulan</v>
      </c>
      <c r="M75" s="461">
        <f>IFERROR('Home Ext'!$I$75,0)</f>
        <v>60000000</v>
      </c>
      <c r="N75" s="461"/>
      <c r="O75" s="461">
        <f>IFERROR($M$69,)</f>
        <v>2737000</v>
      </c>
      <c r="P75" s="462"/>
      <c r="R75" s="468"/>
      <c r="S75" s="454"/>
      <c r="T75" s="454"/>
    </row>
    <row r="76" spans="2:20" ht="12" customHeight="1">
      <c r="B76" s="161">
        <f>$O$42</f>
        <v>48</v>
      </c>
      <c r="C76" s="87" t="s">
        <v>382</v>
      </c>
      <c r="D76" s="87" t="str">
        <f>CONCATENATE($B$76," ",$C$76)</f>
        <v>48 Bulan</v>
      </c>
      <c r="E76" s="461">
        <f>IFERROR($O$49,0)</f>
        <v>171126400</v>
      </c>
      <c r="F76" s="461"/>
      <c r="G76" s="461">
        <f>IFERROR($O$21,0)</f>
        <v>5910000</v>
      </c>
      <c r="H76" s="462"/>
      <c r="I76" s="160"/>
      <c r="J76" s="161">
        <f>$O$42</f>
        <v>48</v>
      </c>
      <c r="K76" s="87" t="s">
        <v>382</v>
      </c>
      <c r="L76" s="87" t="str">
        <f>CONCATENATE($B$76," ",$C$76)</f>
        <v>48 Bulan</v>
      </c>
      <c r="M76" s="461">
        <f>IFERROR('Home Ext'!$I$75,0)</f>
        <v>60000000</v>
      </c>
      <c r="N76" s="461"/>
      <c r="O76" s="461">
        <f>IFERROR($P$69,0)</f>
        <v>2322000</v>
      </c>
      <c r="P76" s="462"/>
      <c r="R76" s="468"/>
      <c r="S76" s="454"/>
      <c r="T76" s="454"/>
    </row>
    <row r="77" spans="2:20" ht="12" customHeight="1">
      <c r="B77" s="161">
        <f>$R$42</f>
        <v>60</v>
      </c>
      <c r="C77" s="87" t="s">
        <v>382</v>
      </c>
      <c r="D77" s="87" t="str">
        <f>CONCATENATE($B$77," ",$C$77)</f>
        <v>60 Bulan</v>
      </c>
      <c r="E77" s="461">
        <f>IFERROR($R$49,0)</f>
        <v>168191600</v>
      </c>
      <c r="F77" s="461"/>
      <c r="G77" s="461">
        <f>IFERROR($R$21,0)</f>
        <v>5118000</v>
      </c>
      <c r="H77" s="462"/>
      <c r="I77" s="35"/>
      <c r="J77" s="161">
        <f>$R$42</f>
        <v>60</v>
      </c>
      <c r="K77" s="87" t="s">
        <v>382</v>
      </c>
      <c r="L77" s="87" t="str">
        <f>CONCATENATE($B$77," ",$C$77)</f>
        <v>60 Bulan</v>
      </c>
      <c r="M77" s="461">
        <f>IFERROR('Home Ext'!$I$75,0)</f>
        <v>60000000</v>
      </c>
      <c r="N77" s="461"/>
      <c r="O77" s="461">
        <f>IFERROR($S$69,0)</f>
        <v>2086000</v>
      </c>
      <c r="P77" s="462"/>
      <c r="Q77" s="35"/>
      <c r="R77" s="35"/>
      <c r="S77" s="35"/>
      <c r="T77" s="35"/>
    </row>
    <row r="78" spans="2:20" ht="12" customHeight="1">
      <c r="F78" s="468"/>
      <c r="G78" s="454"/>
      <c r="H78" s="454"/>
      <c r="I78" s="468"/>
      <c r="J78" s="454"/>
      <c r="K78" s="454"/>
      <c r="L78" s="468"/>
      <c r="M78" s="454"/>
      <c r="N78" s="454"/>
      <c r="O78" s="468"/>
      <c r="P78" s="454"/>
      <c r="Q78" s="454"/>
      <c r="R78" s="468"/>
      <c r="S78" s="454"/>
      <c r="T78" s="454"/>
    </row>
    <row r="79" spans="2:20" ht="12" customHeight="1">
      <c r="E79" s="468"/>
      <c r="F79" s="468"/>
      <c r="I79" s="468"/>
      <c r="J79" s="454"/>
      <c r="K79" s="454"/>
      <c r="L79" s="468"/>
      <c r="M79" s="454"/>
      <c r="N79" s="454"/>
      <c r="O79" s="468"/>
      <c r="P79" s="454"/>
      <c r="Q79" s="454"/>
      <c r="R79" s="468"/>
      <c r="S79" s="454"/>
      <c r="T79" s="454"/>
    </row>
    <row r="80" spans="2:20" ht="12" customHeight="1">
      <c r="E80" s="468"/>
      <c r="F80" s="468"/>
      <c r="I80" s="468"/>
      <c r="J80" s="454"/>
      <c r="K80" s="454"/>
      <c r="L80" s="468"/>
      <c r="M80" s="454"/>
      <c r="N80" s="454"/>
      <c r="O80" s="468"/>
      <c r="P80" s="454"/>
      <c r="Q80" s="454"/>
      <c r="R80" s="468"/>
      <c r="S80" s="454"/>
      <c r="T80" s="454"/>
    </row>
    <row r="81" spans="5:20" ht="12" customHeight="1">
      <c r="E81" s="468"/>
      <c r="F81" s="468"/>
    </row>
    <row r="82" spans="5:20" ht="12" customHeight="1">
      <c r="E82" s="468"/>
      <c r="F82" s="468"/>
    </row>
    <row r="83" spans="5:20" ht="12" customHeight="1">
      <c r="E83" s="468"/>
      <c r="F83" s="468"/>
    </row>
    <row r="84" spans="5:20" ht="12" customHeight="1">
      <c r="F84" s="501"/>
      <c r="G84" s="501"/>
      <c r="H84" s="501"/>
      <c r="I84" s="501"/>
      <c r="J84" s="501"/>
      <c r="K84" s="501"/>
      <c r="L84" s="501"/>
      <c r="M84" s="501"/>
      <c r="N84" s="501"/>
      <c r="O84" s="501"/>
      <c r="P84" s="501"/>
      <c r="Q84" s="501"/>
      <c r="R84" s="501"/>
      <c r="S84" s="501"/>
      <c r="T84" s="501"/>
    </row>
    <row r="85" spans="5:20" ht="12" customHeight="1">
      <c r="F85" s="501"/>
      <c r="G85" s="501"/>
      <c r="H85" s="501"/>
      <c r="I85" s="501"/>
      <c r="J85" s="501"/>
      <c r="K85" s="501"/>
      <c r="L85" s="501"/>
      <c r="M85" s="501"/>
      <c r="N85" s="501"/>
      <c r="O85" s="501"/>
      <c r="P85" s="501"/>
      <c r="Q85" s="501"/>
      <c r="R85" s="501"/>
      <c r="S85" s="501"/>
      <c r="T85" s="501"/>
    </row>
  </sheetData>
  <mergeCells count="435">
    <mergeCell ref="R84:T84"/>
    <mergeCell ref="F85:H85"/>
    <mergeCell ref="I85:K85"/>
    <mergeCell ref="L85:N85"/>
    <mergeCell ref="O85:Q85"/>
    <mergeCell ref="R85:T85"/>
    <mergeCell ref="E82:F82"/>
    <mergeCell ref="E83:F83"/>
    <mergeCell ref="F84:H84"/>
    <mergeCell ref="I84:K84"/>
    <mergeCell ref="L84:N84"/>
    <mergeCell ref="O84:Q84"/>
    <mergeCell ref="E80:F80"/>
    <mergeCell ref="I80:K80"/>
    <mergeCell ref="L80:N80"/>
    <mergeCell ref="O80:Q80"/>
    <mergeCell ref="R80:T80"/>
    <mergeCell ref="E81:F81"/>
    <mergeCell ref="F78:H78"/>
    <mergeCell ref="I78:K78"/>
    <mergeCell ref="L78:N78"/>
    <mergeCell ref="O78:Q78"/>
    <mergeCell ref="R78:T78"/>
    <mergeCell ref="E79:F79"/>
    <mergeCell ref="I79:K79"/>
    <mergeCell ref="L79:N79"/>
    <mergeCell ref="O79:Q79"/>
    <mergeCell ref="R79:T79"/>
    <mergeCell ref="E76:F76"/>
    <mergeCell ref="G76:H76"/>
    <mergeCell ref="M76:N76"/>
    <mergeCell ref="O76:P76"/>
    <mergeCell ref="R76:T76"/>
    <mergeCell ref="E77:F77"/>
    <mergeCell ref="G77:H77"/>
    <mergeCell ref="M77:N77"/>
    <mergeCell ref="O77:P77"/>
    <mergeCell ref="R74:T74"/>
    <mergeCell ref="E75:F75"/>
    <mergeCell ref="G75:H75"/>
    <mergeCell ref="M75:N75"/>
    <mergeCell ref="O75:P75"/>
    <mergeCell ref="R75:T75"/>
    <mergeCell ref="E73:F73"/>
    <mergeCell ref="G73:H73"/>
    <mergeCell ref="M73:N73"/>
    <mergeCell ref="O73:P73"/>
    <mergeCell ref="E74:F74"/>
    <mergeCell ref="G74:H74"/>
    <mergeCell ref="M74:N74"/>
    <mergeCell ref="O74:P74"/>
    <mergeCell ref="B71:E71"/>
    <mergeCell ref="F71:H71"/>
    <mergeCell ref="J71:M71"/>
    <mergeCell ref="N71:P71"/>
    <mergeCell ref="B72:D72"/>
    <mergeCell ref="E72:F72"/>
    <mergeCell ref="G72:H72"/>
    <mergeCell ref="J72:L72"/>
    <mergeCell ref="M72:N72"/>
    <mergeCell ref="O72:P72"/>
    <mergeCell ref="B69:E69"/>
    <mergeCell ref="G69:H69"/>
    <mergeCell ref="J69:K69"/>
    <mergeCell ref="M69:N69"/>
    <mergeCell ref="P69:Q69"/>
    <mergeCell ref="S69:T69"/>
    <mergeCell ref="B68:E68"/>
    <mergeCell ref="F68:H68"/>
    <mergeCell ref="I68:K68"/>
    <mergeCell ref="L68:N68"/>
    <mergeCell ref="O68:Q68"/>
    <mergeCell ref="R68:T68"/>
    <mergeCell ref="B67:E67"/>
    <mergeCell ref="G67:H67"/>
    <mergeCell ref="J67:K67"/>
    <mergeCell ref="M67:N67"/>
    <mergeCell ref="P67:Q67"/>
    <mergeCell ref="S67:T67"/>
    <mergeCell ref="B66:E66"/>
    <mergeCell ref="G66:H66"/>
    <mergeCell ref="J66:K66"/>
    <mergeCell ref="M66:N66"/>
    <mergeCell ref="P66:Q66"/>
    <mergeCell ref="S66:T66"/>
    <mergeCell ref="B65:E65"/>
    <mergeCell ref="G65:H65"/>
    <mergeCell ref="J65:K65"/>
    <mergeCell ref="M65:N65"/>
    <mergeCell ref="P65:Q65"/>
    <mergeCell ref="S65:T65"/>
    <mergeCell ref="B64:E64"/>
    <mergeCell ref="F64:H64"/>
    <mergeCell ref="I64:K64"/>
    <mergeCell ref="L64:N64"/>
    <mergeCell ref="O64:Q64"/>
    <mergeCell ref="R64:T64"/>
    <mergeCell ref="B63:E63"/>
    <mergeCell ref="F63:H63"/>
    <mergeCell ref="I63:K63"/>
    <mergeCell ref="L63:N63"/>
    <mergeCell ref="O63:Q63"/>
    <mergeCell ref="R63:T63"/>
    <mergeCell ref="S60:T60"/>
    <mergeCell ref="B62:E62"/>
    <mergeCell ref="F62:H62"/>
    <mergeCell ref="I62:K62"/>
    <mergeCell ref="L62:N62"/>
    <mergeCell ref="O62:Q62"/>
    <mergeCell ref="R62:T62"/>
    <mergeCell ref="F58:H58"/>
    <mergeCell ref="I58:K58"/>
    <mergeCell ref="L58:N58"/>
    <mergeCell ref="O58:Q58"/>
    <mergeCell ref="R58:T58"/>
    <mergeCell ref="B60:E60"/>
    <mergeCell ref="G60:H60"/>
    <mergeCell ref="J60:K60"/>
    <mergeCell ref="M60:N60"/>
    <mergeCell ref="P60:Q60"/>
    <mergeCell ref="B56:E57"/>
    <mergeCell ref="F56:H57"/>
    <mergeCell ref="I56:K57"/>
    <mergeCell ref="L56:N57"/>
    <mergeCell ref="O56:Q57"/>
    <mergeCell ref="R56:T57"/>
    <mergeCell ref="B55:E55"/>
    <mergeCell ref="F55:H55"/>
    <mergeCell ref="I55:K55"/>
    <mergeCell ref="L55:N55"/>
    <mergeCell ref="O55:Q55"/>
    <mergeCell ref="R55:T55"/>
    <mergeCell ref="B54:E54"/>
    <mergeCell ref="F54:H54"/>
    <mergeCell ref="I54:K54"/>
    <mergeCell ref="L54:N54"/>
    <mergeCell ref="O54:Q54"/>
    <mergeCell ref="R54:T54"/>
    <mergeCell ref="B53:E53"/>
    <mergeCell ref="F53:H53"/>
    <mergeCell ref="I53:K53"/>
    <mergeCell ref="L53:N53"/>
    <mergeCell ref="O53:Q53"/>
    <mergeCell ref="R53:T53"/>
    <mergeCell ref="B52:E52"/>
    <mergeCell ref="F52:H52"/>
    <mergeCell ref="I52:K52"/>
    <mergeCell ref="L52:N52"/>
    <mergeCell ref="O52:Q52"/>
    <mergeCell ref="R52:T52"/>
    <mergeCell ref="B51:E51"/>
    <mergeCell ref="F51:H51"/>
    <mergeCell ref="I51:K51"/>
    <mergeCell ref="L51:N51"/>
    <mergeCell ref="O51:Q51"/>
    <mergeCell ref="R51:T51"/>
    <mergeCell ref="B50:E50"/>
    <mergeCell ref="F50:H50"/>
    <mergeCell ref="I50:K50"/>
    <mergeCell ref="L50:N50"/>
    <mergeCell ref="O50:Q50"/>
    <mergeCell ref="R50:T50"/>
    <mergeCell ref="B49:E49"/>
    <mergeCell ref="F49:H49"/>
    <mergeCell ref="I49:K49"/>
    <mergeCell ref="L49:N49"/>
    <mergeCell ref="O49:Q49"/>
    <mergeCell ref="R49:T49"/>
    <mergeCell ref="B48:E48"/>
    <mergeCell ref="G48:H48"/>
    <mergeCell ref="J48:K48"/>
    <mergeCell ref="M48:N48"/>
    <mergeCell ref="P48:Q48"/>
    <mergeCell ref="S48:T48"/>
    <mergeCell ref="B47:E47"/>
    <mergeCell ref="G47:H47"/>
    <mergeCell ref="J47:K47"/>
    <mergeCell ref="M47:N47"/>
    <mergeCell ref="P47:Q47"/>
    <mergeCell ref="S47:T47"/>
    <mergeCell ref="B46:E46"/>
    <mergeCell ref="G46:H46"/>
    <mergeCell ref="J46:K46"/>
    <mergeCell ref="M46:N46"/>
    <mergeCell ref="P46:Q46"/>
    <mergeCell ref="S46:T46"/>
    <mergeCell ref="B45:E45"/>
    <mergeCell ref="G45:H45"/>
    <mergeCell ref="J45:K45"/>
    <mergeCell ref="M45:N45"/>
    <mergeCell ref="P45:Q45"/>
    <mergeCell ref="S45:T45"/>
    <mergeCell ref="B44:E44"/>
    <mergeCell ref="F44:H44"/>
    <mergeCell ref="I44:K44"/>
    <mergeCell ref="L44:N44"/>
    <mergeCell ref="O44:Q44"/>
    <mergeCell ref="R44:T44"/>
    <mergeCell ref="B43:E43"/>
    <mergeCell ref="F43:H43"/>
    <mergeCell ref="I43:K43"/>
    <mergeCell ref="L43:N43"/>
    <mergeCell ref="O43:Q43"/>
    <mergeCell ref="R43:T43"/>
    <mergeCell ref="B42:E42"/>
    <mergeCell ref="G42:H42"/>
    <mergeCell ref="J42:K42"/>
    <mergeCell ref="M42:N42"/>
    <mergeCell ref="P42:Q42"/>
    <mergeCell ref="S42:T42"/>
    <mergeCell ref="B41:E41"/>
    <mergeCell ref="F41:H41"/>
    <mergeCell ref="I41:K41"/>
    <mergeCell ref="L41:N41"/>
    <mergeCell ref="O41:Q41"/>
    <mergeCell ref="R41:T41"/>
    <mergeCell ref="B40:E40"/>
    <mergeCell ref="F40:H40"/>
    <mergeCell ref="I40:K40"/>
    <mergeCell ref="L40:N40"/>
    <mergeCell ref="O40:Q40"/>
    <mergeCell ref="R40:T40"/>
    <mergeCell ref="B39:D39"/>
    <mergeCell ref="G39:H39"/>
    <mergeCell ref="J39:K39"/>
    <mergeCell ref="M39:N39"/>
    <mergeCell ref="P39:Q39"/>
    <mergeCell ref="S39:T39"/>
    <mergeCell ref="B38:E38"/>
    <mergeCell ref="G38:H38"/>
    <mergeCell ref="J38:K38"/>
    <mergeCell ref="M38:N38"/>
    <mergeCell ref="P38:Q38"/>
    <mergeCell ref="S38:T38"/>
    <mergeCell ref="S36:T36"/>
    <mergeCell ref="C37:D37"/>
    <mergeCell ref="G37:H37"/>
    <mergeCell ref="J37:K37"/>
    <mergeCell ref="M37:N37"/>
    <mergeCell ref="P37:Q37"/>
    <mergeCell ref="S37:T37"/>
    <mergeCell ref="G35:H35"/>
    <mergeCell ref="J35:K35"/>
    <mergeCell ref="M35:N35"/>
    <mergeCell ref="P35:Q35"/>
    <mergeCell ref="S35:T35"/>
    <mergeCell ref="C36:D36"/>
    <mergeCell ref="G36:H36"/>
    <mergeCell ref="J36:K36"/>
    <mergeCell ref="M36:N36"/>
    <mergeCell ref="P36:Q36"/>
    <mergeCell ref="G33:H33"/>
    <mergeCell ref="J33:K33"/>
    <mergeCell ref="M33:N33"/>
    <mergeCell ref="P33:Q33"/>
    <mergeCell ref="S33:T33"/>
    <mergeCell ref="G34:H34"/>
    <mergeCell ref="J34:K34"/>
    <mergeCell ref="M34:N34"/>
    <mergeCell ref="P34:Q34"/>
    <mergeCell ref="S34:T34"/>
    <mergeCell ref="S31:T31"/>
    <mergeCell ref="C32:D32"/>
    <mergeCell ref="G32:H32"/>
    <mergeCell ref="J32:K32"/>
    <mergeCell ref="M32:N32"/>
    <mergeCell ref="P32:Q32"/>
    <mergeCell ref="S32:T32"/>
    <mergeCell ref="G30:H30"/>
    <mergeCell ref="J30:K30"/>
    <mergeCell ref="M30:N30"/>
    <mergeCell ref="P30:Q30"/>
    <mergeCell ref="S30:T30"/>
    <mergeCell ref="C31:D31"/>
    <mergeCell ref="G31:H31"/>
    <mergeCell ref="J31:K31"/>
    <mergeCell ref="M31:N31"/>
    <mergeCell ref="P31:Q31"/>
    <mergeCell ref="C29:D29"/>
    <mergeCell ref="G29:H29"/>
    <mergeCell ref="J29:K29"/>
    <mergeCell ref="M29:N29"/>
    <mergeCell ref="P29:Q29"/>
    <mergeCell ref="S29:T29"/>
    <mergeCell ref="C28:D28"/>
    <mergeCell ref="G28:H28"/>
    <mergeCell ref="J28:K28"/>
    <mergeCell ref="M28:N28"/>
    <mergeCell ref="P28:Q28"/>
    <mergeCell ref="S28:T28"/>
    <mergeCell ref="C27:D27"/>
    <mergeCell ref="G27:H27"/>
    <mergeCell ref="J27:K27"/>
    <mergeCell ref="M27:N27"/>
    <mergeCell ref="P27:Q27"/>
    <mergeCell ref="S27:T27"/>
    <mergeCell ref="C26:D26"/>
    <mergeCell ref="G26:H26"/>
    <mergeCell ref="J26:K26"/>
    <mergeCell ref="M26:N26"/>
    <mergeCell ref="P26:Q26"/>
    <mergeCell ref="S26:T26"/>
    <mergeCell ref="C25:D25"/>
    <mergeCell ref="G25:H25"/>
    <mergeCell ref="J25:K25"/>
    <mergeCell ref="M25:N25"/>
    <mergeCell ref="P25:Q25"/>
    <mergeCell ref="S25:T25"/>
    <mergeCell ref="C24:D24"/>
    <mergeCell ref="G24:H24"/>
    <mergeCell ref="J24:K24"/>
    <mergeCell ref="M24:N24"/>
    <mergeCell ref="P24:Q24"/>
    <mergeCell ref="S24:T24"/>
    <mergeCell ref="B23:E23"/>
    <mergeCell ref="F23:H23"/>
    <mergeCell ref="I23:K23"/>
    <mergeCell ref="L23:N23"/>
    <mergeCell ref="O23:Q23"/>
    <mergeCell ref="R23:T23"/>
    <mergeCell ref="B22:E22"/>
    <mergeCell ref="F22:H22"/>
    <mergeCell ref="I22:K22"/>
    <mergeCell ref="L22:N22"/>
    <mergeCell ref="O22:Q22"/>
    <mergeCell ref="R22:T22"/>
    <mergeCell ref="B21:E21"/>
    <mergeCell ref="F21:H21"/>
    <mergeCell ref="I21:K21"/>
    <mergeCell ref="L21:N21"/>
    <mergeCell ref="O21:Q21"/>
    <mergeCell ref="R21:T21"/>
    <mergeCell ref="S19:T19"/>
    <mergeCell ref="B20:E20"/>
    <mergeCell ref="G20:H20"/>
    <mergeCell ref="J20:K20"/>
    <mergeCell ref="M20:N20"/>
    <mergeCell ref="P20:Q20"/>
    <mergeCell ref="S20:T20"/>
    <mergeCell ref="B18:C18"/>
    <mergeCell ref="B19:C19"/>
    <mergeCell ref="G19:H19"/>
    <mergeCell ref="J19:K19"/>
    <mergeCell ref="M19:N19"/>
    <mergeCell ref="P19:Q19"/>
    <mergeCell ref="B17:C17"/>
    <mergeCell ref="G17:H17"/>
    <mergeCell ref="J17:K17"/>
    <mergeCell ref="M17:N17"/>
    <mergeCell ref="P17:Q17"/>
    <mergeCell ref="B14:C14"/>
    <mergeCell ref="D14:E14"/>
    <mergeCell ref="G14:H14"/>
    <mergeCell ref="J14:K14"/>
    <mergeCell ref="M14:N14"/>
    <mergeCell ref="P14:Q14"/>
    <mergeCell ref="S14:T14"/>
    <mergeCell ref="S17:T17"/>
    <mergeCell ref="B16:C16"/>
    <mergeCell ref="G16:H16"/>
    <mergeCell ref="J16:K16"/>
    <mergeCell ref="M16:N16"/>
    <mergeCell ref="P16:Q16"/>
    <mergeCell ref="S16:T16"/>
    <mergeCell ref="B15:C15"/>
    <mergeCell ref="G15:H15"/>
    <mergeCell ref="J15:K15"/>
    <mergeCell ref="M15:N15"/>
    <mergeCell ref="P15:Q15"/>
    <mergeCell ref="S15:T15"/>
    <mergeCell ref="R11:T11"/>
    <mergeCell ref="D12:E12"/>
    <mergeCell ref="F12:H12"/>
    <mergeCell ref="I12:K12"/>
    <mergeCell ref="L12:N12"/>
    <mergeCell ref="O12:Q12"/>
    <mergeCell ref="R12:T12"/>
    <mergeCell ref="B11:C13"/>
    <mergeCell ref="D11:E11"/>
    <mergeCell ref="F11:H11"/>
    <mergeCell ref="I11:K11"/>
    <mergeCell ref="L11:N11"/>
    <mergeCell ref="O11:Q11"/>
    <mergeCell ref="D13:E13"/>
    <mergeCell ref="F13:H13"/>
    <mergeCell ref="I13:K13"/>
    <mergeCell ref="L13:N13"/>
    <mergeCell ref="O13:Q13"/>
    <mergeCell ref="R13:T13"/>
    <mergeCell ref="B10:E10"/>
    <mergeCell ref="F10:H10"/>
    <mergeCell ref="I10:K10"/>
    <mergeCell ref="L10:N10"/>
    <mergeCell ref="O10:Q10"/>
    <mergeCell ref="R10:T10"/>
    <mergeCell ref="B9:E9"/>
    <mergeCell ref="G9:H9"/>
    <mergeCell ref="J9:K9"/>
    <mergeCell ref="M9:N9"/>
    <mergeCell ref="P9:Q9"/>
    <mergeCell ref="S9:T9"/>
    <mergeCell ref="B8:C8"/>
    <mergeCell ref="G8:H8"/>
    <mergeCell ref="I8:M8"/>
    <mergeCell ref="O8:P8"/>
    <mergeCell ref="Q8:R8"/>
    <mergeCell ref="S8:T8"/>
    <mergeCell ref="S6:T6"/>
    <mergeCell ref="B7:C7"/>
    <mergeCell ref="D7:F7"/>
    <mergeCell ref="G7:H7"/>
    <mergeCell ref="I7:M7"/>
    <mergeCell ref="O7:P7"/>
    <mergeCell ref="Q7:R7"/>
    <mergeCell ref="S7:T7"/>
    <mergeCell ref="B6:C6"/>
    <mergeCell ref="D6:F6"/>
    <mergeCell ref="G6:H6"/>
    <mergeCell ref="I6:M6"/>
    <mergeCell ref="O6:P6"/>
    <mergeCell ref="Q6:R6"/>
    <mergeCell ref="S4:T4"/>
    <mergeCell ref="B5:C5"/>
    <mergeCell ref="D5:F5"/>
    <mergeCell ref="G5:H5"/>
    <mergeCell ref="I5:M5"/>
    <mergeCell ref="O5:P5"/>
    <mergeCell ref="Q5:R5"/>
    <mergeCell ref="S5:T5"/>
    <mergeCell ref="B4:C4"/>
    <mergeCell ref="D4:F4"/>
    <mergeCell ref="G4:H4"/>
    <mergeCell ref="I4:M4"/>
    <mergeCell ref="N4:O4"/>
    <mergeCell ref="Q4:R4"/>
  </mergeCells>
  <conditionalFormatting sqref="F21 I21 L21 O21 R21">
    <cfRule type="cellIs" dxfId="10" priority="2" stopIfTrue="1" operator="greaterThan">
      <formula>#REF!</formula>
    </cfRule>
  </conditionalFormatting>
  <conditionalFormatting sqref="F14:T14 F16:T16">
    <cfRule type="cellIs" dxfId="9" priority="1" operator="greaterThan">
      <formula>0</formula>
    </cfRule>
  </conditionalFormatting>
  <dataValidations count="2">
    <dataValidation type="list" allowBlank="1" showInputMessage="1" showErrorMessage="1" sqref="D34:D35" xr:uid="{91A925C5-E0B0-4B63-98CC-F5E0DDC033C4}">
      <formula1>"0, 10000000"</formula1>
    </dataValidation>
    <dataValidation type="list" allowBlank="1" showInputMessage="1" showErrorMessage="1" sqref="E35" xr:uid="{11CE5C18-48BB-4019-8201-EFF1A06AF4FA}">
      <formula1>"0, 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655740-0CB0-4043-888F-0509E9BFBA76}">
          <x14:formula1>
            <xm:f>'Asr Ext'!$H$47:$H$57</xm:f>
          </x14:formula1>
          <xm:sqref>D33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FAC66-7588-4BE8-A548-51487DADE2B1}">
  <sheetPr codeName="Sheet10"/>
  <dimension ref="B2:T90"/>
  <sheetViews>
    <sheetView workbookViewId="0">
      <pane xSplit="5" ySplit="10" topLeftCell="F11" activePane="bottomRight" state="frozen"/>
      <selection pane="topRight" activeCell="F1" sqref="F1"/>
      <selection pane="bottomLeft" activeCell="A11" sqref="A11"/>
      <selection pane="bottomRight" activeCell="S14" activeCellId="3" sqref="J14:K14 M14:N14 P14:Q14 S14:T14"/>
    </sheetView>
  </sheetViews>
  <sheetFormatPr defaultColWidth="9.109375" defaultRowHeight="12"/>
  <cols>
    <col min="1" max="1" width="9.109375" style="33"/>
    <col min="2" max="2" width="5.6640625" style="33" customWidth="1"/>
    <col min="3" max="3" width="11" style="33" customWidth="1"/>
    <col min="4" max="5" width="9.6640625" style="33" customWidth="1"/>
    <col min="6" max="7" width="9.109375" style="33"/>
    <col min="8" max="8" width="12" style="33" bestFit="1" customWidth="1"/>
    <col min="9" max="16384" width="9.109375" style="33"/>
  </cols>
  <sheetData>
    <row r="2" spans="2:20" ht="12" customHeight="1"/>
    <row r="3" spans="2:20" ht="12" customHeight="1">
      <c r="G3" s="88"/>
      <c r="H3" s="88"/>
      <c r="I3" s="88"/>
    </row>
    <row r="4" spans="2:20" ht="12" customHeight="1">
      <c r="B4" s="475" t="s">
        <v>5323</v>
      </c>
      <c r="C4" s="475"/>
      <c r="D4" s="451" t="str">
        <f>'Home Int'!$K$13</f>
        <v>HONDA</v>
      </c>
      <c r="E4" s="452"/>
      <c r="F4" s="452"/>
      <c r="G4" s="475" t="s">
        <v>3207</v>
      </c>
      <c r="H4" s="475"/>
      <c r="I4" s="475" t="str">
        <f>'Home Int'!$I$17</f>
        <v>BRV</v>
      </c>
      <c r="J4" s="475"/>
      <c r="K4" s="475"/>
      <c r="L4" s="475"/>
      <c r="M4" s="475"/>
      <c r="N4" s="475" t="s">
        <v>1718</v>
      </c>
      <c r="O4" s="475"/>
      <c r="P4" s="155">
        <v>0</v>
      </c>
      <c r="Q4" s="475" t="s">
        <v>5352</v>
      </c>
      <c r="R4" s="475"/>
      <c r="S4" s="478">
        <v>0.3</v>
      </c>
      <c r="T4" s="479"/>
    </row>
    <row r="5" spans="2:20" ht="12" customHeight="1">
      <c r="B5" s="475" t="s">
        <v>5320</v>
      </c>
      <c r="C5" s="475"/>
      <c r="D5" s="451" t="str">
        <f>'Home Int'!$I$9</f>
        <v>Perorangan (Wiraswasta)</v>
      </c>
      <c r="E5" s="452"/>
      <c r="F5" s="452"/>
      <c r="G5" s="475" t="s">
        <v>5335</v>
      </c>
      <c r="H5" s="475"/>
      <c r="I5" s="475" t="str">
        <f>'Home Int'!$K$17</f>
        <v>ALL NEW BRV E CVT PRESTIGE SENSING</v>
      </c>
      <c r="J5" s="475"/>
      <c r="K5" s="475"/>
      <c r="L5" s="475"/>
      <c r="M5" s="475"/>
      <c r="N5" s="33" t="s">
        <v>5367</v>
      </c>
      <c r="O5" s="476">
        <v>0</v>
      </c>
      <c r="P5" s="477"/>
      <c r="Q5" s="475" t="s">
        <v>5353</v>
      </c>
      <c r="R5" s="475"/>
      <c r="S5" s="478">
        <v>0</v>
      </c>
      <c r="T5" s="479"/>
    </row>
    <row r="6" spans="2:20" ht="12" customHeight="1">
      <c r="B6" s="475" t="s">
        <v>3144</v>
      </c>
      <c r="C6" s="475"/>
      <c r="D6" s="484" t="str">
        <f>'Home Int'!$I$61</f>
        <v>ADDB</v>
      </c>
      <c r="E6" s="485"/>
      <c r="F6" s="485"/>
      <c r="G6" s="475" t="s">
        <v>5357</v>
      </c>
      <c r="H6" s="475"/>
      <c r="I6" s="475" t="str">
        <f>'Home Int'!$I$13</f>
        <v>Passenger</v>
      </c>
      <c r="J6" s="475"/>
      <c r="K6" s="475"/>
      <c r="L6" s="475"/>
      <c r="M6" s="475"/>
      <c r="N6" s="49" t="s">
        <v>2874</v>
      </c>
      <c r="O6" s="476">
        <v>0</v>
      </c>
      <c r="P6" s="477"/>
      <c r="Q6" s="475" t="s">
        <v>5355</v>
      </c>
      <c r="R6" s="475"/>
      <c r="S6" s="480">
        <v>0</v>
      </c>
      <c r="T6" s="481"/>
    </row>
    <row r="7" spans="2:20" ht="12" customHeight="1">
      <c r="B7" s="475" t="s">
        <v>3001</v>
      </c>
      <c r="C7" s="475"/>
      <c r="D7" s="451" t="str">
        <f>VLOOKUP('Home Int'!$K$13,'PHPM 2 DT Ext'!$D$4:$E$54,2,0)</f>
        <v>Japan</v>
      </c>
      <c r="E7" s="452"/>
      <c r="F7" s="452"/>
      <c r="G7" s="475" t="s">
        <v>2871</v>
      </c>
      <c r="H7" s="475"/>
      <c r="I7" s="475" t="str">
        <f>CONCATENATE("Captive"," ",'Home Int'!$I$13," ","Low Rate")</f>
        <v>Captive Passenger Low Rate</v>
      </c>
      <c r="J7" s="475"/>
      <c r="K7" s="475"/>
      <c r="L7" s="475"/>
      <c r="M7" s="475"/>
      <c r="N7" s="49" t="s">
        <v>5368</v>
      </c>
      <c r="O7" s="476">
        <v>0</v>
      </c>
      <c r="P7" s="477"/>
      <c r="Q7" s="475" t="s">
        <v>5356</v>
      </c>
      <c r="R7" s="475"/>
      <c r="S7" s="478">
        <v>0</v>
      </c>
      <c r="T7" s="479"/>
    </row>
    <row r="8" spans="2:20" ht="12" customHeight="1">
      <c r="B8" s="451" t="s">
        <v>5354</v>
      </c>
      <c r="C8" s="453"/>
      <c r="D8" s="143">
        <f>'Home Int'!$I$21</f>
        <v>2025</v>
      </c>
      <c r="E8" s="49"/>
      <c r="F8" s="156">
        <f>15-(2026-D8)</f>
        <v>14</v>
      </c>
      <c r="G8" s="451" t="s">
        <v>2683</v>
      </c>
      <c r="H8" s="453"/>
      <c r="I8" s="484" t="str">
        <f>'Home Int'!$I$29</f>
        <v>Comprehensive 1 tahun</v>
      </c>
      <c r="J8" s="485"/>
      <c r="K8" s="485"/>
      <c r="L8" s="485"/>
      <c r="M8" s="486"/>
      <c r="N8" s="49" t="s">
        <v>2683</v>
      </c>
      <c r="O8" s="484" t="s">
        <v>2862</v>
      </c>
      <c r="P8" s="486"/>
      <c r="Q8" s="475" t="s">
        <v>2869</v>
      </c>
      <c r="R8" s="475"/>
      <c r="S8" s="487" t="str">
        <f>'Home Int'!$K$9</f>
        <v>36-45 tahun</v>
      </c>
      <c r="T8" s="487"/>
    </row>
    <row r="9" spans="2:20" ht="12" customHeight="1">
      <c r="B9" s="466" t="s">
        <v>284</v>
      </c>
      <c r="C9" s="466"/>
      <c r="D9" s="466"/>
      <c r="E9" s="466"/>
      <c r="F9" s="137">
        <v>1</v>
      </c>
      <c r="G9" s="467">
        <f>F9*12</f>
        <v>12</v>
      </c>
      <c r="H9" s="467"/>
      <c r="I9" s="137">
        <v>2</v>
      </c>
      <c r="J9" s="467">
        <f t="shared" ref="J9" si="0">I9*12</f>
        <v>24</v>
      </c>
      <c r="K9" s="467"/>
      <c r="L9" s="137">
        <v>3</v>
      </c>
      <c r="M9" s="467">
        <f t="shared" ref="M9" si="1">L9*12</f>
        <v>36</v>
      </c>
      <c r="N9" s="467"/>
      <c r="O9" s="137">
        <v>4</v>
      </c>
      <c r="P9" s="467">
        <f t="shared" ref="P9" si="2">O9*12</f>
        <v>48</v>
      </c>
      <c r="Q9" s="467"/>
      <c r="R9" s="137">
        <v>5</v>
      </c>
      <c r="S9" s="467">
        <f t="shared" ref="S9" si="3">R9*12</f>
        <v>60</v>
      </c>
      <c r="T9" s="467"/>
    </row>
    <row r="10" spans="2:20" ht="12" customHeight="1">
      <c r="B10" s="494" t="str">
        <f>CONCATENATE('Home Int'!$K$13,"-",'Home Int'!$I$17,"-",'Home Int'!$K$17)</f>
        <v>HONDA-BRV-ALL NEW BRV E CVT PRESTIGE SENSING</v>
      </c>
      <c r="C10" s="495"/>
      <c r="D10" s="495"/>
      <c r="E10" s="496"/>
      <c r="F10" s="497">
        <f>(16-F9)-(2026-$D$8)</f>
        <v>14</v>
      </c>
      <c r="G10" s="498"/>
      <c r="H10" s="499"/>
      <c r="I10" s="497">
        <f t="shared" ref="I10" si="4">(16-I9)-(2026-$D$8)</f>
        <v>13</v>
      </c>
      <c r="J10" s="498"/>
      <c r="K10" s="499"/>
      <c r="L10" s="497">
        <f t="shared" ref="L10" si="5">(16-L9)-(2026-$D$8)</f>
        <v>12</v>
      </c>
      <c r="M10" s="498"/>
      <c r="N10" s="499"/>
      <c r="O10" s="497">
        <f t="shared" ref="O10" si="6">(16-O9)-(2026-$D$8)</f>
        <v>11</v>
      </c>
      <c r="P10" s="498"/>
      <c r="Q10" s="499"/>
      <c r="R10" s="497">
        <f t="shared" ref="R10" si="7">(16-R9)-(2026-$D$8)</f>
        <v>10</v>
      </c>
      <c r="S10" s="498"/>
      <c r="T10" s="499"/>
    </row>
    <row r="11" spans="2:20" ht="12" customHeight="1">
      <c r="B11" s="518" t="s">
        <v>338</v>
      </c>
      <c r="C11" s="518"/>
      <c r="D11" s="450" t="s">
        <v>2870</v>
      </c>
      <c r="E11" s="450"/>
      <c r="F11" s="461">
        <f>'Home Int'!$I$135</f>
        <v>210000000</v>
      </c>
      <c r="G11" s="461"/>
      <c r="H11" s="461"/>
      <c r="I11" s="461">
        <f>'Home Int'!$I$135</f>
        <v>210000000</v>
      </c>
      <c r="J11" s="461"/>
      <c r="K11" s="461"/>
      <c r="L11" s="461">
        <f>'Home Int'!$I$135</f>
        <v>210000000</v>
      </c>
      <c r="M11" s="461"/>
      <c r="N11" s="461"/>
      <c r="O11" s="461">
        <f>'Home Int'!$I$135</f>
        <v>210000000</v>
      </c>
      <c r="P11" s="461"/>
      <c r="Q11" s="461"/>
      <c r="R11" s="461">
        <f>'Home Int'!$I$135</f>
        <v>210000000</v>
      </c>
      <c r="S11" s="461"/>
      <c r="T11" s="461"/>
    </row>
    <row r="12" spans="2:20" ht="12" customHeight="1">
      <c r="B12" s="518"/>
      <c r="C12" s="518"/>
      <c r="D12" s="450" t="s">
        <v>2858</v>
      </c>
      <c r="E12" s="450"/>
      <c r="F12" s="449">
        <f>IF(F10&gt;=1,VLOOKUP($B$10,'PHPM 1 DT Int'!$K$5:$L$848,2,0),0)</f>
        <v>275000026</v>
      </c>
      <c r="G12" s="449"/>
      <c r="H12" s="449"/>
      <c r="I12" s="449">
        <f>IF(I10&gt;=1,VLOOKUP($B$10,'PHPM 1 DT Int'!$K$5:$L$848,2,0),0)</f>
        <v>275000026</v>
      </c>
      <c r="J12" s="449"/>
      <c r="K12" s="449"/>
      <c r="L12" s="449">
        <f>IF(L10&gt;=1,VLOOKUP($B$10,'PHPM 1 DT Int'!$K$5:$L$848,2,0),0)</f>
        <v>275000026</v>
      </c>
      <c r="M12" s="449"/>
      <c r="N12" s="449"/>
      <c r="O12" s="449">
        <f>IF(O10&gt;=1,VLOOKUP($B$10,'PHPM 1 DT Int'!$K$5:$L$848,2,0),0)</f>
        <v>275000026</v>
      </c>
      <c r="P12" s="449"/>
      <c r="Q12" s="449"/>
      <c r="R12" s="449">
        <f>IF(R10&gt;=1,VLOOKUP($B$10,'PHPM 1 DT Int'!$K$5:$L$848,2,0),0)</f>
        <v>275000026</v>
      </c>
      <c r="S12" s="449"/>
      <c r="T12" s="449"/>
    </row>
    <row r="13" spans="2:20" ht="12" customHeight="1">
      <c r="B13" s="518"/>
      <c r="C13" s="518"/>
      <c r="D13" s="451" t="s">
        <v>8105</v>
      </c>
      <c r="E13" s="452"/>
      <c r="F13" s="500">
        <f>ROUNDDOWN(F12,-2)</f>
        <v>275000000</v>
      </c>
      <c r="G13" s="441"/>
      <c r="H13" s="441"/>
      <c r="I13" s="500">
        <f t="shared" ref="I13" si="8">ROUNDDOWN(I12,-2)</f>
        <v>275000000</v>
      </c>
      <c r="J13" s="441"/>
      <c r="K13" s="441"/>
      <c r="L13" s="500">
        <f t="shared" ref="L13" si="9">ROUNDDOWN(L12,-2)</f>
        <v>275000000</v>
      </c>
      <c r="M13" s="441"/>
      <c r="N13" s="441"/>
      <c r="O13" s="500">
        <f t="shared" ref="O13" si="10">ROUNDDOWN(O12,-2)</f>
        <v>275000000</v>
      </c>
      <c r="P13" s="441"/>
      <c r="Q13" s="441"/>
      <c r="R13" s="500">
        <f t="shared" ref="R13" si="11">ROUNDDOWN(R12,-2)</f>
        <v>275000000</v>
      </c>
      <c r="S13" s="441"/>
      <c r="T13" s="441"/>
    </row>
    <row r="14" spans="2:20" ht="12" customHeight="1">
      <c r="B14" s="475" t="s">
        <v>2882</v>
      </c>
      <c r="C14" s="475"/>
      <c r="D14" s="475" t="s">
        <v>2884</v>
      </c>
      <c r="E14" s="475"/>
      <c r="F14" s="131">
        <f>IFERROR(G14/F11,0)</f>
        <v>0</v>
      </c>
      <c r="G14" s="492">
        <f>IF(F11&lt;=F12,0,F11-F13)</f>
        <v>0</v>
      </c>
      <c r="H14" s="493"/>
      <c r="I14" s="131">
        <f>IFERROR(J14/I11,0)</f>
        <v>0</v>
      </c>
      <c r="J14" s="492">
        <f>IF(I11&lt;=I12,0,I11-I13)</f>
        <v>0</v>
      </c>
      <c r="K14" s="493"/>
      <c r="L14" s="131">
        <f>IFERROR(M14/L11,0)</f>
        <v>0</v>
      </c>
      <c r="M14" s="492">
        <f>IF(L11&lt;=L12,0,L11-L13)</f>
        <v>0</v>
      </c>
      <c r="N14" s="493"/>
      <c r="O14" s="131">
        <f>IFERROR(P14/O11,0)</f>
        <v>0</v>
      </c>
      <c r="P14" s="492">
        <f>IF(O11&lt;=O12,0,O11-O13)</f>
        <v>0</v>
      </c>
      <c r="Q14" s="493"/>
      <c r="R14" s="131">
        <f>IFERROR(S14/R11,0)</f>
        <v>0</v>
      </c>
      <c r="S14" s="492">
        <f>IF(R11&lt;=R12,0,R11-R13)</f>
        <v>0</v>
      </c>
      <c r="T14" s="493"/>
    </row>
    <row r="15" spans="2:20" ht="12" customHeight="1">
      <c r="B15" s="475" t="s">
        <v>3</v>
      </c>
      <c r="C15" s="475"/>
      <c r="D15" s="108" t="s">
        <v>2856</v>
      </c>
      <c r="E15" s="108" t="s">
        <v>2857</v>
      </c>
      <c r="F15" s="132">
        <v>1</v>
      </c>
      <c r="G15" s="461">
        <f>F11*F15</f>
        <v>210000000</v>
      </c>
      <c r="H15" s="462"/>
      <c r="I15" s="132">
        <v>0.9</v>
      </c>
      <c r="J15" s="461">
        <f>I11*I15</f>
        <v>189000000</v>
      </c>
      <c r="K15" s="462"/>
      <c r="L15" s="132">
        <v>0.8</v>
      </c>
      <c r="M15" s="461">
        <f>L11*L15</f>
        <v>168000000</v>
      </c>
      <c r="N15" s="462"/>
      <c r="O15" s="132">
        <v>0.7</v>
      </c>
      <c r="P15" s="461">
        <f>O11*O15</f>
        <v>147000000</v>
      </c>
      <c r="Q15" s="462"/>
      <c r="R15" s="132">
        <v>0.7</v>
      </c>
      <c r="S15" s="461">
        <f>R11*R15</f>
        <v>147000000</v>
      </c>
      <c r="T15" s="462"/>
    </row>
    <row r="16" spans="2:20" ht="12" customHeight="1">
      <c r="B16" s="488" t="s">
        <v>5328</v>
      </c>
      <c r="C16" s="488"/>
      <c r="D16" s="108" t="s">
        <v>2856</v>
      </c>
      <c r="E16" s="108" t="s">
        <v>2857</v>
      </c>
      <c r="F16" s="133">
        <f>IF('Home Int'!$I$9="Perorangan (Wiraswasta)",30%+F14,IF(AND($I$6="Commercial",$D$7="Non Japan"),20%,10%)+F14)</f>
        <v>0.3</v>
      </c>
      <c r="G16" s="489">
        <f>F11*F16</f>
        <v>63000000</v>
      </c>
      <c r="H16" s="489"/>
      <c r="I16" s="133">
        <f>IF('Home Int'!$I$9="Perorangan (Wiraswasta)",30%+I14,IF(AND($I$6="Commercial",$D$7="Non Japan"),20%,10%)+I14)</f>
        <v>0.3</v>
      </c>
      <c r="J16" s="527">
        <f>I11*I16</f>
        <v>63000000</v>
      </c>
      <c r="K16" s="528"/>
      <c r="L16" s="133">
        <f>IF('Home Int'!$I$9="Perorangan (Wiraswasta)",30%+L14,IF(AND($I$6="Commercial",$D$7="Non Japan"),20%,10%)+L14)</f>
        <v>0.3</v>
      </c>
      <c r="M16" s="489">
        <f>L11*L16</f>
        <v>63000000</v>
      </c>
      <c r="N16" s="489"/>
      <c r="O16" s="133">
        <f>IF('Home Int'!$I$9="Perorangan (Wiraswasta)",30%+O14,IF(AND($I$6="Commercial",$D$7="Non Japan"),20%,10%)+O14)</f>
        <v>0.3</v>
      </c>
      <c r="P16" s="489">
        <f>O11*O16</f>
        <v>63000000</v>
      </c>
      <c r="Q16" s="489"/>
      <c r="R16" s="133">
        <f>IF('Home Int'!$I$9="Perorangan (Wiraswasta)",30%+R14,IF(AND($I$6="Commercial",$D$7="Non Japan"),20%,10%)+R14)</f>
        <v>0.3</v>
      </c>
      <c r="S16" s="489">
        <f>R11*R16</f>
        <v>63000000</v>
      </c>
      <c r="T16" s="489"/>
    </row>
    <row r="17" spans="2:20" ht="12" customHeight="1">
      <c r="B17" s="475" t="s">
        <v>1615</v>
      </c>
      <c r="C17" s="475"/>
      <c r="D17" s="108" t="s">
        <v>2856</v>
      </c>
      <c r="E17" s="108" t="s">
        <v>2857</v>
      </c>
      <c r="F17" s="134">
        <f>100%-F16</f>
        <v>0.7</v>
      </c>
      <c r="G17" s="461">
        <f>F11-G16</f>
        <v>147000000</v>
      </c>
      <c r="H17" s="462"/>
      <c r="I17" s="134">
        <f>100%-I16</f>
        <v>0.7</v>
      </c>
      <c r="J17" s="461">
        <f>I11-J16</f>
        <v>147000000</v>
      </c>
      <c r="K17" s="462"/>
      <c r="L17" s="134">
        <f>100%-L16</f>
        <v>0.7</v>
      </c>
      <c r="M17" s="461">
        <f>L11-M16</f>
        <v>147000000</v>
      </c>
      <c r="N17" s="462"/>
      <c r="O17" s="134">
        <f>100%-O16</f>
        <v>0.7</v>
      </c>
      <c r="P17" s="461">
        <f>O11-P16</f>
        <v>147000000</v>
      </c>
      <c r="Q17" s="462"/>
      <c r="R17" s="134">
        <f>100%-R16</f>
        <v>0.7</v>
      </c>
      <c r="S17" s="461">
        <f>R11-S16</f>
        <v>147000000</v>
      </c>
      <c r="T17" s="462"/>
    </row>
    <row r="18" spans="2:20" ht="12" customHeight="1">
      <c r="B18" s="475" t="s">
        <v>2883</v>
      </c>
      <c r="C18" s="475"/>
      <c r="D18" s="108" t="s">
        <v>5321</v>
      </c>
      <c r="E18" s="108" t="s">
        <v>5322</v>
      </c>
      <c r="F18" s="83">
        <f>VLOOKUP($I$7,Product!$B$6:$K$25,2,0)</f>
        <v>0.14469899999999999</v>
      </c>
      <c r="G18" s="84">
        <f>IF($D$6="ADDM",(((PMT(F18/12,G9,1,0,1)*(-1))*G9)-1)*12/G9,IF($D$6="ADDB",(((PMT(F18/12,G9,1,0,0)*(-1))*G9)-1)*12/G9," "))</f>
        <v>8.0100363802487751E-2</v>
      </c>
      <c r="H18" s="224">
        <f>G18+$S$5</f>
        <v>8.0100363802487751E-2</v>
      </c>
      <c r="I18" s="83">
        <f>VLOOKUP($I$7,Product!$B$6:$K$25,2,0)</f>
        <v>0.14469899999999999</v>
      </c>
      <c r="J18" s="84">
        <f>IF($D$6="ADDM",(((PMT(I18/12,J9,1,0,1)*(-1))*J9)-1)*12/J9,IF($D$6="ADDB",(((PMT(I18/12,J9,1,0,0)*(-1))*J9)-1)*12/J9," "))</f>
        <v>7.8822027244084381E-2</v>
      </c>
      <c r="K18" s="224">
        <f>J18+$S$5</f>
        <v>7.8822027244084381E-2</v>
      </c>
      <c r="L18" s="83">
        <f>VLOOKUP($I$7,Product!$B$6:$K$25,2,0)</f>
        <v>0.14469899999999999</v>
      </c>
      <c r="M18" s="84">
        <f>IF($D$6="ADDM",(((PMT(L18/12,M9,1,0,1)*(-1))*M9)-1)*12/M9,IF($D$6="ADDB",(((PMT(L18/12,M9,1,0,0)*(-1))*M9)-1)*12/M9," "))</f>
        <v>7.9542260783017696E-2</v>
      </c>
      <c r="N18" s="224">
        <f>M18+$S$5</f>
        <v>7.9542260783017696E-2</v>
      </c>
      <c r="O18" s="83">
        <f>VLOOKUP($I$7,Product!$B$6:$K$25,2,0)</f>
        <v>0.14469899999999999</v>
      </c>
      <c r="P18" s="84">
        <f>IF($D$6="ADDM",(((PMT(O18/12,P9,1,0,1)*(-1))*P9)-1)*12/P9,IF($D$6="ADDB",(((PMT(O18/12,P9,1,0,0)*(-1))*P9)-1)*12/P9," "))</f>
        <v>8.0753319480138475E-2</v>
      </c>
      <c r="Q18" s="224">
        <f>P18+$S$5</f>
        <v>8.0753319480138475E-2</v>
      </c>
      <c r="R18" s="83">
        <f>VLOOKUP($I$7,Product!$B$6:$K$25,2,0)</f>
        <v>0.14469899999999999</v>
      </c>
      <c r="S18" s="84">
        <f>IF($D$6="ADDM",(((PMT(R18/12,S9,1,0,1)*(-1))*S9)-1)*12/S9,IF($D$6="ADDB",(((PMT(R18/12,S9,1,0,0)*(-1))*S9)-1)*12/S9," "))</f>
        <v>8.2150976824713021E-2</v>
      </c>
      <c r="T18" s="224">
        <f>S18+$S$5</f>
        <v>8.2150976824713021E-2</v>
      </c>
    </row>
    <row r="19" spans="2:20" ht="12" customHeight="1">
      <c r="B19" s="451" t="s">
        <v>2872</v>
      </c>
      <c r="C19" s="453"/>
      <c r="D19" s="108" t="s">
        <v>2856</v>
      </c>
      <c r="E19" s="108" t="s">
        <v>2857</v>
      </c>
      <c r="F19" s="83">
        <f>(H18*F9)</f>
        <v>8.0100363802487751E-2</v>
      </c>
      <c r="G19" s="473">
        <f>G17*F19</f>
        <v>11774753.4789657</v>
      </c>
      <c r="H19" s="474"/>
      <c r="I19" s="83">
        <f>(K18*I9)</f>
        <v>0.15764405448816876</v>
      </c>
      <c r="J19" s="473">
        <f>J17*I19</f>
        <v>23173676.009760808</v>
      </c>
      <c r="K19" s="474"/>
      <c r="L19" s="83">
        <f>(N18*L9)</f>
        <v>0.2386267823490531</v>
      </c>
      <c r="M19" s="473">
        <f>M17*L19</f>
        <v>35078137.005310804</v>
      </c>
      <c r="N19" s="474"/>
      <c r="O19" s="83">
        <f>(Q18*O9)</f>
        <v>0.3230132779205539</v>
      </c>
      <c r="P19" s="473">
        <f>P17*O19</f>
        <v>47482951.85432142</v>
      </c>
      <c r="Q19" s="474"/>
      <c r="R19" s="83">
        <f>(T18*R9)</f>
        <v>0.41075488412356509</v>
      </c>
      <c r="S19" s="473">
        <f>S17*R19</f>
        <v>60380967.966164067</v>
      </c>
      <c r="T19" s="474"/>
    </row>
    <row r="20" spans="2:20" ht="12" customHeight="1">
      <c r="B20" s="451" t="s">
        <v>5366</v>
      </c>
      <c r="C20" s="452"/>
      <c r="D20" s="452"/>
      <c r="E20" s="453"/>
      <c r="F20" s="83"/>
      <c r="G20" s="482">
        <f>G17+G19</f>
        <v>158774753.4789657</v>
      </c>
      <c r="H20" s="483"/>
      <c r="I20" s="83"/>
      <c r="J20" s="482">
        <f>J17+J19</f>
        <v>170173676.0097608</v>
      </c>
      <c r="K20" s="483"/>
      <c r="L20" s="83"/>
      <c r="M20" s="482">
        <f>M17+M19</f>
        <v>182078137.0053108</v>
      </c>
      <c r="N20" s="483"/>
      <c r="O20" s="83"/>
      <c r="P20" s="482">
        <f>P17+P19</f>
        <v>194482951.85432142</v>
      </c>
      <c r="Q20" s="483"/>
      <c r="R20" s="83"/>
      <c r="S20" s="482">
        <f>S17+S19</f>
        <v>207380967.96616405</v>
      </c>
      <c r="T20" s="483"/>
    </row>
    <row r="21" spans="2:20" ht="12" customHeight="1">
      <c r="B21" s="522" t="s">
        <v>285</v>
      </c>
      <c r="C21" s="522"/>
      <c r="D21" s="522"/>
      <c r="E21" s="522"/>
      <c r="F21" s="523">
        <f>IF(F12=0,0,ROUNDUP(G20/G9,-3))</f>
        <v>13232000</v>
      </c>
      <c r="G21" s="523"/>
      <c r="H21" s="523"/>
      <c r="I21" s="523">
        <f>IF(I12=0,0,ROUNDUP(J20/J9,-3))</f>
        <v>7091000</v>
      </c>
      <c r="J21" s="523"/>
      <c r="K21" s="523"/>
      <c r="L21" s="523">
        <f>IF(L12=0,0,ROUNDUP(M20/M9,-3))</f>
        <v>5058000</v>
      </c>
      <c r="M21" s="523"/>
      <c r="N21" s="523"/>
      <c r="O21" s="523">
        <f>IF(O12=0,0,ROUNDUP(P20/P9,-3))</f>
        <v>4052000</v>
      </c>
      <c r="P21" s="523"/>
      <c r="Q21" s="523"/>
      <c r="R21" s="523">
        <f>IF(R12=0,0,ROUNDUP(S20/S9,-3))</f>
        <v>3457000</v>
      </c>
      <c r="S21" s="523"/>
      <c r="T21" s="523"/>
    </row>
    <row r="22" spans="2:20" ht="12" customHeight="1">
      <c r="B22" s="521" t="s">
        <v>286</v>
      </c>
      <c r="C22" s="521"/>
      <c r="D22" s="521"/>
      <c r="E22" s="521"/>
      <c r="F22" s="444"/>
      <c r="G22" s="444"/>
      <c r="H22" s="444"/>
      <c r="I22" s="444"/>
      <c r="J22" s="444"/>
      <c r="K22" s="444"/>
      <c r="L22" s="444"/>
      <c r="M22" s="444"/>
      <c r="N22" s="444"/>
      <c r="O22" s="444"/>
      <c r="P22" s="444"/>
      <c r="Q22" s="444"/>
      <c r="R22" s="444"/>
      <c r="S22" s="444"/>
      <c r="T22" s="444"/>
    </row>
    <row r="23" spans="2:20" ht="12" customHeight="1">
      <c r="B23" s="475" t="s">
        <v>283</v>
      </c>
      <c r="C23" s="475"/>
      <c r="D23" s="475"/>
      <c r="E23" s="475"/>
      <c r="F23" s="449" t="str">
        <f>IF(OR($I$8="Comprehensive 1 tahun",$I$8="Comprehensive All Tenor"),"Comprehensive","TLO")</f>
        <v>Comprehensive</v>
      </c>
      <c r="G23" s="449"/>
      <c r="H23" s="449"/>
      <c r="I23" s="455" t="str">
        <f>IF($I$8="Comprehensive All Tenor","Comprehensive","TLO")</f>
        <v>TLO</v>
      </c>
      <c r="J23" s="456"/>
      <c r="K23" s="457"/>
      <c r="L23" s="455" t="str">
        <f>IF($I$8="Comprehensive All Tenor","Comprehensive","TLO")</f>
        <v>TLO</v>
      </c>
      <c r="M23" s="456"/>
      <c r="N23" s="457"/>
      <c r="O23" s="455" t="str">
        <f>IF($I$8="Comprehensive All Tenor","Comprehensive","TLO")</f>
        <v>TLO</v>
      </c>
      <c r="P23" s="456"/>
      <c r="Q23" s="457"/>
      <c r="R23" s="455" t="str">
        <f>IF($I$8="Comprehensive All Tenor","Comprehensive","TLO")</f>
        <v>TLO</v>
      </c>
      <c r="S23" s="456"/>
      <c r="T23" s="457"/>
    </row>
    <row r="24" spans="2:20" ht="12" customHeight="1">
      <c r="B24" s="86"/>
      <c r="C24" s="451" t="s">
        <v>5331</v>
      </c>
      <c r="D24" s="453"/>
      <c r="E24" s="87"/>
      <c r="F24" s="135">
        <f>IF(F23="Comprehensive",IF(AND(G15&gt;=1,G15&lt;=125000000),'Asr Int'!$C$22,IF(AND(G15&gt;125000000,G15&lt;=200000000),'Asr Int'!$C$23,IF(AND(G15&gt;200000000,G15&lt;=400000000),'Asr Int'!$C$24,IF(AND(G15&gt;400000000,G15&lt;=800000000),'Asr Int'!$C$25,'Asr Int'!$C$26)))),IF(AND(G15&gt;=1,G15&lt;=125000000),'Asr Int'!$D$22,IF(AND(G15&gt;125000000,G15&lt;=200000000),'Asr Int'!$D$23,IF(AND(G15&gt;200000000,G15&lt;=400000000),'Asr Int'!$D$24,IF(AND(G15&gt;400000000,G15&lt;=800000000),'Asr Int'!$D$25,'Asr Int'!$D$26)))))</f>
        <v>2.0799999999999999E-2</v>
      </c>
      <c r="G24" s="449">
        <f>F24*G15</f>
        <v>4368000</v>
      </c>
      <c r="H24" s="449"/>
      <c r="I24" s="135">
        <f>IF(I23="Comprehensive",IF(AND(J15&gt;=1,J15&lt;=125000000),'Asr Int'!$C$22,IF(AND(J15&gt;125000000,J15&lt;=200000000),'Asr Int'!$C$23,IF(AND(J15&gt;200000000,J15&lt;=400000000),'Asr Int'!$C$24,IF(AND(J15&gt;400000000,J15&lt;=800000000),'Asr Int'!$C$25,'Asr Int'!$C$26)))),IF(AND(J15&gt;=1,J15&lt;=125000000),'Asr Int'!$D$22,IF(AND(J15&gt;125000000,J15&lt;=200000000),'Asr Int'!$D$23,IF(AND(J15&gt;200000000,J15&lt;=400000000),'Asr Int'!$D$24,IF(AND(J15&gt;400000000,J15&lt;=800000000),'Asr Int'!$D$25,'Asr Int'!$D$26)))))</f>
        <v>4.4000000000000003E-3</v>
      </c>
      <c r="J24" s="449">
        <f>(I24*J15)+G24</f>
        <v>5199600</v>
      </c>
      <c r="K24" s="449"/>
      <c r="L24" s="135">
        <f>IF(L23="Comprehensive",IF(AND(M15&gt;=1,M15&lt;=125000000),'Asr Int'!$C$22,IF(AND(M15&gt;125000000,M15&lt;=200000000),'Asr Int'!$C$23,IF(AND(M15&gt;200000000,M15&lt;=400000000),'Asr Int'!$C$24,IF(AND(M15&gt;400000000,M15&lt;=800000000),'Asr Int'!$C$25,'Asr Int'!$C$26)))),IF(AND(M15&gt;=1,M15&lt;=125000000),'Asr Int'!$D$22,IF(AND(M15&gt;125000000,M15&lt;=200000000),'Asr Int'!$D$23,IF(AND(M15&gt;200000000,M15&lt;=400000000),'Asr Int'!$D$24,IF(AND(M15&gt;400000000,M15&lt;=800000000),'Asr Int'!$D$25,'Asr Int'!$D$26)))))</f>
        <v>4.4000000000000003E-3</v>
      </c>
      <c r="M24" s="449">
        <f>(L24*M15)+J24</f>
        <v>5938800</v>
      </c>
      <c r="N24" s="449"/>
      <c r="O24" s="135">
        <f>IF(O23="Comprehensive",IF(AND(P15&gt;=1,P15&lt;=125000000),'Asr Int'!$C$22,IF(AND(P15&gt;125000000,P15&lt;=200000000),'Asr Int'!$C$23,IF(AND(P15&gt;200000000,P15&lt;=400000000),'Asr Int'!$C$24,IF(AND(P15&gt;400000000,P15&lt;=800000000),'Asr Int'!$C$25,'Asr Int'!$C$26)))),IF(AND(P15&gt;=1,P15&lt;=125000000),'Asr Int'!$D$22,IF(AND(P15&gt;125000000,P15&lt;=200000000),'Asr Int'!$D$23,IF(AND(P15&gt;200000000,P15&lt;=400000000),'Asr Int'!$D$24,IF(AND(P15&gt;400000000,P15&lt;=800000000),'Asr Int'!$D$25,'Asr Int'!$D$26)))))</f>
        <v>4.4000000000000003E-3</v>
      </c>
      <c r="P24" s="449">
        <f>(O24*P15)+M24</f>
        <v>6585600</v>
      </c>
      <c r="Q24" s="449"/>
      <c r="R24" s="135">
        <f>IF(R23="Comprehensive",IF(AND(S15&gt;=1,S15&lt;=125000000),'Asr Int'!$C$22,IF(AND(S15&gt;125000000,S15&lt;=200000000),'Asr Int'!$C$23,IF(AND(S15&gt;200000000,S15&lt;=400000000),'Asr Int'!$C$24,IF(AND(S15&gt;400000000,S15&lt;=800000000),'Asr Int'!$C$25,'Asr Int'!$C$26)))),IF(AND(S15&gt;=1,S15&lt;=125000000),'Asr Int'!$D$22,IF(AND(S15&gt;125000000,S15&lt;=200000000),'Asr Int'!$D$23,IF(AND(S15&gt;200000000,S15&lt;=400000000),'Asr Int'!$D$24,IF(AND(S15&gt;400000000,S15&lt;=800000000),'Asr Int'!$D$25,'Asr Int'!$D$26)))))</f>
        <v>4.4000000000000003E-3</v>
      </c>
      <c r="S24" s="449">
        <f>(R24*S15)+P24</f>
        <v>7232400</v>
      </c>
      <c r="T24" s="449"/>
    </row>
    <row r="25" spans="2:20" ht="12" customHeight="1">
      <c r="B25" s="86"/>
      <c r="C25" s="451" t="s">
        <v>18</v>
      </c>
      <c r="D25" s="453"/>
      <c r="E25" s="87"/>
      <c r="F25" s="135">
        <f>IFERROR(IF(F23="Comprehensive",VLOOKUP($D$8,'Asr Ext'!$L$6:$N$20,3,0),0),0)</f>
        <v>0</v>
      </c>
      <c r="G25" s="449">
        <f>G24*F25</f>
        <v>0</v>
      </c>
      <c r="H25" s="449"/>
      <c r="I25" s="135">
        <f>IFERROR(IF(I23="Comprehensive",VLOOKUP($D$8,'Asr Ext'!$L$6:$N$20,3,0),0),0)</f>
        <v>0</v>
      </c>
      <c r="J25" s="449">
        <f>(J24*I25)+G25</f>
        <v>0</v>
      </c>
      <c r="K25" s="449"/>
      <c r="L25" s="135">
        <f>IFERROR(IF(L23="Comprehensive",VLOOKUP($D$8,'Asr Ext'!$L$6:$N$20,3,0),0),0)</f>
        <v>0</v>
      </c>
      <c r="M25" s="449">
        <f>(M24*L25)+J25</f>
        <v>0</v>
      </c>
      <c r="N25" s="449"/>
      <c r="O25" s="135">
        <f>IFERROR(IF(O23="Comprehensive",VLOOKUP($D$8,'Asr Ext'!$L$6:$N$20,3,0),0),0)</f>
        <v>0</v>
      </c>
      <c r="P25" s="449">
        <f>(P24*O25)+M25</f>
        <v>0</v>
      </c>
      <c r="Q25" s="449"/>
      <c r="R25" s="135">
        <f>IFERROR(IF(R23="Comprehensive",VLOOKUP($D$8,'Asr Ext'!$L$6:$N$20,3,0),0),0)</f>
        <v>0</v>
      </c>
      <c r="S25" s="449">
        <f>(S24*R25)+P25</f>
        <v>0</v>
      </c>
      <c r="T25" s="449"/>
    </row>
    <row r="26" spans="2:20" ht="12" customHeight="1">
      <c r="B26" s="86"/>
      <c r="C26" s="475" t="s">
        <v>4</v>
      </c>
      <c r="D26" s="475"/>
      <c r="E26" s="152" t="s">
        <v>21</v>
      </c>
      <c r="F26" s="85">
        <f>IF($E$26="YA",IF(F23="Comprehensive",0.1%,0%),0)</f>
        <v>0</v>
      </c>
      <c r="G26" s="449">
        <f>F26*G15</f>
        <v>0</v>
      </c>
      <c r="H26" s="449"/>
      <c r="I26" s="85">
        <f>IF($E$26="YA",IF(I23="Comprehensive",0.1%,0%),0)</f>
        <v>0</v>
      </c>
      <c r="J26" s="449">
        <f>(I26*J15)+G26</f>
        <v>0</v>
      </c>
      <c r="K26" s="449"/>
      <c r="L26" s="85">
        <f>IF($E$26="YA",IF(L23="Comprehensive",0.1%,0%),0)</f>
        <v>0</v>
      </c>
      <c r="M26" s="449">
        <f>(L26*M15)+J26</f>
        <v>0</v>
      </c>
      <c r="N26" s="449"/>
      <c r="O26" s="85">
        <f>IF($E$26="YA",IF(O23="Comprehensive",0.1%,0%),0)</f>
        <v>0</v>
      </c>
      <c r="P26" s="449">
        <f>(O26*P15)+M26</f>
        <v>0</v>
      </c>
      <c r="Q26" s="449"/>
      <c r="R26" s="85">
        <f>IF($E$26="YA",IF(R23="Comprehensive",0.1%,0%),0)</f>
        <v>0</v>
      </c>
      <c r="S26" s="449">
        <f>(R26*S15)+P26</f>
        <v>0</v>
      </c>
      <c r="T26" s="449"/>
    </row>
    <row r="27" spans="2:20" ht="12" customHeight="1">
      <c r="B27" s="86"/>
      <c r="C27" s="475" t="s">
        <v>5</v>
      </c>
      <c r="D27" s="475"/>
      <c r="E27" s="152" t="s">
        <v>21</v>
      </c>
      <c r="F27" s="136">
        <f>IF($E$27="YA",IF(F23="Comprehensive",0.1%,0%),0)</f>
        <v>0</v>
      </c>
      <c r="G27" s="449">
        <f>F27*G15</f>
        <v>0</v>
      </c>
      <c r="H27" s="449"/>
      <c r="I27" s="136">
        <f>IF($E$27="YA",IF(I23="Comprehensive",0.1%,0%),0)</f>
        <v>0</v>
      </c>
      <c r="J27" s="449">
        <f>(I27*J15)+G27</f>
        <v>0</v>
      </c>
      <c r="K27" s="449"/>
      <c r="L27" s="136">
        <f>IF($E$27="YA",IF(L23="Comprehensive",0.1%,0%),0)</f>
        <v>0</v>
      </c>
      <c r="M27" s="449">
        <f>(L27*M15)+J27</f>
        <v>0</v>
      </c>
      <c r="N27" s="449"/>
      <c r="O27" s="136">
        <f>IF($E$27="YA",IF(O23="Comprehensive",0.1%,0%),0)</f>
        <v>0</v>
      </c>
      <c r="P27" s="449">
        <f>(O27*P15)+M27</f>
        <v>0</v>
      </c>
      <c r="Q27" s="449"/>
      <c r="R27" s="136">
        <f>IF($E$27="YA",IF(R23="Comprehensive",0.1%,0%),0)</f>
        <v>0</v>
      </c>
      <c r="S27" s="449">
        <f>(R27*S15)+P27</f>
        <v>0</v>
      </c>
      <c r="T27" s="449"/>
    </row>
    <row r="28" spans="2:20" ht="12" customHeight="1">
      <c r="B28" s="86"/>
      <c r="C28" s="475" t="s">
        <v>14</v>
      </c>
      <c r="D28" s="475"/>
      <c r="E28" s="152" t="s">
        <v>21</v>
      </c>
      <c r="F28" s="136">
        <f>IF($E$28="YA",IF(F23="Comprehensive",0.05%,0%),0)</f>
        <v>0</v>
      </c>
      <c r="G28" s="449">
        <f>F28*G15</f>
        <v>0</v>
      </c>
      <c r="H28" s="449"/>
      <c r="I28" s="136">
        <f>IF($E$28="YA",IF(I23="Comprehensive",0.05%,0%),0)</f>
        <v>0</v>
      </c>
      <c r="J28" s="449">
        <f>(I28*J15)+G28</f>
        <v>0</v>
      </c>
      <c r="K28" s="449"/>
      <c r="L28" s="136">
        <f>IF($E$28="YA",IF(L23="Comprehensive",0.05%,0%),0)</f>
        <v>0</v>
      </c>
      <c r="M28" s="449">
        <f>(L28*M15)+J28</f>
        <v>0</v>
      </c>
      <c r="N28" s="449"/>
      <c r="O28" s="136">
        <f>IF($E$28="YA",IF(O23="Comprehensive",0.05%,0%),0)</f>
        <v>0</v>
      </c>
      <c r="P28" s="449">
        <f>(O28*P15)+M28</f>
        <v>0</v>
      </c>
      <c r="Q28" s="449"/>
      <c r="R28" s="136">
        <f>IF($E$28="YA",IF(R23="Comprehensive",0.05%,0%),0)</f>
        <v>0</v>
      </c>
      <c r="S28" s="449">
        <f>(R28*S15)+P28</f>
        <v>0</v>
      </c>
      <c r="T28" s="449"/>
    </row>
    <row r="29" spans="2:20" ht="12" customHeight="1">
      <c r="B29" s="86"/>
      <c r="C29" s="475" t="s">
        <v>15</v>
      </c>
      <c r="D29" s="475"/>
      <c r="E29" s="152" t="s">
        <v>21</v>
      </c>
      <c r="F29" s="136">
        <f>IF($E$29="YA",IF(F23="Comprehensive",0.05%,0%),0)</f>
        <v>0</v>
      </c>
      <c r="G29" s="449">
        <f>F29*G15</f>
        <v>0</v>
      </c>
      <c r="H29" s="449"/>
      <c r="I29" s="136">
        <f>IF($E$29="YA",IF(I23="Comprehensive",0.05%,0%),0)</f>
        <v>0</v>
      </c>
      <c r="J29" s="449">
        <f>(I29*J15)+G29</f>
        <v>0</v>
      </c>
      <c r="K29" s="449"/>
      <c r="L29" s="136">
        <f>IF($E$29="YA",IF(L23="Comprehensive",0.05%,0%),0)</f>
        <v>0</v>
      </c>
      <c r="M29" s="449">
        <f>(L29*M15)+J29</f>
        <v>0</v>
      </c>
      <c r="N29" s="449"/>
      <c r="O29" s="136">
        <f>IF($E$29="YA",IF(O23="Comprehensive",0.05%,0%),0)</f>
        <v>0</v>
      </c>
      <c r="P29" s="449">
        <f>(O29*P15)+M29</f>
        <v>0</v>
      </c>
      <c r="Q29" s="449"/>
      <c r="R29" s="136">
        <f>IF($E$29="YA",IF(R23="Comprehensive",0.05%,0%),0)</f>
        <v>0</v>
      </c>
      <c r="S29" s="449">
        <f>(R29*S15)+P29</f>
        <v>0</v>
      </c>
      <c r="T29" s="449"/>
    </row>
    <row r="30" spans="2:20" ht="12" customHeight="1">
      <c r="B30" s="86"/>
      <c r="C30" s="451" t="s">
        <v>5363</v>
      </c>
      <c r="D30" s="452"/>
      <c r="E30" s="453"/>
      <c r="F30" s="455">
        <f>SUM(G24:H29)</f>
        <v>4368000</v>
      </c>
      <c r="G30" s="536"/>
      <c r="H30" s="537"/>
      <c r="I30" s="455">
        <f t="shared" ref="I30" si="12">SUM(J24:K29)</f>
        <v>5199600</v>
      </c>
      <c r="J30" s="536"/>
      <c r="K30" s="537"/>
      <c r="L30" s="455">
        <f t="shared" ref="L30" si="13">SUM(M24:N29)</f>
        <v>5938800</v>
      </c>
      <c r="M30" s="536"/>
      <c r="N30" s="537"/>
      <c r="O30" s="455">
        <f t="shared" ref="O30" si="14">SUM(P24:Q29)</f>
        <v>6585600</v>
      </c>
      <c r="P30" s="536"/>
      <c r="Q30" s="537"/>
      <c r="R30" s="455">
        <f t="shared" ref="R30" si="15">SUM(S24:T29)</f>
        <v>7232400</v>
      </c>
      <c r="S30" s="536"/>
      <c r="T30" s="537"/>
    </row>
    <row r="31" spans="2:20" ht="12" customHeight="1">
      <c r="B31" s="86"/>
      <c r="C31" s="475" t="s">
        <v>23</v>
      </c>
      <c r="D31" s="475"/>
      <c r="E31" s="152" t="s">
        <v>21</v>
      </c>
      <c r="F31" s="135"/>
      <c r="G31" s="455"/>
      <c r="H31" s="457"/>
      <c r="I31" s="130"/>
      <c r="J31" s="455"/>
      <c r="K31" s="457"/>
      <c r="L31" s="130"/>
      <c r="M31" s="455"/>
      <c r="N31" s="457"/>
      <c r="O31" s="130"/>
      <c r="P31" s="455"/>
      <c r="Q31" s="457"/>
      <c r="R31" s="130"/>
      <c r="S31" s="455"/>
      <c r="T31" s="457"/>
    </row>
    <row r="32" spans="2:20" ht="12" customHeight="1">
      <c r="B32" s="86"/>
      <c r="C32" s="475" t="s">
        <v>381</v>
      </c>
      <c r="D32" s="475"/>
      <c r="E32" s="152" t="s">
        <v>21</v>
      </c>
      <c r="F32" s="135"/>
      <c r="G32" s="455"/>
      <c r="H32" s="457"/>
      <c r="I32" s="130"/>
      <c r="J32" s="455"/>
      <c r="K32" s="457"/>
      <c r="L32" s="130"/>
      <c r="M32" s="455"/>
      <c r="N32" s="457"/>
      <c r="O32" s="130"/>
      <c r="P32" s="455"/>
      <c r="Q32" s="457"/>
      <c r="R32" s="130"/>
      <c r="S32" s="455"/>
      <c r="T32" s="457"/>
    </row>
    <row r="33" spans="2:20" ht="12" customHeight="1">
      <c r="B33" s="86"/>
      <c r="C33" s="87" t="s">
        <v>13</v>
      </c>
      <c r="D33" s="153">
        <v>0</v>
      </c>
      <c r="E33" s="152" t="s">
        <v>21</v>
      </c>
      <c r="F33" s="130"/>
      <c r="G33" s="449">
        <f>IF(F23="Comprehensive",VLOOKUP(F9,'Asr Int'!$G$40:$M$44,7,0),0)</f>
        <v>0</v>
      </c>
      <c r="H33" s="449"/>
      <c r="I33" s="130"/>
      <c r="J33" s="449">
        <f>IF(I23="Comprehensive",VLOOKUP(I9,'Asr Int'!$G$40:$M$44,7,0),0)+G33</f>
        <v>0</v>
      </c>
      <c r="K33" s="449"/>
      <c r="L33" s="130"/>
      <c r="M33" s="449">
        <f>IF(L23="Comprehensive",VLOOKUP(L9,'Asr Int'!$G$40:$M$44,7,0),0)+J33</f>
        <v>0</v>
      </c>
      <c r="N33" s="449"/>
      <c r="O33" s="130"/>
      <c r="P33" s="449">
        <f>IF(O23="Comprehensive",VLOOKUP(O9,'Asr Int'!$G$40:$M$44,7,0),0)+M33</f>
        <v>0</v>
      </c>
      <c r="Q33" s="449"/>
      <c r="R33" s="130"/>
      <c r="S33" s="449">
        <f>IF(R23="Comprehensive",VLOOKUP(R9,'Asr Int'!$G$40:$M$44,7,0),0)+P33</f>
        <v>0</v>
      </c>
      <c r="T33" s="449"/>
    </row>
    <row r="34" spans="2:20" ht="12" customHeight="1">
      <c r="B34" s="86"/>
      <c r="C34" s="87" t="s">
        <v>16</v>
      </c>
      <c r="D34" s="153">
        <v>0</v>
      </c>
      <c r="E34" s="152" t="s">
        <v>21</v>
      </c>
      <c r="F34" s="136">
        <f>IF($E$34="YA",IF(F23="Comprehensive",0.5%,0%),0)</f>
        <v>0</v>
      </c>
      <c r="G34" s="455">
        <f>$D$34*F34</f>
        <v>0</v>
      </c>
      <c r="H34" s="457"/>
      <c r="I34" s="136">
        <f>IF($E$34="YA",IF(I23="Comprehensive",0.5%,0%),0)</f>
        <v>0</v>
      </c>
      <c r="J34" s="455">
        <f>(I34*$D$34)+G34</f>
        <v>0</v>
      </c>
      <c r="K34" s="457"/>
      <c r="L34" s="136">
        <f>IF($E$34="YA",IF(L23="Comprehensive",0.5%,0%),0)</f>
        <v>0</v>
      </c>
      <c r="M34" s="455">
        <f>(L34*$D$34)+J34</f>
        <v>0</v>
      </c>
      <c r="N34" s="457"/>
      <c r="O34" s="136">
        <f>IF($E$34="YA",IF(O23="Comprehensive",0.5%,0%),0)</f>
        <v>0</v>
      </c>
      <c r="P34" s="455">
        <f>(O34*$D$34)+M34</f>
        <v>0</v>
      </c>
      <c r="Q34" s="457"/>
      <c r="R34" s="136">
        <f>IF($E$34="YA",IF(R23="Comprehensive",0.5%,0%),0)</f>
        <v>0</v>
      </c>
      <c r="S34" s="455">
        <f>(R34*$D$34)+P34</f>
        <v>0</v>
      </c>
      <c r="T34" s="457"/>
    </row>
    <row r="35" spans="2:20" ht="12" customHeight="1">
      <c r="B35" s="86"/>
      <c r="C35" s="87" t="s">
        <v>17</v>
      </c>
      <c r="D35" s="153">
        <v>0</v>
      </c>
      <c r="E35" s="155">
        <v>0</v>
      </c>
      <c r="F35" s="136">
        <f>IF(AND(F23="Comprehensive",$E$35&gt;0),0.1%,0%)*E35</f>
        <v>0</v>
      </c>
      <c r="G35" s="455">
        <f>F35*$D$35</f>
        <v>0</v>
      </c>
      <c r="H35" s="457"/>
      <c r="I35" s="136">
        <f>IF(AND(I23="Comprehensive",$E$35&gt;0),0.1%,0%)*H35</f>
        <v>0</v>
      </c>
      <c r="J35" s="455">
        <f>(I35*$D$35)+G35</f>
        <v>0</v>
      </c>
      <c r="K35" s="457"/>
      <c r="L35" s="136">
        <f>IF(AND(L23="Comprehensive",$E$35&gt;0),0.1%,0%)*K35</f>
        <v>0</v>
      </c>
      <c r="M35" s="455">
        <f>(L35*$D$35)+J35</f>
        <v>0</v>
      </c>
      <c r="N35" s="457"/>
      <c r="O35" s="136">
        <f>IF(AND(O23="Comprehensive",$E$35&gt;0),0.1%,0%)*N35</f>
        <v>0</v>
      </c>
      <c r="P35" s="455">
        <f>(O35*$D$35)+M35</f>
        <v>0</v>
      </c>
      <c r="Q35" s="457"/>
      <c r="R35" s="136">
        <f>IF(AND(R23="Comprehensive",$E$35&gt;0),0.1%,0%)*Q35</f>
        <v>0</v>
      </c>
      <c r="S35" s="455">
        <f>(R35*$D$35)+P35</f>
        <v>0</v>
      </c>
      <c r="T35" s="457"/>
    </row>
    <row r="36" spans="2:20" ht="12" customHeight="1">
      <c r="B36" s="87"/>
      <c r="C36" s="475" t="s">
        <v>282</v>
      </c>
      <c r="D36" s="475"/>
      <c r="E36" s="154" t="str">
        <f>IF('Home Int'!$I$9="Badan Hukum Usaha","Tidak","Ya")</f>
        <v>Ya</v>
      </c>
      <c r="F36" s="135">
        <f>IF($E$36="Ya",IF(OR($I$6="Passenger",G17&lt;1000000000),VLOOKUP($S$8,'Asr Int'!$K$70:$P$73,F9+1,0),0),0)</f>
        <v>6.5000000000000006E-3</v>
      </c>
      <c r="G36" s="455">
        <f>F11*F36</f>
        <v>1365000.0000000002</v>
      </c>
      <c r="H36" s="457"/>
      <c r="I36" s="135">
        <f>IF($E$36="Ya",IF(OR($I$6="Passenger",J17&lt;1000000000),VLOOKUP($S$8,'Asr Int'!$K$70:$P$73,I9+1,0),0),0)</f>
        <v>1.3000000000000001E-2</v>
      </c>
      <c r="J36" s="455">
        <f>I11*I36</f>
        <v>2730000.0000000005</v>
      </c>
      <c r="K36" s="457"/>
      <c r="L36" s="135">
        <f>IF($E$36="Ya",IF(OR($I$6="Passenger",M17&lt;1000000000),VLOOKUP($S$8,'Asr Int'!$K$70:$P$73,L9+1,0),0),0)</f>
        <v>1.9889999999999998E-2</v>
      </c>
      <c r="M36" s="455">
        <f>L11*L36</f>
        <v>4176899.9999999995</v>
      </c>
      <c r="N36" s="457"/>
      <c r="O36" s="135">
        <f>IF($E$36="Ya",IF(OR($I$6="Passenger",P17&lt;1000000000),VLOOKUP($S$8,'Asr Int'!$K$70:$P$73,O9+1,0),0),0)</f>
        <v>2.912E-2</v>
      </c>
      <c r="P36" s="455">
        <f>O11*O36</f>
        <v>6115200</v>
      </c>
      <c r="Q36" s="457"/>
      <c r="R36" s="135">
        <f>IF($E$36="Ya",IF(OR($I$6="Passenger",S17&lt;1000000000),VLOOKUP($S$8,'Asr Int'!$K$70:$P$73,R9+1,0),0),0)</f>
        <v>3.7440000000000001E-2</v>
      </c>
      <c r="S36" s="455">
        <f>R11*R36</f>
        <v>7862400</v>
      </c>
      <c r="T36" s="457"/>
    </row>
    <row r="37" spans="2:20" ht="12" customHeight="1">
      <c r="B37" s="87"/>
      <c r="C37" s="475" t="s">
        <v>2682</v>
      </c>
      <c r="D37" s="475"/>
      <c r="E37" s="154" t="s">
        <v>20</v>
      </c>
      <c r="F37" s="130"/>
      <c r="G37" s="455">
        <f>IF($E$37="ya",1500000,0)</f>
        <v>1500000</v>
      </c>
      <c r="H37" s="457"/>
      <c r="I37" s="130"/>
      <c r="J37" s="455">
        <f>IF($E$37="ya",1500000,0)</f>
        <v>1500000</v>
      </c>
      <c r="K37" s="457"/>
      <c r="L37" s="130"/>
      <c r="M37" s="455">
        <f>IF($E$37="ya",1500000,0)</f>
        <v>1500000</v>
      </c>
      <c r="N37" s="457"/>
      <c r="O37" s="130"/>
      <c r="P37" s="455">
        <f>IF($E$37="ya",1500000,0)</f>
        <v>1500000</v>
      </c>
      <c r="Q37" s="457"/>
      <c r="R37" s="130"/>
      <c r="S37" s="455">
        <f>IF($E$37="ya",1500000,0)</f>
        <v>1500000</v>
      </c>
      <c r="T37" s="457"/>
    </row>
    <row r="38" spans="2:20" ht="12" customHeight="1">
      <c r="B38" s="451" t="s">
        <v>5365</v>
      </c>
      <c r="C38" s="452"/>
      <c r="D38" s="452"/>
      <c r="E38" s="453"/>
      <c r="F38" s="455">
        <f>ROUNDUP(SUM(G31:H37)+F30,-2)</f>
        <v>7233000</v>
      </c>
      <c r="G38" s="456"/>
      <c r="H38" s="457"/>
      <c r="I38" s="455">
        <f t="shared" ref="I38" si="16">ROUNDUP(SUM(J31:K37)+I30,-2)</f>
        <v>9429600</v>
      </c>
      <c r="J38" s="456"/>
      <c r="K38" s="457"/>
      <c r="L38" s="455">
        <f t="shared" ref="L38" si="17">ROUNDUP(SUM(M31:N37)+L30,-2)</f>
        <v>11615700</v>
      </c>
      <c r="M38" s="456"/>
      <c r="N38" s="457"/>
      <c r="O38" s="455">
        <f t="shared" ref="O38" si="18">ROUNDUP(SUM(P31:Q37)+O30,-2)</f>
        <v>14200800</v>
      </c>
      <c r="P38" s="456"/>
      <c r="Q38" s="457"/>
      <c r="R38" s="455">
        <f t="shared" ref="R38" si="19">ROUNDUP(SUM(S31:T37)+R30,-2)</f>
        <v>16594800</v>
      </c>
      <c r="S38" s="456"/>
      <c r="T38" s="457"/>
    </row>
    <row r="39" spans="2:20" ht="12" customHeight="1">
      <c r="B39" s="451" t="s">
        <v>339</v>
      </c>
      <c r="C39" s="452"/>
      <c r="D39" s="453"/>
      <c r="E39" s="157">
        <f>S7</f>
        <v>0</v>
      </c>
      <c r="F39" s="151">
        <f>VLOOKUP($I$7,Product!$B$6:$K$25,10,0)+$E$39</f>
        <v>0</v>
      </c>
      <c r="G39" s="449">
        <f>ROUNDUP(F39*G17,-2)</f>
        <v>0</v>
      </c>
      <c r="H39" s="449"/>
      <c r="I39" s="151">
        <f>VLOOKUP($I$7,Product!$B$6:$K$25,10,0)+$E$39</f>
        <v>0</v>
      </c>
      <c r="J39" s="449">
        <f>I39*J17</f>
        <v>0</v>
      </c>
      <c r="K39" s="449"/>
      <c r="L39" s="151">
        <f>VLOOKUP($I$7,Product!$B$6:$K$25,10,0)+$E$39</f>
        <v>0</v>
      </c>
      <c r="M39" s="449">
        <f>L39*M17</f>
        <v>0</v>
      </c>
      <c r="N39" s="449"/>
      <c r="O39" s="151">
        <f>VLOOKUP($I$7,Product!$B$6:$K$25,10,0)+$E$39</f>
        <v>0</v>
      </c>
      <c r="P39" s="449">
        <f>O39*P17</f>
        <v>0</v>
      </c>
      <c r="Q39" s="449"/>
      <c r="R39" s="151">
        <f>VLOOKUP($I$7,Product!$B$6:$K$25,10,0)+$E$39</f>
        <v>0</v>
      </c>
      <c r="S39" s="449">
        <f>R39*S17</f>
        <v>0</v>
      </c>
      <c r="T39" s="449"/>
    </row>
    <row r="40" spans="2:20" ht="12" customHeight="1">
      <c r="B40" s="475" t="s">
        <v>287</v>
      </c>
      <c r="C40" s="475"/>
      <c r="D40" s="475"/>
      <c r="E40" s="475"/>
      <c r="F40" s="449">
        <f>VLOOKUP($I$7,Product!$B$6:$K$25,9,0)</f>
        <v>4700000</v>
      </c>
      <c r="G40" s="449"/>
      <c r="H40" s="449"/>
      <c r="I40" s="449">
        <f>VLOOKUP($I$7,Product!$B$6:$K$25,9,0)</f>
        <v>4700000</v>
      </c>
      <c r="J40" s="449"/>
      <c r="K40" s="449"/>
      <c r="L40" s="449">
        <f>VLOOKUP($I$7,Product!$B$6:$K$25,9,0)</f>
        <v>4700000</v>
      </c>
      <c r="M40" s="449"/>
      <c r="N40" s="449"/>
      <c r="O40" s="449">
        <f>VLOOKUP($I$7,Product!$B$6:$K$25,9,0)</f>
        <v>4700000</v>
      </c>
      <c r="P40" s="449"/>
      <c r="Q40" s="449"/>
      <c r="R40" s="449">
        <f>VLOOKUP($I$7,Product!$B$6:$K$25,9,0)</f>
        <v>4700000</v>
      </c>
      <c r="S40" s="449"/>
      <c r="T40" s="449"/>
    </row>
    <row r="41" spans="2:20" ht="12" customHeight="1">
      <c r="B41" s="475" t="s">
        <v>288</v>
      </c>
      <c r="C41" s="475"/>
      <c r="D41" s="475"/>
      <c r="E41" s="475"/>
      <c r="F41" s="449">
        <f>IF(AND(F11&gt;0,F11&lt;=25000000),350000,IF(AND(F11&gt;25000000,F11&lt;=50000000),375000,IF(AND(F11&gt;50000000,F11&lt;=100000000),400000,IF(AND(F11&gt;100000000,F11&lt;=250000000),500000,IF(AND(F11&gt;250000000,F11&lt;=500000000),750000,IF(AND(F11&gt;500000000,F11&lt;=1000000000),1150000,2250000))))))</f>
        <v>500000</v>
      </c>
      <c r="G41" s="449"/>
      <c r="H41" s="449"/>
      <c r="I41" s="449">
        <f t="shared" ref="I41" si="20">IF(AND(I11&gt;0,I11&lt;=25000000),350000,IF(AND(I11&gt;25000000,I11&lt;=50000000),375000,IF(AND(I11&gt;50000000,I11&lt;=100000000),400000,IF(AND(I11&gt;100000000,I11&lt;=250000000),500000,IF(AND(I11&gt;250000000,I11&lt;=500000000),750000,IF(AND(I11&gt;500000000,I11&lt;=1000000000),1150000,2250000))))))</f>
        <v>500000</v>
      </c>
      <c r="J41" s="449"/>
      <c r="K41" s="449"/>
      <c r="L41" s="449">
        <f t="shared" ref="L41" si="21">IF(AND(L11&gt;0,L11&lt;=25000000),350000,IF(AND(L11&gt;25000000,L11&lt;=50000000),375000,IF(AND(L11&gt;50000000,L11&lt;=100000000),400000,IF(AND(L11&gt;100000000,L11&lt;=250000000),500000,IF(AND(L11&gt;250000000,L11&lt;=500000000),750000,IF(AND(L11&gt;500000000,L11&lt;=1000000000),1150000,2250000))))))</f>
        <v>500000</v>
      </c>
      <c r="M41" s="449"/>
      <c r="N41" s="449"/>
      <c r="O41" s="449">
        <f t="shared" ref="O41" si="22">IF(AND(O11&gt;0,O11&lt;=25000000),350000,IF(AND(O11&gt;25000000,O11&lt;=50000000),375000,IF(AND(O11&gt;50000000,O11&lt;=100000000),400000,IF(AND(O11&gt;100000000,O11&lt;=250000000),500000,IF(AND(O11&gt;250000000,O11&lt;=500000000),750000,IF(AND(O11&gt;500000000,O11&lt;=1000000000),1150000,2250000))))))</f>
        <v>500000</v>
      </c>
      <c r="P41" s="449"/>
      <c r="Q41" s="449"/>
      <c r="R41" s="449">
        <f t="shared" ref="R41" si="23">IF(AND(R11&gt;0,R11&lt;=25000000),350000,IF(AND(R11&gt;25000000,R11&lt;=50000000),375000,IF(AND(R11&gt;50000000,R11&lt;=100000000),400000,IF(AND(R11&gt;100000000,R11&lt;=250000000),500000,IF(AND(R11&gt;250000000,R11&lt;=500000000),750000,IF(AND(R11&gt;500000000,R11&lt;=1000000000),1150000,2250000))))))</f>
        <v>500000</v>
      </c>
      <c r="S41" s="449"/>
      <c r="T41" s="449"/>
    </row>
    <row r="42" spans="2:20" ht="12" customHeight="1">
      <c r="B42" s="515" t="s">
        <v>8102</v>
      </c>
      <c r="C42" s="516"/>
      <c r="D42" s="516"/>
      <c r="E42" s="517"/>
      <c r="F42" s="240">
        <f>IF($D$6="ADDM",11,12)</f>
        <v>12</v>
      </c>
      <c r="G42" s="490">
        <f>IF($D$6="ADDM",ROUNDUP(G20/G9,-3),0)</f>
        <v>0</v>
      </c>
      <c r="H42" s="491"/>
      <c r="I42" s="239">
        <f>IF($D$6="ADDM",23,24)</f>
        <v>24</v>
      </c>
      <c r="J42" s="490">
        <f>IF($D$6="ADDM",ROUNDUP(J20/J9,-3),0)</f>
        <v>0</v>
      </c>
      <c r="K42" s="491"/>
      <c r="L42" s="239">
        <f>IF($D$6="ADDM",35,36)</f>
        <v>36</v>
      </c>
      <c r="M42" s="490">
        <f>IF($D$6="ADDM",ROUNDUP(M20/M9,-3),0)</f>
        <v>0</v>
      </c>
      <c r="N42" s="491"/>
      <c r="O42" s="239">
        <f>IF($D$6="ADDM",47,48)</f>
        <v>48</v>
      </c>
      <c r="P42" s="490">
        <f>IF($D$6="ADDM",ROUNDUP(P20/P9,-3),0)</f>
        <v>0</v>
      </c>
      <c r="Q42" s="491"/>
      <c r="R42" s="239">
        <f>IF($D$6="ADDM",59,60)</f>
        <v>60</v>
      </c>
      <c r="S42" s="490">
        <f>IF($D$6="ADDM",ROUNDUP(S20/S9,-3),0)</f>
        <v>0</v>
      </c>
      <c r="T42" s="491"/>
    </row>
    <row r="43" spans="2:20" ht="12" customHeight="1">
      <c r="B43" s="451" t="s">
        <v>286</v>
      </c>
      <c r="C43" s="452"/>
      <c r="D43" s="452"/>
      <c r="E43" s="453"/>
      <c r="F43" s="455">
        <f>(G16+F38+G39+F40+F41+G42)</f>
        <v>75433000</v>
      </c>
      <c r="G43" s="456"/>
      <c r="H43" s="457"/>
      <c r="I43" s="455">
        <f t="shared" ref="I43" si="24">(J16+I38+J39+I40+I41+J42)</f>
        <v>77629600</v>
      </c>
      <c r="J43" s="456"/>
      <c r="K43" s="457"/>
      <c r="L43" s="455">
        <f t="shared" ref="L43" si="25">(M16+L38+M39+L40+L41+M42)</f>
        <v>79815700</v>
      </c>
      <c r="M43" s="456"/>
      <c r="N43" s="457"/>
      <c r="O43" s="455">
        <f t="shared" ref="O43" si="26">(P16+O38+P39+O40+O41+P42)</f>
        <v>82400800</v>
      </c>
      <c r="P43" s="456"/>
      <c r="Q43" s="457"/>
      <c r="R43" s="455">
        <f t="shared" ref="R43" si="27">(S16+R38+S39+R40+R41+S42)</f>
        <v>84794800</v>
      </c>
      <c r="S43" s="456"/>
      <c r="T43" s="457"/>
    </row>
    <row r="44" spans="2:20" ht="12" customHeight="1">
      <c r="B44" s="451" t="s">
        <v>5370</v>
      </c>
      <c r="C44" s="452"/>
      <c r="D44" s="452"/>
      <c r="E44" s="453"/>
      <c r="F44" s="455">
        <f>F11-F43</f>
        <v>134567000</v>
      </c>
      <c r="G44" s="456"/>
      <c r="H44" s="457"/>
      <c r="I44" s="455">
        <f t="shared" ref="I44" si="28">I11-I43</f>
        <v>132370400</v>
      </c>
      <c r="J44" s="456"/>
      <c r="K44" s="457"/>
      <c r="L44" s="455">
        <f t="shared" ref="L44" si="29">L11-L43</f>
        <v>130184300</v>
      </c>
      <c r="M44" s="456"/>
      <c r="N44" s="457"/>
      <c r="O44" s="455">
        <f t="shared" ref="O44" si="30">O11-O43</f>
        <v>127599200</v>
      </c>
      <c r="P44" s="456"/>
      <c r="Q44" s="457"/>
      <c r="R44" s="455">
        <f t="shared" ref="R44" si="31">R11-R43</f>
        <v>125205200</v>
      </c>
      <c r="S44" s="456"/>
      <c r="T44" s="457"/>
    </row>
    <row r="45" spans="2:20" ht="12" customHeight="1">
      <c r="B45" s="451" t="s">
        <v>5367</v>
      </c>
      <c r="C45" s="452"/>
      <c r="D45" s="452"/>
      <c r="E45" s="453"/>
      <c r="F45" s="53"/>
      <c r="G45" s="456">
        <f>$O$5</f>
        <v>0</v>
      </c>
      <c r="H45" s="457"/>
      <c r="I45" s="53"/>
      <c r="J45" s="456">
        <f>$O$5</f>
        <v>0</v>
      </c>
      <c r="K45" s="457"/>
      <c r="L45" s="53"/>
      <c r="M45" s="456">
        <f>$O$5</f>
        <v>0</v>
      </c>
      <c r="N45" s="457"/>
      <c r="O45" s="53"/>
      <c r="P45" s="456">
        <f>$O$5</f>
        <v>0</v>
      </c>
      <c r="Q45" s="457"/>
      <c r="R45" s="53"/>
      <c r="S45" s="456">
        <f>$O$5</f>
        <v>0</v>
      </c>
      <c r="T45" s="457"/>
    </row>
    <row r="46" spans="2:20" ht="12" customHeight="1">
      <c r="B46" s="451" t="s">
        <v>2874</v>
      </c>
      <c r="C46" s="452"/>
      <c r="D46" s="452"/>
      <c r="E46" s="453"/>
      <c r="F46" s="53"/>
      <c r="G46" s="456">
        <f>$O$6</f>
        <v>0</v>
      </c>
      <c r="H46" s="457"/>
      <c r="I46" s="53"/>
      <c r="J46" s="456">
        <f>$O$6</f>
        <v>0</v>
      </c>
      <c r="K46" s="457"/>
      <c r="L46" s="53"/>
      <c r="M46" s="456">
        <f>$O$6</f>
        <v>0</v>
      </c>
      <c r="N46" s="457"/>
      <c r="O46" s="53"/>
      <c r="P46" s="456">
        <f>$O$6</f>
        <v>0</v>
      </c>
      <c r="Q46" s="457"/>
      <c r="R46" s="53"/>
      <c r="S46" s="456">
        <f>$O$6</f>
        <v>0</v>
      </c>
      <c r="T46" s="457"/>
    </row>
    <row r="47" spans="2:20" ht="12" customHeight="1">
      <c r="B47" s="451" t="s">
        <v>5368</v>
      </c>
      <c r="C47" s="452"/>
      <c r="D47" s="452"/>
      <c r="E47" s="453"/>
      <c r="F47" s="53"/>
      <c r="G47" s="456">
        <f>$O$7</f>
        <v>0</v>
      </c>
      <c r="H47" s="457"/>
      <c r="I47" s="53"/>
      <c r="J47" s="456">
        <f>$O$7</f>
        <v>0</v>
      </c>
      <c r="K47" s="457"/>
      <c r="L47" s="53"/>
      <c r="M47" s="456">
        <f>$O$7</f>
        <v>0</v>
      </c>
      <c r="N47" s="457"/>
      <c r="O47" s="53"/>
      <c r="P47" s="456">
        <f>$O$7</f>
        <v>0</v>
      </c>
      <c r="Q47" s="457"/>
      <c r="R47" s="53"/>
      <c r="S47" s="456">
        <f>$O$7</f>
        <v>0</v>
      </c>
      <c r="T47" s="457"/>
    </row>
    <row r="48" spans="2:20" ht="12" customHeight="1">
      <c r="B48" s="533" t="s">
        <v>8103</v>
      </c>
      <c r="C48" s="534"/>
      <c r="D48" s="535"/>
      <c r="E48" s="241">
        <f>P4</f>
        <v>0</v>
      </c>
      <c r="F48" s="455">
        <f>F21*$E$48</f>
        <v>0</v>
      </c>
      <c r="G48" s="456"/>
      <c r="H48" s="457"/>
      <c r="I48" s="455">
        <f>I21*$E$48</f>
        <v>0</v>
      </c>
      <c r="J48" s="456"/>
      <c r="K48" s="457"/>
      <c r="L48" s="455">
        <f>L21*$E$48</f>
        <v>0</v>
      </c>
      <c r="M48" s="456"/>
      <c r="N48" s="457"/>
      <c r="O48" s="455">
        <f>O21*$E$48</f>
        <v>0</v>
      </c>
      <c r="P48" s="456"/>
      <c r="Q48" s="457"/>
      <c r="R48" s="455">
        <f>R21*$E$48</f>
        <v>0</v>
      </c>
      <c r="S48" s="456"/>
      <c r="T48" s="457"/>
    </row>
    <row r="49" spans="2:20" ht="12" customHeight="1">
      <c r="B49" s="470" t="s">
        <v>5369</v>
      </c>
      <c r="C49" s="471"/>
      <c r="D49" s="471"/>
      <c r="E49" s="472"/>
      <c r="F49" s="463">
        <f>IF(F12=0,0,(F44-(G45+G46+G47+F48)))</f>
        <v>134567000</v>
      </c>
      <c r="G49" s="464"/>
      <c r="H49" s="465"/>
      <c r="I49" s="463">
        <f>IF(I12=0,0,(I44-(J45+J46+J47+I48)))</f>
        <v>132370400</v>
      </c>
      <c r="J49" s="464"/>
      <c r="K49" s="465"/>
      <c r="L49" s="463">
        <f>IF(L12=0,0,(L44-(M45+M46+M47+L48)))</f>
        <v>130184300</v>
      </c>
      <c r="M49" s="464"/>
      <c r="N49" s="465"/>
      <c r="O49" s="463">
        <f>IF(O12=0,0,(O44-(P45+P46+P47+O48)))</f>
        <v>127599200</v>
      </c>
      <c r="P49" s="464"/>
      <c r="Q49" s="465"/>
      <c r="R49" s="463">
        <f>IF(R12=0,0,(R44-(S45+S46+S47+R48)))</f>
        <v>125205200</v>
      </c>
      <c r="S49" s="464"/>
      <c r="T49" s="465"/>
    </row>
    <row r="50" spans="2:20" ht="12" customHeight="1">
      <c r="B50" s="513"/>
      <c r="C50" s="513"/>
      <c r="D50" s="513"/>
      <c r="E50" s="513"/>
      <c r="F50" s="449"/>
      <c r="G50" s="449"/>
      <c r="H50" s="449"/>
      <c r="I50" s="449"/>
      <c r="J50" s="449"/>
      <c r="K50" s="449"/>
      <c r="L50" s="449"/>
      <c r="M50" s="449"/>
      <c r="N50" s="449"/>
      <c r="O50" s="449"/>
      <c r="P50" s="449"/>
      <c r="Q50" s="449"/>
      <c r="R50" s="449"/>
      <c r="S50" s="449"/>
      <c r="T50" s="449"/>
    </row>
    <row r="51" spans="2:20" ht="12" customHeight="1">
      <c r="B51" s="235" t="s">
        <v>2878</v>
      </c>
      <c r="C51" s="235"/>
      <c r="D51" s="237">
        <v>0.25</v>
      </c>
      <c r="E51" s="236">
        <v>0</v>
      </c>
      <c r="F51" s="512">
        <f>(F30*$D$51)*$E$51</f>
        <v>0</v>
      </c>
      <c r="G51" s="512"/>
      <c r="H51" s="512"/>
      <c r="I51" s="512">
        <f>(I30*$D$51)*$E$51</f>
        <v>0</v>
      </c>
      <c r="J51" s="512"/>
      <c r="K51" s="512"/>
      <c r="L51" s="512">
        <f>(L30*$D$51)*$E$51</f>
        <v>0</v>
      </c>
      <c r="M51" s="512"/>
      <c r="N51" s="512"/>
      <c r="O51" s="512">
        <f>(O30*$D$51)*$E$51</f>
        <v>0</v>
      </c>
      <c r="P51" s="512"/>
      <c r="Q51" s="512"/>
      <c r="R51" s="512">
        <f>(R30*$D$51)*$E$51</f>
        <v>0</v>
      </c>
      <c r="S51" s="512"/>
      <c r="T51" s="512"/>
    </row>
    <row r="52" spans="2:20" ht="12" customHeight="1">
      <c r="B52" s="235" t="s">
        <v>1639</v>
      </c>
      <c r="C52" s="235"/>
      <c r="D52" s="237">
        <f>$S$5</f>
        <v>0</v>
      </c>
      <c r="E52" s="236">
        <v>0.8</v>
      </c>
      <c r="F52" s="511">
        <f>((G17*($D$52*F9))/((1+F19))*$E$52)</f>
        <v>0</v>
      </c>
      <c r="G52" s="511"/>
      <c r="H52" s="511"/>
      <c r="I52" s="511">
        <f>((J17*($D$52*I9))/((1+I19))*$E$52)</f>
        <v>0</v>
      </c>
      <c r="J52" s="511"/>
      <c r="K52" s="511"/>
      <c r="L52" s="511">
        <f>((M17*($D$52*L9))/((1+L19))*$E$52)</f>
        <v>0</v>
      </c>
      <c r="M52" s="511"/>
      <c r="N52" s="511"/>
      <c r="O52" s="511">
        <f>((P17*($D$52*O9))/((1+O19))*$E$52)</f>
        <v>0</v>
      </c>
      <c r="P52" s="511"/>
      <c r="Q52" s="511"/>
      <c r="R52" s="511">
        <f>((S17*($D$52*R9))/((1+R19))*$E$52)</f>
        <v>0</v>
      </c>
      <c r="S52" s="511"/>
      <c r="T52" s="511"/>
    </row>
    <row r="53" spans="2:20" ht="12" customHeight="1">
      <c r="B53" s="235" t="s">
        <v>2770</v>
      </c>
      <c r="C53" s="235"/>
      <c r="D53" s="237">
        <f>$S$7</f>
        <v>0</v>
      </c>
      <c r="E53" s="236">
        <v>0.8</v>
      </c>
      <c r="F53" s="511">
        <f>G39*$E$53</f>
        <v>0</v>
      </c>
      <c r="G53" s="511"/>
      <c r="H53" s="511"/>
      <c r="I53" s="511">
        <f t="shared" ref="I53" si="32">J39*$E$53</f>
        <v>0</v>
      </c>
      <c r="J53" s="511"/>
      <c r="K53" s="511"/>
      <c r="L53" s="511">
        <f t="shared" ref="L53" si="33">M39*$E$53</f>
        <v>0</v>
      </c>
      <c r="M53" s="511"/>
      <c r="N53" s="511"/>
      <c r="O53" s="511">
        <f t="shared" ref="O53" si="34">P39*$E$53</f>
        <v>0</v>
      </c>
      <c r="P53" s="511"/>
      <c r="Q53" s="511"/>
      <c r="R53" s="511">
        <f t="shared" ref="R53" si="35">S39*$E$53</f>
        <v>0</v>
      </c>
      <c r="S53" s="511"/>
      <c r="T53" s="511"/>
    </row>
    <row r="54" spans="2:20" ht="12" customHeight="1">
      <c r="B54" s="235" t="s">
        <v>2769</v>
      </c>
      <c r="C54" s="235"/>
      <c r="D54" s="238">
        <f>$S$6</f>
        <v>0</v>
      </c>
      <c r="E54" s="236">
        <v>0.8</v>
      </c>
      <c r="F54" s="509">
        <f>$D$54*$E$54</f>
        <v>0</v>
      </c>
      <c r="G54" s="509"/>
      <c r="H54" s="509"/>
      <c r="I54" s="509">
        <f t="shared" ref="I54" si="36">$D$54*$E$54</f>
        <v>0</v>
      </c>
      <c r="J54" s="509"/>
      <c r="K54" s="509"/>
      <c r="L54" s="509">
        <f t="shared" ref="L54" si="37">$D$54*$E$54</f>
        <v>0</v>
      </c>
      <c r="M54" s="509"/>
      <c r="N54" s="509"/>
      <c r="O54" s="509">
        <f t="shared" ref="O54" si="38">$D$54*$E$54</f>
        <v>0</v>
      </c>
      <c r="P54" s="509"/>
      <c r="Q54" s="509"/>
      <c r="R54" s="509">
        <f t="shared" ref="R54" si="39">$D$54*$E$54</f>
        <v>0</v>
      </c>
      <c r="S54" s="509"/>
      <c r="T54" s="509"/>
    </row>
    <row r="55" spans="2:20" ht="12" customHeight="1">
      <c r="B55" s="234" t="s">
        <v>2733</v>
      </c>
      <c r="C55" s="234"/>
      <c r="D55" s="234"/>
      <c r="E55" s="234"/>
      <c r="F55" s="506">
        <f>ROUNDDOWN(SUM(F51:H54),-3)</f>
        <v>0</v>
      </c>
      <c r="G55" s="507"/>
      <c r="H55" s="507"/>
      <c r="I55" s="506">
        <f>ROUNDDOWN(SUM(I51:K54),-3)</f>
        <v>0</v>
      </c>
      <c r="J55" s="507"/>
      <c r="K55" s="507"/>
      <c r="L55" s="530">
        <f t="shared" ref="L55" si="40">ROUNDDOWN(SUM(L51:N54),-3)</f>
        <v>0</v>
      </c>
      <c r="M55" s="531"/>
      <c r="N55" s="532"/>
      <c r="O55" s="530">
        <f t="shared" ref="O55" si="41">ROUNDDOWN(SUM(O51:Q54),-3)</f>
        <v>0</v>
      </c>
      <c r="P55" s="531"/>
      <c r="Q55" s="532"/>
      <c r="R55" s="530">
        <f t="shared" ref="R55" si="42">ROUNDDOWN(SUM(R51:T54),-3)</f>
        <v>0</v>
      </c>
      <c r="S55" s="531"/>
      <c r="T55" s="532"/>
    </row>
    <row r="56" spans="2:20" ht="12" customHeight="1">
      <c r="B56" s="518" t="s">
        <v>2881</v>
      </c>
      <c r="C56" s="518"/>
      <c r="D56" s="518"/>
      <c r="E56" s="518"/>
      <c r="F56" s="529">
        <f>$F$49+$F$55</f>
        <v>134567000</v>
      </c>
      <c r="G56" s="529"/>
      <c r="H56" s="529"/>
      <c r="I56" s="529">
        <f>$I$49+$I$55</f>
        <v>132370400</v>
      </c>
      <c r="J56" s="529"/>
      <c r="K56" s="529"/>
      <c r="L56" s="529">
        <f>$L$49+$L$55</f>
        <v>130184300</v>
      </c>
      <c r="M56" s="529"/>
      <c r="N56" s="529"/>
      <c r="O56" s="529">
        <f>$O$49+$O$55</f>
        <v>127599200</v>
      </c>
      <c r="P56" s="529"/>
      <c r="Q56" s="529"/>
      <c r="R56" s="529">
        <f>$R$49+$R$55</f>
        <v>125205200</v>
      </c>
      <c r="S56" s="529"/>
      <c r="T56" s="529"/>
    </row>
    <row r="57" spans="2:20" ht="12" customHeight="1">
      <c r="B57" s="518"/>
      <c r="C57" s="518"/>
      <c r="D57" s="518"/>
      <c r="E57" s="518"/>
      <c r="F57" s="529"/>
      <c r="G57" s="529"/>
      <c r="H57" s="529"/>
      <c r="I57" s="529"/>
      <c r="J57" s="529"/>
      <c r="K57" s="529"/>
      <c r="L57" s="529"/>
      <c r="M57" s="529"/>
      <c r="N57" s="529"/>
      <c r="O57" s="529"/>
      <c r="P57" s="529"/>
      <c r="Q57" s="529"/>
      <c r="R57" s="529"/>
      <c r="S57" s="529"/>
      <c r="T57" s="529"/>
    </row>
    <row r="58" spans="2:20" ht="12" customHeight="1">
      <c r="F58" s="454"/>
      <c r="G58" s="454"/>
      <c r="H58" s="454"/>
      <c r="I58" s="454"/>
      <c r="J58" s="454"/>
      <c r="K58" s="454"/>
      <c r="L58" s="454"/>
      <c r="M58" s="454"/>
      <c r="N58" s="454"/>
      <c r="O58" s="454"/>
      <c r="P58" s="454"/>
      <c r="Q58" s="454"/>
      <c r="R58" s="454"/>
      <c r="S58" s="454"/>
      <c r="T58" s="454"/>
    </row>
    <row r="59" spans="2:20" ht="12" customHeight="1">
      <c r="F59" s="35"/>
      <c r="G59" s="35"/>
      <c r="H59" s="35"/>
      <c r="I59" s="35"/>
      <c r="J59" s="35"/>
      <c r="K59" s="35"/>
      <c r="L59" s="35"/>
      <c r="M59" s="35"/>
      <c r="N59" s="35"/>
      <c r="O59" s="35"/>
      <c r="P59" s="35"/>
      <c r="Q59" s="35"/>
      <c r="R59" s="35"/>
      <c r="S59" s="35"/>
      <c r="T59" s="35"/>
    </row>
    <row r="60" spans="2:20" ht="12" customHeight="1">
      <c r="B60" s="466" t="s">
        <v>284</v>
      </c>
      <c r="C60" s="466"/>
      <c r="D60" s="466"/>
      <c r="E60" s="466"/>
      <c r="F60" s="137">
        <v>1</v>
      </c>
      <c r="G60" s="467">
        <f>F60*12</f>
        <v>12</v>
      </c>
      <c r="H60" s="467"/>
      <c r="I60" s="137">
        <v>2</v>
      </c>
      <c r="J60" s="467">
        <f t="shared" ref="J60" si="43">I60*12</f>
        <v>24</v>
      </c>
      <c r="K60" s="467"/>
      <c r="L60" s="137">
        <v>3</v>
      </c>
      <c r="M60" s="467">
        <f t="shared" ref="M60" si="44">L60*12</f>
        <v>36</v>
      </c>
      <c r="N60" s="467"/>
      <c r="O60" s="137">
        <v>4</v>
      </c>
      <c r="P60" s="467">
        <f t="shared" ref="P60" si="45">O60*12</f>
        <v>48</v>
      </c>
      <c r="Q60" s="467"/>
      <c r="R60" s="137">
        <v>5</v>
      </c>
      <c r="S60" s="467">
        <f t="shared" ref="S60" si="46">R60*12</f>
        <v>60</v>
      </c>
      <c r="T60" s="467"/>
    </row>
    <row r="61" spans="2:20" ht="12" customHeight="1">
      <c r="B61" s="33" t="s">
        <v>8100</v>
      </c>
      <c r="F61" s="500">
        <f>F11</f>
        <v>210000000</v>
      </c>
      <c r="G61" s="441"/>
      <c r="H61" s="441"/>
      <c r="I61" s="500">
        <f t="shared" ref="I61" si="47">I11</f>
        <v>210000000</v>
      </c>
      <c r="J61" s="441"/>
      <c r="K61" s="441"/>
      <c r="L61" s="500">
        <f t="shared" ref="L61" si="48">L11</f>
        <v>210000000</v>
      </c>
      <c r="M61" s="441"/>
      <c r="N61" s="441"/>
      <c r="O61" s="500">
        <f t="shared" ref="O61" si="49">O11</f>
        <v>210000000</v>
      </c>
      <c r="P61" s="441"/>
      <c r="Q61" s="441"/>
      <c r="R61" s="500">
        <f t="shared" ref="R61" si="50">R11</f>
        <v>210000000</v>
      </c>
      <c r="S61" s="441"/>
      <c r="T61" s="441"/>
    </row>
    <row r="62" spans="2:20" ht="12" customHeight="1">
      <c r="B62" s="450" t="s">
        <v>2858</v>
      </c>
      <c r="C62" s="450"/>
      <c r="D62" s="450"/>
      <c r="E62" s="450"/>
      <c r="F62" s="449">
        <f>ROUNDDOWN(IF(F10&gt;=1,VLOOKUP($B$10,'PHPM 1 DT Int'!$K$5:$L$848,2,0),0),-2)</f>
        <v>275000000</v>
      </c>
      <c r="G62" s="449"/>
      <c r="H62" s="449"/>
      <c r="I62" s="449">
        <f>ROUNDDOWN(IF(I10&gt;=1,VLOOKUP($B$10,'PHPM 1 DT Int'!$K$5:$L$848,2,0),0),-2)</f>
        <v>275000000</v>
      </c>
      <c r="J62" s="449"/>
      <c r="K62" s="449"/>
      <c r="L62" s="449">
        <f>ROUNDDOWN(IF(L10&gt;=1,VLOOKUP($B$10,'PHPM 1 DT Int'!$K$5:$L$848,2,0),0),-2)</f>
        <v>275000000</v>
      </c>
      <c r="M62" s="449"/>
      <c r="N62" s="449"/>
      <c r="O62" s="449">
        <f>ROUNDDOWN(IF(O10&gt;=1,VLOOKUP($B$10,'PHPM 1 DT Int'!$K$5:$L$848,2,0),0),-2)</f>
        <v>275000000</v>
      </c>
      <c r="P62" s="449"/>
      <c r="Q62" s="449"/>
      <c r="R62" s="449">
        <f>ROUNDDOWN(IF(R10&gt;=1,VLOOKUP($B$10,'PHPM 1 DT Int'!$K$5:$L$848,2,0),0),-2)</f>
        <v>275000000</v>
      </c>
      <c r="S62" s="449"/>
      <c r="T62" s="449"/>
    </row>
    <row r="63" spans="2:20" ht="12" customHeight="1">
      <c r="B63" s="458" t="s">
        <v>2873</v>
      </c>
      <c r="C63" s="459"/>
      <c r="D63" s="459"/>
      <c r="E63" s="460"/>
      <c r="F63" s="520">
        <f>'Home Int'!$I$161</f>
        <v>35000000</v>
      </c>
      <c r="G63" s="520"/>
      <c r="H63" s="520"/>
      <c r="I63" s="520">
        <f>'Home Int'!$I$161</f>
        <v>35000000</v>
      </c>
      <c r="J63" s="520"/>
      <c r="K63" s="520"/>
      <c r="L63" s="520">
        <f>'Home Int'!$I$161</f>
        <v>35000000</v>
      </c>
      <c r="M63" s="520"/>
      <c r="N63" s="520"/>
      <c r="O63" s="520">
        <f>'Home Int'!$I$161</f>
        <v>35000000</v>
      </c>
      <c r="P63" s="520"/>
      <c r="Q63" s="520"/>
      <c r="R63" s="520">
        <f>'Home Int'!$I$161</f>
        <v>35000000</v>
      </c>
      <c r="S63" s="520"/>
      <c r="T63" s="520"/>
    </row>
    <row r="64" spans="2:20" ht="12" customHeight="1">
      <c r="B64" s="451" t="s">
        <v>286</v>
      </c>
      <c r="C64" s="452"/>
      <c r="D64" s="452"/>
      <c r="E64" s="453"/>
      <c r="F64" s="455">
        <f>F65+F66+F67+F68</f>
        <v>12433000</v>
      </c>
      <c r="G64" s="456"/>
      <c r="H64" s="457"/>
      <c r="I64" s="455">
        <f>I65+I66+I67+I68</f>
        <v>14629600</v>
      </c>
      <c r="J64" s="456"/>
      <c r="K64" s="457"/>
      <c r="L64" s="455">
        <f>L65+L66+L67+L68</f>
        <v>16815700</v>
      </c>
      <c r="M64" s="456"/>
      <c r="N64" s="457"/>
      <c r="O64" s="455">
        <f>O65+O66+O67+O68</f>
        <v>19400800</v>
      </c>
      <c r="P64" s="456"/>
      <c r="Q64" s="457"/>
      <c r="R64" s="455">
        <f>R65+R66+R67+R68</f>
        <v>21794800</v>
      </c>
      <c r="S64" s="456"/>
      <c r="T64" s="457"/>
    </row>
    <row r="65" spans="2:20" ht="12" customHeight="1">
      <c r="B65" s="143"/>
      <c r="C65" s="452" t="s">
        <v>283</v>
      </c>
      <c r="D65" s="452"/>
      <c r="E65" s="144"/>
      <c r="F65" s="455">
        <f>F38</f>
        <v>7233000</v>
      </c>
      <c r="G65" s="456"/>
      <c r="H65" s="457"/>
      <c r="I65" s="455">
        <f>I38</f>
        <v>9429600</v>
      </c>
      <c r="J65" s="456"/>
      <c r="K65" s="457"/>
      <c r="L65" s="455">
        <f>L38</f>
        <v>11615700</v>
      </c>
      <c r="M65" s="456"/>
      <c r="N65" s="457"/>
      <c r="O65" s="455">
        <f>O38</f>
        <v>14200800</v>
      </c>
      <c r="P65" s="456"/>
      <c r="Q65" s="457"/>
      <c r="R65" s="455">
        <f>R38</f>
        <v>16594800</v>
      </c>
      <c r="S65" s="456"/>
      <c r="T65" s="457"/>
    </row>
    <row r="66" spans="2:20" ht="12" customHeight="1">
      <c r="B66" s="143"/>
      <c r="C66" s="452" t="s">
        <v>339</v>
      </c>
      <c r="D66" s="452"/>
      <c r="E66" s="144"/>
      <c r="F66" s="455">
        <f>G39</f>
        <v>0</v>
      </c>
      <c r="G66" s="456"/>
      <c r="H66" s="457"/>
      <c r="I66" s="455">
        <f>J39</f>
        <v>0</v>
      </c>
      <c r="J66" s="456"/>
      <c r="K66" s="457"/>
      <c r="L66" s="455">
        <f>M39</f>
        <v>0</v>
      </c>
      <c r="M66" s="456"/>
      <c r="N66" s="457"/>
      <c r="O66" s="455">
        <f>P39</f>
        <v>0</v>
      </c>
      <c r="P66" s="456"/>
      <c r="Q66" s="457"/>
      <c r="R66" s="455">
        <f>S39</f>
        <v>0</v>
      </c>
      <c r="S66" s="456"/>
      <c r="T66" s="457"/>
    </row>
    <row r="67" spans="2:20" ht="12" customHeight="1">
      <c r="B67" s="143"/>
      <c r="C67" s="452" t="s">
        <v>287</v>
      </c>
      <c r="D67" s="452"/>
      <c r="E67" s="144"/>
      <c r="F67" s="455">
        <f>F40</f>
        <v>4700000</v>
      </c>
      <c r="G67" s="456"/>
      <c r="H67" s="457"/>
      <c r="I67" s="455">
        <f>I40</f>
        <v>4700000</v>
      </c>
      <c r="J67" s="456"/>
      <c r="K67" s="457"/>
      <c r="L67" s="455">
        <f>L40</f>
        <v>4700000</v>
      </c>
      <c r="M67" s="456"/>
      <c r="N67" s="457"/>
      <c r="O67" s="455">
        <f>O40</f>
        <v>4700000</v>
      </c>
      <c r="P67" s="456"/>
      <c r="Q67" s="457"/>
      <c r="R67" s="455">
        <f>R40</f>
        <v>4700000</v>
      </c>
      <c r="S67" s="456"/>
      <c r="T67" s="457"/>
    </row>
    <row r="68" spans="2:20" ht="12" customHeight="1">
      <c r="B68" s="143"/>
      <c r="C68" s="452" t="s">
        <v>288</v>
      </c>
      <c r="D68" s="452"/>
      <c r="E68" s="144"/>
      <c r="F68" s="455">
        <f>F41</f>
        <v>500000</v>
      </c>
      <c r="G68" s="456"/>
      <c r="H68" s="457"/>
      <c r="I68" s="455">
        <f>I41</f>
        <v>500000</v>
      </c>
      <c r="J68" s="456"/>
      <c r="K68" s="457"/>
      <c r="L68" s="455">
        <f>L41</f>
        <v>500000</v>
      </c>
      <c r="M68" s="456"/>
      <c r="N68" s="457"/>
      <c r="O68" s="455">
        <f>O41</f>
        <v>500000</v>
      </c>
      <c r="P68" s="456"/>
      <c r="Q68" s="457"/>
      <c r="R68" s="455">
        <f>R41</f>
        <v>500000</v>
      </c>
      <c r="S68" s="456"/>
      <c r="T68" s="457"/>
    </row>
    <row r="69" spans="2:20" ht="12" customHeight="1">
      <c r="B69" s="143"/>
      <c r="C69" s="146" t="s">
        <v>8130</v>
      </c>
      <c r="D69" s="146"/>
      <c r="E69" s="144"/>
      <c r="F69" s="455">
        <f>ROUNDUP(IF('Home Int'!$I$61="ADDM",((F61-(F63-F64))*(1+F19))/(G9-(1+F19)),((F61-(F63-F64))*(1+F19))/G9),-3)</f>
        <v>16871000</v>
      </c>
      <c r="G69" s="456"/>
      <c r="H69" s="457"/>
      <c r="I69" s="455">
        <f>ROUNDUP(IF('Home Int'!$I$61="ADDM",((I61-(I63-I64))*(1+I19))/(J9-(1+I19)),((I61-(I63-I64))*(1+I19))/J9),-3)</f>
        <v>9147000</v>
      </c>
      <c r="J69" s="456"/>
      <c r="K69" s="457"/>
      <c r="L69" s="455">
        <f>ROUNDUP(IF('Home Int'!$I$61="ADDM",((L61-(L63-L64))*(1+L19))/(M9-(1+L19)),((L61-(L63-L64))*(1+L19))/M9),-3)</f>
        <v>6600000</v>
      </c>
      <c r="M69" s="456"/>
      <c r="N69" s="457"/>
      <c r="O69" s="455">
        <f>ROUNDUP(IF('Home Int'!$I$61="ADDM",((O61-(O63-O64))*(1+O19))/(P9-(1+O19)),((O61-(O63-O64))*(1+O19))/P9),-3)</f>
        <v>5359000</v>
      </c>
      <c r="P69" s="456"/>
      <c r="Q69" s="457"/>
      <c r="R69" s="455">
        <f>ROUNDUP(IF('Home Int'!$I$61="ADDM",((R61-(R63-R64))*(1+R19))/(S9-(1+R19)),((R61-(R63-R64))*(1+R19))/S9),-3)</f>
        <v>4628000</v>
      </c>
      <c r="S69" s="456"/>
      <c r="T69" s="457"/>
    </row>
    <row r="70" spans="2:20" ht="12" customHeight="1">
      <c r="B70" s="451" t="s">
        <v>5374</v>
      </c>
      <c r="C70" s="452"/>
      <c r="D70" s="452"/>
      <c r="E70" s="453"/>
      <c r="F70" s="165">
        <f>G70/F61</f>
        <v>0.10746190476190476</v>
      </c>
      <c r="G70" s="449">
        <f>IF('Home Int'!$I$61="ADDM",F63-(F64+F69),F63-F64)</f>
        <v>22567000</v>
      </c>
      <c r="H70" s="449"/>
      <c r="I70" s="165">
        <f>J70/I61</f>
        <v>9.7001904761904761E-2</v>
      </c>
      <c r="J70" s="449">
        <f>IF('Home Int'!$I$61="ADDM",I63-(I64+I69),I63-I64)</f>
        <v>20370400</v>
      </c>
      <c r="K70" s="449"/>
      <c r="L70" s="165">
        <f>M70/L61</f>
        <v>8.6591904761904759E-2</v>
      </c>
      <c r="M70" s="449">
        <f>IF('Home Int'!$I$61="ADDM",L63-(L64+L69),L63-L64)</f>
        <v>18184300</v>
      </c>
      <c r="N70" s="449"/>
      <c r="O70" s="165">
        <f>P70/O61</f>
        <v>7.4281904761904757E-2</v>
      </c>
      <c r="P70" s="449">
        <f>IF('Home Int'!$I$61="ADDM",O63-(O64+O69),O63-O64)</f>
        <v>15599200</v>
      </c>
      <c r="Q70" s="449"/>
      <c r="R70" s="165">
        <f>S70/R61</f>
        <v>6.2881904761904764E-2</v>
      </c>
      <c r="S70" s="449">
        <f>IF('Home Int'!$I$61="ADDM",R63-(R64+R69),R63-R64)</f>
        <v>13205200</v>
      </c>
      <c r="T70" s="449"/>
    </row>
    <row r="71" spans="2:20" ht="12" customHeight="1">
      <c r="B71" s="451" t="s">
        <v>1615</v>
      </c>
      <c r="C71" s="452"/>
      <c r="D71" s="452"/>
      <c r="E71" s="453"/>
      <c r="F71" s="166">
        <f>IF(F70&gt;=F16,(100%-(G70/F61)),0%)</f>
        <v>0</v>
      </c>
      <c r="G71" s="502">
        <f>F61-G70</f>
        <v>187433000</v>
      </c>
      <c r="H71" s="503"/>
      <c r="I71" s="166">
        <f>IF(I70&gt;=I16,(100%-(J70/I61)),0%)</f>
        <v>0</v>
      </c>
      <c r="J71" s="502">
        <f>I61-J70</f>
        <v>189629600</v>
      </c>
      <c r="K71" s="503"/>
      <c r="L71" s="166">
        <f>IF(L70&gt;=L16,(100%-(M70/L61)),0%)</f>
        <v>0</v>
      </c>
      <c r="M71" s="502">
        <f>L61-M70</f>
        <v>191815700</v>
      </c>
      <c r="N71" s="503"/>
      <c r="O71" s="166">
        <f>IF(O70&gt;=O16,(100%-(P70/O61)),0%)</f>
        <v>0</v>
      </c>
      <c r="P71" s="502">
        <f>O61-P70</f>
        <v>194400800</v>
      </c>
      <c r="Q71" s="503"/>
      <c r="R71" s="166">
        <f>IF(R70&gt;=R16,(100%-(S70/R61)),0%)</f>
        <v>0</v>
      </c>
      <c r="S71" s="502">
        <f>R61-S70</f>
        <v>196794800</v>
      </c>
      <c r="T71" s="503"/>
    </row>
    <row r="72" spans="2:20" ht="12" customHeight="1">
      <c r="B72" s="451" t="s">
        <v>5372</v>
      </c>
      <c r="C72" s="452"/>
      <c r="D72" s="452"/>
      <c r="E72" s="453"/>
      <c r="F72" s="163">
        <f>$F$19</f>
        <v>8.0100363802487751E-2</v>
      </c>
      <c r="G72" s="504">
        <f>G71*F72</f>
        <v>15013451.488591686</v>
      </c>
      <c r="H72" s="504"/>
      <c r="I72" s="163">
        <f>$I$19</f>
        <v>0.15764405448816876</v>
      </c>
      <c r="J72" s="504">
        <f>J71*I72</f>
        <v>29893978.994969647</v>
      </c>
      <c r="K72" s="504"/>
      <c r="L72" s="163">
        <f>$L$19</f>
        <v>0.2386267823490531</v>
      </c>
      <c r="M72" s="504">
        <f>M71*L72</f>
        <v>45772363.295031264</v>
      </c>
      <c r="N72" s="504"/>
      <c r="O72" s="163">
        <f>$O$19</f>
        <v>0.3230132779205539</v>
      </c>
      <c r="P72" s="504">
        <f>P71*O72</f>
        <v>62794039.638378017</v>
      </c>
      <c r="Q72" s="504"/>
      <c r="R72" s="163">
        <f>$R$19</f>
        <v>0.41075488412356509</v>
      </c>
      <c r="S72" s="504">
        <f>S71*R72</f>
        <v>80834425.270120174</v>
      </c>
      <c r="T72" s="504"/>
    </row>
    <row r="73" spans="2:20" ht="12" customHeight="1">
      <c r="B73" s="451" t="s">
        <v>5373</v>
      </c>
      <c r="C73" s="452"/>
      <c r="D73" s="452"/>
      <c r="E73" s="453"/>
      <c r="F73" s="461">
        <f>G71+G72</f>
        <v>202446451.48859167</v>
      </c>
      <c r="G73" s="461"/>
      <c r="H73" s="461"/>
      <c r="I73" s="461">
        <f t="shared" ref="I73" si="51">J71+J72</f>
        <v>219523578.99496964</v>
      </c>
      <c r="J73" s="461"/>
      <c r="K73" s="461"/>
      <c r="L73" s="461">
        <f t="shared" ref="L73" si="52">M71+M72</f>
        <v>237588063.29503125</v>
      </c>
      <c r="M73" s="461"/>
      <c r="N73" s="461"/>
      <c r="O73" s="461">
        <f t="shared" ref="O73" si="53">P71+P72</f>
        <v>257194839.63837802</v>
      </c>
      <c r="P73" s="461"/>
      <c r="Q73" s="461"/>
      <c r="R73" s="461">
        <f t="shared" ref="R73" si="54">S71+S72</f>
        <v>277629225.27012014</v>
      </c>
      <c r="S73" s="461"/>
      <c r="T73" s="461"/>
    </row>
    <row r="74" spans="2:20" ht="12" customHeight="1">
      <c r="B74" s="458" t="s">
        <v>285</v>
      </c>
      <c r="C74" s="459"/>
      <c r="D74" s="459"/>
      <c r="E74" s="460"/>
      <c r="F74" s="142">
        <f>$G$9</f>
        <v>12</v>
      </c>
      <c r="G74" s="443">
        <f>IF(F71=0%,0,ROUNDUP((G71*(1+F19))/G9,-3))</f>
        <v>0</v>
      </c>
      <c r="H74" s="444"/>
      <c r="I74" s="142">
        <f>$J$9</f>
        <v>24</v>
      </c>
      <c r="J74" s="443">
        <f>IF(I71=0%,0,ROUNDUP((J71*(1+I19))/J9,-3))</f>
        <v>0</v>
      </c>
      <c r="K74" s="444"/>
      <c r="L74" s="142">
        <f>$M$9</f>
        <v>36</v>
      </c>
      <c r="M74" s="443">
        <f>IF(L71=0%,0,ROUNDUP((M71*(1+L19))/M9,-3))</f>
        <v>0</v>
      </c>
      <c r="N74" s="444"/>
      <c r="O74" s="142">
        <f>$P$9</f>
        <v>48</v>
      </c>
      <c r="P74" s="443">
        <f>IF(O71=0%,0,ROUNDUP((P71*(1+O19))/P9,-3))</f>
        <v>0</v>
      </c>
      <c r="Q74" s="444"/>
      <c r="R74" s="142">
        <f>$S$9</f>
        <v>60</v>
      </c>
      <c r="S74" s="443">
        <f>IF(R71=0%,0,ROUNDUP((S71*(1+R19))/S9,-3))</f>
        <v>0</v>
      </c>
      <c r="T74" s="444"/>
    </row>
    <row r="75" spans="2:20" ht="12" customHeight="1">
      <c r="F75" s="35"/>
      <c r="G75" s="35"/>
      <c r="H75" s="145"/>
      <c r="I75" s="35"/>
      <c r="J75" s="35"/>
      <c r="K75" s="145"/>
      <c r="L75" s="35"/>
      <c r="M75" s="35"/>
      <c r="N75" s="145"/>
      <c r="O75" s="35"/>
      <c r="P75" s="35"/>
      <c r="Q75" s="145"/>
      <c r="R75" s="35"/>
      <c r="S75" s="35"/>
      <c r="T75" s="145"/>
    </row>
    <row r="76" spans="2:20" ht="12" customHeight="1">
      <c r="B76" s="447" t="s">
        <v>8128</v>
      </c>
      <c r="C76" s="447"/>
      <c r="D76" s="447"/>
      <c r="E76" s="447"/>
      <c r="F76" s="446" t="s">
        <v>5375</v>
      </c>
      <c r="G76" s="446"/>
      <c r="H76" s="446"/>
      <c r="I76" s="35"/>
      <c r="J76" s="447" t="s">
        <v>2873</v>
      </c>
      <c r="K76" s="447"/>
      <c r="L76" s="447"/>
      <c r="M76" s="447"/>
      <c r="N76" s="445">
        <f>'Home Int'!$I$161</f>
        <v>35000000</v>
      </c>
      <c r="O76" s="446"/>
      <c r="P76" s="446"/>
      <c r="Q76" s="35"/>
      <c r="R76" s="35"/>
      <c r="S76" s="35"/>
      <c r="T76" s="35"/>
    </row>
    <row r="77" spans="2:20" ht="12" customHeight="1">
      <c r="B77" s="440" t="s">
        <v>19</v>
      </c>
      <c r="C77" s="441"/>
      <c r="D77" s="442"/>
      <c r="E77" s="440" t="s">
        <v>3208</v>
      </c>
      <c r="F77" s="442"/>
      <c r="G77" s="440" t="s">
        <v>5371</v>
      </c>
      <c r="H77" s="442"/>
      <c r="J77" s="440" t="s">
        <v>19</v>
      </c>
      <c r="K77" s="441"/>
      <c r="L77" s="442"/>
      <c r="M77" s="440" t="s">
        <v>3208</v>
      </c>
      <c r="N77" s="442"/>
      <c r="O77" s="440" t="s">
        <v>5371</v>
      </c>
      <c r="P77" s="442"/>
    </row>
    <row r="78" spans="2:20" ht="12" customHeight="1">
      <c r="B78" s="161">
        <f>$F$42</f>
        <v>12</v>
      </c>
      <c r="C78" s="87" t="s">
        <v>382</v>
      </c>
      <c r="D78" s="87" t="str">
        <f>CONCATENATE($B$78," ",$C$78)</f>
        <v>12 Bulan</v>
      </c>
      <c r="E78" s="461">
        <f>IFERROR(F56,0)</f>
        <v>134567000</v>
      </c>
      <c r="F78" s="461"/>
      <c r="G78" s="461">
        <f>IFERROR($F$21,0)</f>
        <v>13232000</v>
      </c>
      <c r="H78" s="462"/>
      <c r="J78" s="161">
        <f>$F$42</f>
        <v>12</v>
      </c>
      <c r="K78" s="87" t="s">
        <v>382</v>
      </c>
      <c r="L78" s="87" t="str">
        <f>CONCATENATE($B$78," ",$C$78)</f>
        <v>12 Bulan</v>
      </c>
      <c r="M78" s="461">
        <f>IFERROR('Home Ext'!$I$75,0)</f>
        <v>60000000</v>
      </c>
      <c r="N78" s="461"/>
      <c r="O78" s="461">
        <f>IFERROR($G$74,0)</f>
        <v>0</v>
      </c>
      <c r="P78" s="462"/>
    </row>
    <row r="79" spans="2:20" ht="12" customHeight="1">
      <c r="B79" s="161">
        <f>$I$42</f>
        <v>24</v>
      </c>
      <c r="C79" s="87" t="s">
        <v>382</v>
      </c>
      <c r="D79" s="87" t="str">
        <f>CONCATENATE($B$79," ",$C$79)</f>
        <v>24 Bulan</v>
      </c>
      <c r="E79" s="524">
        <f>IFERROR($I$56,0)</f>
        <v>132370400</v>
      </c>
      <c r="F79" s="525"/>
      <c r="G79" s="524">
        <f>IFERROR($I$21,0)</f>
        <v>7091000</v>
      </c>
      <c r="H79" s="525"/>
      <c r="I79" s="160"/>
      <c r="J79" s="161">
        <f>$I$42</f>
        <v>24</v>
      </c>
      <c r="K79" s="87" t="s">
        <v>382</v>
      </c>
      <c r="L79" s="87" t="str">
        <f>CONCATENATE($B$79," ",$C$79)</f>
        <v>24 Bulan</v>
      </c>
      <c r="M79" s="461">
        <f>IFERROR('Home Ext'!$I$75,0)</f>
        <v>60000000</v>
      </c>
      <c r="N79" s="461"/>
      <c r="O79" s="461">
        <f>IFERROR($J$74,0)</f>
        <v>0</v>
      </c>
      <c r="P79" s="462"/>
      <c r="R79" s="468"/>
      <c r="S79" s="454"/>
      <c r="T79" s="454"/>
    </row>
    <row r="80" spans="2:20" ht="12" customHeight="1">
      <c r="B80" s="161">
        <f>$L$42</f>
        <v>36</v>
      </c>
      <c r="C80" s="87" t="s">
        <v>382</v>
      </c>
      <c r="D80" s="87" t="str">
        <f>CONCATENATE($B$80," ",$C$80)</f>
        <v>36 Bulan</v>
      </c>
      <c r="E80" s="524">
        <f>IFERROR($L$56,0)</f>
        <v>130184300</v>
      </c>
      <c r="F80" s="525"/>
      <c r="G80" s="524">
        <f>IFERROR($L$21,0)</f>
        <v>5058000</v>
      </c>
      <c r="H80" s="525"/>
      <c r="I80" s="160"/>
      <c r="J80" s="161">
        <f>$L$42</f>
        <v>36</v>
      </c>
      <c r="K80" s="87" t="s">
        <v>382</v>
      </c>
      <c r="L80" s="87" t="str">
        <f>CONCATENATE($B$80," ",$C$80)</f>
        <v>36 Bulan</v>
      </c>
      <c r="M80" s="461">
        <f>IFERROR('Home Ext'!$I$75,0)</f>
        <v>60000000</v>
      </c>
      <c r="N80" s="461"/>
      <c r="O80" s="461">
        <f>IFERROR($M$74,)</f>
        <v>0</v>
      </c>
      <c r="P80" s="462"/>
      <c r="R80" s="468"/>
      <c r="S80" s="454"/>
      <c r="T80" s="454"/>
    </row>
    <row r="81" spans="2:20" ht="12" customHeight="1">
      <c r="B81" s="161">
        <f>$O$42</f>
        <v>48</v>
      </c>
      <c r="C81" s="87" t="s">
        <v>382</v>
      </c>
      <c r="D81" s="87" t="str">
        <f>CONCATENATE($B$81," ",$C$81)</f>
        <v>48 Bulan</v>
      </c>
      <c r="E81" s="524">
        <f>IFERROR($O$56,0)</f>
        <v>127599200</v>
      </c>
      <c r="F81" s="525"/>
      <c r="G81" s="524">
        <f>IFERROR($O$21,0)</f>
        <v>4052000</v>
      </c>
      <c r="H81" s="525"/>
      <c r="I81" s="160"/>
      <c r="J81" s="161">
        <f>$O$42</f>
        <v>48</v>
      </c>
      <c r="K81" s="87" t="s">
        <v>382</v>
      </c>
      <c r="L81" s="87" t="str">
        <f>CONCATENATE($B$81," ",$C$81)</f>
        <v>48 Bulan</v>
      </c>
      <c r="M81" s="461">
        <f>IFERROR('Home Ext'!$I$75,0)</f>
        <v>60000000</v>
      </c>
      <c r="N81" s="461"/>
      <c r="O81" s="461">
        <f>IFERROR($P$74,0)</f>
        <v>0</v>
      </c>
      <c r="P81" s="462"/>
      <c r="R81" s="468"/>
      <c r="S81" s="454"/>
      <c r="T81" s="454"/>
    </row>
    <row r="82" spans="2:20" ht="12" customHeight="1">
      <c r="B82" s="161">
        <f>$R$42</f>
        <v>60</v>
      </c>
      <c r="C82" s="87" t="s">
        <v>382</v>
      </c>
      <c r="D82" s="87" t="str">
        <f>CONCATENATE($B$82," ",$C$82)</f>
        <v>60 Bulan</v>
      </c>
      <c r="E82" s="524">
        <f>IFERROR($R$56,0)</f>
        <v>125205200</v>
      </c>
      <c r="F82" s="525"/>
      <c r="G82" s="524">
        <f>IFERROR($R$21,0)</f>
        <v>3457000</v>
      </c>
      <c r="H82" s="525"/>
      <c r="I82" s="35"/>
      <c r="J82" s="161">
        <f>$R$42</f>
        <v>60</v>
      </c>
      <c r="K82" s="87" t="s">
        <v>382</v>
      </c>
      <c r="L82" s="87" t="str">
        <f>CONCATENATE($B$82," ",$C$82)</f>
        <v>60 Bulan</v>
      </c>
      <c r="M82" s="461">
        <f>IFERROR('Home Ext'!$I$75,0)</f>
        <v>60000000</v>
      </c>
      <c r="N82" s="461"/>
      <c r="O82" s="461">
        <f>IFERROR($S$74,0)</f>
        <v>0</v>
      </c>
      <c r="P82" s="462"/>
      <c r="Q82" s="35"/>
      <c r="R82" s="35"/>
      <c r="S82" s="35"/>
      <c r="T82" s="35"/>
    </row>
    <row r="83" spans="2:20" ht="12" customHeight="1">
      <c r="F83" s="468"/>
      <c r="G83" s="454"/>
      <c r="H83" s="454"/>
      <c r="I83" s="468"/>
      <c r="J83" s="454"/>
      <c r="K83" s="454"/>
      <c r="L83" s="468"/>
      <c r="M83" s="454"/>
      <c r="N83" s="454"/>
      <c r="O83" s="468"/>
      <c r="P83" s="454"/>
      <c r="Q83" s="454"/>
      <c r="R83" s="468"/>
      <c r="S83" s="454"/>
      <c r="T83" s="454"/>
    </row>
    <row r="84" spans="2:20" ht="12" customHeight="1">
      <c r="E84" s="468"/>
      <c r="F84" s="468"/>
      <c r="H84" s="243"/>
      <c r="I84" s="468"/>
      <c r="J84" s="454"/>
      <c r="K84" s="454"/>
      <c r="L84" s="468"/>
      <c r="M84" s="454"/>
      <c r="N84" s="454"/>
      <c r="O84" s="468"/>
      <c r="P84" s="454"/>
      <c r="Q84" s="454"/>
      <c r="R84" s="468"/>
      <c r="S84" s="454"/>
      <c r="T84" s="454"/>
    </row>
    <row r="85" spans="2:20" ht="12" customHeight="1">
      <c r="E85" s="468"/>
      <c r="F85" s="468"/>
      <c r="H85" s="243"/>
      <c r="I85" s="468"/>
      <c r="J85" s="454"/>
      <c r="K85" s="454"/>
      <c r="L85" s="468"/>
      <c r="M85" s="454"/>
      <c r="N85" s="454"/>
      <c r="O85" s="468"/>
      <c r="P85" s="454"/>
      <c r="Q85" s="454"/>
      <c r="R85" s="468"/>
      <c r="S85" s="454"/>
      <c r="T85" s="454"/>
    </row>
    <row r="86" spans="2:20" ht="12" customHeight="1">
      <c r="E86" s="468"/>
      <c r="F86" s="468"/>
      <c r="H86" s="243"/>
    </row>
    <row r="87" spans="2:20" ht="12" customHeight="1">
      <c r="E87" s="468"/>
      <c r="F87" s="468"/>
    </row>
    <row r="88" spans="2:20" ht="12" customHeight="1">
      <c r="E88" s="468"/>
      <c r="F88" s="468"/>
      <c r="H88" s="244"/>
    </row>
    <row r="89" spans="2:20" ht="12" customHeight="1">
      <c r="F89" s="501"/>
      <c r="G89" s="501"/>
      <c r="H89" s="501"/>
      <c r="I89" s="501"/>
      <c r="J89" s="501"/>
      <c r="K89" s="501"/>
      <c r="L89" s="501"/>
      <c r="M89" s="501"/>
      <c r="N89" s="501"/>
      <c r="O89" s="501"/>
      <c r="P89" s="501"/>
      <c r="Q89" s="501"/>
      <c r="R89" s="501"/>
      <c r="S89" s="501"/>
      <c r="T89" s="501"/>
    </row>
    <row r="90" spans="2:20" ht="12" customHeight="1">
      <c r="F90" s="501"/>
      <c r="G90" s="501"/>
      <c r="H90" s="501"/>
      <c r="I90" s="501"/>
      <c r="J90" s="501"/>
      <c r="K90" s="501"/>
      <c r="L90" s="501"/>
      <c r="M90" s="501"/>
      <c r="N90" s="501"/>
      <c r="O90" s="501"/>
      <c r="P90" s="501"/>
      <c r="Q90" s="501"/>
      <c r="R90" s="501"/>
      <c r="S90" s="501"/>
      <c r="T90" s="501"/>
    </row>
  </sheetData>
  <mergeCells count="465">
    <mergeCell ref="R89:T89"/>
    <mergeCell ref="F90:H90"/>
    <mergeCell ref="I90:K90"/>
    <mergeCell ref="L90:N90"/>
    <mergeCell ref="O90:Q90"/>
    <mergeCell ref="R90:T90"/>
    <mergeCell ref="E87:F87"/>
    <mergeCell ref="E88:F88"/>
    <mergeCell ref="F89:H89"/>
    <mergeCell ref="I89:K89"/>
    <mergeCell ref="L89:N89"/>
    <mergeCell ref="O89:Q89"/>
    <mergeCell ref="E85:F85"/>
    <mergeCell ref="I85:K85"/>
    <mergeCell ref="L85:N85"/>
    <mergeCell ref="O85:Q85"/>
    <mergeCell ref="R85:T85"/>
    <mergeCell ref="E86:F86"/>
    <mergeCell ref="F83:H83"/>
    <mergeCell ref="I83:K83"/>
    <mergeCell ref="L83:N83"/>
    <mergeCell ref="O83:Q83"/>
    <mergeCell ref="R83:T83"/>
    <mergeCell ref="E84:F84"/>
    <mergeCell ref="I84:K84"/>
    <mergeCell ref="L84:N84"/>
    <mergeCell ref="O84:Q84"/>
    <mergeCell ref="R84:T84"/>
    <mergeCell ref="E81:F81"/>
    <mergeCell ref="G81:H81"/>
    <mergeCell ref="M81:N81"/>
    <mergeCell ref="O81:P81"/>
    <mergeCell ref="R81:T81"/>
    <mergeCell ref="E82:F82"/>
    <mergeCell ref="G82:H82"/>
    <mergeCell ref="M82:N82"/>
    <mergeCell ref="O82:P82"/>
    <mergeCell ref="R79:T79"/>
    <mergeCell ref="E80:F80"/>
    <mergeCell ref="G80:H80"/>
    <mergeCell ref="M80:N80"/>
    <mergeCell ref="O80:P80"/>
    <mergeCell ref="R80:T80"/>
    <mergeCell ref="E78:F78"/>
    <mergeCell ref="G78:H78"/>
    <mergeCell ref="M78:N78"/>
    <mergeCell ref="O78:P78"/>
    <mergeCell ref="E79:F79"/>
    <mergeCell ref="G79:H79"/>
    <mergeCell ref="M79:N79"/>
    <mergeCell ref="O79:P79"/>
    <mergeCell ref="B76:E76"/>
    <mergeCell ref="F76:H76"/>
    <mergeCell ref="J76:M76"/>
    <mergeCell ref="N76:P76"/>
    <mergeCell ref="B77:D77"/>
    <mergeCell ref="E77:F77"/>
    <mergeCell ref="G77:H77"/>
    <mergeCell ref="J77:L77"/>
    <mergeCell ref="M77:N77"/>
    <mergeCell ref="O77:P77"/>
    <mergeCell ref="B74:E74"/>
    <mergeCell ref="G74:H74"/>
    <mergeCell ref="J74:K74"/>
    <mergeCell ref="M74:N74"/>
    <mergeCell ref="P74:Q74"/>
    <mergeCell ref="S74:T74"/>
    <mergeCell ref="B73:E73"/>
    <mergeCell ref="F73:H73"/>
    <mergeCell ref="I73:K73"/>
    <mergeCell ref="L73:N73"/>
    <mergeCell ref="O73:Q73"/>
    <mergeCell ref="R73:T73"/>
    <mergeCell ref="B72:E72"/>
    <mergeCell ref="G72:H72"/>
    <mergeCell ref="J72:K72"/>
    <mergeCell ref="M72:N72"/>
    <mergeCell ref="P72:Q72"/>
    <mergeCell ref="S72:T72"/>
    <mergeCell ref="S70:T70"/>
    <mergeCell ref="B71:E71"/>
    <mergeCell ref="G71:H71"/>
    <mergeCell ref="J71:K71"/>
    <mergeCell ref="M71:N71"/>
    <mergeCell ref="P71:Q71"/>
    <mergeCell ref="S71:T71"/>
    <mergeCell ref="F69:H69"/>
    <mergeCell ref="I69:K69"/>
    <mergeCell ref="L69:N69"/>
    <mergeCell ref="O69:Q69"/>
    <mergeCell ref="R69:T69"/>
    <mergeCell ref="B70:E70"/>
    <mergeCell ref="G70:H70"/>
    <mergeCell ref="J70:K70"/>
    <mergeCell ref="M70:N70"/>
    <mergeCell ref="P70:Q70"/>
    <mergeCell ref="C68:D68"/>
    <mergeCell ref="F68:H68"/>
    <mergeCell ref="I68:K68"/>
    <mergeCell ref="L68:N68"/>
    <mergeCell ref="O68:Q68"/>
    <mergeCell ref="R68:T68"/>
    <mergeCell ref="C67:D67"/>
    <mergeCell ref="F67:H67"/>
    <mergeCell ref="I67:K67"/>
    <mergeCell ref="L67:N67"/>
    <mergeCell ref="O67:Q67"/>
    <mergeCell ref="R67:T67"/>
    <mergeCell ref="C66:D66"/>
    <mergeCell ref="F66:H66"/>
    <mergeCell ref="I66:K66"/>
    <mergeCell ref="L66:N66"/>
    <mergeCell ref="O66:Q66"/>
    <mergeCell ref="R66:T66"/>
    <mergeCell ref="C65:D65"/>
    <mergeCell ref="F65:H65"/>
    <mergeCell ref="I65:K65"/>
    <mergeCell ref="L65:N65"/>
    <mergeCell ref="O65:Q65"/>
    <mergeCell ref="R65:T65"/>
    <mergeCell ref="B64:E64"/>
    <mergeCell ref="F64:H64"/>
    <mergeCell ref="I64:K64"/>
    <mergeCell ref="L64:N64"/>
    <mergeCell ref="O64:Q64"/>
    <mergeCell ref="R64:T64"/>
    <mergeCell ref="R62:T62"/>
    <mergeCell ref="B63:E63"/>
    <mergeCell ref="F63:H63"/>
    <mergeCell ref="I63:K63"/>
    <mergeCell ref="L63:N63"/>
    <mergeCell ref="O63:Q63"/>
    <mergeCell ref="R63:T63"/>
    <mergeCell ref="F61:H61"/>
    <mergeCell ref="I61:K61"/>
    <mergeCell ref="L61:N61"/>
    <mergeCell ref="O61:Q61"/>
    <mergeCell ref="R61:T61"/>
    <mergeCell ref="B62:E62"/>
    <mergeCell ref="F62:H62"/>
    <mergeCell ref="I62:K62"/>
    <mergeCell ref="L62:N62"/>
    <mergeCell ref="O62:Q62"/>
    <mergeCell ref="B60:E60"/>
    <mergeCell ref="G60:H60"/>
    <mergeCell ref="J60:K60"/>
    <mergeCell ref="M60:N60"/>
    <mergeCell ref="P60:Q60"/>
    <mergeCell ref="S60:T60"/>
    <mergeCell ref="R56:T57"/>
    <mergeCell ref="F58:H58"/>
    <mergeCell ref="I58:K58"/>
    <mergeCell ref="L58:N58"/>
    <mergeCell ref="O58:Q58"/>
    <mergeCell ref="R58:T58"/>
    <mergeCell ref="F55:H55"/>
    <mergeCell ref="I55:K55"/>
    <mergeCell ref="L55:N55"/>
    <mergeCell ref="O55:Q55"/>
    <mergeCell ref="R55:T55"/>
    <mergeCell ref="B56:E57"/>
    <mergeCell ref="F56:H57"/>
    <mergeCell ref="I56:K57"/>
    <mergeCell ref="L56:N57"/>
    <mergeCell ref="O56:Q57"/>
    <mergeCell ref="F53:H53"/>
    <mergeCell ref="I53:K53"/>
    <mergeCell ref="L53:N53"/>
    <mergeCell ref="O53:Q53"/>
    <mergeCell ref="R53:T53"/>
    <mergeCell ref="F54:H54"/>
    <mergeCell ref="I54:K54"/>
    <mergeCell ref="L54:N54"/>
    <mergeCell ref="O54:Q54"/>
    <mergeCell ref="R54:T54"/>
    <mergeCell ref="F51:H51"/>
    <mergeCell ref="I51:K51"/>
    <mergeCell ref="L51:N51"/>
    <mergeCell ref="O51:Q51"/>
    <mergeCell ref="R51:T51"/>
    <mergeCell ref="F52:H52"/>
    <mergeCell ref="I52:K52"/>
    <mergeCell ref="L52:N52"/>
    <mergeCell ref="O52:Q52"/>
    <mergeCell ref="R52:T52"/>
    <mergeCell ref="B50:E50"/>
    <mergeCell ref="F50:H50"/>
    <mergeCell ref="I50:K50"/>
    <mergeCell ref="L50:N50"/>
    <mergeCell ref="O50:Q50"/>
    <mergeCell ref="R50:T50"/>
    <mergeCell ref="B49:E49"/>
    <mergeCell ref="F49:H49"/>
    <mergeCell ref="I49:K49"/>
    <mergeCell ref="L49:N49"/>
    <mergeCell ref="O49:Q49"/>
    <mergeCell ref="R49:T49"/>
    <mergeCell ref="B48:D48"/>
    <mergeCell ref="F48:H48"/>
    <mergeCell ref="I48:K48"/>
    <mergeCell ref="L48:N48"/>
    <mergeCell ref="O48:Q48"/>
    <mergeCell ref="R48:T48"/>
    <mergeCell ref="B47:E47"/>
    <mergeCell ref="G47:H47"/>
    <mergeCell ref="J47:K47"/>
    <mergeCell ref="M47:N47"/>
    <mergeCell ref="P47:Q47"/>
    <mergeCell ref="S47:T47"/>
    <mergeCell ref="B46:E46"/>
    <mergeCell ref="G46:H46"/>
    <mergeCell ref="J46:K46"/>
    <mergeCell ref="M46:N46"/>
    <mergeCell ref="P46:Q46"/>
    <mergeCell ref="S46:T46"/>
    <mergeCell ref="B45:E45"/>
    <mergeCell ref="G45:H45"/>
    <mergeCell ref="J45:K45"/>
    <mergeCell ref="M45:N45"/>
    <mergeCell ref="P45:Q45"/>
    <mergeCell ref="S45:T45"/>
    <mergeCell ref="B44:E44"/>
    <mergeCell ref="F44:H44"/>
    <mergeCell ref="I44:K44"/>
    <mergeCell ref="L44:N44"/>
    <mergeCell ref="O44:Q44"/>
    <mergeCell ref="R44:T44"/>
    <mergeCell ref="B43:E43"/>
    <mergeCell ref="F43:H43"/>
    <mergeCell ref="I43:K43"/>
    <mergeCell ref="L43:N43"/>
    <mergeCell ref="O43:Q43"/>
    <mergeCell ref="R43:T43"/>
    <mergeCell ref="B42:E42"/>
    <mergeCell ref="G42:H42"/>
    <mergeCell ref="J42:K42"/>
    <mergeCell ref="M42:N42"/>
    <mergeCell ref="P42:Q42"/>
    <mergeCell ref="S42:T42"/>
    <mergeCell ref="B41:E41"/>
    <mergeCell ref="F41:H41"/>
    <mergeCell ref="I41:K41"/>
    <mergeCell ref="L41:N41"/>
    <mergeCell ref="O41:Q41"/>
    <mergeCell ref="R41:T41"/>
    <mergeCell ref="B40:E40"/>
    <mergeCell ref="F40:H40"/>
    <mergeCell ref="I40:K40"/>
    <mergeCell ref="L40:N40"/>
    <mergeCell ref="O40:Q40"/>
    <mergeCell ref="R40:T40"/>
    <mergeCell ref="B39:D39"/>
    <mergeCell ref="G39:H39"/>
    <mergeCell ref="J39:K39"/>
    <mergeCell ref="M39:N39"/>
    <mergeCell ref="P39:Q39"/>
    <mergeCell ref="S39:T39"/>
    <mergeCell ref="B38:E38"/>
    <mergeCell ref="F38:H38"/>
    <mergeCell ref="I38:K38"/>
    <mergeCell ref="L38:N38"/>
    <mergeCell ref="O38:Q38"/>
    <mergeCell ref="R38:T38"/>
    <mergeCell ref="S36:T36"/>
    <mergeCell ref="C37:D37"/>
    <mergeCell ref="G37:H37"/>
    <mergeCell ref="J37:K37"/>
    <mergeCell ref="M37:N37"/>
    <mergeCell ref="P37:Q37"/>
    <mergeCell ref="S37:T37"/>
    <mergeCell ref="G35:H35"/>
    <mergeCell ref="J35:K35"/>
    <mergeCell ref="M35:N35"/>
    <mergeCell ref="P35:Q35"/>
    <mergeCell ref="S35:T35"/>
    <mergeCell ref="C36:D36"/>
    <mergeCell ref="G36:H36"/>
    <mergeCell ref="J36:K36"/>
    <mergeCell ref="M36:N36"/>
    <mergeCell ref="P36:Q36"/>
    <mergeCell ref="G33:H33"/>
    <mergeCell ref="J33:K33"/>
    <mergeCell ref="M33:N33"/>
    <mergeCell ref="P33:Q33"/>
    <mergeCell ref="S33:T33"/>
    <mergeCell ref="G34:H34"/>
    <mergeCell ref="J34:K34"/>
    <mergeCell ref="M34:N34"/>
    <mergeCell ref="P34:Q34"/>
    <mergeCell ref="S34:T34"/>
    <mergeCell ref="C32:D32"/>
    <mergeCell ref="G32:H32"/>
    <mergeCell ref="J32:K32"/>
    <mergeCell ref="M32:N32"/>
    <mergeCell ref="P32:Q32"/>
    <mergeCell ref="S32:T32"/>
    <mergeCell ref="C31:D31"/>
    <mergeCell ref="G31:H31"/>
    <mergeCell ref="J31:K31"/>
    <mergeCell ref="M31:N31"/>
    <mergeCell ref="P31:Q31"/>
    <mergeCell ref="S31:T31"/>
    <mergeCell ref="C30:E30"/>
    <mergeCell ref="F30:H30"/>
    <mergeCell ref="I30:K30"/>
    <mergeCell ref="L30:N30"/>
    <mergeCell ref="O30:Q30"/>
    <mergeCell ref="R30:T30"/>
    <mergeCell ref="C29:D29"/>
    <mergeCell ref="G29:H29"/>
    <mergeCell ref="J29:K29"/>
    <mergeCell ref="M29:N29"/>
    <mergeCell ref="P29:Q29"/>
    <mergeCell ref="S29:T29"/>
    <mergeCell ref="C28:D28"/>
    <mergeCell ref="G28:H28"/>
    <mergeCell ref="J28:K28"/>
    <mergeCell ref="M28:N28"/>
    <mergeCell ref="P28:Q28"/>
    <mergeCell ref="S28:T28"/>
    <mergeCell ref="C27:D27"/>
    <mergeCell ref="G27:H27"/>
    <mergeCell ref="J27:K27"/>
    <mergeCell ref="M27:N27"/>
    <mergeCell ref="P27:Q27"/>
    <mergeCell ref="S27:T27"/>
    <mergeCell ref="C26:D26"/>
    <mergeCell ref="G26:H26"/>
    <mergeCell ref="J26:K26"/>
    <mergeCell ref="M26:N26"/>
    <mergeCell ref="P26:Q26"/>
    <mergeCell ref="S26:T26"/>
    <mergeCell ref="C25:D25"/>
    <mergeCell ref="G25:H25"/>
    <mergeCell ref="J25:K25"/>
    <mergeCell ref="M25:N25"/>
    <mergeCell ref="P25:Q25"/>
    <mergeCell ref="S25:T25"/>
    <mergeCell ref="C24:D24"/>
    <mergeCell ref="G24:H24"/>
    <mergeCell ref="J24:K24"/>
    <mergeCell ref="M24:N24"/>
    <mergeCell ref="P24:Q24"/>
    <mergeCell ref="S24:T24"/>
    <mergeCell ref="B23:E23"/>
    <mergeCell ref="F23:H23"/>
    <mergeCell ref="I23:K23"/>
    <mergeCell ref="L23:N23"/>
    <mergeCell ref="O23:Q23"/>
    <mergeCell ref="R23:T23"/>
    <mergeCell ref="B22:E22"/>
    <mergeCell ref="F22:H22"/>
    <mergeCell ref="I22:K22"/>
    <mergeCell ref="L22:N22"/>
    <mergeCell ref="O22:Q22"/>
    <mergeCell ref="R22:T22"/>
    <mergeCell ref="B21:E21"/>
    <mergeCell ref="F21:H21"/>
    <mergeCell ref="I21:K21"/>
    <mergeCell ref="L21:N21"/>
    <mergeCell ref="O21:Q21"/>
    <mergeCell ref="R21:T21"/>
    <mergeCell ref="S19:T19"/>
    <mergeCell ref="B20:E20"/>
    <mergeCell ref="G20:H20"/>
    <mergeCell ref="J20:K20"/>
    <mergeCell ref="M20:N20"/>
    <mergeCell ref="P20:Q20"/>
    <mergeCell ref="S20:T20"/>
    <mergeCell ref="B18:C18"/>
    <mergeCell ref="B19:C19"/>
    <mergeCell ref="G19:H19"/>
    <mergeCell ref="J19:K19"/>
    <mergeCell ref="M19:N19"/>
    <mergeCell ref="P19:Q19"/>
    <mergeCell ref="B17:C17"/>
    <mergeCell ref="G17:H17"/>
    <mergeCell ref="J17:K17"/>
    <mergeCell ref="M17:N17"/>
    <mergeCell ref="P17:Q17"/>
    <mergeCell ref="S17:T17"/>
    <mergeCell ref="B16:C16"/>
    <mergeCell ref="G16:H16"/>
    <mergeCell ref="J16:K16"/>
    <mergeCell ref="M16:N16"/>
    <mergeCell ref="P16:Q16"/>
    <mergeCell ref="S16:T16"/>
    <mergeCell ref="B15:C15"/>
    <mergeCell ref="G15:H15"/>
    <mergeCell ref="J15:K15"/>
    <mergeCell ref="M15:N15"/>
    <mergeCell ref="P15:Q15"/>
    <mergeCell ref="S15:T15"/>
    <mergeCell ref="O13:Q13"/>
    <mergeCell ref="R13:T13"/>
    <mergeCell ref="B14:C14"/>
    <mergeCell ref="D14:E14"/>
    <mergeCell ref="G14:H14"/>
    <mergeCell ref="J14:K14"/>
    <mergeCell ref="M14:N14"/>
    <mergeCell ref="P14:Q14"/>
    <mergeCell ref="S14:T14"/>
    <mergeCell ref="R11:T11"/>
    <mergeCell ref="D12:E12"/>
    <mergeCell ref="F12:H12"/>
    <mergeCell ref="I12:K12"/>
    <mergeCell ref="L12:N12"/>
    <mergeCell ref="O12:Q12"/>
    <mergeCell ref="R12:T12"/>
    <mergeCell ref="B11:C13"/>
    <mergeCell ref="D11:E11"/>
    <mergeCell ref="F11:H11"/>
    <mergeCell ref="I11:K11"/>
    <mergeCell ref="L11:N11"/>
    <mergeCell ref="O11:Q11"/>
    <mergeCell ref="D13:E13"/>
    <mergeCell ref="F13:H13"/>
    <mergeCell ref="I13:K13"/>
    <mergeCell ref="L13:N13"/>
    <mergeCell ref="B10:E10"/>
    <mergeCell ref="F10:H10"/>
    <mergeCell ref="I10:K10"/>
    <mergeCell ref="L10:N10"/>
    <mergeCell ref="O10:Q10"/>
    <mergeCell ref="R10:T10"/>
    <mergeCell ref="B9:E9"/>
    <mergeCell ref="G9:H9"/>
    <mergeCell ref="J9:K9"/>
    <mergeCell ref="M9:N9"/>
    <mergeCell ref="P9:Q9"/>
    <mergeCell ref="S9:T9"/>
    <mergeCell ref="B8:C8"/>
    <mergeCell ref="G8:H8"/>
    <mergeCell ref="I8:M8"/>
    <mergeCell ref="O8:P8"/>
    <mergeCell ref="Q8:R8"/>
    <mergeCell ref="S8:T8"/>
    <mergeCell ref="S6:T6"/>
    <mergeCell ref="B7:C7"/>
    <mergeCell ref="D7:F7"/>
    <mergeCell ref="G7:H7"/>
    <mergeCell ref="I7:M7"/>
    <mergeCell ref="O7:P7"/>
    <mergeCell ref="Q7:R7"/>
    <mergeCell ref="S7:T7"/>
    <mergeCell ref="B6:C6"/>
    <mergeCell ref="D6:F6"/>
    <mergeCell ref="G6:H6"/>
    <mergeCell ref="I6:M6"/>
    <mergeCell ref="O6:P6"/>
    <mergeCell ref="Q6:R6"/>
    <mergeCell ref="S4:T4"/>
    <mergeCell ref="B5:C5"/>
    <mergeCell ref="D5:F5"/>
    <mergeCell ref="G5:H5"/>
    <mergeCell ref="I5:M5"/>
    <mergeCell ref="O5:P5"/>
    <mergeCell ref="Q5:R5"/>
    <mergeCell ref="S5:T5"/>
    <mergeCell ref="B4:C4"/>
    <mergeCell ref="D4:F4"/>
    <mergeCell ref="G4:H4"/>
    <mergeCell ref="I4:M4"/>
    <mergeCell ref="N4:O4"/>
    <mergeCell ref="Q4:R4"/>
  </mergeCells>
  <conditionalFormatting sqref="F21 I21 L21 O21 R21">
    <cfRule type="cellIs" dxfId="8" priority="2" stopIfTrue="1" operator="greaterThan">
      <formula>#REF!</formula>
    </cfRule>
  </conditionalFormatting>
  <conditionalFormatting sqref="F14:T14 F16:T16">
    <cfRule type="cellIs" dxfId="7" priority="1" operator="greaterThan">
      <formula>0</formula>
    </cfRule>
  </conditionalFormatting>
  <dataValidations count="4">
    <dataValidation type="list" allowBlank="1" showInputMessage="1" showErrorMessage="1" sqref="E35" xr:uid="{2714C1AD-DE8D-43A1-B352-9E41F9F884B1}">
      <formula1>"0, 4"</formula1>
    </dataValidation>
    <dataValidation type="list" allowBlank="1" showInputMessage="1" showErrorMessage="1" sqref="O8:P8" xr:uid="{BA018964-4FB6-4D40-8353-F64A6EF2D54F}">
      <formula1>"BATAS BAWAH, BATAS ATAS"</formula1>
    </dataValidation>
    <dataValidation type="list" allowBlank="1" showInputMessage="1" showErrorMessage="1" sqref="D34:D35" xr:uid="{E944DB33-34D7-4B51-9477-F6B46D58D441}">
      <formula1>"0, 10000000"</formula1>
    </dataValidation>
    <dataValidation type="list" allowBlank="1" showInputMessage="1" showErrorMessage="1" sqref="P4" xr:uid="{0AA0EB4D-0F2F-4422-9899-2F1BDC85834B}">
      <formula1>"0, 1, 2, 3, 4, 5, 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0B5DA3B-A4E3-4153-8CED-3AC10170FEC6}">
          <x14:formula1>
            <xm:f>'Asr Ext'!$H$47:$H$57</xm:f>
          </x14:formula1>
          <xm:sqref>D33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D4846-8C3E-43B6-911B-C5864BA3AD46}">
  <sheetPr codeName="Sheet11"/>
  <dimension ref="B2:AC76"/>
  <sheetViews>
    <sheetView workbookViewId="0">
      <selection activeCell="C5" sqref="C5:F11"/>
    </sheetView>
  </sheetViews>
  <sheetFormatPr defaultColWidth="9.109375" defaultRowHeight="14.4"/>
  <cols>
    <col min="1" max="1" width="9.109375" style="50"/>
    <col min="2" max="2" width="4.6640625" style="18" customWidth="1"/>
    <col min="3" max="3" width="31.5546875" style="50" customWidth="1"/>
    <col min="4" max="4" width="15.6640625" style="50" customWidth="1"/>
    <col min="5" max="5" width="29.109375" style="50" customWidth="1"/>
    <col min="6" max="6" width="30.6640625" style="50" customWidth="1"/>
    <col min="7" max="8" width="4.6640625" style="50" customWidth="1"/>
    <col min="9" max="9" width="31.5546875" style="50" customWidth="1"/>
    <col min="10" max="10" width="4.6640625" style="50" customWidth="1"/>
    <col min="11" max="11" width="31.5546875" style="50" customWidth="1"/>
    <col min="12" max="12" width="5.6640625" style="50" customWidth="1"/>
    <col min="13" max="13" width="39.44140625" style="50" customWidth="1"/>
    <col min="14" max="18" width="25.6640625" style="50" customWidth="1"/>
    <col min="19" max="19" width="4.6640625" style="50" customWidth="1"/>
    <col min="20" max="24" width="17.6640625" style="50" customWidth="1"/>
    <col min="25" max="26" width="35.6640625" customWidth="1"/>
    <col min="27" max="27" width="35.6640625" style="50" customWidth="1"/>
    <col min="28" max="29" width="25.6640625" style="50" customWidth="1"/>
    <col min="30" max="16384" width="9.109375" style="50"/>
  </cols>
  <sheetData>
    <row r="2" spans="2:29" ht="12.75" customHeight="1">
      <c r="S2" s="426"/>
      <c r="T2" s="426" t="s">
        <v>3050</v>
      </c>
      <c r="U2" s="426" t="s">
        <v>3053</v>
      </c>
      <c r="V2" s="426" t="s">
        <v>3201</v>
      </c>
      <c r="W2" s="426" t="s">
        <v>3200</v>
      </c>
      <c r="X2" s="426" t="s">
        <v>3051</v>
      </c>
      <c r="Y2" s="426" t="s">
        <v>5325</v>
      </c>
      <c r="Z2" s="426" t="s">
        <v>5327</v>
      </c>
      <c r="AA2" s="426" t="s">
        <v>5326</v>
      </c>
      <c r="AB2" s="552"/>
      <c r="AC2" s="551" t="s">
        <v>8248</v>
      </c>
    </row>
    <row r="3" spans="2:29" ht="13.8">
      <c r="I3" s="50" t="str">
        <f>'Home Int'!$C$91</f>
        <v>Wira Agency Retail</v>
      </c>
      <c r="K3" s="50" t="str">
        <f>'Home Int'!$C$93</f>
        <v>Karyawan Authorized Dealer</v>
      </c>
      <c r="M3" s="562" t="s">
        <v>2768</v>
      </c>
      <c r="N3" s="563"/>
      <c r="O3" s="563"/>
      <c r="P3" s="563"/>
      <c r="Q3" s="563"/>
      <c r="R3" s="564"/>
      <c r="S3" s="428"/>
      <c r="T3" s="428"/>
      <c r="U3" s="428"/>
      <c r="V3" s="428"/>
      <c r="W3" s="428"/>
      <c r="X3" s="428"/>
      <c r="Y3" s="428"/>
      <c r="Z3" s="428"/>
      <c r="AA3" s="428"/>
      <c r="AB3" s="552"/>
      <c r="AC3" s="551"/>
    </row>
    <row r="4" spans="2:29">
      <c r="B4" s="51"/>
      <c r="C4" s="52" t="s">
        <v>3039</v>
      </c>
      <c r="D4" s="52"/>
      <c r="E4" s="52"/>
      <c r="F4" s="52"/>
      <c r="I4" s="50">
        <f>IF(OR(I3="Captive Internal",I3="Captive External"),3,IF($I$3="Showroom Mobil Bekas",1,IF($I$3="Karyawan Internal",2,IF($I$3="Wira Agency Retail",4,IF($I$3="Wira Bisnis",5,0)))))</f>
        <v>4</v>
      </c>
      <c r="K4" s="50">
        <f>IF($K$3="Karyawan Perbankan",1,IF($K$3="Karyawan Authorized Dealer",2,IF($K$3="Karyawan Koperasi",3,IF($K$3="Karyawan Multifinance",4,IF($K$3="Karyawan Asuransi Rekanan",5,IF($K$3="Area Kyai Tapa",6,IF($K$3="Area Daan Mogot",7,IF($K$3="Area Green Ville",8,IF($K$3="Karyawan (Internal)",9,IF($K$3="Graha Sultan",10,0))))))))))</f>
        <v>2</v>
      </c>
      <c r="M4" s="4">
        <v>1</v>
      </c>
      <c r="N4" s="4">
        <v>2</v>
      </c>
      <c r="O4" s="4">
        <v>3</v>
      </c>
      <c r="P4" s="4">
        <v>4</v>
      </c>
      <c r="Q4" s="4">
        <v>5</v>
      </c>
      <c r="R4" s="4">
        <v>6</v>
      </c>
      <c r="S4" s="52"/>
      <c r="T4" s="51">
        <v>1</v>
      </c>
      <c r="U4" s="51">
        <v>2</v>
      </c>
      <c r="V4" s="51">
        <v>3</v>
      </c>
      <c r="W4" s="51">
        <v>4</v>
      </c>
      <c r="X4" s="51">
        <v>5</v>
      </c>
      <c r="Y4" s="5">
        <v>6</v>
      </c>
      <c r="Z4" s="51">
        <v>7</v>
      </c>
      <c r="AA4" s="51">
        <v>8</v>
      </c>
      <c r="AB4" s="242">
        <v>9</v>
      </c>
      <c r="AC4" s="51">
        <v>10</v>
      </c>
    </row>
    <row r="5" spans="2:29" ht="13.8">
      <c r="B5" s="51">
        <v>1</v>
      </c>
      <c r="C5" s="52" t="s">
        <v>3031</v>
      </c>
      <c r="D5" s="52" t="s">
        <v>8124</v>
      </c>
      <c r="E5" s="52" t="s">
        <v>8125</v>
      </c>
      <c r="F5" s="52" t="s">
        <v>8127</v>
      </c>
      <c r="H5" s="18">
        <v>1</v>
      </c>
      <c r="I5" s="50" t="str">
        <f>IFERROR(HLOOKUP($I$4,$M$4:$Q$26,1+H5,0)," ")</f>
        <v>Karyawan Perbankan</v>
      </c>
      <c r="J5" s="18">
        <v>1</v>
      </c>
      <c r="K5" s="50" t="str">
        <f>IF($I$3="Karyawan MTF","Kantor Cabang",IFERROR(HLOOKUP($K$4,$T$4:$AE$28,1+H5,0)," "))</f>
        <v>Aion</v>
      </c>
      <c r="M5" s="52" t="s">
        <v>3040</v>
      </c>
      <c r="N5" s="52" t="s">
        <v>3035</v>
      </c>
      <c r="O5" s="54" t="s">
        <v>5325</v>
      </c>
      <c r="P5" s="52" t="s">
        <v>3050</v>
      </c>
      <c r="Q5" s="52" t="s">
        <v>3109</v>
      </c>
      <c r="R5" s="54" t="s">
        <v>5325</v>
      </c>
      <c r="S5" s="51">
        <v>1</v>
      </c>
      <c r="T5" s="52" t="s">
        <v>3057</v>
      </c>
      <c r="U5" s="52" t="s">
        <v>3099</v>
      </c>
      <c r="V5" s="52"/>
      <c r="W5" s="52" t="s">
        <v>3077</v>
      </c>
      <c r="X5" s="52" t="s">
        <v>3141</v>
      </c>
      <c r="Y5" s="69" t="s">
        <v>3145</v>
      </c>
      <c r="Z5" s="57" t="s">
        <v>3162</v>
      </c>
      <c r="AA5" s="56" t="s">
        <v>3182</v>
      </c>
      <c r="AB5" s="52"/>
      <c r="AC5" s="52" t="s">
        <v>8244</v>
      </c>
    </row>
    <row r="6" spans="2:29" ht="13.8">
      <c r="B6" s="51">
        <v>2</v>
      </c>
      <c r="C6" s="52" t="s">
        <v>5324</v>
      </c>
      <c r="D6" s="52" t="s">
        <v>8124</v>
      </c>
      <c r="E6" s="52" t="s">
        <v>8126</v>
      </c>
      <c r="F6" s="52" t="s">
        <v>3039</v>
      </c>
      <c r="H6" s="18">
        <v>2</v>
      </c>
      <c r="I6" s="50" t="str">
        <f t="shared" ref="I6:I27" si="0">IFERROR(HLOOKUP($I$4,$M$4:$Q$26,1+H6,0)," ")</f>
        <v>Karyawan Authorized Dealer</v>
      </c>
      <c r="J6" s="18">
        <v>2</v>
      </c>
      <c r="K6" s="50" t="str">
        <f t="shared" ref="K6:K27" si="1">IF($I$3="Karyawan MTF","Kantor Cabang",IFERROR(HLOOKUP($K$4,$T$4:$AE$28,1+H6,0)," "))</f>
        <v>BMW</v>
      </c>
      <c r="M6" s="52" t="s">
        <v>3041</v>
      </c>
      <c r="N6" s="52" t="s">
        <v>3037</v>
      </c>
      <c r="O6" s="52" t="s">
        <v>5326</v>
      </c>
      <c r="P6" s="52" t="s">
        <v>8196</v>
      </c>
      <c r="Q6" s="52" t="s">
        <v>3106</v>
      </c>
      <c r="R6" s="52" t="s">
        <v>5326</v>
      </c>
      <c r="S6" s="51">
        <v>2</v>
      </c>
      <c r="T6" s="52" t="s">
        <v>3055</v>
      </c>
      <c r="U6" s="52" t="s">
        <v>30</v>
      </c>
      <c r="V6" s="52"/>
      <c r="W6" s="52" t="s">
        <v>3078</v>
      </c>
      <c r="X6" s="52" t="s">
        <v>3133</v>
      </c>
      <c r="Y6" s="70" t="s">
        <v>3146</v>
      </c>
      <c r="Z6" s="56" t="s">
        <v>3163</v>
      </c>
      <c r="AA6" s="56" t="s">
        <v>3183</v>
      </c>
      <c r="AB6" s="52"/>
      <c r="AC6" s="52" t="s">
        <v>8245</v>
      </c>
    </row>
    <row r="7" spans="2:29" ht="13.8">
      <c r="B7" s="51">
        <v>3</v>
      </c>
      <c r="C7" s="52" t="s">
        <v>8122</v>
      </c>
      <c r="D7" s="52" t="s">
        <v>2850</v>
      </c>
      <c r="E7" s="52" t="s">
        <v>8126</v>
      </c>
      <c r="F7" s="52" t="s">
        <v>8106</v>
      </c>
      <c r="H7" s="18">
        <v>3</v>
      </c>
      <c r="I7" s="50" t="str">
        <f t="shared" si="0"/>
        <v>Karyawan Koperasi</v>
      </c>
      <c r="J7" s="18">
        <v>3</v>
      </c>
      <c r="K7" s="50" t="str">
        <f t="shared" si="1"/>
        <v>BYD</v>
      </c>
      <c r="M7" s="52" t="s">
        <v>3042</v>
      </c>
      <c r="N7" s="52" t="s">
        <v>3036</v>
      </c>
      <c r="O7" s="55" t="s">
        <v>5327</v>
      </c>
      <c r="P7" s="52" t="s">
        <v>3052</v>
      </c>
      <c r="Q7" s="52" t="s">
        <v>3107</v>
      </c>
      <c r="R7" s="55" t="s">
        <v>5327</v>
      </c>
      <c r="S7" s="51">
        <v>3</v>
      </c>
      <c r="T7" s="52" t="s">
        <v>3054</v>
      </c>
      <c r="U7" s="52" t="s">
        <v>2750</v>
      </c>
      <c r="V7" s="52"/>
      <c r="W7" s="52" t="s">
        <v>3075</v>
      </c>
      <c r="X7" s="52" t="s">
        <v>3137</v>
      </c>
      <c r="Y7" s="69" t="s">
        <v>3147</v>
      </c>
      <c r="Z7" s="56" t="s">
        <v>3164</v>
      </c>
      <c r="AA7" s="59" t="s">
        <v>3184</v>
      </c>
      <c r="AB7" s="52"/>
      <c r="AC7" s="52" t="s">
        <v>8246</v>
      </c>
    </row>
    <row r="8" spans="2:29" ht="13.8">
      <c r="B8" s="51">
        <v>4</v>
      </c>
      <c r="C8" s="52" t="s">
        <v>8123</v>
      </c>
      <c r="D8" s="52" t="s">
        <v>2850</v>
      </c>
      <c r="E8" s="52" t="s">
        <v>8125</v>
      </c>
      <c r="F8" s="52" t="str">
        <f>IF('Home Ext'!$C$57="SME &amp; Private/Prioritas","Khusus SME &amp; Private/Prioritas","Semangat")</f>
        <v>Semangat</v>
      </c>
      <c r="H8" s="18">
        <v>4</v>
      </c>
      <c r="I8" s="50" t="str">
        <f t="shared" si="0"/>
        <v>Karyawan Multifinance</v>
      </c>
      <c r="J8" s="18">
        <v>4</v>
      </c>
      <c r="K8" s="50" t="str">
        <f t="shared" si="1"/>
        <v>Chery</v>
      </c>
      <c r="M8" s="52" t="s">
        <v>3043</v>
      </c>
      <c r="N8" s="52" t="s">
        <v>3038</v>
      </c>
      <c r="O8" s="52" t="str">
        <f>IF(I3="captive Internal"," ","SME &amp; Private/Prioritas")</f>
        <v>SME &amp; Private/Prioritas</v>
      </c>
      <c r="P8" s="52" t="s">
        <v>3200</v>
      </c>
      <c r="Q8" s="52" t="s">
        <v>3101</v>
      </c>
      <c r="R8" s="52"/>
      <c r="S8" s="51">
        <v>4</v>
      </c>
      <c r="T8" s="52" t="s">
        <v>3056</v>
      </c>
      <c r="U8" s="52" t="s">
        <v>3098</v>
      </c>
      <c r="V8" s="52"/>
      <c r="W8" s="52" t="s">
        <v>3072</v>
      </c>
      <c r="X8" s="52" t="s">
        <v>3139</v>
      </c>
      <c r="Y8" s="69" t="s">
        <v>3148</v>
      </c>
      <c r="Z8" s="56" t="s">
        <v>3165</v>
      </c>
      <c r="AA8" s="59" t="s">
        <v>3185</v>
      </c>
      <c r="AB8" s="52"/>
      <c r="AC8" s="52" t="s">
        <v>8247</v>
      </c>
    </row>
    <row r="9" spans="2:29" ht="13.8">
      <c r="B9" s="51">
        <v>5</v>
      </c>
      <c r="C9" s="52" t="s">
        <v>3032</v>
      </c>
      <c r="D9" s="52" t="s">
        <v>8124</v>
      </c>
      <c r="E9" s="52" t="s">
        <v>8902</v>
      </c>
      <c r="F9" s="52" t="s">
        <v>3053</v>
      </c>
      <c r="H9" s="18">
        <v>5</v>
      </c>
      <c r="I9" s="50" t="str">
        <f t="shared" si="0"/>
        <v>Karyawan Asuransi Rekanan</v>
      </c>
      <c r="J9" s="18">
        <v>5</v>
      </c>
      <c r="K9" s="50" t="str">
        <f t="shared" si="1"/>
        <v>Daihatsu</v>
      </c>
      <c r="M9" s="52" t="s">
        <v>3044</v>
      </c>
      <c r="N9" s="52" t="s">
        <v>8248</v>
      </c>
      <c r="O9" s="52"/>
      <c r="P9" s="52" t="s">
        <v>8132</v>
      </c>
      <c r="Q9" s="52" t="s">
        <v>3105</v>
      </c>
      <c r="R9" s="52"/>
      <c r="S9" s="51">
        <v>5</v>
      </c>
      <c r="T9" s="52" t="s">
        <v>3058</v>
      </c>
      <c r="U9" s="52" t="s">
        <v>3090</v>
      </c>
      <c r="V9" s="52"/>
      <c r="W9" s="52" t="s">
        <v>3074</v>
      </c>
      <c r="X9" s="52" t="s">
        <v>3140</v>
      </c>
      <c r="Y9" s="69" t="s">
        <v>3149</v>
      </c>
      <c r="Z9" s="57" t="s">
        <v>3166</v>
      </c>
      <c r="AA9" s="56" t="s">
        <v>3186</v>
      </c>
      <c r="AB9" s="52"/>
      <c r="AC9" s="52"/>
    </row>
    <row r="10" spans="2:29" ht="13.8">
      <c r="B10" s="51">
        <v>6</v>
      </c>
      <c r="C10" s="52" t="s">
        <v>3033</v>
      </c>
      <c r="D10" s="52" t="s">
        <v>8124</v>
      </c>
      <c r="E10" s="52" t="s">
        <v>8125</v>
      </c>
      <c r="F10" s="52" t="s">
        <v>3039</v>
      </c>
      <c r="H10" s="18">
        <v>6</v>
      </c>
      <c r="I10" s="50">
        <f t="shared" si="0"/>
        <v>0</v>
      </c>
      <c r="J10" s="18">
        <v>6</v>
      </c>
      <c r="K10" s="50" t="str">
        <f t="shared" si="1"/>
        <v>DFSK</v>
      </c>
      <c r="M10" s="52" t="s">
        <v>3045</v>
      </c>
      <c r="N10" s="52"/>
      <c r="O10" s="52"/>
      <c r="P10" s="52"/>
      <c r="Q10" s="52" t="s">
        <v>3111</v>
      </c>
      <c r="R10" s="52"/>
      <c r="S10" s="51">
        <v>6</v>
      </c>
      <c r="T10" s="52" t="s">
        <v>3059</v>
      </c>
      <c r="U10" s="52" t="s">
        <v>2773</v>
      </c>
      <c r="V10" s="52"/>
      <c r="W10" s="52" t="s">
        <v>3073</v>
      </c>
      <c r="X10" s="52" t="s">
        <v>3138</v>
      </c>
      <c r="Y10" s="69" t="s">
        <v>3150</v>
      </c>
      <c r="Z10" s="56" t="s">
        <v>3167</v>
      </c>
      <c r="AA10" s="56" t="s">
        <v>3187</v>
      </c>
      <c r="AB10" s="52"/>
      <c r="AC10" s="52"/>
    </row>
    <row r="11" spans="2:29" ht="13.8">
      <c r="B11" s="51">
        <v>7</v>
      </c>
      <c r="C11" s="52" t="s">
        <v>3034</v>
      </c>
      <c r="D11" s="52" t="s">
        <v>8124</v>
      </c>
      <c r="E11" s="52" t="s">
        <v>8125</v>
      </c>
      <c r="F11" s="52" t="s">
        <v>3039</v>
      </c>
      <c r="H11" s="18">
        <v>7</v>
      </c>
      <c r="I11" s="50">
        <f t="shared" si="0"/>
        <v>0</v>
      </c>
      <c r="J11" s="18">
        <v>7</v>
      </c>
      <c r="K11" s="50" t="str">
        <f t="shared" si="1"/>
        <v>Hino</v>
      </c>
      <c r="M11" s="52" t="s">
        <v>3046</v>
      </c>
      <c r="N11" s="52"/>
      <c r="O11" s="52"/>
      <c r="P11" s="52"/>
      <c r="Q11" s="52" t="s">
        <v>3103</v>
      </c>
      <c r="R11" s="52"/>
      <c r="S11" s="51">
        <v>7</v>
      </c>
      <c r="T11" s="52" t="s">
        <v>3064</v>
      </c>
      <c r="U11" s="52" t="s">
        <v>3093</v>
      </c>
      <c r="V11" s="52"/>
      <c r="W11" s="52" t="s">
        <v>3080</v>
      </c>
      <c r="X11" s="52" t="s">
        <v>3128</v>
      </c>
      <c r="Y11" s="69" t="s">
        <v>3151</v>
      </c>
      <c r="Z11" s="56" t="s">
        <v>3168</v>
      </c>
      <c r="AA11" s="56" t="s">
        <v>3188</v>
      </c>
      <c r="AB11" s="52"/>
      <c r="AC11" s="52"/>
    </row>
    <row r="12" spans="2:29" ht="13.8">
      <c r="H12" s="18">
        <v>8</v>
      </c>
      <c r="I12" s="50">
        <f t="shared" si="0"/>
        <v>0</v>
      </c>
      <c r="J12" s="18">
        <v>8</v>
      </c>
      <c r="K12" s="50" t="str">
        <f t="shared" si="1"/>
        <v>Honda</v>
      </c>
      <c r="M12" s="52" t="s">
        <v>3047</v>
      </c>
      <c r="N12" s="52"/>
      <c r="O12" s="52"/>
      <c r="P12" s="52"/>
      <c r="Q12" s="55" t="s">
        <v>3112</v>
      </c>
      <c r="R12" s="52"/>
      <c r="S12" s="51">
        <v>8</v>
      </c>
      <c r="T12" s="52" t="s">
        <v>3066</v>
      </c>
      <c r="U12" s="52" t="s">
        <v>277</v>
      </c>
      <c r="V12" s="52"/>
      <c r="W12" s="52" t="s">
        <v>3085</v>
      </c>
      <c r="X12" s="52" t="s">
        <v>3126</v>
      </c>
      <c r="Y12" s="69" t="s">
        <v>3152</v>
      </c>
      <c r="Z12" s="56" t="s">
        <v>3169</v>
      </c>
      <c r="AA12" s="56" t="s">
        <v>3189</v>
      </c>
      <c r="AB12" s="55"/>
      <c r="AC12" s="52"/>
    </row>
    <row r="13" spans="2:29" ht="13.8">
      <c r="H13" s="18">
        <v>9</v>
      </c>
      <c r="I13" s="50">
        <f t="shared" si="0"/>
        <v>0</v>
      </c>
      <c r="J13" s="18">
        <v>9</v>
      </c>
      <c r="K13" s="50" t="str">
        <f t="shared" si="1"/>
        <v>Hyundai</v>
      </c>
      <c r="M13" s="52" t="s">
        <v>3048</v>
      </c>
      <c r="N13" s="52"/>
      <c r="O13" s="52"/>
      <c r="P13" s="52"/>
      <c r="Q13" s="52" t="s">
        <v>3108</v>
      </c>
      <c r="R13" s="52"/>
      <c r="S13" s="51">
        <v>9</v>
      </c>
      <c r="T13" s="52" t="s">
        <v>3067</v>
      </c>
      <c r="U13" s="52" t="s">
        <v>3095</v>
      </c>
      <c r="V13" s="52"/>
      <c r="W13" s="52" t="s">
        <v>3083</v>
      </c>
      <c r="X13" s="52" t="s">
        <v>3127</v>
      </c>
      <c r="Y13" s="69" t="s">
        <v>3153</v>
      </c>
      <c r="Z13" s="56" t="s">
        <v>3170</v>
      </c>
      <c r="AA13" s="56" t="s">
        <v>3190</v>
      </c>
      <c r="AB13" s="52"/>
      <c r="AC13" s="52"/>
    </row>
    <row r="14" spans="2:29" ht="13.8">
      <c r="C14" s="50" t="str">
        <f>'Home Int'!$C$149</f>
        <v>Dana Tunai</v>
      </c>
      <c r="D14" s="50" t="s">
        <v>2869</v>
      </c>
      <c r="E14" s="138">
        <v>0.1</v>
      </c>
      <c r="H14" s="18">
        <v>10</v>
      </c>
      <c r="I14" s="50">
        <f t="shared" si="0"/>
        <v>0</v>
      </c>
      <c r="J14" s="18">
        <v>10</v>
      </c>
      <c r="K14" s="50" t="str">
        <f t="shared" si="1"/>
        <v>Isuzu</v>
      </c>
      <c r="M14" s="55" t="s">
        <v>3049</v>
      </c>
      <c r="N14" s="52"/>
      <c r="O14" s="52"/>
      <c r="P14" s="52"/>
      <c r="Q14" s="52" t="s">
        <v>3110</v>
      </c>
      <c r="R14" s="52"/>
      <c r="S14" s="51">
        <v>10</v>
      </c>
      <c r="T14" s="52" t="s">
        <v>3061</v>
      </c>
      <c r="U14" s="52" t="s">
        <v>3092</v>
      </c>
      <c r="V14" s="52"/>
      <c r="W14" s="52" t="s">
        <v>3076</v>
      </c>
      <c r="X14" s="52" t="s">
        <v>3136</v>
      </c>
      <c r="Y14" s="69" t="s">
        <v>3154</v>
      </c>
      <c r="Z14" s="59" t="s">
        <v>3171</v>
      </c>
      <c r="AA14" s="56" t="s">
        <v>3191</v>
      </c>
      <c r="AB14" s="52"/>
      <c r="AC14" s="52"/>
    </row>
    <row r="15" spans="2:29" ht="13.8">
      <c r="B15" s="18">
        <v>1</v>
      </c>
      <c r="C15" s="50" t="str">
        <f>IF(C14="Pembiayaan Emas / Logam Mulia","","Simulasi Kredit")</f>
        <v>Simulasi Kredit</v>
      </c>
      <c r="D15" s="33" t="s">
        <v>5359</v>
      </c>
      <c r="E15" s="138">
        <v>0.1</v>
      </c>
      <c r="H15" s="18">
        <v>11</v>
      </c>
      <c r="I15" s="50">
        <f t="shared" si="0"/>
        <v>0</v>
      </c>
      <c r="J15" s="18">
        <v>11</v>
      </c>
      <c r="K15" s="50" t="str">
        <f t="shared" si="1"/>
        <v>Kia</v>
      </c>
      <c r="M15" s="52" t="s">
        <v>8098</v>
      </c>
      <c r="N15" s="52"/>
      <c r="O15" s="52"/>
      <c r="P15" s="52"/>
      <c r="Q15" s="52" t="s">
        <v>3104</v>
      </c>
      <c r="R15" s="52"/>
      <c r="S15" s="51">
        <v>11</v>
      </c>
      <c r="T15" s="52" t="s">
        <v>3062</v>
      </c>
      <c r="U15" s="52" t="s">
        <v>3096</v>
      </c>
      <c r="V15" s="52"/>
      <c r="W15" s="52" t="s">
        <v>3079</v>
      </c>
      <c r="X15" s="52" t="s">
        <v>3065</v>
      </c>
      <c r="Y15" s="69" t="s">
        <v>3155</v>
      </c>
      <c r="Z15" s="59" t="s">
        <v>3172</v>
      </c>
      <c r="AA15" s="56" t="s">
        <v>3192</v>
      </c>
      <c r="AB15" s="52"/>
      <c r="AC15" s="52"/>
    </row>
    <row r="16" spans="2:29" ht="13.8">
      <c r="B16" s="18">
        <v>2</v>
      </c>
      <c r="C16" s="50" t="s">
        <v>3122</v>
      </c>
      <c r="D16" s="33" t="s">
        <v>5360</v>
      </c>
      <c r="E16" s="138">
        <v>0.1</v>
      </c>
      <c r="H16" s="18">
        <v>12</v>
      </c>
      <c r="I16" s="50">
        <f t="shared" si="0"/>
        <v>0</v>
      </c>
      <c r="J16" s="18">
        <v>12</v>
      </c>
      <c r="K16" s="50" t="str">
        <f t="shared" si="1"/>
        <v>Lexus</v>
      </c>
      <c r="M16" s="52" t="s">
        <v>8099</v>
      </c>
      <c r="N16" s="52"/>
      <c r="O16" s="52"/>
      <c r="P16" s="52"/>
      <c r="Q16" s="52" t="s">
        <v>3102</v>
      </c>
      <c r="S16" s="51">
        <v>12</v>
      </c>
      <c r="T16" s="52" t="s">
        <v>3065</v>
      </c>
      <c r="U16" s="52" t="s">
        <v>3091</v>
      </c>
      <c r="V16" s="52"/>
      <c r="W16" s="52" t="s">
        <v>3084</v>
      </c>
      <c r="X16" s="52" t="s">
        <v>3135</v>
      </c>
      <c r="Y16" s="71" t="s">
        <v>3156</v>
      </c>
      <c r="Z16" s="59" t="s">
        <v>3173</v>
      </c>
      <c r="AA16" s="56" t="s">
        <v>3193</v>
      </c>
      <c r="AB16" s="52"/>
      <c r="AC16" s="52"/>
    </row>
    <row r="17" spans="2:29" ht="13.8">
      <c r="B17" s="18">
        <v>3</v>
      </c>
      <c r="C17" s="50" t="str">
        <f>IF(C14="Pembiayaan Emas / Logam Mulia","Tabel Angsuran","")</f>
        <v/>
      </c>
      <c r="D17" s="33" t="s">
        <v>5361</v>
      </c>
      <c r="E17" s="138">
        <v>0.8</v>
      </c>
      <c r="H17" s="18">
        <v>13</v>
      </c>
      <c r="I17" s="50">
        <f t="shared" si="0"/>
        <v>0</v>
      </c>
      <c r="J17" s="18">
        <v>13</v>
      </c>
      <c r="K17" s="50" t="str">
        <f t="shared" si="1"/>
        <v>Mazda</v>
      </c>
      <c r="M17" s="52"/>
      <c r="N17" s="52"/>
      <c r="O17" s="52"/>
      <c r="P17" s="52"/>
      <c r="Q17" s="52"/>
      <c r="S17" s="51">
        <v>13</v>
      </c>
      <c r="T17" s="52" t="s">
        <v>3071</v>
      </c>
      <c r="U17" s="52" t="s">
        <v>280</v>
      </c>
      <c r="V17" s="52"/>
      <c r="W17" s="52" t="s">
        <v>3087</v>
      </c>
      <c r="X17" s="52" t="s">
        <v>3132</v>
      </c>
      <c r="Y17" s="69" t="s">
        <v>3157</v>
      </c>
      <c r="Z17" s="56" t="s">
        <v>3174</v>
      </c>
      <c r="AA17" s="56" t="s">
        <v>3194</v>
      </c>
      <c r="AB17" s="52"/>
      <c r="AC17" s="52"/>
    </row>
    <row r="18" spans="2:29" ht="13.8">
      <c r="B18" s="18">
        <v>4</v>
      </c>
      <c r="C18" s="50" t="s">
        <v>3123</v>
      </c>
      <c r="D18" s="33" t="s">
        <v>5362</v>
      </c>
      <c r="H18" s="18">
        <v>14</v>
      </c>
      <c r="I18" s="50">
        <f t="shared" si="0"/>
        <v>0</v>
      </c>
      <c r="J18" s="18">
        <v>14</v>
      </c>
      <c r="K18" s="50" t="str">
        <f t="shared" si="1"/>
        <v>Mercedes</v>
      </c>
      <c r="M18" s="52"/>
      <c r="N18" s="52"/>
      <c r="O18" s="52"/>
      <c r="P18" s="52"/>
      <c r="Q18" s="52"/>
      <c r="S18" s="51">
        <v>14</v>
      </c>
      <c r="T18" s="52" t="s">
        <v>3069</v>
      </c>
      <c r="U18" s="52" t="s">
        <v>3094</v>
      </c>
      <c r="V18" s="52"/>
      <c r="W18" s="52" t="s">
        <v>3086</v>
      </c>
      <c r="X18" s="52" t="s">
        <v>3142</v>
      </c>
      <c r="Y18" s="69" t="s">
        <v>3158</v>
      </c>
      <c r="Z18" s="56" t="s">
        <v>3175</v>
      </c>
      <c r="AA18" s="56" t="s">
        <v>3195</v>
      </c>
      <c r="AB18" s="52"/>
      <c r="AC18" s="52"/>
    </row>
    <row r="19" spans="2:29" ht="13.8">
      <c r="B19" s="18">
        <v>5</v>
      </c>
      <c r="C19" s="50" t="s">
        <v>3124</v>
      </c>
      <c r="H19" s="18">
        <v>15</v>
      </c>
      <c r="I19" s="50">
        <f t="shared" si="0"/>
        <v>0</v>
      </c>
      <c r="J19" s="18">
        <v>15</v>
      </c>
      <c r="K19" s="50" t="str">
        <f t="shared" si="1"/>
        <v>Mitsubishi</v>
      </c>
      <c r="M19" s="52"/>
      <c r="N19" s="52"/>
      <c r="O19" s="52"/>
      <c r="P19" s="52"/>
      <c r="Q19" s="52"/>
      <c r="S19" s="51">
        <v>15</v>
      </c>
      <c r="T19" s="52" t="s">
        <v>3063</v>
      </c>
      <c r="U19" s="52" t="s">
        <v>278</v>
      </c>
      <c r="V19" s="52"/>
      <c r="W19" s="52" t="s">
        <v>2885</v>
      </c>
      <c r="X19" s="52" t="s">
        <v>3134</v>
      </c>
      <c r="Y19" s="71" t="s">
        <v>3159</v>
      </c>
      <c r="Z19" s="56" t="s">
        <v>3176</v>
      </c>
      <c r="AA19" s="59" t="s">
        <v>3196</v>
      </c>
      <c r="AB19" s="52"/>
      <c r="AC19" s="52"/>
    </row>
    <row r="20" spans="2:29" ht="13.8">
      <c r="B20" s="18">
        <v>6</v>
      </c>
      <c r="H20" s="18">
        <v>16</v>
      </c>
      <c r="I20" s="50">
        <f t="shared" si="0"/>
        <v>0</v>
      </c>
      <c r="J20" s="18">
        <v>16</v>
      </c>
      <c r="K20" s="50" t="str">
        <f t="shared" si="1"/>
        <v>Neta</v>
      </c>
      <c r="M20" s="52"/>
      <c r="N20" s="52"/>
      <c r="O20" s="52"/>
      <c r="P20" s="52"/>
      <c r="Q20" s="52"/>
      <c r="S20" s="51">
        <v>16</v>
      </c>
      <c r="T20" s="52" t="s">
        <v>3060</v>
      </c>
      <c r="U20" s="52" t="s">
        <v>3100</v>
      </c>
      <c r="V20" s="52"/>
      <c r="W20" s="52" t="s">
        <v>3089</v>
      </c>
      <c r="X20" s="52" t="s">
        <v>3130</v>
      </c>
      <c r="Y20" s="69" t="s">
        <v>3160</v>
      </c>
      <c r="Z20" s="56" t="s">
        <v>3177</v>
      </c>
      <c r="AA20" s="59" t="s">
        <v>3197</v>
      </c>
      <c r="AB20" s="52"/>
      <c r="AC20" s="52"/>
    </row>
    <row r="21" spans="2:29" ht="13.8">
      <c r="H21" s="18">
        <v>17</v>
      </c>
      <c r="I21" s="50">
        <f t="shared" si="0"/>
        <v>0</v>
      </c>
      <c r="J21" s="18">
        <v>17</v>
      </c>
      <c r="K21" s="50" t="str">
        <f t="shared" si="1"/>
        <v>Nissan</v>
      </c>
      <c r="M21" s="52"/>
      <c r="N21" s="52"/>
      <c r="O21" s="52"/>
      <c r="P21" s="52"/>
      <c r="Q21" s="52"/>
      <c r="S21" s="51">
        <v>17</v>
      </c>
      <c r="T21" s="52" t="s">
        <v>3068</v>
      </c>
      <c r="U21" s="52" t="s">
        <v>279</v>
      </c>
      <c r="V21" s="52"/>
      <c r="W21" s="52" t="s">
        <v>3081</v>
      </c>
      <c r="X21" s="52" t="s">
        <v>3131</v>
      </c>
      <c r="Y21" s="69" t="s">
        <v>3161</v>
      </c>
      <c r="Z21" s="56" t="s">
        <v>3178</v>
      </c>
      <c r="AA21" s="58" t="s">
        <v>3198</v>
      </c>
      <c r="AB21" s="52"/>
      <c r="AC21" s="52"/>
    </row>
    <row r="22" spans="2:29" ht="13.8">
      <c r="B22" s="51"/>
      <c r="C22" s="52" t="s">
        <v>3039</v>
      </c>
      <c r="D22" s="52"/>
      <c r="E22" s="52"/>
      <c r="F22" s="52"/>
      <c r="H22" s="18">
        <v>18</v>
      </c>
      <c r="I22" s="50">
        <f t="shared" si="0"/>
        <v>0</v>
      </c>
      <c r="J22" s="18">
        <v>18</v>
      </c>
      <c r="K22" s="50" t="str">
        <f t="shared" si="1"/>
        <v>Suzuki</v>
      </c>
      <c r="M22" s="52"/>
      <c r="N22" s="52"/>
      <c r="O22" s="52"/>
      <c r="P22" s="52"/>
      <c r="Q22" s="52"/>
      <c r="S22" s="51">
        <v>18</v>
      </c>
      <c r="T22" s="52" t="s">
        <v>3070</v>
      </c>
      <c r="U22" s="52" t="s">
        <v>281</v>
      </c>
      <c r="V22" s="52"/>
      <c r="W22" s="52" t="s">
        <v>3088</v>
      </c>
      <c r="X22" s="52" t="s">
        <v>3129</v>
      </c>
      <c r="Y22" s="52"/>
      <c r="Z22" s="59" t="s">
        <v>3179</v>
      </c>
      <c r="AA22" s="59" t="s">
        <v>3199</v>
      </c>
      <c r="AB22" s="52"/>
      <c r="AC22" s="52"/>
    </row>
    <row r="23" spans="2:29" ht="13.8">
      <c r="B23" s="51">
        <v>1</v>
      </c>
      <c r="C23" s="52" t="s">
        <v>3031</v>
      </c>
      <c r="D23" s="52" t="s">
        <v>8134</v>
      </c>
      <c r="E23" s="52" t="s">
        <v>8204</v>
      </c>
      <c r="F23" s="52" t="s">
        <v>8141</v>
      </c>
      <c r="H23" s="18">
        <v>19</v>
      </c>
      <c r="I23" s="50">
        <f t="shared" si="0"/>
        <v>0</v>
      </c>
      <c r="J23" s="18">
        <v>19</v>
      </c>
      <c r="K23" s="50" t="str">
        <f t="shared" si="1"/>
        <v>Toyota</v>
      </c>
      <c r="S23" s="51">
        <v>19</v>
      </c>
      <c r="T23" s="52"/>
      <c r="U23" s="52" t="s">
        <v>276</v>
      </c>
      <c r="V23" s="52"/>
      <c r="W23" s="52" t="s">
        <v>3082</v>
      </c>
      <c r="X23" s="52" t="s">
        <v>3125</v>
      </c>
      <c r="Y23" s="52"/>
      <c r="Z23" s="59" t="s">
        <v>3180</v>
      </c>
      <c r="AA23" s="9"/>
      <c r="AB23" s="52"/>
      <c r="AC23" s="52"/>
    </row>
    <row r="24" spans="2:29" ht="13.8">
      <c r="B24" s="51">
        <v>2</v>
      </c>
      <c r="C24" s="52" t="s">
        <v>5324</v>
      </c>
      <c r="D24" s="52" t="s">
        <v>8135</v>
      </c>
      <c r="E24" s="52" t="s">
        <v>3119</v>
      </c>
      <c r="F24" s="52" t="s">
        <v>8142</v>
      </c>
      <c r="H24" s="18">
        <v>20</v>
      </c>
      <c r="I24" s="50">
        <f t="shared" si="0"/>
        <v>0</v>
      </c>
      <c r="J24" s="18">
        <v>20</v>
      </c>
      <c r="K24" s="50" t="str">
        <f t="shared" si="1"/>
        <v>Wuling</v>
      </c>
      <c r="S24" s="51">
        <v>20</v>
      </c>
      <c r="T24" s="52"/>
      <c r="U24" s="52" t="s">
        <v>3097</v>
      </c>
      <c r="V24" s="52"/>
      <c r="W24" s="52"/>
      <c r="X24" s="52"/>
      <c r="Y24" s="52"/>
      <c r="Z24" s="59" t="s">
        <v>3181</v>
      </c>
      <c r="AA24" s="52"/>
      <c r="AB24" s="52"/>
      <c r="AC24" s="52"/>
    </row>
    <row r="25" spans="2:29">
      <c r="B25" s="51">
        <v>3</v>
      </c>
      <c r="C25" s="52" t="s">
        <v>8122</v>
      </c>
      <c r="D25" s="52" t="s">
        <v>8136</v>
      </c>
      <c r="E25" s="52" t="s">
        <v>3120</v>
      </c>
      <c r="F25" s="52" t="s">
        <v>8143</v>
      </c>
      <c r="H25" s="18">
        <v>21</v>
      </c>
      <c r="I25" s="50">
        <f t="shared" si="0"/>
        <v>0</v>
      </c>
      <c r="J25" s="18">
        <v>21</v>
      </c>
      <c r="K25" s="50">
        <f t="shared" si="1"/>
        <v>0</v>
      </c>
      <c r="S25" s="51">
        <v>21</v>
      </c>
      <c r="T25" s="52"/>
      <c r="U25" s="52"/>
      <c r="V25" s="52"/>
      <c r="W25" s="52"/>
      <c r="X25" s="52"/>
      <c r="Y25" s="52"/>
      <c r="Z25" s="1"/>
      <c r="AA25" s="52"/>
      <c r="AB25" s="52"/>
      <c r="AC25" s="52"/>
    </row>
    <row r="26" spans="2:29" ht="13.8">
      <c r="B26" s="51">
        <v>4</v>
      </c>
      <c r="C26" s="52" t="s">
        <v>8123</v>
      </c>
      <c r="D26" s="52" t="s">
        <v>8137</v>
      </c>
      <c r="E26" s="52" t="s">
        <v>3121</v>
      </c>
      <c r="F26" s="52" t="s">
        <v>8144</v>
      </c>
      <c r="H26" s="18">
        <v>22</v>
      </c>
      <c r="I26" s="50">
        <f t="shared" si="0"/>
        <v>0</v>
      </c>
      <c r="J26" s="18">
        <v>22</v>
      </c>
      <c r="K26" s="50">
        <f t="shared" si="1"/>
        <v>0</v>
      </c>
      <c r="S26" s="51">
        <v>22</v>
      </c>
      <c r="T26" s="52"/>
      <c r="U26" s="52"/>
      <c r="V26" s="52"/>
      <c r="W26" s="52"/>
      <c r="X26" s="52"/>
      <c r="Y26" s="52"/>
      <c r="Z26" s="52"/>
      <c r="AA26" s="52"/>
      <c r="AB26" s="52"/>
      <c r="AC26" s="52"/>
    </row>
    <row r="27" spans="2:29">
      <c r="B27" s="51">
        <v>5</v>
      </c>
      <c r="C27" s="52" t="s">
        <v>3032</v>
      </c>
      <c r="D27" s="52" t="s">
        <v>8138</v>
      </c>
      <c r="E27" s="52"/>
      <c r="F27" s="52"/>
      <c r="H27" s="18">
        <v>23</v>
      </c>
      <c r="I27" s="50" t="str">
        <f t="shared" si="0"/>
        <v xml:space="preserve"> </v>
      </c>
      <c r="J27" s="18">
        <v>23</v>
      </c>
      <c r="K27" s="50">
        <f t="shared" si="1"/>
        <v>0</v>
      </c>
      <c r="S27" s="51">
        <v>23</v>
      </c>
      <c r="T27" s="52"/>
      <c r="U27" s="52"/>
      <c r="V27" s="52"/>
      <c r="W27" s="52"/>
      <c r="X27" s="52"/>
      <c r="Y27" s="52"/>
      <c r="Z27" s="1"/>
      <c r="AA27" s="52"/>
      <c r="AB27" s="52"/>
      <c r="AC27" s="52"/>
    </row>
    <row r="28" spans="2:29">
      <c r="B28" s="51">
        <v>6</v>
      </c>
      <c r="C28" s="52" t="s">
        <v>3033</v>
      </c>
      <c r="D28" s="52" t="s">
        <v>8140</v>
      </c>
      <c r="E28" s="52"/>
      <c r="F28" s="52"/>
      <c r="S28" s="51">
        <v>24</v>
      </c>
      <c r="T28" s="52"/>
      <c r="U28" s="52"/>
      <c r="V28" s="52"/>
      <c r="W28" s="52"/>
      <c r="X28" s="52"/>
      <c r="Y28" s="52"/>
      <c r="Z28" s="1"/>
      <c r="AA28" s="52"/>
      <c r="AB28" s="52"/>
      <c r="AC28" s="52"/>
    </row>
    <row r="29" spans="2:29">
      <c r="B29" s="51">
        <v>7</v>
      </c>
      <c r="C29" s="52" t="s">
        <v>3034</v>
      </c>
      <c r="D29" s="52" t="s">
        <v>8139</v>
      </c>
      <c r="E29" s="52"/>
      <c r="F29" s="52"/>
      <c r="S29" s="51">
        <v>25</v>
      </c>
      <c r="T29" s="52"/>
      <c r="U29" s="52"/>
      <c r="V29" s="52"/>
      <c r="W29" s="52"/>
      <c r="X29" s="52"/>
      <c r="Y29" s="52"/>
      <c r="Z29" s="1"/>
      <c r="AA29" s="52"/>
      <c r="AB29" s="52"/>
      <c r="AC29" s="52"/>
    </row>
    <row r="31" spans="2:29">
      <c r="C31" s="50" t="str">
        <f>IF('Home Int'!$C$91="Showroom Mobil Bekas","SRB",IF('Home Int'!$C$91="Karyawan Internal","KIN",IF('Home Int'!$C$91="Captive Internal","CIN",IF('Home Ext'!$C$55="Captive External","CEX",IF('Home Ext'!$C$55="Wira Agency Retail","WAR",IF('Home Ext'!C55="Wira Bisnis","WBS","OTH"))))))</f>
        <v>OTH</v>
      </c>
      <c r="E31" s="50" t="str">
        <f>'UC Ext'!$I$6</f>
        <v>Commercial</v>
      </c>
      <c r="F31" s="50" t="s">
        <v>5336</v>
      </c>
    </row>
    <row r="32" spans="2:29">
      <c r="C32" s="50" t="str">
        <f>IF('Home Ext'!$C$95="Refinancing / Dana Tunai","DTN",IF('Home Ext'!$C$95="Pembiayaan Mobil Bekas","UCF",IF('Home Ext'!$C$95="Pembiayaan Emas / Logam Mulia","LMF",IF('Home Ext'!$C$95="Pembiayaan Mobil Baru","NCF",""))))</f>
        <v/>
      </c>
      <c r="E32" s="50" t="str">
        <f>IF(C14="Refinancing / Dana Tunai","TLO All Tenor","Comprehensive All Tenor")</f>
        <v>Comprehensive All Tenor</v>
      </c>
      <c r="F32" s="50" t="s">
        <v>5337</v>
      </c>
    </row>
    <row r="33" spans="2:15">
      <c r="E33" s="50" t="str">
        <f>IF(E31="Passenger","Comprehensive 1 tahun","")</f>
        <v/>
      </c>
      <c r="F33" s="50" t="s">
        <v>5338</v>
      </c>
    </row>
    <row r="34" spans="2:15">
      <c r="F34" s="50" t="s">
        <v>5339</v>
      </c>
      <c r="O34" s="50" t="s">
        <v>8106</v>
      </c>
    </row>
    <row r="35" spans="2:15">
      <c r="F35" s="50" t="s">
        <v>5340</v>
      </c>
      <c r="O35" s="50" t="s">
        <v>8107</v>
      </c>
    </row>
    <row r="36" spans="2:15">
      <c r="F36" s="50" t="s">
        <v>5349</v>
      </c>
      <c r="O36" s="50" t="s">
        <v>8108</v>
      </c>
    </row>
    <row r="37" spans="2:15">
      <c r="F37" s="50" t="s">
        <v>5341</v>
      </c>
      <c r="O37" s="50" t="s">
        <v>8109</v>
      </c>
    </row>
    <row r="38" spans="2:15">
      <c r="F38" s="50" t="s">
        <v>5342</v>
      </c>
      <c r="O38" s="50" t="s">
        <v>8110</v>
      </c>
    </row>
    <row r="39" spans="2:15">
      <c r="F39" s="50" t="s">
        <v>5344</v>
      </c>
    </row>
    <row r="40" spans="2:15">
      <c r="F40" s="50" t="s">
        <v>5343</v>
      </c>
    </row>
    <row r="41" spans="2:15">
      <c r="F41" s="50" t="s">
        <v>5345</v>
      </c>
      <c r="H41" s="245"/>
      <c r="I41" s="245"/>
      <c r="J41" s="246"/>
      <c r="K41" s="246"/>
    </row>
    <row r="42" spans="2:15">
      <c r="F42" s="50" t="s">
        <v>5347</v>
      </c>
      <c r="H42" s="246"/>
      <c r="I42" s="246"/>
      <c r="J42" s="246"/>
      <c r="K42" s="246"/>
    </row>
    <row r="43" spans="2:15">
      <c r="F43" s="50" t="s">
        <v>5346</v>
      </c>
      <c r="H43" s="246"/>
      <c r="I43" s="246"/>
      <c r="J43" s="246"/>
      <c r="K43" s="246"/>
    </row>
    <row r="44" spans="2:15">
      <c r="F44" s="50" t="s">
        <v>5348</v>
      </c>
      <c r="H44" s="246"/>
      <c r="I44" s="246"/>
      <c r="J44" s="246"/>
      <c r="K44" s="246"/>
    </row>
    <row r="45" spans="2:15">
      <c r="C45" s="9">
        <f>IF('Home Int'!$O$15="Perorangan (Non Wiraswasta)",1,IF('Home Int'!$O$15="Perorangan (Wiraswasta)",2,3))</f>
        <v>1</v>
      </c>
      <c r="D45" s="50">
        <v>1</v>
      </c>
      <c r="E45" s="50">
        <v>2</v>
      </c>
      <c r="F45" s="50">
        <v>3</v>
      </c>
      <c r="H45" s="246"/>
      <c r="I45" s="246"/>
      <c r="J45" s="246"/>
      <c r="K45" s="246"/>
    </row>
    <row r="46" spans="2:15">
      <c r="B46" s="6"/>
      <c r="D46" s="273" t="s">
        <v>8212</v>
      </c>
      <c r="E46" s="273" t="s">
        <v>8213</v>
      </c>
      <c r="F46" s="273" t="s">
        <v>8210</v>
      </c>
      <c r="H46" s="246"/>
      <c r="I46" s="246"/>
      <c r="J46" s="246"/>
      <c r="K46" s="246"/>
    </row>
    <row r="47" spans="2:15">
      <c r="B47" s="6">
        <v>1</v>
      </c>
      <c r="C47" s="50" t="str">
        <f>IFERROR(HLOOKUP($C$45,$D$45:$F$56,2+B47,0)," ")</f>
        <v>KTP Debitur</v>
      </c>
      <c r="D47" s="6" t="s">
        <v>8214</v>
      </c>
      <c r="E47" s="6" t="s">
        <v>8214</v>
      </c>
      <c r="F47" s="6" t="s">
        <v>8223</v>
      </c>
      <c r="H47" s="246"/>
      <c r="I47" s="246"/>
      <c r="J47" s="246"/>
      <c r="K47" s="246"/>
    </row>
    <row r="48" spans="2:15">
      <c r="B48" s="6">
        <v>2</v>
      </c>
      <c r="C48" s="50" t="str">
        <f t="shared" ref="C48:C56" si="2">IFERROR(HLOOKUP($C$45,$D$45:$F$56,2+B48,0)," ")</f>
        <v>KTP Pasangan</v>
      </c>
      <c r="D48" s="6" t="s">
        <v>8215</v>
      </c>
      <c r="E48" s="6" t="s">
        <v>8215</v>
      </c>
      <c r="F48" s="6" t="s">
        <v>8224</v>
      </c>
      <c r="H48" s="246"/>
      <c r="I48" s="246"/>
      <c r="J48" s="246"/>
      <c r="K48" s="246"/>
    </row>
    <row r="49" spans="2:7">
      <c r="B49" s="6">
        <v>3</v>
      </c>
      <c r="C49" s="50" t="str">
        <f t="shared" si="2"/>
        <v>Kartu Keluarga</v>
      </c>
      <c r="D49" s="6" t="s">
        <v>8216</v>
      </c>
      <c r="E49" s="6" t="s">
        <v>8216</v>
      </c>
      <c r="F49" s="6" t="s">
        <v>8225</v>
      </c>
    </row>
    <row r="50" spans="2:7">
      <c r="B50" s="6">
        <v>4</v>
      </c>
      <c r="C50" s="50" t="str">
        <f t="shared" si="2"/>
        <v>NPWP</v>
      </c>
      <c r="D50" s="6" t="s">
        <v>8217</v>
      </c>
      <c r="E50" s="6" t="s">
        <v>8217</v>
      </c>
      <c r="F50" s="6" t="s">
        <v>8229</v>
      </c>
    </row>
    <row r="51" spans="2:7">
      <c r="B51" s="6">
        <v>5</v>
      </c>
      <c r="C51" s="50" t="str">
        <f t="shared" si="2"/>
        <v>Bukti Kepemilikan Rumah</v>
      </c>
      <c r="D51" s="6" t="s">
        <v>8218</v>
      </c>
      <c r="E51" s="6" t="s">
        <v>8218</v>
      </c>
      <c r="F51" s="6" t="s">
        <v>8230</v>
      </c>
    </row>
    <row r="52" spans="2:7">
      <c r="B52" s="6">
        <v>6</v>
      </c>
      <c r="C52" s="50" t="str">
        <f t="shared" si="2"/>
        <v>Rek Koran 3 bulan terakhir</v>
      </c>
      <c r="D52" s="6" t="s">
        <v>8219</v>
      </c>
      <c r="E52" s="6" t="s">
        <v>8219</v>
      </c>
      <c r="F52" s="6" t="s">
        <v>8228</v>
      </c>
    </row>
    <row r="53" spans="2:7">
      <c r="B53" s="6">
        <v>7</v>
      </c>
      <c r="C53" s="50" t="str">
        <f t="shared" si="2"/>
        <v>Slip Gaji</v>
      </c>
      <c r="D53" s="6" t="s">
        <v>8220</v>
      </c>
      <c r="E53" s="6" t="s">
        <v>8222</v>
      </c>
      <c r="F53" s="6" t="s">
        <v>8231</v>
      </c>
    </row>
    <row r="54" spans="2:7">
      <c r="B54" s="6">
        <v>8</v>
      </c>
      <c r="C54" s="50" t="str">
        <f t="shared" si="2"/>
        <v>Rek Koran 3 bulan terakhir/Bon/Faktur Penjualan</v>
      </c>
      <c r="D54" s="6" t="str">
        <f>IF($C$74="Pasangan Bekerja dan memiliki penghasilan","Rek Koran 3 bulan terakhir","Rek Koran 3 bulan terakhir/Bon/Faktur Penjualan")</f>
        <v>Rek Koran 3 bulan terakhir/Bon/Faktur Penjualan</v>
      </c>
      <c r="E54" s="6" t="str">
        <f>IF($C$74="Pasangan Bekerja dan memiliki penghasilan","Rek Koran 3 bulan terakhir","Rek Koran 3 bulan terakhir/Bon/Faktur Penjualan")</f>
        <v>Rek Koran 3 bulan terakhir/Bon/Faktur Penjualan</v>
      </c>
      <c r="F54" s="6" t="s">
        <v>8226</v>
      </c>
    </row>
    <row r="55" spans="2:7">
      <c r="B55" s="6">
        <v>9</v>
      </c>
      <c r="C55" s="50" t="str">
        <f t="shared" si="2"/>
        <v>Legalitas/Bukti Usaha</v>
      </c>
      <c r="D55" s="6" t="str">
        <f>IF($C$74="Pasangan Bekerja dan memiliki penghasilan","Slip Gaji","Legalitas/Bukti Usaha")</f>
        <v>Legalitas/Bukti Usaha</v>
      </c>
      <c r="E55" s="6" t="str">
        <f>IF($C$74="Pasangan Bekerja dan memiliki penghasilan","Slip Gaji","Legalitas/Bukti Usaha")</f>
        <v>Legalitas/Bukti Usaha</v>
      </c>
      <c r="F55" s="6" t="s">
        <v>8227</v>
      </c>
    </row>
    <row r="56" spans="2:7">
      <c r="B56" s="6">
        <v>10</v>
      </c>
      <c r="C56" s="50">
        <f t="shared" si="2"/>
        <v>0</v>
      </c>
      <c r="D56" s="6"/>
      <c r="E56" s="6"/>
      <c r="F56" s="6"/>
    </row>
    <row r="57" spans="2:7">
      <c r="B57" s="6"/>
      <c r="C57" s="6"/>
      <c r="D57" s="6"/>
      <c r="F57" s="6"/>
      <c r="G57" s="6"/>
    </row>
    <row r="58" spans="2:7">
      <c r="B58" s="6"/>
      <c r="C58" s="6"/>
      <c r="D58" s="6"/>
      <c r="F58" s="6"/>
      <c r="G58" s="6"/>
    </row>
    <row r="59" spans="2:7">
      <c r="B59" s="6"/>
      <c r="C59" s="6"/>
      <c r="D59" s="6"/>
      <c r="F59" s="6"/>
      <c r="G59" s="6"/>
    </row>
    <row r="60" spans="2:7">
      <c r="B60" s="6"/>
      <c r="F60" s="6"/>
      <c r="G60" s="6"/>
    </row>
    <row r="61" spans="2:7">
      <c r="B61" s="6"/>
      <c r="F61" s="6"/>
      <c r="G61" s="6"/>
    </row>
    <row r="62" spans="2:7">
      <c r="B62" s="6"/>
      <c r="C62" s="6"/>
      <c r="D62" s="6"/>
      <c r="E62" s="6"/>
      <c r="F62" s="6"/>
      <c r="G62" s="6"/>
    </row>
    <row r="63" spans="2:7">
      <c r="B63" s="6"/>
      <c r="C63" s="6"/>
      <c r="D63" s="6"/>
      <c r="E63" s="6"/>
      <c r="F63" s="6"/>
      <c r="G63" s="6"/>
    </row>
    <row r="64" spans="2:7">
      <c r="B64" s="6"/>
      <c r="C64" s="6"/>
      <c r="D64" s="6"/>
      <c r="E64" s="6"/>
      <c r="F64" s="6"/>
      <c r="G64" s="6"/>
    </row>
    <row r="65" spans="2:7">
      <c r="B65" s="6"/>
      <c r="C65" s="6"/>
      <c r="D65" s="6"/>
      <c r="E65" s="6"/>
      <c r="F65" s="6"/>
      <c r="G65" s="6"/>
    </row>
    <row r="66" spans="2:7">
      <c r="B66" s="6"/>
      <c r="C66" s="6"/>
      <c r="D66" s="6"/>
      <c r="E66" s="6"/>
      <c r="F66" s="6"/>
      <c r="G66" s="6"/>
    </row>
    <row r="67" spans="2:7">
      <c r="B67" s="6"/>
      <c r="D67" s="6"/>
      <c r="E67" s="6"/>
      <c r="F67" s="6"/>
      <c r="G67" s="6"/>
    </row>
    <row r="68" spans="2:7">
      <c r="B68" s="6">
        <v>1</v>
      </c>
      <c r="C68" s="3" t="str">
        <f>IF('Home Int'!$O$15="Badan Hukum Usaha"," ","Pasangan Bekerja dan memiliki penghasilan")</f>
        <v>Pasangan Bekerja dan memiliki penghasilan</v>
      </c>
      <c r="D68" s="50" t="s">
        <v>8263</v>
      </c>
      <c r="E68" s="3" t="str">
        <f>IF('Home Int'!$O$15="Badan Hukum Usaha"," ","Pasangan Bekerja dan memiliki penghasilan")</f>
        <v>Pasangan Bekerja dan memiliki penghasilan</v>
      </c>
      <c r="F68" s="6"/>
      <c r="G68" s="6"/>
    </row>
    <row r="69" spans="2:7">
      <c r="B69" s="6">
        <v>2</v>
      </c>
      <c r="C69" s="3" t="str">
        <f>IF('Home Int'!$O$15="Badan Hukum Usaha"," ","Pasangan memiliki usaha lainnya dan memiliki penghasilan")</f>
        <v>Pasangan memiliki usaha lainnya dan memiliki penghasilan</v>
      </c>
      <c r="D69" s="50" t="s">
        <v>8235</v>
      </c>
      <c r="E69" s="3" t="str">
        <f>IF('Home Int'!$O$15="Badan Hukum Usaha"," ","Pasangan memiliki usaha lainnya dan memiliki penghasilan")</f>
        <v>Pasangan memiliki usaha lainnya dan memiliki penghasilan</v>
      </c>
      <c r="F69" s="6"/>
      <c r="G69" s="6"/>
    </row>
    <row r="70" spans="2:7">
      <c r="B70" s="6">
        <v>3</v>
      </c>
      <c r="C70" s="3" t="str">
        <f>IF('Home Int'!$O$15="Badan Hukum Usaha"," ","Pasangan adalah profesional dan memiliki penghasilan")</f>
        <v>Pasangan adalah profesional dan memiliki penghasilan</v>
      </c>
      <c r="D70" s="50" t="s">
        <v>8262</v>
      </c>
      <c r="E70" s="3" t="str">
        <f>IF('Home Int'!$O$15="Badan Hukum Usaha"," ","Pasangan adalah profesional dan memiliki penghasilan")</f>
        <v>Pasangan adalah profesional dan memiliki penghasilan</v>
      </c>
      <c r="F70" s="6"/>
      <c r="G70" s="6"/>
    </row>
    <row r="71" spans="2:7">
      <c r="B71" s="6">
        <v>4</v>
      </c>
      <c r="C71" s="3" t="str">
        <f>IF('Home Int'!$O$15="Badan Hukum Usaha"," ","Tidak Ada")</f>
        <v>Tidak Ada</v>
      </c>
      <c r="D71" s="50" t="s">
        <v>8253</v>
      </c>
      <c r="E71" s="3" t="str">
        <f>IF('Home Int'!$O$15="Badan Hukum Usaha"," ","Tidak Ada")</f>
        <v>Tidak Ada</v>
      </c>
      <c r="F71" s="6"/>
      <c r="G71" s="6"/>
    </row>
    <row r="72" spans="2:7">
      <c r="B72" s="6"/>
      <c r="C72" s="6"/>
      <c r="D72" s="6"/>
      <c r="E72" s="6"/>
      <c r="F72" s="6"/>
      <c r="G72" s="6"/>
    </row>
    <row r="73" spans="2:7">
      <c r="B73" s="6"/>
      <c r="C73" s="6"/>
      <c r="D73" s="6"/>
      <c r="E73" s="6"/>
      <c r="F73" s="6"/>
      <c r="G73" s="6"/>
    </row>
    <row r="74" spans="2:7">
      <c r="B74" s="6"/>
      <c r="C74" s="6"/>
      <c r="D74" s="6"/>
      <c r="E74" s="6"/>
      <c r="F74" s="6"/>
      <c r="G74" s="6"/>
    </row>
    <row r="75" spans="2:7">
      <c r="B75" s="6"/>
      <c r="C75" s="6"/>
      <c r="D75" s="6"/>
      <c r="E75" s="6"/>
      <c r="F75" s="6"/>
      <c r="G75" s="6"/>
    </row>
    <row r="76" spans="2:7">
      <c r="B76" s="6"/>
      <c r="C76" s="6"/>
      <c r="D76" s="6"/>
      <c r="E76" s="6"/>
      <c r="F76" s="6"/>
      <c r="G76" s="6"/>
    </row>
  </sheetData>
  <mergeCells count="12">
    <mergeCell ref="AC2:AC3"/>
    <mergeCell ref="Y2:Y3"/>
    <mergeCell ref="Z2:Z3"/>
    <mergeCell ref="AA2:AA3"/>
    <mergeCell ref="AB2:AB3"/>
    <mergeCell ref="W2:W3"/>
    <mergeCell ref="X2:X3"/>
    <mergeCell ref="M3:R3"/>
    <mergeCell ref="S2:S3"/>
    <mergeCell ref="T2:T3"/>
    <mergeCell ref="U2:U3"/>
    <mergeCell ref="V2:V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FE062-40DD-4BEE-AF8B-53853C9C9902}">
  <sheetPr codeName="Sheet4"/>
  <dimension ref="A1:KJ323"/>
  <sheetViews>
    <sheetView topLeftCell="A18" workbookViewId="0">
      <selection activeCell="E24" sqref="E24"/>
    </sheetView>
  </sheetViews>
  <sheetFormatPr defaultColWidth="9.109375" defaultRowHeight="17.100000000000001" customHeight="1"/>
  <cols>
    <col min="1" max="1" width="4.6640625" style="275" customWidth="1"/>
    <col min="2" max="2" width="11.6640625" style="275" customWidth="1"/>
    <col min="3" max="3" width="36.109375" style="274" customWidth="1"/>
    <col min="4" max="4" width="15.6640625" style="274" customWidth="1"/>
    <col min="5" max="5" width="60.33203125" style="274" customWidth="1"/>
    <col min="6" max="6" width="15.6640625" style="274" customWidth="1"/>
    <col min="7" max="7" width="28" style="274" customWidth="1"/>
    <col min="8" max="8" width="40.33203125" style="274" customWidth="1"/>
    <col min="9" max="19" width="9.6640625" style="274" customWidth="1"/>
    <col min="20" max="22" width="9.109375" style="274"/>
    <col min="23" max="23" width="4.6640625" style="275" customWidth="1"/>
    <col min="24" max="35" width="11.6640625" style="274" customWidth="1"/>
    <col min="36" max="41" width="9.109375" style="274"/>
    <col min="42" max="64" width="5.6640625" style="274" customWidth="1"/>
    <col min="65" max="67" width="4.6640625" style="274" customWidth="1"/>
    <col min="68" max="68" width="25" style="274" customWidth="1"/>
    <col min="69" max="69" width="7" style="274" customWidth="1"/>
    <col min="70" max="70" width="20.33203125" style="274" customWidth="1"/>
    <col min="71" max="71" width="9.109375" style="274"/>
    <col min="72" max="220" width="4.6640625" style="297" customWidth="1"/>
    <col min="221" max="299" width="4.6640625" style="274" customWidth="1"/>
    <col min="300" max="16384" width="9.109375" style="274"/>
  </cols>
  <sheetData>
    <row r="1" spans="41:69" ht="17.100000000000001" hidden="1" customHeight="1"/>
    <row r="2" spans="41:69" ht="12" hidden="1" customHeight="1"/>
    <row r="3" spans="41:69" ht="12" hidden="1" customHeight="1"/>
    <row r="4" spans="41:69" ht="12" hidden="1" customHeight="1"/>
    <row r="5" spans="41:69" ht="12" hidden="1" customHeight="1"/>
    <row r="6" spans="41:69" ht="12" hidden="1" customHeight="1"/>
    <row r="7" spans="41:69" ht="12" hidden="1" customHeight="1"/>
    <row r="8" spans="41:69" ht="15" hidden="1" customHeight="1">
      <c r="AO8" s="274">
        <v>15</v>
      </c>
      <c r="AP8" s="12">
        <v>220</v>
      </c>
      <c r="AQ8" s="12">
        <v>221</v>
      </c>
      <c r="AR8" s="12">
        <v>222</v>
      </c>
      <c r="AS8" s="12">
        <v>223</v>
      </c>
      <c r="AT8" s="12"/>
      <c r="AU8" s="12"/>
      <c r="AV8" s="12"/>
      <c r="AW8" s="12"/>
      <c r="AX8" s="12"/>
      <c r="AY8" s="12"/>
      <c r="AZ8" s="12"/>
      <c r="BA8" s="12"/>
      <c r="BB8" s="12"/>
      <c r="BC8" s="12"/>
      <c r="BD8" s="12"/>
      <c r="BE8" s="12"/>
      <c r="BF8" s="12"/>
      <c r="BG8" s="12"/>
      <c r="BH8" s="12"/>
      <c r="BI8" s="12"/>
      <c r="BJ8" s="12"/>
      <c r="BK8" s="12"/>
      <c r="BL8" s="12"/>
      <c r="BP8" s="274" t="s">
        <v>8248</v>
      </c>
      <c r="BQ8" s="274">
        <v>15</v>
      </c>
    </row>
    <row r="9" spans="41:69" ht="15" hidden="1" customHeight="1">
      <c r="AO9" s="274">
        <v>14</v>
      </c>
      <c r="AP9" s="12">
        <v>214</v>
      </c>
      <c r="AQ9" s="12">
        <v>215</v>
      </c>
      <c r="AR9" s="12">
        <v>216</v>
      </c>
      <c r="AS9" s="12">
        <v>217</v>
      </c>
      <c r="AT9" s="12">
        <v>218</v>
      </c>
      <c r="AU9" s="12">
        <v>219</v>
      </c>
      <c r="AV9" s="12"/>
      <c r="AW9" s="12"/>
      <c r="AX9" s="12"/>
      <c r="AY9" s="12"/>
      <c r="AZ9" s="12"/>
      <c r="BA9" s="12"/>
      <c r="BB9" s="12"/>
      <c r="BC9" s="12"/>
      <c r="BD9" s="12"/>
      <c r="BE9" s="12"/>
      <c r="BF9" s="12"/>
      <c r="BG9" s="12"/>
      <c r="BH9" s="12"/>
      <c r="BI9" s="12"/>
      <c r="BJ9" s="12"/>
      <c r="BK9" s="12"/>
      <c r="BL9" s="12"/>
      <c r="BP9" s="274" t="s">
        <v>8282</v>
      </c>
      <c r="BQ9" s="274">
        <v>14</v>
      </c>
    </row>
    <row r="10" spans="41:69" ht="15" hidden="1" customHeight="1">
      <c r="AO10" s="274">
        <v>13</v>
      </c>
      <c r="AP10" s="12">
        <v>194</v>
      </c>
      <c r="AQ10" s="12">
        <v>195</v>
      </c>
      <c r="AR10" s="12">
        <v>196</v>
      </c>
      <c r="AS10" s="12">
        <v>197</v>
      </c>
      <c r="AT10" s="12">
        <v>198</v>
      </c>
      <c r="AU10" s="12">
        <v>199</v>
      </c>
      <c r="AV10" s="12">
        <v>200</v>
      </c>
      <c r="AW10" s="12">
        <v>201</v>
      </c>
      <c r="AX10" s="12">
        <v>202</v>
      </c>
      <c r="AY10" s="12">
        <v>203</v>
      </c>
      <c r="AZ10" s="12">
        <v>204</v>
      </c>
      <c r="BA10" s="12">
        <v>205</v>
      </c>
      <c r="BB10" s="12">
        <v>206</v>
      </c>
      <c r="BC10" s="12">
        <v>207</v>
      </c>
      <c r="BD10" s="12">
        <v>208</v>
      </c>
      <c r="BE10" s="12">
        <v>209</v>
      </c>
      <c r="BF10" s="12">
        <v>210</v>
      </c>
      <c r="BG10" s="12">
        <v>211</v>
      </c>
      <c r="BH10" s="12">
        <v>212</v>
      </c>
      <c r="BI10" s="12">
        <v>213</v>
      </c>
      <c r="BJ10" s="12"/>
      <c r="BK10" s="12"/>
      <c r="BL10" s="12"/>
      <c r="BP10" s="274" t="s">
        <v>5326</v>
      </c>
      <c r="BQ10" s="274">
        <v>13</v>
      </c>
    </row>
    <row r="11" spans="41:69" ht="15" hidden="1" customHeight="1">
      <c r="AO11" s="274">
        <v>12</v>
      </c>
      <c r="AP11" s="12">
        <v>172</v>
      </c>
      <c r="AQ11" s="12">
        <v>173</v>
      </c>
      <c r="AR11" s="12">
        <v>174</v>
      </c>
      <c r="AS11" s="12">
        <v>175</v>
      </c>
      <c r="AT11" s="12">
        <v>176</v>
      </c>
      <c r="AU11" s="12">
        <v>177</v>
      </c>
      <c r="AV11" s="12">
        <v>178</v>
      </c>
      <c r="AW11" s="12">
        <v>179</v>
      </c>
      <c r="AX11" s="12">
        <v>180</v>
      </c>
      <c r="AY11" s="12">
        <v>181</v>
      </c>
      <c r="AZ11" s="12">
        <v>182</v>
      </c>
      <c r="BA11" s="12">
        <v>183</v>
      </c>
      <c r="BB11" s="12">
        <v>184</v>
      </c>
      <c r="BC11" s="12">
        <v>185</v>
      </c>
      <c r="BD11" s="12">
        <v>186</v>
      </c>
      <c r="BE11" s="12">
        <v>187</v>
      </c>
      <c r="BF11" s="12">
        <v>188</v>
      </c>
      <c r="BG11" s="12">
        <v>189</v>
      </c>
      <c r="BH11" s="12">
        <v>190</v>
      </c>
      <c r="BI11" s="12">
        <v>191</v>
      </c>
      <c r="BJ11" s="12">
        <v>192</v>
      </c>
      <c r="BK11" s="12">
        <v>193</v>
      </c>
      <c r="BL11" s="12"/>
      <c r="BP11" s="274" t="s">
        <v>5327</v>
      </c>
      <c r="BQ11" s="274">
        <v>12</v>
      </c>
    </row>
    <row r="12" spans="41:69" ht="15" hidden="1" customHeight="1">
      <c r="AO12" s="274">
        <v>11</v>
      </c>
      <c r="AP12" s="12">
        <v>150</v>
      </c>
      <c r="AQ12" s="12">
        <v>151</v>
      </c>
      <c r="AR12" s="12">
        <v>152</v>
      </c>
      <c r="AS12" s="12">
        <v>153</v>
      </c>
      <c r="AT12" s="12">
        <v>154</v>
      </c>
      <c r="AU12" s="12">
        <v>155</v>
      </c>
      <c r="AV12" s="12">
        <v>156</v>
      </c>
      <c r="AW12" s="12">
        <v>157</v>
      </c>
      <c r="AX12" s="12">
        <v>158</v>
      </c>
      <c r="AY12" s="12">
        <v>159</v>
      </c>
      <c r="AZ12" s="12">
        <v>160</v>
      </c>
      <c r="BA12" s="12">
        <v>161</v>
      </c>
      <c r="BB12" s="12">
        <v>162</v>
      </c>
      <c r="BC12" s="12">
        <v>163</v>
      </c>
      <c r="BD12" s="12">
        <v>164</v>
      </c>
      <c r="BE12" s="12">
        <v>165</v>
      </c>
      <c r="BF12" s="12">
        <v>166</v>
      </c>
      <c r="BG12" s="12">
        <v>167</v>
      </c>
      <c r="BH12" s="12">
        <v>168</v>
      </c>
      <c r="BI12" s="12">
        <v>169</v>
      </c>
      <c r="BJ12" s="12">
        <v>170</v>
      </c>
      <c r="BK12" s="12">
        <v>171</v>
      </c>
      <c r="BL12" s="12"/>
      <c r="BP12" s="274" t="s">
        <v>5325</v>
      </c>
      <c r="BQ12" s="274">
        <v>11</v>
      </c>
    </row>
    <row r="13" spans="41:69" ht="15" hidden="1" customHeight="1">
      <c r="AO13" s="274">
        <v>10</v>
      </c>
      <c r="AP13" s="12">
        <v>128</v>
      </c>
      <c r="AQ13" s="12">
        <v>129</v>
      </c>
      <c r="AR13" s="12">
        <v>130</v>
      </c>
      <c r="AS13" s="12">
        <v>131</v>
      </c>
      <c r="AT13" s="12">
        <v>132</v>
      </c>
      <c r="AU13" s="12">
        <v>133</v>
      </c>
      <c r="AV13" s="12">
        <v>134</v>
      </c>
      <c r="AW13" s="12">
        <v>135</v>
      </c>
      <c r="AX13" s="12">
        <v>136</v>
      </c>
      <c r="AY13" s="12">
        <v>137</v>
      </c>
      <c r="AZ13" s="12">
        <v>138</v>
      </c>
      <c r="BA13" s="12">
        <v>139</v>
      </c>
      <c r="BB13" s="12">
        <v>140</v>
      </c>
      <c r="BC13" s="12">
        <v>141</v>
      </c>
      <c r="BD13" s="12">
        <v>142</v>
      </c>
      <c r="BE13" s="12">
        <v>143</v>
      </c>
      <c r="BF13" s="12">
        <v>144</v>
      </c>
      <c r="BG13" s="12">
        <v>145</v>
      </c>
      <c r="BH13" s="12">
        <v>146</v>
      </c>
      <c r="BI13" s="12">
        <v>147</v>
      </c>
      <c r="BJ13" s="12">
        <v>148</v>
      </c>
      <c r="BK13" s="12">
        <v>149</v>
      </c>
      <c r="BL13" s="12"/>
      <c r="BP13" s="274" t="s">
        <v>3051</v>
      </c>
      <c r="BQ13" s="274">
        <v>10</v>
      </c>
    </row>
    <row r="14" spans="41:69" ht="15" hidden="1" customHeight="1">
      <c r="AO14" s="274">
        <v>9</v>
      </c>
      <c r="AP14" s="12">
        <v>107</v>
      </c>
      <c r="AQ14" s="12">
        <v>108</v>
      </c>
      <c r="AR14" s="12">
        <v>109</v>
      </c>
      <c r="AS14" s="12">
        <v>110</v>
      </c>
      <c r="AT14" s="12">
        <v>111</v>
      </c>
      <c r="AU14" s="12">
        <v>112</v>
      </c>
      <c r="AV14" s="12">
        <v>113</v>
      </c>
      <c r="AW14" s="12">
        <v>114</v>
      </c>
      <c r="AX14" s="12">
        <v>115</v>
      </c>
      <c r="AY14" s="12">
        <v>116</v>
      </c>
      <c r="AZ14" s="12">
        <v>117</v>
      </c>
      <c r="BA14" s="12">
        <v>118</v>
      </c>
      <c r="BB14" s="12">
        <v>119</v>
      </c>
      <c r="BC14" s="12">
        <v>120</v>
      </c>
      <c r="BD14" s="12">
        <v>121</v>
      </c>
      <c r="BE14" s="12">
        <v>122</v>
      </c>
      <c r="BF14" s="12">
        <v>123</v>
      </c>
      <c r="BG14" s="12">
        <v>124</v>
      </c>
      <c r="BH14" s="12">
        <v>125</v>
      </c>
      <c r="BI14" s="12">
        <v>126</v>
      </c>
      <c r="BJ14" s="12">
        <v>127</v>
      </c>
      <c r="BK14" s="12"/>
      <c r="BL14" s="12"/>
      <c r="BP14" s="274" t="s">
        <v>3200</v>
      </c>
      <c r="BQ14" s="274">
        <v>9</v>
      </c>
    </row>
    <row r="15" spans="41:69" ht="15" hidden="1" customHeight="1">
      <c r="AO15" s="274">
        <v>8</v>
      </c>
      <c r="AP15" s="12">
        <v>100</v>
      </c>
      <c r="AQ15" s="12">
        <v>101</v>
      </c>
      <c r="AR15" s="12">
        <v>102</v>
      </c>
      <c r="AS15" s="12">
        <v>103</v>
      </c>
      <c r="AT15" s="12">
        <v>104</v>
      </c>
      <c r="AU15" s="12">
        <v>105</v>
      </c>
      <c r="AV15" s="12">
        <v>106</v>
      </c>
      <c r="AW15" s="12"/>
      <c r="AX15" s="12"/>
      <c r="AY15" s="12"/>
      <c r="AZ15" s="12"/>
      <c r="BA15" s="12"/>
      <c r="BB15" s="12"/>
      <c r="BC15" s="12"/>
      <c r="BD15" s="12"/>
      <c r="BE15" s="12"/>
      <c r="BF15" s="12"/>
      <c r="BG15" s="12"/>
      <c r="BH15" s="12"/>
      <c r="BI15" s="12"/>
      <c r="BJ15" s="12"/>
      <c r="BK15" s="12"/>
      <c r="BL15" s="12"/>
      <c r="BP15" s="274" t="s">
        <v>3201</v>
      </c>
      <c r="BQ15" s="274">
        <v>8</v>
      </c>
    </row>
    <row r="16" spans="41:69" ht="15" hidden="1" customHeight="1">
      <c r="AO16" s="274">
        <v>7</v>
      </c>
      <c r="AP16" s="12">
        <v>77</v>
      </c>
      <c r="AQ16" s="12">
        <v>78</v>
      </c>
      <c r="AR16" s="12">
        <v>79</v>
      </c>
      <c r="AS16" s="12">
        <v>80</v>
      </c>
      <c r="AT16" s="12">
        <v>81</v>
      </c>
      <c r="AU16" s="12">
        <v>82</v>
      </c>
      <c r="AV16" s="12">
        <v>83</v>
      </c>
      <c r="AW16" s="12">
        <v>84</v>
      </c>
      <c r="AX16" s="12">
        <v>85</v>
      </c>
      <c r="AY16" s="12">
        <v>86</v>
      </c>
      <c r="AZ16" s="12">
        <v>87</v>
      </c>
      <c r="BA16" s="12">
        <v>88</v>
      </c>
      <c r="BB16" s="12">
        <v>89</v>
      </c>
      <c r="BC16" s="12">
        <v>90</v>
      </c>
      <c r="BD16" s="12">
        <v>91</v>
      </c>
      <c r="BE16" s="12">
        <v>92</v>
      </c>
      <c r="BF16" s="12">
        <v>93</v>
      </c>
      <c r="BG16" s="12">
        <v>94</v>
      </c>
      <c r="BH16" s="12">
        <v>95</v>
      </c>
      <c r="BI16" s="12">
        <v>96</v>
      </c>
      <c r="BJ16" s="12">
        <v>97</v>
      </c>
      <c r="BK16" s="12">
        <v>98</v>
      </c>
      <c r="BL16" s="12">
        <v>99</v>
      </c>
      <c r="BP16" s="274" t="s">
        <v>8196</v>
      </c>
      <c r="BQ16" s="274">
        <v>7</v>
      </c>
    </row>
    <row r="17" spans="1:296" ht="15" hidden="1" customHeight="1">
      <c r="AO17" s="274">
        <v>6</v>
      </c>
      <c r="AP17" s="12">
        <v>57</v>
      </c>
      <c r="AQ17" s="12">
        <v>58</v>
      </c>
      <c r="AR17" s="12">
        <v>59</v>
      </c>
      <c r="AS17" s="12">
        <v>60</v>
      </c>
      <c r="AT17" s="12">
        <v>61</v>
      </c>
      <c r="AU17" s="12">
        <v>62</v>
      </c>
      <c r="AV17" s="12">
        <v>63</v>
      </c>
      <c r="AW17" s="12">
        <v>64</v>
      </c>
      <c r="AX17" s="12">
        <v>65</v>
      </c>
      <c r="AY17" s="12">
        <v>66</v>
      </c>
      <c r="AZ17" s="12">
        <v>67</v>
      </c>
      <c r="BA17" s="12">
        <v>68</v>
      </c>
      <c r="BB17" s="12">
        <v>69</v>
      </c>
      <c r="BC17" s="12">
        <v>70</v>
      </c>
      <c r="BD17" s="12">
        <v>71</v>
      </c>
      <c r="BE17" s="12">
        <v>72</v>
      </c>
      <c r="BF17" s="12">
        <v>73</v>
      </c>
      <c r="BG17" s="12">
        <v>74</v>
      </c>
      <c r="BH17" s="12">
        <v>75</v>
      </c>
      <c r="BI17" s="12">
        <v>76</v>
      </c>
      <c r="BJ17" s="12"/>
      <c r="BK17" s="12"/>
      <c r="BL17" s="12"/>
      <c r="BP17" s="274" t="s">
        <v>3050</v>
      </c>
      <c r="BQ17" s="274">
        <v>6</v>
      </c>
      <c r="DV17" s="304"/>
      <c r="DW17" s="304"/>
      <c r="DX17" s="304"/>
      <c r="DY17" s="304"/>
      <c r="DZ17" s="304"/>
      <c r="EA17" s="304"/>
      <c r="EB17" s="304"/>
      <c r="EC17" s="304"/>
      <c r="ED17" s="304"/>
      <c r="EE17" s="304"/>
      <c r="EF17" s="304"/>
      <c r="EG17" s="304"/>
      <c r="EH17" s="304"/>
      <c r="EI17" s="304"/>
      <c r="EJ17" s="304"/>
      <c r="EK17" s="304"/>
      <c r="EL17" s="304"/>
      <c r="EM17" s="304"/>
      <c r="EN17" s="304"/>
      <c r="EO17" s="304"/>
      <c r="EP17" s="304"/>
      <c r="EQ17" s="304"/>
      <c r="ER17" s="304"/>
      <c r="ES17" s="304"/>
      <c r="ET17" s="304"/>
      <c r="EU17" s="304"/>
      <c r="EV17" s="304"/>
      <c r="EW17" s="304"/>
      <c r="EX17" s="304"/>
      <c r="EY17" s="304"/>
      <c r="EZ17" s="304"/>
      <c r="FA17" s="304"/>
      <c r="FB17" s="304"/>
      <c r="FC17" s="304"/>
      <c r="FD17" s="304"/>
      <c r="FE17" s="304"/>
      <c r="FF17" s="304"/>
      <c r="FG17" s="304"/>
      <c r="FH17" s="304"/>
      <c r="FI17" s="304"/>
      <c r="FJ17" s="304"/>
      <c r="FK17" s="304"/>
      <c r="FL17" s="304"/>
      <c r="FM17" s="304"/>
      <c r="FN17" s="304"/>
      <c r="FO17" s="304"/>
      <c r="FP17" s="304"/>
      <c r="FQ17" s="304"/>
      <c r="FR17" s="304"/>
      <c r="FS17" s="304"/>
      <c r="FT17" s="304"/>
      <c r="FU17" s="304"/>
      <c r="FV17" s="304"/>
      <c r="FW17" s="304"/>
      <c r="FX17" s="304"/>
      <c r="FY17" s="304"/>
      <c r="FZ17" s="304"/>
      <c r="GA17" s="304"/>
      <c r="GB17" s="304"/>
      <c r="GC17" s="304"/>
      <c r="GD17" s="304"/>
      <c r="GE17" s="304"/>
      <c r="GF17" s="304"/>
      <c r="GG17" s="304"/>
      <c r="GH17" s="304"/>
      <c r="GI17" s="304"/>
      <c r="GJ17" s="304"/>
      <c r="GK17" s="304"/>
      <c r="GL17" s="304"/>
      <c r="GM17" s="304"/>
      <c r="GN17" s="304"/>
      <c r="GO17" s="304"/>
      <c r="GP17" s="304"/>
      <c r="GQ17" s="304"/>
      <c r="GR17" s="304"/>
      <c r="GS17" s="304"/>
      <c r="GT17" s="304"/>
      <c r="GU17" s="304"/>
      <c r="GV17" s="304"/>
      <c r="GW17" s="304"/>
      <c r="GX17" s="304"/>
      <c r="GY17" s="304"/>
      <c r="GZ17" s="304"/>
      <c r="HA17" s="304"/>
      <c r="HB17" s="304"/>
      <c r="HC17" s="304"/>
      <c r="HD17" s="304"/>
      <c r="HE17" s="304"/>
      <c r="HF17" s="304"/>
      <c r="HG17" s="304"/>
      <c r="HH17" s="304"/>
      <c r="HI17" s="304"/>
      <c r="HJ17" s="304"/>
      <c r="HK17" s="304"/>
      <c r="HL17" s="304"/>
      <c r="HM17" s="304"/>
      <c r="HN17" s="304"/>
      <c r="HO17" s="304"/>
      <c r="HP17" s="304"/>
      <c r="HQ17" s="304"/>
      <c r="HR17" s="304"/>
      <c r="HS17" s="304"/>
      <c r="HT17" s="304"/>
      <c r="HU17" s="304"/>
      <c r="HV17" s="304"/>
      <c r="HW17" s="304"/>
      <c r="HX17" s="304"/>
      <c r="HY17" s="304"/>
      <c r="HZ17" s="304"/>
      <c r="IA17" s="304"/>
      <c r="IB17" s="304"/>
      <c r="IC17" s="304"/>
      <c r="ID17" s="304"/>
      <c r="IE17" s="304"/>
      <c r="IF17" s="304"/>
      <c r="IG17" s="304"/>
      <c r="IH17" s="304"/>
      <c r="II17" s="304"/>
      <c r="IJ17" s="304"/>
      <c r="IK17" s="304"/>
      <c r="IL17" s="304"/>
      <c r="IM17" s="304"/>
      <c r="IN17" s="304"/>
      <c r="IO17" s="304"/>
      <c r="IP17" s="304"/>
      <c r="IQ17" s="304"/>
      <c r="IR17" s="304"/>
      <c r="IS17" s="304"/>
      <c r="IT17" s="304"/>
      <c r="IU17" s="304"/>
      <c r="IV17" s="304"/>
      <c r="IW17" s="304"/>
      <c r="IX17" s="304"/>
      <c r="IY17" s="304"/>
      <c r="IZ17" s="304"/>
      <c r="JA17" s="304"/>
      <c r="JB17" s="304"/>
      <c r="JC17" s="304"/>
    </row>
    <row r="18" spans="1:296" ht="15" customHeight="1">
      <c r="B18" s="275">
        <v>1</v>
      </c>
      <c r="C18" s="274">
        <f>B18+1</f>
        <v>2</v>
      </c>
      <c r="D18" s="275">
        <f>C18+1</f>
        <v>3</v>
      </c>
      <c r="E18" s="275">
        <f t="shared" ref="E18:AK18" si="0">D18+1</f>
        <v>4</v>
      </c>
      <c r="F18" s="275">
        <f t="shared" si="0"/>
        <v>5</v>
      </c>
      <c r="G18" s="275">
        <f t="shared" si="0"/>
        <v>6</v>
      </c>
      <c r="H18" s="275">
        <f t="shared" si="0"/>
        <v>7</v>
      </c>
      <c r="I18" s="275">
        <f t="shared" si="0"/>
        <v>8</v>
      </c>
      <c r="J18" s="275">
        <f t="shared" si="0"/>
        <v>9</v>
      </c>
      <c r="K18" s="275">
        <f t="shared" si="0"/>
        <v>10</v>
      </c>
      <c r="L18" s="275">
        <f t="shared" si="0"/>
        <v>11</v>
      </c>
      <c r="M18" s="275">
        <f t="shared" si="0"/>
        <v>12</v>
      </c>
      <c r="N18" s="275">
        <f t="shared" si="0"/>
        <v>13</v>
      </c>
      <c r="O18" s="275">
        <f t="shared" si="0"/>
        <v>14</v>
      </c>
      <c r="P18" s="275">
        <f t="shared" si="0"/>
        <v>15</v>
      </c>
      <c r="Q18" s="275">
        <f t="shared" si="0"/>
        <v>16</v>
      </c>
      <c r="R18" s="275">
        <f t="shared" si="0"/>
        <v>17</v>
      </c>
      <c r="S18" s="275">
        <f t="shared" si="0"/>
        <v>18</v>
      </c>
      <c r="T18" s="275">
        <f t="shared" si="0"/>
        <v>19</v>
      </c>
      <c r="U18" s="275">
        <f t="shared" si="0"/>
        <v>20</v>
      </c>
      <c r="V18" s="275">
        <f t="shared" si="0"/>
        <v>21</v>
      </c>
      <c r="W18" s="275">
        <f t="shared" si="0"/>
        <v>22</v>
      </c>
      <c r="X18" s="275">
        <f t="shared" si="0"/>
        <v>23</v>
      </c>
      <c r="Y18" s="275">
        <f t="shared" si="0"/>
        <v>24</v>
      </c>
      <c r="Z18" s="275">
        <f t="shared" si="0"/>
        <v>25</v>
      </c>
      <c r="AA18" s="275">
        <f t="shared" si="0"/>
        <v>26</v>
      </c>
      <c r="AB18" s="275">
        <f t="shared" si="0"/>
        <v>27</v>
      </c>
      <c r="AC18" s="275">
        <f t="shared" si="0"/>
        <v>28</v>
      </c>
      <c r="AD18" s="275">
        <f t="shared" si="0"/>
        <v>29</v>
      </c>
      <c r="AE18" s="275">
        <f t="shared" si="0"/>
        <v>30</v>
      </c>
      <c r="AF18" s="275">
        <f t="shared" si="0"/>
        <v>31</v>
      </c>
      <c r="AG18" s="275">
        <f t="shared" si="0"/>
        <v>32</v>
      </c>
      <c r="AH18" s="275">
        <f t="shared" si="0"/>
        <v>33</v>
      </c>
      <c r="AI18" s="275">
        <f t="shared" si="0"/>
        <v>34</v>
      </c>
      <c r="AJ18" s="275">
        <f t="shared" si="0"/>
        <v>35</v>
      </c>
      <c r="AK18" s="275">
        <f t="shared" si="0"/>
        <v>36</v>
      </c>
      <c r="AO18" s="274">
        <v>5</v>
      </c>
      <c r="AP18" s="12">
        <v>51</v>
      </c>
      <c r="AQ18" s="12">
        <v>52</v>
      </c>
      <c r="AR18" s="12">
        <v>53</v>
      </c>
      <c r="AS18" s="12">
        <v>54</v>
      </c>
      <c r="AT18" s="12">
        <v>55</v>
      </c>
      <c r="AU18" s="12">
        <v>56</v>
      </c>
      <c r="AV18" s="12"/>
      <c r="AW18" s="12"/>
      <c r="AX18" s="12"/>
      <c r="AY18" s="12"/>
      <c r="AZ18" s="12"/>
      <c r="BA18" s="12"/>
      <c r="BB18" s="12"/>
      <c r="BC18" s="12"/>
      <c r="BD18" s="12"/>
      <c r="BE18" s="12"/>
      <c r="BF18" s="12"/>
      <c r="BG18" s="12"/>
      <c r="BH18" s="12"/>
      <c r="BI18" s="12"/>
      <c r="BJ18" s="12"/>
      <c r="BK18" s="12"/>
      <c r="BL18" s="12"/>
      <c r="BP18" s="274" t="s">
        <v>8283</v>
      </c>
      <c r="BQ18" s="274">
        <v>5</v>
      </c>
      <c r="BT18" s="305"/>
      <c r="BU18" s="305"/>
      <c r="BV18" s="305"/>
      <c r="BW18" s="305"/>
      <c r="BX18" s="305"/>
      <c r="BY18" s="305"/>
      <c r="BZ18" s="305"/>
      <c r="CA18" s="305"/>
      <c r="CB18" s="305"/>
      <c r="CC18" s="305"/>
      <c r="CD18" s="305"/>
      <c r="CE18" s="305"/>
      <c r="CF18" s="305"/>
      <c r="CG18" s="305"/>
      <c r="CH18" s="305"/>
      <c r="CI18" s="305"/>
      <c r="CJ18" s="305"/>
      <c r="CK18" s="305"/>
      <c r="CL18" s="305"/>
      <c r="CM18" s="305"/>
      <c r="CN18" s="305"/>
      <c r="CO18" s="305"/>
      <c r="CP18" s="305"/>
      <c r="CQ18" s="305"/>
      <c r="CR18" s="305"/>
      <c r="CS18" s="305"/>
      <c r="CT18" s="305"/>
      <c r="CU18" s="305"/>
      <c r="CV18" s="305"/>
      <c r="CW18" s="305"/>
      <c r="CX18" s="305"/>
      <c r="CY18" s="305"/>
      <c r="CZ18" s="305"/>
      <c r="DA18" s="305"/>
      <c r="DB18" s="305"/>
      <c r="DC18" s="305"/>
      <c r="DD18" s="305"/>
      <c r="DE18" s="305"/>
      <c r="DF18" s="305"/>
      <c r="DG18" s="305"/>
      <c r="DH18" s="305"/>
      <c r="DI18" s="305"/>
      <c r="DJ18" s="305"/>
      <c r="DK18" s="305"/>
      <c r="DL18" s="305"/>
      <c r="DM18" s="305"/>
      <c r="DN18" s="305"/>
      <c r="DO18" s="305"/>
      <c r="DP18" s="305"/>
      <c r="DQ18" s="305"/>
      <c r="DR18" s="305"/>
      <c r="DS18" s="305"/>
      <c r="DT18" s="305"/>
      <c r="DU18" s="305"/>
      <c r="DV18" s="304"/>
      <c r="DW18" s="304"/>
      <c r="DX18" s="304"/>
      <c r="DY18" s="304"/>
      <c r="DZ18" s="304"/>
      <c r="EA18" s="304"/>
      <c r="EB18" s="304"/>
      <c r="EC18" s="304"/>
      <c r="ED18" s="304"/>
      <c r="EE18" s="304"/>
      <c r="EF18" s="304"/>
      <c r="EG18" s="304"/>
      <c r="EH18" s="304"/>
      <c r="EI18" s="304"/>
      <c r="EJ18" s="304"/>
      <c r="EK18" s="304"/>
      <c r="EL18" s="304"/>
      <c r="EM18" s="304"/>
      <c r="EN18" s="304"/>
      <c r="EO18" s="304"/>
      <c r="EP18" s="304"/>
      <c r="EQ18" s="304"/>
      <c r="ER18" s="304"/>
      <c r="ES18" s="304"/>
      <c r="ET18" s="304"/>
      <c r="EU18" s="304"/>
      <c r="EV18" s="304"/>
      <c r="EW18" s="304"/>
      <c r="EX18" s="304"/>
      <c r="EY18" s="304"/>
      <c r="EZ18" s="304"/>
      <c r="FA18" s="304"/>
      <c r="FB18" s="304"/>
      <c r="FC18" s="304"/>
      <c r="FD18" s="304"/>
      <c r="FE18" s="304"/>
      <c r="FF18" s="304"/>
      <c r="FG18" s="304"/>
      <c r="FH18" s="304"/>
      <c r="FI18" s="304"/>
      <c r="FJ18" s="304"/>
      <c r="FK18" s="304"/>
      <c r="FL18" s="304"/>
      <c r="FM18" s="304"/>
      <c r="FN18" s="304"/>
      <c r="FO18" s="304"/>
      <c r="FP18" s="304"/>
      <c r="FQ18" s="304"/>
      <c r="FR18" s="304"/>
      <c r="FS18" s="304"/>
      <c r="FT18" s="304"/>
      <c r="FU18" s="304"/>
      <c r="FV18" s="304"/>
      <c r="FW18" s="304"/>
      <c r="FX18" s="304"/>
      <c r="FY18" s="304"/>
      <c r="FZ18" s="304"/>
      <c r="GA18" s="304"/>
      <c r="GB18" s="304"/>
      <c r="GC18" s="304"/>
      <c r="GD18" s="304"/>
      <c r="GE18" s="304"/>
      <c r="GF18" s="304"/>
      <c r="GG18" s="304"/>
      <c r="GH18" s="304"/>
      <c r="GI18" s="304"/>
      <c r="GJ18" s="304"/>
      <c r="GK18" s="304"/>
      <c r="GL18" s="304"/>
      <c r="GM18" s="304"/>
      <c r="GN18" s="304"/>
      <c r="GO18" s="304"/>
      <c r="GP18" s="304"/>
      <c r="GQ18" s="304"/>
      <c r="GR18" s="304"/>
      <c r="GS18" s="304"/>
      <c r="GT18" s="304"/>
      <c r="GU18" s="304"/>
      <c r="GV18" s="304"/>
      <c r="GW18" s="304"/>
      <c r="GX18" s="304"/>
      <c r="GY18" s="304"/>
      <c r="GZ18" s="304"/>
      <c r="HA18" s="304"/>
      <c r="HB18" s="304"/>
      <c r="HC18" s="304"/>
      <c r="HD18" s="304"/>
      <c r="HE18" s="304"/>
      <c r="HF18" s="304"/>
      <c r="HG18" s="304"/>
      <c r="HH18" s="304"/>
      <c r="HI18" s="304"/>
      <c r="HJ18" s="304"/>
      <c r="HK18" s="304"/>
      <c r="HL18" s="304"/>
      <c r="HM18" s="304"/>
      <c r="HN18" s="304"/>
      <c r="HO18" s="304"/>
      <c r="HP18" s="304"/>
      <c r="HQ18" s="304"/>
      <c r="HR18" s="304"/>
      <c r="HS18" s="304"/>
      <c r="HT18" s="304"/>
      <c r="HU18" s="304"/>
      <c r="HV18" s="304"/>
      <c r="HW18" s="304"/>
      <c r="HX18" s="304"/>
      <c r="HY18" s="304"/>
      <c r="HZ18" s="304"/>
      <c r="IA18" s="304"/>
      <c r="IB18" s="304"/>
      <c r="IC18" s="304"/>
      <c r="ID18" s="304"/>
      <c r="IE18" s="304"/>
      <c r="IF18" s="304"/>
      <c r="IG18" s="304"/>
      <c r="IH18" s="304"/>
      <c r="II18" s="304"/>
      <c r="IJ18" s="304"/>
      <c r="IK18" s="304"/>
      <c r="IL18" s="304"/>
      <c r="IM18" s="304"/>
      <c r="IN18" s="304"/>
      <c r="IO18" s="304"/>
      <c r="IP18" s="304"/>
      <c r="IQ18" s="304"/>
      <c r="IR18" s="304"/>
      <c r="IS18" s="304"/>
      <c r="IT18" s="304"/>
      <c r="IU18" s="304"/>
      <c r="IV18" s="304"/>
      <c r="IW18" s="304"/>
      <c r="IX18" s="304"/>
      <c r="IY18" s="304"/>
      <c r="IZ18" s="304"/>
      <c r="JA18" s="304"/>
      <c r="JB18" s="304"/>
      <c r="JC18" s="304"/>
    </row>
    <row r="19" spans="1:296" ht="15" customHeight="1">
      <c r="A19" s="12"/>
      <c r="B19" s="12"/>
      <c r="C19" s="281"/>
      <c r="D19" s="281"/>
      <c r="E19" s="281"/>
      <c r="F19" s="281"/>
      <c r="G19" s="281"/>
      <c r="H19" s="281"/>
      <c r="I19" s="357" t="s">
        <v>8232</v>
      </c>
      <c r="J19" s="357"/>
      <c r="K19" s="357"/>
      <c r="L19" s="357"/>
      <c r="M19" s="289"/>
      <c r="N19" s="278" t="s">
        <v>8263</v>
      </c>
      <c r="O19" s="278"/>
      <c r="P19" s="354" t="s">
        <v>8235</v>
      </c>
      <c r="Q19" s="355"/>
      <c r="R19" s="12" t="s">
        <v>8262</v>
      </c>
      <c r="S19" s="290"/>
      <c r="T19" s="373" t="s">
        <v>8268</v>
      </c>
      <c r="U19" s="373"/>
      <c r="V19" s="374"/>
      <c r="W19" s="353" t="s">
        <v>2859</v>
      </c>
      <c r="X19" s="12">
        <v>1</v>
      </c>
      <c r="Y19" s="12">
        <f>X19+1</f>
        <v>2</v>
      </c>
      <c r="Z19" s="12">
        <f t="shared" ref="Z19:AH19" si="1">Y19+1</f>
        <v>3</v>
      </c>
      <c r="AA19" s="12">
        <f t="shared" si="1"/>
        <v>4</v>
      </c>
      <c r="AB19" s="12">
        <f t="shared" si="1"/>
        <v>5</v>
      </c>
      <c r="AC19" s="12">
        <f t="shared" si="1"/>
        <v>6</v>
      </c>
      <c r="AD19" s="12">
        <f t="shared" si="1"/>
        <v>7</v>
      </c>
      <c r="AE19" s="12">
        <f t="shared" si="1"/>
        <v>8</v>
      </c>
      <c r="AF19" s="12">
        <f t="shared" si="1"/>
        <v>9</v>
      </c>
      <c r="AG19" s="12">
        <f t="shared" si="1"/>
        <v>10</v>
      </c>
      <c r="AH19" s="12">
        <f t="shared" si="1"/>
        <v>11</v>
      </c>
      <c r="AI19" s="281"/>
      <c r="AJ19" s="281"/>
      <c r="AK19" s="281"/>
      <c r="AO19" s="274">
        <v>4</v>
      </c>
      <c r="AP19" s="12">
        <v>37</v>
      </c>
      <c r="AQ19" s="12">
        <v>38</v>
      </c>
      <c r="AR19" s="12">
        <v>39</v>
      </c>
      <c r="AS19" s="12">
        <v>40</v>
      </c>
      <c r="AT19" s="12">
        <v>41</v>
      </c>
      <c r="AU19" s="12">
        <v>42</v>
      </c>
      <c r="AV19" s="12">
        <v>43</v>
      </c>
      <c r="AW19" s="12">
        <v>44</v>
      </c>
      <c r="AX19" s="12">
        <v>45</v>
      </c>
      <c r="AY19" s="12">
        <v>46</v>
      </c>
      <c r="AZ19" s="12">
        <v>47</v>
      </c>
      <c r="BA19" s="12">
        <v>48</v>
      </c>
      <c r="BB19" s="12">
        <v>49</v>
      </c>
      <c r="BC19" s="12">
        <v>50</v>
      </c>
      <c r="BD19" s="12"/>
      <c r="BE19" s="12"/>
      <c r="BF19" s="12"/>
      <c r="BG19" s="12"/>
      <c r="BH19" s="12"/>
      <c r="BI19" s="12"/>
      <c r="BJ19" s="12"/>
      <c r="BK19" s="12"/>
      <c r="BL19" s="12"/>
      <c r="BP19" s="274" t="s">
        <v>3033</v>
      </c>
      <c r="BQ19" s="274">
        <v>4</v>
      </c>
      <c r="BT19" s="306"/>
      <c r="BU19" s="306"/>
      <c r="BV19" s="306"/>
      <c r="BW19" s="306"/>
      <c r="BX19" s="306"/>
      <c r="BY19" s="306"/>
      <c r="BZ19" s="306"/>
      <c r="CA19" s="306"/>
      <c r="CB19" s="306"/>
      <c r="CC19" s="306"/>
      <c r="CD19" s="306"/>
      <c r="CE19" s="306"/>
      <c r="CF19" s="306"/>
      <c r="CG19" s="306"/>
      <c r="CH19" s="306"/>
      <c r="CI19" s="306"/>
      <c r="CJ19" s="306"/>
      <c r="CK19" s="306"/>
      <c r="CL19" s="306"/>
      <c r="CM19" s="306"/>
      <c r="CN19" s="306"/>
      <c r="CO19" s="306"/>
      <c r="CP19" s="306"/>
      <c r="CQ19" s="306"/>
      <c r="CR19" s="306"/>
      <c r="CS19" s="306"/>
      <c r="CT19" s="306"/>
      <c r="CU19" s="306"/>
      <c r="CV19" s="306"/>
      <c r="CW19" s="306"/>
      <c r="CX19" s="306"/>
      <c r="CY19" s="306"/>
      <c r="CZ19" s="306"/>
      <c r="DA19" s="306"/>
      <c r="DB19" s="306"/>
      <c r="DC19" s="306"/>
      <c r="DD19" s="306"/>
      <c r="DE19" s="306"/>
      <c r="DF19" s="306"/>
      <c r="DG19" s="306"/>
      <c r="DH19" s="306"/>
      <c r="DI19" s="306"/>
      <c r="DJ19" s="306"/>
      <c r="DK19" s="306"/>
      <c r="DL19" s="306"/>
      <c r="DM19" s="306"/>
      <c r="DN19" s="306"/>
      <c r="DO19" s="306"/>
      <c r="DP19" s="306"/>
      <c r="DQ19" s="306"/>
      <c r="DR19" s="306"/>
      <c r="DS19" s="306"/>
      <c r="DT19" s="306"/>
      <c r="DU19" s="306"/>
      <c r="DX19" s="275"/>
      <c r="DY19" s="275"/>
      <c r="DZ19" s="275"/>
      <c r="EA19" s="275"/>
      <c r="EB19" s="275"/>
      <c r="EC19" s="275"/>
      <c r="ED19" s="275"/>
      <c r="EE19" s="275"/>
      <c r="EF19" s="275"/>
      <c r="EG19" s="275"/>
      <c r="EH19" s="275"/>
      <c r="EI19" s="275"/>
      <c r="EJ19" s="275"/>
      <c r="EK19" s="275"/>
      <c r="EL19" s="275"/>
      <c r="EM19" s="275"/>
      <c r="EN19" s="275"/>
      <c r="EO19" s="275"/>
      <c r="EP19" s="275"/>
      <c r="EQ19" s="275"/>
      <c r="ER19" s="275"/>
      <c r="ES19" s="275"/>
      <c r="ET19" s="275"/>
      <c r="EU19" s="275"/>
      <c r="EV19" s="275"/>
      <c r="EW19" s="275"/>
      <c r="EX19" s="275"/>
      <c r="EY19" s="275"/>
      <c r="EZ19" s="275"/>
      <c r="FA19" s="275"/>
      <c r="FB19" s="275"/>
      <c r="FC19" s="275"/>
      <c r="FD19" s="275"/>
      <c r="FE19" s="275"/>
      <c r="FF19" s="275"/>
      <c r="FG19" s="275"/>
      <c r="FH19" s="275"/>
      <c r="FI19" s="275"/>
      <c r="FJ19" s="275"/>
      <c r="FK19" s="275"/>
      <c r="FL19" s="275"/>
      <c r="FM19" s="275"/>
      <c r="FN19" s="275"/>
      <c r="FO19" s="275"/>
      <c r="FP19" s="275"/>
      <c r="FQ19" s="275"/>
      <c r="FR19" s="275"/>
      <c r="FS19" s="275"/>
      <c r="FT19" s="275"/>
      <c r="FU19" s="275"/>
      <c r="FV19" s="275"/>
      <c r="FW19" s="275"/>
      <c r="FX19" s="275"/>
      <c r="FY19" s="275"/>
      <c r="FZ19" s="275"/>
      <c r="GA19" s="275"/>
      <c r="GB19" s="275"/>
      <c r="GC19" s="275"/>
      <c r="GD19" s="275"/>
      <c r="GE19" s="275"/>
      <c r="GF19" s="275"/>
      <c r="GG19" s="275"/>
      <c r="GH19" s="275"/>
      <c r="GI19" s="275"/>
      <c r="GJ19" s="275"/>
      <c r="GK19" s="275"/>
      <c r="GL19" s="275"/>
      <c r="GM19" s="275"/>
      <c r="GN19" s="275"/>
      <c r="GO19" s="275"/>
      <c r="GP19" s="275"/>
      <c r="GQ19" s="275"/>
      <c r="GR19" s="275"/>
      <c r="GS19" s="275"/>
      <c r="GT19" s="275"/>
      <c r="GU19" s="275"/>
      <c r="GV19" s="275"/>
      <c r="GW19" s="275"/>
      <c r="GX19" s="275"/>
      <c r="GY19" s="275"/>
      <c r="GZ19" s="275"/>
      <c r="HA19" s="275"/>
      <c r="HB19" s="275"/>
      <c r="HC19" s="275"/>
      <c r="HD19" s="275"/>
      <c r="HE19" s="275"/>
      <c r="HF19" s="275"/>
      <c r="HG19" s="275"/>
      <c r="HH19" s="275"/>
      <c r="HI19" s="275"/>
      <c r="HJ19" s="275"/>
      <c r="HK19" s="275"/>
      <c r="HL19" s="275"/>
      <c r="HM19" s="275"/>
      <c r="HN19" s="275"/>
      <c r="HO19" s="275"/>
      <c r="HP19" s="275"/>
      <c r="HQ19" s="275"/>
      <c r="HR19" s="275"/>
      <c r="HS19" s="275"/>
      <c r="HT19" s="275"/>
      <c r="HU19" s="275"/>
      <c r="HV19" s="275"/>
      <c r="HW19" s="275"/>
      <c r="HX19" s="275"/>
      <c r="HY19" s="275"/>
      <c r="HZ19" s="275"/>
      <c r="IA19" s="275"/>
      <c r="IB19" s="275"/>
      <c r="IC19" s="275"/>
      <c r="ID19" s="275"/>
      <c r="IE19" s="275"/>
      <c r="IF19" s="275"/>
      <c r="IG19" s="275"/>
      <c r="IH19" s="275"/>
      <c r="II19" s="275"/>
      <c r="IJ19" s="275"/>
      <c r="IK19" s="275"/>
      <c r="IL19" s="275"/>
      <c r="IM19" s="275"/>
      <c r="IN19" s="275"/>
      <c r="IO19" s="275"/>
      <c r="IP19" s="275"/>
      <c r="IQ19" s="275"/>
      <c r="IR19" s="275"/>
      <c r="IS19" s="275"/>
      <c r="IT19" s="275"/>
      <c r="IU19" s="275"/>
      <c r="IV19" s="275"/>
      <c r="IW19" s="275"/>
      <c r="IX19" s="275"/>
      <c r="IY19" s="275"/>
      <c r="IZ19" s="275"/>
      <c r="JA19" s="275"/>
      <c r="JB19" s="275"/>
      <c r="JC19" s="275"/>
    </row>
    <row r="20" spans="1:296" ht="15" customHeight="1">
      <c r="A20" s="359" t="s">
        <v>2859</v>
      </c>
      <c r="B20" s="363" t="s">
        <v>8259</v>
      </c>
      <c r="C20" s="359" t="s">
        <v>8164</v>
      </c>
      <c r="D20" s="359"/>
      <c r="E20" s="363" t="s">
        <v>3039</v>
      </c>
      <c r="F20" s="363"/>
      <c r="G20" s="358" t="s">
        <v>2851</v>
      </c>
      <c r="H20" s="360" t="s">
        <v>8272</v>
      </c>
      <c r="I20" s="358" t="s">
        <v>8233</v>
      </c>
      <c r="J20" s="358" t="s">
        <v>8260</v>
      </c>
      <c r="K20" s="356" t="s">
        <v>8251</v>
      </c>
      <c r="L20" s="356" t="s">
        <v>8216</v>
      </c>
      <c r="M20" s="356" t="s">
        <v>8261</v>
      </c>
      <c r="N20" s="356" t="s">
        <v>8257</v>
      </c>
      <c r="O20" s="356" t="s">
        <v>8234</v>
      </c>
      <c r="P20" s="356" t="s">
        <v>8273</v>
      </c>
      <c r="Q20" s="356" t="s">
        <v>8249</v>
      </c>
      <c r="R20" s="356"/>
      <c r="S20" s="356"/>
      <c r="T20" s="360" t="s">
        <v>8234</v>
      </c>
      <c r="U20" s="360" t="s">
        <v>8269</v>
      </c>
      <c r="V20" s="360" t="s">
        <v>8249</v>
      </c>
      <c r="W20" s="353"/>
      <c r="X20" s="375" t="s">
        <v>8148</v>
      </c>
      <c r="Y20" s="375" t="s">
        <v>8149</v>
      </c>
      <c r="Z20" s="375" t="s">
        <v>8150</v>
      </c>
      <c r="AA20" s="375" t="s">
        <v>8179</v>
      </c>
      <c r="AB20" s="375" t="s">
        <v>8180</v>
      </c>
      <c r="AC20" s="375" t="s">
        <v>8183</v>
      </c>
      <c r="AD20" s="375" t="s">
        <v>8151</v>
      </c>
      <c r="AE20" s="375" t="s">
        <v>8152</v>
      </c>
      <c r="AF20" s="375" t="s">
        <v>8153</v>
      </c>
      <c r="AG20" s="375" t="s">
        <v>8182</v>
      </c>
      <c r="AH20" s="375" t="s">
        <v>8184</v>
      </c>
      <c r="AI20" s="375"/>
      <c r="AJ20" s="375"/>
      <c r="AK20" s="375"/>
      <c r="AO20" s="274">
        <v>3</v>
      </c>
      <c r="AP20" s="12">
        <v>28</v>
      </c>
      <c r="AQ20" s="12">
        <v>29</v>
      </c>
      <c r="AR20" s="12">
        <v>30</v>
      </c>
      <c r="AS20" s="12">
        <v>31</v>
      </c>
      <c r="AT20" s="12">
        <v>32</v>
      </c>
      <c r="AU20" s="12">
        <v>33</v>
      </c>
      <c r="AV20" s="12">
        <v>34</v>
      </c>
      <c r="AW20" s="12">
        <v>35</v>
      </c>
      <c r="AX20" s="12">
        <v>36</v>
      </c>
      <c r="AY20" s="12"/>
      <c r="AZ20" s="12"/>
      <c r="BA20" s="12"/>
      <c r="BB20" s="12"/>
      <c r="BC20" s="12"/>
      <c r="BD20" s="12"/>
      <c r="BE20" s="12"/>
      <c r="BF20" s="12"/>
      <c r="BG20" s="12"/>
      <c r="BH20" s="12"/>
      <c r="BI20" s="12"/>
      <c r="BJ20" s="12"/>
      <c r="BK20" s="12"/>
      <c r="BL20" s="12"/>
      <c r="BP20" s="274" t="s">
        <v>3050</v>
      </c>
      <c r="BQ20" s="274">
        <v>3</v>
      </c>
      <c r="DD20" s="301"/>
      <c r="DE20" s="301"/>
      <c r="DF20" s="301"/>
      <c r="DG20" s="301"/>
      <c r="DH20" s="301"/>
      <c r="DI20" s="301"/>
      <c r="DJ20" s="301"/>
      <c r="DK20" s="301"/>
      <c r="DL20" s="301"/>
      <c r="DM20" s="301"/>
      <c r="DN20" s="301"/>
      <c r="DO20" s="301"/>
      <c r="DP20" s="301"/>
      <c r="DQ20" s="301"/>
      <c r="DR20" s="301"/>
      <c r="DS20" s="301"/>
      <c r="DT20" s="301"/>
      <c r="DU20" s="301"/>
      <c r="DV20" s="275"/>
      <c r="DW20" s="275"/>
      <c r="HM20" s="299"/>
      <c r="HN20" s="299"/>
      <c r="HO20" s="299"/>
      <c r="HP20" s="299"/>
      <c r="HQ20" s="299"/>
      <c r="HR20" s="299"/>
      <c r="HS20" s="299"/>
      <c r="HT20" s="299"/>
      <c r="HU20" s="299"/>
      <c r="HV20" s="299"/>
      <c r="HW20" s="299"/>
      <c r="HX20" s="299"/>
      <c r="HY20" s="299"/>
      <c r="HZ20" s="299"/>
      <c r="IA20" s="299"/>
      <c r="IB20" s="299"/>
      <c r="IC20" s="299"/>
      <c r="ID20" s="299"/>
      <c r="IE20" s="299"/>
      <c r="IF20" s="299"/>
      <c r="IG20" s="299"/>
      <c r="IH20" s="299"/>
      <c r="II20" s="299"/>
      <c r="IJ20" s="299"/>
      <c r="IK20" s="299"/>
      <c r="IL20" s="299"/>
      <c r="IM20" s="299"/>
      <c r="IN20" s="299"/>
      <c r="IO20" s="299"/>
      <c r="IP20" s="299"/>
      <c r="IQ20" s="299"/>
      <c r="IR20" s="299"/>
      <c r="IS20" s="299"/>
      <c r="IT20" s="299"/>
      <c r="IU20" s="299"/>
      <c r="IV20" s="299"/>
      <c r="IW20" s="299"/>
      <c r="IX20" s="299"/>
      <c r="IY20" s="299"/>
      <c r="IZ20" s="299"/>
      <c r="JA20" s="299"/>
      <c r="JB20" s="299"/>
      <c r="JC20" s="299"/>
      <c r="KF20" s="274" t="s">
        <v>8276</v>
      </c>
      <c r="KG20" s="274" t="s">
        <v>8277</v>
      </c>
      <c r="KH20" s="274" t="s">
        <v>8278</v>
      </c>
      <c r="KI20" s="274" t="s">
        <v>8279</v>
      </c>
      <c r="KJ20" s="274" t="s">
        <v>8280</v>
      </c>
    </row>
    <row r="21" spans="1:296" ht="15" customHeight="1">
      <c r="A21" s="359"/>
      <c r="B21" s="364"/>
      <c r="C21" s="359"/>
      <c r="D21" s="359"/>
      <c r="E21" s="364"/>
      <c r="F21" s="364"/>
      <c r="G21" s="358"/>
      <c r="H21" s="362"/>
      <c r="I21" s="358"/>
      <c r="J21" s="358"/>
      <c r="K21" s="356"/>
      <c r="L21" s="356"/>
      <c r="M21" s="356"/>
      <c r="N21" s="356"/>
      <c r="O21" s="356"/>
      <c r="P21" s="356"/>
      <c r="Q21" s="356"/>
      <c r="R21" s="356"/>
      <c r="S21" s="356"/>
      <c r="T21" s="361"/>
      <c r="U21" s="361"/>
      <c r="V21" s="361"/>
      <c r="W21" s="353"/>
      <c r="X21" s="375"/>
      <c r="Y21" s="375"/>
      <c r="Z21" s="375"/>
      <c r="AA21" s="375"/>
      <c r="AB21" s="375"/>
      <c r="AC21" s="375"/>
      <c r="AD21" s="375"/>
      <c r="AE21" s="375"/>
      <c r="AF21" s="375"/>
      <c r="AG21" s="375"/>
      <c r="AH21" s="375"/>
      <c r="AI21" s="375"/>
      <c r="AJ21" s="375"/>
      <c r="AK21" s="375"/>
      <c r="AO21" s="274">
        <v>2</v>
      </c>
      <c r="AP21" s="12">
        <v>21</v>
      </c>
      <c r="AQ21" s="12">
        <v>22</v>
      </c>
      <c r="AR21" s="12">
        <v>23</v>
      </c>
      <c r="AS21" s="12">
        <v>24</v>
      </c>
      <c r="AT21" s="12">
        <v>25</v>
      </c>
      <c r="AU21" s="12">
        <v>26</v>
      </c>
      <c r="AV21" s="12">
        <v>27</v>
      </c>
      <c r="AW21" s="12"/>
      <c r="AX21" s="12"/>
      <c r="AY21" s="12"/>
      <c r="AZ21" s="12"/>
      <c r="BA21" s="12"/>
      <c r="BB21" s="12"/>
      <c r="BC21" s="12"/>
      <c r="BD21" s="12"/>
      <c r="BE21" s="12"/>
      <c r="BF21" s="12"/>
      <c r="BG21" s="12"/>
      <c r="BH21" s="12"/>
      <c r="BI21" s="12"/>
      <c r="BJ21" s="12"/>
      <c r="BK21" s="12"/>
      <c r="BL21" s="12"/>
      <c r="BP21" s="274" t="s">
        <v>5324</v>
      </c>
      <c r="BQ21" s="274">
        <v>2</v>
      </c>
      <c r="BT21" s="12">
        <v>1</v>
      </c>
      <c r="BU21" s="12">
        <f>1+BT21</f>
        <v>2</v>
      </c>
      <c r="BV21" s="12">
        <f t="shared" ref="BV21:EG21" si="2">1+BU21</f>
        <v>3</v>
      </c>
      <c r="BW21" s="12">
        <f t="shared" si="2"/>
        <v>4</v>
      </c>
      <c r="BX21" s="12">
        <f t="shared" si="2"/>
        <v>5</v>
      </c>
      <c r="BY21" s="12">
        <f t="shared" si="2"/>
        <v>6</v>
      </c>
      <c r="BZ21" s="12">
        <f t="shared" si="2"/>
        <v>7</v>
      </c>
      <c r="CA21" s="12">
        <f t="shared" si="2"/>
        <v>8</v>
      </c>
      <c r="CB21" s="12">
        <f t="shared" si="2"/>
        <v>9</v>
      </c>
      <c r="CC21" s="12">
        <f t="shared" si="2"/>
        <v>10</v>
      </c>
      <c r="CD21" s="12">
        <f t="shared" si="2"/>
        <v>11</v>
      </c>
      <c r="CE21" s="12">
        <f t="shared" si="2"/>
        <v>12</v>
      </c>
      <c r="CF21" s="12">
        <f t="shared" si="2"/>
        <v>13</v>
      </c>
      <c r="CG21" s="12">
        <f t="shared" si="2"/>
        <v>14</v>
      </c>
      <c r="CH21" s="12">
        <f t="shared" si="2"/>
        <v>15</v>
      </c>
      <c r="CI21" s="12">
        <f t="shared" si="2"/>
        <v>16</v>
      </c>
      <c r="CJ21" s="12">
        <f t="shared" si="2"/>
        <v>17</v>
      </c>
      <c r="CK21" s="12">
        <f t="shared" si="2"/>
        <v>18</v>
      </c>
      <c r="CL21" s="12">
        <f t="shared" si="2"/>
        <v>19</v>
      </c>
      <c r="CM21" s="12">
        <f t="shared" si="2"/>
        <v>20</v>
      </c>
      <c r="CN21" s="12">
        <f t="shared" si="2"/>
        <v>21</v>
      </c>
      <c r="CO21" s="12">
        <f t="shared" si="2"/>
        <v>22</v>
      </c>
      <c r="CP21" s="12">
        <f t="shared" si="2"/>
        <v>23</v>
      </c>
      <c r="CQ21" s="12">
        <f t="shared" si="2"/>
        <v>24</v>
      </c>
      <c r="CR21" s="12">
        <f t="shared" si="2"/>
        <v>25</v>
      </c>
      <c r="CS21" s="12">
        <f t="shared" si="2"/>
        <v>26</v>
      </c>
      <c r="CT21" s="12">
        <f t="shared" si="2"/>
        <v>27</v>
      </c>
      <c r="CU21" s="12">
        <f t="shared" si="2"/>
        <v>28</v>
      </c>
      <c r="CV21" s="12">
        <f t="shared" si="2"/>
        <v>29</v>
      </c>
      <c r="CW21" s="12">
        <f t="shared" si="2"/>
        <v>30</v>
      </c>
      <c r="CX21" s="12">
        <f t="shared" si="2"/>
        <v>31</v>
      </c>
      <c r="CY21" s="12">
        <f t="shared" si="2"/>
        <v>32</v>
      </c>
      <c r="CZ21" s="12">
        <f t="shared" si="2"/>
        <v>33</v>
      </c>
      <c r="DA21" s="12">
        <f t="shared" si="2"/>
        <v>34</v>
      </c>
      <c r="DB21" s="12">
        <f t="shared" si="2"/>
        <v>35</v>
      </c>
      <c r="DC21" s="12">
        <f t="shared" si="2"/>
        <v>36</v>
      </c>
      <c r="DD21" s="12">
        <f t="shared" si="2"/>
        <v>37</v>
      </c>
      <c r="DE21" s="12">
        <f t="shared" si="2"/>
        <v>38</v>
      </c>
      <c r="DF21" s="12">
        <f t="shared" si="2"/>
        <v>39</v>
      </c>
      <c r="DG21" s="12">
        <f t="shared" si="2"/>
        <v>40</v>
      </c>
      <c r="DH21" s="12">
        <f t="shared" si="2"/>
        <v>41</v>
      </c>
      <c r="DI21" s="12">
        <f t="shared" si="2"/>
        <v>42</v>
      </c>
      <c r="DJ21" s="12">
        <f t="shared" si="2"/>
        <v>43</v>
      </c>
      <c r="DK21" s="12">
        <f t="shared" si="2"/>
        <v>44</v>
      </c>
      <c r="DL21" s="12">
        <f t="shared" si="2"/>
        <v>45</v>
      </c>
      <c r="DM21" s="12">
        <f t="shared" si="2"/>
        <v>46</v>
      </c>
      <c r="DN21" s="12">
        <f t="shared" si="2"/>
        <v>47</v>
      </c>
      <c r="DO21" s="12">
        <f t="shared" si="2"/>
        <v>48</v>
      </c>
      <c r="DP21" s="12">
        <f t="shared" si="2"/>
        <v>49</v>
      </c>
      <c r="DQ21" s="12">
        <f t="shared" si="2"/>
        <v>50</v>
      </c>
      <c r="DR21" s="12">
        <f t="shared" si="2"/>
        <v>51</v>
      </c>
      <c r="DS21" s="12">
        <f t="shared" si="2"/>
        <v>52</v>
      </c>
      <c r="DT21" s="12">
        <f t="shared" si="2"/>
        <v>53</v>
      </c>
      <c r="DU21" s="12">
        <f t="shared" si="2"/>
        <v>54</v>
      </c>
      <c r="DV21" s="12">
        <f t="shared" si="2"/>
        <v>55</v>
      </c>
      <c r="DW21" s="12">
        <f t="shared" si="2"/>
        <v>56</v>
      </c>
      <c r="DX21" s="12">
        <f t="shared" si="2"/>
        <v>57</v>
      </c>
      <c r="DY21" s="12">
        <f t="shared" si="2"/>
        <v>58</v>
      </c>
      <c r="DZ21" s="12">
        <f t="shared" si="2"/>
        <v>59</v>
      </c>
      <c r="EA21" s="12">
        <f t="shared" si="2"/>
        <v>60</v>
      </c>
      <c r="EB21" s="12">
        <f t="shared" si="2"/>
        <v>61</v>
      </c>
      <c r="EC21" s="12">
        <f t="shared" si="2"/>
        <v>62</v>
      </c>
      <c r="ED21" s="12">
        <f t="shared" si="2"/>
        <v>63</v>
      </c>
      <c r="EE21" s="12">
        <f t="shared" si="2"/>
        <v>64</v>
      </c>
      <c r="EF21" s="12">
        <f t="shared" si="2"/>
        <v>65</v>
      </c>
      <c r="EG21" s="12">
        <f t="shared" si="2"/>
        <v>66</v>
      </c>
      <c r="EH21" s="12">
        <f t="shared" ref="EH21:GS21" si="3">1+EG21</f>
        <v>67</v>
      </c>
      <c r="EI21" s="12">
        <f t="shared" si="3"/>
        <v>68</v>
      </c>
      <c r="EJ21" s="12">
        <f t="shared" si="3"/>
        <v>69</v>
      </c>
      <c r="EK21" s="12">
        <f t="shared" si="3"/>
        <v>70</v>
      </c>
      <c r="EL21" s="12">
        <f t="shared" si="3"/>
        <v>71</v>
      </c>
      <c r="EM21" s="12">
        <f t="shared" si="3"/>
        <v>72</v>
      </c>
      <c r="EN21" s="12">
        <f t="shared" si="3"/>
        <v>73</v>
      </c>
      <c r="EO21" s="12">
        <f t="shared" si="3"/>
        <v>74</v>
      </c>
      <c r="EP21" s="12">
        <f t="shared" si="3"/>
        <v>75</v>
      </c>
      <c r="EQ21" s="12">
        <f t="shared" si="3"/>
        <v>76</v>
      </c>
      <c r="ER21" s="12">
        <f t="shared" si="3"/>
        <v>77</v>
      </c>
      <c r="ES21" s="12">
        <f t="shared" si="3"/>
        <v>78</v>
      </c>
      <c r="ET21" s="12">
        <f t="shared" si="3"/>
        <v>79</v>
      </c>
      <c r="EU21" s="12">
        <f t="shared" si="3"/>
        <v>80</v>
      </c>
      <c r="EV21" s="12">
        <f t="shared" si="3"/>
        <v>81</v>
      </c>
      <c r="EW21" s="12">
        <f t="shared" si="3"/>
        <v>82</v>
      </c>
      <c r="EX21" s="12">
        <f t="shared" si="3"/>
        <v>83</v>
      </c>
      <c r="EY21" s="12">
        <f t="shared" si="3"/>
        <v>84</v>
      </c>
      <c r="EZ21" s="12">
        <f t="shared" si="3"/>
        <v>85</v>
      </c>
      <c r="FA21" s="12">
        <f t="shared" si="3"/>
        <v>86</v>
      </c>
      <c r="FB21" s="12">
        <f t="shared" si="3"/>
        <v>87</v>
      </c>
      <c r="FC21" s="12">
        <f t="shared" si="3"/>
        <v>88</v>
      </c>
      <c r="FD21" s="12">
        <f t="shared" si="3"/>
        <v>89</v>
      </c>
      <c r="FE21" s="12">
        <f t="shared" si="3"/>
        <v>90</v>
      </c>
      <c r="FF21" s="12">
        <f t="shared" si="3"/>
        <v>91</v>
      </c>
      <c r="FG21" s="12">
        <f t="shared" si="3"/>
        <v>92</v>
      </c>
      <c r="FH21" s="12">
        <f t="shared" si="3"/>
        <v>93</v>
      </c>
      <c r="FI21" s="12">
        <f t="shared" si="3"/>
        <v>94</v>
      </c>
      <c r="FJ21" s="12">
        <f t="shared" si="3"/>
        <v>95</v>
      </c>
      <c r="FK21" s="12">
        <f t="shared" si="3"/>
        <v>96</v>
      </c>
      <c r="FL21" s="12">
        <f t="shared" si="3"/>
        <v>97</v>
      </c>
      <c r="FM21" s="12">
        <f t="shared" si="3"/>
        <v>98</v>
      </c>
      <c r="FN21" s="12">
        <f t="shared" si="3"/>
        <v>99</v>
      </c>
      <c r="FO21" s="12">
        <f t="shared" si="3"/>
        <v>100</v>
      </c>
      <c r="FP21" s="12">
        <f t="shared" si="3"/>
        <v>101</v>
      </c>
      <c r="FQ21" s="12">
        <f t="shared" si="3"/>
        <v>102</v>
      </c>
      <c r="FR21" s="12">
        <f t="shared" si="3"/>
        <v>103</v>
      </c>
      <c r="FS21" s="12">
        <f t="shared" si="3"/>
        <v>104</v>
      </c>
      <c r="FT21" s="12">
        <f t="shared" si="3"/>
        <v>105</v>
      </c>
      <c r="FU21" s="12">
        <f t="shared" si="3"/>
        <v>106</v>
      </c>
      <c r="FV21" s="12">
        <f t="shared" si="3"/>
        <v>107</v>
      </c>
      <c r="FW21" s="12">
        <f t="shared" si="3"/>
        <v>108</v>
      </c>
      <c r="FX21" s="12">
        <f t="shared" si="3"/>
        <v>109</v>
      </c>
      <c r="FY21" s="12">
        <f t="shared" si="3"/>
        <v>110</v>
      </c>
      <c r="FZ21" s="12">
        <f t="shared" si="3"/>
        <v>111</v>
      </c>
      <c r="GA21" s="12">
        <f t="shared" si="3"/>
        <v>112</v>
      </c>
      <c r="GB21" s="12">
        <f t="shared" si="3"/>
        <v>113</v>
      </c>
      <c r="GC21" s="12">
        <f t="shared" si="3"/>
        <v>114</v>
      </c>
      <c r="GD21" s="12">
        <f t="shared" si="3"/>
        <v>115</v>
      </c>
      <c r="GE21" s="12">
        <f t="shared" si="3"/>
        <v>116</v>
      </c>
      <c r="GF21" s="12">
        <f t="shared" si="3"/>
        <v>117</v>
      </c>
      <c r="GG21" s="12">
        <f t="shared" si="3"/>
        <v>118</v>
      </c>
      <c r="GH21" s="12">
        <f t="shared" si="3"/>
        <v>119</v>
      </c>
      <c r="GI21" s="12">
        <f t="shared" si="3"/>
        <v>120</v>
      </c>
      <c r="GJ21" s="12">
        <f t="shared" si="3"/>
        <v>121</v>
      </c>
      <c r="GK21" s="12">
        <f t="shared" si="3"/>
        <v>122</v>
      </c>
      <c r="GL21" s="12">
        <f t="shared" si="3"/>
        <v>123</v>
      </c>
      <c r="GM21" s="12">
        <f t="shared" si="3"/>
        <v>124</v>
      </c>
      <c r="GN21" s="12">
        <f t="shared" si="3"/>
        <v>125</v>
      </c>
      <c r="GO21" s="12">
        <f t="shared" si="3"/>
        <v>126</v>
      </c>
      <c r="GP21" s="12">
        <f t="shared" si="3"/>
        <v>127</v>
      </c>
      <c r="GQ21" s="12">
        <f t="shared" si="3"/>
        <v>128</v>
      </c>
      <c r="GR21" s="12">
        <f t="shared" si="3"/>
        <v>129</v>
      </c>
      <c r="GS21" s="12">
        <f t="shared" si="3"/>
        <v>130</v>
      </c>
      <c r="GT21" s="12">
        <f t="shared" ref="GT21:JE21" si="4">1+GS21</f>
        <v>131</v>
      </c>
      <c r="GU21" s="12">
        <f t="shared" si="4"/>
        <v>132</v>
      </c>
      <c r="GV21" s="12">
        <f t="shared" si="4"/>
        <v>133</v>
      </c>
      <c r="GW21" s="12">
        <f t="shared" si="4"/>
        <v>134</v>
      </c>
      <c r="GX21" s="12">
        <f t="shared" si="4"/>
        <v>135</v>
      </c>
      <c r="GY21" s="12">
        <f t="shared" si="4"/>
        <v>136</v>
      </c>
      <c r="GZ21" s="12">
        <f t="shared" si="4"/>
        <v>137</v>
      </c>
      <c r="HA21" s="12">
        <f t="shared" si="4"/>
        <v>138</v>
      </c>
      <c r="HB21" s="12">
        <f t="shared" si="4"/>
        <v>139</v>
      </c>
      <c r="HC21" s="12">
        <f t="shared" si="4"/>
        <v>140</v>
      </c>
      <c r="HD21" s="12">
        <f t="shared" si="4"/>
        <v>141</v>
      </c>
      <c r="HE21" s="12">
        <f t="shared" si="4"/>
        <v>142</v>
      </c>
      <c r="HF21" s="12">
        <f t="shared" si="4"/>
        <v>143</v>
      </c>
      <c r="HG21" s="12">
        <f t="shared" si="4"/>
        <v>144</v>
      </c>
      <c r="HH21" s="12">
        <f t="shared" si="4"/>
        <v>145</v>
      </c>
      <c r="HI21" s="12">
        <f t="shared" si="4"/>
        <v>146</v>
      </c>
      <c r="HJ21" s="12">
        <f t="shared" si="4"/>
        <v>147</v>
      </c>
      <c r="HK21" s="12">
        <f t="shared" si="4"/>
        <v>148</v>
      </c>
      <c r="HL21" s="12">
        <f t="shared" si="4"/>
        <v>149</v>
      </c>
      <c r="HM21" s="12">
        <f t="shared" si="4"/>
        <v>150</v>
      </c>
      <c r="HN21" s="12">
        <f t="shared" si="4"/>
        <v>151</v>
      </c>
      <c r="HO21" s="12">
        <f t="shared" si="4"/>
        <v>152</v>
      </c>
      <c r="HP21" s="12">
        <f t="shared" si="4"/>
        <v>153</v>
      </c>
      <c r="HQ21" s="12">
        <f t="shared" si="4"/>
        <v>154</v>
      </c>
      <c r="HR21" s="12">
        <f t="shared" si="4"/>
        <v>155</v>
      </c>
      <c r="HS21" s="12">
        <f t="shared" si="4"/>
        <v>156</v>
      </c>
      <c r="HT21" s="12">
        <f t="shared" si="4"/>
        <v>157</v>
      </c>
      <c r="HU21" s="12">
        <f t="shared" si="4"/>
        <v>158</v>
      </c>
      <c r="HV21" s="12">
        <f t="shared" si="4"/>
        <v>159</v>
      </c>
      <c r="HW21" s="12">
        <f t="shared" si="4"/>
        <v>160</v>
      </c>
      <c r="HX21" s="12">
        <f t="shared" si="4"/>
        <v>161</v>
      </c>
      <c r="HY21" s="12">
        <f t="shared" si="4"/>
        <v>162</v>
      </c>
      <c r="HZ21" s="12">
        <f t="shared" si="4"/>
        <v>163</v>
      </c>
      <c r="IA21" s="12">
        <f t="shared" si="4"/>
        <v>164</v>
      </c>
      <c r="IB21" s="12">
        <f t="shared" si="4"/>
        <v>165</v>
      </c>
      <c r="IC21" s="12">
        <f t="shared" si="4"/>
        <v>166</v>
      </c>
      <c r="ID21" s="12">
        <f t="shared" si="4"/>
        <v>167</v>
      </c>
      <c r="IE21" s="12">
        <f t="shared" si="4"/>
        <v>168</v>
      </c>
      <c r="IF21" s="12">
        <f t="shared" si="4"/>
        <v>169</v>
      </c>
      <c r="IG21" s="12">
        <f t="shared" si="4"/>
        <v>170</v>
      </c>
      <c r="IH21" s="12">
        <f t="shared" si="4"/>
        <v>171</v>
      </c>
      <c r="II21" s="12">
        <f t="shared" si="4"/>
        <v>172</v>
      </c>
      <c r="IJ21" s="12">
        <f t="shared" si="4"/>
        <v>173</v>
      </c>
      <c r="IK21" s="12">
        <f t="shared" si="4"/>
        <v>174</v>
      </c>
      <c r="IL21" s="12">
        <f t="shared" si="4"/>
        <v>175</v>
      </c>
      <c r="IM21" s="12">
        <f t="shared" si="4"/>
        <v>176</v>
      </c>
      <c r="IN21" s="12">
        <f t="shared" si="4"/>
        <v>177</v>
      </c>
      <c r="IO21" s="12">
        <f t="shared" si="4"/>
        <v>178</v>
      </c>
      <c r="IP21" s="12">
        <f t="shared" si="4"/>
        <v>179</v>
      </c>
      <c r="IQ21" s="12">
        <f t="shared" si="4"/>
        <v>180</v>
      </c>
      <c r="IR21" s="12">
        <f t="shared" si="4"/>
        <v>181</v>
      </c>
      <c r="IS21" s="12">
        <f t="shared" si="4"/>
        <v>182</v>
      </c>
      <c r="IT21" s="12">
        <f t="shared" si="4"/>
        <v>183</v>
      </c>
      <c r="IU21" s="12">
        <f t="shared" si="4"/>
        <v>184</v>
      </c>
      <c r="IV21" s="12">
        <f t="shared" si="4"/>
        <v>185</v>
      </c>
      <c r="IW21" s="12">
        <f t="shared" si="4"/>
        <v>186</v>
      </c>
      <c r="IX21" s="12">
        <f t="shared" si="4"/>
        <v>187</v>
      </c>
      <c r="IY21" s="12">
        <f t="shared" si="4"/>
        <v>188</v>
      </c>
      <c r="IZ21" s="12">
        <f t="shared" si="4"/>
        <v>189</v>
      </c>
      <c r="JA21" s="12">
        <f t="shared" si="4"/>
        <v>190</v>
      </c>
      <c r="JB21" s="12">
        <f t="shared" si="4"/>
        <v>191</v>
      </c>
      <c r="JC21" s="12">
        <f t="shared" si="4"/>
        <v>192</v>
      </c>
      <c r="JD21" s="12">
        <f t="shared" si="4"/>
        <v>193</v>
      </c>
      <c r="JE21" s="12">
        <f t="shared" si="4"/>
        <v>194</v>
      </c>
      <c r="JF21" s="12">
        <f t="shared" ref="JF21:KH21" si="5">1+JE21</f>
        <v>195</v>
      </c>
      <c r="JG21" s="12">
        <f t="shared" si="5"/>
        <v>196</v>
      </c>
      <c r="JH21" s="12">
        <f t="shared" si="5"/>
        <v>197</v>
      </c>
      <c r="JI21" s="12">
        <f t="shared" si="5"/>
        <v>198</v>
      </c>
      <c r="JJ21" s="12">
        <f t="shared" si="5"/>
        <v>199</v>
      </c>
      <c r="JK21" s="12">
        <f t="shared" si="5"/>
        <v>200</v>
      </c>
      <c r="JL21" s="12">
        <f t="shared" si="5"/>
        <v>201</v>
      </c>
      <c r="JM21" s="12">
        <f t="shared" si="5"/>
        <v>202</v>
      </c>
      <c r="JN21" s="12">
        <f t="shared" si="5"/>
        <v>203</v>
      </c>
      <c r="JO21" s="12">
        <f t="shared" si="5"/>
        <v>204</v>
      </c>
      <c r="JP21" s="12">
        <f t="shared" si="5"/>
        <v>205</v>
      </c>
      <c r="JQ21" s="12">
        <f t="shared" si="5"/>
        <v>206</v>
      </c>
      <c r="JR21" s="12">
        <f t="shared" si="5"/>
        <v>207</v>
      </c>
      <c r="JS21" s="12">
        <f t="shared" si="5"/>
        <v>208</v>
      </c>
      <c r="JT21" s="12">
        <f t="shared" si="5"/>
        <v>209</v>
      </c>
      <c r="JU21" s="12">
        <f t="shared" si="5"/>
        <v>210</v>
      </c>
      <c r="JV21" s="12">
        <f t="shared" si="5"/>
        <v>211</v>
      </c>
      <c r="JW21" s="12">
        <f t="shared" si="5"/>
        <v>212</v>
      </c>
      <c r="JX21" s="12">
        <f t="shared" si="5"/>
        <v>213</v>
      </c>
      <c r="JY21" s="12">
        <f t="shared" si="5"/>
        <v>214</v>
      </c>
      <c r="JZ21" s="12">
        <f t="shared" si="5"/>
        <v>215</v>
      </c>
      <c r="KA21" s="12">
        <f t="shared" si="5"/>
        <v>216</v>
      </c>
      <c r="KB21" s="12">
        <f t="shared" si="5"/>
        <v>217</v>
      </c>
      <c r="KC21" s="12">
        <f t="shared" si="5"/>
        <v>218</v>
      </c>
      <c r="KD21" s="12">
        <f t="shared" si="5"/>
        <v>219</v>
      </c>
      <c r="KE21" s="12">
        <f t="shared" si="5"/>
        <v>220</v>
      </c>
      <c r="KF21" s="12">
        <f t="shared" si="5"/>
        <v>221</v>
      </c>
      <c r="KG21" s="12">
        <f t="shared" si="5"/>
        <v>222</v>
      </c>
      <c r="KH21" s="12">
        <f t="shared" si="5"/>
        <v>223</v>
      </c>
    </row>
    <row r="22" spans="1:296" ht="15" customHeight="1">
      <c r="A22" s="359"/>
      <c r="B22" s="364"/>
      <c r="C22" s="359" t="s">
        <v>8233</v>
      </c>
      <c r="D22" s="359" t="s">
        <v>8243</v>
      </c>
      <c r="E22" s="364"/>
      <c r="F22" s="364"/>
      <c r="G22" s="352" t="s">
        <v>8210</v>
      </c>
      <c r="H22" s="366"/>
      <c r="I22" s="353" t="s">
        <v>8236</v>
      </c>
      <c r="J22" s="353" t="s">
        <v>8237</v>
      </c>
      <c r="K22" s="352" t="s">
        <v>8240</v>
      </c>
      <c r="L22" s="352" t="s">
        <v>8225</v>
      </c>
      <c r="M22" s="352" t="s">
        <v>8238</v>
      </c>
      <c r="N22" s="352" t="s">
        <v>8239</v>
      </c>
      <c r="O22" s="352" t="s">
        <v>8255</v>
      </c>
      <c r="P22" s="352" t="s">
        <v>8256</v>
      </c>
      <c r="Q22" s="352" t="s">
        <v>8241</v>
      </c>
      <c r="R22" s="352" t="s">
        <v>8234</v>
      </c>
      <c r="S22" s="352" t="s">
        <v>8242</v>
      </c>
      <c r="T22" s="361"/>
      <c r="U22" s="361"/>
      <c r="V22" s="361"/>
      <c r="W22" s="353"/>
      <c r="X22" s="375"/>
      <c r="Y22" s="375"/>
      <c r="Z22" s="375"/>
      <c r="AA22" s="375"/>
      <c r="AB22" s="375"/>
      <c r="AC22" s="375"/>
      <c r="AD22" s="375"/>
      <c r="AE22" s="375"/>
      <c r="AF22" s="375"/>
      <c r="AG22" s="375"/>
      <c r="AH22" s="375"/>
      <c r="AI22" s="375"/>
      <c r="AJ22" s="375"/>
      <c r="AK22" s="375"/>
      <c r="AO22" s="274">
        <v>1</v>
      </c>
      <c r="AP22" s="12">
        <v>1</v>
      </c>
      <c r="AQ22" s="12">
        <v>2</v>
      </c>
      <c r="AR22" s="12">
        <v>3</v>
      </c>
      <c r="AS22" s="12">
        <v>4</v>
      </c>
      <c r="AT22" s="12">
        <v>5</v>
      </c>
      <c r="AU22" s="12">
        <v>6</v>
      </c>
      <c r="AV22" s="12">
        <v>7</v>
      </c>
      <c r="AW22" s="12">
        <v>8</v>
      </c>
      <c r="AX22" s="12">
        <v>9</v>
      </c>
      <c r="AY22" s="12">
        <v>10</v>
      </c>
      <c r="AZ22" s="12">
        <v>11</v>
      </c>
      <c r="BA22" s="12">
        <v>12</v>
      </c>
      <c r="BB22" s="12">
        <v>13</v>
      </c>
      <c r="BC22" s="12">
        <v>14</v>
      </c>
      <c r="BD22" s="12">
        <v>15</v>
      </c>
      <c r="BE22" s="12">
        <v>16</v>
      </c>
      <c r="BF22" s="12">
        <v>17</v>
      </c>
      <c r="BG22" s="12">
        <v>18</v>
      </c>
      <c r="BH22" s="12">
        <v>19</v>
      </c>
      <c r="BI22" s="12">
        <v>20</v>
      </c>
      <c r="BJ22" s="12"/>
      <c r="BK22" s="12"/>
      <c r="BL22" s="12"/>
      <c r="BP22" s="274" t="s">
        <v>8284</v>
      </c>
      <c r="BQ22" s="274">
        <v>1</v>
      </c>
      <c r="BT22" s="372" t="s">
        <v>3031</v>
      </c>
      <c r="BU22" s="373"/>
      <c r="BV22" s="373"/>
      <c r="BW22" s="373"/>
      <c r="BX22" s="373"/>
      <c r="BY22" s="373"/>
      <c r="BZ22" s="373"/>
      <c r="CA22" s="373"/>
      <c r="CB22" s="373"/>
      <c r="CC22" s="373"/>
      <c r="CD22" s="373"/>
      <c r="CE22" s="373"/>
      <c r="CF22" s="373"/>
      <c r="CG22" s="373"/>
      <c r="CH22" s="373"/>
      <c r="CI22" s="373"/>
      <c r="CJ22" s="373"/>
      <c r="CK22" s="373"/>
      <c r="CL22" s="373"/>
      <c r="CM22" s="374"/>
      <c r="CN22" s="372" t="s">
        <v>5324</v>
      </c>
      <c r="CO22" s="373"/>
      <c r="CP22" s="373"/>
      <c r="CQ22" s="373"/>
      <c r="CR22" s="373"/>
      <c r="CS22" s="373"/>
      <c r="CT22" s="374"/>
      <c r="CU22" s="372" t="s">
        <v>3050</v>
      </c>
      <c r="CV22" s="373"/>
      <c r="CW22" s="373"/>
      <c r="CX22" s="373"/>
      <c r="CY22" s="373"/>
      <c r="CZ22" s="373"/>
      <c r="DA22" s="373"/>
      <c r="DB22" s="373"/>
      <c r="DC22" s="374"/>
      <c r="DD22" s="376" t="s">
        <v>3033</v>
      </c>
      <c r="DE22" s="377"/>
      <c r="DF22" s="377"/>
      <c r="DG22" s="377"/>
      <c r="DH22" s="377"/>
      <c r="DI22" s="377"/>
      <c r="DJ22" s="377"/>
      <c r="DK22" s="377"/>
      <c r="DL22" s="377"/>
      <c r="DM22" s="377"/>
      <c r="DN22" s="377"/>
      <c r="DO22" s="377"/>
      <c r="DP22" s="377"/>
      <c r="DQ22" s="378"/>
      <c r="DR22" s="376" t="s">
        <v>8283</v>
      </c>
      <c r="DS22" s="377"/>
      <c r="DT22" s="377"/>
      <c r="DU22" s="377"/>
      <c r="DV22" s="377"/>
      <c r="DW22" s="378"/>
      <c r="DX22" s="372" t="s">
        <v>3050</v>
      </c>
      <c r="DY22" s="373"/>
      <c r="DZ22" s="373"/>
      <c r="EA22" s="373"/>
      <c r="EB22" s="373"/>
      <c r="EC22" s="373"/>
      <c r="ED22" s="373"/>
      <c r="EE22" s="373"/>
      <c r="EF22" s="373"/>
      <c r="EG22" s="373"/>
      <c r="EH22" s="373"/>
      <c r="EI22" s="373"/>
      <c r="EJ22" s="373"/>
      <c r="EK22" s="373"/>
      <c r="EL22" s="373"/>
      <c r="EM22" s="373"/>
      <c r="EN22" s="373"/>
      <c r="EO22" s="373"/>
      <c r="EP22" s="373"/>
      <c r="EQ22" s="374"/>
      <c r="ER22" s="372" t="s">
        <v>8196</v>
      </c>
      <c r="ES22" s="373"/>
      <c r="ET22" s="373"/>
      <c r="EU22" s="373"/>
      <c r="EV22" s="373"/>
      <c r="EW22" s="373"/>
      <c r="EX22" s="373"/>
      <c r="EY22" s="373"/>
      <c r="EZ22" s="373"/>
      <c r="FA22" s="373"/>
      <c r="FB22" s="373"/>
      <c r="FC22" s="373"/>
      <c r="FD22" s="373"/>
      <c r="FE22" s="373"/>
      <c r="FF22" s="373"/>
      <c r="FG22" s="373"/>
      <c r="FH22" s="373"/>
      <c r="FI22" s="373"/>
      <c r="FJ22" s="373"/>
      <c r="FK22" s="373"/>
      <c r="FL22" s="373"/>
      <c r="FM22" s="373"/>
      <c r="FN22" s="374"/>
      <c r="FO22" s="372" t="s">
        <v>3201</v>
      </c>
      <c r="FP22" s="373"/>
      <c r="FQ22" s="373"/>
      <c r="FR22" s="373"/>
      <c r="FS22" s="373"/>
      <c r="FT22" s="373"/>
      <c r="FU22" s="374"/>
      <c r="FV22" s="372" t="s">
        <v>3200</v>
      </c>
      <c r="FW22" s="373"/>
      <c r="FX22" s="373"/>
      <c r="FY22" s="373"/>
      <c r="FZ22" s="373"/>
      <c r="GA22" s="373"/>
      <c r="GB22" s="373"/>
      <c r="GC22" s="373"/>
      <c r="GD22" s="373"/>
      <c r="GE22" s="373"/>
      <c r="GF22" s="373"/>
      <c r="GG22" s="373"/>
      <c r="GH22" s="373"/>
      <c r="GI22" s="373"/>
      <c r="GJ22" s="373"/>
      <c r="GK22" s="373"/>
      <c r="GL22" s="373"/>
      <c r="GM22" s="373"/>
      <c r="GN22" s="373"/>
      <c r="GO22" s="373"/>
      <c r="GP22" s="374"/>
      <c r="GQ22" s="372" t="s">
        <v>3051</v>
      </c>
      <c r="GR22" s="373"/>
      <c r="GS22" s="373"/>
      <c r="GT22" s="373"/>
      <c r="GU22" s="373"/>
      <c r="GV22" s="373"/>
      <c r="GW22" s="373"/>
      <c r="GX22" s="373"/>
      <c r="GY22" s="373"/>
      <c r="GZ22" s="373"/>
      <c r="HA22" s="373"/>
      <c r="HB22" s="373"/>
      <c r="HC22" s="373"/>
      <c r="HD22" s="373"/>
      <c r="HE22" s="373"/>
      <c r="HF22" s="373"/>
      <c r="HG22" s="373"/>
      <c r="HH22" s="373"/>
      <c r="HI22" s="373"/>
      <c r="HJ22" s="373"/>
      <c r="HK22" s="373"/>
      <c r="HL22" s="374"/>
      <c r="HM22" s="369" t="s">
        <v>5325</v>
      </c>
      <c r="HN22" s="370"/>
      <c r="HO22" s="370"/>
      <c r="HP22" s="370"/>
      <c r="HQ22" s="370"/>
      <c r="HR22" s="370"/>
      <c r="HS22" s="370"/>
      <c r="HT22" s="370"/>
      <c r="HU22" s="370"/>
      <c r="HV22" s="370"/>
      <c r="HW22" s="370"/>
      <c r="HX22" s="370"/>
      <c r="HY22" s="370"/>
      <c r="HZ22" s="370"/>
      <c r="IA22" s="370"/>
      <c r="IB22" s="370"/>
      <c r="IC22" s="370"/>
      <c r="ID22" s="370"/>
      <c r="IE22" s="370"/>
      <c r="IF22" s="370"/>
      <c r="IG22" s="370"/>
      <c r="IH22" s="371"/>
      <c r="II22" s="368" t="s">
        <v>5327</v>
      </c>
      <c r="IJ22" s="368"/>
      <c r="IK22" s="368"/>
      <c r="IL22" s="368"/>
      <c r="IM22" s="368"/>
      <c r="IN22" s="368"/>
      <c r="IO22" s="368"/>
      <c r="IP22" s="368"/>
      <c r="IQ22" s="368"/>
      <c r="IR22" s="368"/>
      <c r="IS22" s="368"/>
      <c r="IT22" s="368"/>
      <c r="IU22" s="368"/>
      <c r="IV22" s="368"/>
      <c r="IW22" s="368"/>
      <c r="IX22" s="368"/>
      <c r="IY22" s="368"/>
      <c r="IZ22" s="368"/>
      <c r="JA22" s="368"/>
      <c r="JB22" s="368"/>
      <c r="JC22" s="368"/>
      <c r="JD22" s="368"/>
      <c r="JE22" s="357" t="s">
        <v>5326</v>
      </c>
      <c r="JF22" s="357"/>
      <c r="JG22" s="357"/>
      <c r="JH22" s="357"/>
      <c r="JI22" s="357"/>
      <c r="JJ22" s="357"/>
      <c r="JK22" s="357"/>
      <c r="JL22" s="357"/>
      <c r="JM22" s="357"/>
      <c r="JN22" s="357"/>
      <c r="JO22" s="357"/>
      <c r="JP22" s="357"/>
      <c r="JQ22" s="357"/>
      <c r="JR22" s="357"/>
      <c r="JS22" s="357"/>
      <c r="JT22" s="357"/>
      <c r="JU22" s="357"/>
      <c r="JV22" s="357"/>
      <c r="JW22" s="357"/>
      <c r="JX22" s="357"/>
      <c r="JY22" s="357" t="s">
        <v>8282</v>
      </c>
      <c r="JZ22" s="357"/>
      <c r="KA22" s="357"/>
      <c r="KB22" s="357"/>
      <c r="KC22" s="357"/>
      <c r="KD22" s="357"/>
      <c r="KE22" s="357" t="s">
        <v>8248</v>
      </c>
      <c r="KF22" s="357"/>
      <c r="KG22" s="357"/>
      <c r="KH22" s="357"/>
    </row>
    <row r="23" spans="1:296" ht="17.100000000000001" customHeight="1">
      <c r="A23" s="359"/>
      <c r="B23" s="365"/>
      <c r="C23" s="359"/>
      <c r="D23" s="359"/>
      <c r="E23" s="365"/>
      <c r="F23" s="365"/>
      <c r="G23" s="352"/>
      <c r="H23" s="367"/>
      <c r="I23" s="353"/>
      <c r="J23" s="353"/>
      <c r="K23" s="352"/>
      <c r="L23" s="352"/>
      <c r="M23" s="352"/>
      <c r="N23" s="352"/>
      <c r="O23" s="352"/>
      <c r="P23" s="352"/>
      <c r="Q23" s="352"/>
      <c r="R23" s="352"/>
      <c r="S23" s="352"/>
      <c r="T23" s="362"/>
      <c r="U23" s="362"/>
      <c r="V23" s="362"/>
      <c r="W23" s="353"/>
      <c r="X23" s="375"/>
      <c r="Y23" s="375"/>
      <c r="Z23" s="375"/>
      <c r="AA23" s="375"/>
      <c r="AB23" s="375"/>
      <c r="AC23" s="375"/>
      <c r="AD23" s="375"/>
      <c r="AE23" s="375"/>
      <c r="AF23" s="375"/>
      <c r="AG23" s="375"/>
      <c r="AH23" s="375"/>
      <c r="AI23" s="375"/>
      <c r="AJ23" s="375"/>
      <c r="AK23" s="375"/>
      <c r="AN23" s="297">
        <f>IF(OR(AN24="Captive Internal",AN24="Captive External"),5,IF(AN24="Showroom Mobil Bekas",1,IF(AN24="Karyawan Internal",2,IF(AN24="Wira Agency Retail",3,IF(AN24="Wira Bisnis",4,0)))))</f>
        <v>0</v>
      </c>
      <c r="BT23" s="372">
        <v>1</v>
      </c>
      <c r="BU23" s="373"/>
      <c r="BV23" s="373"/>
      <c r="BW23" s="373"/>
      <c r="BX23" s="373"/>
      <c r="BY23" s="373"/>
      <c r="BZ23" s="373"/>
      <c r="CA23" s="373"/>
      <c r="CB23" s="373"/>
      <c r="CC23" s="373"/>
      <c r="CD23" s="373"/>
      <c r="CE23" s="373"/>
      <c r="CF23" s="373"/>
      <c r="CG23" s="373"/>
      <c r="CH23" s="373"/>
      <c r="CI23" s="373"/>
      <c r="CJ23" s="373"/>
      <c r="CK23" s="373"/>
      <c r="CL23" s="373"/>
      <c r="CM23" s="374"/>
      <c r="CN23" s="372">
        <v>2</v>
      </c>
      <c r="CO23" s="373"/>
      <c r="CP23" s="373"/>
      <c r="CQ23" s="373"/>
      <c r="CR23" s="373"/>
      <c r="CS23" s="373"/>
      <c r="CT23" s="374"/>
      <c r="CU23" s="372">
        <v>3</v>
      </c>
      <c r="CV23" s="373"/>
      <c r="CW23" s="373"/>
      <c r="CX23" s="373"/>
      <c r="CY23" s="373"/>
      <c r="CZ23" s="373"/>
      <c r="DA23" s="373"/>
      <c r="DB23" s="373"/>
      <c r="DC23" s="374"/>
      <c r="DD23" s="372">
        <v>4</v>
      </c>
      <c r="DE23" s="373"/>
      <c r="DF23" s="373"/>
      <c r="DG23" s="373"/>
      <c r="DH23" s="373"/>
      <c r="DI23" s="373"/>
      <c r="DJ23" s="373"/>
      <c r="DK23" s="373"/>
      <c r="DL23" s="373"/>
      <c r="DM23" s="373"/>
      <c r="DN23" s="373"/>
      <c r="DO23" s="373"/>
      <c r="DP23" s="373"/>
      <c r="DQ23" s="374"/>
      <c r="DR23" s="372">
        <v>5</v>
      </c>
      <c r="DS23" s="373"/>
      <c r="DT23" s="373"/>
      <c r="DU23" s="373"/>
      <c r="DV23" s="373"/>
      <c r="DW23" s="374"/>
      <c r="DX23" s="372">
        <v>6</v>
      </c>
      <c r="DY23" s="373"/>
      <c r="DZ23" s="373"/>
      <c r="EA23" s="373"/>
      <c r="EB23" s="373"/>
      <c r="EC23" s="373"/>
      <c r="ED23" s="373"/>
      <c r="EE23" s="373"/>
      <c r="EF23" s="373"/>
      <c r="EG23" s="373"/>
      <c r="EH23" s="373"/>
      <c r="EI23" s="373"/>
      <c r="EJ23" s="373"/>
      <c r="EK23" s="373"/>
      <c r="EL23" s="373"/>
      <c r="EM23" s="373"/>
      <c r="EN23" s="373"/>
      <c r="EO23" s="373"/>
      <c r="EP23" s="373"/>
      <c r="EQ23" s="374"/>
      <c r="ER23" s="372">
        <v>7</v>
      </c>
      <c r="ES23" s="373"/>
      <c r="ET23" s="373"/>
      <c r="EU23" s="373"/>
      <c r="EV23" s="373"/>
      <c r="EW23" s="373"/>
      <c r="EX23" s="373"/>
      <c r="EY23" s="373"/>
      <c r="EZ23" s="373"/>
      <c r="FA23" s="373"/>
      <c r="FB23" s="373"/>
      <c r="FC23" s="373"/>
      <c r="FD23" s="373"/>
      <c r="FE23" s="373"/>
      <c r="FF23" s="373"/>
      <c r="FG23" s="373"/>
      <c r="FH23" s="373"/>
      <c r="FI23" s="373"/>
      <c r="FJ23" s="373"/>
      <c r="FK23" s="373"/>
      <c r="FL23" s="373"/>
      <c r="FM23" s="373"/>
      <c r="FN23" s="374"/>
      <c r="FO23" s="372">
        <v>8</v>
      </c>
      <c r="FP23" s="373"/>
      <c r="FQ23" s="373"/>
      <c r="FR23" s="373"/>
      <c r="FS23" s="373"/>
      <c r="FT23" s="373"/>
      <c r="FU23" s="374"/>
      <c r="FV23" s="372">
        <v>9</v>
      </c>
      <c r="FW23" s="373"/>
      <c r="FX23" s="373"/>
      <c r="FY23" s="373"/>
      <c r="FZ23" s="373"/>
      <c r="GA23" s="373"/>
      <c r="GB23" s="373"/>
      <c r="GC23" s="373"/>
      <c r="GD23" s="373"/>
      <c r="GE23" s="373"/>
      <c r="GF23" s="373"/>
      <c r="GG23" s="373"/>
      <c r="GH23" s="373"/>
      <c r="GI23" s="373"/>
      <c r="GJ23" s="373"/>
      <c r="GK23" s="373"/>
      <c r="GL23" s="373"/>
      <c r="GM23" s="373"/>
      <c r="GN23" s="373"/>
      <c r="GO23" s="373"/>
      <c r="GP23" s="374"/>
      <c r="GQ23" s="372">
        <v>10</v>
      </c>
      <c r="GR23" s="373"/>
      <c r="GS23" s="373"/>
      <c r="GT23" s="373"/>
      <c r="GU23" s="373"/>
      <c r="GV23" s="373"/>
      <c r="GW23" s="373"/>
      <c r="GX23" s="373"/>
      <c r="GY23" s="373"/>
      <c r="GZ23" s="373"/>
      <c r="HA23" s="373"/>
      <c r="HB23" s="373"/>
      <c r="HC23" s="373"/>
      <c r="HD23" s="373"/>
      <c r="HE23" s="373"/>
      <c r="HF23" s="373"/>
      <c r="HG23" s="373"/>
      <c r="HH23" s="373"/>
      <c r="HI23" s="373"/>
      <c r="HJ23" s="373"/>
      <c r="HK23" s="373"/>
      <c r="HL23" s="374"/>
      <c r="HM23" s="369">
        <v>11</v>
      </c>
      <c r="HN23" s="370"/>
      <c r="HO23" s="370"/>
      <c r="HP23" s="370"/>
      <c r="HQ23" s="370"/>
      <c r="HR23" s="370"/>
      <c r="HS23" s="370"/>
      <c r="HT23" s="370"/>
      <c r="HU23" s="370"/>
      <c r="HV23" s="370"/>
      <c r="HW23" s="370"/>
      <c r="HX23" s="370"/>
      <c r="HY23" s="370"/>
      <c r="HZ23" s="370"/>
      <c r="IA23" s="370"/>
      <c r="IB23" s="370"/>
      <c r="IC23" s="370"/>
      <c r="ID23" s="370"/>
      <c r="IE23" s="370"/>
      <c r="IF23" s="370"/>
      <c r="IG23" s="370"/>
      <c r="IH23" s="371"/>
      <c r="II23" s="368">
        <v>12</v>
      </c>
      <c r="IJ23" s="368"/>
      <c r="IK23" s="368"/>
      <c r="IL23" s="368"/>
      <c r="IM23" s="368"/>
      <c r="IN23" s="368"/>
      <c r="IO23" s="368"/>
      <c r="IP23" s="368"/>
      <c r="IQ23" s="368"/>
      <c r="IR23" s="368"/>
      <c r="IS23" s="368"/>
      <c r="IT23" s="368"/>
      <c r="IU23" s="368"/>
      <c r="IV23" s="368"/>
      <c r="IW23" s="368"/>
      <c r="IX23" s="368"/>
      <c r="IY23" s="368"/>
      <c r="IZ23" s="368"/>
      <c r="JA23" s="368"/>
      <c r="JB23" s="368"/>
      <c r="JC23" s="368"/>
      <c r="JD23" s="368"/>
      <c r="JE23" s="357">
        <v>13</v>
      </c>
      <c r="JF23" s="357"/>
      <c r="JG23" s="357"/>
      <c r="JH23" s="357"/>
      <c r="JI23" s="357"/>
      <c r="JJ23" s="357"/>
      <c r="JK23" s="357"/>
      <c r="JL23" s="357"/>
      <c r="JM23" s="357"/>
      <c r="JN23" s="357"/>
      <c r="JO23" s="357"/>
      <c r="JP23" s="357"/>
      <c r="JQ23" s="357"/>
      <c r="JR23" s="357"/>
      <c r="JS23" s="357"/>
      <c r="JT23" s="357"/>
      <c r="JU23" s="357"/>
      <c r="JV23" s="357"/>
      <c r="JW23" s="357"/>
      <c r="JX23" s="357"/>
      <c r="JY23" s="357">
        <v>14</v>
      </c>
      <c r="JZ23" s="357"/>
      <c r="KA23" s="357"/>
      <c r="KB23" s="357"/>
      <c r="KC23" s="357"/>
      <c r="KD23" s="357"/>
      <c r="KE23" s="357">
        <v>15</v>
      </c>
      <c r="KF23" s="357"/>
      <c r="KG23" s="357"/>
      <c r="KH23" s="357"/>
    </row>
    <row r="24" spans="1:296" ht="17.100000000000001" customHeight="1">
      <c r="A24" s="275">
        <f>ROWS($A$24:A24)</f>
        <v>1</v>
      </c>
      <c r="B24" s="297" t="s">
        <v>8285</v>
      </c>
      <c r="C24" s="274" t="s">
        <v>8264</v>
      </c>
      <c r="D24" s="274" t="s">
        <v>8154</v>
      </c>
      <c r="E24" s="274" t="str">
        <f>'Home Int'!$O$23</f>
        <v>Wira Agency Retail_Karyawan Authorized Dealer_Toyota_</v>
      </c>
      <c r="G24" s="274" t="str">
        <f>'Home Int'!$O$15</f>
        <v>Perorangan (Non Wiraswasta)</v>
      </c>
      <c r="H24" s="307" t="str">
        <f>'Home Int'!$O$19</f>
        <v>Pasangan Bekerja dan memiliki penghasilan</v>
      </c>
      <c r="I24" s="308">
        <v>2</v>
      </c>
      <c r="J24" s="308">
        <v>2</v>
      </c>
      <c r="K24" s="308">
        <v>2</v>
      </c>
      <c r="L24" s="308">
        <v>2</v>
      </c>
      <c r="M24" s="308">
        <v>2</v>
      </c>
      <c r="N24" s="308">
        <v>2</v>
      </c>
      <c r="O24" s="308">
        <v>2</v>
      </c>
      <c r="P24" s="308">
        <v>2</v>
      </c>
      <c r="Q24" s="308">
        <v>2</v>
      </c>
      <c r="R24" s="308">
        <v>2</v>
      </c>
      <c r="S24" s="308">
        <v>0</v>
      </c>
      <c r="T24" s="308">
        <v>2</v>
      </c>
      <c r="U24" s="308">
        <v>2</v>
      </c>
      <c r="V24" s="308">
        <v>0</v>
      </c>
      <c r="W24" s="275">
        <f>ROWS($W$24:W24)</f>
        <v>1</v>
      </c>
      <c r="X24" s="308">
        <v>2</v>
      </c>
      <c r="Y24" s="308">
        <v>2</v>
      </c>
      <c r="Z24" s="308">
        <v>2</v>
      </c>
      <c r="AA24" s="308">
        <v>2</v>
      </c>
      <c r="AB24" s="308">
        <v>2</v>
      </c>
      <c r="AC24" s="308">
        <v>2</v>
      </c>
      <c r="AD24" s="308">
        <v>2</v>
      </c>
      <c r="AE24" s="308">
        <v>1</v>
      </c>
      <c r="AF24" s="308">
        <v>1</v>
      </c>
      <c r="AG24" s="308">
        <v>1</v>
      </c>
      <c r="AH24" s="308">
        <v>1</v>
      </c>
      <c r="AI24" s="308">
        <v>0</v>
      </c>
      <c r="AJ24" s="308">
        <v>0</v>
      </c>
      <c r="AK24" s="308">
        <v>0</v>
      </c>
      <c r="AN24" s="309" t="str">
        <f>E24</f>
        <v>Wira Agency Retail_Karyawan Authorized Dealer_Toyota_</v>
      </c>
      <c r="BT24" s="302" t="s">
        <v>3040</v>
      </c>
      <c r="BU24" s="302" t="s">
        <v>3041</v>
      </c>
      <c r="BV24" s="302" t="s">
        <v>3042</v>
      </c>
      <c r="BW24" s="302" t="s">
        <v>3043</v>
      </c>
      <c r="BX24" s="302" t="s">
        <v>3044</v>
      </c>
      <c r="BY24" s="302" t="s">
        <v>3045</v>
      </c>
      <c r="BZ24" s="302" t="s">
        <v>3046</v>
      </c>
      <c r="CA24" s="302" t="s">
        <v>3047</v>
      </c>
      <c r="CB24" s="302" t="s">
        <v>3048</v>
      </c>
      <c r="CC24" s="253" t="s">
        <v>3049</v>
      </c>
      <c r="CD24" s="302" t="s">
        <v>8098</v>
      </c>
      <c r="CE24" s="302" t="s">
        <v>8099</v>
      </c>
      <c r="CF24" s="302"/>
      <c r="CG24" s="302"/>
      <c r="CH24" s="302"/>
      <c r="CI24" s="302"/>
      <c r="CJ24" s="302"/>
      <c r="CK24" s="302"/>
      <c r="CL24" s="302"/>
      <c r="CM24" s="302"/>
      <c r="CN24" s="302" t="s">
        <v>3035</v>
      </c>
      <c r="CO24" s="302" t="s">
        <v>3037</v>
      </c>
      <c r="CP24" s="302" t="s">
        <v>3036</v>
      </c>
      <c r="CQ24" s="302" t="s">
        <v>3038</v>
      </c>
      <c r="CR24" s="302" t="s">
        <v>8248</v>
      </c>
      <c r="CS24" s="302"/>
      <c r="CT24" s="302"/>
      <c r="CU24" s="302" t="s">
        <v>3050</v>
      </c>
      <c r="CV24" s="302" t="s">
        <v>8196</v>
      </c>
      <c r="CW24" s="302" t="s">
        <v>3052</v>
      </c>
      <c r="CX24" s="302" t="s">
        <v>3200</v>
      </c>
      <c r="CY24" s="302" t="s">
        <v>8132</v>
      </c>
      <c r="CZ24" s="302"/>
      <c r="DA24" s="302"/>
      <c r="DB24" s="302"/>
      <c r="DC24" s="302"/>
      <c r="DD24" s="302" t="s">
        <v>3109</v>
      </c>
      <c r="DE24" s="302" t="s">
        <v>3106</v>
      </c>
      <c r="DF24" s="302" t="s">
        <v>3107</v>
      </c>
      <c r="DG24" s="302" t="s">
        <v>3101</v>
      </c>
      <c r="DH24" s="302" t="s">
        <v>3105</v>
      </c>
      <c r="DI24" s="302" t="s">
        <v>3111</v>
      </c>
      <c r="DJ24" s="302" t="s">
        <v>3103</v>
      </c>
      <c r="DK24" s="253" t="s">
        <v>3112</v>
      </c>
      <c r="DL24" s="302" t="s">
        <v>3108</v>
      </c>
      <c r="DM24" s="302" t="s">
        <v>3110</v>
      </c>
      <c r="DN24" s="302" t="s">
        <v>3104</v>
      </c>
      <c r="DO24" s="302" t="s">
        <v>3102</v>
      </c>
      <c r="DP24" s="302"/>
      <c r="DQ24" s="302"/>
      <c r="DR24" s="288" t="s">
        <v>5325</v>
      </c>
      <c r="DS24" s="302" t="s">
        <v>5326</v>
      </c>
      <c r="DT24" s="253" t="s">
        <v>5327</v>
      </c>
      <c r="DU24" s="302"/>
      <c r="DV24" s="302"/>
      <c r="DW24" s="302"/>
      <c r="DX24" s="302" t="s">
        <v>3057</v>
      </c>
      <c r="DY24" s="302" t="s">
        <v>3055</v>
      </c>
      <c r="DZ24" s="302" t="s">
        <v>3054</v>
      </c>
      <c r="EA24" s="302" t="s">
        <v>3056</v>
      </c>
      <c r="EB24" s="302" t="s">
        <v>3058</v>
      </c>
      <c r="EC24" s="302" t="s">
        <v>3059</v>
      </c>
      <c r="ED24" s="302" t="s">
        <v>3064</v>
      </c>
      <c r="EE24" s="302" t="s">
        <v>3066</v>
      </c>
      <c r="EF24" s="302" t="s">
        <v>3067</v>
      </c>
      <c r="EG24" s="302" t="s">
        <v>3061</v>
      </c>
      <c r="EH24" s="302" t="s">
        <v>3062</v>
      </c>
      <c r="EI24" s="302" t="s">
        <v>3065</v>
      </c>
      <c r="EJ24" s="302" t="s">
        <v>3071</v>
      </c>
      <c r="EK24" s="302" t="s">
        <v>3069</v>
      </c>
      <c r="EL24" s="302" t="s">
        <v>3063</v>
      </c>
      <c r="EM24" s="302" t="s">
        <v>3060</v>
      </c>
      <c r="EN24" s="302" t="s">
        <v>3068</v>
      </c>
      <c r="EO24" s="302" t="s">
        <v>3070</v>
      </c>
      <c r="EP24" s="302"/>
      <c r="EQ24" s="302"/>
      <c r="ER24" s="302" t="s">
        <v>2750</v>
      </c>
      <c r="ES24" s="302" t="s">
        <v>3098</v>
      </c>
      <c r="ET24" s="302" t="s">
        <v>3090</v>
      </c>
      <c r="EU24" s="302" t="s">
        <v>2773</v>
      </c>
      <c r="EV24" s="302" t="s">
        <v>3093</v>
      </c>
      <c r="EW24" s="302" t="s">
        <v>277</v>
      </c>
      <c r="EX24" s="302" t="s">
        <v>3095</v>
      </c>
      <c r="EY24" s="302" t="s">
        <v>3092</v>
      </c>
      <c r="EZ24" s="302" t="s">
        <v>3096</v>
      </c>
      <c r="FA24" s="302" t="s">
        <v>3091</v>
      </c>
      <c r="FB24" s="302" t="s">
        <v>280</v>
      </c>
      <c r="FC24" s="302" t="s">
        <v>3094</v>
      </c>
      <c r="FD24" s="302" t="s">
        <v>278</v>
      </c>
      <c r="FE24" s="302" t="s">
        <v>3100</v>
      </c>
      <c r="FF24" s="302" t="s">
        <v>279</v>
      </c>
      <c r="FG24" s="302" t="s">
        <v>281</v>
      </c>
      <c r="FH24" s="302" t="s">
        <v>276</v>
      </c>
      <c r="FI24" s="302" t="s">
        <v>3097</v>
      </c>
      <c r="FJ24" s="302"/>
      <c r="FK24" s="302"/>
      <c r="FL24" s="302"/>
      <c r="FM24" s="302"/>
      <c r="FN24" s="302"/>
      <c r="FO24" s="302"/>
      <c r="FP24" s="302"/>
      <c r="FQ24" s="302"/>
      <c r="FR24" s="302"/>
      <c r="FS24" s="302"/>
      <c r="FT24" s="302"/>
      <c r="FU24" s="302"/>
      <c r="FV24" s="302" t="s">
        <v>3077</v>
      </c>
      <c r="FW24" s="302" t="s">
        <v>3078</v>
      </c>
      <c r="FX24" s="302" t="s">
        <v>3075</v>
      </c>
      <c r="FY24" s="302" t="s">
        <v>3072</v>
      </c>
      <c r="FZ24" s="302" t="s">
        <v>3074</v>
      </c>
      <c r="GA24" s="302" t="s">
        <v>3073</v>
      </c>
      <c r="GB24" s="302" t="s">
        <v>3080</v>
      </c>
      <c r="GC24" s="302" t="s">
        <v>3085</v>
      </c>
      <c r="GD24" s="302" t="s">
        <v>3083</v>
      </c>
      <c r="GE24" s="302" t="s">
        <v>3076</v>
      </c>
      <c r="GF24" s="302" t="s">
        <v>3079</v>
      </c>
      <c r="GG24" s="302" t="s">
        <v>3084</v>
      </c>
      <c r="GH24" s="302" t="s">
        <v>3087</v>
      </c>
      <c r="GI24" s="302" t="s">
        <v>3086</v>
      </c>
      <c r="GJ24" s="302" t="s">
        <v>2885</v>
      </c>
      <c r="GK24" s="302" t="s">
        <v>3089</v>
      </c>
      <c r="GL24" s="302" t="s">
        <v>3081</v>
      </c>
      <c r="GM24" s="302" t="s">
        <v>3088</v>
      </c>
      <c r="GN24" s="302" t="s">
        <v>3082</v>
      </c>
      <c r="GO24" s="302"/>
      <c r="GP24" s="302"/>
      <c r="GQ24" s="302" t="s">
        <v>3141</v>
      </c>
      <c r="GR24" s="302" t="s">
        <v>3133</v>
      </c>
      <c r="GS24" s="302" t="s">
        <v>3137</v>
      </c>
      <c r="GT24" s="302" t="s">
        <v>3139</v>
      </c>
      <c r="GU24" s="302" t="s">
        <v>3140</v>
      </c>
      <c r="GV24" s="302" t="s">
        <v>3138</v>
      </c>
      <c r="GW24" s="302" t="s">
        <v>3128</v>
      </c>
      <c r="GX24" s="302" t="s">
        <v>3126</v>
      </c>
      <c r="GY24" s="302" t="s">
        <v>3127</v>
      </c>
      <c r="GZ24" s="302" t="s">
        <v>3136</v>
      </c>
      <c r="HA24" s="302" t="s">
        <v>3065</v>
      </c>
      <c r="HB24" s="302" t="s">
        <v>3135</v>
      </c>
      <c r="HC24" s="302" t="s">
        <v>3132</v>
      </c>
      <c r="HD24" s="302" t="s">
        <v>3142</v>
      </c>
      <c r="HE24" s="302" t="s">
        <v>3134</v>
      </c>
      <c r="HF24" s="302" t="s">
        <v>3130</v>
      </c>
      <c r="HG24" s="302" t="s">
        <v>3131</v>
      </c>
      <c r="HH24" s="302" t="s">
        <v>3129</v>
      </c>
      <c r="HI24" s="302" t="s">
        <v>3125</v>
      </c>
      <c r="HJ24" s="302"/>
      <c r="HK24" s="302"/>
      <c r="HL24" s="302"/>
      <c r="HM24" s="56" t="s">
        <v>3145</v>
      </c>
      <c r="HN24" s="58" t="s">
        <v>3146</v>
      </c>
      <c r="HO24" s="56" t="s">
        <v>3147</v>
      </c>
      <c r="HP24" s="56" t="s">
        <v>3148</v>
      </c>
      <c r="HQ24" s="56" t="s">
        <v>3149</v>
      </c>
      <c r="HR24" s="56" t="s">
        <v>3150</v>
      </c>
      <c r="HS24" s="56" t="s">
        <v>3151</v>
      </c>
      <c r="HT24" s="56" t="s">
        <v>3152</v>
      </c>
      <c r="HU24" s="56" t="s">
        <v>3153</v>
      </c>
      <c r="HV24" s="56" t="s">
        <v>3154</v>
      </c>
      <c r="HW24" s="56" t="s">
        <v>3155</v>
      </c>
      <c r="HX24" s="59" t="s">
        <v>3156</v>
      </c>
      <c r="HY24" s="56" t="s">
        <v>3157</v>
      </c>
      <c r="HZ24" s="56" t="s">
        <v>3158</v>
      </c>
      <c r="IA24" s="59" t="s">
        <v>3159</v>
      </c>
      <c r="IB24" s="56" t="s">
        <v>3160</v>
      </c>
      <c r="IC24" s="56" t="s">
        <v>3161</v>
      </c>
      <c r="ID24" s="302"/>
      <c r="IE24" s="302"/>
      <c r="IF24" s="57"/>
      <c r="IG24" s="57"/>
      <c r="IH24" s="57"/>
      <c r="II24" s="57" t="s">
        <v>3162</v>
      </c>
      <c r="IJ24" s="56" t="s">
        <v>3163</v>
      </c>
      <c r="IK24" s="56" t="s">
        <v>3164</v>
      </c>
      <c r="IL24" s="56" t="s">
        <v>3165</v>
      </c>
      <c r="IM24" s="57" t="s">
        <v>3166</v>
      </c>
      <c r="IN24" s="56" t="s">
        <v>3167</v>
      </c>
      <c r="IO24" s="56" t="s">
        <v>3168</v>
      </c>
      <c r="IP24" s="56" t="s">
        <v>3169</v>
      </c>
      <c r="IQ24" s="56" t="s">
        <v>3170</v>
      </c>
      <c r="IR24" s="59" t="s">
        <v>3171</v>
      </c>
      <c r="IS24" s="59" t="s">
        <v>3172</v>
      </c>
      <c r="IT24" s="59" t="s">
        <v>3173</v>
      </c>
      <c r="IU24" s="56" t="s">
        <v>3174</v>
      </c>
      <c r="IV24" s="56" t="s">
        <v>3175</v>
      </c>
      <c r="IW24" s="56" t="s">
        <v>3176</v>
      </c>
      <c r="IX24" s="56" t="s">
        <v>3177</v>
      </c>
      <c r="IY24" s="56" t="s">
        <v>3178</v>
      </c>
      <c r="IZ24" s="59" t="s">
        <v>3179</v>
      </c>
      <c r="JA24" s="59" t="s">
        <v>3180</v>
      </c>
      <c r="JB24" s="59" t="s">
        <v>3181</v>
      </c>
      <c r="JC24" s="57"/>
      <c r="JD24" s="281"/>
      <c r="JE24" s="56" t="s">
        <v>3182</v>
      </c>
      <c r="JF24" s="56" t="s">
        <v>3183</v>
      </c>
      <c r="JG24" s="59" t="s">
        <v>3184</v>
      </c>
      <c r="JH24" s="59" t="s">
        <v>3185</v>
      </c>
      <c r="JI24" s="56" t="s">
        <v>3186</v>
      </c>
      <c r="JJ24" s="56" t="s">
        <v>3187</v>
      </c>
      <c r="JK24" s="56" t="s">
        <v>3188</v>
      </c>
      <c r="JL24" s="56" t="s">
        <v>3189</v>
      </c>
      <c r="JM24" s="56" t="s">
        <v>3190</v>
      </c>
      <c r="JN24" s="56" t="s">
        <v>3191</v>
      </c>
      <c r="JO24" s="56" t="s">
        <v>3192</v>
      </c>
      <c r="JP24" s="56" t="s">
        <v>3193</v>
      </c>
      <c r="JQ24" s="56" t="s">
        <v>3194</v>
      </c>
      <c r="JR24" s="56" t="s">
        <v>3195</v>
      </c>
      <c r="JS24" s="59" t="s">
        <v>3196</v>
      </c>
      <c r="JT24" s="59" t="s">
        <v>3197</v>
      </c>
      <c r="JU24" s="58" t="s">
        <v>3198</v>
      </c>
      <c r="JV24" s="59" t="s">
        <v>3199</v>
      </c>
      <c r="JW24" s="281"/>
      <c r="JX24" s="302"/>
      <c r="JY24" s="302" t="s">
        <v>8276</v>
      </c>
      <c r="JZ24" s="302" t="s">
        <v>8277</v>
      </c>
      <c r="KA24" s="302" t="s">
        <v>8278</v>
      </c>
      <c r="KB24" s="302" t="s">
        <v>8279</v>
      </c>
      <c r="KC24" s="302" t="s">
        <v>8280</v>
      </c>
      <c r="KD24" s="302" t="s">
        <v>8281</v>
      </c>
      <c r="KE24" s="302" t="s">
        <v>8244</v>
      </c>
      <c r="KF24" s="302" t="s">
        <v>8245</v>
      </c>
      <c r="KG24" s="302" t="s">
        <v>8246</v>
      </c>
      <c r="KH24" s="302" t="s">
        <v>8247</v>
      </c>
    </row>
    <row r="25" spans="1:296" ht="17.100000000000001" customHeight="1">
      <c r="A25" s="275">
        <f>ROWS($A$24:A25)</f>
        <v>2</v>
      </c>
      <c r="B25" s="297" t="s">
        <v>8286</v>
      </c>
      <c r="C25" s="274" t="s">
        <v>8265</v>
      </c>
      <c r="D25" s="274" t="s">
        <v>3030</v>
      </c>
      <c r="G25" s="274" t="str">
        <f>'Home Int'!$O$15</f>
        <v>Perorangan (Non Wiraswasta)</v>
      </c>
      <c r="H25" s="307" t="str">
        <f>'Home Int'!$O$19</f>
        <v>Pasangan Bekerja dan memiliki penghasilan</v>
      </c>
      <c r="I25" s="308">
        <v>2</v>
      </c>
      <c r="J25" s="308">
        <v>2</v>
      </c>
      <c r="K25" s="308">
        <v>2</v>
      </c>
      <c r="L25" s="308">
        <v>2</v>
      </c>
      <c r="M25" s="308">
        <v>2</v>
      </c>
      <c r="N25" s="308">
        <v>0</v>
      </c>
      <c r="O25" s="308">
        <v>2</v>
      </c>
      <c r="P25" s="308">
        <v>2</v>
      </c>
      <c r="Q25" s="308">
        <v>0</v>
      </c>
      <c r="R25" s="308">
        <v>0</v>
      </c>
      <c r="S25" s="308">
        <v>0</v>
      </c>
      <c r="T25" s="308">
        <v>0</v>
      </c>
      <c r="U25" s="308">
        <v>2</v>
      </c>
      <c r="V25" s="308">
        <v>2</v>
      </c>
      <c r="W25" s="275">
        <f>ROWS($W$24:W25)</f>
        <v>2</v>
      </c>
      <c r="X25" s="308">
        <v>2</v>
      </c>
      <c r="Y25" s="308">
        <v>2</v>
      </c>
      <c r="Z25" s="308">
        <v>2</v>
      </c>
      <c r="AA25" s="308">
        <v>2</v>
      </c>
      <c r="AB25" s="308">
        <v>2</v>
      </c>
      <c r="AC25" s="308">
        <v>2</v>
      </c>
      <c r="AD25" s="308">
        <v>1</v>
      </c>
      <c r="AE25" s="308">
        <v>1</v>
      </c>
      <c r="AF25" s="308">
        <v>1</v>
      </c>
      <c r="AG25" s="308">
        <v>1</v>
      </c>
      <c r="AH25" s="308">
        <v>1</v>
      </c>
      <c r="AI25" s="308">
        <v>0</v>
      </c>
      <c r="AJ25" s="308">
        <v>0</v>
      </c>
      <c r="AK25" s="308">
        <v>0</v>
      </c>
      <c r="DV25" s="275"/>
      <c r="DW25" s="275"/>
      <c r="HM25" s="300"/>
      <c r="HN25" s="300"/>
      <c r="HO25" s="300"/>
      <c r="HP25" s="300"/>
      <c r="HQ25" s="300"/>
      <c r="HR25" s="300"/>
      <c r="HS25" s="300"/>
      <c r="HT25" s="300"/>
      <c r="HU25" s="300"/>
      <c r="HV25" s="300"/>
      <c r="HW25" s="300"/>
      <c r="HX25" s="300"/>
      <c r="HY25" s="300"/>
      <c r="HZ25" s="300"/>
      <c r="IA25" s="300"/>
      <c r="IB25" s="300"/>
      <c r="IC25" s="300"/>
      <c r="ID25" s="300"/>
      <c r="IE25" s="300"/>
      <c r="IF25" s="300"/>
      <c r="IG25" s="300"/>
      <c r="IH25" s="300"/>
      <c r="II25" s="300"/>
      <c r="IJ25" s="300"/>
      <c r="IK25" s="300"/>
      <c r="IL25" s="300"/>
      <c r="IM25" s="300"/>
      <c r="IN25" s="300"/>
      <c r="IO25" s="300"/>
      <c r="IP25" s="300"/>
      <c r="IQ25" s="300"/>
      <c r="IR25" s="300"/>
      <c r="IS25" s="300"/>
      <c r="IT25" s="300"/>
      <c r="IU25" s="300"/>
      <c r="IV25" s="300"/>
      <c r="IW25" s="300"/>
      <c r="IX25" s="300"/>
      <c r="IY25" s="300"/>
      <c r="IZ25" s="300"/>
      <c r="JA25" s="300"/>
      <c r="JB25" s="300"/>
      <c r="JC25" s="300"/>
      <c r="KE25" s="302"/>
    </row>
    <row r="26" spans="1:296" ht="17.100000000000001" customHeight="1">
      <c r="A26" s="275">
        <f>ROWS($A$24:A26)</f>
        <v>3</v>
      </c>
      <c r="B26" s="297" t="s">
        <v>8287</v>
      </c>
      <c r="C26" s="274" t="s">
        <v>8270</v>
      </c>
      <c r="D26" s="274" t="s">
        <v>8155</v>
      </c>
      <c r="G26" s="274" t="str">
        <f>'Home Int'!$O$15</f>
        <v>Perorangan (Non Wiraswasta)</v>
      </c>
      <c r="H26" s="307" t="str">
        <f>'Home Int'!$O$19</f>
        <v>Pasangan Bekerja dan memiliki penghasilan</v>
      </c>
      <c r="I26" s="308">
        <v>2</v>
      </c>
      <c r="J26" s="308">
        <v>2</v>
      </c>
      <c r="K26" s="308">
        <v>2</v>
      </c>
      <c r="L26" s="308">
        <v>2</v>
      </c>
      <c r="M26" s="308">
        <v>2</v>
      </c>
      <c r="N26" s="308">
        <v>2</v>
      </c>
      <c r="O26" s="308">
        <v>2</v>
      </c>
      <c r="P26" s="308">
        <v>2</v>
      </c>
      <c r="Q26" s="308">
        <v>0</v>
      </c>
      <c r="R26" s="308">
        <v>2</v>
      </c>
      <c r="S26" s="308">
        <v>0</v>
      </c>
      <c r="T26" s="308">
        <v>0</v>
      </c>
      <c r="U26" s="308">
        <v>0</v>
      </c>
      <c r="V26" s="308">
        <v>0</v>
      </c>
      <c r="W26" s="275">
        <f>ROWS($W$24:W26)</f>
        <v>3</v>
      </c>
      <c r="X26" s="308">
        <v>2</v>
      </c>
      <c r="Y26" s="308">
        <v>2</v>
      </c>
      <c r="Z26" s="308">
        <v>2</v>
      </c>
      <c r="AA26" s="308">
        <v>2</v>
      </c>
      <c r="AB26" s="308">
        <v>2</v>
      </c>
      <c r="AC26" s="308">
        <v>1</v>
      </c>
      <c r="AD26" s="308">
        <v>1</v>
      </c>
      <c r="AE26" s="308">
        <v>1</v>
      </c>
      <c r="AF26" s="308">
        <v>1</v>
      </c>
      <c r="AG26" s="308">
        <v>1</v>
      </c>
      <c r="AH26" s="308">
        <v>1</v>
      </c>
      <c r="AI26" s="308">
        <v>0</v>
      </c>
      <c r="AJ26" s="308">
        <v>0</v>
      </c>
      <c r="AK26" s="308">
        <v>0</v>
      </c>
      <c r="DV26" s="275"/>
      <c r="DW26" s="275"/>
      <c r="HM26" s="300"/>
      <c r="HN26" s="300"/>
      <c r="HO26" s="300"/>
      <c r="HP26" s="300"/>
      <c r="HQ26" s="300"/>
      <c r="HR26" s="300"/>
      <c r="HS26" s="300"/>
      <c r="HT26" s="300"/>
      <c r="HU26" s="300"/>
      <c r="HV26" s="300"/>
      <c r="HW26" s="300"/>
      <c r="HX26" s="300"/>
      <c r="HY26" s="300"/>
      <c r="HZ26" s="300"/>
      <c r="IA26" s="300"/>
      <c r="IB26" s="300"/>
      <c r="IC26" s="300"/>
      <c r="ID26" s="300"/>
      <c r="IE26" s="300"/>
      <c r="IF26" s="300"/>
      <c r="IG26" s="300"/>
      <c r="IH26" s="300"/>
      <c r="II26" s="300"/>
      <c r="IJ26" s="300"/>
      <c r="IK26" s="300"/>
      <c r="IL26" s="300"/>
      <c r="IM26" s="300"/>
      <c r="IN26" s="300"/>
      <c r="IO26" s="300"/>
      <c r="IP26" s="300"/>
      <c r="IQ26" s="300"/>
      <c r="IR26" s="300"/>
      <c r="IS26" s="300"/>
      <c r="IT26" s="300"/>
      <c r="IU26" s="300"/>
      <c r="IV26" s="300"/>
      <c r="IW26" s="300"/>
      <c r="IX26" s="300"/>
      <c r="IY26" s="300"/>
      <c r="IZ26" s="300"/>
      <c r="JA26" s="300"/>
      <c r="JB26" s="300"/>
      <c r="JC26" s="300"/>
      <c r="KE26" s="302"/>
    </row>
    <row r="27" spans="1:296" ht="17.100000000000001" customHeight="1">
      <c r="A27" s="275">
        <f>ROWS($A$24:A27)</f>
        <v>4</v>
      </c>
      <c r="B27" s="297" t="s">
        <v>8288</v>
      </c>
      <c r="C27" s="274" t="s">
        <v>8266</v>
      </c>
      <c r="D27" s="274" t="s">
        <v>8162</v>
      </c>
      <c r="G27" s="274" t="str">
        <f>'Home Int'!$O$15</f>
        <v>Perorangan (Non Wiraswasta)</v>
      </c>
      <c r="H27" s="307" t="str">
        <f>'Home Int'!$O$19</f>
        <v>Pasangan Bekerja dan memiliki penghasilan</v>
      </c>
      <c r="I27" s="308">
        <v>2</v>
      </c>
      <c r="J27" s="308">
        <v>2</v>
      </c>
      <c r="K27" s="308">
        <v>2</v>
      </c>
      <c r="L27" s="308">
        <v>2</v>
      </c>
      <c r="M27" s="308">
        <v>2</v>
      </c>
      <c r="N27" s="308">
        <v>2</v>
      </c>
      <c r="O27" s="308">
        <v>2</v>
      </c>
      <c r="P27" s="308">
        <v>0</v>
      </c>
      <c r="Q27" s="308">
        <v>0</v>
      </c>
      <c r="R27" s="308">
        <v>0</v>
      </c>
      <c r="S27" s="308">
        <v>0</v>
      </c>
      <c r="T27" s="308">
        <v>2</v>
      </c>
      <c r="U27" s="308">
        <v>1</v>
      </c>
      <c r="V27" s="308">
        <v>0</v>
      </c>
      <c r="W27" s="275">
        <f>ROWS($W$24:W27)</f>
        <v>4</v>
      </c>
      <c r="X27" s="308">
        <v>2</v>
      </c>
      <c r="Y27" s="308">
        <v>2</v>
      </c>
      <c r="Z27" s="308">
        <v>2</v>
      </c>
      <c r="AA27" s="308">
        <v>2</v>
      </c>
      <c r="AB27" s="308">
        <v>1</v>
      </c>
      <c r="AC27" s="308">
        <v>1</v>
      </c>
      <c r="AD27" s="308">
        <v>1</v>
      </c>
      <c r="AE27" s="308">
        <v>1</v>
      </c>
      <c r="AF27" s="308">
        <v>1</v>
      </c>
      <c r="AG27" s="308">
        <v>1</v>
      </c>
      <c r="AH27" s="308">
        <v>1</v>
      </c>
      <c r="AI27" s="308">
        <v>0</v>
      </c>
      <c r="AJ27" s="308">
        <v>0</v>
      </c>
      <c r="AK27" s="308">
        <v>0</v>
      </c>
      <c r="DV27" s="275"/>
      <c r="DW27" s="275"/>
      <c r="HM27" s="300"/>
      <c r="HN27" s="300"/>
      <c r="HO27" s="300"/>
      <c r="HP27" s="300"/>
      <c r="HQ27" s="300"/>
      <c r="HR27" s="300"/>
      <c r="HS27" s="300"/>
      <c r="HT27" s="300"/>
      <c r="HU27" s="300"/>
      <c r="HV27" s="300"/>
      <c r="HW27" s="300"/>
      <c r="HX27" s="300"/>
      <c r="HY27" s="300"/>
      <c r="HZ27" s="300"/>
      <c r="IA27" s="300"/>
      <c r="IB27" s="300"/>
      <c r="IC27" s="300"/>
      <c r="ID27" s="300"/>
      <c r="IE27" s="300"/>
      <c r="IF27" s="300"/>
      <c r="IG27" s="300"/>
      <c r="IH27" s="300"/>
      <c r="II27" s="300"/>
      <c r="IJ27" s="300"/>
      <c r="IK27" s="300"/>
      <c r="IL27" s="300"/>
      <c r="IM27" s="300"/>
      <c r="IN27" s="300"/>
      <c r="IO27" s="300"/>
      <c r="IP27" s="300"/>
      <c r="IQ27" s="300"/>
      <c r="IR27" s="300"/>
      <c r="IS27" s="300"/>
      <c r="IT27" s="300"/>
      <c r="IU27" s="300"/>
      <c r="IV27" s="300"/>
      <c r="IW27" s="300"/>
      <c r="IX27" s="300"/>
      <c r="IY27" s="300"/>
      <c r="IZ27" s="300"/>
      <c r="JA27" s="300"/>
      <c r="JB27" s="300"/>
      <c r="JC27" s="300"/>
      <c r="KE27" s="302"/>
    </row>
    <row r="28" spans="1:296" ht="17.100000000000001" customHeight="1">
      <c r="A28" s="275">
        <f>ROWS($A$24:A28)</f>
        <v>5</v>
      </c>
      <c r="B28" s="297" t="s">
        <v>8289</v>
      </c>
      <c r="C28" s="274" t="s">
        <v>8267</v>
      </c>
      <c r="D28" s="274" t="s">
        <v>8156</v>
      </c>
      <c r="G28" s="274" t="str">
        <f>'Home Int'!$O$15</f>
        <v>Perorangan (Non Wiraswasta)</v>
      </c>
      <c r="H28" s="307" t="str">
        <f>'Home Int'!$O$19</f>
        <v>Pasangan Bekerja dan memiliki penghasilan</v>
      </c>
      <c r="I28" s="308">
        <v>2</v>
      </c>
      <c r="J28" s="308">
        <v>2</v>
      </c>
      <c r="K28" s="308">
        <v>0</v>
      </c>
      <c r="L28" s="308">
        <v>0</v>
      </c>
      <c r="M28" s="308">
        <v>2</v>
      </c>
      <c r="N28" s="308">
        <v>0</v>
      </c>
      <c r="O28" s="308">
        <v>0</v>
      </c>
      <c r="P28" s="308">
        <v>0</v>
      </c>
      <c r="Q28" s="308">
        <v>0</v>
      </c>
      <c r="R28" s="308">
        <v>0</v>
      </c>
      <c r="S28" s="308">
        <v>0</v>
      </c>
      <c r="T28" s="308">
        <v>0</v>
      </c>
      <c r="U28" s="308">
        <v>2</v>
      </c>
      <c r="V28" s="308">
        <v>2</v>
      </c>
      <c r="W28" s="275">
        <f>ROWS($W$24:W28)</f>
        <v>5</v>
      </c>
      <c r="X28" s="308">
        <v>2</v>
      </c>
      <c r="Y28" s="308">
        <v>2</v>
      </c>
      <c r="Z28" s="308">
        <v>2</v>
      </c>
      <c r="AA28" s="308">
        <v>1</v>
      </c>
      <c r="AB28" s="308">
        <v>1</v>
      </c>
      <c r="AC28" s="308">
        <v>1</v>
      </c>
      <c r="AD28" s="308">
        <v>1</v>
      </c>
      <c r="AE28" s="308">
        <v>1</v>
      </c>
      <c r="AF28" s="308">
        <v>1</v>
      </c>
      <c r="AG28" s="308">
        <v>1</v>
      </c>
      <c r="AH28" s="308">
        <v>1</v>
      </c>
      <c r="AI28" s="308">
        <v>0</v>
      </c>
      <c r="AJ28" s="308">
        <v>0</v>
      </c>
      <c r="AK28" s="308">
        <v>0</v>
      </c>
      <c r="BP28" s="274">
        <v>1</v>
      </c>
      <c r="BQ28" s="274" t="s">
        <v>8284</v>
      </c>
      <c r="BR28" s="274">
        <v>1</v>
      </c>
      <c r="DV28" s="275"/>
      <c r="DW28" s="275"/>
      <c r="HM28" s="300"/>
      <c r="HN28" s="300"/>
      <c r="HO28" s="300"/>
      <c r="HP28" s="300"/>
      <c r="HQ28" s="300"/>
      <c r="HR28" s="300"/>
      <c r="HS28" s="300"/>
      <c r="HT28" s="300"/>
      <c r="HU28" s="300"/>
      <c r="HV28" s="300"/>
      <c r="HW28" s="300"/>
      <c r="HX28" s="300"/>
      <c r="HY28" s="300"/>
      <c r="HZ28" s="300"/>
      <c r="IA28" s="300"/>
      <c r="IB28" s="300"/>
      <c r="IC28" s="300"/>
      <c r="ID28" s="300"/>
      <c r="IE28" s="300"/>
      <c r="IF28" s="300"/>
      <c r="IG28" s="300"/>
      <c r="IH28" s="300"/>
      <c r="II28" s="300"/>
      <c r="IJ28" s="300"/>
      <c r="IK28" s="300"/>
      <c r="IL28" s="300"/>
      <c r="IM28" s="300"/>
      <c r="IN28" s="300"/>
      <c r="IO28" s="300"/>
      <c r="IP28" s="300"/>
      <c r="IQ28" s="300"/>
      <c r="IR28" s="300"/>
      <c r="IS28" s="300"/>
      <c r="IT28" s="300"/>
      <c r="IU28" s="300"/>
      <c r="IV28" s="300"/>
      <c r="IW28" s="300"/>
      <c r="IX28" s="300"/>
      <c r="IY28" s="300"/>
      <c r="IZ28" s="300"/>
      <c r="JA28" s="300"/>
      <c r="JB28" s="300"/>
      <c r="JC28" s="300"/>
    </row>
    <row r="29" spans="1:296" ht="17.100000000000001" customHeight="1">
      <c r="A29" s="275">
        <f>ROWS($A$24:A29)</f>
        <v>6</v>
      </c>
      <c r="B29" s="297" t="s">
        <v>8290</v>
      </c>
      <c r="C29" s="274" t="s">
        <v>8271</v>
      </c>
      <c r="D29" s="274" t="s">
        <v>8157</v>
      </c>
      <c r="G29" s="274" t="str">
        <f>'Home Int'!$O$15</f>
        <v>Perorangan (Non Wiraswasta)</v>
      </c>
      <c r="H29" s="307" t="str">
        <f>'Home Int'!$O$19</f>
        <v>Pasangan Bekerja dan memiliki penghasilan</v>
      </c>
      <c r="I29" s="308">
        <v>2</v>
      </c>
      <c r="J29" s="308">
        <v>2</v>
      </c>
      <c r="K29" s="308">
        <v>2</v>
      </c>
      <c r="L29" s="308">
        <v>2</v>
      </c>
      <c r="M29" s="308">
        <v>2</v>
      </c>
      <c r="N29" s="308">
        <v>2</v>
      </c>
      <c r="O29" s="308">
        <v>2</v>
      </c>
      <c r="P29" s="308">
        <v>0</v>
      </c>
      <c r="Q29" s="308">
        <v>0</v>
      </c>
      <c r="R29" s="308">
        <v>0</v>
      </c>
      <c r="S29" s="308">
        <v>0</v>
      </c>
      <c r="T29" s="308">
        <v>0</v>
      </c>
      <c r="U29" s="308">
        <v>0</v>
      </c>
      <c r="V29" s="308">
        <v>0</v>
      </c>
      <c r="W29" s="275">
        <f>ROWS($W$24:W29)</f>
        <v>6</v>
      </c>
      <c r="X29" s="308">
        <v>2</v>
      </c>
      <c r="Y29" s="308">
        <v>2</v>
      </c>
      <c r="Z29" s="308">
        <v>1</v>
      </c>
      <c r="AA29" s="308">
        <v>1</v>
      </c>
      <c r="AB29" s="308">
        <v>1</v>
      </c>
      <c r="AC29" s="308">
        <v>1</v>
      </c>
      <c r="AD29" s="308">
        <v>1</v>
      </c>
      <c r="AE29" s="308">
        <v>1</v>
      </c>
      <c r="AF29" s="308">
        <v>1</v>
      </c>
      <c r="AG29" s="308">
        <v>1</v>
      </c>
      <c r="AH29" s="308">
        <v>1</v>
      </c>
      <c r="AI29" s="308">
        <v>0</v>
      </c>
      <c r="AJ29" s="308">
        <v>0</v>
      </c>
      <c r="AK29" s="308">
        <v>0</v>
      </c>
      <c r="BP29" s="274">
        <v>2</v>
      </c>
      <c r="BQ29" s="274" t="str">
        <f>CN22</f>
        <v>Karyawan Internal</v>
      </c>
      <c r="BR29" s="274">
        <v>21</v>
      </c>
      <c r="BT29" s="310"/>
      <c r="BU29" s="310"/>
      <c r="BV29" s="310"/>
      <c r="BW29" s="310"/>
      <c r="BX29" s="310"/>
      <c r="BY29" s="310"/>
      <c r="BZ29" s="310"/>
      <c r="CA29" s="310"/>
      <c r="CB29" s="310"/>
      <c r="CC29" s="310"/>
      <c r="CD29" s="310"/>
      <c r="CE29" s="310"/>
      <c r="CF29" s="310"/>
      <c r="CG29" s="310"/>
      <c r="CH29" s="310"/>
      <c r="CI29" s="310"/>
      <c r="CJ29" s="310"/>
      <c r="CK29" s="310"/>
      <c r="CL29" s="310"/>
      <c r="CM29" s="310"/>
      <c r="DV29" s="275"/>
      <c r="DW29" s="275"/>
      <c r="HM29" s="311"/>
      <c r="HN29" s="311"/>
      <c r="HO29" s="311"/>
      <c r="HP29" s="311"/>
      <c r="HQ29" s="311"/>
      <c r="HR29" s="311"/>
      <c r="HS29" s="311"/>
      <c r="HT29" s="311"/>
      <c r="HU29" s="311"/>
      <c r="HV29" s="311"/>
      <c r="HW29" s="311"/>
      <c r="HX29" s="311"/>
      <c r="HY29" s="311"/>
      <c r="HZ29" s="311"/>
      <c r="IA29" s="311"/>
      <c r="IB29" s="311"/>
      <c r="IC29" s="311"/>
      <c r="ID29" s="311"/>
      <c r="IE29" s="311"/>
      <c r="IF29" s="311"/>
      <c r="IG29" s="311"/>
      <c r="IH29" s="311"/>
      <c r="II29" s="311"/>
      <c r="IJ29" s="311"/>
      <c r="IK29" s="311"/>
      <c r="IL29" s="311"/>
      <c r="IM29" s="311"/>
      <c r="IN29" s="311"/>
      <c r="IO29" s="311"/>
      <c r="IP29" s="311"/>
      <c r="IQ29" s="311"/>
      <c r="IR29" s="311"/>
      <c r="IS29" s="311"/>
      <c r="IT29" s="311"/>
      <c r="IU29" s="311"/>
      <c r="IV29" s="311"/>
      <c r="IW29" s="311"/>
      <c r="IX29" s="311"/>
      <c r="IY29" s="311"/>
      <c r="IZ29" s="311"/>
      <c r="JA29" s="311"/>
      <c r="JB29" s="311"/>
      <c r="JC29" s="311"/>
    </row>
    <row r="30" spans="1:296" ht="17.100000000000001" customHeight="1">
      <c r="A30" s="275">
        <f>ROWS($A$24:A30)</f>
        <v>7</v>
      </c>
      <c r="B30" s="297" t="s">
        <v>8291</v>
      </c>
      <c r="G30" s="274" t="str">
        <f>'Home Int'!$O$15</f>
        <v>Perorangan (Non Wiraswasta)</v>
      </c>
      <c r="H30" s="307" t="str">
        <f>'Home Int'!$O$19</f>
        <v>Pasangan Bekerja dan memiliki penghasilan</v>
      </c>
      <c r="I30" s="308">
        <v>0</v>
      </c>
      <c r="J30" s="308">
        <v>0</v>
      </c>
      <c r="K30" s="308">
        <v>0</v>
      </c>
      <c r="L30" s="308">
        <v>0</v>
      </c>
      <c r="M30" s="308">
        <v>0</v>
      </c>
      <c r="N30" s="308">
        <v>0</v>
      </c>
      <c r="O30" s="308">
        <v>0</v>
      </c>
      <c r="P30" s="308">
        <v>0</v>
      </c>
      <c r="Q30" s="308">
        <v>0</v>
      </c>
      <c r="R30" s="308">
        <v>0</v>
      </c>
      <c r="S30" s="308">
        <v>0</v>
      </c>
      <c r="T30" s="308">
        <v>0</v>
      </c>
      <c r="U30" s="308">
        <v>0</v>
      </c>
      <c r="V30" s="308">
        <v>0</v>
      </c>
      <c r="W30" s="275">
        <f>ROWS($W$24:W30)</f>
        <v>7</v>
      </c>
      <c r="X30" s="308">
        <v>0</v>
      </c>
      <c r="Y30" s="308">
        <v>0</v>
      </c>
      <c r="Z30" s="308">
        <v>0</v>
      </c>
      <c r="AA30" s="308">
        <v>0</v>
      </c>
      <c r="AB30" s="308">
        <v>0</v>
      </c>
      <c r="AC30" s="308">
        <v>0</v>
      </c>
      <c r="AD30" s="308">
        <v>0</v>
      </c>
      <c r="AE30" s="308">
        <v>0</v>
      </c>
      <c r="AF30" s="308">
        <v>0</v>
      </c>
      <c r="AG30" s="308">
        <v>0</v>
      </c>
      <c r="AH30" s="308">
        <v>0</v>
      </c>
      <c r="AI30" s="308">
        <v>0</v>
      </c>
      <c r="AJ30" s="308">
        <v>0</v>
      </c>
      <c r="AK30" s="308">
        <v>0</v>
      </c>
      <c r="BP30" s="274">
        <v>3</v>
      </c>
      <c r="BQ30" s="274" t="str">
        <f>CU22</f>
        <v>Karyawan Perbankan</v>
      </c>
      <c r="BR30" s="274">
        <v>28</v>
      </c>
      <c r="DV30" s="275"/>
      <c r="DW30" s="275"/>
      <c r="HM30" s="311"/>
      <c r="HN30" s="311"/>
      <c r="HO30" s="311"/>
      <c r="HP30" s="311"/>
      <c r="HQ30" s="311"/>
      <c r="HR30" s="311"/>
      <c r="HS30" s="311"/>
      <c r="HT30" s="311"/>
      <c r="HU30" s="311"/>
      <c r="HV30" s="311"/>
      <c r="HW30" s="311"/>
      <c r="HX30" s="311"/>
      <c r="HY30" s="311"/>
      <c r="HZ30" s="311"/>
      <c r="IA30" s="311"/>
      <c r="IB30" s="311"/>
      <c r="IC30" s="311"/>
      <c r="ID30" s="311"/>
      <c r="IE30" s="311"/>
      <c r="IF30" s="311"/>
      <c r="IG30" s="311"/>
      <c r="IH30" s="311"/>
      <c r="II30" s="311"/>
      <c r="IJ30" s="311"/>
      <c r="IK30" s="311"/>
      <c r="IL30" s="311"/>
      <c r="IM30" s="311"/>
      <c r="IN30" s="311"/>
      <c r="IO30" s="311"/>
      <c r="IP30" s="311"/>
      <c r="IQ30" s="311"/>
      <c r="IR30" s="311"/>
      <c r="IS30" s="311"/>
      <c r="IT30" s="311"/>
      <c r="IU30" s="311"/>
      <c r="IV30" s="311"/>
      <c r="IW30" s="311"/>
      <c r="IX30" s="311"/>
      <c r="IY30" s="311"/>
      <c r="IZ30" s="311"/>
      <c r="JA30" s="311"/>
      <c r="JB30" s="311"/>
      <c r="JC30" s="311"/>
    </row>
    <row r="31" spans="1:296" ht="17.100000000000001" customHeight="1">
      <c r="A31" s="275">
        <f>ROWS($A$24:A31)</f>
        <v>8</v>
      </c>
      <c r="B31" s="297" t="s">
        <v>8292</v>
      </c>
      <c r="G31" s="274" t="str">
        <f>'Home Int'!$O$15</f>
        <v>Perorangan (Non Wiraswasta)</v>
      </c>
      <c r="H31" s="307" t="str">
        <f>'Home Int'!$O$19</f>
        <v>Pasangan Bekerja dan memiliki penghasilan</v>
      </c>
      <c r="I31" s="308">
        <v>0</v>
      </c>
      <c r="J31" s="308">
        <v>0</v>
      </c>
      <c r="K31" s="308">
        <v>0</v>
      </c>
      <c r="L31" s="308">
        <v>0</v>
      </c>
      <c r="M31" s="308">
        <v>0</v>
      </c>
      <c r="N31" s="308">
        <v>0</v>
      </c>
      <c r="O31" s="308">
        <v>0</v>
      </c>
      <c r="P31" s="308">
        <v>0</v>
      </c>
      <c r="Q31" s="308">
        <v>0</v>
      </c>
      <c r="R31" s="308">
        <v>0</v>
      </c>
      <c r="S31" s="308">
        <v>0</v>
      </c>
      <c r="T31" s="308">
        <v>0</v>
      </c>
      <c r="U31" s="308">
        <v>0</v>
      </c>
      <c r="V31" s="308">
        <v>0</v>
      </c>
      <c r="W31" s="275">
        <f>ROWS($W$24:W31)</f>
        <v>8</v>
      </c>
      <c r="X31" s="308">
        <v>0</v>
      </c>
      <c r="Y31" s="308">
        <v>0</v>
      </c>
      <c r="Z31" s="308">
        <v>0</v>
      </c>
      <c r="AA31" s="308">
        <v>0</v>
      </c>
      <c r="AB31" s="308">
        <v>0</v>
      </c>
      <c r="AC31" s="308">
        <v>0</v>
      </c>
      <c r="AD31" s="308">
        <v>0</v>
      </c>
      <c r="AE31" s="308">
        <v>0</v>
      </c>
      <c r="AF31" s="308">
        <v>0</v>
      </c>
      <c r="AG31" s="308">
        <v>0</v>
      </c>
      <c r="AH31" s="308">
        <v>0</v>
      </c>
      <c r="AI31" s="308">
        <v>0</v>
      </c>
      <c r="AJ31" s="308">
        <v>0</v>
      </c>
      <c r="AK31" s="308">
        <v>0</v>
      </c>
      <c r="BP31" s="274">
        <v>4</v>
      </c>
      <c r="BQ31" s="274" t="str">
        <f>DD22</f>
        <v>Wira Bisnis</v>
      </c>
      <c r="BR31" s="274">
        <v>37</v>
      </c>
      <c r="DV31" s="275"/>
      <c r="DW31" s="275"/>
      <c r="HM31" s="311"/>
      <c r="HN31" s="311"/>
      <c r="HO31" s="311"/>
      <c r="HP31" s="311"/>
      <c r="HQ31" s="311"/>
      <c r="HR31" s="311"/>
      <c r="HS31" s="311"/>
      <c r="HT31" s="311"/>
      <c r="HU31" s="311"/>
      <c r="HV31" s="311"/>
      <c r="HW31" s="311"/>
      <c r="HX31" s="311"/>
      <c r="HY31" s="311"/>
      <c r="HZ31" s="311"/>
      <c r="IA31" s="311"/>
      <c r="IB31" s="311"/>
      <c r="IC31" s="311"/>
      <c r="ID31" s="311"/>
      <c r="IE31" s="311"/>
      <c r="IF31" s="311"/>
      <c r="IG31" s="311"/>
      <c r="IH31" s="311"/>
      <c r="II31" s="311"/>
      <c r="IJ31" s="311"/>
      <c r="IK31" s="311"/>
      <c r="IL31" s="311"/>
      <c r="IM31" s="311"/>
      <c r="IN31" s="311"/>
      <c r="IO31" s="311"/>
      <c r="IP31" s="311"/>
      <c r="IQ31" s="311"/>
      <c r="IR31" s="311"/>
      <c r="IS31" s="311"/>
      <c r="IT31" s="311"/>
      <c r="IU31" s="311"/>
      <c r="IV31" s="311"/>
      <c r="IW31" s="311"/>
      <c r="IX31" s="311"/>
      <c r="IY31" s="311"/>
      <c r="IZ31" s="311"/>
      <c r="JA31" s="311"/>
      <c r="JB31" s="311"/>
      <c r="JC31" s="311"/>
    </row>
    <row r="32" spans="1:296" ht="17.100000000000001" customHeight="1">
      <c r="A32" s="275">
        <f>ROWS($A$24:A32)</f>
        <v>9</v>
      </c>
      <c r="B32" s="297" t="s">
        <v>8293</v>
      </c>
      <c r="G32" s="274" t="str">
        <f>'Home Int'!$O$15</f>
        <v>Perorangan (Non Wiraswasta)</v>
      </c>
      <c r="H32" s="307" t="str">
        <f>'Home Int'!$O$19</f>
        <v>Pasangan Bekerja dan memiliki penghasilan</v>
      </c>
      <c r="I32" s="308">
        <v>0</v>
      </c>
      <c r="J32" s="308">
        <v>0</v>
      </c>
      <c r="K32" s="308">
        <v>0</v>
      </c>
      <c r="L32" s="308">
        <v>0</v>
      </c>
      <c r="M32" s="308">
        <v>0</v>
      </c>
      <c r="N32" s="308">
        <v>0</v>
      </c>
      <c r="O32" s="308">
        <v>0</v>
      </c>
      <c r="P32" s="308">
        <v>0</v>
      </c>
      <c r="Q32" s="308">
        <v>0</v>
      </c>
      <c r="R32" s="308">
        <v>0</v>
      </c>
      <c r="S32" s="308">
        <v>0</v>
      </c>
      <c r="T32" s="308">
        <v>0</v>
      </c>
      <c r="U32" s="308">
        <v>0</v>
      </c>
      <c r="V32" s="308">
        <v>0</v>
      </c>
      <c r="W32" s="275">
        <f>ROWS($W$24:W32)</f>
        <v>9</v>
      </c>
      <c r="X32" s="308">
        <v>0</v>
      </c>
      <c r="Y32" s="308">
        <v>0</v>
      </c>
      <c r="Z32" s="308">
        <v>0</v>
      </c>
      <c r="AA32" s="308">
        <v>0</v>
      </c>
      <c r="AB32" s="308">
        <v>0</v>
      </c>
      <c r="AC32" s="308">
        <v>0</v>
      </c>
      <c r="AD32" s="308">
        <v>0</v>
      </c>
      <c r="AE32" s="308">
        <v>0</v>
      </c>
      <c r="AF32" s="308">
        <v>0</v>
      </c>
      <c r="AG32" s="308">
        <v>0</v>
      </c>
      <c r="AH32" s="308">
        <v>0</v>
      </c>
      <c r="AI32" s="308">
        <v>0</v>
      </c>
      <c r="AJ32" s="308">
        <v>0</v>
      </c>
      <c r="AK32" s="308">
        <v>0</v>
      </c>
      <c r="BP32" s="274">
        <v>5</v>
      </c>
      <c r="BQ32" s="274" t="str">
        <f>DR22</f>
        <v>Bank Mandiri</v>
      </c>
      <c r="BR32" s="274">
        <v>51</v>
      </c>
      <c r="DV32" s="275"/>
      <c r="DW32" s="275"/>
      <c r="HM32" s="300"/>
      <c r="HN32" s="300"/>
      <c r="HO32" s="300"/>
      <c r="HP32" s="300"/>
      <c r="HQ32" s="300"/>
      <c r="HR32" s="300"/>
      <c r="HS32" s="300"/>
      <c r="HT32" s="300"/>
      <c r="HU32" s="300"/>
      <c r="HV32" s="300"/>
      <c r="HW32" s="300"/>
      <c r="HX32" s="300"/>
      <c r="HY32" s="300"/>
      <c r="HZ32" s="300"/>
      <c r="IA32" s="300"/>
      <c r="IB32" s="300"/>
      <c r="IC32" s="300"/>
      <c r="ID32" s="300"/>
      <c r="IE32" s="300"/>
      <c r="IF32" s="300"/>
      <c r="IG32" s="300"/>
      <c r="IH32" s="300"/>
      <c r="II32" s="300"/>
      <c r="IJ32" s="300"/>
      <c r="IK32" s="300"/>
      <c r="IL32" s="300"/>
      <c r="IM32" s="300"/>
      <c r="IN32" s="300"/>
      <c r="IO32" s="300"/>
      <c r="IP32" s="300"/>
      <c r="IQ32" s="300"/>
      <c r="IR32" s="300"/>
      <c r="IS32" s="300"/>
      <c r="IT32" s="300"/>
      <c r="IU32" s="300"/>
      <c r="IV32" s="300"/>
      <c r="IW32" s="300"/>
      <c r="IX32" s="300"/>
      <c r="IY32" s="300"/>
      <c r="IZ32" s="300"/>
      <c r="JA32" s="300"/>
      <c r="JB32" s="300"/>
      <c r="JC32" s="300"/>
    </row>
    <row r="33" spans="1:263" ht="17.100000000000001" customHeight="1">
      <c r="A33" s="275">
        <f>ROWS($A$24:A33)</f>
        <v>10</v>
      </c>
      <c r="B33" s="297" t="s">
        <v>8294</v>
      </c>
      <c r="G33" s="274" t="str">
        <f>'Home Int'!$O$15</f>
        <v>Perorangan (Non Wiraswasta)</v>
      </c>
      <c r="H33" s="307" t="str">
        <f>'Home Int'!$O$19</f>
        <v>Pasangan Bekerja dan memiliki penghasilan</v>
      </c>
      <c r="I33" s="308">
        <v>0</v>
      </c>
      <c r="J33" s="308">
        <v>0</v>
      </c>
      <c r="K33" s="308">
        <v>0</v>
      </c>
      <c r="L33" s="308">
        <v>0</v>
      </c>
      <c r="M33" s="308">
        <v>0</v>
      </c>
      <c r="N33" s="308">
        <v>0</v>
      </c>
      <c r="O33" s="308">
        <v>0</v>
      </c>
      <c r="P33" s="308">
        <v>0</v>
      </c>
      <c r="Q33" s="308">
        <v>0</v>
      </c>
      <c r="R33" s="308">
        <v>0</v>
      </c>
      <c r="S33" s="308">
        <v>0</v>
      </c>
      <c r="T33" s="308">
        <v>0</v>
      </c>
      <c r="U33" s="308">
        <v>0</v>
      </c>
      <c r="V33" s="308">
        <v>0</v>
      </c>
      <c r="W33" s="275">
        <f>ROWS($W$24:W33)</f>
        <v>10</v>
      </c>
      <c r="X33" s="308">
        <v>0</v>
      </c>
      <c r="Y33" s="308">
        <v>0</v>
      </c>
      <c r="Z33" s="308">
        <v>0</v>
      </c>
      <c r="AA33" s="308">
        <v>0</v>
      </c>
      <c r="AB33" s="308">
        <v>0</v>
      </c>
      <c r="AC33" s="308">
        <v>0</v>
      </c>
      <c r="AD33" s="308">
        <v>0</v>
      </c>
      <c r="AE33" s="308">
        <v>0</v>
      </c>
      <c r="AF33" s="308">
        <v>0</v>
      </c>
      <c r="AG33" s="308">
        <v>0</v>
      </c>
      <c r="AH33" s="308">
        <v>0</v>
      </c>
      <c r="AI33" s="308">
        <v>0</v>
      </c>
      <c r="AJ33" s="308">
        <v>0</v>
      </c>
      <c r="AK33" s="308">
        <v>0</v>
      </c>
      <c r="BP33" s="274">
        <v>6</v>
      </c>
      <c r="BQ33" s="274" t="str">
        <f>DX22</f>
        <v>Karyawan Perbankan</v>
      </c>
      <c r="BR33" s="274">
        <v>57</v>
      </c>
      <c r="DV33" s="275"/>
      <c r="DW33" s="275"/>
      <c r="HM33" s="300"/>
      <c r="HN33" s="300"/>
      <c r="HO33" s="300"/>
      <c r="HP33" s="300"/>
      <c r="HQ33" s="300"/>
      <c r="HR33" s="300"/>
      <c r="HS33" s="300"/>
      <c r="HT33" s="300"/>
      <c r="HU33" s="300"/>
      <c r="HV33" s="300"/>
      <c r="HW33" s="300"/>
      <c r="HX33" s="300"/>
      <c r="HY33" s="300"/>
      <c r="HZ33" s="300"/>
      <c r="IA33" s="300"/>
      <c r="IB33" s="300"/>
      <c r="IC33" s="300"/>
      <c r="ID33" s="300"/>
      <c r="IE33" s="300"/>
      <c r="IF33" s="300"/>
      <c r="IG33" s="300"/>
      <c r="IH33" s="300"/>
      <c r="II33" s="300"/>
      <c r="IJ33" s="300"/>
      <c r="IK33" s="300"/>
      <c r="IL33" s="300"/>
      <c r="IM33" s="300"/>
      <c r="IN33" s="300"/>
      <c r="IO33" s="300"/>
      <c r="IP33" s="300"/>
      <c r="IQ33" s="300"/>
      <c r="IR33" s="300"/>
      <c r="IS33" s="300"/>
      <c r="IT33" s="300"/>
      <c r="IU33" s="300"/>
      <c r="IV33" s="300"/>
      <c r="IW33" s="300"/>
      <c r="IX33" s="300"/>
      <c r="IY33" s="300"/>
      <c r="IZ33" s="300"/>
      <c r="JA33" s="300"/>
      <c r="JB33" s="300"/>
      <c r="JC33" s="300"/>
    </row>
    <row r="34" spans="1:263" ht="17.100000000000001" customHeight="1">
      <c r="A34" s="275">
        <f>ROWS($A$24:A34)</f>
        <v>11</v>
      </c>
      <c r="B34" s="297" t="s">
        <v>8295</v>
      </c>
      <c r="G34" s="274" t="str">
        <f>'Home Int'!$O$15</f>
        <v>Perorangan (Non Wiraswasta)</v>
      </c>
      <c r="H34" s="307" t="str">
        <f>'Home Int'!$O$19</f>
        <v>Pasangan Bekerja dan memiliki penghasilan</v>
      </c>
      <c r="I34" s="308">
        <v>0</v>
      </c>
      <c r="J34" s="308">
        <v>0</v>
      </c>
      <c r="K34" s="308">
        <v>0</v>
      </c>
      <c r="L34" s="308">
        <v>0</v>
      </c>
      <c r="M34" s="308">
        <v>0</v>
      </c>
      <c r="N34" s="308">
        <v>0</v>
      </c>
      <c r="O34" s="308">
        <v>0</v>
      </c>
      <c r="P34" s="308">
        <v>0</v>
      </c>
      <c r="Q34" s="308">
        <v>0</v>
      </c>
      <c r="R34" s="308">
        <v>0</v>
      </c>
      <c r="S34" s="308">
        <v>0</v>
      </c>
      <c r="T34" s="308">
        <v>0</v>
      </c>
      <c r="U34" s="308">
        <v>0</v>
      </c>
      <c r="V34" s="308">
        <v>0</v>
      </c>
      <c r="W34" s="275">
        <f>ROWS($W$24:W34)</f>
        <v>11</v>
      </c>
      <c r="X34" s="308">
        <v>0</v>
      </c>
      <c r="Y34" s="308">
        <v>0</v>
      </c>
      <c r="Z34" s="308">
        <v>0</v>
      </c>
      <c r="AA34" s="308">
        <v>0</v>
      </c>
      <c r="AB34" s="308">
        <v>0</v>
      </c>
      <c r="AC34" s="308">
        <v>0</v>
      </c>
      <c r="AD34" s="308">
        <v>0</v>
      </c>
      <c r="AE34" s="308">
        <v>0</v>
      </c>
      <c r="AF34" s="308">
        <v>0</v>
      </c>
      <c r="AG34" s="308">
        <v>0</v>
      </c>
      <c r="AH34" s="308">
        <v>0</v>
      </c>
      <c r="AI34" s="308">
        <v>0</v>
      </c>
      <c r="AJ34" s="308">
        <v>0</v>
      </c>
      <c r="AK34" s="308">
        <v>0</v>
      </c>
      <c r="BP34" s="274">
        <v>7</v>
      </c>
      <c r="BQ34" s="274" t="str">
        <f>ER22</f>
        <v>Karyawan Authorized Dealer</v>
      </c>
      <c r="BR34" s="274">
        <v>77</v>
      </c>
      <c r="DV34" s="275"/>
      <c r="DW34" s="275"/>
      <c r="HM34" s="300"/>
      <c r="HN34" s="300"/>
      <c r="HO34" s="300"/>
      <c r="HP34" s="300"/>
      <c r="HQ34" s="300"/>
      <c r="HR34" s="300"/>
      <c r="HS34" s="300"/>
      <c r="HT34" s="300"/>
      <c r="HU34" s="300"/>
      <c r="HV34" s="300"/>
      <c r="HW34" s="300"/>
      <c r="HX34" s="300"/>
      <c r="HY34" s="300"/>
      <c r="HZ34" s="300"/>
      <c r="IA34" s="300"/>
      <c r="IB34" s="300"/>
      <c r="IC34" s="300"/>
      <c r="ID34" s="300"/>
      <c r="IE34" s="300"/>
      <c r="IF34" s="300"/>
      <c r="IG34" s="300"/>
      <c r="IH34" s="300"/>
      <c r="II34" s="300"/>
      <c r="IJ34" s="300"/>
      <c r="IK34" s="300"/>
      <c r="IL34" s="300"/>
      <c r="IM34" s="300"/>
      <c r="IN34" s="300"/>
      <c r="IO34" s="300"/>
      <c r="IP34" s="300"/>
      <c r="IQ34" s="300"/>
      <c r="IR34" s="300"/>
      <c r="IS34" s="300"/>
      <c r="IT34" s="300"/>
      <c r="IU34" s="300"/>
      <c r="IV34" s="300"/>
      <c r="IW34" s="300"/>
      <c r="IX34" s="300"/>
      <c r="IY34" s="300"/>
      <c r="IZ34" s="300"/>
      <c r="JA34" s="300"/>
      <c r="JB34" s="300"/>
      <c r="JC34" s="300"/>
    </row>
    <row r="35" spans="1:263" ht="17.100000000000001" customHeight="1">
      <c r="A35" s="275">
        <f>ROWS($A$24:A35)</f>
        <v>12</v>
      </c>
      <c r="B35" s="297" t="s">
        <v>8296</v>
      </c>
      <c r="G35" s="274" t="str">
        <f>'Home Int'!$O$15</f>
        <v>Perorangan (Non Wiraswasta)</v>
      </c>
      <c r="H35" s="307" t="str">
        <f>'Home Int'!$O$19</f>
        <v>Pasangan Bekerja dan memiliki penghasilan</v>
      </c>
      <c r="I35" s="308">
        <v>0</v>
      </c>
      <c r="J35" s="308">
        <v>0</v>
      </c>
      <c r="K35" s="308">
        <v>0</v>
      </c>
      <c r="L35" s="308">
        <v>0</v>
      </c>
      <c r="M35" s="308">
        <v>0</v>
      </c>
      <c r="N35" s="308">
        <v>0</v>
      </c>
      <c r="O35" s="308">
        <v>0</v>
      </c>
      <c r="P35" s="308">
        <v>0</v>
      </c>
      <c r="Q35" s="308">
        <v>0</v>
      </c>
      <c r="R35" s="308">
        <v>0</v>
      </c>
      <c r="S35" s="308">
        <v>0</v>
      </c>
      <c r="T35" s="308">
        <v>0</v>
      </c>
      <c r="U35" s="308">
        <v>0</v>
      </c>
      <c r="V35" s="308">
        <v>0</v>
      </c>
      <c r="W35" s="275">
        <f>ROWS($W$24:W35)</f>
        <v>12</v>
      </c>
      <c r="X35" s="308">
        <v>0</v>
      </c>
      <c r="Y35" s="308">
        <v>0</v>
      </c>
      <c r="Z35" s="308">
        <v>0</v>
      </c>
      <c r="AA35" s="308">
        <v>0</v>
      </c>
      <c r="AB35" s="308">
        <v>0</v>
      </c>
      <c r="AC35" s="308">
        <v>0</v>
      </c>
      <c r="AD35" s="308">
        <v>0</v>
      </c>
      <c r="AE35" s="308">
        <v>0</v>
      </c>
      <c r="AF35" s="308">
        <v>0</v>
      </c>
      <c r="AG35" s="308">
        <v>0</v>
      </c>
      <c r="AH35" s="308">
        <v>0</v>
      </c>
      <c r="AI35" s="308">
        <v>0</v>
      </c>
      <c r="AJ35" s="308">
        <v>0</v>
      </c>
      <c r="AK35" s="308">
        <v>0</v>
      </c>
      <c r="BP35" s="274">
        <v>8</v>
      </c>
      <c r="BQ35" s="274" t="str">
        <f>FO22</f>
        <v>Karyawan Mandiri Cabang</v>
      </c>
      <c r="BR35" s="274">
        <v>100</v>
      </c>
      <c r="DV35" s="275"/>
      <c r="DW35" s="275"/>
      <c r="HM35" s="300"/>
      <c r="HN35" s="300"/>
      <c r="HO35" s="300"/>
      <c r="HP35" s="300"/>
      <c r="HQ35" s="300"/>
      <c r="HR35" s="300"/>
      <c r="HS35" s="300"/>
      <c r="HT35" s="300"/>
      <c r="HU35" s="300"/>
      <c r="HV35" s="300"/>
      <c r="HW35" s="300"/>
      <c r="HX35" s="300"/>
      <c r="HY35" s="300"/>
      <c r="HZ35" s="300"/>
      <c r="IA35" s="300"/>
      <c r="IB35" s="300"/>
      <c r="IC35" s="300"/>
      <c r="ID35" s="300"/>
      <c r="IE35" s="300"/>
      <c r="IF35" s="300"/>
      <c r="IG35" s="300"/>
      <c r="IH35" s="300"/>
      <c r="II35" s="300"/>
      <c r="IJ35" s="300"/>
      <c r="IK35" s="300"/>
      <c r="IL35" s="300"/>
      <c r="IM35" s="300"/>
      <c r="IN35" s="300"/>
      <c r="IO35" s="300"/>
      <c r="IP35" s="300"/>
      <c r="IQ35" s="300"/>
      <c r="IR35" s="300"/>
      <c r="IS35" s="300"/>
      <c r="IT35" s="300"/>
      <c r="IU35" s="300"/>
      <c r="IV35" s="300"/>
      <c r="IW35" s="300"/>
      <c r="IX35" s="300"/>
      <c r="IY35" s="300"/>
      <c r="IZ35" s="300"/>
      <c r="JA35" s="300"/>
      <c r="JB35" s="300"/>
      <c r="JC35" s="300"/>
    </row>
    <row r="36" spans="1:263" ht="17.100000000000001" customHeight="1">
      <c r="A36" s="275">
        <f>ROWS($A$24:A36)</f>
        <v>13</v>
      </c>
      <c r="B36" s="297" t="s">
        <v>8297</v>
      </c>
      <c r="G36" s="274" t="str">
        <f>'Home Int'!$O$15</f>
        <v>Perorangan (Non Wiraswasta)</v>
      </c>
      <c r="H36" s="307" t="str">
        <f>'Home Int'!$O$19</f>
        <v>Pasangan Bekerja dan memiliki penghasilan</v>
      </c>
      <c r="I36" s="308">
        <v>0</v>
      </c>
      <c r="J36" s="308">
        <v>0</v>
      </c>
      <c r="K36" s="308">
        <v>0</v>
      </c>
      <c r="L36" s="308">
        <v>0</v>
      </c>
      <c r="M36" s="308">
        <v>0</v>
      </c>
      <c r="N36" s="308">
        <v>0</v>
      </c>
      <c r="O36" s="308">
        <v>0</v>
      </c>
      <c r="P36" s="308">
        <v>0</v>
      </c>
      <c r="Q36" s="308">
        <v>0</v>
      </c>
      <c r="R36" s="308">
        <v>0</v>
      </c>
      <c r="S36" s="308">
        <v>0</v>
      </c>
      <c r="T36" s="308">
        <v>0</v>
      </c>
      <c r="U36" s="308">
        <v>0</v>
      </c>
      <c r="V36" s="308">
        <v>0</v>
      </c>
      <c r="W36" s="275">
        <f>ROWS($W$24:W36)</f>
        <v>13</v>
      </c>
      <c r="X36" s="308">
        <v>0</v>
      </c>
      <c r="Y36" s="308">
        <v>0</v>
      </c>
      <c r="Z36" s="308">
        <v>0</v>
      </c>
      <c r="AA36" s="308">
        <v>0</v>
      </c>
      <c r="AB36" s="308">
        <v>0</v>
      </c>
      <c r="AC36" s="308">
        <v>0</v>
      </c>
      <c r="AD36" s="308">
        <v>0</v>
      </c>
      <c r="AE36" s="308">
        <v>0</v>
      </c>
      <c r="AF36" s="308">
        <v>0</v>
      </c>
      <c r="AG36" s="308">
        <v>0</v>
      </c>
      <c r="AH36" s="308">
        <v>0</v>
      </c>
      <c r="AI36" s="308">
        <v>0</v>
      </c>
      <c r="AJ36" s="308">
        <v>0</v>
      </c>
      <c r="AK36" s="308">
        <v>0</v>
      </c>
      <c r="BP36" s="274">
        <v>9</v>
      </c>
      <c r="BQ36" s="274" t="str">
        <f>FV22</f>
        <v>Karyawan Multifinance</v>
      </c>
      <c r="BR36" s="274">
        <v>107</v>
      </c>
      <c r="DV36" s="275"/>
      <c r="DW36" s="275"/>
      <c r="HM36" s="300"/>
      <c r="HN36" s="300"/>
      <c r="HO36" s="300"/>
      <c r="HP36" s="300"/>
      <c r="HQ36" s="300"/>
      <c r="HR36" s="300"/>
      <c r="HS36" s="300"/>
      <c r="HT36" s="300"/>
      <c r="HU36" s="300"/>
      <c r="HV36" s="300"/>
      <c r="HW36" s="300"/>
      <c r="HX36" s="300"/>
      <c r="HY36" s="300"/>
      <c r="HZ36" s="300"/>
      <c r="IA36" s="300"/>
      <c r="IB36" s="300"/>
      <c r="IC36" s="300"/>
      <c r="ID36" s="300"/>
      <c r="IE36" s="300"/>
      <c r="IF36" s="300"/>
      <c r="IG36" s="300"/>
      <c r="IH36" s="300"/>
      <c r="II36" s="300"/>
      <c r="IJ36" s="300"/>
      <c r="IK36" s="300"/>
      <c r="IL36" s="300"/>
      <c r="IM36" s="300"/>
      <c r="IN36" s="300"/>
      <c r="IO36" s="300"/>
      <c r="IP36" s="300"/>
      <c r="IQ36" s="300"/>
      <c r="IR36" s="300"/>
      <c r="IS36" s="300"/>
      <c r="IT36" s="300"/>
      <c r="IU36" s="300"/>
      <c r="IV36" s="300"/>
      <c r="IW36" s="300"/>
      <c r="IX36" s="300"/>
      <c r="IY36" s="300"/>
      <c r="IZ36" s="300"/>
      <c r="JA36" s="300"/>
      <c r="JB36" s="300"/>
      <c r="JC36" s="300"/>
    </row>
    <row r="37" spans="1:263" ht="17.100000000000001" customHeight="1">
      <c r="A37" s="275">
        <f>ROWS($A$24:A37)</f>
        <v>14</v>
      </c>
      <c r="B37" s="297" t="s">
        <v>8298</v>
      </c>
      <c r="G37" s="274" t="str">
        <f>'Home Int'!$O$15</f>
        <v>Perorangan (Non Wiraswasta)</v>
      </c>
      <c r="H37" s="307" t="str">
        <f>'Home Int'!$O$19</f>
        <v>Pasangan Bekerja dan memiliki penghasilan</v>
      </c>
      <c r="I37" s="308">
        <v>0</v>
      </c>
      <c r="J37" s="308">
        <v>0</v>
      </c>
      <c r="K37" s="308">
        <v>0</v>
      </c>
      <c r="L37" s="308">
        <v>0</v>
      </c>
      <c r="M37" s="308">
        <v>0</v>
      </c>
      <c r="N37" s="308">
        <v>0</v>
      </c>
      <c r="O37" s="308">
        <v>0</v>
      </c>
      <c r="P37" s="308">
        <v>0</v>
      </c>
      <c r="Q37" s="308">
        <v>0</v>
      </c>
      <c r="R37" s="308">
        <v>0</v>
      </c>
      <c r="S37" s="308">
        <v>0</v>
      </c>
      <c r="T37" s="308">
        <v>0</v>
      </c>
      <c r="U37" s="308">
        <v>0</v>
      </c>
      <c r="V37" s="308">
        <v>0</v>
      </c>
      <c r="W37" s="275">
        <f>ROWS($W$24:W37)</f>
        <v>14</v>
      </c>
      <c r="X37" s="308">
        <v>0</v>
      </c>
      <c r="Y37" s="308">
        <v>0</v>
      </c>
      <c r="Z37" s="308">
        <v>0</v>
      </c>
      <c r="AA37" s="308">
        <v>0</v>
      </c>
      <c r="AB37" s="308">
        <v>0</v>
      </c>
      <c r="AC37" s="308">
        <v>0</v>
      </c>
      <c r="AD37" s="308">
        <v>0</v>
      </c>
      <c r="AE37" s="308">
        <v>0</v>
      </c>
      <c r="AF37" s="308">
        <v>0</v>
      </c>
      <c r="AG37" s="308">
        <v>0</v>
      </c>
      <c r="AH37" s="308">
        <v>0</v>
      </c>
      <c r="AI37" s="308">
        <v>0</v>
      </c>
      <c r="AJ37" s="308">
        <v>0</v>
      </c>
      <c r="AK37" s="308">
        <v>0</v>
      </c>
      <c r="BP37" s="274">
        <v>10</v>
      </c>
      <c r="BQ37" s="274" t="str">
        <f>GQ22</f>
        <v>Karyawan Asuransi</v>
      </c>
      <c r="BR37" s="274">
        <v>128</v>
      </c>
      <c r="DV37" s="275"/>
      <c r="DW37" s="275"/>
      <c r="HM37" s="311"/>
      <c r="HN37" s="311"/>
      <c r="HO37" s="311"/>
      <c r="HP37" s="311"/>
      <c r="HQ37" s="311"/>
      <c r="HR37" s="311"/>
      <c r="HS37" s="311"/>
      <c r="HT37" s="311"/>
      <c r="HU37" s="311"/>
      <c r="HV37" s="311"/>
      <c r="HW37" s="311"/>
      <c r="HX37" s="311"/>
      <c r="HY37" s="311"/>
      <c r="HZ37" s="311"/>
      <c r="IA37" s="311"/>
      <c r="IB37" s="311"/>
      <c r="IC37" s="311"/>
      <c r="ID37" s="311"/>
      <c r="IE37" s="311"/>
      <c r="IF37" s="311"/>
      <c r="IG37" s="311"/>
      <c r="IH37" s="311"/>
      <c r="II37" s="311"/>
      <c r="IJ37" s="311"/>
      <c r="IK37" s="311"/>
      <c r="IL37" s="311"/>
      <c r="IM37" s="311"/>
      <c r="IN37" s="311"/>
      <c r="IO37" s="311"/>
      <c r="IP37" s="311"/>
      <c r="IQ37" s="311"/>
      <c r="IR37" s="311"/>
      <c r="IS37" s="311"/>
      <c r="IT37" s="311"/>
      <c r="IU37" s="311"/>
      <c r="IV37" s="311"/>
      <c r="IW37" s="311"/>
      <c r="IX37" s="311"/>
      <c r="IY37" s="311"/>
      <c r="IZ37" s="311"/>
      <c r="JA37" s="311"/>
      <c r="JB37" s="311"/>
      <c r="JC37" s="311"/>
    </row>
    <row r="38" spans="1:263" ht="17.100000000000001" customHeight="1">
      <c r="A38" s="275">
        <f>ROWS($A$24:A38)</f>
        <v>15</v>
      </c>
      <c r="B38" s="297" t="s">
        <v>8299</v>
      </c>
      <c r="G38" s="274" t="str">
        <f>'Home Int'!$O$15</f>
        <v>Perorangan (Non Wiraswasta)</v>
      </c>
      <c r="H38" s="307" t="str">
        <f>'Home Int'!$O$19</f>
        <v>Pasangan Bekerja dan memiliki penghasilan</v>
      </c>
      <c r="I38" s="308">
        <v>0</v>
      </c>
      <c r="J38" s="308">
        <v>0</v>
      </c>
      <c r="K38" s="308">
        <v>0</v>
      </c>
      <c r="L38" s="308">
        <v>0</v>
      </c>
      <c r="M38" s="308">
        <v>0</v>
      </c>
      <c r="N38" s="308">
        <v>0</v>
      </c>
      <c r="O38" s="308">
        <v>0</v>
      </c>
      <c r="P38" s="308">
        <v>0</v>
      </c>
      <c r="Q38" s="308">
        <v>0</v>
      </c>
      <c r="R38" s="308">
        <v>0</v>
      </c>
      <c r="S38" s="308">
        <v>0</v>
      </c>
      <c r="T38" s="308">
        <v>0</v>
      </c>
      <c r="U38" s="308">
        <v>0</v>
      </c>
      <c r="V38" s="308">
        <v>0</v>
      </c>
      <c r="W38" s="275">
        <f>ROWS($W$24:W38)</f>
        <v>15</v>
      </c>
      <c r="X38" s="308">
        <v>0</v>
      </c>
      <c r="Y38" s="308">
        <v>0</v>
      </c>
      <c r="Z38" s="308">
        <v>0</v>
      </c>
      <c r="AA38" s="308">
        <v>0</v>
      </c>
      <c r="AB38" s="308">
        <v>0</v>
      </c>
      <c r="AC38" s="308">
        <v>0</v>
      </c>
      <c r="AD38" s="308">
        <v>0</v>
      </c>
      <c r="AE38" s="308">
        <v>0</v>
      </c>
      <c r="AF38" s="308">
        <v>0</v>
      </c>
      <c r="AG38" s="308">
        <v>0</v>
      </c>
      <c r="AH38" s="308">
        <v>0</v>
      </c>
      <c r="AI38" s="308">
        <v>0</v>
      </c>
      <c r="AJ38" s="308">
        <v>0</v>
      </c>
      <c r="AK38" s="308">
        <v>0</v>
      </c>
      <c r="BP38" s="274">
        <v>11</v>
      </c>
      <c r="BQ38" s="312" t="str">
        <f>HM22</f>
        <v>Area Kyai Tapa</v>
      </c>
      <c r="BR38" s="274">
        <v>150</v>
      </c>
      <c r="DV38" s="275"/>
      <c r="DW38" s="275"/>
      <c r="HM38" s="311"/>
      <c r="HN38" s="311"/>
      <c r="HO38" s="311"/>
      <c r="HP38" s="311"/>
      <c r="HQ38" s="311"/>
      <c r="HR38" s="311"/>
      <c r="HS38" s="311"/>
      <c r="HT38" s="311"/>
      <c r="HU38" s="311"/>
      <c r="HV38" s="311"/>
      <c r="HW38" s="311"/>
      <c r="HX38" s="311"/>
      <c r="HY38" s="311"/>
      <c r="HZ38" s="311"/>
      <c r="IA38" s="311"/>
      <c r="IB38" s="311"/>
      <c r="IC38" s="311"/>
      <c r="ID38" s="311"/>
      <c r="IE38" s="311"/>
      <c r="IF38" s="311"/>
      <c r="IG38" s="311"/>
      <c r="IH38" s="311"/>
      <c r="II38" s="311"/>
      <c r="IJ38" s="311"/>
      <c r="IK38" s="311"/>
      <c r="IL38" s="311"/>
      <c r="IM38" s="311"/>
      <c r="IN38" s="311"/>
      <c r="IO38" s="311"/>
      <c r="IP38" s="311"/>
      <c r="IQ38" s="311"/>
      <c r="IR38" s="311"/>
      <c r="IS38" s="311"/>
      <c r="IT38" s="311"/>
      <c r="IU38" s="311"/>
      <c r="IV38" s="311"/>
      <c r="IW38" s="311"/>
      <c r="IX38" s="311"/>
      <c r="IY38" s="311"/>
      <c r="IZ38" s="311"/>
      <c r="JA38" s="311"/>
      <c r="JB38" s="311"/>
      <c r="JC38" s="311"/>
    </row>
    <row r="39" spans="1:263" ht="17.100000000000001" customHeight="1">
      <c r="A39" s="275">
        <f>ROWS($A$24:A39)</f>
        <v>16</v>
      </c>
      <c r="B39" s="297" t="s">
        <v>8300</v>
      </c>
      <c r="G39" s="274" t="str">
        <f>'Home Int'!$O$15</f>
        <v>Perorangan (Non Wiraswasta)</v>
      </c>
      <c r="H39" s="307" t="str">
        <f>'Home Int'!$O$19</f>
        <v>Pasangan Bekerja dan memiliki penghasilan</v>
      </c>
      <c r="I39" s="308">
        <v>0</v>
      </c>
      <c r="J39" s="308">
        <v>0</v>
      </c>
      <c r="K39" s="308">
        <v>0</v>
      </c>
      <c r="L39" s="308">
        <v>0</v>
      </c>
      <c r="M39" s="308">
        <v>0</v>
      </c>
      <c r="N39" s="308">
        <v>0</v>
      </c>
      <c r="O39" s="308">
        <v>0</v>
      </c>
      <c r="P39" s="308">
        <v>0</v>
      </c>
      <c r="Q39" s="308">
        <v>0</v>
      </c>
      <c r="R39" s="308">
        <v>0</v>
      </c>
      <c r="S39" s="308">
        <v>0</v>
      </c>
      <c r="T39" s="308">
        <v>0</v>
      </c>
      <c r="U39" s="308">
        <v>0</v>
      </c>
      <c r="V39" s="308">
        <v>0</v>
      </c>
      <c r="W39" s="275">
        <f>ROWS($W$24:W39)</f>
        <v>16</v>
      </c>
      <c r="X39" s="308">
        <v>0</v>
      </c>
      <c r="Y39" s="308">
        <v>0</v>
      </c>
      <c r="Z39" s="308">
        <v>0</v>
      </c>
      <c r="AA39" s="308">
        <v>0</v>
      </c>
      <c r="AB39" s="308">
        <v>0</v>
      </c>
      <c r="AC39" s="308">
        <v>0</v>
      </c>
      <c r="AD39" s="308">
        <v>0</v>
      </c>
      <c r="AE39" s="308">
        <v>0</v>
      </c>
      <c r="AF39" s="308">
        <v>0</v>
      </c>
      <c r="AG39" s="308">
        <v>0</v>
      </c>
      <c r="AH39" s="308">
        <v>0</v>
      </c>
      <c r="AI39" s="308">
        <v>0</v>
      </c>
      <c r="AJ39" s="308">
        <v>0</v>
      </c>
      <c r="AK39" s="308">
        <v>0</v>
      </c>
      <c r="BP39" s="274">
        <v>12</v>
      </c>
      <c r="BQ39" s="312" t="str">
        <f>II22</f>
        <v>Area Daan Mogot</v>
      </c>
      <c r="BR39" s="274">
        <v>172</v>
      </c>
      <c r="DV39" s="275"/>
      <c r="DW39" s="275"/>
      <c r="HM39" s="311"/>
      <c r="HN39" s="311"/>
      <c r="HO39" s="311"/>
      <c r="HP39" s="311"/>
      <c r="HQ39" s="311"/>
      <c r="HR39" s="311"/>
      <c r="HS39" s="311"/>
      <c r="HT39" s="311"/>
      <c r="HU39" s="311"/>
      <c r="HV39" s="311"/>
      <c r="HW39" s="311"/>
      <c r="HX39" s="311"/>
      <c r="HY39" s="311"/>
      <c r="HZ39" s="311"/>
      <c r="IA39" s="311"/>
      <c r="IB39" s="311"/>
      <c r="IC39" s="311"/>
      <c r="ID39" s="311"/>
      <c r="IE39" s="311"/>
      <c r="IF39" s="311"/>
      <c r="IG39" s="311"/>
      <c r="IH39" s="311"/>
      <c r="II39" s="311"/>
      <c r="IJ39" s="311"/>
      <c r="IK39" s="311"/>
      <c r="IL39" s="311"/>
      <c r="IM39" s="311"/>
      <c r="IN39" s="311"/>
      <c r="IO39" s="311"/>
      <c r="IP39" s="311"/>
      <c r="IQ39" s="311"/>
      <c r="IR39" s="311"/>
      <c r="IS39" s="311"/>
      <c r="IT39" s="311"/>
      <c r="IU39" s="311"/>
      <c r="IV39" s="311"/>
      <c r="IW39" s="311"/>
      <c r="IX39" s="311"/>
      <c r="IY39" s="311"/>
      <c r="IZ39" s="311"/>
      <c r="JA39" s="311"/>
      <c r="JB39" s="311"/>
      <c r="JC39" s="311"/>
    </row>
    <row r="40" spans="1:263" ht="17.100000000000001" customHeight="1">
      <c r="A40" s="275">
        <f>ROWS($A$24:A40)</f>
        <v>17</v>
      </c>
      <c r="B40" s="297" t="s">
        <v>8301</v>
      </c>
      <c r="G40" s="274" t="str">
        <f>'Home Int'!$O$15</f>
        <v>Perorangan (Non Wiraswasta)</v>
      </c>
      <c r="H40" s="307" t="str">
        <f>'Home Int'!$O$19</f>
        <v>Pasangan Bekerja dan memiliki penghasilan</v>
      </c>
      <c r="I40" s="308">
        <v>0</v>
      </c>
      <c r="J40" s="308">
        <v>0</v>
      </c>
      <c r="K40" s="308">
        <v>0</v>
      </c>
      <c r="L40" s="308">
        <v>0</v>
      </c>
      <c r="M40" s="308">
        <v>0</v>
      </c>
      <c r="N40" s="308">
        <v>0</v>
      </c>
      <c r="O40" s="308">
        <v>0</v>
      </c>
      <c r="P40" s="308">
        <v>0</v>
      </c>
      <c r="Q40" s="308">
        <v>0</v>
      </c>
      <c r="R40" s="308">
        <v>0</v>
      </c>
      <c r="S40" s="308">
        <v>0</v>
      </c>
      <c r="T40" s="308">
        <v>0</v>
      </c>
      <c r="U40" s="308">
        <v>0</v>
      </c>
      <c r="V40" s="308">
        <v>0</v>
      </c>
      <c r="W40" s="275">
        <f>ROWS($W$24:W40)</f>
        <v>17</v>
      </c>
      <c r="X40" s="308">
        <v>0</v>
      </c>
      <c r="Y40" s="308">
        <v>0</v>
      </c>
      <c r="Z40" s="308">
        <v>0</v>
      </c>
      <c r="AA40" s="308">
        <v>0</v>
      </c>
      <c r="AB40" s="308">
        <v>0</v>
      </c>
      <c r="AC40" s="308">
        <v>0</v>
      </c>
      <c r="AD40" s="308">
        <v>0</v>
      </c>
      <c r="AE40" s="308">
        <v>0</v>
      </c>
      <c r="AF40" s="308">
        <v>0</v>
      </c>
      <c r="AG40" s="308">
        <v>0</v>
      </c>
      <c r="AH40" s="308">
        <v>0</v>
      </c>
      <c r="AI40" s="308">
        <v>0</v>
      </c>
      <c r="AJ40" s="308">
        <v>0</v>
      </c>
      <c r="AK40" s="308">
        <v>0</v>
      </c>
      <c r="BP40" s="274">
        <v>13</v>
      </c>
      <c r="BQ40" s="274" t="str">
        <f>JE22</f>
        <v>Area Green Ville</v>
      </c>
      <c r="BR40" s="274">
        <v>194</v>
      </c>
      <c r="DV40" s="275"/>
      <c r="DW40" s="275"/>
    </row>
    <row r="41" spans="1:263" ht="17.100000000000001" customHeight="1">
      <c r="A41" s="275">
        <f>ROWS($A$24:A41)</f>
        <v>18</v>
      </c>
      <c r="B41" s="297" t="s">
        <v>8302</v>
      </c>
      <c r="G41" s="274" t="str">
        <f>'Home Int'!$O$15</f>
        <v>Perorangan (Non Wiraswasta)</v>
      </c>
      <c r="H41" s="307" t="str">
        <f>'Home Int'!$O$19</f>
        <v>Pasangan Bekerja dan memiliki penghasilan</v>
      </c>
      <c r="I41" s="308">
        <v>0</v>
      </c>
      <c r="J41" s="308">
        <v>0</v>
      </c>
      <c r="K41" s="308">
        <v>0</v>
      </c>
      <c r="L41" s="308">
        <v>0</v>
      </c>
      <c r="M41" s="308">
        <v>0</v>
      </c>
      <c r="N41" s="308">
        <v>0</v>
      </c>
      <c r="O41" s="308">
        <v>0</v>
      </c>
      <c r="P41" s="308">
        <v>0</v>
      </c>
      <c r="Q41" s="308">
        <v>0</v>
      </c>
      <c r="R41" s="308">
        <v>0</v>
      </c>
      <c r="S41" s="308">
        <v>0</v>
      </c>
      <c r="T41" s="308">
        <v>0</v>
      </c>
      <c r="U41" s="308">
        <v>0</v>
      </c>
      <c r="V41" s="308">
        <v>0</v>
      </c>
      <c r="W41" s="275">
        <f>ROWS($W$24:W41)</f>
        <v>18</v>
      </c>
      <c r="X41" s="308">
        <v>0</v>
      </c>
      <c r="Y41" s="308">
        <v>0</v>
      </c>
      <c r="Z41" s="308">
        <v>0</v>
      </c>
      <c r="AA41" s="308">
        <v>0</v>
      </c>
      <c r="AB41" s="308">
        <v>0</v>
      </c>
      <c r="AC41" s="308">
        <v>0</v>
      </c>
      <c r="AD41" s="308">
        <v>0</v>
      </c>
      <c r="AE41" s="308">
        <v>0</v>
      </c>
      <c r="AF41" s="308">
        <v>0</v>
      </c>
      <c r="AG41" s="308">
        <v>0</v>
      </c>
      <c r="AH41" s="308">
        <v>0</v>
      </c>
      <c r="AI41" s="308">
        <v>0</v>
      </c>
      <c r="AJ41" s="308">
        <v>0</v>
      </c>
      <c r="AK41" s="308">
        <v>0</v>
      </c>
      <c r="BP41" s="274">
        <v>14</v>
      </c>
      <c r="BQ41" s="274" t="str">
        <f>JY22</f>
        <v>Kosong</v>
      </c>
      <c r="BR41" s="274">
        <v>214</v>
      </c>
      <c r="DV41" s="275"/>
      <c r="DW41" s="275"/>
      <c r="HM41" s="297"/>
      <c r="HN41" s="297"/>
      <c r="HO41" s="297"/>
      <c r="HP41" s="297"/>
      <c r="HQ41" s="297"/>
      <c r="HR41" s="297"/>
      <c r="HS41" s="297"/>
      <c r="HT41" s="297"/>
      <c r="HU41" s="297"/>
      <c r="HV41" s="297"/>
      <c r="HW41" s="297"/>
      <c r="HX41" s="297"/>
      <c r="HY41" s="297"/>
      <c r="HZ41" s="297"/>
      <c r="IA41" s="297"/>
      <c r="IB41" s="297"/>
      <c r="IC41" s="297"/>
      <c r="ID41" s="297"/>
      <c r="IE41" s="297"/>
      <c r="IF41" s="297"/>
      <c r="IG41" s="297"/>
      <c r="IH41" s="297"/>
      <c r="II41" s="297"/>
      <c r="IJ41" s="297"/>
      <c r="IK41" s="297"/>
      <c r="IL41" s="297"/>
      <c r="IM41" s="297"/>
      <c r="IN41" s="297"/>
      <c r="IO41" s="297"/>
      <c r="IP41" s="297"/>
      <c r="IQ41" s="297"/>
      <c r="IR41" s="297"/>
      <c r="IS41" s="297"/>
      <c r="IT41" s="297"/>
      <c r="IU41" s="297"/>
      <c r="IV41" s="297"/>
      <c r="IW41" s="297"/>
      <c r="IX41" s="297"/>
      <c r="IY41" s="297"/>
      <c r="IZ41" s="297"/>
      <c r="JA41" s="297"/>
      <c r="JB41" s="297"/>
      <c r="JC41" s="297"/>
    </row>
    <row r="42" spans="1:263" ht="17.100000000000001" customHeight="1">
      <c r="A42" s="275">
        <f>ROWS($A$24:A42)</f>
        <v>19</v>
      </c>
      <c r="B42" s="297" t="s">
        <v>8303</v>
      </c>
      <c r="G42" s="274" t="str">
        <f>'Home Int'!$O$15</f>
        <v>Perorangan (Non Wiraswasta)</v>
      </c>
      <c r="H42" s="307" t="str">
        <f>'Home Int'!$O$19</f>
        <v>Pasangan Bekerja dan memiliki penghasilan</v>
      </c>
      <c r="I42" s="308">
        <v>0</v>
      </c>
      <c r="J42" s="308">
        <v>0</v>
      </c>
      <c r="K42" s="308">
        <v>0</v>
      </c>
      <c r="L42" s="308">
        <v>0</v>
      </c>
      <c r="M42" s="308">
        <v>0</v>
      </c>
      <c r="N42" s="308">
        <v>0</v>
      </c>
      <c r="O42" s="308">
        <v>0</v>
      </c>
      <c r="P42" s="308">
        <v>0</v>
      </c>
      <c r="Q42" s="308">
        <v>0</v>
      </c>
      <c r="R42" s="308">
        <v>0</v>
      </c>
      <c r="S42" s="308">
        <v>0</v>
      </c>
      <c r="T42" s="308">
        <v>0</v>
      </c>
      <c r="U42" s="308">
        <v>0</v>
      </c>
      <c r="V42" s="308">
        <v>0</v>
      </c>
      <c r="W42" s="275">
        <f>ROWS($W$24:W42)</f>
        <v>19</v>
      </c>
      <c r="X42" s="308">
        <v>0</v>
      </c>
      <c r="Y42" s="308">
        <v>0</v>
      </c>
      <c r="Z42" s="308">
        <v>0</v>
      </c>
      <c r="AA42" s="308">
        <v>0</v>
      </c>
      <c r="AB42" s="308">
        <v>0</v>
      </c>
      <c r="AC42" s="308">
        <v>0</v>
      </c>
      <c r="AD42" s="308">
        <v>0</v>
      </c>
      <c r="AE42" s="308">
        <v>0</v>
      </c>
      <c r="AF42" s="308">
        <v>0</v>
      </c>
      <c r="AG42" s="308">
        <v>0</v>
      </c>
      <c r="AH42" s="308">
        <v>0</v>
      </c>
      <c r="AI42" s="308">
        <v>0</v>
      </c>
      <c r="AJ42" s="308">
        <v>0</v>
      </c>
      <c r="AK42" s="308">
        <v>0</v>
      </c>
      <c r="BP42" s="274">
        <v>15</v>
      </c>
      <c r="BQ42" s="274" t="str">
        <f>KE22</f>
        <v>Graha Sultan</v>
      </c>
      <c r="BR42" s="274">
        <v>220</v>
      </c>
      <c r="DV42" s="275"/>
      <c r="DW42" s="275"/>
    </row>
    <row r="43" spans="1:263" ht="17.100000000000001" customHeight="1">
      <c r="A43" s="275">
        <f>ROWS($A$24:A43)</f>
        <v>20</v>
      </c>
      <c r="B43" s="297" t="s">
        <v>8304</v>
      </c>
      <c r="G43" s="274" t="str">
        <f>'Home Int'!$O$15</f>
        <v>Perorangan (Non Wiraswasta)</v>
      </c>
      <c r="H43" s="307" t="str">
        <f>'Home Int'!$O$19</f>
        <v>Pasangan Bekerja dan memiliki penghasilan</v>
      </c>
      <c r="I43" s="308">
        <v>0</v>
      </c>
      <c r="J43" s="308">
        <v>0</v>
      </c>
      <c r="K43" s="308">
        <v>0</v>
      </c>
      <c r="L43" s="308">
        <v>0</v>
      </c>
      <c r="M43" s="308">
        <v>0</v>
      </c>
      <c r="N43" s="308">
        <v>0</v>
      </c>
      <c r="O43" s="308">
        <v>0</v>
      </c>
      <c r="P43" s="308">
        <v>0</v>
      </c>
      <c r="Q43" s="308">
        <v>0</v>
      </c>
      <c r="R43" s="308">
        <v>0</v>
      </c>
      <c r="S43" s="308">
        <v>0</v>
      </c>
      <c r="T43" s="308">
        <v>0</v>
      </c>
      <c r="U43" s="308">
        <v>0</v>
      </c>
      <c r="V43" s="308">
        <v>0</v>
      </c>
      <c r="W43" s="275">
        <f>ROWS($W$24:W43)</f>
        <v>20</v>
      </c>
      <c r="X43" s="308">
        <v>0</v>
      </c>
      <c r="Y43" s="308">
        <v>0</v>
      </c>
      <c r="Z43" s="308">
        <v>0</v>
      </c>
      <c r="AA43" s="308">
        <v>0</v>
      </c>
      <c r="AB43" s="308">
        <v>0</v>
      </c>
      <c r="AC43" s="308">
        <v>0</v>
      </c>
      <c r="AD43" s="308">
        <v>0</v>
      </c>
      <c r="AE43" s="308">
        <v>0</v>
      </c>
      <c r="AF43" s="308">
        <v>0</v>
      </c>
      <c r="AG43" s="308">
        <v>0</v>
      </c>
      <c r="AH43" s="308">
        <v>0</v>
      </c>
      <c r="AI43" s="308">
        <v>0</v>
      </c>
      <c r="AJ43" s="308">
        <v>0</v>
      </c>
      <c r="AK43" s="308">
        <v>0</v>
      </c>
      <c r="DV43" s="275"/>
      <c r="DW43" s="275"/>
    </row>
    <row r="44" spans="1:263" ht="17.100000000000001" customHeight="1">
      <c r="A44" s="275">
        <f>ROWS($A$24:A44)</f>
        <v>21</v>
      </c>
      <c r="B44" s="297" t="s">
        <v>8305</v>
      </c>
      <c r="G44" s="274" t="str">
        <f>'Home Int'!$O$15</f>
        <v>Perorangan (Non Wiraswasta)</v>
      </c>
      <c r="H44" s="307" t="str">
        <f>'Home Int'!$O$19</f>
        <v>Pasangan Bekerja dan memiliki penghasilan</v>
      </c>
      <c r="I44" s="308">
        <v>0</v>
      </c>
      <c r="J44" s="308">
        <v>0</v>
      </c>
      <c r="K44" s="308">
        <v>0</v>
      </c>
      <c r="L44" s="308">
        <v>0</v>
      </c>
      <c r="M44" s="308">
        <v>0</v>
      </c>
      <c r="N44" s="308">
        <v>0</v>
      </c>
      <c r="O44" s="308">
        <v>0</v>
      </c>
      <c r="P44" s="308">
        <v>0</v>
      </c>
      <c r="Q44" s="308">
        <v>0</v>
      </c>
      <c r="R44" s="308">
        <v>0</v>
      </c>
      <c r="S44" s="308">
        <v>0</v>
      </c>
      <c r="T44" s="308">
        <v>0</v>
      </c>
      <c r="U44" s="308">
        <v>0</v>
      </c>
      <c r="V44" s="308">
        <v>0</v>
      </c>
      <c r="W44" s="275">
        <f>ROWS($W$24:W44)</f>
        <v>21</v>
      </c>
      <c r="X44" s="308">
        <v>0</v>
      </c>
      <c r="Y44" s="308">
        <v>0</v>
      </c>
      <c r="Z44" s="308">
        <v>0</v>
      </c>
      <c r="AA44" s="308">
        <v>0</v>
      </c>
      <c r="AB44" s="308">
        <v>0</v>
      </c>
      <c r="AC44" s="308">
        <v>0</v>
      </c>
      <c r="AD44" s="308">
        <v>0</v>
      </c>
      <c r="AE44" s="308">
        <v>0</v>
      </c>
      <c r="AF44" s="308">
        <v>0</v>
      </c>
      <c r="AG44" s="308">
        <v>0</v>
      </c>
      <c r="AH44" s="308">
        <v>0</v>
      </c>
      <c r="AI44" s="308">
        <v>0</v>
      </c>
      <c r="AJ44" s="308">
        <v>0</v>
      </c>
      <c r="AK44" s="308">
        <v>0</v>
      </c>
      <c r="DV44" s="275"/>
      <c r="DW44" s="275"/>
    </row>
    <row r="45" spans="1:263" ht="17.100000000000001" customHeight="1">
      <c r="A45" s="275">
        <f>ROWS($A$24:A45)</f>
        <v>22</v>
      </c>
      <c r="B45" s="297" t="s">
        <v>8306</v>
      </c>
      <c r="G45" s="274" t="str">
        <f>'Home Int'!$O$15</f>
        <v>Perorangan (Non Wiraswasta)</v>
      </c>
      <c r="H45" s="307" t="str">
        <f>'Home Int'!$O$19</f>
        <v>Pasangan Bekerja dan memiliki penghasilan</v>
      </c>
      <c r="I45" s="308">
        <v>0</v>
      </c>
      <c r="J45" s="308">
        <v>0</v>
      </c>
      <c r="K45" s="308">
        <v>0</v>
      </c>
      <c r="L45" s="308">
        <v>0</v>
      </c>
      <c r="M45" s="308">
        <v>0</v>
      </c>
      <c r="N45" s="308">
        <v>0</v>
      </c>
      <c r="O45" s="308">
        <v>0</v>
      </c>
      <c r="P45" s="308">
        <v>0</v>
      </c>
      <c r="Q45" s="308">
        <v>0</v>
      </c>
      <c r="R45" s="308">
        <v>0</v>
      </c>
      <c r="S45" s="308">
        <v>0</v>
      </c>
      <c r="T45" s="308">
        <v>0</v>
      </c>
      <c r="U45" s="308">
        <v>0</v>
      </c>
      <c r="V45" s="308">
        <v>0</v>
      </c>
      <c r="W45" s="275">
        <f>ROWS($W$24:W45)</f>
        <v>22</v>
      </c>
      <c r="X45" s="308">
        <v>0</v>
      </c>
      <c r="Y45" s="308">
        <v>0</v>
      </c>
      <c r="Z45" s="308">
        <v>0</v>
      </c>
      <c r="AA45" s="308">
        <v>0</v>
      </c>
      <c r="AB45" s="308">
        <v>0</v>
      </c>
      <c r="AC45" s="308">
        <v>0</v>
      </c>
      <c r="AD45" s="308">
        <v>0</v>
      </c>
      <c r="AE45" s="308">
        <v>0</v>
      </c>
      <c r="AF45" s="308">
        <v>0</v>
      </c>
      <c r="AG45" s="308">
        <v>0</v>
      </c>
      <c r="AH45" s="308">
        <v>0</v>
      </c>
      <c r="AI45" s="308">
        <v>0</v>
      </c>
      <c r="AJ45" s="308">
        <v>0</v>
      </c>
      <c r="AK45" s="308">
        <v>0</v>
      </c>
    </row>
    <row r="46" spans="1:263" ht="17.100000000000001" customHeight="1">
      <c r="A46" s="275">
        <f>ROWS($A$24:A46)</f>
        <v>23</v>
      </c>
      <c r="B46" s="297" t="s">
        <v>8307</v>
      </c>
      <c r="G46" s="274" t="str">
        <f>'Home Int'!$O$15</f>
        <v>Perorangan (Non Wiraswasta)</v>
      </c>
      <c r="H46" s="307" t="str">
        <f>'Home Int'!$O$19</f>
        <v>Pasangan Bekerja dan memiliki penghasilan</v>
      </c>
      <c r="I46" s="308">
        <v>0</v>
      </c>
      <c r="J46" s="308">
        <v>0</v>
      </c>
      <c r="K46" s="308">
        <v>0</v>
      </c>
      <c r="L46" s="308">
        <v>0</v>
      </c>
      <c r="M46" s="308">
        <v>0</v>
      </c>
      <c r="N46" s="308">
        <v>0</v>
      </c>
      <c r="O46" s="308">
        <v>0</v>
      </c>
      <c r="P46" s="308">
        <v>0</v>
      </c>
      <c r="Q46" s="308">
        <v>0</v>
      </c>
      <c r="R46" s="308">
        <v>0</v>
      </c>
      <c r="S46" s="308">
        <v>0</v>
      </c>
      <c r="T46" s="308">
        <v>0</v>
      </c>
      <c r="U46" s="308">
        <v>0</v>
      </c>
      <c r="V46" s="308">
        <v>0</v>
      </c>
      <c r="W46" s="275">
        <f>ROWS($W$24:W46)</f>
        <v>23</v>
      </c>
      <c r="X46" s="308">
        <v>0</v>
      </c>
      <c r="Y46" s="308">
        <v>0</v>
      </c>
      <c r="Z46" s="308">
        <v>0</v>
      </c>
      <c r="AA46" s="308">
        <v>0</v>
      </c>
      <c r="AB46" s="308">
        <v>0</v>
      </c>
      <c r="AC46" s="308">
        <v>0</v>
      </c>
      <c r="AD46" s="308">
        <v>0</v>
      </c>
      <c r="AE46" s="308">
        <v>0</v>
      </c>
      <c r="AF46" s="308">
        <v>0</v>
      </c>
      <c r="AG46" s="308">
        <v>0</v>
      </c>
      <c r="AH46" s="308">
        <v>0</v>
      </c>
      <c r="AI46" s="308">
        <v>0</v>
      </c>
      <c r="AJ46" s="308">
        <v>0</v>
      </c>
      <c r="AK46" s="308">
        <v>0</v>
      </c>
    </row>
    <row r="47" spans="1:263" ht="17.100000000000001" customHeight="1">
      <c r="A47" s="275">
        <f>ROWS($A$24:A47)</f>
        <v>24</v>
      </c>
      <c r="B47" s="297" t="s">
        <v>8308</v>
      </c>
      <c r="G47" s="274" t="str">
        <f>'Home Int'!$O$15</f>
        <v>Perorangan (Non Wiraswasta)</v>
      </c>
      <c r="H47" s="307" t="str">
        <f>'Home Int'!$O$19</f>
        <v>Pasangan Bekerja dan memiliki penghasilan</v>
      </c>
      <c r="I47" s="308">
        <v>0</v>
      </c>
      <c r="J47" s="308">
        <v>0</v>
      </c>
      <c r="K47" s="308">
        <v>0</v>
      </c>
      <c r="L47" s="308">
        <v>0</v>
      </c>
      <c r="M47" s="308">
        <v>0</v>
      </c>
      <c r="N47" s="308">
        <v>0</v>
      </c>
      <c r="O47" s="308">
        <v>0</v>
      </c>
      <c r="P47" s="308">
        <v>0</v>
      </c>
      <c r="Q47" s="308">
        <v>0</v>
      </c>
      <c r="R47" s="308">
        <v>0</v>
      </c>
      <c r="S47" s="308">
        <v>0</v>
      </c>
      <c r="T47" s="308">
        <v>0</v>
      </c>
      <c r="U47" s="308">
        <v>0</v>
      </c>
      <c r="V47" s="308">
        <v>0</v>
      </c>
      <c r="W47" s="275">
        <f>ROWS($W$24:W47)</f>
        <v>24</v>
      </c>
      <c r="X47" s="308">
        <v>0</v>
      </c>
      <c r="Y47" s="308">
        <v>0</v>
      </c>
      <c r="Z47" s="308">
        <v>0</v>
      </c>
      <c r="AA47" s="308">
        <v>0</v>
      </c>
      <c r="AB47" s="308">
        <v>0</v>
      </c>
      <c r="AC47" s="308">
        <v>0</v>
      </c>
      <c r="AD47" s="308">
        <v>0</v>
      </c>
      <c r="AE47" s="308">
        <v>0</v>
      </c>
      <c r="AF47" s="308">
        <v>0</v>
      </c>
      <c r="AG47" s="308">
        <v>0</v>
      </c>
      <c r="AH47" s="308">
        <v>0</v>
      </c>
      <c r="AI47" s="308">
        <v>0</v>
      </c>
      <c r="AJ47" s="308">
        <v>0</v>
      </c>
      <c r="AK47" s="308">
        <v>0</v>
      </c>
    </row>
    <row r="48" spans="1:263" ht="17.100000000000001" customHeight="1">
      <c r="A48" s="275">
        <f>ROWS($A$24:A48)</f>
        <v>25</v>
      </c>
      <c r="B48" s="297" t="s">
        <v>8309</v>
      </c>
      <c r="G48" s="274" t="str">
        <f>'Home Int'!$O$15</f>
        <v>Perorangan (Non Wiraswasta)</v>
      </c>
      <c r="H48" s="307" t="str">
        <f>'Home Int'!$O$19</f>
        <v>Pasangan Bekerja dan memiliki penghasilan</v>
      </c>
      <c r="I48" s="308">
        <v>0</v>
      </c>
      <c r="J48" s="308">
        <v>0</v>
      </c>
      <c r="K48" s="308">
        <v>0</v>
      </c>
      <c r="L48" s="308">
        <v>0</v>
      </c>
      <c r="M48" s="308">
        <v>0</v>
      </c>
      <c r="N48" s="308">
        <v>0</v>
      </c>
      <c r="O48" s="308">
        <v>0</v>
      </c>
      <c r="P48" s="308">
        <v>0</v>
      </c>
      <c r="Q48" s="308">
        <v>0</v>
      </c>
      <c r="R48" s="308">
        <v>0</v>
      </c>
      <c r="S48" s="308">
        <v>0</v>
      </c>
      <c r="T48" s="308">
        <v>0</v>
      </c>
      <c r="U48" s="308">
        <v>0</v>
      </c>
      <c r="V48" s="308">
        <v>0</v>
      </c>
      <c r="W48" s="275">
        <f>ROWS($W$24:W48)</f>
        <v>25</v>
      </c>
      <c r="X48" s="308">
        <v>0</v>
      </c>
      <c r="Y48" s="308">
        <v>0</v>
      </c>
      <c r="Z48" s="308">
        <v>0</v>
      </c>
      <c r="AA48" s="308">
        <v>0</v>
      </c>
      <c r="AB48" s="308">
        <v>0</v>
      </c>
      <c r="AC48" s="308">
        <v>0</v>
      </c>
      <c r="AD48" s="308">
        <v>0</v>
      </c>
      <c r="AE48" s="308">
        <v>0</v>
      </c>
      <c r="AF48" s="308">
        <v>0</v>
      </c>
      <c r="AG48" s="308">
        <v>0</v>
      </c>
      <c r="AH48" s="308">
        <v>0</v>
      </c>
      <c r="AI48" s="308">
        <v>0</v>
      </c>
      <c r="AJ48" s="308">
        <v>0</v>
      </c>
      <c r="AK48" s="308">
        <v>0</v>
      </c>
    </row>
    <row r="49" spans="1:37" ht="17.100000000000001" customHeight="1">
      <c r="A49" s="275">
        <f>ROWS($A$24:A49)</f>
        <v>26</v>
      </c>
      <c r="B49" s="297" t="s">
        <v>8310</v>
      </c>
      <c r="G49" s="274" t="str">
        <f>'Home Int'!$O$15</f>
        <v>Perorangan (Non Wiraswasta)</v>
      </c>
      <c r="H49" s="307" t="str">
        <f>'Home Int'!$O$19</f>
        <v>Pasangan Bekerja dan memiliki penghasilan</v>
      </c>
      <c r="I49" s="308">
        <v>0</v>
      </c>
      <c r="J49" s="308">
        <v>0</v>
      </c>
      <c r="K49" s="308">
        <v>0</v>
      </c>
      <c r="L49" s="308">
        <v>0</v>
      </c>
      <c r="M49" s="308">
        <v>0</v>
      </c>
      <c r="N49" s="308">
        <v>0</v>
      </c>
      <c r="O49" s="308">
        <v>0</v>
      </c>
      <c r="P49" s="308">
        <v>0</v>
      </c>
      <c r="Q49" s="308">
        <v>0</v>
      </c>
      <c r="R49" s="308">
        <v>0</v>
      </c>
      <c r="S49" s="308">
        <v>0</v>
      </c>
      <c r="T49" s="308">
        <v>0</v>
      </c>
      <c r="U49" s="308">
        <v>0</v>
      </c>
      <c r="V49" s="308">
        <v>0</v>
      </c>
      <c r="W49" s="275">
        <f>ROWS($W$24:W49)</f>
        <v>26</v>
      </c>
      <c r="X49" s="308">
        <v>0</v>
      </c>
      <c r="Y49" s="308">
        <v>0</v>
      </c>
      <c r="Z49" s="308">
        <v>0</v>
      </c>
      <c r="AA49" s="308">
        <v>0</v>
      </c>
      <c r="AB49" s="308">
        <v>0</v>
      </c>
      <c r="AC49" s="308">
        <v>0</v>
      </c>
      <c r="AD49" s="308">
        <v>0</v>
      </c>
      <c r="AE49" s="308">
        <v>0</v>
      </c>
      <c r="AF49" s="308">
        <v>0</v>
      </c>
      <c r="AG49" s="308">
        <v>0</v>
      </c>
      <c r="AH49" s="308">
        <v>0</v>
      </c>
      <c r="AI49" s="308">
        <v>0</v>
      </c>
      <c r="AJ49" s="308">
        <v>0</v>
      </c>
      <c r="AK49" s="308">
        <v>0</v>
      </c>
    </row>
    <row r="50" spans="1:37" ht="17.100000000000001" customHeight="1">
      <c r="A50" s="275">
        <f>ROWS($A$24:A50)</f>
        <v>27</v>
      </c>
      <c r="B50" s="297" t="s">
        <v>8311</v>
      </c>
      <c r="G50" s="274" t="str">
        <f>'Home Int'!$O$15</f>
        <v>Perorangan (Non Wiraswasta)</v>
      </c>
      <c r="H50" s="307" t="str">
        <f>'Home Int'!$O$19</f>
        <v>Pasangan Bekerja dan memiliki penghasilan</v>
      </c>
      <c r="I50" s="308">
        <v>0</v>
      </c>
      <c r="J50" s="308">
        <v>0</v>
      </c>
      <c r="K50" s="308">
        <v>0</v>
      </c>
      <c r="L50" s="308">
        <v>0</v>
      </c>
      <c r="M50" s="308">
        <v>0</v>
      </c>
      <c r="N50" s="308">
        <v>0</v>
      </c>
      <c r="O50" s="308">
        <v>0</v>
      </c>
      <c r="P50" s="308">
        <v>0</v>
      </c>
      <c r="Q50" s="308">
        <v>0</v>
      </c>
      <c r="R50" s="308">
        <v>0</v>
      </c>
      <c r="S50" s="308">
        <v>0</v>
      </c>
      <c r="T50" s="308">
        <v>0</v>
      </c>
      <c r="U50" s="308">
        <v>0</v>
      </c>
      <c r="V50" s="308">
        <v>0</v>
      </c>
      <c r="W50" s="275">
        <f>ROWS($W$24:W50)</f>
        <v>27</v>
      </c>
      <c r="X50" s="308">
        <v>0</v>
      </c>
      <c r="Y50" s="308">
        <v>0</v>
      </c>
      <c r="Z50" s="308">
        <v>0</v>
      </c>
      <c r="AA50" s="308">
        <v>0</v>
      </c>
      <c r="AB50" s="308">
        <v>0</v>
      </c>
      <c r="AC50" s="308">
        <v>0</v>
      </c>
      <c r="AD50" s="308">
        <v>0</v>
      </c>
      <c r="AE50" s="308">
        <v>0</v>
      </c>
      <c r="AF50" s="308">
        <v>0</v>
      </c>
      <c r="AG50" s="308">
        <v>0</v>
      </c>
      <c r="AH50" s="308">
        <v>0</v>
      </c>
      <c r="AI50" s="308">
        <v>0</v>
      </c>
      <c r="AJ50" s="308">
        <v>0</v>
      </c>
      <c r="AK50" s="308">
        <v>0</v>
      </c>
    </row>
    <row r="51" spans="1:37" ht="17.100000000000001" customHeight="1">
      <c r="A51" s="275">
        <f>ROWS($A$24:A51)</f>
        <v>28</v>
      </c>
      <c r="B51" s="297" t="s">
        <v>8312</v>
      </c>
      <c r="G51" s="274" t="str">
        <f>'Home Int'!$O$15</f>
        <v>Perorangan (Non Wiraswasta)</v>
      </c>
      <c r="H51" s="307" t="str">
        <f>'Home Int'!$O$19</f>
        <v>Pasangan Bekerja dan memiliki penghasilan</v>
      </c>
      <c r="I51" s="308">
        <v>0</v>
      </c>
      <c r="J51" s="308">
        <v>0</v>
      </c>
      <c r="K51" s="308">
        <v>0</v>
      </c>
      <c r="L51" s="308">
        <v>0</v>
      </c>
      <c r="M51" s="308">
        <v>0</v>
      </c>
      <c r="N51" s="308">
        <v>0</v>
      </c>
      <c r="O51" s="308">
        <v>0</v>
      </c>
      <c r="P51" s="308">
        <v>0</v>
      </c>
      <c r="Q51" s="308">
        <v>0</v>
      </c>
      <c r="R51" s="308">
        <v>0</v>
      </c>
      <c r="S51" s="308">
        <v>0</v>
      </c>
      <c r="T51" s="308">
        <v>0</v>
      </c>
      <c r="U51" s="308">
        <v>0</v>
      </c>
      <c r="V51" s="308">
        <v>0</v>
      </c>
      <c r="W51" s="275">
        <f>ROWS($W$24:W51)</f>
        <v>28</v>
      </c>
      <c r="X51" s="308">
        <v>0</v>
      </c>
      <c r="Y51" s="308">
        <v>0</v>
      </c>
      <c r="Z51" s="308">
        <v>0</v>
      </c>
      <c r="AA51" s="308">
        <v>0</v>
      </c>
      <c r="AB51" s="308">
        <v>0</v>
      </c>
      <c r="AC51" s="308">
        <v>0</v>
      </c>
      <c r="AD51" s="308">
        <v>0</v>
      </c>
      <c r="AE51" s="308">
        <v>0</v>
      </c>
      <c r="AF51" s="308">
        <v>0</v>
      </c>
      <c r="AG51" s="308">
        <v>0</v>
      </c>
      <c r="AH51" s="308">
        <v>0</v>
      </c>
      <c r="AI51" s="308">
        <v>0</v>
      </c>
      <c r="AJ51" s="308">
        <v>0</v>
      </c>
      <c r="AK51" s="308">
        <v>0</v>
      </c>
    </row>
    <row r="52" spans="1:37" ht="17.100000000000001" customHeight="1">
      <c r="A52" s="275">
        <f>ROWS($A$24:A52)</f>
        <v>29</v>
      </c>
      <c r="B52" s="297" t="s">
        <v>8313</v>
      </c>
      <c r="G52" s="274" t="str">
        <f>'Home Int'!$O$15</f>
        <v>Perorangan (Non Wiraswasta)</v>
      </c>
      <c r="H52" s="307" t="str">
        <f>'Home Int'!$O$19</f>
        <v>Pasangan Bekerja dan memiliki penghasilan</v>
      </c>
      <c r="I52" s="308">
        <v>0</v>
      </c>
      <c r="J52" s="308">
        <v>0</v>
      </c>
      <c r="K52" s="308">
        <v>0</v>
      </c>
      <c r="L52" s="308">
        <v>0</v>
      </c>
      <c r="M52" s="308">
        <v>0</v>
      </c>
      <c r="N52" s="308">
        <v>0</v>
      </c>
      <c r="O52" s="308">
        <v>0</v>
      </c>
      <c r="P52" s="308">
        <v>0</v>
      </c>
      <c r="Q52" s="308">
        <v>0</v>
      </c>
      <c r="R52" s="308">
        <v>0</v>
      </c>
      <c r="S52" s="308">
        <v>0</v>
      </c>
      <c r="T52" s="308">
        <v>0</v>
      </c>
      <c r="U52" s="308">
        <v>0</v>
      </c>
      <c r="V52" s="308">
        <v>0</v>
      </c>
      <c r="W52" s="275">
        <f>ROWS($W$24:W52)</f>
        <v>29</v>
      </c>
      <c r="X52" s="308">
        <v>0</v>
      </c>
      <c r="Y52" s="308">
        <v>0</v>
      </c>
      <c r="Z52" s="308">
        <v>0</v>
      </c>
      <c r="AA52" s="308">
        <v>0</v>
      </c>
      <c r="AB52" s="308">
        <v>0</v>
      </c>
      <c r="AC52" s="308">
        <v>0</v>
      </c>
      <c r="AD52" s="308">
        <v>0</v>
      </c>
      <c r="AE52" s="308">
        <v>0</v>
      </c>
      <c r="AF52" s="308">
        <v>0</v>
      </c>
      <c r="AG52" s="308">
        <v>0</v>
      </c>
      <c r="AH52" s="308">
        <v>0</v>
      </c>
      <c r="AI52" s="308">
        <v>0</v>
      </c>
      <c r="AJ52" s="308">
        <v>0</v>
      </c>
      <c r="AK52" s="308">
        <v>0</v>
      </c>
    </row>
    <row r="53" spans="1:37" ht="17.100000000000001" customHeight="1">
      <c r="A53" s="275">
        <f>ROWS($A$24:A53)</f>
        <v>30</v>
      </c>
      <c r="B53" s="297" t="s">
        <v>8314</v>
      </c>
      <c r="G53" s="274" t="str">
        <f>'Home Int'!$O$15</f>
        <v>Perorangan (Non Wiraswasta)</v>
      </c>
      <c r="H53" s="307" t="str">
        <f>'Home Int'!$O$19</f>
        <v>Pasangan Bekerja dan memiliki penghasilan</v>
      </c>
      <c r="I53" s="308">
        <v>0</v>
      </c>
      <c r="J53" s="308">
        <v>0</v>
      </c>
      <c r="K53" s="308">
        <v>0</v>
      </c>
      <c r="L53" s="308">
        <v>0</v>
      </c>
      <c r="M53" s="308">
        <v>0</v>
      </c>
      <c r="N53" s="308">
        <v>0</v>
      </c>
      <c r="O53" s="308">
        <v>0</v>
      </c>
      <c r="P53" s="308">
        <v>0</v>
      </c>
      <c r="Q53" s="308">
        <v>0</v>
      </c>
      <c r="R53" s="308">
        <v>0</v>
      </c>
      <c r="S53" s="308">
        <v>0</v>
      </c>
      <c r="T53" s="308">
        <v>0</v>
      </c>
      <c r="U53" s="308">
        <v>0</v>
      </c>
      <c r="V53" s="308">
        <v>0</v>
      </c>
      <c r="W53" s="275">
        <f>ROWS($W$24:W53)</f>
        <v>30</v>
      </c>
      <c r="X53" s="308">
        <v>0</v>
      </c>
      <c r="Y53" s="308">
        <v>0</v>
      </c>
      <c r="Z53" s="308">
        <v>0</v>
      </c>
      <c r="AA53" s="308">
        <v>0</v>
      </c>
      <c r="AB53" s="308">
        <v>0</v>
      </c>
      <c r="AC53" s="308">
        <v>0</v>
      </c>
      <c r="AD53" s="308">
        <v>0</v>
      </c>
      <c r="AE53" s="308">
        <v>0</v>
      </c>
      <c r="AF53" s="308">
        <v>0</v>
      </c>
      <c r="AG53" s="308">
        <v>0</v>
      </c>
      <c r="AH53" s="308">
        <v>0</v>
      </c>
      <c r="AI53" s="308">
        <v>0</v>
      </c>
      <c r="AJ53" s="308">
        <v>0</v>
      </c>
      <c r="AK53" s="308">
        <v>0</v>
      </c>
    </row>
    <row r="54" spans="1:37" ht="17.100000000000001" customHeight="1">
      <c r="A54" s="275">
        <f>ROWS($A$24:A54)</f>
        <v>31</v>
      </c>
      <c r="B54" s="297" t="s">
        <v>8315</v>
      </c>
      <c r="G54" s="274" t="str">
        <f>'Home Int'!$O$15</f>
        <v>Perorangan (Non Wiraswasta)</v>
      </c>
      <c r="H54" s="307" t="str">
        <f>'Home Int'!$O$19</f>
        <v>Pasangan Bekerja dan memiliki penghasilan</v>
      </c>
      <c r="I54" s="308">
        <v>0</v>
      </c>
      <c r="J54" s="308">
        <v>0</v>
      </c>
      <c r="K54" s="308">
        <v>0</v>
      </c>
      <c r="L54" s="308">
        <v>0</v>
      </c>
      <c r="M54" s="308">
        <v>0</v>
      </c>
      <c r="N54" s="308">
        <v>0</v>
      </c>
      <c r="O54" s="308">
        <v>0</v>
      </c>
      <c r="P54" s="308">
        <v>0</v>
      </c>
      <c r="Q54" s="308">
        <v>0</v>
      </c>
      <c r="R54" s="308">
        <v>0</v>
      </c>
      <c r="S54" s="308">
        <v>0</v>
      </c>
      <c r="T54" s="308">
        <v>0</v>
      </c>
      <c r="U54" s="308">
        <v>0</v>
      </c>
      <c r="V54" s="308">
        <v>0</v>
      </c>
      <c r="W54" s="275">
        <f>ROWS($W$24:W54)</f>
        <v>31</v>
      </c>
      <c r="X54" s="308">
        <v>0</v>
      </c>
      <c r="Y54" s="308">
        <v>0</v>
      </c>
      <c r="Z54" s="308">
        <v>0</v>
      </c>
      <c r="AA54" s="308">
        <v>0</v>
      </c>
      <c r="AB54" s="308">
        <v>0</v>
      </c>
      <c r="AC54" s="308">
        <v>0</v>
      </c>
      <c r="AD54" s="308">
        <v>0</v>
      </c>
      <c r="AE54" s="308">
        <v>0</v>
      </c>
      <c r="AF54" s="308">
        <v>0</v>
      </c>
      <c r="AG54" s="308">
        <v>0</v>
      </c>
      <c r="AH54" s="308">
        <v>0</v>
      </c>
      <c r="AI54" s="308">
        <v>0</v>
      </c>
      <c r="AJ54" s="308">
        <v>0</v>
      </c>
      <c r="AK54" s="308">
        <v>0</v>
      </c>
    </row>
    <row r="55" spans="1:37" ht="17.100000000000001" customHeight="1">
      <c r="A55" s="275">
        <f>ROWS($A$24:A55)</f>
        <v>32</v>
      </c>
      <c r="B55" s="297" t="s">
        <v>8316</v>
      </c>
      <c r="G55" s="274" t="str">
        <f>'Home Int'!$O$15</f>
        <v>Perorangan (Non Wiraswasta)</v>
      </c>
      <c r="H55" s="307" t="str">
        <f>'Home Int'!$O$19</f>
        <v>Pasangan Bekerja dan memiliki penghasilan</v>
      </c>
      <c r="I55" s="308">
        <v>0</v>
      </c>
      <c r="J55" s="308">
        <v>0</v>
      </c>
      <c r="K55" s="308">
        <v>0</v>
      </c>
      <c r="L55" s="308">
        <v>0</v>
      </c>
      <c r="M55" s="308">
        <v>0</v>
      </c>
      <c r="N55" s="308">
        <v>0</v>
      </c>
      <c r="O55" s="308">
        <v>0</v>
      </c>
      <c r="P55" s="308">
        <v>0</v>
      </c>
      <c r="Q55" s="308">
        <v>0</v>
      </c>
      <c r="R55" s="308">
        <v>0</v>
      </c>
      <c r="S55" s="308">
        <v>0</v>
      </c>
      <c r="T55" s="308">
        <v>0</v>
      </c>
      <c r="U55" s="308">
        <v>0</v>
      </c>
      <c r="V55" s="308">
        <v>0</v>
      </c>
      <c r="W55" s="275">
        <f>ROWS($W$24:W55)</f>
        <v>32</v>
      </c>
      <c r="X55" s="308">
        <v>0</v>
      </c>
      <c r="Y55" s="308">
        <v>0</v>
      </c>
      <c r="Z55" s="308">
        <v>0</v>
      </c>
      <c r="AA55" s="308">
        <v>0</v>
      </c>
      <c r="AB55" s="308">
        <v>0</v>
      </c>
      <c r="AC55" s="308">
        <v>0</v>
      </c>
      <c r="AD55" s="308">
        <v>0</v>
      </c>
      <c r="AE55" s="308">
        <v>0</v>
      </c>
      <c r="AF55" s="308">
        <v>0</v>
      </c>
      <c r="AG55" s="308">
        <v>0</v>
      </c>
      <c r="AH55" s="308">
        <v>0</v>
      </c>
      <c r="AI55" s="308">
        <v>0</v>
      </c>
      <c r="AJ55" s="308">
        <v>0</v>
      </c>
      <c r="AK55" s="308">
        <v>0</v>
      </c>
    </row>
    <row r="56" spans="1:37" ht="17.100000000000001" customHeight="1">
      <c r="A56" s="275">
        <f>ROWS($A$24:A56)</f>
        <v>33</v>
      </c>
      <c r="B56" s="297" t="s">
        <v>8317</v>
      </c>
      <c r="G56" s="274" t="str">
        <f>'Home Int'!$O$15</f>
        <v>Perorangan (Non Wiraswasta)</v>
      </c>
      <c r="H56" s="307" t="str">
        <f>'Home Int'!$O$19</f>
        <v>Pasangan Bekerja dan memiliki penghasilan</v>
      </c>
      <c r="I56" s="308">
        <v>0</v>
      </c>
      <c r="J56" s="308">
        <v>0</v>
      </c>
      <c r="K56" s="308">
        <v>0</v>
      </c>
      <c r="L56" s="308">
        <v>0</v>
      </c>
      <c r="M56" s="308">
        <v>0</v>
      </c>
      <c r="N56" s="308">
        <v>0</v>
      </c>
      <c r="O56" s="308">
        <v>0</v>
      </c>
      <c r="P56" s="308">
        <v>0</v>
      </c>
      <c r="Q56" s="308">
        <v>0</v>
      </c>
      <c r="R56" s="308">
        <v>0</v>
      </c>
      <c r="S56" s="308">
        <v>0</v>
      </c>
      <c r="T56" s="308">
        <v>0</v>
      </c>
      <c r="U56" s="308">
        <v>0</v>
      </c>
      <c r="V56" s="308">
        <v>0</v>
      </c>
      <c r="W56" s="275">
        <f>ROWS($W$24:W56)</f>
        <v>33</v>
      </c>
      <c r="X56" s="308">
        <v>0</v>
      </c>
      <c r="Y56" s="308">
        <v>0</v>
      </c>
      <c r="Z56" s="308">
        <v>0</v>
      </c>
      <c r="AA56" s="308">
        <v>0</v>
      </c>
      <c r="AB56" s="308">
        <v>0</v>
      </c>
      <c r="AC56" s="308">
        <v>0</v>
      </c>
      <c r="AD56" s="308">
        <v>0</v>
      </c>
      <c r="AE56" s="308">
        <v>0</v>
      </c>
      <c r="AF56" s="308">
        <v>0</v>
      </c>
      <c r="AG56" s="308">
        <v>0</v>
      </c>
      <c r="AH56" s="308">
        <v>0</v>
      </c>
      <c r="AI56" s="308">
        <v>0</v>
      </c>
      <c r="AJ56" s="308">
        <v>0</v>
      </c>
      <c r="AK56" s="308">
        <v>0</v>
      </c>
    </row>
    <row r="57" spans="1:37" ht="17.100000000000001" customHeight="1">
      <c r="A57" s="275">
        <f>ROWS($A$24:A57)</f>
        <v>34</v>
      </c>
      <c r="B57" s="297" t="s">
        <v>8318</v>
      </c>
      <c r="G57" s="274" t="str">
        <f>'Home Int'!$O$15</f>
        <v>Perorangan (Non Wiraswasta)</v>
      </c>
      <c r="H57" s="307" t="str">
        <f>'Home Int'!$O$19</f>
        <v>Pasangan Bekerja dan memiliki penghasilan</v>
      </c>
      <c r="I57" s="308">
        <v>0</v>
      </c>
      <c r="J57" s="308">
        <v>0</v>
      </c>
      <c r="K57" s="308">
        <v>0</v>
      </c>
      <c r="L57" s="308">
        <v>0</v>
      </c>
      <c r="M57" s="308">
        <v>0</v>
      </c>
      <c r="N57" s="308">
        <v>0</v>
      </c>
      <c r="O57" s="308">
        <v>0</v>
      </c>
      <c r="P57" s="308">
        <v>0</v>
      </c>
      <c r="Q57" s="308">
        <v>0</v>
      </c>
      <c r="R57" s="308">
        <v>0</v>
      </c>
      <c r="S57" s="308">
        <v>0</v>
      </c>
      <c r="T57" s="308">
        <v>0</v>
      </c>
      <c r="U57" s="308">
        <v>0</v>
      </c>
      <c r="V57" s="308">
        <v>0</v>
      </c>
      <c r="W57" s="275">
        <f>ROWS($W$24:W57)</f>
        <v>34</v>
      </c>
      <c r="X57" s="308">
        <v>0</v>
      </c>
      <c r="Y57" s="308">
        <v>0</v>
      </c>
      <c r="Z57" s="308">
        <v>0</v>
      </c>
      <c r="AA57" s="308">
        <v>0</v>
      </c>
      <c r="AB57" s="308">
        <v>0</v>
      </c>
      <c r="AC57" s="308">
        <v>0</v>
      </c>
      <c r="AD57" s="308">
        <v>0</v>
      </c>
      <c r="AE57" s="308">
        <v>0</v>
      </c>
      <c r="AF57" s="308">
        <v>0</v>
      </c>
      <c r="AG57" s="308">
        <v>0</v>
      </c>
      <c r="AH57" s="308">
        <v>0</v>
      </c>
      <c r="AI57" s="308">
        <v>0</v>
      </c>
      <c r="AJ57" s="308">
        <v>0</v>
      </c>
      <c r="AK57" s="308">
        <v>0</v>
      </c>
    </row>
    <row r="58" spans="1:37" ht="17.100000000000001" customHeight="1">
      <c r="A58" s="275">
        <f>ROWS($A$24:A58)</f>
        <v>35</v>
      </c>
      <c r="B58" s="297" t="s">
        <v>8319</v>
      </c>
      <c r="G58" s="274" t="str">
        <f>'Home Int'!$O$15</f>
        <v>Perorangan (Non Wiraswasta)</v>
      </c>
      <c r="H58" s="307" t="str">
        <f>'Home Int'!$O$19</f>
        <v>Pasangan Bekerja dan memiliki penghasilan</v>
      </c>
      <c r="I58" s="308">
        <v>0</v>
      </c>
      <c r="J58" s="308">
        <v>0</v>
      </c>
      <c r="K58" s="308">
        <v>0</v>
      </c>
      <c r="L58" s="308">
        <v>0</v>
      </c>
      <c r="M58" s="308">
        <v>0</v>
      </c>
      <c r="N58" s="308">
        <v>0</v>
      </c>
      <c r="O58" s="308">
        <v>0</v>
      </c>
      <c r="P58" s="308">
        <v>0</v>
      </c>
      <c r="Q58" s="308">
        <v>0</v>
      </c>
      <c r="R58" s="308">
        <v>0</v>
      </c>
      <c r="S58" s="308">
        <v>0</v>
      </c>
      <c r="T58" s="308">
        <v>0</v>
      </c>
      <c r="U58" s="308">
        <v>0</v>
      </c>
      <c r="V58" s="308">
        <v>0</v>
      </c>
      <c r="W58" s="275">
        <f>ROWS($W$24:W58)</f>
        <v>35</v>
      </c>
      <c r="X58" s="308">
        <v>0</v>
      </c>
      <c r="Y58" s="308">
        <v>0</v>
      </c>
      <c r="Z58" s="308">
        <v>0</v>
      </c>
      <c r="AA58" s="308">
        <v>0</v>
      </c>
      <c r="AB58" s="308">
        <v>0</v>
      </c>
      <c r="AC58" s="308">
        <v>0</v>
      </c>
      <c r="AD58" s="308">
        <v>0</v>
      </c>
      <c r="AE58" s="308">
        <v>0</v>
      </c>
      <c r="AF58" s="308">
        <v>0</v>
      </c>
      <c r="AG58" s="308">
        <v>0</v>
      </c>
      <c r="AH58" s="308">
        <v>0</v>
      </c>
      <c r="AI58" s="308">
        <v>0</v>
      </c>
      <c r="AJ58" s="308">
        <v>0</v>
      </c>
      <c r="AK58" s="308">
        <v>0</v>
      </c>
    </row>
    <row r="59" spans="1:37" ht="17.100000000000001" customHeight="1">
      <c r="A59" s="275">
        <f>ROWS($A$24:A59)</f>
        <v>36</v>
      </c>
      <c r="B59" s="297" t="s">
        <v>8320</v>
      </c>
      <c r="G59" s="274" t="str">
        <f>'Home Int'!$O$15</f>
        <v>Perorangan (Non Wiraswasta)</v>
      </c>
      <c r="H59" s="307" t="str">
        <f>'Home Int'!$O$19</f>
        <v>Pasangan Bekerja dan memiliki penghasilan</v>
      </c>
      <c r="I59" s="308">
        <v>0</v>
      </c>
      <c r="J59" s="308">
        <v>0</v>
      </c>
      <c r="K59" s="308">
        <v>0</v>
      </c>
      <c r="L59" s="308">
        <v>0</v>
      </c>
      <c r="M59" s="308">
        <v>0</v>
      </c>
      <c r="N59" s="308">
        <v>0</v>
      </c>
      <c r="O59" s="308">
        <v>0</v>
      </c>
      <c r="P59" s="308">
        <v>0</v>
      </c>
      <c r="Q59" s="308">
        <v>0</v>
      </c>
      <c r="R59" s="308">
        <v>0</v>
      </c>
      <c r="S59" s="308">
        <v>0</v>
      </c>
      <c r="T59" s="308">
        <v>0</v>
      </c>
      <c r="U59" s="308">
        <v>0</v>
      </c>
      <c r="V59" s="308">
        <v>0</v>
      </c>
      <c r="W59" s="275">
        <f>ROWS($W$24:W59)</f>
        <v>36</v>
      </c>
      <c r="X59" s="308">
        <v>0</v>
      </c>
      <c r="Y59" s="308">
        <v>0</v>
      </c>
      <c r="Z59" s="308">
        <v>0</v>
      </c>
      <c r="AA59" s="308">
        <v>0</v>
      </c>
      <c r="AB59" s="308">
        <v>0</v>
      </c>
      <c r="AC59" s="308">
        <v>0</v>
      </c>
      <c r="AD59" s="308">
        <v>0</v>
      </c>
      <c r="AE59" s="308">
        <v>0</v>
      </c>
      <c r="AF59" s="308">
        <v>0</v>
      </c>
      <c r="AG59" s="308">
        <v>0</v>
      </c>
      <c r="AH59" s="308">
        <v>0</v>
      </c>
      <c r="AI59" s="308">
        <v>0</v>
      </c>
      <c r="AJ59" s="308">
        <v>0</v>
      </c>
      <c r="AK59" s="308">
        <v>0</v>
      </c>
    </row>
    <row r="60" spans="1:37" ht="17.100000000000001" customHeight="1">
      <c r="A60" s="275">
        <f>ROWS($A$24:A60)</f>
        <v>37</v>
      </c>
      <c r="B60" s="297" t="s">
        <v>8321</v>
      </c>
      <c r="G60" s="274" t="str">
        <f>'Home Int'!$O$15</f>
        <v>Perorangan (Non Wiraswasta)</v>
      </c>
      <c r="H60" s="307" t="str">
        <f>'Home Int'!$O$19</f>
        <v>Pasangan Bekerja dan memiliki penghasilan</v>
      </c>
      <c r="I60" s="308">
        <v>0</v>
      </c>
      <c r="J60" s="308">
        <v>0</v>
      </c>
      <c r="K60" s="308">
        <v>0</v>
      </c>
      <c r="L60" s="308">
        <v>0</v>
      </c>
      <c r="M60" s="308">
        <v>0</v>
      </c>
      <c r="N60" s="308">
        <v>0</v>
      </c>
      <c r="O60" s="308">
        <v>0</v>
      </c>
      <c r="P60" s="308">
        <v>0</v>
      </c>
      <c r="Q60" s="308">
        <v>0</v>
      </c>
      <c r="R60" s="308">
        <v>0</v>
      </c>
      <c r="S60" s="308">
        <v>0</v>
      </c>
      <c r="T60" s="308">
        <v>0</v>
      </c>
      <c r="U60" s="308">
        <v>0</v>
      </c>
      <c r="V60" s="308">
        <v>0</v>
      </c>
      <c r="W60" s="275">
        <f>ROWS($W$24:W60)</f>
        <v>37</v>
      </c>
      <c r="X60" s="308">
        <v>0</v>
      </c>
      <c r="Y60" s="308">
        <v>0</v>
      </c>
      <c r="Z60" s="308">
        <v>0</v>
      </c>
      <c r="AA60" s="308">
        <v>0</v>
      </c>
      <c r="AB60" s="308">
        <v>0</v>
      </c>
      <c r="AC60" s="308">
        <v>0</v>
      </c>
      <c r="AD60" s="308">
        <v>0</v>
      </c>
      <c r="AE60" s="308">
        <v>0</v>
      </c>
      <c r="AF60" s="308">
        <v>0</v>
      </c>
      <c r="AG60" s="308">
        <v>0</v>
      </c>
      <c r="AH60" s="308">
        <v>0</v>
      </c>
      <c r="AI60" s="308">
        <v>0</v>
      </c>
      <c r="AJ60" s="308">
        <v>0</v>
      </c>
      <c r="AK60" s="308">
        <v>0</v>
      </c>
    </row>
    <row r="61" spans="1:37" ht="17.100000000000001" customHeight="1">
      <c r="A61" s="275">
        <f>ROWS($A$24:A61)</f>
        <v>38</v>
      </c>
      <c r="B61" s="297" t="s">
        <v>8322</v>
      </c>
      <c r="G61" s="274" t="str">
        <f>'Home Int'!$O$15</f>
        <v>Perorangan (Non Wiraswasta)</v>
      </c>
      <c r="H61" s="307" t="str">
        <f>'Home Int'!$O$19</f>
        <v>Pasangan Bekerja dan memiliki penghasilan</v>
      </c>
      <c r="I61" s="308">
        <v>0</v>
      </c>
      <c r="J61" s="308">
        <v>0</v>
      </c>
      <c r="K61" s="308">
        <v>0</v>
      </c>
      <c r="L61" s="308">
        <v>0</v>
      </c>
      <c r="M61" s="308">
        <v>0</v>
      </c>
      <c r="N61" s="308">
        <v>0</v>
      </c>
      <c r="O61" s="308">
        <v>0</v>
      </c>
      <c r="P61" s="308">
        <v>0</v>
      </c>
      <c r="Q61" s="308">
        <v>0</v>
      </c>
      <c r="R61" s="308">
        <v>0</v>
      </c>
      <c r="S61" s="308">
        <v>0</v>
      </c>
      <c r="T61" s="308">
        <v>0</v>
      </c>
      <c r="U61" s="308">
        <v>0</v>
      </c>
      <c r="V61" s="308">
        <v>0</v>
      </c>
      <c r="W61" s="275">
        <f>ROWS($W$24:W61)</f>
        <v>38</v>
      </c>
      <c r="X61" s="308">
        <v>0</v>
      </c>
      <c r="Y61" s="308">
        <v>0</v>
      </c>
      <c r="Z61" s="308">
        <v>0</v>
      </c>
      <c r="AA61" s="308">
        <v>0</v>
      </c>
      <c r="AB61" s="308">
        <v>0</v>
      </c>
      <c r="AC61" s="308">
        <v>0</v>
      </c>
      <c r="AD61" s="308">
        <v>0</v>
      </c>
      <c r="AE61" s="308">
        <v>0</v>
      </c>
      <c r="AF61" s="308">
        <v>0</v>
      </c>
      <c r="AG61" s="308">
        <v>0</v>
      </c>
      <c r="AH61" s="308">
        <v>0</v>
      </c>
      <c r="AI61" s="308">
        <v>0</v>
      </c>
      <c r="AJ61" s="308">
        <v>0</v>
      </c>
      <c r="AK61" s="308">
        <v>0</v>
      </c>
    </row>
    <row r="62" spans="1:37" ht="17.100000000000001" customHeight="1">
      <c r="A62" s="275">
        <f>ROWS($A$24:A62)</f>
        <v>39</v>
      </c>
      <c r="B62" s="297" t="s">
        <v>8323</v>
      </c>
      <c r="G62" s="274" t="str">
        <f>'Home Int'!$O$15</f>
        <v>Perorangan (Non Wiraswasta)</v>
      </c>
      <c r="H62" s="307" t="str">
        <f>'Home Int'!$O$19</f>
        <v>Pasangan Bekerja dan memiliki penghasilan</v>
      </c>
      <c r="I62" s="308">
        <v>0</v>
      </c>
      <c r="J62" s="308">
        <v>0</v>
      </c>
      <c r="K62" s="308">
        <v>0</v>
      </c>
      <c r="L62" s="308">
        <v>0</v>
      </c>
      <c r="M62" s="308">
        <v>0</v>
      </c>
      <c r="N62" s="308">
        <v>0</v>
      </c>
      <c r="O62" s="308">
        <v>0</v>
      </c>
      <c r="P62" s="308">
        <v>0</v>
      </c>
      <c r="Q62" s="308">
        <v>0</v>
      </c>
      <c r="R62" s="308">
        <v>0</v>
      </c>
      <c r="S62" s="308">
        <v>0</v>
      </c>
      <c r="T62" s="308">
        <v>0</v>
      </c>
      <c r="U62" s="308">
        <v>0</v>
      </c>
      <c r="V62" s="308">
        <v>0</v>
      </c>
      <c r="W62" s="275">
        <f>ROWS($W$24:W62)</f>
        <v>39</v>
      </c>
      <c r="X62" s="308">
        <v>0</v>
      </c>
      <c r="Y62" s="308">
        <v>0</v>
      </c>
      <c r="Z62" s="308">
        <v>0</v>
      </c>
      <c r="AA62" s="308">
        <v>0</v>
      </c>
      <c r="AB62" s="308">
        <v>0</v>
      </c>
      <c r="AC62" s="308">
        <v>0</v>
      </c>
      <c r="AD62" s="308">
        <v>0</v>
      </c>
      <c r="AE62" s="308">
        <v>0</v>
      </c>
      <c r="AF62" s="308">
        <v>0</v>
      </c>
      <c r="AG62" s="308">
        <v>0</v>
      </c>
      <c r="AH62" s="308">
        <v>0</v>
      </c>
      <c r="AI62" s="308">
        <v>0</v>
      </c>
      <c r="AJ62" s="308">
        <v>0</v>
      </c>
      <c r="AK62" s="308">
        <v>0</v>
      </c>
    </row>
    <row r="63" spans="1:37" ht="17.100000000000001" customHeight="1">
      <c r="A63" s="275">
        <f>ROWS($A$24:A63)</f>
        <v>40</v>
      </c>
      <c r="B63" s="297" t="s">
        <v>8324</v>
      </c>
      <c r="G63" s="274" t="str">
        <f>'Home Int'!$O$15</f>
        <v>Perorangan (Non Wiraswasta)</v>
      </c>
      <c r="H63" s="307" t="str">
        <f>'Home Int'!$O$19</f>
        <v>Pasangan Bekerja dan memiliki penghasilan</v>
      </c>
      <c r="I63" s="308">
        <v>0</v>
      </c>
      <c r="J63" s="308">
        <v>0</v>
      </c>
      <c r="K63" s="308">
        <v>0</v>
      </c>
      <c r="L63" s="308">
        <v>0</v>
      </c>
      <c r="M63" s="308">
        <v>0</v>
      </c>
      <c r="N63" s="308">
        <v>0</v>
      </c>
      <c r="O63" s="308">
        <v>0</v>
      </c>
      <c r="P63" s="308">
        <v>0</v>
      </c>
      <c r="Q63" s="308">
        <v>0</v>
      </c>
      <c r="R63" s="308">
        <v>0</v>
      </c>
      <c r="S63" s="308">
        <v>0</v>
      </c>
      <c r="T63" s="308">
        <v>0</v>
      </c>
      <c r="U63" s="308">
        <v>0</v>
      </c>
      <c r="V63" s="308">
        <v>0</v>
      </c>
      <c r="W63" s="275">
        <f>ROWS($W$24:W63)</f>
        <v>40</v>
      </c>
      <c r="X63" s="308">
        <v>0</v>
      </c>
      <c r="Y63" s="308">
        <v>0</v>
      </c>
      <c r="Z63" s="308">
        <v>0</v>
      </c>
      <c r="AA63" s="308">
        <v>0</v>
      </c>
      <c r="AB63" s="308">
        <v>0</v>
      </c>
      <c r="AC63" s="308">
        <v>0</v>
      </c>
      <c r="AD63" s="308">
        <v>0</v>
      </c>
      <c r="AE63" s="308">
        <v>0</v>
      </c>
      <c r="AF63" s="308">
        <v>0</v>
      </c>
      <c r="AG63" s="308">
        <v>0</v>
      </c>
      <c r="AH63" s="308">
        <v>0</v>
      </c>
      <c r="AI63" s="308">
        <v>0</v>
      </c>
      <c r="AJ63" s="308">
        <v>0</v>
      </c>
      <c r="AK63" s="308">
        <v>0</v>
      </c>
    </row>
    <row r="64" spans="1:37" ht="17.100000000000001" customHeight="1">
      <c r="A64" s="275">
        <f>ROWS($A$24:A64)</f>
        <v>41</v>
      </c>
      <c r="B64" s="297" t="s">
        <v>8325</v>
      </c>
      <c r="G64" s="274" t="str">
        <f>'Home Int'!$O$15</f>
        <v>Perorangan (Non Wiraswasta)</v>
      </c>
      <c r="H64" s="307" t="str">
        <f>'Home Int'!$O$19</f>
        <v>Pasangan Bekerja dan memiliki penghasilan</v>
      </c>
      <c r="I64" s="308">
        <v>0</v>
      </c>
      <c r="J64" s="308">
        <v>0</v>
      </c>
      <c r="K64" s="308">
        <v>0</v>
      </c>
      <c r="L64" s="308">
        <v>0</v>
      </c>
      <c r="M64" s="308">
        <v>0</v>
      </c>
      <c r="N64" s="308">
        <v>0</v>
      </c>
      <c r="O64" s="308">
        <v>0</v>
      </c>
      <c r="P64" s="308">
        <v>0</v>
      </c>
      <c r="Q64" s="308">
        <v>0</v>
      </c>
      <c r="R64" s="308">
        <v>0</v>
      </c>
      <c r="S64" s="308">
        <v>0</v>
      </c>
      <c r="T64" s="308">
        <v>0</v>
      </c>
      <c r="U64" s="308">
        <v>0</v>
      </c>
      <c r="V64" s="308">
        <v>0</v>
      </c>
      <c r="W64" s="275">
        <f>ROWS($W$24:W64)</f>
        <v>41</v>
      </c>
      <c r="X64" s="308">
        <v>0</v>
      </c>
      <c r="Y64" s="308">
        <v>0</v>
      </c>
      <c r="Z64" s="308">
        <v>0</v>
      </c>
      <c r="AA64" s="308">
        <v>0</v>
      </c>
      <c r="AB64" s="308">
        <v>0</v>
      </c>
      <c r="AC64" s="308">
        <v>0</v>
      </c>
      <c r="AD64" s="308">
        <v>0</v>
      </c>
      <c r="AE64" s="308">
        <v>0</v>
      </c>
      <c r="AF64" s="308">
        <v>0</v>
      </c>
      <c r="AG64" s="308">
        <v>0</v>
      </c>
      <c r="AH64" s="308">
        <v>0</v>
      </c>
      <c r="AI64" s="308">
        <v>0</v>
      </c>
      <c r="AJ64" s="308">
        <v>0</v>
      </c>
      <c r="AK64" s="308">
        <v>0</v>
      </c>
    </row>
    <row r="65" spans="1:37" ht="17.100000000000001" customHeight="1">
      <c r="A65" s="275">
        <f>ROWS($A$24:A65)</f>
        <v>42</v>
      </c>
      <c r="B65" s="297" t="s">
        <v>8326</v>
      </c>
      <c r="G65" s="274" t="str">
        <f>'Home Int'!$O$15</f>
        <v>Perorangan (Non Wiraswasta)</v>
      </c>
      <c r="H65" s="307" t="str">
        <f>'Home Int'!$O$19</f>
        <v>Pasangan Bekerja dan memiliki penghasilan</v>
      </c>
      <c r="I65" s="308">
        <v>0</v>
      </c>
      <c r="J65" s="308">
        <v>0</v>
      </c>
      <c r="K65" s="308">
        <v>0</v>
      </c>
      <c r="L65" s="308">
        <v>0</v>
      </c>
      <c r="M65" s="308">
        <v>0</v>
      </c>
      <c r="N65" s="308">
        <v>0</v>
      </c>
      <c r="O65" s="308">
        <v>0</v>
      </c>
      <c r="P65" s="308">
        <v>0</v>
      </c>
      <c r="Q65" s="308">
        <v>0</v>
      </c>
      <c r="R65" s="308">
        <v>0</v>
      </c>
      <c r="S65" s="308">
        <v>0</v>
      </c>
      <c r="T65" s="308">
        <v>0</v>
      </c>
      <c r="U65" s="308">
        <v>0</v>
      </c>
      <c r="V65" s="308">
        <v>0</v>
      </c>
      <c r="W65" s="275">
        <f>ROWS($W$24:W65)</f>
        <v>42</v>
      </c>
      <c r="X65" s="308">
        <v>0</v>
      </c>
      <c r="Y65" s="308">
        <v>0</v>
      </c>
      <c r="Z65" s="308">
        <v>0</v>
      </c>
      <c r="AA65" s="308">
        <v>0</v>
      </c>
      <c r="AB65" s="308">
        <v>0</v>
      </c>
      <c r="AC65" s="308">
        <v>0</v>
      </c>
      <c r="AD65" s="308">
        <v>0</v>
      </c>
      <c r="AE65" s="308">
        <v>0</v>
      </c>
      <c r="AF65" s="308">
        <v>0</v>
      </c>
      <c r="AG65" s="308">
        <v>0</v>
      </c>
      <c r="AH65" s="308">
        <v>0</v>
      </c>
      <c r="AI65" s="308">
        <v>0</v>
      </c>
      <c r="AJ65" s="308">
        <v>0</v>
      </c>
      <c r="AK65" s="308">
        <v>0</v>
      </c>
    </row>
    <row r="66" spans="1:37" ht="17.100000000000001" customHeight="1">
      <c r="A66" s="275">
        <f>ROWS($A$24:A66)</f>
        <v>43</v>
      </c>
      <c r="B66" s="297" t="s">
        <v>8327</v>
      </c>
      <c r="G66" s="274" t="str">
        <f>'Home Int'!$O$15</f>
        <v>Perorangan (Non Wiraswasta)</v>
      </c>
      <c r="H66" s="307" t="str">
        <f>'Home Int'!$O$19</f>
        <v>Pasangan Bekerja dan memiliki penghasilan</v>
      </c>
      <c r="I66" s="308">
        <v>0</v>
      </c>
      <c r="J66" s="308">
        <v>0</v>
      </c>
      <c r="K66" s="308">
        <v>0</v>
      </c>
      <c r="L66" s="308">
        <v>0</v>
      </c>
      <c r="M66" s="308">
        <v>0</v>
      </c>
      <c r="N66" s="308">
        <v>0</v>
      </c>
      <c r="O66" s="308">
        <v>0</v>
      </c>
      <c r="P66" s="308">
        <v>0</v>
      </c>
      <c r="Q66" s="308">
        <v>0</v>
      </c>
      <c r="R66" s="308">
        <v>0</v>
      </c>
      <c r="S66" s="308">
        <v>0</v>
      </c>
      <c r="T66" s="308">
        <v>0</v>
      </c>
      <c r="U66" s="308">
        <v>0</v>
      </c>
      <c r="V66" s="308">
        <v>0</v>
      </c>
      <c r="W66" s="275">
        <f>ROWS($W$24:W66)</f>
        <v>43</v>
      </c>
      <c r="X66" s="308">
        <v>0</v>
      </c>
      <c r="Y66" s="308">
        <v>0</v>
      </c>
      <c r="Z66" s="308">
        <v>0</v>
      </c>
      <c r="AA66" s="308">
        <v>0</v>
      </c>
      <c r="AB66" s="308">
        <v>0</v>
      </c>
      <c r="AC66" s="308">
        <v>0</v>
      </c>
      <c r="AD66" s="308">
        <v>0</v>
      </c>
      <c r="AE66" s="308">
        <v>0</v>
      </c>
      <c r="AF66" s="308">
        <v>0</v>
      </c>
      <c r="AG66" s="308">
        <v>0</v>
      </c>
      <c r="AH66" s="308">
        <v>0</v>
      </c>
      <c r="AI66" s="308">
        <v>0</v>
      </c>
      <c r="AJ66" s="308">
        <v>0</v>
      </c>
      <c r="AK66" s="308">
        <v>0</v>
      </c>
    </row>
    <row r="67" spans="1:37" ht="17.100000000000001" customHeight="1">
      <c r="A67" s="275">
        <f>ROWS($A$24:A67)</f>
        <v>44</v>
      </c>
      <c r="B67" s="297" t="s">
        <v>8328</v>
      </c>
      <c r="G67" s="274" t="str">
        <f>'Home Int'!$O$15</f>
        <v>Perorangan (Non Wiraswasta)</v>
      </c>
      <c r="H67" s="307" t="str">
        <f>'Home Int'!$O$19</f>
        <v>Pasangan Bekerja dan memiliki penghasilan</v>
      </c>
      <c r="I67" s="308">
        <v>0</v>
      </c>
      <c r="J67" s="308">
        <v>0</v>
      </c>
      <c r="K67" s="308">
        <v>0</v>
      </c>
      <c r="L67" s="308">
        <v>0</v>
      </c>
      <c r="M67" s="308">
        <v>0</v>
      </c>
      <c r="N67" s="308">
        <v>0</v>
      </c>
      <c r="O67" s="308">
        <v>0</v>
      </c>
      <c r="P67" s="308">
        <v>0</v>
      </c>
      <c r="Q67" s="308">
        <v>0</v>
      </c>
      <c r="R67" s="308">
        <v>0</v>
      </c>
      <c r="S67" s="308">
        <v>0</v>
      </c>
      <c r="T67" s="308">
        <v>0</v>
      </c>
      <c r="U67" s="308">
        <v>0</v>
      </c>
      <c r="V67" s="308">
        <v>0</v>
      </c>
      <c r="W67" s="275">
        <f>ROWS($W$24:W67)</f>
        <v>44</v>
      </c>
      <c r="X67" s="308">
        <v>0</v>
      </c>
      <c r="Y67" s="308">
        <v>0</v>
      </c>
      <c r="Z67" s="308">
        <v>0</v>
      </c>
      <c r="AA67" s="308">
        <v>0</v>
      </c>
      <c r="AB67" s="308">
        <v>0</v>
      </c>
      <c r="AC67" s="308">
        <v>0</v>
      </c>
      <c r="AD67" s="308">
        <v>0</v>
      </c>
      <c r="AE67" s="308">
        <v>0</v>
      </c>
      <c r="AF67" s="308">
        <v>0</v>
      </c>
      <c r="AG67" s="308">
        <v>0</v>
      </c>
      <c r="AH67" s="308">
        <v>0</v>
      </c>
      <c r="AI67" s="308">
        <v>0</v>
      </c>
      <c r="AJ67" s="308">
        <v>0</v>
      </c>
      <c r="AK67" s="308">
        <v>0</v>
      </c>
    </row>
    <row r="68" spans="1:37" ht="17.100000000000001" customHeight="1">
      <c r="A68" s="275">
        <f>ROWS($A$24:A68)</f>
        <v>45</v>
      </c>
      <c r="B68" s="297" t="s">
        <v>8329</v>
      </c>
      <c r="G68" s="274" t="str">
        <f>'Home Int'!$O$15</f>
        <v>Perorangan (Non Wiraswasta)</v>
      </c>
      <c r="H68" s="307" t="str">
        <f>'Home Int'!$O$19</f>
        <v>Pasangan Bekerja dan memiliki penghasilan</v>
      </c>
      <c r="I68" s="308">
        <v>0</v>
      </c>
      <c r="J68" s="308">
        <v>0</v>
      </c>
      <c r="K68" s="308">
        <v>0</v>
      </c>
      <c r="L68" s="308">
        <v>0</v>
      </c>
      <c r="M68" s="308">
        <v>0</v>
      </c>
      <c r="N68" s="308">
        <v>0</v>
      </c>
      <c r="O68" s="308">
        <v>0</v>
      </c>
      <c r="P68" s="308">
        <v>0</v>
      </c>
      <c r="Q68" s="308">
        <v>0</v>
      </c>
      <c r="R68" s="308">
        <v>0</v>
      </c>
      <c r="S68" s="308">
        <v>0</v>
      </c>
      <c r="T68" s="308">
        <v>0</v>
      </c>
      <c r="U68" s="308">
        <v>0</v>
      </c>
      <c r="V68" s="308">
        <v>0</v>
      </c>
      <c r="W68" s="275">
        <f>ROWS($W$24:W68)</f>
        <v>45</v>
      </c>
      <c r="X68" s="308">
        <v>0</v>
      </c>
      <c r="Y68" s="308">
        <v>0</v>
      </c>
      <c r="Z68" s="308">
        <v>0</v>
      </c>
      <c r="AA68" s="308">
        <v>0</v>
      </c>
      <c r="AB68" s="308">
        <v>0</v>
      </c>
      <c r="AC68" s="308">
        <v>0</v>
      </c>
      <c r="AD68" s="308">
        <v>0</v>
      </c>
      <c r="AE68" s="308">
        <v>0</v>
      </c>
      <c r="AF68" s="308">
        <v>0</v>
      </c>
      <c r="AG68" s="308">
        <v>0</v>
      </c>
      <c r="AH68" s="308">
        <v>0</v>
      </c>
      <c r="AI68" s="308">
        <v>0</v>
      </c>
      <c r="AJ68" s="308">
        <v>0</v>
      </c>
      <c r="AK68" s="308">
        <v>0</v>
      </c>
    </row>
    <row r="69" spans="1:37" ht="17.100000000000001" customHeight="1">
      <c r="A69" s="275">
        <f>ROWS($A$24:A69)</f>
        <v>46</v>
      </c>
      <c r="B69" s="297" t="s">
        <v>8330</v>
      </c>
      <c r="G69" s="274" t="str">
        <f>'Home Int'!$O$15</f>
        <v>Perorangan (Non Wiraswasta)</v>
      </c>
      <c r="H69" s="307" t="str">
        <f>'Home Int'!$O$19</f>
        <v>Pasangan Bekerja dan memiliki penghasilan</v>
      </c>
      <c r="I69" s="308">
        <v>0</v>
      </c>
      <c r="J69" s="308">
        <v>0</v>
      </c>
      <c r="K69" s="308">
        <v>0</v>
      </c>
      <c r="L69" s="308">
        <v>0</v>
      </c>
      <c r="M69" s="308">
        <v>0</v>
      </c>
      <c r="N69" s="308">
        <v>0</v>
      </c>
      <c r="O69" s="308">
        <v>0</v>
      </c>
      <c r="P69" s="308">
        <v>0</v>
      </c>
      <c r="Q69" s="308">
        <v>0</v>
      </c>
      <c r="R69" s="308">
        <v>0</v>
      </c>
      <c r="S69" s="308">
        <v>0</v>
      </c>
      <c r="T69" s="308">
        <v>0</v>
      </c>
      <c r="U69" s="308">
        <v>0</v>
      </c>
      <c r="V69" s="308">
        <v>0</v>
      </c>
      <c r="W69" s="275">
        <f>ROWS($W$24:W69)</f>
        <v>46</v>
      </c>
      <c r="X69" s="308">
        <v>0</v>
      </c>
      <c r="Y69" s="308">
        <v>0</v>
      </c>
      <c r="Z69" s="308">
        <v>0</v>
      </c>
      <c r="AA69" s="308">
        <v>0</v>
      </c>
      <c r="AB69" s="308">
        <v>0</v>
      </c>
      <c r="AC69" s="308">
        <v>0</v>
      </c>
      <c r="AD69" s="308">
        <v>0</v>
      </c>
      <c r="AE69" s="308">
        <v>0</v>
      </c>
      <c r="AF69" s="308">
        <v>0</v>
      </c>
      <c r="AG69" s="308">
        <v>0</v>
      </c>
      <c r="AH69" s="308">
        <v>0</v>
      </c>
      <c r="AI69" s="308">
        <v>0</v>
      </c>
      <c r="AJ69" s="308">
        <v>0</v>
      </c>
      <c r="AK69" s="308">
        <v>0</v>
      </c>
    </row>
    <row r="70" spans="1:37" ht="17.100000000000001" customHeight="1">
      <c r="A70" s="275">
        <f>ROWS($A$24:A70)</f>
        <v>47</v>
      </c>
      <c r="B70" s="297" t="s">
        <v>8331</v>
      </c>
      <c r="G70" s="274" t="str">
        <f>'Home Int'!$O$15</f>
        <v>Perorangan (Non Wiraswasta)</v>
      </c>
      <c r="H70" s="307" t="str">
        <f>'Home Int'!$O$19</f>
        <v>Pasangan Bekerja dan memiliki penghasilan</v>
      </c>
      <c r="I70" s="308">
        <v>0</v>
      </c>
      <c r="J70" s="308">
        <v>0</v>
      </c>
      <c r="K70" s="308">
        <v>0</v>
      </c>
      <c r="L70" s="308">
        <v>0</v>
      </c>
      <c r="M70" s="308">
        <v>0</v>
      </c>
      <c r="N70" s="308">
        <v>0</v>
      </c>
      <c r="O70" s="308">
        <v>0</v>
      </c>
      <c r="P70" s="308">
        <v>0</v>
      </c>
      <c r="Q70" s="308">
        <v>0</v>
      </c>
      <c r="R70" s="308">
        <v>0</v>
      </c>
      <c r="S70" s="308">
        <v>0</v>
      </c>
      <c r="T70" s="308">
        <v>0</v>
      </c>
      <c r="U70" s="308">
        <v>0</v>
      </c>
      <c r="V70" s="308">
        <v>0</v>
      </c>
      <c r="W70" s="275">
        <f>ROWS($W$24:W70)</f>
        <v>47</v>
      </c>
      <c r="X70" s="308">
        <v>0</v>
      </c>
      <c r="Y70" s="308">
        <v>0</v>
      </c>
      <c r="Z70" s="308">
        <v>0</v>
      </c>
      <c r="AA70" s="308">
        <v>0</v>
      </c>
      <c r="AB70" s="308">
        <v>0</v>
      </c>
      <c r="AC70" s="308">
        <v>0</v>
      </c>
      <c r="AD70" s="308">
        <v>0</v>
      </c>
      <c r="AE70" s="308">
        <v>0</v>
      </c>
      <c r="AF70" s="308">
        <v>0</v>
      </c>
      <c r="AG70" s="308">
        <v>0</v>
      </c>
      <c r="AH70" s="308">
        <v>0</v>
      </c>
      <c r="AI70" s="308">
        <v>0</v>
      </c>
      <c r="AJ70" s="308">
        <v>0</v>
      </c>
      <c r="AK70" s="308">
        <v>0</v>
      </c>
    </row>
    <row r="71" spans="1:37" ht="17.100000000000001" customHeight="1">
      <c r="A71" s="275">
        <f>ROWS($A$24:A71)</f>
        <v>48</v>
      </c>
      <c r="B71" s="297" t="s">
        <v>8332</v>
      </c>
      <c r="G71" s="274" t="str">
        <f>'Home Int'!$O$15</f>
        <v>Perorangan (Non Wiraswasta)</v>
      </c>
      <c r="H71" s="307" t="str">
        <f>'Home Int'!$O$19</f>
        <v>Pasangan Bekerja dan memiliki penghasilan</v>
      </c>
      <c r="I71" s="308">
        <v>0</v>
      </c>
      <c r="J71" s="308">
        <v>0</v>
      </c>
      <c r="K71" s="308">
        <v>0</v>
      </c>
      <c r="L71" s="308">
        <v>0</v>
      </c>
      <c r="M71" s="308">
        <v>0</v>
      </c>
      <c r="N71" s="308">
        <v>0</v>
      </c>
      <c r="O71" s="308">
        <v>0</v>
      </c>
      <c r="P71" s="308">
        <v>0</v>
      </c>
      <c r="Q71" s="308">
        <v>0</v>
      </c>
      <c r="R71" s="308">
        <v>0</v>
      </c>
      <c r="S71" s="308">
        <v>0</v>
      </c>
      <c r="T71" s="308">
        <v>0</v>
      </c>
      <c r="U71" s="308">
        <v>0</v>
      </c>
      <c r="V71" s="308">
        <v>0</v>
      </c>
      <c r="W71" s="275">
        <f>ROWS($W$24:W71)</f>
        <v>48</v>
      </c>
      <c r="X71" s="308">
        <v>0</v>
      </c>
      <c r="Y71" s="308">
        <v>0</v>
      </c>
      <c r="Z71" s="308">
        <v>0</v>
      </c>
      <c r="AA71" s="308">
        <v>0</v>
      </c>
      <c r="AB71" s="308">
        <v>0</v>
      </c>
      <c r="AC71" s="308">
        <v>0</v>
      </c>
      <c r="AD71" s="308">
        <v>0</v>
      </c>
      <c r="AE71" s="308">
        <v>0</v>
      </c>
      <c r="AF71" s="308">
        <v>0</v>
      </c>
      <c r="AG71" s="308">
        <v>0</v>
      </c>
      <c r="AH71" s="308">
        <v>0</v>
      </c>
      <c r="AI71" s="308">
        <v>0</v>
      </c>
      <c r="AJ71" s="308">
        <v>0</v>
      </c>
      <c r="AK71" s="308">
        <v>0</v>
      </c>
    </row>
    <row r="72" spans="1:37" ht="17.100000000000001" customHeight="1">
      <c r="A72" s="275">
        <f>ROWS($A$24:A72)</f>
        <v>49</v>
      </c>
      <c r="B72" s="297" t="s">
        <v>8333</v>
      </c>
      <c r="G72" s="274" t="str">
        <f>'Home Int'!$O$15</f>
        <v>Perorangan (Non Wiraswasta)</v>
      </c>
      <c r="H72" s="307" t="str">
        <f>'Home Int'!$O$19</f>
        <v>Pasangan Bekerja dan memiliki penghasilan</v>
      </c>
      <c r="I72" s="308">
        <v>0</v>
      </c>
      <c r="J72" s="308">
        <v>0</v>
      </c>
      <c r="K72" s="308">
        <v>0</v>
      </c>
      <c r="L72" s="308">
        <v>0</v>
      </c>
      <c r="M72" s="308">
        <v>0</v>
      </c>
      <c r="N72" s="308">
        <v>0</v>
      </c>
      <c r="O72" s="308">
        <v>0</v>
      </c>
      <c r="P72" s="308">
        <v>0</v>
      </c>
      <c r="Q72" s="308">
        <v>0</v>
      </c>
      <c r="R72" s="308">
        <v>0</v>
      </c>
      <c r="S72" s="308">
        <v>0</v>
      </c>
      <c r="T72" s="308">
        <v>0</v>
      </c>
      <c r="U72" s="308">
        <v>0</v>
      </c>
      <c r="V72" s="308">
        <v>0</v>
      </c>
      <c r="W72" s="275">
        <f>ROWS($W$24:W72)</f>
        <v>49</v>
      </c>
      <c r="X72" s="308">
        <v>0</v>
      </c>
      <c r="Y72" s="308">
        <v>0</v>
      </c>
      <c r="Z72" s="308">
        <v>0</v>
      </c>
      <c r="AA72" s="308">
        <v>0</v>
      </c>
      <c r="AB72" s="308">
        <v>0</v>
      </c>
      <c r="AC72" s="308">
        <v>0</v>
      </c>
      <c r="AD72" s="308">
        <v>0</v>
      </c>
      <c r="AE72" s="308">
        <v>0</v>
      </c>
      <c r="AF72" s="308">
        <v>0</v>
      </c>
      <c r="AG72" s="308">
        <v>0</v>
      </c>
      <c r="AH72" s="308">
        <v>0</v>
      </c>
      <c r="AI72" s="308">
        <v>0</v>
      </c>
      <c r="AJ72" s="308">
        <v>0</v>
      </c>
      <c r="AK72" s="308">
        <v>0</v>
      </c>
    </row>
    <row r="73" spans="1:37" ht="17.100000000000001" customHeight="1">
      <c r="A73" s="275">
        <f>ROWS($A$24:A73)</f>
        <v>50</v>
      </c>
      <c r="B73" s="297" t="s">
        <v>8334</v>
      </c>
      <c r="G73" s="274" t="str">
        <f>'Home Int'!$O$15</f>
        <v>Perorangan (Non Wiraswasta)</v>
      </c>
      <c r="H73" s="307" t="str">
        <f>'Home Int'!$O$19</f>
        <v>Pasangan Bekerja dan memiliki penghasilan</v>
      </c>
      <c r="I73" s="308">
        <v>0</v>
      </c>
      <c r="J73" s="308">
        <v>0</v>
      </c>
      <c r="K73" s="308">
        <v>0</v>
      </c>
      <c r="L73" s="308">
        <v>0</v>
      </c>
      <c r="M73" s="308">
        <v>0</v>
      </c>
      <c r="N73" s="308">
        <v>0</v>
      </c>
      <c r="O73" s="308">
        <v>0</v>
      </c>
      <c r="P73" s="308">
        <v>0</v>
      </c>
      <c r="Q73" s="308">
        <v>0</v>
      </c>
      <c r="R73" s="308">
        <v>0</v>
      </c>
      <c r="S73" s="308">
        <v>0</v>
      </c>
      <c r="T73" s="308">
        <v>0</v>
      </c>
      <c r="U73" s="308">
        <v>0</v>
      </c>
      <c r="V73" s="308">
        <v>0</v>
      </c>
      <c r="W73" s="275">
        <f>ROWS($W$24:W73)</f>
        <v>50</v>
      </c>
      <c r="X73" s="308">
        <v>0</v>
      </c>
      <c r="Y73" s="308">
        <v>0</v>
      </c>
      <c r="Z73" s="308">
        <v>0</v>
      </c>
      <c r="AA73" s="308">
        <v>0</v>
      </c>
      <c r="AB73" s="308">
        <v>0</v>
      </c>
      <c r="AC73" s="308">
        <v>0</v>
      </c>
      <c r="AD73" s="308">
        <v>0</v>
      </c>
      <c r="AE73" s="308">
        <v>0</v>
      </c>
      <c r="AF73" s="308">
        <v>0</v>
      </c>
      <c r="AG73" s="308">
        <v>0</v>
      </c>
      <c r="AH73" s="308">
        <v>0</v>
      </c>
      <c r="AI73" s="308">
        <v>0</v>
      </c>
      <c r="AJ73" s="308">
        <v>0</v>
      </c>
      <c r="AK73" s="308">
        <v>0</v>
      </c>
    </row>
    <row r="74" spans="1:37" ht="17.100000000000001" customHeight="1">
      <c r="A74" s="275">
        <f>ROWS($A$24:A74)</f>
        <v>51</v>
      </c>
      <c r="B74" s="297" t="s">
        <v>8335</v>
      </c>
      <c r="G74" s="274" t="str">
        <f>'Home Int'!$O$15</f>
        <v>Perorangan (Non Wiraswasta)</v>
      </c>
      <c r="H74" s="307" t="str">
        <f>'Home Int'!$O$19</f>
        <v>Pasangan Bekerja dan memiliki penghasilan</v>
      </c>
      <c r="I74" s="308">
        <v>0</v>
      </c>
      <c r="J74" s="308">
        <v>0</v>
      </c>
      <c r="K74" s="308">
        <v>0</v>
      </c>
      <c r="L74" s="308">
        <v>0</v>
      </c>
      <c r="M74" s="308">
        <v>0</v>
      </c>
      <c r="N74" s="308">
        <v>0</v>
      </c>
      <c r="O74" s="308">
        <v>0</v>
      </c>
      <c r="P74" s="308">
        <v>0</v>
      </c>
      <c r="Q74" s="308">
        <v>0</v>
      </c>
      <c r="R74" s="308">
        <v>0</v>
      </c>
      <c r="S74" s="308">
        <v>0</v>
      </c>
      <c r="T74" s="308">
        <v>0</v>
      </c>
      <c r="U74" s="308">
        <v>0</v>
      </c>
      <c r="V74" s="308">
        <v>0</v>
      </c>
      <c r="W74" s="275">
        <f>ROWS($W$24:W74)</f>
        <v>51</v>
      </c>
      <c r="X74" s="308">
        <v>0</v>
      </c>
      <c r="Y74" s="308">
        <v>0</v>
      </c>
      <c r="Z74" s="308">
        <v>0</v>
      </c>
      <c r="AA74" s="308">
        <v>0</v>
      </c>
      <c r="AB74" s="308">
        <v>0</v>
      </c>
      <c r="AC74" s="308">
        <v>0</v>
      </c>
      <c r="AD74" s="308">
        <v>0</v>
      </c>
      <c r="AE74" s="308">
        <v>0</v>
      </c>
      <c r="AF74" s="308">
        <v>0</v>
      </c>
      <c r="AG74" s="308">
        <v>0</v>
      </c>
      <c r="AH74" s="308">
        <v>0</v>
      </c>
      <c r="AI74" s="308">
        <v>0</v>
      </c>
      <c r="AJ74" s="308">
        <v>0</v>
      </c>
      <c r="AK74" s="308">
        <v>0</v>
      </c>
    </row>
    <row r="75" spans="1:37" ht="17.100000000000001" customHeight="1">
      <c r="A75" s="275">
        <f>ROWS($A$24:A75)</f>
        <v>52</v>
      </c>
      <c r="B75" s="297" t="s">
        <v>8336</v>
      </c>
      <c r="G75" s="274" t="str">
        <f>'Home Int'!$O$15</f>
        <v>Perorangan (Non Wiraswasta)</v>
      </c>
      <c r="H75" s="307" t="str">
        <f>'Home Int'!$O$19</f>
        <v>Pasangan Bekerja dan memiliki penghasilan</v>
      </c>
      <c r="I75" s="308">
        <v>0</v>
      </c>
      <c r="J75" s="308">
        <v>0</v>
      </c>
      <c r="K75" s="308">
        <v>0</v>
      </c>
      <c r="L75" s="308">
        <v>0</v>
      </c>
      <c r="M75" s="308">
        <v>0</v>
      </c>
      <c r="N75" s="308">
        <v>0</v>
      </c>
      <c r="O75" s="308">
        <v>0</v>
      </c>
      <c r="P75" s="308">
        <v>0</v>
      </c>
      <c r="Q75" s="308">
        <v>0</v>
      </c>
      <c r="R75" s="308">
        <v>0</v>
      </c>
      <c r="S75" s="308">
        <v>0</v>
      </c>
      <c r="T75" s="308">
        <v>0</v>
      </c>
      <c r="U75" s="308">
        <v>0</v>
      </c>
      <c r="V75" s="308">
        <v>0</v>
      </c>
      <c r="W75" s="275">
        <f>ROWS($W$24:W75)</f>
        <v>52</v>
      </c>
      <c r="X75" s="308">
        <v>0</v>
      </c>
      <c r="Y75" s="308">
        <v>0</v>
      </c>
      <c r="Z75" s="308">
        <v>0</v>
      </c>
      <c r="AA75" s="308">
        <v>0</v>
      </c>
      <c r="AB75" s="308">
        <v>0</v>
      </c>
      <c r="AC75" s="308">
        <v>0</v>
      </c>
      <c r="AD75" s="308">
        <v>0</v>
      </c>
      <c r="AE75" s="308">
        <v>0</v>
      </c>
      <c r="AF75" s="308">
        <v>0</v>
      </c>
      <c r="AG75" s="308">
        <v>0</v>
      </c>
      <c r="AH75" s="308">
        <v>0</v>
      </c>
      <c r="AI75" s="308">
        <v>0</v>
      </c>
      <c r="AJ75" s="308">
        <v>0</v>
      </c>
      <c r="AK75" s="308">
        <v>0</v>
      </c>
    </row>
    <row r="76" spans="1:37" ht="17.100000000000001" customHeight="1">
      <c r="A76" s="275">
        <f>ROWS($A$24:A76)</f>
        <v>53</v>
      </c>
      <c r="B76" s="297" t="s">
        <v>8337</v>
      </c>
      <c r="G76" s="274" t="str">
        <f>'Home Int'!$O$15</f>
        <v>Perorangan (Non Wiraswasta)</v>
      </c>
      <c r="H76" s="307" t="str">
        <f>'Home Int'!$O$19</f>
        <v>Pasangan Bekerja dan memiliki penghasilan</v>
      </c>
      <c r="I76" s="308">
        <v>0</v>
      </c>
      <c r="J76" s="308">
        <v>0</v>
      </c>
      <c r="K76" s="308">
        <v>0</v>
      </c>
      <c r="L76" s="308">
        <v>0</v>
      </c>
      <c r="M76" s="308">
        <v>0</v>
      </c>
      <c r="N76" s="308">
        <v>0</v>
      </c>
      <c r="O76" s="308">
        <v>0</v>
      </c>
      <c r="P76" s="308">
        <v>0</v>
      </c>
      <c r="Q76" s="308">
        <v>0</v>
      </c>
      <c r="R76" s="308">
        <v>0</v>
      </c>
      <c r="S76" s="308">
        <v>0</v>
      </c>
      <c r="T76" s="308">
        <v>0</v>
      </c>
      <c r="U76" s="308">
        <v>0</v>
      </c>
      <c r="V76" s="308">
        <v>0</v>
      </c>
      <c r="W76" s="275">
        <f>ROWS($W$24:W76)</f>
        <v>53</v>
      </c>
      <c r="X76" s="308">
        <v>0</v>
      </c>
      <c r="Y76" s="308">
        <v>0</v>
      </c>
      <c r="Z76" s="308">
        <v>0</v>
      </c>
      <c r="AA76" s="308">
        <v>0</v>
      </c>
      <c r="AB76" s="308">
        <v>0</v>
      </c>
      <c r="AC76" s="308">
        <v>0</v>
      </c>
      <c r="AD76" s="308">
        <v>0</v>
      </c>
      <c r="AE76" s="308">
        <v>0</v>
      </c>
      <c r="AF76" s="308">
        <v>0</v>
      </c>
      <c r="AG76" s="308">
        <v>0</v>
      </c>
      <c r="AH76" s="308">
        <v>0</v>
      </c>
      <c r="AI76" s="308">
        <v>0</v>
      </c>
      <c r="AJ76" s="308">
        <v>0</v>
      </c>
      <c r="AK76" s="308">
        <v>0</v>
      </c>
    </row>
    <row r="77" spans="1:37" ht="17.100000000000001" customHeight="1">
      <c r="A77" s="275">
        <f>ROWS($A$24:A77)</f>
        <v>54</v>
      </c>
      <c r="B77" s="297" t="s">
        <v>8338</v>
      </c>
      <c r="G77" s="274" t="str">
        <f>'Home Int'!$O$15</f>
        <v>Perorangan (Non Wiraswasta)</v>
      </c>
      <c r="H77" s="307" t="str">
        <f>'Home Int'!$O$19</f>
        <v>Pasangan Bekerja dan memiliki penghasilan</v>
      </c>
      <c r="I77" s="308">
        <v>0</v>
      </c>
      <c r="J77" s="308">
        <v>0</v>
      </c>
      <c r="K77" s="308">
        <v>0</v>
      </c>
      <c r="L77" s="308">
        <v>0</v>
      </c>
      <c r="M77" s="308">
        <v>0</v>
      </c>
      <c r="N77" s="308">
        <v>0</v>
      </c>
      <c r="O77" s="308">
        <v>0</v>
      </c>
      <c r="P77" s="308">
        <v>0</v>
      </c>
      <c r="Q77" s="308">
        <v>0</v>
      </c>
      <c r="R77" s="308">
        <v>0</v>
      </c>
      <c r="S77" s="308">
        <v>0</v>
      </c>
      <c r="T77" s="308">
        <v>0</v>
      </c>
      <c r="U77" s="308">
        <v>0</v>
      </c>
      <c r="V77" s="308">
        <v>0</v>
      </c>
      <c r="W77" s="275">
        <f>ROWS($W$24:W77)</f>
        <v>54</v>
      </c>
      <c r="X77" s="308">
        <v>0</v>
      </c>
      <c r="Y77" s="308">
        <v>0</v>
      </c>
      <c r="Z77" s="308">
        <v>0</v>
      </c>
      <c r="AA77" s="308">
        <v>0</v>
      </c>
      <c r="AB77" s="308">
        <v>0</v>
      </c>
      <c r="AC77" s="308">
        <v>0</v>
      </c>
      <c r="AD77" s="308">
        <v>0</v>
      </c>
      <c r="AE77" s="308">
        <v>0</v>
      </c>
      <c r="AF77" s="308">
        <v>0</v>
      </c>
      <c r="AG77" s="308">
        <v>0</v>
      </c>
      <c r="AH77" s="308">
        <v>0</v>
      </c>
      <c r="AI77" s="308">
        <v>0</v>
      </c>
      <c r="AJ77" s="308">
        <v>0</v>
      </c>
      <c r="AK77" s="308">
        <v>0</v>
      </c>
    </row>
    <row r="78" spans="1:37" ht="17.100000000000001" customHeight="1">
      <c r="A78" s="275">
        <f>ROWS($A$24:A78)</f>
        <v>55</v>
      </c>
      <c r="B78" s="297" t="s">
        <v>8339</v>
      </c>
      <c r="G78" s="274" t="str">
        <f>'Home Int'!$O$15</f>
        <v>Perorangan (Non Wiraswasta)</v>
      </c>
      <c r="H78" s="307" t="str">
        <f>'Home Int'!$O$19</f>
        <v>Pasangan Bekerja dan memiliki penghasilan</v>
      </c>
      <c r="I78" s="308">
        <v>0</v>
      </c>
      <c r="J78" s="308">
        <v>0</v>
      </c>
      <c r="K78" s="308">
        <v>0</v>
      </c>
      <c r="L78" s="308">
        <v>0</v>
      </c>
      <c r="M78" s="308">
        <v>0</v>
      </c>
      <c r="N78" s="308">
        <v>0</v>
      </c>
      <c r="O78" s="308">
        <v>0</v>
      </c>
      <c r="P78" s="308">
        <v>0</v>
      </c>
      <c r="Q78" s="308">
        <v>0</v>
      </c>
      <c r="R78" s="308">
        <v>0</v>
      </c>
      <c r="S78" s="308">
        <v>0</v>
      </c>
      <c r="T78" s="308">
        <v>0</v>
      </c>
      <c r="U78" s="308">
        <v>0</v>
      </c>
      <c r="V78" s="308">
        <v>0</v>
      </c>
      <c r="W78" s="275">
        <f>ROWS($W$24:W78)</f>
        <v>55</v>
      </c>
      <c r="X78" s="308">
        <v>0</v>
      </c>
      <c r="Y78" s="308">
        <v>0</v>
      </c>
      <c r="Z78" s="308">
        <v>0</v>
      </c>
      <c r="AA78" s="308">
        <v>0</v>
      </c>
      <c r="AB78" s="308">
        <v>0</v>
      </c>
      <c r="AC78" s="308">
        <v>0</v>
      </c>
      <c r="AD78" s="308">
        <v>0</v>
      </c>
      <c r="AE78" s="308">
        <v>0</v>
      </c>
      <c r="AF78" s="308">
        <v>0</v>
      </c>
      <c r="AG78" s="308">
        <v>0</v>
      </c>
      <c r="AH78" s="308">
        <v>0</v>
      </c>
      <c r="AI78" s="308">
        <v>0</v>
      </c>
      <c r="AJ78" s="308">
        <v>0</v>
      </c>
      <c r="AK78" s="308">
        <v>0</v>
      </c>
    </row>
    <row r="79" spans="1:37" ht="17.100000000000001" customHeight="1">
      <c r="A79" s="275">
        <f>ROWS($A$24:A79)</f>
        <v>56</v>
      </c>
      <c r="B79" s="297" t="s">
        <v>8340</v>
      </c>
      <c r="G79" s="274" t="str">
        <f>'Home Int'!$O$15</f>
        <v>Perorangan (Non Wiraswasta)</v>
      </c>
      <c r="H79" s="307" t="str">
        <f>'Home Int'!$O$19</f>
        <v>Pasangan Bekerja dan memiliki penghasilan</v>
      </c>
      <c r="I79" s="308">
        <v>0</v>
      </c>
      <c r="J79" s="308">
        <v>0</v>
      </c>
      <c r="K79" s="308">
        <v>0</v>
      </c>
      <c r="L79" s="308">
        <v>0</v>
      </c>
      <c r="M79" s="308">
        <v>0</v>
      </c>
      <c r="N79" s="308">
        <v>0</v>
      </c>
      <c r="O79" s="308">
        <v>0</v>
      </c>
      <c r="P79" s="308">
        <v>0</v>
      </c>
      <c r="Q79" s="308">
        <v>0</v>
      </c>
      <c r="R79" s="308">
        <v>0</v>
      </c>
      <c r="S79" s="308">
        <v>0</v>
      </c>
      <c r="T79" s="308">
        <v>0</v>
      </c>
      <c r="U79" s="308">
        <v>0</v>
      </c>
      <c r="V79" s="308">
        <v>0</v>
      </c>
      <c r="W79" s="275">
        <f>ROWS($W$24:W79)</f>
        <v>56</v>
      </c>
      <c r="X79" s="308">
        <v>0</v>
      </c>
      <c r="Y79" s="308">
        <v>0</v>
      </c>
      <c r="Z79" s="308">
        <v>0</v>
      </c>
      <c r="AA79" s="308">
        <v>0</v>
      </c>
      <c r="AB79" s="308">
        <v>0</v>
      </c>
      <c r="AC79" s="308">
        <v>0</v>
      </c>
      <c r="AD79" s="308">
        <v>0</v>
      </c>
      <c r="AE79" s="308">
        <v>0</v>
      </c>
      <c r="AF79" s="308">
        <v>0</v>
      </c>
      <c r="AG79" s="308">
        <v>0</v>
      </c>
      <c r="AH79" s="308">
        <v>0</v>
      </c>
      <c r="AI79" s="308">
        <v>0</v>
      </c>
      <c r="AJ79" s="308">
        <v>0</v>
      </c>
      <c r="AK79" s="308">
        <v>0</v>
      </c>
    </row>
    <row r="80" spans="1:37" ht="17.100000000000001" customHeight="1">
      <c r="A80" s="275">
        <f>ROWS($A$24:A80)</f>
        <v>57</v>
      </c>
      <c r="B80" s="297" t="s">
        <v>8341</v>
      </c>
      <c r="G80" s="274" t="str">
        <f>'Home Int'!$O$15</f>
        <v>Perorangan (Non Wiraswasta)</v>
      </c>
      <c r="H80" s="307" t="str">
        <f>'Home Int'!$O$19</f>
        <v>Pasangan Bekerja dan memiliki penghasilan</v>
      </c>
      <c r="I80" s="308">
        <v>0</v>
      </c>
      <c r="J80" s="308">
        <v>0</v>
      </c>
      <c r="K80" s="308">
        <v>0</v>
      </c>
      <c r="L80" s="308">
        <v>0</v>
      </c>
      <c r="M80" s="308">
        <v>0</v>
      </c>
      <c r="N80" s="308">
        <v>0</v>
      </c>
      <c r="O80" s="308">
        <v>0</v>
      </c>
      <c r="P80" s="308">
        <v>0</v>
      </c>
      <c r="Q80" s="308">
        <v>0</v>
      </c>
      <c r="R80" s="308">
        <v>0</v>
      </c>
      <c r="S80" s="308">
        <v>0</v>
      </c>
      <c r="T80" s="308">
        <v>0</v>
      </c>
      <c r="U80" s="308">
        <v>0</v>
      </c>
      <c r="V80" s="308">
        <v>0</v>
      </c>
      <c r="W80" s="275">
        <f>ROWS($W$24:W80)</f>
        <v>57</v>
      </c>
      <c r="X80" s="308">
        <v>0</v>
      </c>
      <c r="Y80" s="308">
        <v>0</v>
      </c>
      <c r="Z80" s="308">
        <v>0</v>
      </c>
      <c r="AA80" s="308">
        <v>0</v>
      </c>
      <c r="AB80" s="308">
        <v>0</v>
      </c>
      <c r="AC80" s="308">
        <v>0</v>
      </c>
      <c r="AD80" s="308">
        <v>0</v>
      </c>
      <c r="AE80" s="308">
        <v>0</v>
      </c>
      <c r="AF80" s="308">
        <v>0</v>
      </c>
      <c r="AG80" s="308">
        <v>0</v>
      </c>
      <c r="AH80" s="308">
        <v>0</v>
      </c>
      <c r="AI80" s="308">
        <v>0</v>
      </c>
      <c r="AJ80" s="308">
        <v>0</v>
      </c>
      <c r="AK80" s="308">
        <v>0</v>
      </c>
    </row>
    <row r="81" spans="1:37" ht="17.100000000000001" customHeight="1">
      <c r="A81" s="275">
        <f>ROWS($A$24:A81)</f>
        <v>58</v>
      </c>
      <c r="B81" s="297" t="s">
        <v>8342</v>
      </c>
      <c r="G81" s="274" t="str">
        <f>'Home Int'!$O$15</f>
        <v>Perorangan (Non Wiraswasta)</v>
      </c>
      <c r="H81" s="307" t="str">
        <f>'Home Int'!$O$19</f>
        <v>Pasangan Bekerja dan memiliki penghasilan</v>
      </c>
      <c r="I81" s="308">
        <v>0</v>
      </c>
      <c r="J81" s="308">
        <v>0</v>
      </c>
      <c r="K81" s="308">
        <v>0</v>
      </c>
      <c r="L81" s="308">
        <v>0</v>
      </c>
      <c r="M81" s="308">
        <v>0</v>
      </c>
      <c r="N81" s="308">
        <v>0</v>
      </c>
      <c r="O81" s="308">
        <v>0</v>
      </c>
      <c r="P81" s="308">
        <v>0</v>
      </c>
      <c r="Q81" s="308">
        <v>0</v>
      </c>
      <c r="R81" s="308">
        <v>0</v>
      </c>
      <c r="S81" s="308">
        <v>0</v>
      </c>
      <c r="T81" s="308">
        <v>0</v>
      </c>
      <c r="U81" s="308">
        <v>0</v>
      </c>
      <c r="V81" s="308">
        <v>0</v>
      </c>
      <c r="W81" s="275">
        <f>ROWS($W$24:W81)</f>
        <v>58</v>
      </c>
      <c r="X81" s="308">
        <v>0</v>
      </c>
      <c r="Y81" s="308">
        <v>0</v>
      </c>
      <c r="Z81" s="308">
        <v>0</v>
      </c>
      <c r="AA81" s="308">
        <v>0</v>
      </c>
      <c r="AB81" s="308">
        <v>0</v>
      </c>
      <c r="AC81" s="308">
        <v>0</v>
      </c>
      <c r="AD81" s="308">
        <v>0</v>
      </c>
      <c r="AE81" s="308">
        <v>0</v>
      </c>
      <c r="AF81" s="308">
        <v>0</v>
      </c>
      <c r="AG81" s="308">
        <v>0</v>
      </c>
      <c r="AH81" s="308">
        <v>0</v>
      </c>
      <c r="AI81" s="308">
        <v>0</v>
      </c>
      <c r="AJ81" s="308">
        <v>0</v>
      </c>
      <c r="AK81" s="308">
        <v>0</v>
      </c>
    </row>
    <row r="82" spans="1:37" ht="17.100000000000001" customHeight="1">
      <c r="A82" s="275">
        <f>ROWS($A$24:A82)</f>
        <v>59</v>
      </c>
      <c r="B82" s="297" t="s">
        <v>8343</v>
      </c>
      <c r="G82" s="274" t="str">
        <f>'Home Int'!$O$15</f>
        <v>Perorangan (Non Wiraswasta)</v>
      </c>
      <c r="H82" s="307" t="str">
        <f>'Home Int'!$O$19</f>
        <v>Pasangan Bekerja dan memiliki penghasilan</v>
      </c>
      <c r="I82" s="308">
        <v>0</v>
      </c>
      <c r="J82" s="308">
        <v>0</v>
      </c>
      <c r="K82" s="308">
        <v>0</v>
      </c>
      <c r="L82" s="308">
        <v>0</v>
      </c>
      <c r="M82" s="308">
        <v>0</v>
      </c>
      <c r="N82" s="308">
        <v>0</v>
      </c>
      <c r="O82" s="308">
        <v>0</v>
      </c>
      <c r="P82" s="308">
        <v>0</v>
      </c>
      <c r="Q82" s="308">
        <v>0</v>
      </c>
      <c r="R82" s="308">
        <v>0</v>
      </c>
      <c r="S82" s="308">
        <v>0</v>
      </c>
      <c r="T82" s="308">
        <v>0</v>
      </c>
      <c r="U82" s="308">
        <v>0</v>
      </c>
      <c r="V82" s="308">
        <v>0</v>
      </c>
      <c r="W82" s="275">
        <f>ROWS($W$24:W82)</f>
        <v>59</v>
      </c>
      <c r="X82" s="308">
        <v>0</v>
      </c>
      <c r="Y82" s="308">
        <v>0</v>
      </c>
      <c r="Z82" s="308">
        <v>0</v>
      </c>
      <c r="AA82" s="308">
        <v>0</v>
      </c>
      <c r="AB82" s="308">
        <v>0</v>
      </c>
      <c r="AC82" s="308">
        <v>0</v>
      </c>
      <c r="AD82" s="308">
        <v>0</v>
      </c>
      <c r="AE82" s="308">
        <v>0</v>
      </c>
      <c r="AF82" s="308">
        <v>0</v>
      </c>
      <c r="AG82" s="308">
        <v>0</v>
      </c>
      <c r="AH82" s="308">
        <v>0</v>
      </c>
      <c r="AI82" s="308">
        <v>0</v>
      </c>
      <c r="AJ82" s="308">
        <v>0</v>
      </c>
      <c r="AK82" s="308">
        <v>0</v>
      </c>
    </row>
    <row r="83" spans="1:37" ht="17.100000000000001" customHeight="1">
      <c r="A83" s="275">
        <f>ROWS($A$24:A83)</f>
        <v>60</v>
      </c>
      <c r="B83" s="297" t="s">
        <v>8289</v>
      </c>
      <c r="G83" s="274" t="str">
        <f>'Home Int'!$O$15</f>
        <v>Perorangan (Non Wiraswasta)</v>
      </c>
      <c r="H83" s="307" t="str">
        <f>'Home Int'!$O$19</f>
        <v>Pasangan Bekerja dan memiliki penghasilan</v>
      </c>
      <c r="I83" s="308">
        <v>0</v>
      </c>
      <c r="J83" s="308">
        <v>0</v>
      </c>
      <c r="K83" s="308">
        <v>0</v>
      </c>
      <c r="L83" s="308">
        <v>0</v>
      </c>
      <c r="M83" s="308">
        <v>0</v>
      </c>
      <c r="N83" s="308">
        <v>0</v>
      </c>
      <c r="O83" s="308">
        <v>0</v>
      </c>
      <c r="P83" s="308">
        <v>0</v>
      </c>
      <c r="Q83" s="308">
        <v>0</v>
      </c>
      <c r="R83" s="308">
        <v>0</v>
      </c>
      <c r="S83" s="308">
        <v>0</v>
      </c>
      <c r="T83" s="308">
        <v>0</v>
      </c>
      <c r="U83" s="308">
        <v>0</v>
      </c>
      <c r="V83" s="308">
        <v>0</v>
      </c>
      <c r="W83" s="275">
        <f>ROWS($W$24:W83)</f>
        <v>60</v>
      </c>
      <c r="X83" s="308">
        <v>0</v>
      </c>
      <c r="Y83" s="308">
        <v>0</v>
      </c>
      <c r="Z83" s="308">
        <v>0</v>
      </c>
      <c r="AA83" s="308">
        <v>0</v>
      </c>
      <c r="AB83" s="308">
        <v>0</v>
      </c>
      <c r="AC83" s="308">
        <v>0</v>
      </c>
      <c r="AD83" s="308">
        <v>0</v>
      </c>
      <c r="AE83" s="308">
        <v>0</v>
      </c>
      <c r="AF83" s="308">
        <v>0</v>
      </c>
      <c r="AG83" s="308">
        <v>0</v>
      </c>
      <c r="AH83" s="308">
        <v>0</v>
      </c>
      <c r="AI83" s="308">
        <v>0</v>
      </c>
      <c r="AJ83" s="308">
        <v>0</v>
      </c>
      <c r="AK83" s="308">
        <v>0</v>
      </c>
    </row>
    <row r="84" spans="1:37" ht="17.100000000000001" customHeight="1">
      <c r="A84" s="275">
        <f>ROWS($A$24:A84)</f>
        <v>61</v>
      </c>
      <c r="B84" s="297" t="s">
        <v>8344</v>
      </c>
      <c r="G84" s="274" t="str">
        <f>'Home Int'!$O$15</f>
        <v>Perorangan (Non Wiraswasta)</v>
      </c>
      <c r="H84" s="307" t="str">
        <f>'Home Int'!$O$19</f>
        <v>Pasangan Bekerja dan memiliki penghasilan</v>
      </c>
      <c r="I84" s="308">
        <v>0</v>
      </c>
      <c r="J84" s="308">
        <v>0</v>
      </c>
      <c r="K84" s="308">
        <v>0</v>
      </c>
      <c r="L84" s="308">
        <v>0</v>
      </c>
      <c r="M84" s="308">
        <v>0</v>
      </c>
      <c r="N84" s="308">
        <v>0</v>
      </c>
      <c r="O84" s="308">
        <v>0</v>
      </c>
      <c r="P84" s="308">
        <v>0</v>
      </c>
      <c r="Q84" s="308">
        <v>0</v>
      </c>
      <c r="R84" s="308">
        <v>0</v>
      </c>
      <c r="S84" s="308">
        <v>0</v>
      </c>
      <c r="T84" s="308">
        <v>0</v>
      </c>
      <c r="U84" s="308">
        <v>0</v>
      </c>
      <c r="V84" s="308">
        <v>0</v>
      </c>
      <c r="W84" s="275">
        <f>ROWS($W$24:W84)</f>
        <v>61</v>
      </c>
      <c r="X84" s="308">
        <v>0</v>
      </c>
      <c r="Y84" s="308">
        <v>0</v>
      </c>
      <c r="Z84" s="308">
        <v>0</v>
      </c>
      <c r="AA84" s="308">
        <v>0</v>
      </c>
      <c r="AB84" s="308">
        <v>0</v>
      </c>
      <c r="AC84" s="308">
        <v>0</v>
      </c>
      <c r="AD84" s="308">
        <v>0</v>
      </c>
      <c r="AE84" s="308">
        <v>0</v>
      </c>
      <c r="AF84" s="308">
        <v>0</v>
      </c>
      <c r="AG84" s="308">
        <v>0</v>
      </c>
      <c r="AH84" s="308">
        <v>0</v>
      </c>
      <c r="AI84" s="308">
        <v>0</v>
      </c>
      <c r="AJ84" s="308">
        <v>0</v>
      </c>
      <c r="AK84" s="308">
        <v>0</v>
      </c>
    </row>
    <row r="85" spans="1:37" ht="17.100000000000001" customHeight="1">
      <c r="A85" s="275">
        <f>ROWS($A$24:A85)</f>
        <v>62</v>
      </c>
      <c r="B85" s="297" t="s">
        <v>8345</v>
      </c>
      <c r="G85" s="274" t="str">
        <f>'Home Int'!$O$15</f>
        <v>Perorangan (Non Wiraswasta)</v>
      </c>
      <c r="H85" s="307" t="str">
        <f>'Home Int'!$O$19</f>
        <v>Pasangan Bekerja dan memiliki penghasilan</v>
      </c>
      <c r="I85" s="308">
        <v>0</v>
      </c>
      <c r="J85" s="308">
        <v>0</v>
      </c>
      <c r="K85" s="308">
        <v>0</v>
      </c>
      <c r="L85" s="308">
        <v>0</v>
      </c>
      <c r="M85" s="308">
        <v>0</v>
      </c>
      <c r="N85" s="308">
        <v>0</v>
      </c>
      <c r="O85" s="308">
        <v>0</v>
      </c>
      <c r="P85" s="308">
        <v>0</v>
      </c>
      <c r="Q85" s="308">
        <v>0</v>
      </c>
      <c r="R85" s="308">
        <v>0</v>
      </c>
      <c r="S85" s="308">
        <v>0</v>
      </c>
      <c r="T85" s="308">
        <v>0</v>
      </c>
      <c r="U85" s="308">
        <v>0</v>
      </c>
      <c r="V85" s="308">
        <v>0</v>
      </c>
      <c r="W85" s="275">
        <f>ROWS($W$24:W85)</f>
        <v>62</v>
      </c>
      <c r="X85" s="308">
        <v>0</v>
      </c>
      <c r="Y85" s="308">
        <v>0</v>
      </c>
      <c r="Z85" s="308">
        <v>0</v>
      </c>
      <c r="AA85" s="308">
        <v>0</v>
      </c>
      <c r="AB85" s="308">
        <v>0</v>
      </c>
      <c r="AC85" s="308">
        <v>0</v>
      </c>
      <c r="AD85" s="308">
        <v>0</v>
      </c>
      <c r="AE85" s="308">
        <v>0</v>
      </c>
      <c r="AF85" s="308">
        <v>0</v>
      </c>
      <c r="AG85" s="308">
        <v>0</v>
      </c>
      <c r="AH85" s="308">
        <v>0</v>
      </c>
      <c r="AI85" s="308">
        <v>0</v>
      </c>
      <c r="AJ85" s="308">
        <v>0</v>
      </c>
      <c r="AK85" s="308">
        <v>0</v>
      </c>
    </row>
    <row r="86" spans="1:37" ht="17.100000000000001" customHeight="1">
      <c r="A86" s="275">
        <f>ROWS($A$24:A86)</f>
        <v>63</v>
      </c>
      <c r="B86" s="297" t="s">
        <v>8346</v>
      </c>
      <c r="G86" s="274" t="str">
        <f>'Home Int'!$O$15</f>
        <v>Perorangan (Non Wiraswasta)</v>
      </c>
      <c r="H86" s="307" t="str">
        <f>'Home Int'!$O$19</f>
        <v>Pasangan Bekerja dan memiliki penghasilan</v>
      </c>
      <c r="I86" s="308">
        <v>0</v>
      </c>
      <c r="J86" s="308">
        <v>0</v>
      </c>
      <c r="K86" s="308">
        <v>0</v>
      </c>
      <c r="L86" s="308">
        <v>0</v>
      </c>
      <c r="M86" s="308">
        <v>0</v>
      </c>
      <c r="N86" s="308">
        <v>0</v>
      </c>
      <c r="O86" s="308">
        <v>0</v>
      </c>
      <c r="P86" s="308">
        <v>0</v>
      </c>
      <c r="Q86" s="308">
        <v>0</v>
      </c>
      <c r="R86" s="308">
        <v>0</v>
      </c>
      <c r="S86" s="308">
        <v>0</v>
      </c>
      <c r="T86" s="308">
        <v>0</v>
      </c>
      <c r="U86" s="308">
        <v>0</v>
      </c>
      <c r="V86" s="308">
        <v>0</v>
      </c>
      <c r="W86" s="275">
        <f>ROWS($W$24:W86)</f>
        <v>63</v>
      </c>
      <c r="X86" s="308">
        <v>0</v>
      </c>
      <c r="Y86" s="308">
        <v>0</v>
      </c>
      <c r="Z86" s="308">
        <v>0</v>
      </c>
      <c r="AA86" s="308">
        <v>0</v>
      </c>
      <c r="AB86" s="308">
        <v>0</v>
      </c>
      <c r="AC86" s="308">
        <v>0</v>
      </c>
      <c r="AD86" s="308">
        <v>0</v>
      </c>
      <c r="AE86" s="308">
        <v>0</v>
      </c>
      <c r="AF86" s="308">
        <v>0</v>
      </c>
      <c r="AG86" s="308">
        <v>0</v>
      </c>
      <c r="AH86" s="308">
        <v>0</v>
      </c>
      <c r="AI86" s="308">
        <v>0</v>
      </c>
      <c r="AJ86" s="308">
        <v>0</v>
      </c>
      <c r="AK86" s="308">
        <v>0</v>
      </c>
    </row>
    <row r="87" spans="1:37" ht="17.100000000000001" customHeight="1">
      <c r="A87" s="275">
        <f>ROWS($A$24:A87)</f>
        <v>64</v>
      </c>
      <c r="B87" s="297" t="s">
        <v>8347</v>
      </c>
      <c r="G87" s="274" t="str">
        <f>'Home Int'!$O$15</f>
        <v>Perorangan (Non Wiraswasta)</v>
      </c>
      <c r="H87" s="307" t="str">
        <f>'Home Int'!$O$19</f>
        <v>Pasangan Bekerja dan memiliki penghasilan</v>
      </c>
      <c r="I87" s="308">
        <v>0</v>
      </c>
      <c r="J87" s="308">
        <v>0</v>
      </c>
      <c r="K87" s="308">
        <v>0</v>
      </c>
      <c r="L87" s="308">
        <v>0</v>
      </c>
      <c r="M87" s="308">
        <v>0</v>
      </c>
      <c r="N87" s="308">
        <v>0</v>
      </c>
      <c r="O87" s="308">
        <v>0</v>
      </c>
      <c r="P87" s="308">
        <v>0</v>
      </c>
      <c r="Q87" s="308">
        <v>0</v>
      </c>
      <c r="R87" s="308">
        <v>0</v>
      </c>
      <c r="S87" s="308">
        <v>0</v>
      </c>
      <c r="T87" s="308">
        <v>0</v>
      </c>
      <c r="U87" s="308">
        <v>0</v>
      </c>
      <c r="V87" s="308">
        <v>0</v>
      </c>
      <c r="W87" s="275">
        <f>ROWS($W$24:W87)</f>
        <v>64</v>
      </c>
      <c r="X87" s="308">
        <v>0</v>
      </c>
      <c r="Y87" s="308">
        <v>0</v>
      </c>
      <c r="Z87" s="308">
        <v>0</v>
      </c>
      <c r="AA87" s="308">
        <v>0</v>
      </c>
      <c r="AB87" s="308">
        <v>0</v>
      </c>
      <c r="AC87" s="308">
        <v>0</v>
      </c>
      <c r="AD87" s="308">
        <v>0</v>
      </c>
      <c r="AE87" s="308">
        <v>0</v>
      </c>
      <c r="AF87" s="308">
        <v>0</v>
      </c>
      <c r="AG87" s="308">
        <v>0</v>
      </c>
      <c r="AH87" s="308">
        <v>0</v>
      </c>
      <c r="AI87" s="308">
        <v>0</v>
      </c>
      <c r="AJ87" s="308">
        <v>0</v>
      </c>
      <c r="AK87" s="308">
        <v>0</v>
      </c>
    </row>
    <row r="88" spans="1:37" ht="17.100000000000001" customHeight="1">
      <c r="A88" s="275">
        <f>ROWS($A$24:A88)</f>
        <v>65</v>
      </c>
      <c r="B88" s="297" t="s">
        <v>8348</v>
      </c>
      <c r="G88" s="274" t="str">
        <f>'Home Int'!$O$15</f>
        <v>Perorangan (Non Wiraswasta)</v>
      </c>
      <c r="H88" s="307" t="str">
        <f>'Home Int'!$O$19</f>
        <v>Pasangan Bekerja dan memiliki penghasilan</v>
      </c>
      <c r="I88" s="308">
        <v>0</v>
      </c>
      <c r="J88" s="308">
        <v>0</v>
      </c>
      <c r="K88" s="308">
        <v>0</v>
      </c>
      <c r="L88" s="308">
        <v>0</v>
      </c>
      <c r="M88" s="308">
        <v>0</v>
      </c>
      <c r="N88" s="308">
        <v>0</v>
      </c>
      <c r="O88" s="308">
        <v>0</v>
      </c>
      <c r="P88" s="308">
        <v>0</v>
      </c>
      <c r="Q88" s="308">
        <v>0</v>
      </c>
      <c r="R88" s="308">
        <v>0</v>
      </c>
      <c r="S88" s="308">
        <v>0</v>
      </c>
      <c r="T88" s="308">
        <v>0</v>
      </c>
      <c r="U88" s="308">
        <v>0</v>
      </c>
      <c r="V88" s="308">
        <v>0</v>
      </c>
      <c r="W88" s="275">
        <f>ROWS($W$24:W88)</f>
        <v>65</v>
      </c>
      <c r="X88" s="308">
        <v>0</v>
      </c>
      <c r="Y88" s="308">
        <v>0</v>
      </c>
      <c r="Z88" s="308">
        <v>0</v>
      </c>
      <c r="AA88" s="308">
        <v>0</v>
      </c>
      <c r="AB88" s="308">
        <v>0</v>
      </c>
      <c r="AC88" s="308">
        <v>0</v>
      </c>
      <c r="AD88" s="308">
        <v>0</v>
      </c>
      <c r="AE88" s="308">
        <v>0</v>
      </c>
      <c r="AF88" s="308">
        <v>0</v>
      </c>
      <c r="AG88" s="308">
        <v>0</v>
      </c>
      <c r="AH88" s="308">
        <v>0</v>
      </c>
      <c r="AI88" s="308">
        <v>0</v>
      </c>
      <c r="AJ88" s="308">
        <v>0</v>
      </c>
      <c r="AK88" s="308">
        <v>0</v>
      </c>
    </row>
    <row r="89" spans="1:37" ht="17.100000000000001" customHeight="1">
      <c r="A89" s="275">
        <f>ROWS($A$24:A89)</f>
        <v>66</v>
      </c>
      <c r="B89" s="297" t="s">
        <v>8348</v>
      </c>
      <c r="G89" s="274" t="str">
        <f>'Home Int'!$O$15</f>
        <v>Perorangan (Non Wiraswasta)</v>
      </c>
      <c r="H89" s="307" t="str">
        <f>'Home Int'!$O$19</f>
        <v>Pasangan Bekerja dan memiliki penghasilan</v>
      </c>
      <c r="I89" s="308">
        <v>0</v>
      </c>
      <c r="J89" s="308">
        <v>0</v>
      </c>
      <c r="K89" s="308">
        <v>0</v>
      </c>
      <c r="L89" s="308">
        <v>0</v>
      </c>
      <c r="M89" s="308">
        <v>0</v>
      </c>
      <c r="N89" s="308">
        <v>0</v>
      </c>
      <c r="O89" s="308">
        <v>0</v>
      </c>
      <c r="P89" s="308">
        <v>0</v>
      </c>
      <c r="Q89" s="308">
        <v>0</v>
      </c>
      <c r="R89" s="308">
        <v>0</v>
      </c>
      <c r="S89" s="308">
        <v>0</v>
      </c>
      <c r="T89" s="308">
        <v>0</v>
      </c>
      <c r="U89" s="308">
        <v>0</v>
      </c>
      <c r="V89" s="308">
        <v>0</v>
      </c>
      <c r="W89" s="275">
        <f>ROWS($W$24:W89)</f>
        <v>66</v>
      </c>
      <c r="X89" s="308">
        <v>0</v>
      </c>
      <c r="Y89" s="308">
        <v>0</v>
      </c>
      <c r="Z89" s="308">
        <v>0</v>
      </c>
      <c r="AA89" s="308">
        <v>0</v>
      </c>
      <c r="AB89" s="308">
        <v>0</v>
      </c>
      <c r="AC89" s="308">
        <v>0</v>
      </c>
      <c r="AD89" s="308">
        <v>0</v>
      </c>
      <c r="AE89" s="308">
        <v>0</v>
      </c>
      <c r="AF89" s="308">
        <v>0</v>
      </c>
      <c r="AG89" s="308">
        <v>0</v>
      </c>
      <c r="AH89" s="308">
        <v>0</v>
      </c>
      <c r="AI89" s="308">
        <v>0</v>
      </c>
      <c r="AJ89" s="308">
        <v>0</v>
      </c>
      <c r="AK89" s="308">
        <v>0</v>
      </c>
    </row>
    <row r="90" spans="1:37" ht="17.100000000000001" customHeight="1">
      <c r="A90" s="275">
        <f>ROWS($A$24:A90)</f>
        <v>67</v>
      </c>
      <c r="B90" s="297" t="s">
        <v>8349</v>
      </c>
      <c r="G90" s="274" t="str">
        <f>'Home Int'!$O$15</f>
        <v>Perorangan (Non Wiraswasta)</v>
      </c>
      <c r="H90" s="307" t="str">
        <f>'Home Int'!$O$19</f>
        <v>Pasangan Bekerja dan memiliki penghasilan</v>
      </c>
      <c r="I90" s="308">
        <v>0</v>
      </c>
      <c r="J90" s="308">
        <v>0</v>
      </c>
      <c r="K90" s="308">
        <v>0</v>
      </c>
      <c r="L90" s="308">
        <v>0</v>
      </c>
      <c r="M90" s="308">
        <v>0</v>
      </c>
      <c r="N90" s="308">
        <v>0</v>
      </c>
      <c r="O90" s="308">
        <v>0</v>
      </c>
      <c r="P90" s="308">
        <v>0</v>
      </c>
      <c r="Q90" s="308">
        <v>0</v>
      </c>
      <c r="R90" s="308">
        <v>0</v>
      </c>
      <c r="S90" s="308">
        <v>0</v>
      </c>
      <c r="T90" s="308">
        <v>0</v>
      </c>
      <c r="U90" s="308">
        <v>0</v>
      </c>
      <c r="V90" s="308">
        <v>0</v>
      </c>
      <c r="W90" s="275">
        <f>ROWS($W$24:W90)</f>
        <v>67</v>
      </c>
      <c r="X90" s="308">
        <v>0</v>
      </c>
      <c r="Y90" s="308">
        <v>0</v>
      </c>
      <c r="Z90" s="308">
        <v>0</v>
      </c>
      <c r="AA90" s="308">
        <v>0</v>
      </c>
      <c r="AB90" s="308">
        <v>0</v>
      </c>
      <c r="AC90" s="308">
        <v>0</v>
      </c>
      <c r="AD90" s="308">
        <v>0</v>
      </c>
      <c r="AE90" s="308">
        <v>0</v>
      </c>
      <c r="AF90" s="308">
        <v>0</v>
      </c>
      <c r="AG90" s="308">
        <v>0</v>
      </c>
      <c r="AH90" s="308">
        <v>0</v>
      </c>
      <c r="AI90" s="308">
        <v>0</v>
      </c>
      <c r="AJ90" s="308">
        <v>0</v>
      </c>
      <c r="AK90" s="308">
        <v>0</v>
      </c>
    </row>
    <row r="91" spans="1:37" ht="17.100000000000001" customHeight="1">
      <c r="A91" s="275">
        <f>ROWS($A$24:A91)</f>
        <v>68</v>
      </c>
      <c r="B91" s="297" t="s">
        <v>8350</v>
      </c>
      <c r="G91" s="274" t="str">
        <f>'Home Int'!$O$15</f>
        <v>Perorangan (Non Wiraswasta)</v>
      </c>
      <c r="H91" s="307" t="str">
        <f>'Home Int'!$O$19</f>
        <v>Pasangan Bekerja dan memiliki penghasilan</v>
      </c>
      <c r="I91" s="308">
        <v>0</v>
      </c>
      <c r="J91" s="308">
        <v>0</v>
      </c>
      <c r="K91" s="308">
        <v>0</v>
      </c>
      <c r="L91" s="308">
        <v>0</v>
      </c>
      <c r="M91" s="308">
        <v>0</v>
      </c>
      <c r="N91" s="308">
        <v>0</v>
      </c>
      <c r="O91" s="308">
        <v>0</v>
      </c>
      <c r="P91" s="308">
        <v>0</v>
      </c>
      <c r="Q91" s="308">
        <v>0</v>
      </c>
      <c r="R91" s="308">
        <v>0</v>
      </c>
      <c r="S91" s="308">
        <v>0</v>
      </c>
      <c r="T91" s="308">
        <v>0</v>
      </c>
      <c r="U91" s="308">
        <v>0</v>
      </c>
      <c r="V91" s="308">
        <v>0</v>
      </c>
      <c r="W91" s="275">
        <f>ROWS($W$24:W91)</f>
        <v>68</v>
      </c>
      <c r="X91" s="308">
        <v>0</v>
      </c>
      <c r="Y91" s="308">
        <v>0</v>
      </c>
      <c r="Z91" s="308">
        <v>0</v>
      </c>
      <c r="AA91" s="308">
        <v>0</v>
      </c>
      <c r="AB91" s="308">
        <v>0</v>
      </c>
      <c r="AC91" s="308">
        <v>0</v>
      </c>
      <c r="AD91" s="308">
        <v>0</v>
      </c>
      <c r="AE91" s="308">
        <v>0</v>
      </c>
      <c r="AF91" s="308">
        <v>0</v>
      </c>
      <c r="AG91" s="308">
        <v>0</v>
      </c>
      <c r="AH91" s="308">
        <v>0</v>
      </c>
      <c r="AI91" s="308">
        <v>0</v>
      </c>
      <c r="AJ91" s="308">
        <v>0</v>
      </c>
      <c r="AK91" s="308">
        <v>0</v>
      </c>
    </row>
    <row r="92" spans="1:37" ht="17.100000000000001" customHeight="1">
      <c r="A92" s="275">
        <f>ROWS($A$24:A92)</f>
        <v>69</v>
      </c>
      <c r="B92" s="297" t="s">
        <v>8351</v>
      </c>
      <c r="G92" s="274" t="str">
        <f>'Home Int'!$O$15</f>
        <v>Perorangan (Non Wiraswasta)</v>
      </c>
      <c r="H92" s="307" t="str">
        <f>'Home Int'!$O$19</f>
        <v>Pasangan Bekerja dan memiliki penghasilan</v>
      </c>
      <c r="I92" s="308">
        <v>0</v>
      </c>
      <c r="J92" s="308">
        <v>0</v>
      </c>
      <c r="K92" s="308">
        <v>0</v>
      </c>
      <c r="L92" s="308">
        <v>0</v>
      </c>
      <c r="M92" s="308">
        <v>0</v>
      </c>
      <c r="N92" s="308">
        <v>0</v>
      </c>
      <c r="O92" s="308">
        <v>0</v>
      </c>
      <c r="P92" s="308">
        <v>0</v>
      </c>
      <c r="Q92" s="308">
        <v>0</v>
      </c>
      <c r="R92" s="308">
        <v>0</v>
      </c>
      <c r="S92" s="308">
        <v>0</v>
      </c>
      <c r="T92" s="308">
        <v>0</v>
      </c>
      <c r="U92" s="308">
        <v>0</v>
      </c>
      <c r="V92" s="308">
        <v>0</v>
      </c>
      <c r="W92" s="275">
        <f>ROWS($W$24:W92)</f>
        <v>69</v>
      </c>
      <c r="X92" s="308">
        <v>0</v>
      </c>
      <c r="Y92" s="308">
        <v>0</v>
      </c>
      <c r="Z92" s="308">
        <v>0</v>
      </c>
      <c r="AA92" s="308">
        <v>0</v>
      </c>
      <c r="AB92" s="308">
        <v>0</v>
      </c>
      <c r="AC92" s="308">
        <v>0</v>
      </c>
      <c r="AD92" s="308">
        <v>0</v>
      </c>
      <c r="AE92" s="308">
        <v>0</v>
      </c>
      <c r="AF92" s="308">
        <v>0</v>
      </c>
      <c r="AG92" s="308">
        <v>0</v>
      </c>
      <c r="AH92" s="308">
        <v>0</v>
      </c>
      <c r="AI92" s="308">
        <v>0</v>
      </c>
      <c r="AJ92" s="308">
        <v>0</v>
      </c>
      <c r="AK92" s="308">
        <v>0</v>
      </c>
    </row>
    <row r="93" spans="1:37" ht="17.100000000000001" customHeight="1">
      <c r="A93" s="275">
        <f>ROWS($A$24:A93)</f>
        <v>70</v>
      </c>
      <c r="B93" s="297" t="s">
        <v>8352</v>
      </c>
      <c r="G93" s="274" t="str">
        <f>'Home Int'!$O$15</f>
        <v>Perorangan (Non Wiraswasta)</v>
      </c>
      <c r="H93" s="307" t="str">
        <f>'Home Int'!$O$19</f>
        <v>Pasangan Bekerja dan memiliki penghasilan</v>
      </c>
      <c r="I93" s="308">
        <v>0</v>
      </c>
      <c r="J93" s="308">
        <v>0</v>
      </c>
      <c r="K93" s="308">
        <v>0</v>
      </c>
      <c r="L93" s="308">
        <v>0</v>
      </c>
      <c r="M93" s="308">
        <v>0</v>
      </c>
      <c r="N93" s="308">
        <v>0</v>
      </c>
      <c r="O93" s="308">
        <v>0</v>
      </c>
      <c r="P93" s="308">
        <v>0</v>
      </c>
      <c r="Q93" s="308">
        <v>0</v>
      </c>
      <c r="R93" s="308">
        <v>0</v>
      </c>
      <c r="S93" s="308">
        <v>0</v>
      </c>
      <c r="T93" s="308">
        <v>0</v>
      </c>
      <c r="U93" s="308">
        <v>0</v>
      </c>
      <c r="V93" s="308">
        <v>0</v>
      </c>
      <c r="W93" s="275">
        <f>ROWS($W$24:W93)</f>
        <v>70</v>
      </c>
      <c r="X93" s="308">
        <v>0</v>
      </c>
      <c r="Y93" s="308">
        <v>0</v>
      </c>
      <c r="Z93" s="308">
        <v>0</v>
      </c>
      <c r="AA93" s="308">
        <v>0</v>
      </c>
      <c r="AB93" s="308">
        <v>0</v>
      </c>
      <c r="AC93" s="308">
        <v>0</v>
      </c>
      <c r="AD93" s="308">
        <v>0</v>
      </c>
      <c r="AE93" s="308">
        <v>0</v>
      </c>
      <c r="AF93" s="308">
        <v>0</v>
      </c>
      <c r="AG93" s="308">
        <v>0</v>
      </c>
      <c r="AH93" s="308">
        <v>0</v>
      </c>
      <c r="AI93" s="308">
        <v>0</v>
      </c>
      <c r="AJ93" s="308">
        <v>0</v>
      </c>
      <c r="AK93" s="308">
        <v>0</v>
      </c>
    </row>
    <row r="94" spans="1:37" ht="17.100000000000001" customHeight="1">
      <c r="A94" s="275">
        <f>ROWS($A$24:A94)</f>
        <v>71</v>
      </c>
      <c r="B94" s="297" t="s">
        <v>8353</v>
      </c>
      <c r="G94" s="274" t="str">
        <f>'Home Int'!$O$15</f>
        <v>Perorangan (Non Wiraswasta)</v>
      </c>
      <c r="H94" s="307" t="str">
        <f>'Home Int'!$O$19</f>
        <v>Pasangan Bekerja dan memiliki penghasilan</v>
      </c>
      <c r="I94" s="308">
        <v>0</v>
      </c>
      <c r="J94" s="308">
        <v>0</v>
      </c>
      <c r="K94" s="308">
        <v>0</v>
      </c>
      <c r="L94" s="308">
        <v>0</v>
      </c>
      <c r="M94" s="308">
        <v>0</v>
      </c>
      <c r="N94" s="308">
        <v>0</v>
      </c>
      <c r="O94" s="308">
        <v>0</v>
      </c>
      <c r="P94" s="308">
        <v>0</v>
      </c>
      <c r="Q94" s="308">
        <v>0</v>
      </c>
      <c r="R94" s="308">
        <v>0</v>
      </c>
      <c r="S94" s="308">
        <v>0</v>
      </c>
      <c r="T94" s="308">
        <v>0</v>
      </c>
      <c r="U94" s="308">
        <v>0</v>
      </c>
      <c r="V94" s="308">
        <v>0</v>
      </c>
      <c r="W94" s="275">
        <f>ROWS($W$24:W94)</f>
        <v>71</v>
      </c>
      <c r="X94" s="308">
        <v>0</v>
      </c>
      <c r="Y94" s="308">
        <v>0</v>
      </c>
      <c r="Z94" s="308">
        <v>0</v>
      </c>
      <c r="AA94" s="308">
        <v>0</v>
      </c>
      <c r="AB94" s="308">
        <v>0</v>
      </c>
      <c r="AC94" s="308">
        <v>0</v>
      </c>
      <c r="AD94" s="308">
        <v>0</v>
      </c>
      <c r="AE94" s="308">
        <v>0</v>
      </c>
      <c r="AF94" s="308">
        <v>0</v>
      </c>
      <c r="AG94" s="308">
        <v>0</v>
      </c>
      <c r="AH94" s="308">
        <v>0</v>
      </c>
      <c r="AI94" s="308">
        <v>0</v>
      </c>
      <c r="AJ94" s="308">
        <v>0</v>
      </c>
      <c r="AK94" s="308">
        <v>0</v>
      </c>
    </row>
    <row r="95" spans="1:37" ht="17.100000000000001" customHeight="1">
      <c r="A95" s="275">
        <f>ROWS($A$24:A95)</f>
        <v>72</v>
      </c>
      <c r="B95" s="297" t="s">
        <v>8354</v>
      </c>
      <c r="G95" s="274" t="str">
        <f>'Home Int'!$O$15</f>
        <v>Perorangan (Non Wiraswasta)</v>
      </c>
      <c r="H95" s="307" t="str">
        <f>'Home Int'!$O$19</f>
        <v>Pasangan Bekerja dan memiliki penghasilan</v>
      </c>
      <c r="I95" s="308">
        <v>0</v>
      </c>
      <c r="J95" s="308">
        <v>0</v>
      </c>
      <c r="K95" s="308">
        <v>0</v>
      </c>
      <c r="L95" s="308">
        <v>0</v>
      </c>
      <c r="M95" s="308">
        <v>0</v>
      </c>
      <c r="N95" s="308">
        <v>0</v>
      </c>
      <c r="O95" s="308">
        <v>0</v>
      </c>
      <c r="P95" s="308">
        <v>0</v>
      </c>
      <c r="Q95" s="308">
        <v>0</v>
      </c>
      <c r="R95" s="308">
        <v>0</v>
      </c>
      <c r="S95" s="308">
        <v>0</v>
      </c>
      <c r="T95" s="308">
        <v>0</v>
      </c>
      <c r="U95" s="308">
        <v>0</v>
      </c>
      <c r="V95" s="308">
        <v>0</v>
      </c>
      <c r="W95" s="275">
        <f>ROWS($W$24:W95)</f>
        <v>72</v>
      </c>
      <c r="X95" s="308">
        <v>0</v>
      </c>
      <c r="Y95" s="308">
        <v>0</v>
      </c>
      <c r="Z95" s="308">
        <v>0</v>
      </c>
      <c r="AA95" s="308">
        <v>0</v>
      </c>
      <c r="AB95" s="308">
        <v>0</v>
      </c>
      <c r="AC95" s="308">
        <v>0</v>
      </c>
      <c r="AD95" s="308">
        <v>0</v>
      </c>
      <c r="AE95" s="308">
        <v>0</v>
      </c>
      <c r="AF95" s="308">
        <v>0</v>
      </c>
      <c r="AG95" s="308">
        <v>0</v>
      </c>
      <c r="AH95" s="308">
        <v>0</v>
      </c>
      <c r="AI95" s="308">
        <v>0</v>
      </c>
      <c r="AJ95" s="308">
        <v>0</v>
      </c>
      <c r="AK95" s="308">
        <v>0</v>
      </c>
    </row>
    <row r="96" spans="1:37" ht="17.100000000000001" customHeight="1">
      <c r="A96" s="275">
        <f>ROWS($A$24:A96)</f>
        <v>73</v>
      </c>
      <c r="B96" s="297" t="s">
        <v>8355</v>
      </c>
      <c r="G96" s="274" t="str">
        <f>'Home Int'!$O$15</f>
        <v>Perorangan (Non Wiraswasta)</v>
      </c>
      <c r="H96" s="307" t="str">
        <f>'Home Int'!$O$19</f>
        <v>Pasangan Bekerja dan memiliki penghasilan</v>
      </c>
      <c r="I96" s="308">
        <v>0</v>
      </c>
      <c r="J96" s="308">
        <v>0</v>
      </c>
      <c r="K96" s="308">
        <v>0</v>
      </c>
      <c r="L96" s="308">
        <v>0</v>
      </c>
      <c r="M96" s="308">
        <v>0</v>
      </c>
      <c r="N96" s="308">
        <v>0</v>
      </c>
      <c r="O96" s="308">
        <v>0</v>
      </c>
      <c r="P96" s="308">
        <v>0</v>
      </c>
      <c r="Q96" s="308">
        <v>0</v>
      </c>
      <c r="R96" s="308">
        <v>0</v>
      </c>
      <c r="S96" s="308">
        <v>0</v>
      </c>
      <c r="T96" s="308">
        <v>0</v>
      </c>
      <c r="U96" s="308">
        <v>0</v>
      </c>
      <c r="V96" s="308">
        <v>0</v>
      </c>
      <c r="W96" s="275">
        <f>ROWS($W$24:W96)</f>
        <v>73</v>
      </c>
      <c r="X96" s="308">
        <v>0</v>
      </c>
      <c r="Y96" s="308">
        <v>0</v>
      </c>
      <c r="Z96" s="308">
        <v>0</v>
      </c>
      <c r="AA96" s="308">
        <v>0</v>
      </c>
      <c r="AB96" s="308">
        <v>0</v>
      </c>
      <c r="AC96" s="308">
        <v>0</v>
      </c>
      <c r="AD96" s="308">
        <v>0</v>
      </c>
      <c r="AE96" s="308">
        <v>0</v>
      </c>
      <c r="AF96" s="308">
        <v>0</v>
      </c>
      <c r="AG96" s="308">
        <v>0</v>
      </c>
      <c r="AH96" s="308">
        <v>0</v>
      </c>
      <c r="AI96" s="308">
        <v>0</v>
      </c>
      <c r="AJ96" s="308">
        <v>0</v>
      </c>
      <c r="AK96" s="308">
        <v>0</v>
      </c>
    </row>
    <row r="97" spans="1:37" ht="17.100000000000001" customHeight="1">
      <c r="A97" s="275">
        <f>ROWS($A$24:A97)</f>
        <v>74</v>
      </c>
      <c r="B97" s="297" t="s">
        <v>8356</v>
      </c>
      <c r="G97" s="274" t="str">
        <f>'Home Int'!$O$15</f>
        <v>Perorangan (Non Wiraswasta)</v>
      </c>
      <c r="H97" s="307" t="str">
        <f>'Home Int'!$O$19</f>
        <v>Pasangan Bekerja dan memiliki penghasilan</v>
      </c>
      <c r="I97" s="308">
        <v>0</v>
      </c>
      <c r="J97" s="308">
        <v>0</v>
      </c>
      <c r="K97" s="308">
        <v>0</v>
      </c>
      <c r="L97" s="308">
        <v>0</v>
      </c>
      <c r="M97" s="308">
        <v>0</v>
      </c>
      <c r="N97" s="308">
        <v>0</v>
      </c>
      <c r="O97" s="308">
        <v>0</v>
      </c>
      <c r="P97" s="308">
        <v>0</v>
      </c>
      <c r="Q97" s="308">
        <v>0</v>
      </c>
      <c r="R97" s="308">
        <v>0</v>
      </c>
      <c r="S97" s="308">
        <v>0</v>
      </c>
      <c r="T97" s="308">
        <v>0</v>
      </c>
      <c r="U97" s="308">
        <v>0</v>
      </c>
      <c r="V97" s="308">
        <v>0</v>
      </c>
      <c r="W97" s="275">
        <f>ROWS($W$24:W97)</f>
        <v>74</v>
      </c>
      <c r="X97" s="308">
        <v>0</v>
      </c>
      <c r="Y97" s="308">
        <v>0</v>
      </c>
      <c r="Z97" s="308">
        <v>0</v>
      </c>
      <c r="AA97" s="308">
        <v>0</v>
      </c>
      <c r="AB97" s="308">
        <v>0</v>
      </c>
      <c r="AC97" s="308">
        <v>0</v>
      </c>
      <c r="AD97" s="308">
        <v>0</v>
      </c>
      <c r="AE97" s="308">
        <v>0</v>
      </c>
      <c r="AF97" s="308">
        <v>0</v>
      </c>
      <c r="AG97" s="308">
        <v>0</v>
      </c>
      <c r="AH97" s="308">
        <v>0</v>
      </c>
      <c r="AI97" s="308">
        <v>0</v>
      </c>
      <c r="AJ97" s="308">
        <v>0</v>
      </c>
      <c r="AK97" s="308">
        <v>0</v>
      </c>
    </row>
    <row r="98" spans="1:37" ht="17.100000000000001" customHeight="1">
      <c r="A98" s="275">
        <f>ROWS($A$24:A98)</f>
        <v>75</v>
      </c>
      <c r="B98" s="297" t="s">
        <v>8357</v>
      </c>
      <c r="G98" s="274" t="str">
        <f>'Home Int'!$O$15</f>
        <v>Perorangan (Non Wiraswasta)</v>
      </c>
      <c r="H98" s="307" t="str">
        <f>'Home Int'!$O$19</f>
        <v>Pasangan Bekerja dan memiliki penghasilan</v>
      </c>
      <c r="I98" s="308">
        <v>0</v>
      </c>
      <c r="J98" s="308">
        <v>0</v>
      </c>
      <c r="K98" s="308">
        <v>0</v>
      </c>
      <c r="L98" s="308">
        <v>0</v>
      </c>
      <c r="M98" s="308">
        <v>0</v>
      </c>
      <c r="N98" s="308">
        <v>0</v>
      </c>
      <c r="O98" s="308">
        <v>0</v>
      </c>
      <c r="P98" s="308">
        <v>0</v>
      </c>
      <c r="Q98" s="308">
        <v>0</v>
      </c>
      <c r="R98" s="308">
        <v>0</v>
      </c>
      <c r="S98" s="308">
        <v>0</v>
      </c>
      <c r="T98" s="308">
        <v>0</v>
      </c>
      <c r="U98" s="308">
        <v>0</v>
      </c>
      <c r="V98" s="308">
        <v>0</v>
      </c>
      <c r="W98" s="275">
        <f>ROWS($W$24:W98)</f>
        <v>75</v>
      </c>
      <c r="X98" s="308">
        <v>0</v>
      </c>
      <c r="Y98" s="308">
        <v>0</v>
      </c>
      <c r="Z98" s="308">
        <v>0</v>
      </c>
      <c r="AA98" s="308">
        <v>0</v>
      </c>
      <c r="AB98" s="308">
        <v>0</v>
      </c>
      <c r="AC98" s="308">
        <v>0</v>
      </c>
      <c r="AD98" s="308">
        <v>0</v>
      </c>
      <c r="AE98" s="308">
        <v>0</v>
      </c>
      <c r="AF98" s="308">
        <v>0</v>
      </c>
      <c r="AG98" s="308">
        <v>0</v>
      </c>
      <c r="AH98" s="308">
        <v>0</v>
      </c>
      <c r="AI98" s="308">
        <v>0</v>
      </c>
      <c r="AJ98" s="308">
        <v>0</v>
      </c>
      <c r="AK98" s="308">
        <v>0</v>
      </c>
    </row>
    <row r="99" spans="1:37" ht="17.100000000000001" customHeight="1">
      <c r="A99" s="275">
        <f>ROWS($A$24:A99)</f>
        <v>76</v>
      </c>
      <c r="B99" s="297" t="s">
        <v>8358</v>
      </c>
      <c r="G99" s="274" t="str">
        <f>'Home Int'!$O$15</f>
        <v>Perorangan (Non Wiraswasta)</v>
      </c>
      <c r="H99" s="307" t="str">
        <f>'Home Int'!$O$19</f>
        <v>Pasangan Bekerja dan memiliki penghasilan</v>
      </c>
      <c r="I99" s="308">
        <v>0</v>
      </c>
      <c r="J99" s="308">
        <v>0</v>
      </c>
      <c r="K99" s="308">
        <v>0</v>
      </c>
      <c r="L99" s="308">
        <v>0</v>
      </c>
      <c r="M99" s="308">
        <v>0</v>
      </c>
      <c r="N99" s="308">
        <v>0</v>
      </c>
      <c r="O99" s="308">
        <v>0</v>
      </c>
      <c r="P99" s="308">
        <v>0</v>
      </c>
      <c r="Q99" s="308">
        <v>0</v>
      </c>
      <c r="R99" s="308">
        <v>0</v>
      </c>
      <c r="S99" s="308">
        <v>0</v>
      </c>
      <c r="T99" s="308">
        <v>0</v>
      </c>
      <c r="U99" s="308">
        <v>0</v>
      </c>
      <c r="V99" s="308">
        <v>0</v>
      </c>
      <c r="W99" s="275">
        <f>ROWS($W$24:W99)</f>
        <v>76</v>
      </c>
      <c r="X99" s="308">
        <v>0</v>
      </c>
      <c r="Y99" s="308">
        <v>0</v>
      </c>
      <c r="Z99" s="308">
        <v>0</v>
      </c>
      <c r="AA99" s="308">
        <v>0</v>
      </c>
      <c r="AB99" s="308">
        <v>0</v>
      </c>
      <c r="AC99" s="308">
        <v>0</v>
      </c>
      <c r="AD99" s="308">
        <v>0</v>
      </c>
      <c r="AE99" s="308">
        <v>0</v>
      </c>
      <c r="AF99" s="308">
        <v>0</v>
      </c>
      <c r="AG99" s="308">
        <v>0</v>
      </c>
      <c r="AH99" s="308">
        <v>0</v>
      </c>
      <c r="AI99" s="308">
        <v>0</v>
      </c>
      <c r="AJ99" s="308">
        <v>0</v>
      </c>
      <c r="AK99" s="308">
        <v>0</v>
      </c>
    </row>
    <row r="100" spans="1:37" ht="17.100000000000001" customHeight="1">
      <c r="A100" s="275">
        <f>ROWS($A$24:A100)</f>
        <v>77</v>
      </c>
      <c r="B100" s="297" t="s">
        <v>8359</v>
      </c>
      <c r="G100" s="274" t="str">
        <f>'Home Int'!$O$15</f>
        <v>Perorangan (Non Wiraswasta)</v>
      </c>
      <c r="H100" s="307" t="str">
        <f>'Home Int'!$O$19</f>
        <v>Pasangan Bekerja dan memiliki penghasilan</v>
      </c>
      <c r="I100" s="308">
        <v>0</v>
      </c>
      <c r="J100" s="308">
        <v>0</v>
      </c>
      <c r="K100" s="308">
        <v>0</v>
      </c>
      <c r="L100" s="308">
        <v>0</v>
      </c>
      <c r="M100" s="308">
        <v>0</v>
      </c>
      <c r="N100" s="308">
        <v>0</v>
      </c>
      <c r="O100" s="308">
        <v>0</v>
      </c>
      <c r="P100" s="308">
        <v>0</v>
      </c>
      <c r="Q100" s="308">
        <v>0</v>
      </c>
      <c r="R100" s="308">
        <v>0</v>
      </c>
      <c r="S100" s="308">
        <v>0</v>
      </c>
      <c r="T100" s="308">
        <v>0</v>
      </c>
      <c r="U100" s="308">
        <v>0</v>
      </c>
      <c r="V100" s="308">
        <v>0</v>
      </c>
      <c r="W100" s="275">
        <f>ROWS($W$24:W100)</f>
        <v>77</v>
      </c>
      <c r="X100" s="308">
        <v>0</v>
      </c>
      <c r="Y100" s="308">
        <v>0</v>
      </c>
      <c r="Z100" s="308">
        <v>0</v>
      </c>
      <c r="AA100" s="308">
        <v>0</v>
      </c>
      <c r="AB100" s="308">
        <v>0</v>
      </c>
      <c r="AC100" s="308">
        <v>0</v>
      </c>
      <c r="AD100" s="308">
        <v>0</v>
      </c>
      <c r="AE100" s="308">
        <v>0</v>
      </c>
      <c r="AF100" s="308">
        <v>0</v>
      </c>
      <c r="AG100" s="308">
        <v>0</v>
      </c>
      <c r="AH100" s="308">
        <v>0</v>
      </c>
      <c r="AI100" s="308">
        <v>0</v>
      </c>
      <c r="AJ100" s="308">
        <v>0</v>
      </c>
      <c r="AK100" s="308">
        <v>0</v>
      </c>
    </row>
    <row r="101" spans="1:37" ht="17.100000000000001" customHeight="1">
      <c r="A101" s="275">
        <f>ROWS($A$24:A101)</f>
        <v>78</v>
      </c>
      <c r="B101" s="297" t="s">
        <v>8360</v>
      </c>
      <c r="G101" s="274" t="str">
        <f>'Home Int'!$O$15</f>
        <v>Perorangan (Non Wiraswasta)</v>
      </c>
      <c r="H101" s="307" t="str">
        <f>'Home Int'!$O$19</f>
        <v>Pasangan Bekerja dan memiliki penghasilan</v>
      </c>
      <c r="I101" s="308">
        <v>0</v>
      </c>
      <c r="J101" s="308">
        <v>0</v>
      </c>
      <c r="K101" s="308">
        <v>0</v>
      </c>
      <c r="L101" s="308">
        <v>0</v>
      </c>
      <c r="M101" s="308">
        <v>0</v>
      </c>
      <c r="N101" s="308">
        <v>0</v>
      </c>
      <c r="O101" s="308">
        <v>0</v>
      </c>
      <c r="P101" s="308">
        <v>0</v>
      </c>
      <c r="Q101" s="308">
        <v>0</v>
      </c>
      <c r="R101" s="308">
        <v>0</v>
      </c>
      <c r="S101" s="308">
        <v>0</v>
      </c>
      <c r="T101" s="308">
        <v>0</v>
      </c>
      <c r="U101" s="308">
        <v>0</v>
      </c>
      <c r="V101" s="308">
        <v>0</v>
      </c>
      <c r="W101" s="275">
        <f>ROWS($W$24:W101)</f>
        <v>78</v>
      </c>
      <c r="X101" s="308">
        <v>0</v>
      </c>
      <c r="Y101" s="308">
        <v>0</v>
      </c>
      <c r="Z101" s="308">
        <v>0</v>
      </c>
      <c r="AA101" s="308">
        <v>0</v>
      </c>
      <c r="AB101" s="308">
        <v>0</v>
      </c>
      <c r="AC101" s="308">
        <v>0</v>
      </c>
      <c r="AD101" s="308">
        <v>0</v>
      </c>
      <c r="AE101" s="308">
        <v>0</v>
      </c>
      <c r="AF101" s="308">
        <v>0</v>
      </c>
      <c r="AG101" s="308">
        <v>0</v>
      </c>
      <c r="AH101" s="308">
        <v>0</v>
      </c>
      <c r="AI101" s="308">
        <v>0</v>
      </c>
      <c r="AJ101" s="308">
        <v>0</v>
      </c>
      <c r="AK101" s="308">
        <v>0</v>
      </c>
    </row>
    <row r="102" spans="1:37" ht="17.100000000000001" customHeight="1">
      <c r="A102" s="275">
        <f>ROWS($A$24:A102)</f>
        <v>79</v>
      </c>
      <c r="B102" s="297" t="s">
        <v>8361</v>
      </c>
      <c r="G102" s="274" t="str">
        <f>'Home Int'!$O$15</f>
        <v>Perorangan (Non Wiraswasta)</v>
      </c>
      <c r="H102" s="307" t="str">
        <f>'Home Int'!$O$19</f>
        <v>Pasangan Bekerja dan memiliki penghasilan</v>
      </c>
      <c r="I102" s="308">
        <v>0</v>
      </c>
      <c r="J102" s="308">
        <v>0</v>
      </c>
      <c r="K102" s="308">
        <v>0</v>
      </c>
      <c r="L102" s="308">
        <v>0</v>
      </c>
      <c r="M102" s="308">
        <v>0</v>
      </c>
      <c r="N102" s="308">
        <v>0</v>
      </c>
      <c r="O102" s="308">
        <v>0</v>
      </c>
      <c r="P102" s="308">
        <v>0</v>
      </c>
      <c r="Q102" s="308">
        <v>0</v>
      </c>
      <c r="R102" s="308">
        <v>0</v>
      </c>
      <c r="S102" s="308">
        <v>0</v>
      </c>
      <c r="T102" s="308">
        <v>0</v>
      </c>
      <c r="U102" s="308">
        <v>0</v>
      </c>
      <c r="V102" s="308">
        <v>0</v>
      </c>
      <c r="W102" s="275">
        <f>ROWS($W$24:W102)</f>
        <v>79</v>
      </c>
      <c r="X102" s="308">
        <v>0</v>
      </c>
      <c r="Y102" s="308">
        <v>0</v>
      </c>
      <c r="Z102" s="308">
        <v>0</v>
      </c>
      <c r="AA102" s="308">
        <v>0</v>
      </c>
      <c r="AB102" s="308">
        <v>0</v>
      </c>
      <c r="AC102" s="308">
        <v>0</v>
      </c>
      <c r="AD102" s="308">
        <v>0</v>
      </c>
      <c r="AE102" s="308">
        <v>0</v>
      </c>
      <c r="AF102" s="308">
        <v>0</v>
      </c>
      <c r="AG102" s="308">
        <v>0</v>
      </c>
      <c r="AH102" s="308">
        <v>0</v>
      </c>
      <c r="AI102" s="308">
        <v>0</v>
      </c>
      <c r="AJ102" s="308">
        <v>0</v>
      </c>
      <c r="AK102" s="308">
        <v>0</v>
      </c>
    </row>
    <row r="103" spans="1:37" ht="17.100000000000001" customHeight="1">
      <c r="A103" s="275">
        <f>ROWS($A$24:A103)</f>
        <v>80</v>
      </c>
      <c r="B103" s="297" t="s">
        <v>8362</v>
      </c>
      <c r="G103" s="274" t="str">
        <f>'Home Int'!$O$15</f>
        <v>Perorangan (Non Wiraswasta)</v>
      </c>
      <c r="H103" s="307" t="str">
        <f>'Home Int'!$O$19</f>
        <v>Pasangan Bekerja dan memiliki penghasilan</v>
      </c>
      <c r="I103" s="308">
        <v>0</v>
      </c>
      <c r="J103" s="308">
        <v>0</v>
      </c>
      <c r="K103" s="308">
        <v>0</v>
      </c>
      <c r="L103" s="308">
        <v>0</v>
      </c>
      <c r="M103" s="308">
        <v>0</v>
      </c>
      <c r="N103" s="308">
        <v>0</v>
      </c>
      <c r="O103" s="308">
        <v>0</v>
      </c>
      <c r="P103" s="308">
        <v>0</v>
      </c>
      <c r="Q103" s="308">
        <v>0</v>
      </c>
      <c r="R103" s="308">
        <v>0</v>
      </c>
      <c r="S103" s="308">
        <v>0</v>
      </c>
      <c r="T103" s="308">
        <v>0</v>
      </c>
      <c r="U103" s="308">
        <v>0</v>
      </c>
      <c r="V103" s="308">
        <v>0</v>
      </c>
      <c r="W103" s="275">
        <f>ROWS($W$24:W103)</f>
        <v>80</v>
      </c>
      <c r="X103" s="308">
        <v>0</v>
      </c>
      <c r="Y103" s="308">
        <v>0</v>
      </c>
      <c r="Z103" s="308">
        <v>0</v>
      </c>
      <c r="AA103" s="308">
        <v>0</v>
      </c>
      <c r="AB103" s="308">
        <v>0</v>
      </c>
      <c r="AC103" s="308">
        <v>0</v>
      </c>
      <c r="AD103" s="308">
        <v>0</v>
      </c>
      <c r="AE103" s="308">
        <v>0</v>
      </c>
      <c r="AF103" s="308">
        <v>0</v>
      </c>
      <c r="AG103" s="308">
        <v>0</v>
      </c>
      <c r="AH103" s="308">
        <v>0</v>
      </c>
      <c r="AI103" s="308">
        <v>0</v>
      </c>
      <c r="AJ103" s="308">
        <v>0</v>
      </c>
      <c r="AK103" s="308">
        <v>0</v>
      </c>
    </row>
    <row r="104" spans="1:37" ht="17.100000000000001" customHeight="1">
      <c r="A104" s="275">
        <f>ROWS($A$24:A104)</f>
        <v>81</v>
      </c>
      <c r="B104" s="297" t="s">
        <v>8363</v>
      </c>
      <c r="G104" s="274" t="str">
        <f>'Home Int'!$O$15</f>
        <v>Perorangan (Non Wiraswasta)</v>
      </c>
      <c r="H104" s="307" t="str">
        <f>'Home Int'!$O$19</f>
        <v>Pasangan Bekerja dan memiliki penghasilan</v>
      </c>
      <c r="I104" s="308">
        <v>0</v>
      </c>
      <c r="J104" s="308">
        <v>0</v>
      </c>
      <c r="K104" s="308">
        <v>0</v>
      </c>
      <c r="L104" s="308">
        <v>0</v>
      </c>
      <c r="M104" s="308">
        <v>0</v>
      </c>
      <c r="N104" s="308">
        <v>0</v>
      </c>
      <c r="O104" s="308">
        <v>0</v>
      </c>
      <c r="P104" s="308">
        <v>0</v>
      </c>
      <c r="Q104" s="308">
        <v>0</v>
      </c>
      <c r="R104" s="308">
        <v>0</v>
      </c>
      <c r="S104" s="308">
        <v>0</v>
      </c>
      <c r="T104" s="308">
        <v>0</v>
      </c>
      <c r="U104" s="308">
        <v>0</v>
      </c>
      <c r="V104" s="308">
        <v>0</v>
      </c>
      <c r="W104" s="275">
        <f>ROWS($W$24:W104)</f>
        <v>81</v>
      </c>
      <c r="X104" s="308">
        <v>0</v>
      </c>
      <c r="Y104" s="308">
        <v>0</v>
      </c>
      <c r="Z104" s="308">
        <v>0</v>
      </c>
      <c r="AA104" s="308">
        <v>0</v>
      </c>
      <c r="AB104" s="308">
        <v>0</v>
      </c>
      <c r="AC104" s="308">
        <v>0</v>
      </c>
      <c r="AD104" s="308">
        <v>0</v>
      </c>
      <c r="AE104" s="308">
        <v>0</v>
      </c>
      <c r="AF104" s="308">
        <v>0</v>
      </c>
      <c r="AG104" s="308">
        <v>0</v>
      </c>
      <c r="AH104" s="308">
        <v>0</v>
      </c>
      <c r="AI104" s="308">
        <v>0</v>
      </c>
      <c r="AJ104" s="308">
        <v>0</v>
      </c>
      <c r="AK104" s="308">
        <v>0</v>
      </c>
    </row>
    <row r="105" spans="1:37" ht="17.100000000000001" customHeight="1">
      <c r="A105" s="275">
        <f>ROWS($A$24:A105)</f>
        <v>82</v>
      </c>
      <c r="B105" s="297" t="s">
        <v>8364</v>
      </c>
      <c r="G105" s="274" t="str">
        <f>'Home Int'!$O$15</f>
        <v>Perorangan (Non Wiraswasta)</v>
      </c>
      <c r="H105" s="307" t="str">
        <f>'Home Int'!$O$19</f>
        <v>Pasangan Bekerja dan memiliki penghasilan</v>
      </c>
      <c r="I105" s="308">
        <v>0</v>
      </c>
      <c r="J105" s="308">
        <v>0</v>
      </c>
      <c r="K105" s="308">
        <v>0</v>
      </c>
      <c r="L105" s="308">
        <v>0</v>
      </c>
      <c r="M105" s="308">
        <v>0</v>
      </c>
      <c r="N105" s="308">
        <v>0</v>
      </c>
      <c r="O105" s="308">
        <v>0</v>
      </c>
      <c r="P105" s="308">
        <v>0</v>
      </c>
      <c r="Q105" s="308">
        <v>0</v>
      </c>
      <c r="R105" s="308">
        <v>0</v>
      </c>
      <c r="S105" s="308">
        <v>0</v>
      </c>
      <c r="T105" s="308">
        <v>0</v>
      </c>
      <c r="U105" s="308">
        <v>0</v>
      </c>
      <c r="V105" s="308">
        <v>0</v>
      </c>
      <c r="W105" s="275">
        <f>ROWS($W$24:W105)</f>
        <v>82</v>
      </c>
      <c r="X105" s="308">
        <v>0</v>
      </c>
      <c r="Y105" s="308">
        <v>0</v>
      </c>
      <c r="Z105" s="308">
        <v>0</v>
      </c>
      <c r="AA105" s="308">
        <v>0</v>
      </c>
      <c r="AB105" s="308">
        <v>0</v>
      </c>
      <c r="AC105" s="308">
        <v>0</v>
      </c>
      <c r="AD105" s="308">
        <v>0</v>
      </c>
      <c r="AE105" s="308">
        <v>0</v>
      </c>
      <c r="AF105" s="308">
        <v>0</v>
      </c>
      <c r="AG105" s="308">
        <v>0</v>
      </c>
      <c r="AH105" s="308">
        <v>0</v>
      </c>
      <c r="AI105" s="308">
        <v>0</v>
      </c>
      <c r="AJ105" s="308">
        <v>0</v>
      </c>
      <c r="AK105" s="308">
        <v>0</v>
      </c>
    </row>
    <row r="106" spans="1:37" ht="17.100000000000001" customHeight="1">
      <c r="A106" s="275">
        <f>ROWS($A$24:A106)</f>
        <v>83</v>
      </c>
      <c r="B106" s="297" t="s">
        <v>8365</v>
      </c>
      <c r="G106" s="274" t="str">
        <f>'Home Int'!$O$15</f>
        <v>Perorangan (Non Wiraswasta)</v>
      </c>
      <c r="H106" s="307" t="str">
        <f>'Home Int'!$O$19</f>
        <v>Pasangan Bekerja dan memiliki penghasilan</v>
      </c>
      <c r="I106" s="308">
        <v>0</v>
      </c>
      <c r="J106" s="308">
        <v>0</v>
      </c>
      <c r="K106" s="308">
        <v>0</v>
      </c>
      <c r="L106" s="308">
        <v>0</v>
      </c>
      <c r="M106" s="308">
        <v>0</v>
      </c>
      <c r="N106" s="308">
        <v>0</v>
      </c>
      <c r="O106" s="308">
        <v>0</v>
      </c>
      <c r="P106" s="308">
        <v>0</v>
      </c>
      <c r="Q106" s="308">
        <v>0</v>
      </c>
      <c r="R106" s="308">
        <v>0</v>
      </c>
      <c r="S106" s="308">
        <v>0</v>
      </c>
      <c r="T106" s="308">
        <v>0</v>
      </c>
      <c r="U106" s="308">
        <v>0</v>
      </c>
      <c r="V106" s="308">
        <v>0</v>
      </c>
      <c r="W106" s="275">
        <f>ROWS($W$24:W106)</f>
        <v>83</v>
      </c>
      <c r="X106" s="308">
        <v>0</v>
      </c>
      <c r="Y106" s="308">
        <v>0</v>
      </c>
      <c r="Z106" s="308">
        <v>0</v>
      </c>
      <c r="AA106" s="308">
        <v>0</v>
      </c>
      <c r="AB106" s="308">
        <v>0</v>
      </c>
      <c r="AC106" s="308">
        <v>0</v>
      </c>
      <c r="AD106" s="308">
        <v>0</v>
      </c>
      <c r="AE106" s="308">
        <v>0</v>
      </c>
      <c r="AF106" s="308">
        <v>0</v>
      </c>
      <c r="AG106" s="308">
        <v>0</v>
      </c>
      <c r="AH106" s="308">
        <v>0</v>
      </c>
      <c r="AI106" s="308">
        <v>0</v>
      </c>
      <c r="AJ106" s="308">
        <v>0</v>
      </c>
      <c r="AK106" s="308">
        <v>0</v>
      </c>
    </row>
    <row r="107" spans="1:37" ht="17.100000000000001" customHeight="1">
      <c r="A107" s="275">
        <f>ROWS($A$24:A107)</f>
        <v>84</v>
      </c>
      <c r="B107" s="297" t="s">
        <v>8366</v>
      </c>
      <c r="G107" s="274" t="str">
        <f>'Home Int'!$O$15</f>
        <v>Perorangan (Non Wiraswasta)</v>
      </c>
      <c r="H107" s="307" t="str">
        <f>'Home Int'!$O$19</f>
        <v>Pasangan Bekerja dan memiliki penghasilan</v>
      </c>
      <c r="I107" s="308">
        <v>0</v>
      </c>
      <c r="J107" s="308">
        <v>0</v>
      </c>
      <c r="K107" s="308">
        <v>0</v>
      </c>
      <c r="L107" s="308">
        <v>0</v>
      </c>
      <c r="M107" s="308">
        <v>0</v>
      </c>
      <c r="N107" s="308">
        <v>0</v>
      </c>
      <c r="O107" s="308">
        <v>0</v>
      </c>
      <c r="P107" s="308">
        <v>0</v>
      </c>
      <c r="Q107" s="308">
        <v>0</v>
      </c>
      <c r="R107" s="308">
        <v>0</v>
      </c>
      <c r="S107" s="308">
        <v>0</v>
      </c>
      <c r="T107" s="308">
        <v>0</v>
      </c>
      <c r="U107" s="308">
        <v>0</v>
      </c>
      <c r="V107" s="308">
        <v>0</v>
      </c>
      <c r="W107" s="275">
        <f>ROWS($W$24:W107)</f>
        <v>84</v>
      </c>
      <c r="X107" s="308">
        <v>0</v>
      </c>
      <c r="Y107" s="308">
        <v>0</v>
      </c>
      <c r="Z107" s="308">
        <v>0</v>
      </c>
      <c r="AA107" s="308">
        <v>0</v>
      </c>
      <c r="AB107" s="308">
        <v>0</v>
      </c>
      <c r="AC107" s="308">
        <v>0</v>
      </c>
      <c r="AD107" s="308">
        <v>0</v>
      </c>
      <c r="AE107" s="308">
        <v>0</v>
      </c>
      <c r="AF107" s="308">
        <v>0</v>
      </c>
      <c r="AG107" s="308">
        <v>0</v>
      </c>
      <c r="AH107" s="308">
        <v>0</v>
      </c>
      <c r="AI107" s="308">
        <v>0</v>
      </c>
      <c r="AJ107" s="308">
        <v>0</v>
      </c>
      <c r="AK107" s="308">
        <v>0</v>
      </c>
    </row>
    <row r="108" spans="1:37" ht="17.100000000000001" customHeight="1">
      <c r="A108" s="275">
        <f>ROWS($A$24:A108)</f>
        <v>85</v>
      </c>
      <c r="B108" s="297" t="s">
        <v>8367</v>
      </c>
      <c r="G108" s="274" t="str">
        <f>'Home Int'!$O$15</f>
        <v>Perorangan (Non Wiraswasta)</v>
      </c>
      <c r="H108" s="307" t="str">
        <f>'Home Int'!$O$19</f>
        <v>Pasangan Bekerja dan memiliki penghasilan</v>
      </c>
      <c r="I108" s="308">
        <v>0</v>
      </c>
      <c r="J108" s="308">
        <v>0</v>
      </c>
      <c r="K108" s="308">
        <v>0</v>
      </c>
      <c r="L108" s="308">
        <v>0</v>
      </c>
      <c r="M108" s="308">
        <v>0</v>
      </c>
      <c r="N108" s="308">
        <v>0</v>
      </c>
      <c r="O108" s="308">
        <v>0</v>
      </c>
      <c r="P108" s="308">
        <v>0</v>
      </c>
      <c r="Q108" s="308">
        <v>0</v>
      </c>
      <c r="R108" s="308">
        <v>0</v>
      </c>
      <c r="S108" s="308">
        <v>0</v>
      </c>
      <c r="T108" s="308">
        <v>0</v>
      </c>
      <c r="U108" s="308">
        <v>0</v>
      </c>
      <c r="V108" s="308">
        <v>0</v>
      </c>
      <c r="W108" s="275">
        <f>ROWS($W$24:W108)</f>
        <v>85</v>
      </c>
      <c r="X108" s="308">
        <v>0</v>
      </c>
      <c r="Y108" s="308">
        <v>0</v>
      </c>
      <c r="Z108" s="308">
        <v>0</v>
      </c>
      <c r="AA108" s="308">
        <v>0</v>
      </c>
      <c r="AB108" s="308">
        <v>0</v>
      </c>
      <c r="AC108" s="308">
        <v>0</v>
      </c>
      <c r="AD108" s="308">
        <v>0</v>
      </c>
      <c r="AE108" s="308">
        <v>0</v>
      </c>
      <c r="AF108" s="308">
        <v>0</v>
      </c>
      <c r="AG108" s="308">
        <v>0</v>
      </c>
      <c r="AH108" s="308">
        <v>0</v>
      </c>
      <c r="AI108" s="308">
        <v>0</v>
      </c>
      <c r="AJ108" s="308">
        <v>0</v>
      </c>
      <c r="AK108" s="308">
        <v>0</v>
      </c>
    </row>
    <row r="109" spans="1:37" ht="17.100000000000001" customHeight="1">
      <c r="A109" s="275">
        <f>ROWS($A$24:A109)</f>
        <v>86</v>
      </c>
      <c r="B109" s="297" t="s">
        <v>8368</v>
      </c>
      <c r="G109" s="274" t="str">
        <f>'Home Int'!$O$15</f>
        <v>Perorangan (Non Wiraswasta)</v>
      </c>
      <c r="H109" s="307" t="str">
        <f>'Home Int'!$O$19</f>
        <v>Pasangan Bekerja dan memiliki penghasilan</v>
      </c>
      <c r="I109" s="308">
        <v>0</v>
      </c>
      <c r="J109" s="308">
        <v>0</v>
      </c>
      <c r="K109" s="308">
        <v>0</v>
      </c>
      <c r="L109" s="308">
        <v>0</v>
      </c>
      <c r="M109" s="308">
        <v>0</v>
      </c>
      <c r="N109" s="308">
        <v>0</v>
      </c>
      <c r="O109" s="308">
        <v>0</v>
      </c>
      <c r="P109" s="308">
        <v>0</v>
      </c>
      <c r="Q109" s="308">
        <v>0</v>
      </c>
      <c r="R109" s="308">
        <v>0</v>
      </c>
      <c r="S109" s="308">
        <v>0</v>
      </c>
      <c r="T109" s="308">
        <v>0</v>
      </c>
      <c r="U109" s="308">
        <v>0</v>
      </c>
      <c r="V109" s="308">
        <v>0</v>
      </c>
      <c r="W109" s="275">
        <f>ROWS($W$24:W109)</f>
        <v>86</v>
      </c>
      <c r="X109" s="308">
        <v>0</v>
      </c>
      <c r="Y109" s="308">
        <v>0</v>
      </c>
      <c r="Z109" s="308">
        <v>0</v>
      </c>
      <c r="AA109" s="308">
        <v>0</v>
      </c>
      <c r="AB109" s="308">
        <v>0</v>
      </c>
      <c r="AC109" s="308">
        <v>0</v>
      </c>
      <c r="AD109" s="308">
        <v>0</v>
      </c>
      <c r="AE109" s="308">
        <v>0</v>
      </c>
      <c r="AF109" s="308">
        <v>0</v>
      </c>
      <c r="AG109" s="308">
        <v>0</v>
      </c>
      <c r="AH109" s="308">
        <v>0</v>
      </c>
      <c r="AI109" s="308">
        <v>0</v>
      </c>
      <c r="AJ109" s="308">
        <v>0</v>
      </c>
      <c r="AK109" s="308">
        <v>0</v>
      </c>
    </row>
    <row r="110" spans="1:37" ht="17.100000000000001" customHeight="1">
      <c r="A110" s="275">
        <f>ROWS($A$24:A110)</f>
        <v>87</v>
      </c>
      <c r="B110" s="297" t="s">
        <v>8369</v>
      </c>
      <c r="G110" s="274" t="str">
        <f>'Home Int'!$O$15</f>
        <v>Perorangan (Non Wiraswasta)</v>
      </c>
      <c r="H110" s="307" t="str">
        <f>'Home Int'!$O$19</f>
        <v>Pasangan Bekerja dan memiliki penghasilan</v>
      </c>
      <c r="I110" s="308">
        <v>0</v>
      </c>
      <c r="J110" s="308">
        <v>0</v>
      </c>
      <c r="K110" s="308">
        <v>0</v>
      </c>
      <c r="L110" s="308">
        <v>0</v>
      </c>
      <c r="M110" s="308">
        <v>0</v>
      </c>
      <c r="N110" s="308">
        <v>0</v>
      </c>
      <c r="O110" s="308">
        <v>0</v>
      </c>
      <c r="P110" s="308">
        <v>0</v>
      </c>
      <c r="Q110" s="308">
        <v>0</v>
      </c>
      <c r="R110" s="308">
        <v>0</v>
      </c>
      <c r="S110" s="308">
        <v>0</v>
      </c>
      <c r="T110" s="308">
        <v>0</v>
      </c>
      <c r="U110" s="308">
        <v>0</v>
      </c>
      <c r="V110" s="308">
        <v>0</v>
      </c>
      <c r="W110" s="275">
        <f>ROWS($W$24:W110)</f>
        <v>87</v>
      </c>
      <c r="X110" s="308">
        <v>0</v>
      </c>
      <c r="Y110" s="308">
        <v>0</v>
      </c>
      <c r="Z110" s="308">
        <v>0</v>
      </c>
      <c r="AA110" s="308">
        <v>0</v>
      </c>
      <c r="AB110" s="308">
        <v>0</v>
      </c>
      <c r="AC110" s="308">
        <v>0</v>
      </c>
      <c r="AD110" s="308">
        <v>0</v>
      </c>
      <c r="AE110" s="308">
        <v>0</v>
      </c>
      <c r="AF110" s="308">
        <v>0</v>
      </c>
      <c r="AG110" s="308">
        <v>0</v>
      </c>
      <c r="AH110" s="308">
        <v>0</v>
      </c>
      <c r="AI110" s="308">
        <v>0</v>
      </c>
      <c r="AJ110" s="308">
        <v>0</v>
      </c>
      <c r="AK110" s="308">
        <v>0</v>
      </c>
    </row>
    <row r="111" spans="1:37" ht="17.100000000000001" customHeight="1">
      <c r="A111" s="275">
        <f>ROWS($A$24:A111)</f>
        <v>88</v>
      </c>
      <c r="B111" s="297" t="s">
        <v>8370</v>
      </c>
      <c r="G111" s="274" t="str">
        <f>'Home Int'!$O$15</f>
        <v>Perorangan (Non Wiraswasta)</v>
      </c>
      <c r="H111" s="307" t="str">
        <f>'Home Int'!$O$19</f>
        <v>Pasangan Bekerja dan memiliki penghasilan</v>
      </c>
      <c r="I111" s="308">
        <v>0</v>
      </c>
      <c r="J111" s="308">
        <v>0</v>
      </c>
      <c r="K111" s="308">
        <v>0</v>
      </c>
      <c r="L111" s="308">
        <v>0</v>
      </c>
      <c r="M111" s="308">
        <v>0</v>
      </c>
      <c r="N111" s="308">
        <v>0</v>
      </c>
      <c r="O111" s="308">
        <v>0</v>
      </c>
      <c r="P111" s="308">
        <v>0</v>
      </c>
      <c r="Q111" s="308">
        <v>0</v>
      </c>
      <c r="R111" s="308">
        <v>0</v>
      </c>
      <c r="S111" s="308">
        <v>0</v>
      </c>
      <c r="T111" s="308">
        <v>0</v>
      </c>
      <c r="U111" s="308">
        <v>0</v>
      </c>
      <c r="V111" s="308">
        <v>0</v>
      </c>
      <c r="W111" s="275">
        <f>ROWS($W$24:W111)</f>
        <v>88</v>
      </c>
      <c r="X111" s="308">
        <v>0</v>
      </c>
      <c r="Y111" s="308">
        <v>0</v>
      </c>
      <c r="Z111" s="308">
        <v>0</v>
      </c>
      <c r="AA111" s="308">
        <v>0</v>
      </c>
      <c r="AB111" s="308">
        <v>0</v>
      </c>
      <c r="AC111" s="308">
        <v>0</v>
      </c>
      <c r="AD111" s="308">
        <v>0</v>
      </c>
      <c r="AE111" s="308">
        <v>0</v>
      </c>
      <c r="AF111" s="308">
        <v>0</v>
      </c>
      <c r="AG111" s="308">
        <v>0</v>
      </c>
      <c r="AH111" s="308">
        <v>0</v>
      </c>
      <c r="AI111" s="308">
        <v>0</v>
      </c>
      <c r="AJ111" s="308">
        <v>0</v>
      </c>
      <c r="AK111" s="308">
        <v>0</v>
      </c>
    </row>
    <row r="112" spans="1:37" ht="17.100000000000001" customHeight="1">
      <c r="A112" s="275">
        <f>ROWS($A$24:A112)</f>
        <v>89</v>
      </c>
      <c r="B112" s="297" t="s">
        <v>8354</v>
      </c>
      <c r="G112" s="274" t="str">
        <f>'Home Int'!$O$15</f>
        <v>Perorangan (Non Wiraswasta)</v>
      </c>
      <c r="H112" s="307" t="str">
        <f>'Home Int'!$O$19</f>
        <v>Pasangan Bekerja dan memiliki penghasilan</v>
      </c>
      <c r="I112" s="308">
        <v>0</v>
      </c>
      <c r="J112" s="308">
        <v>0</v>
      </c>
      <c r="K112" s="308">
        <v>0</v>
      </c>
      <c r="L112" s="308">
        <v>0</v>
      </c>
      <c r="M112" s="308">
        <v>0</v>
      </c>
      <c r="N112" s="308">
        <v>0</v>
      </c>
      <c r="O112" s="308">
        <v>0</v>
      </c>
      <c r="P112" s="308">
        <v>0</v>
      </c>
      <c r="Q112" s="308">
        <v>0</v>
      </c>
      <c r="R112" s="308">
        <v>0</v>
      </c>
      <c r="S112" s="308">
        <v>0</v>
      </c>
      <c r="T112" s="308">
        <v>0</v>
      </c>
      <c r="U112" s="308">
        <v>0</v>
      </c>
      <c r="V112" s="308">
        <v>0</v>
      </c>
      <c r="W112" s="275">
        <f>ROWS($W$24:W112)</f>
        <v>89</v>
      </c>
      <c r="X112" s="308">
        <v>0</v>
      </c>
      <c r="Y112" s="308">
        <v>0</v>
      </c>
      <c r="Z112" s="308">
        <v>0</v>
      </c>
      <c r="AA112" s="308">
        <v>0</v>
      </c>
      <c r="AB112" s="308">
        <v>0</v>
      </c>
      <c r="AC112" s="308">
        <v>0</v>
      </c>
      <c r="AD112" s="308">
        <v>0</v>
      </c>
      <c r="AE112" s="308">
        <v>0</v>
      </c>
      <c r="AF112" s="308">
        <v>0</v>
      </c>
      <c r="AG112" s="308">
        <v>0</v>
      </c>
      <c r="AH112" s="308">
        <v>0</v>
      </c>
      <c r="AI112" s="308">
        <v>0</v>
      </c>
      <c r="AJ112" s="308">
        <v>0</v>
      </c>
      <c r="AK112" s="308">
        <v>0</v>
      </c>
    </row>
    <row r="113" spans="1:37" ht="17.100000000000001" customHeight="1">
      <c r="A113" s="275">
        <f>ROWS($A$24:A113)</f>
        <v>90</v>
      </c>
      <c r="B113" s="297" t="s">
        <v>8371</v>
      </c>
      <c r="G113" s="274" t="str">
        <f>'Home Int'!$O$15</f>
        <v>Perorangan (Non Wiraswasta)</v>
      </c>
      <c r="H113" s="307" t="str">
        <f>'Home Int'!$O$19</f>
        <v>Pasangan Bekerja dan memiliki penghasilan</v>
      </c>
      <c r="I113" s="308">
        <v>0</v>
      </c>
      <c r="J113" s="308">
        <v>0</v>
      </c>
      <c r="K113" s="308">
        <v>0</v>
      </c>
      <c r="L113" s="308">
        <v>0</v>
      </c>
      <c r="M113" s="308">
        <v>0</v>
      </c>
      <c r="N113" s="308">
        <v>0</v>
      </c>
      <c r="O113" s="308">
        <v>0</v>
      </c>
      <c r="P113" s="308">
        <v>0</v>
      </c>
      <c r="Q113" s="308">
        <v>0</v>
      </c>
      <c r="R113" s="308">
        <v>0</v>
      </c>
      <c r="S113" s="308">
        <v>0</v>
      </c>
      <c r="T113" s="308">
        <v>0</v>
      </c>
      <c r="U113" s="308">
        <v>0</v>
      </c>
      <c r="V113" s="308">
        <v>0</v>
      </c>
      <c r="W113" s="275">
        <f>ROWS($W$24:W113)</f>
        <v>90</v>
      </c>
      <c r="X113" s="308">
        <v>0</v>
      </c>
      <c r="Y113" s="308">
        <v>0</v>
      </c>
      <c r="Z113" s="308">
        <v>0</v>
      </c>
      <c r="AA113" s="308">
        <v>0</v>
      </c>
      <c r="AB113" s="308">
        <v>0</v>
      </c>
      <c r="AC113" s="308">
        <v>0</v>
      </c>
      <c r="AD113" s="308">
        <v>0</v>
      </c>
      <c r="AE113" s="308">
        <v>0</v>
      </c>
      <c r="AF113" s="308">
        <v>0</v>
      </c>
      <c r="AG113" s="308">
        <v>0</v>
      </c>
      <c r="AH113" s="308">
        <v>0</v>
      </c>
      <c r="AI113" s="308">
        <v>0</v>
      </c>
      <c r="AJ113" s="308">
        <v>0</v>
      </c>
      <c r="AK113" s="308">
        <v>0</v>
      </c>
    </row>
    <row r="114" spans="1:37" ht="17.100000000000001" customHeight="1">
      <c r="A114" s="275">
        <f>ROWS($A$24:A114)</f>
        <v>91</v>
      </c>
      <c r="B114" s="297" t="s">
        <v>8372</v>
      </c>
      <c r="G114" s="274" t="str">
        <f>'Home Int'!$O$15</f>
        <v>Perorangan (Non Wiraswasta)</v>
      </c>
      <c r="H114" s="307" t="str">
        <f>'Home Int'!$O$19</f>
        <v>Pasangan Bekerja dan memiliki penghasilan</v>
      </c>
      <c r="I114" s="308">
        <v>0</v>
      </c>
      <c r="J114" s="308">
        <v>0</v>
      </c>
      <c r="K114" s="308">
        <v>0</v>
      </c>
      <c r="L114" s="308">
        <v>0</v>
      </c>
      <c r="M114" s="308">
        <v>0</v>
      </c>
      <c r="N114" s="308">
        <v>0</v>
      </c>
      <c r="O114" s="308">
        <v>0</v>
      </c>
      <c r="P114" s="308">
        <v>0</v>
      </c>
      <c r="Q114" s="308">
        <v>0</v>
      </c>
      <c r="R114" s="308">
        <v>0</v>
      </c>
      <c r="S114" s="308">
        <v>0</v>
      </c>
      <c r="T114" s="308">
        <v>0</v>
      </c>
      <c r="U114" s="308">
        <v>0</v>
      </c>
      <c r="V114" s="308">
        <v>0</v>
      </c>
      <c r="W114" s="275">
        <f>ROWS($W$24:W114)</f>
        <v>91</v>
      </c>
      <c r="X114" s="308">
        <v>0</v>
      </c>
      <c r="Y114" s="308">
        <v>0</v>
      </c>
      <c r="Z114" s="308">
        <v>0</v>
      </c>
      <c r="AA114" s="308">
        <v>0</v>
      </c>
      <c r="AB114" s="308">
        <v>0</v>
      </c>
      <c r="AC114" s="308">
        <v>0</v>
      </c>
      <c r="AD114" s="308">
        <v>0</v>
      </c>
      <c r="AE114" s="308">
        <v>0</v>
      </c>
      <c r="AF114" s="308">
        <v>0</v>
      </c>
      <c r="AG114" s="308">
        <v>0</v>
      </c>
      <c r="AH114" s="308">
        <v>0</v>
      </c>
      <c r="AI114" s="308">
        <v>0</v>
      </c>
      <c r="AJ114" s="308">
        <v>0</v>
      </c>
      <c r="AK114" s="308">
        <v>0</v>
      </c>
    </row>
    <row r="115" spans="1:37" ht="17.100000000000001" customHeight="1">
      <c r="A115" s="275">
        <f>ROWS($A$24:A115)</f>
        <v>92</v>
      </c>
      <c r="B115" s="297" t="s">
        <v>8373</v>
      </c>
      <c r="G115" s="274" t="str">
        <f>'Home Int'!$O$15</f>
        <v>Perorangan (Non Wiraswasta)</v>
      </c>
      <c r="H115" s="307" t="str">
        <f>'Home Int'!$O$19</f>
        <v>Pasangan Bekerja dan memiliki penghasilan</v>
      </c>
      <c r="I115" s="308">
        <v>0</v>
      </c>
      <c r="J115" s="308">
        <v>0</v>
      </c>
      <c r="K115" s="308">
        <v>0</v>
      </c>
      <c r="L115" s="308">
        <v>0</v>
      </c>
      <c r="M115" s="308">
        <v>0</v>
      </c>
      <c r="N115" s="308">
        <v>0</v>
      </c>
      <c r="O115" s="308">
        <v>0</v>
      </c>
      <c r="P115" s="308">
        <v>0</v>
      </c>
      <c r="Q115" s="308">
        <v>0</v>
      </c>
      <c r="R115" s="308">
        <v>0</v>
      </c>
      <c r="S115" s="308">
        <v>0</v>
      </c>
      <c r="T115" s="308">
        <v>0</v>
      </c>
      <c r="U115" s="308">
        <v>0</v>
      </c>
      <c r="V115" s="308">
        <v>0</v>
      </c>
      <c r="W115" s="275">
        <f>ROWS($W$24:W115)</f>
        <v>92</v>
      </c>
      <c r="X115" s="308">
        <v>0</v>
      </c>
      <c r="Y115" s="308">
        <v>0</v>
      </c>
      <c r="Z115" s="308">
        <v>0</v>
      </c>
      <c r="AA115" s="308">
        <v>0</v>
      </c>
      <c r="AB115" s="308">
        <v>0</v>
      </c>
      <c r="AC115" s="308">
        <v>0</v>
      </c>
      <c r="AD115" s="308">
        <v>0</v>
      </c>
      <c r="AE115" s="308">
        <v>0</v>
      </c>
      <c r="AF115" s="308">
        <v>0</v>
      </c>
      <c r="AG115" s="308">
        <v>0</v>
      </c>
      <c r="AH115" s="308">
        <v>0</v>
      </c>
      <c r="AI115" s="308">
        <v>0</v>
      </c>
      <c r="AJ115" s="308">
        <v>0</v>
      </c>
      <c r="AK115" s="308">
        <v>0</v>
      </c>
    </row>
    <row r="116" spans="1:37" ht="17.100000000000001" customHeight="1">
      <c r="A116" s="275">
        <f>ROWS($A$24:A116)</f>
        <v>93</v>
      </c>
      <c r="B116" s="297" t="s">
        <v>8374</v>
      </c>
      <c r="G116" s="274" t="str">
        <f>'Home Int'!$O$15</f>
        <v>Perorangan (Non Wiraswasta)</v>
      </c>
      <c r="H116" s="307" t="str">
        <f>'Home Int'!$O$19</f>
        <v>Pasangan Bekerja dan memiliki penghasilan</v>
      </c>
      <c r="I116" s="308">
        <v>0</v>
      </c>
      <c r="J116" s="308">
        <v>0</v>
      </c>
      <c r="K116" s="308">
        <v>0</v>
      </c>
      <c r="L116" s="308">
        <v>0</v>
      </c>
      <c r="M116" s="308">
        <v>0</v>
      </c>
      <c r="N116" s="308">
        <v>0</v>
      </c>
      <c r="O116" s="308">
        <v>0</v>
      </c>
      <c r="P116" s="308">
        <v>0</v>
      </c>
      <c r="Q116" s="308">
        <v>0</v>
      </c>
      <c r="R116" s="308">
        <v>0</v>
      </c>
      <c r="S116" s="308">
        <v>0</v>
      </c>
      <c r="T116" s="308">
        <v>0</v>
      </c>
      <c r="U116" s="308">
        <v>0</v>
      </c>
      <c r="V116" s="308">
        <v>0</v>
      </c>
      <c r="W116" s="275">
        <f>ROWS($W$24:W116)</f>
        <v>93</v>
      </c>
      <c r="X116" s="308">
        <v>0</v>
      </c>
      <c r="Y116" s="308">
        <v>0</v>
      </c>
      <c r="Z116" s="308">
        <v>0</v>
      </c>
      <c r="AA116" s="308">
        <v>0</v>
      </c>
      <c r="AB116" s="308">
        <v>0</v>
      </c>
      <c r="AC116" s="308">
        <v>0</v>
      </c>
      <c r="AD116" s="308">
        <v>0</v>
      </c>
      <c r="AE116" s="308">
        <v>0</v>
      </c>
      <c r="AF116" s="308">
        <v>0</v>
      </c>
      <c r="AG116" s="308">
        <v>0</v>
      </c>
      <c r="AH116" s="308">
        <v>0</v>
      </c>
      <c r="AI116" s="308">
        <v>0</v>
      </c>
      <c r="AJ116" s="308">
        <v>0</v>
      </c>
      <c r="AK116" s="308">
        <v>0</v>
      </c>
    </row>
    <row r="117" spans="1:37" ht="17.100000000000001" customHeight="1">
      <c r="A117" s="275">
        <f>ROWS($A$24:A117)</f>
        <v>94</v>
      </c>
      <c r="B117" s="297" t="s">
        <v>8375</v>
      </c>
      <c r="G117" s="274" t="str">
        <f>'Home Int'!$O$15</f>
        <v>Perorangan (Non Wiraswasta)</v>
      </c>
      <c r="H117" s="307" t="str">
        <f>'Home Int'!$O$19</f>
        <v>Pasangan Bekerja dan memiliki penghasilan</v>
      </c>
      <c r="I117" s="308">
        <v>0</v>
      </c>
      <c r="J117" s="308">
        <v>0</v>
      </c>
      <c r="K117" s="308">
        <v>0</v>
      </c>
      <c r="L117" s="308">
        <v>0</v>
      </c>
      <c r="M117" s="308">
        <v>0</v>
      </c>
      <c r="N117" s="308">
        <v>0</v>
      </c>
      <c r="O117" s="308">
        <v>0</v>
      </c>
      <c r="P117" s="308">
        <v>0</v>
      </c>
      <c r="Q117" s="308">
        <v>0</v>
      </c>
      <c r="R117" s="308">
        <v>0</v>
      </c>
      <c r="S117" s="308">
        <v>0</v>
      </c>
      <c r="T117" s="308">
        <v>0</v>
      </c>
      <c r="U117" s="308">
        <v>0</v>
      </c>
      <c r="V117" s="308">
        <v>0</v>
      </c>
      <c r="W117" s="275">
        <f>ROWS($W$24:W117)</f>
        <v>94</v>
      </c>
      <c r="X117" s="308">
        <v>0</v>
      </c>
      <c r="Y117" s="308">
        <v>0</v>
      </c>
      <c r="Z117" s="308">
        <v>0</v>
      </c>
      <c r="AA117" s="308">
        <v>0</v>
      </c>
      <c r="AB117" s="308">
        <v>0</v>
      </c>
      <c r="AC117" s="308">
        <v>0</v>
      </c>
      <c r="AD117" s="308">
        <v>0</v>
      </c>
      <c r="AE117" s="308">
        <v>0</v>
      </c>
      <c r="AF117" s="308">
        <v>0</v>
      </c>
      <c r="AG117" s="308">
        <v>0</v>
      </c>
      <c r="AH117" s="308">
        <v>0</v>
      </c>
      <c r="AI117" s="308">
        <v>0</v>
      </c>
      <c r="AJ117" s="308">
        <v>0</v>
      </c>
      <c r="AK117" s="308">
        <v>0</v>
      </c>
    </row>
    <row r="118" spans="1:37" ht="17.100000000000001" customHeight="1">
      <c r="A118" s="275">
        <f>ROWS($A$24:A118)</f>
        <v>95</v>
      </c>
      <c r="B118" s="297" t="s">
        <v>8376</v>
      </c>
      <c r="G118" s="274" t="str">
        <f>'Home Int'!$O$15</f>
        <v>Perorangan (Non Wiraswasta)</v>
      </c>
      <c r="H118" s="307" t="str">
        <f>'Home Int'!$O$19</f>
        <v>Pasangan Bekerja dan memiliki penghasilan</v>
      </c>
      <c r="I118" s="308">
        <v>0</v>
      </c>
      <c r="J118" s="308">
        <v>0</v>
      </c>
      <c r="K118" s="308">
        <v>0</v>
      </c>
      <c r="L118" s="308">
        <v>0</v>
      </c>
      <c r="M118" s="308">
        <v>0</v>
      </c>
      <c r="N118" s="308">
        <v>0</v>
      </c>
      <c r="O118" s="308">
        <v>0</v>
      </c>
      <c r="P118" s="308">
        <v>0</v>
      </c>
      <c r="Q118" s="308">
        <v>0</v>
      </c>
      <c r="R118" s="308">
        <v>0</v>
      </c>
      <c r="S118" s="308">
        <v>0</v>
      </c>
      <c r="T118" s="308">
        <v>0</v>
      </c>
      <c r="U118" s="308">
        <v>0</v>
      </c>
      <c r="V118" s="308">
        <v>0</v>
      </c>
      <c r="W118" s="275">
        <f>ROWS($W$24:W118)</f>
        <v>95</v>
      </c>
      <c r="X118" s="308">
        <v>0</v>
      </c>
      <c r="Y118" s="308">
        <v>0</v>
      </c>
      <c r="Z118" s="308">
        <v>0</v>
      </c>
      <c r="AA118" s="308">
        <v>0</v>
      </c>
      <c r="AB118" s="308">
        <v>0</v>
      </c>
      <c r="AC118" s="308">
        <v>0</v>
      </c>
      <c r="AD118" s="308">
        <v>0</v>
      </c>
      <c r="AE118" s="308">
        <v>0</v>
      </c>
      <c r="AF118" s="308">
        <v>0</v>
      </c>
      <c r="AG118" s="308">
        <v>0</v>
      </c>
      <c r="AH118" s="308">
        <v>0</v>
      </c>
      <c r="AI118" s="308">
        <v>0</v>
      </c>
      <c r="AJ118" s="308">
        <v>0</v>
      </c>
      <c r="AK118" s="308">
        <v>0</v>
      </c>
    </row>
    <row r="119" spans="1:37" ht="17.100000000000001" customHeight="1">
      <c r="A119" s="275">
        <f>ROWS($A$24:A119)</f>
        <v>96</v>
      </c>
      <c r="B119" s="297" t="s">
        <v>8377</v>
      </c>
      <c r="G119" s="274" t="str">
        <f>'Home Int'!$O$15</f>
        <v>Perorangan (Non Wiraswasta)</v>
      </c>
      <c r="H119" s="307" t="str">
        <f>'Home Int'!$O$19</f>
        <v>Pasangan Bekerja dan memiliki penghasilan</v>
      </c>
      <c r="I119" s="308">
        <v>0</v>
      </c>
      <c r="J119" s="308">
        <v>0</v>
      </c>
      <c r="K119" s="308">
        <v>0</v>
      </c>
      <c r="L119" s="308">
        <v>0</v>
      </c>
      <c r="M119" s="308">
        <v>0</v>
      </c>
      <c r="N119" s="308">
        <v>0</v>
      </c>
      <c r="O119" s="308">
        <v>0</v>
      </c>
      <c r="P119" s="308">
        <v>0</v>
      </c>
      <c r="Q119" s="308">
        <v>0</v>
      </c>
      <c r="R119" s="308">
        <v>0</v>
      </c>
      <c r="S119" s="308">
        <v>0</v>
      </c>
      <c r="T119" s="308">
        <v>0</v>
      </c>
      <c r="U119" s="308">
        <v>0</v>
      </c>
      <c r="V119" s="308">
        <v>0</v>
      </c>
      <c r="W119" s="275">
        <f>ROWS($W$24:W119)</f>
        <v>96</v>
      </c>
      <c r="X119" s="308">
        <v>0</v>
      </c>
      <c r="Y119" s="308">
        <v>0</v>
      </c>
      <c r="Z119" s="308">
        <v>0</v>
      </c>
      <c r="AA119" s="308">
        <v>0</v>
      </c>
      <c r="AB119" s="308">
        <v>0</v>
      </c>
      <c r="AC119" s="308">
        <v>0</v>
      </c>
      <c r="AD119" s="308">
        <v>0</v>
      </c>
      <c r="AE119" s="308">
        <v>0</v>
      </c>
      <c r="AF119" s="308">
        <v>0</v>
      </c>
      <c r="AG119" s="308">
        <v>0</v>
      </c>
      <c r="AH119" s="308">
        <v>0</v>
      </c>
      <c r="AI119" s="308">
        <v>0</v>
      </c>
      <c r="AJ119" s="308">
        <v>0</v>
      </c>
      <c r="AK119" s="308">
        <v>0</v>
      </c>
    </row>
    <row r="120" spans="1:37" ht="17.100000000000001" customHeight="1">
      <c r="A120" s="275">
        <f>ROWS($A$24:A120)</f>
        <v>97</v>
      </c>
      <c r="B120" s="297" t="s">
        <v>8378</v>
      </c>
      <c r="G120" s="274" t="str">
        <f>'Home Int'!$O$15</f>
        <v>Perorangan (Non Wiraswasta)</v>
      </c>
      <c r="H120" s="307" t="str">
        <f>'Home Int'!$O$19</f>
        <v>Pasangan Bekerja dan memiliki penghasilan</v>
      </c>
      <c r="I120" s="308">
        <v>0</v>
      </c>
      <c r="J120" s="308">
        <v>0</v>
      </c>
      <c r="K120" s="308">
        <v>0</v>
      </c>
      <c r="L120" s="308">
        <v>0</v>
      </c>
      <c r="M120" s="308">
        <v>0</v>
      </c>
      <c r="N120" s="308">
        <v>0</v>
      </c>
      <c r="O120" s="308">
        <v>0</v>
      </c>
      <c r="P120" s="308">
        <v>0</v>
      </c>
      <c r="Q120" s="308">
        <v>0</v>
      </c>
      <c r="R120" s="308">
        <v>0</v>
      </c>
      <c r="S120" s="308">
        <v>0</v>
      </c>
      <c r="T120" s="308">
        <v>0</v>
      </c>
      <c r="U120" s="308">
        <v>0</v>
      </c>
      <c r="V120" s="308">
        <v>0</v>
      </c>
      <c r="W120" s="275">
        <f>ROWS($W$24:W120)</f>
        <v>97</v>
      </c>
      <c r="X120" s="308">
        <v>0</v>
      </c>
      <c r="Y120" s="308">
        <v>0</v>
      </c>
      <c r="Z120" s="308">
        <v>0</v>
      </c>
      <c r="AA120" s="308">
        <v>0</v>
      </c>
      <c r="AB120" s="308">
        <v>0</v>
      </c>
      <c r="AC120" s="308">
        <v>0</v>
      </c>
      <c r="AD120" s="308">
        <v>0</v>
      </c>
      <c r="AE120" s="308">
        <v>0</v>
      </c>
      <c r="AF120" s="308">
        <v>0</v>
      </c>
      <c r="AG120" s="308">
        <v>0</v>
      </c>
      <c r="AH120" s="308">
        <v>0</v>
      </c>
      <c r="AI120" s="308">
        <v>0</v>
      </c>
      <c r="AJ120" s="308">
        <v>0</v>
      </c>
      <c r="AK120" s="308">
        <v>0</v>
      </c>
    </row>
    <row r="121" spans="1:37" ht="17.100000000000001" customHeight="1">
      <c r="A121" s="275">
        <f>ROWS($A$24:A121)</f>
        <v>98</v>
      </c>
      <c r="B121" s="297" t="s">
        <v>8379</v>
      </c>
      <c r="G121" s="274" t="str">
        <f>'Home Int'!$O$15</f>
        <v>Perorangan (Non Wiraswasta)</v>
      </c>
      <c r="H121" s="307" t="str">
        <f>'Home Int'!$O$19</f>
        <v>Pasangan Bekerja dan memiliki penghasilan</v>
      </c>
      <c r="I121" s="308">
        <v>0</v>
      </c>
      <c r="J121" s="308">
        <v>0</v>
      </c>
      <c r="K121" s="308">
        <v>0</v>
      </c>
      <c r="L121" s="308">
        <v>0</v>
      </c>
      <c r="M121" s="308">
        <v>0</v>
      </c>
      <c r="N121" s="308">
        <v>0</v>
      </c>
      <c r="O121" s="308">
        <v>0</v>
      </c>
      <c r="P121" s="308">
        <v>0</v>
      </c>
      <c r="Q121" s="308">
        <v>0</v>
      </c>
      <c r="R121" s="308">
        <v>0</v>
      </c>
      <c r="S121" s="308">
        <v>0</v>
      </c>
      <c r="T121" s="308">
        <v>0</v>
      </c>
      <c r="U121" s="308">
        <v>0</v>
      </c>
      <c r="V121" s="308">
        <v>0</v>
      </c>
      <c r="W121" s="275">
        <f>ROWS($W$24:W121)</f>
        <v>98</v>
      </c>
      <c r="X121" s="308">
        <v>0</v>
      </c>
      <c r="Y121" s="308">
        <v>0</v>
      </c>
      <c r="Z121" s="308">
        <v>0</v>
      </c>
      <c r="AA121" s="308">
        <v>0</v>
      </c>
      <c r="AB121" s="308">
        <v>0</v>
      </c>
      <c r="AC121" s="308">
        <v>0</v>
      </c>
      <c r="AD121" s="308">
        <v>0</v>
      </c>
      <c r="AE121" s="308">
        <v>0</v>
      </c>
      <c r="AF121" s="308">
        <v>0</v>
      </c>
      <c r="AG121" s="308">
        <v>0</v>
      </c>
      <c r="AH121" s="308">
        <v>0</v>
      </c>
      <c r="AI121" s="308">
        <v>0</v>
      </c>
      <c r="AJ121" s="308">
        <v>0</v>
      </c>
      <c r="AK121" s="308">
        <v>0</v>
      </c>
    </row>
    <row r="122" spans="1:37" ht="17.100000000000001" customHeight="1">
      <c r="A122" s="275">
        <f>ROWS($A$24:A122)</f>
        <v>99</v>
      </c>
      <c r="B122" s="297" t="s">
        <v>8380</v>
      </c>
      <c r="G122" s="274" t="str">
        <f>'Home Int'!$O$15</f>
        <v>Perorangan (Non Wiraswasta)</v>
      </c>
      <c r="H122" s="307" t="str">
        <f>'Home Int'!$O$19</f>
        <v>Pasangan Bekerja dan memiliki penghasilan</v>
      </c>
      <c r="I122" s="308">
        <v>0</v>
      </c>
      <c r="J122" s="308">
        <v>0</v>
      </c>
      <c r="K122" s="308">
        <v>0</v>
      </c>
      <c r="L122" s="308">
        <v>0</v>
      </c>
      <c r="M122" s="308">
        <v>0</v>
      </c>
      <c r="N122" s="308">
        <v>0</v>
      </c>
      <c r="O122" s="308">
        <v>0</v>
      </c>
      <c r="P122" s="308">
        <v>0</v>
      </c>
      <c r="Q122" s="308">
        <v>0</v>
      </c>
      <c r="R122" s="308">
        <v>0</v>
      </c>
      <c r="S122" s="308">
        <v>0</v>
      </c>
      <c r="T122" s="308">
        <v>0</v>
      </c>
      <c r="U122" s="308">
        <v>0</v>
      </c>
      <c r="V122" s="308">
        <v>0</v>
      </c>
      <c r="W122" s="275">
        <f>ROWS($W$24:W122)</f>
        <v>99</v>
      </c>
      <c r="X122" s="308">
        <v>0</v>
      </c>
      <c r="Y122" s="308">
        <v>0</v>
      </c>
      <c r="Z122" s="308">
        <v>0</v>
      </c>
      <c r="AA122" s="308">
        <v>0</v>
      </c>
      <c r="AB122" s="308">
        <v>0</v>
      </c>
      <c r="AC122" s="308">
        <v>0</v>
      </c>
      <c r="AD122" s="308">
        <v>0</v>
      </c>
      <c r="AE122" s="308">
        <v>0</v>
      </c>
      <c r="AF122" s="308">
        <v>0</v>
      </c>
      <c r="AG122" s="308">
        <v>0</v>
      </c>
      <c r="AH122" s="308">
        <v>0</v>
      </c>
      <c r="AI122" s="308">
        <v>0</v>
      </c>
      <c r="AJ122" s="308">
        <v>0</v>
      </c>
      <c r="AK122" s="308">
        <v>0</v>
      </c>
    </row>
    <row r="123" spans="1:37" ht="17.100000000000001" customHeight="1">
      <c r="A123" s="275">
        <f>ROWS($A$24:A123)</f>
        <v>100</v>
      </c>
      <c r="B123" s="297" t="s">
        <v>8381</v>
      </c>
      <c r="G123" s="274" t="str">
        <f>'Home Int'!$O$15</f>
        <v>Perorangan (Non Wiraswasta)</v>
      </c>
      <c r="H123" s="307" t="str">
        <f>'Home Int'!$O$19</f>
        <v>Pasangan Bekerja dan memiliki penghasilan</v>
      </c>
      <c r="I123" s="308">
        <v>0</v>
      </c>
      <c r="J123" s="308">
        <v>0</v>
      </c>
      <c r="K123" s="308">
        <v>0</v>
      </c>
      <c r="L123" s="308">
        <v>0</v>
      </c>
      <c r="M123" s="308">
        <v>0</v>
      </c>
      <c r="N123" s="308">
        <v>0</v>
      </c>
      <c r="O123" s="308">
        <v>0</v>
      </c>
      <c r="P123" s="308">
        <v>0</v>
      </c>
      <c r="Q123" s="308">
        <v>0</v>
      </c>
      <c r="R123" s="308">
        <v>0</v>
      </c>
      <c r="S123" s="308">
        <v>0</v>
      </c>
      <c r="T123" s="308">
        <v>0</v>
      </c>
      <c r="U123" s="308">
        <v>0</v>
      </c>
      <c r="V123" s="308">
        <v>0</v>
      </c>
      <c r="W123" s="275">
        <f>ROWS($W$24:W123)</f>
        <v>100</v>
      </c>
      <c r="X123" s="308">
        <v>0</v>
      </c>
      <c r="Y123" s="308">
        <v>0</v>
      </c>
      <c r="Z123" s="308">
        <v>0</v>
      </c>
      <c r="AA123" s="308">
        <v>0</v>
      </c>
      <c r="AB123" s="308">
        <v>0</v>
      </c>
      <c r="AC123" s="308">
        <v>0</v>
      </c>
      <c r="AD123" s="308">
        <v>0</v>
      </c>
      <c r="AE123" s="308">
        <v>0</v>
      </c>
      <c r="AF123" s="308">
        <v>0</v>
      </c>
      <c r="AG123" s="308">
        <v>0</v>
      </c>
      <c r="AH123" s="308">
        <v>0</v>
      </c>
      <c r="AI123" s="308">
        <v>0</v>
      </c>
      <c r="AJ123" s="308">
        <v>0</v>
      </c>
      <c r="AK123" s="308">
        <v>0</v>
      </c>
    </row>
    <row r="124" spans="1:37" ht="17.100000000000001" customHeight="1">
      <c r="A124" s="275">
        <f>ROWS($A$24:A124)</f>
        <v>101</v>
      </c>
      <c r="B124" s="297" t="s">
        <v>8360</v>
      </c>
      <c r="G124" s="274" t="str">
        <f>'Home Int'!$O$15</f>
        <v>Perorangan (Non Wiraswasta)</v>
      </c>
      <c r="H124" s="307" t="str">
        <f>'Home Int'!$O$19</f>
        <v>Pasangan Bekerja dan memiliki penghasilan</v>
      </c>
      <c r="I124" s="308">
        <v>0</v>
      </c>
      <c r="J124" s="308">
        <v>0</v>
      </c>
      <c r="K124" s="308">
        <v>0</v>
      </c>
      <c r="L124" s="308">
        <v>0</v>
      </c>
      <c r="M124" s="308">
        <v>0</v>
      </c>
      <c r="N124" s="308">
        <v>0</v>
      </c>
      <c r="O124" s="308">
        <v>0</v>
      </c>
      <c r="P124" s="308">
        <v>0</v>
      </c>
      <c r="Q124" s="308">
        <v>0</v>
      </c>
      <c r="R124" s="308">
        <v>0</v>
      </c>
      <c r="S124" s="308">
        <v>0</v>
      </c>
      <c r="T124" s="308">
        <v>0</v>
      </c>
      <c r="U124" s="308">
        <v>0</v>
      </c>
      <c r="V124" s="308">
        <v>0</v>
      </c>
      <c r="W124" s="275">
        <f>ROWS($W$24:W124)</f>
        <v>101</v>
      </c>
      <c r="X124" s="308">
        <v>0</v>
      </c>
      <c r="Y124" s="308">
        <v>0</v>
      </c>
      <c r="Z124" s="308">
        <v>0</v>
      </c>
      <c r="AA124" s="308">
        <v>0</v>
      </c>
      <c r="AB124" s="308">
        <v>0</v>
      </c>
      <c r="AC124" s="308">
        <v>0</v>
      </c>
      <c r="AD124" s="308">
        <v>0</v>
      </c>
      <c r="AE124" s="308">
        <v>0</v>
      </c>
      <c r="AF124" s="308">
        <v>0</v>
      </c>
      <c r="AG124" s="308">
        <v>0</v>
      </c>
      <c r="AH124" s="308">
        <v>0</v>
      </c>
      <c r="AI124" s="308">
        <v>0</v>
      </c>
      <c r="AJ124" s="308">
        <v>0</v>
      </c>
      <c r="AK124" s="308">
        <v>0</v>
      </c>
    </row>
    <row r="125" spans="1:37" ht="17.100000000000001" customHeight="1">
      <c r="A125" s="275">
        <f>ROWS($A$24:A125)</f>
        <v>102</v>
      </c>
      <c r="B125" s="297" t="s">
        <v>8382</v>
      </c>
      <c r="G125" s="274" t="str">
        <f>'Home Int'!$O$15</f>
        <v>Perorangan (Non Wiraswasta)</v>
      </c>
      <c r="H125" s="307" t="str">
        <f>'Home Int'!$O$19</f>
        <v>Pasangan Bekerja dan memiliki penghasilan</v>
      </c>
      <c r="I125" s="308">
        <v>0</v>
      </c>
      <c r="J125" s="308">
        <v>0</v>
      </c>
      <c r="K125" s="308">
        <v>0</v>
      </c>
      <c r="L125" s="308">
        <v>0</v>
      </c>
      <c r="M125" s="308">
        <v>0</v>
      </c>
      <c r="N125" s="308">
        <v>0</v>
      </c>
      <c r="O125" s="308">
        <v>0</v>
      </c>
      <c r="P125" s="308">
        <v>0</v>
      </c>
      <c r="Q125" s="308">
        <v>0</v>
      </c>
      <c r="R125" s="308">
        <v>0</v>
      </c>
      <c r="S125" s="308">
        <v>0</v>
      </c>
      <c r="T125" s="308">
        <v>0</v>
      </c>
      <c r="U125" s="308">
        <v>0</v>
      </c>
      <c r="V125" s="308">
        <v>0</v>
      </c>
      <c r="W125" s="275">
        <f>ROWS($W$24:W125)</f>
        <v>102</v>
      </c>
      <c r="X125" s="308">
        <v>0</v>
      </c>
      <c r="Y125" s="308">
        <v>0</v>
      </c>
      <c r="Z125" s="308">
        <v>0</v>
      </c>
      <c r="AA125" s="308">
        <v>0</v>
      </c>
      <c r="AB125" s="308">
        <v>0</v>
      </c>
      <c r="AC125" s="308">
        <v>0</v>
      </c>
      <c r="AD125" s="308">
        <v>0</v>
      </c>
      <c r="AE125" s="308">
        <v>0</v>
      </c>
      <c r="AF125" s="308">
        <v>0</v>
      </c>
      <c r="AG125" s="308">
        <v>0</v>
      </c>
      <c r="AH125" s="308">
        <v>0</v>
      </c>
      <c r="AI125" s="308">
        <v>0</v>
      </c>
      <c r="AJ125" s="308">
        <v>0</v>
      </c>
      <c r="AK125" s="308">
        <v>0</v>
      </c>
    </row>
    <row r="126" spans="1:37" ht="17.100000000000001" customHeight="1">
      <c r="A126" s="275">
        <f>ROWS($A$24:A126)</f>
        <v>103</v>
      </c>
      <c r="B126" s="297" t="s">
        <v>8383</v>
      </c>
      <c r="G126" s="274" t="str">
        <f>'Home Int'!$O$15</f>
        <v>Perorangan (Non Wiraswasta)</v>
      </c>
      <c r="H126" s="307" t="str">
        <f>'Home Int'!$O$19</f>
        <v>Pasangan Bekerja dan memiliki penghasilan</v>
      </c>
      <c r="I126" s="308">
        <v>0</v>
      </c>
      <c r="J126" s="308">
        <v>0</v>
      </c>
      <c r="K126" s="308">
        <v>0</v>
      </c>
      <c r="L126" s="308">
        <v>0</v>
      </c>
      <c r="M126" s="308">
        <v>0</v>
      </c>
      <c r="N126" s="308">
        <v>0</v>
      </c>
      <c r="O126" s="308">
        <v>0</v>
      </c>
      <c r="P126" s="308">
        <v>0</v>
      </c>
      <c r="Q126" s="308">
        <v>0</v>
      </c>
      <c r="R126" s="308">
        <v>0</v>
      </c>
      <c r="S126" s="308">
        <v>0</v>
      </c>
      <c r="T126" s="308">
        <v>0</v>
      </c>
      <c r="U126" s="308">
        <v>0</v>
      </c>
      <c r="V126" s="308">
        <v>0</v>
      </c>
      <c r="W126" s="275">
        <f>ROWS($W$24:W126)</f>
        <v>103</v>
      </c>
      <c r="X126" s="308">
        <v>0</v>
      </c>
      <c r="Y126" s="308">
        <v>0</v>
      </c>
      <c r="Z126" s="308">
        <v>0</v>
      </c>
      <c r="AA126" s="308">
        <v>0</v>
      </c>
      <c r="AB126" s="308">
        <v>0</v>
      </c>
      <c r="AC126" s="308">
        <v>0</v>
      </c>
      <c r="AD126" s="308">
        <v>0</v>
      </c>
      <c r="AE126" s="308">
        <v>0</v>
      </c>
      <c r="AF126" s="308">
        <v>0</v>
      </c>
      <c r="AG126" s="308">
        <v>0</v>
      </c>
      <c r="AH126" s="308">
        <v>0</v>
      </c>
      <c r="AI126" s="308">
        <v>0</v>
      </c>
      <c r="AJ126" s="308">
        <v>0</v>
      </c>
      <c r="AK126" s="308">
        <v>0</v>
      </c>
    </row>
    <row r="127" spans="1:37" ht="17.100000000000001" customHeight="1">
      <c r="A127" s="275">
        <f>ROWS($A$24:A127)</f>
        <v>104</v>
      </c>
      <c r="B127" s="297" t="s">
        <v>8384</v>
      </c>
      <c r="G127" s="274" t="str">
        <f>'Home Int'!$O$15</f>
        <v>Perorangan (Non Wiraswasta)</v>
      </c>
      <c r="H127" s="307" t="str">
        <f>'Home Int'!$O$19</f>
        <v>Pasangan Bekerja dan memiliki penghasilan</v>
      </c>
      <c r="I127" s="308">
        <v>0</v>
      </c>
      <c r="J127" s="308">
        <v>0</v>
      </c>
      <c r="K127" s="308">
        <v>0</v>
      </c>
      <c r="L127" s="308">
        <v>0</v>
      </c>
      <c r="M127" s="308">
        <v>0</v>
      </c>
      <c r="N127" s="308">
        <v>0</v>
      </c>
      <c r="O127" s="308">
        <v>0</v>
      </c>
      <c r="P127" s="308">
        <v>0</v>
      </c>
      <c r="Q127" s="308">
        <v>0</v>
      </c>
      <c r="R127" s="308">
        <v>0</v>
      </c>
      <c r="S127" s="308">
        <v>0</v>
      </c>
      <c r="T127" s="308">
        <v>0</v>
      </c>
      <c r="U127" s="308">
        <v>0</v>
      </c>
      <c r="V127" s="308">
        <v>0</v>
      </c>
      <c r="W127" s="275">
        <f>ROWS($W$24:W127)</f>
        <v>104</v>
      </c>
      <c r="X127" s="308">
        <v>0</v>
      </c>
      <c r="Y127" s="308">
        <v>0</v>
      </c>
      <c r="Z127" s="308">
        <v>0</v>
      </c>
      <c r="AA127" s="308">
        <v>0</v>
      </c>
      <c r="AB127" s="308">
        <v>0</v>
      </c>
      <c r="AC127" s="308">
        <v>0</v>
      </c>
      <c r="AD127" s="308">
        <v>0</v>
      </c>
      <c r="AE127" s="308">
        <v>0</v>
      </c>
      <c r="AF127" s="308">
        <v>0</v>
      </c>
      <c r="AG127" s="308">
        <v>0</v>
      </c>
      <c r="AH127" s="308">
        <v>0</v>
      </c>
      <c r="AI127" s="308">
        <v>0</v>
      </c>
      <c r="AJ127" s="308">
        <v>0</v>
      </c>
      <c r="AK127" s="308">
        <v>0</v>
      </c>
    </row>
    <row r="128" spans="1:37" ht="17.100000000000001" customHeight="1">
      <c r="A128" s="275">
        <f>ROWS($A$24:A128)</f>
        <v>105</v>
      </c>
      <c r="B128" s="297" t="s">
        <v>8385</v>
      </c>
      <c r="G128" s="274" t="str">
        <f>'Home Int'!$O$15</f>
        <v>Perorangan (Non Wiraswasta)</v>
      </c>
      <c r="H128" s="307" t="str">
        <f>'Home Int'!$O$19</f>
        <v>Pasangan Bekerja dan memiliki penghasilan</v>
      </c>
      <c r="I128" s="308">
        <v>0</v>
      </c>
      <c r="J128" s="308">
        <v>0</v>
      </c>
      <c r="K128" s="308">
        <v>0</v>
      </c>
      <c r="L128" s="308">
        <v>0</v>
      </c>
      <c r="M128" s="308">
        <v>0</v>
      </c>
      <c r="N128" s="308">
        <v>0</v>
      </c>
      <c r="O128" s="308">
        <v>0</v>
      </c>
      <c r="P128" s="308">
        <v>0</v>
      </c>
      <c r="Q128" s="308">
        <v>0</v>
      </c>
      <c r="R128" s="308">
        <v>0</v>
      </c>
      <c r="S128" s="308">
        <v>0</v>
      </c>
      <c r="T128" s="308">
        <v>0</v>
      </c>
      <c r="U128" s="308">
        <v>0</v>
      </c>
      <c r="V128" s="308">
        <v>0</v>
      </c>
      <c r="W128" s="275">
        <f>ROWS($W$24:W128)</f>
        <v>105</v>
      </c>
      <c r="X128" s="308">
        <v>0</v>
      </c>
      <c r="Y128" s="308">
        <v>0</v>
      </c>
      <c r="Z128" s="308">
        <v>0</v>
      </c>
      <c r="AA128" s="308">
        <v>0</v>
      </c>
      <c r="AB128" s="308">
        <v>0</v>
      </c>
      <c r="AC128" s="308">
        <v>0</v>
      </c>
      <c r="AD128" s="308">
        <v>0</v>
      </c>
      <c r="AE128" s="308">
        <v>0</v>
      </c>
      <c r="AF128" s="308">
        <v>0</v>
      </c>
      <c r="AG128" s="308">
        <v>0</v>
      </c>
      <c r="AH128" s="308">
        <v>0</v>
      </c>
      <c r="AI128" s="308">
        <v>0</v>
      </c>
      <c r="AJ128" s="308">
        <v>0</v>
      </c>
      <c r="AK128" s="308">
        <v>0</v>
      </c>
    </row>
    <row r="129" spans="1:37" ht="17.100000000000001" customHeight="1">
      <c r="A129" s="275">
        <f>ROWS($A$24:A129)</f>
        <v>106</v>
      </c>
      <c r="B129" s="297" t="s">
        <v>8386</v>
      </c>
      <c r="G129" s="274" t="str">
        <f>'Home Int'!$O$15</f>
        <v>Perorangan (Non Wiraswasta)</v>
      </c>
      <c r="H129" s="307" t="str">
        <f>'Home Int'!$O$19</f>
        <v>Pasangan Bekerja dan memiliki penghasilan</v>
      </c>
      <c r="I129" s="308">
        <v>0</v>
      </c>
      <c r="J129" s="308">
        <v>0</v>
      </c>
      <c r="K129" s="308">
        <v>0</v>
      </c>
      <c r="L129" s="308">
        <v>0</v>
      </c>
      <c r="M129" s="308">
        <v>0</v>
      </c>
      <c r="N129" s="308">
        <v>0</v>
      </c>
      <c r="O129" s="308">
        <v>0</v>
      </c>
      <c r="P129" s="308">
        <v>0</v>
      </c>
      <c r="Q129" s="308">
        <v>0</v>
      </c>
      <c r="R129" s="308">
        <v>0</v>
      </c>
      <c r="S129" s="308">
        <v>0</v>
      </c>
      <c r="T129" s="308">
        <v>0</v>
      </c>
      <c r="U129" s="308">
        <v>0</v>
      </c>
      <c r="V129" s="308">
        <v>0</v>
      </c>
      <c r="W129" s="275">
        <f>ROWS($W$24:W129)</f>
        <v>106</v>
      </c>
      <c r="X129" s="308">
        <v>0</v>
      </c>
      <c r="Y129" s="308">
        <v>0</v>
      </c>
      <c r="Z129" s="308">
        <v>0</v>
      </c>
      <c r="AA129" s="308">
        <v>0</v>
      </c>
      <c r="AB129" s="308">
        <v>0</v>
      </c>
      <c r="AC129" s="308">
        <v>0</v>
      </c>
      <c r="AD129" s="308">
        <v>0</v>
      </c>
      <c r="AE129" s="308">
        <v>0</v>
      </c>
      <c r="AF129" s="308">
        <v>0</v>
      </c>
      <c r="AG129" s="308">
        <v>0</v>
      </c>
      <c r="AH129" s="308">
        <v>0</v>
      </c>
      <c r="AI129" s="308">
        <v>0</v>
      </c>
      <c r="AJ129" s="308">
        <v>0</v>
      </c>
      <c r="AK129" s="308">
        <v>0</v>
      </c>
    </row>
    <row r="130" spans="1:37" ht="17.100000000000001" customHeight="1">
      <c r="A130" s="275">
        <f>ROWS($A$24:A130)</f>
        <v>107</v>
      </c>
      <c r="B130" s="297" t="s">
        <v>8387</v>
      </c>
      <c r="G130" s="274" t="str">
        <f>'Home Int'!$O$15</f>
        <v>Perorangan (Non Wiraswasta)</v>
      </c>
      <c r="H130" s="307" t="str">
        <f>'Home Int'!$O$19</f>
        <v>Pasangan Bekerja dan memiliki penghasilan</v>
      </c>
      <c r="I130" s="308">
        <v>0</v>
      </c>
      <c r="J130" s="308">
        <v>0</v>
      </c>
      <c r="K130" s="308">
        <v>0</v>
      </c>
      <c r="L130" s="308">
        <v>0</v>
      </c>
      <c r="M130" s="308">
        <v>0</v>
      </c>
      <c r="N130" s="308">
        <v>0</v>
      </c>
      <c r="O130" s="308">
        <v>0</v>
      </c>
      <c r="P130" s="308">
        <v>0</v>
      </c>
      <c r="Q130" s="308">
        <v>0</v>
      </c>
      <c r="R130" s="308">
        <v>0</v>
      </c>
      <c r="S130" s="308">
        <v>0</v>
      </c>
      <c r="T130" s="308">
        <v>0</v>
      </c>
      <c r="U130" s="308">
        <v>0</v>
      </c>
      <c r="V130" s="308">
        <v>0</v>
      </c>
      <c r="W130" s="275">
        <f>ROWS($W$24:W130)</f>
        <v>107</v>
      </c>
      <c r="X130" s="308">
        <v>0</v>
      </c>
      <c r="Y130" s="308">
        <v>0</v>
      </c>
      <c r="Z130" s="308">
        <v>0</v>
      </c>
      <c r="AA130" s="308">
        <v>0</v>
      </c>
      <c r="AB130" s="308">
        <v>0</v>
      </c>
      <c r="AC130" s="308">
        <v>0</v>
      </c>
      <c r="AD130" s="308">
        <v>0</v>
      </c>
      <c r="AE130" s="308">
        <v>0</v>
      </c>
      <c r="AF130" s="308">
        <v>0</v>
      </c>
      <c r="AG130" s="308">
        <v>0</v>
      </c>
      <c r="AH130" s="308">
        <v>0</v>
      </c>
      <c r="AI130" s="308">
        <v>0</v>
      </c>
      <c r="AJ130" s="308">
        <v>0</v>
      </c>
      <c r="AK130" s="308">
        <v>0</v>
      </c>
    </row>
    <row r="131" spans="1:37" ht="17.100000000000001" customHeight="1">
      <c r="A131" s="275">
        <f>ROWS($A$24:A131)</f>
        <v>108</v>
      </c>
      <c r="B131" s="297" t="s">
        <v>8388</v>
      </c>
      <c r="G131" s="274" t="str">
        <f>'Home Int'!$O$15</f>
        <v>Perorangan (Non Wiraswasta)</v>
      </c>
      <c r="H131" s="307" t="str">
        <f>'Home Int'!$O$19</f>
        <v>Pasangan Bekerja dan memiliki penghasilan</v>
      </c>
      <c r="I131" s="308">
        <v>0</v>
      </c>
      <c r="J131" s="308">
        <v>0</v>
      </c>
      <c r="K131" s="308">
        <v>0</v>
      </c>
      <c r="L131" s="308">
        <v>0</v>
      </c>
      <c r="M131" s="308">
        <v>0</v>
      </c>
      <c r="N131" s="308">
        <v>0</v>
      </c>
      <c r="O131" s="308">
        <v>0</v>
      </c>
      <c r="P131" s="308">
        <v>0</v>
      </c>
      <c r="Q131" s="308">
        <v>0</v>
      </c>
      <c r="R131" s="308">
        <v>0</v>
      </c>
      <c r="S131" s="308">
        <v>0</v>
      </c>
      <c r="T131" s="308">
        <v>0</v>
      </c>
      <c r="U131" s="308">
        <v>0</v>
      </c>
      <c r="V131" s="308">
        <v>0</v>
      </c>
      <c r="W131" s="275">
        <f>ROWS($W$24:W131)</f>
        <v>108</v>
      </c>
      <c r="X131" s="308">
        <v>0</v>
      </c>
      <c r="Y131" s="308">
        <v>0</v>
      </c>
      <c r="Z131" s="308">
        <v>0</v>
      </c>
      <c r="AA131" s="308">
        <v>0</v>
      </c>
      <c r="AB131" s="308">
        <v>0</v>
      </c>
      <c r="AC131" s="308">
        <v>0</v>
      </c>
      <c r="AD131" s="308">
        <v>0</v>
      </c>
      <c r="AE131" s="308">
        <v>0</v>
      </c>
      <c r="AF131" s="308">
        <v>0</v>
      </c>
      <c r="AG131" s="308">
        <v>0</v>
      </c>
      <c r="AH131" s="308">
        <v>0</v>
      </c>
      <c r="AI131" s="308">
        <v>0</v>
      </c>
      <c r="AJ131" s="308">
        <v>0</v>
      </c>
      <c r="AK131" s="308">
        <v>0</v>
      </c>
    </row>
    <row r="132" spans="1:37" ht="17.100000000000001" customHeight="1">
      <c r="A132" s="275">
        <f>ROWS($A$24:A132)</f>
        <v>109</v>
      </c>
      <c r="B132" s="297" t="s">
        <v>8389</v>
      </c>
      <c r="G132" s="274" t="str">
        <f>'Home Int'!$O$15</f>
        <v>Perorangan (Non Wiraswasta)</v>
      </c>
      <c r="H132" s="307" t="str">
        <f>'Home Int'!$O$19</f>
        <v>Pasangan Bekerja dan memiliki penghasilan</v>
      </c>
      <c r="I132" s="308">
        <v>0</v>
      </c>
      <c r="J132" s="308">
        <v>0</v>
      </c>
      <c r="K132" s="308">
        <v>0</v>
      </c>
      <c r="L132" s="308">
        <v>0</v>
      </c>
      <c r="M132" s="308">
        <v>0</v>
      </c>
      <c r="N132" s="308">
        <v>0</v>
      </c>
      <c r="O132" s="308">
        <v>0</v>
      </c>
      <c r="P132" s="308">
        <v>0</v>
      </c>
      <c r="Q132" s="308">
        <v>0</v>
      </c>
      <c r="R132" s="308">
        <v>0</v>
      </c>
      <c r="S132" s="308">
        <v>0</v>
      </c>
      <c r="T132" s="308">
        <v>0</v>
      </c>
      <c r="U132" s="308">
        <v>0</v>
      </c>
      <c r="V132" s="308">
        <v>0</v>
      </c>
      <c r="W132" s="275">
        <f>ROWS($W$24:W132)</f>
        <v>109</v>
      </c>
      <c r="X132" s="308">
        <v>0</v>
      </c>
      <c r="Y132" s="308">
        <v>0</v>
      </c>
      <c r="Z132" s="308">
        <v>0</v>
      </c>
      <c r="AA132" s="308">
        <v>0</v>
      </c>
      <c r="AB132" s="308">
        <v>0</v>
      </c>
      <c r="AC132" s="308">
        <v>0</v>
      </c>
      <c r="AD132" s="308">
        <v>0</v>
      </c>
      <c r="AE132" s="308">
        <v>0</v>
      </c>
      <c r="AF132" s="308">
        <v>0</v>
      </c>
      <c r="AG132" s="308">
        <v>0</v>
      </c>
      <c r="AH132" s="308">
        <v>0</v>
      </c>
      <c r="AI132" s="308">
        <v>0</v>
      </c>
      <c r="AJ132" s="308">
        <v>0</v>
      </c>
      <c r="AK132" s="308">
        <v>0</v>
      </c>
    </row>
    <row r="133" spans="1:37" ht="17.100000000000001" customHeight="1">
      <c r="A133" s="275">
        <f>ROWS($A$24:A133)</f>
        <v>110</v>
      </c>
      <c r="B133" s="297" t="s">
        <v>8390</v>
      </c>
      <c r="G133" s="274" t="str">
        <f>'Home Int'!$O$15</f>
        <v>Perorangan (Non Wiraswasta)</v>
      </c>
      <c r="H133" s="307" t="str">
        <f>'Home Int'!$O$19</f>
        <v>Pasangan Bekerja dan memiliki penghasilan</v>
      </c>
      <c r="I133" s="308">
        <v>0</v>
      </c>
      <c r="J133" s="308">
        <v>0</v>
      </c>
      <c r="K133" s="308">
        <v>0</v>
      </c>
      <c r="L133" s="308">
        <v>0</v>
      </c>
      <c r="M133" s="308">
        <v>0</v>
      </c>
      <c r="N133" s="308">
        <v>0</v>
      </c>
      <c r="O133" s="308">
        <v>0</v>
      </c>
      <c r="P133" s="308">
        <v>0</v>
      </c>
      <c r="Q133" s="308">
        <v>0</v>
      </c>
      <c r="R133" s="308">
        <v>0</v>
      </c>
      <c r="S133" s="308">
        <v>0</v>
      </c>
      <c r="T133" s="308">
        <v>0</v>
      </c>
      <c r="U133" s="308">
        <v>0</v>
      </c>
      <c r="V133" s="308">
        <v>0</v>
      </c>
      <c r="W133" s="275">
        <f>ROWS($W$24:W133)</f>
        <v>110</v>
      </c>
      <c r="X133" s="308">
        <v>0</v>
      </c>
      <c r="Y133" s="308">
        <v>0</v>
      </c>
      <c r="Z133" s="308">
        <v>0</v>
      </c>
      <c r="AA133" s="308">
        <v>0</v>
      </c>
      <c r="AB133" s="308">
        <v>0</v>
      </c>
      <c r="AC133" s="308">
        <v>0</v>
      </c>
      <c r="AD133" s="308">
        <v>0</v>
      </c>
      <c r="AE133" s="308">
        <v>0</v>
      </c>
      <c r="AF133" s="308">
        <v>0</v>
      </c>
      <c r="AG133" s="308">
        <v>0</v>
      </c>
      <c r="AH133" s="308">
        <v>0</v>
      </c>
      <c r="AI133" s="308">
        <v>0</v>
      </c>
      <c r="AJ133" s="308">
        <v>0</v>
      </c>
      <c r="AK133" s="308">
        <v>0</v>
      </c>
    </row>
    <row r="134" spans="1:37" ht="17.100000000000001" customHeight="1">
      <c r="A134" s="275">
        <f>ROWS($A$24:A134)</f>
        <v>111</v>
      </c>
      <c r="B134" s="297" t="s">
        <v>8391</v>
      </c>
      <c r="G134" s="274" t="str">
        <f>'Home Int'!$O$15</f>
        <v>Perorangan (Non Wiraswasta)</v>
      </c>
      <c r="H134" s="307" t="str">
        <f>'Home Int'!$O$19</f>
        <v>Pasangan Bekerja dan memiliki penghasilan</v>
      </c>
      <c r="I134" s="308">
        <v>0</v>
      </c>
      <c r="J134" s="308">
        <v>0</v>
      </c>
      <c r="K134" s="308">
        <v>0</v>
      </c>
      <c r="L134" s="308">
        <v>0</v>
      </c>
      <c r="M134" s="308">
        <v>0</v>
      </c>
      <c r="N134" s="308">
        <v>0</v>
      </c>
      <c r="O134" s="308">
        <v>0</v>
      </c>
      <c r="P134" s="308">
        <v>0</v>
      </c>
      <c r="Q134" s="308">
        <v>0</v>
      </c>
      <c r="R134" s="308">
        <v>0</v>
      </c>
      <c r="S134" s="308">
        <v>0</v>
      </c>
      <c r="T134" s="308">
        <v>0</v>
      </c>
      <c r="U134" s="308">
        <v>0</v>
      </c>
      <c r="V134" s="308">
        <v>0</v>
      </c>
      <c r="W134" s="275">
        <f>ROWS($W$24:W134)</f>
        <v>111</v>
      </c>
      <c r="X134" s="308">
        <v>0</v>
      </c>
      <c r="Y134" s="308">
        <v>0</v>
      </c>
      <c r="Z134" s="308">
        <v>0</v>
      </c>
      <c r="AA134" s="308">
        <v>0</v>
      </c>
      <c r="AB134" s="308">
        <v>0</v>
      </c>
      <c r="AC134" s="308">
        <v>0</v>
      </c>
      <c r="AD134" s="308">
        <v>0</v>
      </c>
      <c r="AE134" s="308">
        <v>0</v>
      </c>
      <c r="AF134" s="308">
        <v>0</v>
      </c>
      <c r="AG134" s="308">
        <v>0</v>
      </c>
      <c r="AH134" s="308">
        <v>0</v>
      </c>
      <c r="AI134" s="308">
        <v>0</v>
      </c>
      <c r="AJ134" s="308">
        <v>0</v>
      </c>
      <c r="AK134" s="308">
        <v>0</v>
      </c>
    </row>
    <row r="135" spans="1:37" ht="17.100000000000001" customHeight="1">
      <c r="A135" s="275">
        <f>ROWS($A$24:A135)</f>
        <v>112</v>
      </c>
      <c r="B135" s="297" t="s">
        <v>8392</v>
      </c>
      <c r="G135" s="274" t="str">
        <f>'Home Int'!$O$15</f>
        <v>Perorangan (Non Wiraswasta)</v>
      </c>
      <c r="H135" s="307" t="str">
        <f>'Home Int'!$O$19</f>
        <v>Pasangan Bekerja dan memiliki penghasilan</v>
      </c>
      <c r="I135" s="308">
        <v>0</v>
      </c>
      <c r="J135" s="308">
        <v>0</v>
      </c>
      <c r="K135" s="308">
        <v>0</v>
      </c>
      <c r="L135" s="308">
        <v>0</v>
      </c>
      <c r="M135" s="308">
        <v>0</v>
      </c>
      <c r="N135" s="308">
        <v>0</v>
      </c>
      <c r="O135" s="308">
        <v>0</v>
      </c>
      <c r="P135" s="308">
        <v>0</v>
      </c>
      <c r="Q135" s="308">
        <v>0</v>
      </c>
      <c r="R135" s="308">
        <v>0</v>
      </c>
      <c r="S135" s="308">
        <v>0</v>
      </c>
      <c r="T135" s="308">
        <v>0</v>
      </c>
      <c r="U135" s="308">
        <v>0</v>
      </c>
      <c r="V135" s="308">
        <v>0</v>
      </c>
      <c r="W135" s="275">
        <f>ROWS($W$24:W135)</f>
        <v>112</v>
      </c>
      <c r="X135" s="308">
        <v>0</v>
      </c>
      <c r="Y135" s="308">
        <v>0</v>
      </c>
      <c r="Z135" s="308">
        <v>0</v>
      </c>
      <c r="AA135" s="308">
        <v>0</v>
      </c>
      <c r="AB135" s="308">
        <v>0</v>
      </c>
      <c r="AC135" s="308">
        <v>0</v>
      </c>
      <c r="AD135" s="308">
        <v>0</v>
      </c>
      <c r="AE135" s="308">
        <v>0</v>
      </c>
      <c r="AF135" s="308">
        <v>0</v>
      </c>
      <c r="AG135" s="308">
        <v>0</v>
      </c>
      <c r="AH135" s="308">
        <v>0</v>
      </c>
      <c r="AI135" s="308">
        <v>0</v>
      </c>
      <c r="AJ135" s="308">
        <v>0</v>
      </c>
      <c r="AK135" s="308">
        <v>0</v>
      </c>
    </row>
    <row r="136" spans="1:37" ht="17.100000000000001" customHeight="1">
      <c r="A136" s="275">
        <f>ROWS($A$24:A136)</f>
        <v>113</v>
      </c>
      <c r="B136" s="297" t="s">
        <v>8366</v>
      </c>
      <c r="G136" s="274" t="str">
        <f>'Home Int'!$O$15</f>
        <v>Perorangan (Non Wiraswasta)</v>
      </c>
      <c r="H136" s="307" t="str">
        <f>'Home Int'!$O$19</f>
        <v>Pasangan Bekerja dan memiliki penghasilan</v>
      </c>
      <c r="I136" s="308">
        <v>0</v>
      </c>
      <c r="J136" s="308">
        <v>0</v>
      </c>
      <c r="K136" s="308">
        <v>0</v>
      </c>
      <c r="L136" s="308">
        <v>0</v>
      </c>
      <c r="M136" s="308">
        <v>0</v>
      </c>
      <c r="N136" s="308">
        <v>0</v>
      </c>
      <c r="O136" s="308">
        <v>0</v>
      </c>
      <c r="P136" s="308">
        <v>0</v>
      </c>
      <c r="Q136" s="308">
        <v>0</v>
      </c>
      <c r="R136" s="308">
        <v>0</v>
      </c>
      <c r="S136" s="308">
        <v>0</v>
      </c>
      <c r="T136" s="308">
        <v>0</v>
      </c>
      <c r="U136" s="308">
        <v>0</v>
      </c>
      <c r="V136" s="308">
        <v>0</v>
      </c>
      <c r="W136" s="275">
        <f>ROWS($W$24:W136)</f>
        <v>113</v>
      </c>
      <c r="X136" s="308">
        <v>0</v>
      </c>
      <c r="Y136" s="308">
        <v>0</v>
      </c>
      <c r="Z136" s="308">
        <v>0</v>
      </c>
      <c r="AA136" s="308">
        <v>0</v>
      </c>
      <c r="AB136" s="308">
        <v>0</v>
      </c>
      <c r="AC136" s="308">
        <v>0</v>
      </c>
      <c r="AD136" s="308">
        <v>0</v>
      </c>
      <c r="AE136" s="308">
        <v>0</v>
      </c>
      <c r="AF136" s="308">
        <v>0</v>
      </c>
      <c r="AG136" s="308">
        <v>0</v>
      </c>
      <c r="AH136" s="308">
        <v>0</v>
      </c>
      <c r="AI136" s="308">
        <v>0</v>
      </c>
      <c r="AJ136" s="308">
        <v>0</v>
      </c>
      <c r="AK136" s="308">
        <v>0</v>
      </c>
    </row>
    <row r="137" spans="1:37" ht="17.100000000000001" customHeight="1">
      <c r="A137" s="275">
        <f>ROWS($A$24:A137)</f>
        <v>114</v>
      </c>
      <c r="B137" s="297" t="s">
        <v>8393</v>
      </c>
      <c r="G137" s="274" t="str">
        <f>'Home Int'!$O$15</f>
        <v>Perorangan (Non Wiraswasta)</v>
      </c>
      <c r="H137" s="307" t="str">
        <f>'Home Int'!$O$19</f>
        <v>Pasangan Bekerja dan memiliki penghasilan</v>
      </c>
      <c r="I137" s="308">
        <v>0</v>
      </c>
      <c r="J137" s="308">
        <v>0</v>
      </c>
      <c r="K137" s="308">
        <v>0</v>
      </c>
      <c r="L137" s="308">
        <v>0</v>
      </c>
      <c r="M137" s="308">
        <v>0</v>
      </c>
      <c r="N137" s="308">
        <v>0</v>
      </c>
      <c r="O137" s="308">
        <v>0</v>
      </c>
      <c r="P137" s="308">
        <v>0</v>
      </c>
      <c r="Q137" s="308">
        <v>0</v>
      </c>
      <c r="R137" s="308">
        <v>0</v>
      </c>
      <c r="S137" s="308">
        <v>0</v>
      </c>
      <c r="T137" s="308">
        <v>0</v>
      </c>
      <c r="U137" s="308">
        <v>0</v>
      </c>
      <c r="V137" s="308">
        <v>0</v>
      </c>
      <c r="W137" s="275">
        <f>ROWS($W$24:W137)</f>
        <v>114</v>
      </c>
      <c r="X137" s="308">
        <v>0</v>
      </c>
      <c r="Y137" s="308">
        <v>0</v>
      </c>
      <c r="Z137" s="308">
        <v>0</v>
      </c>
      <c r="AA137" s="308">
        <v>0</v>
      </c>
      <c r="AB137" s="308">
        <v>0</v>
      </c>
      <c r="AC137" s="308">
        <v>0</v>
      </c>
      <c r="AD137" s="308">
        <v>0</v>
      </c>
      <c r="AE137" s="308">
        <v>0</v>
      </c>
      <c r="AF137" s="308">
        <v>0</v>
      </c>
      <c r="AG137" s="308">
        <v>0</v>
      </c>
      <c r="AH137" s="308">
        <v>0</v>
      </c>
      <c r="AI137" s="308">
        <v>0</v>
      </c>
      <c r="AJ137" s="308">
        <v>0</v>
      </c>
      <c r="AK137" s="308">
        <v>0</v>
      </c>
    </row>
    <row r="138" spans="1:37" ht="17.100000000000001" customHeight="1">
      <c r="A138" s="275">
        <f>ROWS($A$24:A138)</f>
        <v>115</v>
      </c>
      <c r="B138" s="297" t="s">
        <v>8394</v>
      </c>
      <c r="G138" s="274" t="str">
        <f>'Home Int'!$O$15</f>
        <v>Perorangan (Non Wiraswasta)</v>
      </c>
      <c r="H138" s="307" t="str">
        <f>'Home Int'!$O$19</f>
        <v>Pasangan Bekerja dan memiliki penghasilan</v>
      </c>
      <c r="I138" s="308">
        <v>0</v>
      </c>
      <c r="J138" s="308">
        <v>0</v>
      </c>
      <c r="K138" s="308">
        <v>0</v>
      </c>
      <c r="L138" s="308">
        <v>0</v>
      </c>
      <c r="M138" s="308">
        <v>0</v>
      </c>
      <c r="N138" s="308">
        <v>0</v>
      </c>
      <c r="O138" s="308">
        <v>0</v>
      </c>
      <c r="P138" s="308">
        <v>0</v>
      </c>
      <c r="Q138" s="308">
        <v>0</v>
      </c>
      <c r="R138" s="308">
        <v>0</v>
      </c>
      <c r="S138" s="308">
        <v>0</v>
      </c>
      <c r="T138" s="308">
        <v>0</v>
      </c>
      <c r="U138" s="308">
        <v>0</v>
      </c>
      <c r="V138" s="308">
        <v>0</v>
      </c>
      <c r="W138" s="275">
        <f>ROWS($W$24:W138)</f>
        <v>115</v>
      </c>
      <c r="X138" s="308">
        <v>0</v>
      </c>
      <c r="Y138" s="308">
        <v>0</v>
      </c>
      <c r="Z138" s="308">
        <v>0</v>
      </c>
      <c r="AA138" s="308">
        <v>0</v>
      </c>
      <c r="AB138" s="308">
        <v>0</v>
      </c>
      <c r="AC138" s="308">
        <v>0</v>
      </c>
      <c r="AD138" s="308">
        <v>0</v>
      </c>
      <c r="AE138" s="308">
        <v>0</v>
      </c>
      <c r="AF138" s="308">
        <v>0</v>
      </c>
      <c r="AG138" s="308">
        <v>0</v>
      </c>
      <c r="AH138" s="308">
        <v>0</v>
      </c>
      <c r="AI138" s="308">
        <v>0</v>
      </c>
      <c r="AJ138" s="308">
        <v>0</v>
      </c>
      <c r="AK138" s="308">
        <v>0</v>
      </c>
    </row>
    <row r="139" spans="1:37" ht="17.100000000000001" customHeight="1">
      <c r="A139" s="275">
        <f>ROWS($A$24:A139)</f>
        <v>116</v>
      </c>
      <c r="B139" s="297" t="s">
        <v>8395</v>
      </c>
      <c r="G139" s="274" t="str">
        <f>'Home Int'!$O$15</f>
        <v>Perorangan (Non Wiraswasta)</v>
      </c>
      <c r="H139" s="307" t="str">
        <f>'Home Int'!$O$19</f>
        <v>Pasangan Bekerja dan memiliki penghasilan</v>
      </c>
      <c r="I139" s="308">
        <v>0</v>
      </c>
      <c r="J139" s="308">
        <v>0</v>
      </c>
      <c r="K139" s="308">
        <v>0</v>
      </c>
      <c r="L139" s="308">
        <v>0</v>
      </c>
      <c r="M139" s="308">
        <v>0</v>
      </c>
      <c r="N139" s="308">
        <v>0</v>
      </c>
      <c r="O139" s="308">
        <v>0</v>
      </c>
      <c r="P139" s="308">
        <v>0</v>
      </c>
      <c r="Q139" s="308">
        <v>0</v>
      </c>
      <c r="R139" s="308">
        <v>0</v>
      </c>
      <c r="S139" s="308">
        <v>0</v>
      </c>
      <c r="T139" s="308">
        <v>0</v>
      </c>
      <c r="U139" s="308">
        <v>0</v>
      </c>
      <c r="V139" s="308">
        <v>0</v>
      </c>
      <c r="W139" s="275">
        <f>ROWS($W$24:W139)</f>
        <v>116</v>
      </c>
      <c r="X139" s="308">
        <v>0</v>
      </c>
      <c r="Y139" s="308">
        <v>0</v>
      </c>
      <c r="Z139" s="308">
        <v>0</v>
      </c>
      <c r="AA139" s="308">
        <v>0</v>
      </c>
      <c r="AB139" s="308">
        <v>0</v>
      </c>
      <c r="AC139" s="308">
        <v>0</v>
      </c>
      <c r="AD139" s="308">
        <v>0</v>
      </c>
      <c r="AE139" s="308">
        <v>0</v>
      </c>
      <c r="AF139" s="308">
        <v>0</v>
      </c>
      <c r="AG139" s="308">
        <v>0</v>
      </c>
      <c r="AH139" s="308">
        <v>0</v>
      </c>
      <c r="AI139" s="308">
        <v>0</v>
      </c>
      <c r="AJ139" s="308">
        <v>0</v>
      </c>
      <c r="AK139" s="308">
        <v>0</v>
      </c>
    </row>
    <row r="140" spans="1:37" ht="17.100000000000001" customHeight="1">
      <c r="A140" s="275">
        <f>ROWS($A$24:A140)</f>
        <v>117</v>
      </c>
      <c r="B140" s="297" t="s">
        <v>8396</v>
      </c>
      <c r="G140" s="274" t="str">
        <f>'Home Int'!$O$15</f>
        <v>Perorangan (Non Wiraswasta)</v>
      </c>
      <c r="H140" s="307" t="str">
        <f>'Home Int'!$O$19</f>
        <v>Pasangan Bekerja dan memiliki penghasilan</v>
      </c>
      <c r="I140" s="308">
        <v>0</v>
      </c>
      <c r="J140" s="308">
        <v>0</v>
      </c>
      <c r="K140" s="308">
        <v>0</v>
      </c>
      <c r="L140" s="308">
        <v>0</v>
      </c>
      <c r="M140" s="308">
        <v>0</v>
      </c>
      <c r="N140" s="308">
        <v>0</v>
      </c>
      <c r="O140" s="308">
        <v>0</v>
      </c>
      <c r="P140" s="308">
        <v>0</v>
      </c>
      <c r="Q140" s="308">
        <v>0</v>
      </c>
      <c r="R140" s="308">
        <v>0</v>
      </c>
      <c r="S140" s="308">
        <v>0</v>
      </c>
      <c r="T140" s="308">
        <v>0</v>
      </c>
      <c r="U140" s="308">
        <v>0</v>
      </c>
      <c r="V140" s="308">
        <v>0</v>
      </c>
      <c r="W140" s="275">
        <f>ROWS($W$24:W140)</f>
        <v>117</v>
      </c>
      <c r="X140" s="308">
        <v>0</v>
      </c>
      <c r="Y140" s="308">
        <v>0</v>
      </c>
      <c r="Z140" s="308">
        <v>0</v>
      </c>
      <c r="AA140" s="308">
        <v>0</v>
      </c>
      <c r="AB140" s="308">
        <v>0</v>
      </c>
      <c r="AC140" s="308">
        <v>0</v>
      </c>
      <c r="AD140" s="308">
        <v>0</v>
      </c>
      <c r="AE140" s="308">
        <v>0</v>
      </c>
      <c r="AF140" s="308">
        <v>0</v>
      </c>
      <c r="AG140" s="308">
        <v>0</v>
      </c>
      <c r="AH140" s="308">
        <v>0</v>
      </c>
      <c r="AI140" s="308">
        <v>0</v>
      </c>
      <c r="AJ140" s="308">
        <v>0</v>
      </c>
      <c r="AK140" s="308">
        <v>0</v>
      </c>
    </row>
    <row r="141" spans="1:37" ht="17.100000000000001" customHeight="1">
      <c r="A141" s="275">
        <f>ROWS($A$24:A141)</f>
        <v>118</v>
      </c>
      <c r="B141" s="297" t="s">
        <v>8397</v>
      </c>
      <c r="G141" s="274" t="str">
        <f>'Home Int'!$O$15</f>
        <v>Perorangan (Non Wiraswasta)</v>
      </c>
      <c r="H141" s="307" t="str">
        <f>'Home Int'!$O$19</f>
        <v>Pasangan Bekerja dan memiliki penghasilan</v>
      </c>
      <c r="I141" s="308">
        <v>0</v>
      </c>
      <c r="J141" s="308">
        <v>0</v>
      </c>
      <c r="K141" s="308">
        <v>0</v>
      </c>
      <c r="L141" s="308">
        <v>0</v>
      </c>
      <c r="M141" s="308">
        <v>0</v>
      </c>
      <c r="N141" s="308">
        <v>0</v>
      </c>
      <c r="O141" s="308">
        <v>0</v>
      </c>
      <c r="P141" s="308">
        <v>0</v>
      </c>
      <c r="Q141" s="308">
        <v>0</v>
      </c>
      <c r="R141" s="308">
        <v>0</v>
      </c>
      <c r="S141" s="308">
        <v>0</v>
      </c>
      <c r="T141" s="308">
        <v>0</v>
      </c>
      <c r="U141" s="308">
        <v>0</v>
      </c>
      <c r="V141" s="308">
        <v>0</v>
      </c>
      <c r="W141" s="275">
        <f>ROWS($W$24:W141)</f>
        <v>118</v>
      </c>
      <c r="X141" s="308">
        <v>0</v>
      </c>
      <c r="Y141" s="308">
        <v>0</v>
      </c>
      <c r="Z141" s="308">
        <v>0</v>
      </c>
      <c r="AA141" s="308">
        <v>0</v>
      </c>
      <c r="AB141" s="308">
        <v>0</v>
      </c>
      <c r="AC141" s="308">
        <v>0</v>
      </c>
      <c r="AD141" s="308">
        <v>0</v>
      </c>
      <c r="AE141" s="308">
        <v>0</v>
      </c>
      <c r="AF141" s="308">
        <v>0</v>
      </c>
      <c r="AG141" s="308">
        <v>0</v>
      </c>
      <c r="AH141" s="308">
        <v>0</v>
      </c>
      <c r="AI141" s="308">
        <v>0</v>
      </c>
      <c r="AJ141" s="308">
        <v>0</v>
      </c>
      <c r="AK141" s="308">
        <v>0</v>
      </c>
    </row>
    <row r="142" spans="1:37" ht="17.100000000000001" customHeight="1">
      <c r="A142" s="275">
        <f>ROWS($A$24:A142)</f>
        <v>119</v>
      </c>
      <c r="B142" s="297" t="s">
        <v>8398</v>
      </c>
      <c r="G142" s="274" t="str">
        <f>'Home Int'!$O$15</f>
        <v>Perorangan (Non Wiraswasta)</v>
      </c>
      <c r="H142" s="307" t="str">
        <f>'Home Int'!$O$19</f>
        <v>Pasangan Bekerja dan memiliki penghasilan</v>
      </c>
      <c r="I142" s="308">
        <v>0</v>
      </c>
      <c r="J142" s="308">
        <v>0</v>
      </c>
      <c r="K142" s="308">
        <v>0</v>
      </c>
      <c r="L142" s="308">
        <v>0</v>
      </c>
      <c r="M142" s="308">
        <v>0</v>
      </c>
      <c r="N142" s="308">
        <v>0</v>
      </c>
      <c r="O142" s="308">
        <v>0</v>
      </c>
      <c r="P142" s="308">
        <v>0</v>
      </c>
      <c r="Q142" s="308">
        <v>0</v>
      </c>
      <c r="R142" s="308">
        <v>0</v>
      </c>
      <c r="S142" s="308">
        <v>0</v>
      </c>
      <c r="T142" s="308">
        <v>0</v>
      </c>
      <c r="U142" s="308">
        <v>0</v>
      </c>
      <c r="V142" s="308">
        <v>0</v>
      </c>
      <c r="W142" s="275">
        <f>ROWS($W$24:W142)</f>
        <v>119</v>
      </c>
      <c r="X142" s="308">
        <v>0</v>
      </c>
      <c r="Y142" s="308">
        <v>0</v>
      </c>
      <c r="Z142" s="308">
        <v>0</v>
      </c>
      <c r="AA142" s="308">
        <v>0</v>
      </c>
      <c r="AB142" s="308">
        <v>0</v>
      </c>
      <c r="AC142" s="308">
        <v>0</v>
      </c>
      <c r="AD142" s="308">
        <v>0</v>
      </c>
      <c r="AE142" s="308">
        <v>0</v>
      </c>
      <c r="AF142" s="308">
        <v>0</v>
      </c>
      <c r="AG142" s="308">
        <v>0</v>
      </c>
      <c r="AH142" s="308">
        <v>0</v>
      </c>
      <c r="AI142" s="308">
        <v>0</v>
      </c>
      <c r="AJ142" s="308">
        <v>0</v>
      </c>
      <c r="AK142" s="308">
        <v>0</v>
      </c>
    </row>
    <row r="143" spans="1:37" ht="17.100000000000001" customHeight="1">
      <c r="A143" s="275">
        <f>ROWS($A$24:A143)</f>
        <v>120</v>
      </c>
      <c r="B143" s="297" t="s">
        <v>8399</v>
      </c>
      <c r="G143" s="274" t="str">
        <f>'Home Int'!$O$15</f>
        <v>Perorangan (Non Wiraswasta)</v>
      </c>
      <c r="H143" s="307" t="str">
        <f>'Home Int'!$O$19</f>
        <v>Pasangan Bekerja dan memiliki penghasilan</v>
      </c>
      <c r="I143" s="308">
        <v>0</v>
      </c>
      <c r="J143" s="308">
        <v>0</v>
      </c>
      <c r="K143" s="308">
        <v>0</v>
      </c>
      <c r="L143" s="308">
        <v>0</v>
      </c>
      <c r="M143" s="308">
        <v>0</v>
      </c>
      <c r="N143" s="308">
        <v>0</v>
      </c>
      <c r="O143" s="308">
        <v>0</v>
      </c>
      <c r="P143" s="308">
        <v>0</v>
      </c>
      <c r="Q143" s="308">
        <v>0</v>
      </c>
      <c r="R143" s="308">
        <v>0</v>
      </c>
      <c r="S143" s="308">
        <v>0</v>
      </c>
      <c r="T143" s="308">
        <v>0</v>
      </c>
      <c r="U143" s="308">
        <v>0</v>
      </c>
      <c r="V143" s="308">
        <v>0</v>
      </c>
      <c r="W143" s="275">
        <f>ROWS($W$24:W143)</f>
        <v>120</v>
      </c>
      <c r="X143" s="308">
        <v>0</v>
      </c>
      <c r="Y143" s="308">
        <v>0</v>
      </c>
      <c r="Z143" s="308">
        <v>0</v>
      </c>
      <c r="AA143" s="308">
        <v>0</v>
      </c>
      <c r="AB143" s="308">
        <v>0</v>
      </c>
      <c r="AC143" s="308">
        <v>0</v>
      </c>
      <c r="AD143" s="308">
        <v>0</v>
      </c>
      <c r="AE143" s="308">
        <v>0</v>
      </c>
      <c r="AF143" s="308">
        <v>0</v>
      </c>
      <c r="AG143" s="308">
        <v>0</v>
      </c>
      <c r="AH143" s="308">
        <v>0</v>
      </c>
      <c r="AI143" s="308">
        <v>0</v>
      </c>
      <c r="AJ143" s="308">
        <v>0</v>
      </c>
      <c r="AK143" s="308">
        <v>0</v>
      </c>
    </row>
    <row r="144" spans="1:37" ht="17.100000000000001" customHeight="1">
      <c r="A144" s="275">
        <f>ROWS($A$24:A144)</f>
        <v>121</v>
      </c>
      <c r="B144" s="297" t="s">
        <v>8400</v>
      </c>
      <c r="G144" s="274" t="str">
        <f>'Home Int'!$O$15</f>
        <v>Perorangan (Non Wiraswasta)</v>
      </c>
      <c r="H144" s="307" t="str">
        <f>'Home Int'!$O$19</f>
        <v>Pasangan Bekerja dan memiliki penghasilan</v>
      </c>
      <c r="I144" s="308">
        <v>0</v>
      </c>
      <c r="J144" s="308">
        <v>0</v>
      </c>
      <c r="K144" s="308">
        <v>0</v>
      </c>
      <c r="L144" s="308">
        <v>0</v>
      </c>
      <c r="M144" s="308">
        <v>0</v>
      </c>
      <c r="N144" s="308">
        <v>0</v>
      </c>
      <c r="O144" s="308">
        <v>0</v>
      </c>
      <c r="P144" s="308">
        <v>0</v>
      </c>
      <c r="Q144" s="308">
        <v>0</v>
      </c>
      <c r="R144" s="308">
        <v>0</v>
      </c>
      <c r="S144" s="308">
        <v>0</v>
      </c>
      <c r="T144" s="308">
        <v>0</v>
      </c>
      <c r="U144" s="308">
        <v>0</v>
      </c>
      <c r="V144" s="308">
        <v>0</v>
      </c>
      <c r="W144" s="275">
        <f>ROWS($W$24:W144)</f>
        <v>121</v>
      </c>
      <c r="X144" s="308">
        <v>0</v>
      </c>
      <c r="Y144" s="308">
        <v>0</v>
      </c>
      <c r="Z144" s="308">
        <v>0</v>
      </c>
      <c r="AA144" s="308">
        <v>0</v>
      </c>
      <c r="AB144" s="308">
        <v>0</v>
      </c>
      <c r="AC144" s="308">
        <v>0</v>
      </c>
      <c r="AD144" s="308">
        <v>0</v>
      </c>
      <c r="AE144" s="308">
        <v>0</v>
      </c>
      <c r="AF144" s="308">
        <v>0</v>
      </c>
      <c r="AG144" s="308">
        <v>0</v>
      </c>
      <c r="AH144" s="308">
        <v>0</v>
      </c>
      <c r="AI144" s="308">
        <v>0</v>
      </c>
      <c r="AJ144" s="308">
        <v>0</v>
      </c>
      <c r="AK144" s="308">
        <v>0</v>
      </c>
    </row>
    <row r="145" spans="1:37" ht="17.100000000000001" customHeight="1">
      <c r="A145" s="275">
        <f>ROWS($A$24:A145)</f>
        <v>122</v>
      </c>
      <c r="B145" s="297" t="s">
        <v>8401</v>
      </c>
      <c r="G145" s="274" t="str">
        <f>'Home Int'!$O$15</f>
        <v>Perorangan (Non Wiraswasta)</v>
      </c>
      <c r="H145" s="307" t="str">
        <f>'Home Int'!$O$19</f>
        <v>Pasangan Bekerja dan memiliki penghasilan</v>
      </c>
      <c r="I145" s="308">
        <v>0</v>
      </c>
      <c r="J145" s="308">
        <v>0</v>
      </c>
      <c r="K145" s="308">
        <v>0</v>
      </c>
      <c r="L145" s="308">
        <v>0</v>
      </c>
      <c r="M145" s="308">
        <v>0</v>
      </c>
      <c r="N145" s="308">
        <v>0</v>
      </c>
      <c r="O145" s="308">
        <v>0</v>
      </c>
      <c r="P145" s="308">
        <v>0</v>
      </c>
      <c r="Q145" s="308">
        <v>0</v>
      </c>
      <c r="R145" s="308">
        <v>0</v>
      </c>
      <c r="S145" s="308">
        <v>0</v>
      </c>
      <c r="T145" s="308">
        <v>0</v>
      </c>
      <c r="U145" s="308">
        <v>0</v>
      </c>
      <c r="V145" s="308">
        <v>0</v>
      </c>
      <c r="W145" s="275">
        <f>ROWS($W$24:W145)</f>
        <v>122</v>
      </c>
      <c r="X145" s="308">
        <v>0</v>
      </c>
      <c r="Y145" s="308">
        <v>0</v>
      </c>
      <c r="Z145" s="308">
        <v>0</v>
      </c>
      <c r="AA145" s="308">
        <v>0</v>
      </c>
      <c r="AB145" s="308">
        <v>0</v>
      </c>
      <c r="AC145" s="308">
        <v>0</v>
      </c>
      <c r="AD145" s="308">
        <v>0</v>
      </c>
      <c r="AE145" s="308">
        <v>0</v>
      </c>
      <c r="AF145" s="308">
        <v>0</v>
      </c>
      <c r="AG145" s="308">
        <v>0</v>
      </c>
      <c r="AH145" s="308">
        <v>0</v>
      </c>
      <c r="AI145" s="308">
        <v>0</v>
      </c>
      <c r="AJ145" s="308">
        <v>0</v>
      </c>
      <c r="AK145" s="308">
        <v>0</v>
      </c>
    </row>
    <row r="146" spans="1:37" ht="17.100000000000001" customHeight="1">
      <c r="A146" s="275">
        <f>ROWS($A$24:A146)</f>
        <v>123</v>
      </c>
      <c r="B146" s="297" t="s">
        <v>8402</v>
      </c>
      <c r="G146" s="274" t="str">
        <f>'Home Int'!$O$15</f>
        <v>Perorangan (Non Wiraswasta)</v>
      </c>
      <c r="H146" s="307" t="str">
        <f>'Home Int'!$O$19</f>
        <v>Pasangan Bekerja dan memiliki penghasilan</v>
      </c>
      <c r="I146" s="308">
        <v>0</v>
      </c>
      <c r="J146" s="308">
        <v>0</v>
      </c>
      <c r="K146" s="308">
        <v>0</v>
      </c>
      <c r="L146" s="308">
        <v>0</v>
      </c>
      <c r="M146" s="308">
        <v>0</v>
      </c>
      <c r="N146" s="308">
        <v>0</v>
      </c>
      <c r="O146" s="308">
        <v>0</v>
      </c>
      <c r="P146" s="308">
        <v>0</v>
      </c>
      <c r="Q146" s="308">
        <v>0</v>
      </c>
      <c r="R146" s="308">
        <v>0</v>
      </c>
      <c r="S146" s="308">
        <v>0</v>
      </c>
      <c r="T146" s="308">
        <v>0</v>
      </c>
      <c r="U146" s="308">
        <v>0</v>
      </c>
      <c r="V146" s="308">
        <v>0</v>
      </c>
      <c r="W146" s="275">
        <f>ROWS($W$24:W146)</f>
        <v>123</v>
      </c>
      <c r="X146" s="308">
        <v>0</v>
      </c>
      <c r="Y146" s="308">
        <v>0</v>
      </c>
      <c r="Z146" s="308">
        <v>0</v>
      </c>
      <c r="AA146" s="308">
        <v>0</v>
      </c>
      <c r="AB146" s="308">
        <v>0</v>
      </c>
      <c r="AC146" s="308">
        <v>0</v>
      </c>
      <c r="AD146" s="308">
        <v>0</v>
      </c>
      <c r="AE146" s="308">
        <v>0</v>
      </c>
      <c r="AF146" s="308">
        <v>0</v>
      </c>
      <c r="AG146" s="308">
        <v>0</v>
      </c>
      <c r="AH146" s="308">
        <v>0</v>
      </c>
      <c r="AI146" s="308">
        <v>0</v>
      </c>
      <c r="AJ146" s="308">
        <v>0</v>
      </c>
      <c r="AK146" s="308">
        <v>0</v>
      </c>
    </row>
    <row r="147" spans="1:37" ht="17.100000000000001" customHeight="1">
      <c r="A147" s="275">
        <f>ROWS($A$24:A147)</f>
        <v>124</v>
      </c>
      <c r="B147" s="297" t="s">
        <v>8403</v>
      </c>
      <c r="G147" s="274" t="str">
        <f>'Home Int'!$O$15</f>
        <v>Perorangan (Non Wiraswasta)</v>
      </c>
      <c r="H147" s="307" t="str">
        <f>'Home Int'!$O$19</f>
        <v>Pasangan Bekerja dan memiliki penghasilan</v>
      </c>
      <c r="I147" s="308">
        <v>0</v>
      </c>
      <c r="J147" s="308">
        <v>0</v>
      </c>
      <c r="K147" s="308">
        <v>0</v>
      </c>
      <c r="L147" s="308">
        <v>0</v>
      </c>
      <c r="M147" s="308">
        <v>0</v>
      </c>
      <c r="N147" s="308">
        <v>0</v>
      </c>
      <c r="O147" s="308">
        <v>0</v>
      </c>
      <c r="P147" s="308">
        <v>0</v>
      </c>
      <c r="Q147" s="308">
        <v>0</v>
      </c>
      <c r="R147" s="308">
        <v>0</v>
      </c>
      <c r="S147" s="308">
        <v>0</v>
      </c>
      <c r="T147" s="308">
        <v>0</v>
      </c>
      <c r="U147" s="308">
        <v>0</v>
      </c>
      <c r="V147" s="308">
        <v>0</v>
      </c>
      <c r="W147" s="275">
        <f>ROWS($W$24:W147)</f>
        <v>124</v>
      </c>
      <c r="X147" s="308">
        <v>0</v>
      </c>
      <c r="Y147" s="308">
        <v>0</v>
      </c>
      <c r="Z147" s="308">
        <v>0</v>
      </c>
      <c r="AA147" s="308">
        <v>0</v>
      </c>
      <c r="AB147" s="308">
        <v>0</v>
      </c>
      <c r="AC147" s="308">
        <v>0</v>
      </c>
      <c r="AD147" s="308">
        <v>0</v>
      </c>
      <c r="AE147" s="308">
        <v>0</v>
      </c>
      <c r="AF147" s="308">
        <v>0</v>
      </c>
      <c r="AG147" s="308">
        <v>0</v>
      </c>
      <c r="AH147" s="308">
        <v>0</v>
      </c>
      <c r="AI147" s="308">
        <v>0</v>
      </c>
      <c r="AJ147" s="308">
        <v>0</v>
      </c>
      <c r="AK147" s="308">
        <v>0</v>
      </c>
    </row>
    <row r="148" spans="1:37" ht="17.100000000000001" customHeight="1">
      <c r="A148" s="275">
        <f>ROWS($A$24:A148)</f>
        <v>125</v>
      </c>
      <c r="B148" s="297" t="s">
        <v>8371</v>
      </c>
      <c r="G148" s="274" t="str">
        <f>'Home Int'!$O$15</f>
        <v>Perorangan (Non Wiraswasta)</v>
      </c>
      <c r="H148" s="307" t="str">
        <f>'Home Int'!$O$19</f>
        <v>Pasangan Bekerja dan memiliki penghasilan</v>
      </c>
      <c r="I148" s="308">
        <v>0</v>
      </c>
      <c r="J148" s="308">
        <v>0</v>
      </c>
      <c r="K148" s="308">
        <v>0</v>
      </c>
      <c r="L148" s="308">
        <v>0</v>
      </c>
      <c r="M148" s="308">
        <v>0</v>
      </c>
      <c r="N148" s="308">
        <v>0</v>
      </c>
      <c r="O148" s="308">
        <v>0</v>
      </c>
      <c r="P148" s="308">
        <v>0</v>
      </c>
      <c r="Q148" s="308">
        <v>0</v>
      </c>
      <c r="R148" s="308">
        <v>0</v>
      </c>
      <c r="S148" s="308">
        <v>0</v>
      </c>
      <c r="T148" s="308">
        <v>0</v>
      </c>
      <c r="U148" s="308">
        <v>0</v>
      </c>
      <c r="V148" s="308">
        <v>0</v>
      </c>
      <c r="W148" s="275">
        <f>ROWS($W$24:W148)</f>
        <v>125</v>
      </c>
      <c r="X148" s="308">
        <v>0</v>
      </c>
      <c r="Y148" s="308">
        <v>0</v>
      </c>
      <c r="Z148" s="308">
        <v>0</v>
      </c>
      <c r="AA148" s="308">
        <v>0</v>
      </c>
      <c r="AB148" s="308">
        <v>0</v>
      </c>
      <c r="AC148" s="308">
        <v>0</v>
      </c>
      <c r="AD148" s="308">
        <v>0</v>
      </c>
      <c r="AE148" s="308">
        <v>0</v>
      </c>
      <c r="AF148" s="308">
        <v>0</v>
      </c>
      <c r="AG148" s="308">
        <v>0</v>
      </c>
      <c r="AH148" s="308">
        <v>0</v>
      </c>
      <c r="AI148" s="308">
        <v>0</v>
      </c>
      <c r="AJ148" s="308">
        <v>0</v>
      </c>
      <c r="AK148" s="308">
        <v>0</v>
      </c>
    </row>
    <row r="149" spans="1:37" ht="17.100000000000001" customHeight="1">
      <c r="A149" s="275">
        <f>ROWS($A$24:A149)</f>
        <v>126</v>
      </c>
      <c r="B149" s="297" t="s">
        <v>8404</v>
      </c>
      <c r="G149" s="274" t="str">
        <f>'Home Int'!$O$15</f>
        <v>Perorangan (Non Wiraswasta)</v>
      </c>
      <c r="H149" s="307" t="str">
        <f>'Home Int'!$O$19</f>
        <v>Pasangan Bekerja dan memiliki penghasilan</v>
      </c>
      <c r="I149" s="308">
        <v>0</v>
      </c>
      <c r="J149" s="308">
        <v>0</v>
      </c>
      <c r="K149" s="308">
        <v>0</v>
      </c>
      <c r="L149" s="308">
        <v>0</v>
      </c>
      <c r="M149" s="308">
        <v>0</v>
      </c>
      <c r="N149" s="308">
        <v>0</v>
      </c>
      <c r="O149" s="308">
        <v>0</v>
      </c>
      <c r="P149" s="308">
        <v>0</v>
      </c>
      <c r="Q149" s="308">
        <v>0</v>
      </c>
      <c r="R149" s="308">
        <v>0</v>
      </c>
      <c r="S149" s="308">
        <v>0</v>
      </c>
      <c r="T149" s="308">
        <v>0</v>
      </c>
      <c r="U149" s="308">
        <v>0</v>
      </c>
      <c r="V149" s="308">
        <v>0</v>
      </c>
      <c r="W149" s="275">
        <f>ROWS($W$24:W149)</f>
        <v>126</v>
      </c>
      <c r="X149" s="308">
        <v>0</v>
      </c>
      <c r="Y149" s="308">
        <v>0</v>
      </c>
      <c r="Z149" s="308">
        <v>0</v>
      </c>
      <c r="AA149" s="308">
        <v>0</v>
      </c>
      <c r="AB149" s="308">
        <v>0</v>
      </c>
      <c r="AC149" s="308">
        <v>0</v>
      </c>
      <c r="AD149" s="308">
        <v>0</v>
      </c>
      <c r="AE149" s="308">
        <v>0</v>
      </c>
      <c r="AF149" s="308">
        <v>0</v>
      </c>
      <c r="AG149" s="308">
        <v>0</v>
      </c>
      <c r="AH149" s="308">
        <v>0</v>
      </c>
      <c r="AI149" s="308">
        <v>0</v>
      </c>
      <c r="AJ149" s="308">
        <v>0</v>
      </c>
      <c r="AK149" s="308">
        <v>0</v>
      </c>
    </row>
    <row r="150" spans="1:37" ht="17.100000000000001" customHeight="1">
      <c r="A150" s="275">
        <f>ROWS($A$24:A150)</f>
        <v>127</v>
      </c>
      <c r="B150" s="297" t="s">
        <v>8405</v>
      </c>
      <c r="G150" s="274" t="str">
        <f>'Home Int'!$O$15</f>
        <v>Perorangan (Non Wiraswasta)</v>
      </c>
      <c r="H150" s="307" t="str">
        <f>'Home Int'!$O$19</f>
        <v>Pasangan Bekerja dan memiliki penghasilan</v>
      </c>
      <c r="I150" s="308">
        <v>0</v>
      </c>
      <c r="J150" s="308">
        <v>0</v>
      </c>
      <c r="K150" s="308">
        <v>0</v>
      </c>
      <c r="L150" s="308">
        <v>0</v>
      </c>
      <c r="M150" s="308">
        <v>0</v>
      </c>
      <c r="N150" s="308">
        <v>0</v>
      </c>
      <c r="O150" s="308">
        <v>0</v>
      </c>
      <c r="P150" s="308">
        <v>0</v>
      </c>
      <c r="Q150" s="308">
        <v>0</v>
      </c>
      <c r="R150" s="308">
        <v>0</v>
      </c>
      <c r="S150" s="308">
        <v>0</v>
      </c>
      <c r="T150" s="308">
        <v>0</v>
      </c>
      <c r="U150" s="308">
        <v>0</v>
      </c>
      <c r="V150" s="308">
        <v>0</v>
      </c>
      <c r="W150" s="275">
        <f>ROWS($W$24:W150)</f>
        <v>127</v>
      </c>
      <c r="X150" s="308">
        <v>0</v>
      </c>
      <c r="Y150" s="308">
        <v>0</v>
      </c>
      <c r="Z150" s="308">
        <v>0</v>
      </c>
      <c r="AA150" s="308">
        <v>0</v>
      </c>
      <c r="AB150" s="308">
        <v>0</v>
      </c>
      <c r="AC150" s="308">
        <v>0</v>
      </c>
      <c r="AD150" s="308">
        <v>0</v>
      </c>
      <c r="AE150" s="308">
        <v>0</v>
      </c>
      <c r="AF150" s="308">
        <v>0</v>
      </c>
      <c r="AG150" s="308">
        <v>0</v>
      </c>
      <c r="AH150" s="308">
        <v>0</v>
      </c>
      <c r="AI150" s="308">
        <v>0</v>
      </c>
      <c r="AJ150" s="308">
        <v>0</v>
      </c>
      <c r="AK150" s="308">
        <v>0</v>
      </c>
    </row>
    <row r="151" spans="1:37" ht="17.100000000000001" customHeight="1">
      <c r="A151" s="275">
        <f>ROWS($A$24:A151)</f>
        <v>128</v>
      </c>
      <c r="B151" s="297" t="s">
        <v>8406</v>
      </c>
      <c r="G151" s="274" t="str">
        <f>'Home Int'!$O$15</f>
        <v>Perorangan (Non Wiraswasta)</v>
      </c>
      <c r="H151" s="307" t="str">
        <f>'Home Int'!$O$19</f>
        <v>Pasangan Bekerja dan memiliki penghasilan</v>
      </c>
      <c r="I151" s="308">
        <v>0</v>
      </c>
      <c r="J151" s="308">
        <v>0</v>
      </c>
      <c r="K151" s="308">
        <v>0</v>
      </c>
      <c r="L151" s="308">
        <v>0</v>
      </c>
      <c r="M151" s="308">
        <v>0</v>
      </c>
      <c r="N151" s="308">
        <v>0</v>
      </c>
      <c r="O151" s="308">
        <v>0</v>
      </c>
      <c r="P151" s="308">
        <v>0</v>
      </c>
      <c r="Q151" s="308">
        <v>0</v>
      </c>
      <c r="R151" s="308">
        <v>0</v>
      </c>
      <c r="S151" s="308">
        <v>0</v>
      </c>
      <c r="T151" s="308">
        <v>0</v>
      </c>
      <c r="U151" s="308">
        <v>0</v>
      </c>
      <c r="V151" s="308">
        <v>0</v>
      </c>
      <c r="W151" s="275">
        <f>ROWS($W$24:W151)</f>
        <v>128</v>
      </c>
      <c r="X151" s="308">
        <v>0</v>
      </c>
      <c r="Y151" s="308">
        <v>0</v>
      </c>
      <c r="Z151" s="308">
        <v>0</v>
      </c>
      <c r="AA151" s="308">
        <v>0</v>
      </c>
      <c r="AB151" s="308">
        <v>0</v>
      </c>
      <c r="AC151" s="308">
        <v>0</v>
      </c>
      <c r="AD151" s="308">
        <v>0</v>
      </c>
      <c r="AE151" s="308">
        <v>0</v>
      </c>
      <c r="AF151" s="308">
        <v>0</v>
      </c>
      <c r="AG151" s="308">
        <v>0</v>
      </c>
      <c r="AH151" s="308">
        <v>0</v>
      </c>
      <c r="AI151" s="308">
        <v>0</v>
      </c>
      <c r="AJ151" s="308">
        <v>0</v>
      </c>
      <c r="AK151" s="308">
        <v>0</v>
      </c>
    </row>
    <row r="152" spans="1:37" ht="17.100000000000001" customHeight="1">
      <c r="A152" s="275">
        <f>ROWS($A$24:A152)</f>
        <v>129</v>
      </c>
      <c r="B152" s="297" t="s">
        <v>8407</v>
      </c>
      <c r="G152" s="274" t="str">
        <f>'Home Int'!$O$15</f>
        <v>Perorangan (Non Wiraswasta)</v>
      </c>
      <c r="H152" s="307" t="str">
        <f>'Home Int'!$O$19</f>
        <v>Pasangan Bekerja dan memiliki penghasilan</v>
      </c>
      <c r="I152" s="308">
        <v>0</v>
      </c>
      <c r="J152" s="308">
        <v>0</v>
      </c>
      <c r="K152" s="308">
        <v>0</v>
      </c>
      <c r="L152" s="308">
        <v>0</v>
      </c>
      <c r="M152" s="308">
        <v>0</v>
      </c>
      <c r="N152" s="308">
        <v>0</v>
      </c>
      <c r="O152" s="308">
        <v>0</v>
      </c>
      <c r="P152" s="308">
        <v>0</v>
      </c>
      <c r="Q152" s="308">
        <v>0</v>
      </c>
      <c r="R152" s="308">
        <v>0</v>
      </c>
      <c r="S152" s="308">
        <v>0</v>
      </c>
      <c r="T152" s="308">
        <v>0</v>
      </c>
      <c r="U152" s="308">
        <v>0</v>
      </c>
      <c r="V152" s="308">
        <v>0</v>
      </c>
      <c r="W152" s="275">
        <f>ROWS($W$24:W152)</f>
        <v>129</v>
      </c>
      <c r="X152" s="308">
        <v>0</v>
      </c>
      <c r="Y152" s="308">
        <v>0</v>
      </c>
      <c r="Z152" s="308">
        <v>0</v>
      </c>
      <c r="AA152" s="308">
        <v>0</v>
      </c>
      <c r="AB152" s="308">
        <v>0</v>
      </c>
      <c r="AC152" s="308">
        <v>0</v>
      </c>
      <c r="AD152" s="308">
        <v>0</v>
      </c>
      <c r="AE152" s="308">
        <v>0</v>
      </c>
      <c r="AF152" s="308">
        <v>0</v>
      </c>
      <c r="AG152" s="308">
        <v>0</v>
      </c>
      <c r="AH152" s="308">
        <v>0</v>
      </c>
      <c r="AI152" s="308">
        <v>0</v>
      </c>
      <c r="AJ152" s="308">
        <v>0</v>
      </c>
      <c r="AK152" s="308">
        <v>0</v>
      </c>
    </row>
    <row r="153" spans="1:37" ht="17.100000000000001" customHeight="1">
      <c r="A153" s="275">
        <f>ROWS($A$24:A153)</f>
        <v>130</v>
      </c>
      <c r="B153" s="297" t="s">
        <v>8408</v>
      </c>
      <c r="G153" s="274" t="str">
        <f>'Home Int'!$O$15</f>
        <v>Perorangan (Non Wiraswasta)</v>
      </c>
      <c r="H153" s="307" t="str">
        <f>'Home Int'!$O$19</f>
        <v>Pasangan Bekerja dan memiliki penghasilan</v>
      </c>
      <c r="I153" s="308">
        <v>0</v>
      </c>
      <c r="J153" s="308">
        <v>0</v>
      </c>
      <c r="K153" s="308">
        <v>0</v>
      </c>
      <c r="L153" s="308">
        <v>0</v>
      </c>
      <c r="M153" s="308">
        <v>0</v>
      </c>
      <c r="N153" s="308">
        <v>0</v>
      </c>
      <c r="O153" s="308">
        <v>0</v>
      </c>
      <c r="P153" s="308">
        <v>0</v>
      </c>
      <c r="Q153" s="308">
        <v>0</v>
      </c>
      <c r="R153" s="308">
        <v>0</v>
      </c>
      <c r="S153" s="308">
        <v>0</v>
      </c>
      <c r="T153" s="308">
        <v>0</v>
      </c>
      <c r="U153" s="308">
        <v>0</v>
      </c>
      <c r="V153" s="308">
        <v>0</v>
      </c>
      <c r="W153" s="275">
        <f>ROWS($W$24:W153)</f>
        <v>130</v>
      </c>
      <c r="X153" s="308">
        <v>0</v>
      </c>
      <c r="Y153" s="308">
        <v>0</v>
      </c>
      <c r="Z153" s="308">
        <v>0</v>
      </c>
      <c r="AA153" s="308">
        <v>0</v>
      </c>
      <c r="AB153" s="308">
        <v>0</v>
      </c>
      <c r="AC153" s="308">
        <v>0</v>
      </c>
      <c r="AD153" s="308">
        <v>0</v>
      </c>
      <c r="AE153" s="308">
        <v>0</v>
      </c>
      <c r="AF153" s="308">
        <v>0</v>
      </c>
      <c r="AG153" s="308">
        <v>0</v>
      </c>
      <c r="AH153" s="308">
        <v>0</v>
      </c>
      <c r="AI153" s="308">
        <v>0</v>
      </c>
      <c r="AJ153" s="308">
        <v>0</v>
      </c>
      <c r="AK153" s="308">
        <v>0</v>
      </c>
    </row>
    <row r="154" spans="1:37" ht="17.100000000000001" customHeight="1">
      <c r="A154" s="275">
        <f>ROWS($A$24:A154)</f>
        <v>131</v>
      </c>
      <c r="B154" s="297" t="s">
        <v>8409</v>
      </c>
      <c r="G154" s="274" t="str">
        <f>'Home Int'!$O$15</f>
        <v>Perorangan (Non Wiraswasta)</v>
      </c>
      <c r="H154" s="307" t="str">
        <f>'Home Int'!$O$19</f>
        <v>Pasangan Bekerja dan memiliki penghasilan</v>
      </c>
      <c r="I154" s="308">
        <v>0</v>
      </c>
      <c r="J154" s="308">
        <v>0</v>
      </c>
      <c r="K154" s="308">
        <v>0</v>
      </c>
      <c r="L154" s="308">
        <v>0</v>
      </c>
      <c r="M154" s="308">
        <v>0</v>
      </c>
      <c r="N154" s="308">
        <v>0</v>
      </c>
      <c r="O154" s="308">
        <v>0</v>
      </c>
      <c r="P154" s="308">
        <v>0</v>
      </c>
      <c r="Q154" s="308">
        <v>0</v>
      </c>
      <c r="R154" s="308">
        <v>0</v>
      </c>
      <c r="S154" s="308">
        <v>0</v>
      </c>
      <c r="T154" s="308">
        <v>0</v>
      </c>
      <c r="U154" s="308">
        <v>0</v>
      </c>
      <c r="V154" s="308">
        <v>0</v>
      </c>
      <c r="W154" s="275">
        <f>ROWS($W$24:W154)</f>
        <v>131</v>
      </c>
      <c r="X154" s="308">
        <v>0</v>
      </c>
      <c r="Y154" s="308">
        <v>0</v>
      </c>
      <c r="Z154" s="308">
        <v>0</v>
      </c>
      <c r="AA154" s="308">
        <v>0</v>
      </c>
      <c r="AB154" s="308">
        <v>0</v>
      </c>
      <c r="AC154" s="308">
        <v>0</v>
      </c>
      <c r="AD154" s="308">
        <v>0</v>
      </c>
      <c r="AE154" s="308">
        <v>0</v>
      </c>
      <c r="AF154" s="308">
        <v>0</v>
      </c>
      <c r="AG154" s="308">
        <v>0</v>
      </c>
      <c r="AH154" s="308">
        <v>0</v>
      </c>
      <c r="AI154" s="308">
        <v>0</v>
      </c>
      <c r="AJ154" s="308">
        <v>0</v>
      </c>
      <c r="AK154" s="308">
        <v>0</v>
      </c>
    </row>
    <row r="155" spans="1:37" ht="17.100000000000001" customHeight="1">
      <c r="A155" s="275">
        <f>ROWS($A$24:A155)</f>
        <v>132</v>
      </c>
      <c r="B155" s="297" t="s">
        <v>8410</v>
      </c>
      <c r="G155" s="274" t="str">
        <f>'Home Int'!$O$15</f>
        <v>Perorangan (Non Wiraswasta)</v>
      </c>
      <c r="H155" s="307" t="str">
        <f>'Home Int'!$O$19</f>
        <v>Pasangan Bekerja dan memiliki penghasilan</v>
      </c>
      <c r="I155" s="308">
        <v>0</v>
      </c>
      <c r="J155" s="308">
        <v>0</v>
      </c>
      <c r="K155" s="308">
        <v>0</v>
      </c>
      <c r="L155" s="308">
        <v>0</v>
      </c>
      <c r="M155" s="308">
        <v>0</v>
      </c>
      <c r="N155" s="308">
        <v>0</v>
      </c>
      <c r="O155" s="308">
        <v>0</v>
      </c>
      <c r="P155" s="308">
        <v>0</v>
      </c>
      <c r="Q155" s="308">
        <v>0</v>
      </c>
      <c r="R155" s="308">
        <v>0</v>
      </c>
      <c r="S155" s="308">
        <v>0</v>
      </c>
      <c r="T155" s="308">
        <v>0</v>
      </c>
      <c r="U155" s="308">
        <v>0</v>
      </c>
      <c r="V155" s="308">
        <v>0</v>
      </c>
      <c r="W155" s="275">
        <f>ROWS($W$24:W155)</f>
        <v>132</v>
      </c>
      <c r="X155" s="308">
        <v>0</v>
      </c>
      <c r="Y155" s="308">
        <v>0</v>
      </c>
      <c r="Z155" s="308">
        <v>0</v>
      </c>
      <c r="AA155" s="308">
        <v>0</v>
      </c>
      <c r="AB155" s="308">
        <v>0</v>
      </c>
      <c r="AC155" s="308">
        <v>0</v>
      </c>
      <c r="AD155" s="308">
        <v>0</v>
      </c>
      <c r="AE155" s="308">
        <v>0</v>
      </c>
      <c r="AF155" s="308">
        <v>0</v>
      </c>
      <c r="AG155" s="308">
        <v>0</v>
      </c>
      <c r="AH155" s="308">
        <v>0</v>
      </c>
      <c r="AI155" s="308">
        <v>0</v>
      </c>
      <c r="AJ155" s="308">
        <v>0</v>
      </c>
      <c r="AK155" s="308">
        <v>0</v>
      </c>
    </row>
    <row r="156" spans="1:37" ht="17.100000000000001" customHeight="1">
      <c r="A156" s="275">
        <f>ROWS($A$24:A156)</f>
        <v>133</v>
      </c>
      <c r="B156" s="297" t="s">
        <v>8411</v>
      </c>
      <c r="G156" s="274" t="str">
        <f>'Home Int'!$O$15</f>
        <v>Perorangan (Non Wiraswasta)</v>
      </c>
      <c r="H156" s="307" t="str">
        <f>'Home Int'!$O$19</f>
        <v>Pasangan Bekerja dan memiliki penghasilan</v>
      </c>
      <c r="I156" s="308">
        <v>0</v>
      </c>
      <c r="J156" s="308">
        <v>0</v>
      </c>
      <c r="K156" s="308">
        <v>0</v>
      </c>
      <c r="L156" s="308">
        <v>0</v>
      </c>
      <c r="M156" s="308">
        <v>0</v>
      </c>
      <c r="N156" s="308">
        <v>0</v>
      </c>
      <c r="O156" s="308">
        <v>0</v>
      </c>
      <c r="P156" s="308">
        <v>0</v>
      </c>
      <c r="Q156" s="308">
        <v>0</v>
      </c>
      <c r="R156" s="308">
        <v>0</v>
      </c>
      <c r="S156" s="308">
        <v>0</v>
      </c>
      <c r="T156" s="308">
        <v>0</v>
      </c>
      <c r="U156" s="308">
        <v>0</v>
      </c>
      <c r="V156" s="308">
        <v>0</v>
      </c>
      <c r="W156" s="275">
        <f>ROWS($W$24:W156)</f>
        <v>133</v>
      </c>
      <c r="X156" s="308">
        <v>0</v>
      </c>
      <c r="Y156" s="308">
        <v>0</v>
      </c>
      <c r="Z156" s="308">
        <v>0</v>
      </c>
      <c r="AA156" s="308">
        <v>0</v>
      </c>
      <c r="AB156" s="308">
        <v>0</v>
      </c>
      <c r="AC156" s="308">
        <v>0</v>
      </c>
      <c r="AD156" s="308">
        <v>0</v>
      </c>
      <c r="AE156" s="308">
        <v>0</v>
      </c>
      <c r="AF156" s="308">
        <v>0</v>
      </c>
      <c r="AG156" s="308">
        <v>0</v>
      </c>
      <c r="AH156" s="308">
        <v>0</v>
      </c>
      <c r="AI156" s="308">
        <v>0</v>
      </c>
      <c r="AJ156" s="308">
        <v>0</v>
      </c>
      <c r="AK156" s="308">
        <v>0</v>
      </c>
    </row>
    <row r="157" spans="1:37" ht="17.100000000000001" customHeight="1">
      <c r="A157" s="275">
        <f>ROWS($A$24:A157)</f>
        <v>134</v>
      </c>
      <c r="B157" s="297" t="s">
        <v>8412</v>
      </c>
      <c r="G157" s="274" t="str">
        <f>'Home Int'!$O$15</f>
        <v>Perorangan (Non Wiraswasta)</v>
      </c>
      <c r="H157" s="307" t="str">
        <f>'Home Int'!$O$19</f>
        <v>Pasangan Bekerja dan memiliki penghasilan</v>
      </c>
      <c r="I157" s="308">
        <v>0</v>
      </c>
      <c r="J157" s="308">
        <v>0</v>
      </c>
      <c r="K157" s="308">
        <v>0</v>
      </c>
      <c r="L157" s="308">
        <v>0</v>
      </c>
      <c r="M157" s="308">
        <v>0</v>
      </c>
      <c r="N157" s="308">
        <v>0</v>
      </c>
      <c r="O157" s="308">
        <v>0</v>
      </c>
      <c r="P157" s="308">
        <v>0</v>
      </c>
      <c r="Q157" s="308">
        <v>0</v>
      </c>
      <c r="R157" s="308">
        <v>0</v>
      </c>
      <c r="S157" s="308">
        <v>0</v>
      </c>
      <c r="T157" s="308">
        <v>0</v>
      </c>
      <c r="U157" s="308">
        <v>0</v>
      </c>
      <c r="V157" s="308">
        <v>0</v>
      </c>
      <c r="W157" s="275">
        <f>ROWS($W$24:W157)</f>
        <v>134</v>
      </c>
      <c r="X157" s="308">
        <v>0</v>
      </c>
      <c r="Y157" s="308">
        <v>0</v>
      </c>
      <c r="Z157" s="308">
        <v>0</v>
      </c>
      <c r="AA157" s="308">
        <v>0</v>
      </c>
      <c r="AB157" s="308">
        <v>0</v>
      </c>
      <c r="AC157" s="308">
        <v>0</v>
      </c>
      <c r="AD157" s="308">
        <v>0</v>
      </c>
      <c r="AE157" s="308">
        <v>0</v>
      </c>
      <c r="AF157" s="308">
        <v>0</v>
      </c>
      <c r="AG157" s="308">
        <v>0</v>
      </c>
      <c r="AH157" s="308">
        <v>0</v>
      </c>
      <c r="AI157" s="308">
        <v>0</v>
      </c>
      <c r="AJ157" s="308">
        <v>0</v>
      </c>
      <c r="AK157" s="308">
        <v>0</v>
      </c>
    </row>
    <row r="158" spans="1:37" ht="17.100000000000001" customHeight="1">
      <c r="A158" s="275">
        <f>ROWS($A$24:A158)</f>
        <v>135</v>
      </c>
      <c r="B158" s="297" t="s">
        <v>8413</v>
      </c>
      <c r="G158" s="274" t="str">
        <f>'Home Int'!$O$15</f>
        <v>Perorangan (Non Wiraswasta)</v>
      </c>
      <c r="H158" s="307" t="str">
        <f>'Home Int'!$O$19</f>
        <v>Pasangan Bekerja dan memiliki penghasilan</v>
      </c>
      <c r="I158" s="308">
        <v>0</v>
      </c>
      <c r="J158" s="308">
        <v>0</v>
      </c>
      <c r="K158" s="308">
        <v>0</v>
      </c>
      <c r="L158" s="308">
        <v>0</v>
      </c>
      <c r="M158" s="308">
        <v>0</v>
      </c>
      <c r="N158" s="308">
        <v>0</v>
      </c>
      <c r="O158" s="308">
        <v>0</v>
      </c>
      <c r="P158" s="308">
        <v>0</v>
      </c>
      <c r="Q158" s="308">
        <v>0</v>
      </c>
      <c r="R158" s="308">
        <v>0</v>
      </c>
      <c r="S158" s="308">
        <v>0</v>
      </c>
      <c r="T158" s="308">
        <v>0</v>
      </c>
      <c r="U158" s="308">
        <v>0</v>
      </c>
      <c r="V158" s="308">
        <v>0</v>
      </c>
      <c r="W158" s="275">
        <f>ROWS($W$24:W158)</f>
        <v>135</v>
      </c>
      <c r="X158" s="308">
        <v>0</v>
      </c>
      <c r="Y158" s="308">
        <v>0</v>
      </c>
      <c r="Z158" s="308">
        <v>0</v>
      </c>
      <c r="AA158" s="308">
        <v>0</v>
      </c>
      <c r="AB158" s="308">
        <v>0</v>
      </c>
      <c r="AC158" s="308">
        <v>0</v>
      </c>
      <c r="AD158" s="308">
        <v>0</v>
      </c>
      <c r="AE158" s="308">
        <v>0</v>
      </c>
      <c r="AF158" s="308">
        <v>0</v>
      </c>
      <c r="AG158" s="308">
        <v>0</v>
      </c>
      <c r="AH158" s="308">
        <v>0</v>
      </c>
      <c r="AI158" s="308">
        <v>0</v>
      </c>
      <c r="AJ158" s="308">
        <v>0</v>
      </c>
      <c r="AK158" s="308">
        <v>0</v>
      </c>
    </row>
    <row r="159" spans="1:37" ht="17.100000000000001" customHeight="1">
      <c r="A159" s="275">
        <f>ROWS($A$24:A159)</f>
        <v>136</v>
      </c>
      <c r="B159" s="297" t="s">
        <v>8414</v>
      </c>
      <c r="G159" s="274" t="str">
        <f>'Home Int'!$O$15</f>
        <v>Perorangan (Non Wiraswasta)</v>
      </c>
      <c r="H159" s="307" t="str">
        <f>'Home Int'!$O$19</f>
        <v>Pasangan Bekerja dan memiliki penghasilan</v>
      </c>
      <c r="I159" s="308">
        <v>0</v>
      </c>
      <c r="J159" s="308">
        <v>0</v>
      </c>
      <c r="K159" s="308">
        <v>0</v>
      </c>
      <c r="L159" s="308">
        <v>0</v>
      </c>
      <c r="M159" s="308">
        <v>0</v>
      </c>
      <c r="N159" s="308">
        <v>0</v>
      </c>
      <c r="O159" s="308">
        <v>0</v>
      </c>
      <c r="P159" s="308">
        <v>0</v>
      </c>
      <c r="Q159" s="308">
        <v>0</v>
      </c>
      <c r="R159" s="308">
        <v>0</v>
      </c>
      <c r="S159" s="308">
        <v>0</v>
      </c>
      <c r="T159" s="308">
        <v>0</v>
      </c>
      <c r="U159" s="308">
        <v>0</v>
      </c>
      <c r="V159" s="308">
        <v>0</v>
      </c>
      <c r="W159" s="275">
        <f>ROWS($W$24:W159)</f>
        <v>136</v>
      </c>
      <c r="X159" s="308">
        <v>0</v>
      </c>
      <c r="Y159" s="308">
        <v>0</v>
      </c>
      <c r="Z159" s="308">
        <v>0</v>
      </c>
      <c r="AA159" s="308">
        <v>0</v>
      </c>
      <c r="AB159" s="308">
        <v>0</v>
      </c>
      <c r="AC159" s="308">
        <v>0</v>
      </c>
      <c r="AD159" s="308">
        <v>0</v>
      </c>
      <c r="AE159" s="308">
        <v>0</v>
      </c>
      <c r="AF159" s="308">
        <v>0</v>
      </c>
      <c r="AG159" s="308">
        <v>0</v>
      </c>
      <c r="AH159" s="308">
        <v>0</v>
      </c>
      <c r="AI159" s="308">
        <v>0</v>
      </c>
      <c r="AJ159" s="308">
        <v>0</v>
      </c>
      <c r="AK159" s="308">
        <v>0</v>
      </c>
    </row>
    <row r="160" spans="1:37" ht="17.100000000000001" customHeight="1">
      <c r="A160" s="275">
        <f>ROWS($A$24:A160)</f>
        <v>137</v>
      </c>
      <c r="B160" s="297" t="s">
        <v>8377</v>
      </c>
      <c r="G160" s="274" t="str">
        <f>'Home Int'!$O$15</f>
        <v>Perorangan (Non Wiraswasta)</v>
      </c>
      <c r="H160" s="307" t="str">
        <f>'Home Int'!$O$19</f>
        <v>Pasangan Bekerja dan memiliki penghasilan</v>
      </c>
      <c r="I160" s="308">
        <v>0</v>
      </c>
      <c r="J160" s="308">
        <v>0</v>
      </c>
      <c r="K160" s="308">
        <v>0</v>
      </c>
      <c r="L160" s="308">
        <v>0</v>
      </c>
      <c r="M160" s="308">
        <v>0</v>
      </c>
      <c r="N160" s="308">
        <v>0</v>
      </c>
      <c r="O160" s="308">
        <v>0</v>
      </c>
      <c r="P160" s="308">
        <v>0</v>
      </c>
      <c r="Q160" s="308">
        <v>0</v>
      </c>
      <c r="R160" s="308">
        <v>0</v>
      </c>
      <c r="S160" s="308">
        <v>0</v>
      </c>
      <c r="T160" s="308">
        <v>0</v>
      </c>
      <c r="U160" s="308">
        <v>0</v>
      </c>
      <c r="V160" s="308">
        <v>0</v>
      </c>
      <c r="W160" s="275">
        <f>ROWS($W$24:W160)</f>
        <v>137</v>
      </c>
      <c r="X160" s="308">
        <v>0</v>
      </c>
      <c r="Y160" s="308">
        <v>0</v>
      </c>
      <c r="Z160" s="308">
        <v>0</v>
      </c>
      <c r="AA160" s="308">
        <v>0</v>
      </c>
      <c r="AB160" s="308">
        <v>0</v>
      </c>
      <c r="AC160" s="308">
        <v>0</v>
      </c>
      <c r="AD160" s="308">
        <v>0</v>
      </c>
      <c r="AE160" s="308">
        <v>0</v>
      </c>
      <c r="AF160" s="308">
        <v>0</v>
      </c>
      <c r="AG160" s="308">
        <v>0</v>
      </c>
      <c r="AH160" s="308">
        <v>0</v>
      </c>
      <c r="AI160" s="308">
        <v>0</v>
      </c>
      <c r="AJ160" s="308">
        <v>0</v>
      </c>
      <c r="AK160" s="308">
        <v>0</v>
      </c>
    </row>
    <row r="161" spans="1:37" ht="17.100000000000001" customHeight="1">
      <c r="A161" s="275">
        <f>ROWS($A$24:A161)</f>
        <v>138</v>
      </c>
      <c r="B161" s="297" t="s">
        <v>8415</v>
      </c>
      <c r="G161" s="274" t="str">
        <f>'Home Int'!$O$15</f>
        <v>Perorangan (Non Wiraswasta)</v>
      </c>
      <c r="H161" s="307" t="str">
        <f>'Home Int'!$O$19</f>
        <v>Pasangan Bekerja dan memiliki penghasilan</v>
      </c>
      <c r="I161" s="308">
        <v>0</v>
      </c>
      <c r="J161" s="308">
        <v>0</v>
      </c>
      <c r="K161" s="308">
        <v>0</v>
      </c>
      <c r="L161" s="308">
        <v>0</v>
      </c>
      <c r="M161" s="308">
        <v>0</v>
      </c>
      <c r="N161" s="308">
        <v>0</v>
      </c>
      <c r="O161" s="308">
        <v>0</v>
      </c>
      <c r="P161" s="308">
        <v>0</v>
      </c>
      <c r="Q161" s="308">
        <v>0</v>
      </c>
      <c r="R161" s="308">
        <v>0</v>
      </c>
      <c r="S161" s="308">
        <v>0</v>
      </c>
      <c r="T161" s="308">
        <v>0</v>
      </c>
      <c r="U161" s="308">
        <v>0</v>
      </c>
      <c r="V161" s="308">
        <v>0</v>
      </c>
      <c r="W161" s="275">
        <f>ROWS($W$24:W161)</f>
        <v>138</v>
      </c>
      <c r="X161" s="308">
        <v>0</v>
      </c>
      <c r="Y161" s="308">
        <v>0</v>
      </c>
      <c r="Z161" s="308">
        <v>0</v>
      </c>
      <c r="AA161" s="308">
        <v>0</v>
      </c>
      <c r="AB161" s="308">
        <v>0</v>
      </c>
      <c r="AC161" s="308">
        <v>0</v>
      </c>
      <c r="AD161" s="308">
        <v>0</v>
      </c>
      <c r="AE161" s="308">
        <v>0</v>
      </c>
      <c r="AF161" s="308">
        <v>0</v>
      </c>
      <c r="AG161" s="308">
        <v>0</v>
      </c>
      <c r="AH161" s="308">
        <v>0</v>
      </c>
      <c r="AI161" s="308">
        <v>0</v>
      </c>
      <c r="AJ161" s="308">
        <v>0</v>
      </c>
      <c r="AK161" s="308">
        <v>0</v>
      </c>
    </row>
    <row r="162" spans="1:37" ht="17.100000000000001" customHeight="1">
      <c r="A162" s="275">
        <f>ROWS($A$24:A162)</f>
        <v>139</v>
      </c>
      <c r="B162" s="297" t="s">
        <v>8416</v>
      </c>
      <c r="G162" s="274" t="str">
        <f>'Home Int'!$O$15</f>
        <v>Perorangan (Non Wiraswasta)</v>
      </c>
      <c r="H162" s="307" t="str">
        <f>'Home Int'!$O$19</f>
        <v>Pasangan Bekerja dan memiliki penghasilan</v>
      </c>
      <c r="I162" s="308">
        <v>0</v>
      </c>
      <c r="J162" s="308">
        <v>0</v>
      </c>
      <c r="K162" s="308">
        <v>0</v>
      </c>
      <c r="L162" s="308">
        <v>0</v>
      </c>
      <c r="M162" s="308">
        <v>0</v>
      </c>
      <c r="N162" s="308">
        <v>0</v>
      </c>
      <c r="O162" s="308">
        <v>0</v>
      </c>
      <c r="P162" s="308">
        <v>0</v>
      </c>
      <c r="Q162" s="308">
        <v>0</v>
      </c>
      <c r="R162" s="308">
        <v>0</v>
      </c>
      <c r="S162" s="308">
        <v>0</v>
      </c>
      <c r="T162" s="308">
        <v>0</v>
      </c>
      <c r="U162" s="308">
        <v>0</v>
      </c>
      <c r="V162" s="308">
        <v>0</v>
      </c>
      <c r="W162" s="275">
        <f>ROWS($W$24:W162)</f>
        <v>139</v>
      </c>
      <c r="X162" s="308">
        <v>0</v>
      </c>
      <c r="Y162" s="308">
        <v>0</v>
      </c>
      <c r="Z162" s="308">
        <v>0</v>
      </c>
      <c r="AA162" s="308">
        <v>0</v>
      </c>
      <c r="AB162" s="308">
        <v>0</v>
      </c>
      <c r="AC162" s="308">
        <v>0</v>
      </c>
      <c r="AD162" s="308">
        <v>0</v>
      </c>
      <c r="AE162" s="308">
        <v>0</v>
      </c>
      <c r="AF162" s="308">
        <v>0</v>
      </c>
      <c r="AG162" s="308">
        <v>0</v>
      </c>
      <c r="AH162" s="308">
        <v>0</v>
      </c>
      <c r="AI162" s="308">
        <v>0</v>
      </c>
      <c r="AJ162" s="308">
        <v>0</v>
      </c>
      <c r="AK162" s="308">
        <v>0</v>
      </c>
    </row>
    <row r="163" spans="1:37" ht="17.100000000000001" customHeight="1">
      <c r="A163" s="275">
        <f>ROWS($A$24:A163)</f>
        <v>140</v>
      </c>
      <c r="B163" s="297" t="s">
        <v>8417</v>
      </c>
      <c r="G163" s="274" t="str">
        <f>'Home Int'!$O$15</f>
        <v>Perorangan (Non Wiraswasta)</v>
      </c>
      <c r="H163" s="307" t="str">
        <f>'Home Int'!$O$19</f>
        <v>Pasangan Bekerja dan memiliki penghasilan</v>
      </c>
      <c r="I163" s="308">
        <v>0</v>
      </c>
      <c r="J163" s="308">
        <v>0</v>
      </c>
      <c r="K163" s="308">
        <v>0</v>
      </c>
      <c r="L163" s="308">
        <v>0</v>
      </c>
      <c r="M163" s="308">
        <v>0</v>
      </c>
      <c r="N163" s="308">
        <v>0</v>
      </c>
      <c r="O163" s="308">
        <v>0</v>
      </c>
      <c r="P163" s="308">
        <v>0</v>
      </c>
      <c r="Q163" s="308">
        <v>0</v>
      </c>
      <c r="R163" s="308">
        <v>0</v>
      </c>
      <c r="S163" s="308">
        <v>0</v>
      </c>
      <c r="T163" s="308">
        <v>0</v>
      </c>
      <c r="U163" s="308">
        <v>0</v>
      </c>
      <c r="V163" s="308">
        <v>0</v>
      </c>
      <c r="W163" s="275">
        <f>ROWS($W$24:W163)</f>
        <v>140</v>
      </c>
      <c r="X163" s="308">
        <v>0</v>
      </c>
      <c r="Y163" s="308">
        <v>0</v>
      </c>
      <c r="Z163" s="308">
        <v>0</v>
      </c>
      <c r="AA163" s="308">
        <v>0</v>
      </c>
      <c r="AB163" s="308">
        <v>0</v>
      </c>
      <c r="AC163" s="308">
        <v>0</v>
      </c>
      <c r="AD163" s="308">
        <v>0</v>
      </c>
      <c r="AE163" s="308">
        <v>0</v>
      </c>
      <c r="AF163" s="308">
        <v>0</v>
      </c>
      <c r="AG163" s="308">
        <v>0</v>
      </c>
      <c r="AH163" s="308">
        <v>0</v>
      </c>
      <c r="AI163" s="308">
        <v>0</v>
      </c>
      <c r="AJ163" s="308">
        <v>0</v>
      </c>
      <c r="AK163" s="308">
        <v>0</v>
      </c>
    </row>
    <row r="164" spans="1:37" ht="17.100000000000001" customHeight="1">
      <c r="A164" s="275">
        <f>ROWS($A$24:A164)</f>
        <v>141</v>
      </c>
      <c r="B164" s="297" t="s">
        <v>8418</v>
      </c>
      <c r="G164" s="274" t="str">
        <f>'Home Int'!$O$15</f>
        <v>Perorangan (Non Wiraswasta)</v>
      </c>
      <c r="H164" s="307" t="str">
        <f>'Home Int'!$O$19</f>
        <v>Pasangan Bekerja dan memiliki penghasilan</v>
      </c>
      <c r="I164" s="308">
        <v>0</v>
      </c>
      <c r="J164" s="308">
        <v>0</v>
      </c>
      <c r="K164" s="308">
        <v>0</v>
      </c>
      <c r="L164" s="308">
        <v>0</v>
      </c>
      <c r="M164" s="308">
        <v>0</v>
      </c>
      <c r="N164" s="308">
        <v>0</v>
      </c>
      <c r="O164" s="308">
        <v>0</v>
      </c>
      <c r="P164" s="308">
        <v>0</v>
      </c>
      <c r="Q164" s="308">
        <v>0</v>
      </c>
      <c r="R164" s="308">
        <v>0</v>
      </c>
      <c r="S164" s="308">
        <v>0</v>
      </c>
      <c r="T164" s="308">
        <v>0</v>
      </c>
      <c r="U164" s="308">
        <v>0</v>
      </c>
      <c r="V164" s="308">
        <v>0</v>
      </c>
      <c r="W164" s="275">
        <f>ROWS($W$24:W164)</f>
        <v>141</v>
      </c>
      <c r="X164" s="308">
        <v>0</v>
      </c>
      <c r="Y164" s="308">
        <v>0</v>
      </c>
      <c r="Z164" s="308">
        <v>0</v>
      </c>
      <c r="AA164" s="308">
        <v>0</v>
      </c>
      <c r="AB164" s="308">
        <v>0</v>
      </c>
      <c r="AC164" s="308">
        <v>0</v>
      </c>
      <c r="AD164" s="308">
        <v>0</v>
      </c>
      <c r="AE164" s="308">
        <v>0</v>
      </c>
      <c r="AF164" s="308">
        <v>0</v>
      </c>
      <c r="AG164" s="308">
        <v>0</v>
      </c>
      <c r="AH164" s="308">
        <v>0</v>
      </c>
      <c r="AI164" s="308">
        <v>0</v>
      </c>
      <c r="AJ164" s="308">
        <v>0</v>
      </c>
      <c r="AK164" s="308">
        <v>0</v>
      </c>
    </row>
    <row r="165" spans="1:37" ht="17.100000000000001" customHeight="1">
      <c r="A165" s="275">
        <f>ROWS($A$24:A165)</f>
        <v>142</v>
      </c>
      <c r="B165" s="297" t="s">
        <v>8419</v>
      </c>
      <c r="G165" s="274" t="str">
        <f>'Home Int'!$O$15</f>
        <v>Perorangan (Non Wiraswasta)</v>
      </c>
      <c r="H165" s="307" t="str">
        <f>'Home Int'!$O$19</f>
        <v>Pasangan Bekerja dan memiliki penghasilan</v>
      </c>
      <c r="I165" s="308">
        <v>0</v>
      </c>
      <c r="J165" s="308">
        <v>0</v>
      </c>
      <c r="K165" s="308">
        <v>0</v>
      </c>
      <c r="L165" s="308">
        <v>0</v>
      </c>
      <c r="M165" s="308">
        <v>0</v>
      </c>
      <c r="N165" s="308">
        <v>0</v>
      </c>
      <c r="O165" s="308">
        <v>0</v>
      </c>
      <c r="P165" s="308">
        <v>0</v>
      </c>
      <c r="Q165" s="308">
        <v>0</v>
      </c>
      <c r="R165" s="308">
        <v>0</v>
      </c>
      <c r="S165" s="308">
        <v>0</v>
      </c>
      <c r="T165" s="308">
        <v>0</v>
      </c>
      <c r="U165" s="308">
        <v>0</v>
      </c>
      <c r="V165" s="308">
        <v>0</v>
      </c>
      <c r="W165" s="275">
        <f>ROWS($W$24:W165)</f>
        <v>142</v>
      </c>
      <c r="X165" s="308">
        <v>0</v>
      </c>
      <c r="Y165" s="308">
        <v>0</v>
      </c>
      <c r="Z165" s="308">
        <v>0</v>
      </c>
      <c r="AA165" s="308">
        <v>0</v>
      </c>
      <c r="AB165" s="308">
        <v>0</v>
      </c>
      <c r="AC165" s="308">
        <v>0</v>
      </c>
      <c r="AD165" s="308">
        <v>0</v>
      </c>
      <c r="AE165" s="308">
        <v>0</v>
      </c>
      <c r="AF165" s="308">
        <v>0</v>
      </c>
      <c r="AG165" s="308">
        <v>0</v>
      </c>
      <c r="AH165" s="308">
        <v>0</v>
      </c>
      <c r="AI165" s="308">
        <v>0</v>
      </c>
      <c r="AJ165" s="308">
        <v>0</v>
      </c>
      <c r="AK165" s="308">
        <v>0</v>
      </c>
    </row>
    <row r="166" spans="1:37" ht="17.100000000000001" customHeight="1">
      <c r="A166" s="275">
        <f>ROWS($A$24:A166)</f>
        <v>143</v>
      </c>
      <c r="B166" s="297" t="s">
        <v>8420</v>
      </c>
      <c r="G166" s="274" t="str">
        <f>'Home Int'!$O$15</f>
        <v>Perorangan (Non Wiraswasta)</v>
      </c>
      <c r="H166" s="307" t="str">
        <f>'Home Int'!$O$19</f>
        <v>Pasangan Bekerja dan memiliki penghasilan</v>
      </c>
      <c r="I166" s="308">
        <v>0</v>
      </c>
      <c r="J166" s="308">
        <v>0</v>
      </c>
      <c r="K166" s="308">
        <v>0</v>
      </c>
      <c r="L166" s="308">
        <v>0</v>
      </c>
      <c r="M166" s="308">
        <v>0</v>
      </c>
      <c r="N166" s="308">
        <v>0</v>
      </c>
      <c r="O166" s="308">
        <v>0</v>
      </c>
      <c r="P166" s="308">
        <v>0</v>
      </c>
      <c r="Q166" s="308">
        <v>0</v>
      </c>
      <c r="R166" s="308">
        <v>0</v>
      </c>
      <c r="S166" s="308">
        <v>0</v>
      </c>
      <c r="T166" s="308">
        <v>0</v>
      </c>
      <c r="U166" s="308">
        <v>0</v>
      </c>
      <c r="V166" s="308">
        <v>0</v>
      </c>
      <c r="W166" s="275">
        <f>ROWS($W$24:W166)</f>
        <v>143</v>
      </c>
      <c r="X166" s="308">
        <v>0</v>
      </c>
      <c r="Y166" s="308">
        <v>0</v>
      </c>
      <c r="Z166" s="308">
        <v>0</v>
      </c>
      <c r="AA166" s="308">
        <v>0</v>
      </c>
      <c r="AB166" s="308">
        <v>0</v>
      </c>
      <c r="AC166" s="308">
        <v>0</v>
      </c>
      <c r="AD166" s="308">
        <v>0</v>
      </c>
      <c r="AE166" s="308">
        <v>0</v>
      </c>
      <c r="AF166" s="308">
        <v>0</v>
      </c>
      <c r="AG166" s="308">
        <v>0</v>
      </c>
      <c r="AH166" s="308">
        <v>0</v>
      </c>
      <c r="AI166" s="308">
        <v>0</v>
      </c>
      <c r="AJ166" s="308">
        <v>0</v>
      </c>
      <c r="AK166" s="308">
        <v>0</v>
      </c>
    </row>
    <row r="167" spans="1:37" ht="17.100000000000001" customHeight="1">
      <c r="A167" s="275">
        <f>ROWS($A$24:A167)</f>
        <v>144</v>
      </c>
      <c r="B167" s="297" t="s">
        <v>8421</v>
      </c>
      <c r="G167" s="274" t="str">
        <f>'Home Int'!$O$15</f>
        <v>Perorangan (Non Wiraswasta)</v>
      </c>
      <c r="H167" s="307" t="str">
        <f>'Home Int'!$O$19</f>
        <v>Pasangan Bekerja dan memiliki penghasilan</v>
      </c>
      <c r="I167" s="308">
        <v>0</v>
      </c>
      <c r="J167" s="308">
        <v>0</v>
      </c>
      <c r="K167" s="308">
        <v>0</v>
      </c>
      <c r="L167" s="308">
        <v>0</v>
      </c>
      <c r="M167" s="308">
        <v>0</v>
      </c>
      <c r="N167" s="308">
        <v>0</v>
      </c>
      <c r="O167" s="308">
        <v>0</v>
      </c>
      <c r="P167" s="308">
        <v>0</v>
      </c>
      <c r="Q167" s="308">
        <v>0</v>
      </c>
      <c r="R167" s="308">
        <v>0</v>
      </c>
      <c r="S167" s="308">
        <v>0</v>
      </c>
      <c r="T167" s="308">
        <v>0</v>
      </c>
      <c r="U167" s="308">
        <v>0</v>
      </c>
      <c r="V167" s="308">
        <v>0</v>
      </c>
      <c r="W167" s="275">
        <f>ROWS($W$24:W167)</f>
        <v>144</v>
      </c>
      <c r="X167" s="308">
        <v>0</v>
      </c>
      <c r="Y167" s="308">
        <v>0</v>
      </c>
      <c r="Z167" s="308">
        <v>0</v>
      </c>
      <c r="AA167" s="308">
        <v>0</v>
      </c>
      <c r="AB167" s="308">
        <v>0</v>
      </c>
      <c r="AC167" s="308">
        <v>0</v>
      </c>
      <c r="AD167" s="308">
        <v>0</v>
      </c>
      <c r="AE167" s="308">
        <v>0</v>
      </c>
      <c r="AF167" s="308">
        <v>0</v>
      </c>
      <c r="AG167" s="308">
        <v>0</v>
      </c>
      <c r="AH167" s="308">
        <v>0</v>
      </c>
      <c r="AI167" s="308">
        <v>0</v>
      </c>
      <c r="AJ167" s="308">
        <v>0</v>
      </c>
      <c r="AK167" s="308">
        <v>0</v>
      </c>
    </row>
    <row r="168" spans="1:37" ht="17.100000000000001" customHeight="1">
      <c r="A168" s="275">
        <f>ROWS($A$24:A168)</f>
        <v>145</v>
      </c>
      <c r="B168" s="297" t="s">
        <v>8422</v>
      </c>
      <c r="G168" s="274" t="str">
        <f>'Home Int'!$O$15</f>
        <v>Perorangan (Non Wiraswasta)</v>
      </c>
      <c r="H168" s="307" t="str">
        <f>'Home Int'!$O$19</f>
        <v>Pasangan Bekerja dan memiliki penghasilan</v>
      </c>
      <c r="I168" s="308">
        <v>0</v>
      </c>
      <c r="J168" s="308">
        <v>0</v>
      </c>
      <c r="K168" s="308">
        <v>0</v>
      </c>
      <c r="L168" s="308">
        <v>0</v>
      </c>
      <c r="M168" s="308">
        <v>0</v>
      </c>
      <c r="N168" s="308">
        <v>0</v>
      </c>
      <c r="O168" s="308">
        <v>0</v>
      </c>
      <c r="P168" s="308">
        <v>0</v>
      </c>
      <c r="Q168" s="308">
        <v>0</v>
      </c>
      <c r="R168" s="308">
        <v>0</v>
      </c>
      <c r="S168" s="308">
        <v>0</v>
      </c>
      <c r="T168" s="308">
        <v>0</v>
      </c>
      <c r="U168" s="308">
        <v>0</v>
      </c>
      <c r="V168" s="308">
        <v>0</v>
      </c>
      <c r="W168" s="275">
        <f>ROWS($W$24:W168)</f>
        <v>145</v>
      </c>
      <c r="X168" s="308">
        <v>0</v>
      </c>
      <c r="Y168" s="308">
        <v>0</v>
      </c>
      <c r="Z168" s="308">
        <v>0</v>
      </c>
      <c r="AA168" s="308">
        <v>0</v>
      </c>
      <c r="AB168" s="308">
        <v>0</v>
      </c>
      <c r="AC168" s="308">
        <v>0</v>
      </c>
      <c r="AD168" s="308">
        <v>0</v>
      </c>
      <c r="AE168" s="308">
        <v>0</v>
      </c>
      <c r="AF168" s="308">
        <v>0</v>
      </c>
      <c r="AG168" s="308">
        <v>0</v>
      </c>
      <c r="AH168" s="308">
        <v>0</v>
      </c>
      <c r="AI168" s="308">
        <v>0</v>
      </c>
      <c r="AJ168" s="308">
        <v>0</v>
      </c>
      <c r="AK168" s="308">
        <v>0</v>
      </c>
    </row>
    <row r="169" spans="1:37" ht="17.100000000000001" customHeight="1">
      <c r="A169" s="275">
        <f>ROWS($A$24:A169)</f>
        <v>146</v>
      </c>
      <c r="B169" s="297" t="s">
        <v>8423</v>
      </c>
      <c r="G169" s="274" t="str">
        <f>'Home Int'!$O$15</f>
        <v>Perorangan (Non Wiraswasta)</v>
      </c>
      <c r="H169" s="307" t="str">
        <f>'Home Int'!$O$19</f>
        <v>Pasangan Bekerja dan memiliki penghasilan</v>
      </c>
      <c r="I169" s="308">
        <v>0</v>
      </c>
      <c r="J169" s="308">
        <v>0</v>
      </c>
      <c r="K169" s="308">
        <v>0</v>
      </c>
      <c r="L169" s="308">
        <v>0</v>
      </c>
      <c r="M169" s="308">
        <v>0</v>
      </c>
      <c r="N169" s="308">
        <v>0</v>
      </c>
      <c r="O169" s="308">
        <v>0</v>
      </c>
      <c r="P169" s="308">
        <v>0</v>
      </c>
      <c r="Q169" s="308">
        <v>0</v>
      </c>
      <c r="R169" s="308">
        <v>0</v>
      </c>
      <c r="S169" s="308">
        <v>0</v>
      </c>
      <c r="T169" s="308">
        <v>0</v>
      </c>
      <c r="U169" s="308">
        <v>0</v>
      </c>
      <c r="V169" s="308">
        <v>0</v>
      </c>
      <c r="W169" s="275">
        <f>ROWS($W$24:W169)</f>
        <v>146</v>
      </c>
      <c r="X169" s="308">
        <v>0</v>
      </c>
      <c r="Y169" s="308">
        <v>0</v>
      </c>
      <c r="Z169" s="308">
        <v>0</v>
      </c>
      <c r="AA169" s="308">
        <v>0</v>
      </c>
      <c r="AB169" s="308">
        <v>0</v>
      </c>
      <c r="AC169" s="308">
        <v>0</v>
      </c>
      <c r="AD169" s="308">
        <v>0</v>
      </c>
      <c r="AE169" s="308">
        <v>0</v>
      </c>
      <c r="AF169" s="308">
        <v>0</v>
      </c>
      <c r="AG169" s="308">
        <v>0</v>
      </c>
      <c r="AH169" s="308">
        <v>0</v>
      </c>
      <c r="AI169" s="308">
        <v>0</v>
      </c>
      <c r="AJ169" s="308">
        <v>0</v>
      </c>
      <c r="AK169" s="308">
        <v>0</v>
      </c>
    </row>
    <row r="170" spans="1:37" ht="17.100000000000001" customHeight="1">
      <c r="A170" s="275">
        <f>ROWS($A$24:A170)</f>
        <v>147</v>
      </c>
      <c r="B170" s="297" t="s">
        <v>8424</v>
      </c>
      <c r="G170" s="274" t="str">
        <f>'Home Int'!$O$15</f>
        <v>Perorangan (Non Wiraswasta)</v>
      </c>
      <c r="H170" s="307" t="str">
        <f>'Home Int'!$O$19</f>
        <v>Pasangan Bekerja dan memiliki penghasilan</v>
      </c>
      <c r="I170" s="308">
        <v>0</v>
      </c>
      <c r="J170" s="308">
        <v>0</v>
      </c>
      <c r="K170" s="308">
        <v>0</v>
      </c>
      <c r="L170" s="308">
        <v>0</v>
      </c>
      <c r="M170" s="308">
        <v>0</v>
      </c>
      <c r="N170" s="308">
        <v>0</v>
      </c>
      <c r="O170" s="308">
        <v>0</v>
      </c>
      <c r="P170" s="308">
        <v>0</v>
      </c>
      <c r="Q170" s="308">
        <v>0</v>
      </c>
      <c r="R170" s="308">
        <v>0</v>
      </c>
      <c r="S170" s="308">
        <v>0</v>
      </c>
      <c r="T170" s="308">
        <v>0</v>
      </c>
      <c r="U170" s="308">
        <v>0</v>
      </c>
      <c r="V170" s="308">
        <v>0</v>
      </c>
      <c r="W170" s="275">
        <f>ROWS($W$24:W170)</f>
        <v>147</v>
      </c>
      <c r="X170" s="308">
        <v>0</v>
      </c>
      <c r="Y170" s="308">
        <v>0</v>
      </c>
      <c r="Z170" s="308">
        <v>0</v>
      </c>
      <c r="AA170" s="308">
        <v>0</v>
      </c>
      <c r="AB170" s="308">
        <v>0</v>
      </c>
      <c r="AC170" s="308">
        <v>0</v>
      </c>
      <c r="AD170" s="308">
        <v>0</v>
      </c>
      <c r="AE170" s="308">
        <v>0</v>
      </c>
      <c r="AF170" s="308">
        <v>0</v>
      </c>
      <c r="AG170" s="308">
        <v>0</v>
      </c>
      <c r="AH170" s="308">
        <v>0</v>
      </c>
      <c r="AI170" s="308">
        <v>0</v>
      </c>
      <c r="AJ170" s="308">
        <v>0</v>
      </c>
      <c r="AK170" s="308">
        <v>0</v>
      </c>
    </row>
    <row r="171" spans="1:37" ht="17.100000000000001" customHeight="1">
      <c r="A171" s="275">
        <f>ROWS($A$24:A171)</f>
        <v>148</v>
      </c>
      <c r="B171" s="297" t="s">
        <v>8425</v>
      </c>
      <c r="G171" s="274" t="str">
        <f>'Home Int'!$O$15</f>
        <v>Perorangan (Non Wiraswasta)</v>
      </c>
      <c r="H171" s="307" t="str">
        <f>'Home Int'!$O$19</f>
        <v>Pasangan Bekerja dan memiliki penghasilan</v>
      </c>
      <c r="I171" s="308">
        <v>0</v>
      </c>
      <c r="J171" s="308">
        <v>0</v>
      </c>
      <c r="K171" s="308">
        <v>0</v>
      </c>
      <c r="L171" s="308">
        <v>0</v>
      </c>
      <c r="M171" s="308">
        <v>0</v>
      </c>
      <c r="N171" s="308">
        <v>0</v>
      </c>
      <c r="O171" s="308">
        <v>0</v>
      </c>
      <c r="P171" s="308">
        <v>0</v>
      </c>
      <c r="Q171" s="308">
        <v>0</v>
      </c>
      <c r="R171" s="308">
        <v>0</v>
      </c>
      <c r="S171" s="308">
        <v>0</v>
      </c>
      <c r="T171" s="308">
        <v>0</v>
      </c>
      <c r="U171" s="308">
        <v>0</v>
      </c>
      <c r="V171" s="308">
        <v>0</v>
      </c>
      <c r="W171" s="275">
        <f>ROWS($W$24:W171)</f>
        <v>148</v>
      </c>
      <c r="X171" s="308">
        <v>0</v>
      </c>
      <c r="Y171" s="308">
        <v>0</v>
      </c>
      <c r="Z171" s="308">
        <v>0</v>
      </c>
      <c r="AA171" s="308">
        <v>0</v>
      </c>
      <c r="AB171" s="308">
        <v>0</v>
      </c>
      <c r="AC171" s="308">
        <v>0</v>
      </c>
      <c r="AD171" s="308">
        <v>0</v>
      </c>
      <c r="AE171" s="308">
        <v>0</v>
      </c>
      <c r="AF171" s="308">
        <v>0</v>
      </c>
      <c r="AG171" s="308">
        <v>0</v>
      </c>
      <c r="AH171" s="308">
        <v>0</v>
      </c>
      <c r="AI171" s="308">
        <v>0</v>
      </c>
      <c r="AJ171" s="308">
        <v>0</v>
      </c>
      <c r="AK171" s="308">
        <v>0</v>
      </c>
    </row>
    <row r="172" spans="1:37" ht="17.100000000000001" customHeight="1">
      <c r="A172" s="275">
        <f>ROWS($A$24:A172)</f>
        <v>149</v>
      </c>
      <c r="B172" s="297" t="s">
        <v>8426</v>
      </c>
      <c r="G172" s="274" t="str">
        <f>'Home Int'!$O$15</f>
        <v>Perorangan (Non Wiraswasta)</v>
      </c>
      <c r="H172" s="307" t="str">
        <f>'Home Int'!$O$19</f>
        <v>Pasangan Bekerja dan memiliki penghasilan</v>
      </c>
      <c r="I172" s="308">
        <v>0</v>
      </c>
      <c r="J172" s="308">
        <v>0</v>
      </c>
      <c r="K172" s="308">
        <v>0</v>
      </c>
      <c r="L172" s="308">
        <v>0</v>
      </c>
      <c r="M172" s="308">
        <v>0</v>
      </c>
      <c r="N172" s="308">
        <v>0</v>
      </c>
      <c r="O172" s="308">
        <v>0</v>
      </c>
      <c r="P172" s="308">
        <v>0</v>
      </c>
      <c r="Q172" s="308">
        <v>0</v>
      </c>
      <c r="R172" s="308">
        <v>0</v>
      </c>
      <c r="S172" s="308">
        <v>0</v>
      </c>
      <c r="T172" s="308">
        <v>0</v>
      </c>
      <c r="U172" s="308">
        <v>0</v>
      </c>
      <c r="V172" s="308">
        <v>0</v>
      </c>
      <c r="W172" s="275">
        <f>ROWS($W$24:W172)</f>
        <v>149</v>
      </c>
      <c r="X172" s="308">
        <v>0</v>
      </c>
      <c r="Y172" s="308">
        <v>0</v>
      </c>
      <c r="Z172" s="308">
        <v>0</v>
      </c>
      <c r="AA172" s="308">
        <v>0</v>
      </c>
      <c r="AB172" s="308">
        <v>0</v>
      </c>
      <c r="AC172" s="308">
        <v>0</v>
      </c>
      <c r="AD172" s="308">
        <v>0</v>
      </c>
      <c r="AE172" s="308">
        <v>0</v>
      </c>
      <c r="AF172" s="308">
        <v>0</v>
      </c>
      <c r="AG172" s="308">
        <v>0</v>
      </c>
      <c r="AH172" s="308">
        <v>0</v>
      </c>
      <c r="AI172" s="308">
        <v>0</v>
      </c>
      <c r="AJ172" s="308">
        <v>0</v>
      </c>
      <c r="AK172" s="308">
        <v>0</v>
      </c>
    </row>
    <row r="173" spans="1:37" ht="17.100000000000001" customHeight="1">
      <c r="A173" s="275">
        <f>ROWS($A$24:A173)</f>
        <v>150</v>
      </c>
      <c r="B173" s="297" t="s">
        <v>8427</v>
      </c>
      <c r="G173" s="274" t="str">
        <f>'Home Int'!$O$15</f>
        <v>Perorangan (Non Wiraswasta)</v>
      </c>
      <c r="H173" s="307" t="str">
        <f>'Home Int'!$O$19</f>
        <v>Pasangan Bekerja dan memiliki penghasilan</v>
      </c>
      <c r="I173" s="308">
        <v>0</v>
      </c>
      <c r="J173" s="308">
        <v>0</v>
      </c>
      <c r="K173" s="308">
        <v>0</v>
      </c>
      <c r="L173" s="308">
        <v>0</v>
      </c>
      <c r="M173" s="308">
        <v>0</v>
      </c>
      <c r="N173" s="308">
        <v>0</v>
      </c>
      <c r="O173" s="308">
        <v>0</v>
      </c>
      <c r="P173" s="308">
        <v>0</v>
      </c>
      <c r="Q173" s="308">
        <v>0</v>
      </c>
      <c r="R173" s="308">
        <v>0</v>
      </c>
      <c r="S173" s="308">
        <v>0</v>
      </c>
      <c r="T173" s="308">
        <v>0</v>
      </c>
      <c r="U173" s="308">
        <v>0</v>
      </c>
      <c r="V173" s="308">
        <v>0</v>
      </c>
      <c r="W173" s="275">
        <f>ROWS($W$24:W173)</f>
        <v>150</v>
      </c>
      <c r="X173" s="308">
        <v>0</v>
      </c>
      <c r="Y173" s="308">
        <v>0</v>
      </c>
      <c r="Z173" s="308">
        <v>0</v>
      </c>
      <c r="AA173" s="308">
        <v>0</v>
      </c>
      <c r="AB173" s="308">
        <v>0</v>
      </c>
      <c r="AC173" s="308">
        <v>0</v>
      </c>
      <c r="AD173" s="308">
        <v>0</v>
      </c>
      <c r="AE173" s="308">
        <v>0</v>
      </c>
      <c r="AF173" s="308">
        <v>0</v>
      </c>
      <c r="AG173" s="308">
        <v>0</v>
      </c>
      <c r="AH173" s="308">
        <v>0</v>
      </c>
      <c r="AI173" s="308">
        <v>0</v>
      </c>
      <c r="AJ173" s="308">
        <v>0</v>
      </c>
      <c r="AK173" s="308">
        <v>0</v>
      </c>
    </row>
    <row r="174" spans="1:37" ht="17.100000000000001" customHeight="1">
      <c r="A174" s="275">
        <f>ROWS($A$24:A174)</f>
        <v>151</v>
      </c>
      <c r="B174" s="297" t="s">
        <v>8428</v>
      </c>
      <c r="G174" s="274" t="str">
        <f>'Home Int'!$O$15</f>
        <v>Perorangan (Non Wiraswasta)</v>
      </c>
      <c r="H174" s="307" t="str">
        <f>'Home Int'!$O$19</f>
        <v>Pasangan Bekerja dan memiliki penghasilan</v>
      </c>
      <c r="I174" s="308">
        <v>0</v>
      </c>
      <c r="J174" s="308">
        <v>0</v>
      </c>
      <c r="K174" s="308">
        <v>0</v>
      </c>
      <c r="L174" s="308">
        <v>0</v>
      </c>
      <c r="M174" s="308">
        <v>0</v>
      </c>
      <c r="N174" s="308">
        <v>0</v>
      </c>
      <c r="O174" s="308">
        <v>0</v>
      </c>
      <c r="P174" s="308">
        <v>0</v>
      </c>
      <c r="Q174" s="308">
        <v>0</v>
      </c>
      <c r="R174" s="308">
        <v>0</v>
      </c>
      <c r="S174" s="308">
        <v>0</v>
      </c>
      <c r="T174" s="308">
        <v>0</v>
      </c>
      <c r="U174" s="308">
        <v>0</v>
      </c>
      <c r="V174" s="308">
        <v>0</v>
      </c>
      <c r="W174" s="275">
        <f>ROWS($W$24:W174)</f>
        <v>151</v>
      </c>
      <c r="X174" s="308">
        <v>0</v>
      </c>
      <c r="Y174" s="308">
        <v>0</v>
      </c>
      <c r="Z174" s="308">
        <v>0</v>
      </c>
      <c r="AA174" s="308">
        <v>0</v>
      </c>
      <c r="AB174" s="308">
        <v>0</v>
      </c>
      <c r="AC174" s="308">
        <v>0</v>
      </c>
      <c r="AD174" s="308">
        <v>0</v>
      </c>
      <c r="AE174" s="308">
        <v>0</v>
      </c>
      <c r="AF174" s="308">
        <v>0</v>
      </c>
      <c r="AG174" s="308">
        <v>0</v>
      </c>
      <c r="AH174" s="308">
        <v>0</v>
      </c>
      <c r="AI174" s="308">
        <v>0</v>
      </c>
      <c r="AJ174" s="308">
        <v>0</v>
      </c>
      <c r="AK174" s="308">
        <v>0</v>
      </c>
    </row>
    <row r="175" spans="1:37" ht="17.100000000000001" customHeight="1">
      <c r="A175" s="275">
        <f>ROWS($A$24:A175)</f>
        <v>152</v>
      </c>
      <c r="B175" s="297" t="s">
        <v>8429</v>
      </c>
      <c r="G175" s="274" t="str">
        <f>'Home Int'!$O$15</f>
        <v>Perorangan (Non Wiraswasta)</v>
      </c>
      <c r="H175" s="307" t="str">
        <f>'Home Int'!$O$19</f>
        <v>Pasangan Bekerja dan memiliki penghasilan</v>
      </c>
      <c r="I175" s="308">
        <v>0</v>
      </c>
      <c r="J175" s="308">
        <v>0</v>
      </c>
      <c r="K175" s="308">
        <v>0</v>
      </c>
      <c r="L175" s="308">
        <v>0</v>
      </c>
      <c r="M175" s="308">
        <v>0</v>
      </c>
      <c r="N175" s="308">
        <v>0</v>
      </c>
      <c r="O175" s="308">
        <v>0</v>
      </c>
      <c r="P175" s="308">
        <v>0</v>
      </c>
      <c r="Q175" s="308">
        <v>0</v>
      </c>
      <c r="R175" s="308">
        <v>0</v>
      </c>
      <c r="S175" s="308">
        <v>0</v>
      </c>
      <c r="T175" s="308">
        <v>0</v>
      </c>
      <c r="U175" s="308">
        <v>0</v>
      </c>
      <c r="V175" s="308">
        <v>0</v>
      </c>
      <c r="W175" s="275">
        <f>ROWS($W$24:W175)</f>
        <v>152</v>
      </c>
      <c r="X175" s="308">
        <v>0</v>
      </c>
      <c r="Y175" s="308">
        <v>0</v>
      </c>
      <c r="Z175" s="308">
        <v>0</v>
      </c>
      <c r="AA175" s="308">
        <v>0</v>
      </c>
      <c r="AB175" s="308">
        <v>0</v>
      </c>
      <c r="AC175" s="308">
        <v>0</v>
      </c>
      <c r="AD175" s="308">
        <v>0</v>
      </c>
      <c r="AE175" s="308">
        <v>0</v>
      </c>
      <c r="AF175" s="308">
        <v>0</v>
      </c>
      <c r="AG175" s="308">
        <v>0</v>
      </c>
      <c r="AH175" s="308">
        <v>0</v>
      </c>
      <c r="AI175" s="308">
        <v>0</v>
      </c>
      <c r="AJ175" s="308">
        <v>0</v>
      </c>
      <c r="AK175" s="308">
        <v>0</v>
      </c>
    </row>
    <row r="176" spans="1:37" ht="17.100000000000001" customHeight="1">
      <c r="A176" s="275">
        <f>ROWS($A$24:A176)</f>
        <v>153</v>
      </c>
      <c r="B176" s="297" t="s">
        <v>8430</v>
      </c>
      <c r="G176" s="274" t="str">
        <f>'Home Int'!$O$15</f>
        <v>Perorangan (Non Wiraswasta)</v>
      </c>
      <c r="H176" s="307" t="str">
        <f>'Home Int'!$O$19</f>
        <v>Pasangan Bekerja dan memiliki penghasilan</v>
      </c>
      <c r="I176" s="308">
        <v>0</v>
      </c>
      <c r="J176" s="308">
        <v>0</v>
      </c>
      <c r="K176" s="308">
        <v>0</v>
      </c>
      <c r="L176" s="308">
        <v>0</v>
      </c>
      <c r="M176" s="308">
        <v>0</v>
      </c>
      <c r="N176" s="308">
        <v>0</v>
      </c>
      <c r="O176" s="308">
        <v>0</v>
      </c>
      <c r="P176" s="308">
        <v>0</v>
      </c>
      <c r="Q176" s="308">
        <v>0</v>
      </c>
      <c r="R176" s="308">
        <v>0</v>
      </c>
      <c r="S176" s="308">
        <v>0</v>
      </c>
      <c r="T176" s="308">
        <v>0</v>
      </c>
      <c r="U176" s="308">
        <v>0</v>
      </c>
      <c r="V176" s="308">
        <v>0</v>
      </c>
      <c r="W176" s="275">
        <f>ROWS($W$24:W176)</f>
        <v>153</v>
      </c>
      <c r="X176" s="308">
        <v>0</v>
      </c>
      <c r="Y176" s="308">
        <v>0</v>
      </c>
      <c r="Z176" s="308">
        <v>0</v>
      </c>
      <c r="AA176" s="308">
        <v>0</v>
      </c>
      <c r="AB176" s="308">
        <v>0</v>
      </c>
      <c r="AC176" s="308">
        <v>0</v>
      </c>
      <c r="AD176" s="308">
        <v>0</v>
      </c>
      <c r="AE176" s="308">
        <v>0</v>
      </c>
      <c r="AF176" s="308">
        <v>0</v>
      </c>
      <c r="AG176" s="308">
        <v>0</v>
      </c>
      <c r="AH176" s="308">
        <v>0</v>
      </c>
      <c r="AI176" s="308">
        <v>0</v>
      </c>
      <c r="AJ176" s="308">
        <v>0</v>
      </c>
      <c r="AK176" s="308">
        <v>0</v>
      </c>
    </row>
    <row r="177" spans="1:37" ht="17.100000000000001" customHeight="1">
      <c r="A177" s="275">
        <f>ROWS($A$24:A177)</f>
        <v>154</v>
      </c>
      <c r="B177" s="297" t="s">
        <v>8431</v>
      </c>
      <c r="G177" s="274" t="str">
        <f>'Home Int'!$O$15</f>
        <v>Perorangan (Non Wiraswasta)</v>
      </c>
      <c r="H177" s="307" t="str">
        <f>'Home Int'!$O$19</f>
        <v>Pasangan Bekerja dan memiliki penghasilan</v>
      </c>
      <c r="I177" s="308">
        <v>0</v>
      </c>
      <c r="J177" s="308">
        <v>0</v>
      </c>
      <c r="K177" s="308">
        <v>0</v>
      </c>
      <c r="L177" s="308">
        <v>0</v>
      </c>
      <c r="M177" s="308">
        <v>0</v>
      </c>
      <c r="N177" s="308">
        <v>0</v>
      </c>
      <c r="O177" s="308">
        <v>0</v>
      </c>
      <c r="P177" s="308">
        <v>0</v>
      </c>
      <c r="Q177" s="308">
        <v>0</v>
      </c>
      <c r="R177" s="308">
        <v>0</v>
      </c>
      <c r="S177" s="308">
        <v>0</v>
      </c>
      <c r="T177" s="308">
        <v>0</v>
      </c>
      <c r="U177" s="308">
        <v>0</v>
      </c>
      <c r="V177" s="308">
        <v>0</v>
      </c>
      <c r="W177" s="275">
        <f>ROWS($W$24:W177)</f>
        <v>154</v>
      </c>
      <c r="X177" s="308">
        <v>0</v>
      </c>
      <c r="Y177" s="308">
        <v>0</v>
      </c>
      <c r="Z177" s="308">
        <v>0</v>
      </c>
      <c r="AA177" s="308">
        <v>0</v>
      </c>
      <c r="AB177" s="308">
        <v>0</v>
      </c>
      <c r="AC177" s="308">
        <v>0</v>
      </c>
      <c r="AD177" s="308">
        <v>0</v>
      </c>
      <c r="AE177" s="308">
        <v>0</v>
      </c>
      <c r="AF177" s="308">
        <v>0</v>
      </c>
      <c r="AG177" s="308">
        <v>0</v>
      </c>
      <c r="AH177" s="308">
        <v>0</v>
      </c>
      <c r="AI177" s="308">
        <v>0</v>
      </c>
      <c r="AJ177" s="308">
        <v>0</v>
      </c>
      <c r="AK177" s="308">
        <v>0</v>
      </c>
    </row>
    <row r="178" spans="1:37" ht="17.100000000000001" customHeight="1">
      <c r="A178" s="275">
        <f>ROWS($A$24:A178)</f>
        <v>155</v>
      </c>
      <c r="B178" s="297" t="s">
        <v>8382</v>
      </c>
      <c r="G178" s="274" t="str">
        <f>'Home Int'!$O$15</f>
        <v>Perorangan (Non Wiraswasta)</v>
      </c>
      <c r="H178" s="307" t="str">
        <f>'Home Int'!$O$19</f>
        <v>Pasangan Bekerja dan memiliki penghasilan</v>
      </c>
      <c r="I178" s="308">
        <v>0</v>
      </c>
      <c r="J178" s="308">
        <v>0</v>
      </c>
      <c r="K178" s="308">
        <v>0</v>
      </c>
      <c r="L178" s="308">
        <v>0</v>
      </c>
      <c r="M178" s="308">
        <v>0</v>
      </c>
      <c r="N178" s="308">
        <v>0</v>
      </c>
      <c r="O178" s="308">
        <v>0</v>
      </c>
      <c r="P178" s="308">
        <v>0</v>
      </c>
      <c r="Q178" s="308">
        <v>0</v>
      </c>
      <c r="R178" s="308">
        <v>0</v>
      </c>
      <c r="S178" s="308">
        <v>0</v>
      </c>
      <c r="T178" s="308">
        <v>0</v>
      </c>
      <c r="U178" s="308">
        <v>0</v>
      </c>
      <c r="V178" s="308">
        <v>0</v>
      </c>
      <c r="W178" s="275">
        <f>ROWS($W$24:W178)</f>
        <v>155</v>
      </c>
      <c r="X178" s="308">
        <v>0</v>
      </c>
      <c r="Y178" s="308">
        <v>0</v>
      </c>
      <c r="Z178" s="308">
        <v>0</v>
      </c>
      <c r="AA178" s="308">
        <v>0</v>
      </c>
      <c r="AB178" s="308">
        <v>0</v>
      </c>
      <c r="AC178" s="308">
        <v>0</v>
      </c>
      <c r="AD178" s="308">
        <v>0</v>
      </c>
      <c r="AE178" s="308">
        <v>0</v>
      </c>
      <c r="AF178" s="308">
        <v>0</v>
      </c>
      <c r="AG178" s="308">
        <v>0</v>
      </c>
      <c r="AH178" s="308">
        <v>0</v>
      </c>
      <c r="AI178" s="308">
        <v>0</v>
      </c>
      <c r="AJ178" s="308">
        <v>0</v>
      </c>
      <c r="AK178" s="308">
        <v>0</v>
      </c>
    </row>
    <row r="179" spans="1:37" ht="17.100000000000001" customHeight="1">
      <c r="A179" s="275">
        <f>ROWS($A$24:A179)</f>
        <v>156</v>
      </c>
      <c r="B179" s="297" t="s">
        <v>8432</v>
      </c>
      <c r="G179" s="274" t="str">
        <f>'Home Int'!$O$15</f>
        <v>Perorangan (Non Wiraswasta)</v>
      </c>
      <c r="H179" s="307" t="str">
        <f>'Home Int'!$O$19</f>
        <v>Pasangan Bekerja dan memiliki penghasilan</v>
      </c>
      <c r="I179" s="308">
        <v>0</v>
      </c>
      <c r="J179" s="308">
        <v>0</v>
      </c>
      <c r="K179" s="308">
        <v>0</v>
      </c>
      <c r="L179" s="308">
        <v>0</v>
      </c>
      <c r="M179" s="308">
        <v>0</v>
      </c>
      <c r="N179" s="308">
        <v>0</v>
      </c>
      <c r="O179" s="308">
        <v>0</v>
      </c>
      <c r="P179" s="308">
        <v>0</v>
      </c>
      <c r="Q179" s="308">
        <v>0</v>
      </c>
      <c r="R179" s="308">
        <v>0</v>
      </c>
      <c r="S179" s="308">
        <v>0</v>
      </c>
      <c r="T179" s="308">
        <v>0</v>
      </c>
      <c r="U179" s="308">
        <v>0</v>
      </c>
      <c r="V179" s="308">
        <v>0</v>
      </c>
      <c r="W179" s="275">
        <f>ROWS($W$24:W179)</f>
        <v>156</v>
      </c>
      <c r="X179" s="308">
        <v>0</v>
      </c>
      <c r="Y179" s="308">
        <v>0</v>
      </c>
      <c r="Z179" s="308">
        <v>0</v>
      </c>
      <c r="AA179" s="308">
        <v>0</v>
      </c>
      <c r="AB179" s="308">
        <v>0</v>
      </c>
      <c r="AC179" s="308">
        <v>0</v>
      </c>
      <c r="AD179" s="308">
        <v>0</v>
      </c>
      <c r="AE179" s="308">
        <v>0</v>
      </c>
      <c r="AF179" s="308">
        <v>0</v>
      </c>
      <c r="AG179" s="308">
        <v>0</v>
      </c>
      <c r="AH179" s="308">
        <v>0</v>
      </c>
      <c r="AI179" s="308">
        <v>0</v>
      </c>
      <c r="AJ179" s="308">
        <v>0</v>
      </c>
      <c r="AK179" s="308">
        <v>0</v>
      </c>
    </row>
    <row r="180" spans="1:37" ht="17.100000000000001" customHeight="1">
      <c r="A180" s="275">
        <f>ROWS($A$24:A180)</f>
        <v>157</v>
      </c>
      <c r="B180" s="297" t="s">
        <v>8433</v>
      </c>
      <c r="G180" s="274" t="str">
        <f>'Home Int'!$O$15</f>
        <v>Perorangan (Non Wiraswasta)</v>
      </c>
      <c r="H180" s="307" t="str">
        <f>'Home Int'!$O$19</f>
        <v>Pasangan Bekerja dan memiliki penghasilan</v>
      </c>
      <c r="I180" s="308">
        <v>0</v>
      </c>
      <c r="J180" s="308">
        <v>0</v>
      </c>
      <c r="K180" s="308">
        <v>0</v>
      </c>
      <c r="L180" s="308">
        <v>0</v>
      </c>
      <c r="M180" s="308">
        <v>0</v>
      </c>
      <c r="N180" s="308">
        <v>0</v>
      </c>
      <c r="O180" s="308">
        <v>0</v>
      </c>
      <c r="P180" s="308">
        <v>0</v>
      </c>
      <c r="Q180" s="308">
        <v>0</v>
      </c>
      <c r="R180" s="308">
        <v>0</v>
      </c>
      <c r="S180" s="308">
        <v>0</v>
      </c>
      <c r="T180" s="308">
        <v>0</v>
      </c>
      <c r="U180" s="308">
        <v>0</v>
      </c>
      <c r="V180" s="308">
        <v>0</v>
      </c>
      <c r="W180" s="275">
        <f>ROWS($W$24:W180)</f>
        <v>157</v>
      </c>
      <c r="X180" s="308">
        <v>0</v>
      </c>
      <c r="Y180" s="308">
        <v>0</v>
      </c>
      <c r="Z180" s="308">
        <v>0</v>
      </c>
      <c r="AA180" s="308">
        <v>0</v>
      </c>
      <c r="AB180" s="308">
        <v>0</v>
      </c>
      <c r="AC180" s="308">
        <v>0</v>
      </c>
      <c r="AD180" s="308">
        <v>0</v>
      </c>
      <c r="AE180" s="308">
        <v>0</v>
      </c>
      <c r="AF180" s="308">
        <v>0</v>
      </c>
      <c r="AG180" s="308">
        <v>0</v>
      </c>
      <c r="AH180" s="308">
        <v>0</v>
      </c>
      <c r="AI180" s="308">
        <v>0</v>
      </c>
      <c r="AJ180" s="308">
        <v>0</v>
      </c>
      <c r="AK180" s="308">
        <v>0</v>
      </c>
    </row>
    <row r="181" spans="1:37" ht="17.100000000000001" customHeight="1">
      <c r="A181" s="275">
        <f>ROWS($A$24:A181)</f>
        <v>158</v>
      </c>
      <c r="B181" s="297" t="s">
        <v>8434</v>
      </c>
      <c r="G181" s="274" t="str">
        <f>'Home Int'!$O$15</f>
        <v>Perorangan (Non Wiraswasta)</v>
      </c>
      <c r="H181" s="307" t="str">
        <f>'Home Int'!$O$19</f>
        <v>Pasangan Bekerja dan memiliki penghasilan</v>
      </c>
      <c r="I181" s="308">
        <v>0</v>
      </c>
      <c r="J181" s="308">
        <v>0</v>
      </c>
      <c r="K181" s="308">
        <v>0</v>
      </c>
      <c r="L181" s="308">
        <v>0</v>
      </c>
      <c r="M181" s="308">
        <v>0</v>
      </c>
      <c r="N181" s="308">
        <v>0</v>
      </c>
      <c r="O181" s="308">
        <v>0</v>
      </c>
      <c r="P181" s="308">
        <v>0</v>
      </c>
      <c r="Q181" s="308">
        <v>0</v>
      </c>
      <c r="R181" s="308">
        <v>0</v>
      </c>
      <c r="S181" s="308">
        <v>0</v>
      </c>
      <c r="T181" s="308">
        <v>0</v>
      </c>
      <c r="U181" s="308">
        <v>0</v>
      </c>
      <c r="V181" s="308">
        <v>0</v>
      </c>
      <c r="W181" s="275">
        <f>ROWS($W$24:W181)</f>
        <v>158</v>
      </c>
      <c r="X181" s="308">
        <v>0</v>
      </c>
      <c r="Y181" s="308">
        <v>0</v>
      </c>
      <c r="Z181" s="308">
        <v>0</v>
      </c>
      <c r="AA181" s="308">
        <v>0</v>
      </c>
      <c r="AB181" s="308">
        <v>0</v>
      </c>
      <c r="AC181" s="308">
        <v>0</v>
      </c>
      <c r="AD181" s="308">
        <v>0</v>
      </c>
      <c r="AE181" s="308">
        <v>0</v>
      </c>
      <c r="AF181" s="308">
        <v>0</v>
      </c>
      <c r="AG181" s="308">
        <v>0</v>
      </c>
      <c r="AH181" s="308">
        <v>0</v>
      </c>
      <c r="AI181" s="308">
        <v>0</v>
      </c>
      <c r="AJ181" s="308">
        <v>0</v>
      </c>
      <c r="AK181" s="308">
        <v>0</v>
      </c>
    </row>
    <row r="182" spans="1:37" ht="17.100000000000001" customHeight="1">
      <c r="A182" s="275">
        <f>ROWS($A$24:A182)</f>
        <v>159</v>
      </c>
      <c r="B182" s="297" t="s">
        <v>8435</v>
      </c>
      <c r="G182" s="274" t="str">
        <f>'Home Int'!$O$15</f>
        <v>Perorangan (Non Wiraswasta)</v>
      </c>
      <c r="H182" s="307" t="str">
        <f>'Home Int'!$O$19</f>
        <v>Pasangan Bekerja dan memiliki penghasilan</v>
      </c>
      <c r="I182" s="308">
        <v>0</v>
      </c>
      <c r="J182" s="308">
        <v>0</v>
      </c>
      <c r="K182" s="308">
        <v>0</v>
      </c>
      <c r="L182" s="308">
        <v>0</v>
      </c>
      <c r="M182" s="308">
        <v>0</v>
      </c>
      <c r="N182" s="308">
        <v>0</v>
      </c>
      <c r="O182" s="308">
        <v>0</v>
      </c>
      <c r="P182" s="308">
        <v>0</v>
      </c>
      <c r="Q182" s="308">
        <v>0</v>
      </c>
      <c r="R182" s="308">
        <v>0</v>
      </c>
      <c r="S182" s="308">
        <v>0</v>
      </c>
      <c r="T182" s="308">
        <v>0</v>
      </c>
      <c r="U182" s="308">
        <v>0</v>
      </c>
      <c r="V182" s="308">
        <v>0</v>
      </c>
      <c r="W182" s="275">
        <f>ROWS($W$24:W182)</f>
        <v>159</v>
      </c>
      <c r="X182" s="308">
        <v>0</v>
      </c>
      <c r="Y182" s="308">
        <v>0</v>
      </c>
      <c r="Z182" s="308">
        <v>0</v>
      </c>
      <c r="AA182" s="308">
        <v>0</v>
      </c>
      <c r="AB182" s="308">
        <v>0</v>
      </c>
      <c r="AC182" s="308">
        <v>0</v>
      </c>
      <c r="AD182" s="308">
        <v>0</v>
      </c>
      <c r="AE182" s="308">
        <v>0</v>
      </c>
      <c r="AF182" s="308">
        <v>0</v>
      </c>
      <c r="AG182" s="308">
        <v>0</v>
      </c>
      <c r="AH182" s="308">
        <v>0</v>
      </c>
      <c r="AI182" s="308">
        <v>0</v>
      </c>
      <c r="AJ182" s="308">
        <v>0</v>
      </c>
      <c r="AK182" s="308">
        <v>0</v>
      </c>
    </row>
    <row r="183" spans="1:37" ht="17.100000000000001" customHeight="1">
      <c r="A183" s="275">
        <f>ROWS($A$24:A183)</f>
        <v>160</v>
      </c>
      <c r="B183" s="297" t="s">
        <v>8436</v>
      </c>
      <c r="G183" s="274" t="str">
        <f>'Home Int'!$O$15</f>
        <v>Perorangan (Non Wiraswasta)</v>
      </c>
      <c r="H183" s="307" t="str">
        <f>'Home Int'!$O$19</f>
        <v>Pasangan Bekerja dan memiliki penghasilan</v>
      </c>
      <c r="I183" s="308">
        <v>0</v>
      </c>
      <c r="J183" s="308">
        <v>0</v>
      </c>
      <c r="K183" s="308">
        <v>0</v>
      </c>
      <c r="L183" s="308">
        <v>0</v>
      </c>
      <c r="M183" s="308">
        <v>0</v>
      </c>
      <c r="N183" s="308">
        <v>0</v>
      </c>
      <c r="O183" s="308">
        <v>0</v>
      </c>
      <c r="P183" s="308">
        <v>0</v>
      </c>
      <c r="Q183" s="308">
        <v>0</v>
      </c>
      <c r="R183" s="308">
        <v>0</v>
      </c>
      <c r="S183" s="308">
        <v>0</v>
      </c>
      <c r="T183" s="308">
        <v>0</v>
      </c>
      <c r="U183" s="308">
        <v>0</v>
      </c>
      <c r="V183" s="308">
        <v>0</v>
      </c>
      <c r="W183" s="275">
        <f>ROWS($W$24:W183)</f>
        <v>160</v>
      </c>
      <c r="X183" s="308">
        <v>0</v>
      </c>
      <c r="Y183" s="308">
        <v>0</v>
      </c>
      <c r="Z183" s="308">
        <v>0</v>
      </c>
      <c r="AA183" s="308">
        <v>0</v>
      </c>
      <c r="AB183" s="308">
        <v>0</v>
      </c>
      <c r="AC183" s="308">
        <v>0</v>
      </c>
      <c r="AD183" s="308">
        <v>0</v>
      </c>
      <c r="AE183" s="308">
        <v>0</v>
      </c>
      <c r="AF183" s="308">
        <v>0</v>
      </c>
      <c r="AG183" s="308">
        <v>0</v>
      </c>
      <c r="AH183" s="308">
        <v>0</v>
      </c>
      <c r="AI183" s="308">
        <v>0</v>
      </c>
      <c r="AJ183" s="308">
        <v>0</v>
      </c>
      <c r="AK183" s="308">
        <v>0</v>
      </c>
    </row>
    <row r="184" spans="1:37" ht="17.100000000000001" customHeight="1">
      <c r="A184" s="275">
        <f>ROWS($A$24:A184)</f>
        <v>161</v>
      </c>
      <c r="B184" s="297" t="s">
        <v>8437</v>
      </c>
      <c r="G184" s="274" t="str">
        <f>'Home Int'!$O$15</f>
        <v>Perorangan (Non Wiraswasta)</v>
      </c>
      <c r="H184" s="307" t="str">
        <f>'Home Int'!$O$19</f>
        <v>Pasangan Bekerja dan memiliki penghasilan</v>
      </c>
      <c r="I184" s="308">
        <v>0</v>
      </c>
      <c r="J184" s="308">
        <v>0</v>
      </c>
      <c r="K184" s="308">
        <v>0</v>
      </c>
      <c r="L184" s="308">
        <v>0</v>
      </c>
      <c r="M184" s="308">
        <v>0</v>
      </c>
      <c r="N184" s="308">
        <v>0</v>
      </c>
      <c r="O184" s="308">
        <v>0</v>
      </c>
      <c r="P184" s="308">
        <v>0</v>
      </c>
      <c r="Q184" s="308">
        <v>0</v>
      </c>
      <c r="R184" s="308">
        <v>0</v>
      </c>
      <c r="S184" s="308">
        <v>0</v>
      </c>
      <c r="T184" s="308">
        <v>0</v>
      </c>
      <c r="U184" s="308">
        <v>0</v>
      </c>
      <c r="V184" s="308">
        <v>0</v>
      </c>
      <c r="W184" s="275">
        <f>ROWS($W$24:W184)</f>
        <v>161</v>
      </c>
      <c r="X184" s="308">
        <v>0</v>
      </c>
      <c r="Y184" s="308">
        <v>0</v>
      </c>
      <c r="Z184" s="308">
        <v>0</v>
      </c>
      <c r="AA184" s="308">
        <v>0</v>
      </c>
      <c r="AB184" s="308">
        <v>0</v>
      </c>
      <c r="AC184" s="308">
        <v>0</v>
      </c>
      <c r="AD184" s="308">
        <v>0</v>
      </c>
      <c r="AE184" s="308">
        <v>0</v>
      </c>
      <c r="AF184" s="308">
        <v>0</v>
      </c>
      <c r="AG184" s="308">
        <v>0</v>
      </c>
      <c r="AH184" s="308">
        <v>0</v>
      </c>
      <c r="AI184" s="308">
        <v>0</v>
      </c>
      <c r="AJ184" s="308">
        <v>0</v>
      </c>
      <c r="AK184" s="308">
        <v>0</v>
      </c>
    </row>
    <row r="185" spans="1:37" ht="17.100000000000001" customHeight="1">
      <c r="A185" s="275">
        <f>ROWS($A$24:A185)</f>
        <v>162</v>
      </c>
      <c r="B185" s="297" t="s">
        <v>8438</v>
      </c>
      <c r="G185" s="274" t="str">
        <f>'Home Int'!$O$15</f>
        <v>Perorangan (Non Wiraswasta)</v>
      </c>
      <c r="H185" s="307" t="str">
        <f>'Home Int'!$O$19</f>
        <v>Pasangan Bekerja dan memiliki penghasilan</v>
      </c>
      <c r="I185" s="308">
        <v>0</v>
      </c>
      <c r="J185" s="308">
        <v>0</v>
      </c>
      <c r="K185" s="308">
        <v>0</v>
      </c>
      <c r="L185" s="308">
        <v>0</v>
      </c>
      <c r="M185" s="308">
        <v>0</v>
      </c>
      <c r="N185" s="308">
        <v>0</v>
      </c>
      <c r="O185" s="308">
        <v>0</v>
      </c>
      <c r="P185" s="308">
        <v>0</v>
      </c>
      <c r="Q185" s="308">
        <v>0</v>
      </c>
      <c r="R185" s="308">
        <v>0</v>
      </c>
      <c r="S185" s="308">
        <v>0</v>
      </c>
      <c r="T185" s="308">
        <v>0</v>
      </c>
      <c r="U185" s="308">
        <v>0</v>
      </c>
      <c r="V185" s="308">
        <v>0</v>
      </c>
      <c r="W185" s="275">
        <f>ROWS($W$24:W185)</f>
        <v>162</v>
      </c>
      <c r="X185" s="308">
        <v>0</v>
      </c>
      <c r="Y185" s="308">
        <v>0</v>
      </c>
      <c r="Z185" s="308">
        <v>0</v>
      </c>
      <c r="AA185" s="308">
        <v>0</v>
      </c>
      <c r="AB185" s="308">
        <v>0</v>
      </c>
      <c r="AC185" s="308">
        <v>0</v>
      </c>
      <c r="AD185" s="308">
        <v>0</v>
      </c>
      <c r="AE185" s="308">
        <v>0</v>
      </c>
      <c r="AF185" s="308">
        <v>0</v>
      </c>
      <c r="AG185" s="308">
        <v>0</v>
      </c>
      <c r="AH185" s="308">
        <v>0</v>
      </c>
      <c r="AI185" s="308">
        <v>0</v>
      </c>
      <c r="AJ185" s="308">
        <v>0</v>
      </c>
      <c r="AK185" s="308">
        <v>0</v>
      </c>
    </row>
    <row r="186" spans="1:37" ht="17.100000000000001" customHeight="1">
      <c r="A186" s="275">
        <f>ROWS($A$24:A186)</f>
        <v>163</v>
      </c>
      <c r="B186" s="297" t="s">
        <v>8439</v>
      </c>
      <c r="G186" s="274" t="str">
        <f>'Home Int'!$O$15</f>
        <v>Perorangan (Non Wiraswasta)</v>
      </c>
      <c r="H186" s="307" t="str">
        <f>'Home Int'!$O$19</f>
        <v>Pasangan Bekerja dan memiliki penghasilan</v>
      </c>
      <c r="I186" s="308">
        <v>0</v>
      </c>
      <c r="J186" s="308">
        <v>0</v>
      </c>
      <c r="K186" s="308">
        <v>0</v>
      </c>
      <c r="L186" s="308">
        <v>0</v>
      </c>
      <c r="M186" s="308">
        <v>0</v>
      </c>
      <c r="N186" s="308">
        <v>0</v>
      </c>
      <c r="O186" s="308">
        <v>0</v>
      </c>
      <c r="P186" s="308">
        <v>0</v>
      </c>
      <c r="Q186" s="308">
        <v>0</v>
      </c>
      <c r="R186" s="308">
        <v>0</v>
      </c>
      <c r="S186" s="308">
        <v>0</v>
      </c>
      <c r="T186" s="308">
        <v>0</v>
      </c>
      <c r="U186" s="308">
        <v>0</v>
      </c>
      <c r="V186" s="308">
        <v>0</v>
      </c>
      <c r="W186" s="275">
        <f>ROWS($W$24:W186)</f>
        <v>163</v>
      </c>
      <c r="X186" s="308">
        <v>0</v>
      </c>
      <c r="Y186" s="308">
        <v>0</v>
      </c>
      <c r="Z186" s="308">
        <v>0</v>
      </c>
      <c r="AA186" s="308">
        <v>0</v>
      </c>
      <c r="AB186" s="308">
        <v>0</v>
      </c>
      <c r="AC186" s="308">
        <v>0</v>
      </c>
      <c r="AD186" s="308">
        <v>0</v>
      </c>
      <c r="AE186" s="308">
        <v>0</v>
      </c>
      <c r="AF186" s="308">
        <v>0</v>
      </c>
      <c r="AG186" s="308">
        <v>0</v>
      </c>
      <c r="AH186" s="308">
        <v>0</v>
      </c>
      <c r="AI186" s="308">
        <v>0</v>
      </c>
      <c r="AJ186" s="308">
        <v>0</v>
      </c>
      <c r="AK186" s="308">
        <v>0</v>
      </c>
    </row>
    <row r="187" spans="1:37" ht="17.100000000000001" customHeight="1">
      <c r="A187" s="275">
        <f>ROWS($A$24:A187)</f>
        <v>164</v>
      </c>
      <c r="B187" s="297" t="s">
        <v>8440</v>
      </c>
      <c r="G187" s="274" t="str">
        <f>'Home Int'!$O$15</f>
        <v>Perorangan (Non Wiraswasta)</v>
      </c>
      <c r="H187" s="307" t="str">
        <f>'Home Int'!$O$19</f>
        <v>Pasangan Bekerja dan memiliki penghasilan</v>
      </c>
      <c r="I187" s="308">
        <v>0</v>
      </c>
      <c r="J187" s="308">
        <v>0</v>
      </c>
      <c r="K187" s="308">
        <v>0</v>
      </c>
      <c r="L187" s="308">
        <v>0</v>
      </c>
      <c r="M187" s="308">
        <v>0</v>
      </c>
      <c r="N187" s="308">
        <v>0</v>
      </c>
      <c r="O187" s="308">
        <v>0</v>
      </c>
      <c r="P187" s="308">
        <v>0</v>
      </c>
      <c r="Q187" s="308">
        <v>0</v>
      </c>
      <c r="R187" s="308">
        <v>0</v>
      </c>
      <c r="S187" s="308">
        <v>0</v>
      </c>
      <c r="T187" s="308">
        <v>0</v>
      </c>
      <c r="U187" s="308">
        <v>0</v>
      </c>
      <c r="V187" s="308">
        <v>0</v>
      </c>
      <c r="W187" s="275">
        <f>ROWS($W$24:W187)</f>
        <v>164</v>
      </c>
      <c r="X187" s="308">
        <v>0</v>
      </c>
      <c r="Y187" s="308">
        <v>0</v>
      </c>
      <c r="Z187" s="308">
        <v>0</v>
      </c>
      <c r="AA187" s="308">
        <v>0</v>
      </c>
      <c r="AB187" s="308">
        <v>0</v>
      </c>
      <c r="AC187" s="308">
        <v>0</v>
      </c>
      <c r="AD187" s="308">
        <v>0</v>
      </c>
      <c r="AE187" s="308">
        <v>0</v>
      </c>
      <c r="AF187" s="308">
        <v>0</v>
      </c>
      <c r="AG187" s="308">
        <v>0</v>
      </c>
      <c r="AH187" s="308">
        <v>0</v>
      </c>
      <c r="AI187" s="308">
        <v>0</v>
      </c>
      <c r="AJ187" s="308">
        <v>0</v>
      </c>
      <c r="AK187" s="308">
        <v>0</v>
      </c>
    </row>
    <row r="188" spans="1:37" ht="17.100000000000001" customHeight="1">
      <c r="A188" s="275">
        <f>ROWS($A$24:A188)</f>
        <v>165</v>
      </c>
      <c r="B188" s="297" t="s">
        <v>8441</v>
      </c>
      <c r="G188" s="274" t="str">
        <f>'Home Int'!$O$15</f>
        <v>Perorangan (Non Wiraswasta)</v>
      </c>
      <c r="H188" s="307" t="str">
        <f>'Home Int'!$O$19</f>
        <v>Pasangan Bekerja dan memiliki penghasilan</v>
      </c>
      <c r="I188" s="308">
        <v>0</v>
      </c>
      <c r="J188" s="308">
        <v>0</v>
      </c>
      <c r="K188" s="308">
        <v>0</v>
      </c>
      <c r="L188" s="308">
        <v>0</v>
      </c>
      <c r="M188" s="308">
        <v>0</v>
      </c>
      <c r="N188" s="308">
        <v>0</v>
      </c>
      <c r="O188" s="308">
        <v>0</v>
      </c>
      <c r="P188" s="308">
        <v>0</v>
      </c>
      <c r="Q188" s="308">
        <v>0</v>
      </c>
      <c r="R188" s="308">
        <v>0</v>
      </c>
      <c r="S188" s="308">
        <v>0</v>
      </c>
      <c r="T188" s="308">
        <v>0</v>
      </c>
      <c r="U188" s="308">
        <v>0</v>
      </c>
      <c r="V188" s="308">
        <v>0</v>
      </c>
      <c r="W188" s="275">
        <f>ROWS($W$24:W188)</f>
        <v>165</v>
      </c>
      <c r="X188" s="308">
        <v>0</v>
      </c>
      <c r="Y188" s="308">
        <v>0</v>
      </c>
      <c r="Z188" s="308">
        <v>0</v>
      </c>
      <c r="AA188" s="308">
        <v>0</v>
      </c>
      <c r="AB188" s="308">
        <v>0</v>
      </c>
      <c r="AC188" s="308">
        <v>0</v>
      </c>
      <c r="AD188" s="308">
        <v>0</v>
      </c>
      <c r="AE188" s="308">
        <v>0</v>
      </c>
      <c r="AF188" s="308">
        <v>0</v>
      </c>
      <c r="AG188" s="308">
        <v>0</v>
      </c>
      <c r="AH188" s="308">
        <v>0</v>
      </c>
      <c r="AI188" s="308">
        <v>0</v>
      </c>
      <c r="AJ188" s="308">
        <v>0</v>
      </c>
      <c r="AK188" s="308">
        <v>0</v>
      </c>
    </row>
    <row r="189" spans="1:37" ht="17.100000000000001" customHeight="1">
      <c r="A189" s="275">
        <f>ROWS($A$24:A189)</f>
        <v>166</v>
      </c>
      <c r="B189" s="297" t="s">
        <v>8442</v>
      </c>
      <c r="G189" s="274" t="str">
        <f>'Home Int'!$O$15</f>
        <v>Perorangan (Non Wiraswasta)</v>
      </c>
      <c r="H189" s="307" t="str">
        <f>'Home Int'!$O$19</f>
        <v>Pasangan Bekerja dan memiliki penghasilan</v>
      </c>
      <c r="I189" s="308">
        <v>0</v>
      </c>
      <c r="J189" s="308">
        <v>0</v>
      </c>
      <c r="K189" s="308">
        <v>0</v>
      </c>
      <c r="L189" s="308">
        <v>0</v>
      </c>
      <c r="M189" s="308">
        <v>0</v>
      </c>
      <c r="N189" s="308">
        <v>0</v>
      </c>
      <c r="O189" s="308">
        <v>0</v>
      </c>
      <c r="P189" s="308">
        <v>0</v>
      </c>
      <c r="Q189" s="308">
        <v>0</v>
      </c>
      <c r="R189" s="308">
        <v>0</v>
      </c>
      <c r="S189" s="308">
        <v>0</v>
      </c>
      <c r="T189" s="308">
        <v>0</v>
      </c>
      <c r="U189" s="308">
        <v>0</v>
      </c>
      <c r="V189" s="308">
        <v>0</v>
      </c>
      <c r="W189" s="275">
        <f>ROWS($W$24:W189)</f>
        <v>166</v>
      </c>
      <c r="X189" s="308">
        <v>0</v>
      </c>
      <c r="Y189" s="308">
        <v>0</v>
      </c>
      <c r="Z189" s="308">
        <v>0</v>
      </c>
      <c r="AA189" s="308">
        <v>0</v>
      </c>
      <c r="AB189" s="308">
        <v>0</v>
      </c>
      <c r="AC189" s="308">
        <v>0</v>
      </c>
      <c r="AD189" s="308">
        <v>0</v>
      </c>
      <c r="AE189" s="308">
        <v>0</v>
      </c>
      <c r="AF189" s="308">
        <v>0</v>
      </c>
      <c r="AG189" s="308">
        <v>0</v>
      </c>
      <c r="AH189" s="308">
        <v>0</v>
      </c>
      <c r="AI189" s="308">
        <v>0</v>
      </c>
      <c r="AJ189" s="308">
        <v>0</v>
      </c>
      <c r="AK189" s="308">
        <v>0</v>
      </c>
    </row>
    <row r="190" spans="1:37" ht="17.100000000000001" customHeight="1">
      <c r="A190" s="275">
        <f>ROWS($A$24:A190)</f>
        <v>167</v>
      </c>
      <c r="B190" s="297" t="s">
        <v>8388</v>
      </c>
      <c r="G190" s="274" t="str">
        <f>'Home Int'!$O$15</f>
        <v>Perorangan (Non Wiraswasta)</v>
      </c>
      <c r="H190" s="307" t="str">
        <f>'Home Int'!$O$19</f>
        <v>Pasangan Bekerja dan memiliki penghasilan</v>
      </c>
      <c r="I190" s="308">
        <v>0</v>
      </c>
      <c r="J190" s="308">
        <v>0</v>
      </c>
      <c r="K190" s="308">
        <v>0</v>
      </c>
      <c r="L190" s="308">
        <v>0</v>
      </c>
      <c r="M190" s="308">
        <v>0</v>
      </c>
      <c r="N190" s="308">
        <v>0</v>
      </c>
      <c r="O190" s="308">
        <v>0</v>
      </c>
      <c r="P190" s="308">
        <v>0</v>
      </c>
      <c r="Q190" s="308">
        <v>0</v>
      </c>
      <c r="R190" s="308">
        <v>0</v>
      </c>
      <c r="S190" s="308">
        <v>0</v>
      </c>
      <c r="T190" s="308">
        <v>0</v>
      </c>
      <c r="U190" s="308">
        <v>0</v>
      </c>
      <c r="V190" s="308">
        <v>0</v>
      </c>
      <c r="W190" s="275">
        <f>ROWS($W$24:W190)</f>
        <v>167</v>
      </c>
      <c r="X190" s="308">
        <v>0</v>
      </c>
      <c r="Y190" s="308">
        <v>0</v>
      </c>
      <c r="Z190" s="308">
        <v>0</v>
      </c>
      <c r="AA190" s="308">
        <v>0</v>
      </c>
      <c r="AB190" s="308">
        <v>0</v>
      </c>
      <c r="AC190" s="308">
        <v>0</v>
      </c>
      <c r="AD190" s="308">
        <v>0</v>
      </c>
      <c r="AE190" s="308">
        <v>0</v>
      </c>
      <c r="AF190" s="308">
        <v>0</v>
      </c>
      <c r="AG190" s="308">
        <v>0</v>
      </c>
      <c r="AH190" s="308">
        <v>0</v>
      </c>
      <c r="AI190" s="308">
        <v>0</v>
      </c>
      <c r="AJ190" s="308">
        <v>0</v>
      </c>
      <c r="AK190" s="308">
        <v>0</v>
      </c>
    </row>
    <row r="191" spans="1:37" ht="17.100000000000001" customHeight="1">
      <c r="A191" s="275">
        <f>ROWS($A$24:A191)</f>
        <v>168</v>
      </c>
      <c r="B191" s="297" t="s">
        <v>8303</v>
      </c>
      <c r="G191" s="274" t="str">
        <f>'Home Int'!$O$15</f>
        <v>Perorangan (Non Wiraswasta)</v>
      </c>
      <c r="H191" s="307" t="str">
        <f>'Home Int'!$O$19</f>
        <v>Pasangan Bekerja dan memiliki penghasilan</v>
      </c>
      <c r="I191" s="308">
        <v>0</v>
      </c>
      <c r="J191" s="308">
        <v>0</v>
      </c>
      <c r="K191" s="308">
        <v>0</v>
      </c>
      <c r="L191" s="308">
        <v>0</v>
      </c>
      <c r="M191" s="308">
        <v>0</v>
      </c>
      <c r="N191" s="308">
        <v>0</v>
      </c>
      <c r="O191" s="308">
        <v>0</v>
      </c>
      <c r="P191" s="308">
        <v>0</v>
      </c>
      <c r="Q191" s="308">
        <v>0</v>
      </c>
      <c r="R191" s="308">
        <v>0</v>
      </c>
      <c r="S191" s="308">
        <v>0</v>
      </c>
      <c r="T191" s="308">
        <v>0</v>
      </c>
      <c r="U191" s="308">
        <v>0</v>
      </c>
      <c r="V191" s="308">
        <v>0</v>
      </c>
      <c r="W191" s="275">
        <f>ROWS($W$24:W191)</f>
        <v>168</v>
      </c>
      <c r="X191" s="308">
        <v>0</v>
      </c>
      <c r="Y191" s="308">
        <v>0</v>
      </c>
      <c r="Z191" s="308">
        <v>0</v>
      </c>
      <c r="AA191" s="308">
        <v>0</v>
      </c>
      <c r="AB191" s="308">
        <v>0</v>
      </c>
      <c r="AC191" s="308">
        <v>0</v>
      </c>
      <c r="AD191" s="308">
        <v>0</v>
      </c>
      <c r="AE191" s="308">
        <v>0</v>
      </c>
      <c r="AF191" s="308">
        <v>0</v>
      </c>
      <c r="AG191" s="308">
        <v>0</v>
      </c>
      <c r="AH191" s="308">
        <v>0</v>
      </c>
      <c r="AI191" s="308">
        <v>0</v>
      </c>
      <c r="AJ191" s="308">
        <v>0</v>
      </c>
      <c r="AK191" s="308">
        <v>0</v>
      </c>
    </row>
    <row r="192" spans="1:37" ht="17.100000000000001" customHeight="1">
      <c r="A192" s="275">
        <f>ROWS($A$24:A192)</f>
        <v>169</v>
      </c>
      <c r="B192" s="297" t="s">
        <v>8443</v>
      </c>
      <c r="G192" s="274" t="str">
        <f>'Home Int'!$O$15</f>
        <v>Perorangan (Non Wiraswasta)</v>
      </c>
      <c r="H192" s="307" t="str">
        <f>'Home Int'!$O$19</f>
        <v>Pasangan Bekerja dan memiliki penghasilan</v>
      </c>
      <c r="I192" s="308">
        <v>0</v>
      </c>
      <c r="J192" s="308">
        <v>0</v>
      </c>
      <c r="K192" s="308">
        <v>0</v>
      </c>
      <c r="L192" s="308">
        <v>0</v>
      </c>
      <c r="M192" s="308">
        <v>0</v>
      </c>
      <c r="N192" s="308">
        <v>0</v>
      </c>
      <c r="O192" s="308">
        <v>0</v>
      </c>
      <c r="P192" s="308">
        <v>0</v>
      </c>
      <c r="Q192" s="308">
        <v>0</v>
      </c>
      <c r="R192" s="308">
        <v>0</v>
      </c>
      <c r="S192" s="308">
        <v>0</v>
      </c>
      <c r="T192" s="308">
        <v>0</v>
      </c>
      <c r="U192" s="308">
        <v>0</v>
      </c>
      <c r="V192" s="308">
        <v>0</v>
      </c>
      <c r="W192" s="275">
        <f>ROWS($W$24:W192)</f>
        <v>169</v>
      </c>
      <c r="X192" s="308">
        <v>0</v>
      </c>
      <c r="Y192" s="308">
        <v>0</v>
      </c>
      <c r="Z192" s="308">
        <v>0</v>
      </c>
      <c r="AA192" s="308">
        <v>0</v>
      </c>
      <c r="AB192" s="308">
        <v>0</v>
      </c>
      <c r="AC192" s="308">
        <v>0</v>
      </c>
      <c r="AD192" s="308">
        <v>0</v>
      </c>
      <c r="AE192" s="308">
        <v>0</v>
      </c>
      <c r="AF192" s="308">
        <v>0</v>
      </c>
      <c r="AG192" s="308">
        <v>0</v>
      </c>
      <c r="AH192" s="308">
        <v>0</v>
      </c>
      <c r="AI192" s="308">
        <v>0</v>
      </c>
      <c r="AJ192" s="308">
        <v>0</v>
      </c>
      <c r="AK192" s="308">
        <v>0</v>
      </c>
    </row>
    <row r="193" spans="1:37" ht="17.100000000000001" customHeight="1">
      <c r="A193" s="275">
        <f>ROWS($A$24:A193)</f>
        <v>170</v>
      </c>
      <c r="B193" s="297" t="s">
        <v>8444</v>
      </c>
      <c r="G193" s="274" t="str">
        <f>'Home Int'!$O$15</f>
        <v>Perorangan (Non Wiraswasta)</v>
      </c>
      <c r="H193" s="307" t="str">
        <f>'Home Int'!$O$19</f>
        <v>Pasangan Bekerja dan memiliki penghasilan</v>
      </c>
      <c r="I193" s="308">
        <v>0</v>
      </c>
      <c r="J193" s="308">
        <v>0</v>
      </c>
      <c r="K193" s="308">
        <v>0</v>
      </c>
      <c r="L193" s="308">
        <v>0</v>
      </c>
      <c r="M193" s="308">
        <v>0</v>
      </c>
      <c r="N193" s="308">
        <v>0</v>
      </c>
      <c r="O193" s="308">
        <v>0</v>
      </c>
      <c r="P193" s="308">
        <v>0</v>
      </c>
      <c r="Q193" s="308">
        <v>0</v>
      </c>
      <c r="R193" s="308">
        <v>0</v>
      </c>
      <c r="S193" s="308">
        <v>0</v>
      </c>
      <c r="T193" s="308">
        <v>0</v>
      </c>
      <c r="U193" s="308">
        <v>0</v>
      </c>
      <c r="V193" s="308">
        <v>0</v>
      </c>
      <c r="W193" s="275">
        <f>ROWS($W$24:W193)</f>
        <v>170</v>
      </c>
      <c r="X193" s="308">
        <v>0</v>
      </c>
      <c r="Y193" s="308">
        <v>0</v>
      </c>
      <c r="Z193" s="308">
        <v>0</v>
      </c>
      <c r="AA193" s="308">
        <v>0</v>
      </c>
      <c r="AB193" s="308">
        <v>0</v>
      </c>
      <c r="AC193" s="308">
        <v>0</v>
      </c>
      <c r="AD193" s="308">
        <v>0</v>
      </c>
      <c r="AE193" s="308">
        <v>0</v>
      </c>
      <c r="AF193" s="308">
        <v>0</v>
      </c>
      <c r="AG193" s="308">
        <v>0</v>
      </c>
      <c r="AH193" s="308">
        <v>0</v>
      </c>
      <c r="AI193" s="308">
        <v>0</v>
      </c>
      <c r="AJ193" s="308">
        <v>0</v>
      </c>
      <c r="AK193" s="308">
        <v>0</v>
      </c>
    </row>
    <row r="194" spans="1:37" ht="17.100000000000001" customHeight="1">
      <c r="A194" s="275">
        <f>ROWS($A$24:A194)</f>
        <v>171</v>
      </c>
      <c r="B194" s="297" t="s">
        <v>8445</v>
      </c>
      <c r="G194" s="274" t="str">
        <f>'Home Int'!$O$15</f>
        <v>Perorangan (Non Wiraswasta)</v>
      </c>
      <c r="H194" s="307" t="str">
        <f>'Home Int'!$O$19</f>
        <v>Pasangan Bekerja dan memiliki penghasilan</v>
      </c>
      <c r="I194" s="308">
        <v>0</v>
      </c>
      <c r="J194" s="308">
        <v>0</v>
      </c>
      <c r="K194" s="308">
        <v>0</v>
      </c>
      <c r="L194" s="308">
        <v>0</v>
      </c>
      <c r="M194" s="308">
        <v>0</v>
      </c>
      <c r="N194" s="308">
        <v>0</v>
      </c>
      <c r="O194" s="308">
        <v>0</v>
      </c>
      <c r="P194" s="308">
        <v>0</v>
      </c>
      <c r="Q194" s="308">
        <v>0</v>
      </c>
      <c r="R194" s="308">
        <v>0</v>
      </c>
      <c r="S194" s="308">
        <v>0</v>
      </c>
      <c r="T194" s="308">
        <v>0</v>
      </c>
      <c r="U194" s="308">
        <v>0</v>
      </c>
      <c r="V194" s="308">
        <v>0</v>
      </c>
      <c r="W194" s="275">
        <f>ROWS($W$24:W194)</f>
        <v>171</v>
      </c>
      <c r="X194" s="308">
        <v>0</v>
      </c>
      <c r="Y194" s="308">
        <v>0</v>
      </c>
      <c r="Z194" s="308">
        <v>0</v>
      </c>
      <c r="AA194" s="308">
        <v>0</v>
      </c>
      <c r="AB194" s="308">
        <v>0</v>
      </c>
      <c r="AC194" s="308">
        <v>0</v>
      </c>
      <c r="AD194" s="308">
        <v>0</v>
      </c>
      <c r="AE194" s="308">
        <v>0</v>
      </c>
      <c r="AF194" s="308">
        <v>0</v>
      </c>
      <c r="AG194" s="308">
        <v>0</v>
      </c>
      <c r="AH194" s="308">
        <v>0</v>
      </c>
      <c r="AI194" s="308">
        <v>0</v>
      </c>
      <c r="AJ194" s="308">
        <v>0</v>
      </c>
      <c r="AK194" s="308">
        <v>0</v>
      </c>
    </row>
    <row r="195" spans="1:37" ht="17.100000000000001" customHeight="1">
      <c r="A195" s="275">
        <f>ROWS($A$24:A195)</f>
        <v>172</v>
      </c>
      <c r="B195" s="297" t="s">
        <v>8446</v>
      </c>
      <c r="G195" s="274" t="str">
        <f>'Home Int'!$O$15</f>
        <v>Perorangan (Non Wiraswasta)</v>
      </c>
      <c r="H195" s="307" t="str">
        <f>'Home Int'!$O$19</f>
        <v>Pasangan Bekerja dan memiliki penghasilan</v>
      </c>
      <c r="I195" s="308">
        <v>0</v>
      </c>
      <c r="J195" s="308">
        <v>0</v>
      </c>
      <c r="K195" s="308">
        <v>0</v>
      </c>
      <c r="L195" s="308">
        <v>0</v>
      </c>
      <c r="M195" s="308">
        <v>0</v>
      </c>
      <c r="N195" s="308">
        <v>0</v>
      </c>
      <c r="O195" s="308">
        <v>0</v>
      </c>
      <c r="P195" s="308">
        <v>0</v>
      </c>
      <c r="Q195" s="308">
        <v>0</v>
      </c>
      <c r="R195" s="308">
        <v>0</v>
      </c>
      <c r="S195" s="308">
        <v>0</v>
      </c>
      <c r="T195" s="308">
        <v>0</v>
      </c>
      <c r="U195" s="308">
        <v>0</v>
      </c>
      <c r="V195" s="308">
        <v>0</v>
      </c>
      <c r="W195" s="275">
        <f>ROWS($W$24:W195)</f>
        <v>172</v>
      </c>
      <c r="X195" s="308">
        <v>0</v>
      </c>
      <c r="Y195" s="308">
        <v>0</v>
      </c>
      <c r="Z195" s="308">
        <v>0</v>
      </c>
      <c r="AA195" s="308">
        <v>0</v>
      </c>
      <c r="AB195" s="308">
        <v>0</v>
      </c>
      <c r="AC195" s="308">
        <v>0</v>
      </c>
      <c r="AD195" s="308">
        <v>0</v>
      </c>
      <c r="AE195" s="308">
        <v>0</v>
      </c>
      <c r="AF195" s="308">
        <v>0</v>
      </c>
      <c r="AG195" s="308">
        <v>0</v>
      </c>
      <c r="AH195" s="308">
        <v>0</v>
      </c>
      <c r="AI195" s="308">
        <v>0</v>
      </c>
      <c r="AJ195" s="308">
        <v>0</v>
      </c>
      <c r="AK195" s="308">
        <v>0</v>
      </c>
    </row>
    <row r="196" spans="1:37" ht="17.100000000000001" customHeight="1">
      <c r="A196" s="275">
        <f>ROWS($A$24:A196)</f>
        <v>173</v>
      </c>
      <c r="B196" s="297" t="s">
        <v>8447</v>
      </c>
      <c r="G196" s="274" t="str">
        <f>'Home Int'!$O$15</f>
        <v>Perorangan (Non Wiraswasta)</v>
      </c>
      <c r="H196" s="307" t="str">
        <f>'Home Int'!$O$19</f>
        <v>Pasangan Bekerja dan memiliki penghasilan</v>
      </c>
      <c r="I196" s="308">
        <v>0</v>
      </c>
      <c r="J196" s="308">
        <v>0</v>
      </c>
      <c r="K196" s="308">
        <v>0</v>
      </c>
      <c r="L196" s="308">
        <v>0</v>
      </c>
      <c r="M196" s="308">
        <v>0</v>
      </c>
      <c r="N196" s="308">
        <v>0</v>
      </c>
      <c r="O196" s="308">
        <v>0</v>
      </c>
      <c r="P196" s="308">
        <v>0</v>
      </c>
      <c r="Q196" s="308">
        <v>0</v>
      </c>
      <c r="R196" s="308">
        <v>0</v>
      </c>
      <c r="S196" s="308">
        <v>0</v>
      </c>
      <c r="T196" s="308">
        <v>0</v>
      </c>
      <c r="U196" s="308">
        <v>0</v>
      </c>
      <c r="V196" s="308">
        <v>0</v>
      </c>
      <c r="W196" s="275">
        <f>ROWS($W$24:W196)</f>
        <v>173</v>
      </c>
      <c r="X196" s="308">
        <v>0</v>
      </c>
      <c r="Y196" s="308">
        <v>0</v>
      </c>
      <c r="Z196" s="308">
        <v>0</v>
      </c>
      <c r="AA196" s="308">
        <v>0</v>
      </c>
      <c r="AB196" s="308">
        <v>0</v>
      </c>
      <c r="AC196" s="308">
        <v>0</v>
      </c>
      <c r="AD196" s="308">
        <v>0</v>
      </c>
      <c r="AE196" s="308">
        <v>0</v>
      </c>
      <c r="AF196" s="308">
        <v>0</v>
      </c>
      <c r="AG196" s="308">
        <v>0</v>
      </c>
      <c r="AH196" s="308">
        <v>0</v>
      </c>
      <c r="AI196" s="308">
        <v>0</v>
      </c>
      <c r="AJ196" s="308">
        <v>0</v>
      </c>
      <c r="AK196" s="308">
        <v>0</v>
      </c>
    </row>
    <row r="197" spans="1:37" ht="17.100000000000001" customHeight="1">
      <c r="A197" s="275">
        <f>ROWS($A$24:A197)</f>
        <v>174</v>
      </c>
      <c r="B197" s="297" t="s">
        <v>8355</v>
      </c>
      <c r="G197" s="274" t="str">
        <f>'Home Int'!$O$15</f>
        <v>Perorangan (Non Wiraswasta)</v>
      </c>
      <c r="H197" s="307" t="str">
        <f>'Home Int'!$O$19</f>
        <v>Pasangan Bekerja dan memiliki penghasilan</v>
      </c>
      <c r="I197" s="308">
        <v>0</v>
      </c>
      <c r="J197" s="308">
        <v>0</v>
      </c>
      <c r="K197" s="308">
        <v>0</v>
      </c>
      <c r="L197" s="308">
        <v>0</v>
      </c>
      <c r="M197" s="308">
        <v>0</v>
      </c>
      <c r="N197" s="308">
        <v>0</v>
      </c>
      <c r="O197" s="308">
        <v>0</v>
      </c>
      <c r="P197" s="308">
        <v>0</v>
      </c>
      <c r="Q197" s="308">
        <v>0</v>
      </c>
      <c r="R197" s="308">
        <v>0</v>
      </c>
      <c r="S197" s="308">
        <v>0</v>
      </c>
      <c r="T197" s="308">
        <v>0</v>
      </c>
      <c r="U197" s="308">
        <v>0</v>
      </c>
      <c r="V197" s="308">
        <v>0</v>
      </c>
      <c r="W197" s="275">
        <f>ROWS($W$24:W197)</f>
        <v>174</v>
      </c>
      <c r="X197" s="308">
        <v>0</v>
      </c>
      <c r="Y197" s="308">
        <v>0</v>
      </c>
      <c r="Z197" s="308">
        <v>0</v>
      </c>
      <c r="AA197" s="308">
        <v>0</v>
      </c>
      <c r="AB197" s="308">
        <v>0</v>
      </c>
      <c r="AC197" s="308">
        <v>0</v>
      </c>
      <c r="AD197" s="308">
        <v>0</v>
      </c>
      <c r="AE197" s="308">
        <v>0</v>
      </c>
      <c r="AF197" s="308">
        <v>0</v>
      </c>
      <c r="AG197" s="308">
        <v>0</v>
      </c>
      <c r="AH197" s="308">
        <v>0</v>
      </c>
      <c r="AI197" s="308">
        <v>0</v>
      </c>
      <c r="AJ197" s="308">
        <v>0</v>
      </c>
      <c r="AK197" s="308">
        <v>0</v>
      </c>
    </row>
    <row r="198" spans="1:37" ht="17.100000000000001" customHeight="1">
      <c r="A198" s="275">
        <f>ROWS($A$24:A198)</f>
        <v>175</v>
      </c>
      <c r="B198" s="297" t="s">
        <v>8448</v>
      </c>
      <c r="G198" s="274" t="str">
        <f>'Home Int'!$O$15</f>
        <v>Perorangan (Non Wiraswasta)</v>
      </c>
      <c r="H198" s="307" t="str">
        <f>'Home Int'!$O$19</f>
        <v>Pasangan Bekerja dan memiliki penghasilan</v>
      </c>
      <c r="I198" s="308">
        <v>0</v>
      </c>
      <c r="J198" s="308">
        <v>0</v>
      </c>
      <c r="K198" s="308">
        <v>0</v>
      </c>
      <c r="L198" s="308">
        <v>0</v>
      </c>
      <c r="M198" s="308">
        <v>0</v>
      </c>
      <c r="N198" s="308">
        <v>0</v>
      </c>
      <c r="O198" s="308">
        <v>0</v>
      </c>
      <c r="P198" s="308">
        <v>0</v>
      </c>
      <c r="Q198" s="308">
        <v>0</v>
      </c>
      <c r="R198" s="308">
        <v>0</v>
      </c>
      <c r="S198" s="308">
        <v>0</v>
      </c>
      <c r="T198" s="308">
        <v>0</v>
      </c>
      <c r="U198" s="308">
        <v>0</v>
      </c>
      <c r="V198" s="308">
        <v>0</v>
      </c>
      <c r="W198" s="275">
        <f>ROWS($W$24:W198)</f>
        <v>175</v>
      </c>
      <c r="X198" s="308">
        <v>0</v>
      </c>
      <c r="Y198" s="308">
        <v>0</v>
      </c>
      <c r="Z198" s="308">
        <v>0</v>
      </c>
      <c r="AA198" s="308">
        <v>0</v>
      </c>
      <c r="AB198" s="308">
        <v>0</v>
      </c>
      <c r="AC198" s="308">
        <v>0</v>
      </c>
      <c r="AD198" s="308">
        <v>0</v>
      </c>
      <c r="AE198" s="308">
        <v>0</v>
      </c>
      <c r="AF198" s="308">
        <v>0</v>
      </c>
      <c r="AG198" s="308">
        <v>0</v>
      </c>
      <c r="AH198" s="308">
        <v>0</v>
      </c>
      <c r="AI198" s="308">
        <v>0</v>
      </c>
      <c r="AJ198" s="308">
        <v>0</v>
      </c>
      <c r="AK198" s="308">
        <v>0</v>
      </c>
    </row>
    <row r="199" spans="1:37" ht="17.100000000000001" customHeight="1">
      <c r="A199" s="275">
        <f>ROWS($A$24:A199)</f>
        <v>176</v>
      </c>
      <c r="B199" s="297" t="s">
        <v>8449</v>
      </c>
      <c r="G199" s="274" t="str">
        <f>'Home Int'!$O$15</f>
        <v>Perorangan (Non Wiraswasta)</v>
      </c>
      <c r="H199" s="307" t="str">
        <f>'Home Int'!$O$19</f>
        <v>Pasangan Bekerja dan memiliki penghasilan</v>
      </c>
      <c r="I199" s="308">
        <v>0</v>
      </c>
      <c r="J199" s="308">
        <v>0</v>
      </c>
      <c r="K199" s="308">
        <v>0</v>
      </c>
      <c r="L199" s="308">
        <v>0</v>
      </c>
      <c r="M199" s="308">
        <v>0</v>
      </c>
      <c r="N199" s="308">
        <v>0</v>
      </c>
      <c r="O199" s="308">
        <v>0</v>
      </c>
      <c r="P199" s="308">
        <v>0</v>
      </c>
      <c r="Q199" s="308">
        <v>0</v>
      </c>
      <c r="R199" s="308">
        <v>0</v>
      </c>
      <c r="S199" s="308">
        <v>0</v>
      </c>
      <c r="T199" s="308">
        <v>0</v>
      </c>
      <c r="U199" s="308">
        <v>0</v>
      </c>
      <c r="V199" s="308">
        <v>0</v>
      </c>
      <c r="W199" s="275">
        <f>ROWS($W$24:W199)</f>
        <v>176</v>
      </c>
      <c r="X199" s="308">
        <v>0</v>
      </c>
      <c r="Y199" s="308">
        <v>0</v>
      </c>
      <c r="Z199" s="308">
        <v>0</v>
      </c>
      <c r="AA199" s="308">
        <v>0</v>
      </c>
      <c r="AB199" s="308">
        <v>0</v>
      </c>
      <c r="AC199" s="308">
        <v>0</v>
      </c>
      <c r="AD199" s="308">
        <v>0</v>
      </c>
      <c r="AE199" s="308">
        <v>0</v>
      </c>
      <c r="AF199" s="308">
        <v>0</v>
      </c>
      <c r="AG199" s="308">
        <v>0</v>
      </c>
      <c r="AH199" s="308">
        <v>0</v>
      </c>
      <c r="AI199" s="308">
        <v>0</v>
      </c>
      <c r="AJ199" s="308">
        <v>0</v>
      </c>
      <c r="AK199" s="308">
        <v>0</v>
      </c>
    </row>
    <row r="200" spans="1:37" ht="17.100000000000001" customHeight="1">
      <c r="A200" s="275">
        <f>ROWS($A$24:A200)</f>
        <v>177</v>
      </c>
      <c r="B200" s="297" t="s">
        <v>8450</v>
      </c>
      <c r="G200" s="274" t="str">
        <f>'Home Int'!$O$15</f>
        <v>Perorangan (Non Wiraswasta)</v>
      </c>
      <c r="H200" s="307" t="str">
        <f>'Home Int'!$O$19</f>
        <v>Pasangan Bekerja dan memiliki penghasilan</v>
      </c>
      <c r="I200" s="308">
        <v>0</v>
      </c>
      <c r="J200" s="308">
        <v>0</v>
      </c>
      <c r="K200" s="308">
        <v>0</v>
      </c>
      <c r="L200" s="308">
        <v>0</v>
      </c>
      <c r="M200" s="308">
        <v>0</v>
      </c>
      <c r="N200" s="308">
        <v>0</v>
      </c>
      <c r="O200" s="308">
        <v>0</v>
      </c>
      <c r="P200" s="308">
        <v>0</v>
      </c>
      <c r="Q200" s="308">
        <v>0</v>
      </c>
      <c r="R200" s="308">
        <v>0</v>
      </c>
      <c r="S200" s="308">
        <v>0</v>
      </c>
      <c r="T200" s="308">
        <v>0</v>
      </c>
      <c r="U200" s="308">
        <v>0</v>
      </c>
      <c r="V200" s="308">
        <v>0</v>
      </c>
      <c r="W200" s="275">
        <f>ROWS($W$24:W200)</f>
        <v>177</v>
      </c>
      <c r="X200" s="308">
        <v>0</v>
      </c>
      <c r="Y200" s="308">
        <v>0</v>
      </c>
      <c r="Z200" s="308">
        <v>0</v>
      </c>
      <c r="AA200" s="308">
        <v>0</v>
      </c>
      <c r="AB200" s="308">
        <v>0</v>
      </c>
      <c r="AC200" s="308">
        <v>0</v>
      </c>
      <c r="AD200" s="308">
        <v>0</v>
      </c>
      <c r="AE200" s="308">
        <v>0</v>
      </c>
      <c r="AF200" s="308">
        <v>0</v>
      </c>
      <c r="AG200" s="308">
        <v>0</v>
      </c>
      <c r="AH200" s="308">
        <v>0</v>
      </c>
      <c r="AI200" s="308">
        <v>0</v>
      </c>
      <c r="AJ200" s="308">
        <v>0</v>
      </c>
      <c r="AK200" s="308">
        <v>0</v>
      </c>
    </row>
    <row r="201" spans="1:37" ht="17.100000000000001" customHeight="1">
      <c r="A201" s="275">
        <f>ROWS($A$24:A201)</f>
        <v>178</v>
      </c>
      <c r="B201" s="297" t="s">
        <v>8451</v>
      </c>
      <c r="G201" s="274" t="str">
        <f>'Home Int'!$O$15</f>
        <v>Perorangan (Non Wiraswasta)</v>
      </c>
      <c r="H201" s="307" t="str">
        <f>'Home Int'!$O$19</f>
        <v>Pasangan Bekerja dan memiliki penghasilan</v>
      </c>
      <c r="I201" s="308">
        <v>0</v>
      </c>
      <c r="J201" s="308">
        <v>0</v>
      </c>
      <c r="K201" s="308">
        <v>0</v>
      </c>
      <c r="L201" s="308">
        <v>0</v>
      </c>
      <c r="M201" s="308">
        <v>0</v>
      </c>
      <c r="N201" s="308">
        <v>0</v>
      </c>
      <c r="O201" s="308">
        <v>0</v>
      </c>
      <c r="P201" s="308">
        <v>0</v>
      </c>
      <c r="Q201" s="308">
        <v>0</v>
      </c>
      <c r="R201" s="308">
        <v>0</v>
      </c>
      <c r="S201" s="308">
        <v>0</v>
      </c>
      <c r="T201" s="308">
        <v>0</v>
      </c>
      <c r="U201" s="308">
        <v>0</v>
      </c>
      <c r="V201" s="308">
        <v>0</v>
      </c>
      <c r="W201" s="275">
        <f>ROWS($W$24:W201)</f>
        <v>178</v>
      </c>
      <c r="X201" s="308">
        <v>0</v>
      </c>
      <c r="Y201" s="308">
        <v>0</v>
      </c>
      <c r="Z201" s="308">
        <v>0</v>
      </c>
      <c r="AA201" s="308">
        <v>0</v>
      </c>
      <c r="AB201" s="308">
        <v>0</v>
      </c>
      <c r="AC201" s="308">
        <v>0</v>
      </c>
      <c r="AD201" s="308">
        <v>0</v>
      </c>
      <c r="AE201" s="308">
        <v>0</v>
      </c>
      <c r="AF201" s="308">
        <v>0</v>
      </c>
      <c r="AG201" s="308">
        <v>0</v>
      </c>
      <c r="AH201" s="308">
        <v>0</v>
      </c>
      <c r="AI201" s="308">
        <v>0</v>
      </c>
      <c r="AJ201" s="308">
        <v>0</v>
      </c>
      <c r="AK201" s="308">
        <v>0</v>
      </c>
    </row>
    <row r="202" spans="1:37" ht="17.100000000000001" customHeight="1">
      <c r="A202" s="275">
        <f>ROWS($A$24:A202)</f>
        <v>179</v>
      </c>
      <c r="B202" s="297" t="s">
        <v>8452</v>
      </c>
      <c r="G202" s="274" t="str">
        <f>'Home Int'!$O$15</f>
        <v>Perorangan (Non Wiraswasta)</v>
      </c>
      <c r="H202" s="307" t="str">
        <f>'Home Int'!$O$19</f>
        <v>Pasangan Bekerja dan memiliki penghasilan</v>
      </c>
      <c r="I202" s="308">
        <v>0</v>
      </c>
      <c r="J202" s="308">
        <v>0</v>
      </c>
      <c r="K202" s="308">
        <v>0</v>
      </c>
      <c r="L202" s="308">
        <v>0</v>
      </c>
      <c r="M202" s="308">
        <v>0</v>
      </c>
      <c r="N202" s="308">
        <v>0</v>
      </c>
      <c r="O202" s="308">
        <v>0</v>
      </c>
      <c r="P202" s="308">
        <v>0</v>
      </c>
      <c r="Q202" s="308">
        <v>0</v>
      </c>
      <c r="R202" s="308">
        <v>0</v>
      </c>
      <c r="S202" s="308">
        <v>0</v>
      </c>
      <c r="T202" s="308">
        <v>0</v>
      </c>
      <c r="U202" s="308">
        <v>0</v>
      </c>
      <c r="V202" s="308">
        <v>0</v>
      </c>
      <c r="W202" s="275">
        <f>ROWS($W$24:W202)</f>
        <v>179</v>
      </c>
      <c r="X202" s="308">
        <v>0</v>
      </c>
      <c r="Y202" s="308">
        <v>0</v>
      </c>
      <c r="Z202" s="308">
        <v>0</v>
      </c>
      <c r="AA202" s="308">
        <v>0</v>
      </c>
      <c r="AB202" s="308">
        <v>0</v>
      </c>
      <c r="AC202" s="308">
        <v>0</v>
      </c>
      <c r="AD202" s="308">
        <v>0</v>
      </c>
      <c r="AE202" s="308">
        <v>0</v>
      </c>
      <c r="AF202" s="308">
        <v>0</v>
      </c>
      <c r="AG202" s="308">
        <v>0</v>
      </c>
      <c r="AH202" s="308">
        <v>0</v>
      </c>
      <c r="AI202" s="308">
        <v>0</v>
      </c>
      <c r="AJ202" s="308">
        <v>0</v>
      </c>
      <c r="AK202" s="308">
        <v>0</v>
      </c>
    </row>
    <row r="203" spans="1:37" ht="17.100000000000001" customHeight="1">
      <c r="A203" s="275">
        <f>ROWS($A$24:A203)</f>
        <v>180</v>
      </c>
      <c r="B203" s="297" t="s">
        <v>8378</v>
      </c>
      <c r="G203" s="274" t="str">
        <f>'Home Int'!$O$15</f>
        <v>Perorangan (Non Wiraswasta)</v>
      </c>
      <c r="H203" s="307" t="str">
        <f>'Home Int'!$O$19</f>
        <v>Pasangan Bekerja dan memiliki penghasilan</v>
      </c>
      <c r="I203" s="308">
        <v>0</v>
      </c>
      <c r="J203" s="308">
        <v>0</v>
      </c>
      <c r="K203" s="308">
        <v>0</v>
      </c>
      <c r="L203" s="308">
        <v>0</v>
      </c>
      <c r="M203" s="308">
        <v>0</v>
      </c>
      <c r="N203" s="308">
        <v>0</v>
      </c>
      <c r="O203" s="308">
        <v>0</v>
      </c>
      <c r="P203" s="308">
        <v>0</v>
      </c>
      <c r="Q203" s="308">
        <v>0</v>
      </c>
      <c r="R203" s="308">
        <v>0</v>
      </c>
      <c r="S203" s="308">
        <v>0</v>
      </c>
      <c r="T203" s="308">
        <v>0</v>
      </c>
      <c r="U203" s="308">
        <v>0</v>
      </c>
      <c r="V203" s="308">
        <v>0</v>
      </c>
      <c r="W203" s="275">
        <f>ROWS($W$24:W203)</f>
        <v>180</v>
      </c>
      <c r="X203" s="308">
        <v>0</v>
      </c>
      <c r="Y203" s="308">
        <v>0</v>
      </c>
      <c r="Z203" s="308">
        <v>0</v>
      </c>
      <c r="AA203" s="308">
        <v>0</v>
      </c>
      <c r="AB203" s="308">
        <v>0</v>
      </c>
      <c r="AC203" s="308">
        <v>0</v>
      </c>
      <c r="AD203" s="308">
        <v>0</v>
      </c>
      <c r="AE203" s="308">
        <v>0</v>
      </c>
      <c r="AF203" s="308">
        <v>0</v>
      </c>
      <c r="AG203" s="308">
        <v>0</v>
      </c>
      <c r="AH203" s="308">
        <v>0</v>
      </c>
      <c r="AI203" s="308">
        <v>0</v>
      </c>
      <c r="AJ203" s="308">
        <v>0</v>
      </c>
      <c r="AK203" s="308">
        <v>0</v>
      </c>
    </row>
    <row r="204" spans="1:37" ht="17.100000000000001" customHeight="1">
      <c r="A204" s="275">
        <f>ROWS($A$24:A204)</f>
        <v>181</v>
      </c>
      <c r="B204" s="297" t="s">
        <v>8453</v>
      </c>
      <c r="G204" s="274" t="str">
        <f>'Home Int'!$O$15</f>
        <v>Perorangan (Non Wiraswasta)</v>
      </c>
      <c r="H204" s="307" t="str">
        <f>'Home Int'!$O$19</f>
        <v>Pasangan Bekerja dan memiliki penghasilan</v>
      </c>
      <c r="I204" s="308">
        <v>0</v>
      </c>
      <c r="J204" s="308">
        <v>0</v>
      </c>
      <c r="K204" s="308">
        <v>0</v>
      </c>
      <c r="L204" s="308">
        <v>0</v>
      </c>
      <c r="M204" s="308">
        <v>0</v>
      </c>
      <c r="N204" s="308">
        <v>0</v>
      </c>
      <c r="O204" s="308">
        <v>0</v>
      </c>
      <c r="P204" s="308">
        <v>0</v>
      </c>
      <c r="Q204" s="308">
        <v>0</v>
      </c>
      <c r="R204" s="308">
        <v>0</v>
      </c>
      <c r="S204" s="308">
        <v>0</v>
      </c>
      <c r="T204" s="308">
        <v>0</v>
      </c>
      <c r="U204" s="308">
        <v>0</v>
      </c>
      <c r="V204" s="308">
        <v>0</v>
      </c>
      <c r="W204" s="275">
        <f>ROWS($W$24:W204)</f>
        <v>181</v>
      </c>
      <c r="X204" s="308">
        <v>0</v>
      </c>
      <c r="Y204" s="308">
        <v>0</v>
      </c>
      <c r="Z204" s="308">
        <v>0</v>
      </c>
      <c r="AA204" s="308">
        <v>0</v>
      </c>
      <c r="AB204" s="308">
        <v>0</v>
      </c>
      <c r="AC204" s="308">
        <v>0</v>
      </c>
      <c r="AD204" s="308">
        <v>0</v>
      </c>
      <c r="AE204" s="308">
        <v>0</v>
      </c>
      <c r="AF204" s="308">
        <v>0</v>
      </c>
      <c r="AG204" s="308">
        <v>0</v>
      </c>
      <c r="AH204" s="308">
        <v>0</v>
      </c>
      <c r="AI204" s="308">
        <v>0</v>
      </c>
      <c r="AJ204" s="308">
        <v>0</v>
      </c>
      <c r="AK204" s="308">
        <v>0</v>
      </c>
    </row>
    <row r="205" spans="1:37" ht="17.100000000000001" customHeight="1">
      <c r="A205" s="275">
        <f>ROWS($A$24:A205)</f>
        <v>182</v>
      </c>
      <c r="B205" s="297" t="s">
        <v>8454</v>
      </c>
      <c r="G205" s="274" t="str">
        <f>'Home Int'!$O$15</f>
        <v>Perorangan (Non Wiraswasta)</v>
      </c>
      <c r="H205" s="307" t="str">
        <f>'Home Int'!$O$19</f>
        <v>Pasangan Bekerja dan memiliki penghasilan</v>
      </c>
      <c r="I205" s="308">
        <v>0</v>
      </c>
      <c r="J205" s="308">
        <v>0</v>
      </c>
      <c r="K205" s="308">
        <v>0</v>
      </c>
      <c r="L205" s="308">
        <v>0</v>
      </c>
      <c r="M205" s="308">
        <v>0</v>
      </c>
      <c r="N205" s="308">
        <v>0</v>
      </c>
      <c r="O205" s="308">
        <v>0</v>
      </c>
      <c r="P205" s="308">
        <v>0</v>
      </c>
      <c r="Q205" s="308">
        <v>0</v>
      </c>
      <c r="R205" s="308">
        <v>0</v>
      </c>
      <c r="S205" s="308">
        <v>0</v>
      </c>
      <c r="T205" s="308">
        <v>0</v>
      </c>
      <c r="U205" s="308">
        <v>0</v>
      </c>
      <c r="V205" s="308">
        <v>0</v>
      </c>
      <c r="W205" s="275">
        <f>ROWS($W$24:W205)</f>
        <v>182</v>
      </c>
      <c r="X205" s="308">
        <v>0</v>
      </c>
      <c r="Y205" s="308">
        <v>0</v>
      </c>
      <c r="Z205" s="308">
        <v>0</v>
      </c>
      <c r="AA205" s="308">
        <v>0</v>
      </c>
      <c r="AB205" s="308">
        <v>0</v>
      </c>
      <c r="AC205" s="308">
        <v>0</v>
      </c>
      <c r="AD205" s="308">
        <v>0</v>
      </c>
      <c r="AE205" s="308">
        <v>0</v>
      </c>
      <c r="AF205" s="308">
        <v>0</v>
      </c>
      <c r="AG205" s="308">
        <v>0</v>
      </c>
      <c r="AH205" s="308">
        <v>0</v>
      </c>
      <c r="AI205" s="308">
        <v>0</v>
      </c>
      <c r="AJ205" s="308">
        <v>0</v>
      </c>
      <c r="AK205" s="308">
        <v>0</v>
      </c>
    </row>
    <row r="206" spans="1:37" ht="17.100000000000001" customHeight="1">
      <c r="A206" s="275">
        <f>ROWS($A$24:A206)</f>
        <v>183</v>
      </c>
      <c r="B206" s="297" t="s">
        <v>8455</v>
      </c>
      <c r="G206" s="274" t="str">
        <f>'Home Int'!$O$15</f>
        <v>Perorangan (Non Wiraswasta)</v>
      </c>
      <c r="H206" s="307" t="str">
        <f>'Home Int'!$O$19</f>
        <v>Pasangan Bekerja dan memiliki penghasilan</v>
      </c>
      <c r="I206" s="308">
        <v>0</v>
      </c>
      <c r="J206" s="308">
        <v>0</v>
      </c>
      <c r="K206" s="308">
        <v>0</v>
      </c>
      <c r="L206" s="308">
        <v>0</v>
      </c>
      <c r="M206" s="308">
        <v>0</v>
      </c>
      <c r="N206" s="308">
        <v>0</v>
      </c>
      <c r="O206" s="308">
        <v>0</v>
      </c>
      <c r="P206" s="308">
        <v>0</v>
      </c>
      <c r="Q206" s="308">
        <v>0</v>
      </c>
      <c r="R206" s="308">
        <v>0</v>
      </c>
      <c r="S206" s="308">
        <v>0</v>
      </c>
      <c r="T206" s="308">
        <v>0</v>
      </c>
      <c r="U206" s="308">
        <v>0</v>
      </c>
      <c r="V206" s="308">
        <v>0</v>
      </c>
      <c r="W206" s="275">
        <f>ROWS($W$24:W206)</f>
        <v>183</v>
      </c>
      <c r="X206" s="308">
        <v>0</v>
      </c>
      <c r="Y206" s="308">
        <v>0</v>
      </c>
      <c r="Z206" s="308">
        <v>0</v>
      </c>
      <c r="AA206" s="308">
        <v>0</v>
      </c>
      <c r="AB206" s="308">
        <v>0</v>
      </c>
      <c r="AC206" s="308">
        <v>0</v>
      </c>
      <c r="AD206" s="308">
        <v>0</v>
      </c>
      <c r="AE206" s="308">
        <v>0</v>
      </c>
      <c r="AF206" s="308">
        <v>0</v>
      </c>
      <c r="AG206" s="308">
        <v>0</v>
      </c>
      <c r="AH206" s="308">
        <v>0</v>
      </c>
      <c r="AI206" s="308">
        <v>0</v>
      </c>
      <c r="AJ206" s="308">
        <v>0</v>
      </c>
      <c r="AK206" s="308">
        <v>0</v>
      </c>
    </row>
    <row r="207" spans="1:37" ht="17.100000000000001" customHeight="1">
      <c r="A207" s="275">
        <f>ROWS($A$24:A207)</f>
        <v>184</v>
      </c>
      <c r="B207" s="297" t="s">
        <v>8456</v>
      </c>
      <c r="G207" s="274" t="str">
        <f>'Home Int'!$O$15</f>
        <v>Perorangan (Non Wiraswasta)</v>
      </c>
      <c r="H207" s="307" t="str">
        <f>'Home Int'!$O$19</f>
        <v>Pasangan Bekerja dan memiliki penghasilan</v>
      </c>
      <c r="I207" s="308">
        <v>0</v>
      </c>
      <c r="J207" s="308">
        <v>0</v>
      </c>
      <c r="K207" s="308">
        <v>0</v>
      </c>
      <c r="L207" s="308">
        <v>0</v>
      </c>
      <c r="M207" s="308">
        <v>0</v>
      </c>
      <c r="N207" s="308">
        <v>0</v>
      </c>
      <c r="O207" s="308">
        <v>0</v>
      </c>
      <c r="P207" s="308">
        <v>0</v>
      </c>
      <c r="Q207" s="308">
        <v>0</v>
      </c>
      <c r="R207" s="308">
        <v>0</v>
      </c>
      <c r="S207" s="308">
        <v>0</v>
      </c>
      <c r="T207" s="308">
        <v>0</v>
      </c>
      <c r="U207" s="308">
        <v>0</v>
      </c>
      <c r="V207" s="308">
        <v>0</v>
      </c>
      <c r="W207" s="275">
        <f>ROWS($W$24:W207)</f>
        <v>184</v>
      </c>
      <c r="X207" s="308">
        <v>0</v>
      </c>
      <c r="Y207" s="308">
        <v>0</v>
      </c>
      <c r="Z207" s="308">
        <v>0</v>
      </c>
      <c r="AA207" s="308">
        <v>0</v>
      </c>
      <c r="AB207" s="308">
        <v>0</v>
      </c>
      <c r="AC207" s="308">
        <v>0</v>
      </c>
      <c r="AD207" s="308">
        <v>0</v>
      </c>
      <c r="AE207" s="308">
        <v>0</v>
      </c>
      <c r="AF207" s="308">
        <v>0</v>
      </c>
      <c r="AG207" s="308">
        <v>0</v>
      </c>
      <c r="AH207" s="308">
        <v>0</v>
      </c>
      <c r="AI207" s="308">
        <v>0</v>
      </c>
      <c r="AJ207" s="308">
        <v>0</v>
      </c>
      <c r="AK207" s="308">
        <v>0</v>
      </c>
    </row>
    <row r="208" spans="1:37" ht="17.100000000000001" customHeight="1">
      <c r="A208" s="275">
        <f>ROWS($A$24:A208)</f>
        <v>185</v>
      </c>
      <c r="B208" s="297" t="s">
        <v>8393</v>
      </c>
      <c r="G208" s="274" t="str">
        <f>'Home Int'!$O$15</f>
        <v>Perorangan (Non Wiraswasta)</v>
      </c>
      <c r="H208" s="307" t="str">
        <f>'Home Int'!$O$19</f>
        <v>Pasangan Bekerja dan memiliki penghasilan</v>
      </c>
      <c r="I208" s="308">
        <v>0</v>
      </c>
      <c r="J208" s="308">
        <v>0</v>
      </c>
      <c r="K208" s="308">
        <v>0</v>
      </c>
      <c r="L208" s="308">
        <v>0</v>
      </c>
      <c r="M208" s="308">
        <v>0</v>
      </c>
      <c r="N208" s="308">
        <v>0</v>
      </c>
      <c r="O208" s="308">
        <v>0</v>
      </c>
      <c r="P208" s="308">
        <v>0</v>
      </c>
      <c r="Q208" s="308">
        <v>0</v>
      </c>
      <c r="R208" s="308">
        <v>0</v>
      </c>
      <c r="S208" s="308">
        <v>0</v>
      </c>
      <c r="T208" s="308">
        <v>0</v>
      </c>
      <c r="U208" s="308">
        <v>0</v>
      </c>
      <c r="V208" s="308">
        <v>0</v>
      </c>
      <c r="W208" s="275">
        <f>ROWS($W$24:W208)</f>
        <v>185</v>
      </c>
      <c r="X208" s="308">
        <v>0</v>
      </c>
      <c r="Y208" s="308">
        <v>0</v>
      </c>
      <c r="Z208" s="308">
        <v>0</v>
      </c>
      <c r="AA208" s="308">
        <v>0</v>
      </c>
      <c r="AB208" s="308">
        <v>0</v>
      </c>
      <c r="AC208" s="308">
        <v>0</v>
      </c>
      <c r="AD208" s="308">
        <v>0</v>
      </c>
      <c r="AE208" s="308">
        <v>0</v>
      </c>
      <c r="AF208" s="308">
        <v>0</v>
      </c>
      <c r="AG208" s="308">
        <v>0</v>
      </c>
      <c r="AH208" s="308">
        <v>0</v>
      </c>
      <c r="AI208" s="308">
        <v>0</v>
      </c>
      <c r="AJ208" s="308">
        <v>0</v>
      </c>
      <c r="AK208" s="308">
        <v>0</v>
      </c>
    </row>
    <row r="209" spans="1:37" ht="17.100000000000001" customHeight="1">
      <c r="A209" s="275">
        <f>ROWS($A$24:A209)</f>
        <v>186</v>
      </c>
      <c r="B209" s="297" t="s">
        <v>8411</v>
      </c>
      <c r="G209" s="274" t="str">
        <f>'Home Int'!$O$15</f>
        <v>Perorangan (Non Wiraswasta)</v>
      </c>
      <c r="H209" s="307" t="str">
        <f>'Home Int'!$O$19</f>
        <v>Pasangan Bekerja dan memiliki penghasilan</v>
      </c>
      <c r="I209" s="308">
        <v>0</v>
      </c>
      <c r="J209" s="308">
        <v>0</v>
      </c>
      <c r="K209" s="308">
        <v>0</v>
      </c>
      <c r="L209" s="308">
        <v>0</v>
      </c>
      <c r="M209" s="308">
        <v>0</v>
      </c>
      <c r="N209" s="308">
        <v>0</v>
      </c>
      <c r="O209" s="308">
        <v>0</v>
      </c>
      <c r="P209" s="308">
        <v>0</v>
      </c>
      <c r="Q209" s="308">
        <v>0</v>
      </c>
      <c r="R209" s="308">
        <v>0</v>
      </c>
      <c r="S209" s="308">
        <v>0</v>
      </c>
      <c r="T209" s="308">
        <v>0</v>
      </c>
      <c r="U209" s="308">
        <v>0</v>
      </c>
      <c r="V209" s="308">
        <v>0</v>
      </c>
      <c r="W209" s="275">
        <f>ROWS($W$24:W209)</f>
        <v>186</v>
      </c>
      <c r="X209" s="308">
        <v>0</v>
      </c>
      <c r="Y209" s="308">
        <v>0</v>
      </c>
      <c r="Z209" s="308">
        <v>0</v>
      </c>
      <c r="AA209" s="308">
        <v>0</v>
      </c>
      <c r="AB209" s="308">
        <v>0</v>
      </c>
      <c r="AC209" s="308">
        <v>0</v>
      </c>
      <c r="AD209" s="308">
        <v>0</v>
      </c>
      <c r="AE209" s="308">
        <v>0</v>
      </c>
      <c r="AF209" s="308">
        <v>0</v>
      </c>
      <c r="AG209" s="308">
        <v>0</v>
      </c>
      <c r="AH209" s="308">
        <v>0</v>
      </c>
      <c r="AI209" s="308">
        <v>0</v>
      </c>
      <c r="AJ209" s="308">
        <v>0</v>
      </c>
      <c r="AK209" s="308">
        <v>0</v>
      </c>
    </row>
    <row r="210" spans="1:37" ht="17.100000000000001" customHeight="1">
      <c r="A210" s="275">
        <f>ROWS($A$24:A210)</f>
        <v>187</v>
      </c>
      <c r="B210" s="297" t="s">
        <v>8457</v>
      </c>
      <c r="G210" s="274" t="str">
        <f>'Home Int'!$O$15</f>
        <v>Perorangan (Non Wiraswasta)</v>
      </c>
      <c r="H210" s="307" t="str">
        <f>'Home Int'!$O$19</f>
        <v>Pasangan Bekerja dan memiliki penghasilan</v>
      </c>
      <c r="I210" s="308">
        <v>0</v>
      </c>
      <c r="J210" s="308">
        <v>0</v>
      </c>
      <c r="K210" s="308">
        <v>0</v>
      </c>
      <c r="L210" s="308">
        <v>0</v>
      </c>
      <c r="M210" s="308">
        <v>0</v>
      </c>
      <c r="N210" s="308">
        <v>0</v>
      </c>
      <c r="O210" s="308">
        <v>0</v>
      </c>
      <c r="P210" s="308">
        <v>0</v>
      </c>
      <c r="Q210" s="308">
        <v>0</v>
      </c>
      <c r="R210" s="308">
        <v>0</v>
      </c>
      <c r="S210" s="308">
        <v>0</v>
      </c>
      <c r="T210" s="308">
        <v>0</v>
      </c>
      <c r="U210" s="308">
        <v>0</v>
      </c>
      <c r="V210" s="308">
        <v>0</v>
      </c>
      <c r="W210" s="275">
        <f>ROWS($W$24:W210)</f>
        <v>187</v>
      </c>
      <c r="X210" s="308">
        <v>0</v>
      </c>
      <c r="Y210" s="308">
        <v>0</v>
      </c>
      <c r="Z210" s="308">
        <v>0</v>
      </c>
      <c r="AA210" s="308">
        <v>0</v>
      </c>
      <c r="AB210" s="308">
        <v>0</v>
      </c>
      <c r="AC210" s="308">
        <v>0</v>
      </c>
      <c r="AD210" s="308">
        <v>0</v>
      </c>
      <c r="AE210" s="308">
        <v>0</v>
      </c>
      <c r="AF210" s="308">
        <v>0</v>
      </c>
      <c r="AG210" s="308">
        <v>0</v>
      </c>
      <c r="AH210" s="308">
        <v>0</v>
      </c>
      <c r="AI210" s="308">
        <v>0</v>
      </c>
      <c r="AJ210" s="308">
        <v>0</v>
      </c>
      <c r="AK210" s="308">
        <v>0</v>
      </c>
    </row>
    <row r="211" spans="1:37" ht="17.100000000000001" customHeight="1">
      <c r="A211" s="275">
        <f>ROWS($A$24:A211)</f>
        <v>188</v>
      </c>
      <c r="B211" s="297" t="s">
        <v>8458</v>
      </c>
      <c r="G211" s="274" t="str">
        <f>'Home Int'!$O$15</f>
        <v>Perorangan (Non Wiraswasta)</v>
      </c>
      <c r="H211" s="307" t="str">
        <f>'Home Int'!$O$19</f>
        <v>Pasangan Bekerja dan memiliki penghasilan</v>
      </c>
      <c r="I211" s="308">
        <v>0</v>
      </c>
      <c r="J211" s="308">
        <v>0</v>
      </c>
      <c r="K211" s="308">
        <v>0</v>
      </c>
      <c r="L211" s="308">
        <v>0</v>
      </c>
      <c r="M211" s="308">
        <v>0</v>
      </c>
      <c r="N211" s="308">
        <v>0</v>
      </c>
      <c r="O211" s="308">
        <v>0</v>
      </c>
      <c r="P211" s="308">
        <v>0</v>
      </c>
      <c r="Q211" s="308">
        <v>0</v>
      </c>
      <c r="R211" s="308">
        <v>0</v>
      </c>
      <c r="S211" s="308">
        <v>0</v>
      </c>
      <c r="T211" s="308">
        <v>0</v>
      </c>
      <c r="U211" s="308">
        <v>0</v>
      </c>
      <c r="V211" s="308">
        <v>0</v>
      </c>
      <c r="W211" s="275">
        <f>ROWS($W$24:W211)</f>
        <v>188</v>
      </c>
      <c r="X211" s="308">
        <v>0</v>
      </c>
      <c r="Y211" s="308">
        <v>0</v>
      </c>
      <c r="Z211" s="308">
        <v>0</v>
      </c>
      <c r="AA211" s="308">
        <v>0</v>
      </c>
      <c r="AB211" s="308">
        <v>0</v>
      </c>
      <c r="AC211" s="308">
        <v>0</v>
      </c>
      <c r="AD211" s="308">
        <v>0</v>
      </c>
      <c r="AE211" s="308">
        <v>0</v>
      </c>
      <c r="AF211" s="308">
        <v>0</v>
      </c>
      <c r="AG211" s="308">
        <v>0</v>
      </c>
      <c r="AH211" s="308">
        <v>0</v>
      </c>
      <c r="AI211" s="308">
        <v>0</v>
      </c>
      <c r="AJ211" s="308">
        <v>0</v>
      </c>
      <c r="AK211" s="308">
        <v>0</v>
      </c>
    </row>
    <row r="212" spans="1:37" ht="17.100000000000001" customHeight="1">
      <c r="A212" s="275">
        <f>ROWS($A$24:A212)</f>
        <v>189</v>
      </c>
      <c r="B212" s="297" t="s">
        <v>8459</v>
      </c>
      <c r="G212" s="274" t="str">
        <f>'Home Int'!$O$15</f>
        <v>Perorangan (Non Wiraswasta)</v>
      </c>
      <c r="H212" s="307" t="str">
        <f>'Home Int'!$O$19</f>
        <v>Pasangan Bekerja dan memiliki penghasilan</v>
      </c>
      <c r="I212" s="308">
        <v>0</v>
      </c>
      <c r="J212" s="308">
        <v>0</v>
      </c>
      <c r="K212" s="308">
        <v>0</v>
      </c>
      <c r="L212" s="308">
        <v>0</v>
      </c>
      <c r="M212" s="308">
        <v>0</v>
      </c>
      <c r="N212" s="308">
        <v>0</v>
      </c>
      <c r="O212" s="308">
        <v>0</v>
      </c>
      <c r="P212" s="308">
        <v>0</v>
      </c>
      <c r="Q212" s="308">
        <v>0</v>
      </c>
      <c r="R212" s="308">
        <v>0</v>
      </c>
      <c r="S212" s="308">
        <v>0</v>
      </c>
      <c r="T212" s="308">
        <v>0</v>
      </c>
      <c r="U212" s="308">
        <v>0</v>
      </c>
      <c r="V212" s="308">
        <v>0</v>
      </c>
      <c r="W212" s="275">
        <f>ROWS($W$24:W212)</f>
        <v>189</v>
      </c>
      <c r="X212" s="308">
        <v>0</v>
      </c>
      <c r="Y212" s="308">
        <v>0</v>
      </c>
      <c r="Z212" s="308">
        <v>0</v>
      </c>
      <c r="AA212" s="308">
        <v>0</v>
      </c>
      <c r="AB212" s="308">
        <v>0</v>
      </c>
      <c r="AC212" s="308">
        <v>0</v>
      </c>
      <c r="AD212" s="308">
        <v>0</v>
      </c>
      <c r="AE212" s="308">
        <v>0</v>
      </c>
      <c r="AF212" s="308">
        <v>0</v>
      </c>
      <c r="AG212" s="308">
        <v>0</v>
      </c>
      <c r="AH212" s="308">
        <v>0</v>
      </c>
      <c r="AI212" s="308">
        <v>0</v>
      </c>
      <c r="AJ212" s="308">
        <v>0</v>
      </c>
      <c r="AK212" s="308">
        <v>0</v>
      </c>
    </row>
    <row r="213" spans="1:37" ht="17.100000000000001" customHeight="1">
      <c r="A213" s="275">
        <f>ROWS($A$24:A213)</f>
        <v>190</v>
      </c>
      <c r="B213" s="297" t="s">
        <v>8460</v>
      </c>
      <c r="G213" s="274" t="str">
        <f>'Home Int'!$O$15</f>
        <v>Perorangan (Non Wiraswasta)</v>
      </c>
      <c r="H213" s="307" t="str">
        <f>'Home Int'!$O$19</f>
        <v>Pasangan Bekerja dan memiliki penghasilan</v>
      </c>
      <c r="I213" s="308">
        <v>0</v>
      </c>
      <c r="J213" s="308">
        <v>0</v>
      </c>
      <c r="K213" s="308">
        <v>0</v>
      </c>
      <c r="L213" s="308">
        <v>0</v>
      </c>
      <c r="M213" s="308">
        <v>0</v>
      </c>
      <c r="N213" s="308">
        <v>0</v>
      </c>
      <c r="O213" s="308">
        <v>0</v>
      </c>
      <c r="P213" s="308">
        <v>0</v>
      </c>
      <c r="Q213" s="308">
        <v>0</v>
      </c>
      <c r="R213" s="308">
        <v>0</v>
      </c>
      <c r="S213" s="308">
        <v>0</v>
      </c>
      <c r="T213" s="308">
        <v>0</v>
      </c>
      <c r="U213" s="308">
        <v>0</v>
      </c>
      <c r="V213" s="308">
        <v>0</v>
      </c>
      <c r="W213" s="275">
        <f>ROWS($W$24:W213)</f>
        <v>190</v>
      </c>
      <c r="X213" s="308">
        <v>0</v>
      </c>
      <c r="Y213" s="308">
        <v>0</v>
      </c>
      <c r="Z213" s="308">
        <v>0</v>
      </c>
      <c r="AA213" s="308">
        <v>0</v>
      </c>
      <c r="AB213" s="308">
        <v>0</v>
      </c>
      <c r="AC213" s="308">
        <v>0</v>
      </c>
      <c r="AD213" s="308">
        <v>0</v>
      </c>
      <c r="AE213" s="308">
        <v>0</v>
      </c>
      <c r="AF213" s="308">
        <v>0</v>
      </c>
      <c r="AG213" s="308">
        <v>0</v>
      </c>
      <c r="AH213" s="308">
        <v>0</v>
      </c>
      <c r="AI213" s="308">
        <v>0</v>
      </c>
      <c r="AJ213" s="308">
        <v>0</v>
      </c>
      <c r="AK213" s="308">
        <v>0</v>
      </c>
    </row>
    <row r="214" spans="1:37" ht="17.100000000000001" customHeight="1">
      <c r="A214" s="275">
        <f>ROWS($A$24:A214)</f>
        <v>191</v>
      </c>
      <c r="B214" s="297" t="s">
        <v>8461</v>
      </c>
      <c r="G214" s="274" t="str">
        <f>'Home Int'!$O$15</f>
        <v>Perorangan (Non Wiraswasta)</v>
      </c>
      <c r="H214" s="307" t="str">
        <f>'Home Int'!$O$19</f>
        <v>Pasangan Bekerja dan memiliki penghasilan</v>
      </c>
      <c r="I214" s="308">
        <v>0</v>
      </c>
      <c r="J214" s="308">
        <v>0</v>
      </c>
      <c r="K214" s="308">
        <v>0</v>
      </c>
      <c r="L214" s="308">
        <v>0</v>
      </c>
      <c r="M214" s="308">
        <v>0</v>
      </c>
      <c r="N214" s="308">
        <v>0</v>
      </c>
      <c r="O214" s="308">
        <v>0</v>
      </c>
      <c r="P214" s="308">
        <v>0</v>
      </c>
      <c r="Q214" s="308">
        <v>0</v>
      </c>
      <c r="R214" s="308">
        <v>0</v>
      </c>
      <c r="S214" s="308">
        <v>0</v>
      </c>
      <c r="T214" s="308">
        <v>0</v>
      </c>
      <c r="U214" s="308">
        <v>0</v>
      </c>
      <c r="V214" s="308">
        <v>0</v>
      </c>
      <c r="W214" s="275">
        <f>ROWS($W$24:W214)</f>
        <v>191</v>
      </c>
      <c r="X214" s="308">
        <v>0</v>
      </c>
      <c r="Y214" s="308">
        <v>0</v>
      </c>
      <c r="Z214" s="308">
        <v>0</v>
      </c>
      <c r="AA214" s="308">
        <v>0</v>
      </c>
      <c r="AB214" s="308">
        <v>0</v>
      </c>
      <c r="AC214" s="308">
        <v>0</v>
      </c>
      <c r="AD214" s="308">
        <v>0</v>
      </c>
      <c r="AE214" s="308">
        <v>0</v>
      </c>
      <c r="AF214" s="308">
        <v>0</v>
      </c>
      <c r="AG214" s="308">
        <v>0</v>
      </c>
      <c r="AH214" s="308">
        <v>0</v>
      </c>
      <c r="AI214" s="308">
        <v>0</v>
      </c>
      <c r="AJ214" s="308">
        <v>0</v>
      </c>
      <c r="AK214" s="308">
        <v>0</v>
      </c>
    </row>
    <row r="215" spans="1:37" ht="17.100000000000001" customHeight="1">
      <c r="A215" s="275">
        <f>ROWS($A$24:A215)</f>
        <v>192</v>
      </c>
      <c r="B215" s="297" t="s">
        <v>8428</v>
      </c>
      <c r="G215" s="274" t="str">
        <f>'Home Int'!$O$15</f>
        <v>Perorangan (Non Wiraswasta)</v>
      </c>
      <c r="H215" s="307" t="str">
        <f>'Home Int'!$O$19</f>
        <v>Pasangan Bekerja dan memiliki penghasilan</v>
      </c>
      <c r="I215" s="308">
        <v>0</v>
      </c>
      <c r="J215" s="308">
        <v>0</v>
      </c>
      <c r="K215" s="308">
        <v>0</v>
      </c>
      <c r="L215" s="308">
        <v>0</v>
      </c>
      <c r="M215" s="308">
        <v>0</v>
      </c>
      <c r="N215" s="308">
        <v>0</v>
      </c>
      <c r="O215" s="308">
        <v>0</v>
      </c>
      <c r="P215" s="308">
        <v>0</v>
      </c>
      <c r="Q215" s="308">
        <v>0</v>
      </c>
      <c r="R215" s="308">
        <v>0</v>
      </c>
      <c r="S215" s="308">
        <v>0</v>
      </c>
      <c r="T215" s="308">
        <v>0</v>
      </c>
      <c r="U215" s="308">
        <v>0</v>
      </c>
      <c r="V215" s="308">
        <v>0</v>
      </c>
      <c r="W215" s="275">
        <f>ROWS($W$24:W215)</f>
        <v>192</v>
      </c>
      <c r="X215" s="308">
        <v>0</v>
      </c>
      <c r="Y215" s="308">
        <v>0</v>
      </c>
      <c r="Z215" s="308">
        <v>0</v>
      </c>
      <c r="AA215" s="308">
        <v>0</v>
      </c>
      <c r="AB215" s="308">
        <v>0</v>
      </c>
      <c r="AC215" s="308">
        <v>0</v>
      </c>
      <c r="AD215" s="308">
        <v>0</v>
      </c>
      <c r="AE215" s="308">
        <v>0</v>
      </c>
      <c r="AF215" s="308">
        <v>0</v>
      </c>
      <c r="AG215" s="308">
        <v>0</v>
      </c>
      <c r="AH215" s="308">
        <v>0</v>
      </c>
      <c r="AI215" s="308">
        <v>0</v>
      </c>
      <c r="AJ215" s="308">
        <v>0</v>
      </c>
      <c r="AK215" s="308">
        <v>0</v>
      </c>
    </row>
    <row r="216" spans="1:37" ht="17.100000000000001" customHeight="1">
      <c r="A216" s="275">
        <f>ROWS($A$24:A216)</f>
        <v>193</v>
      </c>
      <c r="B216" s="297" t="s">
        <v>8462</v>
      </c>
      <c r="G216" s="274" t="str">
        <f>'Home Int'!$O$15</f>
        <v>Perorangan (Non Wiraswasta)</v>
      </c>
      <c r="H216" s="307" t="str">
        <f>'Home Int'!$O$19</f>
        <v>Pasangan Bekerja dan memiliki penghasilan</v>
      </c>
      <c r="I216" s="308">
        <v>0</v>
      </c>
      <c r="J216" s="308">
        <v>0</v>
      </c>
      <c r="K216" s="308">
        <v>0</v>
      </c>
      <c r="L216" s="308">
        <v>0</v>
      </c>
      <c r="M216" s="308">
        <v>0</v>
      </c>
      <c r="N216" s="308">
        <v>0</v>
      </c>
      <c r="O216" s="308">
        <v>0</v>
      </c>
      <c r="P216" s="308">
        <v>0</v>
      </c>
      <c r="Q216" s="308">
        <v>0</v>
      </c>
      <c r="R216" s="308">
        <v>0</v>
      </c>
      <c r="S216" s="308">
        <v>0</v>
      </c>
      <c r="T216" s="308">
        <v>0</v>
      </c>
      <c r="U216" s="308">
        <v>0</v>
      </c>
      <c r="V216" s="308">
        <v>0</v>
      </c>
      <c r="W216" s="275">
        <f>ROWS($W$24:W216)</f>
        <v>193</v>
      </c>
      <c r="X216" s="308">
        <v>0</v>
      </c>
      <c r="Y216" s="308">
        <v>0</v>
      </c>
      <c r="Z216" s="308">
        <v>0</v>
      </c>
      <c r="AA216" s="308">
        <v>0</v>
      </c>
      <c r="AB216" s="308">
        <v>0</v>
      </c>
      <c r="AC216" s="308">
        <v>0</v>
      </c>
      <c r="AD216" s="308">
        <v>0</v>
      </c>
      <c r="AE216" s="308">
        <v>0</v>
      </c>
      <c r="AF216" s="308">
        <v>0</v>
      </c>
      <c r="AG216" s="308">
        <v>0</v>
      </c>
      <c r="AH216" s="308">
        <v>0</v>
      </c>
      <c r="AI216" s="308">
        <v>0</v>
      </c>
      <c r="AJ216" s="308">
        <v>0</v>
      </c>
      <c r="AK216" s="308">
        <v>0</v>
      </c>
    </row>
    <row r="217" spans="1:37" ht="17.100000000000001" customHeight="1">
      <c r="A217" s="275">
        <f>ROWS($A$24:A217)</f>
        <v>194</v>
      </c>
      <c r="B217" s="297" t="s">
        <v>8463</v>
      </c>
      <c r="G217" s="274" t="str">
        <f>'Home Int'!$O$15</f>
        <v>Perorangan (Non Wiraswasta)</v>
      </c>
      <c r="H217" s="307" t="str">
        <f>'Home Int'!$O$19</f>
        <v>Pasangan Bekerja dan memiliki penghasilan</v>
      </c>
      <c r="I217" s="308">
        <v>0</v>
      </c>
      <c r="J217" s="308">
        <v>0</v>
      </c>
      <c r="K217" s="308">
        <v>0</v>
      </c>
      <c r="L217" s="308">
        <v>0</v>
      </c>
      <c r="M217" s="308">
        <v>0</v>
      </c>
      <c r="N217" s="308">
        <v>0</v>
      </c>
      <c r="O217" s="308">
        <v>0</v>
      </c>
      <c r="P217" s="308">
        <v>0</v>
      </c>
      <c r="Q217" s="308">
        <v>0</v>
      </c>
      <c r="R217" s="308">
        <v>0</v>
      </c>
      <c r="S217" s="308">
        <v>0</v>
      </c>
      <c r="T217" s="308">
        <v>0</v>
      </c>
      <c r="U217" s="308">
        <v>0</v>
      </c>
      <c r="V217" s="308">
        <v>0</v>
      </c>
      <c r="W217" s="275">
        <f>ROWS($W$24:W217)</f>
        <v>194</v>
      </c>
      <c r="X217" s="308">
        <v>0</v>
      </c>
      <c r="Y217" s="308">
        <v>0</v>
      </c>
      <c r="Z217" s="308">
        <v>0</v>
      </c>
      <c r="AA217" s="308">
        <v>0</v>
      </c>
      <c r="AB217" s="308">
        <v>0</v>
      </c>
      <c r="AC217" s="308">
        <v>0</v>
      </c>
      <c r="AD217" s="308">
        <v>0</v>
      </c>
      <c r="AE217" s="308">
        <v>0</v>
      </c>
      <c r="AF217" s="308">
        <v>0</v>
      </c>
      <c r="AG217" s="308">
        <v>0</v>
      </c>
      <c r="AH217" s="308">
        <v>0</v>
      </c>
      <c r="AI217" s="308">
        <v>0</v>
      </c>
      <c r="AJ217" s="308">
        <v>0</v>
      </c>
      <c r="AK217" s="308">
        <v>0</v>
      </c>
    </row>
    <row r="218" spans="1:37" ht="17.100000000000001" customHeight="1">
      <c r="A218" s="275">
        <f>ROWS($A$24:A218)</f>
        <v>195</v>
      </c>
      <c r="B218" s="297" t="s">
        <v>8464</v>
      </c>
      <c r="G218" s="274" t="str">
        <f>'Home Int'!$O$15</f>
        <v>Perorangan (Non Wiraswasta)</v>
      </c>
      <c r="H218" s="307" t="str">
        <f>'Home Int'!$O$19</f>
        <v>Pasangan Bekerja dan memiliki penghasilan</v>
      </c>
      <c r="I218" s="308">
        <v>0</v>
      </c>
      <c r="J218" s="308">
        <v>0</v>
      </c>
      <c r="K218" s="308">
        <v>0</v>
      </c>
      <c r="L218" s="308">
        <v>0</v>
      </c>
      <c r="M218" s="308">
        <v>0</v>
      </c>
      <c r="N218" s="308">
        <v>0</v>
      </c>
      <c r="O218" s="308">
        <v>0</v>
      </c>
      <c r="P218" s="308">
        <v>0</v>
      </c>
      <c r="Q218" s="308">
        <v>0</v>
      </c>
      <c r="R218" s="308">
        <v>0</v>
      </c>
      <c r="S218" s="308">
        <v>0</v>
      </c>
      <c r="T218" s="308">
        <v>0</v>
      </c>
      <c r="U218" s="308">
        <v>0</v>
      </c>
      <c r="V218" s="308">
        <v>0</v>
      </c>
      <c r="W218" s="275">
        <f>ROWS($W$24:W218)</f>
        <v>195</v>
      </c>
      <c r="X218" s="308">
        <v>0</v>
      </c>
      <c r="Y218" s="308">
        <v>0</v>
      </c>
      <c r="Z218" s="308">
        <v>0</v>
      </c>
      <c r="AA218" s="308">
        <v>0</v>
      </c>
      <c r="AB218" s="308">
        <v>0</v>
      </c>
      <c r="AC218" s="308">
        <v>0</v>
      </c>
      <c r="AD218" s="308">
        <v>0</v>
      </c>
      <c r="AE218" s="308">
        <v>0</v>
      </c>
      <c r="AF218" s="308">
        <v>0</v>
      </c>
      <c r="AG218" s="308">
        <v>0</v>
      </c>
      <c r="AH218" s="308">
        <v>0</v>
      </c>
      <c r="AI218" s="308">
        <v>0</v>
      </c>
      <c r="AJ218" s="308">
        <v>0</v>
      </c>
      <c r="AK218" s="308">
        <v>0</v>
      </c>
    </row>
    <row r="219" spans="1:37" ht="17.100000000000001" customHeight="1">
      <c r="A219" s="275">
        <f>ROWS($A$24:A219)</f>
        <v>196</v>
      </c>
      <c r="B219" s="297" t="s">
        <v>8465</v>
      </c>
      <c r="G219" s="274" t="str">
        <f>'Home Int'!$O$15</f>
        <v>Perorangan (Non Wiraswasta)</v>
      </c>
      <c r="H219" s="307" t="str">
        <f>'Home Int'!$O$19</f>
        <v>Pasangan Bekerja dan memiliki penghasilan</v>
      </c>
      <c r="I219" s="308">
        <v>0</v>
      </c>
      <c r="J219" s="308">
        <v>0</v>
      </c>
      <c r="K219" s="308">
        <v>0</v>
      </c>
      <c r="L219" s="308">
        <v>0</v>
      </c>
      <c r="M219" s="308">
        <v>0</v>
      </c>
      <c r="N219" s="308">
        <v>0</v>
      </c>
      <c r="O219" s="308">
        <v>0</v>
      </c>
      <c r="P219" s="308">
        <v>0</v>
      </c>
      <c r="Q219" s="308">
        <v>0</v>
      </c>
      <c r="R219" s="308">
        <v>0</v>
      </c>
      <c r="S219" s="308">
        <v>0</v>
      </c>
      <c r="T219" s="308">
        <v>0</v>
      </c>
      <c r="U219" s="308">
        <v>0</v>
      </c>
      <c r="V219" s="308">
        <v>0</v>
      </c>
      <c r="W219" s="275">
        <f>ROWS($W$24:W219)</f>
        <v>196</v>
      </c>
      <c r="X219" s="308">
        <v>0</v>
      </c>
      <c r="Y219" s="308">
        <v>0</v>
      </c>
      <c r="Z219" s="308">
        <v>0</v>
      </c>
      <c r="AA219" s="308">
        <v>0</v>
      </c>
      <c r="AB219" s="308">
        <v>0</v>
      </c>
      <c r="AC219" s="308">
        <v>0</v>
      </c>
      <c r="AD219" s="308">
        <v>0</v>
      </c>
      <c r="AE219" s="308">
        <v>0</v>
      </c>
      <c r="AF219" s="308">
        <v>0</v>
      </c>
      <c r="AG219" s="308">
        <v>0</v>
      </c>
      <c r="AH219" s="308">
        <v>0</v>
      </c>
      <c r="AI219" s="308">
        <v>0</v>
      </c>
      <c r="AJ219" s="308">
        <v>0</v>
      </c>
      <c r="AK219" s="308">
        <v>0</v>
      </c>
    </row>
    <row r="220" spans="1:37" ht="17.100000000000001" customHeight="1">
      <c r="A220" s="275">
        <f>ROWS($A$24:A220)</f>
        <v>197</v>
      </c>
      <c r="B220" s="297" t="s">
        <v>8466</v>
      </c>
      <c r="G220" s="274" t="str">
        <f>'Home Int'!$O$15</f>
        <v>Perorangan (Non Wiraswasta)</v>
      </c>
      <c r="H220" s="307" t="str">
        <f>'Home Int'!$O$19</f>
        <v>Pasangan Bekerja dan memiliki penghasilan</v>
      </c>
      <c r="I220" s="308">
        <v>0</v>
      </c>
      <c r="J220" s="308">
        <v>0</v>
      </c>
      <c r="K220" s="308">
        <v>0</v>
      </c>
      <c r="L220" s="308">
        <v>0</v>
      </c>
      <c r="M220" s="308">
        <v>0</v>
      </c>
      <c r="N220" s="308">
        <v>0</v>
      </c>
      <c r="O220" s="308">
        <v>0</v>
      </c>
      <c r="P220" s="308">
        <v>0</v>
      </c>
      <c r="Q220" s="308">
        <v>0</v>
      </c>
      <c r="R220" s="308">
        <v>0</v>
      </c>
      <c r="S220" s="308">
        <v>0</v>
      </c>
      <c r="T220" s="308">
        <v>0</v>
      </c>
      <c r="U220" s="308">
        <v>0</v>
      </c>
      <c r="V220" s="308">
        <v>0</v>
      </c>
      <c r="W220" s="275">
        <f>ROWS($W$24:W220)</f>
        <v>197</v>
      </c>
      <c r="X220" s="308">
        <v>0</v>
      </c>
      <c r="Y220" s="308">
        <v>0</v>
      </c>
      <c r="Z220" s="308">
        <v>0</v>
      </c>
      <c r="AA220" s="308">
        <v>0</v>
      </c>
      <c r="AB220" s="308">
        <v>0</v>
      </c>
      <c r="AC220" s="308">
        <v>0</v>
      </c>
      <c r="AD220" s="308">
        <v>0</v>
      </c>
      <c r="AE220" s="308">
        <v>0</v>
      </c>
      <c r="AF220" s="308">
        <v>0</v>
      </c>
      <c r="AG220" s="308">
        <v>0</v>
      </c>
      <c r="AH220" s="308">
        <v>0</v>
      </c>
      <c r="AI220" s="308">
        <v>0</v>
      </c>
      <c r="AJ220" s="308">
        <v>0</v>
      </c>
      <c r="AK220" s="308">
        <v>0</v>
      </c>
    </row>
    <row r="221" spans="1:37" ht="17.100000000000001" customHeight="1">
      <c r="A221" s="275">
        <f>ROWS($A$24:A221)</f>
        <v>198</v>
      </c>
      <c r="B221" s="297" t="s">
        <v>8448</v>
      </c>
      <c r="G221" s="274" t="str">
        <f>'Home Int'!$O$15</f>
        <v>Perorangan (Non Wiraswasta)</v>
      </c>
      <c r="H221" s="307" t="str">
        <f>'Home Int'!$O$19</f>
        <v>Pasangan Bekerja dan memiliki penghasilan</v>
      </c>
      <c r="I221" s="308">
        <v>0</v>
      </c>
      <c r="J221" s="308">
        <v>0</v>
      </c>
      <c r="K221" s="308">
        <v>0</v>
      </c>
      <c r="L221" s="308">
        <v>0</v>
      </c>
      <c r="M221" s="308">
        <v>0</v>
      </c>
      <c r="N221" s="308">
        <v>0</v>
      </c>
      <c r="O221" s="308">
        <v>0</v>
      </c>
      <c r="P221" s="308">
        <v>0</v>
      </c>
      <c r="Q221" s="308">
        <v>0</v>
      </c>
      <c r="R221" s="308">
        <v>0</v>
      </c>
      <c r="S221" s="308">
        <v>0</v>
      </c>
      <c r="T221" s="308">
        <v>0</v>
      </c>
      <c r="U221" s="308">
        <v>0</v>
      </c>
      <c r="V221" s="308">
        <v>0</v>
      </c>
      <c r="W221" s="275">
        <f>ROWS($W$24:W221)</f>
        <v>198</v>
      </c>
      <c r="X221" s="308">
        <v>0</v>
      </c>
      <c r="Y221" s="308">
        <v>0</v>
      </c>
      <c r="Z221" s="308">
        <v>0</v>
      </c>
      <c r="AA221" s="308">
        <v>0</v>
      </c>
      <c r="AB221" s="308">
        <v>0</v>
      </c>
      <c r="AC221" s="308">
        <v>0</v>
      </c>
      <c r="AD221" s="308">
        <v>0</v>
      </c>
      <c r="AE221" s="308">
        <v>0</v>
      </c>
      <c r="AF221" s="308">
        <v>0</v>
      </c>
      <c r="AG221" s="308">
        <v>0</v>
      </c>
      <c r="AH221" s="308">
        <v>0</v>
      </c>
      <c r="AI221" s="308">
        <v>0</v>
      </c>
      <c r="AJ221" s="308">
        <v>0</v>
      </c>
      <c r="AK221" s="308">
        <v>0</v>
      </c>
    </row>
    <row r="222" spans="1:37" ht="17.100000000000001" customHeight="1">
      <c r="A222" s="275">
        <f>ROWS($A$24:A222)</f>
        <v>199</v>
      </c>
      <c r="B222" s="297" t="s">
        <v>8467</v>
      </c>
      <c r="G222" s="274" t="str">
        <f>'Home Int'!$O$15</f>
        <v>Perorangan (Non Wiraswasta)</v>
      </c>
      <c r="H222" s="307" t="str">
        <f>'Home Int'!$O$19</f>
        <v>Pasangan Bekerja dan memiliki penghasilan</v>
      </c>
      <c r="I222" s="308">
        <v>0</v>
      </c>
      <c r="J222" s="308">
        <v>0</v>
      </c>
      <c r="K222" s="308">
        <v>0</v>
      </c>
      <c r="L222" s="308">
        <v>0</v>
      </c>
      <c r="M222" s="308">
        <v>0</v>
      </c>
      <c r="N222" s="308">
        <v>0</v>
      </c>
      <c r="O222" s="308">
        <v>0</v>
      </c>
      <c r="P222" s="308">
        <v>0</v>
      </c>
      <c r="Q222" s="308">
        <v>0</v>
      </c>
      <c r="R222" s="308">
        <v>0</v>
      </c>
      <c r="S222" s="308">
        <v>0</v>
      </c>
      <c r="T222" s="308">
        <v>0</v>
      </c>
      <c r="U222" s="308">
        <v>0</v>
      </c>
      <c r="V222" s="308">
        <v>0</v>
      </c>
      <c r="W222" s="275">
        <f>ROWS($W$24:W222)</f>
        <v>199</v>
      </c>
      <c r="X222" s="308">
        <v>0</v>
      </c>
      <c r="Y222" s="308">
        <v>0</v>
      </c>
      <c r="Z222" s="308">
        <v>0</v>
      </c>
      <c r="AA222" s="308">
        <v>0</v>
      </c>
      <c r="AB222" s="308">
        <v>0</v>
      </c>
      <c r="AC222" s="308">
        <v>0</v>
      </c>
      <c r="AD222" s="308">
        <v>0</v>
      </c>
      <c r="AE222" s="308">
        <v>0</v>
      </c>
      <c r="AF222" s="308">
        <v>0</v>
      </c>
      <c r="AG222" s="308">
        <v>0</v>
      </c>
      <c r="AH222" s="308">
        <v>0</v>
      </c>
      <c r="AI222" s="308">
        <v>0</v>
      </c>
      <c r="AJ222" s="308">
        <v>0</v>
      </c>
      <c r="AK222" s="308">
        <v>0</v>
      </c>
    </row>
    <row r="223" spans="1:37" ht="17.100000000000001" customHeight="1">
      <c r="A223" s="275">
        <f>ROWS($A$24:A223)</f>
        <v>200</v>
      </c>
      <c r="B223" s="297" t="s">
        <v>8468</v>
      </c>
      <c r="G223" s="274" t="str">
        <f>'Home Int'!$O$15</f>
        <v>Perorangan (Non Wiraswasta)</v>
      </c>
      <c r="H223" s="307" t="str">
        <f>'Home Int'!$O$19</f>
        <v>Pasangan Bekerja dan memiliki penghasilan</v>
      </c>
      <c r="I223" s="308">
        <v>0</v>
      </c>
      <c r="J223" s="308">
        <v>0</v>
      </c>
      <c r="K223" s="308">
        <v>0</v>
      </c>
      <c r="L223" s="308">
        <v>0</v>
      </c>
      <c r="M223" s="308">
        <v>0</v>
      </c>
      <c r="N223" s="308">
        <v>0</v>
      </c>
      <c r="O223" s="308">
        <v>0</v>
      </c>
      <c r="P223" s="308">
        <v>0</v>
      </c>
      <c r="Q223" s="308">
        <v>0</v>
      </c>
      <c r="R223" s="308">
        <v>0</v>
      </c>
      <c r="S223" s="308">
        <v>0</v>
      </c>
      <c r="T223" s="308">
        <v>0</v>
      </c>
      <c r="U223" s="308">
        <v>0</v>
      </c>
      <c r="V223" s="308">
        <v>0</v>
      </c>
      <c r="W223" s="275">
        <f>ROWS($W$24:W223)</f>
        <v>200</v>
      </c>
      <c r="X223" s="308">
        <v>0</v>
      </c>
      <c r="Y223" s="308">
        <v>0</v>
      </c>
      <c r="Z223" s="308">
        <v>0</v>
      </c>
      <c r="AA223" s="308">
        <v>0</v>
      </c>
      <c r="AB223" s="308">
        <v>0</v>
      </c>
      <c r="AC223" s="308">
        <v>0</v>
      </c>
      <c r="AD223" s="308">
        <v>0</v>
      </c>
      <c r="AE223" s="308">
        <v>0</v>
      </c>
      <c r="AF223" s="308">
        <v>0</v>
      </c>
      <c r="AG223" s="308">
        <v>0</v>
      </c>
      <c r="AH223" s="308">
        <v>0</v>
      </c>
      <c r="AI223" s="308">
        <v>0</v>
      </c>
      <c r="AJ223" s="308">
        <v>0</v>
      </c>
      <c r="AK223" s="308">
        <v>0</v>
      </c>
    </row>
    <row r="224" spans="1:37" ht="17.100000000000001" customHeight="1">
      <c r="A224" s="275">
        <f>ROWS($A$24:A224)</f>
        <v>201</v>
      </c>
      <c r="B224" s="297" t="s">
        <v>8469</v>
      </c>
      <c r="G224" s="274" t="str">
        <f>'Home Int'!$O$15</f>
        <v>Perorangan (Non Wiraswasta)</v>
      </c>
      <c r="H224" s="307" t="str">
        <f>'Home Int'!$O$19</f>
        <v>Pasangan Bekerja dan memiliki penghasilan</v>
      </c>
      <c r="I224" s="308">
        <v>0</v>
      </c>
      <c r="J224" s="308">
        <v>0</v>
      </c>
      <c r="K224" s="308">
        <v>0</v>
      </c>
      <c r="L224" s="308">
        <v>0</v>
      </c>
      <c r="M224" s="308">
        <v>0</v>
      </c>
      <c r="N224" s="308">
        <v>0</v>
      </c>
      <c r="O224" s="308">
        <v>0</v>
      </c>
      <c r="P224" s="308">
        <v>0</v>
      </c>
      <c r="Q224" s="308">
        <v>0</v>
      </c>
      <c r="R224" s="308">
        <v>0</v>
      </c>
      <c r="S224" s="308">
        <v>0</v>
      </c>
      <c r="T224" s="308">
        <v>0</v>
      </c>
      <c r="U224" s="308">
        <v>0</v>
      </c>
      <c r="V224" s="308">
        <v>0</v>
      </c>
      <c r="W224" s="275">
        <f>ROWS($W$24:W224)</f>
        <v>201</v>
      </c>
      <c r="X224" s="308">
        <v>0</v>
      </c>
      <c r="Y224" s="308">
        <v>0</v>
      </c>
      <c r="Z224" s="308">
        <v>0</v>
      </c>
      <c r="AA224" s="308">
        <v>0</v>
      </c>
      <c r="AB224" s="308">
        <v>0</v>
      </c>
      <c r="AC224" s="308">
        <v>0</v>
      </c>
      <c r="AD224" s="308">
        <v>0</v>
      </c>
      <c r="AE224" s="308">
        <v>0</v>
      </c>
      <c r="AF224" s="308">
        <v>0</v>
      </c>
      <c r="AG224" s="308">
        <v>0</v>
      </c>
      <c r="AH224" s="308">
        <v>0</v>
      </c>
      <c r="AI224" s="308">
        <v>0</v>
      </c>
      <c r="AJ224" s="308">
        <v>0</v>
      </c>
      <c r="AK224" s="308">
        <v>0</v>
      </c>
    </row>
    <row r="225" spans="1:37" ht="17.100000000000001" customHeight="1">
      <c r="A225" s="275">
        <f>ROWS($A$24:A225)</f>
        <v>202</v>
      </c>
      <c r="B225" s="297" t="s">
        <v>8470</v>
      </c>
      <c r="G225" s="274" t="str">
        <f>'Home Int'!$O$15</f>
        <v>Perorangan (Non Wiraswasta)</v>
      </c>
      <c r="H225" s="307" t="str">
        <f>'Home Int'!$O$19</f>
        <v>Pasangan Bekerja dan memiliki penghasilan</v>
      </c>
      <c r="I225" s="308">
        <v>0</v>
      </c>
      <c r="J225" s="308">
        <v>0</v>
      </c>
      <c r="K225" s="308">
        <v>0</v>
      </c>
      <c r="L225" s="308">
        <v>0</v>
      </c>
      <c r="M225" s="308">
        <v>0</v>
      </c>
      <c r="N225" s="308">
        <v>0</v>
      </c>
      <c r="O225" s="308">
        <v>0</v>
      </c>
      <c r="P225" s="308">
        <v>0</v>
      </c>
      <c r="Q225" s="308">
        <v>0</v>
      </c>
      <c r="R225" s="308">
        <v>0</v>
      </c>
      <c r="S225" s="308">
        <v>0</v>
      </c>
      <c r="T225" s="308">
        <v>0</v>
      </c>
      <c r="U225" s="308">
        <v>0</v>
      </c>
      <c r="V225" s="308">
        <v>0</v>
      </c>
      <c r="W225" s="275">
        <f>ROWS($W$24:W225)</f>
        <v>202</v>
      </c>
      <c r="X225" s="308">
        <v>0</v>
      </c>
      <c r="Y225" s="308">
        <v>0</v>
      </c>
      <c r="Z225" s="308">
        <v>0</v>
      </c>
      <c r="AA225" s="308">
        <v>0</v>
      </c>
      <c r="AB225" s="308">
        <v>0</v>
      </c>
      <c r="AC225" s="308">
        <v>0</v>
      </c>
      <c r="AD225" s="308">
        <v>0</v>
      </c>
      <c r="AE225" s="308">
        <v>0</v>
      </c>
      <c r="AF225" s="308">
        <v>0</v>
      </c>
      <c r="AG225" s="308">
        <v>0</v>
      </c>
      <c r="AH225" s="308">
        <v>0</v>
      </c>
      <c r="AI225" s="308">
        <v>0</v>
      </c>
      <c r="AJ225" s="308">
        <v>0</v>
      </c>
      <c r="AK225" s="308">
        <v>0</v>
      </c>
    </row>
    <row r="226" spans="1:37" ht="17.100000000000001" customHeight="1">
      <c r="A226" s="275">
        <f>ROWS($A$24:A226)</f>
        <v>203</v>
      </c>
      <c r="B226" s="297" t="s">
        <v>8399</v>
      </c>
      <c r="G226" s="274" t="str">
        <f>'Home Int'!$O$15</f>
        <v>Perorangan (Non Wiraswasta)</v>
      </c>
      <c r="H226" s="307" t="str">
        <f>'Home Int'!$O$19</f>
        <v>Pasangan Bekerja dan memiliki penghasilan</v>
      </c>
      <c r="I226" s="308">
        <v>0</v>
      </c>
      <c r="J226" s="308">
        <v>0</v>
      </c>
      <c r="K226" s="308">
        <v>0</v>
      </c>
      <c r="L226" s="308">
        <v>0</v>
      </c>
      <c r="M226" s="308">
        <v>0</v>
      </c>
      <c r="N226" s="308">
        <v>0</v>
      </c>
      <c r="O226" s="308">
        <v>0</v>
      </c>
      <c r="P226" s="308">
        <v>0</v>
      </c>
      <c r="Q226" s="308">
        <v>0</v>
      </c>
      <c r="R226" s="308">
        <v>0</v>
      </c>
      <c r="S226" s="308">
        <v>0</v>
      </c>
      <c r="T226" s="308">
        <v>0</v>
      </c>
      <c r="U226" s="308">
        <v>0</v>
      </c>
      <c r="V226" s="308">
        <v>0</v>
      </c>
      <c r="W226" s="275">
        <f>ROWS($W$24:W226)</f>
        <v>203</v>
      </c>
      <c r="X226" s="308">
        <v>0</v>
      </c>
      <c r="Y226" s="308">
        <v>0</v>
      </c>
      <c r="Z226" s="308">
        <v>0</v>
      </c>
      <c r="AA226" s="308">
        <v>0</v>
      </c>
      <c r="AB226" s="308">
        <v>0</v>
      </c>
      <c r="AC226" s="308">
        <v>0</v>
      </c>
      <c r="AD226" s="308">
        <v>0</v>
      </c>
      <c r="AE226" s="308">
        <v>0</v>
      </c>
      <c r="AF226" s="308">
        <v>0</v>
      </c>
      <c r="AG226" s="308">
        <v>0</v>
      </c>
      <c r="AH226" s="308">
        <v>0</v>
      </c>
      <c r="AI226" s="308">
        <v>0</v>
      </c>
      <c r="AJ226" s="308">
        <v>0</v>
      </c>
      <c r="AK226" s="308">
        <v>0</v>
      </c>
    </row>
    <row r="227" spans="1:37" ht="17.100000000000001" customHeight="1">
      <c r="A227" s="275">
        <f>ROWS($A$24:A227)</f>
        <v>204</v>
      </c>
      <c r="B227" s="297" t="s">
        <v>8467</v>
      </c>
      <c r="G227" s="274" t="str">
        <f>'Home Int'!$O$15</f>
        <v>Perorangan (Non Wiraswasta)</v>
      </c>
      <c r="H227" s="307" t="str">
        <f>'Home Int'!$O$19</f>
        <v>Pasangan Bekerja dan memiliki penghasilan</v>
      </c>
      <c r="I227" s="308">
        <v>0</v>
      </c>
      <c r="J227" s="308">
        <v>0</v>
      </c>
      <c r="K227" s="308">
        <v>0</v>
      </c>
      <c r="L227" s="308">
        <v>0</v>
      </c>
      <c r="M227" s="308">
        <v>0</v>
      </c>
      <c r="N227" s="308">
        <v>0</v>
      </c>
      <c r="O227" s="308">
        <v>0</v>
      </c>
      <c r="P227" s="308">
        <v>0</v>
      </c>
      <c r="Q227" s="308">
        <v>0</v>
      </c>
      <c r="R227" s="308">
        <v>0</v>
      </c>
      <c r="S227" s="308">
        <v>0</v>
      </c>
      <c r="T227" s="308">
        <v>0</v>
      </c>
      <c r="U227" s="308">
        <v>0</v>
      </c>
      <c r="V227" s="308">
        <v>0</v>
      </c>
      <c r="W227" s="275">
        <f>ROWS($W$24:W227)</f>
        <v>204</v>
      </c>
      <c r="X227" s="308">
        <v>0</v>
      </c>
      <c r="Y227" s="308">
        <v>0</v>
      </c>
      <c r="Z227" s="308">
        <v>0</v>
      </c>
      <c r="AA227" s="308">
        <v>0</v>
      </c>
      <c r="AB227" s="308">
        <v>0</v>
      </c>
      <c r="AC227" s="308">
        <v>0</v>
      </c>
      <c r="AD227" s="308">
        <v>0</v>
      </c>
      <c r="AE227" s="308">
        <v>0</v>
      </c>
      <c r="AF227" s="308">
        <v>0</v>
      </c>
      <c r="AG227" s="308">
        <v>0</v>
      </c>
      <c r="AH227" s="308">
        <v>0</v>
      </c>
      <c r="AI227" s="308">
        <v>0</v>
      </c>
      <c r="AJ227" s="308">
        <v>0</v>
      </c>
      <c r="AK227" s="308">
        <v>0</v>
      </c>
    </row>
    <row r="228" spans="1:37" ht="17.100000000000001" customHeight="1">
      <c r="A228" s="275">
        <f>ROWS($A$24:A228)</f>
        <v>205</v>
      </c>
      <c r="B228" s="297" t="s">
        <v>8471</v>
      </c>
      <c r="G228" s="274" t="str">
        <f>'Home Int'!$O$15</f>
        <v>Perorangan (Non Wiraswasta)</v>
      </c>
      <c r="H228" s="307" t="str">
        <f>'Home Int'!$O$19</f>
        <v>Pasangan Bekerja dan memiliki penghasilan</v>
      </c>
      <c r="I228" s="308">
        <v>0</v>
      </c>
      <c r="J228" s="308">
        <v>0</v>
      </c>
      <c r="K228" s="308">
        <v>0</v>
      </c>
      <c r="L228" s="308">
        <v>0</v>
      </c>
      <c r="M228" s="308">
        <v>0</v>
      </c>
      <c r="N228" s="308">
        <v>0</v>
      </c>
      <c r="O228" s="308">
        <v>0</v>
      </c>
      <c r="P228" s="308">
        <v>0</v>
      </c>
      <c r="Q228" s="308">
        <v>0</v>
      </c>
      <c r="R228" s="308">
        <v>0</v>
      </c>
      <c r="S228" s="308">
        <v>0</v>
      </c>
      <c r="T228" s="308">
        <v>0</v>
      </c>
      <c r="U228" s="308">
        <v>0</v>
      </c>
      <c r="V228" s="308">
        <v>0</v>
      </c>
      <c r="W228" s="275">
        <f>ROWS($W$24:W228)</f>
        <v>205</v>
      </c>
      <c r="X228" s="308">
        <v>0</v>
      </c>
      <c r="Y228" s="308">
        <v>0</v>
      </c>
      <c r="Z228" s="308">
        <v>0</v>
      </c>
      <c r="AA228" s="308">
        <v>0</v>
      </c>
      <c r="AB228" s="308">
        <v>0</v>
      </c>
      <c r="AC228" s="308">
        <v>0</v>
      </c>
      <c r="AD228" s="308">
        <v>0</v>
      </c>
      <c r="AE228" s="308">
        <v>0</v>
      </c>
      <c r="AF228" s="308">
        <v>0</v>
      </c>
      <c r="AG228" s="308">
        <v>0</v>
      </c>
      <c r="AH228" s="308">
        <v>0</v>
      </c>
      <c r="AI228" s="308">
        <v>0</v>
      </c>
      <c r="AJ228" s="308">
        <v>0</v>
      </c>
      <c r="AK228" s="308">
        <v>0</v>
      </c>
    </row>
    <row r="229" spans="1:37" ht="17.100000000000001" customHeight="1">
      <c r="A229" s="275">
        <f>ROWS($A$24:A229)</f>
        <v>206</v>
      </c>
      <c r="B229" s="297" t="s">
        <v>8472</v>
      </c>
      <c r="G229" s="274" t="str">
        <f>'Home Int'!$O$15</f>
        <v>Perorangan (Non Wiraswasta)</v>
      </c>
      <c r="H229" s="307" t="str">
        <f>'Home Int'!$O$19</f>
        <v>Pasangan Bekerja dan memiliki penghasilan</v>
      </c>
      <c r="I229" s="308">
        <v>0</v>
      </c>
      <c r="J229" s="308">
        <v>0</v>
      </c>
      <c r="K229" s="308">
        <v>0</v>
      </c>
      <c r="L229" s="308">
        <v>0</v>
      </c>
      <c r="M229" s="308">
        <v>0</v>
      </c>
      <c r="N229" s="308">
        <v>0</v>
      </c>
      <c r="O229" s="308">
        <v>0</v>
      </c>
      <c r="P229" s="308">
        <v>0</v>
      </c>
      <c r="Q229" s="308">
        <v>0</v>
      </c>
      <c r="R229" s="308">
        <v>0</v>
      </c>
      <c r="S229" s="308">
        <v>0</v>
      </c>
      <c r="T229" s="308">
        <v>0</v>
      </c>
      <c r="U229" s="308">
        <v>0</v>
      </c>
      <c r="V229" s="308">
        <v>0</v>
      </c>
      <c r="W229" s="275">
        <f>ROWS($W$24:W229)</f>
        <v>206</v>
      </c>
      <c r="X229" s="308">
        <v>0</v>
      </c>
      <c r="Y229" s="308">
        <v>0</v>
      </c>
      <c r="Z229" s="308">
        <v>0</v>
      </c>
      <c r="AA229" s="308">
        <v>0</v>
      </c>
      <c r="AB229" s="308">
        <v>0</v>
      </c>
      <c r="AC229" s="308">
        <v>0</v>
      </c>
      <c r="AD229" s="308">
        <v>0</v>
      </c>
      <c r="AE229" s="308">
        <v>0</v>
      </c>
      <c r="AF229" s="308">
        <v>0</v>
      </c>
      <c r="AG229" s="308">
        <v>0</v>
      </c>
      <c r="AH229" s="308">
        <v>0</v>
      </c>
      <c r="AI229" s="308">
        <v>0</v>
      </c>
      <c r="AJ229" s="308">
        <v>0</v>
      </c>
      <c r="AK229" s="308">
        <v>0</v>
      </c>
    </row>
    <row r="230" spans="1:37" ht="17.100000000000001" customHeight="1">
      <c r="A230" s="275">
        <f>ROWS($A$24:A230)</f>
        <v>207</v>
      </c>
      <c r="B230" s="297" t="s">
        <v>8473</v>
      </c>
      <c r="G230" s="274" t="str">
        <f>'Home Int'!$O$15</f>
        <v>Perorangan (Non Wiraswasta)</v>
      </c>
      <c r="H230" s="307" t="str">
        <f>'Home Int'!$O$19</f>
        <v>Pasangan Bekerja dan memiliki penghasilan</v>
      </c>
      <c r="I230" s="308">
        <v>0</v>
      </c>
      <c r="J230" s="308">
        <v>0</v>
      </c>
      <c r="K230" s="308">
        <v>0</v>
      </c>
      <c r="L230" s="308">
        <v>0</v>
      </c>
      <c r="M230" s="308">
        <v>0</v>
      </c>
      <c r="N230" s="308">
        <v>0</v>
      </c>
      <c r="O230" s="308">
        <v>0</v>
      </c>
      <c r="P230" s="308">
        <v>0</v>
      </c>
      <c r="Q230" s="308">
        <v>0</v>
      </c>
      <c r="R230" s="308">
        <v>0</v>
      </c>
      <c r="S230" s="308">
        <v>0</v>
      </c>
      <c r="T230" s="308">
        <v>0</v>
      </c>
      <c r="U230" s="308">
        <v>0</v>
      </c>
      <c r="V230" s="308">
        <v>0</v>
      </c>
      <c r="W230" s="275">
        <f>ROWS($W$24:W230)</f>
        <v>207</v>
      </c>
      <c r="X230" s="308">
        <v>0</v>
      </c>
      <c r="Y230" s="308">
        <v>0</v>
      </c>
      <c r="Z230" s="308">
        <v>0</v>
      </c>
      <c r="AA230" s="308">
        <v>0</v>
      </c>
      <c r="AB230" s="308">
        <v>0</v>
      </c>
      <c r="AC230" s="308">
        <v>0</v>
      </c>
      <c r="AD230" s="308">
        <v>0</v>
      </c>
      <c r="AE230" s="308">
        <v>0</v>
      </c>
      <c r="AF230" s="308">
        <v>0</v>
      </c>
      <c r="AG230" s="308">
        <v>0</v>
      </c>
      <c r="AH230" s="308">
        <v>0</v>
      </c>
      <c r="AI230" s="308">
        <v>0</v>
      </c>
      <c r="AJ230" s="308">
        <v>0</v>
      </c>
      <c r="AK230" s="308">
        <v>0</v>
      </c>
    </row>
    <row r="231" spans="1:37" ht="17.100000000000001" customHeight="1">
      <c r="A231" s="275">
        <f>ROWS($A$24:A231)</f>
        <v>208</v>
      </c>
      <c r="B231" s="297" t="s">
        <v>8474</v>
      </c>
      <c r="G231" s="274" t="str">
        <f>'Home Int'!$O$15</f>
        <v>Perorangan (Non Wiraswasta)</v>
      </c>
      <c r="H231" s="307" t="str">
        <f>'Home Int'!$O$19</f>
        <v>Pasangan Bekerja dan memiliki penghasilan</v>
      </c>
      <c r="I231" s="308">
        <v>0</v>
      </c>
      <c r="J231" s="308">
        <v>0</v>
      </c>
      <c r="K231" s="308">
        <v>0</v>
      </c>
      <c r="L231" s="308">
        <v>0</v>
      </c>
      <c r="M231" s="308">
        <v>0</v>
      </c>
      <c r="N231" s="308">
        <v>0</v>
      </c>
      <c r="O231" s="308">
        <v>0</v>
      </c>
      <c r="P231" s="308">
        <v>0</v>
      </c>
      <c r="Q231" s="308">
        <v>0</v>
      </c>
      <c r="R231" s="308">
        <v>0</v>
      </c>
      <c r="S231" s="308">
        <v>0</v>
      </c>
      <c r="T231" s="308">
        <v>0</v>
      </c>
      <c r="U231" s="308">
        <v>0</v>
      </c>
      <c r="V231" s="308">
        <v>0</v>
      </c>
      <c r="W231" s="275">
        <f>ROWS($W$24:W231)</f>
        <v>208</v>
      </c>
      <c r="X231" s="308">
        <v>0</v>
      </c>
      <c r="Y231" s="308">
        <v>0</v>
      </c>
      <c r="Z231" s="308">
        <v>0</v>
      </c>
      <c r="AA231" s="308">
        <v>0</v>
      </c>
      <c r="AB231" s="308">
        <v>0</v>
      </c>
      <c r="AC231" s="308">
        <v>0</v>
      </c>
      <c r="AD231" s="308">
        <v>0</v>
      </c>
      <c r="AE231" s="308">
        <v>0</v>
      </c>
      <c r="AF231" s="308">
        <v>0</v>
      </c>
      <c r="AG231" s="308">
        <v>0</v>
      </c>
      <c r="AH231" s="308">
        <v>0</v>
      </c>
      <c r="AI231" s="308">
        <v>0</v>
      </c>
      <c r="AJ231" s="308">
        <v>0</v>
      </c>
      <c r="AK231" s="308">
        <v>0</v>
      </c>
    </row>
    <row r="232" spans="1:37" ht="17.100000000000001" customHeight="1">
      <c r="A232" s="275">
        <f>ROWS($A$24:A232)</f>
        <v>209</v>
      </c>
      <c r="B232" s="297" t="s">
        <v>8404</v>
      </c>
      <c r="G232" s="274" t="str">
        <f>'Home Int'!$O$15</f>
        <v>Perorangan (Non Wiraswasta)</v>
      </c>
      <c r="H232" s="307" t="str">
        <f>'Home Int'!$O$19</f>
        <v>Pasangan Bekerja dan memiliki penghasilan</v>
      </c>
      <c r="I232" s="308">
        <v>0</v>
      </c>
      <c r="J232" s="308">
        <v>0</v>
      </c>
      <c r="K232" s="308">
        <v>0</v>
      </c>
      <c r="L232" s="308">
        <v>0</v>
      </c>
      <c r="M232" s="308">
        <v>0</v>
      </c>
      <c r="N232" s="308">
        <v>0</v>
      </c>
      <c r="O232" s="308">
        <v>0</v>
      </c>
      <c r="P232" s="308">
        <v>0</v>
      </c>
      <c r="Q232" s="308">
        <v>0</v>
      </c>
      <c r="R232" s="308">
        <v>0</v>
      </c>
      <c r="S232" s="308">
        <v>0</v>
      </c>
      <c r="T232" s="308">
        <v>0</v>
      </c>
      <c r="U232" s="308">
        <v>0</v>
      </c>
      <c r="V232" s="308">
        <v>0</v>
      </c>
      <c r="W232" s="275">
        <f>ROWS($W$24:W232)</f>
        <v>209</v>
      </c>
      <c r="X232" s="308">
        <v>0</v>
      </c>
      <c r="Y232" s="308">
        <v>0</v>
      </c>
      <c r="Z232" s="308">
        <v>0</v>
      </c>
      <c r="AA232" s="308">
        <v>0</v>
      </c>
      <c r="AB232" s="308">
        <v>0</v>
      </c>
      <c r="AC232" s="308">
        <v>0</v>
      </c>
      <c r="AD232" s="308">
        <v>0</v>
      </c>
      <c r="AE232" s="308">
        <v>0</v>
      </c>
      <c r="AF232" s="308">
        <v>0</v>
      </c>
      <c r="AG232" s="308">
        <v>0</v>
      </c>
      <c r="AH232" s="308">
        <v>0</v>
      </c>
      <c r="AI232" s="308">
        <v>0</v>
      </c>
      <c r="AJ232" s="308">
        <v>0</v>
      </c>
      <c r="AK232" s="308">
        <v>0</v>
      </c>
    </row>
    <row r="233" spans="1:37" ht="17.100000000000001" customHeight="1">
      <c r="A233" s="275">
        <f>ROWS($A$24:A233)</f>
        <v>210</v>
      </c>
      <c r="B233" s="297" t="s">
        <v>8475</v>
      </c>
      <c r="G233" s="274" t="str">
        <f>'Home Int'!$O$15</f>
        <v>Perorangan (Non Wiraswasta)</v>
      </c>
      <c r="H233" s="307" t="str">
        <f>'Home Int'!$O$19</f>
        <v>Pasangan Bekerja dan memiliki penghasilan</v>
      </c>
      <c r="I233" s="308">
        <v>0</v>
      </c>
      <c r="J233" s="308">
        <v>0</v>
      </c>
      <c r="K233" s="308">
        <v>0</v>
      </c>
      <c r="L233" s="308">
        <v>0</v>
      </c>
      <c r="M233" s="308">
        <v>0</v>
      </c>
      <c r="N233" s="308">
        <v>0</v>
      </c>
      <c r="O233" s="308">
        <v>0</v>
      </c>
      <c r="P233" s="308">
        <v>0</v>
      </c>
      <c r="Q233" s="308">
        <v>0</v>
      </c>
      <c r="R233" s="308">
        <v>0</v>
      </c>
      <c r="S233" s="308">
        <v>0</v>
      </c>
      <c r="T233" s="308">
        <v>0</v>
      </c>
      <c r="U233" s="308">
        <v>0</v>
      </c>
      <c r="V233" s="308">
        <v>0</v>
      </c>
      <c r="W233" s="275">
        <f>ROWS($W$24:W233)</f>
        <v>210</v>
      </c>
      <c r="X233" s="308">
        <v>0</v>
      </c>
      <c r="Y233" s="308">
        <v>0</v>
      </c>
      <c r="Z233" s="308">
        <v>0</v>
      </c>
      <c r="AA233" s="308">
        <v>0</v>
      </c>
      <c r="AB233" s="308">
        <v>0</v>
      </c>
      <c r="AC233" s="308">
        <v>0</v>
      </c>
      <c r="AD233" s="308">
        <v>0</v>
      </c>
      <c r="AE233" s="308">
        <v>0</v>
      </c>
      <c r="AF233" s="308">
        <v>0</v>
      </c>
      <c r="AG233" s="308">
        <v>0</v>
      </c>
      <c r="AH233" s="308">
        <v>0</v>
      </c>
      <c r="AI233" s="308">
        <v>0</v>
      </c>
      <c r="AJ233" s="308">
        <v>0</v>
      </c>
      <c r="AK233" s="308">
        <v>0</v>
      </c>
    </row>
    <row r="234" spans="1:37" ht="17.100000000000001" customHeight="1">
      <c r="A234" s="275">
        <f>ROWS($A$24:A234)</f>
        <v>211</v>
      </c>
      <c r="B234" s="297" t="s">
        <v>8476</v>
      </c>
      <c r="G234" s="274" t="str">
        <f>'Home Int'!$O$15</f>
        <v>Perorangan (Non Wiraswasta)</v>
      </c>
      <c r="H234" s="307" t="str">
        <f>'Home Int'!$O$19</f>
        <v>Pasangan Bekerja dan memiliki penghasilan</v>
      </c>
      <c r="I234" s="308">
        <v>0</v>
      </c>
      <c r="J234" s="308">
        <v>0</v>
      </c>
      <c r="K234" s="308">
        <v>0</v>
      </c>
      <c r="L234" s="308">
        <v>0</v>
      </c>
      <c r="M234" s="308">
        <v>0</v>
      </c>
      <c r="N234" s="308">
        <v>0</v>
      </c>
      <c r="O234" s="308">
        <v>0</v>
      </c>
      <c r="P234" s="308">
        <v>0</v>
      </c>
      <c r="Q234" s="308">
        <v>0</v>
      </c>
      <c r="R234" s="308">
        <v>0</v>
      </c>
      <c r="S234" s="308">
        <v>0</v>
      </c>
      <c r="T234" s="308">
        <v>0</v>
      </c>
      <c r="U234" s="308">
        <v>0</v>
      </c>
      <c r="V234" s="308">
        <v>0</v>
      </c>
      <c r="W234" s="275">
        <f>ROWS($W$24:W234)</f>
        <v>211</v>
      </c>
      <c r="X234" s="308">
        <v>0</v>
      </c>
      <c r="Y234" s="308">
        <v>0</v>
      </c>
      <c r="Z234" s="308">
        <v>0</v>
      </c>
      <c r="AA234" s="308">
        <v>0</v>
      </c>
      <c r="AB234" s="308">
        <v>0</v>
      </c>
      <c r="AC234" s="308">
        <v>0</v>
      </c>
      <c r="AD234" s="308">
        <v>0</v>
      </c>
      <c r="AE234" s="308">
        <v>0</v>
      </c>
      <c r="AF234" s="308">
        <v>0</v>
      </c>
      <c r="AG234" s="308">
        <v>0</v>
      </c>
      <c r="AH234" s="308">
        <v>0</v>
      </c>
      <c r="AI234" s="308">
        <v>0</v>
      </c>
      <c r="AJ234" s="308">
        <v>0</v>
      </c>
      <c r="AK234" s="308">
        <v>0</v>
      </c>
    </row>
    <row r="235" spans="1:37" ht="17.100000000000001" customHeight="1">
      <c r="A235" s="275">
        <f>ROWS($A$24:A235)</f>
        <v>212</v>
      </c>
      <c r="B235" s="297" t="s">
        <v>8477</v>
      </c>
      <c r="G235" s="274" t="str">
        <f>'Home Int'!$O$15</f>
        <v>Perorangan (Non Wiraswasta)</v>
      </c>
      <c r="H235" s="307" t="str">
        <f>'Home Int'!$O$19</f>
        <v>Pasangan Bekerja dan memiliki penghasilan</v>
      </c>
      <c r="I235" s="308">
        <v>0</v>
      </c>
      <c r="J235" s="308">
        <v>0</v>
      </c>
      <c r="K235" s="308">
        <v>0</v>
      </c>
      <c r="L235" s="308">
        <v>0</v>
      </c>
      <c r="M235" s="308">
        <v>0</v>
      </c>
      <c r="N235" s="308">
        <v>0</v>
      </c>
      <c r="O235" s="308">
        <v>0</v>
      </c>
      <c r="P235" s="308">
        <v>0</v>
      </c>
      <c r="Q235" s="308">
        <v>0</v>
      </c>
      <c r="R235" s="308">
        <v>0</v>
      </c>
      <c r="S235" s="308">
        <v>0</v>
      </c>
      <c r="T235" s="308">
        <v>0</v>
      </c>
      <c r="U235" s="308">
        <v>0</v>
      </c>
      <c r="V235" s="308">
        <v>0</v>
      </c>
      <c r="W235" s="275">
        <f>ROWS($W$24:W235)</f>
        <v>212</v>
      </c>
      <c r="X235" s="308">
        <v>0</v>
      </c>
      <c r="Y235" s="308">
        <v>0</v>
      </c>
      <c r="Z235" s="308">
        <v>0</v>
      </c>
      <c r="AA235" s="308">
        <v>0</v>
      </c>
      <c r="AB235" s="308">
        <v>0</v>
      </c>
      <c r="AC235" s="308">
        <v>0</v>
      </c>
      <c r="AD235" s="308">
        <v>0</v>
      </c>
      <c r="AE235" s="308">
        <v>0</v>
      </c>
      <c r="AF235" s="308">
        <v>0</v>
      </c>
      <c r="AG235" s="308">
        <v>0</v>
      </c>
      <c r="AH235" s="308">
        <v>0</v>
      </c>
      <c r="AI235" s="308">
        <v>0</v>
      </c>
      <c r="AJ235" s="308">
        <v>0</v>
      </c>
      <c r="AK235" s="308">
        <v>0</v>
      </c>
    </row>
    <row r="236" spans="1:37" ht="17.100000000000001" customHeight="1">
      <c r="A236" s="275">
        <f>ROWS($A$24:A236)</f>
        <v>213</v>
      </c>
      <c r="B236" s="297" t="s">
        <v>8478</v>
      </c>
      <c r="G236" s="274" t="str">
        <f>'Home Int'!$O$15</f>
        <v>Perorangan (Non Wiraswasta)</v>
      </c>
      <c r="H236" s="307" t="str">
        <f>'Home Int'!$O$19</f>
        <v>Pasangan Bekerja dan memiliki penghasilan</v>
      </c>
      <c r="I236" s="308">
        <v>0</v>
      </c>
      <c r="J236" s="308">
        <v>0</v>
      </c>
      <c r="K236" s="308">
        <v>0</v>
      </c>
      <c r="L236" s="308">
        <v>0</v>
      </c>
      <c r="M236" s="308">
        <v>0</v>
      </c>
      <c r="N236" s="308">
        <v>0</v>
      </c>
      <c r="O236" s="308">
        <v>0</v>
      </c>
      <c r="P236" s="308">
        <v>0</v>
      </c>
      <c r="Q236" s="308">
        <v>0</v>
      </c>
      <c r="R236" s="308">
        <v>0</v>
      </c>
      <c r="S236" s="308">
        <v>0</v>
      </c>
      <c r="T236" s="308">
        <v>0</v>
      </c>
      <c r="U236" s="308">
        <v>0</v>
      </c>
      <c r="V236" s="308">
        <v>0</v>
      </c>
      <c r="W236" s="275">
        <f>ROWS($W$24:W236)</f>
        <v>213</v>
      </c>
      <c r="X236" s="308">
        <v>0</v>
      </c>
      <c r="Y236" s="308">
        <v>0</v>
      </c>
      <c r="Z236" s="308">
        <v>0</v>
      </c>
      <c r="AA236" s="308">
        <v>0</v>
      </c>
      <c r="AB236" s="308">
        <v>0</v>
      </c>
      <c r="AC236" s="308">
        <v>0</v>
      </c>
      <c r="AD236" s="308">
        <v>0</v>
      </c>
      <c r="AE236" s="308">
        <v>0</v>
      </c>
      <c r="AF236" s="308">
        <v>0</v>
      </c>
      <c r="AG236" s="308">
        <v>0</v>
      </c>
      <c r="AH236" s="308">
        <v>0</v>
      </c>
      <c r="AI236" s="308">
        <v>0</v>
      </c>
      <c r="AJ236" s="308">
        <v>0</v>
      </c>
      <c r="AK236" s="308">
        <v>0</v>
      </c>
    </row>
    <row r="237" spans="1:37" ht="17.100000000000001" customHeight="1">
      <c r="A237" s="275">
        <f>ROWS($A$24:A237)</f>
        <v>214</v>
      </c>
      <c r="B237" s="297" t="s">
        <v>8479</v>
      </c>
      <c r="G237" s="274" t="str">
        <f>'Home Int'!$O$15</f>
        <v>Perorangan (Non Wiraswasta)</v>
      </c>
      <c r="H237" s="307" t="str">
        <f>'Home Int'!$O$19</f>
        <v>Pasangan Bekerja dan memiliki penghasilan</v>
      </c>
      <c r="I237" s="308">
        <v>0</v>
      </c>
      <c r="J237" s="308">
        <v>0</v>
      </c>
      <c r="K237" s="308">
        <v>0</v>
      </c>
      <c r="L237" s="308">
        <v>0</v>
      </c>
      <c r="M237" s="308">
        <v>0</v>
      </c>
      <c r="N237" s="308">
        <v>0</v>
      </c>
      <c r="O237" s="308">
        <v>0</v>
      </c>
      <c r="P237" s="308">
        <v>0</v>
      </c>
      <c r="Q237" s="308">
        <v>0</v>
      </c>
      <c r="R237" s="308">
        <v>0</v>
      </c>
      <c r="S237" s="308">
        <v>0</v>
      </c>
      <c r="T237" s="308">
        <v>0</v>
      </c>
      <c r="U237" s="308">
        <v>0</v>
      </c>
      <c r="V237" s="308">
        <v>0</v>
      </c>
      <c r="W237" s="275">
        <f>ROWS($W$24:W237)</f>
        <v>214</v>
      </c>
      <c r="X237" s="308">
        <v>0</v>
      </c>
      <c r="Y237" s="308">
        <v>0</v>
      </c>
      <c r="Z237" s="308">
        <v>0</v>
      </c>
      <c r="AA237" s="308">
        <v>0</v>
      </c>
      <c r="AB237" s="308">
        <v>0</v>
      </c>
      <c r="AC237" s="308">
        <v>0</v>
      </c>
      <c r="AD237" s="308">
        <v>0</v>
      </c>
      <c r="AE237" s="308">
        <v>0</v>
      </c>
      <c r="AF237" s="308">
        <v>0</v>
      </c>
      <c r="AG237" s="308">
        <v>0</v>
      </c>
      <c r="AH237" s="308">
        <v>0</v>
      </c>
      <c r="AI237" s="308">
        <v>0</v>
      </c>
      <c r="AJ237" s="308">
        <v>0</v>
      </c>
      <c r="AK237" s="308">
        <v>0</v>
      </c>
    </row>
    <row r="238" spans="1:37" ht="17.100000000000001" customHeight="1">
      <c r="A238" s="275">
        <f>ROWS($A$24:A238)</f>
        <v>215</v>
      </c>
      <c r="B238" s="297" t="s">
        <v>8480</v>
      </c>
      <c r="G238" s="274" t="str">
        <f>'Home Int'!$O$15</f>
        <v>Perorangan (Non Wiraswasta)</v>
      </c>
      <c r="H238" s="307" t="str">
        <f>'Home Int'!$O$19</f>
        <v>Pasangan Bekerja dan memiliki penghasilan</v>
      </c>
      <c r="I238" s="308">
        <v>0</v>
      </c>
      <c r="J238" s="308">
        <v>0</v>
      </c>
      <c r="K238" s="308">
        <v>0</v>
      </c>
      <c r="L238" s="308">
        <v>0</v>
      </c>
      <c r="M238" s="308">
        <v>0</v>
      </c>
      <c r="N238" s="308">
        <v>0</v>
      </c>
      <c r="O238" s="308">
        <v>0</v>
      </c>
      <c r="P238" s="308">
        <v>0</v>
      </c>
      <c r="Q238" s="308">
        <v>0</v>
      </c>
      <c r="R238" s="308">
        <v>0</v>
      </c>
      <c r="S238" s="308">
        <v>0</v>
      </c>
      <c r="T238" s="308">
        <v>0</v>
      </c>
      <c r="U238" s="308">
        <v>0</v>
      </c>
      <c r="V238" s="308">
        <v>0</v>
      </c>
      <c r="W238" s="275">
        <f>ROWS($W$24:W238)</f>
        <v>215</v>
      </c>
      <c r="X238" s="308">
        <v>0</v>
      </c>
      <c r="Y238" s="308">
        <v>0</v>
      </c>
      <c r="Z238" s="308">
        <v>0</v>
      </c>
      <c r="AA238" s="308">
        <v>0</v>
      </c>
      <c r="AB238" s="308">
        <v>0</v>
      </c>
      <c r="AC238" s="308">
        <v>0</v>
      </c>
      <c r="AD238" s="308">
        <v>0</v>
      </c>
      <c r="AE238" s="308">
        <v>0</v>
      </c>
      <c r="AF238" s="308">
        <v>0</v>
      </c>
      <c r="AG238" s="308">
        <v>0</v>
      </c>
      <c r="AH238" s="308">
        <v>0</v>
      </c>
      <c r="AI238" s="308">
        <v>0</v>
      </c>
      <c r="AJ238" s="308">
        <v>0</v>
      </c>
      <c r="AK238" s="308">
        <v>0</v>
      </c>
    </row>
    <row r="239" spans="1:37" ht="17.100000000000001" customHeight="1">
      <c r="A239" s="275">
        <f>ROWS($A$24:A239)</f>
        <v>216</v>
      </c>
      <c r="B239" s="297" t="s">
        <v>8481</v>
      </c>
      <c r="G239" s="274" t="str">
        <f>'Home Int'!$O$15</f>
        <v>Perorangan (Non Wiraswasta)</v>
      </c>
      <c r="H239" s="307" t="str">
        <f>'Home Int'!$O$19</f>
        <v>Pasangan Bekerja dan memiliki penghasilan</v>
      </c>
      <c r="I239" s="308">
        <v>0</v>
      </c>
      <c r="J239" s="308">
        <v>0</v>
      </c>
      <c r="K239" s="308">
        <v>0</v>
      </c>
      <c r="L239" s="308">
        <v>0</v>
      </c>
      <c r="M239" s="308">
        <v>0</v>
      </c>
      <c r="N239" s="308">
        <v>0</v>
      </c>
      <c r="O239" s="308">
        <v>0</v>
      </c>
      <c r="P239" s="308">
        <v>0</v>
      </c>
      <c r="Q239" s="308">
        <v>0</v>
      </c>
      <c r="R239" s="308">
        <v>0</v>
      </c>
      <c r="S239" s="308">
        <v>0</v>
      </c>
      <c r="T239" s="308">
        <v>0</v>
      </c>
      <c r="U239" s="308">
        <v>0</v>
      </c>
      <c r="V239" s="308">
        <v>0</v>
      </c>
      <c r="W239" s="275">
        <f>ROWS($W$24:W239)</f>
        <v>216</v>
      </c>
      <c r="X239" s="308">
        <v>0</v>
      </c>
      <c r="Y239" s="308">
        <v>0</v>
      </c>
      <c r="Z239" s="308">
        <v>0</v>
      </c>
      <c r="AA239" s="308">
        <v>0</v>
      </c>
      <c r="AB239" s="308">
        <v>0</v>
      </c>
      <c r="AC239" s="308">
        <v>0</v>
      </c>
      <c r="AD239" s="308">
        <v>0</v>
      </c>
      <c r="AE239" s="308">
        <v>0</v>
      </c>
      <c r="AF239" s="308">
        <v>0</v>
      </c>
      <c r="AG239" s="308">
        <v>0</v>
      </c>
      <c r="AH239" s="308">
        <v>0</v>
      </c>
      <c r="AI239" s="308">
        <v>0</v>
      </c>
      <c r="AJ239" s="308">
        <v>0</v>
      </c>
      <c r="AK239" s="308">
        <v>0</v>
      </c>
    </row>
    <row r="240" spans="1:37" ht="17.100000000000001" customHeight="1">
      <c r="A240" s="275">
        <f>ROWS($A$24:A240)</f>
        <v>217</v>
      </c>
      <c r="B240" s="297" t="s">
        <v>8475</v>
      </c>
      <c r="G240" s="274" t="str">
        <f>'Home Int'!$O$15</f>
        <v>Perorangan (Non Wiraswasta)</v>
      </c>
      <c r="H240" s="307" t="str">
        <f>'Home Int'!$O$19</f>
        <v>Pasangan Bekerja dan memiliki penghasilan</v>
      </c>
      <c r="I240" s="308">
        <v>0</v>
      </c>
      <c r="J240" s="308">
        <v>0</v>
      </c>
      <c r="K240" s="308">
        <v>0</v>
      </c>
      <c r="L240" s="308">
        <v>0</v>
      </c>
      <c r="M240" s="308">
        <v>0</v>
      </c>
      <c r="N240" s="308">
        <v>0</v>
      </c>
      <c r="O240" s="308">
        <v>0</v>
      </c>
      <c r="P240" s="308">
        <v>0</v>
      </c>
      <c r="Q240" s="308">
        <v>0</v>
      </c>
      <c r="R240" s="308">
        <v>0</v>
      </c>
      <c r="S240" s="308">
        <v>0</v>
      </c>
      <c r="T240" s="308">
        <v>0</v>
      </c>
      <c r="U240" s="308">
        <v>0</v>
      </c>
      <c r="V240" s="308">
        <v>0</v>
      </c>
      <c r="W240" s="275">
        <f>ROWS($W$24:W240)</f>
        <v>217</v>
      </c>
      <c r="X240" s="308">
        <v>0</v>
      </c>
      <c r="Y240" s="308">
        <v>0</v>
      </c>
      <c r="Z240" s="308">
        <v>0</v>
      </c>
      <c r="AA240" s="308">
        <v>0</v>
      </c>
      <c r="AB240" s="308">
        <v>0</v>
      </c>
      <c r="AC240" s="308">
        <v>0</v>
      </c>
      <c r="AD240" s="308">
        <v>0</v>
      </c>
      <c r="AE240" s="308">
        <v>0</v>
      </c>
      <c r="AF240" s="308">
        <v>0</v>
      </c>
      <c r="AG240" s="308">
        <v>0</v>
      </c>
      <c r="AH240" s="308">
        <v>0</v>
      </c>
      <c r="AI240" s="308">
        <v>0</v>
      </c>
      <c r="AJ240" s="308">
        <v>0</v>
      </c>
      <c r="AK240" s="308">
        <v>0</v>
      </c>
    </row>
    <row r="241" spans="1:37" ht="17.100000000000001" customHeight="1">
      <c r="A241" s="275">
        <f>ROWS($A$24:A241)</f>
        <v>218</v>
      </c>
      <c r="B241" s="297" t="s">
        <v>8482</v>
      </c>
      <c r="G241" s="274" t="str">
        <f>'Home Int'!$O$15</f>
        <v>Perorangan (Non Wiraswasta)</v>
      </c>
      <c r="H241" s="307" t="str">
        <f>'Home Int'!$O$19</f>
        <v>Pasangan Bekerja dan memiliki penghasilan</v>
      </c>
      <c r="I241" s="308">
        <v>0</v>
      </c>
      <c r="J241" s="308">
        <v>0</v>
      </c>
      <c r="K241" s="308">
        <v>0</v>
      </c>
      <c r="L241" s="308">
        <v>0</v>
      </c>
      <c r="M241" s="308">
        <v>0</v>
      </c>
      <c r="N241" s="308">
        <v>0</v>
      </c>
      <c r="O241" s="308">
        <v>0</v>
      </c>
      <c r="P241" s="308">
        <v>0</v>
      </c>
      <c r="Q241" s="308">
        <v>0</v>
      </c>
      <c r="R241" s="308">
        <v>0</v>
      </c>
      <c r="S241" s="308">
        <v>0</v>
      </c>
      <c r="T241" s="308">
        <v>0</v>
      </c>
      <c r="U241" s="308">
        <v>0</v>
      </c>
      <c r="V241" s="308">
        <v>0</v>
      </c>
      <c r="W241" s="275">
        <f>ROWS($W$24:W241)</f>
        <v>218</v>
      </c>
      <c r="X241" s="308">
        <v>0</v>
      </c>
      <c r="Y241" s="308">
        <v>0</v>
      </c>
      <c r="Z241" s="308">
        <v>0</v>
      </c>
      <c r="AA241" s="308">
        <v>0</v>
      </c>
      <c r="AB241" s="308">
        <v>0</v>
      </c>
      <c r="AC241" s="308">
        <v>0</v>
      </c>
      <c r="AD241" s="308">
        <v>0</v>
      </c>
      <c r="AE241" s="308">
        <v>0</v>
      </c>
      <c r="AF241" s="308">
        <v>0</v>
      </c>
      <c r="AG241" s="308">
        <v>0</v>
      </c>
      <c r="AH241" s="308">
        <v>0</v>
      </c>
      <c r="AI241" s="308">
        <v>0</v>
      </c>
      <c r="AJ241" s="308">
        <v>0</v>
      </c>
      <c r="AK241" s="308">
        <v>0</v>
      </c>
    </row>
    <row r="242" spans="1:37" ht="17.100000000000001" customHeight="1">
      <c r="A242" s="275">
        <f>ROWS($A$24:A242)</f>
        <v>219</v>
      </c>
      <c r="B242" s="297" t="s">
        <v>8483</v>
      </c>
      <c r="G242" s="274" t="str">
        <f>'Home Int'!$O$15</f>
        <v>Perorangan (Non Wiraswasta)</v>
      </c>
      <c r="H242" s="307" t="str">
        <f>'Home Int'!$O$19</f>
        <v>Pasangan Bekerja dan memiliki penghasilan</v>
      </c>
      <c r="I242" s="308">
        <v>0</v>
      </c>
      <c r="J242" s="308">
        <v>0</v>
      </c>
      <c r="K242" s="308">
        <v>0</v>
      </c>
      <c r="L242" s="308">
        <v>0</v>
      </c>
      <c r="M242" s="308">
        <v>0</v>
      </c>
      <c r="N242" s="308">
        <v>0</v>
      </c>
      <c r="O242" s="308">
        <v>0</v>
      </c>
      <c r="P242" s="308">
        <v>0</v>
      </c>
      <c r="Q242" s="308">
        <v>0</v>
      </c>
      <c r="R242" s="308">
        <v>0</v>
      </c>
      <c r="S242" s="308">
        <v>0</v>
      </c>
      <c r="T242" s="308">
        <v>0</v>
      </c>
      <c r="U242" s="308">
        <v>0</v>
      </c>
      <c r="V242" s="308">
        <v>0</v>
      </c>
      <c r="W242" s="275">
        <f>ROWS($W$24:W242)</f>
        <v>219</v>
      </c>
      <c r="X242" s="308">
        <v>0</v>
      </c>
      <c r="Y242" s="308">
        <v>0</v>
      </c>
      <c r="Z242" s="308">
        <v>0</v>
      </c>
      <c r="AA242" s="308">
        <v>0</v>
      </c>
      <c r="AB242" s="308">
        <v>0</v>
      </c>
      <c r="AC242" s="308">
        <v>0</v>
      </c>
      <c r="AD242" s="308">
        <v>0</v>
      </c>
      <c r="AE242" s="308">
        <v>0</v>
      </c>
      <c r="AF242" s="308">
        <v>0</v>
      </c>
      <c r="AG242" s="308">
        <v>0</v>
      </c>
      <c r="AH242" s="308">
        <v>0</v>
      </c>
      <c r="AI242" s="308">
        <v>0</v>
      </c>
      <c r="AJ242" s="308">
        <v>0</v>
      </c>
      <c r="AK242" s="308">
        <v>0</v>
      </c>
    </row>
    <row r="243" spans="1:37" ht="17.100000000000001" customHeight="1">
      <c r="A243" s="275">
        <f>ROWS($A$24:A243)</f>
        <v>220</v>
      </c>
      <c r="B243" s="297" t="s">
        <v>8484</v>
      </c>
      <c r="G243" s="274" t="str">
        <f>'Home Int'!$O$15</f>
        <v>Perorangan (Non Wiraswasta)</v>
      </c>
      <c r="H243" s="307" t="str">
        <f>'Home Int'!$O$19</f>
        <v>Pasangan Bekerja dan memiliki penghasilan</v>
      </c>
      <c r="I243" s="308">
        <v>0</v>
      </c>
      <c r="J243" s="308">
        <v>0</v>
      </c>
      <c r="K243" s="308">
        <v>0</v>
      </c>
      <c r="L243" s="308">
        <v>0</v>
      </c>
      <c r="M243" s="308">
        <v>0</v>
      </c>
      <c r="N243" s="308">
        <v>0</v>
      </c>
      <c r="O243" s="308">
        <v>0</v>
      </c>
      <c r="P243" s="308">
        <v>0</v>
      </c>
      <c r="Q243" s="308">
        <v>0</v>
      </c>
      <c r="R243" s="308">
        <v>0</v>
      </c>
      <c r="S243" s="308">
        <v>0</v>
      </c>
      <c r="T243" s="308">
        <v>0</v>
      </c>
      <c r="U243" s="308">
        <v>0</v>
      </c>
      <c r="V243" s="308">
        <v>0</v>
      </c>
      <c r="W243" s="275">
        <f>ROWS($W$24:W243)</f>
        <v>220</v>
      </c>
      <c r="X243" s="308">
        <v>0</v>
      </c>
      <c r="Y243" s="308">
        <v>0</v>
      </c>
      <c r="Z243" s="308">
        <v>0</v>
      </c>
      <c r="AA243" s="308">
        <v>0</v>
      </c>
      <c r="AB243" s="308">
        <v>0</v>
      </c>
      <c r="AC243" s="308">
        <v>0</v>
      </c>
      <c r="AD243" s="308">
        <v>0</v>
      </c>
      <c r="AE243" s="308">
        <v>0</v>
      </c>
      <c r="AF243" s="308">
        <v>0</v>
      </c>
      <c r="AG243" s="308">
        <v>0</v>
      </c>
      <c r="AH243" s="308">
        <v>0</v>
      </c>
      <c r="AI243" s="308">
        <v>0</v>
      </c>
      <c r="AJ243" s="308">
        <v>0</v>
      </c>
      <c r="AK243" s="308">
        <v>0</v>
      </c>
    </row>
    <row r="244" spans="1:37" ht="17.100000000000001" customHeight="1">
      <c r="A244" s="275">
        <f>ROWS($A$24:A244)</f>
        <v>221</v>
      </c>
      <c r="B244" s="297" t="s">
        <v>8485</v>
      </c>
      <c r="G244" s="274" t="str">
        <f>'Home Int'!$O$15</f>
        <v>Perorangan (Non Wiraswasta)</v>
      </c>
      <c r="H244" s="307" t="str">
        <f>'Home Int'!$O$19</f>
        <v>Pasangan Bekerja dan memiliki penghasilan</v>
      </c>
      <c r="I244" s="308">
        <v>0</v>
      </c>
      <c r="J244" s="308">
        <v>0</v>
      </c>
      <c r="K244" s="308">
        <v>0</v>
      </c>
      <c r="L244" s="308">
        <v>0</v>
      </c>
      <c r="M244" s="308">
        <v>0</v>
      </c>
      <c r="N244" s="308">
        <v>0</v>
      </c>
      <c r="O244" s="308">
        <v>0</v>
      </c>
      <c r="P244" s="308">
        <v>0</v>
      </c>
      <c r="Q244" s="308">
        <v>0</v>
      </c>
      <c r="R244" s="308">
        <v>0</v>
      </c>
      <c r="S244" s="308">
        <v>0</v>
      </c>
      <c r="T244" s="308">
        <v>0</v>
      </c>
      <c r="U244" s="308">
        <v>0</v>
      </c>
      <c r="V244" s="308">
        <v>0</v>
      </c>
      <c r="W244" s="275">
        <f>ROWS($W$24:W244)</f>
        <v>221</v>
      </c>
      <c r="X244" s="308">
        <v>0</v>
      </c>
      <c r="Y244" s="308">
        <v>0</v>
      </c>
      <c r="Z244" s="308">
        <v>0</v>
      </c>
      <c r="AA244" s="308">
        <v>0</v>
      </c>
      <c r="AB244" s="308">
        <v>0</v>
      </c>
      <c r="AC244" s="308">
        <v>0</v>
      </c>
      <c r="AD244" s="308">
        <v>0</v>
      </c>
      <c r="AE244" s="308">
        <v>0</v>
      </c>
      <c r="AF244" s="308">
        <v>0</v>
      </c>
      <c r="AG244" s="308">
        <v>0</v>
      </c>
      <c r="AH244" s="308">
        <v>0</v>
      </c>
      <c r="AI244" s="308">
        <v>0</v>
      </c>
      <c r="AJ244" s="308">
        <v>0</v>
      </c>
      <c r="AK244" s="308">
        <v>0</v>
      </c>
    </row>
    <row r="245" spans="1:37" ht="17.100000000000001" customHeight="1">
      <c r="A245" s="275">
        <f>ROWS($A$24:A245)</f>
        <v>222</v>
      </c>
      <c r="B245" s="297" t="s">
        <v>8486</v>
      </c>
      <c r="G245" s="274" t="str">
        <f>'Home Int'!$O$15</f>
        <v>Perorangan (Non Wiraswasta)</v>
      </c>
      <c r="H245" s="307" t="str">
        <f>'Home Int'!$O$19</f>
        <v>Pasangan Bekerja dan memiliki penghasilan</v>
      </c>
      <c r="I245" s="308">
        <v>0</v>
      </c>
      <c r="J245" s="308">
        <v>0</v>
      </c>
      <c r="K245" s="308">
        <v>0</v>
      </c>
      <c r="L245" s="308">
        <v>0</v>
      </c>
      <c r="M245" s="308">
        <v>0</v>
      </c>
      <c r="N245" s="308">
        <v>0</v>
      </c>
      <c r="O245" s="308">
        <v>0</v>
      </c>
      <c r="P245" s="308">
        <v>0</v>
      </c>
      <c r="Q245" s="308">
        <v>0</v>
      </c>
      <c r="R245" s="308">
        <v>0</v>
      </c>
      <c r="S245" s="308">
        <v>0</v>
      </c>
      <c r="T245" s="308">
        <v>0</v>
      </c>
      <c r="U245" s="308">
        <v>0</v>
      </c>
      <c r="V245" s="308">
        <v>0</v>
      </c>
      <c r="W245" s="275">
        <f>ROWS($W$24:W245)</f>
        <v>222</v>
      </c>
      <c r="X245" s="308">
        <v>0</v>
      </c>
      <c r="Y245" s="308">
        <v>0</v>
      </c>
      <c r="Z245" s="308">
        <v>0</v>
      </c>
      <c r="AA245" s="308">
        <v>0</v>
      </c>
      <c r="AB245" s="308">
        <v>0</v>
      </c>
      <c r="AC245" s="308">
        <v>0</v>
      </c>
      <c r="AD245" s="308">
        <v>0</v>
      </c>
      <c r="AE245" s="308">
        <v>0</v>
      </c>
      <c r="AF245" s="308">
        <v>0</v>
      </c>
      <c r="AG245" s="308">
        <v>0</v>
      </c>
      <c r="AH245" s="308">
        <v>0</v>
      </c>
      <c r="AI245" s="308">
        <v>0</v>
      </c>
      <c r="AJ245" s="308">
        <v>0</v>
      </c>
      <c r="AK245" s="308">
        <v>0</v>
      </c>
    </row>
    <row r="246" spans="1:37" ht="17.100000000000001" customHeight="1">
      <c r="A246" s="275">
        <f>ROWS($A$24:A246)</f>
        <v>223</v>
      </c>
      <c r="B246" s="297" t="s">
        <v>8487</v>
      </c>
      <c r="G246" s="274" t="str">
        <f>'Home Int'!$O$15</f>
        <v>Perorangan (Non Wiraswasta)</v>
      </c>
      <c r="H246" s="307" t="str">
        <f>'Home Int'!$O$19</f>
        <v>Pasangan Bekerja dan memiliki penghasilan</v>
      </c>
      <c r="I246" s="308">
        <v>0</v>
      </c>
      <c r="J246" s="308">
        <v>0</v>
      </c>
      <c r="K246" s="308">
        <v>0</v>
      </c>
      <c r="L246" s="308">
        <v>0</v>
      </c>
      <c r="M246" s="308">
        <v>0</v>
      </c>
      <c r="N246" s="308">
        <v>0</v>
      </c>
      <c r="O246" s="308">
        <v>0</v>
      </c>
      <c r="P246" s="308">
        <v>0</v>
      </c>
      <c r="Q246" s="308">
        <v>0</v>
      </c>
      <c r="R246" s="308">
        <v>0</v>
      </c>
      <c r="S246" s="308">
        <v>0</v>
      </c>
      <c r="T246" s="308">
        <v>0</v>
      </c>
      <c r="U246" s="308">
        <v>0</v>
      </c>
      <c r="V246" s="308">
        <v>0</v>
      </c>
      <c r="W246" s="275">
        <f>ROWS($W$24:W246)</f>
        <v>223</v>
      </c>
      <c r="X246" s="308">
        <v>0</v>
      </c>
      <c r="Y246" s="308">
        <v>0</v>
      </c>
      <c r="Z246" s="308">
        <v>0</v>
      </c>
      <c r="AA246" s="308">
        <v>0</v>
      </c>
      <c r="AB246" s="308">
        <v>0</v>
      </c>
      <c r="AC246" s="308">
        <v>0</v>
      </c>
      <c r="AD246" s="308">
        <v>0</v>
      </c>
      <c r="AE246" s="308">
        <v>0</v>
      </c>
      <c r="AF246" s="308">
        <v>0</v>
      </c>
      <c r="AG246" s="308">
        <v>0</v>
      </c>
      <c r="AH246" s="308">
        <v>0</v>
      </c>
      <c r="AI246" s="308">
        <v>0</v>
      </c>
      <c r="AJ246" s="308">
        <v>0</v>
      </c>
      <c r="AK246" s="308">
        <v>0</v>
      </c>
    </row>
    <row r="247" spans="1:37" ht="17.100000000000001" customHeight="1">
      <c r="A247" s="275">
        <f>ROWS($A$24:A247)</f>
        <v>224</v>
      </c>
      <c r="B247" s="297" t="s">
        <v>8488</v>
      </c>
      <c r="G247" s="274" t="str">
        <f>'Home Int'!$O$15</f>
        <v>Perorangan (Non Wiraswasta)</v>
      </c>
      <c r="H247" s="307" t="str">
        <f>'Home Int'!$O$19</f>
        <v>Pasangan Bekerja dan memiliki penghasilan</v>
      </c>
      <c r="I247" s="308">
        <v>0</v>
      </c>
      <c r="J247" s="308">
        <v>0</v>
      </c>
      <c r="K247" s="308">
        <v>0</v>
      </c>
      <c r="L247" s="308">
        <v>0</v>
      </c>
      <c r="M247" s="308">
        <v>0</v>
      </c>
      <c r="N247" s="308">
        <v>0</v>
      </c>
      <c r="O247" s="308">
        <v>0</v>
      </c>
      <c r="P247" s="308">
        <v>0</v>
      </c>
      <c r="Q247" s="308">
        <v>0</v>
      </c>
      <c r="R247" s="308">
        <v>0</v>
      </c>
      <c r="S247" s="308">
        <v>0</v>
      </c>
      <c r="T247" s="308">
        <v>0</v>
      </c>
      <c r="U247" s="308">
        <v>0</v>
      </c>
      <c r="V247" s="308">
        <v>0</v>
      </c>
      <c r="W247" s="275">
        <f>ROWS($W$24:W247)</f>
        <v>224</v>
      </c>
      <c r="X247" s="308">
        <v>0</v>
      </c>
      <c r="Y247" s="308">
        <v>0</v>
      </c>
      <c r="Z247" s="308">
        <v>0</v>
      </c>
      <c r="AA247" s="308">
        <v>0</v>
      </c>
      <c r="AB247" s="308">
        <v>0</v>
      </c>
      <c r="AC247" s="308">
        <v>0</v>
      </c>
      <c r="AD247" s="308">
        <v>0</v>
      </c>
      <c r="AE247" s="308">
        <v>0</v>
      </c>
      <c r="AF247" s="308">
        <v>0</v>
      </c>
      <c r="AG247" s="308">
        <v>0</v>
      </c>
      <c r="AH247" s="308">
        <v>0</v>
      </c>
      <c r="AI247" s="308">
        <v>0</v>
      </c>
      <c r="AJ247" s="308">
        <v>0</v>
      </c>
      <c r="AK247" s="308">
        <v>0</v>
      </c>
    </row>
    <row r="248" spans="1:37" ht="17.100000000000001" customHeight="1">
      <c r="A248" s="275">
        <f>ROWS($A$24:A248)</f>
        <v>225</v>
      </c>
      <c r="B248" s="297" t="s">
        <v>8489</v>
      </c>
      <c r="G248" s="274" t="str">
        <f>'Home Int'!$O$15</f>
        <v>Perorangan (Non Wiraswasta)</v>
      </c>
      <c r="H248" s="307" t="str">
        <f>'Home Int'!$O$19</f>
        <v>Pasangan Bekerja dan memiliki penghasilan</v>
      </c>
      <c r="I248" s="308">
        <v>0</v>
      </c>
      <c r="J248" s="308">
        <v>0</v>
      </c>
      <c r="K248" s="308">
        <v>0</v>
      </c>
      <c r="L248" s="308">
        <v>0</v>
      </c>
      <c r="M248" s="308">
        <v>0</v>
      </c>
      <c r="N248" s="308">
        <v>0</v>
      </c>
      <c r="O248" s="308">
        <v>0</v>
      </c>
      <c r="P248" s="308">
        <v>0</v>
      </c>
      <c r="Q248" s="308">
        <v>0</v>
      </c>
      <c r="R248" s="308">
        <v>0</v>
      </c>
      <c r="S248" s="308">
        <v>0</v>
      </c>
      <c r="T248" s="308">
        <v>0</v>
      </c>
      <c r="U248" s="308">
        <v>0</v>
      </c>
      <c r="V248" s="308">
        <v>0</v>
      </c>
      <c r="W248" s="275">
        <f>ROWS($W$24:W248)</f>
        <v>225</v>
      </c>
      <c r="X248" s="308">
        <v>0</v>
      </c>
      <c r="Y248" s="308">
        <v>0</v>
      </c>
      <c r="Z248" s="308">
        <v>0</v>
      </c>
      <c r="AA248" s="308">
        <v>0</v>
      </c>
      <c r="AB248" s="308">
        <v>0</v>
      </c>
      <c r="AC248" s="308">
        <v>0</v>
      </c>
      <c r="AD248" s="308">
        <v>0</v>
      </c>
      <c r="AE248" s="308">
        <v>0</v>
      </c>
      <c r="AF248" s="308">
        <v>0</v>
      </c>
      <c r="AG248" s="308">
        <v>0</v>
      </c>
      <c r="AH248" s="308">
        <v>0</v>
      </c>
      <c r="AI248" s="308">
        <v>0</v>
      </c>
      <c r="AJ248" s="308">
        <v>0</v>
      </c>
      <c r="AK248" s="308">
        <v>0</v>
      </c>
    </row>
    <row r="249" spans="1:37" ht="17.100000000000001" customHeight="1">
      <c r="A249" s="275">
        <f>ROWS($A$24:A249)</f>
        <v>226</v>
      </c>
      <c r="B249" s="297" t="s">
        <v>8490</v>
      </c>
      <c r="G249" s="274" t="str">
        <f>'Home Int'!$O$15</f>
        <v>Perorangan (Non Wiraswasta)</v>
      </c>
      <c r="H249" s="307" t="str">
        <f>'Home Int'!$O$19</f>
        <v>Pasangan Bekerja dan memiliki penghasilan</v>
      </c>
      <c r="I249" s="308">
        <v>0</v>
      </c>
      <c r="J249" s="308">
        <v>0</v>
      </c>
      <c r="K249" s="308">
        <v>0</v>
      </c>
      <c r="L249" s="308">
        <v>0</v>
      </c>
      <c r="M249" s="308">
        <v>0</v>
      </c>
      <c r="N249" s="308">
        <v>0</v>
      </c>
      <c r="O249" s="308">
        <v>0</v>
      </c>
      <c r="P249" s="308">
        <v>0</v>
      </c>
      <c r="Q249" s="308">
        <v>0</v>
      </c>
      <c r="R249" s="308">
        <v>0</v>
      </c>
      <c r="S249" s="308">
        <v>0</v>
      </c>
      <c r="T249" s="308">
        <v>0</v>
      </c>
      <c r="U249" s="308">
        <v>0</v>
      </c>
      <c r="V249" s="308">
        <v>0</v>
      </c>
      <c r="W249" s="275">
        <f>ROWS($W$24:W249)</f>
        <v>226</v>
      </c>
      <c r="X249" s="308">
        <v>0</v>
      </c>
      <c r="Y249" s="308">
        <v>0</v>
      </c>
      <c r="Z249" s="308">
        <v>0</v>
      </c>
      <c r="AA249" s="308">
        <v>0</v>
      </c>
      <c r="AB249" s="308">
        <v>0</v>
      </c>
      <c r="AC249" s="308">
        <v>0</v>
      </c>
      <c r="AD249" s="308">
        <v>0</v>
      </c>
      <c r="AE249" s="308">
        <v>0</v>
      </c>
      <c r="AF249" s="308">
        <v>0</v>
      </c>
      <c r="AG249" s="308">
        <v>0</v>
      </c>
      <c r="AH249" s="308">
        <v>0</v>
      </c>
      <c r="AI249" s="308">
        <v>0</v>
      </c>
      <c r="AJ249" s="308">
        <v>0</v>
      </c>
      <c r="AK249" s="308">
        <v>0</v>
      </c>
    </row>
    <row r="250" spans="1:37" ht="17.100000000000001" customHeight="1">
      <c r="A250" s="275">
        <f>ROWS($A$24:A250)</f>
        <v>227</v>
      </c>
      <c r="B250" s="297" t="s">
        <v>8410</v>
      </c>
      <c r="G250" s="274" t="str">
        <f>'Home Int'!$O$15</f>
        <v>Perorangan (Non Wiraswasta)</v>
      </c>
      <c r="H250" s="307" t="str">
        <f>'Home Int'!$O$19</f>
        <v>Pasangan Bekerja dan memiliki penghasilan</v>
      </c>
      <c r="I250" s="308">
        <v>0</v>
      </c>
      <c r="J250" s="308">
        <v>0</v>
      </c>
      <c r="K250" s="308">
        <v>0</v>
      </c>
      <c r="L250" s="308">
        <v>0</v>
      </c>
      <c r="M250" s="308">
        <v>0</v>
      </c>
      <c r="N250" s="308">
        <v>0</v>
      </c>
      <c r="O250" s="308">
        <v>0</v>
      </c>
      <c r="P250" s="308">
        <v>0</v>
      </c>
      <c r="Q250" s="308">
        <v>0</v>
      </c>
      <c r="R250" s="308">
        <v>0</v>
      </c>
      <c r="S250" s="308">
        <v>0</v>
      </c>
      <c r="T250" s="308">
        <v>0</v>
      </c>
      <c r="U250" s="308">
        <v>0</v>
      </c>
      <c r="V250" s="308">
        <v>0</v>
      </c>
      <c r="W250" s="275">
        <f>ROWS($W$24:W250)</f>
        <v>227</v>
      </c>
      <c r="X250" s="308">
        <v>0</v>
      </c>
      <c r="Y250" s="308">
        <v>0</v>
      </c>
      <c r="Z250" s="308">
        <v>0</v>
      </c>
      <c r="AA250" s="308">
        <v>0</v>
      </c>
      <c r="AB250" s="308">
        <v>0</v>
      </c>
      <c r="AC250" s="308">
        <v>0</v>
      </c>
      <c r="AD250" s="308">
        <v>0</v>
      </c>
      <c r="AE250" s="308">
        <v>0</v>
      </c>
      <c r="AF250" s="308">
        <v>0</v>
      </c>
      <c r="AG250" s="308">
        <v>0</v>
      </c>
      <c r="AH250" s="308">
        <v>0</v>
      </c>
      <c r="AI250" s="308">
        <v>0</v>
      </c>
      <c r="AJ250" s="308">
        <v>0</v>
      </c>
      <c r="AK250" s="308">
        <v>0</v>
      </c>
    </row>
    <row r="251" spans="1:37" ht="17.100000000000001" customHeight="1">
      <c r="A251" s="275">
        <f>ROWS($A$24:A251)</f>
        <v>228</v>
      </c>
      <c r="B251" s="297" t="s">
        <v>8288</v>
      </c>
      <c r="G251" s="274" t="str">
        <f>'Home Int'!$O$15</f>
        <v>Perorangan (Non Wiraswasta)</v>
      </c>
      <c r="H251" s="307" t="str">
        <f>'Home Int'!$O$19</f>
        <v>Pasangan Bekerja dan memiliki penghasilan</v>
      </c>
      <c r="I251" s="308">
        <v>0</v>
      </c>
      <c r="J251" s="308">
        <v>0</v>
      </c>
      <c r="K251" s="308">
        <v>0</v>
      </c>
      <c r="L251" s="308">
        <v>0</v>
      </c>
      <c r="M251" s="308">
        <v>0</v>
      </c>
      <c r="N251" s="308">
        <v>0</v>
      </c>
      <c r="O251" s="308">
        <v>0</v>
      </c>
      <c r="P251" s="308">
        <v>0</v>
      </c>
      <c r="Q251" s="308">
        <v>0</v>
      </c>
      <c r="R251" s="308">
        <v>0</v>
      </c>
      <c r="S251" s="308">
        <v>0</v>
      </c>
      <c r="T251" s="308">
        <v>0</v>
      </c>
      <c r="U251" s="308">
        <v>0</v>
      </c>
      <c r="V251" s="308">
        <v>0</v>
      </c>
      <c r="W251" s="275">
        <f>ROWS($W$24:W251)</f>
        <v>228</v>
      </c>
      <c r="X251" s="308">
        <v>0</v>
      </c>
      <c r="Y251" s="308">
        <v>0</v>
      </c>
      <c r="Z251" s="308">
        <v>0</v>
      </c>
      <c r="AA251" s="308">
        <v>0</v>
      </c>
      <c r="AB251" s="308">
        <v>0</v>
      </c>
      <c r="AC251" s="308">
        <v>0</v>
      </c>
      <c r="AD251" s="308">
        <v>0</v>
      </c>
      <c r="AE251" s="308">
        <v>0</v>
      </c>
      <c r="AF251" s="308">
        <v>0</v>
      </c>
      <c r="AG251" s="308">
        <v>0</v>
      </c>
      <c r="AH251" s="308">
        <v>0</v>
      </c>
      <c r="AI251" s="308">
        <v>0</v>
      </c>
      <c r="AJ251" s="308">
        <v>0</v>
      </c>
      <c r="AK251" s="308">
        <v>0</v>
      </c>
    </row>
    <row r="252" spans="1:37" ht="17.100000000000001" customHeight="1">
      <c r="A252" s="275">
        <f>ROWS($A$24:A252)</f>
        <v>229</v>
      </c>
      <c r="B252" s="297" t="s">
        <v>8491</v>
      </c>
      <c r="G252" s="274" t="str">
        <f>'Home Int'!$O$15</f>
        <v>Perorangan (Non Wiraswasta)</v>
      </c>
      <c r="H252" s="307" t="str">
        <f>'Home Int'!$O$19</f>
        <v>Pasangan Bekerja dan memiliki penghasilan</v>
      </c>
      <c r="I252" s="308">
        <v>0</v>
      </c>
      <c r="J252" s="308">
        <v>0</v>
      </c>
      <c r="K252" s="308">
        <v>0</v>
      </c>
      <c r="L252" s="308">
        <v>0</v>
      </c>
      <c r="M252" s="308">
        <v>0</v>
      </c>
      <c r="N252" s="308">
        <v>0</v>
      </c>
      <c r="O252" s="308">
        <v>0</v>
      </c>
      <c r="P252" s="308">
        <v>0</v>
      </c>
      <c r="Q252" s="308">
        <v>0</v>
      </c>
      <c r="R252" s="308">
        <v>0</v>
      </c>
      <c r="S252" s="308">
        <v>0</v>
      </c>
      <c r="T252" s="308">
        <v>0</v>
      </c>
      <c r="U252" s="308">
        <v>0</v>
      </c>
      <c r="V252" s="308">
        <v>0</v>
      </c>
      <c r="W252" s="275">
        <f>ROWS($W$24:W252)</f>
        <v>229</v>
      </c>
      <c r="X252" s="308">
        <v>0</v>
      </c>
      <c r="Y252" s="308">
        <v>0</v>
      </c>
      <c r="Z252" s="308">
        <v>0</v>
      </c>
      <c r="AA252" s="308">
        <v>0</v>
      </c>
      <c r="AB252" s="308">
        <v>0</v>
      </c>
      <c r="AC252" s="308">
        <v>0</v>
      </c>
      <c r="AD252" s="308">
        <v>0</v>
      </c>
      <c r="AE252" s="308">
        <v>0</v>
      </c>
      <c r="AF252" s="308">
        <v>0</v>
      </c>
      <c r="AG252" s="308">
        <v>0</v>
      </c>
      <c r="AH252" s="308">
        <v>0</v>
      </c>
      <c r="AI252" s="308">
        <v>0</v>
      </c>
      <c r="AJ252" s="308">
        <v>0</v>
      </c>
      <c r="AK252" s="308">
        <v>0</v>
      </c>
    </row>
    <row r="253" spans="1:37" ht="17.100000000000001" customHeight="1">
      <c r="A253" s="275">
        <f>ROWS($A$24:A253)</f>
        <v>230</v>
      </c>
      <c r="B253" s="297" t="s">
        <v>8492</v>
      </c>
      <c r="G253" s="274" t="str">
        <f>'Home Int'!$O$15</f>
        <v>Perorangan (Non Wiraswasta)</v>
      </c>
      <c r="H253" s="307" t="str">
        <f>'Home Int'!$O$19</f>
        <v>Pasangan Bekerja dan memiliki penghasilan</v>
      </c>
      <c r="I253" s="308">
        <v>0</v>
      </c>
      <c r="J253" s="308">
        <v>0</v>
      </c>
      <c r="K253" s="308">
        <v>0</v>
      </c>
      <c r="L253" s="308">
        <v>0</v>
      </c>
      <c r="M253" s="308">
        <v>0</v>
      </c>
      <c r="N253" s="308">
        <v>0</v>
      </c>
      <c r="O253" s="308">
        <v>0</v>
      </c>
      <c r="P253" s="308">
        <v>0</v>
      </c>
      <c r="Q253" s="308">
        <v>0</v>
      </c>
      <c r="R253" s="308">
        <v>0</v>
      </c>
      <c r="S253" s="308">
        <v>0</v>
      </c>
      <c r="T253" s="308">
        <v>0</v>
      </c>
      <c r="U253" s="308">
        <v>0</v>
      </c>
      <c r="V253" s="308">
        <v>0</v>
      </c>
      <c r="W253" s="275">
        <f>ROWS($W$24:W253)</f>
        <v>230</v>
      </c>
      <c r="X253" s="308">
        <v>0</v>
      </c>
      <c r="Y253" s="308">
        <v>0</v>
      </c>
      <c r="Z253" s="308">
        <v>0</v>
      </c>
      <c r="AA253" s="308">
        <v>0</v>
      </c>
      <c r="AB253" s="308">
        <v>0</v>
      </c>
      <c r="AC253" s="308">
        <v>0</v>
      </c>
      <c r="AD253" s="308">
        <v>0</v>
      </c>
      <c r="AE253" s="308">
        <v>0</v>
      </c>
      <c r="AF253" s="308">
        <v>0</v>
      </c>
      <c r="AG253" s="308">
        <v>0</v>
      </c>
      <c r="AH253" s="308">
        <v>0</v>
      </c>
      <c r="AI253" s="308">
        <v>0</v>
      </c>
      <c r="AJ253" s="308">
        <v>0</v>
      </c>
      <c r="AK253" s="308">
        <v>0</v>
      </c>
    </row>
    <row r="254" spans="1:37" ht="17.100000000000001" customHeight="1">
      <c r="A254" s="275">
        <f>ROWS($A$24:A254)</f>
        <v>231</v>
      </c>
      <c r="B254" s="297" t="s">
        <v>8493</v>
      </c>
      <c r="G254" s="274" t="str">
        <f>'Home Int'!$O$15</f>
        <v>Perorangan (Non Wiraswasta)</v>
      </c>
      <c r="H254" s="307" t="str">
        <f>'Home Int'!$O$19</f>
        <v>Pasangan Bekerja dan memiliki penghasilan</v>
      </c>
      <c r="I254" s="308">
        <v>0</v>
      </c>
      <c r="J254" s="308">
        <v>0</v>
      </c>
      <c r="K254" s="308">
        <v>0</v>
      </c>
      <c r="L254" s="308">
        <v>0</v>
      </c>
      <c r="M254" s="308">
        <v>0</v>
      </c>
      <c r="N254" s="308">
        <v>0</v>
      </c>
      <c r="O254" s="308">
        <v>0</v>
      </c>
      <c r="P254" s="308">
        <v>0</v>
      </c>
      <c r="Q254" s="308">
        <v>0</v>
      </c>
      <c r="R254" s="308">
        <v>0</v>
      </c>
      <c r="S254" s="308">
        <v>0</v>
      </c>
      <c r="T254" s="308">
        <v>0</v>
      </c>
      <c r="U254" s="308">
        <v>0</v>
      </c>
      <c r="V254" s="308">
        <v>0</v>
      </c>
      <c r="W254" s="275">
        <f>ROWS($W$24:W254)</f>
        <v>231</v>
      </c>
      <c r="X254" s="308">
        <v>0</v>
      </c>
      <c r="Y254" s="308">
        <v>0</v>
      </c>
      <c r="Z254" s="308">
        <v>0</v>
      </c>
      <c r="AA254" s="308">
        <v>0</v>
      </c>
      <c r="AB254" s="308">
        <v>0</v>
      </c>
      <c r="AC254" s="308">
        <v>0</v>
      </c>
      <c r="AD254" s="308">
        <v>0</v>
      </c>
      <c r="AE254" s="308">
        <v>0</v>
      </c>
      <c r="AF254" s="308">
        <v>0</v>
      </c>
      <c r="AG254" s="308">
        <v>0</v>
      </c>
      <c r="AH254" s="308">
        <v>0</v>
      </c>
      <c r="AI254" s="308">
        <v>0</v>
      </c>
      <c r="AJ254" s="308">
        <v>0</v>
      </c>
      <c r="AK254" s="308">
        <v>0</v>
      </c>
    </row>
    <row r="255" spans="1:37" ht="17.100000000000001" customHeight="1">
      <c r="A255" s="275">
        <f>ROWS($A$24:A255)</f>
        <v>232</v>
      </c>
      <c r="B255" s="297" t="s">
        <v>8494</v>
      </c>
      <c r="G255" s="274" t="str">
        <f>'Home Int'!$O$15</f>
        <v>Perorangan (Non Wiraswasta)</v>
      </c>
      <c r="H255" s="307" t="str">
        <f>'Home Int'!$O$19</f>
        <v>Pasangan Bekerja dan memiliki penghasilan</v>
      </c>
      <c r="I255" s="308">
        <v>0</v>
      </c>
      <c r="J255" s="308">
        <v>0</v>
      </c>
      <c r="K255" s="308">
        <v>0</v>
      </c>
      <c r="L255" s="308">
        <v>0</v>
      </c>
      <c r="M255" s="308">
        <v>0</v>
      </c>
      <c r="N255" s="308">
        <v>0</v>
      </c>
      <c r="O255" s="308">
        <v>0</v>
      </c>
      <c r="P255" s="308">
        <v>0</v>
      </c>
      <c r="Q255" s="308">
        <v>0</v>
      </c>
      <c r="R255" s="308">
        <v>0</v>
      </c>
      <c r="S255" s="308">
        <v>0</v>
      </c>
      <c r="T255" s="308">
        <v>0</v>
      </c>
      <c r="U255" s="308">
        <v>0</v>
      </c>
      <c r="V255" s="308">
        <v>0</v>
      </c>
      <c r="W255" s="275">
        <f>ROWS($W$24:W255)</f>
        <v>232</v>
      </c>
      <c r="X255" s="308">
        <v>0</v>
      </c>
      <c r="Y255" s="308">
        <v>0</v>
      </c>
      <c r="Z255" s="308">
        <v>0</v>
      </c>
      <c r="AA255" s="308">
        <v>0</v>
      </c>
      <c r="AB255" s="308">
        <v>0</v>
      </c>
      <c r="AC255" s="308">
        <v>0</v>
      </c>
      <c r="AD255" s="308">
        <v>0</v>
      </c>
      <c r="AE255" s="308">
        <v>0</v>
      </c>
      <c r="AF255" s="308">
        <v>0</v>
      </c>
      <c r="AG255" s="308">
        <v>0</v>
      </c>
      <c r="AH255" s="308">
        <v>0</v>
      </c>
      <c r="AI255" s="308">
        <v>0</v>
      </c>
      <c r="AJ255" s="308">
        <v>0</v>
      </c>
      <c r="AK255" s="308">
        <v>0</v>
      </c>
    </row>
    <row r="256" spans="1:37" ht="17.100000000000001" customHeight="1">
      <c r="A256" s="275">
        <f>ROWS($A$24:A256)</f>
        <v>233</v>
      </c>
      <c r="B256" s="297" t="s">
        <v>8415</v>
      </c>
      <c r="G256" s="274" t="str">
        <f>'Home Int'!$O$15</f>
        <v>Perorangan (Non Wiraswasta)</v>
      </c>
      <c r="H256" s="307" t="str">
        <f>'Home Int'!$O$19</f>
        <v>Pasangan Bekerja dan memiliki penghasilan</v>
      </c>
      <c r="I256" s="308">
        <v>0</v>
      </c>
      <c r="J256" s="308">
        <v>0</v>
      </c>
      <c r="K256" s="308">
        <v>0</v>
      </c>
      <c r="L256" s="308">
        <v>0</v>
      </c>
      <c r="M256" s="308">
        <v>0</v>
      </c>
      <c r="N256" s="308">
        <v>0</v>
      </c>
      <c r="O256" s="308">
        <v>0</v>
      </c>
      <c r="P256" s="308">
        <v>0</v>
      </c>
      <c r="Q256" s="308">
        <v>0</v>
      </c>
      <c r="R256" s="308">
        <v>0</v>
      </c>
      <c r="S256" s="308">
        <v>0</v>
      </c>
      <c r="T256" s="308">
        <v>0</v>
      </c>
      <c r="U256" s="308">
        <v>0</v>
      </c>
      <c r="V256" s="308">
        <v>0</v>
      </c>
      <c r="W256" s="275">
        <f>ROWS($W$24:W256)</f>
        <v>233</v>
      </c>
      <c r="X256" s="308">
        <v>0</v>
      </c>
      <c r="Y256" s="308">
        <v>0</v>
      </c>
      <c r="Z256" s="308">
        <v>0</v>
      </c>
      <c r="AA256" s="308">
        <v>0</v>
      </c>
      <c r="AB256" s="308">
        <v>0</v>
      </c>
      <c r="AC256" s="308">
        <v>0</v>
      </c>
      <c r="AD256" s="308">
        <v>0</v>
      </c>
      <c r="AE256" s="308">
        <v>0</v>
      </c>
      <c r="AF256" s="308">
        <v>0</v>
      </c>
      <c r="AG256" s="308">
        <v>0</v>
      </c>
      <c r="AH256" s="308">
        <v>0</v>
      </c>
      <c r="AI256" s="308">
        <v>0</v>
      </c>
      <c r="AJ256" s="308">
        <v>0</v>
      </c>
      <c r="AK256" s="308">
        <v>0</v>
      </c>
    </row>
    <row r="257" spans="1:37" ht="17.100000000000001" customHeight="1">
      <c r="A257" s="275">
        <f>ROWS($A$24:A257)</f>
        <v>234</v>
      </c>
      <c r="B257" s="297" t="s">
        <v>8294</v>
      </c>
      <c r="G257" s="274" t="str">
        <f>'Home Int'!$O$15</f>
        <v>Perorangan (Non Wiraswasta)</v>
      </c>
      <c r="H257" s="307" t="str">
        <f>'Home Int'!$O$19</f>
        <v>Pasangan Bekerja dan memiliki penghasilan</v>
      </c>
      <c r="I257" s="308">
        <v>0</v>
      </c>
      <c r="J257" s="308">
        <v>0</v>
      </c>
      <c r="K257" s="308">
        <v>0</v>
      </c>
      <c r="L257" s="308">
        <v>0</v>
      </c>
      <c r="M257" s="308">
        <v>0</v>
      </c>
      <c r="N257" s="308">
        <v>0</v>
      </c>
      <c r="O257" s="308">
        <v>0</v>
      </c>
      <c r="P257" s="308">
        <v>0</v>
      </c>
      <c r="Q257" s="308">
        <v>0</v>
      </c>
      <c r="R257" s="308">
        <v>0</v>
      </c>
      <c r="S257" s="308">
        <v>0</v>
      </c>
      <c r="T257" s="308">
        <v>0</v>
      </c>
      <c r="U257" s="308">
        <v>0</v>
      </c>
      <c r="V257" s="308">
        <v>0</v>
      </c>
      <c r="W257" s="275">
        <f>ROWS($W$24:W257)</f>
        <v>234</v>
      </c>
      <c r="X257" s="308">
        <v>0</v>
      </c>
      <c r="Y257" s="308">
        <v>0</v>
      </c>
      <c r="Z257" s="308">
        <v>0</v>
      </c>
      <c r="AA257" s="308">
        <v>0</v>
      </c>
      <c r="AB257" s="308">
        <v>0</v>
      </c>
      <c r="AC257" s="308">
        <v>0</v>
      </c>
      <c r="AD257" s="308">
        <v>0</v>
      </c>
      <c r="AE257" s="308">
        <v>0</v>
      </c>
      <c r="AF257" s="308">
        <v>0</v>
      </c>
      <c r="AG257" s="308">
        <v>0</v>
      </c>
      <c r="AH257" s="308">
        <v>0</v>
      </c>
      <c r="AI257" s="308">
        <v>0</v>
      </c>
      <c r="AJ257" s="308">
        <v>0</v>
      </c>
      <c r="AK257" s="308">
        <v>0</v>
      </c>
    </row>
    <row r="258" spans="1:37" ht="17.100000000000001" customHeight="1">
      <c r="A258" s="275">
        <f>ROWS($A$24:A258)</f>
        <v>235</v>
      </c>
      <c r="B258" s="297" t="s">
        <v>8495</v>
      </c>
      <c r="G258" s="274" t="str">
        <f>'Home Int'!$O$15</f>
        <v>Perorangan (Non Wiraswasta)</v>
      </c>
      <c r="H258" s="307" t="str">
        <f>'Home Int'!$O$19</f>
        <v>Pasangan Bekerja dan memiliki penghasilan</v>
      </c>
      <c r="I258" s="308">
        <v>0</v>
      </c>
      <c r="J258" s="308">
        <v>0</v>
      </c>
      <c r="K258" s="308">
        <v>0</v>
      </c>
      <c r="L258" s="308">
        <v>0</v>
      </c>
      <c r="M258" s="308">
        <v>0</v>
      </c>
      <c r="N258" s="308">
        <v>0</v>
      </c>
      <c r="O258" s="308">
        <v>0</v>
      </c>
      <c r="P258" s="308">
        <v>0</v>
      </c>
      <c r="Q258" s="308">
        <v>0</v>
      </c>
      <c r="R258" s="308">
        <v>0</v>
      </c>
      <c r="S258" s="308">
        <v>0</v>
      </c>
      <c r="T258" s="308">
        <v>0</v>
      </c>
      <c r="U258" s="308">
        <v>0</v>
      </c>
      <c r="V258" s="308">
        <v>0</v>
      </c>
      <c r="W258" s="275">
        <f>ROWS($W$24:W258)</f>
        <v>235</v>
      </c>
      <c r="X258" s="308">
        <v>0</v>
      </c>
      <c r="Y258" s="308">
        <v>0</v>
      </c>
      <c r="Z258" s="308">
        <v>0</v>
      </c>
      <c r="AA258" s="308">
        <v>0</v>
      </c>
      <c r="AB258" s="308">
        <v>0</v>
      </c>
      <c r="AC258" s="308">
        <v>0</v>
      </c>
      <c r="AD258" s="308">
        <v>0</v>
      </c>
      <c r="AE258" s="308">
        <v>0</v>
      </c>
      <c r="AF258" s="308">
        <v>0</v>
      </c>
      <c r="AG258" s="308">
        <v>0</v>
      </c>
      <c r="AH258" s="308">
        <v>0</v>
      </c>
      <c r="AI258" s="308">
        <v>0</v>
      </c>
      <c r="AJ258" s="308">
        <v>0</v>
      </c>
      <c r="AK258" s="308">
        <v>0</v>
      </c>
    </row>
    <row r="259" spans="1:37" ht="17.100000000000001" customHeight="1">
      <c r="A259" s="275">
        <f>ROWS($A$24:A259)</f>
        <v>236</v>
      </c>
      <c r="B259" s="297" t="s">
        <v>8496</v>
      </c>
      <c r="G259" s="274" t="str">
        <f>'Home Int'!$O$15</f>
        <v>Perorangan (Non Wiraswasta)</v>
      </c>
      <c r="H259" s="307" t="str">
        <f>'Home Int'!$O$19</f>
        <v>Pasangan Bekerja dan memiliki penghasilan</v>
      </c>
      <c r="I259" s="308">
        <v>0</v>
      </c>
      <c r="J259" s="308">
        <v>0</v>
      </c>
      <c r="K259" s="308">
        <v>0</v>
      </c>
      <c r="L259" s="308">
        <v>0</v>
      </c>
      <c r="M259" s="308">
        <v>0</v>
      </c>
      <c r="N259" s="308">
        <v>0</v>
      </c>
      <c r="O259" s="308">
        <v>0</v>
      </c>
      <c r="P259" s="308">
        <v>0</v>
      </c>
      <c r="Q259" s="308">
        <v>0</v>
      </c>
      <c r="R259" s="308">
        <v>0</v>
      </c>
      <c r="S259" s="308">
        <v>0</v>
      </c>
      <c r="T259" s="308">
        <v>0</v>
      </c>
      <c r="U259" s="308">
        <v>0</v>
      </c>
      <c r="V259" s="308">
        <v>0</v>
      </c>
      <c r="W259" s="275">
        <f>ROWS($W$24:W259)</f>
        <v>236</v>
      </c>
      <c r="X259" s="308">
        <v>0</v>
      </c>
      <c r="Y259" s="308">
        <v>0</v>
      </c>
      <c r="Z259" s="308">
        <v>0</v>
      </c>
      <c r="AA259" s="308">
        <v>0</v>
      </c>
      <c r="AB259" s="308">
        <v>0</v>
      </c>
      <c r="AC259" s="308">
        <v>0</v>
      </c>
      <c r="AD259" s="308">
        <v>0</v>
      </c>
      <c r="AE259" s="308">
        <v>0</v>
      </c>
      <c r="AF259" s="308">
        <v>0</v>
      </c>
      <c r="AG259" s="308">
        <v>0</v>
      </c>
      <c r="AH259" s="308">
        <v>0</v>
      </c>
      <c r="AI259" s="308">
        <v>0</v>
      </c>
      <c r="AJ259" s="308">
        <v>0</v>
      </c>
      <c r="AK259" s="308">
        <v>0</v>
      </c>
    </row>
    <row r="260" spans="1:37" ht="17.100000000000001" customHeight="1">
      <c r="A260" s="275">
        <f>ROWS($A$24:A260)</f>
        <v>237</v>
      </c>
      <c r="B260" s="297" t="s">
        <v>8497</v>
      </c>
      <c r="G260" s="274" t="str">
        <f>'Home Int'!$O$15</f>
        <v>Perorangan (Non Wiraswasta)</v>
      </c>
      <c r="H260" s="307" t="str">
        <f>'Home Int'!$O$19</f>
        <v>Pasangan Bekerja dan memiliki penghasilan</v>
      </c>
      <c r="I260" s="308">
        <v>0</v>
      </c>
      <c r="J260" s="308">
        <v>0</v>
      </c>
      <c r="K260" s="308">
        <v>0</v>
      </c>
      <c r="L260" s="308">
        <v>0</v>
      </c>
      <c r="M260" s="308">
        <v>0</v>
      </c>
      <c r="N260" s="308">
        <v>0</v>
      </c>
      <c r="O260" s="308">
        <v>0</v>
      </c>
      <c r="P260" s="308">
        <v>0</v>
      </c>
      <c r="Q260" s="308">
        <v>0</v>
      </c>
      <c r="R260" s="308">
        <v>0</v>
      </c>
      <c r="S260" s="308">
        <v>0</v>
      </c>
      <c r="T260" s="308">
        <v>0</v>
      </c>
      <c r="U260" s="308">
        <v>0</v>
      </c>
      <c r="V260" s="308">
        <v>0</v>
      </c>
      <c r="W260" s="275">
        <f>ROWS($W$24:W260)</f>
        <v>237</v>
      </c>
      <c r="X260" s="308">
        <v>0</v>
      </c>
      <c r="Y260" s="308">
        <v>0</v>
      </c>
      <c r="Z260" s="308">
        <v>0</v>
      </c>
      <c r="AA260" s="308">
        <v>0</v>
      </c>
      <c r="AB260" s="308">
        <v>0</v>
      </c>
      <c r="AC260" s="308">
        <v>0</v>
      </c>
      <c r="AD260" s="308">
        <v>0</v>
      </c>
      <c r="AE260" s="308">
        <v>0</v>
      </c>
      <c r="AF260" s="308">
        <v>0</v>
      </c>
      <c r="AG260" s="308">
        <v>0</v>
      </c>
      <c r="AH260" s="308">
        <v>0</v>
      </c>
      <c r="AI260" s="308">
        <v>0</v>
      </c>
      <c r="AJ260" s="308">
        <v>0</v>
      </c>
      <c r="AK260" s="308">
        <v>0</v>
      </c>
    </row>
    <row r="261" spans="1:37" ht="17.100000000000001" customHeight="1">
      <c r="A261" s="275">
        <f>ROWS($A$24:A261)</f>
        <v>238</v>
      </c>
      <c r="B261" s="297" t="s">
        <v>8498</v>
      </c>
      <c r="G261" s="274" t="str">
        <f>'Home Int'!$O$15</f>
        <v>Perorangan (Non Wiraswasta)</v>
      </c>
      <c r="H261" s="307" t="str">
        <f>'Home Int'!$O$19</f>
        <v>Pasangan Bekerja dan memiliki penghasilan</v>
      </c>
      <c r="I261" s="308">
        <v>0</v>
      </c>
      <c r="J261" s="308">
        <v>0</v>
      </c>
      <c r="K261" s="308">
        <v>0</v>
      </c>
      <c r="L261" s="308">
        <v>0</v>
      </c>
      <c r="M261" s="308">
        <v>0</v>
      </c>
      <c r="N261" s="308">
        <v>0</v>
      </c>
      <c r="O261" s="308">
        <v>0</v>
      </c>
      <c r="P261" s="308">
        <v>0</v>
      </c>
      <c r="Q261" s="308">
        <v>0</v>
      </c>
      <c r="R261" s="308">
        <v>0</v>
      </c>
      <c r="S261" s="308">
        <v>0</v>
      </c>
      <c r="T261" s="308">
        <v>0</v>
      </c>
      <c r="U261" s="308">
        <v>0</v>
      </c>
      <c r="V261" s="308">
        <v>0</v>
      </c>
      <c r="W261" s="275">
        <f>ROWS($W$24:W261)</f>
        <v>238</v>
      </c>
      <c r="X261" s="308">
        <v>0</v>
      </c>
      <c r="Y261" s="308">
        <v>0</v>
      </c>
      <c r="Z261" s="308">
        <v>0</v>
      </c>
      <c r="AA261" s="308">
        <v>0</v>
      </c>
      <c r="AB261" s="308">
        <v>0</v>
      </c>
      <c r="AC261" s="308">
        <v>0</v>
      </c>
      <c r="AD261" s="308">
        <v>0</v>
      </c>
      <c r="AE261" s="308">
        <v>0</v>
      </c>
      <c r="AF261" s="308">
        <v>0</v>
      </c>
      <c r="AG261" s="308">
        <v>0</v>
      </c>
      <c r="AH261" s="308">
        <v>0</v>
      </c>
      <c r="AI261" s="308">
        <v>0</v>
      </c>
      <c r="AJ261" s="308">
        <v>0</v>
      </c>
      <c r="AK261" s="308">
        <v>0</v>
      </c>
    </row>
    <row r="262" spans="1:37" ht="17.100000000000001" customHeight="1">
      <c r="A262" s="275">
        <f>ROWS($A$24:A262)</f>
        <v>239</v>
      </c>
      <c r="B262" s="297" t="s">
        <v>8421</v>
      </c>
      <c r="G262" s="274" t="str">
        <f>'Home Int'!$O$15</f>
        <v>Perorangan (Non Wiraswasta)</v>
      </c>
      <c r="H262" s="307" t="str">
        <f>'Home Int'!$O$19</f>
        <v>Pasangan Bekerja dan memiliki penghasilan</v>
      </c>
      <c r="I262" s="308">
        <v>0</v>
      </c>
      <c r="J262" s="308">
        <v>0</v>
      </c>
      <c r="K262" s="308">
        <v>0</v>
      </c>
      <c r="L262" s="308">
        <v>0</v>
      </c>
      <c r="M262" s="308">
        <v>0</v>
      </c>
      <c r="N262" s="308">
        <v>0</v>
      </c>
      <c r="O262" s="308">
        <v>0</v>
      </c>
      <c r="P262" s="308">
        <v>0</v>
      </c>
      <c r="Q262" s="308">
        <v>0</v>
      </c>
      <c r="R262" s="308">
        <v>0</v>
      </c>
      <c r="S262" s="308">
        <v>0</v>
      </c>
      <c r="T262" s="308">
        <v>0</v>
      </c>
      <c r="U262" s="308">
        <v>0</v>
      </c>
      <c r="V262" s="308">
        <v>0</v>
      </c>
      <c r="W262" s="275">
        <f>ROWS($W$24:W262)</f>
        <v>239</v>
      </c>
      <c r="X262" s="308">
        <v>0</v>
      </c>
      <c r="Y262" s="308">
        <v>0</v>
      </c>
      <c r="Z262" s="308">
        <v>0</v>
      </c>
      <c r="AA262" s="308">
        <v>0</v>
      </c>
      <c r="AB262" s="308">
        <v>0</v>
      </c>
      <c r="AC262" s="308">
        <v>0</v>
      </c>
      <c r="AD262" s="308">
        <v>0</v>
      </c>
      <c r="AE262" s="308">
        <v>0</v>
      </c>
      <c r="AF262" s="308">
        <v>0</v>
      </c>
      <c r="AG262" s="308">
        <v>0</v>
      </c>
      <c r="AH262" s="308">
        <v>0</v>
      </c>
      <c r="AI262" s="308">
        <v>0</v>
      </c>
      <c r="AJ262" s="308">
        <v>0</v>
      </c>
      <c r="AK262" s="308">
        <v>0</v>
      </c>
    </row>
    <row r="263" spans="1:37" ht="17.100000000000001" customHeight="1">
      <c r="A263" s="275">
        <f>ROWS($A$24:A263)</f>
        <v>240</v>
      </c>
      <c r="B263" s="297" t="s">
        <v>8300</v>
      </c>
      <c r="G263" s="274" t="str">
        <f>'Home Int'!$O$15</f>
        <v>Perorangan (Non Wiraswasta)</v>
      </c>
      <c r="H263" s="307" t="str">
        <f>'Home Int'!$O$19</f>
        <v>Pasangan Bekerja dan memiliki penghasilan</v>
      </c>
      <c r="I263" s="308">
        <v>0</v>
      </c>
      <c r="J263" s="308">
        <v>0</v>
      </c>
      <c r="K263" s="308">
        <v>0</v>
      </c>
      <c r="L263" s="308">
        <v>0</v>
      </c>
      <c r="M263" s="308">
        <v>0</v>
      </c>
      <c r="N263" s="308">
        <v>0</v>
      </c>
      <c r="O263" s="308">
        <v>0</v>
      </c>
      <c r="P263" s="308">
        <v>0</v>
      </c>
      <c r="Q263" s="308">
        <v>0</v>
      </c>
      <c r="R263" s="308">
        <v>0</v>
      </c>
      <c r="S263" s="308">
        <v>0</v>
      </c>
      <c r="T263" s="308">
        <v>0</v>
      </c>
      <c r="U263" s="308">
        <v>0</v>
      </c>
      <c r="V263" s="308">
        <v>0</v>
      </c>
      <c r="W263" s="275">
        <f>ROWS($W$24:W263)</f>
        <v>240</v>
      </c>
      <c r="X263" s="308">
        <v>0</v>
      </c>
      <c r="Y263" s="308">
        <v>0</v>
      </c>
      <c r="Z263" s="308">
        <v>0</v>
      </c>
      <c r="AA263" s="308">
        <v>0</v>
      </c>
      <c r="AB263" s="308">
        <v>0</v>
      </c>
      <c r="AC263" s="308">
        <v>0</v>
      </c>
      <c r="AD263" s="308">
        <v>0</v>
      </c>
      <c r="AE263" s="308">
        <v>0</v>
      </c>
      <c r="AF263" s="308">
        <v>0</v>
      </c>
      <c r="AG263" s="308">
        <v>0</v>
      </c>
      <c r="AH263" s="308">
        <v>0</v>
      </c>
      <c r="AI263" s="308">
        <v>0</v>
      </c>
      <c r="AJ263" s="308">
        <v>0</v>
      </c>
      <c r="AK263" s="308">
        <v>0</v>
      </c>
    </row>
    <row r="264" spans="1:37" ht="17.100000000000001" customHeight="1">
      <c r="A264" s="275">
        <f>ROWS($A$24:A264)</f>
        <v>241</v>
      </c>
      <c r="B264" s="297" t="s">
        <v>8499</v>
      </c>
      <c r="G264" s="274" t="str">
        <f>'Home Int'!$O$15</f>
        <v>Perorangan (Non Wiraswasta)</v>
      </c>
      <c r="H264" s="307" t="str">
        <f>'Home Int'!$O$19</f>
        <v>Pasangan Bekerja dan memiliki penghasilan</v>
      </c>
      <c r="I264" s="308">
        <v>0</v>
      </c>
      <c r="J264" s="308">
        <v>0</v>
      </c>
      <c r="K264" s="308">
        <v>0</v>
      </c>
      <c r="L264" s="308">
        <v>0</v>
      </c>
      <c r="M264" s="308">
        <v>0</v>
      </c>
      <c r="N264" s="308">
        <v>0</v>
      </c>
      <c r="O264" s="308">
        <v>0</v>
      </c>
      <c r="P264" s="308">
        <v>0</v>
      </c>
      <c r="Q264" s="308">
        <v>0</v>
      </c>
      <c r="R264" s="308">
        <v>0</v>
      </c>
      <c r="S264" s="308">
        <v>0</v>
      </c>
      <c r="T264" s="308">
        <v>0</v>
      </c>
      <c r="U264" s="308">
        <v>0</v>
      </c>
      <c r="V264" s="308">
        <v>0</v>
      </c>
      <c r="W264" s="275">
        <f>ROWS($W$24:W264)</f>
        <v>241</v>
      </c>
      <c r="X264" s="308">
        <v>0</v>
      </c>
      <c r="Y264" s="308">
        <v>0</v>
      </c>
      <c r="Z264" s="308">
        <v>0</v>
      </c>
      <c r="AA264" s="308">
        <v>0</v>
      </c>
      <c r="AB264" s="308">
        <v>0</v>
      </c>
      <c r="AC264" s="308">
        <v>0</v>
      </c>
      <c r="AD264" s="308">
        <v>0</v>
      </c>
      <c r="AE264" s="308">
        <v>0</v>
      </c>
      <c r="AF264" s="308">
        <v>0</v>
      </c>
      <c r="AG264" s="308">
        <v>0</v>
      </c>
      <c r="AH264" s="308">
        <v>0</v>
      </c>
      <c r="AI264" s="308">
        <v>0</v>
      </c>
      <c r="AJ264" s="308">
        <v>0</v>
      </c>
      <c r="AK264" s="308">
        <v>0</v>
      </c>
    </row>
    <row r="265" spans="1:37" ht="17.100000000000001" customHeight="1">
      <c r="A265" s="275">
        <f>ROWS($A$24:A265)</f>
        <v>242</v>
      </c>
      <c r="B265" s="297" t="s">
        <v>8500</v>
      </c>
      <c r="G265" s="274" t="str">
        <f>'Home Int'!$O$15</f>
        <v>Perorangan (Non Wiraswasta)</v>
      </c>
      <c r="H265" s="307" t="str">
        <f>'Home Int'!$O$19</f>
        <v>Pasangan Bekerja dan memiliki penghasilan</v>
      </c>
      <c r="I265" s="308">
        <v>0</v>
      </c>
      <c r="J265" s="308">
        <v>0</v>
      </c>
      <c r="K265" s="308">
        <v>0</v>
      </c>
      <c r="L265" s="308">
        <v>0</v>
      </c>
      <c r="M265" s="308">
        <v>0</v>
      </c>
      <c r="N265" s="308">
        <v>0</v>
      </c>
      <c r="O265" s="308">
        <v>0</v>
      </c>
      <c r="P265" s="308">
        <v>0</v>
      </c>
      <c r="Q265" s="308">
        <v>0</v>
      </c>
      <c r="R265" s="308">
        <v>0</v>
      </c>
      <c r="S265" s="308">
        <v>0</v>
      </c>
      <c r="T265" s="308">
        <v>0</v>
      </c>
      <c r="U265" s="308">
        <v>0</v>
      </c>
      <c r="V265" s="308">
        <v>0</v>
      </c>
      <c r="W265" s="275">
        <f>ROWS($W$24:W265)</f>
        <v>242</v>
      </c>
      <c r="X265" s="308">
        <v>0</v>
      </c>
      <c r="Y265" s="308">
        <v>0</v>
      </c>
      <c r="Z265" s="308">
        <v>0</v>
      </c>
      <c r="AA265" s="308">
        <v>0</v>
      </c>
      <c r="AB265" s="308">
        <v>0</v>
      </c>
      <c r="AC265" s="308">
        <v>0</v>
      </c>
      <c r="AD265" s="308">
        <v>0</v>
      </c>
      <c r="AE265" s="308">
        <v>0</v>
      </c>
      <c r="AF265" s="308">
        <v>0</v>
      </c>
      <c r="AG265" s="308">
        <v>0</v>
      </c>
      <c r="AH265" s="308">
        <v>0</v>
      </c>
      <c r="AI265" s="308">
        <v>0</v>
      </c>
      <c r="AJ265" s="308">
        <v>0</v>
      </c>
      <c r="AK265" s="308">
        <v>0</v>
      </c>
    </row>
    <row r="266" spans="1:37" ht="17.100000000000001" customHeight="1">
      <c r="A266" s="275">
        <f>ROWS($A$24:A266)</f>
        <v>243</v>
      </c>
      <c r="B266" s="297" t="s">
        <v>8501</v>
      </c>
      <c r="G266" s="274" t="str">
        <f>'Home Int'!$O$15</f>
        <v>Perorangan (Non Wiraswasta)</v>
      </c>
      <c r="H266" s="307" t="str">
        <f>'Home Int'!$O$19</f>
        <v>Pasangan Bekerja dan memiliki penghasilan</v>
      </c>
      <c r="I266" s="308">
        <v>0</v>
      </c>
      <c r="J266" s="308">
        <v>0</v>
      </c>
      <c r="K266" s="308">
        <v>0</v>
      </c>
      <c r="L266" s="308">
        <v>0</v>
      </c>
      <c r="M266" s="308">
        <v>0</v>
      </c>
      <c r="N266" s="308">
        <v>0</v>
      </c>
      <c r="O266" s="308">
        <v>0</v>
      </c>
      <c r="P266" s="308">
        <v>0</v>
      </c>
      <c r="Q266" s="308">
        <v>0</v>
      </c>
      <c r="R266" s="308">
        <v>0</v>
      </c>
      <c r="S266" s="308">
        <v>0</v>
      </c>
      <c r="T266" s="308">
        <v>0</v>
      </c>
      <c r="U266" s="308">
        <v>0</v>
      </c>
      <c r="V266" s="308">
        <v>0</v>
      </c>
      <c r="W266" s="275">
        <f>ROWS($W$24:W266)</f>
        <v>243</v>
      </c>
      <c r="X266" s="308">
        <v>0</v>
      </c>
      <c r="Y266" s="308">
        <v>0</v>
      </c>
      <c r="Z266" s="308">
        <v>0</v>
      </c>
      <c r="AA266" s="308">
        <v>0</v>
      </c>
      <c r="AB266" s="308">
        <v>0</v>
      </c>
      <c r="AC266" s="308">
        <v>0</v>
      </c>
      <c r="AD266" s="308">
        <v>0</v>
      </c>
      <c r="AE266" s="308">
        <v>0</v>
      </c>
      <c r="AF266" s="308">
        <v>0</v>
      </c>
      <c r="AG266" s="308">
        <v>0</v>
      </c>
      <c r="AH266" s="308">
        <v>0</v>
      </c>
      <c r="AI266" s="308">
        <v>0</v>
      </c>
      <c r="AJ266" s="308">
        <v>0</v>
      </c>
      <c r="AK266" s="308">
        <v>0</v>
      </c>
    </row>
    <row r="267" spans="1:37" ht="17.100000000000001" customHeight="1">
      <c r="A267" s="275">
        <f>ROWS($A$24:A267)</f>
        <v>244</v>
      </c>
      <c r="B267" s="297" t="s">
        <v>8502</v>
      </c>
      <c r="G267" s="274" t="str">
        <f>'Home Int'!$O$15</f>
        <v>Perorangan (Non Wiraswasta)</v>
      </c>
      <c r="H267" s="307" t="str">
        <f>'Home Int'!$O$19</f>
        <v>Pasangan Bekerja dan memiliki penghasilan</v>
      </c>
      <c r="I267" s="308">
        <v>0</v>
      </c>
      <c r="J267" s="308">
        <v>0</v>
      </c>
      <c r="K267" s="308">
        <v>0</v>
      </c>
      <c r="L267" s="308">
        <v>0</v>
      </c>
      <c r="M267" s="308">
        <v>0</v>
      </c>
      <c r="N267" s="308">
        <v>0</v>
      </c>
      <c r="O267" s="308">
        <v>0</v>
      </c>
      <c r="P267" s="308">
        <v>0</v>
      </c>
      <c r="Q267" s="308">
        <v>0</v>
      </c>
      <c r="R267" s="308">
        <v>0</v>
      </c>
      <c r="S267" s="308">
        <v>0</v>
      </c>
      <c r="T267" s="308">
        <v>0</v>
      </c>
      <c r="U267" s="308">
        <v>0</v>
      </c>
      <c r="V267" s="308">
        <v>0</v>
      </c>
      <c r="W267" s="275">
        <f>ROWS($W$24:W267)</f>
        <v>244</v>
      </c>
      <c r="X267" s="308">
        <v>0</v>
      </c>
      <c r="Y267" s="308">
        <v>0</v>
      </c>
      <c r="Z267" s="308">
        <v>0</v>
      </c>
      <c r="AA267" s="308">
        <v>0</v>
      </c>
      <c r="AB267" s="308">
        <v>0</v>
      </c>
      <c r="AC267" s="308">
        <v>0</v>
      </c>
      <c r="AD267" s="308">
        <v>0</v>
      </c>
      <c r="AE267" s="308">
        <v>0</v>
      </c>
      <c r="AF267" s="308">
        <v>0</v>
      </c>
      <c r="AG267" s="308">
        <v>0</v>
      </c>
      <c r="AH267" s="308">
        <v>0</v>
      </c>
      <c r="AI267" s="308">
        <v>0</v>
      </c>
      <c r="AJ267" s="308">
        <v>0</v>
      </c>
      <c r="AK267" s="308">
        <v>0</v>
      </c>
    </row>
    <row r="268" spans="1:37" ht="17.100000000000001" customHeight="1">
      <c r="A268" s="275">
        <f>ROWS($A$24:A268)</f>
        <v>245</v>
      </c>
      <c r="B268" s="297" t="s">
        <v>8503</v>
      </c>
      <c r="G268" s="274" t="str">
        <f>'Home Int'!$O$15</f>
        <v>Perorangan (Non Wiraswasta)</v>
      </c>
      <c r="H268" s="307" t="str">
        <f>'Home Int'!$O$19</f>
        <v>Pasangan Bekerja dan memiliki penghasilan</v>
      </c>
      <c r="I268" s="308">
        <v>0</v>
      </c>
      <c r="J268" s="308">
        <v>0</v>
      </c>
      <c r="K268" s="308">
        <v>0</v>
      </c>
      <c r="L268" s="308">
        <v>0</v>
      </c>
      <c r="M268" s="308">
        <v>0</v>
      </c>
      <c r="N268" s="308">
        <v>0</v>
      </c>
      <c r="O268" s="308">
        <v>0</v>
      </c>
      <c r="P268" s="308">
        <v>0</v>
      </c>
      <c r="Q268" s="308">
        <v>0</v>
      </c>
      <c r="R268" s="308">
        <v>0</v>
      </c>
      <c r="S268" s="308">
        <v>0</v>
      </c>
      <c r="T268" s="308">
        <v>0</v>
      </c>
      <c r="U268" s="308">
        <v>0</v>
      </c>
      <c r="V268" s="308">
        <v>0</v>
      </c>
      <c r="W268" s="275">
        <f>ROWS($W$24:W268)</f>
        <v>245</v>
      </c>
      <c r="X268" s="308">
        <v>0</v>
      </c>
      <c r="Y268" s="308">
        <v>0</v>
      </c>
      <c r="Z268" s="308">
        <v>0</v>
      </c>
      <c r="AA268" s="308">
        <v>0</v>
      </c>
      <c r="AB268" s="308">
        <v>0</v>
      </c>
      <c r="AC268" s="308">
        <v>0</v>
      </c>
      <c r="AD268" s="308">
        <v>0</v>
      </c>
      <c r="AE268" s="308">
        <v>0</v>
      </c>
      <c r="AF268" s="308">
        <v>0</v>
      </c>
      <c r="AG268" s="308">
        <v>0</v>
      </c>
      <c r="AH268" s="308">
        <v>0</v>
      </c>
      <c r="AI268" s="308">
        <v>0</v>
      </c>
      <c r="AJ268" s="308">
        <v>0</v>
      </c>
      <c r="AK268" s="308">
        <v>0</v>
      </c>
    </row>
    <row r="269" spans="1:37" ht="17.100000000000001" customHeight="1">
      <c r="A269" s="275">
        <f>ROWS($A$24:A269)</f>
        <v>246</v>
      </c>
      <c r="B269" s="297" t="s">
        <v>8306</v>
      </c>
      <c r="G269" s="274" t="str">
        <f>'Home Int'!$O$15</f>
        <v>Perorangan (Non Wiraswasta)</v>
      </c>
      <c r="H269" s="307" t="str">
        <f>'Home Int'!$O$19</f>
        <v>Pasangan Bekerja dan memiliki penghasilan</v>
      </c>
      <c r="I269" s="308">
        <v>0</v>
      </c>
      <c r="J269" s="308">
        <v>0</v>
      </c>
      <c r="K269" s="308">
        <v>0</v>
      </c>
      <c r="L269" s="308">
        <v>0</v>
      </c>
      <c r="M269" s="308">
        <v>0</v>
      </c>
      <c r="N269" s="308">
        <v>0</v>
      </c>
      <c r="O269" s="308">
        <v>0</v>
      </c>
      <c r="P269" s="308">
        <v>0</v>
      </c>
      <c r="Q269" s="308">
        <v>0</v>
      </c>
      <c r="R269" s="308">
        <v>0</v>
      </c>
      <c r="S269" s="308">
        <v>0</v>
      </c>
      <c r="T269" s="308">
        <v>0</v>
      </c>
      <c r="U269" s="308">
        <v>0</v>
      </c>
      <c r="V269" s="308">
        <v>0</v>
      </c>
      <c r="W269" s="275">
        <f>ROWS($W$24:W269)</f>
        <v>246</v>
      </c>
      <c r="X269" s="308">
        <v>0</v>
      </c>
      <c r="Y269" s="308">
        <v>0</v>
      </c>
      <c r="Z269" s="308">
        <v>0</v>
      </c>
      <c r="AA269" s="308">
        <v>0</v>
      </c>
      <c r="AB269" s="308">
        <v>0</v>
      </c>
      <c r="AC269" s="308">
        <v>0</v>
      </c>
      <c r="AD269" s="308">
        <v>0</v>
      </c>
      <c r="AE269" s="308">
        <v>0</v>
      </c>
      <c r="AF269" s="308">
        <v>0</v>
      </c>
      <c r="AG269" s="308">
        <v>0</v>
      </c>
      <c r="AH269" s="308">
        <v>0</v>
      </c>
      <c r="AI269" s="308">
        <v>0</v>
      </c>
      <c r="AJ269" s="308">
        <v>0</v>
      </c>
      <c r="AK269" s="308">
        <v>0</v>
      </c>
    </row>
    <row r="270" spans="1:37" ht="17.100000000000001" customHeight="1">
      <c r="A270" s="275">
        <f>ROWS($A$24:A270)</f>
        <v>247</v>
      </c>
      <c r="B270" s="297" t="s">
        <v>8481</v>
      </c>
      <c r="G270" s="274" t="str">
        <f>'Home Int'!$O$15</f>
        <v>Perorangan (Non Wiraswasta)</v>
      </c>
      <c r="H270" s="307" t="str">
        <f>'Home Int'!$O$19</f>
        <v>Pasangan Bekerja dan memiliki penghasilan</v>
      </c>
      <c r="I270" s="308">
        <v>0</v>
      </c>
      <c r="J270" s="308">
        <v>0</v>
      </c>
      <c r="K270" s="308">
        <v>0</v>
      </c>
      <c r="L270" s="308">
        <v>0</v>
      </c>
      <c r="M270" s="308">
        <v>0</v>
      </c>
      <c r="N270" s="308">
        <v>0</v>
      </c>
      <c r="O270" s="308">
        <v>0</v>
      </c>
      <c r="P270" s="308">
        <v>0</v>
      </c>
      <c r="Q270" s="308">
        <v>0</v>
      </c>
      <c r="R270" s="308">
        <v>0</v>
      </c>
      <c r="S270" s="308">
        <v>0</v>
      </c>
      <c r="T270" s="308">
        <v>0</v>
      </c>
      <c r="U270" s="308">
        <v>0</v>
      </c>
      <c r="V270" s="308">
        <v>0</v>
      </c>
      <c r="W270" s="275">
        <f>ROWS($W$24:W270)</f>
        <v>247</v>
      </c>
      <c r="X270" s="308">
        <v>0</v>
      </c>
      <c r="Y270" s="308">
        <v>0</v>
      </c>
      <c r="Z270" s="308">
        <v>0</v>
      </c>
      <c r="AA270" s="308">
        <v>0</v>
      </c>
      <c r="AB270" s="308">
        <v>0</v>
      </c>
      <c r="AC270" s="308">
        <v>0</v>
      </c>
      <c r="AD270" s="308">
        <v>0</v>
      </c>
      <c r="AE270" s="308">
        <v>0</v>
      </c>
      <c r="AF270" s="308">
        <v>0</v>
      </c>
      <c r="AG270" s="308">
        <v>0</v>
      </c>
      <c r="AH270" s="308">
        <v>0</v>
      </c>
      <c r="AI270" s="308">
        <v>0</v>
      </c>
      <c r="AJ270" s="308">
        <v>0</v>
      </c>
      <c r="AK270" s="308">
        <v>0</v>
      </c>
    </row>
    <row r="271" spans="1:37" ht="17.100000000000001" customHeight="1">
      <c r="A271" s="275">
        <f>ROWS($A$24:A271)</f>
        <v>248</v>
      </c>
      <c r="B271" s="297" t="s">
        <v>8504</v>
      </c>
      <c r="G271" s="274" t="str">
        <f>'Home Int'!$O$15</f>
        <v>Perorangan (Non Wiraswasta)</v>
      </c>
      <c r="H271" s="307" t="str">
        <f>'Home Int'!$O$19</f>
        <v>Pasangan Bekerja dan memiliki penghasilan</v>
      </c>
      <c r="I271" s="308">
        <v>0</v>
      </c>
      <c r="J271" s="308">
        <v>0</v>
      </c>
      <c r="K271" s="308">
        <v>0</v>
      </c>
      <c r="L271" s="308">
        <v>0</v>
      </c>
      <c r="M271" s="308">
        <v>0</v>
      </c>
      <c r="N271" s="308">
        <v>0</v>
      </c>
      <c r="O271" s="308">
        <v>0</v>
      </c>
      <c r="P271" s="308">
        <v>0</v>
      </c>
      <c r="Q271" s="308">
        <v>0</v>
      </c>
      <c r="R271" s="308">
        <v>0</v>
      </c>
      <c r="S271" s="308">
        <v>0</v>
      </c>
      <c r="T271" s="308">
        <v>0</v>
      </c>
      <c r="U271" s="308">
        <v>0</v>
      </c>
      <c r="V271" s="308">
        <v>0</v>
      </c>
      <c r="W271" s="275">
        <f>ROWS($W$24:W271)</f>
        <v>248</v>
      </c>
      <c r="X271" s="308">
        <v>0</v>
      </c>
      <c r="Y271" s="308">
        <v>0</v>
      </c>
      <c r="Z271" s="308">
        <v>0</v>
      </c>
      <c r="AA271" s="308">
        <v>0</v>
      </c>
      <c r="AB271" s="308">
        <v>0</v>
      </c>
      <c r="AC271" s="308">
        <v>0</v>
      </c>
      <c r="AD271" s="308">
        <v>0</v>
      </c>
      <c r="AE271" s="308">
        <v>0</v>
      </c>
      <c r="AF271" s="308">
        <v>0</v>
      </c>
      <c r="AG271" s="308">
        <v>0</v>
      </c>
      <c r="AH271" s="308">
        <v>0</v>
      </c>
      <c r="AI271" s="308">
        <v>0</v>
      </c>
      <c r="AJ271" s="308">
        <v>0</v>
      </c>
      <c r="AK271" s="308">
        <v>0</v>
      </c>
    </row>
    <row r="272" spans="1:37" ht="17.100000000000001" customHeight="1">
      <c r="A272" s="275">
        <f>ROWS($A$24:A272)</f>
        <v>249</v>
      </c>
      <c r="B272" s="297" t="s">
        <v>8290</v>
      </c>
      <c r="G272" s="274" t="str">
        <f>'Home Int'!$O$15</f>
        <v>Perorangan (Non Wiraswasta)</v>
      </c>
      <c r="H272" s="307" t="str">
        <f>'Home Int'!$O$19</f>
        <v>Pasangan Bekerja dan memiliki penghasilan</v>
      </c>
      <c r="I272" s="308">
        <v>0</v>
      </c>
      <c r="J272" s="308">
        <v>0</v>
      </c>
      <c r="K272" s="308">
        <v>0</v>
      </c>
      <c r="L272" s="308">
        <v>0</v>
      </c>
      <c r="M272" s="308">
        <v>0</v>
      </c>
      <c r="N272" s="308">
        <v>0</v>
      </c>
      <c r="O272" s="308">
        <v>0</v>
      </c>
      <c r="P272" s="308">
        <v>0</v>
      </c>
      <c r="Q272" s="308">
        <v>0</v>
      </c>
      <c r="R272" s="308">
        <v>0</v>
      </c>
      <c r="S272" s="308">
        <v>0</v>
      </c>
      <c r="T272" s="308">
        <v>0</v>
      </c>
      <c r="U272" s="308">
        <v>0</v>
      </c>
      <c r="V272" s="308">
        <v>0</v>
      </c>
      <c r="W272" s="275">
        <f>ROWS($W$24:W272)</f>
        <v>249</v>
      </c>
      <c r="X272" s="308">
        <v>0</v>
      </c>
      <c r="Y272" s="308">
        <v>0</v>
      </c>
      <c r="Z272" s="308">
        <v>0</v>
      </c>
      <c r="AA272" s="308">
        <v>0</v>
      </c>
      <c r="AB272" s="308">
        <v>0</v>
      </c>
      <c r="AC272" s="308">
        <v>0</v>
      </c>
      <c r="AD272" s="308">
        <v>0</v>
      </c>
      <c r="AE272" s="308">
        <v>0</v>
      </c>
      <c r="AF272" s="308">
        <v>0</v>
      </c>
      <c r="AG272" s="308">
        <v>0</v>
      </c>
      <c r="AH272" s="308">
        <v>0</v>
      </c>
      <c r="AI272" s="308">
        <v>0</v>
      </c>
      <c r="AJ272" s="308">
        <v>0</v>
      </c>
      <c r="AK272" s="308">
        <v>0</v>
      </c>
    </row>
    <row r="273" spans="1:37" ht="17.100000000000001" customHeight="1">
      <c r="A273" s="275">
        <f>ROWS($A$24:A273)</f>
        <v>250</v>
      </c>
      <c r="B273" s="297" t="s">
        <v>8505</v>
      </c>
      <c r="G273" s="274" t="str">
        <f>'Home Int'!$O$15</f>
        <v>Perorangan (Non Wiraswasta)</v>
      </c>
      <c r="H273" s="307" t="str">
        <f>'Home Int'!$O$19</f>
        <v>Pasangan Bekerja dan memiliki penghasilan</v>
      </c>
      <c r="I273" s="308">
        <v>0</v>
      </c>
      <c r="J273" s="308">
        <v>0</v>
      </c>
      <c r="K273" s="308">
        <v>0</v>
      </c>
      <c r="L273" s="308">
        <v>0</v>
      </c>
      <c r="M273" s="308">
        <v>0</v>
      </c>
      <c r="N273" s="308">
        <v>0</v>
      </c>
      <c r="O273" s="308">
        <v>0</v>
      </c>
      <c r="P273" s="308">
        <v>0</v>
      </c>
      <c r="Q273" s="308">
        <v>0</v>
      </c>
      <c r="R273" s="308">
        <v>0</v>
      </c>
      <c r="S273" s="308">
        <v>0</v>
      </c>
      <c r="T273" s="308">
        <v>0</v>
      </c>
      <c r="U273" s="308">
        <v>0</v>
      </c>
      <c r="V273" s="308">
        <v>0</v>
      </c>
      <c r="W273" s="275">
        <f>ROWS($W$24:W273)</f>
        <v>250</v>
      </c>
      <c r="X273" s="308">
        <v>0</v>
      </c>
      <c r="Y273" s="308">
        <v>0</v>
      </c>
      <c r="Z273" s="308">
        <v>0</v>
      </c>
      <c r="AA273" s="308">
        <v>0</v>
      </c>
      <c r="AB273" s="308">
        <v>0</v>
      </c>
      <c r="AC273" s="308">
        <v>0</v>
      </c>
      <c r="AD273" s="308">
        <v>0</v>
      </c>
      <c r="AE273" s="308">
        <v>0</v>
      </c>
      <c r="AF273" s="308">
        <v>0</v>
      </c>
      <c r="AG273" s="308">
        <v>0</v>
      </c>
      <c r="AH273" s="308">
        <v>0</v>
      </c>
      <c r="AI273" s="308">
        <v>0</v>
      </c>
      <c r="AJ273" s="308">
        <v>0</v>
      </c>
      <c r="AK273" s="308">
        <v>0</v>
      </c>
    </row>
    <row r="274" spans="1:37" ht="17.100000000000001" customHeight="1">
      <c r="A274" s="275">
        <f>ROWS($A$24:A274)</f>
        <v>251</v>
      </c>
      <c r="B274" s="297" t="s">
        <v>8506</v>
      </c>
      <c r="G274" s="274" t="str">
        <f>'Home Int'!$O$15</f>
        <v>Perorangan (Non Wiraswasta)</v>
      </c>
      <c r="H274" s="307" t="str">
        <f>'Home Int'!$O$19</f>
        <v>Pasangan Bekerja dan memiliki penghasilan</v>
      </c>
      <c r="I274" s="308">
        <v>0</v>
      </c>
      <c r="J274" s="308">
        <v>0</v>
      </c>
      <c r="K274" s="308">
        <v>0</v>
      </c>
      <c r="L274" s="308">
        <v>0</v>
      </c>
      <c r="M274" s="308">
        <v>0</v>
      </c>
      <c r="N274" s="308">
        <v>0</v>
      </c>
      <c r="O274" s="308">
        <v>0</v>
      </c>
      <c r="P274" s="308">
        <v>0</v>
      </c>
      <c r="Q274" s="308">
        <v>0</v>
      </c>
      <c r="R274" s="308">
        <v>0</v>
      </c>
      <c r="S274" s="308">
        <v>0</v>
      </c>
      <c r="T274" s="308">
        <v>0</v>
      </c>
      <c r="U274" s="308">
        <v>0</v>
      </c>
      <c r="V274" s="308">
        <v>0</v>
      </c>
      <c r="W274" s="275">
        <f>ROWS($W$24:W274)</f>
        <v>251</v>
      </c>
      <c r="X274" s="308">
        <v>0</v>
      </c>
      <c r="Y274" s="308">
        <v>0</v>
      </c>
      <c r="Z274" s="308">
        <v>0</v>
      </c>
      <c r="AA274" s="308">
        <v>0</v>
      </c>
      <c r="AB274" s="308">
        <v>0</v>
      </c>
      <c r="AC274" s="308">
        <v>0</v>
      </c>
      <c r="AD274" s="308">
        <v>0</v>
      </c>
      <c r="AE274" s="308">
        <v>0</v>
      </c>
      <c r="AF274" s="308">
        <v>0</v>
      </c>
      <c r="AG274" s="308">
        <v>0</v>
      </c>
      <c r="AH274" s="308">
        <v>0</v>
      </c>
      <c r="AI274" s="308">
        <v>0</v>
      </c>
      <c r="AJ274" s="308">
        <v>0</v>
      </c>
      <c r="AK274" s="308">
        <v>0</v>
      </c>
    </row>
    <row r="275" spans="1:37" ht="17.100000000000001" customHeight="1">
      <c r="A275" s="275">
        <f>ROWS($A$24:A275)</f>
        <v>252</v>
      </c>
      <c r="B275" s="297" t="s">
        <v>8312</v>
      </c>
      <c r="G275" s="274" t="str">
        <f>'Home Int'!$O$15</f>
        <v>Perorangan (Non Wiraswasta)</v>
      </c>
      <c r="H275" s="307" t="str">
        <f>'Home Int'!$O$19</f>
        <v>Pasangan Bekerja dan memiliki penghasilan</v>
      </c>
      <c r="I275" s="308">
        <v>0</v>
      </c>
      <c r="J275" s="308">
        <v>0</v>
      </c>
      <c r="K275" s="308">
        <v>0</v>
      </c>
      <c r="L275" s="308">
        <v>0</v>
      </c>
      <c r="M275" s="308">
        <v>0</v>
      </c>
      <c r="N275" s="308">
        <v>0</v>
      </c>
      <c r="O275" s="308">
        <v>0</v>
      </c>
      <c r="P275" s="308">
        <v>0</v>
      </c>
      <c r="Q275" s="308">
        <v>0</v>
      </c>
      <c r="R275" s="308">
        <v>0</v>
      </c>
      <c r="S275" s="308">
        <v>0</v>
      </c>
      <c r="T275" s="308">
        <v>0</v>
      </c>
      <c r="U275" s="308">
        <v>0</v>
      </c>
      <c r="V275" s="308">
        <v>0</v>
      </c>
      <c r="W275" s="275">
        <f>ROWS($W$24:W275)</f>
        <v>252</v>
      </c>
      <c r="X275" s="308">
        <v>0</v>
      </c>
      <c r="Y275" s="308">
        <v>0</v>
      </c>
      <c r="Z275" s="308">
        <v>0</v>
      </c>
      <c r="AA275" s="308">
        <v>0</v>
      </c>
      <c r="AB275" s="308">
        <v>0</v>
      </c>
      <c r="AC275" s="308">
        <v>0</v>
      </c>
      <c r="AD275" s="308">
        <v>0</v>
      </c>
      <c r="AE275" s="308">
        <v>0</v>
      </c>
      <c r="AF275" s="308">
        <v>0</v>
      </c>
      <c r="AG275" s="308">
        <v>0</v>
      </c>
      <c r="AH275" s="308">
        <v>0</v>
      </c>
      <c r="AI275" s="308">
        <v>0</v>
      </c>
      <c r="AJ275" s="308">
        <v>0</v>
      </c>
      <c r="AK275" s="308">
        <v>0</v>
      </c>
    </row>
    <row r="276" spans="1:37" ht="17.100000000000001" customHeight="1">
      <c r="A276" s="275">
        <f>ROWS($A$24:A276)</f>
        <v>253</v>
      </c>
      <c r="B276" s="297" t="s">
        <v>8493</v>
      </c>
      <c r="G276" s="274" t="str">
        <f>'Home Int'!$O$15</f>
        <v>Perorangan (Non Wiraswasta)</v>
      </c>
      <c r="H276" s="307" t="str">
        <f>'Home Int'!$O$19</f>
        <v>Pasangan Bekerja dan memiliki penghasilan</v>
      </c>
      <c r="I276" s="308">
        <v>0</v>
      </c>
      <c r="J276" s="308">
        <v>0</v>
      </c>
      <c r="K276" s="308">
        <v>0</v>
      </c>
      <c r="L276" s="308">
        <v>0</v>
      </c>
      <c r="M276" s="308">
        <v>0</v>
      </c>
      <c r="N276" s="308">
        <v>0</v>
      </c>
      <c r="O276" s="308">
        <v>0</v>
      </c>
      <c r="P276" s="308">
        <v>0</v>
      </c>
      <c r="Q276" s="308">
        <v>0</v>
      </c>
      <c r="R276" s="308">
        <v>0</v>
      </c>
      <c r="S276" s="308">
        <v>0</v>
      </c>
      <c r="T276" s="308">
        <v>0</v>
      </c>
      <c r="U276" s="308">
        <v>0</v>
      </c>
      <c r="V276" s="308">
        <v>0</v>
      </c>
      <c r="W276" s="275">
        <f>ROWS($W$24:W276)</f>
        <v>253</v>
      </c>
      <c r="X276" s="308">
        <v>0</v>
      </c>
      <c r="Y276" s="308">
        <v>0</v>
      </c>
      <c r="Z276" s="308">
        <v>0</v>
      </c>
      <c r="AA276" s="308">
        <v>0</v>
      </c>
      <c r="AB276" s="308">
        <v>0</v>
      </c>
      <c r="AC276" s="308">
        <v>0</v>
      </c>
      <c r="AD276" s="308">
        <v>0</v>
      </c>
      <c r="AE276" s="308">
        <v>0</v>
      </c>
      <c r="AF276" s="308">
        <v>0</v>
      </c>
      <c r="AG276" s="308">
        <v>0</v>
      </c>
      <c r="AH276" s="308">
        <v>0</v>
      </c>
      <c r="AI276" s="308">
        <v>0</v>
      </c>
      <c r="AJ276" s="308">
        <v>0</v>
      </c>
      <c r="AK276" s="308">
        <v>0</v>
      </c>
    </row>
    <row r="277" spans="1:37" ht="17.100000000000001" customHeight="1">
      <c r="A277" s="275">
        <f>ROWS($A$24:A277)</f>
        <v>254</v>
      </c>
      <c r="B277" s="297" t="s">
        <v>8507</v>
      </c>
      <c r="G277" s="274" t="str">
        <f>'Home Int'!$O$15</f>
        <v>Perorangan (Non Wiraswasta)</v>
      </c>
      <c r="H277" s="307" t="str">
        <f>'Home Int'!$O$19</f>
        <v>Pasangan Bekerja dan memiliki penghasilan</v>
      </c>
      <c r="I277" s="308">
        <v>0</v>
      </c>
      <c r="J277" s="308">
        <v>0</v>
      </c>
      <c r="K277" s="308">
        <v>0</v>
      </c>
      <c r="L277" s="308">
        <v>0</v>
      </c>
      <c r="M277" s="308">
        <v>0</v>
      </c>
      <c r="N277" s="308">
        <v>0</v>
      </c>
      <c r="O277" s="308">
        <v>0</v>
      </c>
      <c r="P277" s="308">
        <v>0</v>
      </c>
      <c r="Q277" s="308">
        <v>0</v>
      </c>
      <c r="R277" s="308">
        <v>0</v>
      </c>
      <c r="S277" s="308">
        <v>0</v>
      </c>
      <c r="T277" s="308">
        <v>0</v>
      </c>
      <c r="U277" s="308">
        <v>0</v>
      </c>
      <c r="V277" s="308">
        <v>0</v>
      </c>
      <c r="W277" s="275">
        <f>ROWS($W$24:W277)</f>
        <v>254</v>
      </c>
      <c r="X277" s="308">
        <v>0</v>
      </c>
      <c r="Y277" s="308">
        <v>0</v>
      </c>
      <c r="Z277" s="308">
        <v>0</v>
      </c>
      <c r="AA277" s="308">
        <v>0</v>
      </c>
      <c r="AB277" s="308">
        <v>0</v>
      </c>
      <c r="AC277" s="308">
        <v>0</v>
      </c>
      <c r="AD277" s="308">
        <v>0</v>
      </c>
      <c r="AE277" s="308">
        <v>0</v>
      </c>
      <c r="AF277" s="308">
        <v>0</v>
      </c>
      <c r="AG277" s="308">
        <v>0</v>
      </c>
      <c r="AH277" s="308">
        <v>0</v>
      </c>
      <c r="AI277" s="308">
        <v>0</v>
      </c>
      <c r="AJ277" s="308">
        <v>0</v>
      </c>
      <c r="AK277" s="308">
        <v>0</v>
      </c>
    </row>
    <row r="278" spans="1:37" ht="17.100000000000001" customHeight="1">
      <c r="A278" s="275">
        <f>ROWS($A$24:A278)</f>
        <v>255</v>
      </c>
      <c r="B278" s="297" t="s">
        <v>8296</v>
      </c>
      <c r="G278" s="274" t="str">
        <f>'Home Int'!$O$15</f>
        <v>Perorangan (Non Wiraswasta)</v>
      </c>
      <c r="H278" s="307" t="str">
        <f>'Home Int'!$O$19</f>
        <v>Pasangan Bekerja dan memiliki penghasilan</v>
      </c>
      <c r="I278" s="308">
        <v>0</v>
      </c>
      <c r="J278" s="308">
        <v>0</v>
      </c>
      <c r="K278" s="308">
        <v>0</v>
      </c>
      <c r="L278" s="308">
        <v>0</v>
      </c>
      <c r="M278" s="308">
        <v>0</v>
      </c>
      <c r="N278" s="308">
        <v>0</v>
      </c>
      <c r="O278" s="308">
        <v>0</v>
      </c>
      <c r="P278" s="308">
        <v>0</v>
      </c>
      <c r="Q278" s="308">
        <v>0</v>
      </c>
      <c r="R278" s="308">
        <v>0</v>
      </c>
      <c r="S278" s="308">
        <v>0</v>
      </c>
      <c r="T278" s="308">
        <v>0</v>
      </c>
      <c r="U278" s="308">
        <v>0</v>
      </c>
      <c r="V278" s="308">
        <v>0</v>
      </c>
      <c r="W278" s="275">
        <f>ROWS($W$24:W278)</f>
        <v>255</v>
      </c>
      <c r="X278" s="308">
        <v>0</v>
      </c>
      <c r="Y278" s="308">
        <v>0</v>
      </c>
      <c r="Z278" s="308">
        <v>0</v>
      </c>
      <c r="AA278" s="308">
        <v>0</v>
      </c>
      <c r="AB278" s="308">
        <v>0</v>
      </c>
      <c r="AC278" s="308">
        <v>0</v>
      </c>
      <c r="AD278" s="308">
        <v>0</v>
      </c>
      <c r="AE278" s="308">
        <v>0</v>
      </c>
      <c r="AF278" s="308">
        <v>0</v>
      </c>
      <c r="AG278" s="308">
        <v>0</v>
      </c>
      <c r="AH278" s="308">
        <v>0</v>
      </c>
      <c r="AI278" s="308">
        <v>0</v>
      </c>
      <c r="AJ278" s="308">
        <v>0</v>
      </c>
      <c r="AK278" s="308">
        <v>0</v>
      </c>
    </row>
    <row r="279" spans="1:37" ht="17.100000000000001" customHeight="1">
      <c r="A279" s="275">
        <f>ROWS($A$24:A279)</f>
        <v>256</v>
      </c>
      <c r="B279" s="297" t="s">
        <v>8508</v>
      </c>
      <c r="G279" s="274" t="str">
        <f>'Home Int'!$O$15</f>
        <v>Perorangan (Non Wiraswasta)</v>
      </c>
      <c r="H279" s="307" t="str">
        <f>'Home Int'!$O$19</f>
        <v>Pasangan Bekerja dan memiliki penghasilan</v>
      </c>
      <c r="I279" s="308">
        <v>0</v>
      </c>
      <c r="J279" s="308">
        <v>0</v>
      </c>
      <c r="K279" s="308">
        <v>0</v>
      </c>
      <c r="L279" s="308">
        <v>0</v>
      </c>
      <c r="M279" s="308">
        <v>0</v>
      </c>
      <c r="N279" s="308">
        <v>0</v>
      </c>
      <c r="O279" s="308">
        <v>0</v>
      </c>
      <c r="P279" s="308">
        <v>0</v>
      </c>
      <c r="Q279" s="308">
        <v>0</v>
      </c>
      <c r="R279" s="308">
        <v>0</v>
      </c>
      <c r="S279" s="308">
        <v>0</v>
      </c>
      <c r="T279" s="308">
        <v>0</v>
      </c>
      <c r="U279" s="308">
        <v>0</v>
      </c>
      <c r="V279" s="308">
        <v>0</v>
      </c>
      <c r="W279" s="275">
        <f>ROWS($W$24:W279)</f>
        <v>256</v>
      </c>
      <c r="X279" s="308">
        <v>0</v>
      </c>
      <c r="Y279" s="308">
        <v>0</v>
      </c>
      <c r="Z279" s="308">
        <v>0</v>
      </c>
      <c r="AA279" s="308">
        <v>0</v>
      </c>
      <c r="AB279" s="308">
        <v>0</v>
      </c>
      <c r="AC279" s="308">
        <v>0</v>
      </c>
      <c r="AD279" s="308">
        <v>0</v>
      </c>
      <c r="AE279" s="308">
        <v>0</v>
      </c>
      <c r="AF279" s="308">
        <v>0</v>
      </c>
      <c r="AG279" s="308">
        <v>0</v>
      </c>
      <c r="AH279" s="308">
        <v>0</v>
      </c>
      <c r="AI279" s="308">
        <v>0</v>
      </c>
      <c r="AJ279" s="308">
        <v>0</v>
      </c>
      <c r="AK279" s="308">
        <v>0</v>
      </c>
    </row>
    <row r="280" spans="1:37" ht="17.100000000000001" customHeight="1">
      <c r="A280" s="275">
        <f>ROWS($A$24:A280)</f>
        <v>257</v>
      </c>
      <c r="B280" s="297" t="s">
        <v>8427</v>
      </c>
      <c r="G280" s="274" t="str">
        <f>'Home Int'!$O$15</f>
        <v>Perorangan (Non Wiraswasta)</v>
      </c>
      <c r="H280" s="307" t="str">
        <f>'Home Int'!$O$19</f>
        <v>Pasangan Bekerja dan memiliki penghasilan</v>
      </c>
      <c r="I280" s="308">
        <v>0</v>
      </c>
      <c r="J280" s="308">
        <v>0</v>
      </c>
      <c r="K280" s="308">
        <v>0</v>
      </c>
      <c r="L280" s="308">
        <v>0</v>
      </c>
      <c r="M280" s="308">
        <v>0</v>
      </c>
      <c r="N280" s="308">
        <v>0</v>
      </c>
      <c r="O280" s="308">
        <v>0</v>
      </c>
      <c r="P280" s="308">
        <v>0</v>
      </c>
      <c r="Q280" s="308">
        <v>0</v>
      </c>
      <c r="R280" s="308">
        <v>0</v>
      </c>
      <c r="S280" s="308">
        <v>0</v>
      </c>
      <c r="T280" s="308">
        <v>0</v>
      </c>
      <c r="U280" s="308">
        <v>0</v>
      </c>
      <c r="V280" s="308">
        <v>0</v>
      </c>
      <c r="W280" s="275">
        <f>ROWS($W$24:W280)</f>
        <v>257</v>
      </c>
      <c r="X280" s="308">
        <v>0</v>
      </c>
      <c r="Y280" s="308">
        <v>0</v>
      </c>
      <c r="Z280" s="308">
        <v>0</v>
      </c>
      <c r="AA280" s="308">
        <v>0</v>
      </c>
      <c r="AB280" s="308">
        <v>0</v>
      </c>
      <c r="AC280" s="308">
        <v>0</v>
      </c>
      <c r="AD280" s="308">
        <v>0</v>
      </c>
      <c r="AE280" s="308">
        <v>0</v>
      </c>
      <c r="AF280" s="308">
        <v>0</v>
      </c>
      <c r="AG280" s="308">
        <v>0</v>
      </c>
      <c r="AH280" s="308">
        <v>0</v>
      </c>
      <c r="AI280" s="308">
        <v>0</v>
      </c>
      <c r="AJ280" s="308">
        <v>0</v>
      </c>
      <c r="AK280" s="308">
        <v>0</v>
      </c>
    </row>
    <row r="281" spans="1:37" ht="17.100000000000001" customHeight="1">
      <c r="A281" s="275">
        <f>ROWS($A$24:A281)</f>
        <v>258</v>
      </c>
      <c r="B281" s="297" t="s">
        <v>8318</v>
      </c>
      <c r="G281" s="274" t="str">
        <f>'Home Int'!$O$15</f>
        <v>Perorangan (Non Wiraswasta)</v>
      </c>
      <c r="H281" s="307" t="str">
        <f>'Home Int'!$O$19</f>
        <v>Pasangan Bekerja dan memiliki penghasilan</v>
      </c>
      <c r="I281" s="308">
        <v>0</v>
      </c>
      <c r="J281" s="308">
        <v>0</v>
      </c>
      <c r="K281" s="308">
        <v>0</v>
      </c>
      <c r="L281" s="308">
        <v>0</v>
      </c>
      <c r="M281" s="308">
        <v>0</v>
      </c>
      <c r="N281" s="308">
        <v>0</v>
      </c>
      <c r="O281" s="308">
        <v>0</v>
      </c>
      <c r="P281" s="308">
        <v>0</v>
      </c>
      <c r="Q281" s="308">
        <v>0</v>
      </c>
      <c r="R281" s="308">
        <v>0</v>
      </c>
      <c r="S281" s="308">
        <v>0</v>
      </c>
      <c r="T281" s="308">
        <v>0</v>
      </c>
      <c r="U281" s="308">
        <v>0</v>
      </c>
      <c r="V281" s="308">
        <v>0</v>
      </c>
      <c r="W281" s="275">
        <f>ROWS($W$24:W281)</f>
        <v>258</v>
      </c>
      <c r="X281" s="308">
        <v>0</v>
      </c>
      <c r="Y281" s="308">
        <v>0</v>
      </c>
      <c r="Z281" s="308">
        <v>0</v>
      </c>
      <c r="AA281" s="308">
        <v>0</v>
      </c>
      <c r="AB281" s="308">
        <v>0</v>
      </c>
      <c r="AC281" s="308">
        <v>0</v>
      </c>
      <c r="AD281" s="308">
        <v>0</v>
      </c>
      <c r="AE281" s="308">
        <v>0</v>
      </c>
      <c r="AF281" s="308">
        <v>0</v>
      </c>
      <c r="AG281" s="308">
        <v>0</v>
      </c>
      <c r="AH281" s="308">
        <v>0</v>
      </c>
      <c r="AI281" s="308">
        <v>0</v>
      </c>
      <c r="AJ281" s="308">
        <v>0</v>
      </c>
      <c r="AK281" s="308">
        <v>0</v>
      </c>
    </row>
    <row r="282" spans="1:37" ht="17.100000000000001" customHeight="1">
      <c r="A282" s="275">
        <f>ROWS($A$24:A282)</f>
        <v>259</v>
      </c>
      <c r="B282" s="297" t="s">
        <v>8509</v>
      </c>
      <c r="G282" s="274" t="str">
        <f>'Home Int'!$O$15</f>
        <v>Perorangan (Non Wiraswasta)</v>
      </c>
      <c r="H282" s="307" t="str">
        <f>'Home Int'!$O$19</f>
        <v>Pasangan Bekerja dan memiliki penghasilan</v>
      </c>
      <c r="I282" s="308">
        <v>0</v>
      </c>
      <c r="J282" s="308">
        <v>0</v>
      </c>
      <c r="K282" s="308">
        <v>0</v>
      </c>
      <c r="L282" s="308">
        <v>0</v>
      </c>
      <c r="M282" s="308">
        <v>0</v>
      </c>
      <c r="N282" s="308">
        <v>0</v>
      </c>
      <c r="O282" s="308">
        <v>0</v>
      </c>
      <c r="P282" s="308">
        <v>0</v>
      </c>
      <c r="Q282" s="308">
        <v>0</v>
      </c>
      <c r="R282" s="308">
        <v>0</v>
      </c>
      <c r="S282" s="308">
        <v>0</v>
      </c>
      <c r="T282" s="308">
        <v>0</v>
      </c>
      <c r="U282" s="308">
        <v>0</v>
      </c>
      <c r="V282" s="308">
        <v>0</v>
      </c>
      <c r="W282" s="275">
        <f>ROWS($W$24:W282)</f>
        <v>259</v>
      </c>
      <c r="X282" s="308">
        <v>0</v>
      </c>
      <c r="Y282" s="308">
        <v>0</v>
      </c>
      <c r="Z282" s="308">
        <v>0</v>
      </c>
      <c r="AA282" s="308">
        <v>0</v>
      </c>
      <c r="AB282" s="308">
        <v>0</v>
      </c>
      <c r="AC282" s="308">
        <v>0</v>
      </c>
      <c r="AD282" s="308">
        <v>0</v>
      </c>
      <c r="AE282" s="308">
        <v>0</v>
      </c>
      <c r="AF282" s="308">
        <v>0</v>
      </c>
      <c r="AG282" s="308">
        <v>0</v>
      </c>
      <c r="AH282" s="308">
        <v>0</v>
      </c>
      <c r="AI282" s="308">
        <v>0</v>
      </c>
      <c r="AJ282" s="308">
        <v>0</v>
      </c>
      <c r="AK282" s="308">
        <v>0</v>
      </c>
    </row>
    <row r="283" spans="1:37" ht="17.100000000000001" customHeight="1">
      <c r="A283" s="275">
        <f>ROWS($A$24:A283)</f>
        <v>260</v>
      </c>
      <c r="B283" s="297" t="s">
        <v>8510</v>
      </c>
      <c r="G283" s="274" t="str">
        <f>'Home Int'!$O$15</f>
        <v>Perorangan (Non Wiraswasta)</v>
      </c>
      <c r="H283" s="307" t="str">
        <f>'Home Int'!$O$19</f>
        <v>Pasangan Bekerja dan memiliki penghasilan</v>
      </c>
      <c r="I283" s="308">
        <v>0</v>
      </c>
      <c r="J283" s="308">
        <v>0</v>
      </c>
      <c r="K283" s="308">
        <v>0</v>
      </c>
      <c r="L283" s="308">
        <v>0</v>
      </c>
      <c r="M283" s="308">
        <v>0</v>
      </c>
      <c r="N283" s="308">
        <v>0</v>
      </c>
      <c r="O283" s="308">
        <v>0</v>
      </c>
      <c r="P283" s="308">
        <v>0</v>
      </c>
      <c r="Q283" s="308">
        <v>0</v>
      </c>
      <c r="R283" s="308">
        <v>0</v>
      </c>
      <c r="S283" s="308">
        <v>0</v>
      </c>
      <c r="T283" s="308">
        <v>0</v>
      </c>
      <c r="U283" s="308">
        <v>0</v>
      </c>
      <c r="V283" s="308">
        <v>0</v>
      </c>
      <c r="W283" s="275">
        <f>ROWS($W$24:W283)</f>
        <v>260</v>
      </c>
      <c r="X283" s="308">
        <v>0</v>
      </c>
      <c r="Y283" s="308">
        <v>0</v>
      </c>
      <c r="Z283" s="308">
        <v>0</v>
      </c>
      <c r="AA283" s="308">
        <v>0</v>
      </c>
      <c r="AB283" s="308">
        <v>0</v>
      </c>
      <c r="AC283" s="308">
        <v>0</v>
      </c>
      <c r="AD283" s="308">
        <v>0</v>
      </c>
      <c r="AE283" s="308">
        <v>0</v>
      </c>
      <c r="AF283" s="308">
        <v>0</v>
      </c>
      <c r="AG283" s="308">
        <v>0</v>
      </c>
      <c r="AH283" s="308">
        <v>0</v>
      </c>
      <c r="AI283" s="308">
        <v>0</v>
      </c>
      <c r="AJ283" s="308">
        <v>0</v>
      </c>
      <c r="AK283" s="308">
        <v>0</v>
      </c>
    </row>
    <row r="284" spans="1:37" ht="17.100000000000001" customHeight="1">
      <c r="A284" s="275">
        <f>ROWS($A$24:A284)</f>
        <v>261</v>
      </c>
      <c r="B284" s="297" t="s">
        <v>8302</v>
      </c>
      <c r="G284" s="274" t="str">
        <f>'Home Int'!$O$15</f>
        <v>Perorangan (Non Wiraswasta)</v>
      </c>
      <c r="H284" s="307" t="str">
        <f>'Home Int'!$O$19</f>
        <v>Pasangan Bekerja dan memiliki penghasilan</v>
      </c>
      <c r="I284" s="308">
        <v>0</v>
      </c>
      <c r="J284" s="308">
        <v>0</v>
      </c>
      <c r="K284" s="308">
        <v>0</v>
      </c>
      <c r="L284" s="308">
        <v>0</v>
      </c>
      <c r="M284" s="308">
        <v>0</v>
      </c>
      <c r="N284" s="308">
        <v>0</v>
      </c>
      <c r="O284" s="308">
        <v>0</v>
      </c>
      <c r="P284" s="308">
        <v>0</v>
      </c>
      <c r="Q284" s="308">
        <v>0</v>
      </c>
      <c r="R284" s="308">
        <v>0</v>
      </c>
      <c r="S284" s="308">
        <v>0</v>
      </c>
      <c r="T284" s="308">
        <v>0</v>
      </c>
      <c r="U284" s="308">
        <v>0</v>
      </c>
      <c r="V284" s="308">
        <v>0</v>
      </c>
      <c r="W284" s="275">
        <f>ROWS($W$24:W284)</f>
        <v>261</v>
      </c>
      <c r="X284" s="308">
        <v>0</v>
      </c>
      <c r="Y284" s="308">
        <v>0</v>
      </c>
      <c r="Z284" s="308">
        <v>0</v>
      </c>
      <c r="AA284" s="308">
        <v>0</v>
      </c>
      <c r="AB284" s="308">
        <v>0</v>
      </c>
      <c r="AC284" s="308">
        <v>0</v>
      </c>
      <c r="AD284" s="308">
        <v>0</v>
      </c>
      <c r="AE284" s="308">
        <v>0</v>
      </c>
      <c r="AF284" s="308">
        <v>0</v>
      </c>
      <c r="AG284" s="308">
        <v>0</v>
      </c>
      <c r="AH284" s="308">
        <v>0</v>
      </c>
      <c r="AI284" s="308">
        <v>0</v>
      </c>
      <c r="AJ284" s="308">
        <v>0</v>
      </c>
      <c r="AK284" s="308">
        <v>0</v>
      </c>
    </row>
    <row r="285" spans="1:37" ht="17.100000000000001" customHeight="1">
      <c r="A285" s="275">
        <f>ROWS($A$24:A285)</f>
        <v>262</v>
      </c>
      <c r="B285" s="297" t="s">
        <v>8511</v>
      </c>
      <c r="G285" s="274" t="str">
        <f>'Home Int'!$O$15</f>
        <v>Perorangan (Non Wiraswasta)</v>
      </c>
      <c r="H285" s="307" t="str">
        <f>'Home Int'!$O$19</f>
        <v>Pasangan Bekerja dan memiliki penghasilan</v>
      </c>
      <c r="I285" s="308">
        <v>0</v>
      </c>
      <c r="J285" s="308">
        <v>0</v>
      </c>
      <c r="K285" s="308">
        <v>0</v>
      </c>
      <c r="L285" s="308">
        <v>0</v>
      </c>
      <c r="M285" s="308">
        <v>0</v>
      </c>
      <c r="N285" s="308">
        <v>0</v>
      </c>
      <c r="O285" s="308">
        <v>0</v>
      </c>
      <c r="P285" s="308">
        <v>0</v>
      </c>
      <c r="Q285" s="308">
        <v>0</v>
      </c>
      <c r="R285" s="308">
        <v>0</v>
      </c>
      <c r="S285" s="308">
        <v>0</v>
      </c>
      <c r="T285" s="308">
        <v>0</v>
      </c>
      <c r="U285" s="308">
        <v>0</v>
      </c>
      <c r="V285" s="308">
        <v>0</v>
      </c>
      <c r="W285" s="275">
        <f>ROWS($W$24:W285)</f>
        <v>262</v>
      </c>
      <c r="X285" s="308">
        <v>0</v>
      </c>
      <c r="Y285" s="308">
        <v>0</v>
      </c>
      <c r="Z285" s="308">
        <v>0</v>
      </c>
      <c r="AA285" s="308">
        <v>0</v>
      </c>
      <c r="AB285" s="308">
        <v>0</v>
      </c>
      <c r="AC285" s="308">
        <v>0</v>
      </c>
      <c r="AD285" s="308">
        <v>0</v>
      </c>
      <c r="AE285" s="308">
        <v>0</v>
      </c>
      <c r="AF285" s="308">
        <v>0</v>
      </c>
      <c r="AG285" s="308">
        <v>0</v>
      </c>
      <c r="AH285" s="308">
        <v>0</v>
      </c>
      <c r="AI285" s="308">
        <v>0</v>
      </c>
      <c r="AJ285" s="308">
        <v>0</v>
      </c>
      <c r="AK285" s="308">
        <v>0</v>
      </c>
    </row>
    <row r="286" spans="1:37" ht="17.100000000000001" customHeight="1">
      <c r="A286" s="275">
        <f>ROWS($A$24:A286)</f>
        <v>263</v>
      </c>
      <c r="B286" s="297" t="s">
        <v>8512</v>
      </c>
      <c r="G286" s="274" t="str">
        <f>'Home Int'!$O$15</f>
        <v>Perorangan (Non Wiraswasta)</v>
      </c>
      <c r="H286" s="307" t="str">
        <f>'Home Int'!$O$19</f>
        <v>Pasangan Bekerja dan memiliki penghasilan</v>
      </c>
      <c r="I286" s="308">
        <v>0</v>
      </c>
      <c r="J286" s="308">
        <v>0</v>
      </c>
      <c r="K286" s="308">
        <v>0</v>
      </c>
      <c r="L286" s="308">
        <v>0</v>
      </c>
      <c r="M286" s="308">
        <v>0</v>
      </c>
      <c r="N286" s="308">
        <v>0</v>
      </c>
      <c r="O286" s="308">
        <v>0</v>
      </c>
      <c r="P286" s="308">
        <v>0</v>
      </c>
      <c r="Q286" s="308">
        <v>0</v>
      </c>
      <c r="R286" s="308">
        <v>0</v>
      </c>
      <c r="S286" s="308">
        <v>0</v>
      </c>
      <c r="T286" s="308">
        <v>0</v>
      </c>
      <c r="U286" s="308">
        <v>0</v>
      </c>
      <c r="V286" s="308">
        <v>0</v>
      </c>
      <c r="W286" s="275">
        <f>ROWS($W$24:W286)</f>
        <v>263</v>
      </c>
      <c r="X286" s="308">
        <v>0</v>
      </c>
      <c r="Y286" s="308">
        <v>0</v>
      </c>
      <c r="Z286" s="308">
        <v>0</v>
      </c>
      <c r="AA286" s="308">
        <v>0</v>
      </c>
      <c r="AB286" s="308">
        <v>0</v>
      </c>
      <c r="AC286" s="308">
        <v>0</v>
      </c>
      <c r="AD286" s="308">
        <v>0</v>
      </c>
      <c r="AE286" s="308">
        <v>0</v>
      </c>
      <c r="AF286" s="308">
        <v>0</v>
      </c>
      <c r="AG286" s="308">
        <v>0</v>
      </c>
      <c r="AH286" s="308">
        <v>0</v>
      </c>
      <c r="AI286" s="308">
        <v>0</v>
      </c>
      <c r="AJ286" s="308">
        <v>0</v>
      </c>
      <c r="AK286" s="308">
        <v>0</v>
      </c>
    </row>
    <row r="287" spans="1:37" ht="17.100000000000001" customHeight="1">
      <c r="A287" s="275">
        <f>ROWS($A$24:A287)</f>
        <v>264</v>
      </c>
      <c r="B287" s="297" t="s">
        <v>8324</v>
      </c>
      <c r="G287" s="274" t="str">
        <f>'Home Int'!$O$15</f>
        <v>Perorangan (Non Wiraswasta)</v>
      </c>
      <c r="H287" s="307" t="str">
        <f>'Home Int'!$O$19</f>
        <v>Pasangan Bekerja dan memiliki penghasilan</v>
      </c>
      <c r="I287" s="308">
        <v>0</v>
      </c>
      <c r="J287" s="308">
        <v>0</v>
      </c>
      <c r="K287" s="308">
        <v>0</v>
      </c>
      <c r="L287" s="308">
        <v>0</v>
      </c>
      <c r="M287" s="308">
        <v>0</v>
      </c>
      <c r="N287" s="308">
        <v>0</v>
      </c>
      <c r="O287" s="308">
        <v>0</v>
      </c>
      <c r="P287" s="308">
        <v>0</v>
      </c>
      <c r="Q287" s="308">
        <v>0</v>
      </c>
      <c r="R287" s="308">
        <v>0</v>
      </c>
      <c r="S287" s="308">
        <v>0</v>
      </c>
      <c r="T287" s="308">
        <v>0</v>
      </c>
      <c r="U287" s="308">
        <v>0</v>
      </c>
      <c r="V287" s="308">
        <v>0</v>
      </c>
      <c r="W287" s="275">
        <f>ROWS($W$24:W287)</f>
        <v>264</v>
      </c>
      <c r="X287" s="308">
        <v>0</v>
      </c>
      <c r="Y287" s="308">
        <v>0</v>
      </c>
      <c r="Z287" s="308">
        <v>0</v>
      </c>
      <c r="AA287" s="308">
        <v>0</v>
      </c>
      <c r="AB287" s="308">
        <v>0</v>
      </c>
      <c r="AC287" s="308">
        <v>0</v>
      </c>
      <c r="AD287" s="308">
        <v>0</v>
      </c>
      <c r="AE287" s="308">
        <v>0</v>
      </c>
      <c r="AF287" s="308">
        <v>0</v>
      </c>
      <c r="AG287" s="308">
        <v>0</v>
      </c>
      <c r="AH287" s="308">
        <v>0</v>
      </c>
      <c r="AI287" s="308">
        <v>0</v>
      </c>
      <c r="AJ287" s="308">
        <v>0</v>
      </c>
      <c r="AK287" s="308">
        <v>0</v>
      </c>
    </row>
    <row r="288" spans="1:37" ht="17.100000000000001" customHeight="1">
      <c r="A288" s="275">
        <f>ROWS($A$24:A288)</f>
        <v>265</v>
      </c>
      <c r="B288" s="297" t="s">
        <v>8513</v>
      </c>
      <c r="G288" s="274" t="str">
        <f>'Home Int'!$O$15</f>
        <v>Perorangan (Non Wiraswasta)</v>
      </c>
      <c r="H288" s="307" t="str">
        <f>'Home Int'!$O$19</f>
        <v>Pasangan Bekerja dan memiliki penghasilan</v>
      </c>
      <c r="I288" s="308">
        <v>0</v>
      </c>
      <c r="J288" s="308">
        <v>0</v>
      </c>
      <c r="K288" s="308">
        <v>0</v>
      </c>
      <c r="L288" s="308">
        <v>0</v>
      </c>
      <c r="M288" s="308">
        <v>0</v>
      </c>
      <c r="N288" s="308">
        <v>0</v>
      </c>
      <c r="O288" s="308">
        <v>0</v>
      </c>
      <c r="P288" s="308">
        <v>0</v>
      </c>
      <c r="Q288" s="308">
        <v>0</v>
      </c>
      <c r="R288" s="308">
        <v>0</v>
      </c>
      <c r="S288" s="308">
        <v>0</v>
      </c>
      <c r="T288" s="308">
        <v>0</v>
      </c>
      <c r="U288" s="308">
        <v>0</v>
      </c>
      <c r="V288" s="308">
        <v>0</v>
      </c>
      <c r="W288" s="275">
        <f>ROWS($W$24:W288)</f>
        <v>265</v>
      </c>
      <c r="X288" s="308">
        <v>0</v>
      </c>
      <c r="Y288" s="308">
        <v>0</v>
      </c>
      <c r="Z288" s="308">
        <v>0</v>
      </c>
      <c r="AA288" s="308">
        <v>0</v>
      </c>
      <c r="AB288" s="308">
        <v>0</v>
      </c>
      <c r="AC288" s="308">
        <v>0</v>
      </c>
      <c r="AD288" s="308">
        <v>0</v>
      </c>
      <c r="AE288" s="308">
        <v>0</v>
      </c>
      <c r="AF288" s="308">
        <v>0</v>
      </c>
      <c r="AG288" s="308">
        <v>0</v>
      </c>
      <c r="AH288" s="308">
        <v>0</v>
      </c>
      <c r="AI288" s="308">
        <v>0</v>
      </c>
      <c r="AJ288" s="308">
        <v>0</v>
      </c>
      <c r="AK288" s="308">
        <v>0</v>
      </c>
    </row>
    <row r="289" spans="1:37" ht="17.100000000000001" customHeight="1">
      <c r="A289" s="275">
        <f>ROWS($A$24:A289)</f>
        <v>266</v>
      </c>
      <c r="B289" s="297" t="s">
        <v>8514</v>
      </c>
      <c r="G289" s="274" t="str">
        <f>'Home Int'!$O$15</f>
        <v>Perorangan (Non Wiraswasta)</v>
      </c>
      <c r="H289" s="307" t="str">
        <f>'Home Int'!$O$19</f>
        <v>Pasangan Bekerja dan memiliki penghasilan</v>
      </c>
      <c r="I289" s="308">
        <v>0</v>
      </c>
      <c r="J289" s="308">
        <v>0</v>
      </c>
      <c r="K289" s="308">
        <v>0</v>
      </c>
      <c r="L289" s="308">
        <v>0</v>
      </c>
      <c r="M289" s="308">
        <v>0</v>
      </c>
      <c r="N289" s="308">
        <v>0</v>
      </c>
      <c r="O289" s="308">
        <v>0</v>
      </c>
      <c r="P289" s="308">
        <v>0</v>
      </c>
      <c r="Q289" s="308">
        <v>0</v>
      </c>
      <c r="R289" s="308">
        <v>0</v>
      </c>
      <c r="S289" s="308">
        <v>0</v>
      </c>
      <c r="T289" s="308">
        <v>0</v>
      </c>
      <c r="U289" s="308">
        <v>0</v>
      </c>
      <c r="V289" s="308">
        <v>0</v>
      </c>
      <c r="W289" s="275">
        <f>ROWS($W$24:W289)</f>
        <v>266</v>
      </c>
      <c r="X289" s="308">
        <v>0</v>
      </c>
      <c r="Y289" s="308">
        <v>0</v>
      </c>
      <c r="Z289" s="308">
        <v>0</v>
      </c>
      <c r="AA289" s="308">
        <v>0</v>
      </c>
      <c r="AB289" s="308">
        <v>0</v>
      </c>
      <c r="AC289" s="308">
        <v>0</v>
      </c>
      <c r="AD289" s="308">
        <v>0</v>
      </c>
      <c r="AE289" s="308">
        <v>0</v>
      </c>
      <c r="AF289" s="308">
        <v>0</v>
      </c>
      <c r="AG289" s="308">
        <v>0</v>
      </c>
      <c r="AH289" s="308">
        <v>0</v>
      </c>
      <c r="AI289" s="308">
        <v>0</v>
      </c>
      <c r="AJ289" s="308">
        <v>0</v>
      </c>
      <c r="AK289" s="308">
        <v>0</v>
      </c>
    </row>
    <row r="290" spans="1:37" ht="17.100000000000001" customHeight="1">
      <c r="A290" s="275">
        <f>ROWS($A$24:A290)</f>
        <v>267</v>
      </c>
      <c r="B290" s="297" t="s">
        <v>8308</v>
      </c>
      <c r="G290" s="274" t="str">
        <f>'Home Int'!$O$15</f>
        <v>Perorangan (Non Wiraswasta)</v>
      </c>
      <c r="H290" s="307" t="str">
        <f>'Home Int'!$O$19</f>
        <v>Pasangan Bekerja dan memiliki penghasilan</v>
      </c>
      <c r="I290" s="308">
        <v>0</v>
      </c>
      <c r="J290" s="308">
        <v>0</v>
      </c>
      <c r="K290" s="308">
        <v>0</v>
      </c>
      <c r="L290" s="308">
        <v>0</v>
      </c>
      <c r="M290" s="308">
        <v>0</v>
      </c>
      <c r="N290" s="308">
        <v>0</v>
      </c>
      <c r="O290" s="308">
        <v>0</v>
      </c>
      <c r="P290" s="308">
        <v>0</v>
      </c>
      <c r="Q290" s="308">
        <v>0</v>
      </c>
      <c r="R290" s="308">
        <v>0</v>
      </c>
      <c r="S290" s="308">
        <v>0</v>
      </c>
      <c r="T290" s="308">
        <v>0</v>
      </c>
      <c r="U290" s="308">
        <v>0</v>
      </c>
      <c r="V290" s="308">
        <v>0</v>
      </c>
      <c r="W290" s="275">
        <f>ROWS($W$24:W290)</f>
        <v>267</v>
      </c>
      <c r="X290" s="308">
        <v>0</v>
      </c>
      <c r="Y290" s="308">
        <v>0</v>
      </c>
      <c r="Z290" s="308">
        <v>0</v>
      </c>
      <c r="AA290" s="308">
        <v>0</v>
      </c>
      <c r="AB290" s="308">
        <v>0</v>
      </c>
      <c r="AC290" s="308">
        <v>0</v>
      </c>
      <c r="AD290" s="308">
        <v>0</v>
      </c>
      <c r="AE290" s="308">
        <v>0</v>
      </c>
      <c r="AF290" s="308">
        <v>0</v>
      </c>
      <c r="AG290" s="308">
        <v>0</v>
      </c>
      <c r="AH290" s="308">
        <v>0</v>
      </c>
      <c r="AI290" s="308">
        <v>0</v>
      </c>
      <c r="AJ290" s="308">
        <v>0</v>
      </c>
      <c r="AK290" s="308">
        <v>0</v>
      </c>
    </row>
    <row r="291" spans="1:37" ht="17.100000000000001" customHeight="1">
      <c r="A291" s="275">
        <f>ROWS($A$24:A291)</f>
        <v>268</v>
      </c>
      <c r="B291" s="297" t="s">
        <v>8515</v>
      </c>
      <c r="G291" s="274" t="str">
        <f>'Home Int'!$O$15</f>
        <v>Perorangan (Non Wiraswasta)</v>
      </c>
      <c r="H291" s="307" t="str">
        <f>'Home Int'!$O$19</f>
        <v>Pasangan Bekerja dan memiliki penghasilan</v>
      </c>
      <c r="I291" s="308">
        <v>0</v>
      </c>
      <c r="J291" s="308">
        <v>0</v>
      </c>
      <c r="K291" s="308">
        <v>0</v>
      </c>
      <c r="L291" s="308">
        <v>0</v>
      </c>
      <c r="M291" s="308">
        <v>0</v>
      </c>
      <c r="N291" s="308">
        <v>0</v>
      </c>
      <c r="O291" s="308">
        <v>0</v>
      </c>
      <c r="P291" s="308">
        <v>0</v>
      </c>
      <c r="Q291" s="308">
        <v>0</v>
      </c>
      <c r="R291" s="308">
        <v>0</v>
      </c>
      <c r="S291" s="308">
        <v>0</v>
      </c>
      <c r="T291" s="308">
        <v>0</v>
      </c>
      <c r="U291" s="308">
        <v>0</v>
      </c>
      <c r="V291" s="308">
        <v>0</v>
      </c>
      <c r="W291" s="275">
        <f>ROWS($W$24:W291)</f>
        <v>268</v>
      </c>
      <c r="X291" s="308">
        <v>0</v>
      </c>
      <c r="Y291" s="308">
        <v>0</v>
      </c>
      <c r="Z291" s="308">
        <v>0</v>
      </c>
      <c r="AA291" s="308">
        <v>0</v>
      </c>
      <c r="AB291" s="308">
        <v>0</v>
      </c>
      <c r="AC291" s="308">
        <v>0</v>
      </c>
      <c r="AD291" s="308">
        <v>0</v>
      </c>
      <c r="AE291" s="308">
        <v>0</v>
      </c>
      <c r="AF291" s="308">
        <v>0</v>
      </c>
      <c r="AG291" s="308">
        <v>0</v>
      </c>
      <c r="AH291" s="308">
        <v>0</v>
      </c>
      <c r="AI291" s="308">
        <v>0</v>
      </c>
      <c r="AJ291" s="308">
        <v>0</v>
      </c>
      <c r="AK291" s="308">
        <v>0</v>
      </c>
    </row>
    <row r="292" spans="1:37" ht="17.100000000000001" customHeight="1">
      <c r="A292" s="275">
        <f>ROWS($A$24:A292)</f>
        <v>269</v>
      </c>
      <c r="B292" s="297" t="s">
        <v>8432</v>
      </c>
      <c r="G292" s="274" t="str">
        <f>'Home Int'!$O$15</f>
        <v>Perorangan (Non Wiraswasta)</v>
      </c>
      <c r="H292" s="307" t="str">
        <f>'Home Int'!$O$19</f>
        <v>Pasangan Bekerja dan memiliki penghasilan</v>
      </c>
      <c r="I292" s="308">
        <v>0</v>
      </c>
      <c r="J292" s="308">
        <v>0</v>
      </c>
      <c r="K292" s="308">
        <v>0</v>
      </c>
      <c r="L292" s="308">
        <v>0</v>
      </c>
      <c r="M292" s="308">
        <v>0</v>
      </c>
      <c r="N292" s="308">
        <v>0</v>
      </c>
      <c r="O292" s="308">
        <v>0</v>
      </c>
      <c r="P292" s="308">
        <v>0</v>
      </c>
      <c r="Q292" s="308">
        <v>0</v>
      </c>
      <c r="R292" s="308">
        <v>0</v>
      </c>
      <c r="S292" s="308">
        <v>0</v>
      </c>
      <c r="T292" s="308">
        <v>0</v>
      </c>
      <c r="U292" s="308">
        <v>0</v>
      </c>
      <c r="V292" s="308">
        <v>0</v>
      </c>
      <c r="W292" s="275">
        <f>ROWS($W$24:W292)</f>
        <v>269</v>
      </c>
      <c r="X292" s="308">
        <v>0</v>
      </c>
      <c r="Y292" s="308">
        <v>0</v>
      </c>
      <c r="Z292" s="308">
        <v>0</v>
      </c>
      <c r="AA292" s="308">
        <v>0</v>
      </c>
      <c r="AB292" s="308">
        <v>0</v>
      </c>
      <c r="AC292" s="308">
        <v>0</v>
      </c>
      <c r="AD292" s="308">
        <v>0</v>
      </c>
      <c r="AE292" s="308">
        <v>0</v>
      </c>
      <c r="AF292" s="308">
        <v>0</v>
      </c>
      <c r="AG292" s="308">
        <v>0</v>
      </c>
      <c r="AH292" s="308">
        <v>0</v>
      </c>
      <c r="AI292" s="308">
        <v>0</v>
      </c>
      <c r="AJ292" s="308">
        <v>0</v>
      </c>
      <c r="AK292" s="308">
        <v>0</v>
      </c>
    </row>
    <row r="293" spans="1:37" ht="17.100000000000001" customHeight="1">
      <c r="A293" s="275">
        <f>ROWS($A$24:A293)</f>
        <v>270</v>
      </c>
      <c r="B293" s="297" t="s">
        <v>8330</v>
      </c>
      <c r="G293" s="274" t="str">
        <f>'Home Int'!$O$15</f>
        <v>Perorangan (Non Wiraswasta)</v>
      </c>
      <c r="H293" s="307" t="str">
        <f>'Home Int'!$O$19</f>
        <v>Pasangan Bekerja dan memiliki penghasilan</v>
      </c>
      <c r="I293" s="308">
        <v>0</v>
      </c>
      <c r="J293" s="308">
        <v>0</v>
      </c>
      <c r="K293" s="308">
        <v>0</v>
      </c>
      <c r="L293" s="308">
        <v>0</v>
      </c>
      <c r="M293" s="308">
        <v>0</v>
      </c>
      <c r="N293" s="308">
        <v>0</v>
      </c>
      <c r="O293" s="308">
        <v>0</v>
      </c>
      <c r="P293" s="308">
        <v>0</v>
      </c>
      <c r="Q293" s="308">
        <v>0</v>
      </c>
      <c r="R293" s="308">
        <v>0</v>
      </c>
      <c r="S293" s="308">
        <v>0</v>
      </c>
      <c r="T293" s="308">
        <v>0</v>
      </c>
      <c r="U293" s="308">
        <v>0</v>
      </c>
      <c r="V293" s="308">
        <v>0</v>
      </c>
      <c r="W293" s="275">
        <f>ROWS($W$24:W293)</f>
        <v>270</v>
      </c>
      <c r="X293" s="308">
        <v>0</v>
      </c>
      <c r="Y293" s="308">
        <v>0</v>
      </c>
      <c r="Z293" s="308">
        <v>0</v>
      </c>
      <c r="AA293" s="308">
        <v>0</v>
      </c>
      <c r="AB293" s="308">
        <v>0</v>
      </c>
      <c r="AC293" s="308">
        <v>0</v>
      </c>
      <c r="AD293" s="308">
        <v>0</v>
      </c>
      <c r="AE293" s="308">
        <v>0</v>
      </c>
      <c r="AF293" s="308">
        <v>0</v>
      </c>
      <c r="AG293" s="308">
        <v>0</v>
      </c>
      <c r="AH293" s="308">
        <v>0</v>
      </c>
      <c r="AI293" s="308">
        <v>0</v>
      </c>
      <c r="AJ293" s="308">
        <v>0</v>
      </c>
      <c r="AK293" s="308">
        <v>0</v>
      </c>
    </row>
    <row r="294" spans="1:37" ht="17.100000000000001" customHeight="1">
      <c r="A294" s="275">
        <f>ROWS($A$24:A294)</f>
        <v>271</v>
      </c>
      <c r="B294" s="297" t="s">
        <v>8497</v>
      </c>
      <c r="G294" s="274" t="str">
        <f>'Home Int'!$O$15</f>
        <v>Perorangan (Non Wiraswasta)</v>
      </c>
      <c r="H294" s="307" t="str">
        <f>'Home Int'!$O$19</f>
        <v>Pasangan Bekerja dan memiliki penghasilan</v>
      </c>
      <c r="I294" s="308">
        <v>0</v>
      </c>
      <c r="J294" s="308">
        <v>0</v>
      </c>
      <c r="K294" s="308">
        <v>0</v>
      </c>
      <c r="L294" s="308">
        <v>0</v>
      </c>
      <c r="M294" s="308">
        <v>0</v>
      </c>
      <c r="N294" s="308">
        <v>0</v>
      </c>
      <c r="O294" s="308">
        <v>0</v>
      </c>
      <c r="P294" s="308">
        <v>0</v>
      </c>
      <c r="Q294" s="308">
        <v>0</v>
      </c>
      <c r="R294" s="308">
        <v>0</v>
      </c>
      <c r="S294" s="308">
        <v>0</v>
      </c>
      <c r="T294" s="308">
        <v>0</v>
      </c>
      <c r="U294" s="308">
        <v>0</v>
      </c>
      <c r="V294" s="308">
        <v>0</v>
      </c>
      <c r="W294" s="275">
        <f>ROWS($W$24:W294)</f>
        <v>271</v>
      </c>
      <c r="X294" s="308">
        <v>0</v>
      </c>
      <c r="Y294" s="308">
        <v>0</v>
      </c>
      <c r="Z294" s="308">
        <v>0</v>
      </c>
      <c r="AA294" s="308">
        <v>0</v>
      </c>
      <c r="AB294" s="308">
        <v>0</v>
      </c>
      <c r="AC294" s="308">
        <v>0</v>
      </c>
      <c r="AD294" s="308">
        <v>0</v>
      </c>
      <c r="AE294" s="308">
        <v>0</v>
      </c>
      <c r="AF294" s="308">
        <v>0</v>
      </c>
      <c r="AG294" s="308">
        <v>0</v>
      </c>
      <c r="AH294" s="308">
        <v>0</v>
      </c>
      <c r="AI294" s="308">
        <v>0</v>
      </c>
      <c r="AJ294" s="308">
        <v>0</v>
      </c>
      <c r="AK294" s="308">
        <v>0</v>
      </c>
    </row>
    <row r="295" spans="1:37" ht="17.100000000000001" customHeight="1">
      <c r="A295" s="275">
        <f>ROWS($A$24:A295)</f>
        <v>272</v>
      </c>
      <c r="B295" s="297" t="s">
        <v>8516</v>
      </c>
      <c r="G295" s="274" t="str">
        <f>'Home Int'!$O$15</f>
        <v>Perorangan (Non Wiraswasta)</v>
      </c>
      <c r="H295" s="307" t="str">
        <f>'Home Int'!$O$19</f>
        <v>Pasangan Bekerja dan memiliki penghasilan</v>
      </c>
      <c r="I295" s="308">
        <v>0</v>
      </c>
      <c r="J295" s="308">
        <v>0</v>
      </c>
      <c r="K295" s="308">
        <v>0</v>
      </c>
      <c r="L295" s="308">
        <v>0</v>
      </c>
      <c r="M295" s="308">
        <v>0</v>
      </c>
      <c r="N295" s="308">
        <v>0</v>
      </c>
      <c r="O295" s="308">
        <v>0</v>
      </c>
      <c r="P295" s="308">
        <v>0</v>
      </c>
      <c r="Q295" s="308">
        <v>0</v>
      </c>
      <c r="R295" s="308">
        <v>0</v>
      </c>
      <c r="S295" s="308">
        <v>0</v>
      </c>
      <c r="T295" s="308">
        <v>0</v>
      </c>
      <c r="U295" s="308">
        <v>0</v>
      </c>
      <c r="V295" s="308">
        <v>0</v>
      </c>
      <c r="W295" s="275">
        <f>ROWS($W$24:W295)</f>
        <v>272</v>
      </c>
      <c r="X295" s="308">
        <v>0</v>
      </c>
      <c r="Y295" s="308">
        <v>0</v>
      </c>
      <c r="Z295" s="308">
        <v>0</v>
      </c>
      <c r="AA295" s="308">
        <v>0</v>
      </c>
      <c r="AB295" s="308">
        <v>0</v>
      </c>
      <c r="AC295" s="308">
        <v>0</v>
      </c>
      <c r="AD295" s="308">
        <v>0</v>
      </c>
      <c r="AE295" s="308">
        <v>0</v>
      </c>
      <c r="AF295" s="308">
        <v>0</v>
      </c>
      <c r="AG295" s="308">
        <v>0</v>
      </c>
      <c r="AH295" s="308">
        <v>0</v>
      </c>
      <c r="AI295" s="308">
        <v>0</v>
      </c>
      <c r="AJ295" s="308">
        <v>0</v>
      </c>
      <c r="AK295" s="308">
        <v>0</v>
      </c>
    </row>
    <row r="296" spans="1:37" ht="17.100000000000001" customHeight="1">
      <c r="A296" s="275">
        <f>ROWS($A$24:A296)</f>
        <v>273</v>
      </c>
      <c r="B296" s="297" t="s">
        <v>8314</v>
      </c>
      <c r="G296" s="274" t="str">
        <f>'Home Int'!$O$15</f>
        <v>Perorangan (Non Wiraswasta)</v>
      </c>
      <c r="H296" s="307" t="str">
        <f>'Home Int'!$O$19</f>
        <v>Pasangan Bekerja dan memiliki penghasilan</v>
      </c>
      <c r="I296" s="308">
        <v>0</v>
      </c>
      <c r="J296" s="308">
        <v>0</v>
      </c>
      <c r="K296" s="308">
        <v>0</v>
      </c>
      <c r="L296" s="308">
        <v>0</v>
      </c>
      <c r="M296" s="308">
        <v>0</v>
      </c>
      <c r="N296" s="308">
        <v>0</v>
      </c>
      <c r="O296" s="308">
        <v>0</v>
      </c>
      <c r="P296" s="308">
        <v>0</v>
      </c>
      <c r="Q296" s="308">
        <v>0</v>
      </c>
      <c r="R296" s="308">
        <v>0</v>
      </c>
      <c r="S296" s="308">
        <v>0</v>
      </c>
      <c r="T296" s="308">
        <v>0</v>
      </c>
      <c r="U296" s="308">
        <v>0</v>
      </c>
      <c r="V296" s="308">
        <v>0</v>
      </c>
      <c r="W296" s="275">
        <f>ROWS($W$24:W296)</f>
        <v>273</v>
      </c>
      <c r="X296" s="308">
        <v>0</v>
      </c>
      <c r="Y296" s="308">
        <v>0</v>
      </c>
      <c r="Z296" s="308">
        <v>0</v>
      </c>
      <c r="AA296" s="308">
        <v>0</v>
      </c>
      <c r="AB296" s="308">
        <v>0</v>
      </c>
      <c r="AC296" s="308">
        <v>0</v>
      </c>
      <c r="AD296" s="308">
        <v>0</v>
      </c>
      <c r="AE296" s="308">
        <v>0</v>
      </c>
      <c r="AF296" s="308">
        <v>0</v>
      </c>
      <c r="AG296" s="308">
        <v>0</v>
      </c>
      <c r="AH296" s="308">
        <v>0</v>
      </c>
      <c r="AI296" s="308">
        <v>0</v>
      </c>
      <c r="AJ296" s="308">
        <v>0</v>
      </c>
      <c r="AK296" s="308">
        <v>0</v>
      </c>
    </row>
    <row r="297" spans="1:37" ht="17.100000000000001" customHeight="1">
      <c r="A297" s="275">
        <f>ROWS($A$24:A297)</f>
        <v>274</v>
      </c>
      <c r="B297" s="297" t="s">
        <v>8517</v>
      </c>
      <c r="G297" s="274" t="str">
        <f>'Home Int'!$O$15</f>
        <v>Perorangan (Non Wiraswasta)</v>
      </c>
      <c r="H297" s="307" t="str">
        <f>'Home Int'!$O$19</f>
        <v>Pasangan Bekerja dan memiliki penghasilan</v>
      </c>
      <c r="I297" s="308">
        <v>0</v>
      </c>
      <c r="J297" s="308">
        <v>0</v>
      </c>
      <c r="K297" s="308">
        <v>0</v>
      </c>
      <c r="L297" s="308">
        <v>0</v>
      </c>
      <c r="M297" s="308">
        <v>0</v>
      </c>
      <c r="N297" s="308">
        <v>0</v>
      </c>
      <c r="O297" s="308">
        <v>0</v>
      </c>
      <c r="P297" s="308">
        <v>0</v>
      </c>
      <c r="Q297" s="308">
        <v>0</v>
      </c>
      <c r="R297" s="308">
        <v>0</v>
      </c>
      <c r="S297" s="308">
        <v>0</v>
      </c>
      <c r="T297" s="308">
        <v>0</v>
      </c>
      <c r="U297" s="308">
        <v>0</v>
      </c>
      <c r="V297" s="308">
        <v>0</v>
      </c>
      <c r="W297" s="275">
        <f>ROWS($W$24:W297)</f>
        <v>274</v>
      </c>
      <c r="X297" s="308">
        <v>0</v>
      </c>
      <c r="Y297" s="308">
        <v>0</v>
      </c>
      <c r="Z297" s="308">
        <v>0</v>
      </c>
      <c r="AA297" s="308">
        <v>0</v>
      </c>
      <c r="AB297" s="308">
        <v>0</v>
      </c>
      <c r="AC297" s="308">
        <v>0</v>
      </c>
      <c r="AD297" s="308">
        <v>0</v>
      </c>
      <c r="AE297" s="308">
        <v>0</v>
      </c>
      <c r="AF297" s="308">
        <v>0</v>
      </c>
      <c r="AG297" s="308">
        <v>0</v>
      </c>
      <c r="AH297" s="308">
        <v>0</v>
      </c>
      <c r="AI297" s="308">
        <v>0</v>
      </c>
      <c r="AJ297" s="308">
        <v>0</v>
      </c>
      <c r="AK297" s="308">
        <v>0</v>
      </c>
    </row>
    <row r="298" spans="1:37" ht="17.100000000000001" customHeight="1">
      <c r="A298" s="275">
        <f>ROWS($A$24:A298)</f>
        <v>275</v>
      </c>
      <c r="B298" s="297" t="s">
        <v>8518</v>
      </c>
      <c r="G298" s="274" t="str">
        <f>'Home Int'!$O$15</f>
        <v>Perorangan (Non Wiraswasta)</v>
      </c>
      <c r="H298" s="307" t="str">
        <f>'Home Int'!$O$19</f>
        <v>Pasangan Bekerja dan memiliki penghasilan</v>
      </c>
      <c r="I298" s="308">
        <v>0</v>
      </c>
      <c r="J298" s="308">
        <v>0</v>
      </c>
      <c r="K298" s="308">
        <v>0</v>
      </c>
      <c r="L298" s="308">
        <v>0</v>
      </c>
      <c r="M298" s="308">
        <v>0</v>
      </c>
      <c r="N298" s="308">
        <v>0</v>
      </c>
      <c r="O298" s="308">
        <v>0</v>
      </c>
      <c r="P298" s="308">
        <v>0</v>
      </c>
      <c r="Q298" s="308">
        <v>0</v>
      </c>
      <c r="R298" s="308">
        <v>0</v>
      </c>
      <c r="S298" s="308">
        <v>0</v>
      </c>
      <c r="T298" s="308">
        <v>0</v>
      </c>
      <c r="U298" s="308">
        <v>0</v>
      </c>
      <c r="V298" s="308">
        <v>0</v>
      </c>
      <c r="W298" s="275">
        <f>ROWS($W$24:W298)</f>
        <v>275</v>
      </c>
      <c r="X298" s="308">
        <v>0</v>
      </c>
      <c r="Y298" s="308">
        <v>0</v>
      </c>
      <c r="Z298" s="308">
        <v>0</v>
      </c>
      <c r="AA298" s="308">
        <v>0</v>
      </c>
      <c r="AB298" s="308">
        <v>0</v>
      </c>
      <c r="AC298" s="308">
        <v>0</v>
      </c>
      <c r="AD298" s="308">
        <v>0</v>
      </c>
      <c r="AE298" s="308">
        <v>0</v>
      </c>
      <c r="AF298" s="308">
        <v>0</v>
      </c>
      <c r="AG298" s="308">
        <v>0</v>
      </c>
      <c r="AH298" s="308">
        <v>0</v>
      </c>
      <c r="AI298" s="308">
        <v>0</v>
      </c>
      <c r="AJ298" s="308">
        <v>0</v>
      </c>
      <c r="AK298" s="308">
        <v>0</v>
      </c>
    </row>
    <row r="299" spans="1:37" ht="17.100000000000001" customHeight="1">
      <c r="A299" s="275">
        <f>ROWS($A$24:A299)</f>
        <v>276</v>
      </c>
      <c r="B299" s="297" t="s">
        <v>8336</v>
      </c>
      <c r="G299" s="274" t="str">
        <f>'Home Int'!$O$15</f>
        <v>Perorangan (Non Wiraswasta)</v>
      </c>
      <c r="H299" s="307" t="str">
        <f>'Home Int'!$O$19</f>
        <v>Pasangan Bekerja dan memiliki penghasilan</v>
      </c>
      <c r="I299" s="308">
        <v>0</v>
      </c>
      <c r="J299" s="308">
        <v>0</v>
      </c>
      <c r="K299" s="308">
        <v>0</v>
      </c>
      <c r="L299" s="308">
        <v>0</v>
      </c>
      <c r="M299" s="308">
        <v>0</v>
      </c>
      <c r="N299" s="308">
        <v>0</v>
      </c>
      <c r="O299" s="308">
        <v>0</v>
      </c>
      <c r="P299" s="308">
        <v>0</v>
      </c>
      <c r="Q299" s="308">
        <v>0</v>
      </c>
      <c r="R299" s="308">
        <v>0</v>
      </c>
      <c r="S299" s="308">
        <v>0</v>
      </c>
      <c r="T299" s="308">
        <v>0</v>
      </c>
      <c r="U299" s="308">
        <v>0</v>
      </c>
      <c r="V299" s="308">
        <v>0</v>
      </c>
      <c r="W299" s="275">
        <f>ROWS($W$24:W299)</f>
        <v>276</v>
      </c>
      <c r="X299" s="308">
        <v>0</v>
      </c>
      <c r="Y299" s="308">
        <v>0</v>
      </c>
      <c r="Z299" s="308">
        <v>0</v>
      </c>
      <c r="AA299" s="308">
        <v>0</v>
      </c>
      <c r="AB299" s="308">
        <v>0</v>
      </c>
      <c r="AC299" s="308">
        <v>0</v>
      </c>
      <c r="AD299" s="308">
        <v>0</v>
      </c>
      <c r="AE299" s="308">
        <v>0</v>
      </c>
      <c r="AF299" s="308">
        <v>0</v>
      </c>
      <c r="AG299" s="308">
        <v>0</v>
      </c>
      <c r="AH299" s="308">
        <v>0</v>
      </c>
      <c r="AI299" s="308">
        <v>0</v>
      </c>
      <c r="AJ299" s="308">
        <v>0</v>
      </c>
      <c r="AK299" s="308">
        <v>0</v>
      </c>
    </row>
    <row r="300" spans="1:37" ht="17.100000000000001" customHeight="1">
      <c r="A300" s="275">
        <f>ROWS($A$24:A300)</f>
        <v>277</v>
      </c>
      <c r="B300" s="297" t="s">
        <v>8486</v>
      </c>
      <c r="G300" s="274" t="str">
        <f>'Home Int'!$O$15</f>
        <v>Perorangan (Non Wiraswasta)</v>
      </c>
      <c r="H300" s="307" t="str">
        <f>'Home Int'!$O$19</f>
        <v>Pasangan Bekerja dan memiliki penghasilan</v>
      </c>
      <c r="I300" s="308">
        <v>0</v>
      </c>
      <c r="J300" s="308">
        <v>0</v>
      </c>
      <c r="K300" s="308">
        <v>0</v>
      </c>
      <c r="L300" s="308">
        <v>0</v>
      </c>
      <c r="M300" s="308">
        <v>0</v>
      </c>
      <c r="N300" s="308">
        <v>0</v>
      </c>
      <c r="O300" s="308">
        <v>0</v>
      </c>
      <c r="P300" s="308">
        <v>0</v>
      </c>
      <c r="Q300" s="308">
        <v>0</v>
      </c>
      <c r="R300" s="308">
        <v>0</v>
      </c>
      <c r="S300" s="308">
        <v>0</v>
      </c>
      <c r="T300" s="308">
        <v>0</v>
      </c>
      <c r="U300" s="308">
        <v>0</v>
      </c>
      <c r="V300" s="308">
        <v>0</v>
      </c>
      <c r="W300" s="275">
        <f>ROWS($W$24:W300)</f>
        <v>277</v>
      </c>
      <c r="X300" s="308">
        <v>0</v>
      </c>
      <c r="Y300" s="308">
        <v>0</v>
      </c>
      <c r="Z300" s="308">
        <v>0</v>
      </c>
      <c r="AA300" s="308">
        <v>0</v>
      </c>
      <c r="AB300" s="308">
        <v>0</v>
      </c>
      <c r="AC300" s="308">
        <v>0</v>
      </c>
      <c r="AD300" s="308">
        <v>0</v>
      </c>
      <c r="AE300" s="308">
        <v>0</v>
      </c>
      <c r="AF300" s="308">
        <v>0</v>
      </c>
      <c r="AG300" s="308">
        <v>0</v>
      </c>
      <c r="AH300" s="308">
        <v>0</v>
      </c>
      <c r="AI300" s="308">
        <v>0</v>
      </c>
      <c r="AJ300" s="308">
        <v>0</v>
      </c>
      <c r="AK300" s="308">
        <v>0</v>
      </c>
    </row>
    <row r="301" spans="1:37" ht="17.100000000000001" customHeight="1">
      <c r="A301" s="275">
        <f>ROWS($A$24:A301)</f>
        <v>278</v>
      </c>
      <c r="B301" s="297" t="s">
        <v>8519</v>
      </c>
      <c r="G301" s="274" t="str">
        <f>'Home Int'!$O$15</f>
        <v>Perorangan (Non Wiraswasta)</v>
      </c>
      <c r="H301" s="307" t="str">
        <f>'Home Int'!$O$19</f>
        <v>Pasangan Bekerja dan memiliki penghasilan</v>
      </c>
      <c r="I301" s="308">
        <v>0</v>
      </c>
      <c r="J301" s="308">
        <v>0</v>
      </c>
      <c r="K301" s="308">
        <v>0</v>
      </c>
      <c r="L301" s="308">
        <v>0</v>
      </c>
      <c r="M301" s="308">
        <v>0</v>
      </c>
      <c r="N301" s="308">
        <v>0</v>
      </c>
      <c r="O301" s="308">
        <v>0</v>
      </c>
      <c r="P301" s="308">
        <v>0</v>
      </c>
      <c r="Q301" s="308">
        <v>0</v>
      </c>
      <c r="R301" s="308">
        <v>0</v>
      </c>
      <c r="S301" s="308">
        <v>0</v>
      </c>
      <c r="T301" s="308">
        <v>0</v>
      </c>
      <c r="U301" s="308">
        <v>0</v>
      </c>
      <c r="V301" s="308">
        <v>0</v>
      </c>
      <c r="W301" s="275">
        <f>ROWS($W$24:W301)</f>
        <v>278</v>
      </c>
      <c r="X301" s="308">
        <v>0</v>
      </c>
      <c r="Y301" s="308">
        <v>0</v>
      </c>
      <c r="Z301" s="308">
        <v>0</v>
      </c>
      <c r="AA301" s="308">
        <v>0</v>
      </c>
      <c r="AB301" s="308">
        <v>0</v>
      </c>
      <c r="AC301" s="308">
        <v>0</v>
      </c>
      <c r="AD301" s="308">
        <v>0</v>
      </c>
      <c r="AE301" s="308">
        <v>0</v>
      </c>
      <c r="AF301" s="308">
        <v>0</v>
      </c>
      <c r="AG301" s="308">
        <v>0</v>
      </c>
      <c r="AH301" s="308">
        <v>0</v>
      </c>
      <c r="AI301" s="308">
        <v>0</v>
      </c>
      <c r="AJ301" s="308">
        <v>0</v>
      </c>
      <c r="AK301" s="308">
        <v>0</v>
      </c>
    </row>
    <row r="302" spans="1:37" ht="17.100000000000001" customHeight="1">
      <c r="A302" s="275">
        <f>ROWS($A$24:A302)</f>
        <v>279</v>
      </c>
      <c r="B302" s="297" t="s">
        <v>8320</v>
      </c>
      <c r="G302" s="274" t="str">
        <f>'Home Int'!$O$15</f>
        <v>Perorangan (Non Wiraswasta)</v>
      </c>
      <c r="H302" s="307" t="str">
        <f>'Home Int'!$O$19</f>
        <v>Pasangan Bekerja dan memiliki penghasilan</v>
      </c>
      <c r="I302" s="308">
        <v>0</v>
      </c>
      <c r="J302" s="308">
        <v>0</v>
      </c>
      <c r="K302" s="308">
        <v>0</v>
      </c>
      <c r="L302" s="308">
        <v>0</v>
      </c>
      <c r="M302" s="308">
        <v>0</v>
      </c>
      <c r="N302" s="308">
        <v>0</v>
      </c>
      <c r="O302" s="308">
        <v>0</v>
      </c>
      <c r="P302" s="308">
        <v>0</v>
      </c>
      <c r="Q302" s="308">
        <v>0</v>
      </c>
      <c r="R302" s="308">
        <v>0</v>
      </c>
      <c r="S302" s="308">
        <v>0</v>
      </c>
      <c r="T302" s="308">
        <v>0</v>
      </c>
      <c r="U302" s="308">
        <v>0</v>
      </c>
      <c r="V302" s="308">
        <v>0</v>
      </c>
      <c r="W302" s="275">
        <f>ROWS($W$24:W302)</f>
        <v>279</v>
      </c>
      <c r="X302" s="308">
        <v>0</v>
      </c>
      <c r="Y302" s="308">
        <v>0</v>
      </c>
      <c r="Z302" s="308">
        <v>0</v>
      </c>
      <c r="AA302" s="308">
        <v>0</v>
      </c>
      <c r="AB302" s="308">
        <v>0</v>
      </c>
      <c r="AC302" s="308">
        <v>0</v>
      </c>
      <c r="AD302" s="308">
        <v>0</v>
      </c>
      <c r="AE302" s="308">
        <v>0</v>
      </c>
      <c r="AF302" s="308">
        <v>0</v>
      </c>
      <c r="AG302" s="308">
        <v>0</v>
      </c>
      <c r="AH302" s="308">
        <v>0</v>
      </c>
      <c r="AI302" s="308">
        <v>0</v>
      </c>
      <c r="AJ302" s="308">
        <v>0</v>
      </c>
      <c r="AK302" s="308">
        <v>0</v>
      </c>
    </row>
    <row r="303" spans="1:37" ht="17.100000000000001" customHeight="1">
      <c r="A303" s="275">
        <f>ROWS($A$24:A303)</f>
        <v>280</v>
      </c>
      <c r="B303" s="297" t="s">
        <v>8520</v>
      </c>
      <c r="G303" s="274" t="str">
        <f>'Home Int'!$O$15</f>
        <v>Perorangan (Non Wiraswasta)</v>
      </c>
      <c r="H303" s="307" t="str">
        <f>'Home Int'!$O$19</f>
        <v>Pasangan Bekerja dan memiliki penghasilan</v>
      </c>
      <c r="I303" s="308">
        <v>0</v>
      </c>
      <c r="J303" s="308">
        <v>0</v>
      </c>
      <c r="K303" s="308">
        <v>0</v>
      </c>
      <c r="L303" s="308">
        <v>0</v>
      </c>
      <c r="M303" s="308">
        <v>0</v>
      </c>
      <c r="N303" s="308">
        <v>0</v>
      </c>
      <c r="O303" s="308">
        <v>0</v>
      </c>
      <c r="P303" s="308">
        <v>0</v>
      </c>
      <c r="Q303" s="308">
        <v>0</v>
      </c>
      <c r="R303" s="308">
        <v>0</v>
      </c>
      <c r="S303" s="308">
        <v>0</v>
      </c>
      <c r="T303" s="308">
        <v>0</v>
      </c>
      <c r="U303" s="308">
        <v>0</v>
      </c>
      <c r="V303" s="308">
        <v>0</v>
      </c>
      <c r="W303" s="275">
        <f>ROWS($W$24:W303)</f>
        <v>280</v>
      </c>
      <c r="X303" s="308">
        <v>0</v>
      </c>
      <c r="Y303" s="308">
        <v>0</v>
      </c>
      <c r="Z303" s="308">
        <v>0</v>
      </c>
      <c r="AA303" s="308">
        <v>0</v>
      </c>
      <c r="AB303" s="308">
        <v>0</v>
      </c>
      <c r="AC303" s="308">
        <v>0</v>
      </c>
      <c r="AD303" s="308">
        <v>0</v>
      </c>
      <c r="AE303" s="308">
        <v>0</v>
      </c>
      <c r="AF303" s="308">
        <v>0</v>
      </c>
      <c r="AG303" s="308">
        <v>0</v>
      </c>
      <c r="AH303" s="308">
        <v>0</v>
      </c>
      <c r="AI303" s="308">
        <v>0</v>
      </c>
      <c r="AJ303" s="308">
        <v>0</v>
      </c>
      <c r="AK303" s="308">
        <v>0</v>
      </c>
    </row>
    <row r="304" spans="1:37" ht="17.100000000000001" customHeight="1">
      <c r="A304" s="275">
        <f>ROWS($A$24:A304)</f>
        <v>281</v>
      </c>
      <c r="B304" s="297" t="s">
        <v>8521</v>
      </c>
      <c r="G304" s="274" t="str">
        <f>'Home Int'!$O$15</f>
        <v>Perorangan (Non Wiraswasta)</v>
      </c>
      <c r="H304" s="307" t="str">
        <f>'Home Int'!$O$19</f>
        <v>Pasangan Bekerja dan memiliki penghasilan</v>
      </c>
      <c r="I304" s="308">
        <v>0</v>
      </c>
      <c r="J304" s="308">
        <v>0</v>
      </c>
      <c r="K304" s="308">
        <v>0</v>
      </c>
      <c r="L304" s="308">
        <v>0</v>
      </c>
      <c r="M304" s="308">
        <v>0</v>
      </c>
      <c r="N304" s="308">
        <v>0</v>
      </c>
      <c r="O304" s="308">
        <v>0</v>
      </c>
      <c r="P304" s="308">
        <v>0</v>
      </c>
      <c r="Q304" s="308">
        <v>0</v>
      </c>
      <c r="R304" s="308">
        <v>0</v>
      </c>
      <c r="S304" s="308">
        <v>0</v>
      </c>
      <c r="T304" s="308">
        <v>0</v>
      </c>
      <c r="U304" s="308">
        <v>0</v>
      </c>
      <c r="V304" s="308">
        <v>0</v>
      </c>
      <c r="W304" s="275">
        <f>ROWS($W$24:W304)</f>
        <v>281</v>
      </c>
      <c r="X304" s="308">
        <v>0</v>
      </c>
      <c r="Y304" s="308">
        <v>0</v>
      </c>
      <c r="Z304" s="308">
        <v>0</v>
      </c>
      <c r="AA304" s="308">
        <v>0</v>
      </c>
      <c r="AB304" s="308">
        <v>0</v>
      </c>
      <c r="AC304" s="308">
        <v>0</v>
      </c>
      <c r="AD304" s="308">
        <v>0</v>
      </c>
      <c r="AE304" s="308">
        <v>0</v>
      </c>
      <c r="AF304" s="308">
        <v>0</v>
      </c>
      <c r="AG304" s="308">
        <v>0</v>
      </c>
      <c r="AH304" s="308">
        <v>0</v>
      </c>
      <c r="AI304" s="308">
        <v>0</v>
      </c>
      <c r="AJ304" s="308">
        <v>0</v>
      </c>
      <c r="AK304" s="308">
        <v>0</v>
      </c>
    </row>
    <row r="305" spans="1:37" ht="17.100000000000001" customHeight="1">
      <c r="A305" s="275">
        <f>ROWS($A$24:A305)</f>
        <v>282</v>
      </c>
      <c r="B305" s="297" t="s">
        <v>8342</v>
      </c>
      <c r="G305" s="274" t="str">
        <f>'Home Int'!$O$15</f>
        <v>Perorangan (Non Wiraswasta)</v>
      </c>
      <c r="H305" s="307" t="str">
        <f>'Home Int'!$O$19</f>
        <v>Pasangan Bekerja dan memiliki penghasilan</v>
      </c>
      <c r="I305" s="308">
        <v>0</v>
      </c>
      <c r="J305" s="308">
        <v>0</v>
      </c>
      <c r="K305" s="308">
        <v>0</v>
      </c>
      <c r="L305" s="308">
        <v>0</v>
      </c>
      <c r="M305" s="308">
        <v>0</v>
      </c>
      <c r="N305" s="308">
        <v>0</v>
      </c>
      <c r="O305" s="308">
        <v>0</v>
      </c>
      <c r="P305" s="308">
        <v>0</v>
      </c>
      <c r="Q305" s="308">
        <v>0</v>
      </c>
      <c r="R305" s="308">
        <v>0</v>
      </c>
      <c r="S305" s="308">
        <v>0</v>
      </c>
      <c r="T305" s="308">
        <v>0</v>
      </c>
      <c r="U305" s="308">
        <v>0</v>
      </c>
      <c r="V305" s="308">
        <v>0</v>
      </c>
      <c r="W305" s="275">
        <f>ROWS($W$24:W305)</f>
        <v>282</v>
      </c>
      <c r="X305" s="308">
        <v>0</v>
      </c>
      <c r="Y305" s="308">
        <v>0</v>
      </c>
      <c r="Z305" s="308">
        <v>0</v>
      </c>
      <c r="AA305" s="308">
        <v>0</v>
      </c>
      <c r="AB305" s="308">
        <v>0</v>
      </c>
      <c r="AC305" s="308">
        <v>0</v>
      </c>
      <c r="AD305" s="308">
        <v>0</v>
      </c>
      <c r="AE305" s="308">
        <v>0</v>
      </c>
      <c r="AF305" s="308">
        <v>0</v>
      </c>
      <c r="AG305" s="308">
        <v>0</v>
      </c>
      <c r="AH305" s="308">
        <v>0</v>
      </c>
      <c r="AI305" s="308">
        <v>0</v>
      </c>
      <c r="AJ305" s="308">
        <v>0</v>
      </c>
      <c r="AK305" s="308">
        <v>0</v>
      </c>
    </row>
    <row r="306" spans="1:37" ht="17.100000000000001" customHeight="1">
      <c r="A306" s="275">
        <f>ROWS($A$24:A306)</f>
        <v>283</v>
      </c>
      <c r="B306" s="297" t="s">
        <v>8522</v>
      </c>
      <c r="G306" s="274" t="str">
        <f>'Home Int'!$O$15</f>
        <v>Perorangan (Non Wiraswasta)</v>
      </c>
      <c r="H306" s="307" t="str">
        <f>'Home Int'!$O$19</f>
        <v>Pasangan Bekerja dan memiliki penghasilan</v>
      </c>
      <c r="I306" s="308">
        <v>0</v>
      </c>
      <c r="J306" s="308">
        <v>0</v>
      </c>
      <c r="K306" s="308">
        <v>0</v>
      </c>
      <c r="L306" s="308">
        <v>0</v>
      </c>
      <c r="M306" s="308">
        <v>0</v>
      </c>
      <c r="N306" s="308">
        <v>0</v>
      </c>
      <c r="O306" s="308">
        <v>0</v>
      </c>
      <c r="P306" s="308">
        <v>0</v>
      </c>
      <c r="Q306" s="308">
        <v>0</v>
      </c>
      <c r="R306" s="308">
        <v>0</v>
      </c>
      <c r="S306" s="308">
        <v>0</v>
      </c>
      <c r="T306" s="308">
        <v>0</v>
      </c>
      <c r="U306" s="308">
        <v>0</v>
      </c>
      <c r="V306" s="308">
        <v>0</v>
      </c>
      <c r="W306" s="275">
        <f>ROWS($W$24:W306)</f>
        <v>283</v>
      </c>
      <c r="X306" s="308">
        <v>0</v>
      </c>
      <c r="Y306" s="308">
        <v>0</v>
      </c>
      <c r="Z306" s="308">
        <v>0</v>
      </c>
      <c r="AA306" s="308">
        <v>0</v>
      </c>
      <c r="AB306" s="308">
        <v>0</v>
      </c>
      <c r="AC306" s="308">
        <v>0</v>
      </c>
      <c r="AD306" s="308">
        <v>0</v>
      </c>
      <c r="AE306" s="308">
        <v>0</v>
      </c>
      <c r="AF306" s="308">
        <v>0</v>
      </c>
      <c r="AG306" s="308">
        <v>0</v>
      </c>
      <c r="AH306" s="308">
        <v>0</v>
      </c>
      <c r="AI306" s="308">
        <v>0</v>
      </c>
      <c r="AJ306" s="308">
        <v>0</v>
      </c>
      <c r="AK306" s="308">
        <v>0</v>
      </c>
    </row>
    <row r="307" spans="1:37" ht="17.100000000000001" customHeight="1">
      <c r="A307" s="275">
        <f>ROWS($A$24:A307)</f>
        <v>284</v>
      </c>
      <c r="B307" s="297" t="s">
        <v>8523</v>
      </c>
      <c r="G307" s="274" t="str">
        <f>'Home Int'!$O$15</f>
        <v>Perorangan (Non Wiraswasta)</v>
      </c>
      <c r="H307" s="307" t="str">
        <f>'Home Int'!$O$19</f>
        <v>Pasangan Bekerja dan memiliki penghasilan</v>
      </c>
      <c r="I307" s="308">
        <v>0</v>
      </c>
      <c r="J307" s="308">
        <v>0</v>
      </c>
      <c r="K307" s="308">
        <v>0</v>
      </c>
      <c r="L307" s="308">
        <v>0</v>
      </c>
      <c r="M307" s="308">
        <v>0</v>
      </c>
      <c r="N307" s="308">
        <v>0</v>
      </c>
      <c r="O307" s="308">
        <v>0</v>
      </c>
      <c r="P307" s="308">
        <v>0</v>
      </c>
      <c r="Q307" s="308">
        <v>0</v>
      </c>
      <c r="R307" s="308">
        <v>0</v>
      </c>
      <c r="S307" s="308">
        <v>0</v>
      </c>
      <c r="T307" s="308">
        <v>0</v>
      </c>
      <c r="U307" s="308">
        <v>0</v>
      </c>
      <c r="V307" s="308">
        <v>0</v>
      </c>
      <c r="W307" s="275">
        <f>ROWS($W$24:W307)</f>
        <v>284</v>
      </c>
      <c r="X307" s="308">
        <v>0</v>
      </c>
      <c r="Y307" s="308">
        <v>0</v>
      </c>
      <c r="Z307" s="308">
        <v>0</v>
      </c>
      <c r="AA307" s="308">
        <v>0</v>
      </c>
      <c r="AB307" s="308">
        <v>0</v>
      </c>
      <c r="AC307" s="308">
        <v>0</v>
      </c>
      <c r="AD307" s="308">
        <v>0</v>
      </c>
      <c r="AE307" s="308">
        <v>0</v>
      </c>
      <c r="AF307" s="308">
        <v>0</v>
      </c>
      <c r="AG307" s="308">
        <v>0</v>
      </c>
      <c r="AH307" s="308">
        <v>0</v>
      </c>
      <c r="AI307" s="308">
        <v>0</v>
      </c>
      <c r="AJ307" s="308">
        <v>0</v>
      </c>
      <c r="AK307" s="308">
        <v>0</v>
      </c>
    </row>
    <row r="308" spans="1:37" ht="17.100000000000001" customHeight="1">
      <c r="A308" s="275">
        <f>ROWS($A$24:A308)</f>
        <v>285</v>
      </c>
      <c r="B308" s="297" t="s">
        <v>8326</v>
      </c>
      <c r="G308" s="274" t="str">
        <f>'Home Int'!$O$15</f>
        <v>Perorangan (Non Wiraswasta)</v>
      </c>
      <c r="H308" s="307" t="str">
        <f>'Home Int'!$O$19</f>
        <v>Pasangan Bekerja dan memiliki penghasilan</v>
      </c>
      <c r="I308" s="308">
        <v>0</v>
      </c>
      <c r="J308" s="308">
        <v>0</v>
      </c>
      <c r="K308" s="308">
        <v>0</v>
      </c>
      <c r="L308" s="308">
        <v>0</v>
      </c>
      <c r="M308" s="308">
        <v>0</v>
      </c>
      <c r="N308" s="308">
        <v>0</v>
      </c>
      <c r="O308" s="308">
        <v>0</v>
      </c>
      <c r="P308" s="308">
        <v>0</v>
      </c>
      <c r="Q308" s="308">
        <v>0</v>
      </c>
      <c r="R308" s="308">
        <v>0</v>
      </c>
      <c r="S308" s="308">
        <v>0</v>
      </c>
      <c r="T308" s="308">
        <v>0</v>
      </c>
      <c r="U308" s="308">
        <v>0</v>
      </c>
      <c r="V308" s="308">
        <v>0</v>
      </c>
      <c r="W308" s="275">
        <f>ROWS($W$24:W308)</f>
        <v>285</v>
      </c>
      <c r="X308" s="308">
        <v>0</v>
      </c>
      <c r="Y308" s="308">
        <v>0</v>
      </c>
      <c r="Z308" s="308">
        <v>0</v>
      </c>
      <c r="AA308" s="308">
        <v>0</v>
      </c>
      <c r="AB308" s="308">
        <v>0</v>
      </c>
      <c r="AC308" s="308">
        <v>0</v>
      </c>
      <c r="AD308" s="308">
        <v>0</v>
      </c>
      <c r="AE308" s="308">
        <v>0</v>
      </c>
      <c r="AF308" s="308">
        <v>0</v>
      </c>
      <c r="AG308" s="308">
        <v>0</v>
      </c>
      <c r="AH308" s="308">
        <v>0</v>
      </c>
      <c r="AI308" s="308">
        <v>0</v>
      </c>
      <c r="AJ308" s="308">
        <v>0</v>
      </c>
      <c r="AK308" s="308">
        <v>0</v>
      </c>
    </row>
    <row r="309" spans="1:37" ht="17.100000000000001" customHeight="1">
      <c r="A309" s="275">
        <f>ROWS($A$24:A309)</f>
        <v>286</v>
      </c>
      <c r="B309" s="297" t="s">
        <v>8524</v>
      </c>
      <c r="G309" s="274" t="str">
        <f>'Home Int'!$O$15</f>
        <v>Perorangan (Non Wiraswasta)</v>
      </c>
      <c r="H309" s="307" t="str">
        <f>'Home Int'!$O$19</f>
        <v>Pasangan Bekerja dan memiliki penghasilan</v>
      </c>
      <c r="I309" s="308">
        <v>0</v>
      </c>
      <c r="J309" s="308">
        <v>0</v>
      </c>
      <c r="K309" s="308">
        <v>0</v>
      </c>
      <c r="L309" s="308">
        <v>0</v>
      </c>
      <c r="M309" s="308">
        <v>0</v>
      </c>
      <c r="N309" s="308">
        <v>0</v>
      </c>
      <c r="O309" s="308">
        <v>0</v>
      </c>
      <c r="P309" s="308">
        <v>0</v>
      </c>
      <c r="Q309" s="308">
        <v>0</v>
      </c>
      <c r="R309" s="308">
        <v>0</v>
      </c>
      <c r="S309" s="308">
        <v>0</v>
      </c>
      <c r="T309" s="308">
        <v>0</v>
      </c>
      <c r="U309" s="308">
        <v>0</v>
      </c>
      <c r="V309" s="308">
        <v>0</v>
      </c>
      <c r="W309" s="275">
        <f>ROWS($W$24:W309)</f>
        <v>286</v>
      </c>
      <c r="X309" s="308">
        <v>0</v>
      </c>
      <c r="Y309" s="308">
        <v>0</v>
      </c>
      <c r="Z309" s="308">
        <v>0</v>
      </c>
      <c r="AA309" s="308">
        <v>0</v>
      </c>
      <c r="AB309" s="308">
        <v>0</v>
      </c>
      <c r="AC309" s="308">
        <v>0</v>
      </c>
      <c r="AD309" s="308">
        <v>0</v>
      </c>
      <c r="AE309" s="308">
        <v>0</v>
      </c>
      <c r="AF309" s="308">
        <v>0</v>
      </c>
      <c r="AG309" s="308">
        <v>0</v>
      </c>
      <c r="AH309" s="308">
        <v>0</v>
      </c>
      <c r="AI309" s="308">
        <v>0</v>
      </c>
      <c r="AJ309" s="308">
        <v>0</v>
      </c>
      <c r="AK309" s="308">
        <v>0</v>
      </c>
    </row>
    <row r="310" spans="1:37" ht="17.100000000000001" customHeight="1">
      <c r="A310" s="275">
        <f>ROWS($A$24:A310)</f>
        <v>287</v>
      </c>
      <c r="B310" s="297" t="s">
        <v>8438</v>
      </c>
      <c r="G310" s="274" t="str">
        <f>'Home Int'!$O$15</f>
        <v>Perorangan (Non Wiraswasta)</v>
      </c>
      <c r="H310" s="307" t="str">
        <f>'Home Int'!$O$19</f>
        <v>Pasangan Bekerja dan memiliki penghasilan</v>
      </c>
      <c r="I310" s="308">
        <v>0</v>
      </c>
      <c r="J310" s="308">
        <v>0</v>
      </c>
      <c r="K310" s="308">
        <v>0</v>
      </c>
      <c r="L310" s="308">
        <v>0</v>
      </c>
      <c r="M310" s="308">
        <v>0</v>
      </c>
      <c r="N310" s="308">
        <v>0</v>
      </c>
      <c r="O310" s="308">
        <v>0</v>
      </c>
      <c r="P310" s="308">
        <v>0</v>
      </c>
      <c r="Q310" s="308">
        <v>0</v>
      </c>
      <c r="R310" s="308">
        <v>0</v>
      </c>
      <c r="S310" s="308">
        <v>0</v>
      </c>
      <c r="T310" s="308">
        <v>0</v>
      </c>
      <c r="U310" s="308">
        <v>0</v>
      </c>
      <c r="V310" s="308">
        <v>0</v>
      </c>
      <c r="W310" s="275">
        <f>ROWS($W$24:W310)</f>
        <v>287</v>
      </c>
      <c r="X310" s="308">
        <v>0</v>
      </c>
      <c r="Y310" s="308">
        <v>0</v>
      </c>
      <c r="Z310" s="308">
        <v>0</v>
      </c>
      <c r="AA310" s="308">
        <v>0</v>
      </c>
      <c r="AB310" s="308">
        <v>0</v>
      </c>
      <c r="AC310" s="308">
        <v>0</v>
      </c>
      <c r="AD310" s="308">
        <v>0</v>
      </c>
      <c r="AE310" s="308">
        <v>0</v>
      </c>
      <c r="AF310" s="308">
        <v>0</v>
      </c>
      <c r="AG310" s="308">
        <v>0</v>
      </c>
      <c r="AH310" s="308">
        <v>0</v>
      </c>
      <c r="AI310" s="308">
        <v>0</v>
      </c>
      <c r="AJ310" s="308">
        <v>0</v>
      </c>
      <c r="AK310" s="308">
        <v>0</v>
      </c>
    </row>
    <row r="311" spans="1:37" ht="17.100000000000001" customHeight="1">
      <c r="A311" s="275">
        <f>ROWS($A$24:A311)</f>
        <v>288</v>
      </c>
      <c r="B311" s="297" t="s">
        <v>8525</v>
      </c>
      <c r="G311" s="274" t="str">
        <f>'Home Int'!$O$15</f>
        <v>Perorangan (Non Wiraswasta)</v>
      </c>
      <c r="H311" s="307" t="str">
        <f>'Home Int'!$O$19</f>
        <v>Pasangan Bekerja dan memiliki penghasilan</v>
      </c>
      <c r="I311" s="308">
        <v>0</v>
      </c>
      <c r="J311" s="308">
        <v>0</v>
      </c>
      <c r="K311" s="308">
        <v>0</v>
      </c>
      <c r="L311" s="308">
        <v>0</v>
      </c>
      <c r="M311" s="308">
        <v>0</v>
      </c>
      <c r="N311" s="308">
        <v>0</v>
      </c>
      <c r="O311" s="308">
        <v>0</v>
      </c>
      <c r="P311" s="308">
        <v>0</v>
      </c>
      <c r="Q311" s="308">
        <v>0</v>
      </c>
      <c r="R311" s="308">
        <v>0</v>
      </c>
      <c r="S311" s="308">
        <v>0</v>
      </c>
      <c r="T311" s="308">
        <v>0</v>
      </c>
      <c r="U311" s="308">
        <v>0</v>
      </c>
      <c r="V311" s="308">
        <v>0</v>
      </c>
      <c r="W311" s="275">
        <f>ROWS($W$24:W311)</f>
        <v>288</v>
      </c>
      <c r="X311" s="308">
        <v>0</v>
      </c>
      <c r="Y311" s="308">
        <v>0</v>
      </c>
      <c r="Z311" s="308">
        <v>0</v>
      </c>
      <c r="AA311" s="308">
        <v>0</v>
      </c>
      <c r="AB311" s="308">
        <v>0</v>
      </c>
      <c r="AC311" s="308">
        <v>0</v>
      </c>
      <c r="AD311" s="308">
        <v>0</v>
      </c>
      <c r="AE311" s="308">
        <v>0</v>
      </c>
      <c r="AF311" s="308">
        <v>0</v>
      </c>
      <c r="AG311" s="308">
        <v>0</v>
      </c>
      <c r="AH311" s="308">
        <v>0</v>
      </c>
      <c r="AI311" s="308">
        <v>0</v>
      </c>
      <c r="AJ311" s="308">
        <v>0</v>
      </c>
      <c r="AK311" s="308">
        <v>0</v>
      </c>
    </row>
    <row r="312" spans="1:37" ht="17.100000000000001" customHeight="1">
      <c r="A312" s="275">
        <f>ROWS($A$24:A312)</f>
        <v>289</v>
      </c>
      <c r="B312" s="297" t="s">
        <v>8501</v>
      </c>
      <c r="G312" s="274" t="str">
        <f>'Home Int'!$O$15</f>
        <v>Perorangan (Non Wiraswasta)</v>
      </c>
      <c r="H312" s="307" t="str">
        <f>'Home Int'!$O$19</f>
        <v>Pasangan Bekerja dan memiliki penghasilan</v>
      </c>
      <c r="I312" s="308">
        <v>0</v>
      </c>
      <c r="J312" s="308">
        <v>0</v>
      </c>
      <c r="K312" s="308">
        <v>0</v>
      </c>
      <c r="L312" s="308">
        <v>0</v>
      </c>
      <c r="M312" s="308">
        <v>0</v>
      </c>
      <c r="N312" s="308">
        <v>0</v>
      </c>
      <c r="O312" s="308">
        <v>0</v>
      </c>
      <c r="P312" s="308">
        <v>0</v>
      </c>
      <c r="Q312" s="308">
        <v>0</v>
      </c>
      <c r="R312" s="308">
        <v>0</v>
      </c>
      <c r="S312" s="308">
        <v>0</v>
      </c>
      <c r="T312" s="308">
        <v>0</v>
      </c>
      <c r="U312" s="308">
        <v>0</v>
      </c>
      <c r="V312" s="308">
        <v>0</v>
      </c>
      <c r="W312" s="275">
        <f>ROWS($W$24:W312)</f>
        <v>289</v>
      </c>
      <c r="X312" s="308">
        <v>0</v>
      </c>
      <c r="Y312" s="308">
        <v>0</v>
      </c>
      <c r="Z312" s="308">
        <v>0</v>
      </c>
      <c r="AA312" s="308">
        <v>0</v>
      </c>
      <c r="AB312" s="308">
        <v>0</v>
      </c>
      <c r="AC312" s="308">
        <v>0</v>
      </c>
      <c r="AD312" s="308">
        <v>0</v>
      </c>
      <c r="AE312" s="308">
        <v>0</v>
      </c>
      <c r="AF312" s="308">
        <v>0</v>
      </c>
      <c r="AG312" s="308">
        <v>0</v>
      </c>
      <c r="AH312" s="308">
        <v>0</v>
      </c>
      <c r="AI312" s="308">
        <v>0</v>
      </c>
      <c r="AJ312" s="308">
        <v>0</v>
      </c>
      <c r="AK312" s="308">
        <v>0</v>
      </c>
    </row>
    <row r="313" spans="1:37" ht="17.100000000000001" customHeight="1">
      <c r="A313" s="275">
        <f>ROWS($A$24:A313)</f>
        <v>290</v>
      </c>
      <c r="B313" s="297" t="s">
        <v>8526</v>
      </c>
      <c r="G313" s="274" t="str">
        <f>'Home Int'!$O$15</f>
        <v>Perorangan (Non Wiraswasta)</v>
      </c>
      <c r="H313" s="307" t="str">
        <f>'Home Int'!$O$19</f>
        <v>Pasangan Bekerja dan memiliki penghasilan</v>
      </c>
      <c r="I313" s="308">
        <v>0</v>
      </c>
      <c r="J313" s="308">
        <v>0</v>
      </c>
      <c r="K313" s="308">
        <v>0</v>
      </c>
      <c r="L313" s="308">
        <v>0</v>
      </c>
      <c r="M313" s="308">
        <v>0</v>
      </c>
      <c r="N313" s="308">
        <v>0</v>
      </c>
      <c r="O313" s="308">
        <v>0</v>
      </c>
      <c r="P313" s="308">
        <v>0</v>
      </c>
      <c r="Q313" s="308">
        <v>0</v>
      </c>
      <c r="R313" s="308">
        <v>0</v>
      </c>
      <c r="S313" s="308">
        <v>0</v>
      </c>
      <c r="T313" s="308">
        <v>0</v>
      </c>
      <c r="U313" s="308">
        <v>0</v>
      </c>
      <c r="V313" s="308">
        <v>0</v>
      </c>
      <c r="W313" s="275">
        <f>ROWS($W$24:W313)</f>
        <v>290</v>
      </c>
      <c r="X313" s="308">
        <v>0</v>
      </c>
      <c r="Y313" s="308">
        <v>0</v>
      </c>
      <c r="Z313" s="308">
        <v>0</v>
      </c>
      <c r="AA313" s="308">
        <v>0</v>
      </c>
      <c r="AB313" s="308">
        <v>0</v>
      </c>
      <c r="AC313" s="308">
        <v>0</v>
      </c>
      <c r="AD313" s="308">
        <v>0</v>
      </c>
      <c r="AE313" s="308">
        <v>0</v>
      </c>
      <c r="AF313" s="308">
        <v>0</v>
      </c>
      <c r="AG313" s="308">
        <v>0</v>
      </c>
      <c r="AH313" s="308">
        <v>0</v>
      </c>
      <c r="AI313" s="308">
        <v>0</v>
      </c>
      <c r="AJ313" s="308">
        <v>0</v>
      </c>
      <c r="AK313" s="308">
        <v>0</v>
      </c>
    </row>
    <row r="314" spans="1:37" ht="17.100000000000001" customHeight="1">
      <c r="A314" s="275">
        <f>ROWS($A$24:A314)</f>
        <v>291</v>
      </c>
      <c r="B314" s="297" t="s">
        <v>8332</v>
      </c>
      <c r="G314" s="274" t="str">
        <f>'Home Int'!$O$15</f>
        <v>Perorangan (Non Wiraswasta)</v>
      </c>
      <c r="H314" s="307" t="str">
        <f>'Home Int'!$O$19</f>
        <v>Pasangan Bekerja dan memiliki penghasilan</v>
      </c>
      <c r="I314" s="308">
        <v>0</v>
      </c>
      <c r="J314" s="308">
        <v>0</v>
      </c>
      <c r="K314" s="308">
        <v>0</v>
      </c>
      <c r="L314" s="308">
        <v>0</v>
      </c>
      <c r="M314" s="308">
        <v>0</v>
      </c>
      <c r="N314" s="308">
        <v>0</v>
      </c>
      <c r="O314" s="308">
        <v>0</v>
      </c>
      <c r="P314" s="308">
        <v>0</v>
      </c>
      <c r="Q314" s="308">
        <v>0</v>
      </c>
      <c r="R314" s="308">
        <v>0</v>
      </c>
      <c r="S314" s="308">
        <v>0</v>
      </c>
      <c r="T314" s="308">
        <v>0</v>
      </c>
      <c r="U314" s="308">
        <v>0</v>
      </c>
      <c r="V314" s="308">
        <v>0</v>
      </c>
      <c r="W314" s="275">
        <f>ROWS($W$24:W314)</f>
        <v>291</v>
      </c>
      <c r="X314" s="308">
        <v>0</v>
      </c>
      <c r="Y314" s="308">
        <v>0</v>
      </c>
      <c r="Z314" s="308">
        <v>0</v>
      </c>
      <c r="AA314" s="308">
        <v>0</v>
      </c>
      <c r="AB314" s="308">
        <v>0</v>
      </c>
      <c r="AC314" s="308">
        <v>0</v>
      </c>
      <c r="AD314" s="308">
        <v>0</v>
      </c>
      <c r="AE314" s="308">
        <v>0</v>
      </c>
      <c r="AF314" s="308">
        <v>0</v>
      </c>
      <c r="AG314" s="308">
        <v>0</v>
      </c>
      <c r="AH314" s="308">
        <v>0</v>
      </c>
      <c r="AI314" s="308">
        <v>0</v>
      </c>
      <c r="AJ314" s="308">
        <v>0</v>
      </c>
      <c r="AK314" s="308">
        <v>0</v>
      </c>
    </row>
    <row r="315" spans="1:37" ht="17.100000000000001" customHeight="1">
      <c r="A315" s="275">
        <f>ROWS($A$24:A315)</f>
        <v>292</v>
      </c>
      <c r="B315" s="297" t="s">
        <v>8527</v>
      </c>
      <c r="G315" s="274" t="str">
        <f>'Home Int'!$O$15</f>
        <v>Perorangan (Non Wiraswasta)</v>
      </c>
      <c r="H315" s="307" t="str">
        <f>'Home Int'!$O$19</f>
        <v>Pasangan Bekerja dan memiliki penghasilan</v>
      </c>
      <c r="I315" s="308">
        <v>0</v>
      </c>
      <c r="J315" s="308">
        <v>0</v>
      </c>
      <c r="K315" s="308">
        <v>0</v>
      </c>
      <c r="L315" s="308">
        <v>0</v>
      </c>
      <c r="M315" s="308">
        <v>0</v>
      </c>
      <c r="N315" s="308">
        <v>0</v>
      </c>
      <c r="O315" s="308">
        <v>0</v>
      </c>
      <c r="P315" s="308">
        <v>0</v>
      </c>
      <c r="Q315" s="308">
        <v>0</v>
      </c>
      <c r="R315" s="308">
        <v>0</v>
      </c>
      <c r="S315" s="308">
        <v>0</v>
      </c>
      <c r="T315" s="308">
        <v>0</v>
      </c>
      <c r="U315" s="308">
        <v>0</v>
      </c>
      <c r="V315" s="308">
        <v>0</v>
      </c>
      <c r="W315" s="275">
        <f>ROWS($W$24:W315)</f>
        <v>292</v>
      </c>
      <c r="X315" s="308">
        <v>0</v>
      </c>
      <c r="Y315" s="308">
        <v>0</v>
      </c>
      <c r="Z315" s="308">
        <v>0</v>
      </c>
      <c r="AA315" s="308">
        <v>0</v>
      </c>
      <c r="AB315" s="308">
        <v>0</v>
      </c>
      <c r="AC315" s="308">
        <v>0</v>
      </c>
      <c r="AD315" s="308">
        <v>0</v>
      </c>
      <c r="AE315" s="308">
        <v>0</v>
      </c>
      <c r="AF315" s="308">
        <v>0</v>
      </c>
      <c r="AG315" s="308">
        <v>0</v>
      </c>
      <c r="AH315" s="308">
        <v>0</v>
      </c>
      <c r="AI315" s="308">
        <v>0</v>
      </c>
      <c r="AJ315" s="308">
        <v>0</v>
      </c>
      <c r="AK315" s="308">
        <v>0</v>
      </c>
    </row>
    <row r="316" spans="1:37" ht="17.100000000000001" customHeight="1">
      <c r="A316" s="275">
        <f>ROWS($A$24:A316)</f>
        <v>293</v>
      </c>
      <c r="B316" s="297" t="s">
        <v>8528</v>
      </c>
      <c r="G316" s="274" t="str">
        <f>'Home Int'!$O$15</f>
        <v>Perorangan (Non Wiraswasta)</v>
      </c>
      <c r="H316" s="307" t="str">
        <f>'Home Int'!$O$19</f>
        <v>Pasangan Bekerja dan memiliki penghasilan</v>
      </c>
      <c r="I316" s="308">
        <v>0</v>
      </c>
      <c r="J316" s="308">
        <v>0</v>
      </c>
      <c r="K316" s="308">
        <v>0</v>
      </c>
      <c r="L316" s="308">
        <v>0</v>
      </c>
      <c r="M316" s="308">
        <v>0</v>
      </c>
      <c r="N316" s="308">
        <v>0</v>
      </c>
      <c r="O316" s="308">
        <v>0</v>
      </c>
      <c r="P316" s="308">
        <v>0</v>
      </c>
      <c r="Q316" s="308">
        <v>0</v>
      </c>
      <c r="R316" s="308">
        <v>0</v>
      </c>
      <c r="S316" s="308">
        <v>0</v>
      </c>
      <c r="T316" s="308">
        <v>0</v>
      </c>
      <c r="U316" s="308">
        <v>0</v>
      </c>
      <c r="V316" s="308">
        <v>0</v>
      </c>
      <c r="W316" s="275">
        <f>ROWS($W$24:W316)</f>
        <v>293</v>
      </c>
      <c r="X316" s="308">
        <v>0</v>
      </c>
      <c r="Y316" s="308">
        <v>0</v>
      </c>
      <c r="Z316" s="308">
        <v>0</v>
      </c>
      <c r="AA316" s="308">
        <v>0</v>
      </c>
      <c r="AB316" s="308">
        <v>0</v>
      </c>
      <c r="AC316" s="308">
        <v>0</v>
      </c>
      <c r="AD316" s="308">
        <v>0</v>
      </c>
      <c r="AE316" s="308">
        <v>0</v>
      </c>
      <c r="AF316" s="308">
        <v>0</v>
      </c>
      <c r="AG316" s="308">
        <v>0</v>
      </c>
      <c r="AH316" s="308">
        <v>0</v>
      </c>
      <c r="AI316" s="308">
        <v>0</v>
      </c>
      <c r="AJ316" s="308">
        <v>0</v>
      </c>
      <c r="AK316" s="308">
        <v>0</v>
      </c>
    </row>
    <row r="317" spans="1:37" ht="17.100000000000001" customHeight="1">
      <c r="A317" s="275">
        <f>ROWS($A$24:A317)</f>
        <v>294</v>
      </c>
      <c r="B317" s="297" t="s">
        <v>8529</v>
      </c>
      <c r="G317" s="274" t="str">
        <f>'Home Int'!$O$15</f>
        <v>Perorangan (Non Wiraswasta)</v>
      </c>
      <c r="H317" s="307" t="str">
        <f>'Home Int'!$O$19</f>
        <v>Pasangan Bekerja dan memiliki penghasilan</v>
      </c>
      <c r="I317" s="308">
        <v>0</v>
      </c>
      <c r="J317" s="308">
        <v>0</v>
      </c>
      <c r="K317" s="308">
        <v>0</v>
      </c>
      <c r="L317" s="308">
        <v>0</v>
      </c>
      <c r="M317" s="308">
        <v>0</v>
      </c>
      <c r="N317" s="308">
        <v>0</v>
      </c>
      <c r="O317" s="308">
        <v>0</v>
      </c>
      <c r="P317" s="308">
        <v>0</v>
      </c>
      <c r="Q317" s="308">
        <v>0</v>
      </c>
      <c r="R317" s="308">
        <v>0</v>
      </c>
      <c r="S317" s="308">
        <v>0</v>
      </c>
      <c r="T317" s="308">
        <v>0</v>
      </c>
      <c r="U317" s="308">
        <v>0</v>
      </c>
      <c r="V317" s="308">
        <v>0</v>
      </c>
      <c r="W317" s="275">
        <f>ROWS($W$24:W317)</f>
        <v>294</v>
      </c>
      <c r="X317" s="308">
        <v>0</v>
      </c>
      <c r="Y317" s="308">
        <v>0</v>
      </c>
      <c r="Z317" s="308">
        <v>0</v>
      </c>
      <c r="AA317" s="308">
        <v>0</v>
      </c>
      <c r="AB317" s="308">
        <v>0</v>
      </c>
      <c r="AC317" s="308">
        <v>0</v>
      </c>
      <c r="AD317" s="308">
        <v>0</v>
      </c>
      <c r="AE317" s="308">
        <v>0</v>
      </c>
      <c r="AF317" s="308">
        <v>0</v>
      </c>
      <c r="AG317" s="308">
        <v>0</v>
      </c>
      <c r="AH317" s="308">
        <v>0</v>
      </c>
      <c r="AI317" s="308">
        <v>0</v>
      </c>
      <c r="AJ317" s="308">
        <v>0</v>
      </c>
      <c r="AK317" s="308">
        <v>0</v>
      </c>
    </row>
    <row r="318" spans="1:37" ht="17.100000000000001" customHeight="1">
      <c r="A318" s="275">
        <f>ROWS($A$24:A318)</f>
        <v>295</v>
      </c>
      <c r="B318" s="297" t="s">
        <v>8530</v>
      </c>
      <c r="G318" s="274" t="str">
        <f>'Home Int'!$O$15</f>
        <v>Perorangan (Non Wiraswasta)</v>
      </c>
      <c r="H318" s="307" t="str">
        <f>'Home Int'!$O$19</f>
        <v>Pasangan Bekerja dan memiliki penghasilan</v>
      </c>
      <c r="I318" s="308">
        <v>0</v>
      </c>
      <c r="J318" s="308">
        <v>0</v>
      </c>
      <c r="K318" s="308">
        <v>0</v>
      </c>
      <c r="L318" s="308">
        <v>0</v>
      </c>
      <c r="M318" s="308">
        <v>0</v>
      </c>
      <c r="N318" s="308">
        <v>0</v>
      </c>
      <c r="O318" s="308">
        <v>0</v>
      </c>
      <c r="P318" s="308">
        <v>0</v>
      </c>
      <c r="Q318" s="308">
        <v>0</v>
      </c>
      <c r="R318" s="308">
        <v>0</v>
      </c>
      <c r="S318" s="308">
        <v>0</v>
      </c>
      <c r="T318" s="308">
        <v>0</v>
      </c>
      <c r="U318" s="308">
        <v>0</v>
      </c>
      <c r="V318" s="308">
        <v>0</v>
      </c>
      <c r="W318" s="275">
        <f>ROWS($W$24:W318)</f>
        <v>295</v>
      </c>
      <c r="X318" s="308">
        <v>0</v>
      </c>
      <c r="Y318" s="308">
        <v>0</v>
      </c>
      <c r="Z318" s="308">
        <v>0</v>
      </c>
      <c r="AA318" s="308">
        <v>0</v>
      </c>
      <c r="AB318" s="308">
        <v>0</v>
      </c>
      <c r="AC318" s="308">
        <v>0</v>
      </c>
      <c r="AD318" s="308">
        <v>0</v>
      </c>
      <c r="AE318" s="308">
        <v>0</v>
      </c>
      <c r="AF318" s="308">
        <v>0</v>
      </c>
      <c r="AG318" s="308">
        <v>0</v>
      </c>
      <c r="AH318" s="308">
        <v>0</v>
      </c>
      <c r="AI318" s="308">
        <v>0</v>
      </c>
      <c r="AJ318" s="308">
        <v>0</v>
      </c>
      <c r="AK318" s="308">
        <v>0</v>
      </c>
    </row>
    <row r="319" spans="1:37" ht="17.100000000000001" customHeight="1">
      <c r="A319" s="275">
        <f>ROWS($A$24:A319)</f>
        <v>296</v>
      </c>
      <c r="B319" s="297" t="s">
        <v>8531</v>
      </c>
      <c r="G319" s="274" t="str">
        <f>'Home Int'!$O$15</f>
        <v>Perorangan (Non Wiraswasta)</v>
      </c>
      <c r="H319" s="307" t="str">
        <f>'Home Int'!$O$19</f>
        <v>Pasangan Bekerja dan memiliki penghasilan</v>
      </c>
      <c r="I319" s="308">
        <v>0</v>
      </c>
      <c r="J319" s="308">
        <v>0</v>
      </c>
      <c r="K319" s="308">
        <v>0</v>
      </c>
      <c r="L319" s="308">
        <v>0</v>
      </c>
      <c r="M319" s="308">
        <v>0</v>
      </c>
      <c r="N319" s="308">
        <v>0</v>
      </c>
      <c r="O319" s="308">
        <v>0</v>
      </c>
      <c r="P319" s="308">
        <v>0</v>
      </c>
      <c r="Q319" s="308">
        <v>0</v>
      </c>
      <c r="R319" s="308">
        <v>0</v>
      </c>
      <c r="S319" s="308">
        <v>0</v>
      </c>
      <c r="T319" s="308">
        <v>0</v>
      </c>
      <c r="U319" s="308">
        <v>0</v>
      </c>
      <c r="V319" s="308">
        <v>0</v>
      </c>
      <c r="W319" s="275">
        <f>ROWS($W$24:W319)</f>
        <v>296</v>
      </c>
      <c r="X319" s="308">
        <v>0</v>
      </c>
      <c r="Y319" s="308">
        <v>0</v>
      </c>
      <c r="Z319" s="308">
        <v>0</v>
      </c>
      <c r="AA319" s="308">
        <v>0</v>
      </c>
      <c r="AB319" s="308">
        <v>0</v>
      </c>
      <c r="AC319" s="308">
        <v>0</v>
      </c>
      <c r="AD319" s="308">
        <v>0</v>
      </c>
      <c r="AE319" s="308">
        <v>0</v>
      </c>
      <c r="AF319" s="308">
        <v>0</v>
      </c>
      <c r="AG319" s="308">
        <v>0</v>
      </c>
      <c r="AH319" s="308">
        <v>0</v>
      </c>
      <c r="AI319" s="308">
        <v>0</v>
      </c>
      <c r="AJ319" s="308">
        <v>0</v>
      </c>
      <c r="AK319" s="308">
        <v>0</v>
      </c>
    </row>
    <row r="320" spans="1:37" ht="17.100000000000001" customHeight="1">
      <c r="A320" s="275">
        <f>ROWS($A$24:A320)</f>
        <v>297</v>
      </c>
      <c r="B320" s="297" t="s">
        <v>8338</v>
      </c>
      <c r="G320" s="274" t="str">
        <f>'Home Int'!$O$15</f>
        <v>Perorangan (Non Wiraswasta)</v>
      </c>
      <c r="H320" s="307" t="str">
        <f>'Home Int'!$O$19</f>
        <v>Pasangan Bekerja dan memiliki penghasilan</v>
      </c>
      <c r="I320" s="308">
        <v>0</v>
      </c>
      <c r="J320" s="308">
        <v>0</v>
      </c>
      <c r="K320" s="308">
        <v>0</v>
      </c>
      <c r="L320" s="308">
        <v>0</v>
      </c>
      <c r="M320" s="308">
        <v>0</v>
      </c>
      <c r="N320" s="308">
        <v>0</v>
      </c>
      <c r="O320" s="308">
        <v>0</v>
      </c>
      <c r="P320" s="308">
        <v>0</v>
      </c>
      <c r="Q320" s="308">
        <v>0</v>
      </c>
      <c r="R320" s="308">
        <v>0</v>
      </c>
      <c r="S320" s="308">
        <v>0</v>
      </c>
      <c r="T320" s="308">
        <v>0</v>
      </c>
      <c r="U320" s="308">
        <v>0</v>
      </c>
      <c r="V320" s="308">
        <v>0</v>
      </c>
      <c r="W320" s="275">
        <f>ROWS($W$24:W320)</f>
        <v>297</v>
      </c>
      <c r="X320" s="308">
        <v>0</v>
      </c>
      <c r="Y320" s="308">
        <v>0</v>
      </c>
      <c r="Z320" s="308">
        <v>0</v>
      </c>
      <c r="AA320" s="308">
        <v>0</v>
      </c>
      <c r="AB320" s="308">
        <v>0</v>
      </c>
      <c r="AC320" s="308">
        <v>0</v>
      </c>
      <c r="AD320" s="308">
        <v>0</v>
      </c>
      <c r="AE320" s="308">
        <v>0</v>
      </c>
      <c r="AF320" s="308">
        <v>0</v>
      </c>
      <c r="AG320" s="308">
        <v>0</v>
      </c>
      <c r="AH320" s="308">
        <v>0</v>
      </c>
      <c r="AI320" s="308">
        <v>0</v>
      </c>
      <c r="AJ320" s="308">
        <v>0</v>
      </c>
      <c r="AK320" s="308">
        <v>0</v>
      </c>
    </row>
    <row r="321" spans="1:37" ht="17.100000000000001" customHeight="1">
      <c r="A321" s="275">
        <f>ROWS($A$24:A321)</f>
        <v>298</v>
      </c>
      <c r="B321" s="297" t="s">
        <v>8532</v>
      </c>
      <c r="G321" s="274" t="str">
        <f>'Home Int'!$O$15</f>
        <v>Perorangan (Non Wiraswasta)</v>
      </c>
      <c r="H321" s="307" t="str">
        <f>'Home Int'!$O$19</f>
        <v>Pasangan Bekerja dan memiliki penghasilan</v>
      </c>
      <c r="I321" s="308">
        <v>0</v>
      </c>
      <c r="J321" s="308">
        <v>0</v>
      </c>
      <c r="K321" s="308">
        <v>0</v>
      </c>
      <c r="L321" s="308">
        <v>0</v>
      </c>
      <c r="M321" s="308">
        <v>0</v>
      </c>
      <c r="N321" s="308">
        <v>0</v>
      </c>
      <c r="O321" s="308">
        <v>0</v>
      </c>
      <c r="P321" s="308">
        <v>0</v>
      </c>
      <c r="Q321" s="308">
        <v>0</v>
      </c>
      <c r="R321" s="308">
        <v>0</v>
      </c>
      <c r="S321" s="308">
        <v>0</v>
      </c>
      <c r="T321" s="308">
        <v>0</v>
      </c>
      <c r="U321" s="308">
        <v>0</v>
      </c>
      <c r="V321" s="308">
        <v>0</v>
      </c>
      <c r="W321" s="275">
        <f>ROWS($W$24:W321)</f>
        <v>298</v>
      </c>
      <c r="X321" s="308">
        <v>0</v>
      </c>
      <c r="Y321" s="308">
        <v>0</v>
      </c>
      <c r="Z321" s="308">
        <v>0</v>
      </c>
      <c r="AA321" s="308">
        <v>0</v>
      </c>
      <c r="AB321" s="308">
        <v>0</v>
      </c>
      <c r="AC321" s="308">
        <v>0</v>
      </c>
      <c r="AD321" s="308">
        <v>0</v>
      </c>
      <c r="AE321" s="308">
        <v>0</v>
      </c>
      <c r="AF321" s="308">
        <v>0</v>
      </c>
      <c r="AG321" s="308">
        <v>0</v>
      </c>
      <c r="AH321" s="308">
        <v>0</v>
      </c>
      <c r="AI321" s="308">
        <v>0</v>
      </c>
      <c r="AJ321" s="308">
        <v>0</v>
      </c>
      <c r="AK321" s="308">
        <v>0</v>
      </c>
    </row>
    <row r="322" spans="1:37" ht="17.100000000000001" customHeight="1">
      <c r="A322" s="275">
        <f>ROWS($A$24:A322)</f>
        <v>299</v>
      </c>
      <c r="B322" s="297" t="s">
        <v>8533</v>
      </c>
      <c r="G322" s="274" t="str">
        <f>'Home Int'!$O$15</f>
        <v>Perorangan (Non Wiraswasta)</v>
      </c>
      <c r="H322" s="307" t="str">
        <f>'Home Int'!$O$19</f>
        <v>Pasangan Bekerja dan memiliki penghasilan</v>
      </c>
      <c r="I322" s="308">
        <v>0</v>
      </c>
      <c r="J322" s="308">
        <v>0</v>
      </c>
      <c r="K322" s="308">
        <v>0</v>
      </c>
      <c r="L322" s="308">
        <v>0</v>
      </c>
      <c r="M322" s="308">
        <v>0</v>
      </c>
      <c r="N322" s="308">
        <v>0</v>
      </c>
      <c r="O322" s="308">
        <v>0</v>
      </c>
      <c r="P322" s="308">
        <v>0</v>
      </c>
      <c r="Q322" s="308">
        <v>0</v>
      </c>
      <c r="R322" s="308">
        <v>0</v>
      </c>
      <c r="S322" s="308">
        <v>0</v>
      </c>
      <c r="T322" s="308">
        <v>0</v>
      </c>
      <c r="U322" s="308">
        <v>0</v>
      </c>
      <c r="V322" s="308">
        <v>0</v>
      </c>
      <c r="W322" s="275">
        <f>ROWS($W$24:W322)</f>
        <v>299</v>
      </c>
      <c r="X322" s="308">
        <v>0</v>
      </c>
      <c r="Y322" s="308">
        <v>0</v>
      </c>
      <c r="Z322" s="308">
        <v>0</v>
      </c>
      <c r="AA322" s="308">
        <v>0</v>
      </c>
      <c r="AB322" s="308">
        <v>0</v>
      </c>
      <c r="AC322" s="308">
        <v>0</v>
      </c>
      <c r="AD322" s="308">
        <v>0</v>
      </c>
      <c r="AE322" s="308">
        <v>0</v>
      </c>
      <c r="AF322" s="308">
        <v>0</v>
      </c>
      <c r="AG322" s="308">
        <v>0</v>
      </c>
      <c r="AH322" s="308">
        <v>0</v>
      </c>
      <c r="AI322" s="308">
        <v>0</v>
      </c>
      <c r="AJ322" s="308">
        <v>0</v>
      </c>
      <c r="AK322" s="308">
        <v>0</v>
      </c>
    </row>
    <row r="323" spans="1:37" ht="17.100000000000001" customHeight="1">
      <c r="A323" s="275">
        <f>ROWS($A$24:A323)</f>
        <v>300</v>
      </c>
      <c r="B323" s="297" t="s">
        <v>8534</v>
      </c>
      <c r="G323" s="274" t="str">
        <f>'Home Int'!$O$15</f>
        <v>Perorangan (Non Wiraswasta)</v>
      </c>
      <c r="H323" s="307" t="str">
        <f>'Home Int'!$O$19</f>
        <v>Pasangan Bekerja dan memiliki penghasilan</v>
      </c>
      <c r="I323" s="308">
        <v>0</v>
      </c>
      <c r="J323" s="308">
        <v>0</v>
      </c>
      <c r="K323" s="308">
        <v>0</v>
      </c>
      <c r="L323" s="308">
        <v>0</v>
      </c>
      <c r="M323" s="308">
        <v>0</v>
      </c>
      <c r="N323" s="308">
        <v>0</v>
      </c>
      <c r="O323" s="308">
        <v>0</v>
      </c>
      <c r="P323" s="308">
        <v>0</v>
      </c>
      <c r="Q323" s="308">
        <v>0</v>
      </c>
      <c r="R323" s="308">
        <v>0</v>
      </c>
      <c r="S323" s="308">
        <v>0</v>
      </c>
      <c r="T323" s="308">
        <v>0</v>
      </c>
      <c r="U323" s="308">
        <v>0</v>
      </c>
      <c r="V323" s="308">
        <v>0</v>
      </c>
      <c r="W323" s="275">
        <f>ROWS($W$24:W323)</f>
        <v>300</v>
      </c>
      <c r="X323" s="308">
        <v>0</v>
      </c>
      <c r="Y323" s="308">
        <v>0</v>
      </c>
      <c r="Z323" s="308">
        <v>0</v>
      </c>
      <c r="AA323" s="308">
        <v>0</v>
      </c>
      <c r="AB323" s="308">
        <v>0</v>
      </c>
      <c r="AC323" s="308">
        <v>0</v>
      </c>
      <c r="AD323" s="308">
        <v>0</v>
      </c>
      <c r="AE323" s="308">
        <v>0</v>
      </c>
      <c r="AF323" s="308">
        <v>0</v>
      </c>
      <c r="AG323" s="308">
        <v>0</v>
      </c>
      <c r="AH323" s="308">
        <v>0</v>
      </c>
      <c r="AI323" s="308">
        <v>0</v>
      </c>
      <c r="AJ323" s="308">
        <v>0</v>
      </c>
      <c r="AK323" s="308">
        <v>0</v>
      </c>
    </row>
  </sheetData>
  <mergeCells count="85">
    <mergeCell ref="B20:B23"/>
    <mergeCell ref="DD23:DQ23"/>
    <mergeCell ref="DD22:DQ22"/>
    <mergeCell ref="CU23:DC23"/>
    <mergeCell ref="CU22:DC22"/>
    <mergeCell ref="CN23:CT23"/>
    <mergeCell ref="CN22:CT22"/>
    <mergeCell ref="AE20:AE23"/>
    <mergeCell ref="P22:P23"/>
    <mergeCell ref="X20:X23"/>
    <mergeCell ref="Y20:Y23"/>
    <mergeCell ref="S22:S23"/>
    <mergeCell ref="S20:S21"/>
    <mergeCell ref="G22:G23"/>
    <mergeCell ref="O22:O23"/>
    <mergeCell ref="G20:G21"/>
    <mergeCell ref="T19:V19"/>
    <mergeCell ref="AK20:AK23"/>
    <mergeCell ref="AA20:AA23"/>
    <mergeCell ref="AF20:AF23"/>
    <mergeCell ref="AG20:AG23"/>
    <mergeCell ref="AH20:AH23"/>
    <mergeCell ref="AI20:AI23"/>
    <mergeCell ref="AJ20:AJ23"/>
    <mergeCell ref="Z20:Z23"/>
    <mergeCell ref="AB20:AB23"/>
    <mergeCell ref="AC20:AC23"/>
    <mergeCell ref="AD20:AD23"/>
    <mergeCell ref="DX23:EQ23"/>
    <mergeCell ref="K20:K21"/>
    <mergeCell ref="L20:L21"/>
    <mergeCell ref="KE23:KH23"/>
    <mergeCell ref="JY23:KD23"/>
    <mergeCell ref="JE23:JX23"/>
    <mergeCell ref="JE22:JX22"/>
    <mergeCell ref="JY22:KD22"/>
    <mergeCell ref="KE22:KH22"/>
    <mergeCell ref="DX22:EQ22"/>
    <mergeCell ref="DR23:DW23"/>
    <mergeCell ref="DR22:DW22"/>
    <mergeCell ref="BT23:CM23"/>
    <mergeCell ref="BT22:CM22"/>
    <mergeCell ref="FV23:GP23"/>
    <mergeCell ref="FV22:GP22"/>
    <mergeCell ref="FO23:FU23"/>
    <mergeCell ref="FO22:FU22"/>
    <mergeCell ref="ER23:FN23"/>
    <mergeCell ref="ER22:FN22"/>
    <mergeCell ref="II22:JD22"/>
    <mergeCell ref="II23:JD23"/>
    <mergeCell ref="HM23:IH23"/>
    <mergeCell ref="HM22:IH22"/>
    <mergeCell ref="GQ23:HL23"/>
    <mergeCell ref="GQ22:HL22"/>
    <mergeCell ref="I22:I23"/>
    <mergeCell ref="A20:A23"/>
    <mergeCell ref="W19:W23"/>
    <mergeCell ref="K19:L19"/>
    <mergeCell ref="T20:T23"/>
    <mergeCell ref="U20:U23"/>
    <mergeCell ref="V20:V23"/>
    <mergeCell ref="E20:E23"/>
    <mergeCell ref="F20:F23"/>
    <mergeCell ref="H22:H23"/>
    <mergeCell ref="C22:C23"/>
    <mergeCell ref="D22:D23"/>
    <mergeCell ref="C20:D21"/>
    <mergeCell ref="N22:N23"/>
    <mergeCell ref="H20:H21"/>
    <mergeCell ref="R22:R23"/>
    <mergeCell ref="R20:R21"/>
    <mergeCell ref="Q20:Q21"/>
    <mergeCell ref="I19:J19"/>
    <mergeCell ref="J20:J21"/>
    <mergeCell ref="M20:M21"/>
    <mergeCell ref="N20:N21"/>
    <mergeCell ref="O20:O21"/>
    <mergeCell ref="P20:P21"/>
    <mergeCell ref="I20:I21"/>
    <mergeCell ref="Q22:Q23"/>
    <mergeCell ref="J22:J23"/>
    <mergeCell ref="M22:M23"/>
    <mergeCell ref="P19:Q19"/>
    <mergeCell ref="K22:K23"/>
    <mergeCell ref="L22:L23"/>
  </mergeCells>
  <conditionalFormatting sqref="A24:G323 W24:W323 A324:AK925">
    <cfRule type="expression" dxfId="6" priority="12">
      <formula>$A24&lt;&gt;""</formula>
    </cfRule>
  </conditionalFormatting>
  <dataValidations count="1">
    <dataValidation type="list" allowBlank="1" showInputMessage="1" showErrorMessage="1" sqref="KE18" xr:uid="{8AC3947F-8B23-4623-8BE5-4ACC36AF99EF}">
      <formula1>$KF$20:$KJ$20</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D7D96A8F-E103-4292-B01B-B95F34E5599B}">
            <x14:iconSet iconSet="3Symbols" showValue="0" custom="1">
              <x14:cfvo type="percent">
                <xm:f>0</xm:f>
              </x14:cfvo>
              <x14:cfvo type="num">
                <xm:f>1</xm:f>
              </x14:cfvo>
              <x14:cfvo type="num">
                <xm:f>2</xm:f>
              </x14:cfvo>
              <x14:cfIcon iconSet="5Quarters" iconId="0"/>
              <x14:cfIcon iconSet="3Symbols" iconId="0"/>
              <x14:cfIcon iconSet="3Symbols" iconId="2"/>
            </x14:iconSet>
          </x14:cfRule>
          <xm:sqref>I24:V323</xm:sqref>
        </x14:conditionalFormatting>
        <x14:conditionalFormatting xmlns:xm="http://schemas.microsoft.com/office/excel/2006/main">
          <x14:cfRule type="iconSet" priority="1" id="{C3475FB8-F438-4DF4-9D51-473B07912F5D}">
            <x14:iconSet iconSet="3Symbols" showValue="0" custom="1">
              <x14:cfvo type="percent">
                <xm:f>0</xm:f>
              </x14:cfvo>
              <x14:cfvo type="num">
                <xm:f>1</xm:f>
              </x14:cfvo>
              <x14:cfvo type="num">
                <xm:f>2</xm:f>
              </x14:cfvo>
              <x14:cfIcon iconSet="5Quarters" iconId="0"/>
              <x14:cfIcon iconSet="3Symbols" iconId="0"/>
              <x14:cfIcon iconSet="3Symbols" iconId="2"/>
            </x14:iconSet>
          </x14:cfRule>
          <xm:sqref>X24:AK323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91D98EA5-D9C8-4C55-9FE2-6F834F6EAA1E}">
          <x14:formula1>
            <xm:f>Lending!$C$5:$C$9</xm:f>
          </x14:formula1>
          <xm:sqref>D25:D323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91AE1-EC47-46DA-A583-EB6897E55966}">
  <sheetPr codeName="Sheet5"/>
  <dimension ref="A2:Y73"/>
  <sheetViews>
    <sheetView topLeftCell="A52" workbookViewId="0">
      <selection activeCell="K32" sqref="K32"/>
    </sheetView>
  </sheetViews>
  <sheetFormatPr defaultColWidth="9.109375" defaultRowHeight="10.199999999999999"/>
  <cols>
    <col min="1" max="1" width="4.6640625" style="6" customWidth="1"/>
    <col min="2" max="10" width="11.6640625" style="6" customWidth="1"/>
    <col min="11" max="12" width="11.5546875" style="6" customWidth="1"/>
    <col min="13" max="13" width="12.44140625" style="6" customWidth="1"/>
    <col min="14" max="21" width="11.6640625" style="6" customWidth="1"/>
    <col min="22" max="22" width="11.6640625" style="7" customWidth="1"/>
    <col min="23" max="24" width="9.109375" style="7"/>
    <col min="25" max="25" width="22.6640625" style="6" customWidth="1"/>
    <col min="26" max="16384" width="9.109375" style="6"/>
  </cols>
  <sheetData>
    <row r="2" spans="2:16" ht="12" customHeight="1">
      <c r="C2" s="539" t="s">
        <v>7</v>
      </c>
      <c r="D2" s="539"/>
      <c r="E2" s="539"/>
      <c r="F2" s="539"/>
      <c r="G2" s="539"/>
      <c r="H2" s="539"/>
      <c r="I2" s="539"/>
      <c r="J2" s="539"/>
      <c r="K2" s="7"/>
      <c r="L2" s="7"/>
    </row>
    <row r="3" spans="2:16" ht="12" customHeight="1">
      <c r="B3" s="357" t="s">
        <v>0</v>
      </c>
      <c r="C3" s="540" t="s">
        <v>2861</v>
      </c>
      <c r="D3" s="540"/>
      <c r="E3" s="540"/>
      <c r="F3" s="540"/>
      <c r="G3" s="541" t="s">
        <v>2862</v>
      </c>
      <c r="H3" s="541"/>
      <c r="I3" s="541"/>
      <c r="J3" s="541"/>
      <c r="K3" s="7"/>
      <c r="L3" s="357" t="s">
        <v>2863</v>
      </c>
      <c r="M3" s="357"/>
      <c r="N3" s="357"/>
    </row>
    <row r="4" spans="2:16" ht="12" customHeight="1">
      <c r="B4" s="357"/>
      <c r="C4" s="540" t="s">
        <v>6</v>
      </c>
      <c r="D4" s="540"/>
      <c r="E4" s="540" t="s">
        <v>341</v>
      </c>
      <c r="F4" s="540"/>
      <c r="G4" s="541" t="s">
        <v>6</v>
      </c>
      <c r="H4" s="541"/>
      <c r="I4" s="541" t="s">
        <v>341</v>
      </c>
      <c r="J4" s="541"/>
      <c r="K4" s="7"/>
      <c r="L4" s="357"/>
      <c r="M4" s="357"/>
      <c r="N4" s="357"/>
    </row>
    <row r="5" spans="2:16" s="7" customFormat="1" ht="12" customHeight="1">
      <c r="B5" s="357"/>
      <c r="C5" s="8" t="s">
        <v>1</v>
      </c>
      <c r="D5" s="8" t="s">
        <v>2</v>
      </c>
      <c r="E5" s="8" t="s">
        <v>1</v>
      </c>
      <c r="F5" s="8" t="s">
        <v>2</v>
      </c>
      <c r="G5" s="8" t="s">
        <v>1</v>
      </c>
      <c r="H5" s="8" t="s">
        <v>2</v>
      </c>
      <c r="I5" s="8" t="s">
        <v>1</v>
      </c>
      <c r="J5" s="8" t="s">
        <v>2</v>
      </c>
      <c r="L5" s="12"/>
      <c r="M5" s="12"/>
      <c r="N5" s="12"/>
      <c r="O5" s="6"/>
    </row>
    <row r="6" spans="2:16" ht="12" customHeight="1">
      <c r="B6" s="21" t="s">
        <v>8</v>
      </c>
      <c r="C6" s="14">
        <v>3.5900000000000001E-2</v>
      </c>
      <c r="D6" s="14">
        <v>7.7999999999999996E-3</v>
      </c>
      <c r="E6" s="22">
        <v>3.6900000000000002E-2</v>
      </c>
      <c r="F6" s="22">
        <v>8.5000000000000006E-3</v>
      </c>
      <c r="G6" s="16">
        <v>3.2599999999999997E-2</v>
      </c>
      <c r="H6" s="16">
        <v>6.4999999999999997E-3</v>
      </c>
      <c r="I6" s="22">
        <v>3.3599999999999998E-2</v>
      </c>
      <c r="J6" s="22">
        <v>7.1999999999999998E-3</v>
      </c>
      <c r="K6" s="23"/>
      <c r="L6" s="42">
        <v>2026</v>
      </c>
      <c r="M6" s="8">
        <v>0</v>
      </c>
      <c r="N6" s="24">
        <v>0</v>
      </c>
      <c r="O6" s="6" t="s">
        <v>1</v>
      </c>
    </row>
    <row r="7" spans="2:16" ht="12" customHeight="1">
      <c r="B7" s="25" t="s">
        <v>9</v>
      </c>
      <c r="C7" s="14">
        <v>2.7199999999999998E-2</v>
      </c>
      <c r="D7" s="14">
        <v>5.3E-3</v>
      </c>
      <c r="E7" s="22">
        <v>2.8199999999999999E-2</v>
      </c>
      <c r="F7" s="22">
        <v>5.7000000000000002E-3</v>
      </c>
      <c r="G7" s="16">
        <v>2.47E-2</v>
      </c>
      <c r="H7" s="16">
        <v>4.4000000000000003E-3</v>
      </c>
      <c r="I7" s="22">
        <v>2.5700000000000001E-2</v>
      </c>
      <c r="J7" s="22">
        <v>4.7999999999999996E-3</v>
      </c>
      <c r="K7" s="23"/>
      <c r="L7" s="43">
        <f t="shared" ref="L7:L20" si="0">L6-1</f>
        <v>2025</v>
      </c>
      <c r="M7" s="34">
        <v>1</v>
      </c>
      <c r="N7" s="44">
        <v>0</v>
      </c>
      <c r="O7" s="6" t="s">
        <v>1</v>
      </c>
    </row>
    <row r="8" spans="2:16" ht="12" customHeight="1">
      <c r="B8" s="25" t="s">
        <v>10</v>
      </c>
      <c r="C8" s="14">
        <v>2.29E-2</v>
      </c>
      <c r="D8" s="14">
        <v>4.1999999999999997E-3</v>
      </c>
      <c r="E8" s="22">
        <v>2.3900000000000001E-2</v>
      </c>
      <c r="F8" s="22">
        <v>4.4999999999999997E-3</v>
      </c>
      <c r="G8" s="16">
        <v>2.0799999999999999E-2</v>
      </c>
      <c r="H8" s="16">
        <v>3.8E-3</v>
      </c>
      <c r="I8" s="22">
        <v>2.18E-2</v>
      </c>
      <c r="J8" s="22">
        <v>4.1000000000000003E-3</v>
      </c>
      <c r="K8" s="23"/>
      <c r="L8" s="43">
        <f t="shared" si="0"/>
        <v>2024</v>
      </c>
      <c r="M8" s="34">
        <v>2</v>
      </c>
      <c r="N8" s="44">
        <v>0</v>
      </c>
      <c r="O8" s="6" t="s">
        <v>1</v>
      </c>
    </row>
    <row r="9" spans="2:16" ht="12" customHeight="1">
      <c r="B9" s="25" t="s">
        <v>11</v>
      </c>
      <c r="C9" s="14">
        <v>1.32E-2</v>
      </c>
      <c r="D9" s="14">
        <v>3.0000000000000001E-3</v>
      </c>
      <c r="E9" s="22">
        <v>1.4200000000000001E-2</v>
      </c>
      <c r="F9" s="22">
        <v>3.3E-3</v>
      </c>
      <c r="G9" s="16">
        <v>1.2E-2</v>
      </c>
      <c r="H9" s="16">
        <v>2.5000000000000001E-3</v>
      </c>
      <c r="I9" s="22">
        <v>1.2999999999999999E-2</v>
      </c>
      <c r="J9" s="22">
        <v>2.8E-3</v>
      </c>
      <c r="K9" s="23"/>
      <c r="L9" s="43">
        <f t="shared" si="0"/>
        <v>2023</v>
      </c>
      <c r="M9" s="34">
        <v>3</v>
      </c>
      <c r="N9" s="44">
        <v>0</v>
      </c>
      <c r="O9" s="6" t="s">
        <v>1</v>
      </c>
    </row>
    <row r="10" spans="2:16" ht="12" customHeight="1">
      <c r="B10" s="25" t="s">
        <v>12</v>
      </c>
      <c r="C10" s="14">
        <v>1.1599999999999999E-2</v>
      </c>
      <c r="D10" s="14">
        <v>2.3999999999999998E-3</v>
      </c>
      <c r="E10" s="22">
        <v>1.26E-2</v>
      </c>
      <c r="F10" s="22">
        <v>2.5999999999999999E-3</v>
      </c>
      <c r="G10" s="16">
        <v>1.0500000000000001E-2</v>
      </c>
      <c r="H10" s="16">
        <v>2E-3</v>
      </c>
      <c r="I10" s="22">
        <v>1.15E-2</v>
      </c>
      <c r="J10" s="22">
        <v>2.2000000000000001E-3</v>
      </c>
      <c r="K10" s="23"/>
      <c r="L10" s="43">
        <f t="shared" si="0"/>
        <v>2022</v>
      </c>
      <c r="M10" s="34">
        <v>4</v>
      </c>
      <c r="N10" s="44">
        <v>0</v>
      </c>
      <c r="O10" s="6" t="s">
        <v>1</v>
      </c>
    </row>
    <row r="11" spans="2:16">
      <c r="L11" s="43">
        <f t="shared" si="0"/>
        <v>2021</v>
      </c>
      <c r="M11" s="34">
        <v>5</v>
      </c>
      <c r="N11" s="44">
        <v>0</v>
      </c>
      <c r="O11" s="6" t="s">
        <v>1</v>
      </c>
    </row>
    <row r="12" spans="2:16" ht="12" customHeight="1">
      <c r="B12" s="542" t="str">
        <f>'Home Int'!$I$13</f>
        <v>Passenger</v>
      </c>
      <c r="C12" s="543" t="s">
        <v>2861</v>
      </c>
      <c r="D12" s="543"/>
      <c r="E12" s="543" t="s">
        <v>2862</v>
      </c>
      <c r="F12" s="543"/>
      <c r="G12" s="546"/>
      <c r="L12" s="112">
        <f t="shared" si="0"/>
        <v>2020</v>
      </c>
      <c r="M12" s="113">
        <v>6</v>
      </c>
      <c r="N12" s="114">
        <v>0.05</v>
      </c>
      <c r="O12" s="6" t="s">
        <v>2865</v>
      </c>
    </row>
    <row r="13" spans="2:16" ht="12" customHeight="1">
      <c r="B13" s="542"/>
      <c r="C13" s="8" t="s">
        <v>1</v>
      </c>
      <c r="D13" s="8" t="s">
        <v>2</v>
      </c>
      <c r="E13" s="8" t="s">
        <v>1</v>
      </c>
      <c r="F13" s="8" t="s">
        <v>2</v>
      </c>
      <c r="G13" s="546"/>
      <c r="L13" s="112">
        <f t="shared" si="0"/>
        <v>2019</v>
      </c>
      <c r="M13" s="113">
        <v>7</v>
      </c>
      <c r="N13" s="114">
        <v>0.1</v>
      </c>
      <c r="O13" s="6" t="s">
        <v>2865</v>
      </c>
      <c r="P13" s="147"/>
    </row>
    <row r="14" spans="2:16" ht="12" customHeight="1">
      <c r="B14" s="26" t="s">
        <v>8</v>
      </c>
      <c r="C14" s="17">
        <f t="shared" ref="C14:D18" si="1">IF($B$12="Passenger",C6,E6)</f>
        <v>3.5900000000000001E-2</v>
      </c>
      <c r="D14" s="17">
        <f t="shared" si="1"/>
        <v>7.7999999999999996E-3</v>
      </c>
      <c r="E14" s="17">
        <f t="shared" ref="E14:F18" si="2">IF($B$12="Passenger",G6,I6)</f>
        <v>3.2599999999999997E-2</v>
      </c>
      <c r="F14" s="17">
        <f t="shared" si="2"/>
        <v>6.4999999999999997E-3</v>
      </c>
      <c r="G14" s="111"/>
      <c r="L14" s="112">
        <f t="shared" si="0"/>
        <v>2018</v>
      </c>
      <c r="M14" s="113">
        <v>8</v>
      </c>
      <c r="N14" s="114">
        <v>0.15</v>
      </c>
      <c r="O14" s="6" t="s">
        <v>2865</v>
      </c>
    </row>
    <row r="15" spans="2:16" ht="12" customHeight="1">
      <c r="B15" s="26" t="s">
        <v>9</v>
      </c>
      <c r="C15" s="17">
        <f t="shared" si="1"/>
        <v>2.7199999999999998E-2</v>
      </c>
      <c r="D15" s="17">
        <f t="shared" si="1"/>
        <v>5.3E-3</v>
      </c>
      <c r="E15" s="17">
        <f t="shared" si="2"/>
        <v>2.47E-2</v>
      </c>
      <c r="F15" s="17">
        <f t="shared" si="2"/>
        <v>4.4000000000000003E-3</v>
      </c>
      <c r="G15" s="111"/>
      <c r="L15" s="112">
        <f t="shared" si="0"/>
        <v>2017</v>
      </c>
      <c r="M15" s="113">
        <v>9</v>
      </c>
      <c r="N15" s="114">
        <v>0.2</v>
      </c>
      <c r="O15" s="6" t="s">
        <v>2865</v>
      </c>
    </row>
    <row r="16" spans="2:16" ht="12" customHeight="1">
      <c r="B16" s="26" t="s">
        <v>10</v>
      </c>
      <c r="C16" s="17">
        <f t="shared" si="1"/>
        <v>2.29E-2</v>
      </c>
      <c r="D16" s="17">
        <f t="shared" si="1"/>
        <v>4.1999999999999997E-3</v>
      </c>
      <c r="E16" s="17">
        <f t="shared" si="2"/>
        <v>2.0799999999999999E-2</v>
      </c>
      <c r="F16" s="17">
        <f t="shared" si="2"/>
        <v>3.8E-3</v>
      </c>
      <c r="G16" s="111"/>
      <c r="L16" s="112">
        <f t="shared" si="0"/>
        <v>2016</v>
      </c>
      <c r="M16" s="113">
        <v>10</v>
      </c>
      <c r="N16" s="114">
        <v>0.25</v>
      </c>
      <c r="O16" s="6" t="s">
        <v>2865</v>
      </c>
    </row>
    <row r="17" spans="2:14" ht="12" customHeight="1">
      <c r="B17" s="26" t="s">
        <v>11</v>
      </c>
      <c r="C17" s="17">
        <f t="shared" si="1"/>
        <v>1.32E-2</v>
      </c>
      <c r="D17" s="17">
        <f t="shared" si="1"/>
        <v>3.0000000000000001E-3</v>
      </c>
      <c r="E17" s="17">
        <f t="shared" si="2"/>
        <v>1.2E-2</v>
      </c>
      <c r="F17" s="17">
        <f t="shared" si="2"/>
        <v>2.5000000000000001E-3</v>
      </c>
      <c r="G17" s="111"/>
      <c r="L17" s="15">
        <f t="shared" si="0"/>
        <v>2015</v>
      </c>
      <c r="M17" s="8">
        <v>11</v>
      </c>
      <c r="N17" s="24">
        <v>0</v>
      </c>
    </row>
    <row r="18" spans="2:14" ht="12" customHeight="1">
      <c r="B18" s="26" t="s">
        <v>12</v>
      </c>
      <c r="C18" s="17">
        <f t="shared" si="1"/>
        <v>1.1599999999999999E-2</v>
      </c>
      <c r="D18" s="17">
        <f t="shared" si="1"/>
        <v>2.3999999999999998E-3</v>
      </c>
      <c r="E18" s="17">
        <f t="shared" si="2"/>
        <v>1.0500000000000001E-2</v>
      </c>
      <c r="F18" s="17">
        <f t="shared" si="2"/>
        <v>2E-3</v>
      </c>
      <c r="G18" s="111"/>
      <c r="L18" s="15">
        <f t="shared" si="0"/>
        <v>2014</v>
      </c>
      <c r="M18" s="8">
        <v>12</v>
      </c>
      <c r="N18" s="24">
        <v>0</v>
      </c>
    </row>
    <row r="19" spans="2:14" ht="12" customHeight="1">
      <c r="L19" s="15">
        <f t="shared" si="0"/>
        <v>2013</v>
      </c>
      <c r="M19" s="8">
        <v>13</v>
      </c>
      <c r="N19" s="24">
        <v>0</v>
      </c>
    </row>
    <row r="20" spans="2:14" ht="12" customHeight="1">
      <c r="B20" s="542" t="str">
        <f>B12</f>
        <v>Passenger</v>
      </c>
      <c r="C20" s="548" t="str">
        <f>'Home Int'!$K$29</f>
        <v>BATAS BAWAH</v>
      </c>
      <c r="D20" s="548"/>
      <c r="L20" s="15">
        <f t="shared" si="0"/>
        <v>2012</v>
      </c>
      <c r="M20" s="8">
        <v>14</v>
      </c>
      <c r="N20" s="24">
        <v>0</v>
      </c>
    </row>
    <row r="21" spans="2:14" ht="12" customHeight="1">
      <c r="B21" s="542"/>
      <c r="C21" s="8" t="s">
        <v>2864</v>
      </c>
      <c r="D21" s="8" t="s">
        <v>2</v>
      </c>
    </row>
    <row r="22" spans="2:14" ht="12" customHeight="1">
      <c r="B22" s="26" t="s">
        <v>8</v>
      </c>
      <c r="C22" s="17">
        <f t="shared" ref="C22:D26" si="3">IF($C$20="BATAS BAWAH",E14,C14)</f>
        <v>3.2599999999999997E-2</v>
      </c>
      <c r="D22" s="17">
        <f t="shared" si="3"/>
        <v>6.4999999999999997E-3</v>
      </c>
    </row>
    <row r="23" spans="2:14" ht="12" customHeight="1">
      <c r="B23" s="26" t="s">
        <v>9</v>
      </c>
      <c r="C23" s="17">
        <f t="shared" si="3"/>
        <v>2.47E-2</v>
      </c>
      <c r="D23" s="17">
        <f t="shared" si="3"/>
        <v>4.4000000000000003E-3</v>
      </c>
    </row>
    <row r="24" spans="2:14" ht="12" customHeight="1">
      <c r="B24" s="26" t="s">
        <v>10</v>
      </c>
      <c r="C24" s="17">
        <f t="shared" si="3"/>
        <v>2.0799999999999999E-2</v>
      </c>
      <c r="D24" s="17">
        <f t="shared" si="3"/>
        <v>3.8E-3</v>
      </c>
    </row>
    <row r="25" spans="2:14" ht="12" customHeight="1">
      <c r="B25" s="26" t="s">
        <v>11</v>
      </c>
      <c r="C25" s="17">
        <f t="shared" si="3"/>
        <v>1.2E-2</v>
      </c>
      <c r="D25" s="17">
        <f t="shared" si="3"/>
        <v>2.5000000000000001E-3</v>
      </c>
    </row>
    <row r="26" spans="2:14" ht="12" customHeight="1">
      <c r="B26" s="26" t="s">
        <v>12</v>
      </c>
      <c r="C26" s="17">
        <f t="shared" si="3"/>
        <v>1.0500000000000001E-2</v>
      </c>
      <c r="D26" s="17">
        <f t="shared" si="3"/>
        <v>2E-3</v>
      </c>
    </row>
    <row r="27" spans="2:14" ht="12" customHeight="1">
      <c r="B27" s="111"/>
      <c r="C27" s="109"/>
      <c r="D27" s="109"/>
    </row>
    <row r="28" spans="2:14" ht="12" customHeight="1">
      <c r="B28" s="111"/>
      <c r="C28" s="109"/>
      <c r="D28" s="109"/>
    </row>
    <row r="29" spans="2:14" ht="12" customHeight="1">
      <c r="B29" s="547" t="s">
        <v>284</v>
      </c>
      <c r="C29" s="547" t="s">
        <v>2866</v>
      </c>
      <c r="D29" s="547" t="s">
        <v>2867</v>
      </c>
      <c r="E29" s="547" t="s">
        <v>2868</v>
      </c>
      <c r="H29" s="549" t="s">
        <v>8914</v>
      </c>
      <c r="I29" s="549"/>
      <c r="J29" s="549"/>
      <c r="K29" s="549"/>
      <c r="L29" s="549"/>
      <c r="M29" s="549"/>
    </row>
    <row r="30" spans="2:14" ht="12" customHeight="1">
      <c r="B30" s="547"/>
      <c r="C30" s="547"/>
      <c r="D30" s="547"/>
      <c r="E30" s="547"/>
      <c r="H30" s="538" t="s">
        <v>22</v>
      </c>
      <c r="I30" s="9"/>
      <c r="J30" s="9"/>
      <c r="K30" s="9"/>
      <c r="L30" s="9"/>
      <c r="M30" s="538" t="s">
        <v>552</v>
      </c>
    </row>
    <row r="31" spans="2:14" ht="12" customHeight="1">
      <c r="B31" s="9">
        <v>12</v>
      </c>
      <c r="C31" s="37">
        <f>$D$70</f>
        <v>6.5000000000000006E-3</v>
      </c>
      <c r="D31" s="14" t="e">
        <f>#REF!</f>
        <v>#REF!</v>
      </c>
      <c r="E31" s="22" t="e">
        <f>C31+(C31*D31)</f>
        <v>#REF!</v>
      </c>
      <c r="H31" s="538"/>
      <c r="I31" s="39"/>
      <c r="J31" s="39"/>
      <c r="K31" s="39"/>
      <c r="L31" s="39"/>
      <c r="M31" s="538"/>
    </row>
    <row r="32" spans="2:14" ht="12" customHeight="1">
      <c r="B32" s="9">
        <v>24</v>
      </c>
      <c r="C32" s="37">
        <f>$E$70</f>
        <v>1.3000000000000001E-2</v>
      </c>
      <c r="D32" s="14" t="e">
        <f>#REF!</f>
        <v>#REF!</v>
      </c>
      <c r="E32" s="22" t="e">
        <f>C32+(C32*D32)</f>
        <v>#REF!</v>
      </c>
      <c r="G32" s="10">
        <v>1</v>
      </c>
      <c r="H32" s="32">
        <f>IF('DT Int'!$D$33&gt;25000000,25000000,'DT Int'!$D$33)</f>
        <v>0</v>
      </c>
      <c r="I32" s="32">
        <f>IF('DT Int'!$D$33&gt;50000000,25000000,'DT Int'!$D$33)</f>
        <v>0</v>
      </c>
      <c r="J32" s="32">
        <f>IF('DT Int'!$D$33&gt;50000000,25000000,'DT Int'!$D$33-H32-I32)</f>
        <v>0</v>
      </c>
      <c r="K32" s="32">
        <f>'DT Int'!$D$33-H32-I32-J32</f>
        <v>0</v>
      </c>
      <c r="L32" s="32"/>
      <c r="M32" s="115">
        <f>(H32*0.01)+(I32*0.005)+(J32*0.0025)+(K32*0.0015)</f>
        <v>0</v>
      </c>
    </row>
    <row r="33" spans="2:25" ht="12" customHeight="1">
      <c r="B33" s="9">
        <v>36</v>
      </c>
      <c r="C33" s="37">
        <f>$F$70</f>
        <v>1.9889999999999998E-2</v>
      </c>
      <c r="D33" s="14" t="e">
        <f>#REF!</f>
        <v>#REF!</v>
      </c>
      <c r="E33" s="22" t="e">
        <f>C33+(C33*D33)</f>
        <v>#REF!</v>
      </c>
      <c r="G33" s="10">
        <v>2</v>
      </c>
      <c r="H33" s="32">
        <f>IF('DT Int'!$D$33&gt;25000000,25000000,'DT Int'!$D$33)</f>
        <v>0</v>
      </c>
      <c r="I33" s="32">
        <f>IF('DT Int'!$D$33&gt;50000000,25000000,'DT Int'!$D$33)</f>
        <v>0</v>
      </c>
      <c r="J33" s="32">
        <f>IF('DT Int'!$D$33&gt;50000000,25000000,'DT Int'!$D$33-H33-I33)</f>
        <v>0</v>
      </c>
      <c r="K33" s="32">
        <f>'DT Int'!$D$33-H33-I33-J33</f>
        <v>0</v>
      </c>
      <c r="L33" s="32"/>
      <c r="M33" s="115">
        <f>(H33*0.01)+(I33*0.005)+(J33*0.0025)+(K33*0.0015)</f>
        <v>0</v>
      </c>
    </row>
    <row r="34" spans="2:25" ht="12" customHeight="1">
      <c r="B34" s="9">
        <v>48</v>
      </c>
      <c r="C34" s="37">
        <f>$G$70</f>
        <v>2.912E-2</v>
      </c>
      <c r="D34" s="14" t="e">
        <f>#REF!</f>
        <v>#REF!</v>
      </c>
      <c r="E34" s="22" t="e">
        <f>C34+(C34*D34)</f>
        <v>#REF!</v>
      </c>
      <c r="G34" s="10">
        <v>3</v>
      </c>
      <c r="H34" s="32">
        <f>IF('DT Int'!$D$33&gt;25000000,25000000,'DT Int'!$D$33)</f>
        <v>0</v>
      </c>
      <c r="I34" s="32">
        <f>IF('DT Int'!$D$33&gt;50000000,25000000,'DT Int'!$D$33)</f>
        <v>0</v>
      </c>
      <c r="J34" s="32">
        <f>IF('DT Int'!$D$33&gt;50000000,25000000,'DT Int'!$D$33-H34-I34)</f>
        <v>0</v>
      </c>
      <c r="K34" s="32">
        <f>'DT Int'!$D$33-H34-I34-J34</f>
        <v>0</v>
      </c>
      <c r="L34" s="32"/>
      <c r="M34" s="115">
        <f>(H34*0.01)+(I34*0.005)+(J34*0.0025)+(K34*0.0015)</f>
        <v>0</v>
      </c>
    </row>
    <row r="35" spans="2:25" ht="12" customHeight="1">
      <c r="G35" s="10">
        <v>4</v>
      </c>
      <c r="H35" s="32">
        <f>IF('DT Int'!$D$33&gt;25000000,25000000,'DT Int'!$D$33)</f>
        <v>0</v>
      </c>
      <c r="I35" s="32">
        <f>IF('DT Int'!$D$33&gt;50000000,25000000,'DT Int'!$D$33)</f>
        <v>0</v>
      </c>
      <c r="J35" s="32">
        <f>IF('DT Int'!$D$33&gt;50000000,25000000,'DT Int'!$D$33-H35-I35)</f>
        <v>0</v>
      </c>
      <c r="K35" s="32">
        <f>'DT Int'!$D$33-H35-I35-J35</f>
        <v>0</v>
      </c>
      <c r="L35" s="32"/>
      <c r="M35" s="115">
        <f>(H35*0.01)+(I35*0.005)+(J35*0.0025)+(K35*0.0015)</f>
        <v>0</v>
      </c>
      <c r="X35" s="27" t="e">
        <f>IF(#REF!="COMPRE",1,0)+#REF!</f>
        <v>#REF!</v>
      </c>
      <c r="Y35" s="6" t="e">
        <f>IF(#REF!="TLO",1,0)+#REF!</f>
        <v>#REF!</v>
      </c>
    </row>
    <row r="36" spans="2:25">
      <c r="G36" s="10">
        <v>5</v>
      </c>
      <c r="H36" s="32">
        <f>IF('DT Int'!$D$33&gt;25000000,25000000,'DT Int'!$D$33)</f>
        <v>0</v>
      </c>
      <c r="I36" s="32">
        <f>IF('DT Int'!$D$33&gt;50000000,25000000,'DT Int'!$D$33)</f>
        <v>0</v>
      </c>
      <c r="J36" s="32">
        <f>IF('DT Int'!$D$33&gt;50000000,25000000,'DT Int'!$D$33-H36-I36)</f>
        <v>0</v>
      </c>
      <c r="K36" s="32">
        <f>'DT Int'!$D$33-H36-I36-J36</f>
        <v>0</v>
      </c>
      <c r="L36" s="32"/>
      <c r="M36" s="115">
        <f>(H36*0.01)+(I36*0.005)+(J36*0.0025)+(K36*0.0015)</f>
        <v>0</v>
      </c>
    </row>
    <row r="37" spans="2:25" ht="12" customHeight="1">
      <c r="C37" s="28" t="s">
        <v>2836</v>
      </c>
      <c r="H37" s="545" t="s">
        <v>8915</v>
      </c>
      <c r="I37" s="545"/>
      <c r="J37" s="545"/>
      <c r="K37" s="545"/>
      <c r="L37" s="545"/>
      <c r="M37" s="545"/>
    </row>
    <row r="38" spans="2:25" ht="12" customHeight="1">
      <c r="B38" s="29"/>
      <c r="C38" s="10">
        <v>1</v>
      </c>
      <c r="D38" s="30">
        <v>2</v>
      </c>
      <c r="E38" s="30">
        <v>3</v>
      </c>
      <c r="F38" s="30">
        <v>4</v>
      </c>
      <c r="H38" s="538" t="s">
        <v>22</v>
      </c>
      <c r="I38" s="9"/>
      <c r="J38" s="9"/>
      <c r="K38" s="9"/>
      <c r="L38" s="9"/>
      <c r="M38" s="538" t="s">
        <v>552</v>
      </c>
      <c r="N38" s="40"/>
      <c r="O38" s="40"/>
      <c r="P38" s="40"/>
      <c r="Q38" s="40"/>
      <c r="R38" s="40"/>
      <c r="S38" s="40"/>
      <c r="T38" s="40"/>
      <c r="U38" s="40"/>
    </row>
    <row r="39" spans="2:25" ht="12" customHeight="1">
      <c r="B39" s="29"/>
      <c r="C39" s="19" t="s">
        <v>2832</v>
      </c>
      <c r="D39" s="20" t="s">
        <v>2833</v>
      </c>
      <c r="E39" s="20" t="s">
        <v>2834</v>
      </c>
      <c r="F39" s="19" t="s">
        <v>2835</v>
      </c>
      <c r="H39" s="538"/>
      <c r="I39" s="39"/>
      <c r="J39" s="39"/>
      <c r="K39" s="39"/>
      <c r="L39" s="39"/>
      <c r="M39" s="538"/>
      <c r="N39" s="40"/>
      <c r="O39" s="40"/>
      <c r="P39" s="40"/>
      <c r="Q39" s="40"/>
      <c r="R39" s="40"/>
      <c r="S39" s="40"/>
      <c r="T39" s="40"/>
      <c r="U39" s="40"/>
    </row>
    <row r="40" spans="2:25" ht="12" customHeight="1">
      <c r="B40" s="30">
        <v>1</v>
      </c>
      <c r="C40" s="14">
        <v>5.0000000000000001E-3</v>
      </c>
      <c r="D40" s="14">
        <v>5.0000000000000001E-3</v>
      </c>
      <c r="E40" s="14">
        <v>5.0000000000000001E-3</v>
      </c>
      <c r="F40" s="14">
        <v>5.0000000000000001E-3</v>
      </c>
      <c r="G40" s="10">
        <v>1</v>
      </c>
      <c r="H40" s="32">
        <f>IF('UC Int'!$D$33&gt;25000000,25000000,'UC Int'!$D$33)</f>
        <v>0</v>
      </c>
      <c r="I40" s="32">
        <f>IF('UC Int'!$D$33&gt;50000000,25000000,'UC Int'!$D$33-H40)</f>
        <v>0</v>
      </c>
      <c r="J40" s="32">
        <f>IF('UC Int'!$D$33&gt;50000000,25000000,'UC Int'!$D$33-H40-I40)</f>
        <v>0</v>
      </c>
      <c r="K40" s="32">
        <f>'UC Int'!$D$33-H40-I40-J40</f>
        <v>0</v>
      </c>
      <c r="L40" s="32"/>
      <c r="M40" s="115">
        <f>(H40*0.01)+(I40*0.005)+(J40*0.0025)+(K40*0.0015)</f>
        <v>0</v>
      </c>
      <c r="N40" s="41"/>
      <c r="O40" s="41"/>
      <c r="P40" s="41"/>
      <c r="Q40" s="41"/>
      <c r="R40" s="41"/>
      <c r="S40" s="41"/>
      <c r="T40" s="41"/>
      <c r="U40" s="41"/>
    </row>
    <row r="41" spans="2:25" ht="12" customHeight="1">
      <c r="B41" s="30">
        <f>B40+1</f>
        <v>2</v>
      </c>
      <c r="C41" s="14">
        <v>5.0000000000000001E-3</v>
      </c>
      <c r="D41" s="14">
        <v>5.0000000000000001E-3</v>
      </c>
      <c r="E41" s="14">
        <v>5.0000000000000001E-3</v>
      </c>
      <c r="F41" s="14">
        <v>5.0000000000000001E-3</v>
      </c>
      <c r="G41" s="10">
        <v>2</v>
      </c>
      <c r="H41" s="32">
        <f>IF('UC Int'!$D$33&gt;25000000,25000000,'UC Int'!$D$33)</f>
        <v>0</v>
      </c>
      <c r="I41" s="32">
        <f>IF('UC Int'!$D$33&gt;50000000,25000000,'UC Int'!$D$33-H41)</f>
        <v>0</v>
      </c>
      <c r="J41" s="32">
        <f>IF('UC Int'!$D$33&gt;50000000,25000000,'UC Int'!$D$33-H41-I41)</f>
        <v>0</v>
      </c>
      <c r="K41" s="32">
        <f>'UC Int'!$D$33-H41-I41-J41</f>
        <v>0</v>
      </c>
      <c r="L41" s="32"/>
      <c r="M41" s="115">
        <f>(H41*0.01)+(I41*0.005)+(J41*0.0025)+(K41*0.0015)</f>
        <v>0</v>
      </c>
      <c r="N41" s="41"/>
      <c r="O41" s="41"/>
      <c r="P41" s="41"/>
      <c r="Q41" s="41"/>
      <c r="R41" s="41"/>
      <c r="S41" s="41"/>
      <c r="T41" s="41"/>
      <c r="U41" s="41"/>
    </row>
    <row r="42" spans="2:25" ht="12" customHeight="1">
      <c r="B42" s="30">
        <f t="shared" ref="B42:B45" si="4">B41+1</f>
        <v>3</v>
      </c>
      <c r="C42" s="14">
        <v>5.3E-3</v>
      </c>
      <c r="D42" s="14">
        <v>5.3E-3</v>
      </c>
      <c r="E42" s="14">
        <v>5.3E-3</v>
      </c>
      <c r="F42" s="14">
        <v>5.3E-3</v>
      </c>
      <c r="G42" s="10">
        <v>3</v>
      </c>
      <c r="H42" s="32">
        <f>IF('UC Int'!$D$33&gt;25000000,25000000,'UC Int'!$D$33)</f>
        <v>0</v>
      </c>
      <c r="I42" s="32">
        <f>IF('UC Int'!$D$33&gt;50000000,25000000,'UC Int'!$D$33-H42)</f>
        <v>0</v>
      </c>
      <c r="J42" s="32">
        <f>IF('UC Int'!$D$33&gt;50000000,25000000,'UC Int'!$D$33-H42-I42)</f>
        <v>0</v>
      </c>
      <c r="K42" s="32">
        <f>'UC Int'!$D$33-H42-I42-J42</f>
        <v>0</v>
      </c>
      <c r="L42" s="32"/>
      <c r="M42" s="115">
        <f>(H42*0.01)+(I42*0.005)+(J42*0.0025)+(K42*0.0015)</f>
        <v>0</v>
      </c>
      <c r="N42" s="41"/>
      <c r="O42" s="41"/>
      <c r="P42" s="41"/>
      <c r="Q42" s="41"/>
      <c r="R42" s="41"/>
      <c r="S42" s="41"/>
      <c r="T42" s="41"/>
      <c r="U42" s="41"/>
    </row>
    <row r="43" spans="2:25" ht="12" customHeight="1">
      <c r="B43" s="30">
        <f t="shared" si="4"/>
        <v>4</v>
      </c>
      <c r="C43" s="14">
        <v>7.1000000000000004E-3</v>
      </c>
      <c r="D43" s="14">
        <v>7.1000000000000004E-3</v>
      </c>
      <c r="E43" s="14">
        <v>7.1000000000000004E-3</v>
      </c>
      <c r="F43" s="14">
        <v>7.1000000000000004E-3</v>
      </c>
      <c r="G43" s="10">
        <v>4</v>
      </c>
      <c r="H43" s="32">
        <f>IF('UC Int'!$D$33&gt;25000000,25000000,'UC Int'!$D$33)</f>
        <v>0</v>
      </c>
      <c r="I43" s="32">
        <f>IF('UC Int'!$D$33&gt;50000000,25000000,'UC Int'!$D$33-H43)</f>
        <v>0</v>
      </c>
      <c r="J43" s="32">
        <f>IF('UC Int'!$D$33&gt;50000000,25000000,'UC Int'!$D$33-H43-I43)</f>
        <v>0</v>
      </c>
      <c r="K43" s="32">
        <f>'UC Int'!$D$33-H43-I43-J43</f>
        <v>0</v>
      </c>
      <c r="L43" s="32"/>
      <c r="M43" s="115">
        <f>(H43*0.01)+(I43*0.005)+(J43*0.0025)+(K43*0.0015)</f>
        <v>0</v>
      </c>
      <c r="N43" s="41"/>
      <c r="O43" s="41"/>
      <c r="P43" s="41"/>
      <c r="Q43" s="41"/>
      <c r="R43" s="41"/>
      <c r="S43" s="41"/>
      <c r="T43" s="41"/>
      <c r="U43" s="41"/>
    </row>
    <row r="44" spans="2:25" ht="12" customHeight="1">
      <c r="B44" s="30">
        <f t="shared" si="4"/>
        <v>5</v>
      </c>
      <c r="C44" s="14">
        <v>6.4000000000000003E-3</v>
      </c>
      <c r="D44" s="14">
        <v>6.4000000000000003E-3</v>
      </c>
      <c r="E44" s="14">
        <v>6.4000000000000003E-3</v>
      </c>
      <c r="F44" s="14">
        <v>6.4000000000000003E-3</v>
      </c>
      <c r="G44" s="10">
        <v>5</v>
      </c>
      <c r="H44" s="32">
        <f>IF('UC Int'!$D$33&gt;25000000,25000000,'UC Int'!$D$33)</f>
        <v>0</v>
      </c>
      <c r="I44" s="32">
        <f>IF('UC Int'!$D$33&gt;50000000,25000000,'UC Int'!$D$33-H44)</f>
        <v>0</v>
      </c>
      <c r="J44" s="32">
        <f>IF('UC Int'!$D$33&gt;50000000,25000000,'UC Int'!$D$33-H44-I44)</f>
        <v>0</v>
      </c>
      <c r="K44" s="32">
        <f>'UC Int'!$D$33-H44-I44-J44</f>
        <v>0</v>
      </c>
      <c r="L44" s="32"/>
      <c r="M44" s="115">
        <f>(H44*0.01)+(I44*0.005)+(J44*0.0025)+(K44*0.0015)</f>
        <v>0</v>
      </c>
      <c r="N44" s="41"/>
      <c r="O44" s="41"/>
      <c r="P44" s="41"/>
      <c r="Q44" s="41"/>
      <c r="R44" s="41"/>
      <c r="S44" s="41"/>
      <c r="T44" s="41"/>
      <c r="U44" s="41"/>
    </row>
    <row r="45" spans="2:25" ht="12" customHeight="1">
      <c r="B45" s="30">
        <f t="shared" si="4"/>
        <v>6</v>
      </c>
      <c r="C45" s="14">
        <v>5.3E-3</v>
      </c>
      <c r="D45" s="14">
        <v>5.3E-3</v>
      </c>
      <c r="E45" s="14">
        <v>5.3E-3</v>
      </c>
      <c r="F45" s="14">
        <v>5.3E-3</v>
      </c>
      <c r="G45" s="13"/>
      <c r="H45" s="13"/>
      <c r="I45" s="13"/>
      <c r="J45" s="13"/>
    </row>
    <row r="46" spans="2:25" ht="12" customHeight="1">
      <c r="C46" s="13"/>
      <c r="D46" s="13"/>
      <c r="E46" s="13"/>
      <c r="F46" s="13"/>
      <c r="H46" s="9" t="s">
        <v>13</v>
      </c>
      <c r="I46" s="9" t="s">
        <v>16</v>
      </c>
      <c r="J46" s="9" t="s">
        <v>17</v>
      </c>
      <c r="K46" s="9" t="s">
        <v>2880</v>
      </c>
    </row>
    <row r="47" spans="2:25" ht="12" customHeight="1">
      <c r="H47" s="9">
        <v>0</v>
      </c>
      <c r="I47" s="9">
        <v>0</v>
      </c>
      <c r="J47" s="9">
        <v>0</v>
      </c>
      <c r="K47" s="9">
        <v>0</v>
      </c>
    </row>
    <row r="48" spans="2:25" ht="12" customHeight="1">
      <c r="B48" s="9"/>
      <c r="C48" s="17"/>
      <c r="F48" s="13"/>
      <c r="H48" s="11">
        <v>5000000</v>
      </c>
      <c r="I48" s="11">
        <v>10000000</v>
      </c>
      <c r="J48" s="11">
        <v>10000000</v>
      </c>
      <c r="K48" s="11">
        <v>4</v>
      </c>
      <c r="L48" s="110"/>
    </row>
    <row r="49" spans="1:15" ht="12" customHeight="1">
      <c r="B49" s="9"/>
      <c r="C49" s="17"/>
      <c r="F49" s="13"/>
      <c r="H49" s="11">
        <v>10000000</v>
      </c>
      <c r="I49" s="11"/>
      <c r="J49" s="11"/>
      <c r="K49" s="11"/>
      <c r="L49" s="110"/>
    </row>
    <row r="50" spans="1:15" ht="12" customHeight="1">
      <c r="B50" s="9"/>
      <c r="C50" s="17"/>
      <c r="F50" s="13"/>
      <c r="H50" s="11">
        <v>15000000</v>
      </c>
      <c r="I50" s="11"/>
      <c r="J50" s="11"/>
      <c r="K50" s="11"/>
      <c r="L50" s="110"/>
    </row>
    <row r="51" spans="1:15" ht="12" customHeight="1">
      <c r="B51" s="9"/>
      <c r="C51" s="17"/>
      <c r="F51" s="13"/>
      <c r="H51" s="11">
        <v>20000000</v>
      </c>
      <c r="I51" s="11"/>
      <c r="J51" s="11"/>
      <c r="K51" s="11"/>
      <c r="L51" s="110"/>
    </row>
    <row r="52" spans="1:15" ht="12" customHeight="1">
      <c r="B52" s="9"/>
      <c r="C52" s="17"/>
      <c r="F52" s="13"/>
      <c r="H52" s="11">
        <v>25000000</v>
      </c>
      <c r="I52" s="11"/>
      <c r="J52" s="11"/>
      <c r="K52" s="11"/>
      <c r="L52" s="110"/>
    </row>
    <row r="53" spans="1:15" ht="12" customHeight="1">
      <c r="F53" s="13"/>
      <c r="H53" s="11">
        <v>30000000</v>
      </c>
      <c r="I53" s="11"/>
      <c r="J53" s="11"/>
      <c r="K53" s="11"/>
      <c r="L53" s="110"/>
    </row>
    <row r="54" spans="1:15" ht="12" customHeight="1">
      <c r="F54" s="13"/>
      <c r="H54" s="11">
        <v>35000000</v>
      </c>
      <c r="I54" s="11"/>
      <c r="J54" s="11"/>
      <c r="K54" s="11"/>
      <c r="L54" s="110"/>
    </row>
    <row r="55" spans="1:15" ht="12" customHeight="1">
      <c r="H55" s="11">
        <v>40000000</v>
      </c>
      <c r="I55" s="11"/>
      <c r="J55" s="11"/>
      <c r="K55" s="11"/>
      <c r="L55" s="110"/>
    </row>
    <row r="56" spans="1:15" ht="12" customHeight="1">
      <c r="H56" s="11">
        <v>45000000</v>
      </c>
      <c r="I56" s="11"/>
      <c r="J56" s="11"/>
      <c r="K56" s="11"/>
      <c r="L56" s="110"/>
    </row>
    <row r="57" spans="1:15" ht="12" customHeight="1">
      <c r="A57" s="139"/>
      <c r="B57" s="45"/>
      <c r="C57" s="140"/>
      <c r="D57" s="45"/>
      <c r="H57" s="11">
        <v>50000000</v>
      </c>
      <c r="I57" s="11"/>
      <c r="J57" s="11"/>
      <c r="K57" s="11"/>
      <c r="L57" s="110"/>
      <c r="O57" s="10"/>
    </row>
    <row r="58" spans="1:15" ht="12" customHeight="1">
      <c r="A58" s="10"/>
      <c r="B58" s="45"/>
    </row>
    <row r="59" spans="1:15" ht="12" customHeight="1">
      <c r="A59" s="10"/>
    </row>
    <row r="60" spans="1:15" ht="12" customHeight="1">
      <c r="A60" s="36"/>
      <c r="C60" s="19" t="s">
        <v>5359</v>
      </c>
      <c r="D60" s="20" t="s">
        <v>5360</v>
      </c>
      <c r="E60" s="20" t="s">
        <v>5361</v>
      </c>
      <c r="F60" s="19" t="s">
        <v>5362</v>
      </c>
      <c r="K60" s="10"/>
      <c r="L60" s="10"/>
      <c r="M60" s="10"/>
      <c r="N60" s="10"/>
      <c r="O60" s="10"/>
    </row>
    <row r="61" spans="1:15" ht="12" customHeight="1">
      <c r="A61" s="36"/>
      <c r="B61" s="6">
        <v>1</v>
      </c>
      <c r="C61" s="31">
        <v>4.4000000000000003E-3</v>
      </c>
      <c r="D61" s="141">
        <v>5.0000000000000001E-3</v>
      </c>
      <c r="E61" s="31">
        <v>6.1999999999999998E-3</v>
      </c>
      <c r="F61" s="31">
        <v>7.0000000000000001E-3</v>
      </c>
      <c r="G61" s="45"/>
      <c r="H61" s="45"/>
      <c r="K61" s="10"/>
    </row>
    <row r="62" spans="1:15" ht="12" customHeight="1">
      <c r="A62" s="10"/>
      <c r="B62" s="6">
        <v>2</v>
      </c>
      <c r="C62" s="31">
        <v>8.6E-3</v>
      </c>
      <c r="D62" s="141">
        <v>0.01</v>
      </c>
      <c r="E62" s="31">
        <v>1.24E-2</v>
      </c>
      <c r="F62" s="31">
        <v>1.4999999999999999E-2</v>
      </c>
      <c r="K62" s="36"/>
      <c r="L62" s="36"/>
      <c r="M62" s="36"/>
      <c r="N62" s="36"/>
      <c r="O62" s="36"/>
    </row>
    <row r="63" spans="1:15" ht="12" customHeight="1">
      <c r="A63" s="36"/>
      <c r="B63" s="6">
        <v>3</v>
      </c>
      <c r="C63" s="31">
        <v>1.3100000000000001E-2</v>
      </c>
      <c r="D63" s="141">
        <v>1.5299999999999999E-2</v>
      </c>
      <c r="E63" s="31">
        <v>1.89E-2</v>
      </c>
      <c r="F63" s="31">
        <v>2.3E-2</v>
      </c>
      <c r="L63" s="10"/>
    </row>
    <row r="64" spans="1:15" ht="12" customHeight="1">
      <c r="B64" s="6">
        <v>4</v>
      </c>
      <c r="C64" s="31">
        <v>1.9400000000000001E-2</v>
      </c>
      <c r="D64" s="141">
        <v>2.24E-2</v>
      </c>
      <c r="E64" s="31">
        <v>2.5499999999999998E-2</v>
      </c>
      <c r="F64" s="31">
        <v>3.1E-2</v>
      </c>
      <c r="K64" s="36"/>
      <c r="L64" s="36"/>
      <c r="M64" s="10"/>
      <c r="N64" s="10"/>
      <c r="O64" s="10"/>
    </row>
    <row r="65" spans="1:16" ht="12" customHeight="1">
      <c r="A65" s="10"/>
      <c r="B65" s="6">
        <v>5</v>
      </c>
      <c r="C65" s="31">
        <v>2.4899999999999999E-2</v>
      </c>
      <c r="D65" s="141">
        <v>2.8799999999999999E-2</v>
      </c>
      <c r="E65" s="31">
        <v>3.2199999999999999E-2</v>
      </c>
      <c r="F65" s="31">
        <v>0.04</v>
      </c>
      <c r="K65" s="36"/>
      <c r="L65" s="10"/>
    </row>
    <row r="66" spans="1:16" ht="12" customHeight="1">
      <c r="A66" s="36"/>
      <c r="B66" s="6">
        <v>6</v>
      </c>
      <c r="C66" s="31">
        <v>3.0700000000000002E-2</v>
      </c>
      <c r="D66" s="141">
        <v>3.4099999999999998E-2</v>
      </c>
      <c r="E66" s="31">
        <v>3.9199999999999999E-2</v>
      </c>
      <c r="F66" s="31">
        <v>0.05</v>
      </c>
      <c r="K66" s="45"/>
      <c r="L66" s="45"/>
      <c r="M66" s="45"/>
      <c r="N66" s="45"/>
      <c r="O66" s="45"/>
    </row>
    <row r="67" spans="1:16" ht="12" customHeight="1">
      <c r="C67" s="13">
        <v>5.4999999999999997E-3</v>
      </c>
      <c r="K67" s="45"/>
      <c r="L67" s="10"/>
    </row>
    <row r="68" spans="1:16" ht="12" customHeight="1">
      <c r="B68" s="544" t="s">
        <v>8204</v>
      </c>
      <c r="C68" s="544"/>
      <c r="D68" s="544"/>
      <c r="E68" s="544"/>
      <c r="F68" s="544"/>
      <c r="G68" s="544"/>
      <c r="H68" s="544"/>
      <c r="J68" s="545" t="s">
        <v>8911</v>
      </c>
      <c r="K68" s="545"/>
      <c r="L68" s="545"/>
      <c r="M68" s="545"/>
      <c r="N68" s="545"/>
      <c r="O68" s="545"/>
      <c r="P68" s="545"/>
    </row>
    <row r="69" spans="1:16" ht="12" customHeight="1">
      <c r="B69" s="543" t="s">
        <v>5364</v>
      </c>
      <c r="C69" s="543"/>
      <c r="D69" s="8">
        <v>1</v>
      </c>
      <c r="E69" s="8">
        <v>2</v>
      </c>
      <c r="F69" s="8">
        <v>3</v>
      </c>
      <c r="G69" s="8">
        <v>4</v>
      </c>
      <c r="H69" s="8">
        <v>5</v>
      </c>
      <c r="J69" s="543" t="s">
        <v>5364</v>
      </c>
      <c r="K69" s="543"/>
      <c r="L69" s="8">
        <v>1</v>
      </c>
      <c r="M69" s="8">
        <v>2</v>
      </c>
      <c r="N69" s="8">
        <v>3</v>
      </c>
      <c r="O69" s="8">
        <v>4</v>
      </c>
      <c r="P69" s="8">
        <v>5</v>
      </c>
    </row>
    <row r="70" spans="1:16" ht="12" customHeight="1">
      <c r="B70" s="150">
        <f>'DT Int'!$S$4</f>
        <v>0.3</v>
      </c>
      <c r="C70" s="148" t="s">
        <v>5359</v>
      </c>
      <c r="D70" s="14">
        <f>$D$61+($D$61*B70)</f>
        <v>6.5000000000000006E-3</v>
      </c>
      <c r="E70" s="14">
        <f>$D$62+($D$62*B70)</f>
        <v>1.3000000000000001E-2</v>
      </c>
      <c r="F70" s="14">
        <f>$D$63+($D$63*B70)</f>
        <v>1.9889999999999998E-2</v>
      </c>
      <c r="G70" s="14">
        <f>$D$64+($D$64*B70)</f>
        <v>2.912E-2</v>
      </c>
      <c r="H70" s="14">
        <f>$D$65+($D$65*B70)</f>
        <v>3.7440000000000001E-2</v>
      </c>
      <c r="J70" s="150">
        <f>'UC Int'!$S$4</f>
        <v>0.3</v>
      </c>
      <c r="K70" s="148" t="s">
        <v>5359</v>
      </c>
      <c r="L70" s="14">
        <f>$D$61+($D$61*J70)</f>
        <v>6.5000000000000006E-3</v>
      </c>
      <c r="M70" s="14">
        <f>$D$62+($D$62*J70)</f>
        <v>1.3000000000000001E-2</v>
      </c>
      <c r="N70" s="14">
        <f>$D$63+($D$63*J70)</f>
        <v>1.9889999999999998E-2</v>
      </c>
      <c r="O70" s="14">
        <f>$D$64+($D$64*J70)</f>
        <v>2.912E-2</v>
      </c>
      <c r="P70" s="14">
        <f>$D$65+($D$65*J70)</f>
        <v>3.7440000000000001E-2</v>
      </c>
    </row>
    <row r="71" spans="1:16" ht="12" customHeight="1">
      <c r="B71" s="150">
        <f>'DT Int'!$S$4</f>
        <v>0.3</v>
      </c>
      <c r="C71" s="149" t="s">
        <v>5360</v>
      </c>
      <c r="D71" s="14">
        <f t="shared" ref="D71:D73" si="5">$D$61+($D$61*B71)</f>
        <v>6.5000000000000006E-3</v>
      </c>
      <c r="E71" s="14">
        <f t="shared" ref="E71:E73" si="6">$D$62+($D$62*B71)</f>
        <v>1.3000000000000001E-2</v>
      </c>
      <c r="F71" s="14">
        <f t="shared" ref="F71:F73" si="7">$D$63+($D$63*B71)</f>
        <v>1.9889999999999998E-2</v>
      </c>
      <c r="G71" s="14">
        <f t="shared" ref="G71:G73" si="8">$D$64+($D$64*B71)</f>
        <v>2.912E-2</v>
      </c>
      <c r="H71" s="14">
        <f t="shared" ref="H71:H73" si="9">$D$65+($D$65*B71)</f>
        <v>3.7440000000000001E-2</v>
      </c>
      <c r="J71" s="150">
        <f>'UC Int'!$S$4</f>
        <v>0.3</v>
      </c>
      <c r="K71" s="149" t="s">
        <v>5360</v>
      </c>
      <c r="L71" s="14">
        <f t="shared" ref="L71:L73" si="10">$D$61+($D$61*J71)</f>
        <v>6.5000000000000006E-3</v>
      </c>
      <c r="M71" s="14">
        <f t="shared" ref="M71:M73" si="11">$D$62+($D$62*J71)</f>
        <v>1.3000000000000001E-2</v>
      </c>
      <c r="N71" s="14">
        <f t="shared" ref="N71:N73" si="12">$D$63+($D$63*J71)</f>
        <v>1.9889999999999998E-2</v>
      </c>
      <c r="O71" s="14">
        <f t="shared" ref="O71:O73" si="13">$D$64+($D$64*J71)</f>
        <v>2.912E-2</v>
      </c>
      <c r="P71" s="14">
        <f t="shared" ref="P71:P73" si="14">$D$65+($D$65*J71)</f>
        <v>3.7440000000000001E-2</v>
      </c>
    </row>
    <row r="72" spans="1:16" ht="12" customHeight="1">
      <c r="B72" s="150">
        <f>'DT Int'!$S$4</f>
        <v>0.3</v>
      </c>
      <c r="C72" s="149" t="s">
        <v>5361</v>
      </c>
      <c r="D72" s="14">
        <f t="shared" si="5"/>
        <v>6.5000000000000006E-3</v>
      </c>
      <c r="E72" s="14">
        <f t="shared" si="6"/>
        <v>1.3000000000000001E-2</v>
      </c>
      <c r="F72" s="14">
        <f t="shared" si="7"/>
        <v>1.9889999999999998E-2</v>
      </c>
      <c r="G72" s="14">
        <f t="shared" si="8"/>
        <v>2.912E-2</v>
      </c>
      <c r="H72" s="14">
        <f t="shared" si="9"/>
        <v>3.7440000000000001E-2</v>
      </c>
      <c r="J72" s="150">
        <f>'UC Int'!$S$4</f>
        <v>0.3</v>
      </c>
      <c r="K72" s="149" t="s">
        <v>5361</v>
      </c>
      <c r="L72" s="14">
        <f t="shared" si="10"/>
        <v>6.5000000000000006E-3</v>
      </c>
      <c r="M72" s="14">
        <f t="shared" si="11"/>
        <v>1.3000000000000001E-2</v>
      </c>
      <c r="N72" s="14">
        <f t="shared" si="12"/>
        <v>1.9889999999999998E-2</v>
      </c>
      <c r="O72" s="14">
        <f t="shared" si="13"/>
        <v>2.912E-2</v>
      </c>
      <c r="P72" s="14">
        <f t="shared" si="14"/>
        <v>3.7440000000000001E-2</v>
      </c>
    </row>
    <row r="73" spans="1:16" ht="12" customHeight="1">
      <c r="B73" s="150">
        <v>0.8</v>
      </c>
      <c r="C73" s="148" t="s">
        <v>5362</v>
      </c>
      <c r="D73" s="14">
        <f t="shared" si="5"/>
        <v>9.0000000000000011E-3</v>
      </c>
      <c r="E73" s="14">
        <f t="shared" si="6"/>
        <v>1.8000000000000002E-2</v>
      </c>
      <c r="F73" s="14">
        <f t="shared" si="7"/>
        <v>2.7540000000000002E-2</v>
      </c>
      <c r="G73" s="14">
        <f t="shared" si="8"/>
        <v>4.0320000000000002E-2</v>
      </c>
      <c r="H73" s="14">
        <f t="shared" si="9"/>
        <v>5.1839999999999997E-2</v>
      </c>
      <c r="J73" s="150">
        <v>0.8</v>
      </c>
      <c r="K73" s="148" t="s">
        <v>5362</v>
      </c>
      <c r="L73" s="14">
        <f t="shared" si="10"/>
        <v>9.0000000000000011E-3</v>
      </c>
      <c r="M73" s="14">
        <f t="shared" si="11"/>
        <v>1.8000000000000002E-2</v>
      </c>
      <c r="N73" s="14">
        <f t="shared" si="12"/>
        <v>2.7540000000000002E-2</v>
      </c>
      <c r="O73" s="14">
        <f t="shared" si="13"/>
        <v>4.0320000000000002E-2</v>
      </c>
      <c r="P73" s="14">
        <f t="shared" si="14"/>
        <v>5.1839999999999997E-2</v>
      </c>
    </row>
  </sheetData>
  <mergeCells count="29">
    <mergeCell ref="J69:K69"/>
    <mergeCell ref="B68:H68"/>
    <mergeCell ref="E29:E30"/>
    <mergeCell ref="H37:M37"/>
    <mergeCell ref="H29:M29"/>
    <mergeCell ref="H30:H31"/>
    <mergeCell ref="M30:M31"/>
    <mergeCell ref="B69:C69"/>
    <mergeCell ref="J68:P68"/>
    <mergeCell ref="H38:H39"/>
    <mergeCell ref="M38:M39"/>
    <mergeCell ref="B20:B21"/>
    <mergeCell ref="C20:D20"/>
    <mergeCell ref="B29:B30"/>
    <mergeCell ref="C29:C30"/>
    <mergeCell ref="D29:D30"/>
    <mergeCell ref="C2:J2"/>
    <mergeCell ref="B3:B5"/>
    <mergeCell ref="C3:F3"/>
    <mergeCell ref="G3:J3"/>
    <mergeCell ref="C4:D4"/>
    <mergeCell ref="E4:F4"/>
    <mergeCell ref="G4:H4"/>
    <mergeCell ref="I4:J4"/>
    <mergeCell ref="B12:B13"/>
    <mergeCell ref="C12:D12"/>
    <mergeCell ref="E12:F12"/>
    <mergeCell ref="G12:G13"/>
    <mergeCell ref="L3:N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677E-5093-4168-98CF-737C9351D06C}">
  <sheetPr codeName="Sheet7"/>
  <dimension ref="B2:M28"/>
  <sheetViews>
    <sheetView workbookViewId="0">
      <selection activeCell="I13" sqref="I13"/>
    </sheetView>
  </sheetViews>
  <sheetFormatPr defaultColWidth="9.109375" defaultRowHeight="12" customHeight="1"/>
  <cols>
    <col min="1" max="1" width="9.109375" style="147"/>
    <col min="2" max="2" width="4.6640625" style="7" customWidth="1"/>
    <col min="3" max="3" width="25.44140625" style="147" customWidth="1"/>
    <col min="4" max="4" width="5.6640625" style="147" customWidth="1"/>
    <col min="5" max="5" width="13.6640625" style="147" customWidth="1"/>
    <col min="6" max="6" width="5.6640625" style="147" customWidth="1"/>
    <col min="7" max="7" width="13.6640625" style="147" customWidth="1"/>
    <col min="8" max="12" width="9.109375" style="147"/>
    <col min="13" max="13" width="33" style="147" customWidth="1"/>
    <col min="14" max="16384" width="9.109375" style="147"/>
  </cols>
  <sheetData>
    <row r="2" spans="2:13" ht="12" customHeight="1">
      <c r="B2" s="317" t="s">
        <v>8557</v>
      </c>
    </row>
    <row r="3" spans="2:13" ht="12" customHeight="1">
      <c r="B3" s="565" t="s">
        <v>2859</v>
      </c>
      <c r="C3" s="565" t="s">
        <v>8164</v>
      </c>
      <c r="D3" s="547" t="s">
        <v>8913</v>
      </c>
      <c r="E3" s="547"/>
      <c r="F3" s="547" t="s">
        <v>8167</v>
      </c>
      <c r="G3" s="547"/>
    </row>
    <row r="4" spans="2:13" ht="12" customHeight="1">
      <c r="B4" s="566"/>
      <c r="C4" s="566"/>
      <c r="D4" s="276" t="s">
        <v>8165</v>
      </c>
      <c r="E4" s="276" t="s">
        <v>8166</v>
      </c>
      <c r="F4" s="276" t="s">
        <v>8165</v>
      </c>
      <c r="G4" s="276" t="s">
        <v>8166</v>
      </c>
    </row>
    <row r="5" spans="2:13" ht="12" customHeight="1">
      <c r="B5" s="8">
        <v>1</v>
      </c>
      <c r="C5" s="317" t="s">
        <v>8556</v>
      </c>
      <c r="D5" s="8">
        <v>2</v>
      </c>
      <c r="E5" s="255">
        <v>1200000000</v>
      </c>
      <c r="F5" s="8">
        <v>3</v>
      </c>
      <c r="G5" s="255">
        <v>1200000000</v>
      </c>
      <c r="M5" s="317" t="s">
        <v>8556</v>
      </c>
    </row>
    <row r="6" spans="2:13" ht="12" customHeight="1">
      <c r="B6" s="8">
        <v>2</v>
      </c>
      <c r="C6" s="315" t="s">
        <v>8559</v>
      </c>
      <c r="D6" s="8">
        <v>2</v>
      </c>
      <c r="E6" s="255">
        <v>1200000000</v>
      </c>
      <c r="F6" s="8">
        <v>3</v>
      </c>
      <c r="G6" s="255">
        <v>1200000000</v>
      </c>
      <c r="M6" s="317" t="s">
        <v>2875</v>
      </c>
    </row>
    <row r="7" spans="2:13" ht="12" customHeight="1">
      <c r="B7" s="8">
        <v>3</v>
      </c>
      <c r="C7" s="317" t="s">
        <v>8554</v>
      </c>
      <c r="D7" s="8">
        <v>2</v>
      </c>
      <c r="E7" s="255">
        <v>1200000000</v>
      </c>
      <c r="F7" s="8">
        <v>3</v>
      </c>
      <c r="G7" s="255">
        <v>1200000000</v>
      </c>
      <c r="M7" s="315" t="s">
        <v>8562</v>
      </c>
    </row>
    <row r="8" spans="2:13" ht="12" customHeight="1">
      <c r="B8" s="8">
        <v>4</v>
      </c>
      <c r="C8" s="315"/>
      <c r="D8" s="8">
        <v>0</v>
      </c>
      <c r="E8" s="255">
        <v>0</v>
      </c>
      <c r="F8" s="8">
        <v>0</v>
      </c>
      <c r="G8" s="255">
        <v>0</v>
      </c>
      <c r="M8" s="315" t="s">
        <v>8559</v>
      </c>
    </row>
    <row r="9" spans="2:13" ht="12" customHeight="1">
      <c r="B9" s="8">
        <v>5</v>
      </c>
      <c r="C9" s="252"/>
      <c r="D9" s="8">
        <v>0</v>
      </c>
      <c r="E9" s="255">
        <v>0</v>
      </c>
      <c r="F9" s="8">
        <v>0</v>
      </c>
      <c r="G9" s="255">
        <v>0</v>
      </c>
      <c r="M9" s="317" t="s">
        <v>8554</v>
      </c>
    </row>
    <row r="10" spans="2:13" ht="12" customHeight="1">
      <c r="C10" s="252" t="s">
        <v>289</v>
      </c>
      <c r="D10" s="8">
        <f>SUM(D5:D9)</f>
        <v>6</v>
      </c>
      <c r="E10" s="322">
        <f>SUM(E5:E9)</f>
        <v>3600000000</v>
      </c>
      <c r="F10" s="8">
        <f>SUM(F5:F9)</f>
        <v>9</v>
      </c>
      <c r="G10" s="322">
        <f>SUM(G5:G9)</f>
        <v>3600000000</v>
      </c>
      <c r="M10" s="315" t="s">
        <v>8561</v>
      </c>
    </row>
    <row r="12" spans="2:13" ht="12" customHeight="1">
      <c r="B12" s="317" t="s">
        <v>8558</v>
      </c>
    </row>
    <row r="13" spans="2:13" ht="12" customHeight="1">
      <c r="B13" s="565" t="s">
        <v>2859</v>
      </c>
      <c r="C13" s="565" t="s">
        <v>8164</v>
      </c>
      <c r="D13" s="547" t="s">
        <v>8913</v>
      </c>
      <c r="E13" s="547"/>
      <c r="F13" s="547" t="s">
        <v>8167</v>
      </c>
      <c r="G13" s="547"/>
    </row>
    <row r="14" spans="2:13" ht="12" customHeight="1">
      <c r="B14" s="566"/>
      <c r="C14" s="566"/>
      <c r="D14" s="276" t="s">
        <v>8165</v>
      </c>
      <c r="E14" s="276" t="s">
        <v>8166</v>
      </c>
      <c r="F14" s="276" t="s">
        <v>8165</v>
      </c>
      <c r="G14" s="276" t="s">
        <v>8166</v>
      </c>
    </row>
    <row r="15" spans="2:13" ht="12" customHeight="1">
      <c r="B15" s="8">
        <v>1</v>
      </c>
      <c r="C15" s="317" t="s">
        <v>2875</v>
      </c>
      <c r="D15" s="8">
        <v>2</v>
      </c>
      <c r="E15" s="255">
        <v>1200000000</v>
      </c>
      <c r="F15" s="8">
        <v>3</v>
      </c>
      <c r="G15" s="255">
        <v>1200000000</v>
      </c>
    </row>
    <row r="16" spans="2:13" ht="12" customHeight="1">
      <c r="B16" s="8">
        <v>2</v>
      </c>
      <c r="C16" s="315" t="s">
        <v>8562</v>
      </c>
      <c r="D16" s="8">
        <v>2</v>
      </c>
      <c r="E16" s="255">
        <v>1200000000</v>
      </c>
      <c r="F16" s="8">
        <v>3</v>
      </c>
      <c r="G16" s="255">
        <v>1200000000</v>
      </c>
    </row>
    <row r="17" spans="2:7" ht="12" customHeight="1">
      <c r="B17" s="8">
        <v>3</v>
      </c>
      <c r="C17" s="315" t="s">
        <v>8561</v>
      </c>
      <c r="D17" s="8">
        <v>2</v>
      </c>
      <c r="E17" s="255">
        <v>1200000000</v>
      </c>
      <c r="F17" s="8">
        <v>3</v>
      </c>
      <c r="G17" s="255">
        <v>1200000000</v>
      </c>
    </row>
    <row r="18" spans="2:7" ht="12" customHeight="1">
      <c r="B18" s="8">
        <v>4</v>
      </c>
      <c r="D18" s="8">
        <v>0</v>
      </c>
      <c r="E18" s="255">
        <v>0</v>
      </c>
      <c r="F18" s="8">
        <v>0</v>
      </c>
      <c r="G18" s="255">
        <v>0</v>
      </c>
    </row>
    <row r="19" spans="2:7" ht="12" customHeight="1">
      <c r="B19" s="8">
        <v>5</v>
      </c>
      <c r="C19" s="315"/>
      <c r="D19" s="8">
        <v>0</v>
      </c>
      <c r="E19" s="255">
        <v>0</v>
      </c>
      <c r="F19" s="8">
        <v>0</v>
      </c>
      <c r="G19" s="255">
        <v>0</v>
      </c>
    </row>
    <row r="20" spans="2:7" ht="12" customHeight="1">
      <c r="C20" s="252" t="s">
        <v>289</v>
      </c>
      <c r="D20" s="8">
        <f>SUM(D15:D19)</f>
        <v>6</v>
      </c>
      <c r="E20" s="322">
        <f>SUM(E15:E19)</f>
        <v>3600000000</v>
      </c>
      <c r="F20" s="8">
        <f>SUM(F15:F19)</f>
        <v>9</v>
      </c>
      <c r="G20" s="322">
        <f>SUM(G15:G19)</f>
        <v>3600000000</v>
      </c>
    </row>
    <row r="28" spans="2:7" ht="12" customHeight="1">
      <c r="C28" s="252"/>
    </row>
  </sheetData>
  <sortState xmlns:xlrd2="http://schemas.microsoft.com/office/spreadsheetml/2017/richdata2" ref="M5:M10">
    <sortCondition ref="M5:M10"/>
  </sortState>
  <mergeCells count="8">
    <mergeCell ref="B13:B14"/>
    <mergeCell ref="C13:C14"/>
    <mergeCell ref="D13:E13"/>
    <mergeCell ref="F13:G13"/>
    <mergeCell ref="F3:G3"/>
    <mergeCell ref="D3:E3"/>
    <mergeCell ref="B3:B4"/>
    <mergeCell ref="C3:C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ECE0B-EA72-4F3A-9E90-379641DB9A85}">
  <sheetPr codeName="Sheet13"/>
  <dimension ref="B1:AE117"/>
  <sheetViews>
    <sheetView workbookViewId="0">
      <selection activeCell="P4" sqref="P4"/>
    </sheetView>
  </sheetViews>
  <sheetFormatPr defaultColWidth="9.109375" defaultRowHeight="10.199999999999999"/>
  <cols>
    <col min="1" max="1" width="9.109375" style="6"/>
    <col min="2" max="2" width="4.6640625" style="6" customWidth="1"/>
    <col min="3" max="3" width="21.33203125" style="6" customWidth="1"/>
    <col min="4" max="13" width="9.109375" style="6"/>
    <col min="14" max="14" width="24" style="6" customWidth="1"/>
    <col min="15" max="16" width="9.109375" style="6"/>
    <col min="17" max="17" width="4.6640625" style="339" customWidth="1"/>
    <col min="18" max="18" width="29" style="339" bestFit="1" customWidth="1"/>
    <col min="19" max="19" width="9.5546875" style="339" bestFit="1" customWidth="1"/>
    <col min="20" max="20" width="45.33203125" style="339" bestFit="1" customWidth="1"/>
    <col min="21" max="21" width="18.109375" style="339" bestFit="1" customWidth="1"/>
    <col min="22" max="22" width="42.44140625" style="339" bestFit="1" customWidth="1"/>
    <col min="23" max="28" width="4.6640625" style="340" customWidth="1"/>
    <col min="29" max="29" width="13.33203125" style="339" bestFit="1" customWidth="1"/>
    <col min="30" max="30" width="4.6640625" style="340" customWidth="1"/>
    <col min="31" max="31" width="13.109375" style="339" bestFit="1" customWidth="1"/>
    <col min="32" max="16384" width="9.109375" style="6"/>
  </cols>
  <sheetData>
    <row r="1" spans="2:31">
      <c r="Q1" s="567" t="s">
        <v>8586</v>
      </c>
      <c r="R1" s="567"/>
      <c r="S1" s="567"/>
      <c r="T1" s="567"/>
      <c r="U1" s="567"/>
      <c r="V1" s="567"/>
      <c r="W1" s="567"/>
      <c r="X1" s="567"/>
      <c r="Y1" s="567"/>
      <c r="Z1" s="567"/>
      <c r="AA1" s="567"/>
      <c r="AB1" s="567"/>
      <c r="AC1" s="567"/>
      <c r="AD1" s="567"/>
      <c r="AE1" s="567"/>
    </row>
    <row r="2" spans="2:31">
      <c r="B2" s="569" t="s">
        <v>2875</v>
      </c>
      <c r="C2" s="569"/>
      <c r="D2" s="569"/>
      <c r="E2" s="569"/>
      <c r="F2" s="569"/>
      <c r="G2" s="569"/>
      <c r="Q2" s="568"/>
      <c r="R2" s="568"/>
      <c r="S2" s="568"/>
      <c r="T2" s="568"/>
      <c r="U2" s="568"/>
      <c r="V2" s="568"/>
      <c r="W2" s="568"/>
      <c r="X2" s="568"/>
      <c r="Y2" s="568"/>
      <c r="Z2" s="568"/>
      <c r="AA2" s="568"/>
      <c r="AB2" s="568"/>
      <c r="AC2" s="568"/>
      <c r="AD2" s="568"/>
      <c r="AE2" s="568"/>
    </row>
    <row r="3" spans="2:31" ht="47.25" customHeight="1">
      <c r="B3" s="338" t="s">
        <v>2859</v>
      </c>
      <c r="C3" s="338" t="s">
        <v>8146</v>
      </c>
      <c r="D3" s="338" t="s">
        <v>8894</v>
      </c>
      <c r="E3" s="338" t="s">
        <v>8895</v>
      </c>
      <c r="F3" s="338" t="s">
        <v>8896</v>
      </c>
      <c r="G3" s="338" t="s">
        <v>8897</v>
      </c>
      <c r="H3" s="338" t="s">
        <v>8898</v>
      </c>
      <c r="I3" s="338" t="s">
        <v>8899</v>
      </c>
      <c r="J3" s="338" t="s">
        <v>8900</v>
      </c>
      <c r="K3" s="338" t="s">
        <v>8901</v>
      </c>
      <c r="Q3" s="323" t="s">
        <v>2859</v>
      </c>
      <c r="R3" s="324" t="s">
        <v>8587</v>
      </c>
      <c r="S3" s="324" t="s">
        <v>8588</v>
      </c>
      <c r="T3" s="324" t="s">
        <v>8589</v>
      </c>
      <c r="U3" s="324" t="s">
        <v>8590</v>
      </c>
      <c r="V3" s="324" t="s">
        <v>8591</v>
      </c>
      <c r="W3" s="324" t="s">
        <v>8592</v>
      </c>
      <c r="X3" s="324" t="s">
        <v>8593</v>
      </c>
      <c r="Y3" s="324" t="s">
        <v>8594</v>
      </c>
      <c r="Z3" s="324"/>
      <c r="AA3" s="324" t="s">
        <v>8595</v>
      </c>
      <c r="AB3" s="324" t="s">
        <v>8596</v>
      </c>
      <c r="AC3" s="324" t="s">
        <v>8597</v>
      </c>
      <c r="AD3" s="324" t="s">
        <v>8598</v>
      </c>
      <c r="AE3" s="324" t="s">
        <v>8599</v>
      </c>
    </row>
    <row r="4" spans="2:31">
      <c r="C4" s="6" t="str">
        <f>VLOOKUP($B$2,$R$4:$AE$113,3,0)</f>
        <v>SITI YUNIYATI</v>
      </c>
      <c r="N4" s="317" t="s">
        <v>8556</v>
      </c>
      <c r="O4" s="6">
        <v>1</v>
      </c>
      <c r="Q4" s="325">
        <v>1</v>
      </c>
      <c r="R4" s="326" t="s">
        <v>8542</v>
      </c>
      <c r="S4" s="327" t="s">
        <v>8600</v>
      </c>
      <c r="T4" s="326" t="s">
        <v>8601</v>
      </c>
      <c r="U4" s="326" t="s">
        <v>8602</v>
      </c>
      <c r="V4" s="326" t="s">
        <v>8603</v>
      </c>
      <c r="W4" s="328">
        <v>2012</v>
      </c>
      <c r="X4" s="329">
        <v>4</v>
      </c>
      <c r="Y4" s="330">
        <v>117</v>
      </c>
      <c r="Z4" s="330">
        <f t="shared" ref="Z4:Z35" si="0">Y4+3</f>
        <v>120</v>
      </c>
      <c r="AA4" s="330">
        <v>36</v>
      </c>
      <c r="AB4" s="330">
        <v>3</v>
      </c>
      <c r="AC4" s="331">
        <v>3202000</v>
      </c>
      <c r="AD4" s="330">
        <v>48</v>
      </c>
      <c r="AE4" s="331">
        <v>37746150.75</v>
      </c>
    </row>
    <row r="5" spans="2:31">
      <c r="N5" s="317" t="s">
        <v>2875</v>
      </c>
      <c r="O5" s="6">
        <v>36</v>
      </c>
      <c r="Q5" s="325">
        <v>2</v>
      </c>
      <c r="R5" s="326" t="s">
        <v>8542</v>
      </c>
      <c r="S5" s="327" t="s">
        <v>8604</v>
      </c>
      <c r="T5" s="326" t="s">
        <v>8605</v>
      </c>
      <c r="U5" s="326" t="s">
        <v>8606</v>
      </c>
      <c r="V5" s="326" t="s">
        <v>130</v>
      </c>
      <c r="W5" s="328">
        <v>2012</v>
      </c>
      <c r="X5" s="329">
        <v>1</v>
      </c>
      <c r="Y5" s="330">
        <v>27</v>
      </c>
      <c r="Z5" s="330">
        <f t="shared" si="0"/>
        <v>30</v>
      </c>
      <c r="AA5" s="330">
        <v>27</v>
      </c>
      <c r="AB5" s="330">
        <v>2</v>
      </c>
      <c r="AC5" s="331">
        <v>3606000</v>
      </c>
      <c r="AD5" s="330">
        <v>36</v>
      </c>
      <c r="AE5" s="331">
        <v>32526662.879999999</v>
      </c>
    </row>
    <row r="6" spans="2:31">
      <c r="N6" s="315" t="s">
        <v>8562</v>
      </c>
      <c r="O6" s="6">
        <v>70</v>
      </c>
      <c r="Q6" s="325">
        <v>3</v>
      </c>
      <c r="R6" s="326" t="s">
        <v>8542</v>
      </c>
      <c r="S6" s="327" t="s">
        <v>8607</v>
      </c>
      <c r="T6" s="326" t="s">
        <v>8608</v>
      </c>
      <c r="U6" s="326" t="s">
        <v>8609</v>
      </c>
      <c r="V6" s="326" t="s">
        <v>570</v>
      </c>
      <c r="W6" s="328">
        <v>2018</v>
      </c>
      <c r="X6" s="329">
        <v>1</v>
      </c>
      <c r="Y6" s="330">
        <v>27</v>
      </c>
      <c r="Z6" s="330">
        <f t="shared" si="0"/>
        <v>30</v>
      </c>
      <c r="AA6" s="330">
        <v>26</v>
      </c>
      <c r="AB6" s="330">
        <v>2</v>
      </c>
      <c r="AC6" s="331">
        <v>4615000</v>
      </c>
      <c r="AD6" s="330">
        <v>60</v>
      </c>
      <c r="AE6" s="331">
        <v>115870070.67</v>
      </c>
    </row>
    <row r="7" spans="2:31">
      <c r="N7" s="315" t="s">
        <v>8559</v>
      </c>
      <c r="Q7" s="325">
        <v>4</v>
      </c>
      <c r="R7" s="326" t="s">
        <v>8542</v>
      </c>
      <c r="S7" s="327" t="s">
        <v>8610</v>
      </c>
      <c r="T7" s="326" t="s">
        <v>8611</v>
      </c>
      <c r="U7" s="326" t="s">
        <v>8612</v>
      </c>
      <c r="V7" s="326" t="s">
        <v>8613</v>
      </c>
      <c r="W7" s="328">
        <v>2018</v>
      </c>
      <c r="X7" s="329">
        <v>1</v>
      </c>
      <c r="Y7" s="330">
        <v>27</v>
      </c>
      <c r="Z7" s="330">
        <f t="shared" si="0"/>
        <v>30</v>
      </c>
      <c r="AA7" s="330">
        <v>24</v>
      </c>
      <c r="AB7" s="330">
        <v>2</v>
      </c>
      <c r="AC7" s="331">
        <v>8248000</v>
      </c>
      <c r="AD7" s="330">
        <v>36</v>
      </c>
      <c r="AE7" s="331">
        <v>92447891.530000001</v>
      </c>
    </row>
    <row r="8" spans="2:31">
      <c r="N8" s="317" t="s">
        <v>8554</v>
      </c>
      <c r="Q8" s="325">
        <v>5</v>
      </c>
      <c r="R8" s="326" t="s">
        <v>8542</v>
      </c>
      <c r="S8" s="327" t="s">
        <v>8614</v>
      </c>
      <c r="T8" s="326" t="s">
        <v>8611</v>
      </c>
      <c r="U8" s="326" t="s">
        <v>8612</v>
      </c>
      <c r="V8" s="326" t="s">
        <v>8613</v>
      </c>
      <c r="W8" s="328">
        <v>2018</v>
      </c>
      <c r="X8" s="329">
        <v>1</v>
      </c>
      <c r="Y8" s="330">
        <v>27</v>
      </c>
      <c r="Z8" s="330">
        <f t="shared" si="0"/>
        <v>30</v>
      </c>
      <c r="AA8" s="330">
        <v>24</v>
      </c>
      <c r="AB8" s="330">
        <v>2</v>
      </c>
      <c r="AC8" s="331">
        <v>8248000</v>
      </c>
      <c r="AD8" s="330">
        <v>36</v>
      </c>
      <c r="AE8" s="331">
        <v>92447891.530000001</v>
      </c>
    </row>
    <row r="9" spans="2:31">
      <c r="N9" s="315" t="s">
        <v>8561</v>
      </c>
      <c r="Q9" s="325">
        <v>6</v>
      </c>
      <c r="R9" s="326" t="s">
        <v>8542</v>
      </c>
      <c r="S9" s="327" t="s">
        <v>8615</v>
      </c>
      <c r="T9" s="326" t="s">
        <v>8611</v>
      </c>
      <c r="U9" s="326" t="s">
        <v>8612</v>
      </c>
      <c r="V9" s="326" t="s">
        <v>8613</v>
      </c>
      <c r="W9" s="328">
        <v>2018</v>
      </c>
      <c r="X9" s="329">
        <v>1</v>
      </c>
      <c r="Y9" s="330">
        <v>27</v>
      </c>
      <c r="Z9" s="330">
        <f t="shared" si="0"/>
        <v>30</v>
      </c>
      <c r="AA9" s="330">
        <v>23</v>
      </c>
      <c r="AB9" s="330">
        <v>2</v>
      </c>
      <c r="AC9" s="331">
        <v>8248000</v>
      </c>
      <c r="AD9" s="330">
        <v>36</v>
      </c>
      <c r="AE9" s="331">
        <v>98539198.879999995</v>
      </c>
    </row>
    <row r="10" spans="2:31">
      <c r="Q10" s="325">
        <v>7</v>
      </c>
      <c r="R10" s="326" t="s">
        <v>8542</v>
      </c>
      <c r="S10" s="327" t="s">
        <v>8616</v>
      </c>
      <c r="T10" s="326" t="s">
        <v>8617</v>
      </c>
      <c r="U10" s="326" t="s">
        <v>8618</v>
      </c>
      <c r="V10" s="326" t="s">
        <v>2629</v>
      </c>
      <c r="W10" s="328">
        <v>2021</v>
      </c>
      <c r="X10" s="329">
        <v>1</v>
      </c>
      <c r="Y10" s="330">
        <v>27</v>
      </c>
      <c r="Z10" s="330">
        <f t="shared" si="0"/>
        <v>30</v>
      </c>
      <c r="AA10" s="330">
        <v>23</v>
      </c>
      <c r="AB10" s="330">
        <v>2</v>
      </c>
      <c r="AC10" s="331">
        <v>2727350</v>
      </c>
      <c r="AD10" s="330">
        <v>36</v>
      </c>
      <c r="AE10" s="331">
        <v>34856976.5</v>
      </c>
    </row>
    <row r="11" spans="2:31">
      <c r="Q11" s="325">
        <v>8</v>
      </c>
      <c r="R11" s="326" t="s">
        <v>8542</v>
      </c>
      <c r="S11" s="327" t="s">
        <v>8619</v>
      </c>
      <c r="T11" s="326" t="s">
        <v>8611</v>
      </c>
      <c r="U11" s="326" t="s">
        <v>8612</v>
      </c>
      <c r="V11" s="326" t="s">
        <v>8613</v>
      </c>
      <c r="W11" s="328">
        <v>2019</v>
      </c>
      <c r="X11" s="329">
        <v>1</v>
      </c>
      <c r="Y11" s="330">
        <v>27</v>
      </c>
      <c r="Z11" s="330">
        <f t="shared" si="0"/>
        <v>30</v>
      </c>
      <c r="AA11" s="330">
        <v>23</v>
      </c>
      <c r="AB11" s="330">
        <v>2</v>
      </c>
      <c r="AC11" s="331">
        <v>8591000</v>
      </c>
      <c r="AD11" s="330">
        <v>36</v>
      </c>
      <c r="AE11" s="331">
        <v>102640551.51000001</v>
      </c>
    </row>
    <row r="12" spans="2:31">
      <c r="Q12" s="325">
        <v>9</v>
      </c>
      <c r="R12" s="326" t="s">
        <v>8542</v>
      </c>
      <c r="S12" s="327" t="s">
        <v>8620</v>
      </c>
      <c r="T12" s="326" t="s">
        <v>8621</v>
      </c>
      <c r="U12" s="326" t="s">
        <v>8622</v>
      </c>
      <c r="V12" s="326" t="s">
        <v>357</v>
      </c>
      <c r="W12" s="328">
        <v>2022</v>
      </c>
      <c r="X12" s="329">
        <v>1</v>
      </c>
      <c r="Y12" s="330">
        <v>27</v>
      </c>
      <c r="Z12" s="330">
        <f t="shared" si="0"/>
        <v>30</v>
      </c>
      <c r="AA12" s="330">
        <v>10</v>
      </c>
      <c r="AB12" s="330">
        <v>2</v>
      </c>
      <c r="AC12" s="331">
        <v>2780000</v>
      </c>
      <c r="AD12" s="330">
        <v>60</v>
      </c>
      <c r="AE12" s="331">
        <v>98421296.200000003</v>
      </c>
    </row>
    <row r="13" spans="2:31">
      <c r="Q13" s="325">
        <v>10</v>
      </c>
      <c r="R13" s="332" t="s">
        <v>8542</v>
      </c>
      <c r="S13" s="333" t="s">
        <v>8623</v>
      </c>
      <c r="T13" s="332" t="s">
        <v>8624</v>
      </c>
      <c r="U13" s="332" t="s">
        <v>8625</v>
      </c>
      <c r="V13" s="332" t="s">
        <v>8626</v>
      </c>
      <c r="W13" s="334">
        <v>2015</v>
      </c>
      <c r="X13" s="335">
        <v>1</v>
      </c>
      <c r="Y13" s="336">
        <v>27</v>
      </c>
      <c r="Z13" s="336">
        <f t="shared" si="0"/>
        <v>30</v>
      </c>
      <c r="AA13" s="336">
        <v>9</v>
      </c>
      <c r="AB13" s="336">
        <v>2</v>
      </c>
      <c r="AC13" s="337">
        <v>5234000</v>
      </c>
      <c r="AD13" s="336">
        <v>12</v>
      </c>
      <c r="AE13" s="337">
        <v>19915223.73</v>
      </c>
    </row>
    <row r="14" spans="2:31">
      <c r="Q14" s="325">
        <v>11</v>
      </c>
      <c r="R14" s="326" t="s">
        <v>8542</v>
      </c>
      <c r="S14" s="327" t="s">
        <v>8627</v>
      </c>
      <c r="T14" s="326" t="s">
        <v>8628</v>
      </c>
      <c r="U14" s="326" t="s">
        <v>8629</v>
      </c>
      <c r="V14" s="326" t="s">
        <v>317</v>
      </c>
      <c r="W14" s="328">
        <v>2020</v>
      </c>
      <c r="X14" s="329">
        <v>1</v>
      </c>
      <c r="Y14" s="330">
        <v>26</v>
      </c>
      <c r="Z14" s="330">
        <f t="shared" si="0"/>
        <v>29</v>
      </c>
      <c r="AA14" s="330">
        <v>38</v>
      </c>
      <c r="AB14" s="330">
        <v>3</v>
      </c>
      <c r="AC14" s="331">
        <v>3258000</v>
      </c>
      <c r="AD14" s="330">
        <v>48</v>
      </c>
      <c r="AE14" s="331">
        <v>33142467.129999999</v>
      </c>
    </row>
    <row r="15" spans="2:31">
      <c r="Q15" s="325">
        <v>12</v>
      </c>
      <c r="R15" s="326" t="s">
        <v>8542</v>
      </c>
      <c r="S15" s="327" t="s">
        <v>8630</v>
      </c>
      <c r="T15" s="326" t="s">
        <v>8631</v>
      </c>
      <c r="U15" s="326" t="s">
        <v>8632</v>
      </c>
      <c r="V15" s="326" t="s">
        <v>310</v>
      </c>
      <c r="W15" s="328">
        <v>2019</v>
      </c>
      <c r="X15" s="329">
        <v>1</v>
      </c>
      <c r="Y15" s="330">
        <v>26</v>
      </c>
      <c r="Z15" s="330">
        <f t="shared" si="0"/>
        <v>29</v>
      </c>
      <c r="AA15" s="330">
        <v>37</v>
      </c>
      <c r="AB15" s="330">
        <v>3</v>
      </c>
      <c r="AC15" s="331">
        <v>2690000</v>
      </c>
      <c r="AD15" s="330">
        <v>60</v>
      </c>
      <c r="AE15" s="331">
        <v>54634462.700000003</v>
      </c>
    </row>
    <row r="16" spans="2:31">
      <c r="Q16" s="325">
        <v>13</v>
      </c>
      <c r="R16" s="326" t="s">
        <v>8542</v>
      </c>
      <c r="S16" s="327" t="s">
        <v>8633</v>
      </c>
      <c r="T16" s="326" t="s">
        <v>8634</v>
      </c>
      <c r="U16" s="326" t="s">
        <v>8635</v>
      </c>
      <c r="V16" s="326" t="s">
        <v>4958</v>
      </c>
      <c r="W16" s="328">
        <v>2020</v>
      </c>
      <c r="X16" s="329">
        <v>1</v>
      </c>
      <c r="Y16" s="330">
        <v>23</v>
      </c>
      <c r="Z16" s="330">
        <f t="shared" si="0"/>
        <v>26</v>
      </c>
      <c r="AA16" s="330">
        <v>19</v>
      </c>
      <c r="AB16" s="330">
        <v>6</v>
      </c>
      <c r="AC16" s="331">
        <v>3444000</v>
      </c>
      <c r="AD16" s="330">
        <v>36</v>
      </c>
      <c r="AE16" s="331">
        <v>50726615.770000003</v>
      </c>
    </row>
    <row r="17" spans="17:31">
      <c r="Q17" s="325">
        <v>14</v>
      </c>
      <c r="R17" s="326" t="s">
        <v>8542</v>
      </c>
      <c r="S17" s="327" t="s">
        <v>8636</v>
      </c>
      <c r="T17" s="326" t="s">
        <v>8637</v>
      </c>
      <c r="U17" s="326" t="s">
        <v>8638</v>
      </c>
      <c r="V17" s="326" t="s">
        <v>310</v>
      </c>
      <c r="W17" s="328">
        <v>2019</v>
      </c>
      <c r="X17" s="329">
        <v>1</v>
      </c>
      <c r="Y17" s="330">
        <v>20</v>
      </c>
      <c r="Z17" s="330">
        <f t="shared" si="0"/>
        <v>23</v>
      </c>
      <c r="AA17" s="330">
        <v>35</v>
      </c>
      <c r="AB17" s="330">
        <v>9</v>
      </c>
      <c r="AC17" s="331">
        <v>3616000</v>
      </c>
      <c r="AD17" s="330">
        <v>36</v>
      </c>
      <c r="AE17" s="331">
        <v>7093783.8200000003</v>
      </c>
    </row>
    <row r="18" spans="17:31">
      <c r="Q18" s="325">
        <v>15</v>
      </c>
      <c r="R18" s="326" t="s">
        <v>8542</v>
      </c>
      <c r="S18" s="327" t="s">
        <v>8639</v>
      </c>
      <c r="T18" s="326" t="s">
        <v>8640</v>
      </c>
      <c r="U18" s="326" t="s">
        <v>8625</v>
      </c>
      <c r="V18" s="326" t="s">
        <v>301</v>
      </c>
      <c r="W18" s="328">
        <v>2017</v>
      </c>
      <c r="X18" s="329">
        <v>1</v>
      </c>
      <c r="Y18" s="330">
        <v>19</v>
      </c>
      <c r="Z18" s="330">
        <f t="shared" si="0"/>
        <v>22</v>
      </c>
      <c r="AA18" s="330">
        <v>39</v>
      </c>
      <c r="AB18" s="330">
        <v>10</v>
      </c>
      <c r="AC18" s="331">
        <v>2965000</v>
      </c>
      <c r="AD18" s="330">
        <v>48</v>
      </c>
      <c r="AE18" s="331">
        <v>27597417.489999998</v>
      </c>
    </row>
    <row r="19" spans="17:31">
      <c r="Q19" s="325">
        <v>16</v>
      </c>
      <c r="R19" s="326" t="s">
        <v>8542</v>
      </c>
      <c r="S19" s="327" t="s">
        <v>8641</v>
      </c>
      <c r="T19" s="326" t="s">
        <v>8642</v>
      </c>
      <c r="U19" s="326" t="s">
        <v>8643</v>
      </c>
      <c r="V19" s="326" t="s">
        <v>1021</v>
      </c>
      <c r="W19" s="328">
        <v>2015</v>
      </c>
      <c r="X19" s="329">
        <v>1</v>
      </c>
      <c r="Y19" s="330">
        <v>19</v>
      </c>
      <c r="Z19" s="330">
        <f t="shared" si="0"/>
        <v>22</v>
      </c>
      <c r="AA19" s="330">
        <v>22</v>
      </c>
      <c r="AB19" s="330">
        <v>10</v>
      </c>
      <c r="AC19" s="331">
        <v>3714000</v>
      </c>
      <c r="AD19" s="330">
        <v>36</v>
      </c>
      <c r="AE19" s="331">
        <v>49943938.82</v>
      </c>
    </row>
    <row r="20" spans="17:31">
      <c r="Q20" s="325">
        <v>17</v>
      </c>
      <c r="R20" s="326" t="s">
        <v>8542</v>
      </c>
      <c r="S20" s="327" t="s">
        <v>8644</v>
      </c>
      <c r="T20" s="326" t="s">
        <v>8645</v>
      </c>
      <c r="U20" s="326" t="s">
        <v>8646</v>
      </c>
      <c r="V20" s="326" t="s">
        <v>8647</v>
      </c>
      <c r="W20" s="328">
        <v>2020</v>
      </c>
      <c r="X20" s="329">
        <v>1</v>
      </c>
      <c r="Y20" s="330">
        <v>19</v>
      </c>
      <c r="Z20" s="330">
        <f t="shared" si="0"/>
        <v>22</v>
      </c>
      <c r="AA20" s="330">
        <v>21</v>
      </c>
      <c r="AB20" s="330">
        <v>10</v>
      </c>
      <c r="AC20" s="331">
        <v>6474000</v>
      </c>
      <c r="AD20" s="330">
        <v>36</v>
      </c>
      <c r="AE20" s="331">
        <v>92994359.219999999</v>
      </c>
    </row>
    <row r="21" spans="17:31">
      <c r="Q21" s="325">
        <v>18</v>
      </c>
      <c r="R21" s="326" t="s">
        <v>8542</v>
      </c>
      <c r="S21" s="327" t="s">
        <v>8648</v>
      </c>
      <c r="T21" s="326" t="s">
        <v>8649</v>
      </c>
      <c r="U21" s="326" t="s">
        <v>8650</v>
      </c>
      <c r="V21" s="326" t="s">
        <v>8651</v>
      </c>
      <c r="W21" s="328">
        <v>2013</v>
      </c>
      <c r="X21" s="329">
        <v>1</v>
      </c>
      <c r="Y21" s="330">
        <v>16</v>
      </c>
      <c r="Z21" s="330">
        <f t="shared" si="0"/>
        <v>19</v>
      </c>
      <c r="AA21" s="330">
        <v>30</v>
      </c>
      <c r="AB21" s="330">
        <v>13</v>
      </c>
      <c r="AC21" s="331">
        <v>2910000</v>
      </c>
      <c r="AD21" s="330">
        <v>48</v>
      </c>
      <c r="AE21" s="331">
        <v>45795464.140000001</v>
      </c>
    </row>
    <row r="22" spans="17:31">
      <c r="Q22" s="325">
        <v>19</v>
      </c>
      <c r="R22" s="326" t="s">
        <v>8542</v>
      </c>
      <c r="S22" s="327" t="s">
        <v>8652</v>
      </c>
      <c r="T22" s="326" t="s">
        <v>8653</v>
      </c>
      <c r="U22" s="326" t="s">
        <v>8625</v>
      </c>
      <c r="V22" s="326" t="s">
        <v>4316</v>
      </c>
      <c r="W22" s="328">
        <v>2018</v>
      </c>
      <c r="X22" s="329">
        <v>1</v>
      </c>
      <c r="Y22" s="330">
        <v>14</v>
      </c>
      <c r="Z22" s="330">
        <f t="shared" si="0"/>
        <v>17</v>
      </c>
      <c r="AA22" s="330">
        <v>29</v>
      </c>
      <c r="AB22" s="330">
        <v>15</v>
      </c>
      <c r="AC22" s="331">
        <v>4124000</v>
      </c>
      <c r="AD22" s="330">
        <v>36</v>
      </c>
      <c r="AE22" s="331">
        <v>29966128.109999999</v>
      </c>
    </row>
    <row r="23" spans="17:31">
      <c r="Q23" s="325">
        <v>20</v>
      </c>
      <c r="R23" s="326" t="s">
        <v>8542</v>
      </c>
      <c r="S23" s="327" t="s">
        <v>8654</v>
      </c>
      <c r="T23" s="326" t="s">
        <v>8655</v>
      </c>
      <c r="U23" s="326" t="s">
        <v>8656</v>
      </c>
      <c r="V23" s="326" t="s">
        <v>2223</v>
      </c>
      <c r="W23" s="328">
        <v>2022</v>
      </c>
      <c r="X23" s="329">
        <v>1</v>
      </c>
      <c r="Y23" s="330">
        <v>13</v>
      </c>
      <c r="Z23" s="330">
        <f t="shared" si="0"/>
        <v>16</v>
      </c>
      <c r="AA23" s="330">
        <v>26</v>
      </c>
      <c r="AB23" s="330">
        <v>16</v>
      </c>
      <c r="AC23" s="331">
        <v>6832000</v>
      </c>
      <c r="AD23" s="330">
        <v>36</v>
      </c>
      <c r="AE23" s="331">
        <v>69615182.049999997</v>
      </c>
    </row>
    <row r="24" spans="17:31">
      <c r="Q24" s="325">
        <v>21</v>
      </c>
      <c r="R24" s="326" t="s">
        <v>8542</v>
      </c>
      <c r="S24" s="327" t="s">
        <v>8657</v>
      </c>
      <c r="T24" s="326" t="s">
        <v>8658</v>
      </c>
      <c r="U24" s="326" t="s">
        <v>8629</v>
      </c>
      <c r="V24" s="326" t="s">
        <v>516</v>
      </c>
      <c r="W24" s="328">
        <v>2016</v>
      </c>
      <c r="X24" s="329">
        <v>1</v>
      </c>
      <c r="Y24" s="330">
        <v>12</v>
      </c>
      <c r="Z24" s="330">
        <f t="shared" si="0"/>
        <v>15</v>
      </c>
      <c r="AA24" s="330">
        <v>19</v>
      </c>
      <c r="AB24" s="330">
        <v>17</v>
      </c>
      <c r="AC24" s="331">
        <v>11652000</v>
      </c>
      <c r="AD24" s="330">
        <v>36</v>
      </c>
      <c r="AE24" s="331">
        <v>175270031.37</v>
      </c>
    </row>
    <row r="25" spans="17:31">
      <c r="Q25" s="325">
        <v>22</v>
      </c>
      <c r="R25" s="326" t="s">
        <v>8542</v>
      </c>
      <c r="S25" s="327" t="s">
        <v>8659</v>
      </c>
      <c r="T25" s="326" t="s">
        <v>8660</v>
      </c>
      <c r="U25" s="326" t="s">
        <v>8661</v>
      </c>
      <c r="V25" s="326" t="s">
        <v>480</v>
      </c>
      <c r="W25" s="328">
        <v>2016</v>
      </c>
      <c r="X25" s="329">
        <v>1</v>
      </c>
      <c r="Y25" s="330">
        <v>10</v>
      </c>
      <c r="Z25" s="330">
        <f t="shared" si="0"/>
        <v>13</v>
      </c>
      <c r="AA25" s="330">
        <v>30</v>
      </c>
      <c r="AB25" s="330">
        <v>19</v>
      </c>
      <c r="AC25" s="331">
        <v>1777000</v>
      </c>
      <c r="AD25" s="330">
        <v>48</v>
      </c>
      <c r="AE25" s="331">
        <v>29269116.969999999</v>
      </c>
    </row>
    <row r="26" spans="17:31">
      <c r="Q26" s="325">
        <v>23</v>
      </c>
      <c r="R26" s="332" t="s">
        <v>8542</v>
      </c>
      <c r="S26" s="333" t="s">
        <v>8662</v>
      </c>
      <c r="T26" s="332" t="s">
        <v>8663</v>
      </c>
      <c r="U26" s="332" t="s">
        <v>8635</v>
      </c>
      <c r="V26" s="332" t="s">
        <v>1357</v>
      </c>
      <c r="W26" s="334">
        <v>2016</v>
      </c>
      <c r="X26" s="335">
        <v>1</v>
      </c>
      <c r="Y26" s="336">
        <v>9</v>
      </c>
      <c r="Z26" s="336">
        <f t="shared" si="0"/>
        <v>12</v>
      </c>
      <c r="AA26" s="336">
        <v>6</v>
      </c>
      <c r="AB26" s="336">
        <v>20</v>
      </c>
      <c r="AC26" s="337">
        <v>7384000</v>
      </c>
      <c r="AD26" s="336">
        <v>60</v>
      </c>
      <c r="AE26" s="337">
        <v>253273632.59999999</v>
      </c>
    </row>
    <row r="27" spans="17:31">
      <c r="Q27" s="325">
        <v>24</v>
      </c>
      <c r="R27" s="326" t="s">
        <v>8664</v>
      </c>
      <c r="S27" s="327" t="s">
        <v>8665</v>
      </c>
      <c r="T27" s="326" t="s">
        <v>8666</v>
      </c>
      <c r="U27" s="326" t="s">
        <v>8667</v>
      </c>
      <c r="V27" s="326" t="s">
        <v>1650</v>
      </c>
      <c r="W27" s="328">
        <v>2015</v>
      </c>
      <c r="X27" s="329">
        <v>2</v>
      </c>
      <c r="Y27" s="330">
        <v>56</v>
      </c>
      <c r="Z27" s="330">
        <f t="shared" si="0"/>
        <v>59</v>
      </c>
      <c r="AA27" s="330">
        <v>40</v>
      </c>
      <c r="AB27" s="330">
        <v>3</v>
      </c>
      <c r="AC27" s="331">
        <v>3632000</v>
      </c>
      <c r="AD27" s="330">
        <v>60</v>
      </c>
      <c r="AE27" s="331">
        <v>66037178.469999999</v>
      </c>
    </row>
    <row r="28" spans="17:31">
      <c r="Q28" s="325">
        <v>25</v>
      </c>
      <c r="R28" s="326" t="s">
        <v>8668</v>
      </c>
      <c r="S28" s="327" t="s">
        <v>8669</v>
      </c>
      <c r="T28" s="326" t="s">
        <v>8670</v>
      </c>
      <c r="U28" s="326" t="s">
        <v>8671</v>
      </c>
      <c r="V28" s="326" t="s">
        <v>8672</v>
      </c>
      <c r="W28" s="328">
        <v>2014</v>
      </c>
      <c r="X28" s="329">
        <v>4</v>
      </c>
      <c r="Y28" s="330">
        <v>103</v>
      </c>
      <c r="Z28" s="330">
        <f t="shared" si="0"/>
        <v>106</v>
      </c>
      <c r="AA28" s="330">
        <v>27</v>
      </c>
      <c r="AB28" s="330">
        <v>17</v>
      </c>
      <c r="AC28" s="331">
        <v>5551000</v>
      </c>
      <c r="AD28" s="330">
        <v>60</v>
      </c>
      <c r="AE28" s="331">
        <v>137119781.94999999</v>
      </c>
    </row>
    <row r="29" spans="17:31">
      <c r="Q29" s="325">
        <v>26</v>
      </c>
      <c r="R29" s="326" t="s">
        <v>8668</v>
      </c>
      <c r="S29" s="327" t="s">
        <v>8673</v>
      </c>
      <c r="T29" s="326" t="s">
        <v>8674</v>
      </c>
      <c r="U29" s="326" t="s">
        <v>8675</v>
      </c>
      <c r="V29" s="326" t="s">
        <v>85</v>
      </c>
      <c r="W29" s="328">
        <v>2012</v>
      </c>
      <c r="X29" s="329">
        <v>4</v>
      </c>
      <c r="Y29" s="330">
        <v>100</v>
      </c>
      <c r="Z29" s="330">
        <f t="shared" si="0"/>
        <v>103</v>
      </c>
      <c r="AA29" s="330">
        <v>29</v>
      </c>
      <c r="AB29" s="330">
        <v>20</v>
      </c>
      <c r="AC29" s="331">
        <v>3102000</v>
      </c>
      <c r="AD29" s="330">
        <v>36</v>
      </c>
      <c r="AE29" s="331">
        <v>22870896.579999998</v>
      </c>
    </row>
    <row r="30" spans="17:31">
      <c r="Q30" s="325">
        <v>27</v>
      </c>
      <c r="R30" s="326" t="s">
        <v>8668</v>
      </c>
      <c r="S30" s="327" t="s">
        <v>8676</v>
      </c>
      <c r="T30" s="326" t="s">
        <v>8677</v>
      </c>
      <c r="U30" s="326" t="s">
        <v>8678</v>
      </c>
      <c r="V30" s="326" t="s">
        <v>181</v>
      </c>
      <c r="W30" s="328">
        <v>2011</v>
      </c>
      <c r="X30" s="329">
        <v>2</v>
      </c>
      <c r="Y30" s="330">
        <v>50</v>
      </c>
      <c r="Z30" s="330">
        <f t="shared" si="0"/>
        <v>53</v>
      </c>
      <c r="AA30" s="330">
        <v>22</v>
      </c>
      <c r="AB30" s="330">
        <v>9</v>
      </c>
      <c r="AC30" s="331">
        <v>25894000</v>
      </c>
      <c r="AD30" s="330">
        <v>48</v>
      </c>
      <c r="AE30" s="331">
        <v>541676030.96000004</v>
      </c>
    </row>
    <row r="31" spans="17:31">
      <c r="Q31" s="325">
        <v>28</v>
      </c>
      <c r="R31" s="326" t="s">
        <v>8668</v>
      </c>
      <c r="S31" s="327" t="s">
        <v>8679</v>
      </c>
      <c r="T31" s="326" t="s">
        <v>8680</v>
      </c>
      <c r="U31" s="326" t="s">
        <v>8681</v>
      </c>
      <c r="V31" s="326" t="s">
        <v>1960</v>
      </c>
      <c r="W31" s="328">
        <v>2021</v>
      </c>
      <c r="X31" s="329">
        <v>1</v>
      </c>
      <c r="Y31" s="330">
        <v>27</v>
      </c>
      <c r="Z31" s="330">
        <f t="shared" si="0"/>
        <v>30</v>
      </c>
      <c r="AA31" s="330">
        <v>21</v>
      </c>
      <c r="AB31" s="330">
        <v>2</v>
      </c>
      <c r="AC31" s="331">
        <v>12981000</v>
      </c>
      <c r="AD31" s="330">
        <v>48</v>
      </c>
      <c r="AE31" s="331">
        <v>300840555.56</v>
      </c>
    </row>
    <row r="32" spans="17:31">
      <c r="Q32" s="325">
        <v>29</v>
      </c>
      <c r="R32" s="326" t="s">
        <v>8668</v>
      </c>
      <c r="S32" s="327" t="s">
        <v>8682</v>
      </c>
      <c r="T32" s="326" t="s">
        <v>8677</v>
      </c>
      <c r="U32" s="326" t="s">
        <v>8678</v>
      </c>
      <c r="V32" s="326" t="s">
        <v>1675</v>
      </c>
      <c r="W32" s="328">
        <v>2017</v>
      </c>
      <c r="X32" s="329">
        <v>1</v>
      </c>
      <c r="Y32" s="330">
        <v>27</v>
      </c>
      <c r="Z32" s="330">
        <f t="shared" si="0"/>
        <v>30</v>
      </c>
      <c r="AA32" s="330">
        <v>21</v>
      </c>
      <c r="AB32" s="330">
        <v>2</v>
      </c>
      <c r="AC32" s="331">
        <v>12720000</v>
      </c>
      <c r="AD32" s="330">
        <v>36</v>
      </c>
      <c r="AE32" s="331">
        <v>173811840.50999999</v>
      </c>
    </row>
    <row r="33" spans="17:31">
      <c r="Q33" s="325">
        <v>30</v>
      </c>
      <c r="R33" s="326" t="s">
        <v>8668</v>
      </c>
      <c r="S33" s="327" t="s">
        <v>8683</v>
      </c>
      <c r="T33" s="326" t="s">
        <v>8684</v>
      </c>
      <c r="U33" s="326" t="s">
        <v>8635</v>
      </c>
      <c r="V33" s="326" t="s">
        <v>994</v>
      </c>
      <c r="W33" s="328">
        <v>2014</v>
      </c>
      <c r="X33" s="329">
        <v>1</v>
      </c>
      <c r="Y33" s="330">
        <v>27</v>
      </c>
      <c r="Z33" s="330">
        <f t="shared" si="0"/>
        <v>30</v>
      </c>
      <c r="AA33" s="330">
        <v>16</v>
      </c>
      <c r="AB33" s="330">
        <v>2</v>
      </c>
      <c r="AC33" s="331">
        <v>11724000</v>
      </c>
      <c r="AD33" s="330">
        <v>48</v>
      </c>
      <c r="AE33" s="331">
        <v>277291948.89999998</v>
      </c>
    </row>
    <row r="34" spans="17:31">
      <c r="Q34" s="325">
        <v>31</v>
      </c>
      <c r="R34" s="326" t="s">
        <v>8668</v>
      </c>
      <c r="S34" s="327" t="s">
        <v>8685</v>
      </c>
      <c r="T34" s="326" t="s">
        <v>8686</v>
      </c>
      <c r="U34" s="326" t="s">
        <v>8687</v>
      </c>
      <c r="V34" s="326" t="s">
        <v>254</v>
      </c>
      <c r="W34" s="328">
        <v>2014</v>
      </c>
      <c r="X34" s="329">
        <v>1</v>
      </c>
      <c r="Y34" s="330">
        <v>26</v>
      </c>
      <c r="Z34" s="330">
        <f t="shared" si="0"/>
        <v>29</v>
      </c>
      <c r="AA34" s="330">
        <v>32</v>
      </c>
      <c r="AB34" s="330">
        <v>3</v>
      </c>
      <c r="AC34" s="331">
        <v>6500000</v>
      </c>
      <c r="AD34" s="330">
        <v>60</v>
      </c>
      <c r="AE34" s="331">
        <v>141312027.34999999</v>
      </c>
    </row>
    <row r="35" spans="17:31">
      <c r="Q35" s="325">
        <v>32</v>
      </c>
      <c r="R35" s="326" t="s">
        <v>8668</v>
      </c>
      <c r="S35" s="327" t="s">
        <v>8688</v>
      </c>
      <c r="T35" s="326" t="s">
        <v>8689</v>
      </c>
      <c r="U35" s="326" t="s">
        <v>8681</v>
      </c>
      <c r="V35" s="326" t="s">
        <v>516</v>
      </c>
      <c r="W35" s="328">
        <v>2019</v>
      </c>
      <c r="X35" s="329">
        <v>1</v>
      </c>
      <c r="Y35" s="330">
        <v>13</v>
      </c>
      <c r="Z35" s="330">
        <f t="shared" si="0"/>
        <v>16</v>
      </c>
      <c r="AA35" s="330">
        <v>26</v>
      </c>
      <c r="AB35" s="330">
        <v>16</v>
      </c>
      <c r="AC35" s="331">
        <v>12901000</v>
      </c>
      <c r="AD35" s="330">
        <v>50</v>
      </c>
      <c r="AE35" s="331">
        <v>253075604.19</v>
      </c>
    </row>
    <row r="36" spans="17:31">
      <c r="Q36" s="325">
        <v>33</v>
      </c>
      <c r="R36" s="326" t="s">
        <v>8668</v>
      </c>
      <c r="S36" s="327" t="s">
        <v>8690</v>
      </c>
      <c r="T36" s="326" t="s">
        <v>8691</v>
      </c>
      <c r="U36" s="326" t="s">
        <v>8692</v>
      </c>
      <c r="V36" s="326" t="s">
        <v>8693</v>
      </c>
      <c r="W36" s="328">
        <v>2011</v>
      </c>
      <c r="X36" s="329">
        <v>1</v>
      </c>
      <c r="Y36" s="330">
        <v>13</v>
      </c>
      <c r="Z36" s="330">
        <f t="shared" ref="Z36:Z67" si="1">Y36+3</f>
        <v>16</v>
      </c>
      <c r="AA36" s="330">
        <v>17</v>
      </c>
      <c r="AB36" s="330">
        <v>16</v>
      </c>
      <c r="AC36" s="331">
        <v>2530100</v>
      </c>
      <c r="AD36" s="330">
        <v>71</v>
      </c>
      <c r="AE36" s="331">
        <v>964312256.79999995</v>
      </c>
    </row>
    <row r="37" spans="17:31">
      <c r="Q37" s="325">
        <v>34</v>
      </c>
      <c r="R37" s="326" t="s">
        <v>8668</v>
      </c>
      <c r="S37" s="327" t="s">
        <v>8694</v>
      </c>
      <c r="T37" s="326" t="s">
        <v>8695</v>
      </c>
      <c r="U37" s="326" t="s">
        <v>8696</v>
      </c>
      <c r="V37" s="326" t="s">
        <v>727</v>
      </c>
      <c r="W37" s="328">
        <v>2014</v>
      </c>
      <c r="X37" s="329">
        <v>1</v>
      </c>
      <c r="Y37" s="330">
        <v>9</v>
      </c>
      <c r="Z37" s="330">
        <f t="shared" si="1"/>
        <v>12</v>
      </c>
      <c r="AA37" s="330">
        <v>29</v>
      </c>
      <c r="AB37" s="330">
        <v>20</v>
      </c>
      <c r="AC37" s="331">
        <v>7155000</v>
      </c>
      <c r="AD37" s="330">
        <v>42</v>
      </c>
      <c r="AE37" s="331">
        <v>88181389.299999997</v>
      </c>
    </row>
    <row r="38" spans="17:31">
      <c r="Q38" s="325">
        <v>35</v>
      </c>
      <c r="R38" s="326" t="s">
        <v>8668</v>
      </c>
      <c r="S38" s="327" t="s">
        <v>8697</v>
      </c>
      <c r="T38" s="326" t="s">
        <v>8698</v>
      </c>
      <c r="U38" s="326" t="s">
        <v>8687</v>
      </c>
      <c r="V38" s="326" t="s">
        <v>583</v>
      </c>
      <c r="W38" s="328">
        <v>2020</v>
      </c>
      <c r="X38" s="329">
        <v>1</v>
      </c>
      <c r="Y38" s="330">
        <v>9</v>
      </c>
      <c r="Z38" s="330">
        <f t="shared" si="1"/>
        <v>12</v>
      </c>
      <c r="AA38" s="330">
        <v>32</v>
      </c>
      <c r="AB38" s="330">
        <v>20</v>
      </c>
      <c r="AC38" s="331">
        <v>4327000</v>
      </c>
      <c r="AD38" s="330">
        <v>60</v>
      </c>
      <c r="AE38" s="331">
        <v>102829669.45</v>
      </c>
    </row>
    <row r="39" spans="17:31">
      <c r="Q39" s="325">
        <v>36</v>
      </c>
      <c r="R39" s="326" t="s">
        <v>8541</v>
      </c>
      <c r="S39" s="327" t="s">
        <v>8699</v>
      </c>
      <c r="T39" s="326" t="s">
        <v>8700</v>
      </c>
      <c r="U39" s="326" t="s">
        <v>8656</v>
      </c>
      <c r="V39" s="326" t="s">
        <v>309</v>
      </c>
      <c r="W39" s="328">
        <v>2017</v>
      </c>
      <c r="X39" s="329">
        <v>1</v>
      </c>
      <c r="Y39" s="330">
        <v>27</v>
      </c>
      <c r="Z39" s="330">
        <f t="shared" si="1"/>
        <v>30</v>
      </c>
      <c r="AA39" s="330">
        <v>23</v>
      </c>
      <c r="AB39" s="330">
        <v>2</v>
      </c>
      <c r="AC39" s="331">
        <v>3871000</v>
      </c>
      <c r="AD39" s="330">
        <v>36</v>
      </c>
      <c r="AE39" s="331">
        <v>49052183.049999997</v>
      </c>
    </row>
    <row r="40" spans="17:31">
      <c r="Q40" s="325">
        <v>37</v>
      </c>
      <c r="R40" s="326" t="s">
        <v>8541</v>
      </c>
      <c r="S40" s="327" t="s">
        <v>8701</v>
      </c>
      <c r="T40" s="326" t="s">
        <v>8702</v>
      </c>
      <c r="U40" s="326" t="s">
        <v>8602</v>
      </c>
      <c r="V40" s="326" t="s">
        <v>4961</v>
      </c>
      <c r="W40" s="328">
        <v>2021</v>
      </c>
      <c r="X40" s="329">
        <v>1</v>
      </c>
      <c r="Y40" s="330">
        <v>27</v>
      </c>
      <c r="Z40" s="330">
        <f t="shared" si="1"/>
        <v>30</v>
      </c>
      <c r="AA40" s="330">
        <v>20</v>
      </c>
      <c r="AB40" s="330">
        <v>2</v>
      </c>
      <c r="AC40" s="331">
        <v>2771000</v>
      </c>
      <c r="AD40" s="330">
        <v>36</v>
      </c>
      <c r="AE40" s="331">
        <v>40071911.07</v>
      </c>
    </row>
    <row r="41" spans="17:31">
      <c r="Q41" s="325">
        <v>38</v>
      </c>
      <c r="R41" s="326" t="s">
        <v>8541</v>
      </c>
      <c r="S41" s="327" t="s">
        <v>8703</v>
      </c>
      <c r="T41" s="326" t="s">
        <v>8702</v>
      </c>
      <c r="U41" s="326" t="s">
        <v>8602</v>
      </c>
      <c r="V41" s="326" t="s">
        <v>4961</v>
      </c>
      <c r="W41" s="328">
        <v>2021</v>
      </c>
      <c r="X41" s="329">
        <v>1</v>
      </c>
      <c r="Y41" s="330">
        <v>27</v>
      </c>
      <c r="Z41" s="330">
        <f t="shared" si="1"/>
        <v>30</v>
      </c>
      <c r="AA41" s="330">
        <v>20</v>
      </c>
      <c r="AB41" s="330">
        <v>2</v>
      </c>
      <c r="AC41" s="331">
        <v>2445000</v>
      </c>
      <c r="AD41" s="330">
        <v>36</v>
      </c>
      <c r="AE41" s="331">
        <v>35357568.590000004</v>
      </c>
    </row>
    <row r="42" spans="17:31">
      <c r="Q42" s="325">
        <v>39</v>
      </c>
      <c r="R42" s="332" t="s">
        <v>8541</v>
      </c>
      <c r="S42" s="333" t="s">
        <v>8704</v>
      </c>
      <c r="T42" s="332" t="s">
        <v>8705</v>
      </c>
      <c r="U42" s="332" t="s">
        <v>8671</v>
      </c>
      <c r="V42" s="332" t="s">
        <v>2011</v>
      </c>
      <c r="W42" s="334">
        <v>2021</v>
      </c>
      <c r="X42" s="335">
        <v>1</v>
      </c>
      <c r="Y42" s="336">
        <v>27</v>
      </c>
      <c r="Z42" s="336">
        <f t="shared" si="1"/>
        <v>30</v>
      </c>
      <c r="AA42" s="336">
        <v>9</v>
      </c>
      <c r="AB42" s="336">
        <v>2</v>
      </c>
      <c r="AC42" s="337">
        <v>31037000</v>
      </c>
      <c r="AD42" s="336">
        <v>48</v>
      </c>
      <c r="AE42" s="337">
        <v>884777579.19000006</v>
      </c>
    </row>
    <row r="43" spans="17:31">
      <c r="Q43" s="325">
        <v>40</v>
      </c>
      <c r="R43" s="332" t="s">
        <v>8541</v>
      </c>
      <c r="S43" s="333" t="s">
        <v>8706</v>
      </c>
      <c r="T43" s="332" t="s">
        <v>8707</v>
      </c>
      <c r="U43" s="332" t="s">
        <v>8708</v>
      </c>
      <c r="V43" s="332" t="s">
        <v>1761</v>
      </c>
      <c r="W43" s="334">
        <v>2014</v>
      </c>
      <c r="X43" s="335">
        <v>1</v>
      </c>
      <c r="Y43" s="336">
        <v>27</v>
      </c>
      <c r="Z43" s="336">
        <f t="shared" si="1"/>
        <v>30</v>
      </c>
      <c r="AA43" s="336">
        <v>9</v>
      </c>
      <c r="AB43" s="336">
        <v>2</v>
      </c>
      <c r="AC43" s="337">
        <v>2729000</v>
      </c>
      <c r="AD43" s="336">
        <v>36</v>
      </c>
      <c r="AE43" s="337">
        <v>61107035.57</v>
      </c>
    </row>
    <row r="44" spans="17:31">
      <c r="Q44" s="325">
        <v>41</v>
      </c>
      <c r="R44" s="332" t="s">
        <v>8541</v>
      </c>
      <c r="S44" s="333" t="s">
        <v>8709</v>
      </c>
      <c r="T44" s="332" t="s">
        <v>8710</v>
      </c>
      <c r="U44" s="332" t="s">
        <v>8671</v>
      </c>
      <c r="V44" s="332" t="s">
        <v>1775</v>
      </c>
      <c r="W44" s="334">
        <v>2022</v>
      </c>
      <c r="X44" s="335">
        <v>1</v>
      </c>
      <c r="Y44" s="336">
        <v>27</v>
      </c>
      <c r="Z44" s="336">
        <f t="shared" si="1"/>
        <v>30</v>
      </c>
      <c r="AA44" s="336">
        <v>8</v>
      </c>
      <c r="AB44" s="336">
        <v>2</v>
      </c>
      <c r="AC44" s="337">
        <v>26725000</v>
      </c>
      <c r="AD44" s="336">
        <v>36</v>
      </c>
      <c r="AE44" s="337">
        <v>604039121.50999999</v>
      </c>
    </row>
    <row r="45" spans="17:31">
      <c r="Q45" s="325">
        <v>42</v>
      </c>
      <c r="R45" s="332" t="s">
        <v>8541</v>
      </c>
      <c r="S45" s="333" t="s">
        <v>8711</v>
      </c>
      <c r="T45" s="332" t="s">
        <v>8712</v>
      </c>
      <c r="U45" s="332" t="s">
        <v>8687</v>
      </c>
      <c r="V45" s="332" t="s">
        <v>562</v>
      </c>
      <c r="W45" s="334">
        <v>2017</v>
      </c>
      <c r="X45" s="335">
        <v>1</v>
      </c>
      <c r="Y45" s="336">
        <v>27</v>
      </c>
      <c r="Z45" s="336">
        <f t="shared" si="1"/>
        <v>30</v>
      </c>
      <c r="AA45" s="336">
        <v>5</v>
      </c>
      <c r="AB45" s="336">
        <v>2</v>
      </c>
      <c r="AC45" s="337">
        <v>7593000</v>
      </c>
      <c r="AD45" s="336">
        <v>48</v>
      </c>
      <c r="AE45" s="337">
        <v>241549050.63999999</v>
      </c>
    </row>
    <row r="46" spans="17:31">
      <c r="Q46" s="325">
        <v>43</v>
      </c>
      <c r="R46" s="332" t="s">
        <v>8541</v>
      </c>
      <c r="S46" s="333" t="s">
        <v>8713</v>
      </c>
      <c r="T46" s="332" t="s">
        <v>8712</v>
      </c>
      <c r="U46" s="332" t="s">
        <v>8687</v>
      </c>
      <c r="V46" s="332" t="s">
        <v>2238</v>
      </c>
      <c r="W46" s="334">
        <v>2022</v>
      </c>
      <c r="X46" s="335">
        <v>1</v>
      </c>
      <c r="Y46" s="336">
        <v>27</v>
      </c>
      <c r="Z46" s="336">
        <f t="shared" si="1"/>
        <v>30</v>
      </c>
      <c r="AA46" s="336">
        <v>5</v>
      </c>
      <c r="AB46" s="336">
        <v>2</v>
      </c>
      <c r="AC46" s="337">
        <v>5032000</v>
      </c>
      <c r="AD46" s="336">
        <v>48</v>
      </c>
      <c r="AE46" s="337">
        <v>160090086.74000001</v>
      </c>
    </row>
    <row r="47" spans="17:31">
      <c r="Q47" s="325">
        <v>44</v>
      </c>
      <c r="R47" s="326" t="s">
        <v>8541</v>
      </c>
      <c r="S47" s="327" t="s">
        <v>8714</v>
      </c>
      <c r="T47" s="326" t="s">
        <v>8715</v>
      </c>
      <c r="U47" s="326" t="s">
        <v>8716</v>
      </c>
      <c r="V47" s="326" t="s">
        <v>495</v>
      </c>
      <c r="W47" s="328">
        <v>2021</v>
      </c>
      <c r="X47" s="329">
        <v>1</v>
      </c>
      <c r="Y47" s="330">
        <v>26</v>
      </c>
      <c r="Z47" s="330">
        <f t="shared" si="1"/>
        <v>29</v>
      </c>
      <c r="AA47" s="330">
        <v>38</v>
      </c>
      <c r="AB47" s="330">
        <v>3</v>
      </c>
      <c r="AC47" s="331">
        <v>7476000</v>
      </c>
      <c r="AD47" s="330">
        <v>60</v>
      </c>
      <c r="AE47" s="331">
        <v>140697472.80000001</v>
      </c>
    </row>
    <row r="48" spans="17:31">
      <c r="Q48" s="325">
        <v>45</v>
      </c>
      <c r="R48" s="326" t="s">
        <v>8541</v>
      </c>
      <c r="S48" s="327" t="s">
        <v>8717</v>
      </c>
      <c r="T48" s="326" t="s">
        <v>8718</v>
      </c>
      <c r="U48" s="326" t="s">
        <v>8656</v>
      </c>
      <c r="V48" s="326" t="s">
        <v>142</v>
      </c>
      <c r="W48" s="328">
        <v>2014</v>
      </c>
      <c r="X48" s="329">
        <v>1</v>
      </c>
      <c r="Y48" s="330">
        <v>26</v>
      </c>
      <c r="Z48" s="330">
        <f t="shared" si="1"/>
        <v>29</v>
      </c>
      <c r="AA48" s="330">
        <v>30</v>
      </c>
      <c r="AB48" s="330">
        <v>3</v>
      </c>
      <c r="AC48" s="331">
        <v>4177000</v>
      </c>
      <c r="AD48" s="330">
        <v>39</v>
      </c>
      <c r="AE48" s="331">
        <v>38985728.840000004</v>
      </c>
    </row>
    <row r="49" spans="17:31">
      <c r="Q49" s="325">
        <v>46</v>
      </c>
      <c r="R49" s="326" t="s">
        <v>8541</v>
      </c>
      <c r="S49" s="327" t="s">
        <v>8719</v>
      </c>
      <c r="T49" s="326" t="s">
        <v>8720</v>
      </c>
      <c r="U49" s="326" t="s">
        <v>8622</v>
      </c>
      <c r="V49" s="326" t="s">
        <v>4957</v>
      </c>
      <c r="W49" s="328">
        <v>2021</v>
      </c>
      <c r="X49" s="329">
        <v>1</v>
      </c>
      <c r="Y49" s="330">
        <v>26</v>
      </c>
      <c r="Z49" s="330">
        <f t="shared" si="1"/>
        <v>29</v>
      </c>
      <c r="AA49" s="330">
        <v>31</v>
      </c>
      <c r="AB49" s="330">
        <v>3</v>
      </c>
      <c r="AC49" s="331">
        <v>2552000</v>
      </c>
      <c r="AD49" s="330">
        <v>48</v>
      </c>
      <c r="AE49" s="331">
        <v>39630178.439999998</v>
      </c>
    </row>
    <row r="50" spans="17:31">
      <c r="Q50" s="325">
        <v>47</v>
      </c>
      <c r="R50" s="326" t="s">
        <v>8541</v>
      </c>
      <c r="S50" s="327" t="s">
        <v>8721</v>
      </c>
      <c r="T50" s="326" t="s">
        <v>8722</v>
      </c>
      <c r="U50" s="326" t="s">
        <v>8625</v>
      </c>
      <c r="V50" s="326" t="s">
        <v>384</v>
      </c>
      <c r="W50" s="328">
        <v>2021</v>
      </c>
      <c r="X50" s="329">
        <v>1</v>
      </c>
      <c r="Y50" s="330">
        <v>26</v>
      </c>
      <c r="Z50" s="330">
        <f t="shared" si="1"/>
        <v>29</v>
      </c>
      <c r="AA50" s="330">
        <v>21</v>
      </c>
      <c r="AB50" s="330">
        <v>3</v>
      </c>
      <c r="AC50" s="331">
        <v>3531000</v>
      </c>
      <c r="AD50" s="330">
        <v>60</v>
      </c>
      <c r="AE50" s="331">
        <v>105563234.97</v>
      </c>
    </row>
    <row r="51" spans="17:31">
      <c r="Q51" s="325">
        <v>48</v>
      </c>
      <c r="R51" s="326" t="s">
        <v>8541</v>
      </c>
      <c r="S51" s="327" t="s">
        <v>8723</v>
      </c>
      <c r="T51" s="326" t="s">
        <v>8724</v>
      </c>
      <c r="U51" s="326" t="s">
        <v>8606</v>
      </c>
      <c r="V51" s="326" t="s">
        <v>8725</v>
      </c>
      <c r="W51" s="328">
        <v>2019</v>
      </c>
      <c r="X51" s="329">
        <v>1</v>
      </c>
      <c r="Y51" s="330">
        <v>24</v>
      </c>
      <c r="Z51" s="330">
        <f t="shared" si="1"/>
        <v>27</v>
      </c>
      <c r="AA51" s="330">
        <v>29</v>
      </c>
      <c r="AB51" s="330">
        <v>5</v>
      </c>
      <c r="AC51" s="331">
        <v>18605000</v>
      </c>
      <c r="AD51" s="330">
        <v>48</v>
      </c>
      <c r="AE51" s="331">
        <v>320383871.01999998</v>
      </c>
    </row>
    <row r="52" spans="17:31">
      <c r="Q52" s="325">
        <v>49</v>
      </c>
      <c r="R52" s="326" t="s">
        <v>8541</v>
      </c>
      <c r="S52" s="327" t="s">
        <v>8726</v>
      </c>
      <c r="T52" s="326" t="s">
        <v>8727</v>
      </c>
      <c r="U52" s="326" t="s">
        <v>8656</v>
      </c>
      <c r="V52" s="326" t="s">
        <v>1586</v>
      </c>
      <c r="W52" s="328">
        <v>2016</v>
      </c>
      <c r="X52" s="329">
        <v>1</v>
      </c>
      <c r="Y52" s="330">
        <v>16</v>
      </c>
      <c r="Z52" s="330">
        <f t="shared" si="1"/>
        <v>19</v>
      </c>
      <c r="AA52" s="330">
        <v>36</v>
      </c>
      <c r="AB52" s="330">
        <v>13</v>
      </c>
      <c r="AC52" s="331">
        <v>5101000</v>
      </c>
      <c r="AD52" s="330">
        <v>36</v>
      </c>
      <c r="AE52" s="331">
        <v>5032648.45</v>
      </c>
    </row>
    <row r="53" spans="17:31">
      <c r="Q53" s="325">
        <v>50</v>
      </c>
      <c r="R53" s="326" t="s">
        <v>8541</v>
      </c>
      <c r="S53" s="327" t="s">
        <v>8728</v>
      </c>
      <c r="T53" s="326" t="s">
        <v>8729</v>
      </c>
      <c r="U53" s="326" t="s">
        <v>8656</v>
      </c>
      <c r="V53" s="326" t="s">
        <v>352</v>
      </c>
      <c r="W53" s="328">
        <v>2017</v>
      </c>
      <c r="X53" s="329">
        <v>1</v>
      </c>
      <c r="Y53" s="330">
        <v>11</v>
      </c>
      <c r="Z53" s="330">
        <f t="shared" si="1"/>
        <v>14</v>
      </c>
      <c r="AA53" s="330">
        <v>34</v>
      </c>
      <c r="AB53" s="330">
        <v>18</v>
      </c>
      <c r="AC53" s="331">
        <v>2146000</v>
      </c>
      <c r="AD53" s="330">
        <v>36</v>
      </c>
      <c r="AE53" s="331">
        <v>6266770.7699999996</v>
      </c>
    </row>
    <row r="54" spans="17:31">
      <c r="Q54" s="325">
        <v>51</v>
      </c>
      <c r="R54" s="326" t="s">
        <v>8541</v>
      </c>
      <c r="S54" s="327" t="s">
        <v>8730</v>
      </c>
      <c r="T54" s="326" t="s">
        <v>8731</v>
      </c>
      <c r="U54" s="326" t="s">
        <v>8732</v>
      </c>
      <c r="V54" s="326" t="s">
        <v>55</v>
      </c>
      <c r="W54" s="328">
        <v>2014</v>
      </c>
      <c r="X54" s="329">
        <v>1</v>
      </c>
      <c r="Y54" s="330">
        <v>11</v>
      </c>
      <c r="Z54" s="330">
        <f t="shared" si="1"/>
        <v>14</v>
      </c>
      <c r="AA54" s="330">
        <v>28</v>
      </c>
      <c r="AB54" s="330">
        <v>18</v>
      </c>
      <c r="AC54" s="331">
        <v>9193000</v>
      </c>
      <c r="AD54" s="330">
        <v>48</v>
      </c>
      <c r="AE54" s="331">
        <v>165074007.44999999</v>
      </c>
    </row>
    <row r="55" spans="17:31">
      <c r="Q55" s="325">
        <v>52</v>
      </c>
      <c r="R55" s="326" t="s">
        <v>8541</v>
      </c>
      <c r="S55" s="327" t="s">
        <v>8733</v>
      </c>
      <c r="T55" s="326" t="s">
        <v>8734</v>
      </c>
      <c r="U55" s="326" t="s">
        <v>8667</v>
      </c>
      <c r="V55" s="326" t="s">
        <v>4957</v>
      </c>
      <c r="W55" s="328">
        <v>2019</v>
      </c>
      <c r="X55" s="329">
        <v>1</v>
      </c>
      <c r="Y55" s="330">
        <v>9</v>
      </c>
      <c r="Z55" s="330">
        <f t="shared" si="1"/>
        <v>12</v>
      </c>
      <c r="AA55" s="330">
        <v>33</v>
      </c>
      <c r="AB55" s="330">
        <v>20</v>
      </c>
      <c r="AC55" s="331">
        <v>2817000</v>
      </c>
      <c r="AD55" s="330">
        <v>36</v>
      </c>
      <c r="AE55" s="331">
        <v>10828426.050000001</v>
      </c>
    </row>
    <row r="56" spans="17:31">
      <c r="Q56" s="325">
        <v>53</v>
      </c>
      <c r="R56" s="326" t="s">
        <v>8735</v>
      </c>
      <c r="S56" s="327" t="s">
        <v>8736</v>
      </c>
      <c r="T56" s="326" t="s">
        <v>8737</v>
      </c>
      <c r="U56" s="326" t="s">
        <v>8738</v>
      </c>
      <c r="V56" s="326" t="s">
        <v>310</v>
      </c>
      <c r="W56" s="328">
        <v>2018</v>
      </c>
      <c r="X56" s="329">
        <v>6</v>
      </c>
      <c r="Y56" s="330">
        <v>177</v>
      </c>
      <c r="Z56" s="330">
        <f t="shared" si="1"/>
        <v>180</v>
      </c>
      <c r="AA56" s="330">
        <v>22</v>
      </c>
      <c r="AB56" s="330">
        <v>2</v>
      </c>
      <c r="AC56" s="331">
        <v>2619000</v>
      </c>
      <c r="AD56" s="330">
        <v>48</v>
      </c>
      <c r="AE56" s="331">
        <v>58889584.719999999</v>
      </c>
    </row>
    <row r="57" spans="17:31">
      <c r="Q57" s="325">
        <v>54</v>
      </c>
      <c r="R57" s="326" t="s">
        <v>8735</v>
      </c>
      <c r="S57" s="327" t="s">
        <v>8739</v>
      </c>
      <c r="T57" s="326" t="s">
        <v>8740</v>
      </c>
      <c r="U57" s="326" t="s">
        <v>8643</v>
      </c>
      <c r="V57" s="326" t="s">
        <v>375</v>
      </c>
      <c r="W57" s="328">
        <v>2013</v>
      </c>
      <c r="X57" s="329">
        <v>2</v>
      </c>
      <c r="Y57" s="330">
        <v>118</v>
      </c>
      <c r="Z57" s="330">
        <f t="shared" si="1"/>
        <v>121</v>
      </c>
      <c r="AA57" s="330">
        <v>23</v>
      </c>
      <c r="AB57" s="330">
        <v>2</v>
      </c>
      <c r="AC57" s="331">
        <v>3126000</v>
      </c>
      <c r="AD57" s="330">
        <v>24</v>
      </c>
      <c r="AE57" s="331">
        <v>6074282.1200000001</v>
      </c>
    </row>
    <row r="58" spans="17:31">
      <c r="Q58" s="325">
        <v>55</v>
      </c>
      <c r="R58" s="326" t="s">
        <v>8735</v>
      </c>
      <c r="S58" s="327" t="s">
        <v>8741</v>
      </c>
      <c r="T58" s="326" t="s">
        <v>8742</v>
      </c>
      <c r="U58" s="326" t="s">
        <v>8743</v>
      </c>
      <c r="V58" s="326" t="s">
        <v>1832</v>
      </c>
      <c r="W58" s="328">
        <v>2019</v>
      </c>
      <c r="X58" s="329">
        <v>3</v>
      </c>
      <c r="Y58" s="330">
        <v>88</v>
      </c>
      <c r="Z58" s="330">
        <f t="shared" si="1"/>
        <v>91</v>
      </c>
      <c r="AA58" s="330">
        <v>20</v>
      </c>
      <c r="AB58" s="330">
        <v>2</v>
      </c>
      <c r="AC58" s="331">
        <v>4938000</v>
      </c>
      <c r="AD58" s="330">
        <v>60</v>
      </c>
      <c r="AE58" s="331">
        <v>139457126.02000001</v>
      </c>
    </row>
    <row r="59" spans="17:31">
      <c r="Q59" s="325">
        <v>56</v>
      </c>
      <c r="R59" s="326" t="s">
        <v>8735</v>
      </c>
      <c r="S59" s="327" t="s">
        <v>8744</v>
      </c>
      <c r="T59" s="326" t="s">
        <v>8745</v>
      </c>
      <c r="U59" s="326" t="s">
        <v>8602</v>
      </c>
      <c r="V59" s="326" t="s">
        <v>8746</v>
      </c>
      <c r="W59" s="328">
        <v>2016</v>
      </c>
      <c r="X59" s="329">
        <v>3</v>
      </c>
      <c r="Y59" s="330">
        <v>87</v>
      </c>
      <c r="Z59" s="330">
        <f t="shared" si="1"/>
        <v>90</v>
      </c>
      <c r="AA59" s="330">
        <v>29</v>
      </c>
      <c r="AB59" s="330">
        <v>3</v>
      </c>
      <c r="AC59" s="331">
        <v>11847000</v>
      </c>
      <c r="AD59" s="330">
        <v>36</v>
      </c>
      <c r="AE59" s="331">
        <v>87245530.780000001</v>
      </c>
    </row>
    <row r="60" spans="17:31">
      <c r="Q60" s="325">
        <v>57</v>
      </c>
      <c r="R60" s="326" t="s">
        <v>8735</v>
      </c>
      <c r="S60" s="327" t="s">
        <v>8747</v>
      </c>
      <c r="T60" s="326" t="s">
        <v>8748</v>
      </c>
      <c r="U60" s="326" t="s">
        <v>8708</v>
      </c>
      <c r="V60" s="326" t="s">
        <v>2000</v>
      </c>
      <c r="W60" s="328">
        <v>2022</v>
      </c>
      <c r="X60" s="329">
        <v>3</v>
      </c>
      <c r="Y60" s="330">
        <v>87</v>
      </c>
      <c r="Z60" s="330">
        <f t="shared" si="1"/>
        <v>90</v>
      </c>
      <c r="AA60" s="330">
        <v>27</v>
      </c>
      <c r="AB60" s="330">
        <v>3</v>
      </c>
      <c r="AC60" s="331">
        <v>14335000</v>
      </c>
      <c r="AD60" s="330">
        <v>60</v>
      </c>
      <c r="AE60" s="331">
        <v>349268343.43000001</v>
      </c>
    </row>
    <row r="61" spans="17:31">
      <c r="Q61" s="325">
        <v>58</v>
      </c>
      <c r="R61" s="326" t="s">
        <v>8735</v>
      </c>
      <c r="S61" s="327" t="s">
        <v>8749</v>
      </c>
      <c r="T61" s="326" t="s">
        <v>8750</v>
      </c>
      <c r="U61" s="326" t="s">
        <v>8606</v>
      </c>
      <c r="V61" s="326" t="s">
        <v>1605</v>
      </c>
      <c r="W61" s="328">
        <v>2018</v>
      </c>
      <c r="X61" s="329">
        <v>3</v>
      </c>
      <c r="Y61" s="330">
        <v>87</v>
      </c>
      <c r="Z61" s="330">
        <f t="shared" si="1"/>
        <v>90</v>
      </c>
      <c r="AA61" s="330">
        <v>23</v>
      </c>
      <c r="AB61" s="330">
        <v>3</v>
      </c>
      <c r="AC61" s="331">
        <v>14171000</v>
      </c>
      <c r="AD61" s="330">
        <v>39</v>
      </c>
      <c r="AE61" s="331">
        <v>207384063.28999999</v>
      </c>
    </row>
    <row r="62" spans="17:31">
      <c r="Q62" s="325">
        <v>59</v>
      </c>
      <c r="R62" s="326" t="s">
        <v>8735</v>
      </c>
      <c r="S62" s="327" t="s">
        <v>8751</v>
      </c>
      <c r="T62" s="326" t="s">
        <v>8752</v>
      </c>
      <c r="U62" s="326" t="s">
        <v>8609</v>
      </c>
      <c r="V62" s="326" t="s">
        <v>1749</v>
      </c>
      <c r="W62" s="328">
        <v>2018</v>
      </c>
      <c r="X62" s="329">
        <v>1</v>
      </c>
      <c r="Y62" s="330">
        <v>27</v>
      </c>
      <c r="Z62" s="330">
        <f t="shared" si="1"/>
        <v>30</v>
      </c>
      <c r="AA62" s="330">
        <v>23</v>
      </c>
      <c r="AB62" s="330">
        <v>2</v>
      </c>
      <c r="AC62" s="331">
        <v>15809000</v>
      </c>
      <c r="AD62" s="330">
        <v>48</v>
      </c>
      <c r="AE62" s="331">
        <v>321245068.91000003</v>
      </c>
    </row>
    <row r="63" spans="17:31">
      <c r="Q63" s="325">
        <v>60</v>
      </c>
      <c r="R63" s="326" t="s">
        <v>8735</v>
      </c>
      <c r="S63" s="327" t="s">
        <v>8753</v>
      </c>
      <c r="T63" s="326" t="s">
        <v>8754</v>
      </c>
      <c r="U63" s="326" t="s">
        <v>8755</v>
      </c>
      <c r="V63" s="326" t="s">
        <v>4960</v>
      </c>
      <c r="W63" s="328">
        <v>2020</v>
      </c>
      <c r="X63" s="329">
        <v>1</v>
      </c>
      <c r="Y63" s="330">
        <v>26</v>
      </c>
      <c r="Z63" s="330">
        <f t="shared" si="1"/>
        <v>29</v>
      </c>
      <c r="AA63" s="330">
        <v>26</v>
      </c>
      <c r="AB63" s="330">
        <v>3</v>
      </c>
      <c r="AC63" s="331">
        <v>2962000</v>
      </c>
      <c r="AD63" s="330">
        <v>36</v>
      </c>
      <c r="AE63" s="331">
        <v>29680788.34</v>
      </c>
    </row>
    <row r="64" spans="17:31">
      <c r="Q64" s="325">
        <v>61</v>
      </c>
      <c r="R64" s="326" t="s">
        <v>8735</v>
      </c>
      <c r="S64" s="327" t="s">
        <v>8756</v>
      </c>
      <c r="T64" s="326" t="s">
        <v>8757</v>
      </c>
      <c r="U64" s="326" t="s">
        <v>8758</v>
      </c>
      <c r="V64" s="326" t="s">
        <v>81</v>
      </c>
      <c r="W64" s="328">
        <v>2012</v>
      </c>
      <c r="X64" s="329">
        <v>1</v>
      </c>
      <c r="Y64" s="330">
        <v>19</v>
      </c>
      <c r="Z64" s="330">
        <f t="shared" si="1"/>
        <v>22</v>
      </c>
      <c r="AA64" s="330">
        <v>36</v>
      </c>
      <c r="AB64" s="330">
        <v>10</v>
      </c>
      <c r="AC64" s="331">
        <v>5529000</v>
      </c>
      <c r="AD64" s="330">
        <v>48</v>
      </c>
      <c r="AE64" s="331">
        <v>62913236.060000002</v>
      </c>
    </row>
    <row r="65" spans="17:31">
      <c r="Q65" s="325">
        <v>62</v>
      </c>
      <c r="R65" s="326" t="s">
        <v>8735</v>
      </c>
      <c r="S65" s="327" t="s">
        <v>8759</v>
      </c>
      <c r="T65" s="326" t="s">
        <v>8760</v>
      </c>
      <c r="U65" s="326" t="s">
        <v>8761</v>
      </c>
      <c r="V65" s="326" t="s">
        <v>1057</v>
      </c>
      <c r="W65" s="328">
        <v>2019</v>
      </c>
      <c r="X65" s="329">
        <v>1</v>
      </c>
      <c r="Y65" s="330">
        <v>9</v>
      </c>
      <c r="Z65" s="330">
        <f t="shared" si="1"/>
        <v>12</v>
      </c>
      <c r="AA65" s="330">
        <v>36</v>
      </c>
      <c r="AB65" s="330">
        <v>20</v>
      </c>
      <c r="AC65" s="331">
        <v>6278000</v>
      </c>
      <c r="AD65" s="330">
        <v>60</v>
      </c>
      <c r="AE65" s="331">
        <v>130021155.5</v>
      </c>
    </row>
    <row r="66" spans="17:31">
      <c r="Q66" s="325">
        <v>63</v>
      </c>
      <c r="R66" s="326" t="s">
        <v>8762</v>
      </c>
      <c r="S66" s="327" t="s">
        <v>8763</v>
      </c>
      <c r="T66" s="326" t="s">
        <v>8764</v>
      </c>
      <c r="U66" s="326" t="s">
        <v>8765</v>
      </c>
      <c r="V66" s="326" t="s">
        <v>1498</v>
      </c>
      <c r="W66" s="328">
        <v>2023</v>
      </c>
      <c r="X66" s="329">
        <v>1</v>
      </c>
      <c r="Y66" s="330">
        <v>16</v>
      </c>
      <c r="Z66" s="330">
        <f t="shared" si="1"/>
        <v>19</v>
      </c>
      <c r="AA66" s="330">
        <v>22</v>
      </c>
      <c r="AB66" s="330">
        <v>13</v>
      </c>
      <c r="AC66" s="331">
        <v>12074000</v>
      </c>
      <c r="AD66" s="330">
        <v>36</v>
      </c>
      <c r="AE66" s="331">
        <v>162858794.44999999</v>
      </c>
    </row>
    <row r="67" spans="17:31">
      <c r="Q67" s="325">
        <v>64</v>
      </c>
      <c r="R67" s="326" t="s">
        <v>8762</v>
      </c>
      <c r="S67" s="327" t="s">
        <v>8766</v>
      </c>
      <c r="T67" s="326" t="s">
        <v>8764</v>
      </c>
      <c r="U67" s="326" t="s">
        <v>8765</v>
      </c>
      <c r="V67" s="326" t="s">
        <v>1498</v>
      </c>
      <c r="W67" s="328">
        <v>2023</v>
      </c>
      <c r="X67" s="329">
        <v>1</v>
      </c>
      <c r="Y67" s="330">
        <v>16</v>
      </c>
      <c r="Z67" s="330">
        <f t="shared" si="1"/>
        <v>19</v>
      </c>
      <c r="AA67" s="330">
        <v>22</v>
      </c>
      <c r="AB67" s="330">
        <v>13</v>
      </c>
      <c r="AC67" s="331">
        <v>12074000</v>
      </c>
      <c r="AD67" s="330">
        <v>36</v>
      </c>
      <c r="AE67" s="331">
        <v>162858794.44999999</v>
      </c>
    </row>
    <row r="68" spans="17:31">
      <c r="Q68" s="325">
        <v>65</v>
      </c>
      <c r="R68" s="326" t="s">
        <v>8767</v>
      </c>
      <c r="S68" s="327" t="s">
        <v>8768</v>
      </c>
      <c r="T68" s="326" t="s">
        <v>8769</v>
      </c>
      <c r="U68" s="326" t="s">
        <v>8656</v>
      </c>
      <c r="V68" s="326" t="s">
        <v>310</v>
      </c>
      <c r="W68" s="328">
        <v>2022</v>
      </c>
      <c r="X68" s="329">
        <v>1</v>
      </c>
      <c r="Y68" s="330">
        <v>26</v>
      </c>
      <c r="Z68" s="330">
        <f t="shared" ref="Z68:Z99" si="2">Y68+3</f>
        <v>29</v>
      </c>
      <c r="AA68" s="330">
        <v>30</v>
      </c>
      <c r="AB68" s="330">
        <v>3</v>
      </c>
      <c r="AC68" s="331">
        <v>3381000</v>
      </c>
      <c r="AD68" s="330">
        <v>60</v>
      </c>
      <c r="AE68" s="331">
        <v>83277192.980000004</v>
      </c>
    </row>
    <row r="69" spans="17:31">
      <c r="Q69" s="325">
        <v>66</v>
      </c>
      <c r="R69" s="326" t="s">
        <v>8770</v>
      </c>
      <c r="S69" s="327" t="s">
        <v>8771</v>
      </c>
      <c r="T69" s="326" t="s">
        <v>8772</v>
      </c>
      <c r="U69" s="326" t="s">
        <v>8708</v>
      </c>
      <c r="V69" s="326" t="s">
        <v>1444</v>
      </c>
      <c r="W69" s="328">
        <v>2021</v>
      </c>
      <c r="X69" s="329">
        <v>2</v>
      </c>
      <c r="Y69" s="330">
        <v>56</v>
      </c>
      <c r="Z69" s="330">
        <f t="shared" si="2"/>
        <v>59</v>
      </c>
      <c r="AA69" s="330">
        <v>29</v>
      </c>
      <c r="AB69" s="330">
        <v>3</v>
      </c>
      <c r="AC69" s="331">
        <v>13218000</v>
      </c>
      <c r="AD69" s="330">
        <v>36</v>
      </c>
      <c r="AE69" s="331">
        <v>99625178.760000005</v>
      </c>
    </row>
    <row r="70" spans="17:31">
      <c r="Q70" s="325">
        <v>67</v>
      </c>
      <c r="R70" s="326" t="s">
        <v>8770</v>
      </c>
      <c r="S70" s="327" t="s">
        <v>8773</v>
      </c>
      <c r="T70" s="326" t="s">
        <v>8774</v>
      </c>
      <c r="U70" s="326" t="s">
        <v>8656</v>
      </c>
      <c r="V70" s="326" t="s">
        <v>8651</v>
      </c>
      <c r="W70" s="328">
        <v>2013</v>
      </c>
      <c r="X70" s="329">
        <v>1</v>
      </c>
      <c r="Y70" s="330">
        <v>25</v>
      </c>
      <c r="Z70" s="330">
        <f t="shared" si="2"/>
        <v>28</v>
      </c>
      <c r="AA70" s="330">
        <v>27</v>
      </c>
      <c r="AB70" s="330">
        <v>4</v>
      </c>
      <c r="AC70" s="331">
        <v>4070000</v>
      </c>
      <c r="AD70" s="330">
        <v>36</v>
      </c>
      <c r="AE70" s="331">
        <v>37311772.729999997</v>
      </c>
    </row>
    <row r="71" spans="17:31">
      <c r="Q71" s="325">
        <v>68</v>
      </c>
      <c r="R71" s="326" t="s">
        <v>8775</v>
      </c>
      <c r="S71" s="327" t="s">
        <v>8776</v>
      </c>
      <c r="T71" s="326" t="s">
        <v>8777</v>
      </c>
      <c r="U71" s="326" t="s">
        <v>8656</v>
      </c>
      <c r="V71" s="326" t="s">
        <v>550</v>
      </c>
      <c r="W71" s="328">
        <v>2015</v>
      </c>
      <c r="X71" s="329">
        <v>1</v>
      </c>
      <c r="Y71" s="330">
        <v>26</v>
      </c>
      <c r="Z71" s="330">
        <f t="shared" si="2"/>
        <v>29</v>
      </c>
      <c r="AA71" s="330">
        <v>35</v>
      </c>
      <c r="AB71" s="330">
        <v>3</v>
      </c>
      <c r="AC71" s="331">
        <v>4164000</v>
      </c>
      <c r="AD71" s="330">
        <v>60</v>
      </c>
      <c r="AE71" s="331">
        <v>83113519.25</v>
      </c>
    </row>
    <row r="72" spans="17:31">
      <c r="Q72" s="325">
        <v>69</v>
      </c>
      <c r="R72" s="326" t="s">
        <v>8775</v>
      </c>
      <c r="S72" s="327" t="s">
        <v>8778</v>
      </c>
      <c r="T72" s="326" t="s">
        <v>8779</v>
      </c>
      <c r="U72" s="326" t="s">
        <v>8780</v>
      </c>
      <c r="V72" s="326" t="s">
        <v>1774</v>
      </c>
      <c r="W72" s="328">
        <v>2020</v>
      </c>
      <c r="X72" s="329">
        <v>1</v>
      </c>
      <c r="Y72" s="330">
        <v>15</v>
      </c>
      <c r="Z72" s="330">
        <f t="shared" si="2"/>
        <v>18</v>
      </c>
      <c r="AA72" s="330">
        <v>37</v>
      </c>
      <c r="AB72" s="330">
        <v>14</v>
      </c>
      <c r="AC72" s="331">
        <v>5222000</v>
      </c>
      <c r="AD72" s="330">
        <v>48</v>
      </c>
      <c r="AE72" s="331">
        <v>57483059.409999996</v>
      </c>
    </row>
    <row r="73" spans="17:31">
      <c r="Q73" s="325">
        <v>70</v>
      </c>
      <c r="R73" s="326" t="s">
        <v>8543</v>
      </c>
      <c r="S73" s="327" t="s">
        <v>8781</v>
      </c>
      <c r="T73" s="326" t="s">
        <v>8782</v>
      </c>
      <c r="U73" s="326" t="s">
        <v>8783</v>
      </c>
      <c r="V73" s="326" t="s">
        <v>8784</v>
      </c>
      <c r="W73" s="328">
        <v>2018</v>
      </c>
      <c r="X73" s="329">
        <v>4</v>
      </c>
      <c r="Y73" s="330">
        <v>171</v>
      </c>
      <c r="Z73" s="330">
        <f t="shared" si="2"/>
        <v>174</v>
      </c>
      <c r="AA73" s="330">
        <v>21</v>
      </c>
      <c r="AB73" s="330">
        <v>8</v>
      </c>
      <c r="AC73" s="331">
        <v>6252000</v>
      </c>
      <c r="AD73" s="330">
        <v>24</v>
      </c>
      <c r="AE73" s="331">
        <v>23838158.649999999</v>
      </c>
    </row>
    <row r="74" spans="17:31">
      <c r="Q74" s="325">
        <v>71</v>
      </c>
      <c r="R74" s="326" t="s">
        <v>8543</v>
      </c>
      <c r="S74" s="327" t="s">
        <v>8785</v>
      </c>
      <c r="T74" s="326" t="s">
        <v>8786</v>
      </c>
      <c r="U74" s="326" t="s">
        <v>8787</v>
      </c>
      <c r="V74" s="326" t="s">
        <v>1600</v>
      </c>
      <c r="W74" s="328">
        <v>2013</v>
      </c>
      <c r="X74" s="329">
        <v>5</v>
      </c>
      <c r="Y74" s="330">
        <v>149</v>
      </c>
      <c r="Z74" s="330">
        <f t="shared" si="2"/>
        <v>152</v>
      </c>
      <c r="AA74" s="330">
        <v>21</v>
      </c>
      <c r="AB74" s="330">
        <v>2</v>
      </c>
      <c r="AC74" s="331">
        <v>9571000</v>
      </c>
      <c r="AD74" s="330">
        <v>48</v>
      </c>
      <c r="AE74" s="331">
        <v>204752931.44</v>
      </c>
    </row>
    <row r="75" spans="17:31">
      <c r="Q75" s="325">
        <v>72</v>
      </c>
      <c r="R75" s="326" t="s">
        <v>8543</v>
      </c>
      <c r="S75" s="327" t="s">
        <v>8788</v>
      </c>
      <c r="T75" s="326" t="s">
        <v>8789</v>
      </c>
      <c r="U75" s="326" t="s">
        <v>8602</v>
      </c>
      <c r="V75" s="326" t="s">
        <v>8790</v>
      </c>
      <c r="W75" s="328">
        <v>2020</v>
      </c>
      <c r="X75" s="329">
        <v>3</v>
      </c>
      <c r="Y75" s="330">
        <v>80</v>
      </c>
      <c r="Z75" s="330">
        <f t="shared" si="2"/>
        <v>83</v>
      </c>
      <c r="AA75" s="330">
        <v>23</v>
      </c>
      <c r="AB75" s="330">
        <v>10</v>
      </c>
      <c r="AC75" s="331">
        <v>23814000</v>
      </c>
      <c r="AD75" s="330">
        <v>36</v>
      </c>
      <c r="AE75" s="331">
        <v>289337246.76999998</v>
      </c>
    </row>
    <row r="76" spans="17:31">
      <c r="Q76" s="325">
        <v>73</v>
      </c>
      <c r="R76" s="326" t="s">
        <v>8543</v>
      </c>
      <c r="S76" s="327" t="s">
        <v>8791</v>
      </c>
      <c r="T76" s="326" t="s">
        <v>8792</v>
      </c>
      <c r="U76" s="326" t="s">
        <v>8793</v>
      </c>
      <c r="V76" s="326" t="s">
        <v>1576</v>
      </c>
      <c r="W76" s="328">
        <v>2012</v>
      </c>
      <c r="X76" s="329">
        <v>3</v>
      </c>
      <c r="Y76" s="330">
        <v>70</v>
      </c>
      <c r="Z76" s="330">
        <f t="shared" si="2"/>
        <v>73</v>
      </c>
      <c r="AA76" s="330">
        <v>15</v>
      </c>
      <c r="AB76" s="330">
        <v>20</v>
      </c>
      <c r="AC76" s="331">
        <v>10568000</v>
      </c>
      <c r="AD76" s="330">
        <v>24</v>
      </c>
      <c r="AE76" s="331">
        <v>97694520.890000001</v>
      </c>
    </row>
    <row r="77" spans="17:31">
      <c r="Q77" s="325">
        <v>74</v>
      </c>
      <c r="R77" s="326" t="s">
        <v>8543</v>
      </c>
      <c r="S77" s="327" t="s">
        <v>8794</v>
      </c>
      <c r="T77" s="326" t="s">
        <v>8795</v>
      </c>
      <c r="U77" s="326" t="s">
        <v>8796</v>
      </c>
      <c r="V77" s="326" t="s">
        <v>149</v>
      </c>
      <c r="W77" s="328">
        <v>2015</v>
      </c>
      <c r="X77" s="329">
        <v>2</v>
      </c>
      <c r="Y77" s="330">
        <v>51</v>
      </c>
      <c r="Z77" s="330">
        <f t="shared" si="2"/>
        <v>54</v>
      </c>
      <c r="AA77" s="330">
        <v>22</v>
      </c>
      <c r="AB77" s="330">
        <v>8</v>
      </c>
      <c r="AC77" s="331">
        <v>8830000</v>
      </c>
      <c r="AD77" s="330">
        <v>36</v>
      </c>
      <c r="AE77" s="331">
        <v>140926331.47999999</v>
      </c>
    </row>
    <row r="78" spans="17:31">
      <c r="Q78" s="325">
        <v>75</v>
      </c>
      <c r="R78" s="326" t="s">
        <v>8543</v>
      </c>
      <c r="S78" s="327" t="s">
        <v>8797</v>
      </c>
      <c r="T78" s="326" t="s">
        <v>8798</v>
      </c>
      <c r="U78" s="326" t="s">
        <v>8799</v>
      </c>
      <c r="V78" s="326" t="s">
        <v>354</v>
      </c>
      <c r="W78" s="328">
        <v>2021</v>
      </c>
      <c r="X78" s="329">
        <v>2</v>
      </c>
      <c r="Y78" s="330">
        <v>42</v>
      </c>
      <c r="Z78" s="330">
        <f t="shared" si="2"/>
        <v>45</v>
      </c>
      <c r="AA78" s="330">
        <v>25</v>
      </c>
      <c r="AB78" s="330">
        <v>17</v>
      </c>
      <c r="AC78" s="331">
        <v>6308000</v>
      </c>
      <c r="AD78" s="330">
        <v>36</v>
      </c>
      <c r="AE78" s="331">
        <v>69678815.640000001</v>
      </c>
    </row>
    <row r="79" spans="17:31">
      <c r="Q79" s="325">
        <v>76</v>
      </c>
      <c r="R79" s="326" t="s">
        <v>8543</v>
      </c>
      <c r="S79" s="327" t="s">
        <v>8800</v>
      </c>
      <c r="T79" s="326" t="s">
        <v>8801</v>
      </c>
      <c r="U79" s="326" t="s">
        <v>8802</v>
      </c>
      <c r="V79" s="326" t="s">
        <v>8651</v>
      </c>
      <c r="W79" s="328">
        <v>2012</v>
      </c>
      <c r="X79" s="329">
        <v>1</v>
      </c>
      <c r="Y79" s="330">
        <v>27</v>
      </c>
      <c r="Z79" s="330">
        <f t="shared" si="2"/>
        <v>30</v>
      </c>
      <c r="AA79" s="330">
        <v>25</v>
      </c>
      <c r="AB79" s="330">
        <v>2</v>
      </c>
      <c r="AC79" s="331">
        <v>3396000</v>
      </c>
      <c r="AD79" s="330">
        <v>36</v>
      </c>
      <c r="AE79" s="331">
        <v>36025057.170000002</v>
      </c>
    </row>
    <row r="80" spans="17:31">
      <c r="Q80" s="325">
        <v>77</v>
      </c>
      <c r="R80" s="326" t="s">
        <v>8543</v>
      </c>
      <c r="S80" s="327" t="s">
        <v>8803</v>
      </c>
      <c r="T80" s="326" t="s">
        <v>8795</v>
      </c>
      <c r="U80" s="326" t="s">
        <v>8796</v>
      </c>
      <c r="V80" s="326" t="s">
        <v>583</v>
      </c>
      <c r="W80" s="328">
        <v>2018</v>
      </c>
      <c r="X80" s="329">
        <v>1</v>
      </c>
      <c r="Y80" s="330">
        <v>27</v>
      </c>
      <c r="Z80" s="330">
        <f t="shared" si="2"/>
        <v>30</v>
      </c>
      <c r="AA80" s="330">
        <v>20</v>
      </c>
      <c r="AB80" s="330">
        <v>2</v>
      </c>
      <c r="AC80" s="331">
        <v>5593000</v>
      </c>
      <c r="AD80" s="330">
        <v>36</v>
      </c>
      <c r="AE80" s="331">
        <v>80469256.5</v>
      </c>
    </row>
    <row r="81" spans="17:31">
      <c r="Q81" s="325">
        <v>78</v>
      </c>
      <c r="R81" s="326" t="s">
        <v>8543</v>
      </c>
      <c r="S81" s="327" t="s">
        <v>8804</v>
      </c>
      <c r="T81" s="326" t="s">
        <v>8805</v>
      </c>
      <c r="U81" s="326" t="s">
        <v>8793</v>
      </c>
      <c r="V81" s="326" t="s">
        <v>1753</v>
      </c>
      <c r="W81" s="328">
        <v>2018</v>
      </c>
      <c r="X81" s="329">
        <v>1</v>
      </c>
      <c r="Y81" s="330">
        <v>27</v>
      </c>
      <c r="Z81" s="330">
        <f t="shared" si="2"/>
        <v>30</v>
      </c>
      <c r="AA81" s="330">
        <v>23</v>
      </c>
      <c r="AB81" s="330">
        <v>2</v>
      </c>
      <c r="AC81" s="331">
        <v>4208000</v>
      </c>
      <c r="AD81" s="330">
        <v>60</v>
      </c>
      <c r="AE81" s="331">
        <v>111776750.12</v>
      </c>
    </row>
    <row r="82" spans="17:31">
      <c r="Q82" s="325">
        <v>79</v>
      </c>
      <c r="R82" s="326" t="s">
        <v>8543</v>
      </c>
      <c r="S82" s="327" t="s">
        <v>8806</v>
      </c>
      <c r="T82" s="326" t="s">
        <v>8807</v>
      </c>
      <c r="U82" s="326" t="s">
        <v>8761</v>
      </c>
      <c r="V82" s="326" t="s">
        <v>1476</v>
      </c>
      <c r="W82" s="328">
        <v>2022</v>
      </c>
      <c r="X82" s="329">
        <v>1</v>
      </c>
      <c r="Y82" s="330">
        <v>18</v>
      </c>
      <c r="Z82" s="330">
        <f t="shared" si="2"/>
        <v>21</v>
      </c>
      <c r="AA82" s="330">
        <v>16</v>
      </c>
      <c r="AB82" s="330">
        <v>11</v>
      </c>
      <c r="AC82" s="331">
        <v>5226000</v>
      </c>
      <c r="AD82" s="330">
        <v>36</v>
      </c>
      <c r="AE82" s="331">
        <v>92720340.849999994</v>
      </c>
    </row>
    <row r="83" spans="17:31">
      <c r="Q83" s="325">
        <v>80</v>
      </c>
      <c r="R83" s="332" t="s">
        <v>8543</v>
      </c>
      <c r="S83" s="333" t="s">
        <v>8808</v>
      </c>
      <c r="T83" s="332" t="s">
        <v>8809</v>
      </c>
      <c r="U83" s="332" t="s">
        <v>8787</v>
      </c>
      <c r="V83" s="332" t="s">
        <v>27</v>
      </c>
      <c r="W83" s="334">
        <v>2012</v>
      </c>
      <c r="X83" s="335">
        <v>1</v>
      </c>
      <c r="Y83" s="336">
        <v>15</v>
      </c>
      <c r="Z83" s="336">
        <f t="shared" si="2"/>
        <v>18</v>
      </c>
      <c r="AA83" s="336">
        <v>8</v>
      </c>
      <c r="AB83" s="336">
        <v>14</v>
      </c>
      <c r="AC83" s="337">
        <v>2314000</v>
      </c>
      <c r="AD83" s="336">
        <v>24</v>
      </c>
      <c r="AE83" s="337">
        <v>34827776.619999997</v>
      </c>
    </row>
    <row r="84" spans="17:31">
      <c r="Q84" s="325">
        <v>81</v>
      </c>
      <c r="R84" s="326" t="s">
        <v>8543</v>
      </c>
      <c r="S84" s="327" t="s">
        <v>8810</v>
      </c>
      <c r="T84" s="326" t="s">
        <v>8811</v>
      </c>
      <c r="U84" s="326" t="s">
        <v>8765</v>
      </c>
      <c r="V84" s="326" t="s">
        <v>1629</v>
      </c>
      <c r="W84" s="328">
        <v>2022</v>
      </c>
      <c r="X84" s="329">
        <v>1</v>
      </c>
      <c r="Y84" s="330">
        <v>14</v>
      </c>
      <c r="Z84" s="330">
        <f t="shared" si="2"/>
        <v>17</v>
      </c>
      <c r="AA84" s="330">
        <v>24</v>
      </c>
      <c r="AB84" s="330">
        <v>15</v>
      </c>
      <c r="AC84" s="331">
        <v>17851000</v>
      </c>
      <c r="AD84" s="330">
        <v>48</v>
      </c>
      <c r="AE84" s="331">
        <v>369667387.41000003</v>
      </c>
    </row>
    <row r="85" spans="17:31">
      <c r="Q85" s="325">
        <v>82</v>
      </c>
      <c r="R85" s="326" t="s">
        <v>8543</v>
      </c>
      <c r="S85" s="327" t="s">
        <v>8812</v>
      </c>
      <c r="T85" s="326" t="s">
        <v>8813</v>
      </c>
      <c r="U85" s="326" t="s">
        <v>8656</v>
      </c>
      <c r="V85" s="326" t="s">
        <v>1418</v>
      </c>
      <c r="W85" s="328">
        <v>2022</v>
      </c>
      <c r="X85" s="329">
        <v>1</v>
      </c>
      <c r="Y85" s="330">
        <v>13</v>
      </c>
      <c r="Z85" s="330">
        <f t="shared" si="2"/>
        <v>16</v>
      </c>
      <c r="AA85" s="330">
        <v>19</v>
      </c>
      <c r="AB85" s="330">
        <v>16</v>
      </c>
      <c r="AC85" s="331">
        <v>8583000</v>
      </c>
      <c r="AD85" s="330">
        <v>24</v>
      </c>
      <c r="AE85" s="331">
        <v>49234252.869999997</v>
      </c>
    </row>
    <row r="86" spans="17:31">
      <c r="Q86" s="325">
        <v>83</v>
      </c>
      <c r="R86" s="326" t="s">
        <v>8814</v>
      </c>
      <c r="S86" s="327" t="s">
        <v>8815</v>
      </c>
      <c r="T86" s="326" t="s">
        <v>8816</v>
      </c>
      <c r="U86" s="326" t="s">
        <v>8656</v>
      </c>
      <c r="V86" s="326" t="s">
        <v>2219</v>
      </c>
      <c r="W86" s="328">
        <v>2023</v>
      </c>
      <c r="X86" s="329">
        <v>2</v>
      </c>
      <c r="Y86" s="330">
        <v>56</v>
      </c>
      <c r="Z86" s="330">
        <f t="shared" si="2"/>
        <v>59</v>
      </c>
      <c r="AA86" s="330">
        <v>34</v>
      </c>
      <c r="AB86" s="330">
        <v>3</v>
      </c>
      <c r="AC86" s="331">
        <v>6956000</v>
      </c>
      <c r="AD86" s="330">
        <v>60</v>
      </c>
      <c r="AE86" s="331">
        <v>142857565.09</v>
      </c>
    </row>
    <row r="87" spans="17:31">
      <c r="Q87" s="325">
        <v>84</v>
      </c>
      <c r="R87" s="326" t="s">
        <v>8817</v>
      </c>
      <c r="S87" s="327" t="s">
        <v>8818</v>
      </c>
      <c r="T87" s="326" t="s">
        <v>8819</v>
      </c>
      <c r="U87" s="326" t="s">
        <v>8643</v>
      </c>
      <c r="V87" s="326" t="s">
        <v>1843</v>
      </c>
      <c r="W87" s="328">
        <v>2020</v>
      </c>
      <c r="X87" s="329">
        <v>1</v>
      </c>
      <c r="Y87" s="330">
        <v>27</v>
      </c>
      <c r="Z87" s="330">
        <f t="shared" si="2"/>
        <v>30</v>
      </c>
      <c r="AA87" s="330">
        <v>27</v>
      </c>
      <c r="AB87" s="330">
        <v>2</v>
      </c>
      <c r="AC87" s="331">
        <v>6142000</v>
      </c>
      <c r="AD87" s="330">
        <v>36</v>
      </c>
      <c r="AE87" s="331">
        <v>57253976.140000001</v>
      </c>
    </row>
    <row r="88" spans="17:31">
      <c r="Q88" s="325">
        <v>85</v>
      </c>
      <c r="R88" s="326" t="s">
        <v>8817</v>
      </c>
      <c r="S88" s="327" t="s">
        <v>8820</v>
      </c>
      <c r="T88" s="326" t="s">
        <v>8821</v>
      </c>
      <c r="U88" s="326" t="s">
        <v>8687</v>
      </c>
      <c r="V88" s="326" t="s">
        <v>384</v>
      </c>
      <c r="W88" s="328">
        <v>2018</v>
      </c>
      <c r="X88" s="329">
        <v>1</v>
      </c>
      <c r="Y88" s="330">
        <v>27</v>
      </c>
      <c r="Z88" s="330">
        <f t="shared" si="2"/>
        <v>30</v>
      </c>
      <c r="AA88" s="330">
        <v>26</v>
      </c>
      <c r="AB88" s="330">
        <v>2</v>
      </c>
      <c r="AC88" s="331">
        <v>1938000</v>
      </c>
      <c r="AD88" s="330">
        <v>48</v>
      </c>
      <c r="AE88" s="331">
        <v>35760500.149999999</v>
      </c>
    </row>
    <row r="89" spans="17:31">
      <c r="Q89" s="325">
        <v>86</v>
      </c>
      <c r="R89" s="326" t="s">
        <v>8817</v>
      </c>
      <c r="S89" s="327" t="s">
        <v>8822</v>
      </c>
      <c r="T89" s="326" t="s">
        <v>8823</v>
      </c>
      <c r="U89" s="326" t="s">
        <v>8824</v>
      </c>
      <c r="V89" s="326" t="s">
        <v>263</v>
      </c>
      <c r="W89" s="328">
        <v>2021</v>
      </c>
      <c r="X89" s="329">
        <v>1</v>
      </c>
      <c r="Y89" s="330">
        <v>27</v>
      </c>
      <c r="Z89" s="330">
        <f t="shared" si="2"/>
        <v>30</v>
      </c>
      <c r="AA89" s="330">
        <v>17</v>
      </c>
      <c r="AB89" s="330">
        <v>2</v>
      </c>
      <c r="AC89" s="331">
        <v>6317000</v>
      </c>
      <c r="AD89" s="330">
        <v>60</v>
      </c>
      <c r="AE89" s="331">
        <v>207226167.25</v>
      </c>
    </row>
    <row r="90" spans="17:31">
      <c r="Q90" s="325">
        <v>87</v>
      </c>
      <c r="R90" s="326" t="s">
        <v>8817</v>
      </c>
      <c r="S90" s="327" t="s">
        <v>8825</v>
      </c>
      <c r="T90" s="326" t="s">
        <v>8826</v>
      </c>
      <c r="U90" s="326" t="s">
        <v>8827</v>
      </c>
      <c r="V90" s="326" t="s">
        <v>684</v>
      </c>
      <c r="W90" s="328">
        <v>2014</v>
      </c>
      <c r="X90" s="329">
        <v>1</v>
      </c>
      <c r="Y90" s="330">
        <v>20</v>
      </c>
      <c r="Z90" s="330">
        <f t="shared" si="2"/>
        <v>23</v>
      </c>
      <c r="AA90" s="330">
        <v>23</v>
      </c>
      <c r="AB90" s="330">
        <v>9</v>
      </c>
      <c r="AC90" s="331">
        <v>4113000</v>
      </c>
      <c r="AD90" s="330">
        <v>48</v>
      </c>
      <c r="AE90" s="331">
        <v>83572749.140000001</v>
      </c>
    </row>
    <row r="91" spans="17:31">
      <c r="Q91" s="325">
        <v>88</v>
      </c>
      <c r="R91" s="326" t="s">
        <v>8817</v>
      </c>
      <c r="S91" s="327" t="s">
        <v>8828</v>
      </c>
      <c r="T91" s="326" t="s">
        <v>8829</v>
      </c>
      <c r="U91" s="326" t="s">
        <v>8830</v>
      </c>
      <c r="V91" s="326" t="s">
        <v>544</v>
      </c>
      <c r="W91" s="328">
        <v>2016</v>
      </c>
      <c r="X91" s="329">
        <v>1</v>
      </c>
      <c r="Y91" s="330">
        <v>9</v>
      </c>
      <c r="Z91" s="330">
        <f t="shared" si="2"/>
        <v>12</v>
      </c>
      <c r="AA91" s="330">
        <v>24</v>
      </c>
      <c r="AB91" s="330">
        <v>20</v>
      </c>
      <c r="AC91" s="331">
        <v>3150000</v>
      </c>
      <c r="AD91" s="330">
        <v>60</v>
      </c>
      <c r="AE91" s="331">
        <v>86471493.689999998</v>
      </c>
    </row>
    <row r="92" spans="17:31">
      <c r="Q92" s="325">
        <v>89</v>
      </c>
      <c r="R92" s="326" t="s">
        <v>8831</v>
      </c>
      <c r="S92" s="327" t="s">
        <v>8832</v>
      </c>
      <c r="T92" s="326" t="s">
        <v>8833</v>
      </c>
      <c r="U92" s="326" t="s">
        <v>8834</v>
      </c>
      <c r="V92" s="326" t="s">
        <v>8835</v>
      </c>
      <c r="W92" s="328">
        <v>2022</v>
      </c>
      <c r="X92" s="329">
        <v>4</v>
      </c>
      <c r="Y92" s="330">
        <v>101</v>
      </c>
      <c r="Z92" s="330">
        <f t="shared" si="2"/>
        <v>104</v>
      </c>
      <c r="AA92" s="330">
        <v>31</v>
      </c>
      <c r="AB92" s="330">
        <v>19</v>
      </c>
      <c r="AC92" s="331">
        <v>186044000</v>
      </c>
      <c r="AD92" s="330">
        <v>48</v>
      </c>
      <c r="AE92" s="331">
        <v>2923804829.1399999</v>
      </c>
    </row>
    <row r="93" spans="17:31">
      <c r="Q93" s="325">
        <v>90</v>
      </c>
      <c r="R93" s="326" t="s">
        <v>8836</v>
      </c>
      <c r="S93" s="327" t="s">
        <v>8837</v>
      </c>
      <c r="T93" s="326" t="s">
        <v>8838</v>
      </c>
      <c r="U93" s="326" t="s">
        <v>8839</v>
      </c>
      <c r="V93" s="326" t="s">
        <v>598</v>
      </c>
      <c r="W93" s="328">
        <v>2021</v>
      </c>
      <c r="X93" s="329">
        <v>1</v>
      </c>
      <c r="Y93" s="330">
        <v>27</v>
      </c>
      <c r="Z93" s="330">
        <f t="shared" si="2"/>
        <v>30</v>
      </c>
      <c r="AA93" s="330">
        <v>22</v>
      </c>
      <c r="AB93" s="330">
        <v>2</v>
      </c>
      <c r="AC93" s="331">
        <v>4172000</v>
      </c>
      <c r="AD93" s="330">
        <v>48</v>
      </c>
      <c r="AE93" s="331">
        <v>93825275.489999995</v>
      </c>
    </row>
    <row r="94" spans="17:31">
      <c r="Q94" s="325">
        <v>91</v>
      </c>
      <c r="R94" s="326" t="s">
        <v>8540</v>
      </c>
      <c r="S94" s="327" t="s">
        <v>8840</v>
      </c>
      <c r="T94" s="326" t="s">
        <v>8841</v>
      </c>
      <c r="U94" s="326" t="s">
        <v>8681</v>
      </c>
      <c r="V94" s="326" t="s">
        <v>1497</v>
      </c>
      <c r="W94" s="328">
        <v>2022</v>
      </c>
      <c r="X94" s="329">
        <v>5</v>
      </c>
      <c r="Y94" s="330">
        <v>147</v>
      </c>
      <c r="Z94" s="330">
        <f t="shared" si="2"/>
        <v>150</v>
      </c>
      <c r="AA94" s="330">
        <v>19</v>
      </c>
      <c r="AB94" s="330">
        <v>4</v>
      </c>
      <c r="AC94" s="331">
        <v>1220000</v>
      </c>
      <c r="AD94" s="330">
        <v>47</v>
      </c>
      <c r="AE94" s="331">
        <v>239576925.71000001</v>
      </c>
    </row>
    <row r="95" spans="17:31">
      <c r="Q95" s="325">
        <v>92</v>
      </c>
      <c r="R95" s="326" t="s">
        <v>8540</v>
      </c>
      <c r="S95" s="327" t="s">
        <v>8842</v>
      </c>
      <c r="T95" s="326" t="s">
        <v>8843</v>
      </c>
      <c r="U95" s="326" t="s">
        <v>8844</v>
      </c>
      <c r="V95" s="326" t="s">
        <v>1675</v>
      </c>
      <c r="W95" s="328">
        <v>2018</v>
      </c>
      <c r="X95" s="329">
        <v>14</v>
      </c>
      <c r="Y95" s="330">
        <v>103</v>
      </c>
      <c r="Z95" s="330">
        <f t="shared" si="2"/>
        <v>106</v>
      </c>
      <c r="AA95" s="330">
        <v>19</v>
      </c>
      <c r="AB95" s="330">
        <v>17</v>
      </c>
      <c r="AC95" s="331">
        <v>2016000</v>
      </c>
      <c r="AD95" s="330">
        <v>65</v>
      </c>
      <c r="AE95" s="331">
        <v>360255031.13999999</v>
      </c>
    </row>
    <row r="96" spans="17:31">
      <c r="Q96" s="325">
        <v>93</v>
      </c>
      <c r="R96" s="326" t="s">
        <v>8540</v>
      </c>
      <c r="S96" s="327" t="s">
        <v>8845</v>
      </c>
      <c r="T96" s="326" t="s">
        <v>8846</v>
      </c>
      <c r="U96" s="326" t="s">
        <v>8687</v>
      </c>
      <c r="V96" s="326" t="s">
        <v>404</v>
      </c>
      <c r="W96" s="328">
        <v>2017</v>
      </c>
      <c r="X96" s="329">
        <v>3</v>
      </c>
      <c r="Y96" s="330">
        <v>70</v>
      </c>
      <c r="Z96" s="330">
        <f t="shared" si="2"/>
        <v>73</v>
      </c>
      <c r="AA96" s="330">
        <v>30</v>
      </c>
      <c r="AB96" s="330">
        <v>20</v>
      </c>
      <c r="AC96" s="331">
        <v>20225000</v>
      </c>
      <c r="AD96" s="330">
        <v>60</v>
      </c>
      <c r="AE96" s="331">
        <v>461580741.70999998</v>
      </c>
    </row>
    <row r="97" spans="17:31">
      <c r="Q97" s="325">
        <v>94</v>
      </c>
      <c r="R97" s="326" t="s">
        <v>8540</v>
      </c>
      <c r="S97" s="327" t="s">
        <v>8847</v>
      </c>
      <c r="T97" s="326" t="s">
        <v>8848</v>
      </c>
      <c r="U97" s="326" t="s">
        <v>8844</v>
      </c>
      <c r="V97" s="326" t="s">
        <v>692</v>
      </c>
      <c r="W97" s="328">
        <v>2017</v>
      </c>
      <c r="X97" s="329">
        <v>2</v>
      </c>
      <c r="Y97" s="330">
        <v>57</v>
      </c>
      <c r="Z97" s="330">
        <f t="shared" si="2"/>
        <v>60</v>
      </c>
      <c r="AA97" s="330">
        <v>21</v>
      </c>
      <c r="AB97" s="330">
        <v>2</v>
      </c>
      <c r="AC97" s="331">
        <v>1333500</v>
      </c>
      <c r="AD97" s="330">
        <v>71</v>
      </c>
      <c r="AE97" s="331">
        <v>471672530.37</v>
      </c>
    </row>
    <row r="98" spans="17:31">
      <c r="Q98" s="325">
        <v>95</v>
      </c>
      <c r="R98" s="326" t="s">
        <v>8540</v>
      </c>
      <c r="S98" s="327" t="s">
        <v>8849</v>
      </c>
      <c r="T98" s="326" t="s">
        <v>8850</v>
      </c>
      <c r="U98" s="326" t="s">
        <v>8851</v>
      </c>
      <c r="V98" s="326" t="s">
        <v>8852</v>
      </c>
      <c r="W98" s="328">
        <v>2013</v>
      </c>
      <c r="X98" s="329">
        <v>2</v>
      </c>
      <c r="Y98" s="330">
        <v>56</v>
      </c>
      <c r="Z98" s="330">
        <f t="shared" si="2"/>
        <v>59</v>
      </c>
      <c r="AA98" s="330">
        <v>32</v>
      </c>
      <c r="AB98" s="330">
        <v>3</v>
      </c>
      <c r="AC98" s="331">
        <v>64442000</v>
      </c>
      <c r="AD98" s="330">
        <v>60</v>
      </c>
      <c r="AE98" s="331">
        <v>1395475863.26</v>
      </c>
    </row>
    <row r="99" spans="17:31">
      <c r="Q99" s="325">
        <v>96</v>
      </c>
      <c r="R99" s="326" t="s">
        <v>8540</v>
      </c>
      <c r="S99" s="327" t="s">
        <v>8853</v>
      </c>
      <c r="T99" s="326" t="s">
        <v>8854</v>
      </c>
      <c r="U99" s="326" t="s">
        <v>8732</v>
      </c>
      <c r="V99" s="326" t="s">
        <v>2043</v>
      </c>
      <c r="W99" s="328">
        <v>2018</v>
      </c>
      <c r="X99" s="329">
        <v>2</v>
      </c>
      <c r="Y99" s="330">
        <v>45</v>
      </c>
      <c r="Z99" s="330">
        <f t="shared" si="2"/>
        <v>48</v>
      </c>
      <c r="AA99" s="330">
        <v>24</v>
      </c>
      <c r="AB99" s="330">
        <v>14</v>
      </c>
      <c r="AC99" s="331">
        <v>14992000</v>
      </c>
      <c r="AD99" s="330">
        <v>48</v>
      </c>
      <c r="AE99" s="331">
        <v>295489461.47000003</v>
      </c>
    </row>
    <row r="100" spans="17:31">
      <c r="Q100" s="325">
        <v>97</v>
      </c>
      <c r="R100" s="326" t="s">
        <v>8540</v>
      </c>
      <c r="S100" s="327" t="s">
        <v>8855</v>
      </c>
      <c r="T100" s="326" t="s">
        <v>8856</v>
      </c>
      <c r="U100" s="326" t="s">
        <v>8857</v>
      </c>
      <c r="V100" s="326" t="s">
        <v>8858</v>
      </c>
      <c r="W100" s="328">
        <v>2014</v>
      </c>
      <c r="X100" s="329">
        <v>1</v>
      </c>
      <c r="Y100" s="330">
        <v>26</v>
      </c>
      <c r="Z100" s="330">
        <f t="shared" ref="Z100:Z113" si="3">Y100+3</f>
        <v>29</v>
      </c>
      <c r="AA100" s="330">
        <v>41</v>
      </c>
      <c r="AB100" s="330">
        <v>3</v>
      </c>
      <c r="AC100" s="331">
        <v>4207000</v>
      </c>
      <c r="AD100" s="330">
        <v>48</v>
      </c>
      <c r="AE100" s="331">
        <v>31634791.640000001</v>
      </c>
    </row>
    <row r="101" spans="17:31">
      <c r="Q101" s="325">
        <v>98</v>
      </c>
      <c r="R101" s="326" t="s">
        <v>8540</v>
      </c>
      <c r="S101" s="327" t="s">
        <v>8859</v>
      </c>
      <c r="T101" s="326" t="s">
        <v>8860</v>
      </c>
      <c r="U101" s="326" t="s">
        <v>8861</v>
      </c>
      <c r="V101" s="326" t="s">
        <v>302</v>
      </c>
      <c r="W101" s="328">
        <v>2019</v>
      </c>
      <c r="X101" s="329">
        <v>1</v>
      </c>
      <c r="Y101" s="330">
        <v>26</v>
      </c>
      <c r="Z101" s="330">
        <f t="shared" si="3"/>
        <v>29</v>
      </c>
      <c r="AA101" s="330">
        <v>35</v>
      </c>
      <c r="AB101" s="330">
        <v>3</v>
      </c>
      <c r="AC101" s="331">
        <v>4968000</v>
      </c>
      <c r="AD101" s="330">
        <v>36</v>
      </c>
      <c r="AE101" s="331">
        <v>9746117.5800000001</v>
      </c>
    </row>
    <row r="102" spans="17:31">
      <c r="Q102" s="325">
        <v>99</v>
      </c>
      <c r="R102" s="326" t="s">
        <v>8540</v>
      </c>
      <c r="S102" s="327" t="s">
        <v>8862</v>
      </c>
      <c r="T102" s="326" t="s">
        <v>8863</v>
      </c>
      <c r="U102" s="326" t="s">
        <v>8761</v>
      </c>
      <c r="V102" s="326" t="s">
        <v>45</v>
      </c>
      <c r="W102" s="328">
        <v>2014</v>
      </c>
      <c r="X102" s="329">
        <v>1</v>
      </c>
      <c r="Y102" s="330">
        <v>26</v>
      </c>
      <c r="Z102" s="330">
        <f t="shared" si="3"/>
        <v>29</v>
      </c>
      <c r="AA102" s="330">
        <v>35</v>
      </c>
      <c r="AB102" s="330">
        <v>3</v>
      </c>
      <c r="AC102" s="331">
        <v>5310000</v>
      </c>
      <c r="AD102" s="330">
        <v>60</v>
      </c>
      <c r="AE102" s="331">
        <v>108399116.06999999</v>
      </c>
    </row>
    <row r="103" spans="17:31">
      <c r="Q103" s="325">
        <v>100</v>
      </c>
      <c r="R103" s="326" t="s">
        <v>8540</v>
      </c>
      <c r="S103" s="327" t="s">
        <v>8864</v>
      </c>
      <c r="T103" s="326" t="s">
        <v>8865</v>
      </c>
      <c r="U103" s="326" t="s">
        <v>8866</v>
      </c>
      <c r="V103" s="326" t="s">
        <v>1879</v>
      </c>
      <c r="W103" s="328">
        <v>2020</v>
      </c>
      <c r="X103" s="329">
        <v>1</v>
      </c>
      <c r="Y103" s="330">
        <v>26</v>
      </c>
      <c r="Z103" s="330">
        <f t="shared" si="3"/>
        <v>29</v>
      </c>
      <c r="AA103" s="330">
        <v>34</v>
      </c>
      <c r="AB103" s="330">
        <v>3</v>
      </c>
      <c r="AC103" s="331">
        <v>23186000</v>
      </c>
      <c r="AD103" s="330">
        <v>48</v>
      </c>
      <c r="AE103" s="331">
        <v>298125076.36000001</v>
      </c>
    </row>
    <row r="104" spans="17:31">
      <c r="Q104" s="325">
        <v>101</v>
      </c>
      <c r="R104" s="326" t="s">
        <v>8540</v>
      </c>
      <c r="S104" s="327" t="s">
        <v>8867</v>
      </c>
      <c r="T104" s="326" t="s">
        <v>8868</v>
      </c>
      <c r="U104" s="326" t="s">
        <v>8643</v>
      </c>
      <c r="V104" s="326" t="s">
        <v>384</v>
      </c>
      <c r="W104" s="328">
        <v>2021</v>
      </c>
      <c r="X104" s="329">
        <v>1</v>
      </c>
      <c r="Y104" s="330">
        <v>26</v>
      </c>
      <c r="Z104" s="330">
        <f t="shared" si="3"/>
        <v>29</v>
      </c>
      <c r="AA104" s="330">
        <v>33</v>
      </c>
      <c r="AB104" s="330">
        <v>3</v>
      </c>
      <c r="AC104" s="331">
        <v>5874000</v>
      </c>
      <c r="AD104" s="330">
        <v>48</v>
      </c>
      <c r="AE104" s="331">
        <v>79811611.530000001</v>
      </c>
    </row>
    <row r="105" spans="17:31">
      <c r="Q105" s="325">
        <v>102</v>
      </c>
      <c r="R105" s="326" t="s">
        <v>8540</v>
      </c>
      <c r="S105" s="327" t="s">
        <v>8869</v>
      </c>
      <c r="T105" s="326" t="s">
        <v>8870</v>
      </c>
      <c r="U105" s="326" t="s">
        <v>8656</v>
      </c>
      <c r="V105" s="326" t="s">
        <v>605</v>
      </c>
      <c r="W105" s="328">
        <v>2016</v>
      </c>
      <c r="X105" s="329">
        <v>1</v>
      </c>
      <c r="Y105" s="330">
        <v>15</v>
      </c>
      <c r="Z105" s="330">
        <f t="shared" si="3"/>
        <v>18</v>
      </c>
      <c r="AA105" s="330">
        <v>34</v>
      </c>
      <c r="AB105" s="330">
        <v>14</v>
      </c>
      <c r="AC105" s="331">
        <v>3330000</v>
      </c>
      <c r="AD105" s="330">
        <v>48</v>
      </c>
      <c r="AE105" s="331">
        <v>44933802.090000004</v>
      </c>
    </row>
    <row r="106" spans="17:31">
      <c r="Q106" s="325">
        <v>103</v>
      </c>
      <c r="R106" s="332" t="s">
        <v>8540</v>
      </c>
      <c r="S106" s="333" t="s">
        <v>8871</v>
      </c>
      <c r="T106" s="332" t="s">
        <v>8872</v>
      </c>
      <c r="U106" s="332" t="s">
        <v>8787</v>
      </c>
      <c r="V106" s="332" t="s">
        <v>1748</v>
      </c>
      <c r="W106" s="334">
        <v>2020</v>
      </c>
      <c r="X106" s="335">
        <v>1</v>
      </c>
      <c r="Y106" s="336">
        <v>9</v>
      </c>
      <c r="Z106" s="336">
        <f t="shared" si="3"/>
        <v>12</v>
      </c>
      <c r="AA106" s="336">
        <v>4</v>
      </c>
      <c r="AB106" s="336">
        <v>20</v>
      </c>
      <c r="AC106" s="337">
        <v>4772000</v>
      </c>
      <c r="AD106" s="336">
        <v>36</v>
      </c>
      <c r="AE106" s="337">
        <v>122607701.44</v>
      </c>
    </row>
    <row r="107" spans="17:31">
      <c r="Q107" s="325">
        <v>104</v>
      </c>
      <c r="R107" s="332" t="s">
        <v>8540</v>
      </c>
      <c r="S107" s="333" t="s">
        <v>8873</v>
      </c>
      <c r="T107" s="332" t="s">
        <v>8872</v>
      </c>
      <c r="U107" s="332" t="s">
        <v>8787</v>
      </c>
      <c r="V107" s="332" t="s">
        <v>8874</v>
      </c>
      <c r="W107" s="334">
        <v>2019</v>
      </c>
      <c r="X107" s="335">
        <v>1</v>
      </c>
      <c r="Y107" s="336">
        <v>9</v>
      </c>
      <c r="Z107" s="336">
        <f t="shared" si="3"/>
        <v>12</v>
      </c>
      <c r="AA107" s="336">
        <v>4</v>
      </c>
      <c r="AB107" s="336">
        <v>20</v>
      </c>
      <c r="AC107" s="337">
        <v>7290000</v>
      </c>
      <c r="AD107" s="336">
        <v>36</v>
      </c>
      <c r="AE107" s="337">
        <v>180320047.47</v>
      </c>
    </row>
    <row r="108" spans="17:31">
      <c r="Q108" s="325">
        <v>105</v>
      </c>
      <c r="R108" s="326" t="s">
        <v>8875</v>
      </c>
      <c r="S108" s="327" t="s">
        <v>8876</v>
      </c>
      <c r="T108" s="326" t="s">
        <v>8877</v>
      </c>
      <c r="U108" s="326" t="s">
        <v>8878</v>
      </c>
      <c r="V108" s="326" t="s">
        <v>1740</v>
      </c>
      <c r="W108" s="328">
        <v>2019</v>
      </c>
      <c r="X108" s="329">
        <v>2</v>
      </c>
      <c r="Y108" s="330">
        <v>56</v>
      </c>
      <c r="Z108" s="330">
        <f t="shared" si="3"/>
        <v>59</v>
      </c>
      <c r="AA108" s="330">
        <v>38</v>
      </c>
      <c r="AB108" s="330">
        <v>3</v>
      </c>
      <c r="AC108" s="331">
        <v>5036000</v>
      </c>
      <c r="AD108" s="330">
        <v>48</v>
      </c>
      <c r="AE108" s="331">
        <v>50929138.130000003</v>
      </c>
    </row>
    <row r="109" spans="17:31">
      <c r="Q109" s="325">
        <v>106</v>
      </c>
      <c r="R109" s="326" t="s">
        <v>8875</v>
      </c>
      <c r="S109" s="327" t="s">
        <v>8879</v>
      </c>
      <c r="T109" s="326" t="s">
        <v>8880</v>
      </c>
      <c r="U109" s="326" t="s">
        <v>8881</v>
      </c>
      <c r="V109" s="326" t="s">
        <v>2059</v>
      </c>
      <c r="W109" s="328">
        <v>2022</v>
      </c>
      <c r="X109" s="329">
        <v>2</v>
      </c>
      <c r="Y109" s="330">
        <v>49</v>
      </c>
      <c r="Z109" s="330">
        <f t="shared" si="3"/>
        <v>52</v>
      </c>
      <c r="AA109" s="330">
        <v>34</v>
      </c>
      <c r="AB109" s="330">
        <v>10</v>
      </c>
      <c r="AC109" s="331">
        <v>6355000</v>
      </c>
      <c r="AD109" s="330">
        <v>60</v>
      </c>
      <c r="AE109" s="331">
        <v>137750630.41</v>
      </c>
    </row>
    <row r="110" spans="17:31">
      <c r="Q110" s="325">
        <v>107</v>
      </c>
      <c r="R110" s="326" t="s">
        <v>8875</v>
      </c>
      <c r="S110" s="327" t="s">
        <v>8882</v>
      </c>
      <c r="T110" s="326" t="s">
        <v>8883</v>
      </c>
      <c r="U110" s="326" t="s">
        <v>8884</v>
      </c>
      <c r="V110" s="326" t="s">
        <v>187</v>
      </c>
      <c r="W110" s="328">
        <v>2012</v>
      </c>
      <c r="X110" s="329">
        <v>2</v>
      </c>
      <c r="Y110" s="330">
        <v>41</v>
      </c>
      <c r="Z110" s="330">
        <f t="shared" si="3"/>
        <v>44</v>
      </c>
      <c r="AA110" s="330">
        <v>27</v>
      </c>
      <c r="AB110" s="330">
        <v>18</v>
      </c>
      <c r="AC110" s="331">
        <v>4350000</v>
      </c>
      <c r="AD110" s="330">
        <v>48</v>
      </c>
      <c r="AE110" s="331">
        <v>81264013.129999995</v>
      </c>
    </row>
    <row r="111" spans="17:31">
      <c r="Q111" s="325">
        <v>108</v>
      </c>
      <c r="R111" s="326" t="s">
        <v>8875</v>
      </c>
      <c r="S111" s="327" t="s">
        <v>8885</v>
      </c>
      <c r="T111" s="326" t="s">
        <v>8886</v>
      </c>
      <c r="U111" s="326" t="s">
        <v>8887</v>
      </c>
      <c r="V111" s="326" t="s">
        <v>115</v>
      </c>
      <c r="W111" s="328">
        <v>2014</v>
      </c>
      <c r="X111" s="329">
        <v>1</v>
      </c>
      <c r="Y111" s="330">
        <v>26</v>
      </c>
      <c r="Z111" s="330">
        <f t="shared" si="3"/>
        <v>29</v>
      </c>
      <c r="AA111" s="330">
        <v>34</v>
      </c>
      <c r="AB111" s="330">
        <v>3</v>
      </c>
      <c r="AC111" s="331">
        <v>2254000</v>
      </c>
      <c r="AD111" s="330">
        <v>36</v>
      </c>
      <c r="AE111" s="331">
        <v>6573074.9900000002</v>
      </c>
    </row>
    <row r="112" spans="17:31">
      <c r="Q112" s="325">
        <v>109</v>
      </c>
      <c r="R112" s="326" t="s">
        <v>8888</v>
      </c>
      <c r="S112" s="327" t="s">
        <v>8889</v>
      </c>
      <c r="T112" s="326" t="s">
        <v>8890</v>
      </c>
      <c r="U112" s="326" t="s">
        <v>8891</v>
      </c>
      <c r="V112" s="326" t="s">
        <v>254</v>
      </c>
      <c r="W112" s="328">
        <v>2019</v>
      </c>
      <c r="X112" s="329">
        <v>2</v>
      </c>
      <c r="Y112" s="330">
        <v>117</v>
      </c>
      <c r="Z112" s="330">
        <f t="shared" si="3"/>
        <v>120</v>
      </c>
      <c r="AA112" s="330">
        <v>35</v>
      </c>
      <c r="AB112" s="330">
        <v>3</v>
      </c>
      <c r="AC112" s="331">
        <v>15347000</v>
      </c>
      <c r="AD112" s="330">
        <v>36</v>
      </c>
      <c r="AE112" s="331">
        <v>30119343.800000001</v>
      </c>
    </row>
    <row r="113" spans="17:31">
      <c r="Q113" s="325">
        <v>110</v>
      </c>
      <c r="R113" s="326" t="s">
        <v>8888</v>
      </c>
      <c r="S113" s="327" t="s">
        <v>8892</v>
      </c>
      <c r="T113" s="326" t="s">
        <v>8893</v>
      </c>
      <c r="U113" s="326" t="s">
        <v>8881</v>
      </c>
      <c r="V113" s="326" t="s">
        <v>323</v>
      </c>
      <c r="W113" s="328">
        <v>2017</v>
      </c>
      <c r="X113" s="329">
        <v>1</v>
      </c>
      <c r="Y113" s="330">
        <v>26</v>
      </c>
      <c r="Z113" s="330">
        <f t="shared" si="3"/>
        <v>29</v>
      </c>
      <c r="AA113" s="330">
        <v>36</v>
      </c>
      <c r="AB113" s="330">
        <v>3</v>
      </c>
      <c r="AC113" s="331">
        <v>6300000</v>
      </c>
      <c r="AD113" s="330">
        <v>36</v>
      </c>
      <c r="AE113" s="331">
        <v>6219359.4900000002</v>
      </c>
    </row>
    <row r="117" spans="17:31">
      <c r="R117" s="341"/>
      <c r="S117" s="341"/>
    </row>
  </sheetData>
  <mergeCells count="2">
    <mergeCell ref="Q1:AE2"/>
    <mergeCell ref="B2:G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4CB35D9-4A22-4D3D-9039-2380CC11D269}">
          <x14:formula1>
            <xm:f>Lending!$M$5:$M$13</xm:f>
          </x14:formula1>
          <xm:sqref>B2:G2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02E8C-DE96-4B74-95B0-A2D047D43D24}">
  <sheetPr codeName="Sheet14"/>
  <dimension ref="B3:J37"/>
  <sheetViews>
    <sheetView workbookViewId="0">
      <selection activeCell="I3" sqref="I3:I4"/>
    </sheetView>
  </sheetViews>
  <sheetFormatPr defaultColWidth="9.109375" defaultRowHeight="15" customHeight="1"/>
  <cols>
    <col min="1" max="1" width="9.109375" style="297"/>
    <col min="2" max="2" width="4.6640625" style="275" customWidth="1"/>
    <col min="3" max="3" width="31" style="297" customWidth="1"/>
    <col min="4" max="4" width="13.5546875" style="297" customWidth="1"/>
    <col min="5" max="5" width="19.88671875" style="297" customWidth="1"/>
    <col min="6" max="8" width="15.6640625" style="274" customWidth="1"/>
    <col min="9" max="9" width="15.6640625" style="297" customWidth="1"/>
    <col min="10" max="10" width="8.88671875" customWidth="1"/>
    <col min="11" max="16384" width="9.109375" style="297"/>
  </cols>
  <sheetData>
    <row r="3" spans="2:10" ht="15" customHeight="1">
      <c r="B3" s="570" t="s">
        <v>2859</v>
      </c>
      <c r="C3" s="570" t="s">
        <v>8535</v>
      </c>
      <c r="D3" s="570" t="s">
        <v>8582</v>
      </c>
      <c r="E3" s="570" t="s">
        <v>8536</v>
      </c>
      <c r="F3" s="570" t="s">
        <v>362</v>
      </c>
      <c r="G3" s="570" t="s">
        <v>8538</v>
      </c>
      <c r="H3" s="570" t="s">
        <v>8539</v>
      </c>
      <c r="I3" s="570" t="s">
        <v>2855</v>
      </c>
      <c r="J3" s="297"/>
    </row>
    <row r="4" spans="2:10" ht="15" customHeight="1">
      <c r="B4" s="571"/>
      <c r="C4" s="571"/>
      <c r="D4" s="571"/>
      <c r="E4" s="571"/>
      <c r="F4" s="571"/>
      <c r="G4" s="571"/>
      <c r="H4" s="571"/>
      <c r="I4" s="571"/>
      <c r="J4" s="297"/>
    </row>
    <row r="5" spans="2:10" ht="15" customHeight="1">
      <c r="B5" s="12">
        <v>1</v>
      </c>
      <c r="C5" s="317" t="s">
        <v>8552</v>
      </c>
      <c r="D5" s="319">
        <v>25791</v>
      </c>
      <c r="E5" s="313"/>
      <c r="F5" s="314" t="s">
        <v>8576</v>
      </c>
      <c r="G5" s="314" t="s">
        <v>8571</v>
      </c>
      <c r="H5" s="318" t="str">
        <f>RIGHT(I5,4)</f>
        <v>0792</v>
      </c>
      <c r="I5" s="318" t="s">
        <v>8563</v>
      </c>
      <c r="J5" s="297"/>
    </row>
    <row r="6" spans="2:10" ht="15" customHeight="1">
      <c r="B6" s="12">
        <v>2</v>
      </c>
      <c r="C6" s="317" t="s">
        <v>8553</v>
      </c>
      <c r="D6" s="319">
        <v>26826</v>
      </c>
      <c r="E6" s="313"/>
      <c r="F6" s="314" t="s">
        <v>8575</v>
      </c>
      <c r="G6" s="314" t="s">
        <v>8572</v>
      </c>
      <c r="H6" s="318" t="str">
        <f t="shared" ref="H6:H16" si="0">RIGHT(I6,4)</f>
        <v>0877</v>
      </c>
      <c r="I6" s="318" t="s">
        <v>8564</v>
      </c>
      <c r="J6" s="297"/>
    </row>
    <row r="7" spans="2:10" ht="15" customHeight="1">
      <c r="B7" s="12">
        <v>3</v>
      </c>
      <c r="C7" s="317" t="s">
        <v>8554</v>
      </c>
      <c r="D7" s="319">
        <v>29827</v>
      </c>
      <c r="E7" s="313"/>
      <c r="F7" s="316" t="s">
        <v>8161</v>
      </c>
      <c r="G7" s="316" t="s">
        <v>8544</v>
      </c>
      <c r="H7" s="318" t="str">
        <f t="shared" si="0"/>
        <v>4243</v>
      </c>
      <c r="I7" s="318" t="s">
        <v>8565</v>
      </c>
      <c r="J7" s="297"/>
    </row>
    <row r="8" spans="2:10" ht="15" customHeight="1">
      <c r="B8" s="12">
        <v>4</v>
      </c>
      <c r="C8" s="317" t="s">
        <v>8555</v>
      </c>
      <c r="D8" s="319">
        <v>34586</v>
      </c>
      <c r="E8" s="313"/>
      <c r="F8" s="314" t="s">
        <v>8577</v>
      </c>
      <c r="G8" s="314" t="s">
        <v>8573</v>
      </c>
      <c r="H8" s="318" t="str">
        <f t="shared" si="0"/>
        <v>8549</v>
      </c>
      <c r="I8" s="318" t="s">
        <v>8566</v>
      </c>
      <c r="J8" s="297"/>
    </row>
    <row r="9" spans="2:10" ht="15" customHeight="1">
      <c r="B9" s="12">
        <v>5</v>
      </c>
      <c r="C9" s="317" t="s">
        <v>8556</v>
      </c>
      <c r="D9" s="319">
        <v>33988</v>
      </c>
      <c r="E9" s="315"/>
      <c r="F9" s="254" t="s">
        <v>8160</v>
      </c>
      <c r="G9" s="254" t="s">
        <v>8546</v>
      </c>
      <c r="H9" s="318" t="str">
        <f t="shared" si="0"/>
        <v>9807</v>
      </c>
      <c r="I9" s="318" t="s">
        <v>8567</v>
      </c>
      <c r="J9" s="297"/>
    </row>
    <row r="10" spans="2:10" ht="15" customHeight="1">
      <c r="B10" s="12">
        <v>6</v>
      </c>
      <c r="C10" s="317" t="s">
        <v>2875</v>
      </c>
      <c r="D10" s="319">
        <v>31374</v>
      </c>
      <c r="E10" s="253"/>
      <c r="F10" s="254" t="s">
        <v>8159</v>
      </c>
      <c r="G10" s="254" t="s">
        <v>8545</v>
      </c>
      <c r="H10" s="318" t="str">
        <f t="shared" si="0"/>
        <v>9858</v>
      </c>
      <c r="I10" s="318" t="s">
        <v>8568</v>
      </c>
      <c r="J10" s="297"/>
    </row>
    <row r="11" spans="2:10" ht="15" customHeight="1">
      <c r="B11" s="12">
        <v>7</v>
      </c>
      <c r="C11" s="317" t="s">
        <v>8557</v>
      </c>
      <c r="D11" s="319">
        <v>36358</v>
      </c>
      <c r="E11" s="302"/>
      <c r="F11" s="314" t="s">
        <v>8578</v>
      </c>
      <c r="G11" s="281" t="s">
        <v>8551</v>
      </c>
      <c r="H11" s="318" t="str">
        <f t="shared" si="0"/>
        <v>0170</v>
      </c>
      <c r="I11" s="318" t="s">
        <v>8569</v>
      </c>
      <c r="J11" s="297"/>
    </row>
    <row r="12" spans="2:10" ht="15" customHeight="1">
      <c r="B12" s="12">
        <v>8</v>
      </c>
      <c r="C12" s="317" t="s">
        <v>8558</v>
      </c>
      <c r="D12" s="319">
        <v>30196</v>
      </c>
      <c r="E12" s="302"/>
      <c r="F12" s="314" t="s">
        <v>8579</v>
      </c>
      <c r="G12" s="281" t="s">
        <v>8550</v>
      </c>
      <c r="H12" s="318" t="str">
        <f t="shared" si="0"/>
        <v>0334</v>
      </c>
      <c r="I12" s="318" t="s">
        <v>8570</v>
      </c>
      <c r="J12" s="297"/>
    </row>
    <row r="13" spans="2:10" ht="15" customHeight="1">
      <c r="B13" s="12">
        <v>9</v>
      </c>
      <c r="C13" s="315" t="s">
        <v>8559</v>
      </c>
      <c r="D13" s="321">
        <v>35637</v>
      </c>
      <c r="E13" s="302"/>
      <c r="F13" s="314" t="s">
        <v>8158</v>
      </c>
      <c r="G13" s="281" t="s">
        <v>8547</v>
      </c>
      <c r="H13" s="318" t="str">
        <f t="shared" si="0"/>
        <v>5329</v>
      </c>
      <c r="I13" s="320">
        <v>900005329</v>
      </c>
      <c r="J13" s="297"/>
    </row>
    <row r="14" spans="2:10" ht="15" customHeight="1">
      <c r="B14" s="12">
        <v>10</v>
      </c>
      <c r="C14" s="315" t="s">
        <v>8560</v>
      </c>
      <c r="D14" s="321">
        <v>36031</v>
      </c>
      <c r="E14" s="302"/>
      <c r="F14" s="314" t="s">
        <v>8580</v>
      </c>
      <c r="G14" s="281" t="s">
        <v>8574</v>
      </c>
      <c r="H14" s="318" t="str">
        <f t="shared" si="0"/>
        <v>5565</v>
      </c>
      <c r="I14" s="320">
        <v>900005565</v>
      </c>
      <c r="J14" s="297"/>
    </row>
    <row r="15" spans="2:10" ht="15" customHeight="1">
      <c r="B15" s="12">
        <v>11</v>
      </c>
      <c r="C15" s="315" t="s">
        <v>8561</v>
      </c>
      <c r="D15" s="321">
        <v>35773</v>
      </c>
      <c r="E15" s="302"/>
      <c r="F15" s="314" t="s">
        <v>8163</v>
      </c>
      <c r="G15" s="281" t="s">
        <v>8548</v>
      </c>
      <c r="H15" s="318" t="str">
        <f t="shared" si="0"/>
        <v>6503</v>
      </c>
      <c r="I15" s="320">
        <v>900006503</v>
      </c>
      <c r="J15" s="297"/>
    </row>
    <row r="16" spans="2:10" ht="15" customHeight="1">
      <c r="B16" s="12">
        <v>12</v>
      </c>
      <c r="C16" s="315" t="s">
        <v>8562</v>
      </c>
      <c r="D16" s="321" t="s">
        <v>8581</v>
      </c>
      <c r="E16" s="302"/>
      <c r="F16" s="314" t="s">
        <v>8537</v>
      </c>
      <c r="G16" s="281" t="s">
        <v>8549</v>
      </c>
      <c r="H16" s="318" t="str">
        <f t="shared" si="0"/>
        <v>6504</v>
      </c>
      <c r="I16" s="320">
        <v>900006504</v>
      </c>
      <c r="J16" s="297"/>
    </row>
    <row r="37" spans="3:10" ht="15" customHeight="1">
      <c r="C37" s="302"/>
      <c r="J37" s="297"/>
    </row>
  </sheetData>
  <mergeCells count="8">
    <mergeCell ref="D3:D4"/>
    <mergeCell ref="B3:B4"/>
    <mergeCell ref="C3:C4"/>
    <mergeCell ref="F3:F4"/>
    <mergeCell ref="I3:I4"/>
    <mergeCell ref="E3:E4"/>
    <mergeCell ref="G3:G4"/>
    <mergeCell ref="H3:H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E26-2571-4026-BF6F-62C814E46301}">
  <sheetPr codeName="Sheet36"/>
  <dimension ref="A1:CA3526"/>
  <sheetViews>
    <sheetView zoomScaleNormal="100" zoomScaleSheetLayoutView="100" workbookViewId="0">
      <selection activeCell="K26" sqref="K26"/>
    </sheetView>
  </sheetViews>
  <sheetFormatPr defaultRowHeight="14.4"/>
  <cols>
    <col min="1" max="1" width="4.6640625" style="46" customWidth="1"/>
    <col min="2" max="2" width="20.6640625" style="46" customWidth="1"/>
    <col min="3" max="4" width="10.6640625" style="46" customWidth="1"/>
    <col min="5" max="5" width="4.6640625" style="46" customWidth="1"/>
    <col min="6" max="7" width="20.6640625" style="46" customWidth="1"/>
    <col min="8" max="10" width="9.109375" style="46"/>
    <col min="11" max="11" width="35.44140625" style="46" customWidth="1"/>
    <col min="12" max="12" width="20.5546875" style="46" customWidth="1"/>
    <col min="13" max="13" width="9.109375" style="46" customWidth="1"/>
    <col min="14" max="14" width="21.109375" style="116" customWidth="1"/>
    <col min="15" max="15" width="53.44140625" style="116" customWidth="1"/>
    <col min="16" max="30" width="13.6640625" style="116" customWidth="1"/>
    <col min="31" max="31" width="19.109375" style="81" customWidth="1"/>
    <col min="32" max="34" width="9.109375" style="46" customWidth="1"/>
    <col min="35" max="35" width="15.6640625" style="116" customWidth="1"/>
    <col min="36" max="38" width="15.6640625" customWidth="1"/>
    <col min="39" max="39" width="44" customWidth="1"/>
    <col min="40" max="55" width="15.6640625" customWidth="1"/>
    <col min="56" max="57" width="9.109375" style="46"/>
    <col min="58" max="58" width="32.5546875" style="46" customWidth="1"/>
    <col min="59" max="66" width="20.6640625" style="46" customWidth="1"/>
    <col min="67" max="67" width="19" style="46" customWidth="1"/>
    <col min="68" max="68" width="39.109375" style="46" customWidth="1"/>
    <col min="69" max="79" width="15.6640625" style="46" customWidth="1"/>
    <col min="80" max="237" width="9.109375" style="46"/>
    <col min="238" max="238" width="21.109375" style="46" customWidth="1"/>
    <col min="239" max="239" width="52.88671875" style="46" customWidth="1"/>
    <col min="240" max="258" width="15.6640625" style="46" customWidth="1"/>
    <col min="259" max="259" width="0" style="46" hidden="1" customWidth="1"/>
    <col min="260" max="493" width="9.109375" style="46"/>
    <col min="494" max="494" width="21.109375" style="46" customWidth="1"/>
    <col min="495" max="495" width="52.88671875" style="46" customWidth="1"/>
    <col min="496" max="514" width="15.6640625" style="46" customWidth="1"/>
    <col min="515" max="515" width="0" style="46" hidden="1" customWidth="1"/>
    <col min="516" max="749" width="9.109375" style="46"/>
    <col min="750" max="750" width="21.109375" style="46" customWidth="1"/>
    <col min="751" max="751" width="52.88671875" style="46" customWidth="1"/>
    <col min="752" max="770" width="15.6640625" style="46" customWidth="1"/>
    <col min="771" max="771" width="0" style="46" hidden="1" customWidth="1"/>
    <col min="772" max="1005" width="9.109375" style="46"/>
    <col min="1006" max="1006" width="21.109375" style="46" customWidth="1"/>
    <col min="1007" max="1007" width="52.88671875" style="46" customWidth="1"/>
    <col min="1008" max="1026" width="15.6640625" style="46" customWidth="1"/>
    <col min="1027" max="1027" width="0" style="46" hidden="1" customWidth="1"/>
    <col min="1028" max="1261" width="9.109375" style="46"/>
    <col min="1262" max="1262" width="21.109375" style="46" customWidth="1"/>
    <col min="1263" max="1263" width="52.88671875" style="46" customWidth="1"/>
    <col min="1264" max="1282" width="15.6640625" style="46" customWidth="1"/>
    <col min="1283" max="1283" width="0" style="46" hidden="1" customWidth="1"/>
    <col min="1284" max="1517" width="9.109375" style="46"/>
    <col min="1518" max="1518" width="21.109375" style="46" customWidth="1"/>
    <col min="1519" max="1519" width="52.88671875" style="46" customWidth="1"/>
    <col min="1520" max="1538" width="15.6640625" style="46" customWidth="1"/>
    <col min="1539" max="1539" width="0" style="46" hidden="1" customWidth="1"/>
    <col min="1540" max="1773" width="9.109375" style="46"/>
    <col min="1774" max="1774" width="21.109375" style="46" customWidth="1"/>
    <col min="1775" max="1775" width="52.88671875" style="46" customWidth="1"/>
    <col min="1776" max="1794" width="15.6640625" style="46" customWidth="1"/>
    <col min="1795" max="1795" width="0" style="46" hidden="1" customWidth="1"/>
    <col min="1796" max="2029" width="9.109375" style="46"/>
    <col min="2030" max="2030" width="21.109375" style="46" customWidth="1"/>
    <col min="2031" max="2031" width="52.88671875" style="46" customWidth="1"/>
    <col min="2032" max="2050" width="15.6640625" style="46" customWidth="1"/>
    <col min="2051" max="2051" width="0" style="46" hidden="1" customWidth="1"/>
    <col min="2052" max="2285" width="9.109375" style="46"/>
    <col min="2286" max="2286" width="21.109375" style="46" customWidth="1"/>
    <col min="2287" max="2287" width="52.88671875" style="46" customWidth="1"/>
    <col min="2288" max="2306" width="15.6640625" style="46" customWidth="1"/>
    <col min="2307" max="2307" width="0" style="46" hidden="1" customWidth="1"/>
    <col min="2308" max="2541" width="9.109375" style="46"/>
    <col min="2542" max="2542" width="21.109375" style="46" customWidth="1"/>
    <col min="2543" max="2543" width="52.88671875" style="46" customWidth="1"/>
    <col min="2544" max="2562" width="15.6640625" style="46" customWidth="1"/>
    <col min="2563" max="2563" width="0" style="46" hidden="1" customWidth="1"/>
    <col min="2564" max="2797" width="9.109375" style="46"/>
    <col min="2798" max="2798" width="21.109375" style="46" customWidth="1"/>
    <col min="2799" max="2799" width="52.88671875" style="46" customWidth="1"/>
    <col min="2800" max="2818" width="15.6640625" style="46" customWidth="1"/>
    <col min="2819" max="2819" width="0" style="46" hidden="1" customWidth="1"/>
    <col min="2820" max="3053" width="9.109375" style="46"/>
    <col min="3054" max="3054" width="21.109375" style="46" customWidth="1"/>
    <col min="3055" max="3055" width="52.88671875" style="46" customWidth="1"/>
    <col min="3056" max="3074" width="15.6640625" style="46" customWidth="1"/>
    <col min="3075" max="3075" width="0" style="46" hidden="1" customWidth="1"/>
    <col min="3076" max="3309" width="9.109375" style="46"/>
    <col min="3310" max="3310" width="21.109375" style="46" customWidth="1"/>
    <col min="3311" max="3311" width="52.88671875" style="46" customWidth="1"/>
    <col min="3312" max="3330" width="15.6640625" style="46" customWidth="1"/>
    <col min="3331" max="3331" width="0" style="46" hidden="1" customWidth="1"/>
    <col min="3332" max="3565" width="9.109375" style="46"/>
    <col min="3566" max="3566" width="21.109375" style="46" customWidth="1"/>
    <col min="3567" max="3567" width="52.88671875" style="46" customWidth="1"/>
    <col min="3568" max="3586" width="15.6640625" style="46" customWidth="1"/>
    <col min="3587" max="3587" width="0" style="46" hidden="1" customWidth="1"/>
    <col min="3588" max="3821" width="9.109375" style="46"/>
    <col min="3822" max="3822" width="21.109375" style="46" customWidth="1"/>
    <col min="3823" max="3823" width="52.88671875" style="46" customWidth="1"/>
    <col min="3824" max="3842" width="15.6640625" style="46" customWidth="1"/>
    <col min="3843" max="3843" width="0" style="46" hidden="1" customWidth="1"/>
    <col min="3844" max="4077" width="9.109375" style="46"/>
    <col min="4078" max="4078" width="21.109375" style="46" customWidth="1"/>
    <col min="4079" max="4079" width="52.88671875" style="46" customWidth="1"/>
    <col min="4080" max="4098" width="15.6640625" style="46" customWidth="1"/>
    <col min="4099" max="4099" width="0" style="46" hidden="1" customWidth="1"/>
    <col min="4100" max="4333" width="9.109375" style="46"/>
    <col min="4334" max="4334" width="21.109375" style="46" customWidth="1"/>
    <col min="4335" max="4335" width="52.88671875" style="46" customWidth="1"/>
    <col min="4336" max="4354" width="15.6640625" style="46" customWidth="1"/>
    <col min="4355" max="4355" width="0" style="46" hidden="1" customWidth="1"/>
    <col min="4356" max="4589" width="9.109375" style="46"/>
    <col min="4590" max="4590" width="21.109375" style="46" customWidth="1"/>
    <col min="4591" max="4591" width="52.88671875" style="46" customWidth="1"/>
    <col min="4592" max="4610" width="15.6640625" style="46" customWidth="1"/>
    <col min="4611" max="4611" width="0" style="46" hidden="1" customWidth="1"/>
    <col min="4612" max="4845" width="9.109375" style="46"/>
    <col min="4846" max="4846" width="21.109375" style="46" customWidth="1"/>
    <col min="4847" max="4847" width="52.88671875" style="46" customWidth="1"/>
    <col min="4848" max="4866" width="15.6640625" style="46" customWidth="1"/>
    <col min="4867" max="4867" width="0" style="46" hidden="1" customWidth="1"/>
    <col min="4868" max="5101" width="9.109375" style="46"/>
    <col min="5102" max="5102" width="21.109375" style="46" customWidth="1"/>
    <col min="5103" max="5103" width="52.88671875" style="46" customWidth="1"/>
    <col min="5104" max="5122" width="15.6640625" style="46" customWidth="1"/>
    <col min="5123" max="5123" width="0" style="46" hidden="1" customWidth="1"/>
    <col min="5124" max="5357" width="9.109375" style="46"/>
    <col min="5358" max="5358" width="21.109375" style="46" customWidth="1"/>
    <col min="5359" max="5359" width="52.88671875" style="46" customWidth="1"/>
    <col min="5360" max="5378" width="15.6640625" style="46" customWidth="1"/>
    <col min="5379" max="5379" width="0" style="46" hidden="1" customWidth="1"/>
    <col min="5380" max="5613" width="9.109375" style="46"/>
    <col min="5614" max="5614" width="21.109375" style="46" customWidth="1"/>
    <col min="5615" max="5615" width="52.88671875" style="46" customWidth="1"/>
    <col min="5616" max="5634" width="15.6640625" style="46" customWidth="1"/>
    <col min="5635" max="5635" width="0" style="46" hidden="1" customWidth="1"/>
    <col min="5636" max="5869" width="9.109375" style="46"/>
    <col min="5870" max="5870" width="21.109375" style="46" customWidth="1"/>
    <col min="5871" max="5871" width="52.88671875" style="46" customWidth="1"/>
    <col min="5872" max="5890" width="15.6640625" style="46" customWidth="1"/>
    <col min="5891" max="5891" width="0" style="46" hidden="1" customWidth="1"/>
    <col min="5892" max="6125" width="9.109375" style="46"/>
    <col min="6126" max="6126" width="21.109375" style="46" customWidth="1"/>
    <col min="6127" max="6127" width="52.88671875" style="46" customWidth="1"/>
    <col min="6128" max="6146" width="15.6640625" style="46" customWidth="1"/>
    <col min="6147" max="6147" width="0" style="46" hidden="1" customWidth="1"/>
    <col min="6148" max="6381" width="9.109375" style="46"/>
    <col min="6382" max="6382" width="21.109375" style="46" customWidth="1"/>
    <col min="6383" max="6383" width="52.88671875" style="46" customWidth="1"/>
    <col min="6384" max="6402" width="15.6640625" style="46" customWidth="1"/>
    <col min="6403" max="6403" width="0" style="46" hidden="1" customWidth="1"/>
    <col min="6404" max="6637" width="9.109375" style="46"/>
    <col min="6638" max="6638" width="21.109375" style="46" customWidth="1"/>
    <col min="6639" max="6639" width="52.88671875" style="46" customWidth="1"/>
    <col min="6640" max="6658" width="15.6640625" style="46" customWidth="1"/>
    <col min="6659" max="6659" width="0" style="46" hidden="1" customWidth="1"/>
    <col min="6660" max="6893" width="9.109375" style="46"/>
    <col min="6894" max="6894" width="21.109375" style="46" customWidth="1"/>
    <col min="6895" max="6895" width="52.88671875" style="46" customWidth="1"/>
    <col min="6896" max="6914" width="15.6640625" style="46" customWidth="1"/>
    <col min="6915" max="6915" width="0" style="46" hidden="1" customWidth="1"/>
    <col min="6916" max="7149" width="9.109375" style="46"/>
    <col min="7150" max="7150" width="21.109375" style="46" customWidth="1"/>
    <col min="7151" max="7151" width="52.88671875" style="46" customWidth="1"/>
    <col min="7152" max="7170" width="15.6640625" style="46" customWidth="1"/>
    <col min="7171" max="7171" width="0" style="46" hidden="1" customWidth="1"/>
    <col min="7172" max="7405" width="9.109375" style="46"/>
    <col min="7406" max="7406" width="21.109375" style="46" customWidth="1"/>
    <col min="7407" max="7407" width="52.88671875" style="46" customWidth="1"/>
    <col min="7408" max="7426" width="15.6640625" style="46" customWidth="1"/>
    <col min="7427" max="7427" width="0" style="46" hidden="1" customWidth="1"/>
    <col min="7428" max="7661" width="9.109375" style="46"/>
    <col min="7662" max="7662" width="21.109375" style="46" customWidth="1"/>
    <col min="7663" max="7663" width="52.88671875" style="46" customWidth="1"/>
    <col min="7664" max="7682" width="15.6640625" style="46" customWidth="1"/>
    <col min="7683" max="7683" width="0" style="46" hidden="1" customWidth="1"/>
    <col min="7684" max="7917" width="9.109375" style="46"/>
    <col min="7918" max="7918" width="21.109375" style="46" customWidth="1"/>
    <col min="7919" max="7919" width="52.88671875" style="46" customWidth="1"/>
    <col min="7920" max="7938" width="15.6640625" style="46" customWidth="1"/>
    <col min="7939" max="7939" width="0" style="46" hidden="1" customWidth="1"/>
    <col min="7940" max="8173" width="9.109375" style="46"/>
    <col min="8174" max="8174" width="21.109375" style="46" customWidth="1"/>
    <col min="8175" max="8175" width="52.88671875" style="46" customWidth="1"/>
    <col min="8176" max="8194" width="15.6640625" style="46" customWidth="1"/>
    <col min="8195" max="8195" width="0" style="46" hidden="1" customWidth="1"/>
    <col min="8196" max="8429" width="9.109375" style="46"/>
    <col min="8430" max="8430" width="21.109375" style="46" customWidth="1"/>
    <col min="8431" max="8431" width="52.88671875" style="46" customWidth="1"/>
    <col min="8432" max="8450" width="15.6640625" style="46" customWidth="1"/>
    <col min="8451" max="8451" width="0" style="46" hidden="1" customWidth="1"/>
    <col min="8452" max="8685" width="9.109375" style="46"/>
    <col min="8686" max="8686" width="21.109375" style="46" customWidth="1"/>
    <col min="8687" max="8687" width="52.88671875" style="46" customWidth="1"/>
    <col min="8688" max="8706" width="15.6640625" style="46" customWidth="1"/>
    <col min="8707" max="8707" width="0" style="46" hidden="1" customWidth="1"/>
    <col min="8708" max="8941" width="9.109375" style="46"/>
    <col min="8942" max="8942" width="21.109375" style="46" customWidth="1"/>
    <col min="8943" max="8943" width="52.88671875" style="46" customWidth="1"/>
    <col min="8944" max="8962" width="15.6640625" style="46" customWidth="1"/>
    <col min="8963" max="8963" width="0" style="46" hidden="1" customWidth="1"/>
    <col min="8964" max="9197" width="9.109375" style="46"/>
    <col min="9198" max="9198" width="21.109375" style="46" customWidth="1"/>
    <col min="9199" max="9199" width="52.88671875" style="46" customWidth="1"/>
    <col min="9200" max="9218" width="15.6640625" style="46" customWidth="1"/>
    <col min="9219" max="9219" width="0" style="46" hidden="1" customWidth="1"/>
    <col min="9220" max="9453" width="9.109375" style="46"/>
    <col min="9454" max="9454" width="21.109375" style="46" customWidth="1"/>
    <col min="9455" max="9455" width="52.88671875" style="46" customWidth="1"/>
    <col min="9456" max="9474" width="15.6640625" style="46" customWidth="1"/>
    <col min="9475" max="9475" width="0" style="46" hidden="1" customWidth="1"/>
    <col min="9476" max="9709" width="9.109375" style="46"/>
    <col min="9710" max="9710" width="21.109375" style="46" customWidth="1"/>
    <col min="9711" max="9711" width="52.88671875" style="46" customWidth="1"/>
    <col min="9712" max="9730" width="15.6640625" style="46" customWidth="1"/>
    <col min="9731" max="9731" width="0" style="46" hidden="1" customWidth="1"/>
    <col min="9732" max="9965" width="9.109375" style="46"/>
    <col min="9966" max="9966" width="21.109375" style="46" customWidth="1"/>
    <col min="9967" max="9967" width="52.88671875" style="46" customWidth="1"/>
    <col min="9968" max="9986" width="15.6640625" style="46" customWidth="1"/>
    <col min="9987" max="9987" width="0" style="46" hidden="1" customWidth="1"/>
    <col min="9988" max="10221" width="9.109375" style="46"/>
    <col min="10222" max="10222" width="21.109375" style="46" customWidth="1"/>
    <col min="10223" max="10223" width="52.88671875" style="46" customWidth="1"/>
    <col min="10224" max="10242" width="15.6640625" style="46" customWidth="1"/>
    <col min="10243" max="10243" width="0" style="46" hidden="1" customWidth="1"/>
    <col min="10244" max="10477" width="9.109375" style="46"/>
    <col min="10478" max="10478" width="21.109375" style="46" customWidth="1"/>
    <col min="10479" max="10479" width="52.88671875" style="46" customWidth="1"/>
    <col min="10480" max="10498" width="15.6640625" style="46" customWidth="1"/>
    <col min="10499" max="10499" width="0" style="46" hidden="1" customWidth="1"/>
    <col min="10500" max="10733" width="9.109375" style="46"/>
    <col min="10734" max="10734" width="21.109375" style="46" customWidth="1"/>
    <col min="10735" max="10735" width="52.88671875" style="46" customWidth="1"/>
    <col min="10736" max="10754" width="15.6640625" style="46" customWidth="1"/>
    <col min="10755" max="10755" width="0" style="46" hidden="1" customWidth="1"/>
    <col min="10756" max="10989" width="9.109375" style="46"/>
    <col min="10990" max="10990" width="21.109375" style="46" customWidth="1"/>
    <col min="10991" max="10991" width="52.88671875" style="46" customWidth="1"/>
    <col min="10992" max="11010" width="15.6640625" style="46" customWidth="1"/>
    <col min="11011" max="11011" width="0" style="46" hidden="1" customWidth="1"/>
    <col min="11012" max="11245" width="9.109375" style="46"/>
    <col min="11246" max="11246" width="21.109375" style="46" customWidth="1"/>
    <col min="11247" max="11247" width="52.88671875" style="46" customWidth="1"/>
    <col min="11248" max="11266" width="15.6640625" style="46" customWidth="1"/>
    <col min="11267" max="11267" width="0" style="46" hidden="1" customWidth="1"/>
    <col min="11268" max="11501" width="9.109375" style="46"/>
    <col min="11502" max="11502" width="21.109375" style="46" customWidth="1"/>
    <col min="11503" max="11503" width="52.88671875" style="46" customWidth="1"/>
    <col min="11504" max="11522" width="15.6640625" style="46" customWidth="1"/>
    <col min="11523" max="11523" width="0" style="46" hidden="1" customWidth="1"/>
    <col min="11524" max="11757" width="9.109375" style="46"/>
    <col min="11758" max="11758" width="21.109375" style="46" customWidth="1"/>
    <col min="11759" max="11759" width="52.88671875" style="46" customWidth="1"/>
    <col min="11760" max="11778" width="15.6640625" style="46" customWidth="1"/>
    <col min="11779" max="11779" width="0" style="46" hidden="1" customWidth="1"/>
    <col min="11780" max="12013" width="9.109375" style="46"/>
    <col min="12014" max="12014" width="21.109375" style="46" customWidth="1"/>
    <col min="12015" max="12015" width="52.88671875" style="46" customWidth="1"/>
    <col min="12016" max="12034" width="15.6640625" style="46" customWidth="1"/>
    <col min="12035" max="12035" width="0" style="46" hidden="1" customWidth="1"/>
    <col min="12036" max="12269" width="9.109375" style="46"/>
    <col min="12270" max="12270" width="21.109375" style="46" customWidth="1"/>
    <col min="12271" max="12271" width="52.88671875" style="46" customWidth="1"/>
    <col min="12272" max="12290" width="15.6640625" style="46" customWidth="1"/>
    <col min="12291" max="12291" width="0" style="46" hidden="1" customWidth="1"/>
    <col min="12292" max="12525" width="9.109375" style="46"/>
    <col min="12526" max="12526" width="21.109375" style="46" customWidth="1"/>
    <col min="12527" max="12527" width="52.88671875" style="46" customWidth="1"/>
    <col min="12528" max="12546" width="15.6640625" style="46" customWidth="1"/>
    <col min="12547" max="12547" width="0" style="46" hidden="1" customWidth="1"/>
    <col min="12548" max="12781" width="9.109375" style="46"/>
    <col min="12782" max="12782" width="21.109375" style="46" customWidth="1"/>
    <col min="12783" max="12783" width="52.88671875" style="46" customWidth="1"/>
    <col min="12784" max="12802" width="15.6640625" style="46" customWidth="1"/>
    <col min="12803" max="12803" width="0" style="46" hidden="1" customWidth="1"/>
    <col min="12804" max="13037" width="9.109375" style="46"/>
    <col min="13038" max="13038" width="21.109375" style="46" customWidth="1"/>
    <col min="13039" max="13039" width="52.88671875" style="46" customWidth="1"/>
    <col min="13040" max="13058" width="15.6640625" style="46" customWidth="1"/>
    <col min="13059" max="13059" width="0" style="46" hidden="1" customWidth="1"/>
    <col min="13060" max="13293" width="9.109375" style="46"/>
    <col min="13294" max="13294" width="21.109375" style="46" customWidth="1"/>
    <col min="13295" max="13295" width="52.88671875" style="46" customWidth="1"/>
    <col min="13296" max="13314" width="15.6640625" style="46" customWidth="1"/>
    <col min="13315" max="13315" width="0" style="46" hidden="1" customWidth="1"/>
    <col min="13316" max="13549" width="9.109375" style="46"/>
    <col min="13550" max="13550" width="21.109375" style="46" customWidth="1"/>
    <col min="13551" max="13551" width="52.88671875" style="46" customWidth="1"/>
    <col min="13552" max="13570" width="15.6640625" style="46" customWidth="1"/>
    <col min="13571" max="13571" width="0" style="46" hidden="1" customWidth="1"/>
    <col min="13572" max="13805" width="9.109375" style="46"/>
    <col min="13806" max="13806" width="21.109375" style="46" customWidth="1"/>
    <col min="13807" max="13807" width="52.88671875" style="46" customWidth="1"/>
    <col min="13808" max="13826" width="15.6640625" style="46" customWidth="1"/>
    <col min="13827" max="13827" width="0" style="46" hidden="1" customWidth="1"/>
    <col min="13828" max="14061" width="9.109375" style="46"/>
    <col min="14062" max="14062" width="21.109375" style="46" customWidth="1"/>
    <col min="14063" max="14063" width="52.88671875" style="46" customWidth="1"/>
    <col min="14064" max="14082" width="15.6640625" style="46" customWidth="1"/>
    <col min="14083" max="14083" width="0" style="46" hidden="1" customWidth="1"/>
    <col min="14084" max="14317" width="9.109375" style="46"/>
    <col min="14318" max="14318" width="21.109375" style="46" customWidth="1"/>
    <col min="14319" max="14319" width="52.88671875" style="46" customWidth="1"/>
    <col min="14320" max="14338" width="15.6640625" style="46" customWidth="1"/>
    <col min="14339" max="14339" width="0" style="46" hidden="1" customWidth="1"/>
    <col min="14340" max="14573" width="9.109375" style="46"/>
    <col min="14574" max="14574" width="21.109375" style="46" customWidth="1"/>
    <col min="14575" max="14575" width="52.88671875" style="46" customWidth="1"/>
    <col min="14576" max="14594" width="15.6640625" style="46" customWidth="1"/>
    <col min="14595" max="14595" width="0" style="46" hidden="1" customWidth="1"/>
    <col min="14596" max="14829" width="9.109375" style="46"/>
    <col min="14830" max="14830" width="21.109375" style="46" customWidth="1"/>
    <col min="14831" max="14831" width="52.88671875" style="46" customWidth="1"/>
    <col min="14832" max="14850" width="15.6640625" style="46" customWidth="1"/>
    <col min="14851" max="14851" width="0" style="46" hidden="1" customWidth="1"/>
    <col min="14852" max="15085" width="9.109375" style="46"/>
    <col min="15086" max="15086" width="21.109375" style="46" customWidth="1"/>
    <col min="15087" max="15087" width="52.88671875" style="46" customWidth="1"/>
    <col min="15088" max="15106" width="15.6640625" style="46" customWidth="1"/>
    <col min="15107" max="15107" width="0" style="46" hidden="1" customWidth="1"/>
    <col min="15108" max="15341" width="9.109375" style="46"/>
    <col min="15342" max="15342" width="21.109375" style="46" customWidth="1"/>
    <col min="15343" max="15343" width="52.88671875" style="46" customWidth="1"/>
    <col min="15344" max="15362" width="15.6640625" style="46" customWidth="1"/>
    <col min="15363" max="15363" width="0" style="46" hidden="1" customWidth="1"/>
    <col min="15364" max="15597" width="9.109375" style="46"/>
    <col min="15598" max="15598" width="21.109375" style="46" customWidth="1"/>
    <col min="15599" max="15599" width="52.88671875" style="46" customWidth="1"/>
    <col min="15600" max="15618" width="15.6640625" style="46" customWidth="1"/>
    <col min="15619" max="15619" width="0" style="46" hidden="1" customWidth="1"/>
    <col min="15620" max="15853" width="9.109375" style="46"/>
    <col min="15854" max="15854" width="21.109375" style="46" customWidth="1"/>
    <col min="15855" max="15855" width="52.88671875" style="46" customWidth="1"/>
    <col min="15856" max="15874" width="15.6640625" style="46" customWidth="1"/>
    <col min="15875" max="15875" width="0" style="46" hidden="1" customWidth="1"/>
    <col min="15876" max="16109" width="9.109375" style="46"/>
    <col min="16110" max="16110" width="21.109375" style="46" customWidth="1"/>
    <col min="16111" max="16111" width="52.88671875" style="46" customWidth="1"/>
    <col min="16112" max="16130" width="15.6640625" style="46" customWidth="1"/>
    <col min="16131" max="16131" width="0" style="46" hidden="1" customWidth="1"/>
    <col min="16132" max="16384" width="9.109375" style="46"/>
  </cols>
  <sheetData>
    <row r="1" spans="1:79" ht="12" customHeight="1"/>
    <row r="2" spans="1:79" ht="12" customHeight="1"/>
    <row r="3" spans="1:79" ht="12" customHeight="1">
      <c r="B3" s="46" t="str">
        <f>'Home Ext'!$I$17</f>
        <v>Passenger</v>
      </c>
      <c r="K3" s="46">
        <f>IF($B$3="Passenger",VLOOKUP('Home Ext'!$I$21,$F$5:$J$58,5,0),VLOOKUP('Home Ext'!$I$21,'PHPM 1 DT Ext'!$G$5:$J$12,4,0))</f>
        <v>8</v>
      </c>
      <c r="L3" s="46">
        <f>IF($B$3="Commercial",VLOOKUP($L$4,$H$5:$J$19,3,0)-3,VLOOKUP($L$4,$H$5:$J$19,3,0))</f>
        <v>9</v>
      </c>
    </row>
    <row r="4" spans="1:79" ht="12" customHeight="1">
      <c r="B4" s="46">
        <f>IF(B3="Passenger",1,IF(B3="Commercial",2,0))</f>
        <v>1</v>
      </c>
      <c r="C4" s="46">
        <f>IF(B3="Passenger",3,IF(B3="Commercial",4,0))</f>
        <v>3</v>
      </c>
      <c r="F4" s="46">
        <v>1</v>
      </c>
      <c r="G4" s="46">
        <v>2</v>
      </c>
      <c r="H4" s="46">
        <v>3</v>
      </c>
      <c r="I4" s="46">
        <v>4</v>
      </c>
      <c r="L4" s="46">
        <f>'Home Ext'!$I$33</f>
        <v>2020</v>
      </c>
      <c r="N4" s="117"/>
      <c r="O4" s="117"/>
      <c r="P4" s="118">
        <v>2012</v>
      </c>
      <c r="Q4" s="118">
        <v>2013</v>
      </c>
      <c r="R4" s="118">
        <v>2014</v>
      </c>
      <c r="S4" s="118">
        <v>2015</v>
      </c>
      <c r="T4" s="118">
        <v>2016</v>
      </c>
      <c r="U4" s="118">
        <v>2017</v>
      </c>
      <c r="V4" s="118">
        <v>2018</v>
      </c>
      <c r="W4" s="118">
        <v>2019</v>
      </c>
      <c r="X4" s="118">
        <v>2020</v>
      </c>
      <c r="Y4" s="118">
        <v>2021</v>
      </c>
      <c r="Z4" s="118">
        <v>2022</v>
      </c>
      <c r="AA4" s="118">
        <v>2023</v>
      </c>
      <c r="AB4" s="118">
        <v>2024</v>
      </c>
      <c r="AC4" s="118">
        <v>2025</v>
      </c>
      <c r="AD4" s="118">
        <v>2026</v>
      </c>
      <c r="AI4" s="127">
        <v>1</v>
      </c>
      <c r="AJ4" s="128">
        <f>AI4+1</f>
        <v>2</v>
      </c>
      <c r="AK4" s="128">
        <f t="shared" ref="AK4:BC4" si="0">AJ4+1</f>
        <v>3</v>
      </c>
      <c r="AL4" s="128">
        <f t="shared" si="0"/>
        <v>4</v>
      </c>
      <c r="AM4" s="128">
        <f t="shared" si="0"/>
        <v>5</v>
      </c>
      <c r="AN4" s="128">
        <f t="shared" si="0"/>
        <v>6</v>
      </c>
      <c r="AO4" s="128">
        <f t="shared" si="0"/>
        <v>7</v>
      </c>
      <c r="AP4" s="128">
        <f t="shared" si="0"/>
        <v>8</v>
      </c>
      <c r="AQ4" s="128">
        <f t="shared" si="0"/>
        <v>9</v>
      </c>
      <c r="AR4" s="128">
        <f t="shared" si="0"/>
        <v>10</v>
      </c>
      <c r="AS4" s="128">
        <f t="shared" si="0"/>
        <v>11</v>
      </c>
      <c r="AT4" s="128">
        <f t="shared" si="0"/>
        <v>12</v>
      </c>
      <c r="AU4" s="128">
        <f t="shared" si="0"/>
        <v>13</v>
      </c>
      <c r="AV4" s="128">
        <f t="shared" si="0"/>
        <v>14</v>
      </c>
      <c r="AW4" s="128">
        <f t="shared" si="0"/>
        <v>15</v>
      </c>
      <c r="AX4" s="128">
        <f t="shared" si="0"/>
        <v>16</v>
      </c>
      <c r="AY4" s="128">
        <f t="shared" si="0"/>
        <v>17</v>
      </c>
      <c r="AZ4" s="128">
        <f t="shared" si="0"/>
        <v>18</v>
      </c>
      <c r="BA4" s="128">
        <f t="shared" si="0"/>
        <v>19</v>
      </c>
      <c r="BB4" s="128">
        <f t="shared" si="0"/>
        <v>20</v>
      </c>
      <c r="BC4" s="128">
        <f t="shared" si="0"/>
        <v>21</v>
      </c>
      <c r="BD4" s="80" t="e">
        <f>#REF!+1</f>
        <v>#REF!</v>
      </c>
      <c r="BE4" s="80" t="e">
        <f t="shared" ref="BE4:BK4" si="1">BD4+1</f>
        <v>#REF!</v>
      </c>
      <c r="BF4" s="80" t="e">
        <f t="shared" si="1"/>
        <v>#REF!</v>
      </c>
      <c r="BG4" s="80" t="e">
        <f t="shared" si="1"/>
        <v>#REF!</v>
      </c>
      <c r="BH4" s="80" t="e">
        <f t="shared" si="1"/>
        <v>#REF!</v>
      </c>
      <c r="BI4" s="80" t="e">
        <f t="shared" si="1"/>
        <v>#REF!</v>
      </c>
      <c r="BJ4" s="80" t="e">
        <f t="shared" si="1"/>
        <v>#REF!</v>
      </c>
      <c r="BK4" s="80" t="e">
        <f t="shared" si="1"/>
        <v>#REF!</v>
      </c>
      <c r="BO4" s="76"/>
      <c r="BP4" s="76"/>
      <c r="BQ4" s="77">
        <v>2015</v>
      </c>
      <c r="BR4" s="77">
        <v>2016</v>
      </c>
      <c r="BS4" s="77">
        <v>2017</v>
      </c>
      <c r="BT4" s="77">
        <v>2018</v>
      </c>
      <c r="BU4" s="77">
        <v>2019</v>
      </c>
      <c r="BV4" s="77">
        <v>2020</v>
      </c>
      <c r="BW4" s="77">
        <v>2021</v>
      </c>
      <c r="BX4" s="77">
        <v>2022</v>
      </c>
      <c r="BY4" s="77">
        <v>2023</v>
      </c>
      <c r="BZ4" s="77">
        <v>2024</v>
      </c>
      <c r="CA4" s="77">
        <v>2025</v>
      </c>
    </row>
    <row r="5" spans="1:79" ht="12" customHeight="1">
      <c r="A5" s="46">
        <v>1</v>
      </c>
      <c r="B5" s="46" t="str">
        <f t="shared" ref="B5:B49" si="2">HLOOKUP($B$4,$F$4:$G$51,1+A5,0)</f>
        <v>BMW</v>
      </c>
      <c r="C5" s="46">
        <f t="shared" ref="C5:C20" si="3">HLOOKUP($C$4,$H$4:$I$20,1+A5,0)</f>
        <v>2012</v>
      </c>
      <c r="F5" s="79" t="s">
        <v>30</v>
      </c>
      <c r="G5" s="79" t="s">
        <v>33</v>
      </c>
      <c r="H5" s="78">
        <v>2012</v>
      </c>
      <c r="I5" s="78">
        <v>2015</v>
      </c>
      <c r="J5" s="46">
        <v>1</v>
      </c>
      <c r="K5" s="46" t="str">
        <f t="shared" ref="K5:K68" si="4">IFERROR(IF($B$3="Passenger",(HLOOKUP($K$3,$AI$4:$BC$699,1+J5,0)),(HLOOKUP($K$3,$BF$4:$BM$686,1+J5,0))),0)</f>
        <v>HONDA-ACCORD-1.5 EL CVT</v>
      </c>
      <c r="L5" s="82">
        <f t="shared" ref="L5:L68" si="5">IFERROR(IF($B$3="Passenger",VLOOKUP(K5,$O$5:$AD$3396,$L$3+1,0),VLOOKUP(K5,$BP$5:$CA$1915,$L$3+1,0)),0)</f>
        <v>380000026</v>
      </c>
      <c r="N5" s="119" t="s">
        <v>30</v>
      </c>
      <c r="O5" s="120" t="s">
        <v>3209</v>
      </c>
      <c r="P5" s="122">
        <v>0</v>
      </c>
      <c r="Q5" s="122">
        <v>0</v>
      </c>
      <c r="R5" s="122">
        <v>0</v>
      </c>
      <c r="S5" s="122">
        <v>0</v>
      </c>
      <c r="T5" s="122">
        <v>0</v>
      </c>
      <c r="U5" s="122">
        <v>0</v>
      </c>
      <c r="V5" s="122">
        <v>0</v>
      </c>
      <c r="W5" s="122">
        <v>0</v>
      </c>
      <c r="X5" s="122">
        <v>0</v>
      </c>
      <c r="Y5" s="122">
        <v>640000026</v>
      </c>
      <c r="Z5" s="122">
        <v>690000026</v>
      </c>
      <c r="AA5" s="122">
        <v>740000026</v>
      </c>
      <c r="AB5" s="122">
        <v>1000000026</v>
      </c>
      <c r="AC5" s="122">
        <v>1200000026</v>
      </c>
      <c r="AD5" s="121"/>
      <c r="AI5" s="120" t="s">
        <v>3209</v>
      </c>
      <c r="AJ5" s="120" t="s">
        <v>3423</v>
      </c>
      <c r="AK5" s="120" t="s">
        <v>3371</v>
      </c>
      <c r="AL5" s="120" t="s">
        <v>751</v>
      </c>
      <c r="AM5" s="120" t="s">
        <v>3242</v>
      </c>
      <c r="AN5" s="120" t="s">
        <v>3019</v>
      </c>
      <c r="AO5" s="120" t="s">
        <v>3410</v>
      </c>
      <c r="AP5" s="120" t="s">
        <v>1733</v>
      </c>
      <c r="AQ5" s="120" t="s">
        <v>2657</v>
      </c>
      <c r="AR5" s="120" t="s">
        <v>3289</v>
      </c>
      <c r="AS5" s="120" t="s">
        <v>2853</v>
      </c>
      <c r="AT5" s="120" t="s">
        <v>3382</v>
      </c>
      <c r="AU5" s="120" t="s">
        <v>1573</v>
      </c>
      <c r="AV5" s="120" t="s">
        <v>765</v>
      </c>
      <c r="AW5" s="120" t="s">
        <v>2419</v>
      </c>
      <c r="AX5" s="120" t="s">
        <v>1085</v>
      </c>
      <c r="AY5" s="120" t="s">
        <v>3414</v>
      </c>
      <c r="AZ5" s="120" t="s">
        <v>1088</v>
      </c>
      <c r="BA5" s="120" t="s">
        <v>2642</v>
      </c>
      <c r="BB5" s="120" t="s">
        <v>1761</v>
      </c>
      <c r="BC5" s="120" t="s">
        <v>2368</v>
      </c>
      <c r="BF5" s="73" t="s">
        <v>3444</v>
      </c>
      <c r="BG5" s="73" t="s">
        <v>3496</v>
      </c>
      <c r="BH5" s="73" t="s">
        <v>4098</v>
      </c>
      <c r="BI5" s="73" t="s">
        <v>4334</v>
      </c>
      <c r="BJ5" s="73" t="s">
        <v>5017</v>
      </c>
      <c r="BK5" s="73" t="s">
        <v>5067</v>
      </c>
      <c r="BO5" s="72" t="s">
        <v>33</v>
      </c>
      <c r="BP5" s="73" t="s">
        <v>3444</v>
      </c>
      <c r="BQ5" s="75">
        <v>75000026</v>
      </c>
      <c r="BR5" s="75">
        <v>80000026</v>
      </c>
      <c r="BS5" s="75">
        <v>85000026</v>
      </c>
      <c r="BT5" s="75">
        <v>90000026</v>
      </c>
      <c r="BU5" s="75">
        <v>100000026</v>
      </c>
      <c r="BV5" s="75">
        <v>105000026</v>
      </c>
      <c r="BW5" s="75">
        <v>115000026</v>
      </c>
      <c r="BX5" s="75">
        <v>125000026</v>
      </c>
      <c r="BY5" s="75">
        <v>0</v>
      </c>
      <c r="BZ5" s="75">
        <v>0</v>
      </c>
      <c r="CA5" s="75">
        <v>0</v>
      </c>
    </row>
    <row r="6" spans="1:79" ht="12" customHeight="1">
      <c r="A6" s="46">
        <v>2</v>
      </c>
      <c r="B6" s="46" t="str">
        <f t="shared" si="2"/>
        <v>BYD</v>
      </c>
      <c r="C6" s="46">
        <f t="shared" si="3"/>
        <v>2013</v>
      </c>
      <c r="F6" s="79" t="s">
        <v>2750</v>
      </c>
      <c r="G6" s="79" t="s">
        <v>210</v>
      </c>
      <c r="H6" s="78">
        <v>2013</v>
      </c>
      <c r="I6" s="78">
        <v>2016</v>
      </c>
      <c r="J6" s="46">
        <v>2</v>
      </c>
      <c r="K6" s="46" t="str">
        <f t="shared" si="4"/>
        <v>HONDA-ACCORD-1.5 TURBO</v>
      </c>
      <c r="L6" s="82">
        <f t="shared" si="5"/>
        <v>380000026</v>
      </c>
      <c r="N6" s="119" t="s">
        <v>30</v>
      </c>
      <c r="O6" s="120" t="s">
        <v>7928</v>
      </c>
      <c r="P6" s="122">
        <v>0</v>
      </c>
      <c r="Q6" s="122">
        <v>0</v>
      </c>
      <c r="R6" s="122">
        <v>0</v>
      </c>
      <c r="S6" s="122">
        <v>0</v>
      </c>
      <c r="T6" s="122">
        <v>0</v>
      </c>
      <c r="U6" s="122">
        <v>0</v>
      </c>
      <c r="V6" s="122">
        <v>0</v>
      </c>
      <c r="W6" s="122">
        <v>840000026</v>
      </c>
      <c r="X6" s="122">
        <v>860000026</v>
      </c>
      <c r="Y6" s="122">
        <v>0</v>
      </c>
      <c r="Z6" s="122">
        <v>840000026</v>
      </c>
      <c r="AA6" s="122">
        <v>900000026</v>
      </c>
      <c r="AB6" s="122">
        <v>950000026</v>
      </c>
      <c r="AC6" s="122">
        <v>1000000026</v>
      </c>
      <c r="AD6" s="121"/>
      <c r="AI6" s="120" t="s">
        <v>2808</v>
      </c>
      <c r="AJ6" s="120" t="s">
        <v>3424</v>
      </c>
      <c r="AK6" s="120" t="s">
        <v>3399</v>
      </c>
      <c r="AL6" s="120" t="s">
        <v>546</v>
      </c>
      <c r="AM6" s="120" t="s">
        <v>3243</v>
      </c>
      <c r="AN6" s="120" t="s">
        <v>3434</v>
      </c>
      <c r="AP6" s="120" t="s">
        <v>2128</v>
      </c>
      <c r="AQ6" s="120" t="s">
        <v>2829</v>
      </c>
      <c r="AR6" s="120" t="s">
        <v>3290</v>
      </c>
      <c r="AS6" s="120" t="s">
        <v>1919</v>
      </c>
      <c r="AT6" s="120" t="s">
        <v>179</v>
      </c>
      <c r="AU6" s="120" t="s">
        <v>1913</v>
      </c>
      <c r="AV6" s="120" t="s">
        <v>766</v>
      </c>
      <c r="AW6" s="120" t="s">
        <v>2797</v>
      </c>
      <c r="AX6" s="120" t="s">
        <v>2090</v>
      </c>
      <c r="AY6" s="120" t="s">
        <v>3415</v>
      </c>
      <c r="AZ6" s="120" t="s">
        <v>2439</v>
      </c>
      <c r="BA6" s="120" t="s">
        <v>1466</v>
      </c>
      <c r="BB6" s="120" t="s">
        <v>1789</v>
      </c>
      <c r="BC6" s="120" t="s">
        <v>3022</v>
      </c>
      <c r="BF6" s="73" t="s">
        <v>3444</v>
      </c>
      <c r="BG6" s="73" t="s">
        <v>3497</v>
      </c>
      <c r="BH6" s="73" t="s">
        <v>4099</v>
      </c>
      <c r="BI6" s="73" t="s">
        <v>4335</v>
      </c>
      <c r="BJ6" s="73" t="s">
        <v>4951</v>
      </c>
      <c r="BK6" s="73" t="s">
        <v>5213</v>
      </c>
      <c r="BO6" s="72" t="s">
        <v>33</v>
      </c>
      <c r="BP6" s="73" t="s">
        <v>3444</v>
      </c>
      <c r="BQ6" s="75">
        <v>75000026</v>
      </c>
      <c r="BR6" s="75">
        <v>80000026</v>
      </c>
      <c r="BS6" s="75">
        <v>85000026</v>
      </c>
      <c r="BT6" s="75">
        <v>90000026</v>
      </c>
      <c r="BU6" s="75">
        <v>100000026</v>
      </c>
      <c r="BV6" s="75">
        <v>105000026</v>
      </c>
      <c r="BW6" s="75">
        <v>115000026</v>
      </c>
      <c r="BX6" s="75">
        <v>125000026</v>
      </c>
      <c r="BY6" s="75">
        <v>0</v>
      </c>
      <c r="BZ6" s="75">
        <v>0</v>
      </c>
      <c r="CA6" s="75">
        <v>0</v>
      </c>
    </row>
    <row r="7" spans="1:79" ht="12" customHeight="1">
      <c r="A7" s="46">
        <v>3</v>
      </c>
      <c r="B7" s="46" t="str">
        <f t="shared" si="2"/>
        <v>CHERY</v>
      </c>
      <c r="C7" s="46">
        <f t="shared" si="3"/>
        <v>2014</v>
      </c>
      <c r="F7" s="79" t="s">
        <v>2248</v>
      </c>
      <c r="G7" s="79" t="s">
        <v>37</v>
      </c>
      <c r="H7" s="78">
        <v>2014</v>
      </c>
      <c r="I7" s="78">
        <v>2017</v>
      </c>
      <c r="J7" s="46">
        <v>3</v>
      </c>
      <c r="K7" s="46" t="str">
        <f t="shared" si="4"/>
        <v>HONDA-ACCORD-3.0 V6 A/T</v>
      </c>
      <c r="L7" s="82">
        <f t="shared" si="5"/>
        <v>0</v>
      </c>
      <c r="N7" s="119" t="s">
        <v>30</v>
      </c>
      <c r="O7" s="120" t="s">
        <v>7927</v>
      </c>
      <c r="P7" s="122">
        <v>0</v>
      </c>
      <c r="Q7" s="122">
        <v>0</v>
      </c>
      <c r="R7" s="122">
        <v>0</v>
      </c>
      <c r="S7" s="122">
        <v>0</v>
      </c>
      <c r="T7" s="122">
        <v>0</v>
      </c>
      <c r="U7" s="122">
        <v>0</v>
      </c>
      <c r="V7" s="122">
        <v>0</v>
      </c>
      <c r="W7" s="122">
        <v>840000026</v>
      </c>
      <c r="X7" s="122">
        <v>860000026</v>
      </c>
      <c r="Y7" s="122">
        <v>0</v>
      </c>
      <c r="Z7" s="122">
        <v>0</v>
      </c>
      <c r="AA7" s="122">
        <v>0</v>
      </c>
      <c r="AB7" s="122">
        <v>0</v>
      </c>
      <c r="AC7" s="122">
        <v>0</v>
      </c>
      <c r="AD7" s="121"/>
      <c r="AI7" s="120" t="s">
        <v>2736</v>
      </c>
      <c r="AJ7" s="120" t="s">
        <v>2761</v>
      </c>
      <c r="AK7" s="120" t="s">
        <v>3372</v>
      </c>
      <c r="AL7" s="120" t="s">
        <v>864</v>
      </c>
      <c r="AM7" s="120" t="s">
        <v>1524</v>
      </c>
      <c r="AP7" s="120" t="s">
        <v>2376</v>
      </c>
      <c r="AQ7" s="120" t="s">
        <v>3286</v>
      </c>
      <c r="AR7" s="120" t="s">
        <v>3291</v>
      </c>
      <c r="AS7" s="120" t="s">
        <v>251</v>
      </c>
      <c r="AT7" s="120" t="s">
        <v>1943</v>
      </c>
      <c r="AU7" s="120" t="s">
        <v>1727</v>
      </c>
      <c r="AV7" s="120" t="s">
        <v>767</v>
      </c>
      <c r="AW7" s="120" t="s">
        <v>1689</v>
      </c>
      <c r="AX7" s="120" t="s">
        <v>576</v>
      </c>
      <c r="AY7" s="120" t="s">
        <v>2729</v>
      </c>
      <c r="AZ7" s="120" t="s">
        <v>83</v>
      </c>
      <c r="BA7" s="120" t="s">
        <v>1555</v>
      </c>
      <c r="BB7" s="120" t="s">
        <v>1477</v>
      </c>
      <c r="BC7" s="120" t="s">
        <v>3394</v>
      </c>
      <c r="BF7" s="73" t="s">
        <v>3445</v>
      </c>
      <c r="BG7" s="73" t="s">
        <v>3498</v>
      </c>
      <c r="BH7" s="73" t="s">
        <v>4100</v>
      </c>
      <c r="BI7" s="73" t="s">
        <v>4336</v>
      </c>
      <c r="BJ7" s="73" t="s">
        <v>2408</v>
      </c>
      <c r="BK7" s="73" t="s">
        <v>5214</v>
      </c>
      <c r="BO7" s="72" t="s">
        <v>33</v>
      </c>
      <c r="BP7" s="73" t="s">
        <v>3445</v>
      </c>
      <c r="BQ7" s="75">
        <v>75000026</v>
      </c>
      <c r="BR7" s="75">
        <v>80000026</v>
      </c>
      <c r="BS7" s="75">
        <v>85000026</v>
      </c>
      <c r="BT7" s="75">
        <v>90000026</v>
      </c>
      <c r="BU7" s="75">
        <v>100000026</v>
      </c>
      <c r="BV7" s="75">
        <v>105000026</v>
      </c>
      <c r="BW7" s="75">
        <v>120000026</v>
      </c>
      <c r="BX7" s="75">
        <v>130000026</v>
      </c>
      <c r="BY7" s="75">
        <v>0</v>
      </c>
      <c r="BZ7" s="75">
        <v>0</v>
      </c>
      <c r="CA7" s="75">
        <v>0</v>
      </c>
    </row>
    <row r="8" spans="1:79" ht="12" customHeight="1">
      <c r="A8" s="46">
        <v>4</v>
      </c>
      <c r="B8" s="46" t="str">
        <f t="shared" si="2"/>
        <v>CHEVROLET</v>
      </c>
      <c r="C8" s="46">
        <f t="shared" si="3"/>
        <v>2015</v>
      </c>
      <c r="F8" s="79" t="s">
        <v>31</v>
      </c>
      <c r="G8" s="79" t="s">
        <v>42</v>
      </c>
      <c r="H8" s="78">
        <v>2015</v>
      </c>
      <c r="I8" s="78">
        <v>2018</v>
      </c>
      <c r="J8" s="46">
        <v>4</v>
      </c>
      <c r="K8" s="46" t="str">
        <f t="shared" si="4"/>
        <v>HONDA-ACCORD-3.5 V6 A/T</v>
      </c>
      <c r="L8" s="82">
        <f t="shared" si="5"/>
        <v>0</v>
      </c>
      <c r="N8" s="119" t="s">
        <v>30</v>
      </c>
      <c r="O8" s="120" t="s">
        <v>7929</v>
      </c>
      <c r="P8" s="122">
        <v>0</v>
      </c>
      <c r="Q8" s="122">
        <v>0</v>
      </c>
      <c r="R8" s="122">
        <v>0</v>
      </c>
      <c r="S8" s="122">
        <v>0</v>
      </c>
      <c r="T8" s="122">
        <v>0</v>
      </c>
      <c r="U8" s="122">
        <v>0</v>
      </c>
      <c r="V8" s="122">
        <v>0</v>
      </c>
      <c r="W8" s="122">
        <v>0</v>
      </c>
      <c r="X8" s="122">
        <v>0</v>
      </c>
      <c r="Y8" s="122">
        <v>0</v>
      </c>
      <c r="Z8" s="122">
        <v>990000026</v>
      </c>
      <c r="AA8" s="122">
        <v>1100000026</v>
      </c>
      <c r="AB8" s="122">
        <v>1200000026</v>
      </c>
      <c r="AC8" s="122">
        <v>1400000026</v>
      </c>
      <c r="AD8" s="121"/>
      <c r="AI8" s="120" t="s">
        <v>3210</v>
      </c>
      <c r="AJ8" s="120" t="s">
        <v>2762</v>
      </c>
      <c r="AK8" s="120" t="s">
        <v>3373</v>
      </c>
      <c r="AL8" s="120" t="s">
        <v>142</v>
      </c>
      <c r="AM8" s="120" t="s">
        <v>320</v>
      </c>
      <c r="AP8" s="120" t="s">
        <v>2377</v>
      </c>
      <c r="AQ8" s="120" t="s">
        <v>3012</v>
      </c>
      <c r="AR8" s="120" t="s">
        <v>3358</v>
      </c>
      <c r="AS8" s="120" t="s">
        <v>1577</v>
      </c>
      <c r="AT8" s="120" t="s">
        <v>3353</v>
      </c>
      <c r="AU8" s="120" t="s">
        <v>1869</v>
      </c>
      <c r="AV8" s="120" t="s">
        <v>768</v>
      </c>
      <c r="AW8" s="120" t="s">
        <v>2420</v>
      </c>
      <c r="AX8" s="120" t="s">
        <v>997</v>
      </c>
      <c r="AY8" s="120" t="s">
        <v>2323</v>
      </c>
      <c r="AZ8" s="120" t="s">
        <v>2693</v>
      </c>
      <c r="BA8" s="120" t="s">
        <v>2042</v>
      </c>
      <c r="BB8" s="120" t="s">
        <v>2182</v>
      </c>
      <c r="BC8" s="120" t="s">
        <v>3369</v>
      </c>
      <c r="BF8" s="73" t="s">
        <v>3446</v>
      </c>
      <c r="BG8" s="73" t="s">
        <v>3499</v>
      </c>
      <c r="BH8" s="73" t="s">
        <v>4101</v>
      </c>
      <c r="BI8" s="73" t="s">
        <v>4337</v>
      </c>
      <c r="BJ8" s="73" t="s">
        <v>2409</v>
      </c>
      <c r="BK8" s="73" t="s">
        <v>5104</v>
      </c>
      <c r="BO8" s="72" t="s">
        <v>33</v>
      </c>
      <c r="BP8" s="73" t="s">
        <v>3446</v>
      </c>
      <c r="BQ8" s="75">
        <v>75000026</v>
      </c>
      <c r="BR8" s="75">
        <v>80000026</v>
      </c>
      <c r="BS8" s="75">
        <v>85000026</v>
      </c>
      <c r="BT8" s="75">
        <v>90000026</v>
      </c>
      <c r="BU8" s="75">
        <v>100000026</v>
      </c>
      <c r="BV8" s="75">
        <v>105000026</v>
      </c>
      <c r="BW8" s="75">
        <v>120000026</v>
      </c>
      <c r="BX8" s="75">
        <v>130000026</v>
      </c>
      <c r="BY8" s="75">
        <v>0</v>
      </c>
      <c r="BZ8" s="75">
        <v>0</v>
      </c>
      <c r="CA8" s="75">
        <v>0</v>
      </c>
    </row>
    <row r="9" spans="1:79" ht="12" customHeight="1">
      <c r="A9" s="46">
        <v>5</v>
      </c>
      <c r="B9" s="46" t="str">
        <f t="shared" si="2"/>
        <v>DAIHATSU</v>
      </c>
      <c r="C9" s="46">
        <f t="shared" si="3"/>
        <v>2016</v>
      </c>
      <c r="F9" s="79" t="s">
        <v>33</v>
      </c>
      <c r="G9" s="79" t="s">
        <v>48</v>
      </c>
      <c r="H9" s="78">
        <v>2016</v>
      </c>
      <c r="I9" s="78">
        <v>2019</v>
      </c>
      <c r="J9" s="46">
        <v>5</v>
      </c>
      <c r="K9" s="46" t="str">
        <f t="shared" si="4"/>
        <v>HONDA-ACCORD-ALL NEW FULL SIZED VTIL 2.4 AT</v>
      </c>
      <c r="L9" s="82">
        <f t="shared" si="5"/>
        <v>0</v>
      </c>
      <c r="N9" s="119" t="s">
        <v>30</v>
      </c>
      <c r="O9" s="120" t="s">
        <v>7930</v>
      </c>
      <c r="P9" s="122">
        <v>0</v>
      </c>
      <c r="Q9" s="122">
        <v>0</v>
      </c>
      <c r="R9" s="122">
        <v>0</v>
      </c>
      <c r="S9" s="122">
        <v>0</v>
      </c>
      <c r="T9" s="122">
        <v>0</v>
      </c>
      <c r="U9" s="122">
        <v>0</v>
      </c>
      <c r="V9" s="122">
        <v>0</v>
      </c>
      <c r="W9" s="122">
        <v>0</v>
      </c>
      <c r="X9" s="122">
        <v>0</v>
      </c>
      <c r="Y9" s="122">
        <v>0</v>
      </c>
      <c r="Z9" s="122">
        <v>990000026</v>
      </c>
      <c r="AA9" s="122">
        <v>1100000026</v>
      </c>
      <c r="AB9" s="122">
        <v>1200000026</v>
      </c>
      <c r="AC9" s="122">
        <v>1400000026</v>
      </c>
      <c r="AD9" s="121"/>
      <c r="AI9" s="120" t="s">
        <v>2740</v>
      </c>
      <c r="AJ9" s="120" t="s">
        <v>2843</v>
      </c>
      <c r="AK9" s="120" t="s">
        <v>3400</v>
      </c>
      <c r="AL9" s="120" t="s">
        <v>1051</v>
      </c>
      <c r="AM9" s="120" t="s">
        <v>1694</v>
      </c>
      <c r="AP9" s="120" t="s">
        <v>2382</v>
      </c>
      <c r="AQ9" s="120" t="s">
        <v>2033</v>
      </c>
      <c r="AR9" s="120" t="s">
        <v>3292</v>
      </c>
      <c r="AS9" s="120" t="s">
        <v>127</v>
      </c>
      <c r="AT9" s="120" t="s">
        <v>1831</v>
      </c>
      <c r="AU9" s="120" t="s">
        <v>1428</v>
      </c>
      <c r="AV9" s="120" t="s">
        <v>1997</v>
      </c>
      <c r="AW9" s="120" t="s">
        <v>2058</v>
      </c>
      <c r="AX9" s="120" t="s">
        <v>607</v>
      </c>
      <c r="AY9" s="120" t="s">
        <v>2324</v>
      </c>
      <c r="AZ9" s="120" t="s">
        <v>1001</v>
      </c>
      <c r="BA9" s="120" t="s">
        <v>1967</v>
      </c>
      <c r="BB9" s="120" t="s">
        <v>2696</v>
      </c>
      <c r="BC9" s="120" t="s">
        <v>2235</v>
      </c>
      <c r="BF9" s="73" t="s">
        <v>3447</v>
      </c>
      <c r="BG9" s="73" t="s">
        <v>3500</v>
      </c>
      <c r="BH9" s="73" t="s">
        <v>4102</v>
      </c>
      <c r="BI9" s="73" t="s">
        <v>4338</v>
      </c>
      <c r="BJ9" s="73" t="s">
        <v>2457</v>
      </c>
      <c r="BK9" s="73" t="s">
        <v>5105</v>
      </c>
      <c r="BO9" s="72" t="s">
        <v>33</v>
      </c>
      <c r="BP9" s="73" t="s">
        <v>3447</v>
      </c>
      <c r="BQ9" s="75">
        <v>0</v>
      </c>
      <c r="BR9" s="75">
        <v>0</v>
      </c>
      <c r="BS9" s="75">
        <v>0</v>
      </c>
      <c r="BT9" s="75">
        <v>0</v>
      </c>
      <c r="BU9" s="75">
        <v>0</v>
      </c>
      <c r="BV9" s="75">
        <v>0</v>
      </c>
      <c r="BW9" s="75">
        <v>90000026</v>
      </c>
      <c r="BX9" s="75">
        <v>105000026</v>
      </c>
      <c r="BY9" s="75">
        <v>120000026</v>
      </c>
      <c r="BZ9" s="75">
        <v>140000026</v>
      </c>
      <c r="CA9" s="75">
        <v>0</v>
      </c>
    </row>
    <row r="10" spans="1:79" ht="12" customHeight="1">
      <c r="A10" s="46">
        <v>6</v>
      </c>
      <c r="B10" s="46" t="str">
        <f t="shared" si="2"/>
        <v>DENZA</v>
      </c>
      <c r="C10" s="46">
        <f t="shared" si="3"/>
        <v>2017</v>
      </c>
      <c r="F10" s="79" t="s">
        <v>3018</v>
      </c>
      <c r="G10" s="79" t="s">
        <v>5066</v>
      </c>
      <c r="H10" s="78">
        <v>2017</v>
      </c>
      <c r="I10" s="78">
        <v>2020</v>
      </c>
      <c r="J10" s="46">
        <v>6</v>
      </c>
      <c r="K10" s="46" t="str">
        <f t="shared" si="4"/>
        <v>HONDA-ACCORD-ALL NEW FULL SIZED VTIL 2.4 MT</v>
      </c>
      <c r="L10" s="82">
        <f t="shared" si="5"/>
        <v>0</v>
      </c>
      <c r="N10" s="119" t="s">
        <v>30</v>
      </c>
      <c r="O10" s="120" t="s">
        <v>7931</v>
      </c>
      <c r="P10" s="122">
        <v>0</v>
      </c>
      <c r="Q10" s="122">
        <v>0</v>
      </c>
      <c r="R10" s="122">
        <v>0</v>
      </c>
      <c r="S10" s="122">
        <v>0</v>
      </c>
      <c r="T10" s="122">
        <v>0</v>
      </c>
      <c r="U10" s="122">
        <v>0</v>
      </c>
      <c r="V10" s="122">
        <v>0</v>
      </c>
      <c r="W10" s="122">
        <v>0</v>
      </c>
      <c r="X10" s="122">
        <v>0</v>
      </c>
      <c r="Y10" s="122">
        <v>0</v>
      </c>
      <c r="Z10" s="122">
        <v>0</v>
      </c>
      <c r="AA10" s="122">
        <v>1000000026</v>
      </c>
      <c r="AB10" s="122">
        <v>1300000026</v>
      </c>
      <c r="AC10" s="122">
        <v>1500000026</v>
      </c>
      <c r="AD10" s="121"/>
      <c r="AI10" s="120" t="s">
        <v>2749</v>
      </c>
      <c r="AJ10" s="120" t="s">
        <v>2751</v>
      </c>
      <c r="AK10" s="120" t="s">
        <v>3426</v>
      </c>
      <c r="AL10" s="120" t="s">
        <v>3344</v>
      </c>
      <c r="AM10" s="120" t="s">
        <v>1397</v>
      </c>
      <c r="AP10" s="120" t="s">
        <v>2378</v>
      </c>
      <c r="AQ10" s="120" t="s">
        <v>2658</v>
      </c>
      <c r="AR10" s="120" t="s">
        <v>3293</v>
      </c>
      <c r="AS10" s="120" t="s">
        <v>2290</v>
      </c>
      <c r="AT10" s="120" t="s">
        <v>1889</v>
      </c>
      <c r="AU10" s="120" t="s">
        <v>2637</v>
      </c>
      <c r="AV10" s="120" t="s">
        <v>1432</v>
      </c>
      <c r="AW10" s="120" t="s">
        <v>2686</v>
      </c>
      <c r="AX10" s="120" t="s">
        <v>308</v>
      </c>
      <c r="AY10" s="120" t="s">
        <v>2609</v>
      </c>
      <c r="AZ10" s="120" t="s">
        <v>1326</v>
      </c>
      <c r="BA10" s="120" t="s">
        <v>1793</v>
      </c>
      <c r="BB10" s="120" t="s">
        <v>2337</v>
      </c>
      <c r="BC10" s="120" t="s">
        <v>1947</v>
      </c>
      <c r="BF10" s="73" t="s">
        <v>3448</v>
      </c>
      <c r="BG10" s="73" t="s">
        <v>3501</v>
      </c>
      <c r="BH10" s="73" t="s">
        <v>4103</v>
      </c>
      <c r="BI10" s="73" t="s">
        <v>4339</v>
      </c>
      <c r="BJ10" s="73" t="s">
        <v>4952</v>
      </c>
      <c r="BK10" s="73" t="s">
        <v>5126</v>
      </c>
      <c r="BO10" s="72" t="s">
        <v>33</v>
      </c>
      <c r="BP10" s="73" t="s">
        <v>3448</v>
      </c>
      <c r="BQ10" s="75">
        <v>0</v>
      </c>
      <c r="BR10" s="75">
        <v>0</v>
      </c>
      <c r="BS10" s="75">
        <v>0</v>
      </c>
      <c r="BT10" s="75">
        <v>0</v>
      </c>
      <c r="BU10" s="75">
        <v>0</v>
      </c>
      <c r="BV10" s="75">
        <v>0</v>
      </c>
      <c r="BW10" s="75">
        <v>0</v>
      </c>
      <c r="BX10" s="75">
        <v>0</v>
      </c>
      <c r="BY10" s="75">
        <v>0</v>
      </c>
      <c r="BZ10" s="75">
        <v>0</v>
      </c>
      <c r="CA10" s="75">
        <v>0</v>
      </c>
    </row>
    <row r="11" spans="1:79" ht="12" customHeight="1">
      <c r="A11" s="46">
        <v>7</v>
      </c>
      <c r="B11" s="46" t="str">
        <f t="shared" si="2"/>
        <v>GWM</v>
      </c>
      <c r="C11" s="46">
        <f t="shared" si="3"/>
        <v>2018</v>
      </c>
      <c r="F11" s="79" t="s">
        <v>3025</v>
      </c>
      <c r="G11" s="78"/>
      <c r="H11" s="78">
        <v>2018</v>
      </c>
      <c r="I11" s="78">
        <v>2021</v>
      </c>
      <c r="J11" s="46">
        <v>7</v>
      </c>
      <c r="K11" s="46" t="str">
        <f t="shared" si="4"/>
        <v>HONDA-ACCORD-ALL NEW FULL SIZED VTIL 3.5 AT</v>
      </c>
      <c r="L11" s="82">
        <f t="shared" si="5"/>
        <v>0</v>
      </c>
      <c r="N11" s="119" t="s">
        <v>30</v>
      </c>
      <c r="O11" s="120" t="s">
        <v>7932</v>
      </c>
      <c r="P11" s="122">
        <v>0</v>
      </c>
      <c r="Q11" s="122">
        <v>0</v>
      </c>
      <c r="R11" s="122">
        <v>0</v>
      </c>
      <c r="S11" s="122">
        <v>0</v>
      </c>
      <c r="T11" s="122">
        <v>0</v>
      </c>
      <c r="U11" s="122">
        <v>0</v>
      </c>
      <c r="V11" s="122">
        <v>0</v>
      </c>
      <c r="W11" s="122">
        <v>0</v>
      </c>
      <c r="X11" s="122">
        <v>0</v>
      </c>
      <c r="Y11" s="122">
        <v>0</v>
      </c>
      <c r="Z11" s="122">
        <v>0</v>
      </c>
      <c r="AA11" s="122">
        <v>1000000026</v>
      </c>
      <c r="AB11" s="122">
        <v>1300000026</v>
      </c>
      <c r="AC11" s="122">
        <v>1500000026</v>
      </c>
      <c r="AD11" s="121"/>
      <c r="AI11" s="120" t="s">
        <v>3211</v>
      </c>
      <c r="AJ11" s="120" t="s">
        <v>2763</v>
      </c>
      <c r="AK11" s="120" t="s">
        <v>3401</v>
      </c>
      <c r="AL11" s="120" t="s">
        <v>805</v>
      </c>
      <c r="AM11" s="120" t="s">
        <v>1398</v>
      </c>
      <c r="AP11" s="120" t="s">
        <v>2379</v>
      </c>
      <c r="AQ11" s="120" t="s">
        <v>2214</v>
      </c>
      <c r="AR11" s="120" t="s">
        <v>3294</v>
      </c>
      <c r="AS11" s="120" t="s">
        <v>2170</v>
      </c>
      <c r="AT11" s="120" t="s">
        <v>2057</v>
      </c>
      <c r="AU11" s="120" t="s">
        <v>2606</v>
      </c>
      <c r="AV11" s="120" t="s">
        <v>1433</v>
      </c>
      <c r="AW11" s="120" t="s">
        <v>1708</v>
      </c>
      <c r="AX11" s="120" t="s">
        <v>375</v>
      </c>
      <c r="AY11" s="120" t="s">
        <v>2050</v>
      </c>
      <c r="AZ11" s="120" t="s">
        <v>192</v>
      </c>
      <c r="BA11" s="120" t="s">
        <v>1556</v>
      </c>
      <c r="BB11" s="120" t="s">
        <v>3388</v>
      </c>
      <c r="BC11" s="120" t="s">
        <v>2848</v>
      </c>
      <c r="BF11" s="73" t="s">
        <v>3449</v>
      </c>
      <c r="BG11" s="73" t="s">
        <v>3502</v>
      </c>
      <c r="BH11" s="73" t="s">
        <v>4104</v>
      </c>
      <c r="BI11" s="73" t="s">
        <v>4340</v>
      </c>
      <c r="BJ11" s="73" t="s">
        <v>4953</v>
      </c>
      <c r="BK11" s="73" t="s">
        <v>5068</v>
      </c>
      <c r="BO11" s="72" t="s">
        <v>33</v>
      </c>
      <c r="BP11" s="73" t="s">
        <v>3449</v>
      </c>
      <c r="BQ11" s="75">
        <v>75000026</v>
      </c>
      <c r="BR11" s="75">
        <v>80000026</v>
      </c>
      <c r="BS11" s="75">
        <v>85000026</v>
      </c>
      <c r="BT11" s="75">
        <v>90000026</v>
      </c>
      <c r="BU11" s="75">
        <v>95000026</v>
      </c>
      <c r="BV11" s="75">
        <v>100000026</v>
      </c>
      <c r="BW11" s="75">
        <v>105000026</v>
      </c>
      <c r="BX11" s="75">
        <v>110000026</v>
      </c>
      <c r="BY11" s="75">
        <v>115000026</v>
      </c>
      <c r="BZ11" s="75">
        <v>0</v>
      </c>
      <c r="CA11" s="75">
        <v>0</v>
      </c>
    </row>
    <row r="12" spans="1:79" ht="12" customHeight="1">
      <c r="A12" s="46">
        <v>8</v>
      </c>
      <c r="B12" s="46" t="str">
        <f t="shared" si="2"/>
        <v>HONDA</v>
      </c>
      <c r="C12" s="46">
        <f t="shared" si="3"/>
        <v>2019</v>
      </c>
      <c r="F12" s="79" t="s">
        <v>24</v>
      </c>
      <c r="G12" s="78"/>
      <c r="H12" s="78">
        <v>2019</v>
      </c>
      <c r="I12" s="78">
        <v>2022</v>
      </c>
      <c r="J12" s="46">
        <v>8</v>
      </c>
      <c r="K12" s="46" t="str">
        <f t="shared" si="4"/>
        <v>HONDA-ACCORD-ALL NEW V6 A/T</v>
      </c>
      <c r="L12" s="82">
        <f t="shared" si="5"/>
        <v>0</v>
      </c>
      <c r="N12" s="119" t="s">
        <v>30</v>
      </c>
      <c r="O12" s="120" t="s">
        <v>7933</v>
      </c>
      <c r="P12" s="122">
        <v>0</v>
      </c>
      <c r="Q12" s="122">
        <v>0</v>
      </c>
      <c r="R12" s="122">
        <v>0</v>
      </c>
      <c r="S12" s="122">
        <v>0</v>
      </c>
      <c r="T12" s="122">
        <v>0</v>
      </c>
      <c r="U12" s="122">
        <v>0</v>
      </c>
      <c r="V12" s="122">
        <v>0</v>
      </c>
      <c r="W12" s="122">
        <v>0</v>
      </c>
      <c r="X12" s="122">
        <v>0</v>
      </c>
      <c r="Y12" s="122">
        <v>0</v>
      </c>
      <c r="Z12" s="122">
        <v>0</v>
      </c>
      <c r="AA12" s="122">
        <v>1400000026</v>
      </c>
      <c r="AB12" s="122">
        <v>1500000026</v>
      </c>
      <c r="AC12" s="122">
        <v>1800000026</v>
      </c>
      <c r="AD12" s="121"/>
      <c r="AI12" s="120" t="s">
        <v>3212</v>
      </c>
      <c r="AJ12" s="120" t="s">
        <v>2764</v>
      </c>
      <c r="AK12" s="120" t="s">
        <v>3427</v>
      </c>
      <c r="AL12" s="120" t="s">
        <v>1141</v>
      </c>
      <c r="AM12" s="120" t="s">
        <v>1286</v>
      </c>
      <c r="AP12" s="120" t="s">
        <v>2380</v>
      </c>
      <c r="AQ12" s="120" t="s">
        <v>2277</v>
      </c>
      <c r="AR12" s="120" t="s">
        <v>3295</v>
      </c>
      <c r="AT12" s="120" t="s">
        <v>2171</v>
      </c>
      <c r="AU12" s="120" t="s">
        <v>1310</v>
      </c>
      <c r="AV12" s="120" t="s">
        <v>1434</v>
      </c>
      <c r="AW12" s="120" t="s">
        <v>2115</v>
      </c>
      <c r="AX12" s="120" t="s">
        <v>898</v>
      </c>
      <c r="AY12" s="120" t="s">
        <v>2004</v>
      </c>
      <c r="AZ12" s="120" t="s">
        <v>387</v>
      </c>
      <c r="BA12" s="120" t="s">
        <v>2137</v>
      </c>
      <c r="BB12" s="120" t="s">
        <v>542</v>
      </c>
      <c r="BC12" s="120" t="s">
        <v>2141</v>
      </c>
      <c r="BF12" s="73" t="s">
        <v>3450</v>
      </c>
      <c r="BG12" s="73" t="s">
        <v>3503</v>
      </c>
      <c r="BH12" s="73" t="s">
        <v>4105</v>
      </c>
      <c r="BI12" s="73" t="s">
        <v>4341</v>
      </c>
      <c r="BJ12" s="73" t="s">
        <v>733</v>
      </c>
      <c r="BK12" s="73" t="s">
        <v>5106</v>
      </c>
      <c r="BO12" s="72" t="s">
        <v>33</v>
      </c>
      <c r="BP12" s="73" t="s">
        <v>3450</v>
      </c>
      <c r="BQ12" s="75">
        <v>0</v>
      </c>
      <c r="BR12" s="75">
        <v>0</v>
      </c>
      <c r="BS12" s="75">
        <v>0</v>
      </c>
      <c r="BT12" s="75">
        <v>0</v>
      </c>
      <c r="BU12" s="75">
        <v>0</v>
      </c>
      <c r="BV12" s="75">
        <v>0</v>
      </c>
      <c r="BW12" s="75">
        <v>0</v>
      </c>
      <c r="BX12" s="75">
        <v>0</v>
      </c>
      <c r="BY12" s="75">
        <v>0</v>
      </c>
      <c r="BZ12" s="75">
        <v>0</v>
      </c>
      <c r="CA12" s="75">
        <v>0</v>
      </c>
    </row>
    <row r="13" spans="1:79" ht="12" customHeight="1">
      <c r="A13" s="46">
        <v>9</v>
      </c>
      <c r="B13" s="46" t="str">
        <f t="shared" si="2"/>
        <v>HYUNDAI</v>
      </c>
      <c r="C13" s="46">
        <f t="shared" si="3"/>
        <v>2020</v>
      </c>
      <c r="F13" s="79" t="s">
        <v>36</v>
      </c>
      <c r="G13" s="78"/>
      <c r="H13" s="78">
        <v>2020</v>
      </c>
      <c r="I13" s="78">
        <v>2023</v>
      </c>
      <c r="J13" s="46">
        <v>9</v>
      </c>
      <c r="K13" s="46" t="str">
        <f t="shared" si="4"/>
        <v>HONDA-ACCORD-ALL NEW Vti 2.4 A/T</v>
      </c>
      <c r="L13" s="82">
        <f t="shared" si="5"/>
        <v>0</v>
      </c>
      <c r="N13" s="119" t="s">
        <v>30</v>
      </c>
      <c r="O13" s="120" t="s">
        <v>7934</v>
      </c>
      <c r="P13" s="122">
        <v>0</v>
      </c>
      <c r="Q13" s="122">
        <v>0</v>
      </c>
      <c r="R13" s="122">
        <v>0</v>
      </c>
      <c r="S13" s="122">
        <v>0</v>
      </c>
      <c r="T13" s="122">
        <v>0</v>
      </c>
      <c r="U13" s="122">
        <v>0</v>
      </c>
      <c r="V13" s="122">
        <v>0</v>
      </c>
      <c r="W13" s="122">
        <v>0</v>
      </c>
      <c r="X13" s="122">
        <v>0</v>
      </c>
      <c r="Y13" s="122">
        <v>0</v>
      </c>
      <c r="Z13" s="122">
        <v>0</v>
      </c>
      <c r="AA13" s="122">
        <v>1900000026</v>
      </c>
      <c r="AB13" s="122">
        <v>2100000026</v>
      </c>
      <c r="AC13" s="122">
        <v>2300000026</v>
      </c>
      <c r="AD13" s="121"/>
      <c r="AI13" s="120" t="s">
        <v>2651</v>
      </c>
      <c r="AJ13" s="120" t="s">
        <v>2765</v>
      </c>
      <c r="AK13" s="120" t="s">
        <v>3428</v>
      </c>
      <c r="AL13" s="120" t="s">
        <v>936</v>
      </c>
      <c r="AM13" s="120" t="s">
        <v>596</v>
      </c>
      <c r="AP13" s="120" t="s">
        <v>954</v>
      </c>
      <c r="AQ13" s="120" t="s">
        <v>2215</v>
      </c>
      <c r="AR13" s="120" t="s">
        <v>3296</v>
      </c>
      <c r="AT13" s="120" t="s">
        <v>1309</v>
      </c>
      <c r="AU13" s="120" t="s">
        <v>2507</v>
      </c>
      <c r="AV13" s="120" t="s">
        <v>335</v>
      </c>
      <c r="AW13" s="120" t="s">
        <v>989</v>
      </c>
      <c r="AX13" s="120" t="s">
        <v>334</v>
      </c>
      <c r="AY13" s="120" t="s">
        <v>2029</v>
      </c>
      <c r="AZ13" s="120" t="s">
        <v>1194</v>
      </c>
      <c r="BA13" s="120" t="s">
        <v>1557</v>
      </c>
      <c r="BB13" s="120" t="s">
        <v>2183</v>
      </c>
      <c r="BC13" s="120" t="s">
        <v>1917</v>
      </c>
      <c r="BF13" s="73" t="s">
        <v>3451</v>
      </c>
      <c r="BG13" s="73" t="s">
        <v>3504</v>
      </c>
      <c r="BH13" s="73" t="s">
        <v>4106</v>
      </c>
      <c r="BI13" s="73" t="s">
        <v>4342</v>
      </c>
      <c r="BJ13" s="73" t="s">
        <v>2458</v>
      </c>
      <c r="BK13" s="73" t="s">
        <v>5054</v>
      </c>
      <c r="BO13" s="72" t="s">
        <v>33</v>
      </c>
      <c r="BP13" s="73" t="s">
        <v>3451</v>
      </c>
      <c r="BQ13" s="75">
        <v>80000026</v>
      </c>
      <c r="BR13" s="75">
        <v>85000026</v>
      </c>
      <c r="BS13" s="75">
        <v>90000026</v>
      </c>
      <c r="BT13" s="75">
        <v>95000026</v>
      </c>
      <c r="BU13" s="75">
        <v>100000026</v>
      </c>
      <c r="BV13" s="75">
        <v>105000026</v>
      </c>
      <c r="BW13" s="75">
        <v>110000026</v>
      </c>
      <c r="BX13" s="75">
        <v>115000026</v>
      </c>
      <c r="BY13" s="75">
        <v>120000026</v>
      </c>
      <c r="BZ13" s="75">
        <v>125000026</v>
      </c>
      <c r="CA13" s="75">
        <v>135000026</v>
      </c>
    </row>
    <row r="14" spans="1:79" ht="12" customHeight="1">
      <c r="A14" s="46">
        <v>10</v>
      </c>
      <c r="B14" s="46" t="str">
        <f t="shared" si="2"/>
        <v>ISUZU</v>
      </c>
      <c r="C14" s="46">
        <f t="shared" si="3"/>
        <v>2021</v>
      </c>
      <c r="F14" s="79" t="s">
        <v>37</v>
      </c>
      <c r="G14" s="78"/>
      <c r="H14" s="78">
        <v>2021</v>
      </c>
      <c r="I14" s="78">
        <v>2024</v>
      </c>
      <c r="J14" s="46">
        <v>10</v>
      </c>
      <c r="K14" s="46" t="str">
        <f t="shared" si="4"/>
        <v>HONDA-ACCORD-ALL NEW Vti 2.4 M/T</v>
      </c>
      <c r="L14" s="82">
        <f t="shared" si="5"/>
        <v>0</v>
      </c>
      <c r="N14" s="119" t="s">
        <v>30</v>
      </c>
      <c r="O14" s="120" t="s">
        <v>7934</v>
      </c>
      <c r="P14" s="122">
        <v>0</v>
      </c>
      <c r="Q14" s="122">
        <v>0</v>
      </c>
      <c r="R14" s="122">
        <v>0</v>
      </c>
      <c r="S14" s="122">
        <v>0</v>
      </c>
      <c r="T14" s="122">
        <v>0</v>
      </c>
      <c r="U14" s="122">
        <v>0</v>
      </c>
      <c r="V14" s="122">
        <v>0</v>
      </c>
      <c r="W14" s="122">
        <v>0</v>
      </c>
      <c r="X14" s="122">
        <v>0</v>
      </c>
      <c r="Y14" s="122">
        <v>0</v>
      </c>
      <c r="Z14" s="122">
        <v>0</v>
      </c>
      <c r="AA14" s="122">
        <v>1900000026</v>
      </c>
      <c r="AB14" s="122">
        <v>2100000026</v>
      </c>
      <c r="AC14" s="122">
        <v>2300000026</v>
      </c>
      <c r="AD14" s="121"/>
      <c r="AI14" s="120" t="s">
        <v>2651</v>
      </c>
      <c r="AJ14" s="120" t="s">
        <v>3397</v>
      </c>
      <c r="AK14" s="120" t="s">
        <v>3402</v>
      </c>
      <c r="AL14" s="120" t="s">
        <v>3335</v>
      </c>
      <c r="AM14" s="120" t="s">
        <v>1399</v>
      </c>
      <c r="AP14" s="120" t="s">
        <v>756</v>
      </c>
      <c r="AQ14" s="120" t="s">
        <v>2278</v>
      </c>
      <c r="AR14" s="120" t="s">
        <v>3297</v>
      </c>
      <c r="AU14" s="120" t="s">
        <v>1771</v>
      </c>
      <c r="AV14" s="120" t="s">
        <v>1068</v>
      </c>
      <c r="AW14" s="120" t="s">
        <v>2300</v>
      </c>
      <c r="AX14" s="120" t="s">
        <v>217</v>
      </c>
      <c r="AY14" s="120" t="s">
        <v>2823</v>
      </c>
      <c r="AZ14" s="120" t="s">
        <v>1195</v>
      </c>
      <c r="BA14" s="120" t="s">
        <v>2498</v>
      </c>
      <c r="BB14" s="120" t="s">
        <v>361</v>
      </c>
      <c r="BC14" s="120" t="s">
        <v>1664</v>
      </c>
      <c r="BF14" s="73" t="s">
        <v>3452</v>
      </c>
      <c r="BG14" s="73" t="s">
        <v>3505</v>
      </c>
      <c r="BH14" s="73" t="s">
        <v>4107</v>
      </c>
      <c r="BI14" s="73" t="s">
        <v>4343</v>
      </c>
      <c r="BJ14" s="73" t="s">
        <v>2459</v>
      </c>
      <c r="BK14" s="73" t="s">
        <v>5107</v>
      </c>
      <c r="BO14" s="72" t="s">
        <v>33</v>
      </c>
      <c r="BP14" s="73" t="s">
        <v>3452</v>
      </c>
      <c r="BQ14" s="75">
        <v>0</v>
      </c>
      <c r="BR14" s="75">
        <v>0</v>
      </c>
      <c r="BS14" s="75">
        <v>0</v>
      </c>
      <c r="BT14" s="75">
        <v>0</v>
      </c>
      <c r="BU14" s="75">
        <v>0</v>
      </c>
      <c r="BV14" s="75">
        <v>0</v>
      </c>
      <c r="BW14" s="75">
        <v>0</v>
      </c>
      <c r="BX14" s="75">
        <v>0</v>
      </c>
      <c r="BY14" s="75">
        <v>0</v>
      </c>
      <c r="BZ14" s="75">
        <v>0</v>
      </c>
      <c r="CA14" s="75">
        <v>0</v>
      </c>
    </row>
    <row r="15" spans="1:79" ht="12" customHeight="1">
      <c r="A15" s="46">
        <v>11</v>
      </c>
      <c r="B15" s="46" t="str">
        <f t="shared" si="2"/>
        <v>JEEP</v>
      </c>
      <c r="C15" s="46">
        <f t="shared" si="3"/>
        <v>2022</v>
      </c>
      <c r="F15" s="79" t="s">
        <v>120</v>
      </c>
      <c r="G15" s="78"/>
      <c r="H15" s="78">
        <v>2022</v>
      </c>
      <c r="I15" s="78">
        <v>2025</v>
      </c>
      <c r="J15" s="46">
        <v>11</v>
      </c>
      <c r="K15" s="46" t="str">
        <f t="shared" si="4"/>
        <v>HONDA-ACCORD-ALL NEW Vti L 2.4 A/T</v>
      </c>
      <c r="L15" s="82">
        <f t="shared" si="5"/>
        <v>0</v>
      </c>
      <c r="N15" s="119" t="s">
        <v>30</v>
      </c>
      <c r="O15" s="120" t="s">
        <v>7935</v>
      </c>
      <c r="P15" s="122">
        <v>0</v>
      </c>
      <c r="Q15" s="122">
        <v>0</v>
      </c>
      <c r="R15" s="122">
        <v>0</v>
      </c>
      <c r="S15" s="122">
        <v>0</v>
      </c>
      <c r="T15" s="122">
        <v>0</v>
      </c>
      <c r="U15" s="122">
        <v>0</v>
      </c>
      <c r="V15" s="122">
        <v>0</v>
      </c>
      <c r="W15" s="122">
        <v>0</v>
      </c>
      <c r="X15" s="122">
        <v>0</v>
      </c>
      <c r="Y15" s="122">
        <v>0</v>
      </c>
      <c r="Z15" s="122">
        <v>0</v>
      </c>
      <c r="AA15" s="122">
        <v>1900000026</v>
      </c>
      <c r="AB15" s="122">
        <v>2100000026</v>
      </c>
      <c r="AC15" s="122">
        <v>2300000026</v>
      </c>
      <c r="AD15" s="121"/>
      <c r="AI15" s="120" t="s">
        <v>3213</v>
      </c>
      <c r="AJ15" s="120" t="s">
        <v>3398</v>
      </c>
      <c r="AK15" s="120" t="s">
        <v>3403</v>
      </c>
      <c r="AL15" s="120" t="s">
        <v>3346</v>
      </c>
      <c r="AM15" s="120" t="s">
        <v>2555</v>
      </c>
      <c r="AP15" s="120" t="s">
        <v>170</v>
      </c>
      <c r="AQ15" s="120" t="s">
        <v>2068</v>
      </c>
      <c r="AR15" s="120" t="s">
        <v>3298</v>
      </c>
      <c r="AU15" s="120" t="s">
        <v>2018</v>
      </c>
      <c r="AV15" s="120" t="s">
        <v>1069</v>
      </c>
      <c r="AW15" s="120" t="s">
        <v>990</v>
      </c>
      <c r="AX15" s="120" t="s">
        <v>621</v>
      </c>
      <c r="AY15" s="120" t="s">
        <v>3417</v>
      </c>
      <c r="AZ15" s="120" t="s">
        <v>152</v>
      </c>
      <c r="BA15" s="120" t="s">
        <v>2799</v>
      </c>
      <c r="BB15" s="120" t="s">
        <v>1340</v>
      </c>
      <c r="BC15" s="120" t="s">
        <v>1844</v>
      </c>
      <c r="BF15" s="73" t="s">
        <v>3453</v>
      </c>
      <c r="BG15" s="73" t="s">
        <v>3506</v>
      </c>
      <c r="BH15" s="73" t="s">
        <v>4108</v>
      </c>
      <c r="BI15" s="73" t="s">
        <v>4344</v>
      </c>
      <c r="BJ15" s="73" t="s">
        <v>2460</v>
      </c>
      <c r="BK15" s="73" t="s">
        <v>5127</v>
      </c>
      <c r="BO15" s="72" t="s">
        <v>33</v>
      </c>
      <c r="BP15" s="73" t="s">
        <v>3453</v>
      </c>
      <c r="BQ15" s="75">
        <v>85000026</v>
      </c>
      <c r="BR15" s="75">
        <v>90000026</v>
      </c>
      <c r="BS15" s="75">
        <v>100000026</v>
      </c>
      <c r="BT15" s="75">
        <v>105000026</v>
      </c>
      <c r="BU15" s="75">
        <v>110000026</v>
      </c>
      <c r="BV15" s="75">
        <v>120000026</v>
      </c>
      <c r="BW15" s="75">
        <v>115000026</v>
      </c>
      <c r="BX15" s="75">
        <v>125000026</v>
      </c>
      <c r="BY15" s="75">
        <v>130000026</v>
      </c>
      <c r="BZ15" s="75">
        <v>0</v>
      </c>
      <c r="CA15" s="75">
        <v>0</v>
      </c>
    </row>
    <row r="16" spans="1:79" ht="12" customHeight="1">
      <c r="A16" s="46">
        <v>12</v>
      </c>
      <c r="B16" s="46" t="str">
        <f t="shared" si="2"/>
        <v>KIA</v>
      </c>
      <c r="C16" s="46">
        <f t="shared" si="3"/>
        <v>2023</v>
      </c>
      <c r="F16" s="79" t="s">
        <v>38</v>
      </c>
      <c r="G16" s="78"/>
      <c r="H16" s="78">
        <v>2023</v>
      </c>
      <c r="I16" s="78">
        <v>2026</v>
      </c>
      <c r="J16" s="46">
        <v>12</v>
      </c>
      <c r="K16" s="46" t="str">
        <f t="shared" si="4"/>
        <v>HONDA-ACCORD-ALL NEW VTI SE 2.4 AT</v>
      </c>
      <c r="L16" s="82">
        <f t="shared" si="5"/>
        <v>0</v>
      </c>
      <c r="N16" s="119" t="s">
        <v>30</v>
      </c>
      <c r="O16" s="120" t="s">
        <v>7936</v>
      </c>
      <c r="P16" s="122">
        <v>0</v>
      </c>
      <c r="Q16" s="122">
        <v>0</v>
      </c>
      <c r="R16" s="122">
        <v>0</v>
      </c>
      <c r="S16" s="122">
        <v>0</v>
      </c>
      <c r="T16" s="122">
        <v>0</v>
      </c>
      <c r="U16" s="122">
        <v>0</v>
      </c>
      <c r="V16" s="122">
        <v>0</v>
      </c>
      <c r="W16" s="122">
        <v>0</v>
      </c>
      <c r="X16" s="122">
        <v>0</v>
      </c>
      <c r="Y16" s="122">
        <v>0</v>
      </c>
      <c r="Z16" s="122">
        <v>1000000026</v>
      </c>
      <c r="AA16" s="122">
        <v>1200000026</v>
      </c>
      <c r="AB16" s="122">
        <v>1400000026</v>
      </c>
      <c r="AC16" s="122">
        <v>1900000026</v>
      </c>
      <c r="AD16" s="121"/>
      <c r="AI16" s="120" t="s">
        <v>3214</v>
      </c>
      <c r="AJ16" s="120" t="s">
        <v>2752</v>
      </c>
      <c r="AK16" s="120" t="s">
        <v>3404</v>
      </c>
      <c r="AL16" s="120" t="s">
        <v>693</v>
      </c>
      <c r="AM16" s="120" t="s">
        <v>1400</v>
      </c>
      <c r="AP16" s="120" t="s">
        <v>2383</v>
      </c>
      <c r="AQ16" s="120" t="s">
        <v>2216</v>
      </c>
      <c r="AR16" s="120" t="s">
        <v>3299</v>
      </c>
      <c r="AU16" s="120" t="s">
        <v>1730</v>
      </c>
      <c r="AV16" s="120" t="s">
        <v>2097</v>
      </c>
      <c r="AW16" s="120" t="s">
        <v>2564</v>
      </c>
      <c r="AX16" s="120" t="s">
        <v>189</v>
      </c>
      <c r="AY16" s="120" t="s">
        <v>2135</v>
      </c>
      <c r="AZ16" s="120" t="s">
        <v>1327</v>
      </c>
      <c r="BA16" s="120" t="s">
        <v>1829</v>
      </c>
      <c r="BB16" s="120" t="s">
        <v>2338</v>
      </c>
      <c r="BC16" s="120" t="s">
        <v>1841</v>
      </c>
      <c r="BF16" s="73" t="s">
        <v>3454</v>
      </c>
      <c r="BG16" s="73" t="s">
        <v>3507</v>
      </c>
      <c r="BH16" s="73" t="s">
        <v>4109</v>
      </c>
      <c r="BI16" s="73" t="s">
        <v>4345</v>
      </c>
      <c r="BJ16" s="73" t="s">
        <v>2461</v>
      </c>
      <c r="BK16" s="73" t="s">
        <v>5215</v>
      </c>
      <c r="BO16" s="72" t="s">
        <v>33</v>
      </c>
      <c r="BP16" s="73" t="s">
        <v>3454</v>
      </c>
      <c r="BQ16" s="75">
        <v>0</v>
      </c>
      <c r="BR16" s="75">
        <v>0</v>
      </c>
      <c r="BS16" s="75">
        <v>0</v>
      </c>
      <c r="BT16" s="75">
        <v>0</v>
      </c>
      <c r="BU16" s="75">
        <v>0</v>
      </c>
      <c r="BV16" s="75">
        <v>0</v>
      </c>
      <c r="BW16" s="75">
        <v>0</v>
      </c>
      <c r="BX16" s="75">
        <v>0</v>
      </c>
      <c r="BY16" s="75">
        <v>0</v>
      </c>
      <c r="BZ16" s="75">
        <v>0</v>
      </c>
      <c r="CA16" s="75">
        <v>0</v>
      </c>
    </row>
    <row r="17" spans="1:79" ht="12" customHeight="1">
      <c r="A17" s="46">
        <v>13</v>
      </c>
      <c r="B17" s="46" t="str">
        <f t="shared" si="2"/>
        <v>LEXUS</v>
      </c>
      <c r="C17" s="46">
        <f t="shared" si="3"/>
        <v>2024</v>
      </c>
      <c r="F17" s="79" t="s">
        <v>180</v>
      </c>
      <c r="G17" s="78"/>
      <c r="H17" s="78">
        <v>2024</v>
      </c>
      <c r="I17" s="78"/>
      <c r="J17" s="46">
        <v>13</v>
      </c>
      <c r="K17" s="46" t="str">
        <f t="shared" si="4"/>
        <v>HONDA-ACCORD-ALL NEW VTIL 2.4 MT</v>
      </c>
      <c r="L17" s="82">
        <f t="shared" si="5"/>
        <v>0</v>
      </c>
      <c r="N17" s="119" t="s">
        <v>30</v>
      </c>
      <c r="O17" s="120" t="s">
        <v>7937</v>
      </c>
      <c r="P17" s="122">
        <v>0</v>
      </c>
      <c r="Q17" s="122">
        <v>0</v>
      </c>
      <c r="R17" s="122">
        <v>0</v>
      </c>
      <c r="S17" s="122">
        <v>0</v>
      </c>
      <c r="T17" s="122">
        <v>0</v>
      </c>
      <c r="U17" s="122">
        <v>0</v>
      </c>
      <c r="V17" s="122">
        <v>0</v>
      </c>
      <c r="W17" s="122">
        <v>0</v>
      </c>
      <c r="X17" s="122">
        <v>0</v>
      </c>
      <c r="Y17" s="122">
        <v>0</v>
      </c>
      <c r="Z17" s="122">
        <v>1000000026</v>
      </c>
      <c r="AA17" s="122">
        <v>1200000026</v>
      </c>
      <c r="AB17" s="122">
        <v>1400000026</v>
      </c>
      <c r="AC17" s="122">
        <v>1900000026</v>
      </c>
      <c r="AD17" s="121"/>
      <c r="AI17" s="120" t="s">
        <v>2721</v>
      </c>
      <c r="AJ17" s="120" t="s">
        <v>2766</v>
      </c>
      <c r="AK17" s="120" t="s">
        <v>3405</v>
      </c>
      <c r="AL17" s="120" t="s">
        <v>1993</v>
      </c>
      <c r="AM17" s="120" t="s">
        <v>1401</v>
      </c>
      <c r="AP17" s="120" t="s">
        <v>2263</v>
      </c>
      <c r="AQ17" s="120" t="s">
        <v>2701</v>
      </c>
      <c r="AR17" s="120" t="s">
        <v>3300</v>
      </c>
      <c r="AU17" s="120" t="s">
        <v>3412</v>
      </c>
      <c r="AV17" s="120" t="s">
        <v>1072</v>
      </c>
      <c r="AW17" s="120" t="s">
        <v>886</v>
      </c>
      <c r="AX17" s="120" t="s">
        <v>2496</v>
      </c>
      <c r="AY17" s="120" t="s">
        <v>2012</v>
      </c>
      <c r="AZ17" s="120" t="s">
        <v>1196</v>
      </c>
      <c r="BA17" s="120" t="s">
        <v>1871</v>
      </c>
      <c r="BB17" s="120" t="s">
        <v>2622</v>
      </c>
      <c r="BC17" s="120" t="s">
        <v>1755</v>
      </c>
      <c r="BF17" s="73" t="s">
        <v>3455</v>
      </c>
      <c r="BG17" s="73" t="s">
        <v>3508</v>
      </c>
      <c r="BH17" s="73" t="s">
        <v>4110</v>
      </c>
      <c r="BI17" s="73" t="s">
        <v>4346</v>
      </c>
      <c r="BJ17" s="73" t="s">
        <v>734</v>
      </c>
      <c r="BK17" s="73" t="s">
        <v>5216</v>
      </c>
      <c r="BO17" s="72" t="s">
        <v>33</v>
      </c>
      <c r="BP17" s="73" t="s">
        <v>3455</v>
      </c>
      <c r="BQ17" s="75">
        <v>0</v>
      </c>
      <c r="BR17" s="75">
        <v>0</v>
      </c>
      <c r="BS17" s="75">
        <v>0</v>
      </c>
      <c r="BT17" s="75">
        <v>0</v>
      </c>
      <c r="BU17" s="75">
        <v>0</v>
      </c>
      <c r="BV17" s="75">
        <v>0</v>
      </c>
      <c r="BW17" s="75">
        <v>0</v>
      </c>
      <c r="BX17" s="75">
        <v>110000026</v>
      </c>
      <c r="BY17" s="75">
        <v>0</v>
      </c>
      <c r="BZ17" s="75">
        <v>0</v>
      </c>
      <c r="CA17" s="75">
        <v>0</v>
      </c>
    </row>
    <row r="18" spans="1:79" ht="12" customHeight="1">
      <c r="A18" s="46">
        <v>14</v>
      </c>
      <c r="B18" s="46" t="str">
        <f t="shared" si="2"/>
        <v>MAZDA</v>
      </c>
      <c r="C18" s="46">
        <f t="shared" si="3"/>
        <v>2025</v>
      </c>
      <c r="F18" s="79" t="s">
        <v>40</v>
      </c>
      <c r="G18" s="78"/>
      <c r="H18" s="78">
        <v>2025</v>
      </c>
      <c r="I18" s="78"/>
      <c r="J18" s="46">
        <v>14</v>
      </c>
      <c r="K18" s="46" t="str">
        <f t="shared" si="4"/>
        <v>HONDA-ACCORD-RS HYBRID</v>
      </c>
      <c r="L18" s="82">
        <f t="shared" si="5"/>
        <v>0</v>
      </c>
      <c r="N18" s="119" t="s">
        <v>30</v>
      </c>
      <c r="O18" s="120" t="s">
        <v>7938</v>
      </c>
      <c r="P18" s="122">
        <v>0</v>
      </c>
      <c r="Q18" s="122">
        <v>0</v>
      </c>
      <c r="R18" s="122">
        <v>0</v>
      </c>
      <c r="S18" s="122">
        <v>0</v>
      </c>
      <c r="T18" s="122">
        <v>0</v>
      </c>
      <c r="U18" s="122">
        <v>0</v>
      </c>
      <c r="V18" s="122">
        <v>0</v>
      </c>
      <c r="W18" s="122">
        <v>0</v>
      </c>
      <c r="X18" s="122">
        <v>0</v>
      </c>
      <c r="Y18" s="122">
        <v>0</v>
      </c>
      <c r="Z18" s="122">
        <v>1000000026</v>
      </c>
      <c r="AA18" s="122">
        <v>1200000026</v>
      </c>
      <c r="AB18" s="122">
        <v>1400000026</v>
      </c>
      <c r="AC18" s="122">
        <v>1900000026</v>
      </c>
      <c r="AD18" s="121"/>
      <c r="AI18" s="120" t="s">
        <v>2243</v>
      </c>
      <c r="AJ18" s="120" t="s">
        <v>3425</v>
      </c>
      <c r="AK18" s="120" t="s">
        <v>3429</v>
      </c>
      <c r="AL18" s="120" t="s">
        <v>1523</v>
      </c>
      <c r="AM18" s="120" t="s">
        <v>1144</v>
      </c>
      <c r="AP18" s="120" t="s">
        <v>2715</v>
      </c>
      <c r="AQ18" s="120" t="s">
        <v>2725</v>
      </c>
      <c r="AR18" s="120" t="s">
        <v>3301</v>
      </c>
      <c r="AU18" s="120" t="s">
        <v>2069</v>
      </c>
      <c r="AV18" s="120" t="s">
        <v>1705</v>
      </c>
      <c r="AW18" s="120" t="s">
        <v>1183</v>
      </c>
      <c r="AX18" s="120" t="s">
        <v>1914</v>
      </c>
      <c r="AY18" s="120" t="s">
        <v>2178</v>
      </c>
      <c r="AZ18" s="120" t="s">
        <v>1002</v>
      </c>
      <c r="BA18" s="120" t="s">
        <v>109</v>
      </c>
      <c r="BB18" s="120" t="s">
        <v>2623</v>
      </c>
      <c r="BC18" s="120" t="s">
        <v>2198</v>
      </c>
      <c r="BF18" s="73" t="s">
        <v>3456</v>
      </c>
      <c r="BG18" s="73" t="s">
        <v>3509</v>
      </c>
      <c r="BH18" s="73" t="s">
        <v>4111</v>
      </c>
      <c r="BI18" s="73" t="s">
        <v>4347</v>
      </c>
      <c r="BJ18" s="73" t="s">
        <v>788</v>
      </c>
      <c r="BK18" s="73" t="s">
        <v>5189</v>
      </c>
      <c r="BO18" s="72" t="s">
        <v>33</v>
      </c>
      <c r="BP18" s="73" t="s">
        <v>3456</v>
      </c>
      <c r="BQ18" s="75">
        <v>75000026</v>
      </c>
      <c r="BR18" s="75">
        <v>80000026</v>
      </c>
      <c r="BS18" s="75">
        <v>90000026</v>
      </c>
      <c r="BT18" s="75">
        <v>95000026</v>
      </c>
      <c r="BU18" s="75">
        <v>100000026</v>
      </c>
      <c r="BV18" s="75">
        <v>105000026</v>
      </c>
      <c r="BW18" s="75">
        <v>110000026</v>
      </c>
      <c r="BX18" s="75">
        <v>115000026</v>
      </c>
      <c r="BY18" s="75">
        <v>120000026</v>
      </c>
      <c r="BZ18" s="75">
        <v>130000026</v>
      </c>
      <c r="CA18" s="75">
        <v>0</v>
      </c>
    </row>
    <row r="19" spans="1:79" ht="12" customHeight="1">
      <c r="A19" s="46">
        <v>15</v>
      </c>
      <c r="B19" s="46" t="str">
        <f t="shared" si="2"/>
        <v>MERCEDES BENZ</v>
      </c>
      <c r="C19" s="46">
        <f t="shared" si="3"/>
        <v>2026</v>
      </c>
      <c r="F19" s="79" t="s">
        <v>25</v>
      </c>
      <c r="G19" s="78"/>
      <c r="H19" s="78">
        <v>2026</v>
      </c>
      <c r="I19" s="78"/>
      <c r="J19" s="46">
        <v>15</v>
      </c>
      <c r="K19" s="46" t="str">
        <f t="shared" si="4"/>
        <v>HONDA-ACCORD-VTI 2.4 A/T</v>
      </c>
      <c r="L19" s="82">
        <f t="shared" si="5"/>
        <v>0</v>
      </c>
      <c r="N19" s="119" t="s">
        <v>30</v>
      </c>
      <c r="O19" s="120" t="s">
        <v>7939</v>
      </c>
      <c r="P19" s="122">
        <v>0</v>
      </c>
      <c r="Q19" s="122">
        <v>0</v>
      </c>
      <c r="R19" s="122">
        <v>0</v>
      </c>
      <c r="S19" s="122">
        <v>0</v>
      </c>
      <c r="T19" s="122">
        <v>0</v>
      </c>
      <c r="U19" s="122">
        <v>0</v>
      </c>
      <c r="V19" s="122">
        <v>0</v>
      </c>
      <c r="W19" s="122">
        <v>0</v>
      </c>
      <c r="X19" s="122">
        <v>0</v>
      </c>
      <c r="Y19" s="122">
        <v>0</v>
      </c>
      <c r="Z19" s="122">
        <v>0</v>
      </c>
      <c r="AA19" s="122">
        <v>0</v>
      </c>
      <c r="AB19" s="122">
        <v>1600000026</v>
      </c>
      <c r="AC19" s="122">
        <v>0</v>
      </c>
      <c r="AD19" s="121"/>
      <c r="AI19" s="120" t="s">
        <v>3215</v>
      </c>
      <c r="AJ19" s="120" t="s">
        <v>3017</v>
      </c>
      <c r="AK19" s="120" t="s">
        <v>3239</v>
      </c>
      <c r="AL19" s="120" t="s">
        <v>1392</v>
      </c>
      <c r="AM19" s="120" t="s">
        <v>1145</v>
      </c>
      <c r="AP19" s="120" t="s">
        <v>757</v>
      </c>
      <c r="AQ19" s="120" t="s">
        <v>2844</v>
      </c>
      <c r="AR19" s="120" t="s">
        <v>3302</v>
      </c>
      <c r="AU19" s="120" t="s">
        <v>2070</v>
      </c>
      <c r="AV19" s="120" t="s">
        <v>1171</v>
      </c>
      <c r="AW19" s="120" t="s">
        <v>1792</v>
      </c>
      <c r="AX19" s="120" t="s">
        <v>537</v>
      </c>
      <c r="AZ19" s="120" t="s">
        <v>2619</v>
      </c>
      <c r="BA19" s="120" t="s">
        <v>49</v>
      </c>
      <c r="BB19" s="120" t="s">
        <v>1478</v>
      </c>
      <c r="BC19" s="120" t="s">
        <v>2236</v>
      </c>
      <c r="BF19" s="73" t="s">
        <v>3457</v>
      </c>
      <c r="BG19" s="73" t="s">
        <v>3510</v>
      </c>
      <c r="BH19" s="73" t="s">
        <v>4112</v>
      </c>
      <c r="BI19" s="73" t="s">
        <v>5125</v>
      </c>
      <c r="BJ19" s="73" t="s">
        <v>593</v>
      </c>
      <c r="BK19" s="73" t="s">
        <v>5190</v>
      </c>
      <c r="BO19" s="72" t="s">
        <v>33</v>
      </c>
      <c r="BP19" s="73" t="s">
        <v>3457</v>
      </c>
      <c r="BQ19" s="75">
        <v>0</v>
      </c>
      <c r="BR19" s="75">
        <v>0</v>
      </c>
      <c r="BS19" s="75">
        <v>0</v>
      </c>
      <c r="BT19" s="75">
        <v>0</v>
      </c>
      <c r="BU19" s="75">
        <v>0</v>
      </c>
      <c r="BV19" s="75">
        <v>0</v>
      </c>
      <c r="BW19" s="75">
        <v>0</v>
      </c>
      <c r="BX19" s="75">
        <v>0</v>
      </c>
      <c r="BY19" s="75">
        <v>0</v>
      </c>
      <c r="BZ19" s="75">
        <v>0</v>
      </c>
      <c r="CA19" s="75">
        <v>0</v>
      </c>
    </row>
    <row r="20" spans="1:79" ht="12" customHeight="1">
      <c r="A20" s="46">
        <v>16</v>
      </c>
      <c r="B20" s="46" t="str">
        <f t="shared" si="2"/>
        <v>MORRIS GARAGE</v>
      </c>
      <c r="C20" s="46">
        <f t="shared" si="3"/>
        <v>0</v>
      </c>
      <c r="F20" s="79" t="s">
        <v>5319</v>
      </c>
      <c r="G20" s="78"/>
      <c r="J20" s="46">
        <v>16</v>
      </c>
      <c r="K20" s="46" t="str">
        <f t="shared" si="4"/>
        <v>HONDA-ACCORD-Vti L DOHC AT</v>
      </c>
      <c r="L20" s="82">
        <f t="shared" si="5"/>
        <v>0</v>
      </c>
      <c r="N20" s="119" t="s">
        <v>30</v>
      </c>
      <c r="O20" s="120" t="s">
        <v>7940</v>
      </c>
      <c r="P20" s="122">
        <v>0</v>
      </c>
      <c r="Q20" s="122">
        <v>0</v>
      </c>
      <c r="R20" s="122">
        <v>0</v>
      </c>
      <c r="S20" s="122">
        <v>0</v>
      </c>
      <c r="T20" s="122">
        <v>0</v>
      </c>
      <c r="U20" s="122">
        <v>0</v>
      </c>
      <c r="V20" s="122">
        <v>0</v>
      </c>
      <c r="W20" s="122">
        <v>0</v>
      </c>
      <c r="X20" s="122">
        <v>0</v>
      </c>
      <c r="Y20" s="122">
        <v>0</v>
      </c>
      <c r="Z20" s="122">
        <v>0</v>
      </c>
      <c r="AA20" s="122">
        <v>0</v>
      </c>
      <c r="AB20" s="122">
        <v>830000026</v>
      </c>
      <c r="AC20" s="122">
        <v>950000026</v>
      </c>
      <c r="AD20" s="121"/>
      <c r="AI20" s="120" t="s">
        <v>3216</v>
      </c>
      <c r="AK20" s="120" t="s">
        <v>3374</v>
      </c>
      <c r="AL20" s="120" t="s">
        <v>865</v>
      </c>
      <c r="AM20" s="120" t="s">
        <v>3244</v>
      </c>
      <c r="AP20" s="120" t="s">
        <v>1535</v>
      </c>
      <c r="AQ20" s="120" t="s">
        <v>1599</v>
      </c>
      <c r="AR20" s="120" t="s">
        <v>3303</v>
      </c>
      <c r="AU20" s="120" t="s">
        <v>2792</v>
      </c>
      <c r="AV20" s="120" t="s">
        <v>1805</v>
      </c>
      <c r="AW20" s="120" t="s">
        <v>1184</v>
      </c>
      <c r="AX20" s="120" t="s">
        <v>369</v>
      </c>
      <c r="AZ20" s="120" t="s">
        <v>1828</v>
      </c>
      <c r="BA20" s="120" t="s">
        <v>688</v>
      </c>
      <c r="BB20" s="120" t="s">
        <v>1479</v>
      </c>
      <c r="BC20" s="120" t="s">
        <v>2120</v>
      </c>
      <c r="BF20" s="73" t="s">
        <v>3458</v>
      </c>
      <c r="BG20" s="73" t="s">
        <v>3511</v>
      </c>
      <c r="BH20" s="73" t="s">
        <v>4113</v>
      </c>
      <c r="BI20" s="73" t="s">
        <v>4348</v>
      </c>
      <c r="BJ20" s="73" t="s">
        <v>4954</v>
      </c>
      <c r="BK20" s="73" t="s">
        <v>5217</v>
      </c>
      <c r="BO20" s="72" t="s">
        <v>33</v>
      </c>
      <c r="BP20" s="73" t="s">
        <v>3458</v>
      </c>
      <c r="BQ20" s="75">
        <v>75000026</v>
      </c>
      <c r="BR20" s="75">
        <v>80000026</v>
      </c>
      <c r="BS20" s="75">
        <v>85000026</v>
      </c>
      <c r="BT20" s="75">
        <v>90000026</v>
      </c>
      <c r="BU20" s="75">
        <v>100000026</v>
      </c>
      <c r="BV20" s="75">
        <v>105000026</v>
      </c>
      <c r="BW20" s="75">
        <v>120000026</v>
      </c>
      <c r="BX20" s="75">
        <v>130000026</v>
      </c>
      <c r="BY20" s="75">
        <v>0</v>
      </c>
      <c r="BZ20" s="75">
        <v>0</v>
      </c>
      <c r="CA20" s="75">
        <v>0</v>
      </c>
    </row>
    <row r="21" spans="1:79" ht="12" customHeight="1">
      <c r="A21" s="46">
        <v>17</v>
      </c>
      <c r="B21" s="46" t="str">
        <f t="shared" si="2"/>
        <v>MITSUBISHI</v>
      </c>
      <c r="F21" s="79" t="s">
        <v>42</v>
      </c>
      <c r="G21" s="78"/>
      <c r="J21" s="46">
        <v>17</v>
      </c>
      <c r="K21" s="46" t="str">
        <f t="shared" si="4"/>
        <v>HONDA-ACCORD-VTI-L 2.3 AUTOMATIC</v>
      </c>
      <c r="L21" s="82">
        <f t="shared" si="5"/>
        <v>0</v>
      </c>
      <c r="N21" s="119" t="s">
        <v>30</v>
      </c>
      <c r="O21" s="120" t="s">
        <v>7941</v>
      </c>
      <c r="P21" s="122">
        <v>0</v>
      </c>
      <c r="Q21" s="122">
        <v>0</v>
      </c>
      <c r="R21" s="122">
        <v>0</v>
      </c>
      <c r="S21" s="122">
        <v>0</v>
      </c>
      <c r="T21" s="122">
        <v>0</v>
      </c>
      <c r="U21" s="122">
        <v>0</v>
      </c>
      <c r="V21" s="122">
        <v>0</v>
      </c>
      <c r="W21" s="122">
        <v>0</v>
      </c>
      <c r="X21" s="122">
        <v>0</v>
      </c>
      <c r="Y21" s="122">
        <v>0</v>
      </c>
      <c r="Z21" s="122">
        <v>0</v>
      </c>
      <c r="AA21" s="122">
        <v>0</v>
      </c>
      <c r="AB21" s="122">
        <v>950000026</v>
      </c>
      <c r="AC21" s="122">
        <v>1050000026</v>
      </c>
      <c r="AD21" s="121"/>
      <c r="AI21" s="120" t="s">
        <v>2812</v>
      </c>
      <c r="AK21" s="120" t="s">
        <v>3240</v>
      </c>
      <c r="AL21" s="120" t="s">
        <v>143</v>
      </c>
      <c r="AM21" s="120" t="s">
        <v>2838</v>
      </c>
      <c r="AP21" s="120" t="s">
        <v>2384</v>
      </c>
      <c r="AQ21" s="120" t="s">
        <v>2492</v>
      </c>
      <c r="AR21" s="120" t="s">
        <v>3304</v>
      </c>
      <c r="AU21" s="120" t="s">
        <v>2718</v>
      </c>
      <c r="AV21" s="120" t="s">
        <v>1172</v>
      </c>
      <c r="AW21" s="120" t="s">
        <v>772</v>
      </c>
      <c r="AX21" s="120" t="s">
        <v>363</v>
      </c>
      <c r="AZ21" s="120" t="s">
        <v>1998</v>
      </c>
      <c r="BA21" s="120" t="s">
        <v>90</v>
      </c>
      <c r="BB21" s="120" t="s">
        <v>226</v>
      </c>
      <c r="BC21" s="120" t="s">
        <v>3363</v>
      </c>
      <c r="BF21" s="73" t="s">
        <v>5062</v>
      </c>
      <c r="BG21" s="73" t="s">
        <v>3512</v>
      </c>
      <c r="BH21" s="73" t="s">
        <v>4114</v>
      </c>
      <c r="BI21" s="73" t="s">
        <v>4349</v>
      </c>
      <c r="BJ21" s="73" t="s">
        <v>4955</v>
      </c>
      <c r="BK21" s="73" t="s">
        <v>5191</v>
      </c>
      <c r="BO21" s="72" t="s">
        <v>33</v>
      </c>
      <c r="BP21" s="73" t="s">
        <v>5062</v>
      </c>
      <c r="BQ21" s="75">
        <v>0</v>
      </c>
      <c r="BR21" s="75">
        <v>0</v>
      </c>
      <c r="BS21" s="75">
        <v>0</v>
      </c>
      <c r="BT21" s="75">
        <v>0</v>
      </c>
      <c r="BU21" s="75">
        <v>0</v>
      </c>
      <c r="BV21" s="75">
        <v>0</v>
      </c>
      <c r="BW21" s="75">
        <v>0</v>
      </c>
      <c r="BX21" s="75">
        <v>0</v>
      </c>
      <c r="BY21" s="75">
        <v>110000026</v>
      </c>
      <c r="BZ21" s="75">
        <v>0</v>
      </c>
      <c r="CA21" s="75">
        <v>0</v>
      </c>
    </row>
    <row r="22" spans="1:79" ht="12" customHeight="1">
      <c r="A22" s="46">
        <v>18</v>
      </c>
      <c r="B22" s="46" t="str">
        <f t="shared" si="2"/>
        <v>NISSAN</v>
      </c>
      <c r="F22" s="79" t="s">
        <v>43</v>
      </c>
      <c r="G22" s="78"/>
      <c r="J22" s="46">
        <v>18</v>
      </c>
      <c r="K22" s="46" t="str">
        <f t="shared" si="4"/>
        <v>HONDA-ACCORD-VTIL 2.4 A/T</v>
      </c>
      <c r="L22" s="82">
        <f t="shared" si="5"/>
        <v>0</v>
      </c>
      <c r="N22" s="119" t="s">
        <v>30</v>
      </c>
      <c r="O22" s="120" t="s">
        <v>7942</v>
      </c>
      <c r="P22" s="122">
        <v>0</v>
      </c>
      <c r="Q22" s="122">
        <v>0</v>
      </c>
      <c r="R22" s="122">
        <v>0</v>
      </c>
      <c r="S22" s="122">
        <v>0</v>
      </c>
      <c r="T22" s="122">
        <v>0</v>
      </c>
      <c r="U22" s="122">
        <v>0</v>
      </c>
      <c r="V22" s="122">
        <v>0</v>
      </c>
      <c r="W22" s="122">
        <v>0</v>
      </c>
      <c r="X22" s="122">
        <v>0</v>
      </c>
      <c r="Y22" s="122">
        <v>0</v>
      </c>
      <c r="Z22" s="122">
        <v>0</v>
      </c>
      <c r="AA22" s="122">
        <v>0</v>
      </c>
      <c r="AB22" s="122">
        <v>950000026</v>
      </c>
      <c r="AC22" s="122">
        <v>1050000026</v>
      </c>
      <c r="AD22" s="121"/>
      <c r="AI22" s="120" t="s">
        <v>3217</v>
      </c>
      <c r="AK22" s="120" t="s">
        <v>2249</v>
      </c>
      <c r="AL22" s="120" t="s">
        <v>1142</v>
      </c>
      <c r="AM22" s="120" t="s">
        <v>3245</v>
      </c>
      <c r="AP22" s="120" t="s">
        <v>758</v>
      </c>
      <c r="AQ22" s="120" t="s">
        <v>965</v>
      </c>
      <c r="AR22" s="120" t="s">
        <v>3305</v>
      </c>
      <c r="AU22" s="120" t="s">
        <v>1538</v>
      </c>
      <c r="AV22" s="120" t="s">
        <v>975</v>
      </c>
      <c r="AW22" s="120" t="s">
        <v>2734</v>
      </c>
      <c r="AX22" s="120" t="s">
        <v>190</v>
      </c>
      <c r="AZ22" s="120" t="s">
        <v>723</v>
      </c>
      <c r="BA22" s="120" t="s">
        <v>1203</v>
      </c>
      <c r="BB22" s="120" t="s">
        <v>227</v>
      </c>
      <c r="BC22" s="120" t="s">
        <v>2005</v>
      </c>
      <c r="BF22" s="73" t="s">
        <v>5018</v>
      </c>
      <c r="BG22" s="73" t="s">
        <v>3513</v>
      </c>
      <c r="BH22" s="73" t="s">
        <v>4115</v>
      </c>
      <c r="BI22" s="73" t="s">
        <v>3006</v>
      </c>
      <c r="BJ22" s="73" t="s">
        <v>4956</v>
      </c>
      <c r="BK22" s="73" t="s">
        <v>5251</v>
      </c>
      <c r="BO22" s="72" t="s">
        <v>33</v>
      </c>
      <c r="BP22" s="73" t="s">
        <v>5018</v>
      </c>
      <c r="BQ22" s="75">
        <v>70000026</v>
      </c>
      <c r="BR22" s="75">
        <v>75000026</v>
      </c>
      <c r="BS22" s="75">
        <v>80000026</v>
      </c>
      <c r="BT22" s="75">
        <v>85000026</v>
      </c>
      <c r="BU22" s="75">
        <v>90000026</v>
      </c>
      <c r="BV22" s="75">
        <v>95000026</v>
      </c>
      <c r="BW22" s="75">
        <v>100000026</v>
      </c>
      <c r="BX22" s="75">
        <v>105000026</v>
      </c>
      <c r="BY22" s="75">
        <v>110000026</v>
      </c>
      <c r="BZ22" s="75">
        <v>120000026</v>
      </c>
      <c r="CA22" s="75">
        <v>140000026</v>
      </c>
    </row>
    <row r="23" spans="1:79" ht="12" customHeight="1">
      <c r="A23" s="46">
        <v>19</v>
      </c>
      <c r="B23" s="46" t="str">
        <f t="shared" si="2"/>
        <v>SUZUKI</v>
      </c>
      <c r="F23" s="78" t="s">
        <v>48</v>
      </c>
      <c r="G23" s="78"/>
      <c r="J23" s="46">
        <v>19</v>
      </c>
      <c r="K23" s="46" t="str">
        <f t="shared" si="4"/>
        <v>HONDA-ACCORD-VTiL 2.4 NEW A/T</v>
      </c>
      <c r="L23" s="82">
        <f t="shared" si="5"/>
        <v>0</v>
      </c>
      <c r="N23" s="119" t="s">
        <v>30</v>
      </c>
      <c r="O23" s="120" t="s">
        <v>7943</v>
      </c>
      <c r="P23" s="122">
        <v>0</v>
      </c>
      <c r="Q23" s="122">
        <v>0</v>
      </c>
      <c r="R23" s="122">
        <v>0</v>
      </c>
      <c r="S23" s="122">
        <v>0</v>
      </c>
      <c r="T23" s="122">
        <v>0</v>
      </c>
      <c r="U23" s="122">
        <v>0</v>
      </c>
      <c r="V23" s="122">
        <v>900000026</v>
      </c>
      <c r="W23" s="122">
        <v>950000026</v>
      </c>
      <c r="X23" s="122">
        <v>1000000026</v>
      </c>
      <c r="Y23" s="122">
        <v>1050000026</v>
      </c>
      <c r="Z23" s="122">
        <v>1100000026</v>
      </c>
      <c r="AA23" s="122">
        <v>1400000026</v>
      </c>
      <c r="AB23" s="122">
        <v>1500000026</v>
      </c>
      <c r="AC23" s="122">
        <v>1650000026</v>
      </c>
      <c r="AD23" s="121"/>
      <c r="AI23" s="120" t="s">
        <v>3218</v>
      </c>
      <c r="AK23" s="120" t="s">
        <v>2790</v>
      </c>
      <c r="AL23" s="120" t="s">
        <v>204</v>
      </c>
      <c r="AM23" s="120" t="s">
        <v>2809</v>
      </c>
      <c r="AP23" s="120" t="s">
        <v>705</v>
      </c>
      <c r="AQ23" s="120" t="s">
        <v>2521</v>
      </c>
      <c r="AR23" s="120" t="s">
        <v>3306</v>
      </c>
      <c r="AU23" s="120" t="s">
        <v>181</v>
      </c>
      <c r="AV23" s="120" t="s">
        <v>977</v>
      </c>
      <c r="AW23" s="120" t="s">
        <v>2417</v>
      </c>
      <c r="AX23" s="120" t="s">
        <v>148</v>
      </c>
      <c r="AZ23" s="120" t="s">
        <v>783</v>
      </c>
      <c r="BA23" s="120" t="s">
        <v>91</v>
      </c>
      <c r="BB23" s="120" t="s">
        <v>228</v>
      </c>
      <c r="BC23" s="120" t="s">
        <v>2199</v>
      </c>
      <c r="BF23" s="73" t="s">
        <v>3459</v>
      </c>
      <c r="BG23" s="73" t="s">
        <v>3514</v>
      </c>
      <c r="BH23" s="73" t="s">
        <v>4116</v>
      </c>
      <c r="BI23" s="73" t="s">
        <v>4350</v>
      </c>
      <c r="BJ23" s="73" t="s">
        <v>2397</v>
      </c>
      <c r="BK23" s="73" t="s">
        <v>5218</v>
      </c>
      <c r="BO23" s="72" t="s">
        <v>33</v>
      </c>
      <c r="BP23" s="73" t="s">
        <v>3459</v>
      </c>
      <c r="BQ23" s="75">
        <v>75000026</v>
      </c>
      <c r="BR23" s="75">
        <v>80000026</v>
      </c>
      <c r="BS23" s="75">
        <v>85000026</v>
      </c>
      <c r="BT23" s="75">
        <v>90000026</v>
      </c>
      <c r="BU23" s="75">
        <v>100000026</v>
      </c>
      <c r="BV23" s="75">
        <v>105000026</v>
      </c>
      <c r="BW23" s="75">
        <v>115000026</v>
      </c>
      <c r="BX23" s="75">
        <v>125000026</v>
      </c>
      <c r="BY23" s="75">
        <v>135000026</v>
      </c>
      <c r="BZ23" s="75">
        <v>145000026</v>
      </c>
      <c r="CA23" s="75">
        <v>150000026</v>
      </c>
    </row>
    <row r="24" spans="1:79" ht="12" customHeight="1">
      <c r="A24" s="46">
        <v>20</v>
      </c>
      <c r="B24" s="46" t="str">
        <f t="shared" si="2"/>
        <v>TOYOTA</v>
      </c>
      <c r="F24" s="79" t="s">
        <v>26</v>
      </c>
      <c r="G24" s="78"/>
      <c r="J24" s="46">
        <v>20</v>
      </c>
      <c r="K24" s="46" t="str">
        <f t="shared" si="4"/>
        <v>HONDA-ACCORD-VVTi 2.4 M/T</v>
      </c>
      <c r="L24" s="82">
        <f t="shared" si="5"/>
        <v>0</v>
      </c>
      <c r="N24" s="119" t="s">
        <v>30</v>
      </c>
      <c r="O24" s="120" t="s">
        <v>2737</v>
      </c>
      <c r="P24" s="122">
        <v>0</v>
      </c>
      <c r="Q24" s="122">
        <v>0</v>
      </c>
      <c r="R24" s="122">
        <v>0</v>
      </c>
      <c r="S24" s="122">
        <v>2200000026</v>
      </c>
      <c r="T24" s="122">
        <v>2300000026</v>
      </c>
      <c r="U24" s="122">
        <v>2400000026</v>
      </c>
      <c r="V24" s="122">
        <v>0</v>
      </c>
      <c r="W24" s="122">
        <v>0</v>
      </c>
      <c r="X24" s="122">
        <v>3000000026</v>
      </c>
      <c r="Y24" s="122">
        <v>0</v>
      </c>
      <c r="Z24" s="122">
        <v>0</v>
      </c>
      <c r="AA24" s="122">
        <v>0</v>
      </c>
      <c r="AB24" s="122">
        <v>0</v>
      </c>
      <c r="AC24" s="122">
        <v>0</v>
      </c>
      <c r="AD24" s="121"/>
      <c r="AI24" s="120" t="s">
        <v>2737</v>
      </c>
      <c r="AK24" s="120" t="s">
        <v>3375</v>
      </c>
      <c r="AL24" s="120" t="s">
        <v>206</v>
      </c>
      <c r="AM24" s="120" t="s">
        <v>3246</v>
      </c>
      <c r="AP24" s="120" t="s">
        <v>2385</v>
      </c>
      <c r="AQ24" s="120" t="s">
        <v>966</v>
      </c>
      <c r="AR24" s="120" t="s">
        <v>3307</v>
      </c>
      <c r="AU24" s="120" t="s">
        <v>2452</v>
      </c>
      <c r="AV24" s="120" t="s">
        <v>182</v>
      </c>
      <c r="AW24" s="120" t="s">
        <v>1314</v>
      </c>
      <c r="AX24" s="120" t="s">
        <v>1460</v>
      </c>
      <c r="AZ24" s="120" t="s">
        <v>2103</v>
      </c>
      <c r="BA24" s="120" t="s">
        <v>92</v>
      </c>
      <c r="BB24" s="120" t="s">
        <v>229</v>
      </c>
      <c r="BC24" s="120" t="s">
        <v>2142</v>
      </c>
      <c r="BF24" s="73" t="s">
        <v>3460</v>
      </c>
      <c r="BG24" s="73" t="s">
        <v>3515</v>
      </c>
      <c r="BH24" s="73" t="s">
        <v>4117</v>
      </c>
      <c r="BI24" s="73" t="s">
        <v>4351</v>
      </c>
      <c r="BJ24" s="73" t="s">
        <v>2398</v>
      </c>
      <c r="BK24" s="73" t="s">
        <v>5128</v>
      </c>
      <c r="BO24" s="72" t="s">
        <v>33</v>
      </c>
      <c r="BP24" s="73" t="s">
        <v>3460</v>
      </c>
      <c r="BQ24" s="75">
        <v>75000026</v>
      </c>
      <c r="BR24" s="75">
        <v>80000026</v>
      </c>
      <c r="BS24" s="75">
        <v>85000026</v>
      </c>
      <c r="BT24" s="75">
        <v>90000026</v>
      </c>
      <c r="BU24" s="75">
        <v>100000026</v>
      </c>
      <c r="BV24" s="75">
        <v>105000026</v>
      </c>
      <c r="BW24" s="75">
        <v>115000026</v>
      </c>
      <c r="BX24" s="75">
        <v>125000026</v>
      </c>
      <c r="BY24" s="75">
        <v>130000026</v>
      </c>
      <c r="BZ24" s="75">
        <v>135000026</v>
      </c>
      <c r="CA24" s="75">
        <v>0</v>
      </c>
    </row>
    <row r="25" spans="1:79" ht="12" customHeight="1">
      <c r="A25" s="46">
        <v>21</v>
      </c>
      <c r="B25" s="46" t="str">
        <f t="shared" si="2"/>
        <v>WULING</v>
      </c>
      <c r="F25" s="79" t="s">
        <v>685</v>
      </c>
      <c r="G25" s="78"/>
      <c r="J25" s="46">
        <v>21</v>
      </c>
      <c r="K25" s="46" t="str">
        <f t="shared" si="4"/>
        <v>HONDA-BRIO-ALL NEW BRIO E CVT</v>
      </c>
      <c r="L25" s="82">
        <f t="shared" si="5"/>
        <v>125000026</v>
      </c>
      <c r="N25" s="119" t="s">
        <v>30</v>
      </c>
      <c r="O25" s="120" t="s">
        <v>2244</v>
      </c>
      <c r="P25" s="122">
        <v>0</v>
      </c>
      <c r="Q25" s="122">
        <v>0</v>
      </c>
      <c r="R25" s="122">
        <v>0</v>
      </c>
      <c r="S25" s="122">
        <v>0</v>
      </c>
      <c r="T25" s="122">
        <v>0</v>
      </c>
      <c r="U25" s="122">
        <v>0</v>
      </c>
      <c r="V25" s="122">
        <v>900000026</v>
      </c>
      <c r="W25" s="122">
        <v>950000026</v>
      </c>
      <c r="X25" s="122">
        <v>1000000026</v>
      </c>
      <c r="Y25" s="122">
        <v>1050000026</v>
      </c>
      <c r="Z25" s="122">
        <v>1100000026</v>
      </c>
      <c r="AA25" s="122">
        <v>1200000026</v>
      </c>
      <c r="AB25" s="122">
        <v>1300000026</v>
      </c>
      <c r="AC25" s="122">
        <v>1500000026</v>
      </c>
      <c r="AD25" s="121"/>
      <c r="AI25" s="120" t="s">
        <v>2244</v>
      </c>
      <c r="AK25" s="120" t="s">
        <v>2707</v>
      </c>
      <c r="AL25" s="120" t="s">
        <v>1053</v>
      </c>
      <c r="AM25" s="120" t="s">
        <v>2727</v>
      </c>
      <c r="AP25" s="120" t="s">
        <v>1868</v>
      </c>
      <c r="AQ25" s="120" t="s">
        <v>818</v>
      </c>
      <c r="AR25" s="120" t="s">
        <v>3308</v>
      </c>
      <c r="AU25" s="120" t="s">
        <v>1661</v>
      </c>
      <c r="AV25" s="120" t="s">
        <v>184</v>
      </c>
      <c r="AW25" s="120" t="s">
        <v>2418</v>
      </c>
      <c r="AX25" s="120" t="s">
        <v>581</v>
      </c>
      <c r="AZ25" s="120" t="s">
        <v>1781</v>
      </c>
      <c r="BA25" s="120" t="s">
        <v>122</v>
      </c>
      <c r="BB25" s="120" t="s">
        <v>230</v>
      </c>
      <c r="BC25" s="120" t="s">
        <v>1873</v>
      </c>
      <c r="BF25" s="73" t="s">
        <v>3461</v>
      </c>
      <c r="BG25" s="73" t="s">
        <v>3516</v>
      </c>
      <c r="BH25" s="73" t="s">
        <v>4118</v>
      </c>
      <c r="BI25" s="73" t="s">
        <v>4352</v>
      </c>
      <c r="BJ25" s="73" t="s">
        <v>3027</v>
      </c>
      <c r="BK25" s="73" t="s">
        <v>5163</v>
      </c>
      <c r="BO25" s="72" t="s">
        <v>33</v>
      </c>
      <c r="BP25" s="73" t="s">
        <v>3461</v>
      </c>
      <c r="BQ25" s="75">
        <v>70000026</v>
      </c>
      <c r="BR25" s="75">
        <v>0</v>
      </c>
      <c r="BS25" s="75">
        <v>0</v>
      </c>
      <c r="BT25" s="75">
        <v>0</v>
      </c>
      <c r="BU25" s="75">
        <v>0</v>
      </c>
      <c r="BV25" s="75">
        <v>0</v>
      </c>
      <c r="BW25" s="75">
        <v>0</v>
      </c>
      <c r="BX25" s="75">
        <v>0</v>
      </c>
      <c r="BY25" s="75">
        <v>0</v>
      </c>
      <c r="BZ25" s="75">
        <v>0</v>
      </c>
      <c r="CA25" s="75">
        <v>0</v>
      </c>
    </row>
    <row r="26" spans="1:79" ht="12" customHeight="1">
      <c r="A26" s="46">
        <v>22</v>
      </c>
      <c r="B26" s="46">
        <f t="shared" si="2"/>
        <v>0</v>
      </c>
      <c r="G26" s="78"/>
      <c r="J26" s="46">
        <v>22</v>
      </c>
      <c r="K26" s="46" t="str">
        <f t="shared" si="4"/>
        <v>HONDA-BRIO-ALL NEW BRIO RS CVT</v>
      </c>
      <c r="L26" s="82">
        <f t="shared" si="5"/>
        <v>140000016</v>
      </c>
      <c r="N26" s="119" t="s">
        <v>30</v>
      </c>
      <c r="O26" s="120" t="s">
        <v>3016</v>
      </c>
      <c r="P26" s="122">
        <v>0</v>
      </c>
      <c r="Q26" s="122">
        <v>0</v>
      </c>
      <c r="R26" s="122">
        <v>0</v>
      </c>
      <c r="S26" s="122">
        <v>0</v>
      </c>
      <c r="T26" s="122">
        <v>0</v>
      </c>
      <c r="U26" s="122">
        <v>0</v>
      </c>
      <c r="V26" s="122">
        <v>0</v>
      </c>
      <c r="W26" s="122">
        <v>0</v>
      </c>
      <c r="X26" s="122">
        <v>0</v>
      </c>
      <c r="Y26" s="122">
        <v>0</v>
      </c>
      <c r="Z26" s="122">
        <v>1450000026</v>
      </c>
      <c r="AA26" s="122">
        <v>1750000026</v>
      </c>
      <c r="AB26" s="122">
        <v>1950000026</v>
      </c>
      <c r="AC26" s="122">
        <v>2100000026</v>
      </c>
      <c r="AD26" s="121"/>
      <c r="AI26" s="120" t="s">
        <v>3016</v>
      </c>
      <c r="AK26" s="120" t="s">
        <v>3376</v>
      </c>
      <c r="AL26" s="120" t="s">
        <v>1281</v>
      </c>
      <c r="AM26" s="120" t="s">
        <v>2251</v>
      </c>
      <c r="AP26" s="120" t="s">
        <v>1748</v>
      </c>
      <c r="AQ26" s="120" t="s">
        <v>2493</v>
      </c>
      <c r="AR26" s="120" t="s">
        <v>3309</v>
      </c>
      <c r="AU26" s="120" t="s">
        <v>3366</v>
      </c>
      <c r="AV26" s="120" t="s">
        <v>128</v>
      </c>
      <c r="AW26" s="120" t="s">
        <v>547</v>
      </c>
      <c r="AX26" s="120" t="s">
        <v>1321</v>
      </c>
      <c r="AZ26" s="120" t="s">
        <v>1984</v>
      </c>
      <c r="BA26" s="120" t="s">
        <v>730</v>
      </c>
      <c r="BB26" s="120" t="s">
        <v>231</v>
      </c>
      <c r="BC26" s="120" t="s">
        <v>2369</v>
      </c>
      <c r="BF26" s="73" t="s">
        <v>3462</v>
      </c>
      <c r="BG26" s="73" t="s">
        <v>3517</v>
      </c>
      <c r="BH26" s="73" t="s">
        <v>4119</v>
      </c>
      <c r="BI26" s="73" t="s">
        <v>4353</v>
      </c>
      <c r="BJ26" s="73" t="s">
        <v>4957</v>
      </c>
      <c r="BK26" s="73" t="s">
        <v>5259</v>
      </c>
      <c r="BO26" s="72" t="s">
        <v>33</v>
      </c>
      <c r="BP26" s="73" t="s">
        <v>3462</v>
      </c>
      <c r="BQ26" s="75">
        <v>0</v>
      </c>
      <c r="BR26" s="75">
        <v>0</v>
      </c>
      <c r="BS26" s="75">
        <v>90000026</v>
      </c>
      <c r="BT26" s="75">
        <v>95000026</v>
      </c>
      <c r="BU26" s="75">
        <v>100000026</v>
      </c>
      <c r="BV26" s="75">
        <v>105000026</v>
      </c>
      <c r="BW26" s="75">
        <v>110000026</v>
      </c>
      <c r="BX26" s="75">
        <v>115000026</v>
      </c>
      <c r="BY26" s="75">
        <v>120000026</v>
      </c>
      <c r="BZ26" s="75">
        <v>125000026</v>
      </c>
      <c r="CA26" s="75">
        <v>130000026</v>
      </c>
    </row>
    <row r="27" spans="1:79" ht="12" customHeight="1">
      <c r="A27" s="46">
        <v>23</v>
      </c>
      <c r="B27" s="46">
        <f t="shared" si="2"/>
        <v>0</v>
      </c>
      <c r="G27" s="78"/>
      <c r="J27" s="46">
        <v>23</v>
      </c>
      <c r="K27" s="46" t="str">
        <f t="shared" si="4"/>
        <v>HONDA-BRIO-ALL NEW BRIO RS MT</v>
      </c>
      <c r="L27" s="82">
        <f t="shared" si="5"/>
        <v>135000026</v>
      </c>
      <c r="N27" s="119" t="s">
        <v>30</v>
      </c>
      <c r="O27" s="120" t="s">
        <v>2513</v>
      </c>
      <c r="P27" s="122">
        <v>0</v>
      </c>
      <c r="Q27" s="122">
        <v>0</v>
      </c>
      <c r="R27" s="122">
        <v>0</v>
      </c>
      <c r="S27" s="122">
        <v>0</v>
      </c>
      <c r="T27" s="122">
        <v>0</v>
      </c>
      <c r="U27" s="122">
        <v>0</v>
      </c>
      <c r="V27" s="122">
        <v>0</v>
      </c>
      <c r="W27" s="122">
        <v>0</v>
      </c>
      <c r="X27" s="122">
        <v>0</v>
      </c>
      <c r="Y27" s="122">
        <v>0</v>
      </c>
      <c r="Z27" s="122">
        <v>1750000026</v>
      </c>
      <c r="AA27" s="122">
        <v>1950000026</v>
      </c>
      <c r="AB27" s="122">
        <v>2000000026</v>
      </c>
      <c r="AC27" s="122">
        <v>2200000026</v>
      </c>
      <c r="AD27" s="121"/>
      <c r="AI27" s="120" t="s">
        <v>2513</v>
      </c>
      <c r="AK27" s="120" t="s">
        <v>3406</v>
      </c>
      <c r="AL27" s="120" t="s">
        <v>866</v>
      </c>
      <c r="AM27" s="120" t="s">
        <v>2775</v>
      </c>
      <c r="AP27" s="120" t="s">
        <v>1836</v>
      </c>
      <c r="AQ27" s="120" t="s">
        <v>967</v>
      </c>
      <c r="AR27" s="120" t="s">
        <v>3310</v>
      </c>
      <c r="AU27" s="120" t="s">
        <v>2293</v>
      </c>
      <c r="AV27" s="120" t="s">
        <v>1073</v>
      </c>
      <c r="AW27" s="120" t="s">
        <v>2116</v>
      </c>
      <c r="AX27" s="120" t="s">
        <v>721</v>
      </c>
      <c r="AZ27" s="120" t="s">
        <v>1721</v>
      </c>
      <c r="BA27" s="120" t="s">
        <v>324</v>
      </c>
      <c r="BB27" s="120" t="s">
        <v>1480</v>
      </c>
      <c r="BC27" s="120" t="s">
        <v>2806</v>
      </c>
      <c r="BF27" s="73" t="s">
        <v>3463</v>
      </c>
      <c r="BG27" s="73" t="s">
        <v>3518</v>
      </c>
      <c r="BH27" s="73" t="s">
        <v>4120</v>
      </c>
      <c r="BI27" s="73" t="s">
        <v>5304</v>
      </c>
      <c r="BJ27" s="73" t="s">
        <v>4958</v>
      </c>
      <c r="BK27" s="73" t="s">
        <v>5129</v>
      </c>
      <c r="BO27" s="72" t="s">
        <v>33</v>
      </c>
      <c r="BP27" s="73" t="s">
        <v>3463</v>
      </c>
      <c r="BQ27" s="75">
        <v>0</v>
      </c>
      <c r="BR27" s="75">
        <v>95000026</v>
      </c>
      <c r="BS27" s="75">
        <v>100000026</v>
      </c>
      <c r="BT27" s="75">
        <v>105000026</v>
      </c>
      <c r="BU27" s="75">
        <v>110000026</v>
      </c>
      <c r="BV27" s="75">
        <v>115000026</v>
      </c>
      <c r="BW27" s="75">
        <v>120000026</v>
      </c>
      <c r="BX27" s="75">
        <v>125000026</v>
      </c>
      <c r="BY27" s="75">
        <v>130000026</v>
      </c>
      <c r="BZ27" s="75">
        <v>135000026</v>
      </c>
      <c r="CA27" s="75">
        <v>0</v>
      </c>
    </row>
    <row r="28" spans="1:79" ht="12" customHeight="1">
      <c r="A28" s="46">
        <v>24</v>
      </c>
      <c r="B28" s="46">
        <f t="shared" si="2"/>
        <v>0</v>
      </c>
      <c r="G28" s="78"/>
      <c r="J28" s="46">
        <v>24</v>
      </c>
      <c r="K28" s="46" t="str">
        <f t="shared" si="4"/>
        <v>HONDA-BRIO-ALL NEW BRIO RS MT TWO TONE</v>
      </c>
      <c r="L28" s="82">
        <f t="shared" si="5"/>
        <v>135000026</v>
      </c>
      <c r="N28" s="119" t="s">
        <v>30</v>
      </c>
      <c r="O28" s="120" t="s">
        <v>3219</v>
      </c>
      <c r="P28" s="122">
        <v>0</v>
      </c>
      <c r="Q28" s="122">
        <v>0</v>
      </c>
      <c r="R28" s="122">
        <v>0</v>
      </c>
      <c r="S28" s="122">
        <v>0</v>
      </c>
      <c r="T28" s="122">
        <v>0</v>
      </c>
      <c r="U28" s="122">
        <v>0</v>
      </c>
      <c r="V28" s="122">
        <v>0</v>
      </c>
      <c r="W28" s="122">
        <v>0</v>
      </c>
      <c r="X28" s="122">
        <v>0</v>
      </c>
      <c r="Y28" s="122">
        <v>0</v>
      </c>
      <c r="Z28" s="122">
        <v>1750000026</v>
      </c>
      <c r="AA28" s="122">
        <v>1950000026</v>
      </c>
      <c r="AB28" s="122">
        <v>2000000026</v>
      </c>
      <c r="AC28" s="122">
        <v>2200000026</v>
      </c>
      <c r="AD28" s="121"/>
      <c r="AI28" s="120" t="s">
        <v>3219</v>
      </c>
      <c r="AK28" s="120" t="s">
        <v>2714</v>
      </c>
      <c r="AL28" s="120" t="s">
        <v>937</v>
      </c>
      <c r="AM28" s="120" t="s">
        <v>164</v>
      </c>
      <c r="AP28" s="120" t="s">
        <v>2634</v>
      </c>
      <c r="AQ28" s="120" t="s">
        <v>968</v>
      </c>
      <c r="AR28" s="120" t="s">
        <v>3311</v>
      </c>
      <c r="AU28" s="120" t="s">
        <v>2294</v>
      </c>
      <c r="AV28" s="120" t="s">
        <v>1074</v>
      </c>
      <c r="AW28" s="120" t="s">
        <v>991</v>
      </c>
      <c r="AX28" s="120" t="s">
        <v>297</v>
      </c>
      <c r="AZ28" s="120" t="s">
        <v>121</v>
      </c>
      <c r="BA28" s="120" t="s">
        <v>123</v>
      </c>
      <c r="BB28" s="120" t="s">
        <v>2673</v>
      </c>
      <c r="BC28" s="120" t="s">
        <v>3395</v>
      </c>
      <c r="BF28" s="73" t="s">
        <v>3464</v>
      </c>
      <c r="BG28" s="73" t="s">
        <v>3519</v>
      </c>
      <c r="BH28" s="73" t="s">
        <v>4121</v>
      </c>
      <c r="BI28" s="73" t="s">
        <v>5038</v>
      </c>
      <c r="BJ28" s="73" t="s">
        <v>4959</v>
      </c>
      <c r="BK28" s="73" t="s">
        <v>5130</v>
      </c>
      <c r="BO28" s="72" t="s">
        <v>33</v>
      </c>
      <c r="BP28" s="73" t="s">
        <v>3464</v>
      </c>
      <c r="BQ28" s="75">
        <v>90000026</v>
      </c>
      <c r="BR28" s="75">
        <v>100000026</v>
      </c>
      <c r="BS28" s="75">
        <v>105000026</v>
      </c>
      <c r="BT28" s="75">
        <v>115000026</v>
      </c>
      <c r="BU28" s="75">
        <v>120000026</v>
      </c>
      <c r="BV28" s="75">
        <v>115000026</v>
      </c>
      <c r="BW28" s="75">
        <v>125000026</v>
      </c>
      <c r="BX28" s="75">
        <v>135000026</v>
      </c>
      <c r="BY28" s="75">
        <v>140000026</v>
      </c>
      <c r="BZ28" s="75">
        <v>145000026</v>
      </c>
      <c r="CA28" s="75">
        <v>0</v>
      </c>
    </row>
    <row r="29" spans="1:79" ht="12" customHeight="1">
      <c r="A29" s="46">
        <v>25</v>
      </c>
      <c r="B29" s="46">
        <f t="shared" si="2"/>
        <v>0</v>
      </c>
      <c r="G29" s="78"/>
      <c r="J29" s="46">
        <v>25</v>
      </c>
      <c r="K29" s="46" t="str">
        <f t="shared" si="4"/>
        <v>HONDA-BRIO-ALL NEW BRIO RS TWO TONE CVT</v>
      </c>
      <c r="L29" s="82">
        <f t="shared" si="5"/>
        <v>140000016</v>
      </c>
      <c r="N29" s="119" t="s">
        <v>30</v>
      </c>
      <c r="O29" s="120" t="s">
        <v>1851</v>
      </c>
      <c r="P29" s="122">
        <v>215000026</v>
      </c>
      <c r="Q29" s="122">
        <v>225000026</v>
      </c>
      <c r="R29" s="122">
        <v>0</v>
      </c>
      <c r="S29" s="122">
        <v>0</v>
      </c>
      <c r="T29" s="122">
        <v>0</v>
      </c>
      <c r="U29" s="122">
        <v>0</v>
      </c>
      <c r="V29" s="122">
        <v>0</v>
      </c>
      <c r="W29" s="122">
        <v>0</v>
      </c>
      <c r="X29" s="122">
        <v>0</v>
      </c>
      <c r="Y29" s="122">
        <v>0</v>
      </c>
      <c r="Z29" s="122">
        <v>0</v>
      </c>
      <c r="AA29" s="122">
        <v>0</v>
      </c>
      <c r="AB29" s="122">
        <v>0</v>
      </c>
      <c r="AC29" s="122">
        <v>0</v>
      </c>
      <c r="AD29" s="121"/>
      <c r="AI29" s="120" t="s">
        <v>2780</v>
      </c>
      <c r="AK29" s="120" t="s">
        <v>3407</v>
      </c>
      <c r="AL29" s="120" t="s">
        <v>867</v>
      </c>
      <c r="AM29" s="120" t="s">
        <v>1146</v>
      </c>
      <c r="AP29" s="120" t="s">
        <v>2129</v>
      </c>
      <c r="AQ29" s="120" t="s">
        <v>877</v>
      </c>
      <c r="AU29" s="120" t="s">
        <v>1630</v>
      </c>
      <c r="AV29" s="120" t="s">
        <v>1435</v>
      </c>
      <c r="AW29" s="120" t="s">
        <v>2695</v>
      </c>
      <c r="AX29" s="120" t="s">
        <v>630</v>
      </c>
      <c r="AZ29" s="120" t="s">
        <v>133</v>
      </c>
      <c r="BA29" s="120" t="s">
        <v>640</v>
      </c>
      <c r="BB29" s="120" t="s">
        <v>1986</v>
      </c>
      <c r="BC29" s="120" t="s">
        <v>2370</v>
      </c>
      <c r="BF29" s="73" t="s">
        <v>5063</v>
      </c>
      <c r="BG29" s="73" t="s">
        <v>3520</v>
      </c>
      <c r="BH29" s="73" t="s">
        <v>4122</v>
      </c>
      <c r="BI29" s="73" t="s">
        <v>4354</v>
      </c>
      <c r="BJ29" s="73" t="s">
        <v>4960</v>
      </c>
      <c r="BK29" s="73" t="s">
        <v>5192</v>
      </c>
      <c r="BO29" s="72" t="s">
        <v>33</v>
      </c>
      <c r="BP29" s="73" t="s">
        <v>5063</v>
      </c>
      <c r="BQ29" s="75">
        <v>0</v>
      </c>
      <c r="BR29" s="75">
        <v>0</v>
      </c>
      <c r="BS29" s="75">
        <v>0</v>
      </c>
      <c r="BT29" s="75">
        <v>0</v>
      </c>
      <c r="BU29" s="75">
        <v>0</v>
      </c>
      <c r="BV29" s="75">
        <v>0</v>
      </c>
      <c r="BW29" s="75">
        <v>115000026</v>
      </c>
      <c r="BX29" s="75">
        <v>120000026</v>
      </c>
      <c r="BY29" s="75">
        <v>0</v>
      </c>
      <c r="BZ29" s="75">
        <v>0</v>
      </c>
      <c r="CA29" s="75">
        <v>0</v>
      </c>
    </row>
    <row r="30" spans="1:79" ht="12" customHeight="1">
      <c r="A30" s="46">
        <v>26</v>
      </c>
      <c r="B30" s="46">
        <f t="shared" si="2"/>
        <v>0</v>
      </c>
      <c r="G30" s="78"/>
      <c r="J30" s="46">
        <v>26</v>
      </c>
      <c r="K30" s="46" t="str">
        <f t="shared" si="4"/>
        <v>HONDA-BRIO-ALL NEW BRIO SATYA E CVT</v>
      </c>
      <c r="L30" s="82">
        <f t="shared" si="5"/>
        <v>120000026</v>
      </c>
      <c r="N30" s="119" t="s">
        <v>30</v>
      </c>
      <c r="O30" s="120" t="s">
        <v>922</v>
      </c>
      <c r="P30" s="122">
        <v>215000026</v>
      </c>
      <c r="Q30" s="122">
        <v>225000026</v>
      </c>
      <c r="R30" s="122">
        <v>0</v>
      </c>
      <c r="S30" s="122">
        <v>0</v>
      </c>
      <c r="T30" s="122">
        <v>0</v>
      </c>
      <c r="U30" s="122">
        <v>0</v>
      </c>
      <c r="V30" s="122">
        <v>0</v>
      </c>
      <c r="W30" s="122">
        <v>0</v>
      </c>
      <c r="X30" s="122">
        <v>0</v>
      </c>
      <c r="Y30" s="122">
        <v>0</v>
      </c>
      <c r="Z30" s="122">
        <v>0</v>
      </c>
      <c r="AA30" s="122">
        <v>0</v>
      </c>
      <c r="AB30" s="122">
        <v>0</v>
      </c>
      <c r="AC30" s="122">
        <v>0</v>
      </c>
      <c r="AD30" s="121"/>
      <c r="AI30" s="120" t="s">
        <v>1126</v>
      </c>
      <c r="AK30" s="120" t="s">
        <v>2795</v>
      </c>
      <c r="AL30" s="120" t="s">
        <v>1393</v>
      </c>
      <c r="AM30" s="120" t="s">
        <v>332</v>
      </c>
      <c r="AP30" s="120" t="s">
        <v>1638</v>
      </c>
      <c r="AQ30" s="120" t="s">
        <v>819</v>
      </c>
      <c r="AU30" s="120" t="s">
        <v>2534</v>
      </c>
      <c r="AV30" s="120" t="s">
        <v>2295</v>
      </c>
      <c r="AW30" s="120" t="s">
        <v>1737</v>
      </c>
      <c r="AX30" s="120" t="s">
        <v>1192</v>
      </c>
      <c r="AZ30" s="120" t="s">
        <v>824</v>
      </c>
      <c r="BA30" s="120" t="s">
        <v>110</v>
      </c>
      <c r="BB30" s="120" t="s">
        <v>1481</v>
      </c>
      <c r="BC30" s="120" t="s">
        <v>2063</v>
      </c>
      <c r="BF30" s="73" t="s">
        <v>3465</v>
      </c>
      <c r="BG30" s="73" t="s">
        <v>3521</v>
      </c>
      <c r="BH30" s="73" t="s">
        <v>4123</v>
      </c>
      <c r="BI30" s="73" t="s">
        <v>4355</v>
      </c>
      <c r="BJ30" s="73" t="s">
        <v>4961</v>
      </c>
      <c r="BK30" s="73" t="s">
        <v>5131</v>
      </c>
      <c r="BO30" s="72" t="s">
        <v>33</v>
      </c>
      <c r="BP30" s="73" t="s">
        <v>3465</v>
      </c>
      <c r="BQ30" s="75">
        <v>0</v>
      </c>
      <c r="BR30" s="75">
        <v>0</v>
      </c>
      <c r="BS30" s="75">
        <v>85000026</v>
      </c>
      <c r="BT30" s="75">
        <v>90000026</v>
      </c>
      <c r="BU30" s="75">
        <v>95000026</v>
      </c>
      <c r="BV30" s="75">
        <v>100000026</v>
      </c>
      <c r="BW30" s="75">
        <v>105000026</v>
      </c>
      <c r="BX30" s="75">
        <v>115000026</v>
      </c>
      <c r="BY30" s="75">
        <v>120000026</v>
      </c>
      <c r="BZ30" s="75">
        <v>125000026</v>
      </c>
      <c r="CA30" s="75">
        <v>0</v>
      </c>
    </row>
    <row r="31" spans="1:79" ht="12" customHeight="1">
      <c r="A31" s="46">
        <v>27</v>
      </c>
      <c r="B31" s="46">
        <f t="shared" si="2"/>
        <v>0</v>
      </c>
      <c r="F31" s="79"/>
      <c r="G31" s="78"/>
      <c r="J31" s="46">
        <v>27</v>
      </c>
      <c r="K31" s="46" t="str">
        <f t="shared" si="4"/>
        <v>HONDA-BRIO-ALL NEW BRIO SATYA E MT</v>
      </c>
      <c r="L31" s="82">
        <f t="shared" si="5"/>
        <v>135000026</v>
      </c>
      <c r="N31" s="119" t="s">
        <v>30</v>
      </c>
      <c r="O31" s="120" t="s">
        <v>3220</v>
      </c>
      <c r="P31" s="122">
        <v>215000026</v>
      </c>
      <c r="Q31" s="122">
        <v>225000026</v>
      </c>
      <c r="R31" s="122">
        <v>0</v>
      </c>
      <c r="S31" s="122">
        <v>0</v>
      </c>
      <c r="T31" s="122">
        <v>0</v>
      </c>
      <c r="U31" s="122">
        <v>0</v>
      </c>
      <c r="V31" s="122">
        <v>0</v>
      </c>
      <c r="W31" s="122">
        <v>0</v>
      </c>
      <c r="X31" s="122">
        <v>0</v>
      </c>
      <c r="Y31" s="122">
        <v>0</v>
      </c>
      <c r="Z31" s="122">
        <v>0</v>
      </c>
      <c r="AA31" s="122">
        <v>0</v>
      </c>
      <c r="AB31" s="122">
        <v>0</v>
      </c>
      <c r="AC31" s="122">
        <v>0</v>
      </c>
      <c r="AD31" s="121"/>
      <c r="AI31" s="120" t="s">
        <v>2206</v>
      </c>
      <c r="AK31" s="120" t="s">
        <v>2795</v>
      </c>
      <c r="AL31" s="120" t="s">
        <v>1282</v>
      </c>
      <c r="AM31" s="120" t="s">
        <v>394</v>
      </c>
      <c r="AP31" s="120" t="s">
        <v>1711</v>
      </c>
      <c r="AQ31" s="120" t="s">
        <v>2494</v>
      </c>
      <c r="AU31" s="120" t="s">
        <v>1311</v>
      </c>
      <c r="AV31" s="120" t="s">
        <v>1173</v>
      </c>
      <c r="AW31" s="120" t="s">
        <v>2583</v>
      </c>
      <c r="AX31" s="120" t="s">
        <v>253</v>
      </c>
      <c r="AZ31" s="120" t="s">
        <v>134</v>
      </c>
      <c r="BA31" s="120" t="s">
        <v>111</v>
      </c>
      <c r="BB31" s="120" t="s">
        <v>1482</v>
      </c>
      <c r="BC31" s="120" t="s">
        <v>2371</v>
      </c>
      <c r="BF31" s="73" t="s">
        <v>3466</v>
      </c>
      <c r="BG31" s="73" t="s">
        <v>3522</v>
      </c>
      <c r="BH31" s="73" t="s">
        <v>4124</v>
      </c>
      <c r="BI31" s="73" t="s">
        <v>4356</v>
      </c>
      <c r="BJ31" s="73" t="s">
        <v>5316</v>
      </c>
      <c r="BK31" s="73" t="s">
        <v>5132</v>
      </c>
      <c r="BO31" s="72" t="s">
        <v>33</v>
      </c>
      <c r="BP31" s="73" t="s">
        <v>3466</v>
      </c>
      <c r="BQ31" s="75">
        <v>75000026</v>
      </c>
      <c r="BR31" s="75">
        <v>80000026</v>
      </c>
      <c r="BS31" s="75">
        <v>90000026</v>
      </c>
      <c r="BT31" s="75">
        <v>100000026</v>
      </c>
      <c r="BU31" s="75">
        <v>110000026</v>
      </c>
      <c r="BV31" s="75">
        <v>115000026</v>
      </c>
      <c r="BW31" s="75">
        <v>120000026</v>
      </c>
      <c r="BX31" s="75">
        <v>125000026</v>
      </c>
      <c r="BY31" s="75">
        <v>130000026</v>
      </c>
      <c r="BZ31" s="75">
        <v>135000026</v>
      </c>
      <c r="CA31" s="75">
        <v>145000026</v>
      </c>
    </row>
    <row r="32" spans="1:79" ht="12" customHeight="1">
      <c r="A32" s="46">
        <v>28</v>
      </c>
      <c r="B32" s="46">
        <f t="shared" si="2"/>
        <v>0</v>
      </c>
      <c r="G32" s="78"/>
      <c r="J32" s="46">
        <v>28</v>
      </c>
      <c r="K32" s="46" t="str">
        <f t="shared" si="4"/>
        <v>HONDA-BRIO-ALL NEW BRIO SATYA S MT</v>
      </c>
      <c r="L32" s="82">
        <f t="shared" si="5"/>
        <v>95000026</v>
      </c>
      <c r="N32" s="119" t="s">
        <v>30</v>
      </c>
      <c r="O32" s="120" t="s">
        <v>2780</v>
      </c>
      <c r="P32" s="122">
        <v>0</v>
      </c>
      <c r="Q32" s="122">
        <v>0</v>
      </c>
      <c r="R32" s="122">
        <v>0</v>
      </c>
      <c r="S32" s="122">
        <v>215000026</v>
      </c>
      <c r="T32" s="122">
        <v>225000026</v>
      </c>
      <c r="U32" s="122">
        <v>0</v>
      </c>
      <c r="V32" s="122">
        <v>0</v>
      </c>
      <c r="W32" s="122">
        <v>0</v>
      </c>
      <c r="X32" s="122">
        <v>0</v>
      </c>
      <c r="Y32" s="122">
        <v>0</v>
      </c>
      <c r="Z32" s="122">
        <v>0</v>
      </c>
      <c r="AA32" s="122">
        <v>0</v>
      </c>
      <c r="AB32" s="122">
        <v>0</v>
      </c>
      <c r="AC32" s="122">
        <v>0</v>
      </c>
      <c r="AD32" s="121"/>
      <c r="AI32" s="120" t="s">
        <v>258</v>
      </c>
      <c r="AK32" s="120" t="s">
        <v>3408</v>
      </c>
      <c r="AL32" s="120" t="s">
        <v>1283</v>
      </c>
      <c r="AM32" s="120" t="s">
        <v>165</v>
      </c>
      <c r="AP32" s="120" t="s">
        <v>1815</v>
      </c>
      <c r="AQ32" s="120" t="s">
        <v>1307</v>
      </c>
      <c r="AU32" s="120" t="s">
        <v>2535</v>
      </c>
      <c r="AV32" s="120" t="s">
        <v>1174</v>
      </c>
      <c r="AW32" s="120" t="s">
        <v>2485</v>
      </c>
      <c r="AX32" s="120" t="s">
        <v>1461</v>
      </c>
      <c r="AZ32" s="120" t="s">
        <v>901</v>
      </c>
      <c r="BA32" s="120" t="s">
        <v>431</v>
      </c>
      <c r="BB32" s="120" t="s">
        <v>3324</v>
      </c>
      <c r="BC32" s="120" t="s">
        <v>3364</v>
      </c>
      <c r="BF32" s="73" t="s">
        <v>3467</v>
      </c>
      <c r="BG32" s="73" t="s">
        <v>3523</v>
      </c>
      <c r="BH32" s="73" t="s">
        <v>4125</v>
      </c>
      <c r="BI32" s="73" t="s">
        <v>4357</v>
      </c>
      <c r="BJ32" s="73" t="s">
        <v>3028</v>
      </c>
      <c r="BK32" s="73" t="s">
        <v>5193</v>
      </c>
      <c r="BO32" s="72" t="s">
        <v>33</v>
      </c>
      <c r="BP32" s="73" t="s">
        <v>3467</v>
      </c>
      <c r="BQ32" s="75">
        <v>0</v>
      </c>
      <c r="BR32" s="75">
        <v>80000026</v>
      </c>
      <c r="BS32" s="75">
        <v>85000026</v>
      </c>
      <c r="BT32" s="75">
        <v>90000026</v>
      </c>
      <c r="BU32" s="75">
        <v>95000026</v>
      </c>
      <c r="BV32" s="75">
        <v>115000026</v>
      </c>
      <c r="BW32" s="75">
        <v>120000026</v>
      </c>
      <c r="BX32" s="75">
        <v>125000026</v>
      </c>
      <c r="BY32" s="75">
        <v>130000026</v>
      </c>
      <c r="BZ32" s="75">
        <v>135000026</v>
      </c>
      <c r="CA32" s="75">
        <v>145000026</v>
      </c>
    </row>
    <row r="33" spans="1:79" ht="12" customHeight="1">
      <c r="A33" s="46">
        <v>29</v>
      </c>
      <c r="B33" s="46">
        <f t="shared" si="2"/>
        <v>0</v>
      </c>
      <c r="F33" s="79"/>
      <c r="G33" s="78"/>
      <c r="J33" s="46">
        <v>29</v>
      </c>
      <c r="K33" s="46" t="str">
        <f t="shared" si="4"/>
        <v>HONDA-BRIO-CKD LIMITED E AT</v>
      </c>
      <c r="L33" s="82">
        <f t="shared" si="5"/>
        <v>110000025</v>
      </c>
      <c r="N33" s="119" t="s">
        <v>30</v>
      </c>
      <c r="O33" s="120" t="s">
        <v>1125</v>
      </c>
      <c r="P33" s="122">
        <v>0</v>
      </c>
      <c r="Q33" s="122">
        <v>0</v>
      </c>
      <c r="R33" s="122">
        <v>0</v>
      </c>
      <c r="S33" s="122">
        <v>205000026</v>
      </c>
      <c r="T33" s="122">
        <v>0</v>
      </c>
      <c r="U33" s="122">
        <v>0</v>
      </c>
      <c r="V33" s="122">
        <v>0</v>
      </c>
      <c r="W33" s="122">
        <v>0</v>
      </c>
      <c r="X33" s="122">
        <v>0</v>
      </c>
      <c r="Y33" s="122">
        <v>0</v>
      </c>
      <c r="Z33" s="122">
        <v>0</v>
      </c>
      <c r="AA33" s="122">
        <v>0</v>
      </c>
      <c r="AB33" s="122">
        <v>0</v>
      </c>
      <c r="AC33" s="122">
        <v>0</v>
      </c>
      <c r="AD33" s="121"/>
      <c r="AI33" s="120" t="s">
        <v>2781</v>
      </c>
      <c r="AK33" s="120" t="s">
        <v>3408</v>
      </c>
      <c r="AL33" s="120" t="s">
        <v>1394</v>
      </c>
      <c r="AM33" s="120" t="s">
        <v>471</v>
      </c>
      <c r="AP33" s="120" t="s">
        <v>1155</v>
      </c>
      <c r="AQ33" s="120" t="s">
        <v>878</v>
      </c>
      <c r="AU33" s="120" t="s">
        <v>629</v>
      </c>
      <c r="AV33" s="120" t="s">
        <v>353</v>
      </c>
      <c r="AW33" s="120" t="s">
        <v>1677</v>
      </c>
      <c r="AX33" s="120" t="s">
        <v>573</v>
      </c>
      <c r="AZ33" s="120" t="s">
        <v>825</v>
      </c>
      <c r="BA33" s="120" t="s">
        <v>1682</v>
      </c>
      <c r="BB33" s="120" t="s">
        <v>681</v>
      </c>
      <c r="BC33" s="120" t="s">
        <v>1927</v>
      </c>
      <c r="BF33" s="73" t="s">
        <v>3468</v>
      </c>
      <c r="BG33" s="73" t="s">
        <v>3524</v>
      </c>
      <c r="BH33" s="73" t="s">
        <v>4126</v>
      </c>
      <c r="BI33" s="73" t="s">
        <v>4358</v>
      </c>
      <c r="BJ33" s="73" t="s">
        <v>4962</v>
      </c>
      <c r="BK33" s="73" t="s">
        <v>5219</v>
      </c>
      <c r="BO33" s="72" t="s">
        <v>33</v>
      </c>
      <c r="BP33" s="73" t="s">
        <v>3468</v>
      </c>
      <c r="BQ33" s="75">
        <v>0</v>
      </c>
      <c r="BR33" s="75">
        <v>80000026</v>
      </c>
      <c r="BS33" s="75">
        <v>85000026</v>
      </c>
      <c r="BT33" s="75">
        <v>90000026</v>
      </c>
      <c r="BU33" s="75">
        <v>95000026</v>
      </c>
      <c r="BV33" s="75">
        <v>115000026</v>
      </c>
      <c r="BW33" s="75">
        <v>120000026</v>
      </c>
      <c r="BX33" s="75">
        <v>125000026</v>
      </c>
      <c r="BY33" s="75">
        <v>130000026</v>
      </c>
      <c r="BZ33" s="75">
        <v>135000026</v>
      </c>
      <c r="CA33" s="75">
        <v>145000026</v>
      </c>
    </row>
    <row r="34" spans="1:79" ht="12" customHeight="1">
      <c r="A34" s="46">
        <v>30</v>
      </c>
      <c r="B34" s="46">
        <f t="shared" si="2"/>
        <v>0</v>
      </c>
      <c r="G34" s="78"/>
      <c r="J34" s="46">
        <v>30</v>
      </c>
      <c r="K34" s="46" t="str">
        <f t="shared" si="4"/>
        <v>HONDA-BRIO-E 1.2 AT LIMITED EDITION</v>
      </c>
      <c r="L34" s="82">
        <f t="shared" si="5"/>
        <v>110000025</v>
      </c>
      <c r="N34" s="119" t="s">
        <v>30</v>
      </c>
      <c r="O34" s="120" t="s">
        <v>1126</v>
      </c>
      <c r="P34" s="122">
        <v>0</v>
      </c>
      <c r="Q34" s="122">
        <v>0</v>
      </c>
      <c r="R34" s="122">
        <v>0</v>
      </c>
      <c r="S34" s="122">
        <v>215000026</v>
      </c>
      <c r="T34" s="122">
        <v>225000026</v>
      </c>
      <c r="U34" s="122">
        <v>0</v>
      </c>
      <c r="V34" s="122">
        <v>0</v>
      </c>
      <c r="W34" s="122">
        <v>0</v>
      </c>
      <c r="X34" s="122">
        <v>0</v>
      </c>
      <c r="Y34" s="122">
        <v>0</v>
      </c>
      <c r="Z34" s="122">
        <v>0</v>
      </c>
      <c r="AA34" s="122">
        <v>0</v>
      </c>
      <c r="AB34" s="122">
        <v>0</v>
      </c>
      <c r="AC34" s="122">
        <v>0</v>
      </c>
      <c r="AD34" s="121"/>
      <c r="AI34" s="120" t="s">
        <v>1795</v>
      </c>
      <c r="AK34" s="120" t="s">
        <v>3365</v>
      </c>
      <c r="AL34" s="120" t="s">
        <v>561</v>
      </c>
      <c r="AM34" s="120" t="s">
        <v>471</v>
      </c>
      <c r="AP34" s="120" t="s">
        <v>1624</v>
      </c>
      <c r="AQ34" s="120" t="s">
        <v>969</v>
      </c>
      <c r="AU34" s="120" t="s">
        <v>1429</v>
      </c>
      <c r="AV34" s="120" t="s">
        <v>1436</v>
      </c>
      <c r="AW34" s="120" t="s">
        <v>1675</v>
      </c>
      <c r="AX34" s="120" t="s">
        <v>1322</v>
      </c>
      <c r="AZ34" s="120" t="s">
        <v>104</v>
      </c>
      <c r="BA34" s="120" t="s">
        <v>1666</v>
      </c>
      <c r="BB34" s="120" t="s">
        <v>2526</v>
      </c>
      <c r="BC34" s="120" t="s">
        <v>2296</v>
      </c>
      <c r="BF34" s="73" t="s">
        <v>3469</v>
      </c>
      <c r="BG34" s="73" t="s">
        <v>3525</v>
      </c>
      <c r="BH34" s="73" t="s">
        <v>4127</v>
      </c>
      <c r="BI34" s="73" t="s">
        <v>4359</v>
      </c>
      <c r="BJ34" s="73" t="s">
        <v>4963</v>
      </c>
      <c r="BK34" s="73" t="s">
        <v>5220</v>
      </c>
      <c r="BO34" s="72" t="s">
        <v>33</v>
      </c>
      <c r="BP34" s="73" t="s">
        <v>3469</v>
      </c>
      <c r="BQ34" s="75">
        <v>0</v>
      </c>
      <c r="BR34" s="75">
        <v>0</v>
      </c>
      <c r="BS34" s="75">
        <v>95000026</v>
      </c>
      <c r="BT34" s="75">
        <v>100000026</v>
      </c>
      <c r="BU34" s="75">
        <v>105000026</v>
      </c>
      <c r="BV34" s="75">
        <v>115000026</v>
      </c>
      <c r="BW34" s="75">
        <v>120000026</v>
      </c>
      <c r="BX34" s="75">
        <v>125000026</v>
      </c>
      <c r="BY34" s="75">
        <v>130000026</v>
      </c>
      <c r="BZ34" s="75">
        <v>135000026</v>
      </c>
      <c r="CA34" s="75">
        <v>0</v>
      </c>
    </row>
    <row r="35" spans="1:79" ht="12" customHeight="1">
      <c r="A35" s="46">
        <v>31</v>
      </c>
      <c r="B35" s="46">
        <f t="shared" si="2"/>
        <v>0</v>
      </c>
      <c r="G35" s="78"/>
      <c r="J35" s="46">
        <v>31</v>
      </c>
      <c r="K35" s="46" t="str">
        <f t="shared" si="4"/>
        <v>HONDA-BRIO-E AT 1.2</v>
      </c>
      <c r="L35" s="82">
        <f t="shared" si="5"/>
        <v>125000025</v>
      </c>
      <c r="N35" s="119" t="s">
        <v>30</v>
      </c>
      <c r="O35" s="120" t="s">
        <v>2206</v>
      </c>
      <c r="P35" s="122">
        <v>0</v>
      </c>
      <c r="Q35" s="122">
        <v>0</v>
      </c>
      <c r="R35" s="122">
        <v>0</v>
      </c>
      <c r="S35" s="122">
        <v>0</v>
      </c>
      <c r="T35" s="122">
        <v>0</v>
      </c>
      <c r="U35" s="122">
        <v>0</v>
      </c>
      <c r="V35" s="122">
        <v>0</v>
      </c>
      <c r="W35" s="122">
        <v>0</v>
      </c>
      <c r="X35" s="122">
        <v>0</v>
      </c>
      <c r="Y35" s="122">
        <v>0</v>
      </c>
      <c r="Z35" s="122">
        <v>450500026</v>
      </c>
      <c r="AA35" s="122">
        <v>550800026</v>
      </c>
      <c r="AB35" s="122">
        <v>670200026</v>
      </c>
      <c r="AC35" s="122">
        <v>0</v>
      </c>
      <c r="AD35" s="121"/>
      <c r="AI35" s="120" t="s">
        <v>923</v>
      </c>
      <c r="AK35" s="120" t="s">
        <v>2787</v>
      </c>
      <c r="AL35" s="120" t="s">
        <v>2010</v>
      </c>
      <c r="AM35" s="120" t="s">
        <v>166</v>
      </c>
      <c r="AP35" s="120" t="s">
        <v>211</v>
      </c>
      <c r="AQ35" s="120" t="s">
        <v>970</v>
      </c>
      <c r="AU35" s="120" t="s">
        <v>1539</v>
      </c>
      <c r="AV35" s="120" t="s">
        <v>1973</v>
      </c>
      <c r="AW35" s="120" t="s">
        <v>1448</v>
      </c>
      <c r="AX35" s="120" t="s">
        <v>1323</v>
      </c>
      <c r="AZ35" s="120" t="s">
        <v>724</v>
      </c>
      <c r="BA35" s="120" t="s">
        <v>2344</v>
      </c>
      <c r="BB35" s="120" t="s">
        <v>457</v>
      </c>
      <c r="BC35" s="120" t="s">
        <v>2200</v>
      </c>
      <c r="BF35" s="73" t="s">
        <v>3470</v>
      </c>
      <c r="BG35" s="73" t="s">
        <v>3526</v>
      </c>
      <c r="BH35" s="73" t="s">
        <v>4133</v>
      </c>
      <c r="BI35" s="73" t="s">
        <v>4360</v>
      </c>
      <c r="BJ35" s="73" t="s">
        <v>5295</v>
      </c>
      <c r="BK35" s="73" t="s">
        <v>5133</v>
      </c>
      <c r="BO35" s="72" t="s">
        <v>33</v>
      </c>
      <c r="BP35" s="73" t="s">
        <v>3470</v>
      </c>
      <c r="BQ35" s="75">
        <v>75000026</v>
      </c>
      <c r="BR35" s="75">
        <v>80000026</v>
      </c>
      <c r="BS35" s="75">
        <v>90000026</v>
      </c>
      <c r="BT35" s="75">
        <v>110000026</v>
      </c>
      <c r="BU35" s="75">
        <v>120000026</v>
      </c>
      <c r="BV35" s="75">
        <v>125000026</v>
      </c>
      <c r="BW35" s="75">
        <v>135000026</v>
      </c>
      <c r="BX35" s="75">
        <v>140000026</v>
      </c>
      <c r="BY35" s="75">
        <v>145000026</v>
      </c>
      <c r="BZ35" s="75">
        <v>150000026</v>
      </c>
      <c r="CA35" s="75">
        <v>155000026</v>
      </c>
    </row>
    <row r="36" spans="1:79" ht="12" customHeight="1">
      <c r="A36" s="46">
        <v>32</v>
      </c>
      <c r="B36" s="46">
        <f t="shared" si="2"/>
        <v>0</v>
      </c>
      <c r="G36" s="78"/>
      <c r="J36" s="46">
        <v>32</v>
      </c>
      <c r="K36" s="46" t="str">
        <f t="shared" si="4"/>
        <v>HONDA-BRIO-E AT 1.2 LE</v>
      </c>
      <c r="L36" s="82">
        <f t="shared" si="5"/>
        <v>110000025</v>
      </c>
      <c r="N36" s="119" t="s">
        <v>30</v>
      </c>
      <c r="O36" s="120" t="s">
        <v>258</v>
      </c>
      <c r="P36" s="122">
        <v>0</v>
      </c>
      <c r="Q36" s="122">
        <v>0</v>
      </c>
      <c r="R36" s="122">
        <v>0</v>
      </c>
      <c r="S36" s="122">
        <v>0</v>
      </c>
      <c r="T36" s="122">
        <v>0</v>
      </c>
      <c r="U36" s="122">
        <v>0</v>
      </c>
      <c r="V36" s="122">
        <v>0</v>
      </c>
      <c r="W36" s="122">
        <v>0</v>
      </c>
      <c r="X36" s="122">
        <v>0</v>
      </c>
      <c r="Y36" s="122">
        <v>410000026</v>
      </c>
      <c r="Z36" s="122">
        <v>445000026</v>
      </c>
      <c r="AA36" s="122">
        <v>490000026</v>
      </c>
      <c r="AB36" s="122">
        <v>540000026</v>
      </c>
      <c r="AC36" s="122">
        <v>0</v>
      </c>
      <c r="AD36" s="121"/>
      <c r="AI36" s="120" t="s">
        <v>1626</v>
      </c>
      <c r="AK36" s="120" t="s">
        <v>2700</v>
      </c>
      <c r="AL36" s="120" t="s">
        <v>1772</v>
      </c>
      <c r="AM36" s="120" t="s">
        <v>555</v>
      </c>
      <c r="AP36" s="120" t="s">
        <v>1156</v>
      </c>
      <c r="AQ36" s="120" t="s">
        <v>971</v>
      </c>
      <c r="AU36" s="120" t="s">
        <v>2536</v>
      </c>
      <c r="AV36" s="120" t="s">
        <v>770</v>
      </c>
      <c r="AW36" s="120" t="s">
        <v>2689</v>
      </c>
      <c r="AX36" s="120" t="s">
        <v>1462</v>
      </c>
      <c r="AZ36" s="120" t="s">
        <v>84</v>
      </c>
      <c r="BA36" s="120" t="s">
        <v>1579</v>
      </c>
      <c r="BB36" s="120" t="s">
        <v>232</v>
      </c>
      <c r="BC36" s="120" t="s">
        <v>2237</v>
      </c>
      <c r="BF36" s="73" t="s">
        <v>3471</v>
      </c>
      <c r="BG36" s="73" t="s">
        <v>3527</v>
      </c>
      <c r="BH36" s="73" t="s">
        <v>4128</v>
      </c>
      <c r="BI36" s="73" t="s">
        <v>5039</v>
      </c>
      <c r="BJ36" s="73" t="s">
        <v>2386</v>
      </c>
      <c r="BK36" s="73" t="s">
        <v>5164</v>
      </c>
      <c r="BO36" s="72" t="s">
        <v>33</v>
      </c>
      <c r="BP36" s="73" t="s">
        <v>3471</v>
      </c>
      <c r="BQ36" s="75">
        <v>80000026</v>
      </c>
      <c r="BR36" s="75">
        <v>95000026</v>
      </c>
      <c r="BS36" s="75">
        <v>100000026</v>
      </c>
      <c r="BT36" s="75">
        <v>105000026</v>
      </c>
      <c r="BU36" s="75">
        <v>110000026</v>
      </c>
      <c r="BV36" s="75">
        <v>115000026</v>
      </c>
      <c r="BW36" s="75">
        <v>120000026</v>
      </c>
      <c r="BX36" s="75">
        <v>130000026</v>
      </c>
      <c r="BY36" s="75">
        <v>135000026</v>
      </c>
      <c r="BZ36" s="75">
        <v>145000026</v>
      </c>
      <c r="CA36" s="75">
        <v>160000026</v>
      </c>
    </row>
    <row r="37" spans="1:79" ht="12" customHeight="1">
      <c r="A37" s="46">
        <v>33</v>
      </c>
      <c r="B37" s="46">
        <f t="shared" si="2"/>
        <v>0</v>
      </c>
      <c r="F37" s="79"/>
      <c r="G37" s="78"/>
      <c r="J37" s="46">
        <v>33</v>
      </c>
      <c r="K37" s="46" t="str">
        <f t="shared" si="4"/>
        <v>HONDA-BRIO-RS 1.2 CVT CKD</v>
      </c>
      <c r="L37" s="82">
        <f t="shared" si="5"/>
        <v>140000016</v>
      </c>
      <c r="N37" s="119" t="s">
        <v>30</v>
      </c>
      <c r="O37" s="120" t="s">
        <v>2781</v>
      </c>
      <c r="P37" s="122">
        <v>0</v>
      </c>
      <c r="Q37" s="122">
        <v>0</v>
      </c>
      <c r="R37" s="122">
        <v>0</v>
      </c>
      <c r="S37" s="122">
        <v>215000026</v>
      </c>
      <c r="T37" s="122">
        <v>225000026</v>
      </c>
      <c r="U37" s="122">
        <v>0</v>
      </c>
      <c r="V37" s="122">
        <v>0</v>
      </c>
      <c r="W37" s="122">
        <v>0</v>
      </c>
      <c r="X37" s="122">
        <v>0</v>
      </c>
      <c r="Y37" s="122">
        <v>0</v>
      </c>
      <c r="Z37" s="122">
        <v>0</v>
      </c>
      <c r="AA37" s="122">
        <v>0</v>
      </c>
      <c r="AB37" s="122">
        <v>0</v>
      </c>
      <c r="AC37" s="122">
        <v>0</v>
      </c>
      <c r="AD37" s="121"/>
      <c r="AI37" s="120" t="s">
        <v>580</v>
      </c>
      <c r="AK37" s="120" t="s">
        <v>3430</v>
      </c>
      <c r="AL37" s="120" t="s">
        <v>1395</v>
      </c>
      <c r="AM37" s="120" t="s">
        <v>1055</v>
      </c>
      <c r="AP37" s="120" t="s">
        <v>1418</v>
      </c>
      <c r="AQ37" s="120" t="s">
        <v>1065</v>
      </c>
      <c r="AU37" s="120" t="s">
        <v>2638</v>
      </c>
      <c r="AV37" s="120" t="s">
        <v>2662</v>
      </c>
      <c r="AW37" s="120" t="s">
        <v>2685</v>
      </c>
      <c r="AX37" s="120" t="s">
        <v>3342</v>
      </c>
      <c r="AZ37" s="120" t="s">
        <v>2440</v>
      </c>
      <c r="BA37" s="120" t="s">
        <v>1581</v>
      </c>
      <c r="BB37" s="120" t="s">
        <v>3008</v>
      </c>
      <c r="BC37" s="120" t="s">
        <v>1991</v>
      </c>
      <c r="BF37" s="73" t="s">
        <v>5064</v>
      </c>
      <c r="BG37" s="73" t="s">
        <v>3528</v>
      </c>
      <c r="BH37" s="73" t="s">
        <v>4129</v>
      </c>
      <c r="BI37" s="73" t="s">
        <v>4361</v>
      </c>
      <c r="BJ37" s="73" t="s">
        <v>558</v>
      </c>
      <c r="BK37" s="73" t="s">
        <v>5165</v>
      </c>
      <c r="BO37" s="72" t="s">
        <v>33</v>
      </c>
      <c r="BP37" s="73" t="s">
        <v>5064</v>
      </c>
      <c r="BQ37" s="75">
        <v>80000026</v>
      </c>
      <c r="BR37" s="75">
        <v>85000026</v>
      </c>
      <c r="BS37" s="75">
        <v>90000026</v>
      </c>
      <c r="BT37" s="75">
        <v>95000026</v>
      </c>
      <c r="BU37" s="75">
        <v>100000026</v>
      </c>
      <c r="BV37" s="75">
        <v>105000026</v>
      </c>
      <c r="BW37" s="75">
        <v>110000026</v>
      </c>
      <c r="BX37" s="75">
        <v>115000026</v>
      </c>
      <c r="BY37" s="75">
        <v>125000026</v>
      </c>
      <c r="BZ37" s="75">
        <v>135000026</v>
      </c>
      <c r="CA37" s="75">
        <v>150000026</v>
      </c>
    </row>
    <row r="38" spans="1:79" ht="12" customHeight="1">
      <c r="A38" s="46">
        <v>34</v>
      </c>
      <c r="B38" s="46">
        <f t="shared" si="2"/>
        <v>0</v>
      </c>
      <c r="G38" s="78"/>
      <c r="J38" s="46">
        <v>34</v>
      </c>
      <c r="K38" s="46" t="str">
        <f t="shared" si="4"/>
        <v>HONDA-BRIO-RS 1.2 MT CKD</v>
      </c>
      <c r="L38" s="82">
        <f t="shared" si="5"/>
        <v>135000026</v>
      </c>
      <c r="N38" s="119" t="s">
        <v>30</v>
      </c>
      <c r="O38" s="120" t="s">
        <v>1795</v>
      </c>
      <c r="P38" s="122">
        <v>225000026</v>
      </c>
      <c r="Q38" s="122">
        <v>230000026</v>
      </c>
      <c r="R38" s="122">
        <v>235000026</v>
      </c>
      <c r="S38" s="122">
        <v>245000026</v>
      </c>
      <c r="T38" s="122">
        <v>275000026</v>
      </c>
      <c r="U38" s="122">
        <v>315000026</v>
      </c>
      <c r="V38" s="122">
        <v>380000026</v>
      </c>
      <c r="W38" s="122">
        <v>0</v>
      </c>
      <c r="X38" s="122">
        <v>0</v>
      </c>
      <c r="Y38" s="122">
        <v>0</v>
      </c>
      <c r="Z38" s="122">
        <v>0</v>
      </c>
      <c r="AA38" s="122">
        <v>0</v>
      </c>
      <c r="AB38" s="122">
        <v>0</v>
      </c>
      <c r="AC38" s="122">
        <v>0</v>
      </c>
      <c r="AD38" s="121"/>
      <c r="AI38" s="120" t="s">
        <v>2082</v>
      </c>
      <c r="AK38" s="120" t="s">
        <v>3431</v>
      </c>
      <c r="AL38" s="120" t="s">
        <v>1284</v>
      </c>
      <c r="AM38" s="120" t="s">
        <v>3247</v>
      </c>
      <c r="AP38" s="120" t="s">
        <v>1736</v>
      </c>
      <c r="AQ38" s="120" t="s">
        <v>715</v>
      </c>
      <c r="AU38" s="120" t="s">
        <v>2522</v>
      </c>
      <c r="AV38" s="120" t="s">
        <v>1909</v>
      </c>
      <c r="AW38" s="120" t="s">
        <v>1732</v>
      </c>
      <c r="AX38" s="120" t="s">
        <v>1915</v>
      </c>
      <c r="AZ38" s="120" t="s">
        <v>483</v>
      </c>
      <c r="BA38" s="120" t="s">
        <v>1098</v>
      </c>
      <c r="BB38" s="120" t="s">
        <v>2339</v>
      </c>
      <c r="BC38" s="120" t="s">
        <v>2713</v>
      </c>
      <c r="BF38" s="73" t="s">
        <v>3472</v>
      </c>
      <c r="BG38" s="73" t="s">
        <v>3529</v>
      </c>
      <c r="BH38" s="73" t="s">
        <v>4130</v>
      </c>
      <c r="BI38" s="73" t="s">
        <v>4362</v>
      </c>
      <c r="BJ38" s="73" t="s">
        <v>2410</v>
      </c>
      <c r="BK38" s="73" t="s">
        <v>5194</v>
      </c>
      <c r="BO38" s="72" t="s">
        <v>33</v>
      </c>
      <c r="BP38" s="73" t="s">
        <v>3472</v>
      </c>
      <c r="BQ38" s="75">
        <v>0</v>
      </c>
      <c r="BR38" s="75">
        <v>80000026</v>
      </c>
      <c r="BS38" s="75">
        <v>85000026</v>
      </c>
      <c r="BT38" s="75">
        <v>90000026</v>
      </c>
      <c r="BU38" s="75">
        <v>95000026</v>
      </c>
      <c r="BV38" s="75">
        <v>115000026</v>
      </c>
      <c r="BW38" s="75">
        <v>120000026</v>
      </c>
      <c r="BX38" s="75">
        <v>125000026</v>
      </c>
      <c r="BY38" s="75">
        <v>130000026</v>
      </c>
      <c r="BZ38" s="75">
        <v>135000026</v>
      </c>
      <c r="CA38" s="75">
        <v>145000026</v>
      </c>
    </row>
    <row r="39" spans="1:79" ht="12" customHeight="1">
      <c r="A39" s="46">
        <v>35</v>
      </c>
      <c r="B39" s="46">
        <f t="shared" si="2"/>
        <v>0</v>
      </c>
      <c r="F39" s="79"/>
      <c r="G39" s="78"/>
      <c r="J39" s="46">
        <v>35</v>
      </c>
      <c r="K39" s="46" t="str">
        <f t="shared" si="4"/>
        <v>HONDA-BRIO-RS A/T 1.3</v>
      </c>
      <c r="L39" s="82">
        <f t="shared" si="5"/>
        <v>0</v>
      </c>
      <c r="N39" s="119" t="s">
        <v>30</v>
      </c>
      <c r="O39" s="120" t="s">
        <v>923</v>
      </c>
      <c r="P39" s="122">
        <v>0</v>
      </c>
      <c r="Q39" s="122">
        <v>230000026</v>
      </c>
      <c r="R39" s="122">
        <v>245000026</v>
      </c>
      <c r="S39" s="122">
        <v>260000026</v>
      </c>
      <c r="T39" s="122">
        <v>280000026</v>
      </c>
      <c r="U39" s="122">
        <v>290000026</v>
      </c>
      <c r="V39" s="122">
        <v>0</v>
      </c>
      <c r="W39" s="122">
        <v>0</v>
      </c>
      <c r="X39" s="122">
        <v>0</v>
      </c>
      <c r="Y39" s="122">
        <v>0</v>
      </c>
      <c r="Z39" s="122">
        <v>0</v>
      </c>
      <c r="AA39" s="122">
        <v>0</v>
      </c>
      <c r="AB39" s="122">
        <v>0</v>
      </c>
      <c r="AC39" s="122">
        <v>0</v>
      </c>
      <c r="AD39" s="121"/>
      <c r="AI39" s="120" t="s">
        <v>1127</v>
      </c>
      <c r="AK39" s="120" t="s">
        <v>2250</v>
      </c>
      <c r="AL39" s="120" t="s">
        <v>645</v>
      </c>
      <c r="AM39" s="120" t="s">
        <v>373</v>
      </c>
      <c r="AP39" s="120" t="s">
        <v>873</v>
      </c>
      <c r="AQ39" s="120" t="s">
        <v>972</v>
      </c>
      <c r="AU39" s="120" t="s">
        <v>1430</v>
      </c>
      <c r="AV39" s="120" t="s">
        <v>1780</v>
      </c>
      <c r="AW39" s="120" t="s">
        <v>2087</v>
      </c>
      <c r="AX39" s="120" t="s">
        <v>540</v>
      </c>
      <c r="AZ39" s="120" t="s">
        <v>484</v>
      </c>
      <c r="BA39" s="120" t="s">
        <v>731</v>
      </c>
      <c r="BB39" s="120" t="s">
        <v>1928</v>
      </c>
      <c r="BC39" s="120" t="s">
        <v>2842</v>
      </c>
      <c r="BF39" s="73" t="s">
        <v>3473</v>
      </c>
      <c r="BG39" s="73" t="s">
        <v>3530</v>
      </c>
      <c r="BH39" s="73" t="s">
        <v>4131</v>
      </c>
      <c r="BI39" s="73" t="s">
        <v>4363</v>
      </c>
      <c r="BJ39" s="73" t="s">
        <v>735</v>
      </c>
      <c r="BK39" s="73" t="s">
        <v>5134</v>
      </c>
      <c r="BO39" s="72" t="s">
        <v>33</v>
      </c>
      <c r="BP39" s="73" t="s">
        <v>3473</v>
      </c>
      <c r="BQ39" s="75">
        <v>80000026</v>
      </c>
      <c r="BR39" s="75">
        <v>85000026</v>
      </c>
      <c r="BS39" s="75">
        <v>90000026</v>
      </c>
      <c r="BT39" s="75">
        <v>95000026</v>
      </c>
      <c r="BU39" s="75">
        <v>100000026</v>
      </c>
      <c r="BV39" s="75">
        <v>105000026</v>
      </c>
      <c r="BW39" s="75">
        <v>115000026</v>
      </c>
      <c r="BX39" s="75">
        <v>120000026</v>
      </c>
      <c r="BY39" s="75">
        <v>125000026</v>
      </c>
      <c r="BZ39" s="75">
        <v>135000026</v>
      </c>
      <c r="CA39" s="75">
        <v>145000026</v>
      </c>
    </row>
    <row r="40" spans="1:79" ht="12" customHeight="1">
      <c r="A40" s="46">
        <v>36</v>
      </c>
      <c r="B40" s="46">
        <f t="shared" si="2"/>
        <v>0</v>
      </c>
      <c r="F40" s="79"/>
      <c r="G40" s="78"/>
      <c r="J40" s="46">
        <v>36</v>
      </c>
      <c r="K40" s="46" t="str">
        <f t="shared" si="4"/>
        <v>HONDA-BRIO-RS CVT 1.2</v>
      </c>
      <c r="L40" s="82">
        <f t="shared" si="5"/>
        <v>140000016</v>
      </c>
      <c r="N40" s="119" t="s">
        <v>30</v>
      </c>
      <c r="O40" s="120" t="s">
        <v>1626</v>
      </c>
      <c r="P40" s="122">
        <v>230000026</v>
      </c>
      <c r="Q40" s="122">
        <v>250000026</v>
      </c>
      <c r="R40" s="122">
        <v>290000026</v>
      </c>
      <c r="S40" s="122">
        <v>310000026</v>
      </c>
      <c r="T40" s="122">
        <v>330000026</v>
      </c>
      <c r="U40" s="122">
        <v>350000026</v>
      </c>
      <c r="V40" s="122">
        <v>390000026</v>
      </c>
      <c r="W40" s="122">
        <v>430000026</v>
      </c>
      <c r="X40" s="122">
        <v>490000026</v>
      </c>
      <c r="Y40" s="122">
        <v>520000026</v>
      </c>
      <c r="Z40" s="122">
        <v>585000026</v>
      </c>
      <c r="AA40" s="122">
        <v>675000026</v>
      </c>
      <c r="AB40" s="122">
        <v>720000026</v>
      </c>
      <c r="AC40" s="122">
        <v>0</v>
      </c>
      <c r="AD40" s="121"/>
      <c r="AI40" s="120" t="s">
        <v>689</v>
      </c>
      <c r="AK40" s="120" t="s">
        <v>3409</v>
      </c>
      <c r="AL40" s="120" t="s">
        <v>1693</v>
      </c>
      <c r="AM40" s="120" t="s">
        <v>3248</v>
      </c>
      <c r="AP40" s="120" t="s">
        <v>329</v>
      </c>
      <c r="AQ40" s="120" t="s">
        <v>973</v>
      </c>
      <c r="AU40" s="120" t="s">
        <v>1312</v>
      </c>
      <c r="AV40" s="120" t="s">
        <v>1437</v>
      </c>
      <c r="AW40" s="120" t="s">
        <v>2688</v>
      </c>
      <c r="AX40" s="120" t="s">
        <v>132</v>
      </c>
      <c r="AZ40" s="120" t="s">
        <v>485</v>
      </c>
      <c r="BA40" s="120" t="s">
        <v>50</v>
      </c>
      <c r="BB40" s="120" t="s">
        <v>55</v>
      </c>
      <c r="BC40" s="120" t="s">
        <v>2372</v>
      </c>
      <c r="BF40" s="73" t="s">
        <v>3474</v>
      </c>
      <c r="BG40" s="73" t="s">
        <v>3531</v>
      </c>
      <c r="BH40" s="73" t="s">
        <v>4132</v>
      </c>
      <c r="BI40" s="73" t="s">
        <v>4364</v>
      </c>
      <c r="BJ40" s="73" t="s">
        <v>3029</v>
      </c>
      <c r="BK40" s="73" t="s">
        <v>5166</v>
      </c>
      <c r="BO40" s="72" t="s">
        <v>33</v>
      </c>
      <c r="BP40" s="73" t="s">
        <v>3474</v>
      </c>
      <c r="BQ40" s="75">
        <v>85000026</v>
      </c>
      <c r="BR40" s="75">
        <v>90000026</v>
      </c>
      <c r="BS40" s="75">
        <v>95000026</v>
      </c>
      <c r="BT40" s="75">
        <v>100000026</v>
      </c>
      <c r="BU40" s="75">
        <v>105000026</v>
      </c>
      <c r="BV40" s="75">
        <v>110000026</v>
      </c>
      <c r="BW40" s="75">
        <v>120000026</v>
      </c>
      <c r="BX40" s="75">
        <v>130000026</v>
      </c>
      <c r="BY40" s="75">
        <v>140000026</v>
      </c>
      <c r="BZ40" s="75">
        <v>145000026</v>
      </c>
      <c r="CA40" s="75">
        <v>0</v>
      </c>
    </row>
    <row r="41" spans="1:79" ht="12" customHeight="1">
      <c r="A41" s="46">
        <v>37</v>
      </c>
      <c r="B41" s="46">
        <f t="shared" si="2"/>
        <v>0</v>
      </c>
      <c r="F41" s="79"/>
      <c r="G41" s="78"/>
      <c r="J41" s="46">
        <v>37</v>
      </c>
      <c r="K41" s="46" t="str">
        <f t="shared" si="4"/>
        <v>HONDA-BRIO-RS CVT URBANITE</v>
      </c>
      <c r="L41" s="82">
        <f t="shared" si="5"/>
        <v>140000026</v>
      </c>
      <c r="N41" s="119" t="s">
        <v>30</v>
      </c>
      <c r="O41" s="120" t="s">
        <v>580</v>
      </c>
      <c r="P41" s="122">
        <v>225000026</v>
      </c>
      <c r="Q41" s="122">
        <v>230000026</v>
      </c>
      <c r="R41" s="122">
        <v>235000026</v>
      </c>
      <c r="S41" s="122">
        <v>245000026</v>
      </c>
      <c r="T41" s="122">
        <v>275000026</v>
      </c>
      <c r="U41" s="122">
        <v>315000026</v>
      </c>
      <c r="V41" s="122">
        <v>380000026</v>
      </c>
      <c r="W41" s="122">
        <v>0</v>
      </c>
      <c r="X41" s="122">
        <v>0</v>
      </c>
      <c r="Y41" s="122">
        <v>0</v>
      </c>
      <c r="Z41" s="122">
        <v>0</v>
      </c>
      <c r="AA41" s="122">
        <v>0</v>
      </c>
      <c r="AB41" s="122">
        <v>0</v>
      </c>
      <c r="AC41" s="122">
        <v>0</v>
      </c>
      <c r="AD41" s="121"/>
      <c r="AI41" s="120" t="s">
        <v>690</v>
      </c>
      <c r="AK41" s="120" t="s">
        <v>3377</v>
      </c>
      <c r="AL41" s="120" t="s">
        <v>1285</v>
      </c>
      <c r="AM41" s="120" t="s">
        <v>1402</v>
      </c>
      <c r="AP41" s="120" t="s">
        <v>2164</v>
      </c>
      <c r="AQ41" s="120" t="s">
        <v>2827</v>
      </c>
      <c r="AU41" s="120" t="s">
        <v>1707</v>
      </c>
      <c r="AV41" s="120" t="s">
        <v>147</v>
      </c>
      <c r="AW41" s="120" t="s">
        <v>1449</v>
      </c>
      <c r="AX41" s="120" t="s">
        <v>218</v>
      </c>
      <c r="AZ41" s="120" t="s">
        <v>486</v>
      </c>
      <c r="BA41" s="120" t="s">
        <v>51</v>
      </c>
      <c r="BB41" s="120" t="s">
        <v>1108</v>
      </c>
      <c r="BC41" s="120" t="s">
        <v>2676</v>
      </c>
      <c r="BF41" s="73" t="s">
        <v>3475</v>
      </c>
      <c r="BG41" s="73" t="s">
        <v>3532</v>
      </c>
      <c r="BH41" s="73" t="s">
        <v>4134</v>
      </c>
      <c r="BI41" s="73" t="s">
        <v>4365</v>
      </c>
      <c r="BJ41" s="73" t="s">
        <v>4964</v>
      </c>
      <c r="BK41" s="73" t="s">
        <v>5167</v>
      </c>
      <c r="BO41" s="72" t="s">
        <v>33</v>
      </c>
      <c r="BP41" s="73" t="s">
        <v>3475</v>
      </c>
      <c r="BQ41" s="75">
        <v>0</v>
      </c>
      <c r="BR41" s="75">
        <v>0</v>
      </c>
      <c r="BS41" s="75">
        <v>0</v>
      </c>
      <c r="BT41" s="75">
        <v>0</v>
      </c>
      <c r="BU41" s="75">
        <v>0</v>
      </c>
      <c r="BV41" s="75">
        <v>0</v>
      </c>
      <c r="BW41" s="75">
        <v>0</v>
      </c>
      <c r="BX41" s="75">
        <v>0</v>
      </c>
      <c r="BY41" s="75">
        <v>0</v>
      </c>
      <c r="BZ41" s="75">
        <v>0</v>
      </c>
      <c r="CA41" s="75">
        <v>0</v>
      </c>
    </row>
    <row r="42" spans="1:79" ht="12" customHeight="1">
      <c r="A42" s="46">
        <v>38</v>
      </c>
      <c r="B42" s="46">
        <f t="shared" si="2"/>
        <v>0</v>
      </c>
      <c r="F42" s="79"/>
      <c r="G42" s="78"/>
      <c r="J42" s="46">
        <v>38</v>
      </c>
      <c r="K42" s="46" t="str">
        <f t="shared" si="4"/>
        <v>HONDA-BRIO-RS MT 1.2</v>
      </c>
      <c r="L42" s="82">
        <f t="shared" si="5"/>
        <v>135000026</v>
      </c>
      <c r="N42" s="119" t="s">
        <v>30</v>
      </c>
      <c r="O42" s="120" t="s">
        <v>2082</v>
      </c>
      <c r="P42" s="122">
        <v>225000026</v>
      </c>
      <c r="Q42" s="122">
        <v>230000026</v>
      </c>
      <c r="R42" s="122">
        <v>235000026</v>
      </c>
      <c r="S42" s="122">
        <v>245000026</v>
      </c>
      <c r="T42" s="122">
        <v>275000026</v>
      </c>
      <c r="U42" s="122">
        <v>315000026</v>
      </c>
      <c r="V42" s="122">
        <v>380000026</v>
      </c>
      <c r="W42" s="122">
        <v>0</v>
      </c>
      <c r="X42" s="122">
        <v>0</v>
      </c>
      <c r="Y42" s="122">
        <v>0</v>
      </c>
      <c r="Z42" s="122">
        <v>0</v>
      </c>
      <c r="AA42" s="122">
        <v>0</v>
      </c>
      <c r="AB42" s="122">
        <v>0</v>
      </c>
      <c r="AC42" s="122">
        <v>0</v>
      </c>
      <c r="AD42" s="121"/>
      <c r="AI42" s="120" t="s">
        <v>924</v>
      </c>
      <c r="AK42" s="120" t="s">
        <v>3432</v>
      </c>
      <c r="AL42" s="120" t="s">
        <v>1396</v>
      </c>
      <c r="AM42" s="120" t="s">
        <v>2528</v>
      </c>
      <c r="AP42" s="120" t="s">
        <v>654</v>
      </c>
      <c r="AQ42" s="120" t="s">
        <v>3381</v>
      </c>
      <c r="AU42" s="120" t="s">
        <v>1313</v>
      </c>
      <c r="AV42" s="120" t="s">
        <v>1175</v>
      </c>
      <c r="AW42" s="120" t="s">
        <v>2301</v>
      </c>
      <c r="AX42" s="120" t="s">
        <v>780</v>
      </c>
      <c r="AZ42" s="120" t="s">
        <v>487</v>
      </c>
      <c r="BA42" s="120" t="s">
        <v>1330</v>
      </c>
      <c r="BB42" s="120" t="s">
        <v>255</v>
      </c>
      <c r="BC42" s="120" t="s">
        <v>2680</v>
      </c>
      <c r="BF42" s="73" t="s">
        <v>3476</v>
      </c>
      <c r="BG42" s="73" t="s">
        <v>3533</v>
      </c>
      <c r="BH42" s="73" t="s">
        <v>4135</v>
      </c>
      <c r="BI42" s="73" t="s">
        <v>4366</v>
      </c>
      <c r="BJ42" s="73" t="s">
        <v>4965</v>
      </c>
      <c r="BK42" s="73" t="s">
        <v>5221</v>
      </c>
      <c r="BO42" s="72" t="s">
        <v>33</v>
      </c>
      <c r="BP42" s="73" t="s">
        <v>3476</v>
      </c>
      <c r="BQ42" s="75">
        <v>80000026</v>
      </c>
      <c r="BR42" s="75">
        <v>90000026</v>
      </c>
      <c r="BS42" s="75">
        <v>95000026</v>
      </c>
      <c r="BT42" s="75">
        <v>100000026</v>
      </c>
      <c r="BU42" s="75">
        <v>105000026</v>
      </c>
      <c r="BV42" s="75">
        <v>110000026</v>
      </c>
      <c r="BW42" s="75">
        <v>115000026</v>
      </c>
      <c r="BX42" s="75">
        <v>120000026</v>
      </c>
      <c r="BY42" s="75">
        <v>125000026</v>
      </c>
      <c r="BZ42" s="75">
        <v>130000026</v>
      </c>
      <c r="CA42" s="75">
        <v>150000026</v>
      </c>
    </row>
    <row r="43" spans="1:79" ht="12" customHeight="1">
      <c r="A43" s="46">
        <v>39</v>
      </c>
      <c r="B43" s="46">
        <f t="shared" si="2"/>
        <v>0</v>
      </c>
      <c r="F43" s="79"/>
      <c r="G43" s="78"/>
      <c r="J43" s="46">
        <v>39</v>
      </c>
      <c r="K43" s="46" t="str">
        <f t="shared" si="4"/>
        <v>HONDA-BRIO-RS MT URBANITE</v>
      </c>
      <c r="L43" s="82">
        <f t="shared" si="5"/>
        <v>135000026</v>
      </c>
      <c r="N43" s="119" t="s">
        <v>30</v>
      </c>
      <c r="O43" s="120" t="s">
        <v>1127</v>
      </c>
      <c r="P43" s="122">
        <v>225000026</v>
      </c>
      <c r="Q43" s="122">
        <v>230000026</v>
      </c>
      <c r="R43" s="122">
        <v>235000026</v>
      </c>
      <c r="S43" s="122">
        <v>245000026</v>
      </c>
      <c r="T43" s="122">
        <v>275000026</v>
      </c>
      <c r="U43" s="122">
        <v>315000026</v>
      </c>
      <c r="V43" s="122">
        <v>380000026</v>
      </c>
      <c r="W43" s="122">
        <v>0</v>
      </c>
      <c r="X43" s="122">
        <v>0</v>
      </c>
      <c r="Y43" s="122">
        <v>0</v>
      </c>
      <c r="Z43" s="122">
        <v>0</v>
      </c>
      <c r="AA43" s="122">
        <v>0</v>
      </c>
      <c r="AB43" s="122">
        <v>0</v>
      </c>
      <c r="AC43" s="122">
        <v>0</v>
      </c>
      <c r="AD43" s="121"/>
      <c r="AI43" s="120" t="s">
        <v>2630</v>
      </c>
      <c r="AK43" s="120" t="s">
        <v>3433</v>
      </c>
      <c r="AM43" s="120" t="s">
        <v>575</v>
      </c>
      <c r="AP43" s="120" t="s">
        <v>2211</v>
      </c>
      <c r="AQ43" s="120" t="s">
        <v>2279</v>
      </c>
      <c r="AU43" s="120" t="s">
        <v>2040</v>
      </c>
      <c r="AV43" s="120" t="s">
        <v>820</v>
      </c>
      <c r="AW43" s="120" t="s">
        <v>1777</v>
      </c>
      <c r="AX43" s="120" t="s">
        <v>722</v>
      </c>
      <c r="AZ43" s="120" t="s">
        <v>1584</v>
      </c>
      <c r="BA43" s="120" t="s">
        <v>52</v>
      </c>
      <c r="BB43" s="120" t="s">
        <v>1109</v>
      </c>
      <c r="BC43" s="120" t="s">
        <v>2681</v>
      </c>
      <c r="BF43" s="73" t="s">
        <v>3477</v>
      </c>
      <c r="BG43" s="73" t="s">
        <v>3534</v>
      </c>
      <c r="BH43" s="73" t="s">
        <v>4136</v>
      </c>
      <c r="BI43" s="73" t="s">
        <v>4367</v>
      </c>
      <c r="BJ43" s="73" t="s">
        <v>4966</v>
      </c>
      <c r="BK43" s="73" t="s">
        <v>5168</v>
      </c>
      <c r="BO43" s="72" t="s">
        <v>33</v>
      </c>
      <c r="BP43" s="73" t="s">
        <v>3477</v>
      </c>
      <c r="BQ43" s="75">
        <v>0</v>
      </c>
      <c r="BR43" s="75">
        <v>0</v>
      </c>
      <c r="BS43" s="75">
        <v>0</v>
      </c>
      <c r="BT43" s="75">
        <v>0</v>
      </c>
      <c r="BU43" s="75">
        <v>0</v>
      </c>
      <c r="BV43" s="75">
        <v>0</v>
      </c>
      <c r="BW43" s="75">
        <v>0</v>
      </c>
      <c r="BX43" s="75">
        <v>0</v>
      </c>
      <c r="BY43" s="75">
        <v>0</v>
      </c>
      <c r="BZ43" s="75">
        <v>0</v>
      </c>
      <c r="CA43" s="75">
        <v>0</v>
      </c>
    </row>
    <row r="44" spans="1:79" ht="12" customHeight="1">
      <c r="A44" s="46">
        <v>40</v>
      </c>
      <c r="B44" s="46">
        <f t="shared" si="2"/>
        <v>0</v>
      </c>
      <c r="G44" s="78"/>
      <c r="J44" s="46">
        <v>40</v>
      </c>
      <c r="K44" s="46" t="str">
        <f t="shared" si="4"/>
        <v>HONDA-BRIO-RS SE AT</v>
      </c>
      <c r="L44" s="82">
        <f t="shared" si="5"/>
        <v>140000016</v>
      </c>
      <c r="N44" s="119" t="s">
        <v>30</v>
      </c>
      <c r="O44" s="120" t="s">
        <v>689</v>
      </c>
      <c r="P44" s="122">
        <v>230000026</v>
      </c>
      <c r="Q44" s="122">
        <v>250000026</v>
      </c>
      <c r="R44" s="122">
        <v>290000026</v>
      </c>
      <c r="S44" s="122">
        <v>310000026</v>
      </c>
      <c r="T44" s="122">
        <v>330000026</v>
      </c>
      <c r="U44" s="122">
        <v>350000026</v>
      </c>
      <c r="V44" s="122">
        <v>390000026</v>
      </c>
      <c r="W44" s="122">
        <v>430000026</v>
      </c>
      <c r="X44" s="122">
        <v>490000026</v>
      </c>
      <c r="Y44" s="122">
        <v>520000026</v>
      </c>
      <c r="Z44" s="122">
        <v>585000026</v>
      </c>
      <c r="AA44" s="122">
        <v>675000026</v>
      </c>
      <c r="AB44" s="122">
        <v>720000026</v>
      </c>
      <c r="AC44" s="122">
        <v>0</v>
      </c>
      <c r="AD44" s="121"/>
      <c r="AI44" s="120" t="s">
        <v>3221</v>
      </c>
      <c r="AM44" s="120" t="s">
        <v>2145</v>
      </c>
      <c r="AP44" s="120" t="s">
        <v>1293</v>
      </c>
      <c r="AQ44" s="120" t="s">
        <v>2280</v>
      </c>
      <c r="AU44" s="120" t="s">
        <v>655</v>
      </c>
      <c r="AV44" s="120" t="s">
        <v>186</v>
      </c>
      <c r="AW44" s="120" t="s">
        <v>1636</v>
      </c>
      <c r="AX44" s="120" t="s">
        <v>781</v>
      </c>
      <c r="AZ44" s="120" t="s">
        <v>154</v>
      </c>
      <c r="BA44" s="120" t="s">
        <v>1204</v>
      </c>
      <c r="BB44" s="120" t="s">
        <v>560</v>
      </c>
      <c r="BC44" s="120" t="s">
        <v>2681</v>
      </c>
      <c r="BF44" s="73" t="s">
        <v>3478</v>
      </c>
      <c r="BG44" s="73" t="s">
        <v>3535</v>
      </c>
      <c r="BH44" s="73" t="s">
        <v>4137</v>
      </c>
      <c r="BI44" s="73" t="s">
        <v>4368</v>
      </c>
      <c r="BJ44" s="73" t="s">
        <v>4967</v>
      </c>
      <c r="BK44" s="73" t="s">
        <v>5169</v>
      </c>
      <c r="BO44" s="72" t="s">
        <v>33</v>
      </c>
      <c r="BP44" s="73" t="s">
        <v>3478</v>
      </c>
      <c r="BQ44" s="75">
        <v>0</v>
      </c>
      <c r="BR44" s="75">
        <v>95000026</v>
      </c>
      <c r="BS44" s="75">
        <v>105000026</v>
      </c>
      <c r="BT44" s="75">
        <v>110000026</v>
      </c>
      <c r="BU44" s="75">
        <v>115000026</v>
      </c>
      <c r="BV44" s="75">
        <v>120000026</v>
      </c>
      <c r="BW44" s="75">
        <v>125000026</v>
      </c>
      <c r="BX44" s="75">
        <v>130000026</v>
      </c>
      <c r="BY44" s="75">
        <v>135000026</v>
      </c>
      <c r="BZ44" s="75">
        <v>150000026</v>
      </c>
      <c r="CA44" s="75">
        <v>0</v>
      </c>
    </row>
    <row r="45" spans="1:79" ht="12" customHeight="1">
      <c r="A45" s="46">
        <v>41</v>
      </c>
      <c r="B45" s="46">
        <f t="shared" si="2"/>
        <v>0</v>
      </c>
      <c r="G45" s="78"/>
      <c r="J45" s="46">
        <v>41</v>
      </c>
      <c r="K45" s="46" t="str">
        <f t="shared" si="4"/>
        <v>HONDA-BRIO-RS SPECIAL EDITION</v>
      </c>
      <c r="L45" s="82">
        <f t="shared" si="5"/>
        <v>140000016</v>
      </c>
      <c r="N45" s="119" t="s">
        <v>30</v>
      </c>
      <c r="O45" s="120" t="s">
        <v>690</v>
      </c>
      <c r="P45" s="122">
        <v>230000026</v>
      </c>
      <c r="Q45" s="122">
        <v>250000026</v>
      </c>
      <c r="R45" s="122">
        <v>290000026</v>
      </c>
      <c r="S45" s="122">
        <v>310000026</v>
      </c>
      <c r="T45" s="122">
        <v>330000026</v>
      </c>
      <c r="U45" s="122">
        <v>350000026</v>
      </c>
      <c r="V45" s="122">
        <v>390000026</v>
      </c>
      <c r="W45" s="122">
        <v>430000026</v>
      </c>
      <c r="X45" s="122">
        <v>490000026</v>
      </c>
      <c r="Y45" s="122">
        <v>520000026</v>
      </c>
      <c r="Z45" s="122">
        <v>585000026</v>
      </c>
      <c r="AA45" s="122">
        <v>675000026</v>
      </c>
      <c r="AB45" s="122">
        <v>720000026</v>
      </c>
      <c r="AC45" s="122">
        <v>0</v>
      </c>
      <c r="AD45" s="121"/>
      <c r="AI45" s="120" t="s">
        <v>1742</v>
      </c>
      <c r="AM45" s="120" t="s">
        <v>2124</v>
      </c>
      <c r="AP45" s="120" t="s">
        <v>1419</v>
      </c>
      <c r="AQ45" s="120" t="s">
        <v>2659</v>
      </c>
      <c r="AU45" s="120" t="s">
        <v>1431</v>
      </c>
      <c r="AV45" s="120" t="s">
        <v>982</v>
      </c>
      <c r="AW45" s="120" t="s">
        <v>774</v>
      </c>
      <c r="AX45" s="120" t="s">
        <v>2841</v>
      </c>
      <c r="AZ45" s="120" t="s">
        <v>725</v>
      </c>
      <c r="BA45" s="120" t="s">
        <v>1015</v>
      </c>
      <c r="BB45" s="120" t="s">
        <v>404</v>
      </c>
      <c r="BC45" s="120" t="s">
        <v>2849</v>
      </c>
      <c r="BF45" s="73" t="s">
        <v>3479</v>
      </c>
      <c r="BG45" s="73" t="s">
        <v>3536</v>
      </c>
      <c r="BH45" s="73" t="s">
        <v>4138</v>
      </c>
      <c r="BI45" s="73" t="s">
        <v>4369</v>
      </c>
      <c r="BJ45" s="73" t="s">
        <v>4968</v>
      </c>
      <c r="BK45" s="73" t="s">
        <v>5195</v>
      </c>
      <c r="BO45" s="72" t="s">
        <v>33</v>
      </c>
      <c r="BP45" s="73" t="s">
        <v>3479</v>
      </c>
      <c r="BQ45" s="75">
        <v>90000026</v>
      </c>
      <c r="BR45" s="75">
        <v>95000026</v>
      </c>
      <c r="BS45" s="75">
        <v>100000026</v>
      </c>
      <c r="BT45" s="75">
        <v>105000026</v>
      </c>
      <c r="BU45" s="75">
        <v>110000026</v>
      </c>
      <c r="BV45" s="75">
        <v>115000026</v>
      </c>
      <c r="BW45" s="75">
        <v>120000026</v>
      </c>
      <c r="BX45" s="75">
        <v>130000026</v>
      </c>
      <c r="BY45" s="75">
        <v>0</v>
      </c>
      <c r="BZ45" s="75">
        <v>0</v>
      </c>
      <c r="CA45" s="75">
        <v>0</v>
      </c>
    </row>
    <row r="46" spans="1:79" ht="12" customHeight="1">
      <c r="A46" s="46">
        <v>42</v>
      </c>
      <c r="B46" s="46">
        <f t="shared" si="2"/>
        <v>0</v>
      </c>
      <c r="F46" s="78"/>
      <c r="G46" s="78"/>
      <c r="J46" s="46">
        <v>42</v>
      </c>
      <c r="K46" s="46" t="str">
        <f t="shared" si="4"/>
        <v>HONDA-BRIO-S AT 1.2</v>
      </c>
      <c r="L46" s="82">
        <f t="shared" si="5"/>
        <v>100000026</v>
      </c>
      <c r="N46" s="119" t="s">
        <v>30</v>
      </c>
      <c r="O46" s="120" t="s">
        <v>924</v>
      </c>
      <c r="P46" s="122">
        <v>225000026</v>
      </c>
      <c r="Q46" s="122">
        <v>230000026</v>
      </c>
      <c r="R46" s="122">
        <v>235000026</v>
      </c>
      <c r="S46" s="122">
        <v>245000026</v>
      </c>
      <c r="T46" s="122">
        <v>275000026</v>
      </c>
      <c r="U46" s="122">
        <v>315000026</v>
      </c>
      <c r="V46" s="122">
        <v>380000026</v>
      </c>
      <c r="W46" s="122">
        <v>0</v>
      </c>
      <c r="X46" s="122">
        <v>0</v>
      </c>
      <c r="Y46" s="122">
        <v>0</v>
      </c>
      <c r="Z46" s="122">
        <v>0</v>
      </c>
      <c r="AA46" s="122">
        <v>0</v>
      </c>
      <c r="AB46" s="122">
        <v>0</v>
      </c>
      <c r="AC46" s="122">
        <v>0</v>
      </c>
      <c r="AD46" s="121"/>
      <c r="AI46" s="120" t="s">
        <v>1278</v>
      </c>
      <c r="AM46" s="120" t="s">
        <v>1403</v>
      </c>
      <c r="AP46" s="120" t="s">
        <v>212</v>
      </c>
      <c r="AQ46" s="120" t="s">
        <v>2217</v>
      </c>
      <c r="AU46" s="120" t="s">
        <v>1670</v>
      </c>
      <c r="AV46" s="120" t="s">
        <v>885</v>
      </c>
      <c r="AW46" s="120" t="s">
        <v>717</v>
      </c>
      <c r="AX46" s="120" t="s">
        <v>1801</v>
      </c>
      <c r="AZ46" s="120" t="s">
        <v>85</v>
      </c>
      <c r="BA46" s="120" t="s">
        <v>1099</v>
      </c>
      <c r="BB46" s="120" t="s">
        <v>1720</v>
      </c>
      <c r="BC46" s="120" t="s">
        <v>2805</v>
      </c>
      <c r="BF46" s="73" t="s">
        <v>3479</v>
      </c>
      <c r="BG46" s="73" t="s">
        <v>3537</v>
      </c>
      <c r="BH46" s="73" t="s">
        <v>4139</v>
      </c>
      <c r="BI46" s="73" t="s">
        <v>4370</v>
      </c>
      <c r="BJ46" s="73" t="s">
        <v>4969</v>
      </c>
      <c r="BK46" s="73" t="s">
        <v>5135</v>
      </c>
      <c r="BO46" s="72" t="s">
        <v>33</v>
      </c>
      <c r="BP46" s="73" t="s">
        <v>3479</v>
      </c>
      <c r="BQ46" s="75">
        <v>90000026</v>
      </c>
      <c r="BR46" s="75">
        <v>95000026</v>
      </c>
      <c r="BS46" s="75">
        <v>100000026</v>
      </c>
      <c r="BT46" s="75">
        <v>105000026</v>
      </c>
      <c r="BU46" s="75">
        <v>110000026</v>
      </c>
      <c r="BV46" s="75">
        <v>115000026</v>
      </c>
      <c r="BW46" s="75">
        <v>120000026</v>
      </c>
      <c r="BX46" s="75">
        <v>130000026</v>
      </c>
      <c r="BY46" s="75">
        <v>145000026</v>
      </c>
      <c r="BZ46" s="75">
        <v>160000026</v>
      </c>
      <c r="CA46" s="75">
        <v>0</v>
      </c>
    </row>
    <row r="47" spans="1:79" ht="12" customHeight="1">
      <c r="A47" s="46">
        <v>43</v>
      </c>
      <c r="B47" s="46">
        <f t="shared" si="2"/>
        <v>0</v>
      </c>
      <c r="G47" s="78"/>
      <c r="J47" s="46">
        <v>43</v>
      </c>
      <c r="K47" s="46" t="str">
        <f t="shared" si="4"/>
        <v>HONDA-BRIO-S MT 1.2</v>
      </c>
      <c r="L47" s="82">
        <f t="shared" si="5"/>
        <v>125000026</v>
      </c>
      <c r="N47" s="119" t="s">
        <v>30</v>
      </c>
      <c r="O47" s="120" t="s">
        <v>2630</v>
      </c>
      <c r="P47" s="122">
        <v>0</v>
      </c>
      <c r="Q47" s="122">
        <v>0</v>
      </c>
      <c r="R47" s="122">
        <v>0</v>
      </c>
      <c r="S47" s="122">
        <v>0</v>
      </c>
      <c r="T47" s="122">
        <v>0</v>
      </c>
      <c r="U47" s="122">
        <v>0</v>
      </c>
      <c r="V47" s="122">
        <v>0</v>
      </c>
      <c r="W47" s="122">
        <v>0</v>
      </c>
      <c r="X47" s="122">
        <v>0</v>
      </c>
      <c r="Y47" s="122">
        <v>545000026</v>
      </c>
      <c r="Z47" s="122">
        <v>605000026</v>
      </c>
      <c r="AA47" s="122">
        <v>0</v>
      </c>
      <c r="AB47" s="122">
        <v>0</v>
      </c>
      <c r="AC47" s="122">
        <v>0</v>
      </c>
      <c r="AD47" s="121"/>
      <c r="AI47" s="120" t="s">
        <v>851</v>
      </c>
      <c r="AM47" s="120" t="s">
        <v>1404</v>
      </c>
      <c r="AP47" s="120" t="s">
        <v>213</v>
      </c>
      <c r="AQ47" s="120" t="s">
        <v>2742</v>
      </c>
      <c r="AU47" s="120" t="s">
        <v>1817</v>
      </c>
      <c r="AV47" s="120" t="s">
        <v>1438</v>
      </c>
      <c r="AW47" s="120" t="s">
        <v>1450</v>
      </c>
      <c r="AX47" s="120" t="s">
        <v>1747</v>
      </c>
      <c r="AZ47" s="120" t="s">
        <v>86</v>
      </c>
      <c r="BA47" s="120" t="s">
        <v>1100</v>
      </c>
      <c r="BB47" s="120" t="s">
        <v>2644</v>
      </c>
      <c r="BC47" s="120" t="s">
        <v>2201</v>
      </c>
      <c r="BF47" s="73" t="s">
        <v>3480</v>
      </c>
      <c r="BG47" s="73" t="s">
        <v>3538</v>
      </c>
      <c r="BH47" s="73" t="s">
        <v>4140</v>
      </c>
      <c r="BI47" s="73" t="s">
        <v>4371</v>
      </c>
      <c r="BJ47" s="73" t="s">
        <v>4970</v>
      </c>
      <c r="BK47" s="73" t="s">
        <v>5196</v>
      </c>
      <c r="BO47" s="72" t="s">
        <v>33</v>
      </c>
      <c r="BP47" s="73" t="s">
        <v>3480</v>
      </c>
      <c r="BQ47" s="75">
        <v>80000026</v>
      </c>
      <c r="BR47" s="75">
        <v>85000026</v>
      </c>
      <c r="BS47" s="75">
        <v>90000026</v>
      </c>
      <c r="BT47" s="75">
        <v>95000026</v>
      </c>
      <c r="BU47" s="75">
        <v>100000026</v>
      </c>
      <c r="BV47" s="75">
        <v>105000026</v>
      </c>
      <c r="BW47" s="75">
        <v>115000026</v>
      </c>
      <c r="BX47" s="75">
        <v>120000026</v>
      </c>
      <c r="BY47" s="75">
        <v>125000026</v>
      </c>
      <c r="BZ47" s="75">
        <v>130000026</v>
      </c>
      <c r="CA47" s="75">
        <v>140000026</v>
      </c>
    </row>
    <row r="48" spans="1:79" ht="12" customHeight="1">
      <c r="A48" s="46">
        <v>44</v>
      </c>
      <c r="B48" s="46">
        <f t="shared" si="2"/>
        <v>0</v>
      </c>
      <c r="F48" s="79"/>
      <c r="G48" s="78"/>
      <c r="J48" s="46">
        <v>44</v>
      </c>
      <c r="K48" s="46" t="str">
        <f t="shared" si="4"/>
        <v>HONDA-BRIO-SATYA 1.2 E CVT CKD</v>
      </c>
      <c r="L48" s="82">
        <f t="shared" si="5"/>
        <v>145000026</v>
      </c>
      <c r="N48" s="119" t="s">
        <v>30</v>
      </c>
      <c r="O48" s="120" t="s">
        <v>1757</v>
      </c>
      <c r="P48" s="122">
        <v>170000026</v>
      </c>
      <c r="Q48" s="122">
        <v>185000026</v>
      </c>
      <c r="R48" s="122">
        <v>0</v>
      </c>
      <c r="S48" s="122">
        <v>0</v>
      </c>
      <c r="T48" s="122">
        <v>0</v>
      </c>
      <c r="U48" s="122">
        <v>0</v>
      </c>
      <c r="V48" s="122">
        <v>0</v>
      </c>
      <c r="W48" s="122">
        <v>0</v>
      </c>
      <c r="X48" s="122">
        <v>0</v>
      </c>
      <c r="Y48" s="122">
        <v>0</v>
      </c>
      <c r="Z48" s="122">
        <v>0</v>
      </c>
      <c r="AA48" s="122">
        <v>0</v>
      </c>
      <c r="AB48" s="122">
        <v>0</v>
      </c>
      <c r="AC48" s="122">
        <v>0</v>
      </c>
      <c r="AD48" s="121"/>
      <c r="AI48" s="120" t="s">
        <v>1128</v>
      </c>
      <c r="AM48" s="120" t="s">
        <v>1405</v>
      </c>
      <c r="AP48" s="120" t="s">
        <v>380</v>
      </c>
      <c r="AQ48" s="120" t="s">
        <v>2597</v>
      </c>
      <c r="AU48" s="120" t="s">
        <v>1593</v>
      </c>
      <c r="AV48" s="120" t="s">
        <v>2783</v>
      </c>
      <c r="AW48" s="120" t="s">
        <v>2088</v>
      </c>
      <c r="AX48" s="120" t="s">
        <v>1791</v>
      </c>
      <c r="AZ48" s="120" t="s">
        <v>1760</v>
      </c>
      <c r="BA48" s="120" t="s">
        <v>1467</v>
      </c>
      <c r="BB48" s="120" t="s">
        <v>396</v>
      </c>
      <c r="BC48" s="120" t="s">
        <v>1798</v>
      </c>
      <c r="BF48" s="73" t="s">
        <v>3481</v>
      </c>
      <c r="BG48" s="73" t="s">
        <v>3539</v>
      </c>
      <c r="BH48" s="73" t="s">
        <v>4141</v>
      </c>
      <c r="BI48" s="73" t="s">
        <v>5040</v>
      </c>
      <c r="BJ48" s="73" t="s">
        <v>4971</v>
      </c>
      <c r="BK48" s="73" t="s">
        <v>5170</v>
      </c>
      <c r="BO48" s="72" t="s">
        <v>33</v>
      </c>
      <c r="BP48" s="73" t="s">
        <v>3481</v>
      </c>
      <c r="BQ48" s="75">
        <v>0</v>
      </c>
      <c r="BR48" s="75">
        <v>0</v>
      </c>
      <c r="BS48" s="75">
        <v>0</v>
      </c>
      <c r="BT48" s="75">
        <v>0</v>
      </c>
      <c r="BU48" s="75">
        <v>0</v>
      </c>
      <c r="BV48" s="75">
        <v>0</v>
      </c>
      <c r="BW48" s="75">
        <v>0</v>
      </c>
      <c r="BX48" s="75">
        <v>115000026</v>
      </c>
      <c r="BY48" s="75">
        <v>0</v>
      </c>
      <c r="BZ48" s="75">
        <v>0</v>
      </c>
      <c r="CA48" s="75">
        <v>0</v>
      </c>
    </row>
    <row r="49" spans="1:79" ht="12" customHeight="1">
      <c r="A49" s="46">
        <v>45</v>
      </c>
      <c r="B49" s="46">
        <f t="shared" si="2"/>
        <v>0</v>
      </c>
      <c r="G49" s="78"/>
      <c r="J49" s="46">
        <v>45</v>
      </c>
      <c r="K49" s="46" t="str">
        <f t="shared" si="4"/>
        <v>HONDA-BRIO-SATYA 1.2 E MT CKD</v>
      </c>
      <c r="L49" s="82">
        <f t="shared" si="5"/>
        <v>120000026</v>
      </c>
      <c r="N49" s="119" t="s">
        <v>30</v>
      </c>
      <c r="O49" s="120" t="s">
        <v>3221</v>
      </c>
      <c r="P49" s="122">
        <v>0</v>
      </c>
      <c r="Q49" s="122">
        <v>0</v>
      </c>
      <c r="R49" s="122">
        <v>0</v>
      </c>
      <c r="S49" s="122">
        <v>0</v>
      </c>
      <c r="T49" s="122">
        <v>0</v>
      </c>
      <c r="U49" s="122">
        <v>0</v>
      </c>
      <c r="V49" s="122">
        <v>0</v>
      </c>
      <c r="W49" s="122">
        <v>365000026</v>
      </c>
      <c r="X49" s="122">
        <v>0</v>
      </c>
      <c r="Y49" s="122">
        <v>0</v>
      </c>
      <c r="Z49" s="122">
        <v>0</v>
      </c>
      <c r="AA49" s="122">
        <v>0</v>
      </c>
      <c r="AB49" s="122">
        <v>0</v>
      </c>
      <c r="AC49" s="122">
        <v>0</v>
      </c>
      <c r="AD49" s="121"/>
      <c r="AI49" s="120" t="s">
        <v>1129</v>
      </c>
      <c r="AM49" s="120" t="s">
        <v>1406</v>
      </c>
      <c r="AP49" s="120" t="s">
        <v>307</v>
      </c>
      <c r="AQ49" s="120" t="s">
        <v>2598</v>
      </c>
      <c r="AU49" s="120" t="s">
        <v>3341</v>
      </c>
      <c r="AV49" s="120" t="s">
        <v>1439</v>
      </c>
      <c r="AW49" s="120" t="s">
        <v>1713</v>
      </c>
      <c r="AX49" s="120" t="s">
        <v>1596</v>
      </c>
      <c r="AZ49" s="120" t="s">
        <v>1628</v>
      </c>
      <c r="BA49" s="120" t="s">
        <v>583</v>
      </c>
      <c r="BB49" s="120" t="s">
        <v>1227</v>
      </c>
      <c r="BC49" s="120" t="s">
        <v>2143</v>
      </c>
      <c r="BF49" s="73" t="s">
        <v>3482</v>
      </c>
      <c r="BG49" s="73" t="s">
        <v>3540</v>
      </c>
      <c r="BH49" s="73" t="s">
        <v>4142</v>
      </c>
      <c r="BI49" s="73" t="s">
        <v>4372</v>
      </c>
      <c r="BJ49" s="73" t="s">
        <v>4972</v>
      </c>
      <c r="BK49" s="73" t="s">
        <v>5136</v>
      </c>
      <c r="BO49" s="72" t="s">
        <v>33</v>
      </c>
      <c r="BP49" s="73" t="s">
        <v>3482</v>
      </c>
      <c r="BQ49" s="75">
        <v>90000026</v>
      </c>
      <c r="BR49" s="75">
        <v>95000026</v>
      </c>
      <c r="BS49" s="75">
        <v>100000026</v>
      </c>
      <c r="BT49" s="75">
        <v>105000026</v>
      </c>
      <c r="BU49" s="75">
        <v>110000026</v>
      </c>
      <c r="BV49" s="75">
        <v>115000026</v>
      </c>
      <c r="BW49" s="75">
        <v>120000026</v>
      </c>
      <c r="BX49" s="75">
        <v>130000026</v>
      </c>
      <c r="BY49" s="75">
        <v>140000026</v>
      </c>
      <c r="BZ49" s="75">
        <v>160000026</v>
      </c>
      <c r="CA49" s="75">
        <v>0</v>
      </c>
    </row>
    <row r="50" spans="1:79" ht="12" customHeight="1">
      <c r="J50" s="46">
        <v>46</v>
      </c>
      <c r="K50" s="46" t="str">
        <f t="shared" si="4"/>
        <v>HONDA-BRIO-SATYA 1.2 S MT CKD</v>
      </c>
      <c r="L50" s="82">
        <f t="shared" si="5"/>
        <v>120000026</v>
      </c>
      <c r="N50" s="119" t="s">
        <v>30</v>
      </c>
      <c r="O50" s="120" t="s">
        <v>1742</v>
      </c>
      <c r="P50" s="122">
        <v>0</v>
      </c>
      <c r="Q50" s="122">
        <v>0</v>
      </c>
      <c r="R50" s="122">
        <v>0</v>
      </c>
      <c r="S50" s="122">
        <v>0</v>
      </c>
      <c r="T50" s="122">
        <v>0</v>
      </c>
      <c r="U50" s="122">
        <v>0</v>
      </c>
      <c r="V50" s="122">
        <v>0</v>
      </c>
      <c r="W50" s="122">
        <v>0</v>
      </c>
      <c r="X50" s="122">
        <v>825000026</v>
      </c>
      <c r="Y50" s="122">
        <v>985000026</v>
      </c>
      <c r="Z50" s="122">
        <v>0</v>
      </c>
      <c r="AA50" s="122">
        <v>0</v>
      </c>
      <c r="AB50" s="122">
        <v>0</v>
      </c>
      <c r="AC50" s="122">
        <v>0</v>
      </c>
      <c r="AD50" s="121"/>
      <c r="AI50" s="120" t="s">
        <v>3222</v>
      </c>
      <c r="AM50" s="120" t="s">
        <v>2579</v>
      </c>
      <c r="AP50" s="120" t="s">
        <v>1582</v>
      </c>
      <c r="AQ50" s="120" t="s">
        <v>2000</v>
      </c>
      <c r="AU50" s="120" t="s">
        <v>1890</v>
      </c>
      <c r="AV50" s="120" t="s">
        <v>1440</v>
      </c>
      <c r="AW50" s="120" t="s">
        <v>1315</v>
      </c>
      <c r="AX50" s="120" t="s">
        <v>1892</v>
      </c>
      <c r="AZ50" s="120" t="s">
        <v>371</v>
      </c>
      <c r="BA50" s="120" t="s">
        <v>1468</v>
      </c>
      <c r="BB50" s="120" t="s">
        <v>1228</v>
      </c>
      <c r="BC50" s="120" t="s">
        <v>2051</v>
      </c>
      <c r="BF50" s="73" t="s">
        <v>3483</v>
      </c>
      <c r="BG50" s="73" t="s">
        <v>3541</v>
      </c>
      <c r="BH50" s="73" t="s">
        <v>4143</v>
      </c>
      <c r="BI50" s="73" t="s">
        <v>4373</v>
      </c>
      <c r="BJ50" s="73" t="s">
        <v>4973</v>
      </c>
      <c r="BK50" s="73" t="s">
        <v>5252</v>
      </c>
      <c r="BO50" s="72" t="s">
        <v>33</v>
      </c>
      <c r="BP50" s="73" t="s">
        <v>3483</v>
      </c>
      <c r="BQ50" s="75">
        <v>0</v>
      </c>
      <c r="BR50" s="75">
        <v>0</v>
      </c>
      <c r="BS50" s="75">
        <v>0</v>
      </c>
      <c r="BT50" s="75">
        <v>0</v>
      </c>
      <c r="BU50" s="75">
        <v>0</v>
      </c>
      <c r="BV50" s="75">
        <v>0</v>
      </c>
      <c r="BW50" s="75">
        <v>0</v>
      </c>
      <c r="BX50" s="75">
        <v>0</v>
      </c>
      <c r="BY50" s="75">
        <v>0</v>
      </c>
      <c r="BZ50" s="75">
        <v>0</v>
      </c>
      <c r="CA50" s="75">
        <v>0</v>
      </c>
    </row>
    <row r="51" spans="1:79" ht="12" customHeight="1">
      <c r="J51" s="46">
        <v>47</v>
      </c>
      <c r="K51" s="46" t="str">
        <f t="shared" si="4"/>
        <v>HONDA-BRIO-SATYA CKD S 1.2 AT</v>
      </c>
      <c r="L51" s="82">
        <f t="shared" si="5"/>
        <v>100000026</v>
      </c>
      <c r="N51" s="119" t="s">
        <v>30</v>
      </c>
      <c r="O51" s="120" t="s">
        <v>1278</v>
      </c>
      <c r="P51" s="122">
        <v>225000026</v>
      </c>
      <c r="Q51" s="122">
        <v>230000026</v>
      </c>
      <c r="R51" s="122">
        <v>235000026</v>
      </c>
      <c r="S51" s="122">
        <v>245000026</v>
      </c>
      <c r="T51" s="122">
        <v>275000026</v>
      </c>
      <c r="U51" s="122">
        <v>315000026</v>
      </c>
      <c r="V51" s="122">
        <v>380000026</v>
      </c>
      <c r="W51" s="122">
        <v>0</v>
      </c>
      <c r="X51" s="122">
        <v>0</v>
      </c>
      <c r="Y51" s="122">
        <v>0</v>
      </c>
      <c r="Z51" s="122">
        <v>0</v>
      </c>
      <c r="AA51" s="122">
        <v>0</v>
      </c>
      <c r="AB51" s="122">
        <v>0</v>
      </c>
      <c r="AC51" s="122">
        <v>0</v>
      </c>
      <c r="AD51" s="121"/>
      <c r="AI51" s="120" t="s">
        <v>1605</v>
      </c>
      <c r="AM51" s="120" t="s">
        <v>2125</v>
      </c>
      <c r="AP51" s="120" t="s">
        <v>957</v>
      </c>
      <c r="AQ51" s="120" t="s">
        <v>2599</v>
      </c>
      <c r="AU51" s="120" t="s">
        <v>1540</v>
      </c>
      <c r="AV51" s="120" t="s">
        <v>2472</v>
      </c>
      <c r="AW51" s="120" t="s">
        <v>1714</v>
      </c>
      <c r="AX51" s="120" t="s">
        <v>2719</v>
      </c>
      <c r="AZ51" s="120" t="s">
        <v>786</v>
      </c>
      <c r="BA51" s="120" t="s">
        <v>1469</v>
      </c>
      <c r="BB51" s="120" t="s">
        <v>1341</v>
      </c>
      <c r="BC51" s="120" t="s">
        <v>2202</v>
      </c>
      <c r="BF51" s="73" t="s">
        <v>3484</v>
      </c>
      <c r="BG51" s="73" t="s">
        <v>3542</v>
      </c>
      <c r="BH51" s="73" t="s">
        <v>4144</v>
      </c>
      <c r="BI51" s="73" t="s">
        <v>4374</v>
      </c>
      <c r="BJ51" s="73" t="s">
        <v>4974</v>
      </c>
      <c r="BK51" s="73" t="s">
        <v>5197</v>
      </c>
      <c r="BO51" s="72" t="s">
        <v>33</v>
      </c>
      <c r="BP51" s="73" t="s">
        <v>3484</v>
      </c>
      <c r="BQ51" s="75">
        <v>0</v>
      </c>
      <c r="BR51" s="75">
        <v>0</v>
      </c>
      <c r="BS51" s="75">
        <v>0</v>
      </c>
      <c r="BT51" s="75">
        <v>110000026</v>
      </c>
      <c r="BU51" s="75">
        <v>120000026</v>
      </c>
      <c r="BV51" s="75">
        <v>125000026</v>
      </c>
      <c r="BW51" s="75">
        <v>135000026</v>
      </c>
      <c r="BX51" s="75">
        <v>140000026</v>
      </c>
      <c r="BY51" s="75">
        <v>150000026</v>
      </c>
      <c r="BZ51" s="75">
        <v>155000026</v>
      </c>
      <c r="CA51" s="75">
        <v>0</v>
      </c>
    </row>
    <row r="52" spans="1:79" ht="12" customHeight="1">
      <c r="F52" s="79" t="s">
        <v>33</v>
      </c>
      <c r="J52" s="46">
        <v>48</v>
      </c>
      <c r="K52" s="46" t="str">
        <f t="shared" si="4"/>
        <v>HONDA-BRIO-SATYA E 1.2 AT</v>
      </c>
      <c r="L52" s="82">
        <f t="shared" si="5"/>
        <v>110000025</v>
      </c>
      <c r="N52" s="119" t="s">
        <v>30</v>
      </c>
      <c r="O52" s="120" t="s">
        <v>851</v>
      </c>
      <c r="P52" s="122">
        <v>0</v>
      </c>
      <c r="Q52" s="122">
        <v>0</v>
      </c>
      <c r="R52" s="122">
        <v>225000026</v>
      </c>
      <c r="S52" s="122">
        <v>245000026</v>
      </c>
      <c r="T52" s="122">
        <v>265000026</v>
      </c>
      <c r="U52" s="122">
        <v>295000026</v>
      </c>
      <c r="V52" s="122">
        <v>315000026</v>
      </c>
      <c r="W52" s="122">
        <v>385000026</v>
      </c>
      <c r="X52" s="122">
        <v>450000026</v>
      </c>
      <c r="Y52" s="122">
        <v>525000026</v>
      </c>
      <c r="Z52" s="122">
        <v>610000026</v>
      </c>
      <c r="AA52" s="122">
        <v>740000026</v>
      </c>
      <c r="AB52" s="122">
        <v>0</v>
      </c>
      <c r="AC52" s="122">
        <v>0</v>
      </c>
      <c r="AD52" s="121"/>
      <c r="AI52" s="120" t="s">
        <v>3223</v>
      </c>
      <c r="AM52" s="120" t="s">
        <v>1407</v>
      </c>
      <c r="AP52" s="120" t="s">
        <v>326</v>
      </c>
      <c r="AQ52" s="120" t="s">
        <v>2600</v>
      </c>
      <c r="AU52" s="120" t="s">
        <v>1541</v>
      </c>
      <c r="AV52" s="120" t="s">
        <v>2173</v>
      </c>
      <c r="AW52" s="120" t="s">
        <v>252</v>
      </c>
      <c r="AX52" s="120" t="s">
        <v>1193</v>
      </c>
      <c r="AZ52" s="120" t="s">
        <v>87</v>
      </c>
      <c r="BA52" s="120" t="s">
        <v>732</v>
      </c>
      <c r="BB52" s="120" t="s">
        <v>3325</v>
      </c>
      <c r="BC52" s="120" t="s">
        <v>1845</v>
      </c>
      <c r="BF52" s="73" t="s">
        <v>3485</v>
      </c>
      <c r="BG52" s="73" t="s">
        <v>3543</v>
      </c>
      <c r="BH52" s="73" t="s">
        <v>4145</v>
      </c>
      <c r="BI52" s="73" t="s">
        <v>4375</v>
      </c>
      <c r="BJ52" s="73" t="s">
        <v>4975</v>
      </c>
      <c r="BK52" s="73" t="s">
        <v>5198</v>
      </c>
      <c r="BO52" s="72" t="s">
        <v>33</v>
      </c>
      <c r="BP52" s="73" t="s">
        <v>3485</v>
      </c>
      <c r="BQ52" s="75">
        <v>0</v>
      </c>
      <c r="BR52" s="75">
        <v>0</v>
      </c>
      <c r="BS52" s="75">
        <v>0</v>
      </c>
      <c r="BT52" s="75">
        <v>0</v>
      </c>
      <c r="BU52" s="75">
        <v>0</v>
      </c>
      <c r="BV52" s="75">
        <v>0</v>
      </c>
      <c r="BW52" s="75">
        <v>0</v>
      </c>
      <c r="BX52" s="75">
        <v>115000026</v>
      </c>
      <c r="BY52" s="75">
        <v>125000026</v>
      </c>
      <c r="BZ52" s="75">
        <v>140000026</v>
      </c>
      <c r="CA52" s="75">
        <v>0</v>
      </c>
    </row>
    <row r="53" spans="1:79" ht="12" customHeight="1">
      <c r="F53" s="79" t="s">
        <v>210</v>
      </c>
      <c r="J53" s="46">
        <v>49</v>
      </c>
      <c r="K53" s="46" t="str">
        <f t="shared" si="4"/>
        <v>HONDA-BRIO-SATYA E MT 1.2</v>
      </c>
      <c r="L53" s="82">
        <f t="shared" si="5"/>
        <v>120000026</v>
      </c>
      <c r="N53" s="119" t="s">
        <v>30</v>
      </c>
      <c r="O53" s="120" t="s">
        <v>1128</v>
      </c>
      <c r="P53" s="122">
        <v>225000026</v>
      </c>
      <c r="Q53" s="122">
        <v>230000026</v>
      </c>
      <c r="R53" s="122">
        <v>235000026</v>
      </c>
      <c r="S53" s="122">
        <v>245000026</v>
      </c>
      <c r="T53" s="122">
        <v>275000026</v>
      </c>
      <c r="U53" s="122">
        <v>315000026</v>
      </c>
      <c r="V53" s="122">
        <v>380000026</v>
      </c>
      <c r="W53" s="122">
        <v>0</v>
      </c>
      <c r="X53" s="122">
        <v>0</v>
      </c>
      <c r="Y53" s="122">
        <v>0</v>
      </c>
      <c r="Z53" s="122">
        <v>0</v>
      </c>
      <c r="AA53" s="122">
        <v>0</v>
      </c>
      <c r="AB53" s="122">
        <v>0</v>
      </c>
      <c r="AC53" s="122">
        <v>0</v>
      </c>
      <c r="AD53" s="121"/>
      <c r="AI53" s="120" t="s">
        <v>259</v>
      </c>
      <c r="AM53" s="120" t="s">
        <v>1408</v>
      </c>
      <c r="AP53" s="120" t="s">
        <v>215</v>
      </c>
      <c r="AQ53" s="120" t="s">
        <v>2601</v>
      </c>
      <c r="AU53" s="120" t="s">
        <v>1542</v>
      </c>
      <c r="AV53" s="120" t="s">
        <v>2297</v>
      </c>
      <c r="AW53" s="120" t="s">
        <v>2043</v>
      </c>
      <c r="AX53" s="120" t="s">
        <v>149</v>
      </c>
      <c r="AZ53" s="120" t="s">
        <v>1197</v>
      </c>
      <c r="BA53" s="120" t="s">
        <v>124</v>
      </c>
      <c r="BB53" s="120" t="s">
        <v>1229</v>
      </c>
      <c r="BC53" s="120" t="s">
        <v>1845</v>
      </c>
      <c r="BF53" s="73" t="s">
        <v>3486</v>
      </c>
      <c r="BG53" s="73" t="s">
        <v>3544</v>
      </c>
      <c r="BH53" s="73" t="s">
        <v>4146</v>
      </c>
      <c r="BI53" s="73" t="s">
        <v>4376</v>
      </c>
      <c r="BJ53" s="73" t="s">
        <v>4976</v>
      </c>
      <c r="BK53" s="73" t="s">
        <v>5137</v>
      </c>
      <c r="BO53" s="72" t="s">
        <v>33</v>
      </c>
      <c r="BP53" s="73" t="s">
        <v>3486</v>
      </c>
      <c r="BQ53" s="75">
        <v>0</v>
      </c>
      <c r="BR53" s="75">
        <v>0</v>
      </c>
      <c r="BS53" s="75">
        <v>0</v>
      </c>
      <c r="BT53" s="75">
        <v>0</v>
      </c>
      <c r="BU53" s="75">
        <v>0</v>
      </c>
      <c r="BV53" s="75">
        <v>110000026</v>
      </c>
      <c r="BW53" s="75">
        <v>115000026</v>
      </c>
      <c r="BX53" s="75">
        <v>120000026</v>
      </c>
      <c r="BY53" s="75">
        <v>135000026</v>
      </c>
      <c r="BZ53" s="75">
        <v>150000026</v>
      </c>
      <c r="CA53" s="75">
        <v>0</v>
      </c>
    </row>
    <row r="54" spans="1:79" ht="12" customHeight="1">
      <c r="F54" s="79" t="s">
        <v>37</v>
      </c>
      <c r="J54" s="46">
        <v>50</v>
      </c>
      <c r="K54" s="46" t="str">
        <f t="shared" si="4"/>
        <v>HONDA-BRIO-SATYA S 1.2 AT</v>
      </c>
      <c r="L54" s="82">
        <f t="shared" si="5"/>
        <v>100000026</v>
      </c>
      <c r="N54" s="119" t="s">
        <v>30</v>
      </c>
      <c r="O54" s="120" t="s">
        <v>1129</v>
      </c>
      <c r="P54" s="122">
        <v>0</v>
      </c>
      <c r="Q54" s="122">
        <v>0</v>
      </c>
      <c r="R54" s="122">
        <v>0</v>
      </c>
      <c r="S54" s="122">
        <v>335000026</v>
      </c>
      <c r="T54" s="122">
        <v>340000026</v>
      </c>
      <c r="U54" s="122">
        <v>345000026</v>
      </c>
      <c r="V54" s="122">
        <v>375000026</v>
      </c>
      <c r="W54" s="122">
        <v>405000026</v>
      </c>
      <c r="X54" s="122">
        <v>465000026</v>
      </c>
      <c r="Y54" s="122">
        <v>510000026</v>
      </c>
      <c r="Z54" s="122">
        <v>595000026</v>
      </c>
      <c r="AA54" s="122">
        <v>685000026</v>
      </c>
      <c r="AB54" s="122">
        <v>790000026</v>
      </c>
      <c r="AC54" s="122">
        <v>965000026</v>
      </c>
      <c r="AD54" s="121"/>
      <c r="AI54" s="120" t="s">
        <v>1810</v>
      </c>
      <c r="AM54" s="120" t="s">
        <v>2146</v>
      </c>
      <c r="AP54" s="120" t="s">
        <v>958</v>
      </c>
      <c r="AQ54" s="120" t="s">
        <v>2602</v>
      </c>
      <c r="AU54" s="120" t="s">
        <v>3383</v>
      </c>
      <c r="AV54" s="120" t="s">
        <v>2174</v>
      </c>
      <c r="AW54" s="120" t="s">
        <v>1080</v>
      </c>
      <c r="AX54" s="120" t="s">
        <v>2102</v>
      </c>
      <c r="AZ54" s="120" t="s">
        <v>327</v>
      </c>
      <c r="BA54" s="120" t="s">
        <v>125</v>
      </c>
      <c r="BB54" s="120" t="s">
        <v>1230</v>
      </c>
      <c r="BC54" s="120" t="s">
        <v>1814</v>
      </c>
      <c r="BF54" s="73" t="s">
        <v>5019</v>
      </c>
      <c r="BG54" s="73" t="s">
        <v>3545</v>
      </c>
      <c r="BH54" s="73" t="s">
        <v>4147</v>
      </c>
      <c r="BI54" s="73" t="s">
        <v>4377</v>
      </c>
      <c r="BJ54" s="73" t="s">
        <v>4977</v>
      </c>
      <c r="BK54" s="73" t="s">
        <v>5138</v>
      </c>
      <c r="BO54" s="72" t="s">
        <v>33</v>
      </c>
      <c r="BP54" s="73" t="s">
        <v>5019</v>
      </c>
      <c r="BQ54" s="75">
        <v>0</v>
      </c>
      <c r="BR54" s="75">
        <v>0</v>
      </c>
      <c r="BS54" s="75">
        <v>0</v>
      </c>
      <c r="BT54" s="75">
        <v>0</v>
      </c>
      <c r="BU54" s="75">
        <v>110000026</v>
      </c>
      <c r="BV54" s="75">
        <v>0</v>
      </c>
      <c r="BW54" s="75">
        <v>0</v>
      </c>
      <c r="BX54" s="75">
        <v>0</v>
      </c>
      <c r="BY54" s="75">
        <v>0</v>
      </c>
      <c r="BZ54" s="75">
        <v>0</v>
      </c>
      <c r="CA54" s="75">
        <v>0</v>
      </c>
    </row>
    <row r="55" spans="1:79" ht="12" customHeight="1">
      <c r="F55" s="79" t="s">
        <v>42</v>
      </c>
      <c r="J55" s="46">
        <v>51</v>
      </c>
      <c r="K55" s="46" t="str">
        <f t="shared" si="4"/>
        <v>HONDA-BRIO-SATYA S MT 1.2</v>
      </c>
      <c r="L55" s="82">
        <f t="shared" si="5"/>
        <v>120000026</v>
      </c>
      <c r="N55" s="119" t="s">
        <v>30</v>
      </c>
      <c r="O55" s="120" t="s">
        <v>3222</v>
      </c>
      <c r="P55" s="122">
        <v>220000026</v>
      </c>
      <c r="Q55" s="122">
        <v>230000026</v>
      </c>
      <c r="R55" s="122">
        <v>250000026</v>
      </c>
      <c r="S55" s="122">
        <v>265000026</v>
      </c>
      <c r="T55" s="122">
        <v>280000026</v>
      </c>
      <c r="U55" s="122">
        <v>315000026</v>
      </c>
      <c r="V55" s="122">
        <v>330000026</v>
      </c>
      <c r="W55" s="122">
        <v>390000026</v>
      </c>
      <c r="X55" s="122">
        <v>460000026</v>
      </c>
      <c r="Y55" s="122">
        <v>480000026</v>
      </c>
      <c r="Z55" s="122">
        <v>520000026</v>
      </c>
      <c r="AA55" s="122">
        <v>620000026</v>
      </c>
      <c r="AB55" s="122">
        <v>720000026</v>
      </c>
      <c r="AC55" s="122">
        <v>0</v>
      </c>
      <c r="AD55" s="121"/>
      <c r="AI55" s="120" t="s">
        <v>926</v>
      </c>
      <c r="AM55" s="120" t="s">
        <v>2126</v>
      </c>
      <c r="AP55" s="120" t="s">
        <v>216</v>
      </c>
      <c r="AQ55" s="120" t="s">
        <v>2003</v>
      </c>
      <c r="AU55" s="120" t="s">
        <v>3384</v>
      </c>
      <c r="AV55" s="120" t="s">
        <v>2561</v>
      </c>
      <c r="AW55" s="120" t="s">
        <v>1081</v>
      </c>
      <c r="AX55" s="120" t="s">
        <v>531</v>
      </c>
      <c r="AZ55" s="120" t="s">
        <v>88</v>
      </c>
      <c r="BA55" s="120" t="s">
        <v>2330</v>
      </c>
      <c r="BB55" s="120" t="s">
        <v>1231</v>
      </c>
      <c r="BC55" s="120" t="s">
        <v>1940</v>
      </c>
      <c r="BF55" s="73" t="s">
        <v>3487</v>
      </c>
      <c r="BG55" s="73" t="s">
        <v>3546</v>
      </c>
      <c r="BH55" s="73" t="s">
        <v>4148</v>
      </c>
      <c r="BI55" s="73" t="s">
        <v>4378</v>
      </c>
      <c r="BJ55" s="73" t="s">
        <v>4978</v>
      </c>
      <c r="BK55" s="73" t="s">
        <v>5139</v>
      </c>
      <c r="BO55" s="72" t="s">
        <v>33</v>
      </c>
      <c r="BP55" s="73" t="s">
        <v>3487</v>
      </c>
      <c r="BQ55" s="75">
        <v>0</v>
      </c>
      <c r="BR55" s="75">
        <v>0</v>
      </c>
      <c r="BS55" s="75">
        <v>0</v>
      </c>
      <c r="BT55" s="75">
        <v>0</v>
      </c>
      <c r="BU55" s="75">
        <v>0</v>
      </c>
      <c r="BV55" s="75">
        <v>0</v>
      </c>
      <c r="BW55" s="75">
        <v>0</v>
      </c>
      <c r="BX55" s="75">
        <v>0</v>
      </c>
      <c r="BY55" s="75">
        <v>0</v>
      </c>
      <c r="BZ55" s="75">
        <v>0</v>
      </c>
      <c r="CA55" s="75">
        <v>0</v>
      </c>
    </row>
    <row r="56" spans="1:79" ht="12" customHeight="1">
      <c r="F56" s="79" t="s">
        <v>48</v>
      </c>
      <c r="J56" s="46">
        <v>52</v>
      </c>
      <c r="K56" s="46" t="str">
        <f t="shared" si="4"/>
        <v>HONDA-BRV-1.5 E CKD A/T</v>
      </c>
      <c r="L56" s="82">
        <f t="shared" si="5"/>
        <v>185000026</v>
      </c>
      <c r="N56" s="119" t="s">
        <v>30</v>
      </c>
      <c r="O56" s="120" t="s">
        <v>1605</v>
      </c>
      <c r="P56" s="122">
        <v>225000026</v>
      </c>
      <c r="Q56" s="122">
        <v>230000026</v>
      </c>
      <c r="R56" s="122">
        <v>235000026</v>
      </c>
      <c r="S56" s="122">
        <v>245000026</v>
      </c>
      <c r="T56" s="122">
        <v>275000026</v>
      </c>
      <c r="U56" s="122">
        <v>315000026</v>
      </c>
      <c r="V56" s="122">
        <v>380000026</v>
      </c>
      <c r="W56" s="122">
        <v>0</v>
      </c>
      <c r="X56" s="122">
        <v>0</v>
      </c>
      <c r="Y56" s="122">
        <v>0</v>
      </c>
      <c r="Z56" s="122">
        <v>0</v>
      </c>
      <c r="AA56" s="122">
        <v>0</v>
      </c>
      <c r="AB56" s="122">
        <v>0</v>
      </c>
      <c r="AC56" s="122">
        <v>0</v>
      </c>
      <c r="AD56" s="121"/>
      <c r="AI56" s="120" t="s">
        <v>670</v>
      </c>
      <c r="AM56" s="120" t="s">
        <v>2252</v>
      </c>
      <c r="AP56" s="120" t="s">
        <v>1877</v>
      </c>
      <c r="AQ56" s="120" t="s">
        <v>2603</v>
      </c>
      <c r="AU56" s="120" t="s">
        <v>1800</v>
      </c>
      <c r="AV56" s="120" t="s">
        <v>1441</v>
      </c>
      <c r="AW56" s="120" t="s">
        <v>1825</v>
      </c>
      <c r="AX56" s="120" t="s">
        <v>595</v>
      </c>
      <c r="AZ56" s="120" t="s">
        <v>155</v>
      </c>
      <c r="BA56" s="120" t="s">
        <v>2703</v>
      </c>
      <c r="BB56" s="120" t="s">
        <v>1232</v>
      </c>
      <c r="BC56" s="120" t="s">
        <v>1938</v>
      </c>
      <c r="BF56" s="73" t="s">
        <v>3488</v>
      </c>
      <c r="BG56" s="73" t="s">
        <v>3547</v>
      </c>
      <c r="BH56" s="73" t="s">
        <v>5116</v>
      </c>
      <c r="BI56" s="73" t="s">
        <v>4379</v>
      </c>
      <c r="BJ56" s="73" t="s">
        <v>4979</v>
      </c>
      <c r="BK56" s="73" t="s">
        <v>5081</v>
      </c>
      <c r="BO56" s="72" t="s">
        <v>33</v>
      </c>
      <c r="BP56" s="73" t="s">
        <v>3488</v>
      </c>
      <c r="BQ56" s="75">
        <v>80000026</v>
      </c>
      <c r="BR56" s="75">
        <v>85000026</v>
      </c>
      <c r="BS56" s="75">
        <v>90000026</v>
      </c>
      <c r="BT56" s="75">
        <v>100000026</v>
      </c>
      <c r="BU56" s="75">
        <v>105000026</v>
      </c>
      <c r="BV56" s="75">
        <v>115000026</v>
      </c>
      <c r="BW56" s="75">
        <v>120000026</v>
      </c>
      <c r="BX56" s="75">
        <v>125000026</v>
      </c>
      <c r="BY56" s="75">
        <v>0</v>
      </c>
      <c r="BZ56" s="75">
        <v>0</v>
      </c>
      <c r="CA56" s="75">
        <v>0</v>
      </c>
    </row>
    <row r="57" spans="1:79" ht="12" customHeight="1">
      <c r="F57" s="79" t="s">
        <v>5066</v>
      </c>
      <c r="J57" s="46">
        <v>53</v>
      </c>
      <c r="K57" s="46" t="str">
        <f t="shared" si="4"/>
        <v>HONDA-BRV-1.5 E MT CKD</v>
      </c>
      <c r="L57" s="82">
        <f t="shared" si="5"/>
        <v>170000026</v>
      </c>
      <c r="N57" s="119" t="s">
        <v>30</v>
      </c>
      <c r="O57" s="120" t="s">
        <v>3223</v>
      </c>
      <c r="P57" s="122">
        <v>225000026</v>
      </c>
      <c r="Q57" s="122">
        <v>230000026</v>
      </c>
      <c r="R57" s="122">
        <v>235000026</v>
      </c>
      <c r="S57" s="122">
        <v>245000026</v>
      </c>
      <c r="T57" s="122">
        <v>275000026</v>
      </c>
      <c r="U57" s="122">
        <v>315000026</v>
      </c>
      <c r="V57" s="122">
        <v>380000026</v>
      </c>
      <c r="W57" s="122">
        <v>0</v>
      </c>
      <c r="X57" s="122">
        <v>0</v>
      </c>
      <c r="Y57" s="122">
        <v>0</v>
      </c>
      <c r="Z57" s="122">
        <v>0</v>
      </c>
      <c r="AA57" s="122">
        <v>0</v>
      </c>
      <c r="AB57" s="122">
        <v>0</v>
      </c>
      <c r="AC57" s="122">
        <v>0</v>
      </c>
      <c r="AD57" s="121"/>
      <c r="AI57" s="120" t="s">
        <v>1130</v>
      </c>
      <c r="AM57" s="120" t="s">
        <v>1409</v>
      </c>
      <c r="AP57" s="120" t="s">
        <v>2094</v>
      </c>
      <c r="AQ57" s="120" t="s">
        <v>3013</v>
      </c>
      <c r="AU57" s="120" t="s">
        <v>3347</v>
      </c>
      <c r="AV57" s="120" t="s">
        <v>2562</v>
      </c>
      <c r="AW57" s="120" t="s">
        <v>2537</v>
      </c>
      <c r="AX57" s="120" t="s">
        <v>2497</v>
      </c>
      <c r="AZ57" s="120" t="s">
        <v>383</v>
      </c>
      <c r="BA57" s="120" t="s">
        <v>3321</v>
      </c>
      <c r="BB57" s="120" t="s">
        <v>567</v>
      </c>
      <c r="BC57" s="120" t="s">
        <v>1570</v>
      </c>
      <c r="BF57" s="73" t="s">
        <v>3489</v>
      </c>
      <c r="BG57" s="73" t="s">
        <v>3548</v>
      </c>
      <c r="BH57" s="73" t="s">
        <v>5101</v>
      </c>
      <c r="BI57" s="73" t="s">
        <v>4380</v>
      </c>
      <c r="BJ57" s="73" t="s">
        <v>4980</v>
      </c>
      <c r="BK57" s="73" t="s">
        <v>5199</v>
      </c>
      <c r="BO57" s="72" t="s">
        <v>33</v>
      </c>
      <c r="BP57" s="73" t="s">
        <v>3489</v>
      </c>
      <c r="BQ57" s="75">
        <v>90000026</v>
      </c>
      <c r="BR57" s="75">
        <v>95000026</v>
      </c>
      <c r="BS57" s="75">
        <v>100000026</v>
      </c>
      <c r="BT57" s="75">
        <v>105000026</v>
      </c>
      <c r="BU57" s="75">
        <v>110000026</v>
      </c>
      <c r="BV57" s="75">
        <v>115000026</v>
      </c>
      <c r="BW57" s="75">
        <v>120000026</v>
      </c>
      <c r="BX57" s="75">
        <v>130000026</v>
      </c>
      <c r="BY57" s="75">
        <v>140000026</v>
      </c>
      <c r="BZ57" s="75">
        <v>150000026</v>
      </c>
      <c r="CA57" s="75">
        <v>180000026</v>
      </c>
    </row>
    <row r="58" spans="1:79" ht="12" customHeight="1">
      <c r="J58" s="46">
        <v>54</v>
      </c>
      <c r="K58" s="46" t="str">
        <f t="shared" si="4"/>
        <v>HONDA-BRV-1.5 PRESTIGE CVT CKD</v>
      </c>
      <c r="L58" s="82">
        <f t="shared" si="5"/>
        <v>175000026</v>
      </c>
      <c r="N58" s="119" t="s">
        <v>30</v>
      </c>
      <c r="O58" s="120" t="s">
        <v>259</v>
      </c>
      <c r="P58" s="122">
        <v>250000026</v>
      </c>
      <c r="Q58" s="122">
        <v>260000026</v>
      </c>
      <c r="R58" s="122">
        <v>280000026</v>
      </c>
      <c r="S58" s="122">
        <v>290000026</v>
      </c>
      <c r="T58" s="122">
        <v>325000026</v>
      </c>
      <c r="U58" s="122">
        <v>340000026</v>
      </c>
      <c r="V58" s="122">
        <v>385000026</v>
      </c>
      <c r="W58" s="122">
        <v>440000026</v>
      </c>
      <c r="X58" s="122">
        <v>495000026</v>
      </c>
      <c r="Y58" s="122">
        <v>520000026</v>
      </c>
      <c r="Z58" s="122">
        <v>590000026</v>
      </c>
      <c r="AA58" s="122">
        <v>680000026</v>
      </c>
      <c r="AB58" s="122">
        <v>710000026</v>
      </c>
      <c r="AC58" s="122">
        <v>0</v>
      </c>
      <c r="AD58" s="121"/>
      <c r="AI58" s="120" t="s">
        <v>2041</v>
      </c>
      <c r="AM58" s="120" t="s">
        <v>1410</v>
      </c>
      <c r="AP58" s="120" t="s">
        <v>2543</v>
      </c>
      <c r="AQ58" s="120" t="s">
        <v>1827</v>
      </c>
      <c r="AU58" s="120" t="s">
        <v>2172</v>
      </c>
      <c r="AV58" s="120" t="s">
        <v>1442</v>
      </c>
      <c r="AW58" s="120" t="s">
        <v>889</v>
      </c>
      <c r="AX58" s="120" t="s">
        <v>1594</v>
      </c>
      <c r="AZ58" s="120" t="s">
        <v>422</v>
      </c>
      <c r="BA58" s="120" t="s">
        <v>2025</v>
      </c>
      <c r="BB58" s="120" t="s">
        <v>2678</v>
      </c>
      <c r="BC58" s="120" t="s">
        <v>1511</v>
      </c>
      <c r="BF58" s="73" t="s">
        <v>3490</v>
      </c>
      <c r="BG58" s="73" t="s">
        <v>3549</v>
      </c>
      <c r="BH58" s="73" t="s">
        <v>4149</v>
      </c>
      <c r="BI58" s="73" t="s">
        <v>4381</v>
      </c>
      <c r="BJ58" s="73" t="s">
        <v>4981</v>
      </c>
      <c r="BK58" s="73" t="s">
        <v>5200</v>
      </c>
      <c r="BO58" s="72" t="s">
        <v>33</v>
      </c>
      <c r="BP58" s="73" t="s">
        <v>3490</v>
      </c>
      <c r="BQ58" s="75">
        <v>0</v>
      </c>
      <c r="BR58" s="75">
        <v>0</v>
      </c>
      <c r="BS58" s="75">
        <v>0</v>
      </c>
      <c r="BT58" s="75">
        <v>0</v>
      </c>
      <c r="BU58" s="75">
        <v>0</v>
      </c>
      <c r="BV58" s="75">
        <v>0</v>
      </c>
      <c r="BW58" s="75">
        <v>0</v>
      </c>
      <c r="BX58" s="75">
        <v>0</v>
      </c>
      <c r="BY58" s="75">
        <v>0</v>
      </c>
      <c r="BZ58" s="75">
        <v>0</v>
      </c>
      <c r="CA58" s="75">
        <v>0</v>
      </c>
    </row>
    <row r="59" spans="1:79" ht="12" customHeight="1">
      <c r="J59" s="46">
        <v>55</v>
      </c>
      <c r="K59" s="46" t="str">
        <f t="shared" si="4"/>
        <v>HONDA-BRV-1.5 PRESTIGE MMC</v>
      </c>
      <c r="L59" s="82">
        <f t="shared" si="5"/>
        <v>175000026</v>
      </c>
      <c r="N59" s="119" t="s">
        <v>30</v>
      </c>
      <c r="O59" s="120" t="s">
        <v>1641</v>
      </c>
      <c r="P59" s="122">
        <v>220000026</v>
      </c>
      <c r="Q59" s="122">
        <v>0</v>
      </c>
      <c r="R59" s="122">
        <v>0</v>
      </c>
      <c r="S59" s="122">
        <v>0</v>
      </c>
      <c r="T59" s="122">
        <v>0</v>
      </c>
      <c r="U59" s="122">
        <v>0</v>
      </c>
      <c r="V59" s="122">
        <v>0</v>
      </c>
      <c r="W59" s="122">
        <v>0</v>
      </c>
      <c r="X59" s="122">
        <v>0</v>
      </c>
      <c r="Y59" s="122">
        <v>0</v>
      </c>
      <c r="Z59" s="122">
        <v>0</v>
      </c>
      <c r="AA59" s="122">
        <v>0</v>
      </c>
      <c r="AB59" s="122">
        <v>0</v>
      </c>
      <c r="AC59" s="122">
        <v>0</v>
      </c>
      <c r="AD59" s="121"/>
      <c r="AI59" s="120" t="s">
        <v>2786</v>
      </c>
      <c r="AM59" s="120" t="s">
        <v>1948</v>
      </c>
      <c r="AP59" s="120" t="s">
        <v>2544</v>
      </c>
      <c r="AQ59" s="120" t="s">
        <v>2281</v>
      </c>
      <c r="AV59" s="120" t="s">
        <v>1880</v>
      </c>
      <c r="AW59" s="120" t="s">
        <v>890</v>
      </c>
      <c r="AX59" s="120" t="s">
        <v>1834</v>
      </c>
      <c r="AZ59" s="120" t="s">
        <v>2441</v>
      </c>
      <c r="BA59" s="120" t="s">
        <v>2331</v>
      </c>
      <c r="BB59" s="120" t="s">
        <v>2716</v>
      </c>
      <c r="BC59" s="120" t="s">
        <v>2837</v>
      </c>
      <c r="BF59" s="73" t="s">
        <v>3491</v>
      </c>
      <c r="BG59" s="73" t="s">
        <v>3550</v>
      </c>
      <c r="BH59" s="73" t="s">
        <v>4150</v>
      </c>
      <c r="BI59" s="73" t="s">
        <v>4382</v>
      </c>
      <c r="BJ59" s="73" t="s">
        <v>4982</v>
      </c>
      <c r="BK59" s="73" t="s">
        <v>5082</v>
      </c>
      <c r="BO59" s="72" t="s">
        <v>33</v>
      </c>
      <c r="BP59" s="73" t="s">
        <v>3491</v>
      </c>
      <c r="BQ59" s="75">
        <v>0</v>
      </c>
      <c r="BR59" s="75">
        <v>0</v>
      </c>
      <c r="BS59" s="75">
        <v>0</v>
      </c>
      <c r="BT59" s="75">
        <v>0</v>
      </c>
      <c r="BU59" s="75">
        <v>0</v>
      </c>
      <c r="BV59" s="75">
        <v>0</v>
      </c>
      <c r="BW59" s="75">
        <v>0</v>
      </c>
      <c r="BX59" s="75">
        <v>0</v>
      </c>
      <c r="BY59" s="75">
        <v>0</v>
      </c>
      <c r="BZ59" s="75">
        <v>0</v>
      </c>
      <c r="CA59" s="75">
        <v>0</v>
      </c>
    </row>
    <row r="60" spans="1:79" ht="12" customHeight="1">
      <c r="J60" s="46">
        <v>56</v>
      </c>
      <c r="K60" s="46" t="str">
        <f t="shared" si="4"/>
        <v>HONDA-BRV-1.5 S MT CKD</v>
      </c>
      <c r="L60" s="82">
        <f t="shared" si="5"/>
        <v>150000026</v>
      </c>
      <c r="N60" s="119" t="s">
        <v>30</v>
      </c>
      <c r="O60" s="120" t="s">
        <v>852</v>
      </c>
      <c r="P60" s="122">
        <v>220000026</v>
      </c>
      <c r="Q60" s="122">
        <v>0</v>
      </c>
      <c r="R60" s="122">
        <v>0</v>
      </c>
      <c r="S60" s="122">
        <v>0</v>
      </c>
      <c r="T60" s="122">
        <v>0</v>
      </c>
      <c r="U60" s="122">
        <v>0</v>
      </c>
      <c r="V60" s="122">
        <v>0</v>
      </c>
      <c r="W60" s="122">
        <v>0</v>
      </c>
      <c r="X60" s="122">
        <v>0</v>
      </c>
      <c r="Y60" s="122">
        <v>0</v>
      </c>
      <c r="Z60" s="122">
        <v>0</v>
      </c>
      <c r="AA60" s="122">
        <v>0</v>
      </c>
      <c r="AB60" s="122">
        <v>0</v>
      </c>
      <c r="AC60" s="122">
        <v>0</v>
      </c>
      <c r="AD60" s="121"/>
      <c r="AI60" s="120" t="s">
        <v>691</v>
      </c>
      <c r="AM60" s="120" t="s">
        <v>3249</v>
      </c>
      <c r="AP60" s="120" t="s">
        <v>2545</v>
      </c>
      <c r="AQ60" s="120" t="s">
        <v>1823</v>
      </c>
      <c r="AV60" s="120" t="s">
        <v>2175</v>
      </c>
      <c r="AW60" s="120" t="s">
        <v>648</v>
      </c>
      <c r="AX60" s="120" t="s">
        <v>1598</v>
      </c>
      <c r="AZ60" s="120" t="s">
        <v>2442</v>
      </c>
      <c r="BA60" s="120" t="s">
        <v>1806</v>
      </c>
      <c r="BB60" s="120" t="s">
        <v>3418</v>
      </c>
      <c r="BC60" s="120" t="s">
        <v>1874</v>
      </c>
      <c r="BF60" s="73" t="s">
        <v>3492</v>
      </c>
      <c r="BG60" s="73" t="s">
        <v>3551</v>
      </c>
      <c r="BH60" s="73" t="s">
        <v>4151</v>
      </c>
      <c r="BI60" s="73" t="s">
        <v>4383</v>
      </c>
      <c r="BJ60" s="73" t="s">
        <v>4983</v>
      </c>
      <c r="BK60" s="73" t="s">
        <v>5083</v>
      </c>
      <c r="BO60" s="72" t="s">
        <v>33</v>
      </c>
      <c r="BP60" s="73" t="s">
        <v>3492</v>
      </c>
      <c r="BQ60" s="75">
        <v>0</v>
      </c>
      <c r="BR60" s="75">
        <v>0</v>
      </c>
      <c r="BS60" s="75">
        <v>0</v>
      </c>
      <c r="BT60" s="75">
        <v>85000026</v>
      </c>
      <c r="BU60" s="75">
        <v>90000026</v>
      </c>
      <c r="BV60" s="75">
        <v>110000026</v>
      </c>
      <c r="BW60" s="75">
        <v>120000026</v>
      </c>
      <c r="BX60" s="75">
        <v>125000026</v>
      </c>
      <c r="BY60" s="75">
        <v>0</v>
      </c>
      <c r="BZ60" s="75">
        <v>0</v>
      </c>
      <c r="CA60" s="75">
        <v>0</v>
      </c>
    </row>
    <row r="61" spans="1:79" ht="12" customHeight="1">
      <c r="J61" s="46">
        <v>57</v>
      </c>
      <c r="K61" s="46" t="str">
        <f t="shared" si="4"/>
        <v>HONDA-BRV-15 E CVT CKD</v>
      </c>
      <c r="L61" s="82">
        <f t="shared" si="5"/>
        <v>175000026</v>
      </c>
      <c r="N61" s="119" t="s">
        <v>30</v>
      </c>
      <c r="O61" s="120" t="s">
        <v>1810</v>
      </c>
      <c r="P61" s="122">
        <v>250000026</v>
      </c>
      <c r="Q61" s="122">
        <v>260000026</v>
      </c>
      <c r="R61" s="122">
        <v>275000026</v>
      </c>
      <c r="S61" s="122">
        <v>280000026</v>
      </c>
      <c r="T61" s="122">
        <v>285000026</v>
      </c>
      <c r="U61" s="122">
        <v>0</v>
      </c>
      <c r="V61" s="122">
        <v>0</v>
      </c>
      <c r="W61" s="122">
        <v>0</v>
      </c>
      <c r="X61" s="122">
        <v>0</v>
      </c>
      <c r="Y61" s="122">
        <v>0</v>
      </c>
      <c r="Z61" s="122">
        <v>0</v>
      </c>
      <c r="AA61" s="122">
        <v>0</v>
      </c>
      <c r="AB61" s="122">
        <v>0</v>
      </c>
      <c r="AC61" s="122">
        <v>0</v>
      </c>
      <c r="AD61" s="121"/>
      <c r="AI61" s="120" t="s">
        <v>1865</v>
      </c>
      <c r="AM61" s="120" t="s">
        <v>599</v>
      </c>
      <c r="AP61" s="120" t="s">
        <v>2557</v>
      </c>
      <c r="AQ61" s="120" t="s">
        <v>2166</v>
      </c>
      <c r="AV61" s="120" t="s">
        <v>1077</v>
      </c>
      <c r="AW61" s="120" t="s">
        <v>2608</v>
      </c>
      <c r="AX61" s="120" t="s">
        <v>2778</v>
      </c>
      <c r="AZ61" s="120" t="s">
        <v>105</v>
      </c>
      <c r="BA61" s="120" t="s">
        <v>2499</v>
      </c>
      <c r="BB61" s="120" t="s">
        <v>1342</v>
      </c>
      <c r="BC61" s="120" t="s">
        <v>2814</v>
      </c>
      <c r="BF61" s="73" t="s">
        <v>3493</v>
      </c>
      <c r="BG61" s="73" t="s">
        <v>3552</v>
      </c>
      <c r="BH61" s="73" t="s">
        <v>4152</v>
      </c>
      <c r="BI61" s="73" t="s">
        <v>4384</v>
      </c>
      <c r="BJ61" s="73" t="s">
        <v>4984</v>
      </c>
      <c r="BK61" s="73" t="s">
        <v>5084</v>
      </c>
      <c r="BO61" s="72" t="s">
        <v>33</v>
      </c>
      <c r="BP61" s="73" t="s">
        <v>3493</v>
      </c>
      <c r="BQ61" s="75">
        <v>80000026</v>
      </c>
      <c r="BR61" s="75">
        <v>90000026</v>
      </c>
      <c r="BS61" s="75">
        <v>100000026</v>
      </c>
      <c r="BT61" s="75">
        <v>110000026</v>
      </c>
      <c r="BU61" s="75">
        <v>120000026</v>
      </c>
      <c r="BV61" s="75">
        <v>130000026</v>
      </c>
      <c r="BW61" s="75">
        <v>140000026</v>
      </c>
      <c r="BX61" s="75">
        <v>150000026</v>
      </c>
      <c r="BY61" s="75">
        <v>160000026</v>
      </c>
      <c r="BZ61" s="75">
        <v>0</v>
      </c>
      <c r="CA61" s="75">
        <v>0</v>
      </c>
    </row>
    <row r="62" spans="1:79" ht="12" customHeight="1">
      <c r="J62" s="46">
        <v>58</v>
      </c>
      <c r="K62" s="46" t="str">
        <f t="shared" si="4"/>
        <v>HONDA-BRV-All New BRV E CVT</v>
      </c>
      <c r="L62" s="82">
        <f t="shared" si="5"/>
        <v>175000026</v>
      </c>
      <c r="N62" s="119" t="s">
        <v>30</v>
      </c>
      <c r="O62" s="120" t="s">
        <v>925</v>
      </c>
      <c r="P62" s="122">
        <v>265000026</v>
      </c>
      <c r="Q62" s="122">
        <v>275000026</v>
      </c>
      <c r="R62" s="122">
        <v>285000026</v>
      </c>
      <c r="S62" s="122">
        <v>295000026</v>
      </c>
      <c r="T62" s="122">
        <v>0</v>
      </c>
      <c r="U62" s="122">
        <v>0</v>
      </c>
      <c r="V62" s="122">
        <v>0</v>
      </c>
      <c r="W62" s="122">
        <v>0</v>
      </c>
      <c r="X62" s="122">
        <v>0</v>
      </c>
      <c r="Y62" s="122">
        <v>0</v>
      </c>
      <c r="Z62" s="122">
        <v>0</v>
      </c>
      <c r="AA62" s="122">
        <v>0</v>
      </c>
      <c r="AB62" s="122">
        <v>0</v>
      </c>
      <c r="AC62" s="122">
        <v>0</v>
      </c>
      <c r="AD62" s="121"/>
      <c r="AI62" s="120" t="s">
        <v>1131</v>
      </c>
      <c r="AM62" s="120" t="s">
        <v>1411</v>
      </c>
      <c r="AP62" s="120" t="s">
        <v>2265</v>
      </c>
      <c r="AQ62" s="120" t="s">
        <v>3435</v>
      </c>
      <c r="AV62" s="120" t="s">
        <v>556</v>
      </c>
      <c r="AW62" s="120" t="s">
        <v>2044</v>
      </c>
      <c r="AX62" s="120" t="s">
        <v>1324</v>
      </c>
      <c r="AZ62" s="120" t="s">
        <v>106</v>
      </c>
      <c r="BA62" s="120" t="s">
        <v>220</v>
      </c>
      <c r="BB62" s="120" t="s">
        <v>1233</v>
      </c>
      <c r="BC62" s="120" t="s">
        <v>2238</v>
      </c>
      <c r="BF62" s="73" t="s">
        <v>3494</v>
      </c>
      <c r="BG62" s="73" t="s">
        <v>3553</v>
      </c>
      <c r="BH62" s="73" t="s">
        <v>4153</v>
      </c>
      <c r="BI62" s="73" t="s">
        <v>4385</v>
      </c>
      <c r="BJ62" s="73" t="s">
        <v>4985</v>
      </c>
      <c r="BK62" s="73" t="s">
        <v>5085</v>
      </c>
      <c r="BO62" s="72" t="s">
        <v>33</v>
      </c>
      <c r="BP62" s="73" t="s">
        <v>3494</v>
      </c>
      <c r="BQ62" s="75">
        <v>85000026</v>
      </c>
      <c r="BR62" s="75">
        <v>90000026</v>
      </c>
      <c r="BS62" s="75">
        <v>100000026</v>
      </c>
      <c r="BT62" s="75">
        <v>105000026</v>
      </c>
      <c r="BU62" s="75">
        <v>110000026</v>
      </c>
      <c r="BV62" s="75">
        <v>120000026</v>
      </c>
      <c r="BW62" s="75">
        <v>115000026</v>
      </c>
      <c r="BX62" s="75">
        <v>125000026</v>
      </c>
      <c r="BY62" s="75">
        <v>130000026</v>
      </c>
      <c r="BZ62" s="75">
        <v>0</v>
      </c>
      <c r="CA62" s="75">
        <v>0</v>
      </c>
    </row>
    <row r="63" spans="1:79" ht="12" customHeight="1">
      <c r="J63" s="46">
        <v>59</v>
      </c>
      <c r="K63" s="46" t="str">
        <f t="shared" si="4"/>
        <v>HONDA-BRV-ALL NEW BRV E CVT PRESTIGE SENSING</v>
      </c>
      <c r="L63" s="82">
        <f t="shared" si="5"/>
        <v>185000026</v>
      </c>
      <c r="N63" s="119" t="s">
        <v>30</v>
      </c>
      <c r="O63" s="120" t="s">
        <v>926</v>
      </c>
      <c r="P63" s="122">
        <v>250000026</v>
      </c>
      <c r="Q63" s="122">
        <v>260000026</v>
      </c>
      <c r="R63" s="122">
        <v>275000026</v>
      </c>
      <c r="S63" s="122">
        <v>280000026</v>
      </c>
      <c r="T63" s="122">
        <v>285000026</v>
      </c>
      <c r="U63" s="122">
        <v>0</v>
      </c>
      <c r="V63" s="122">
        <v>0</v>
      </c>
      <c r="W63" s="122">
        <v>0</v>
      </c>
      <c r="X63" s="122">
        <v>0</v>
      </c>
      <c r="Y63" s="122">
        <v>0</v>
      </c>
      <c r="Z63" s="122">
        <v>0</v>
      </c>
      <c r="AA63" s="122">
        <v>0</v>
      </c>
      <c r="AB63" s="122">
        <v>0</v>
      </c>
      <c r="AC63" s="122">
        <v>0</v>
      </c>
      <c r="AD63" s="121"/>
      <c r="AI63" s="120" t="s">
        <v>1041</v>
      </c>
      <c r="AM63" s="120" t="s">
        <v>2053</v>
      </c>
      <c r="AP63" s="120" t="s">
        <v>2212</v>
      </c>
      <c r="AQ63" s="120" t="s">
        <v>3436</v>
      </c>
      <c r="AV63" s="120" t="s">
        <v>1176</v>
      </c>
      <c r="AW63" s="120" t="s">
        <v>2302</v>
      </c>
      <c r="AX63" s="120" t="s">
        <v>2584</v>
      </c>
      <c r="AZ63" s="120" t="s">
        <v>1901</v>
      </c>
      <c r="BA63" s="120" t="s">
        <v>1016</v>
      </c>
      <c r="BB63" s="120" t="s">
        <v>458</v>
      </c>
      <c r="BC63" s="120" t="s">
        <v>1799</v>
      </c>
      <c r="BF63" s="73" t="s">
        <v>3495</v>
      </c>
      <c r="BG63" s="73" t="s">
        <v>3554</v>
      </c>
      <c r="BH63" s="73" t="s">
        <v>4154</v>
      </c>
      <c r="BI63" s="73" t="s">
        <v>4386</v>
      </c>
      <c r="BJ63" s="73" t="s">
        <v>4986</v>
      </c>
      <c r="BK63" s="73" t="s">
        <v>5069</v>
      </c>
      <c r="BO63" s="72" t="s">
        <v>33</v>
      </c>
      <c r="BP63" s="73" t="s">
        <v>3495</v>
      </c>
      <c r="BQ63" s="75">
        <v>105000026</v>
      </c>
      <c r="BR63" s="75">
        <v>115000026</v>
      </c>
      <c r="BS63" s="75">
        <v>125000026</v>
      </c>
      <c r="BT63" s="75">
        <v>130000026</v>
      </c>
      <c r="BU63" s="75">
        <v>140000026</v>
      </c>
      <c r="BV63" s="75">
        <v>150000026</v>
      </c>
      <c r="BW63" s="75">
        <v>160000026</v>
      </c>
      <c r="BX63" s="75">
        <v>165000026</v>
      </c>
      <c r="BY63" s="75">
        <v>170000026</v>
      </c>
      <c r="BZ63" s="75">
        <v>180000026</v>
      </c>
      <c r="CA63" s="75">
        <v>0</v>
      </c>
    </row>
    <row r="64" spans="1:79" ht="12" customHeight="1">
      <c r="J64" s="46">
        <v>60</v>
      </c>
      <c r="K64" s="46" t="str">
        <f t="shared" si="4"/>
        <v>HONDA-BRV-All New BRV E MT</v>
      </c>
      <c r="L64" s="82">
        <f t="shared" si="5"/>
        <v>170000026</v>
      </c>
      <c r="N64" s="119" t="s">
        <v>30</v>
      </c>
      <c r="O64" s="120" t="s">
        <v>670</v>
      </c>
      <c r="P64" s="122">
        <v>250000026</v>
      </c>
      <c r="Q64" s="122">
        <v>260000026</v>
      </c>
      <c r="R64" s="122">
        <v>275000026</v>
      </c>
      <c r="S64" s="122">
        <v>280000026</v>
      </c>
      <c r="T64" s="122">
        <v>285000026</v>
      </c>
      <c r="U64" s="122">
        <v>0</v>
      </c>
      <c r="V64" s="122">
        <v>0</v>
      </c>
      <c r="W64" s="122">
        <v>0</v>
      </c>
      <c r="X64" s="122">
        <v>0</v>
      </c>
      <c r="Y64" s="122">
        <v>0</v>
      </c>
      <c r="Z64" s="122">
        <v>0</v>
      </c>
      <c r="AA64" s="122">
        <v>0</v>
      </c>
      <c r="AB64" s="122">
        <v>0</v>
      </c>
      <c r="AC64" s="122">
        <v>0</v>
      </c>
      <c r="AD64" s="121"/>
      <c r="AI64" s="120" t="s">
        <v>2826</v>
      </c>
      <c r="AM64" s="120" t="s">
        <v>2556</v>
      </c>
      <c r="AP64" s="120" t="s">
        <v>2266</v>
      </c>
      <c r="AQ64" s="120" t="s">
        <v>2604</v>
      </c>
      <c r="AV64" s="120" t="s">
        <v>2821</v>
      </c>
      <c r="AW64" s="120" t="s">
        <v>2303</v>
      </c>
      <c r="AX64" s="120" t="s">
        <v>1086</v>
      </c>
      <c r="AZ64" s="120" t="s">
        <v>1003</v>
      </c>
      <c r="BA64" s="120" t="s">
        <v>325</v>
      </c>
      <c r="BB64" s="120" t="s">
        <v>2846</v>
      </c>
      <c r="BC64" s="120" t="s">
        <v>2720</v>
      </c>
      <c r="BG64" s="73" t="s">
        <v>3555</v>
      </c>
      <c r="BH64" s="73" t="s">
        <v>4155</v>
      </c>
      <c r="BI64" s="73" t="s">
        <v>4387</v>
      </c>
      <c r="BJ64" s="73" t="s">
        <v>4987</v>
      </c>
      <c r="BK64" s="73" t="s">
        <v>5070</v>
      </c>
      <c r="BO64" s="72" t="s">
        <v>210</v>
      </c>
      <c r="BP64" s="73" t="s">
        <v>3496</v>
      </c>
      <c r="BQ64" s="75">
        <v>148000625</v>
      </c>
      <c r="BR64" s="75">
        <v>166000625</v>
      </c>
      <c r="BS64" s="75">
        <v>184000625</v>
      </c>
      <c r="BT64" s="75">
        <v>202000625</v>
      </c>
      <c r="BU64" s="75">
        <v>220000625</v>
      </c>
      <c r="BV64" s="75">
        <v>238000625</v>
      </c>
      <c r="BW64" s="75">
        <v>265000625</v>
      </c>
      <c r="BX64" s="75">
        <v>301000625</v>
      </c>
      <c r="BY64" s="75">
        <v>0</v>
      </c>
      <c r="BZ64" s="75">
        <v>0</v>
      </c>
      <c r="CA64" s="75">
        <v>0</v>
      </c>
    </row>
    <row r="65" spans="6:79" ht="12" customHeight="1">
      <c r="J65" s="46">
        <v>61</v>
      </c>
      <c r="K65" s="46" t="str">
        <f t="shared" si="4"/>
        <v>HONDA-BRV-All New BRV Prestige CVT</v>
      </c>
      <c r="L65" s="82">
        <f t="shared" si="5"/>
        <v>175000026</v>
      </c>
      <c r="N65" s="119" t="s">
        <v>30</v>
      </c>
      <c r="O65" s="120" t="s">
        <v>1130</v>
      </c>
      <c r="P65" s="122">
        <v>0</v>
      </c>
      <c r="Q65" s="122">
        <v>0</v>
      </c>
      <c r="R65" s="122">
        <v>0</v>
      </c>
      <c r="S65" s="122">
        <v>0</v>
      </c>
      <c r="T65" s="122">
        <v>390000026</v>
      </c>
      <c r="U65" s="122">
        <v>430000026</v>
      </c>
      <c r="V65" s="122">
        <v>460000026</v>
      </c>
      <c r="W65" s="122">
        <v>550000026</v>
      </c>
      <c r="X65" s="122">
        <v>650000026</v>
      </c>
      <c r="Y65" s="122">
        <v>695000026</v>
      </c>
      <c r="Z65" s="122">
        <v>725000026</v>
      </c>
      <c r="AA65" s="122">
        <v>775000026</v>
      </c>
      <c r="AB65" s="122">
        <v>0</v>
      </c>
      <c r="AC65" s="122">
        <v>0</v>
      </c>
      <c r="AD65" s="121"/>
      <c r="AI65" s="120" t="s">
        <v>2245</v>
      </c>
      <c r="AM65" s="120" t="s">
        <v>1987</v>
      </c>
      <c r="AP65" s="120" t="s">
        <v>2267</v>
      </c>
      <c r="AQ65" s="120" t="s">
        <v>2218</v>
      </c>
      <c r="AV65" s="120" t="s">
        <v>1443</v>
      </c>
      <c r="AW65" s="120" t="s">
        <v>2400</v>
      </c>
      <c r="AX65" s="120" t="s">
        <v>1576</v>
      </c>
      <c r="AZ65" s="120" t="s">
        <v>1004</v>
      </c>
      <c r="BA65" s="120" t="s">
        <v>1331</v>
      </c>
      <c r="BB65" s="120" t="s">
        <v>1559</v>
      </c>
      <c r="BC65" s="120" t="s">
        <v>2373</v>
      </c>
      <c r="BG65" s="73" t="s">
        <v>3556</v>
      </c>
      <c r="BH65" s="73" t="s">
        <v>4156</v>
      </c>
      <c r="BI65" s="73" t="s">
        <v>4388</v>
      </c>
      <c r="BJ65" s="73" t="s">
        <v>4988</v>
      </c>
      <c r="BK65" s="73" t="s">
        <v>5071</v>
      </c>
      <c r="BO65" s="72" t="s">
        <v>210</v>
      </c>
      <c r="BP65" s="73" t="s">
        <v>3497</v>
      </c>
      <c r="BQ65" s="75">
        <v>148000625</v>
      </c>
      <c r="BR65" s="75">
        <v>166000625</v>
      </c>
      <c r="BS65" s="75">
        <v>180000625</v>
      </c>
      <c r="BT65" s="75">
        <v>189000625</v>
      </c>
      <c r="BU65" s="75">
        <v>216000625</v>
      </c>
      <c r="BV65" s="75">
        <v>243000625</v>
      </c>
      <c r="BW65" s="75">
        <v>0</v>
      </c>
      <c r="BX65" s="75">
        <v>0</v>
      </c>
      <c r="BY65" s="75">
        <v>0</v>
      </c>
      <c r="BZ65" s="75">
        <v>0</v>
      </c>
      <c r="CA65" s="75">
        <v>0</v>
      </c>
    </row>
    <row r="66" spans="6:79" ht="12" customHeight="1">
      <c r="J66" s="46">
        <v>62</v>
      </c>
      <c r="K66" s="46" t="str">
        <f t="shared" si="4"/>
        <v>HONDA-BRV-All New BRV Prestige CVT With HS</v>
      </c>
      <c r="L66" s="82">
        <f t="shared" si="5"/>
        <v>185000026</v>
      </c>
      <c r="N66" s="119" t="s">
        <v>30</v>
      </c>
      <c r="O66" s="120" t="s">
        <v>2041</v>
      </c>
      <c r="P66" s="122">
        <v>0</v>
      </c>
      <c r="Q66" s="122">
        <v>0</v>
      </c>
      <c r="R66" s="122">
        <v>0</v>
      </c>
      <c r="S66" s="122">
        <v>0</v>
      </c>
      <c r="T66" s="122">
        <v>0</v>
      </c>
      <c r="U66" s="122">
        <v>0</v>
      </c>
      <c r="V66" s="122">
        <v>450000026</v>
      </c>
      <c r="W66" s="122">
        <v>495000026</v>
      </c>
      <c r="X66" s="122">
        <v>550000026</v>
      </c>
      <c r="Y66" s="122">
        <v>605000026</v>
      </c>
      <c r="Z66" s="122">
        <v>650000026</v>
      </c>
      <c r="AA66" s="122">
        <v>740000026</v>
      </c>
      <c r="AB66" s="122">
        <v>820000026</v>
      </c>
      <c r="AC66" s="122">
        <v>0</v>
      </c>
      <c r="AD66" s="121"/>
      <c r="AI66" s="120" t="s">
        <v>2652</v>
      </c>
      <c r="AM66" s="120" t="s">
        <v>582</v>
      </c>
      <c r="AP66" s="120" t="s">
        <v>2064</v>
      </c>
      <c r="AQ66" s="120" t="s">
        <v>3014</v>
      </c>
      <c r="AV66" s="120" t="s">
        <v>343</v>
      </c>
      <c r="AW66" s="120" t="s">
        <v>891</v>
      </c>
      <c r="AX66" s="120" t="s">
        <v>254</v>
      </c>
      <c r="AZ66" s="120" t="s">
        <v>1005</v>
      </c>
      <c r="BA66" s="120" t="s">
        <v>2730</v>
      </c>
      <c r="BB66" s="120" t="s">
        <v>2473</v>
      </c>
      <c r="BC66" s="120" t="s">
        <v>3443</v>
      </c>
      <c r="BG66" s="73" t="s">
        <v>3557</v>
      </c>
      <c r="BH66" s="73" t="s">
        <v>4157</v>
      </c>
      <c r="BI66" s="73" t="s">
        <v>4389</v>
      </c>
      <c r="BJ66" s="73" t="s">
        <v>4989</v>
      </c>
      <c r="BK66" s="73" t="s">
        <v>5072</v>
      </c>
      <c r="BO66" s="72" t="s">
        <v>210</v>
      </c>
      <c r="BP66" s="73" t="s">
        <v>3498</v>
      </c>
      <c r="BQ66" s="75">
        <v>0</v>
      </c>
      <c r="BR66" s="75">
        <v>175000625</v>
      </c>
      <c r="BS66" s="75">
        <v>0</v>
      </c>
      <c r="BT66" s="75">
        <v>0</v>
      </c>
      <c r="BU66" s="75">
        <v>0</v>
      </c>
      <c r="BV66" s="75">
        <v>0</v>
      </c>
      <c r="BW66" s="75">
        <v>0</v>
      </c>
      <c r="BX66" s="75">
        <v>342000625</v>
      </c>
      <c r="BY66" s="75">
        <v>0</v>
      </c>
      <c r="BZ66" s="75">
        <v>0</v>
      </c>
      <c r="CA66" s="75">
        <v>0</v>
      </c>
    </row>
    <row r="67" spans="6:79" ht="12" customHeight="1">
      <c r="J67" s="46">
        <v>63</v>
      </c>
      <c r="K67" s="46" t="str">
        <f t="shared" si="4"/>
        <v>HONDA-BRV-All New BRV S MT</v>
      </c>
      <c r="L67" s="82">
        <f t="shared" si="5"/>
        <v>150000026</v>
      </c>
      <c r="N67" s="119" t="s">
        <v>30</v>
      </c>
      <c r="O67" s="120" t="s">
        <v>2786</v>
      </c>
      <c r="P67" s="122">
        <v>0</v>
      </c>
      <c r="Q67" s="122">
        <v>0</v>
      </c>
      <c r="R67" s="122">
        <v>0</v>
      </c>
      <c r="S67" s="122">
        <v>0</v>
      </c>
      <c r="T67" s="122">
        <v>0</v>
      </c>
      <c r="U67" s="122">
        <v>0</v>
      </c>
      <c r="V67" s="122">
        <v>0</v>
      </c>
      <c r="W67" s="122">
        <v>0</v>
      </c>
      <c r="X67" s="122">
        <v>0</v>
      </c>
      <c r="Y67" s="122">
        <v>0</v>
      </c>
      <c r="Z67" s="122">
        <v>0</v>
      </c>
      <c r="AA67" s="122">
        <v>820000026</v>
      </c>
      <c r="AB67" s="122">
        <v>925000026</v>
      </c>
      <c r="AC67" s="122">
        <v>1050000026</v>
      </c>
      <c r="AD67" s="121"/>
      <c r="AI67" s="120" t="s">
        <v>2207</v>
      </c>
      <c r="AM67" s="120" t="s">
        <v>1885</v>
      </c>
      <c r="AP67" s="120" t="s">
        <v>2546</v>
      </c>
      <c r="AQ67" s="120" t="s">
        <v>3437</v>
      </c>
      <c r="AV67" s="120" t="s">
        <v>1078</v>
      </c>
      <c r="AW67" s="120" t="s">
        <v>1775</v>
      </c>
      <c r="AX67" s="120" t="s">
        <v>1550</v>
      </c>
      <c r="AZ67" s="120" t="s">
        <v>1089</v>
      </c>
      <c r="BA67" s="120" t="s">
        <v>2332</v>
      </c>
      <c r="BB67" s="120" t="s">
        <v>2118</v>
      </c>
      <c r="BC67" s="120" t="s">
        <v>2374</v>
      </c>
      <c r="BG67" s="73" t="s">
        <v>5020</v>
      </c>
      <c r="BH67" s="73" t="s">
        <v>4158</v>
      </c>
      <c r="BI67" s="73" t="s">
        <v>4390</v>
      </c>
      <c r="BJ67" s="73" t="s">
        <v>4990</v>
      </c>
      <c r="BK67" s="73" t="s">
        <v>5086</v>
      </c>
      <c r="BO67" s="72" t="s">
        <v>210</v>
      </c>
      <c r="BP67" s="73" t="s">
        <v>3499</v>
      </c>
      <c r="BQ67" s="75">
        <v>157000625</v>
      </c>
      <c r="BR67" s="75">
        <v>139000625</v>
      </c>
      <c r="BS67" s="75">
        <v>148000625</v>
      </c>
      <c r="BT67" s="75">
        <v>166000625</v>
      </c>
      <c r="BU67" s="75">
        <v>180000625</v>
      </c>
      <c r="BV67" s="75">
        <v>207000625</v>
      </c>
      <c r="BW67" s="75">
        <v>225000625</v>
      </c>
      <c r="BX67" s="75">
        <v>252000625</v>
      </c>
      <c r="BY67" s="75">
        <v>288000625</v>
      </c>
      <c r="BZ67" s="75">
        <v>0</v>
      </c>
      <c r="CA67" s="75">
        <v>0</v>
      </c>
    </row>
    <row r="68" spans="6:79" ht="12" customHeight="1">
      <c r="J68" s="46">
        <v>64</v>
      </c>
      <c r="K68" s="46" t="str">
        <f t="shared" si="4"/>
        <v>HONDA-BRV-CVT PRESTIGE AT</v>
      </c>
      <c r="L68" s="82">
        <f t="shared" si="5"/>
        <v>190000026</v>
      </c>
      <c r="N68" s="119" t="s">
        <v>30</v>
      </c>
      <c r="O68" s="120" t="s">
        <v>691</v>
      </c>
      <c r="P68" s="122">
        <v>0</v>
      </c>
      <c r="Q68" s="122">
        <v>0</v>
      </c>
      <c r="R68" s="122">
        <v>0</v>
      </c>
      <c r="S68" s="122">
        <v>0</v>
      </c>
      <c r="T68" s="122">
        <v>0</v>
      </c>
      <c r="U68" s="122">
        <v>0</v>
      </c>
      <c r="V68" s="122">
        <v>0</v>
      </c>
      <c r="W68" s="122">
        <v>420000026</v>
      </c>
      <c r="X68" s="122">
        <v>530000026</v>
      </c>
      <c r="Y68" s="122">
        <v>605000026</v>
      </c>
      <c r="Z68" s="122">
        <v>690000026</v>
      </c>
      <c r="AA68" s="122">
        <v>765000026</v>
      </c>
      <c r="AB68" s="122">
        <v>835000026</v>
      </c>
      <c r="AC68" s="122">
        <v>0</v>
      </c>
      <c r="AD68" s="121"/>
      <c r="AI68" s="120" t="s">
        <v>1964</v>
      </c>
      <c r="AM68" s="120" t="s">
        <v>1412</v>
      </c>
      <c r="AP68" s="120" t="s">
        <v>1635</v>
      </c>
      <c r="AQ68" s="120" t="s">
        <v>2605</v>
      </c>
      <c r="AV68" s="120" t="s">
        <v>1444</v>
      </c>
      <c r="AW68" s="120" t="s">
        <v>821</v>
      </c>
      <c r="AX68" s="120" t="s">
        <v>1087</v>
      </c>
      <c r="AZ68" s="120" t="s">
        <v>1090</v>
      </c>
      <c r="BA68" s="120" t="s">
        <v>2117</v>
      </c>
      <c r="BB68" s="120" t="s">
        <v>1343</v>
      </c>
      <c r="BC68" s="120" t="s">
        <v>2753</v>
      </c>
      <c r="BG68" s="73" t="s">
        <v>3558</v>
      </c>
      <c r="BH68" s="73" t="s">
        <v>4159</v>
      </c>
      <c r="BI68" s="73" t="s">
        <v>4391</v>
      </c>
      <c r="BJ68" s="73" t="s">
        <v>4991</v>
      </c>
      <c r="BK68" s="73" t="s">
        <v>5073</v>
      </c>
      <c r="BO68" s="72" t="s">
        <v>210</v>
      </c>
      <c r="BP68" s="73" t="s">
        <v>3500</v>
      </c>
      <c r="BQ68" s="75">
        <v>190000026</v>
      </c>
      <c r="BR68" s="75">
        <v>200000026</v>
      </c>
      <c r="BS68" s="75">
        <v>220000026</v>
      </c>
      <c r="BT68" s="75">
        <v>240000026</v>
      </c>
      <c r="BU68" s="75">
        <v>260000026</v>
      </c>
      <c r="BV68" s="75">
        <v>280000026</v>
      </c>
      <c r="BW68" s="75">
        <v>0</v>
      </c>
      <c r="BX68" s="75">
        <v>0</v>
      </c>
      <c r="BY68" s="75">
        <v>0</v>
      </c>
      <c r="BZ68" s="75">
        <v>0</v>
      </c>
      <c r="CA68" s="75">
        <v>0</v>
      </c>
    </row>
    <row r="69" spans="6:79" ht="12" customHeight="1">
      <c r="J69" s="46">
        <v>65</v>
      </c>
      <c r="K69" s="46" t="str">
        <f t="shared" ref="K69:K132" si="6">IFERROR(IF($B$3="Passenger",(HLOOKUP($K$3,$AI$4:$BC$699,1+J69,0)),(HLOOKUP($K$3,$BF$4:$BM$686,1+J69,0))),0)</f>
        <v>HONDA-BRV-CVT PRESTIGE SENSING</v>
      </c>
      <c r="L69" s="82">
        <f t="shared" ref="L69:L132" si="7">IFERROR(IF($B$3="Passenger",VLOOKUP(K69,$O$5:$AD$3396,$L$3+1,0),VLOOKUP(K69,$BP$5:$CA$1915,$L$3+1,0)),0)</f>
        <v>0</v>
      </c>
      <c r="N69" s="119" t="s">
        <v>30</v>
      </c>
      <c r="O69" s="120" t="s">
        <v>1865</v>
      </c>
      <c r="P69" s="122">
        <v>0</v>
      </c>
      <c r="Q69" s="122">
        <v>0</v>
      </c>
      <c r="R69" s="122">
        <v>0</v>
      </c>
      <c r="S69" s="122">
        <v>0</v>
      </c>
      <c r="T69" s="122">
        <v>0</v>
      </c>
      <c r="U69" s="122">
        <v>0</v>
      </c>
      <c r="V69" s="122">
        <v>425000026</v>
      </c>
      <c r="W69" s="122">
        <v>465000026</v>
      </c>
      <c r="X69" s="122">
        <v>0</v>
      </c>
      <c r="Y69" s="122">
        <v>0</v>
      </c>
      <c r="Z69" s="122">
        <v>0</v>
      </c>
      <c r="AA69" s="122">
        <v>0</v>
      </c>
      <c r="AB69" s="122">
        <v>0</v>
      </c>
      <c r="AC69" s="122">
        <v>0</v>
      </c>
      <c r="AD69" s="121"/>
      <c r="AI69" s="120" t="s">
        <v>854</v>
      </c>
      <c r="AM69" s="120" t="s">
        <v>2047</v>
      </c>
      <c r="AP69" s="120" t="s">
        <v>3378</v>
      </c>
      <c r="AQ69" s="120" t="s">
        <v>1537</v>
      </c>
      <c r="AV69" s="120" t="s">
        <v>2495</v>
      </c>
      <c r="AW69" s="120" t="s">
        <v>892</v>
      </c>
      <c r="AX69" s="120" t="s">
        <v>1463</v>
      </c>
      <c r="AZ69" s="120" t="s">
        <v>1091</v>
      </c>
      <c r="BA69" s="120" t="s">
        <v>2224</v>
      </c>
      <c r="BB69" s="120" t="s">
        <v>1234</v>
      </c>
      <c r="BC69" s="120" t="s">
        <v>2239</v>
      </c>
      <c r="BG69" s="73" t="s">
        <v>3559</v>
      </c>
      <c r="BH69" s="73" t="s">
        <v>4160</v>
      </c>
      <c r="BI69" s="73" t="s">
        <v>4392</v>
      </c>
      <c r="BJ69" s="73" t="s">
        <v>4992</v>
      </c>
      <c r="BK69" s="73" t="s">
        <v>5087</v>
      </c>
      <c r="BO69" s="72" t="s">
        <v>210</v>
      </c>
      <c r="BP69" s="73" t="s">
        <v>3501</v>
      </c>
      <c r="BQ69" s="75">
        <v>135000625</v>
      </c>
      <c r="BR69" s="75">
        <v>153000625</v>
      </c>
      <c r="BS69" s="75">
        <v>189000625</v>
      </c>
      <c r="BT69" s="75">
        <v>180000625</v>
      </c>
      <c r="BU69" s="75">
        <v>198000625</v>
      </c>
      <c r="BV69" s="75">
        <v>0</v>
      </c>
      <c r="BW69" s="75">
        <v>0</v>
      </c>
      <c r="BX69" s="75">
        <v>0</v>
      </c>
      <c r="BY69" s="75">
        <v>0</v>
      </c>
      <c r="BZ69" s="75">
        <v>0</v>
      </c>
      <c r="CA69" s="75">
        <v>0</v>
      </c>
    </row>
    <row r="70" spans="6:79" ht="12" customHeight="1">
      <c r="F70" s="46">
        <v>2026</v>
      </c>
      <c r="G70" s="46">
        <v>1</v>
      </c>
      <c r="J70" s="46">
        <v>66</v>
      </c>
      <c r="K70" s="46" t="str">
        <f t="shared" si="6"/>
        <v>HONDA-BRV-E 1.5 CVT</v>
      </c>
      <c r="L70" s="82">
        <f t="shared" si="7"/>
        <v>185000026</v>
      </c>
      <c r="N70" s="119" t="s">
        <v>30</v>
      </c>
      <c r="O70" s="120" t="s">
        <v>1131</v>
      </c>
      <c r="P70" s="122">
        <v>0</v>
      </c>
      <c r="Q70" s="122">
        <v>0</v>
      </c>
      <c r="R70" s="122">
        <v>0</v>
      </c>
      <c r="S70" s="122">
        <v>0</v>
      </c>
      <c r="T70" s="122">
        <v>420000026</v>
      </c>
      <c r="U70" s="122">
        <v>435000026</v>
      </c>
      <c r="V70" s="122">
        <v>465000026</v>
      </c>
      <c r="W70" s="122">
        <v>540000026</v>
      </c>
      <c r="X70" s="122">
        <v>620000026</v>
      </c>
      <c r="Y70" s="122">
        <v>715000026</v>
      </c>
      <c r="Z70" s="122">
        <v>765000026</v>
      </c>
      <c r="AA70" s="122">
        <v>780000026</v>
      </c>
      <c r="AB70" s="122">
        <v>880000026</v>
      </c>
      <c r="AC70" s="122">
        <v>0</v>
      </c>
      <c r="AD70" s="121"/>
      <c r="AI70" s="120" t="s">
        <v>1133</v>
      </c>
      <c r="AM70" s="120" t="s">
        <v>2503</v>
      </c>
      <c r="AP70" s="120" t="s">
        <v>296</v>
      </c>
      <c r="AQ70" s="120" t="s">
        <v>374</v>
      </c>
      <c r="AV70" s="120" t="s">
        <v>1079</v>
      </c>
      <c r="AW70" s="120" t="s">
        <v>718</v>
      </c>
      <c r="AX70" s="120" t="s">
        <v>219</v>
      </c>
      <c r="AZ70" s="120" t="s">
        <v>1006</v>
      </c>
      <c r="BA70" s="120" t="s">
        <v>2694</v>
      </c>
      <c r="BB70" s="120" t="s">
        <v>1808</v>
      </c>
      <c r="BC70" s="120" t="s">
        <v>1512</v>
      </c>
      <c r="BG70" s="73" t="s">
        <v>5274</v>
      </c>
      <c r="BH70" s="73" t="s">
        <v>4161</v>
      </c>
      <c r="BI70" s="73" t="s">
        <v>4393</v>
      </c>
      <c r="BJ70" s="73" t="s">
        <v>4993</v>
      </c>
      <c r="BK70" s="73" t="s">
        <v>5055</v>
      </c>
      <c r="BO70" s="72" t="s">
        <v>210</v>
      </c>
      <c r="BP70" s="73" t="s">
        <v>3502</v>
      </c>
      <c r="BQ70" s="75">
        <v>121000625</v>
      </c>
      <c r="BR70" s="75">
        <v>139000625</v>
      </c>
      <c r="BS70" s="75">
        <v>148000625</v>
      </c>
      <c r="BT70" s="75">
        <v>166000625</v>
      </c>
      <c r="BU70" s="75">
        <v>184000625</v>
      </c>
      <c r="BV70" s="75">
        <v>211000625</v>
      </c>
      <c r="BW70" s="75">
        <v>0</v>
      </c>
      <c r="BX70" s="75">
        <v>0</v>
      </c>
      <c r="BY70" s="75">
        <v>0</v>
      </c>
      <c r="BZ70" s="75">
        <v>0</v>
      </c>
      <c r="CA70" s="75">
        <v>0</v>
      </c>
    </row>
    <row r="71" spans="6:79" ht="12" customHeight="1">
      <c r="F71" s="46">
        <v>2025</v>
      </c>
      <c r="G71" s="46">
        <v>2</v>
      </c>
      <c r="J71" s="46">
        <v>67</v>
      </c>
      <c r="K71" s="46" t="str">
        <f t="shared" si="6"/>
        <v>HONDA-BRV-E 1.5 CVT PRESTIGE</v>
      </c>
      <c r="L71" s="82">
        <f t="shared" si="7"/>
        <v>175000026</v>
      </c>
      <c r="N71" s="119" t="s">
        <v>30</v>
      </c>
      <c r="O71" s="120" t="s">
        <v>853</v>
      </c>
      <c r="P71" s="122">
        <v>390000026</v>
      </c>
      <c r="Q71" s="122">
        <v>0</v>
      </c>
      <c r="R71" s="122">
        <v>0</v>
      </c>
      <c r="S71" s="122">
        <v>0</v>
      </c>
      <c r="T71" s="122">
        <v>0</v>
      </c>
      <c r="U71" s="122">
        <v>0</v>
      </c>
      <c r="V71" s="122">
        <v>0</v>
      </c>
      <c r="W71" s="122">
        <v>0</v>
      </c>
      <c r="X71" s="122">
        <v>0</v>
      </c>
      <c r="Y71" s="122">
        <v>0</v>
      </c>
      <c r="Z71" s="122">
        <v>0</v>
      </c>
      <c r="AA71" s="122">
        <v>0</v>
      </c>
      <c r="AB71" s="122">
        <v>0</v>
      </c>
      <c r="AC71" s="122">
        <v>0</v>
      </c>
      <c r="AD71" s="121"/>
      <c r="AI71" s="120" t="s">
        <v>3224</v>
      </c>
      <c r="AM71" s="120" t="s">
        <v>1949</v>
      </c>
      <c r="AP71" s="120" t="s">
        <v>1878</v>
      </c>
      <c r="AQ71" s="120" t="s">
        <v>1779</v>
      </c>
      <c r="AV71" s="120" t="s">
        <v>1177</v>
      </c>
      <c r="AW71" s="120" t="s">
        <v>2304</v>
      </c>
      <c r="AX71" s="120" t="s">
        <v>535</v>
      </c>
      <c r="AZ71" s="120" t="s">
        <v>1328</v>
      </c>
      <c r="BA71" s="120" t="s">
        <v>2180</v>
      </c>
      <c r="BB71" s="120" t="s">
        <v>1110</v>
      </c>
      <c r="BC71" s="120" t="s">
        <v>3023</v>
      </c>
      <c r="BG71" s="73" t="s">
        <v>3560</v>
      </c>
      <c r="BH71" s="73" t="s">
        <v>4162</v>
      </c>
      <c r="BI71" s="73" t="s">
        <v>4394</v>
      </c>
      <c r="BJ71" s="73" t="s">
        <v>4994</v>
      </c>
      <c r="BK71" s="73" t="s">
        <v>5088</v>
      </c>
      <c r="BO71" s="72" t="s">
        <v>210</v>
      </c>
      <c r="BP71" s="73" t="s">
        <v>3503</v>
      </c>
      <c r="BQ71" s="75">
        <v>126000625</v>
      </c>
      <c r="BR71" s="75">
        <v>144000625</v>
      </c>
      <c r="BS71" s="75">
        <v>162000625</v>
      </c>
      <c r="BT71" s="75">
        <v>0</v>
      </c>
      <c r="BU71" s="75">
        <v>0</v>
      </c>
      <c r="BV71" s="75">
        <v>0</v>
      </c>
      <c r="BW71" s="75">
        <v>0</v>
      </c>
      <c r="BX71" s="75">
        <v>0</v>
      </c>
      <c r="BY71" s="75">
        <v>0</v>
      </c>
      <c r="BZ71" s="75">
        <v>0</v>
      </c>
      <c r="CA71" s="75">
        <v>0</v>
      </c>
    </row>
    <row r="72" spans="6:79" ht="12" customHeight="1">
      <c r="F72" s="46">
        <v>2024</v>
      </c>
      <c r="G72" s="46">
        <v>3</v>
      </c>
      <c r="J72" s="46">
        <v>68</v>
      </c>
      <c r="K72" s="46" t="str">
        <f t="shared" si="6"/>
        <v>HONDA-BRV-E 1.5 MT</v>
      </c>
      <c r="L72" s="82">
        <f t="shared" si="7"/>
        <v>170000026</v>
      </c>
      <c r="N72" s="119" t="s">
        <v>30</v>
      </c>
      <c r="O72" s="120" t="s">
        <v>2007</v>
      </c>
      <c r="P72" s="122">
        <v>220000026</v>
      </c>
      <c r="Q72" s="122">
        <v>0</v>
      </c>
      <c r="R72" s="122">
        <v>0</v>
      </c>
      <c r="S72" s="122">
        <v>0</v>
      </c>
      <c r="T72" s="122">
        <v>0</v>
      </c>
      <c r="U72" s="122">
        <v>0</v>
      </c>
      <c r="V72" s="122">
        <v>0</v>
      </c>
      <c r="W72" s="122">
        <v>0</v>
      </c>
      <c r="X72" s="122">
        <v>0</v>
      </c>
      <c r="Y72" s="122">
        <v>0</v>
      </c>
      <c r="Z72" s="122">
        <v>0</v>
      </c>
      <c r="AA72" s="122">
        <v>0</v>
      </c>
      <c r="AB72" s="122">
        <v>0</v>
      </c>
      <c r="AC72" s="122">
        <v>0</v>
      </c>
      <c r="AD72" s="121"/>
      <c r="AI72" s="120" t="s">
        <v>1134</v>
      </c>
      <c r="AM72" s="120" t="s">
        <v>2504</v>
      </c>
      <c r="AP72" s="120" t="s">
        <v>271</v>
      </c>
      <c r="AQ72" s="120" t="s">
        <v>1169</v>
      </c>
      <c r="AV72" s="120" t="s">
        <v>1178</v>
      </c>
      <c r="AW72" s="120" t="s">
        <v>2852</v>
      </c>
      <c r="AX72" s="120" t="s">
        <v>1759</v>
      </c>
      <c r="AZ72" s="120" t="s">
        <v>1007</v>
      </c>
      <c r="BA72" s="120" t="s">
        <v>2333</v>
      </c>
      <c r="BB72" s="120" t="s">
        <v>1691</v>
      </c>
      <c r="BC72" s="120" t="s">
        <v>1513</v>
      </c>
      <c r="BG72" s="73" t="s">
        <v>3561</v>
      </c>
      <c r="BH72" s="73" t="s">
        <v>4163</v>
      </c>
      <c r="BI72" s="73" t="s">
        <v>4395</v>
      </c>
      <c r="BJ72" s="73" t="s">
        <v>4995</v>
      </c>
      <c r="BK72" s="73" t="s">
        <v>5056</v>
      </c>
      <c r="BO72" s="72" t="s">
        <v>210</v>
      </c>
      <c r="BP72" s="73" t="s">
        <v>3504</v>
      </c>
      <c r="BQ72" s="75">
        <v>162000625</v>
      </c>
      <c r="BR72" s="75">
        <v>166000625</v>
      </c>
      <c r="BS72" s="75">
        <v>0</v>
      </c>
      <c r="BT72" s="75">
        <v>0</v>
      </c>
      <c r="BU72" s="75">
        <v>0</v>
      </c>
      <c r="BV72" s="75">
        <v>0</v>
      </c>
      <c r="BW72" s="75">
        <v>0</v>
      </c>
      <c r="BX72" s="75">
        <v>0</v>
      </c>
      <c r="BY72" s="75">
        <v>0</v>
      </c>
      <c r="BZ72" s="75">
        <v>0</v>
      </c>
      <c r="CA72" s="75">
        <v>0</v>
      </c>
    </row>
    <row r="73" spans="6:79" ht="12" customHeight="1">
      <c r="F73" s="46">
        <v>2023</v>
      </c>
      <c r="G73" s="46">
        <v>4</v>
      </c>
      <c r="J73" s="46">
        <v>69</v>
      </c>
      <c r="K73" s="46" t="str">
        <f t="shared" si="6"/>
        <v>HONDA-BRV-E N7X EDITION CVT</v>
      </c>
      <c r="L73" s="82">
        <f t="shared" si="7"/>
        <v>175000026</v>
      </c>
      <c r="N73" s="119" t="s">
        <v>30</v>
      </c>
      <c r="O73" s="120" t="s">
        <v>1041</v>
      </c>
      <c r="P73" s="122">
        <v>0</v>
      </c>
      <c r="Q73" s="122">
        <v>0</v>
      </c>
      <c r="R73" s="122">
        <v>0</v>
      </c>
      <c r="S73" s="122">
        <v>330000026</v>
      </c>
      <c r="T73" s="122">
        <v>435000026</v>
      </c>
      <c r="U73" s="122">
        <v>0</v>
      </c>
      <c r="V73" s="122">
        <v>0</v>
      </c>
      <c r="W73" s="122">
        <v>0</v>
      </c>
      <c r="X73" s="122">
        <v>0</v>
      </c>
      <c r="Y73" s="122">
        <v>0</v>
      </c>
      <c r="Z73" s="122">
        <v>0</v>
      </c>
      <c r="AA73" s="122">
        <v>0</v>
      </c>
      <c r="AB73" s="122">
        <v>0</v>
      </c>
      <c r="AC73" s="122">
        <v>0</v>
      </c>
      <c r="AD73" s="121"/>
      <c r="AI73" s="120" t="s">
        <v>392</v>
      </c>
      <c r="AM73" s="120" t="s">
        <v>2147</v>
      </c>
      <c r="AP73" s="120" t="s">
        <v>3020</v>
      </c>
      <c r="AQ73" s="120" t="s">
        <v>2559</v>
      </c>
      <c r="AV73" s="120" t="s">
        <v>625</v>
      </c>
      <c r="AW73" s="120" t="s">
        <v>1589</v>
      </c>
      <c r="AX73" s="120" t="s">
        <v>1802</v>
      </c>
      <c r="AZ73" s="120" t="s">
        <v>1092</v>
      </c>
      <c r="BA73" s="120" t="s">
        <v>608</v>
      </c>
      <c r="BB73" s="120" t="s">
        <v>1692</v>
      </c>
      <c r="BC73" s="120" t="s">
        <v>1514</v>
      </c>
      <c r="BG73" s="73" t="s">
        <v>3562</v>
      </c>
      <c r="BH73" s="73" t="s">
        <v>4164</v>
      </c>
      <c r="BI73" s="73" t="s">
        <v>5041</v>
      </c>
      <c r="BJ73" s="73" t="s">
        <v>4996</v>
      </c>
      <c r="BK73" s="73" t="s">
        <v>5108</v>
      </c>
      <c r="BO73" s="72" t="s">
        <v>210</v>
      </c>
      <c r="BP73" s="73" t="s">
        <v>3505</v>
      </c>
      <c r="BQ73" s="75">
        <v>135000625</v>
      </c>
      <c r="BR73" s="75">
        <v>153000625</v>
      </c>
      <c r="BS73" s="75">
        <v>162000625</v>
      </c>
      <c r="BT73" s="75">
        <v>180000625</v>
      </c>
      <c r="BU73" s="75">
        <v>198000625</v>
      </c>
      <c r="BV73" s="75">
        <v>0</v>
      </c>
      <c r="BW73" s="75">
        <v>0</v>
      </c>
      <c r="BX73" s="75">
        <v>0</v>
      </c>
      <c r="BY73" s="75">
        <v>0</v>
      </c>
      <c r="BZ73" s="75">
        <v>0</v>
      </c>
      <c r="CA73" s="75">
        <v>0</v>
      </c>
    </row>
    <row r="74" spans="6:79" ht="12" customHeight="1">
      <c r="F74" s="46">
        <v>2022</v>
      </c>
      <c r="G74" s="46">
        <v>5</v>
      </c>
      <c r="J74" s="46">
        <v>70</v>
      </c>
      <c r="K74" s="46" t="str">
        <f t="shared" si="6"/>
        <v>HONDA-BRV-NEW BRV E CVT PRESTIGE N7X</v>
      </c>
      <c r="L74" s="82">
        <f t="shared" si="7"/>
        <v>0</v>
      </c>
      <c r="N74" s="119" t="s">
        <v>30</v>
      </c>
      <c r="O74" s="120" t="s">
        <v>1132</v>
      </c>
      <c r="P74" s="122">
        <v>0</v>
      </c>
      <c r="Q74" s="122">
        <v>0</v>
      </c>
      <c r="R74" s="122">
        <v>435000026</v>
      </c>
      <c r="S74" s="122">
        <v>0</v>
      </c>
      <c r="T74" s="122">
        <v>0</v>
      </c>
      <c r="U74" s="122">
        <v>0</v>
      </c>
      <c r="V74" s="122">
        <v>0</v>
      </c>
      <c r="W74" s="122">
        <v>0</v>
      </c>
      <c r="X74" s="122">
        <v>0</v>
      </c>
      <c r="Y74" s="122">
        <v>0</v>
      </c>
      <c r="Z74" s="122">
        <v>0</v>
      </c>
      <c r="AA74" s="122">
        <v>0</v>
      </c>
      <c r="AB74" s="122">
        <v>0</v>
      </c>
      <c r="AC74" s="122">
        <v>0</v>
      </c>
      <c r="AD74" s="121"/>
      <c r="AI74" s="120" t="s">
        <v>1279</v>
      </c>
      <c r="AM74" s="120" t="s">
        <v>2054</v>
      </c>
      <c r="AP74" s="120" t="s">
        <v>3411</v>
      </c>
      <c r="AQ74" s="120" t="s">
        <v>1837</v>
      </c>
      <c r="AV74" s="120" t="s">
        <v>1179</v>
      </c>
      <c r="AW74" s="120" t="s">
        <v>993</v>
      </c>
      <c r="AX74" s="120" t="s">
        <v>2020</v>
      </c>
      <c r="AZ74" s="120" t="s">
        <v>1093</v>
      </c>
      <c r="BA74" s="120" t="s">
        <v>221</v>
      </c>
      <c r="BB74" s="120" t="s">
        <v>668</v>
      </c>
      <c r="BC74" s="120" t="s">
        <v>2831</v>
      </c>
      <c r="BG74" s="73" t="s">
        <v>3563</v>
      </c>
      <c r="BH74" s="73" t="s">
        <v>4165</v>
      </c>
      <c r="BI74" s="73" t="s">
        <v>4396</v>
      </c>
      <c r="BJ74" s="73" t="s">
        <v>4997</v>
      </c>
      <c r="BK74" s="73" t="s">
        <v>5089</v>
      </c>
      <c r="BO74" s="72" t="s">
        <v>210</v>
      </c>
      <c r="BP74" s="73" t="s">
        <v>3506</v>
      </c>
      <c r="BQ74" s="75">
        <v>126000625</v>
      </c>
      <c r="BR74" s="75">
        <v>144000625</v>
      </c>
      <c r="BS74" s="75">
        <v>0</v>
      </c>
      <c r="BT74" s="75">
        <v>180000625</v>
      </c>
      <c r="BU74" s="75">
        <v>198000625</v>
      </c>
      <c r="BV74" s="75">
        <v>216000625</v>
      </c>
      <c r="BW74" s="75">
        <v>0</v>
      </c>
      <c r="BX74" s="75">
        <v>279000625</v>
      </c>
      <c r="BY74" s="75">
        <v>324000625</v>
      </c>
      <c r="BZ74" s="75">
        <v>0</v>
      </c>
      <c r="CA74" s="75">
        <v>0</v>
      </c>
    </row>
    <row r="75" spans="6:79" ht="12" customHeight="1">
      <c r="F75" s="46">
        <v>2021</v>
      </c>
      <c r="G75" s="46">
        <v>6</v>
      </c>
      <c r="J75" s="46">
        <v>71</v>
      </c>
      <c r="K75" s="46" t="str">
        <f t="shared" si="6"/>
        <v>HONDA-BRV-PRES HS N7X EDITION CVT</v>
      </c>
      <c r="L75" s="82">
        <f t="shared" si="7"/>
        <v>185000026</v>
      </c>
      <c r="N75" s="119" t="s">
        <v>30</v>
      </c>
      <c r="O75" s="120" t="s">
        <v>1042</v>
      </c>
      <c r="P75" s="122">
        <v>0</v>
      </c>
      <c r="Q75" s="122">
        <v>0</v>
      </c>
      <c r="R75" s="122">
        <v>0</v>
      </c>
      <c r="S75" s="122">
        <v>450000026</v>
      </c>
      <c r="T75" s="122">
        <v>0</v>
      </c>
      <c r="U75" s="122">
        <v>0</v>
      </c>
      <c r="V75" s="122">
        <v>0</v>
      </c>
      <c r="W75" s="122">
        <v>0</v>
      </c>
      <c r="X75" s="122">
        <v>0</v>
      </c>
      <c r="Y75" s="122">
        <v>0</v>
      </c>
      <c r="Z75" s="122">
        <v>0</v>
      </c>
      <c r="AA75" s="122">
        <v>0</v>
      </c>
      <c r="AB75" s="122">
        <v>0</v>
      </c>
      <c r="AC75" s="122">
        <v>0</v>
      </c>
      <c r="AD75" s="121"/>
      <c r="AI75" s="120" t="s">
        <v>372</v>
      </c>
      <c r="AM75" s="120" t="s">
        <v>2253</v>
      </c>
      <c r="AP75" s="120" t="s">
        <v>3021</v>
      </c>
      <c r="AQ75" s="120" t="s">
        <v>2282</v>
      </c>
      <c r="AV75" s="120" t="s">
        <v>1587</v>
      </c>
      <c r="AW75" s="120" t="s">
        <v>2017</v>
      </c>
      <c r="AX75" s="120" t="s">
        <v>1325</v>
      </c>
      <c r="AZ75" s="120" t="s">
        <v>2136</v>
      </c>
      <c r="BA75" s="120" t="s">
        <v>195</v>
      </c>
      <c r="BB75" s="120" t="s">
        <v>1023</v>
      </c>
      <c r="BC75" s="120" t="s">
        <v>1515</v>
      </c>
      <c r="BG75" s="73" t="s">
        <v>3564</v>
      </c>
      <c r="BH75" s="73" t="s">
        <v>4166</v>
      </c>
      <c r="BI75" s="73" t="s">
        <v>4397</v>
      </c>
      <c r="BJ75" s="73" t="s">
        <v>4998</v>
      </c>
      <c r="BK75" s="73" t="s">
        <v>5090</v>
      </c>
      <c r="BO75" s="72" t="s">
        <v>210</v>
      </c>
      <c r="BP75" s="73" t="s">
        <v>3507</v>
      </c>
      <c r="BQ75" s="75">
        <v>153000625</v>
      </c>
      <c r="BR75" s="75">
        <v>0</v>
      </c>
      <c r="BS75" s="75">
        <v>0</v>
      </c>
      <c r="BT75" s="75">
        <v>0</v>
      </c>
      <c r="BU75" s="75">
        <v>0</v>
      </c>
      <c r="BV75" s="75">
        <v>0</v>
      </c>
      <c r="BW75" s="75">
        <v>0</v>
      </c>
      <c r="BX75" s="75">
        <v>0</v>
      </c>
      <c r="BY75" s="75">
        <v>0</v>
      </c>
      <c r="BZ75" s="75">
        <v>0</v>
      </c>
      <c r="CA75" s="75">
        <v>0</v>
      </c>
    </row>
    <row r="76" spans="6:79" ht="12" customHeight="1">
      <c r="F76" s="46">
        <v>2020</v>
      </c>
      <c r="G76" s="46">
        <v>7</v>
      </c>
      <c r="J76" s="46">
        <v>72</v>
      </c>
      <c r="K76" s="46" t="str">
        <f t="shared" si="6"/>
        <v>HONDA-BRV-PRES N7X EDITION CVT</v>
      </c>
      <c r="L76" s="82">
        <f t="shared" si="7"/>
        <v>0</v>
      </c>
      <c r="N76" s="119" t="s">
        <v>30</v>
      </c>
      <c r="O76" s="120" t="s">
        <v>2826</v>
      </c>
      <c r="P76" s="122">
        <v>0</v>
      </c>
      <c r="Q76" s="122">
        <v>0</v>
      </c>
      <c r="R76" s="122">
        <v>0</v>
      </c>
      <c r="S76" s="122">
        <v>0</v>
      </c>
      <c r="T76" s="122">
        <v>0</v>
      </c>
      <c r="U76" s="122">
        <v>0</v>
      </c>
      <c r="V76" s="122">
        <v>920000026</v>
      </c>
      <c r="W76" s="122">
        <v>0</v>
      </c>
      <c r="X76" s="122">
        <v>0</v>
      </c>
      <c r="Y76" s="122">
        <v>0</v>
      </c>
      <c r="Z76" s="122">
        <v>0</v>
      </c>
      <c r="AA76" s="122">
        <v>0</v>
      </c>
      <c r="AB76" s="122">
        <v>0</v>
      </c>
      <c r="AC76" s="122">
        <v>0</v>
      </c>
      <c r="AD76" s="121"/>
      <c r="AI76" s="120" t="s">
        <v>856</v>
      </c>
      <c r="AM76" s="120" t="s">
        <v>1413</v>
      </c>
      <c r="AP76" s="120" t="s">
        <v>3285</v>
      </c>
      <c r="AQ76" s="120" t="s">
        <v>2167</v>
      </c>
      <c r="AV76" s="120" t="s">
        <v>1180</v>
      </c>
      <c r="AW76" s="120" t="s">
        <v>1316</v>
      </c>
      <c r="AX76" s="120" t="s">
        <v>507</v>
      </c>
      <c r="AZ76" s="120" t="s">
        <v>1893</v>
      </c>
      <c r="BA76" s="120" t="s">
        <v>222</v>
      </c>
      <c r="BB76" s="120" t="s">
        <v>590</v>
      </c>
      <c r="BC76" s="120" t="s">
        <v>1864</v>
      </c>
      <c r="BG76" s="73" t="s">
        <v>3565</v>
      </c>
      <c r="BH76" s="73" t="s">
        <v>4167</v>
      </c>
      <c r="BI76" s="73" t="s">
        <v>4398</v>
      </c>
      <c r="BJ76" s="73" t="s">
        <v>4999</v>
      </c>
      <c r="BK76" s="73" t="s">
        <v>5109</v>
      </c>
      <c r="BO76" s="72" t="s">
        <v>210</v>
      </c>
      <c r="BP76" s="73" t="s">
        <v>3508</v>
      </c>
      <c r="BQ76" s="75">
        <v>135000625</v>
      </c>
      <c r="BR76" s="75">
        <v>153000625</v>
      </c>
      <c r="BS76" s="75">
        <v>162000625</v>
      </c>
      <c r="BT76" s="75">
        <v>180000625</v>
      </c>
      <c r="BU76" s="75">
        <v>0</v>
      </c>
      <c r="BV76" s="75">
        <v>0</v>
      </c>
      <c r="BW76" s="75">
        <v>0</v>
      </c>
      <c r="BX76" s="75">
        <v>0</v>
      </c>
      <c r="BY76" s="75">
        <v>0</v>
      </c>
      <c r="BZ76" s="75">
        <v>0</v>
      </c>
      <c r="CA76" s="75">
        <v>0</v>
      </c>
    </row>
    <row r="77" spans="6:79" ht="12" customHeight="1">
      <c r="F77" s="46">
        <v>2019</v>
      </c>
      <c r="G77" s="46">
        <v>8</v>
      </c>
      <c r="J77" s="46">
        <v>73</v>
      </c>
      <c r="K77" s="46" t="str">
        <f t="shared" si="6"/>
        <v>HONDA-BRV-S 1.5 MT</v>
      </c>
      <c r="L77" s="82">
        <f t="shared" si="7"/>
        <v>150000026</v>
      </c>
      <c r="N77" s="119" t="s">
        <v>30</v>
      </c>
      <c r="O77" s="120" t="s">
        <v>2245</v>
      </c>
      <c r="P77" s="122">
        <v>0</v>
      </c>
      <c r="Q77" s="122">
        <v>0</v>
      </c>
      <c r="R77" s="122">
        <v>0</v>
      </c>
      <c r="S77" s="122">
        <v>0</v>
      </c>
      <c r="T77" s="122">
        <v>0</v>
      </c>
      <c r="U77" s="122">
        <v>0</v>
      </c>
      <c r="V77" s="122">
        <v>920000026</v>
      </c>
      <c r="W77" s="122">
        <v>0</v>
      </c>
      <c r="X77" s="122">
        <v>0</v>
      </c>
      <c r="Y77" s="122">
        <v>0</v>
      </c>
      <c r="Z77" s="122">
        <v>0</v>
      </c>
      <c r="AA77" s="122">
        <v>0</v>
      </c>
      <c r="AB77" s="122">
        <v>1105000026</v>
      </c>
      <c r="AC77" s="122">
        <v>0</v>
      </c>
      <c r="AD77" s="121"/>
      <c r="AI77" s="120" t="s">
        <v>1044</v>
      </c>
      <c r="AM77" s="120" t="s">
        <v>167</v>
      </c>
      <c r="AP77" s="120" t="s">
        <v>322</v>
      </c>
      <c r="AQ77" s="120" t="s">
        <v>1959</v>
      </c>
      <c r="AV77" s="120" t="s">
        <v>3385</v>
      </c>
      <c r="AW77" s="120" t="s">
        <v>1453</v>
      </c>
      <c r="AX77" s="120" t="s">
        <v>508</v>
      </c>
      <c r="AZ77" s="120" t="s">
        <v>107</v>
      </c>
      <c r="BA77" s="120" t="s">
        <v>1332</v>
      </c>
      <c r="BB77" s="120" t="s">
        <v>1024</v>
      </c>
      <c r="BC77" s="120" t="s">
        <v>1516</v>
      </c>
      <c r="BG77" s="73" t="s">
        <v>3566</v>
      </c>
      <c r="BH77" s="73" t="s">
        <v>4168</v>
      </c>
      <c r="BI77" s="73" t="s">
        <v>4399</v>
      </c>
      <c r="BJ77" s="73" t="s">
        <v>5000</v>
      </c>
      <c r="BK77" s="73" t="s">
        <v>5074</v>
      </c>
      <c r="BO77" s="72" t="s">
        <v>210</v>
      </c>
      <c r="BP77" s="73" t="s">
        <v>3509</v>
      </c>
      <c r="BQ77" s="75">
        <v>130000625</v>
      </c>
      <c r="BR77" s="75">
        <v>148000625</v>
      </c>
      <c r="BS77" s="75">
        <v>157000625</v>
      </c>
      <c r="BT77" s="75">
        <v>180000625</v>
      </c>
      <c r="BU77" s="75">
        <v>198000625</v>
      </c>
      <c r="BV77" s="75">
        <v>0</v>
      </c>
      <c r="BW77" s="75">
        <v>0</v>
      </c>
      <c r="BX77" s="75">
        <v>0</v>
      </c>
      <c r="BY77" s="75">
        <v>0</v>
      </c>
      <c r="BZ77" s="75">
        <v>0</v>
      </c>
      <c r="CA77" s="75">
        <v>0</v>
      </c>
    </row>
    <row r="78" spans="6:79" ht="12" customHeight="1">
      <c r="F78" s="46">
        <v>2018</v>
      </c>
      <c r="G78" s="46">
        <v>9</v>
      </c>
      <c r="J78" s="46">
        <v>74</v>
      </c>
      <c r="K78" s="46" t="str">
        <f t="shared" si="6"/>
        <v>HONDA-CITY-1.5 E CVT</v>
      </c>
      <c r="L78" s="82">
        <f t="shared" si="7"/>
        <v>190000026</v>
      </c>
      <c r="N78" s="119" t="s">
        <v>30</v>
      </c>
      <c r="O78" s="120" t="s">
        <v>2652</v>
      </c>
      <c r="P78" s="122">
        <v>0</v>
      </c>
      <c r="Q78" s="122">
        <v>0</v>
      </c>
      <c r="R78" s="122">
        <v>0</v>
      </c>
      <c r="S78" s="122">
        <v>0</v>
      </c>
      <c r="T78" s="122">
        <v>0</v>
      </c>
      <c r="U78" s="122">
        <v>0</v>
      </c>
      <c r="V78" s="122">
        <v>0</v>
      </c>
      <c r="W78" s="122">
        <v>0</v>
      </c>
      <c r="X78" s="122">
        <v>0</v>
      </c>
      <c r="Y78" s="122">
        <v>925000026</v>
      </c>
      <c r="Z78" s="122">
        <v>1090000026</v>
      </c>
      <c r="AA78" s="122">
        <v>1225000026</v>
      </c>
      <c r="AB78" s="122">
        <v>1325000026</v>
      </c>
      <c r="AC78" s="122">
        <v>0</v>
      </c>
      <c r="AD78" s="121"/>
      <c r="AI78" s="120" t="s">
        <v>3226</v>
      </c>
      <c r="AM78" s="120" t="s">
        <v>261</v>
      </c>
      <c r="AP78" s="120" t="s">
        <v>2758</v>
      </c>
      <c r="AQ78" s="120" t="s">
        <v>1308</v>
      </c>
      <c r="AV78" s="120" t="s">
        <v>2819</v>
      </c>
      <c r="AW78" s="120" t="s">
        <v>1658</v>
      </c>
      <c r="AX78" s="120" t="s">
        <v>509</v>
      </c>
      <c r="AZ78" s="120" t="s">
        <v>2223</v>
      </c>
      <c r="BA78" s="120" t="s">
        <v>313</v>
      </c>
      <c r="BB78" s="120" t="s">
        <v>1622</v>
      </c>
      <c r="BC78" s="120" t="s">
        <v>1637</v>
      </c>
      <c r="BG78" s="73" t="s">
        <v>5021</v>
      </c>
      <c r="BH78" s="73" t="s">
        <v>4169</v>
      </c>
      <c r="BI78" s="73" t="s">
        <v>5042</v>
      </c>
      <c r="BJ78" s="73" t="s">
        <v>5001</v>
      </c>
      <c r="BK78" s="73" t="s">
        <v>5140</v>
      </c>
      <c r="BO78" s="72" t="s">
        <v>210</v>
      </c>
      <c r="BP78" s="73" t="s">
        <v>3510</v>
      </c>
      <c r="BQ78" s="75">
        <v>153000625</v>
      </c>
      <c r="BR78" s="75">
        <v>171000625</v>
      </c>
      <c r="BS78" s="75">
        <v>180000625</v>
      </c>
      <c r="BT78" s="75">
        <v>198000625</v>
      </c>
      <c r="BU78" s="75">
        <v>216000625</v>
      </c>
      <c r="BV78" s="75">
        <v>234000625</v>
      </c>
      <c r="BW78" s="75">
        <v>261000625</v>
      </c>
      <c r="BX78" s="75">
        <v>288000625</v>
      </c>
      <c r="BY78" s="75">
        <v>0</v>
      </c>
      <c r="BZ78" s="75">
        <v>0</v>
      </c>
      <c r="CA78" s="75">
        <v>0</v>
      </c>
    </row>
    <row r="79" spans="6:79" ht="12" customHeight="1">
      <c r="F79" s="46">
        <v>2017</v>
      </c>
      <c r="G79" s="46">
        <v>10</v>
      </c>
      <c r="J79" s="46">
        <v>75</v>
      </c>
      <c r="K79" s="46" t="str">
        <f t="shared" si="6"/>
        <v>HONDA-CITY-ALL NEW IVTEC E 1.5 AT</v>
      </c>
      <c r="L79" s="82">
        <f t="shared" si="7"/>
        <v>190000026</v>
      </c>
      <c r="N79" s="119" t="s">
        <v>30</v>
      </c>
      <c r="O79" s="120" t="s">
        <v>2207</v>
      </c>
      <c r="P79" s="122">
        <v>0</v>
      </c>
      <c r="Q79" s="122">
        <v>0</v>
      </c>
      <c r="R79" s="122">
        <v>0</v>
      </c>
      <c r="S79" s="122">
        <v>0</v>
      </c>
      <c r="T79" s="122">
        <v>0</v>
      </c>
      <c r="U79" s="122">
        <v>0</v>
      </c>
      <c r="V79" s="122">
        <v>0</v>
      </c>
      <c r="W79" s="122">
        <v>0</v>
      </c>
      <c r="X79" s="122">
        <v>0</v>
      </c>
      <c r="Y79" s="122">
        <v>925000026</v>
      </c>
      <c r="Z79" s="122">
        <v>1090000026</v>
      </c>
      <c r="AA79" s="122">
        <v>1225000026</v>
      </c>
      <c r="AB79" s="122">
        <v>1325000026</v>
      </c>
      <c r="AC79" s="122">
        <v>0</v>
      </c>
      <c r="AD79" s="121"/>
      <c r="AI79" s="120" t="s">
        <v>857</v>
      </c>
      <c r="AM79" s="120" t="s">
        <v>1147</v>
      </c>
      <c r="AP79" s="120" t="s">
        <v>2402</v>
      </c>
      <c r="AQ79" s="120" t="s">
        <v>1170</v>
      </c>
      <c r="AV79" s="120" t="s">
        <v>2453</v>
      </c>
      <c r="AW79" s="120" t="s">
        <v>1778</v>
      </c>
      <c r="AX79" s="120" t="s">
        <v>150</v>
      </c>
      <c r="AZ79" s="120" t="s">
        <v>2179</v>
      </c>
      <c r="BA79" s="120" t="s">
        <v>510</v>
      </c>
      <c r="BB79" s="120" t="s">
        <v>126</v>
      </c>
      <c r="BC79" s="120" t="s">
        <v>2121</v>
      </c>
      <c r="BG79" s="73" t="s">
        <v>3567</v>
      </c>
      <c r="BH79" s="73" t="s">
        <v>4170</v>
      </c>
      <c r="BI79" s="73" t="s">
        <v>4400</v>
      </c>
      <c r="BJ79" s="73" t="s">
        <v>5002</v>
      </c>
      <c r="BK79" s="73" t="s">
        <v>5171</v>
      </c>
      <c r="BO79" s="72" t="s">
        <v>210</v>
      </c>
      <c r="BP79" s="73" t="s">
        <v>3511</v>
      </c>
      <c r="BQ79" s="75">
        <v>148000625</v>
      </c>
      <c r="BR79" s="75">
        <v>144000625</v>
      </c>
      <c r="BS79" s="75">
        <v>0</v>
      </c>
      <c r="BT79" s="75">
        <v>193000625</v>
      </c>
      <c r="BU79" s="75">
        <v>0</v>
      </c>
      <c r="BV79" s="75">
        <v>0</v>
      </c>
      <c r="BW79" s="75">
        <v>0</v>
      </c>
      <c r="BX79" s="75">
        <v>0</v>
      </c>
      <c r="BY79" s="75">
        <v>0</v>
      </c>
      <c r="BZ79" s="75">
        <v>0</v>
      </c>
      <c r="CA79" s="75">
        <v>0</v>
      </c>
    </row>
    <row r="80" spans="6:79" ht="12" customHeight="1">
      <c r="F80" s="46">
        <v>2016</v>
      </c>
      <c r="G80" s="46">
        <v>11</v>
      </c>
      <c r="J80" s="46">
        <v>76</v>
      </c>
      <c r="K80" s="46" t="str">
        <f t="shared" si="6"/>
        <v>HONDA-CITY-ALL NEW IVTEC E 1.5 MT</v>
      </c>
      <c r="L80" s="82">
        <f t="shared" si="7"/>
        <v>195000026</v>
      </c>
      <c r="N80" s="119" t="s">
        <v>30</v>
      </c>
      <c r="O80" s="120" t="s">
        <v>644</v>
      </c>
      <c r="P80" s="122">
        <v>0</v>
      </c>
      <c r="Q80" s="122">
        <v>0</v>
      </c>
      <c r="R80" s="122">
        <v>0</v>
      </c>
      <c r="S80" s="122">
        <v>625000026</v>
      </c>
      <c r="T80" s="122">
        <v>0</v>
      </c>
      <c r="U80" s="122">
        <v>0</v>
      </c>
      <c r="V80" s="122">
        <v>0</v>
      </c>
      <c r="W80" s="122">
        <v>0</v>
      </c>
      <c r="X80" s="122">
        <v>0</v>
      </c>
      <c r="Y80" s="122">
        <v>0</v>
      </c>
      <c r="Z80" s="122">
        <v>0</v>
      </c>
      <c r="AA80" s="122">
        <v>0</v>
      </c>
      <c r="AB80" s="122">
        <v>0</v>
      </c>
      <c r="AC80" s="122">
        <v>0</v>
      </c>
      <c r="AD80" s="121"/>
      <c r="AI80" s="120" t="s">
        <v>1135</v>
      </c>
      <c r="AM80" s="120" t="s">
        <v>3250</v>
      </c>
      <c r="AP80" s="120" t="s">
        <v>1858</v>
      </c>
      <c r="AQ80" s="120" t="s">
        <v>2635</v>
      </c>
      <c r="AV80" s="120" t="s">
        <v>984</v>
      </c>
      <c r="AW80" s="120" t="s">
        <v>776</v>
      </c>
      <c r="AX80" s="120" t="s">
        <v>1000</v>
      </c>
      <c r="AZ80" s="120" t="s">
        <v>2620</v>
      </c>
      <c r="BA80" s="120" t="s">
        <v>1333</v>
      </c>
      <c r="BB80" s="120" t="s">
        <v>791</v>
      </c>
      <c r="BC80" s="120" t="s">
        <v>3370</v>
      </c>
      <c r="BG80" s="73" t="s">
        <v>3568</v>
      </c>
      <c r="BH80" s="73" t="s">
        <v>4171</v>
      </c>
      <c r="BI80" s="73" t="s">
        <v>4401</v>
      </c>
      <c r="BJ80" s="73" t="s">
        <v>5003</v>
      </c>
      <c r="BK80" s="73" t="s">
        <v>5172</v>
      </c>
      <c r="BO80" s="72" t="s">
        <v>210</v>
      </c>
      <c r="BP80" s="73" t="s">
        <v>3512</v>
      </c>
      <c r="BQ80" s="75">
        <v>162000625</v>
      </c>
      <c r="BR80" s="75">
        <v>180000625</v>
      </c>
      <c r="BS80" s="75">
        <v>0</v>
      </c>
      <c r="BT80" s="75">
        <v>216000625</v>
      </c>
      <c r="BU80" s="75">
        <v>0</v>
      </c>
      <c r="BV80" s="75">
        <v>0</v>
      </c>
      <c r="BW80" s="75">
        <v>0</v>
      </c>
      <c r="BX80" s="75">
        <v>0</v>
      </c>
      <c r="BY80" s="75">
        <v>0</v>
      </c>
      <c r="BZ80" s="75">
        <v>0</v>
      </c>
      <c r="CA80" s="75">
        <v>0</v>
      </c>
    </row>
    <row r="81" spans="6:79" ht="12" customHeight="1">
      <c r="F81" s="46">
        <v>2015</v>
      </c>
      <c r="G81" s="46">
        <v>12</v>
      </c>
      <c r="J81" s="46">
        <v>77</v>
      </c>
      <c r="K81" s="46" t="str">
        <f t="shared" si="6"/>
        <v>HONDA-CITY-E A/T</v>
      </c>
      <c r="L81" s="82">
        <f t="shared" si="7"/>
        <v>190000026</v>
      </c>
      <c r="N81" s="119" t="s">
        <v>30</v>
      </c>
      <c r="O81" s="120" t="s">
        <v>1627</v>
      </c>
      <c r="P81" s="122">
        <v>0</v>
      </c>
      <c r="Q81" s="122">
        <v>0</v>
      </c>
      <c r="R81" s="122">
        <v>530000026</v>
      </c>
      <c r="S81" s="122">
        <v>690000026</v>
      </c>
      <c r="T81" s="122">
        <v>0</v>
      </c>
      <c r="U81" s="122">
        <v>0</v>
      </c>
      <c r="V81" s="122">
        <v>0</v>
      </c>
      <c r="W81" s="122">
        <v>0</v>
      </c>
      <c r="X81" s="122">
        <v>0</v>
      </c>
      <c r="Y81" s="122">
        <v>0</v>
      </c>
      <c r="Z81" s="122">
        <v>0</v>
      </c>
      <c r="AA81" s="122">
        <v>0</v>
      </c>
      <c r="AB81" s="122">
        <v>0</v>
      </c>
      <c r="AC81" s="122">
        <v>0</v>
      </c>
      <c r="AD81" s="121"/>
      <c r="AI81" s="120" t="s">
        <v>1701</v>
      </c>
      <c r="AM81" s="120" t="s">
        <v>3251</v>
      </c>
      <c r="AP81" s="120" t="s">
        <v>759</v>
      </c>
      <c r="AQ81" s="120" t="s">
        <v>1863</v>
      </c>
      <c r="AV81" s="120" t="s">
        <v>985</v>
      </c>
      <c r="AW81" s="120" t="s">
        <v>1933</v>
      </c>
      <c r="AX81" s="120" t="s">
        <v>151</v>
      </c>
      <c r="AZ81" s="120" t="s">
        <v>565</v>
      </c>
      <c r="BA81" s="120" t="s">
        <v>1334</v>
      </c>
      <c r="BB81" s="120" t="s">
        <v>530</v>
      </c>
      <c r="BC81" s="120" t="s">
        <v>1517</v>
      </c>
      <c r="BG81" s="73" t="s">
        <v>3569</v>
      </c>
      <c r="BH81" s="73" t="s">
        <v>4172</v>
      </c>
      <c r="BI81" s="73" t="s">
        <v>4402</v>
      </c>
      <c r="BJ81" s="73" t="s">
        <v>5004</v>
      </c>
      <c r="BK81" s="73" t="s">
        <v>5141</v>
      </c>
      <c r="BO81" s="72" t="s">
        <v>210</v>
      </c>
      <c r="BP81" s="73" t="s">
        <v>3513</v>
      </c>
      <c r="BQ81" s="75">
        <v>148000625</v>
      </c>
      <c r="BR81" s="75">
        <v>166000625</v>
      </c>
      <c r="BS81" s="75">
        <v>0</v>
      </c>
      <c r="BT81" s="75">
        <v>193000625</v>
      </c>
      <c r="BU81" s="75">
        <v>0</v>
      </c>
      <c r="BV81" s="75">
        <v>0</v>
      </c>
      <c r="BW81" s="75">
        <v>0</v>
      </c>
      <c r="BX81" s="75">
        <v>0</v>
      </c>
      <c r="BY81" s="75">
        <v>0</v>
      </c>
      <c r="BZ81" s="75">
        <v>0</v>
      </c>
      <c r="CA81" s="75">
        <v>0</v>
      </c>
    </row>
    <row r="82" spans="6:79" ht="12" customHeight="1">
      <c r="F82" s="46">
        <v>2014</v>
      </c>
      <c r="G82" s="46">
        <v>13</v>
      </c>
      <c r="J82" s="46">
        <v>78</v>
      </c>
      <c r="K82" s="46" t="str">
        <f t="shared" si="6"/>
        <v>HONDA-CITY-E CVT A/T</v>
      </c>
      <c r="L82" s="82">
        <f t="shared" si="7"/>
        <v>190000026</v>
      </c>
      <c r="N82" s="119" t="s">
        <v>30</v>
      </c>
      <c r="O82" s="120" t="s">
        <v>1964</v>
      </c>
      <c r="P82" s="122">
        <v>0</v>
      </c>
      <c r="Q82" s="122">
        <v>0</v>
      </c>
      <c r="R82" s="122">
        <v>0</v>
      </c>
      <c r="S82" s="122">
        <v>0</v>
      </c>
      <c r="T82" s="122">
        <v>0</v>
      </c>
      <c r="U82" s="122">
        <v>820000026</v>
      </c>
      <c r="V82" s="122">
        <v>950000026</v>
      </c>
      <c r="W82" s="122">
        <v>1050000026</v>
      </c>
      <c r="X82" s="122">
        <v>0</v>
      </c>
      <c r="Y82" s="122">
        <v>0</v>
      </c>
      <c r="Z82" s="122">
        <v>0</v>
      </c>
      <c r="AA82" s="122">
        <v>0</v>
      </c>
      <c r="AB82" s="122">
        <v>0</v>
      </c>
      <c r="AC82" s="122">
        <v>0</v>
      </c>
      <c r="AD82" s="121"/>
      <c r="AI82" s="120" t="s">
        <v>3227</v>
      </c>
      <c r="AM82" s="120" t="s">
        <v>619</v>
      </c>
      <c r="AP82" s="120" t="s">
        <v>1057</v>
      </c>
      <c r="AQ82" s="120" t="s">
        <v>2168</v>
      </c>
      <c r="AV82" s="120" t="s">
        <v>1583</v>
      </c>
      <c r="AW82" s="120" t="s">
        <v>1934</v>
      </c>
      <c r="AX82" s="120" t="s">
        <v>3312</v>
      </c>
      <c r="AZ82" s="120" t="s">
        <v>1860</v>
      </c>
      <c r="BA82" s="120" t="s">
        <v>314</v>
      </c>
      <c r="BB82" s="120" t="s">
        <v>197</v>
      </c>
      <c r="BC82" s="120" t="s">
        <v>2022</v>
      </c>
      <c r="BG82" s="73" t="s">
        <v>3570</v>
      </c>
      <c r="BH82" s="73" t="s">
        <v>4173</v>
      </c>
      <c r="BI82" s="73" t="s">
        <v>4403</v>
      </c>
      <c r="BJ82" s="73" t="s">
        <v>5005</v>
      </c>
      <c r="BK82" s="73" t="s">
        <v>5222</v>
      </c>
      <c r="BO82" s="72" t="s">
        <v>210</v>
      </c>
      <c r="BP82" s="73" t="s">
        <v>3514</v>
      </c>
      <c r="BQ82" s="75">
        <v>153000625</v>
      </c>
      <c r="BR82" s="75">
        <v>171000625</v>
      </c>
      <c r="BS82" s="75">
        <v>189000625</v>
      </c>
      <c r="BT82" s="75">
        <v>207000625</v>
      </c>
      <c r="BU82" s="75">
        <v>225000625</v>
      </c>
      <c r="BV82" s="75">
        <v>243000625</v>
      </c>
      <c r="BW82" s="75">
        <v>270000625</v>
      </c>
      <c r="BX82" s="75">
        <v>0</v>
      </c>
      <c r="BY82" s="75">
        <v>0</v>
      </c>
      <c r="BZ82" s="75">
        <v>0</v>
      </c>
      <c r="CA82" s="75">
        <v>0</v>
      </c>
    </row>
    <row r="83" spans="6:79" ht="12" customHeight="1">
      <c r="F83" s="46">
        <v>2013</v>
      </c>
      <c r="G83" s="46">
        <v>14</v>
      </c>
      <c r="J83" s="46">
        <v>79</v>
      </c>
      <c r="K83" s="46" t="str">
        <f t="shared" si="6"/>
        <v>HONDA-CITY-E M/T</v>
      </c>
      <c r="L83" s="82">
        <f t="shared" si="7"/>
        <v>195000026</v>
      </c>
      <c r="N83" s="119" t="s">
        <v>30</v>
      </c>
      <c r="O83" s="120" t="s">
        <v>854</v>
      </c>
      <c r="P83" s="122">
        <v>0</v>
      </c>
      <c r="Q83" s="122">
        <v>0</v>
      </c>
      <c r="R83" s="122">
        <v>0</v>
      </c>
      <c r="S83" s="122">
        <v>270000026</v>
      </c>
      <c r="T83" s="122">
        <v>290000026</v>
      </c>
      <c r="U83" s="122">
        <v>320000026</v>
      </c>
      <c r="V83" s="122">
        <v>340000026</v>
      </c>
      <c r="W83" s="122">
        <v>0</v>
      </c>
      <c r="X83" s="122">
        <v>0</v>
      </c>
      <c r="Y83" s="122">
        <v>0</v>
      </c>
      <c r="Z83" s="122">
        <v>0</v>
      </c>
      <c r="AA83" s="122">
        <v>0</v>
      </c>
      <c r="AB83" s="122">
        <v>0</v>
      </c>
      <c r="AC83" s="122">
        <v>0</v>
      </c>
      <c r="AD83" s="121"/>
      <c r="AI83" s="120" t="s">
        <v>260</v>
      </c>
      <c r="AM83" s="120" t="s">
        <v>3252</v>
      </c>
      <c r="AP83" s="120" t="s">
        <v>760</v>
      </c>
      <c r="AQ83" s="120" t="s">
        <v>2560</v>
      </c>
      <c r="AV83" s="120" t="s">
        <v>2663</v>
      </c>
      <c r="AW83" s="120" t="s">
        <v>2690</v>
      </c>
      <c r="AX83" s="120" t="s">
        <v>1838</v>
      </c>
      <c r="AZ83" s="120" t="s">
        <v>902</v>
      </c>
      <c r="BA83" s="120" t="s">
        <v>1101</v>
      </c>
      <c r="BB83" s="120" t="s">
        <v>294</v>
      </c>
      <c r="BC83" s="120" t="s">
        <v>1518</v>
      </c>
      <c r="BG83" s="73" t="s">
        <v>3571</v>
      </c>
      <c r="BH83" s="73" t="s">
        <v>4174</v>
      </c>
      <c r="BI83" s="73" t="s">
        <v>4404</v>
      </c>
      <c r="BJ83" s="73" t="s">
        <v>5006</v>
      </c>
      <c r="BK83" s="73" t="s">
        <v>5201</v>
      </c>
      <c r="BO83" s="72" t="s">
        <v>210</v>
      </c>
      <c r="BP83" s="73" t="s">
        <v>3515</v>
      </c>
      <c r="BQ83" s="75">
        <v>0</v>
      </c>
      <c r="BR83" s="75">
        <v>180000625</v>
      </c>
      <c r="BS83" s="75">
        <v>0</v>
      </c>
      <c r="BT83" s="75">
        <v>0</v>
      </c>
      <c r="BU83" s="75">
        <v>0</v>
      </c>
      <c r="BV83" s="75">
        <v>0</v>
      </c>
      <c r="BW83" s="75">
        <v>0</v>
      </c>
      <c r="BX83" s="75">
        <v>288000625</v>
      </c>
      <c r="BY83" s="75">
        <v>0</v>
      </c>
      <c r="BZ83" s="75">
        <v>0</v>
      </c>
      <c r="CA83" s="75">
        <v>0</v>
      </c>
    </row>
    <row r="84" spans="6:79" ht="12" customHeight="1">
      <c r="F84" s="46">
        <v>2012</v>
      </c>
      <c r="G84" s="46">
        <v>15</v>
      </c>
      <c r="J84" s="46">
        <v>80</v>
      </c>
      <c r="K84" s="46" t="str">
        <f t="shared" si="6"/>
        <v>HONDA-CITY-ES CVT A/T</v>
      </c>
      <c r="L84" s="82">
        <f t="shared" si="7"/>
        <v>190000026</v>
      </c>
      <c r="N84" s="119" t="s">
        <v>30</v>
      </c>
      <c r="O84" s="120" t="s">
        <v>1133</v>
      </c>
      <c r="P84" s="122">
        <v>0</v>
      </c>
      <c r="Q84" s="122">
        <v>0</v>
      </c>
      <c r="R84" s="122">
        <v>0</v>
      </c>
      <c r="S84" s="122">
        <v>260000026</v>
      </c>
      <c r="T84" s="122">
        <v>300000026</v>
      </c>
      <c r="U84" s="122">
        <v>325000026</v>
      </c>
      <c r="V84" s="122">
        <v>340000026</v>
      </c>
      <c r="W84" s="122">
        <v>0</v>
      </c>
      <c r="X84" s="122">
        <v>0</v>
      </c>
      <c r="Y84" s="122">
        <v>0</v>
      </c>
      <c r="Z84" s="122">
        <v>0</v>
      </c>
      <c r="AA84" s="122">
        <v>0</v>
      </c>
      <c r="AB84" s="122">
        <v>0</v>
      </c>
      <c r="AC84" s="122">
        <v>0</v>
      </c>
      <c r="AD84" s="121"/>
      <c r="AI84" s="120" t="s">
        <v>1918</v>
      </c>
      <c r="AM84" s="120" t="s">
        <v>533</v>
      </c>
      <c r="AP84" s="120" t="s">
        <v>1058</v>
      </c>
      <c r="AQ84" s="120" t="s">
        <v>2283</v>
      </c>
      <c r="AV84" s="120" t="s">
        <v>2607</v>
      </c>
      <c r="AW84" s="120" t="s">
        <v>2702</v>
      </c>
      <c r="AX84" s="120" t="s">
        <v>2027</v>
      </c>
      <c r="AZ84" s="120" t="s">
        <v>135</v>
      </c>
      <c r="BA84" s="120" t="s">
        <v>196</v>
      </c>
      <c r="BB84" s="120" t="s">
        <v>1483</v>
      </c>
      <c r="BC84" s="120" t="s">
        <v>2629</v>
      </c>
      <c r="BG84" s="73" t="s">
        <v>3572</v>
      </c>
      <c r="BH84" s="73" t="s">
        <v>4175</v>
      </c>
      <c r="BI84" s="73" t="s">
        <v>4405</v>
      </c>
      <c r="BJ84" s="73" t="s">
        <v>5007</v>
      </c>
      <c r="BK84" s="73" t="s">
        <v>5202</v>
      </c>
      <c r="BO84" s="72" t="s">
        <v>210</v>
      </c>
      <c r="BP84" s="73" t="s">
        <v>3516</v>
      </c>
      <c r="BQ84" s="75">
        <v>126000625</v>
      </c>
      <c r="BR84" s="75">
        <v>0</v>
      </c>
      <c r="BS84" s="75">
        <v>162000625</v>
      </c>
      <c r="BT84" s="75">
        <v>180000625</v>
      </c>
      <c r="BU84" s="75">
        <v>0</v>
      </c>
      <c r="BV84" s="75">
        <v>0</v>
      </c>
      <c r="BW84" s="75">
        <v>0</v>
      </c>
      <c r="BX84" s="75">
        <v>0</v>
      </c>
      <c r="BY84" s="75">
        <v>0</v>
      </c>
      <c r="BZ84" s="75">
        <v>0</v>
      </c>
      <c r="CA84" s="75">
        <v>0</v>
      </c>
    </row>
    <row r="85" spans="6:79" ht="12" customHeight="1">
      <c r="J85" s="46">
        <v>81</v>
      </c>
      <c r="K85" s="46" t="str">
        <f t="shared" si="6"/>
        <v>HONDA-CITY-GM2 1.5 E A/T</v>
      </c>
      <c r="L85" s="82">
        <f t="shared" si="7"/>
        <v>190000026</v>
      </c>
      <c r="N85" s="119" t="s">
        <v>30</v>
      </c>
      <c r="O85" s="120" t="s">
        <v>3224</v>
      </c>
      <c r="P85" s="122">
        <v>0</v>
      </c>
      <c r="Q85" s="122">
        <v>0</v>
      </c>
      <c r="R85" s="122">
        <v>0</v>
      </c>
      <c r="S85" s="122">
        <v>270000026</v>
      </c>
      <c r="T85" s="122">
        <v>290000026</v>
      </c>
      <c r="U85" s="122">
        <v>320000026</v>
      </c>
      <c r="V85" s="122">
        <v>340000026</v>
      </c>
      <c r="W85" s="122">
        <v>0</v>
      </c>
      <c r="X85" s="122">
        <v>0</v>
      </c>
      <c r="Y85" s="122">
        <v>0</v>
      </c>
      <c r="Z85" s="122">
        <v>0</v>
      </c>
      <c r="AA85" s="122">
        <v>0</v>
      </c>
      <c r="AB85" s="122">
        <v>0</v>
      </c>
      <c r="AC85" s="122">
        <v>0</v>
      </c>
      <c r="AD85" s="121"/>
      <c r="AI85" s="120" t="s">
        <v>1918</v>
      </c>
      <c r="AM85" s="120" t="s">
        <v>168</v>
      </c>
      <c r="AP85" s="120" t="s">
        <v>2078</v>
      </c>
      <c r="AQ85" s="120" t="s">
        <v>2284</v>
      </c>
      <c r="AV85" s="120" t="s">
        <v>1445</v>
      </c>
      <c r="AW85" s="120" t="s">
        <v>1743</v>
      </c>
      <c r="AX85" s="120" t="s">
        <v>3349</v>
      </c>
      <c r="AZ85" s="120" t="s">
        <v>136</v>
      </c>
      <c r="BA85" s="120" t="s">
        <v>1807</v>
      </c>
      <c r="BB85" s="120" t="s">
        <v>513</v>
      </c>
      <c r="BC85" s="120" t="s">
        <v>1651</v>
      </c>
      <c r="BG85" s="73" t="s">
        <v>3573</v>
      </c>
      <c r="BH85" s="73" t="s">
        <v>4176</v>
      </c>
      <c r="BI85" s="73" t="s">
        <v>4406</v>
      </c>
      <c r="BJ85" s="73" t="s">
        <v>5008</v>
      </c>
      <c r="BK85" s="73" t="s">
        <v>5223</v>
      </c>
      <c r="BO85" s="72" t="s">
        <v>210</v>
      </c>
      <c r="BP85" s="73" t="s">
        <v>3517</v>
      </c>
      <c r="BQ85" s="75">
        <v>144000625</v>
      </c>
      <c r="BR85" s="75">
        <v>0</v>
      </c>
      <c r="BS85" s="75">
        <v>0</v>
      </c>
      <c r="BT85" s="75">
        <v>198000625</v>
      </c>
      <c r="BU85" s="75">
        <v>0</v>
      </c>
      <c r="BV85" s="75">
        <v>0</v>
      </c>
      <c r="BW85" s="75">
        <v>0</v>
      </c>
      <c r="BX85" s="75">
        <v>0</v>
      </c>
      <c r="BY85" s="75">
        <v>0</v>
      </c>
      <c r="BZ85" s="75">
        <v>0</v>
      </c>
      <c r="CA85" s="75">
        <v>0</v>
      </c>
    </row>
    <row r="86" spans="6:79" ht="12" customHeight="1">
      <c r="J86" s="46">
        <v>82</v>
      </c>
      <c r="K86" s="46" t="str">
        <f t="shared" si="6"/>
        <v>HONDA-CITY-GM2 1.5 E M/T</v>
      </c>
      <c r="L86" s="82">
        <f t="shared" si="7"/>
        <v>195000026</v>
      </c>
      <c r="N86" s="119" t="s">
        <v>30</v>
      </c>
      <c r="O86" s="120" t="s">
        <v>3225</v>
      </c>
      <c r="P86" s="122">
        <v>0</v>
      </c>
      <c r="Q86" s="122">
        <v>0</v>
      </c>
      <c r="R86" s="122">
        <v>250000026</v>
      </c>
      <c r="S86" s="122">
        <v>320000026</v>
      </c>
      <c r="T86" s="122">
        <v>0</v>
      </c>
      <c r="U86" s="122">
        <v>0</v>
      </c>
      <c r="V86" s="122">
        <v>0</v>
      </c>
      <c r="W86" s="122">
        <v>0</v>
      </c>
      <c r="X86" s="122">
        <v>0</v>
      </c>
      <c r="Y86" s="122">
        <v>0</v>
      </c>
      <c r="Z86" s="122">
        <v>0</v>
      </c>
      <c r="AA86" s="122">
        <v>0</v>
      </c>
      <c r="AB86" s="122">
        <v>0</v>
      </c>
      <c r="AC86" s="122">
        <v>0</v>
      </c>
      <c r="AD86" s="121"/>
      <c r="AI86" s="120" t="s">
        <v>1386</v>
      </c>
      <c r="AM86" s="120" t="s">
        <v>347</v>
      </c>
      <c r="AP86" s="120" t="s">
        <v>144</v>
      </c>
      <c r="AQ86" s="120" t="s">
        <v>2024</v>
      </c>
      <c r="AV86" s="120" t="s">
        <v>2114</v>
      </c>
      <c r="AW86" s="120" t="s">
        <v>3359</v>
      </c>
      <c r="AX86" s="120" t="s">
        <v>1811</v>
      </c>
      <c r="AZ86" s="120" t="s">
        <v>137</v>
      </c>
      <c r="BA86" s="120" t="s">
        <v>1335</v>
      </c>
      <c r="BB86" s="120" t="s">
        <v>1484</v>
      </c>
      <c r="BC86" s="120" t="s">
        <v>686</v>
      </c>
      <c r="BG86" s="73" t="s">
        <v>3574</v>
      </c>
      <c r="BH86" s="73" t="s">
        <v>4177</v>
      </c>
      <c r="BI86" s="73" t="s">
        <v>4407</v>
      </c>
      <c r="BJ86" s="73" t="s">
        <v>5009</v>
      </c>
      <c r="BK86" s="73" t="s">
        <v>5173</v>
      </c>
      <c r="BO86" s="72" t="s">
        <v>210</v>
      </c>
      <c r="BP86" s="73" t="s">
        <v>3518</v>
      </c>
      <c r="BQ86" s="75">
        <v>0</v>
      </c>
      <c r="BR86" s="75">
        <v>0</v>
      </c>
      <c r="BS86" s="75">
        <v>0</v>
      </c>
      <c r="BT86" s="75">
        <v>0</v>
      </c>
      <c r="BU86" s="75">
        <v>0</v>
      </c>
      <c r="BV86" s="75">
        <v>0</v>
      </c>
      <c r="BW86" s="75">
        <v>0</v>
      </c>
      <c r="BX86" s="75">
        <v>0</v>
      </c>
      <c r="BY86" s="75">
        <v>0</v>
      </c>
      <c r="BZ86" s="75">
        <v>0</v>
      </c>
      <c r="CA86" s="75">
        <v>0</v>
      </c>
    </row>
    <row r="87" spans="6:79" ht="12" customHeight="1">
      <c r="J87" s="46">
        <v>83</v>
      </c>
      <c r="K87" s="46" t="str">
        <f t="shared" si="6"/>
        <v>HONDA-CITY-GM6 1.5 E CVT</v>
      </c>
      <c r="L87" s="82">
        <f t="shared" si="7"/>
        <v>190000026</v>
      </c>
      <c r="N87" s="119" t="s">
        <v>30</v>
      </c>
      <c r="O87" s="120" t="s">
        <v>1134</v>
      </c>
      <c r="P87" s="122">
        <v>0</v>
      </c>
      <c r="Q87" s="122">
        <v>0</v>
      </c>
      <c r="R87" s="122">
        <v>0</v>
      </c>
      <c r="S87" s="122">
        <v>260000026</v>
      </c>
      <c r="T87" s="122">
        <v>300000026</v>
      </c>
      <c r="U87" s="122">
        <v>325000026</v>
      </c>
      <c r="V87" s="122">
        <v>340000026</v>
      </c>
      <c r="W87" s="122">
        <v>0</v>
      </c>
      <c r="X87" s="122">
        <v>0</v>
      </c>
      <c r="Y87" s="122">
        <v>0</v>
      </c>
      <c r="Z87" s="122">
        <v>0</v>
      </c>
      <c r="AA87" s="122">
        <v>0</v>
      </c>
      <c r="AB87" s="122">
        <v>0</v>
      </c>
      <c r="AC87" s="122">
        <v>0</v>
      </c>
      <c r="AD87" s="121"/>
      <c r="AI87" s="120" t="s">
        <v>2109</v>
      </c>
      <c r="AM87" s="120" t="s">
        <v>1056</v>
      </c>
      <c r="AP87" s="120" t="s">
        <v>1861</v>
      </c>
      <c r="AQ87" s="120" t="s">
        <v>3438</v>
      </c>
      <c r="AV87" s="120" t="s">
        <v>1446</v>
      </c>
      <c r="AW87" s="120" t="s">
        <v>2759</v>
      </c>
      <c r="AX87" s="120" t="s">
        <v>1820</v>
      </c>
      <c r="AZ87" s="120" t="s">
        <v>2077</v>
      </c>
      <c r="BA87" s="120" t="s">
        <v>1102</v>
      </c>
      <c r="BB87" s="120" t="s">
        <v>1735</v>
      </c>
      <c r="BC87" s="120" t="s">
        <v>2203</v>
      </c>
      <c r="BG87" s="73" t="s">
        <v>3575</v>
      </c>
      <c r="BH87" s="73" t="s">
        <v>4178</v>
      </c>
      <c r="BI87" s="73" t="s">
        <v>4408</v>
      </c>
      <c r="BJ87" s="73" t="s">
        <v>5010</v>
      </c>
      <c r="BK87" s="73" t="s">
        <v>5174</v>
      </c>
      <c r="BO87" s="72" t="s">
        <v>210</v>
      </c>
      <c r="BP87" s="73" t="s">
        <v>3519</v>
      </c>
      <c r="BQ87" s="75">
        <v>0</v>
      </c>
      <c r="BR87" s="75">
        <v>148000625</v>
      </c>
      <c r="BS87" s="75">
        <v>0</v>
      </c>
      <c r="BT87" s="75">
        <v>0</v>
      </c>
      <c r="BU87" s="75">
        <v>180000625</v>
      </c>
      <c r="BV87" s="75">
        <v>0</v>
      </c>
      <c r="BW87" s="75">
        <v>0</v>
      </c>
      <c r="BX87" s="75">
        <v>0</v>
      </c>
      <c r="BY87" s="75">
        <v>0</v>
      </c>
      <c r="BZ87" s="75">
        <v>0</v>
      </c>
      <c r="CA87" s="75">
        <v>0</v>
      </c>
    </row>
    <row r="88" spans="6:79" ht="12" customHeight="1">
      <c r="J88" s="46">
        <v>84</v>
      </c>
      <c r="K88" s="46" t="str">
        <f t="shared" si="6"/>
        <v>HONDA-CITY-HATCHBACK RS CVT</v>
      </c>
      <c r="L88" s="82">
        <f t="shared" si="7"/>
        <v>0</v>
      </c>
      <c r="N88" s="119" t="s">
        <v>30</v>
      </c>
      <c r="O88" s="120" t="s">
        <v>392</v>
      </c>
      <c r="P88" s="122">
        <v>205000026</v>
      </c>
      <c r="Q88" s="122">
        <v>225000026</v>
      </c>
      <c r="R88" s="122">
        <v>250000026</v>
      </c>
      <c r="S88" s="122">
        <v>375000026</v>
      </c>
      <c r="T88" s="122">
        <v>305000026</v>
      </c>
      <c r="U88" s="122">
        <v>330000026</v>
      </c>
      <c r="V88" s="122">
        <v>410000026</v>
      </c>
      <c r="W88" s="122">
        <v>465000026</v>
      </c>
      <c r="X88" s="122">
        <v>525000026</v>
      </c>
      <c r="Y88" s="122">
        <v>0</v>
      </c>
      <c r="Z88" s="122">
        <v>700000026</v>
      </c>
      <c r="AA88" s="122">
        <v>0</v>
      </c>
      <c r="AB88" s="122">
        <v>1025000026</v>
      </c>
      <c r="AC88" s="122">
        <v>0</v>
      </c>
      <c r="AD88" s="121"/>
      <c r="AI88" s="120" t="s">
        <v>3228</v>
      </c>
      <c r="AM88" s="120" t="s">
        <v>3253</v>
      </c>
      <c r="AP88" s="120" t="s">
        <v>1923</v>
      </c>
      <c r="AQ88" s="120" t="s">
        <v>2743</v>
      </c>
      <c r="AV88" s="120" t="s">
        <v>2298</v>
      </c>
      <c r="AW88" s="120" t="s">
        <v>3003</v>
      </c>
      <c r="AX88" s="120" t="s">
        <v>1910</v>
      </c>
      <c r="AZ88" s="120" t="s">
        <v>826</v>
      </c>
      <c r="BA88" s="120" t="s">
        <v>156</v>
      </c>
      <c r="BB88" s="120" t="s">
        <v>3326</v>
      </c>
      <c r="BC88" s="120" t="s">
        <v>1571</v>
      </c>
      <c r="BG88" s="73" t="s">
        <v>3576</v>
      </c>
      <c r="BH88" s="73" t="s">
        <v>4179</v>
      </c>
      <c r="BI88" s="73" t="s">
        <v>4409</v>
      </c>
      <c r="BJ88" s="73" t="s">
        <v>5011</v>
      </c>
      <c r="BK88" s="73" t="s">
        <v>5175</v>
      </c>
      <c r="BO88" s="72" t="s">
        <v>210</v>
      </c>
      <c r="BP88" s="73" t="s">
        <v>3520</v>
      </c>
      <c r="BQ88" s="75">
        <v>130000625</v>
      </c>
      <c r="BR88" s="75">
        <v>148000625</v>
      </c>
      <c r="BS88" s="75">
        <v>157000625</v>
      </c>
      <c r="BT88" s="75">
        <v>198000625</v>
      </c>
      <c r="BU88" s="75">
        <v>0</v>
      </c>
      <c r="BV88" s="75">
        <v>0</v>
      </c>
      <c r="BW88" s="75">
        <v>0</v>
      </c>
      <c r="BX88" s="75">
        <v>0</v>
      </c>
      <c r="BY88" s="75">
        <v>0</v>
      </c>
      <c r="BZ88" s="75">
        <v>0</v>
      </c>
      <c r="CA88" s="75">
        <v>0</v>
      </c>
    </row>
    <row r="89" spans="6:79" ht="12" customHeight="1">
      <c r="J89" s="46">
        <v>85</v>
      </c>
      <c r="K89" s="46" t="str">
        <f t="shared" si="6"/>
        <v>HONDA-CITY-HATCHBACK RS CVT HONDA SENSING</v>
      </c>
      <c r="L89" s="82">
        <f t="shared" si="7"/>
        <v>0</v>
      </c>
      <c r="N89" s="119" t="s">
        <v>30</v>
      </c>
      <c r="O89" s="120" t="s">
        <v>855</v>
      </c>
      <c r="P89" s="122">
        <v>0</v>
      </c>
      <c r="Q89" s="122">
        <v>0</v>
      </c>
      <c r="R89" s="122">
        <v>250000026</v>
      </c>
      <c r="S89" s="122">
        <v>320000026</v>
      </c>
      <c r="T89" s="122">
        <v>0</v>
      </c>
      <c r="U89" s="122">
        <v>0</v>
      </c>
      <c r="V89" s="122">
        <v>0</v>
      </c>
      <c r="W89" s="122">
        <v>0</v>
      </c>
      <c r="X89" s="122">
        <v>0</v>
      </c>
      <c r="Y89" s="122">
        <v>0</v>
      </c>
      <c r="Z89" s="122">
        <v>0</v>
      </c>
      <c r="AA89" s="122">
        <v>0</v>
      </c>
      <c r="AB89" s="122">
        <v>0</v>
      </c>
      <c r="AC89" s="122">
        <v>0</v>
      </c>
      <c r="AD89" s="121"/>
      <c r="AI89" s="120" t="s">
        <v>2595</v>
      </c>
      <c r="AM89" s="120" t="s">
        <v>1287</v>
      </c>
      <c r="AP89" s="120" t="s">
        <v>2268</v>
      </c>
      <c r="AQ89" s="120" t="s">
        <v>2738</v>
      </c>
      <c r="AV89" s="120" t="s">
        <v>986</v>
      </c>
      <c r="AW89" s="120" t="s">
        <v>2305</v>
      </c>
      <c r="AX89" s="120" t="s">
        <v>1906</v>
      </c>
      <c r="AZ89" s="120" t="s">
        <v>2326</v>
      </c>
      <c r="BA89" s="120" t="s">
        <v>1103</v>
      </c>
      <c r="BB89" s="120" t="s">
        <v>1112</v>
      </c>
      <c r="BC89" s="120" t="s">
        <v>1519</v>
      </c>
      <c r="BG89" s="73" t="s">
        <v>3577</v>
      </c>
      <c r="BH89" s="73" t="s">
        <v>4180</v>
      </c>
      <c r="BI89" s="73" t="s">
        <v>4410</v>
      </c>
      <c r="BJ89" s="73" t="s">
        <v>5012</v>
      </c>
      <c r="BK89" s="73" t="s">
        <v>5142</v>
      </c>
      <c r="BO89" s="72" t="s">
        <v>210</v>
      </c>
      <c r="BP89" s="73" t="s">
        <v>3521</v>
      </c>
      <c r="BQ89" s="75">
        <v>112000625</v>
      </c>
      <c r="BR89" s="75">
        <v>130000625</v>
      </c>
      <c r="BS89" s="75">
        <v>0</v>
      </c>
      <c r="BT89" s="75">
        <v>0</v>
      </c>
      <c r="BU89" s="75">
        <v>0</v>
      </c>
      <c r="BV89" s="75">
        <v>0</v>
      </c>
      <c r="BW89" s="75">
        <v>0</v>
      </c>
      <c r="BX89" s="75">
        <v>0</v>
      </c>
      <c r="BY89" s="75">
        <v>0</v>
      </c>
      <c r="BZ89" s="75">
        <v>0</v>
      </c>
      <c r="CA89" s="75">
        <v>0</v>
      </c>
    </row>
    <row r="90" spans="6:79" ht="12" customHeight="1">
      <c r="J90" s="46">
        <v>86</v>
      </c>
      <c r="K90" s="46" t="str">
        <f t="shared" si="6"/>
        <v>HONDA-CITY-HATCHBACK RS MT</v>
      </c>
      <c r="L90" s="82">
        <f t="shared" si="7"/>
        <v>0</v>
      </c>
      <c r="N90" s="119" t="s">
        <v>30</v>
      </c>
      <c r="O90" s="120" t="s">
        <v>1279</v>
      </c>
      <c r="P90" s="122">
        <v>205000026</v>
      </c>
      <c r="Q90" s="122">
        <v>225000026</v>
      </c>
      <c r="R90" s="122">
        <v>250000026</v>
      </c>
      <c r="S90" s="122">
        <v>375000026</v>
      </c>
      <c r="T90" s="122">
        <v>305000026</v>
      </c>
      <c r="U90" s="122">
        <v>330000026</v>
      </c>
      <c r="V90" s="122">
        <v>410000026</v>
      </c>
      <c r="W90" s="122">
        <v>465000026</v>
      </c>
      <c r="X90" s="122">
        <v>525000026</v>
      </c>
      <c r="Y90" s="122">
        <v>0</v>
      </c>
      <c r="Z90" s="122">
        <v>0</v>
      </c>
      <c r="AA90" s="122">
        <v>880000026</v>
      </c>
      <c r="AB90" s="122">
        <v>0</v>
      </c>
      <c r="AC90" s="122">
        <v>0</v>
      </c>
      <c r="AD90" s="121"/>
      <c r="AI90" s="120" t="s">
        <v>930</v>
      </c>
      <c r="AM90" s="120" t="s">
        <v>2476</v>
      </c>
      <c r="AP90" s="120" t="s">
        <v>1957</v>
      </c>
      <c r="AQ90" s="120" t="s">
        <v>3287</v>
      </c>
      <c r="AV90" s="120" t="s">
        <v>1181</v>
      </c>
      <c r="AW90" s="120" t="s">
        <v>3348</v>
      </c>
      <c r="AX90" s="120" t="s">
        <v>622</v>
      </c>
      <c r="AZ90" s="120" t="s">
        <v>2779</v>
      </c>
      <c r="BA90" s="120" t="s">
        <v>455</v>
      </c>
      <c r="BB90" s="120" t="s">
        <v>1485</v>
      </c>
      <c r="BC90" s="120" t="s">
        <v>1520</v>
      </c>
      <c r="BG90" s="73" t="s">
        <v>3578</v>
      </c>
      <c r="BH90" s="73" t="s">
        <v>4181</v>
      </c>
      <c r="BI90" s="73" t="s">
        <v>4411</v>
      </c>
      <c r="BJ90" s="73" t="s">
        <v>5013</v>
      </c>
      <c r="BK90" s="73" t="s">
        <v>5091</v>
      </c>
      <c r="BO90" s="72" t="s">
        <v>210</v>
      </c>
      <c r="BP90" s="73" t="s">
        <v>3522</v>
      </c>
      <c r="BQ90" s="75">
        <v>153000625</v>
      </c>
      <c r="BR90" s="75">
        <v>171000625</v>
      </c>
      <c r="BS90" s="75">
        <v>189000625</v>
      </c>
      <c r="BT90" s="75">
        <v>207000625</v>
      </c>
      <c r="BU90" s="75">
        <v>225000625</v>
      </c>
      <c r="BV90" s="75">
        <v>243000625</v>
      </c>
      <c r="BW90" s="75">
        <v>270000625</v>
      </c>
      <c r="BX90" s="75">
        <v>306000625</v>
      </c>
      <c r="BY90" s="75">
        <v>0</v>
      </c>
      <c r="BZ90" s="75">
        <v>0</v>
      </c>
      <c r="CA90" s="75">
        <v>0</v>
      </c>
    </row>
    <row r="91" spans="6:79" ht="12" customHeight="1">
      <c r="J91" s="46">
        <v>87</v>
      </c>
      <c r="K91" s="46" t="str">
        <f t="shared" si="6"/>
        <v>HONDA-CITY-NEW E A/T</v>
      </c>
      <c r="L91" s="82">
        <f t="shared" si="7"/>
        <v>180000026</v>
      </c>
      <c r="N91" s="119" t="s">
        <v>30</v>
      </c>
      <c r="O91" s="120" t="s">
        <v>927</v>
      </c>
      <c r="P91" s="122">
        <v>0</v>
      </c>
      <c r="Q91" s="122">
        <v>0</v>
      </c>
      <c r="R91" s="122">
        <v>250000026</v>
      </c>
      <c r="S91" s="122">
        <v>320000026</v>
      </c>
      <c r="T91" s="122">
        <v>0</v>
      </c>
      <c r="U91" s="122">
        <v>0</v>
      </c>
      <c r="V91" s="122">
        <v>0</v>
      </c>
      <c r="W91" s="122">
        <v>0</v>
      </c>
      <c r="X91" s="122">
        <v>0</v>
      </c>
      <c r="Y91" s="122">
        <v>0</v>
      </c>
      <c r="Z91" s="122">
        <v>0</v>
      </c>
      <c r="AA91" s="122">
        <v>0</v>
      </c>
      <c r="AB91" s="122">
        <v>0</v>
      </c>
      <c r="AC91" s="122">
        <v>0</v>
      </c>
      <c r="AD91" s="121"/>
      <c r="AI91" s="120" t="s">
        <v>931</v>
      </c>
      <c r="AM91" s="120" t="s">
        <v>3254</v>
      </c>
      <c r="AP91" s="120" t="s">
        <v>816</v>
      </c>
      <c r="AQ91" s="120" t="s">
        <v>2744</v>
      </c>
      <c r="AV91" s="120" t="s">
        <v>419</v>
      </c>
      <c r="AW91" s="120" t="s">
        <v>2130</v>
      </c>
      <c r="AX91" s="120" t="s">
        <v>3026</v>
      </c>
      <c r="AZ91" s="120" t="s">
        <v>1010</v>
      </c>
      <c r="BA91" s="120" t="s">
        <v>1336</v>
      </c>
      <c r="BB91" s="120" t="s">
        <v>1788</v>
      </c>
      <c r="BC91" s="120" t="s">
        <v>1900</v>
      </c>
      <c r="BG91" s="73" t="s">
        <v>3579</v>
      </c>
      <c r="BH91" s="73" t="s">
        <v>4182</v>
      </c>
      <c r="BI91" s="73" t="s">
        <v>4412</v>
      </c>
      <c r="BJ91" s="73" t="s">
        <v>5014</v>
      </c>
      <c r="BK91" s="73" t="s">
        <v>5057</v>
      </c>
      <c r="BO91" s="72" t="s">
        <v>210</v>
      </c>
      <c r="BP91" s="73" t="s">
        <v>3523</v>
      </c>
      <c r="BQ91" s="75">
        <v>148000625</v>
      </c>
      <c r="BR91" s="75">
        <v>166000625</v>
      </c>
      <c r="BS91" s="75">
        <v>184000625</v>
      </c>
      <c r="BT91" s="75">
        <v>202000625</v>
      </c>
      <c r="BU91" s="75">
        <v>225000625</v>
      </c>
      <c r="BV91" s="75">
        <v>297000625</v>
      </c>
      <c r="BW91" s="75">
        <v>310000625</v>
      </c>
      <c r="BX91" s="75">
        <v>324000625</v>
      </c>
      <c r="BY91" s="75">
        <v>0</v>
      </c>
      <c r="BZ91" s="75">
        <v>0</v>
      </c>
      <c r="CA91" s="75">
        <v>0</v>
      </c>
    </row>
    <row r="92" spans="6:79" ht="12" customHeight="1">
      <c r="J92" s="46">
        <v>88</v>
      </c>
      <c r="K92" s="46" t="str">
        <f t="shared" si="6"/>
        <v>HONDA-CITY-NEW E M/T</v>
      </c>
      <c r="L92" s="82">
        <f t="shared" si="7"/>
        <v>195000026</v>
      </c>
      <c r="N92" s="119" t="s">
        <v>30</v>
      </c>
      <c r="O92" s="120" t="s">
        <v>372</v>
      </c>
      <c r="P92" s="122">
        <v>205000026</v>
      </c>
      <c r="Q92" s="122">
        <v>225000026</v>
      </c>
      <c r="R92" s="122">
        <v>250000026</v>
      </c>
      <c r="S92" s="122">
        <v>375000026</v>
      </c>
      <c r="T92" s="122">
        <v>305000026</v>
      </c>
      <c r="U92" s="122">
        <v>330000026</v>
      </c>
      <c r="V92" s="122">
        <v>410000026</v>
      </c>
      <c r="W92" s="122">
        <v>465000026</v>
      </c>
      <c r="X92" s="122">
        <v>525000026</v>
      </c>
      <c r="Y92" s="122">
        <v>0</v>
      </c>
      <c r="Z92" s="122">
        <v>0</v>
      </c>
      <c r="AA92" s="122">
        <v>0</v>
      </c>
      <c r="AB92" s="122">
        <v>0</v>
      </c>
      <c r="AC92" s="122">
        <v>0</v>
      </c>
      <c r="AD92" s="121"/>
      <c r="AI92" s="120" t="s">
        <v>2023</v>
      </c>
      <c r="AM92" s="120" t="s">
        <v>938</v>
      </c>
      <c r="AP92" s="120" t="s">
        <v>874</v>
      </c>
      <c r="AQ92" s="120" t="s">
        <v>2744</v>
      </c>
      <c r="AV92" s="120" t="s">
        <v>1544</v>
      </c>
      <c r="AW92" s="120" t="s">
        <v>2424</v>
      </c>
      <c r="AX92" s="120" t="s">
        <v>3360</v>
      </c>
      <c r="AZ92" s="120" t="s">
        <v>1011</v>
      </c>
      <c r="BA92" s="120" t="s">
        <v>1337</v>
      </c>
      <c r="BB92" s="120" t="s">
        <v>1235</v>
      </c>
      <c r="BC92" s="120" t="s">
        <v>2847</v>
      </c>
      <c r="BG92" s="73" t="s">
        <v>3580</v>
      </c>
      <c r="BH92" s="73" t="s">
        <v>4183</v>
      </c>
      <c r="BI92" s="73" t="s">
        <v>4413</v>
      </c>
      <c r="BJ92" s="73" t="s">
        <v>5015</v>
      </c>
      <c r="BK92" s="73" t="s">
        <v>5075</v>
      </c>
      <c r="BO92" s="72" t="s">
        <v>210</v>
      </c>
      <c r="BP92" s="73" t="s">
        <v>3524</v>
      </c>
      <c r="BQ92" s="75">
        <v>0</v>
      </c>
      <c r="BR92" s="75">
        <v>166000625</v>
      </c>
      <c r="BS92" s="75">
        <v>0</v>
      </c>
      <c r="BT92" s="75">
        <v>207000625</v>
      </c>
      <c r="BU92" s="75">
        <v>0</v>
      </c>
      <c r="BV92" s="75">
        <v>0</v>
      </c>
      <c r="BW92" s="75">
        <v>0</v>
      </c>
      <c r="BX92" s="75">
        <v>0</v>
      </c>
      <c r="BY92" s="75">
        <v>0</v>
      </c>
      <c r="BZ92" s="75">
        <v>0</v>
      </c>
      <c r="CA92" s="75">
        <v>0</v>
      </c>
    </row>
    <row r="93" spans="6:79" ht="12" customHeight="1">
      <c r="J93" s="46">
        <v>89</v>
      </c>
      <c r="K93" s="46" t="str">
        <f t="shared" si="6"/>
        <v>HONDA-CITY-NEW RS A/T</v>
      </c>
      <c r="L93" s="82">
        <f t="shared" si="7"/>
        <v>0</v>
      </c>
      <c r="N93" s="119" t="s">
        <v>30</v>
      </c>
      <c r="O93" s="120" t="s">
        <v>1043</v>
      </c>
      <c r="P93" s="122">
        <v>0</v>
      </c>
      <c r="Q93" s="122">
        <v>0</v>
      </c>
      <c r="R93" s="122">
        <v>250000026</v>
      </c>
      <c r="S93" s="122">
        <v>320000026</v>
      </c>
      <c r="T93" s="122">
        <v>0</v>
      </c>
      <c r="U93" s="122">
        <v>0</v>
      </c>
      <c r="V93" s="122">
        <v>0</v>
      </c>
      <c r="W93" s="122">
        <v>0</v>
      </c>
      <c r="X93" s="122">
        <v>0</v>
      </c>
      <c r="Y93" s="122">
        <v>0</v>
      </c>
      <c r="Z93" s="122">
        <v>0</v>
      </c>
      <c r="AA93" s="122">
        <v>0</v>
      </c>
      <c r="AB93" s="122">
        <v>0</v>
      </c>
      <c r="AC93" s="122">
        <v>0</v>
      </c>
      <c r="AD93" s="121"/>
      <c r="AI93" s="120" t="s">
        <v>2815</v>
      </c>
      <c r="AM93" s="120" t="s">
        <v>1414</v>
      </c>
      <c r="AP93" s="120" t="s">
        <v>761</v>
      </c>
      <c r="AQ93" s="120" t="s">
        <v>2777</v>
      </c>
      <c r="AV93" s="120" t="s">
        <v>1944</v>
      </c>
      <c r="AW93" s="120" t="s">
        <v>894</v>
      </c>
      <c r="AX93" s="120" t="s">
        <v>3313</v>
      </c>
      <c r="AZ93" s="120" t="s">
        <v>1852</v>
      </c>
      <c r="BA93" s="120" t="s">
        <v>157</v>
      </c>
      <c r="BB93" s="120" t="s">
        <v>669</v>
      </c>
      <c r="BC93" s="120" t="s">
        <v>1710</v>
      </c>
      <c r="BG93" s="73" t="s">
        <v>3581</v>
      </c>
      <c r="BH93" s="73" t="s">
        <v>4184</v>
      </c>
      <c r="BI93" s="73" t="s">
        <v>4414</v>
      </c>
      <c r="BJ93" s="73" t="s">
        <v>5016</v>
      </c>
      <c r="BK93" s="73" t="s">
        <v>5224</v>
      </c>
      <c r="BO93" s="72" t="s">
        <v>210</v>
      </c>
      <c r="BP93" s="73" t="s">
        <v>3525</v>
      </c>
      <c r="BQ93" s="75">
        <v>153000625</v>
      </c>
      <c r="BR93" s="75">
        <v>171000625</v>
      </c>
      <c r="BS93" s="75">
        <v>180000625</v>
      </c>
      <c r="BT93" s="75">
        <v>198000625</v>
      </c>
      <c r="BU93" s="75">
        <v>216000625</v>
      </c>
      <c r="BV93" s="75">
        <v>225000625</v>
      </c>
      <c r="BW93" s="75">
        <v>243000625</v>
      </c>
      <c r="BX93" s="75">
        <v>270000625</v>
      </c>
      <c r="BY93" s="75">
        <v>288000625</v>
      </c>
      <c r="BZ93" s="75">
        <v>0</v>
      </c>
      <c r="CA93" s="75">
        <v>0</v>
      </c>
    </row>
    <row r="94" spans="6:79" ht="12" customHeight="1">
      <c r="J94" s="46">
        <v>90</v>
      </c>
      <c r="K94" s="46" t="str">
        <f t="shared" si="6"/>
        <v>HONDA-CIVIC-1.5 E CVT</v>
      </c>
      <c r="L94" s="82">
        <f t="shared" si="7"/>
        <v>300000026</v>
      </c>
      <c r="N94" s="119" t="s">
        <v>30</v>
      </c>
      <c r="O94" s="120" t="s">
        <v>856</v>
      </c>
      <c r="P94" s="122">
        <v>0</v>
      </c>
      <c r="Q94" s="122">
        <v>0</v>
      </c>
      <c r="R94" s="122">
        <v>0</v>
      </c>
      <c r="S94" s="122">
        <v>0</v>
      </c>
      <c r="T94" s="122">
        <v>0</v>
      </c>
      <c r="U94" s="122">
        <v>0</v>
      </c>
      <c r="V94" s="122">
        <v>0</v>
      </c>
      <c r="W94" s="122">
        <v>0</v>
      </c>
      <c r="X94" s="122">
        <v>0</v>
      </c>
      <c r="Y94" s="122">
        <v>685000026</v>
      </c>
      <c r="Z94" s="122">
        <v>725000026</v>
      </c>
      <c r="AA94" s="122">
        <v>840000026</v>
      </c>
      <c r="AB94" s="122">
        <v>1025000026</v>
      </c>
      <c r="AC94" s="122">
        <v>0</v>
      </c>
      <c r="AD94" s="121"/>
      <c r="AI94" s="120" t="s">
        <v>2653</v>
      </c>
      <c r="AM94" s="120" t="s">
        <v>1623</v>
      </c>
      <c r="AP94" s="120" t="s">
        <v>2292</v>
      </c>
      <c r="AQ94" s="120" t="s">
        <v>2219</v>
      </c>
      <c r="AV94" s="120" t="s">
        <v>2563</v>
      </c>
      <c r="AW94" s="120" t="s">
        <v>2664</v>
      </c>
      <c r="AX94" s="120" t="s">
        <v>103</v>
      </c>
      <c r="AZ94" s="120" t="s">
        <v>1645</v>
      </c>
      <c r="BA94" s="120" t="s">
        <v>2621</v>
      </c>
      <c r="BB94" s="120" t="s">
        <v>604</v>
      </c>
      <c r="BC94" s="120" t="s">
        <v>2204</v>
      </c>
      <c r="BG94" s="73" t="s">
        <v>3582</v>
      </c>
      <c r="BH94" s="73" t="s">
        <v>4185</v>
      </c>
      <c r="BI94" s="73" t="s">
        <v>5043</v>
      </c>
      <c r="BK94" s="73" t="s">
        <v>5143</v>
      </c>
      <c r="BO94" s="72" t="s">
        <v>210</v>
      </c>
      <c r="BP94" s="73" t="s">
        <v>3526</v>
      </c>
      <c r="BQ94" s="75">
        <v>130000625</v>
      </c>
      <c r="BR94" s="75">
        <v>148000625</v>
      </c>
      <c r="BS94" s="75">
        <v>0</v>
      </c>
      <c r="BT94" s="75">
        <v>175000625</v>
      </c>
      <c r="BU94" s="75">
        <v>0</v>
      </c>
      <c r="BV94" s="75">
        <v>0</v>
      </c>
      <c r="BW94" s="75">
        <v>0</v>
      </c>
      <c r="BX94" s="75">
        <v>0</v>
      </c>
      <c r="BY94" s="75">
        <v>0</v>
      </c>
      <c r="BZ94" s="75">
        <v>0</v>
      </c>
      <c r="CA94" s="75">
        <v>0</v>
      </c>
    </row>
    <row r="95" spans="6:79" ht="12" customHeight="1">
      <c r="J95" s="46">
        <v>91</v>
      </c>
      <c r="K95" s="46" t="str">
        <f t="shared" si="6"/>
        <v>HONDA-CIVIC-1.5 L TURBO CVT PRESTIGE</v>
      </c>
      <c r="L95" s="82">
        <f t="shared" si="7"/>
        <v>300000026</v>
      </c>
      <c r="N95" s="119" t="s">
        <v>30</v>
      </c>
      <c r="O95" s="120" t="s">
        <v>1044</v>
      </c>
      <c r="P95" s="122">
        <v>0</v>
      </c>
      <c r="Q95" s="122">
        <v>0</v>
      </c>
      <c r="R95" s="122">
        <v>265000026</v>
      </c>
      <c r="S95" s="122">
        <v>305000026</v>
      </c>
      <c r="T95" s="122">
        <v>325000026</v>
      </c>
      <c r="U95" s="122">
        <v>0</v>
      </c>
      <c r="V95" s="122">
        <v>0</v>
      </c>
      <c r="W95" s="122">
        <v>0</v>
      </c>
      <c r="X95" s="122">
        <v>0</v>
      </c>
      <c r="Y95" s="122">
        <v>0</v>
      </c>
      <c r="Z95" s="122">
        <v>0</v>
      </c>
      <c r="AA95" s="122">
        <v>0</v>
      </c>
      <c r="AB95" s="122">
        <v>0</v>
      </c>
      <c r="AC95" s="122">
        <v>0</v>
      </c>
      <c r="AD95" s="121"/>
      <c r="AI95" s="120" t="s">
        <v>692</v>
      </c>
      <c r="AM95" s="120" t="s">
        <v>1148</v>
      </c>
      <c r="AP95" s="120" t="s">
        <v>1294</v>
      </c>
      <c r="AQ95" s="120" t="s">
        <v>2830</v>
      </c>
      <c r="AV95" s="120" t="s">
        <v>413</v>
      </c>
      <c r="AW95" s="120" t="s">
        <v>2665</v>
      </c>
      <c r="AX95" s="120" t="s">
        <v>2313</v>
      </c>
      <c r="AZ95" s="120" t="s">
        <v>2486</v>
      </c>
      <c r="BA95" s="120" t="s">
        <v>1338</v>
      </c>
      <c r="BB95" s="120" t="s">
        <v>1236</v>
      </c>
      <c r="BC95" s="120" t="s">
        <v>2205</v>
      </c>
      <c r="BG95" s="73" t="s">
        <v>3583</v>
      </c>
      <c r="BH95" s="73" t="s">
        <v>5211</v>
      </c>
      <c r="BI95" s="73" t="s">
        <v>4415</v>
      </c>
      <c r="BK95" s="73" t="s">
        <v>5110</v>
      </c>
      <c r="BO95" s="72" t="s">
        <v>210</v>
      </c>
      <c r="BP95" s="73" t="s">
        <v>3527</v>
      </c>
      <c r="BQ95" s="75">
        <v>153000625</v>
      </c>
      <c r="BR95" s="75">
        <v>0</v>
      </c>
      <c r="BS95" s="75">
        <v>0</v>
      </c>
      <c r="BT95" s="75">
        <v>0</v>
      </c>
      <c r="BU95" s="75">
        <v>225000625</v>
      </c>
      <c r="BV95" s="75">
        <v>0</v>
      </c>
      <c r="BW95" s="75">
        <v>0</v>
      </c>
      <c r="BX95" s="75">
        <v>0</v>
      </c>
      <c r="BY95" s="75">
        <v>0</v>
      </c>
      <c r="BZ95" s="75">
        <v>0</v>
      </c>
      <c r="CA95" s="75">
        <v>0</v>
      </c>
    </row>
    <row r="96" spans="6:79" ht="12" customHeight="1">
      <c r="J96" s="46">
        <v>92</v>
      </c>
      <c r="K96" s="46" t="str">
        <f t="shared" si="6"/>
        <v>HONDA-CIVIC-1.5 RS AT</v>
      </c>
      <c r="L96" s="82">
        <f t="shared" si="7"/>
        <v>350000026</v>
      </c>
      <c r="N96" s="119" t="s">
        <v>30</v>
      </c>
      <c r="O96" s="120" t="s">
        <v>3226</v>
      </c>
      <c r="P96" s="122">
        <v>0</v>
      </c>
      <c r="Q96" s="122">
        <v>0</v>
      </c>
      <c r="R96" s="122">
        <v>265000026</v>
      </c>
      <c r="S96" s="122">
        <v>305000026</v>
      </c>
      <c r="T96" s="122">
        <v>325000026</v>
      </c>
      <c r="U96" s="122">
        <v>0</v>
      </c>
      <c r="V96" s="122">
        <v>0</v>
      </c>
      <c r="W96" s="122">
        <v>0</v>
      </c>
      <c r="X96" s="122">
        <v>0</v>
      </c>
      <c r="Y96" s="122">
        <v>0</v>
      </c>
      <c r="Z96" s="122">
        <v>0</v>
      </c>
      <c r="AA96" s="122">
        <v>0</v>
      </c>
      <c r="AB96" s="122">
        <v>0</v>
      </c>
      <c r="AC96" s="122">
        <v>0</v>
      </c>
      <c r="AD96" s="121"/>
      <c r="AI96" s="120" t="s">
        <v>3229</v>
      </c>
      <c r="AM96" s="120" t="s">
        <v>398</v>
      </c>
      <c r="AP96" s="120" t="s">
        <v>1295</v>
      </c>
      <c r="AQ96" s="120" t="s">
        <v>2220</v>
      </c>
      <c r="AV96" s="120" t="s">
        <v>1447</v>
      </c>
      <c r="AW96" s="120" t="s">
        <v>2421</v>
      </c>
      <c r="AX96" s="120" t="s">
        <v>1647</v>
      </c>
      <c r="AZ96" s="120" t="s">
        <v>1198</v>
      </c>
      <c r="BA96" s="120" t="s">
        <v>1470</v>
      </c>
      <c r="BB96" s="120" t="s">
        <v>384</v>
      </c>
      <c r="BC96" s="120" t="s">
        <v>2122</v>
      </c>
      <c r="BG96" s="73" t="s">
        <v>3584</v>
      </c>
      <c r="BH96" s="73" t="s">
        <v>4186</v>
      </c>
      <c r="BI96" s="73" t="s">
        <v>5044</v>
      </c>
      <c r="BK96" s="73" t="s">
        <v>5144</v>
      </c>
      <c r="BO96" s="72" t="s">
        <v>210</v>
      </c>
      <c r="BP96" s="73" t="s">
        <v>3528</v>
      </c>
      <c r="BQ96" s="75">
        <v>0</v>
      </c>
      <c r="BR96" s="75">
        <v>0</v>
      </c>
      <c r="BS96" s="75">
        <v>0</v>
      </c>
      <c r="BT96" s="75">
        <v>0</v>
      </c>
      <c r="BU96" s="75">
        <v>0</v>
      </c>
      <c r="BV96" s="75">
        <v>0</v>
      </c>
      <c r="BW96" s="75">
        <v>0</v>
      </c>
      <c r="BX96" s="75">
        <v>0</v>
      </c>
      <c r="BY96" s="75">
        <v>0</v>
      </c>
      <c r="BZ96" s="75">
        <v>0</v>
      </c>
      <c r="CA96" s="75">
        <v>0</v>
      </c>
    </row>
    <row r="97" spans="10:79" ht="12" customHeight="1">
      <c r="J97" s="46">
        <v>93</v>
      </c>
      <c r="K97" s="46" t="str">
        <f t="shared" si="6"/>
        <v>HONDA-CIVIC-1.5 TC CVT</v>
      </c>
      <c r="L97" s="82">
        <f t="shared" si="7"/>
        <v>300000026</v>
      </c>
      <c r="N97" s="119" t="s">
        <v>30</v>
      </c>
      <c r="O97" s="120" t="s">
        <v>857</v>
      </c>
      <c r="P97" s="122">
        <v>0</v>
      </c>
      <c r="Q97" s="122">
        <v>0</v>
      </c>
      <c r="R97" s="122">
        <v>265000026</v>
      </c>
      <c r="S97" s="122">
        <v>305000026</v>
      </c>
      <c r="T97" s="122">
        <v>325000026</v>
      </c>
      <c r="U97" s="122">
        <v>0</v>
      </c>
      <c r="V97" s="122">
        <v>0</v>
      </c>
      <c r="W97" s="122">
        <v>0</v>
      </c>
      <c r="X97" s="122">
        <v>0</v>
      </c>
      <c r="Y97" s="122">
        <v>0</v>
      </c>
      <c r="Z97" s="122">
        <v>0</v>
      </c>
      <c r="AA97" s="122">
        <v>0</v>
      </c>
      <c r="AB97" s="122">
        <v>0</v>
      </c>
      <c r="AC97" s="122">
        <v>0</v>
      </c>
      <c r="AD97" s="121"/>
      <c r="AI97" s="120" t="s">
        <v>3230</v>
      </c>
      <c r="AM97" s="120" t="s">
        <v>98</v>
      </c>
      <c r="AP97" s="120" t="s">
        <v>406</v>
      </c>
      <c r="AQ97" s="120" t="s">
        <v>2285</v>
      </c>
      <c r="AV97" s="120" t="s">
        <v>2582</v>
      </c>
      <c r="AW97" s="120" t="s">
        <v>2306</v>
      </c>
      <c r="AX97" s="120" t="s">
        <v>3314</v>
      </c>
      <c r="AZ97" s="120" t="s">
        <v>3007</v>
      </c>
      <c r="BA97" s="120" t="s">
        <v>511</v>
      </c>
      <c r="BB97" s="120" t="s">
        <v>2427</v>
      </c>
      <c r="BC97" s="120" t="s">
        <v>2375</v>
      </c>
      <c r="BG97" s="73" t="s">
        <v>3585</v>
      </c>
      <c r="BH97" s="73" t="s">
        <v>4187</v>
      </c>
      <c r="BI97" s="73" t="s">
        <v>4416</v>
      </c>
      <c r="BK97" s="73" t="s">
        <v>5145</v>
      </c>
      <c r="BO97" s="72" t="s">
        <v>210</v>
      </c>
      <c r="BP97" s="73" t="s">
        <v>3529</v>
      </c>
      <c r="BQ97" s="75">
        <v>0</v>
      </c>
      <c r="BR97" s="75">
        <v>171000625</v>
      </c>
      <c r="BS97" s="75">
        <v>0</v>
      </c>
      <c r="BT97" s="75">
        <v>0</v>
      </c>
      <c r="BU97" s="75">
        <v>0</v>
      </c>
      <c r="BV97" s="75">
        <v>0</v>
      </c>
      <c r="BW97" s="75">
        <v>0</v>
      </c>
      <c r="BX97" s="75">
        <v>0</v>
      </c>
      <c r="BY97" s="75">
        <v>0</v>
      </c>
      <c r="BZ97" s="75">
        <v>0</v>
      </c>
      <c r="CA97" s="75">
        <v>0</v>
      </c>
    </row>
    <row r="98" spans="10:79" ht="12" customHeight="1">
      <c r="J98" s="46">
        <v>94</v>
      </c>
      <c r="K98" s="46" t="str">
        <f t="shared" si="6"/>
        <v>HONDA-CIVIC-1.5 TC CVT ES</v>
      </c>
      <c r="L98" s="82">
        <f t="shared" si="7"/>
        <v>300000026</v>
      </c>
      <c r="N98" s="119" t="s">
        <v>30</v>
      </c>
      <c r="O98" s="120" t="s">
        <v>1135</v>
      </c>
      <c r="P98" s="122">
        <v>0</v>
      </c>
      <c r="Q98" s="122">
        <v>0</v>
      </c>
      <c r="R98" s="122">
        <v>265000026</v>
      </c>
      <c r="S98" s="122">
        <v>305000026</v>
      </c>
      <c r="T98" s="122">
        <v>325000026</v>
      </c>
      <c r="U98" s="122">
        <v>0</v>
      </c>
      <c r="V98" s="122">
        <v>0</v>
      </c>
      <c r="W98" s="122">
        <v>0</v>
      </c>
      <c r="X98" s="122">
        <v>0</v>
      </c>
      <c r="Y98" s="122">
        <v>0</v>
      </c>
      <c r="Z98" s="122">
        <v>0</v>
      </c>
      <c r="AA98" s="122">
        <v>0</v>
      </c>
      <c r="AB98" s="122">
        <v>0</v>
      </c>
      <c r="AC98" s="122">
        <v>0</v>
      </c>
      <c r="AD98" s="121"/>
      <c r="AI98" s="120" t="s">
        <v>2001</v>
      </c>
      <c r="AM98" s="120" t="s">
        <v>1886</v>
      </c>
      <c r="AP98" s="120" t="s">
        <v>400</v>
      </c>
      <c r="AQ98" s="120" t="s">
        <v>2824</v>
      </c>
      <c r="AW98" s="120" t="s">
        <v>2822</v>
      </c>
      <c r="AX98" s="120" t="s">
        <v>1881</v>
      </c>
      <c r="AZ98" s="120" t="s">
        <v>3320</v>
      </c>
      <c r="BA98" s="120" t="s">
        <v>512</v>
      </c>
      <c r="BB98" s="120" t="s">
        <v>605</v>
      </c>
      <c r="BG98" s="73" t="s">
        <v>3586</v>
      </c>
      <c r="BH98" s="73" t="s">
        <v>4188</v>
      </c>
      <c r="BI98" s="73" t="s">
        <v>4417</v>
      </c>
      <c r="BK98" s="73" t="s">
        <v>5146</v>
      </c>
      <c r="BO98" s="72" t="s">
        <v>210</v>
      </c>
      <c r="BP98" s="73" t="s">
        <v>3530</v>
      </c>
      <c r="BQ98" s="75">
        <v>153000625</v>
      </c>
      <c r="BR98" s="75">
        <v>171000625</v>
      </c>
      <c r="BS98" s="75">
        <v>0</v>
      </c>
      <c r="BT98" s="75">
        <v>0</v>
      </c>
      <c r="BU98" s="75">
        <v>0</v>
      </c>
      <c r="BV98" s="75">
        <v>0</v>
      </c>
      <c r="BW98" s="75">
        <v>0</v>
      </c>
      <c r="BX98" s="75">
        <v>0</v>
      </c>
      <c r="BY98" s="75">
        <v>0</v>
      </c>
      <c r="BZ98" s="75">
        <v>0</v>
      </c>
      <c r="CA98" s="75">
        <v>0</v>
      </c>
    </row>
    <row r="99" spans="10:79" ht="12" customHeight="1">
      <c r="J99" s="46">
        <v>95</v>
      </c>
      <c r="K99" s="46" t="str">
        <f t="shared" si="6"/>
        <v>HONDA-CIVIC-1.5 TC E CVT</v>
      </c>
      <c r="L99" s="82">
        <f t="shared" si="7"/>
        <v>300000026</v>
      </c>
      <c r="N99" s="119" t="s">
        <v>30</v>
      </c>
      <c r="O99" s="120" t="s">
        <v>1701</v>
      </c>
      <c r="P99" s="122">
        <v>0</v>
      </c>
      <c r="Q99" s="122">
        <v>0</v>
      </c>
      <c r="R99" s="122">
        <v>265000026</v>
      </c>
      <c r="S99" s="122">
        <v>305000026</v>
      </c>
      <c r="T99" s="122">
        <v>325000026</v>
      </c>
      <c r="U99" s="122">
        <v>0</v>
      </c>
      <c r="V99" s="122">
        <v>0</v>
      </c>
      <c r="W99" s="122">
        <v>0</v>
      </c>
      <c r="X99" s="122">
        <v>0</v>
      </c>
      <c r="Y99" s="122">
        <v>0</v>
      </c>
      <c r="Z99" s="122">
        <v>0</v>
      </c>
      <c r="AA99" s="122">
        <v>0</v>
      </c>
      <c r="AB99" s="122">
        <v>0</v>
      </c>
      <c r="AC99" s="122">
        <v>0</v>
      </c>
      <c r="AD99" s="121"/>
      <c r="AI99" s="120" t="s">
        <v>932</v>
      </c>
      <c r="AM99" s="120" t="s">
        <v>2254</v>
      </c>
      <c r="AP99" s="120" t="s">
        <v>2616</v>
      </c>
      <c r="AQ99" s="120" t="s">
        <v>2286</v>
      </c>
      <c r="AW99" s="120" t="s">
        <v>2307</v>
      </c>
      <c r="AX99" s="120" t="s">
        <v>1953</v>
      </c>
      <c r="AZ99" s="120" t="s">
        <v>577</v>
      </c>
      <c r="BA99" s="120" t="s">
        <v>1205</v>
      </c>
      <c r="BB99" s="120" t="s">
        <v>56</v>
      </c>
      <c r="BG99" s="73" t="s">
        <v>3587</v>
      </c>
      <c r="BH99" s="73" t="s">
        <v>5286</v>
      </c>
      <c r="BI99" s="73" t="s">
        <v>4418</v>
      </c>
      <c r="BK99" s="73" t="s">
        <v>5203</v>
      </c>
      <c r="BO99" s="72" t="s">
        <v>210</v>
      </c>
      <c r="BP99" s="73" t="s">
        <v>3531</v>
      </c>
      <c r="BQ99" s="75">
        <v>99000625</v>
      </c>
      <c r="BR99" s="75">
        <v>117000625</v>
      </c>
      <c r="BS99" s="75">
        <v>126000625</v>
      </c>
      <c r="BT99" s="75">
        <v>144000625</v>
      </c>
      <c r="BU99" s="75">
        <v>0</v>
      </c>
      <c r="BV99" s="75">
        <v>0</v>
      </c>
      <c r="BW99" s="75">
        <v>0</v>
      </c>
      <c r="BX99" s="75">
        <v>0</v>
      </c>
      <c r="BY99" s="75">
        <v>0</v>
      </c>
      <c r="BZ99" s="75">
        <v>0</v>
      </c>
      <c r="CA99" s="75">
        <v>0</v>
      </c>
    </row>
    <row r="100" spans="10:79" ht="12" customHeight="1">
      <c r="J100" s="46">
        <v>96</v>
      </c>
      <c r="K100" s="46" t="str">
        <f t="shared" si="6"/>
        <v>HONDA-CIVIC-1.5 TURBO AT PRESTIGE</v>
      </c>
      <c r="L100" s="82">
        <f t="shared" si="7"/>
        <v>300000026</v>
      </c>
      <c r="N100" s="119" t="s">
        <v>30</v>
      </c>
      <c r="O100" s="120" t="s">
        <v>3227</v>
      </c>
      <c r="P100" s="122">
        <v>0</v>
      </c>
      <c r="Q100" s="122">
        <v>0</v>
      </c>
      <c r="R100" s="122">
        <v>265000026</v>
      </c>
      <c r="S100" s="122">
        <v>305000026</v>
      </c>
      <c r="T100" s="122">
        <v>325000026</v>
      </c>
      <c r="U100" s="122">
        <v>0</v>
      </c>
      <c r="V100" s="122">
        <v>0</v>
      </c>
      <c r="W100" s="122">
        <v>0</v>
      </c>
      <c r="X100" s="122">
        <v>0</v>
      </c>
      <c r="Y100" s="122">
        <v>0</v>
      </c>
      <c r="Z100" s="122">
        <v>0</v>
      </c>
      <c r="AA100" s="122">
        <v>0</v>
      </c>
      <c r="AB100" s="122">
        <v>0</v>
      </c>
      <c r="AC100" s="122">
        <v>0</v>
      </c>
      <c r="AD100" s="121"/>
      <c r="AI100" s="120" t="s">
        <v>1388</v>
      </c>
      <c r="AM100" s="120" t="s">
        <v>460</v>
      </c>
      <c r="AP100" s="120" t="s">
        <v>1296</v>
      </c>
      <c r="AQ100" s="120" t="s">
        <v>2739</v>
      </c>
      <c r="AW100" s="120" t="s">
        <v>3004</v>
      </c>
      <c r="AX100" s="120" t="s">
        <v>3361</v>
      </c>
      <c r="AZ100" s="120" t="s">
        <v>488</v>
      </c>
      <c r="BA100" s="120" t="s">
        <v>1471</v>
      </c>
      <c r="BB100" s="120" t="s">
        <v>389</v>
      </c>
      <c r="BG100" s="73" t="s">
        <v>3588</v>
      </c>
      <c r="BH100" s="73" t="s">
        <v>4189</v>
      </c>
      <c r="BI100" s="73" t="s">
        <v>4419</v>
      </c>
      <c r="BK100" s="73" t="s">
        <v>5225</v>
      </c>
      <c r="BO100" s="72" t="s">
        <v>210</v>
      </c>
      <c r="BP100" s="73" t="s">
        <v>3532</v>
      </c>
      <c r="BQ100" s="75">
        <v>0</v>
      </c>
      <c r="BR100" s="75">
        <v>162000625</v>
      </c>
      <c r="BS100" s="75">
        <v>0</v>
      </c>
      <c r="BT100" s="75">
        <v>0</v>
      </c>
      <c r="BU100" s="75">
        <v>0</v>
      </c>
      <c r="BV100" s="75">
        <v>0</v>
      </c>
      <c r="BW100" s="75">
        <v>0</v>
      </c>
      <c r="BX100" s="75">
        <v>0</v>
      </c>
      <c r="BY100" s="75">
        <v>0</v>
      </c>
      <c r="BZ100" s="75">
        <v>0</v>
      </c>
      <c r="CA100" s="75">
        <v>0</v>
      </c>
    </row>
    <row r="101" spans="10:79" ht="12" customHeight="1">
      <c r="J101" s="46">
        <v>97</v>
      </c>
      <c r="K101" s="46" t="str">
        <f t="shared" si="6"/>
        <v>HONDA-CIVIC-1.5L TURBO AT</v>
      </c>
      <c r="L101" s="82">
        <f t="shared" si="7"/>
        <v>0</v>
      </c>
      <c r="N101" s="119" t="s">
        <v>30</v>
      </c>
      <c r="O101" s="120" t="s">
        <v>260</v>
      </c>
      <c r="P101" s="122">
        <v>0</v>
      </c>
      <c r="Q101" s="122">
        <v>0</v>
      </c>
      <c r="R101" s="122">
        <v>265000026</v>
      </c>
      <c r="S101" s="122">
        <v>305000026</v>
      </c>
      <c r="T101" s="122">
        <v>325000026</v>
      </c>
      <c r="U101" s="122">
        <v>0</v>
      </c>
      <c r="V101" s="122">
        <v>0</v>
      </c>
      <c r="W101" s="122">
        <v>0</v>
      </c>
      <c r="X101" s="122">
        <v>0</v>
      </c>
      <c r="Y101" s="122">
        <v>0</v>
      </c>
      <c r="Z101" s="122">
        <v>0</v>
      </c>
      <c r="AA101" s="122">
        <v>0</v>
      </c>
      <c r="AB101" s="122">
        <v>0</v>
      </c>
      <c r="AC101" s="122">
        <v>0</v>
      </c>
      <c r="AD101" s="121"/>
      <c r="AI101" s="120" t="s">
        <v>1389</v>
      </c>
      <c r="AM101" s="120" t="s">
        <v>2529</v>
      </c>
      <c r="AP101" s="120" t="s">
        <v>3357</v>
      </c>
      <c r="AQ101" s="120" t="s">
        <v>2287</v>
      </c>
      <c r="AW101" s="120" t="s">
        <v>1749</v>
      </c>
      <c r="AX101" s="120" t="s">
        <v>3315</v>
      </c>
      <c r="AZ101" s="120" t="s">
        <v>1199</v>
      </c>
      <c r="BA101" s="120" t="s">
        <v>1206</v>
      </c>
      <c r="BB101" s="120" t="s">
        <v>2800</v>
      </c>
      <c r="BG101" s="73" t="s">
        <v>3589</v>
      </c>
      <c r="BH101" s="73" t="s">
        <v>4190</v>
      </c>
      <c r="BI101" s="73" t="s">
        <v>4420</v>
      </c>
      <c r="BK101" s="73" t="s">
        <v>5176</v>
      </c>
      <c r="BO101" s="72" t="s">
        <v>210</v>
      </c>
      <c r="BP101" s="73" t="s">
        <v>3533</v>
      </c>
      <c r="BQ101" s="75">
        <v>0</v>
      </c>
      <c r="BR101" s="75">
        <v>0</v>
      </c>
      <c r="BS101" s="75">
        <v>0</v>
      </c>
      <c r="BT101" s="75">
        <v>162000625</v>
      </c>
      <c r="BU101" s="75">
        <v>0</v>
      </c>
      <c r="BV101" s="75">
        <v>0</v>
      </c>
      <c r="BW101" s="75">
        <v>225000625</v>
      </c>
      <c r="BX101" s="75">
        <v>270000625</v>
      </c>
      <c r="BY101" s="75">
        <v>306000625</v>
      </c>
      <c r="BZ101" s="75">
        <v>0</v>
      </c>
      <c r="CA101" s="75">
        <v>0</v>
      </c>
    </row>
    <row r="102" spans="10:79" ht="12" customHeight="1">
      <c r="J102" s="46">
        <v>98</v>
      </c>
      <c r="K102" s="46" t="str">
        <f t="shared" si="6"/>
        <v>HONDA-CIVIC-1.5TC RS CVT</v>
      </c>
      <c r="L102" s="82">
        <f t="shared" si="7"/>
        <v>350000026</v>
      </c>
      <c r="N102" s="119" t="s">
        <v>30</v>
      </c>
      <c r="O102" s="120" t="s">
        <v>1918</v>
      </c>
      <c r="P102" s="122">
        <v>0</v>
      </c>
      <c r="Q102" s="122">
        <v>0</v>
      </c>
      <c r="R102" s="122">
        <v>0</v>
      </c>
      <c r="S102" s="122">
        <v>320000026</v>
      </c>
      <c r="T102" s="122">
        <v>375000026</v>
      </c>
      <c r="U102" s="122">
        <v>415000026</v>
      </c>
      <c r="V102" s="122">
        <v>480000026</v>
      </c>
      <c r="W102" s="122">
        <v>525000026</v>
      </c>
      <c r="X102" s="122">
        <v>545000026</v>
      </c>
      <c r="Y102" s="122">
        <v>585000026</v>
      </c>
      <c r="Z102" s="122">
        <v>650000026</v>
      </c>
      <c r="AA102" s="122">
        <v>0</v>
      </c>
      <c r="AB102" s="122">
        <v>0</v>
      </c>
      <c r="AC102" s="122">
        <v>0</v>
      </c>
      <c r="AD102" s="121"/>
      <c r="AI102" s="120" t="s">
        <v>2092</v>
      </c>
      <c r="AM102" s="120" t="s">
        <v>2530</v>
      </c>
      <c r="AP102" s="120" t="s">
        <v>2165</v>
      </c>
      <c r="AQ102" s="120" t="s">
        <v>2221</v>
      </c>
      <c r="AW102" s="120" t="s">
        <v>1545</v>
      </c>
      <c r="AX102" s="120" t="s">
        <v>2314</v>
      </c>
      <c r="AZ102" s="120" t="s">
        <v>1734</v>
      </c>
      <c r="BA102" s="120" t="s">
        <v>1207</v>
      </c>
      <c r="BB102" s="120" t="s">
        <v>198</v>
      </c>
      <c r="BG102" s="73" t="s">
        <v>3590</v>
      </c>
      <c r="BH102" s="73" t="s">
        <v>4191</v>
      </c>
      <c r="BI102" s="73" t="s">
        <v>4421</v>
      </c>
      <c r="BK102" s="73" t="s">
        <v>5111</v>
      </c>
      <c r="BO102" s="72" t="s">
        <v>210</v>
      </c>
      <c r="BP102" s="73" t="s">
        <v>3534</v>
      </c>
      <c r="BQ102" s="75">
        <v>175000026</v>
      </c>
      <c r="BR102" s="75">
        <v>180000026</v>
      </c>
      <c r="BS102" s="75">
        <v>195000026</v>
      </c>
      <c r="BT102" s="75">
        <v>210000026</v>
      </c>
      <c r="BU102" s="75">
        <v>240000026</v>
      </c>
      <c r="BV102" s="75">
        <v>265000026</v>
      </c>
      <c r="BW102" s="75">
        <v>0</v>
      </c>
      <c r="BX102" s="75">
        <v>0</v>
      </c>
      <c r="BY102" s="75">
        <v>0</v>
      </c>
      <c r="BZ102" s="75">
        <v>0</v>
      </c>
      <c r="CA102" s="75">
        <v>0</v>
      </c>
    </row>
    <row r="103" spans="10:79" ht="12" customHeight="1">
      <c r="J103" s="46">
        <v>99</v>
      </c>
      <c r="K103" s="46" t="str">
        <f t="shared" si="6"/>
        <v>HONDA-CIVIC-1.8 AT</v>
      </c>
      <c r="L103" s="82">
        <f t="shared" si="7"/>
        <v>0</v>
      </c>
      <c r="N103" s="119" t="s">
        <v>30</v>
      </c>
      <c r="O103" s="120" t="s">
        <v>1918</v>
      </c>
      <c r="P103" s="122">
        <v>0</v>
      </c>
      <c r="Q103" s="122">
        <v>0</v>
      </c>
      <c r="R103" s="122">
        <v>0</v>
      </c>
      <c r="S103" s="122">
        <v>320000026</v>
      </c>
      <c r="T103" s="122">
        <v>375000026</v>
      </c>
      <c r="U103" s="122">
        <v>415000026</v>
      </c>
      <c r="V103" s="122">
        <v>480000026</v>
      </c>
      <c r="W103" s="122">
        <v>525000026</v>
      </c>
      <c r="X103" s="122">
        <v>545000026</v>
      </c>
      <c r="Y103" s="122">
        <v>580000026</v>
      </c>
      <c r="Z103" s="122">
        <v>650000026</v>
      </c>
      <c r="AA103" s="122">
        <v>0</v>
      </c>
      <c r="AB103" s="122">
        <v>0</v>
      </c>
      <c r="AC103" s="122">
        <v>0</v>
      </c>
      <c r="AD103" s="121"/>
      <c r="AI103" s="120" t="s">
        <v>1046</v>
      </c>
      <c r="AM103" s="120" t="s">
        <v>3255</v>
      </c>
      <c r="AP103" s="120" t="s">
        <v>707</v>
      </c>
      <c r="AQ103" s="120" t="s">
        <v>2816</v>
      </c>
      <c r="AW103" s="120" t="s">
        <v>1546</v>
      </c>
      <c r="AX103" s="120" t="s">
        <v>2745</v>
      </c>
      <c r="AZ103" s="120" t="s">
        <v>2540</v>
      </c>
      <c r="BA103" s="120" t="s">
        <v>1208</v>
      </c>
      <c r="BB103" s="120" t="s">
        <v>736</v>
      </c>
      <c r="BG103" s="73" t="s">
        <v>3591</v>
      </c>
      <c r="BH103" s="73" t="s">
        <v>4191</v>
      </c>
      <c r="BI103" s="73" t="s">
        <v>5264</v>
      </c>
      <c r="BK103" s="73" t="s">
        <v>5270</v>
      </c>
      <c r="BO103" s="72" t="s">
        <v>210</v>
      </c>
      <c r="BP103" s="73" t="s">
        <v>3535</v>
      </c>
      <c r="BQ103" s="75">
        <v>0</v>
      </c>
      <c r="BR103" s="75">
        <v>0</v>
      </c>
      <c r="BS103" s="75">
        <v>0</v>
      </c>
      <c r="BT103" s="75">
        <v>360000625</v>
      </c>
      <c r="BU103" s="75">
        <v>405000625</v>
      </c>
      <c r="BV103" s="75">
        <v>220000925</v>
      </c>
      <c r="BW103" s="75">
        <v>224000925</v>
      </c>
      <c r="BX103" s="75">
        <v>0</v>
      </c>
      <c r="BY103" s="75">
        <v>0</v>
      </c>
      <c r="BZ103" s="75">
        <v>0</v>
      </c>
      <c r="CA103" s="75">
        <v>0</v>
      </c>
    </row>
    <row r="104" spans="10:79" ht="12" customHeight="1">
      <c r="J104" s="46">
        <v>100</v>
      </c>
      <c r="K104" s="46" t="str">
        <f t="shared" si="6"/>
        <v>HONDA-CIVIC-2.0 TC TIPE R MT</v>
      </c>
      <c r="L104" s="82">
        <f t="shared" si="7"/>
        <v>730000026</v>
      </c>
      <c r="N104" s="119" t="s">
        <v>30</v>
      </c>
      <c r="O104" s="120" t="s">
        <v>1521</v>
      </c>
      <c r="P104" s="122">
        <v>0</v>
      </c>
      <c r="Q104" s="122">
        <v>0</v>
      </c>
      <c r="R104" s="122">
        <v>250000026</v>
      </c>
      <c r="S104" s="122">
        <v>320000026</v>
      </c>
      <c r="T104" s="122">
        <v>0</v>
      </c>
      <c r="U104" s="122">
        <v>0</v>
      </c>
      <c r="V104" s="122">
        <v>0</v>
      </c>
      <c r="W104" s="122">
        <v>0</v>
      </c>
      <c r="X104" s="122">
        <v>0</v>
      </c>
      <c r="Y104" s="122">
        <v>0</v>
      </c>
      <c r="Z104" s="122">
        <v>0</v>
      </c>
      <c r="AA104" s="122">
        <v>0</v>
      </c>
      <c r="AB104" s="122">
        <v>0</v>
      </c>
      <c r="AC104" s="122">
        <v>0</v>
      </c>
      <c r="AD104" s="121"/>
      <c r="AI104" s="120" t="s">
        <v>1754</v>
      </c>
      <c r="AM104" s="120" t="s">
        <v>99</v>
      </c>
      <c r="AP104" s="120" t="s">
        <v>1965</v>
      </c>
      <c r="AQ104" s="120" t="s">
        <v>2636</v>
      </c>
      <c r="AW104" s="120" t="s">
        <v>2565</v>
      </c>
      <c r="AX104" s="120" t="s">
        <v>2746</v>
      </c>
      <c r="AZ104" s="120" t="s">
        <v>1329</v>
      </c>
      <c r="BA104" s="120" t="s">
        <v>566</v>
      </c>
      <c r="BB104" s="120" t="s">
        <v>27</v>
      </c>
      <c r="BG104" s="73" t="s">
        <v>3592</v>
      </c>
      <c r="BH104" s="73" t="s">
        <v>4192</v>
      </c>
      <c r="BI104" s="73" t="s">
        <v>4422</v>
      </c>
      <c r="BK104" s="73" t="s">
        <v>5204</v>
      </c>
      <c r="BO104" s="72" t="s">
        <v>210</v>
      </c>
      <c r="BP104" s="73" t="s">
        <v>3536</v>
      </c>
      <c r="BQ104" s="75">
        <v>121000625</v>
      </c>
      <c r="BR104" s="75">
        <v>0</v>
      </c>
      <c r="BS104" s="75">
        <v>160000925</v>
      </c>
      <c r="BT104" s="75">
        <v>166000625</v>
      </c>
      <c r="BU104" s="75">
        <v>0</v>
      </c>
      <c r="BV104" s="75">
        <v>0</v>
      </c>
      <c r="BW104" s="75">
        <v>0</v>
      </c>
      <c r="BX104" s="75">
        <v>0</v>
      </c>
      <c r="BY104" s="75">
        <v>0</v>
      </c>
      <c r="BZ104" s="75">
        <v>0</v>
      </c>
      <c r="CA104" s="75">
        <v>0</v>
      </c>
    </row>
    <row r="105" spans="10:79" ht="12" customHeight="1">
      <c r="J105" s="46">
        <v>101</v>
      </c>
      <c r="K105" s="46" t="str">
        <f t="shared" si="6"/>
        <v>HONDA-CIVIC-ALL NEW CIVIC I Vtec A/T</v>
      </c>
      <c r="L105" s="82">
        <f t="shared" si="7"/>
        <v>0</v>
      </c>
      <c r="N105" s="119" t="s">
        <v>30</v>
      </c>
      <c r="O105" s="120" t="s">
        <v>1386</v>
      </c>
      <c r="P105" s="122">
        <v>0</v>
      </c>
      <c r="Q105" s="122">
        <v>0</v>
      </c>
      <c r="R105" s="122">
        <v>0</v>
      </c>
      <c r="S105" s="122">
        <v>0</v>
      </c>
      <c r="T105" s="122">
        <v>0</v>
      </c>
      <c r="U105" s="122">
        <v>425000026</v>
      </c>
      <c r="V105" s="122">
        <v>475000026</v>
      </c>
      <c r="W105" s="122">
        <v>520000026</v>
      </c>
      <c r="X105" s="122">
        <v>0</v>
      </c>
      <c r="Y105" s="122">
        <v>0</v>
      </c>
      <c r="Z105" s="122">
        <v>0</v>
      </c>
      <c r="AA105" s="122">
        <v>0</v>
      </c>
      <c r="AB105" s="122">
        <v>0</v>
      </c>
      <c r="AC105" s="122">
        <v>0</v>
      </c>
      <c r="AD105" s="121"/>
      <c r="AI105" s="120" t="s">
        <v>3024</v>
      </c>
      <c r="AM105" s="120" t="s">
        <v>1415</v>
      </c>
      <c r="AP105" s="120" t="s">
        <v>959</v>
      </c>
      <c r="AQ105" s="120" t="s">
        <v>2660</v>
      </c>
      <c r="AW105" s="120" t="s">
        <v>1454</v>
      </c>
      <c r="AX105" s="120" t="s">
        <v>3316</v>
      </c>
      <c r="AZ105" s="120" t="s">
        <v>1095</v>
      </c>
      <c r="BA105" s="120" t="s">
        <v>1209</v>
      </c>
      <c r="BB105" s="120" t="s">
        <v>199</v>
      </c>
      <c r="BG105" s="73" t="s">
        <v>3593</v>
      </c>
      <c r="BH105" s="73" t="s">
        <v>4193</v>
      </c>
      <c r="BI105" s="73" t="s">
        <v>4423</v>
      </c>
      <c r="BK105" s="73" t="s">
        <v>5205</v>
      </c>
      <c r="BO105" s="72" t="s">
        <v>210</v>
      </c>
      <c r="BP105" s="73" t="s">
        <v>3537</v>
      </c>
      <c r="BQ105" s="75">
        <v>121000625</v>
      </c>
      <c r="BR105" s="75">
        <v>139000625</v>
      </c>
      <c r="BS105" s="75">
        <v>148000625</v>
      </c>
      <c r="BT105" s="75">
        <v>166000625</v>
      </c>
      <c r="BU105" s="75">
        <v>184000625</v>
      </c>
      <c r="BV105" s="75">
        <v>211000625</v>
      </c>
      <c r="BW105" s="75">
        <v>243000625</v>
      </c>
      <c r="BX105" s="75">
        <v>0</v>
      </c>
      <c r="BY105" s="75">
        <v>0</v>
      </c>
      <c r="BZ105" s="75">
        <v>0</v>
      </c>
      <c r="CA105" s="75">
        <v>0</v>
      </c>
    </row>
    <row r="106" spans="10:79" ht="12" customHeight="1">
      <c r="J106" s="46">
        <v>102</v>
      </c>
      <c r="K106" s="46" t="str">
        <f t="shared" si="6"/>
        <v>HONDA-CIVIC-ALL NEW CIVIC I Vtec M/T</v>
      </c>
      <c r="L106" s="82">
        <f t="shared" si="7"/>
        <v>0</v>
      </c>
      <c r="N106" s="119" t="s">
        <v>30</v>
      </c>
      <c r="O106" s="120" t="s">
        <v>2109</v>
      </c>
      <c r="P106" s="122">
        <v>0</v>
      </c>
      <c r="Q106" s="122">
        <v>0</v>
      </c>
      <c r="R106" s="122">
        <v>0</v>
      </c>
      <c r="S106" s="122">
        <v>0</v>
      </c>
      <c r="T106" s="122">
        <v>0</v>
      </c>
      <c r="U106" s="122">
        <v>405000026</v>
      </c>
      <c r="V106" s="122">
        <v>445000026</v>
      </c>
      <c r="W106" s="122">
        <v>535000026</v>
      </c>
      <c r="X106" s="122">
        <v>615000026</v>
      </c>
      <c r="Y106" s="122">
        <v>650000026</v>
      </c>
      <c r="Z106" s="122">
        <v>735000026</v>
      </c>
      <c r="AA106" s="122">
        <v>0</v>
      </c>
      <c r="AB106" s="122">
        <v>0</v>
      </c>
      <c r="AC106" s="122">
        <v>0</v>
      </c>
      <c r="AD106" s="121"/>
      <c r="AI106" s="120" t="s">
        <v>1047</v>
      </c>
      <c r="AM106" s="120" t="s">
        <v>2782</v>
      </c>
      <c r="AP106" s="120" t="s">
        <v>960</v>
      </c>
      <c r="AQ106" s="120" t="s">
        <v>2288</v>
      </c>
      <c r="AW106" s="120" t="s">
        <v>1455</v>
      </c>
      <c r="AX106" s="120" t="s">
        <v>407</v>
      </c>
      <c r="AZ106" s="120" t="s">
        <v>1679</v>
      </c>
      <c r="BA106" s="120" t="s">
        <v>354</v>
      </c>
      <c r="BB106" s="120" t="s">
        <v>1862</v>
      </c>
      <c r="BG106" s="73" t="s">
        <v>3594</v>
      </c>
      <c r="BH106" s="73" t="s">
        <v>4194</v>
      </c>
      <c r="BI106" s="73" t="s">
        <v>4424</v>
      </c>
      <c r="BK106" s="73" t="s">
        <v>5296</v>
      </c>
      <c r="BO106" s="72" t="s">
        <v>210</v>
      </c>
      <c r="BP106" s="73" t="s">
        <v>3538</v>
      </c>
      <c r="BQ106" s="75">
        <v>126000625</v>
      </c>
      <c r="BR106" s="75">
        <v>139000625</v>
      </c>
      <c r="BS106" s="75">
        <v>148000625</v>
      </c>
      <c r="BT106" s="75">
        <v>166000625</v>
      </c>
      <c r="BU106" s="75">
        <v>180000625</v>
      </c>
      <c r="BV106" s="75">
        <v>207000625</v>
      </c>
      <c r="BW106" s="75">
        <v>225000625</v>
      </c>
      <c r="BX106" s="75">
        <v>252000625</v>
      </c>
      <c r="BY106" s="75">
        <v>288000625</v>
      </c>
      <c r="BZ106" s="75">
        <v>0</v>
      </c>
      <c r="CA106" s="75">
        <v>0</v>
      </c>
    </row>
    <row r="107" spans="10:79" ht="12" customHeight="1">
      <c r="J107" s="46">
        <v>103</v>
      </c>
      <c r="K107" s="46" t="str">
        <f t="shared" si="6"/>
        <v>HONDA-CIVIC-ALL NEW CIVIC L TURBO</v>
      </c>
      <c r="L107" s="82">
        <f t="shared" si="7"/>
        <v>300000026</v>
      </c>
      <c r="N107" s="119" t="s">
        <v>30</v>
      </c>
      <c r="O107" s="120" t="s">
        <v>3228</v>
      </c>
      <c r="P107" s="122">
        <v>0</v>
      </c>
      <c r="Q107" s="122">
        <v>0</v>
      </c>
      <c r="R107" s="122">
        <v>0</v>
      </c>
      <c r="S107" s="122">
        <v>0</v>
      </c>
      <c r="T107" s="122">
        <v>0</v>
      </c>
      <c r="U107" s="122">
        <v>425000026</v>
      </c>
      <c r="V107" s="122">
        <v>475000026</v>
      </c>
      <c r="W107" s="122">
        <v>520000026</v>
      </c>
      <c r="X107" s="122">
        <v>0</v>
      </c>
      <c r="Y107" s="122">
        <v>0</v>
      </c>
      <c r="Z107" s="122">
        <v>0</v>
      </c>
      <c r="AA107" s="122">
        <v>0</v>
      </c>
      <c r="AB107" s="122">
        <v>0</v>
      </c>
      <c r="AC107" s="122">
        <v>0</v>
      </c>
      <c r="AD107" s="121"/>
      <c r="AI107" s="120" t="s">
        <v>2052</v>
      </c>
      <c r="AM107" s="120" t="s">
        <v>2791</v>
      </c>
      <c r="AP107" s="120" t="s">
        <v>658</v>
      </c>
      <c r="AQ107" s="120" t="s">
        <v>2289</v>
      </c>
      <c r="AW107" s="120" t="s">
        <v>1186</v>
      </c>
      <c r="AX107" s="120" t="s">
        <v>527</v>
      </c>
      <c r="AZ107" s="120" t="s">
        <v>2425</v>
      </c>
      <c r="BA107" s="120" t="s">
        <v>1210</v>
      </c>
      <c r="BB107" s="120" t="s">
        <v>792</v>
      </c>
      <c r="BG107" s="73" t="s">
        <v>3595</v>
      </c>
      <c r="BH107" s="73" t="s">
        <v>4195</v>
      </c>
      <c r="BI107" s="73" t="s">
        <v>4425</v>
      </c>
      <c r="BK107" s="73" t="s">
        <v>5226</v>
      </c>
      <c r="BO107" s="72" t="s">
        <v>210</v>
      </c>
      <c r="BP107" s="73" t="s">
        <v>3539</v>
      </c>
      <c r="BQ107" s="75">
        <v>0</v>
      </c>
      <c r="BR107" s="75">
        <v>0</v>
      </c>
      <c r="BS107" s="75">
        <v>0</v>
      </c>
      <c r="BT107" s="75">
        <v>0</v>
      </c>
      <c r="BU107" s="75">
        <v>180000625</v>
      </c>
      <c r="BV107" s="75">
        <v>0</v>
      </c>
      <c r="BW107" s="75">
        <v>0</v>
      </c>
      <c r="BX107" s="75">
        <v>0</v>
      </c>
      <c r="BY107" s="75">
        <v>0</v>
      </c>
      <c r="BZ107" s="75">
        <v>0</v>
      </c>
      <c r="CA107" s="75">
        <v>0</v>
      </c>
    </row>
    <row r="108" spans="10:79" ht="12" customHeight="1">
      <c r="J108" s="46">
        <v>104</v>
      </c>
      <c r="K108" s="46" t="str">
        <f t="shared" si="6"/>
        <v>HONDA-CIVIC-ALL NEW IVTEC 1.8 AT</v>
      </c>
      <c r="L108" s="82">
        <f t="shared" si="7"/>
        <v>0</v>
      </c>
      <c r="N108" s="119" t="s">
        <v>30</v>
      </c>
      <c r="O108" s="120" t="s">
        <v>2595</v>
      </c>
      <c r="P108" s="122">
        <v>0</v>
      </c>
      <c r="Q108" s="122">
        <v>0</v>
      </c>
      <c r="R108" s="122">
        <v>0</v>
      </c>
      <c r="S108" s="122">
        <v>0</v>
      </c>
      <c r="T108" s="122">
        <v>0</v>
      </c>
      <c r="U108" s="122">
        <v>0</v>
      </c>
      <c r="V108" s="122">
        <v>0</v>
      </c>
      <c r="W108" s="122">
        <v>0</v>
      </c>
      <c r="X108" s="122">
        <v>0</v>
      </c>
      <c r="Y108" s="122">
        <v>625000026</v>
      </c>
      <c r="Z108" s="122">
        <v>705000026</v>
      </c>
      <c r="AA108" s="122">
        <v>820000026</v>
      </c>
      <c r="AB108" s="122">
        <v>1015000026</v>
      </c>
      <c r="AC108" s="122">
        <v>0</v>
      </c>
      <c r="AD108" s="121"/>
      <c r="AI108" s="120" t="s">
        <v>2615</v>
      </c>
      <c r="AM108" s="120" t="s">
        <v>694</v>
      </c>
      <c r="AP108" s="120" t="s">
        <v>2558</v>
      </c>
      <c r="AQ108" s="120" t="s">
        <v>2817</v>
      </c>
      <c r="AW108" s="120" t="s">
        <v>2691</v>
      </c>
      <c r="AX108" s="120" t="s">
        <v>1832</v>
      </c>
      <c r="AZ108" s="120" t="s">
        <v>1013</v>
      </c>
      <c r="BA108" s="120" t="s">
        <v>349</v>
      </c>
      <c r="BB108" s="120" t="s">
        <v>1344</v>
      </c>
      <c r="BG108" s="73" t="s">
        <v>3596</v>
      </c>
      <c r="BH108" s="73" t="s">
        <v>4196</v>
      </c>
      <c r="BI108" s="73" t="s">
        <v>4426</v>
      </c>
      <c r="BK108" s="73" t="s">
        <v>5147</v>
      </c>
      <c r="BO108" s="72" t="s">
        <v>210</v>
      </c>
      <c r="BP108" s="73" t="s">
        <v>3540</v>
      </c>
      <c r="BQ108" s="75">
        <v>150000026</v>
      </c>
      <c r="BR108" s="75">
        <v>160000026</v>
      </c>
      <c r="BS108" s="75">
        <v>170000026</v>
      </c>
      <c r="BT108" s="75">
        <v>0</v>
      </c>
      <c r="BU108" s="75">
        <v>0</v>
      </c>
      <c r="BV108" s="75">
        <v>0</v>
      </c>
      <c r="BW108" s="75">
        <v>0</v>
      </c>
      <c r="BX108" s="75">
        <v>0</v>
      </c>
      <c r="BY108" s="75">
        <v>0</v>
      </c>
      <c r="BZ108" s="75">
        <v>0</v>
      </c>
      <c r="CA108" s="75">
        <v>0</v>
      </c>
    </row>
    <row r="109" spans="10:79" ht="12" customHeight="1">
      <c r="J109" s="46">
        <v>105</v>
      </c>
      <c r="K109" s="46" t="str">
        <f t="shared" si="6"/>
        <v>HONDA-CIVIC-ALL NEW IVTEC 2.0 AT</v>
      </c>
      <c r="L109" s="82">
        <f t="shared" si="7"/>
        <v>0</v>
      </c>
      <c r="N109" s="119" t="s">
        <v>30</v>
      </c>
      <c r="O109" s="120" t="s">
        <v>1387</v>
      </c>
      <c r="P109" s="122">
        <v>505000026</v>
      </c>
      <c r="Q109" s="122">
        <v>585000026</v>
      </c>
      <c r="R109" s="122">
        <v>620000026</v>
      </c>
      <c r="S109" s="122">
        <v>0</v>
      </c>
      <c r="T109" s="122">
        <v>0</v>
      </c>
      <c r="U109" s="122">
        <v>0</v>
      </c>
      <c r="V109" s="122">
        <v>0</v>
      </c>
      <c r="W109" s="122">
        <v>0</v>
      </c>
      <c r="X109" s="122">
        <v>0</v>
      </c>
      <c r="Y109" s="122">
        <v>0</v>
      </c>
      <c r="Z109" s="122">
        <v>0</v>
      </c>
      <c r="AA109" s="122">
        <v>0</v>
      </c>
      <c r="AB109" s="122">
        <v>0</v>
      </c>
      <c r="AC109" s="122">
        <v>0</v>
      </c>
      <c r="AD109" s="121"/>
      <c r="AI109" s="120" t="s">
        <v>2813</v>
      </c>
      <c r="AM109" s="120" t="s">
        <v>241</v>
      </c>
      <c r="AP109" s="120" t="s">
        <v>2415</v>
      </c>
      <c r="AQ109" s="120" t="s">
        <v>2661</v>
      </c>
      <c r="AW109" s="120" t="s">
        <v>2774</v>
      </c>
      <c r="AX109" s="120" t="s">
        <v>3317</v>
      </c>
      <c r="AZ109" s="120" t="s">
        <v>44</v>
      </c>
      <c r="BA109" s="120" t="s">
        <v>559</v>
      </c>
      <c r="BB109" s="120" t="s">
        <v>57</v>
      </c>
      <c r="BG109" s="73" t="s">
        <v>3597</v>
      </c>
      <c r="BH109" s="73" t="s">
        <v>4197</v>
      </c>
      <c r="BI109" s="73" t="s">
        <v>4427</v>
      </c>
      <c r="BK109" s="73" t="s">
        <v>5227</v>
      </c>
      <c r="BO109" s="72" t="s">
        <v>210</v>
      </c>
      <c r="BP109" s="73" t="s">
        <v>3541</v>
      </c>
      <c r="BQ109" s="75">
        <v>0</v>
      </c>
      <c r="BR109" s="75">
        <v>0</v>
      </c>
      <c r="BS109" s="75">
        <v>0</v>
      </c>
      <c r="BT109" s="75">
        <v>0</v>
      </c>
      <c r="BU109" s="75">
        <v>0</v>
      </c>
      <c r="BV109" s="75">
        <v>261000625</v>
      </c>
      <c r="BW109" s="75">
        <v>0</v>
      </c>
      <c r="BX109" s="75">
        <v>0</v>
      </c>
      <c r="BY109" s="75">
        <v>0</v>
      </c>
      <c r="BZ109" s="75">
        <v>0</v>
      </c>
      <c r="CA109" s="75">
        <v>0</v>
      </c>
    </row>
    <row r="110" spans="10:79" ht="12" customHeight="1">
      <c r="J110" s="46">
        <v>106</v>
      </c>
      <c r="K110" s="46" t="str">
        <f t="shared" si="6"/>
        <v>HONDA-CIVIC-FB2 1.8 AT</v>
      </c>
      <c r="L110" s="82">
        <f t="shared" si="7"/>
        <v>0</v>
      </c>
      <c r="N110" s="119" t="s">
        <v>30</v>
      </c>
      <c r="O110" s="120" t="s">
        <v>928</v>
      </c>
      <c r="P110" s="122">
        <v>505000026</v>
      </c>
      <c r="Q110" s="122">
        <v>585000026</v>
      </c>
      <c r="R110" s="122">
        <v>620000026</v>
      </c>
      <c r="S110" s="122">
        <v>0</v>
      </c>
      <c r="T110" s="122">
        <v>0</v>
      </c>
      <c r="U110" s="122">
        <v>0</v>
      </c>
      <c r="V110" s="122">
        <v>0</v>
      </c>
      <c r="W110" s="122">
        <v>0</v>
      </c>
      <c r="X110" s="122">
        <v>0</v>
      </c>
      <c r="Y110" s="122">
        <v>0</v>
      </c>
      <c r="Z110" s="122">
        <v>0</v>
      </c>
      <c r="AA110" s="122">
        <v>0</v>
      </c>
      <c r="AB110" s="122">
        <v>0</v>
      </c>
      <c r="AC110" s="122">
        <v>0</v>
      </c>
      <c r="AD110" s="121"/>
      <c r="AI110" s="120" t="s">
        <v>2699</v>
      </c>
      <c r="AM110" s="120" t="s">
        <v>1416</v>
      </c>
      <c r="AP110" s="120" t="s">
        <v>2079</v>
      </c>
      <c r="AQ110" s="120" t="s">
        <v>3288</v>
      </c>
      <c r="AW110" s="120" t="s">
        <v>2131</v>
      </c>
      <c r="AX110" s="120" t="s">
        <v>2315</v>
      </c>
      <c r="AZ110" s="120" t="s">
        <v>903</v>
      </c>
      <c r="BA110" s="120" t="s">
        <v>1211</v>
      </c>
      <c r="BB110" s="120" t="s">
        <v>2340</v>
      </c>
      <c r="BG110" s="73" t="s">
        <v>5022</v>
      </c>
      <c r="BH110" s="73" t="s">
        <v>4198</v>
      </c>
      <c r="BI110" s="73" t="s">
        <v>5248</v>
      </c>
      <c r="BK110" s="73" t="s">
        <v>5311</v>
      </c>
      <c r="BO110" s="72" t="s">
        <v>210</v>
      </c>
      <c r="BP110" s="73" t="s">
        <v>3542</v>
      </c>
      <c r="BQ110" s="75">
        <v>112000625</v>
      </c>
      <c r="BR110" s="75">
        <v>130000625</v>
      </c>
      <c r="BS110" s="75">
        <v>180000625</v>
      </c>
      <c r="BT110" s="75">
        <v>198000625</v>
      </c>
      <c r="BU110" s="75">
        <v>216000625</v>
      </c>
      <c r="BV110" s="75">
        <v>0</v>
      </c>
      <c r="BW110" s="75">
        <v>261000625</v>
      </c>
      <c r="BX110" s="75">
        <v>0</v>
      </c>
      <c r="BY110" s="75">
        <v>0</v>
      </c>
      <c r="BZ110" s="75">
        <v>0</v>
      </c>
      <c r="CA110" s="75">
        <v>0</v>
      </c>
    </row>
    <row r="111" spans="10:79" ht="12" customHeight="1">
      <c r="J111" s="46">
        <v>107</v>
      </c>
      <c r="K111" s="46" t="str">
        <f t="shared" si="6"/>
        <v>HONDA-CIVIC-FB2 1.8 MT</v>
      </c>
      <c r="L111" s="82">
        <f t="shared" si="7"/>
        <v>0</v>
      </c>
      <c r="N111" s="119" t="s">
        <v>30</v>
      </c>
      <c r="O111" s="120" t="s">
        <v>1045</v>
      </c>
      <c r="P111" s="122">
        <v>425000026</v>
      </c>
      <c r="Q111" s="122">
        <v>575000026</v>
      </c>
      <c r="R111" s="122">
        <v>705000026</v>
      </c>
      <c r="S111" s="122">
        <v>800000026</v>
      </c>
      <c r="T111" s="122">
        <v>0</v>
      </c>
      <c r="U111" s="122">
        <v>0</v>
      </c>
      <c r="V111" s="122">
        <v>0</v>
      </c>
      <c r="W111" s="122">
        <v>0</v>
      </c>
      <c r="X111" s="122">
        <v>0</v>
      </c>
      <c r="Y111" s="122">
        <v>0</v>
      </c>
      <c r="Z111" s="122">
        <v>0</v>
      </c>
      <c r="AA111" s="122">
        <v>0</v>
      </c>
      <c r="AB111" s="122">
        <v>0</v>
      </c>
      <c r="AC111" s="122">
        <v>0</v>
      </c>
      <c r="AD111" s="121"/>
      <c r="AI111" s="120" t="s">
        <v>1136</v>
      </c>
      <c r="AM111" s="120" t="s">
        <v>3256</v>
      </c>
      <c r="AP111" s="120" t="s">
        <v>2085</v>
      </c>
      <c r="AQ111" s="120" t="s">
        <v>2818</v>
      </c>
      <c r="AW111" s="120" t="s">
        <v>1456</v>
      </c>
      <c r="AX111" s="120" t="s">
        <v>2316</v>
      </c>
      <c r="AZ111" s="120" t="s">
        <v>45</v>
      </c>
      <c r="BA111" s="120" t="s">
        <v>490</v>
      </c>
      <c r="BB111" s="120" t="s">
        <v>1345</v>
      </c>
      <c r="BG111" s="73" t="s">
        <v>3598</v>
      </c>
      <c r="BH111" s="73" t="s">
        <v>4199</v>
      </c>
      <c r="BI111" s="73" t="s">
        <v>4428</v>
      </c>
      <c r="BK111" s="73" t="s">
        <v>5177</v>
      </c>
      <c r="BO111" s="72" t="s">
        <v>210</v>
      </c>
      <c r="BP111" s="73" t="s">
        <v>3543</v>
      </c>
      <c r="BQ111" s="75">
        <v>144000625</v>
      </c>
      <c r="BR111" s="75">
        <v>0</v>
      </c>
      <c r="BS111" s="75">
        <v>180000625</v>
      </c>
      <c r="BT111" s="75">
        <v>0</v>
      </c>
      <c r="BU111" s="75">
        <v>0</v>
      </c>
      <c r="BV111" s="75">
        <v>189000625</v>
      </c>
      <c r="BW111" s="75">
        <v>0</v>
      </c>
      <c r="BX111" s="75">
        <v>0</v>
      </c>
      <c r="BY111" s="75">
        <v>0</v>
      </c>
      <c r="BZ111" s="75">
        <v>0</v>
      </c>
      <c r="CA111" s="75">
        <v>0</v>
      </c>
    </row>
    <row r="112" spans="10:79" ht="12" customHeight="1">
      <c r="J112" s="46">
        <v>108</v>
      </c>
      <c r="K112" s="46" t="str">
        <f t="shared" si="6"/>
        <v>HONDA-CIVIC-FDI 1.8 M/T</v>
      </c>
      <c r="L112" s="82">
        <f t="shared" si="7"/>
        <v>0</v>
      </c>
      <c r="N112" s="119" t="s">
        <v>30</v>
      </c>
      <c r="O112" s="120" t="s">
        <v>929</v>
      </c>
      <c r="P112" s="122">
        <v>0</v>
      </c>
      <c r="Q112" s="122">
        <v>1325000026</v>
      </c>
      <c r="R112" s="122">
        <v>1385000026</v>
      </c>
      <c r="S112" s="122">
        <v>0</v>
      </c>
      <c r="T112" s="122">
        <v>0</v>
      </c>
      <c r="U112" s="122">
        <v>0</v>
      </c>
      <c r="V112" s="122">
        <v>0</v>
      </c>
      <c r="W112" s="122">
        <v>0</v>
      </c>
      <c r="X112" s="122">
        <v>0</v>
      </c>
      <c r="Y112" s="122">
        <v>0</v>
      </c>
      <c r="Z112" s="122">
        <v>0</v>
      </c>
      <c r="AA112" s="122">
        <v>0</v>
      </c>
      <c r="AB112" s="122">
        <v>0</v>
      </c>
      <c r="AC112" s="122">
        <v>0</v>
      </c>
      <c r="AD112" s="121"/>
      <c r="AI112" s="120" t="s">
        <v>933</v>
      </c>
      <c r="AM112" s="120" t="s">
        <v>869</v>
      </c>
      <c r="AP112" s="120" t="s">
        <v>1665</v>
      </c>
      <c r="AQ112" s="120" t="s">
        <v>2169</v>
      </c>
      <c r="AW112" s="120" t="s">
        <v>1608</v>
      </c>
      <c r="AX112" s="120" t="s">
        <v>3318</v>
      </c>
      <c r="AZ112" s="120" t="s">
        <v>787</v>
      </c>
      <c r="BA112" s="120" t="s">
        <v>491</v>
      </c>
      <c r="BB112" s="120" t="s">
        <v>200</v>
      </c>
      <c r="BG112" s="73" t="s">
        <v>3599</v>
      </c>
      <c r="BH112" s="73" t="s">
        <v>4200</v>
      </c>
      <c r="BI112" s="73" t="s">
        <v>5265</v>
      </c>
      <c r="BK112" s="73" t="s">
        <v>5148</v>
      </c>
      <c r="BO112" s="72" t="s">
        <v>210</v>
      </c>
      <c r="BP112" s="73" t="s">
        <v>3544</v>
      </c>
      <c r="BQ112" s="75">
        <v>175000026</v>
      </c>
      <c r="BR112" s="75">
        <v>180000026</v>
      </c>
      <c r="BS112" s="75">
        <v>185000026</v>
      </c>
      <c r="BT112" s="75">
        <v>190000026</v>
      </c>
      <c r="BU112" s="75">
        <v>200000026</v>
      </c>
      <c r="BV112" s="75">
        <v>215000026</v>
      </c>
      <c r="BW112" s="75">
        <v>220000026</v>
      </c>
      <c r="BX112" s="75">
        <v>225000026</v>
      </c>
      <c r="BY112" s="75">
        <v>0</v>
      </c>
      <c r="BZ112" s="75">
        <v>0</v>
      </c>
      <c r="CA112" s="75">
        <v>0</v>
      </c>
    </row>
    <row r="113" spans="10:79" ht="12" customHeight="1">
      <c r="J113" s="46">
        <v>109</v>
      </c>
      <c r="K113" s="46" t="str">
        <f t="shared" si="6"/>
        <v>HONDA-CIVIC-HATCHBACK 1.5 RS CVT</v>
      </c>
      <c r="L113" s="82">
        <f t="shared" si="7"/>
        <v>350000026</v>
      </c>
      <c r="N113" s="119" t="s">
        <v>30</v>
      </c>
      <c r="O113" s="120" t="s">
        <v>930</v>
      </c>
      <c r="P113" s="122">
        <v>0</v>
      </c>
      <c r="Q113" s="122">
        <v>0</v>
      </c>
      <c r="R113" s="122">
        <v>0</v>
      </c>
      <c r="S113" s="122">
        <v>0</v>
      </c>
      <c r="T113" s="122">
        <v>0</v>
      </c>
      <c r="U113" s="122">
        <v>0</v>
      </c>
      <c r="V113" s="122">
        <v>0</v>
      </c>
      <c r="W113" s="122">
        <v>850000026</v>
      </c>
      <c r="X113" s="122">
        <v>965000026</v>
      </c>
      <c r="Y113" s="122">
        <v>1025000026</v>
      </c>
      <c r="Z113" s="122">
        <v>1250000026</v>
      </c>
      <c r="AA113" s="122">
        <v>0</v>
      </c>
      <c r="AB113" s="122">
        <v>0</v>
      </c>
      <c r="AC113" s="122">
        <v>0</v>
      </c>
      <c r="AD113" s="121"/>
      <c r="AI113" s="120" t="s">
        <v>1137</v>
      </c>
      <c r="AM113" s="120" t="s">
        <v>591</v>
      </c>
      <c r="AP113" s="120" t="s">
        <v>2270</v>
      </c>
      <c r="AQ113" s="120" t="s">
        <v>2617</v>
      </c>
      <c r="AW113" s="120" t="s">
        <v>564</v>
      </c>
      <c r="AX113" s="120" t="s">
        <v>2028</v>
      </c>
      <c r="AZ113" s="120" t="s">
        <v>138</v>
      </c>
      <c r="BA113" s="120" t="s">
        <v>492</v>
      </c>
      <c r="BB113" s="120" t="s">
        <v>3009</v>
      </c>
      <c r="BG113" s="73" t="s">
        <v>3600</v>
      </c>
      <c r="BH113" s="73" t="s">
        <v>4201</v>
      </c>
      <c r="BI113" s="73" t="s">
        <v>4429</v>
      </c>
      <c r="BK113" s="73" t="s">
        <v>5149</v>
      </c>
      <c r="BO113" s="72" t="s">
        <v>210</v>
      </c>
      <c r="BP113" s="73" t="s">
        <v>3545</v>
      </c>
      <c r="BQ113" s="75">
        <v>126000625</v>
      </c>
      <c r="BR113" s="75">
        <v>0</v>
      </c>
      <c r="BS113" s="75">
        <v>0</v>
      </c>
      <c r="BT113" s="75">
        <v>0</v>
      </c>
      <c r="BU113" s="75">
        <v>0</v>
      </c>
      <c r="BV113" s="75">
        <v>0</v>
      </c>
      <c r="BW113" s="75">
        <v>0</v>
      </c>
      <c r="BX113" s="75">
        <v>0</v>
      </c>
      <c r="BY113" s="75">
        <v>0</v>
      </c>
      <c r="BZ113" s="75">
        <v>0</v>
      </c>
      <c r="CA113" s="75">
        <v>0</v>
      </c>
    </row>
    <row r="114" spans="10:79" ht="12" customHeight="1">
      <c r="J114" s="46">
        <v>110</v>
      </c>
      <c r="K114" s="46" t="str">
        <f t="shared" si="6"/>
        <v>HONDA-CIVIC-HATCHBACK E CVT</v>
      </c>
      <c r="L114" s="82">
        <f t="shared" si="7"/>
        <v>300000026</v>
      </c>
      <c r="N114" s="119" t="s">
        <v>30</v>
      </c>
      <c r="O114" s="120" t="s">
        <v>931</v>
      </c>
      <c r="P114" s="122">
        <v>0</v>
      </c>
      <c r="Q114" s="122">
        <v>0</v>
      </c>
      <c r="R114" s="122">
        <v>0</v>
      </c>
      <c r="S114" s="122">
        <v>0</v>
      </c>
      <c r="T114" s="122">
        <v>0</v>
      </c>
      <c r="U114" s="122">
        <v>0</v>
      </c>
      <c r="V114" s="122">
        <v>0</v>
      </c>
      <c r="W114" s="122">
        <v>850000026</v>
      </c>
      <c r="X114" s="122">
        <v>965000026</v>
      </c>
      <c r="Y114" s="122">
        <v>1025000026</v>
      </c>
      <c r="Z114" s="122">
        <v>1250000026</v>
      </c>
      <c r="AA114" s="122">
        <v>0</v>
      </c>
      <c r="AB114" s="122">
        <v>0</v>
      </c>
      <c r="AC114" s="122">
        <v>0</v>
      </c>
      <c r="AD114" s="121"/>
      <c r="AI114" s="120" t="s">
        <v>2578</v>
      </c>
      <c r="AM114" s="120" t="s">
        <v>115</v>
      </c>
      <c r="AP114" s="120" t="s">
        <v>1420</v>
      </c>
      <c r="AQ114" s="120" t="s">
        <v>3015</v>
      </c>
      <c r="AW114" s="120" t="s">
        <v>2523</v>
      </c>
      <c r="AX114" s="120" t="s">
        <v>1920</v>
      </c>
      <c r="AZ114" s="120" t="s">
        <v>1200</v>
      </c>
      <c r="BA114" s="120" t="s">
        <v>1472</v>
      </c>
      <c r="BB114" s="120" t="s">
        <v>829</v>
      </c>
      <c r="BG114" s="73" t="s">
        <v>3601</v>
      </c>
      <c r="BH114" s="73" t="s">
        <v>4202</v>
      </c>
      <c r="BI114" s="73" t="s">
        <v>4430</v>
      </c>
      <c r="BK114" s="73" t="s">
        <v>5150</v>
      </c>
      <c r="BO114" s="72" t="s">
        <v>210</v>
      </c>
      <c r="BP114" s="73" t="s">
        <v>3546</v>
      </c>
      <c r="BQ114" s="75">
        <v>148000625</v>
      </c>
      <c r="BR114" s="75">
        <v>166000625</v>
      </c>
      <c r="BS114" s="75">
        <v>184000625</v>
      </c>
      <c r="BT114" s="75">
        <v>0</v>
      </c>
      <c r="BU114" s="75">
        <v>0</v>
      </c>
      <c r="BV114" s="75">
        <v>0</v>
      </c>
      <c r="BW114" s="75">
        <v>0</v>
      </c>
      <c r="BX114" s="75">
        <v>0</v>
      </c>
      <c r="BY114" s="75">
        <v>0</v>
      </c>
      <c r="BZ114" s="75">
        <v>0</v>
      </c>
      <c r="CA114" s="75">
        <v>0</v>
      </c>
    </row>
    <row r="115" spans="10:79" ht="12" customHeight="1">
      <c r="J115" s="46">
        <v>111</v>
      </c>
      <c r="K115" s="46" t="str">
        <f t="shared" si="6"/>
        <v>HONDA-CIVIC-HATCHBACK S CVT</v>
      </c>
      <c r="L115" s="82">
        <f t="shared" si="7"/>
        <v>0</v>
      </c>
      <c r="N115" s="119" t="s">
        <v>30</v>
      </c>
      <c r="O115" s="120" t="s">
        <v>2023</v>
      </c>
      <c r="P115" s="122">
        <v>0</v>
      </c>
      <c r="Q115" s="122">
        <v>0</v>
      </c>
      <c r="R115" s="122">
        <v>0</v>
      </c>
      <c r="S115" s="122">
        <v>0</v>
      </c>
      <c r="T115" s="122">
        <v>0</v>
      </c>
      <c r="U115" s="122">
        <v>0</v>
      </c>
      <c r="V115" s="122">
        <v>560000026</v>
      </c>
      <c r="W115" s="122">
        <v>800000026</v>
      </c>
      <c r="X115" s="122">
        <v>965000026</v>
      </c>
      <c r="Y115" s="122">
        <v>1025000026</v>
      </c>
      <c r="Z115" s="122">
        <v>1250000026</v>
      </c>
      <c r="AA115" s="122">
        <v>0</v>
      </c>
      <c r="AB115" s="122">
        <v>0</v>
      </c>
      <c r="AC115" s="122">
        <v>0</v>
      </c>
      <c r="AD115" s="121"/>
      <c r="AI115" s="120" t="s">
        <v>1776</v>
      </c>
      <c r="AM115" s="120" t="s">
        <v>939</v>
      </c>
      <c r="AP115" s="120" t="s">
        <v>1421</v>
      </c>
      <c r="AW115" s="120" t="s">
        <v>2524</v>
      </c>
      <c r="AX115" s="120" t="s">
        <v>2585</v>
      </c>
      <c r="AZ115" s="120" t="s">
        <v>2509</v>
      </c>
      <c r="BA115" s="120" t="s">
        <v>2525</v>
      </c>
      <c r="BB115" s="120" t="s">
        <v>94</v>
      </c>
      <c r="BG115" s="73" t="s">
        <v>3602</v>
      </c>
      <c r="BH115" s="73" t="s">
        <v>4203</v>
      </c>
      <c r="BI115" s="73" t="s">
        <v>4431</v>
      </c>
      <c r="BK115" s="73" t="s">
        <v>5228</v>
      </c>
      <c r="BO115" s="72" t="s">
        <v>210</v>
      </c>
      <c r="BP115" s="73" t="s">
        <v>3547</v>
      </c>
      <c r="BQ115" s="75">
        <v>121000625</v>
      </c>
      <c r="BR115" s="75">
        <v>139000625</v>
      </c>
      <c r="BS115" s="75">
        <v>148000625</v>
      </c>
      <c r="BT115" s="75">
        <v>0</v>
      </c>
      <c r="BU115" s="75">
        <v>184000625</v>
      </c>
      <c r="BV115" s="75">
        <v>0</v>
      </c>
      <c r="BW115" s="75">
        <v>0</v>
      </c>
      <c r="BX115" s="75">
        <v>0</v>
      </c>
      <c r="BY115" s="75">
        <v>0</v>
      </c>
      <c r="BZ115" s="75">
        <v>0</v>
      </c>
      <c r="CA115" s="75">
        <v>0</v>
      </c>
    </row>
    <row r="116" spans="10:79" ht="12" customHeight="1">
      <c r="J116" s="46">
        <v>112</v>
      </c>
      <c r="K116" s="46" t="str">
        <f t="shared" si="6"/>
        <v>HONDA-CIVIC-HATCHBACK TURBO E CVT</v>
      </c>
      <c r="L116" s="82">
        <f t="shared" si="7"/>
        <v>300000026</v>
      </c>
      <c r="N116" s="119" t="s">
        <v>30</v>
      </c>
      <c r="O116" s="120" t="s">
        <v>2815</v>
      </c>
      <c r="P116" s="122">
        <v>0</v>
      </c>
      <c r="Q116" s="122">
        <v>0</v>
      </c>
      <c r="R116" s="122">
        <v>0</v>
      </c>
      <c r="S116" s="122">
        <v>0</v>
      </c>
      <c r="T116" s="122">
        <v>0</v>
      </c>
      <c r="U116" s="122">
        <v>0</v>
      </c>
      <c r="V116" s="122">
        <v>0</v>
      </c>
      <c r="W116" s="122">
        <v>850000026</v>
      </c>
      <c r="X116" s="122">
        <v>965000026</v>
      </c>
      <c r="Y116" s="122">
        <v>1025000026</v>
      </c>
      <c r="Z116" s="122">
        <v>1250000026</v>
      </c>
      <c r="AA116" s="122">
        <v>0</v>
      </c>
      <c r="AB116" s="122">
        <v>0</v>
      </c>
      <c r="AC116" s="122">
        <v>0</v>
      </c>
      <c r="AD116" s="121"/>
      <c r="AI116" s="120" t="s">
        <v>1522</v>
      </c>
      <c r="AM116" s="120" t="s">
        <v>395</v>
      </c>
      <c r="AP116" s="120" t="s">
        <v>1422</v>
      </c>
      <c r="AW116" s="120" t="s">
        <v>1187</v>
      </c>
      <c r="AX116" s="120" t="s">
        <v>3350</v>
      </c>
      <c r="AZ116" s="120" t="s">
        <v>1625</v>
      </c>
      <c r="BA116" s="120" t="s">
        <v>2225</v>
      </c>
      <c r="BB116" s="120" t="s">
        <v>793</v>
      </c>
      <c r="BG116" s="73" t="s">
        <v>3603</v>
      </c>
      <c r="BH116" s="73" t="s">
        <v>4204</v>
      </c>
      <c r="BI116" s="73" t="s">
        <v>4432</v>
      </c>
      <c r="BK116" s="73" t="s">
        <v>5229</v>
      </c>
      <c r="BO116" s="72" t="s">
        <v>210</v>
      </c>
      <c r="BP116" s="73" t="s">
        <v>3548</v>
      </c>
      <c r="BQ116" s="75">
        <v>0</v>
      </c>
      <c r="BR116" s="75">
        <v>153000625</v>
      </c>
      <c r="BS116" s="75">
        <v>0</v>
      </c>
      <c r="BT116" s="75">
        <v>0</v>
      </c>
      <c r="BU116" s="75">
        <v>225000625</v>
      </c>
      <c r="BV116" s="75">
        <v>243000625</v>
      </c>
      <c r="BW116" s="75">
        <v>270000625</v>
      </c>
      <c r="BX116" s="75">
        <v>0</v>
      </c>
      <c r="BY116" s="75">
        <v>0</v>
      </c>
      <c r="BZ116" s="75">
        <v>0</v>
      </c>
      <c r="CA116" s="75">
        <v>0</v>
      </c>
    </row>
    <row r="117" spans="10:79" ht="12" customHeight="1">
      <c r="J117" s="46">
        <v>113</v>
      </c>
      <c r="K117" s="46" t="str">
        <f t="shared" si="6"/>
        <v>HONDA-CIVIC-HATCHBACK TURBO S CVT</v>
      </c>
      <c r="L117" s="82">
        <f t="shared" si="7"/>
        <v>0</v>
      </c>
      <c r="N117" s="119" t="s">
        <v>30</v>
      </c>
      <c r="O117" s="120" t="s">
        <v>2653</v>
      </c>
      <c r="P117" s="122">
        <v>0</v>
      </c>
      <c r="Q117" s="122">
        <v>0</v>
      </c>
      <c r="R117" s="122">
        <v>0</v>
      </c>
      <c r="S117" s="122">
        <v>0</v>
      </c>
      <c r="T117" s="122">
        <v>0</v>
      </c>
      <c r="U117" s="122">
        <v>0</v>
      </c>
      <c r="V117" s="122">
        <v>0</v>
      </c>
      <c r="W117" s="122">
        <v>0</v>
      </c>
      <c r="X117" s="122">
        <v>0</v>
      </c>
      <c r="Y117" s="122">
        <v>0</v>
      </c>
      <c r="Z117" s="122">
        <v>0</v>
      </c>
      <c r="AA117" s="122">
        <v>1625000026</v>
      </c>
      <c r="AB117" s="122">
        <v>1775000026</v>
      </c>
      <c r="AC117" s="122">
        <v>1985000026</v>
      </c>
      <c r="AD117" s="121"/>
      <c r="AI117" s="120" t="s">
        <v>1390</v>
      </c>
      <c r="AM117" s="120" t="s">
        <v>116</v>
      </c>
      <c r="AP117" s="120" t="s">
        <v>1423</v>
      </c>
      <c r="AW117" s="120" t="s">
        <v>649</v>
      </c>
      <c r="AX117" s="120" t="s">
        <v>1782</v>
      </c>
      <c r="AZ117" s="120" t="s">
        <v>1201</v>
      </c>
      <c r="BA117" s="120" t="s">
        <v>2643</v>
      </c>
      <c r="BB117" s="120" t="s">
        <v>368</v>
      </c>
      <c r="BG117" s="73" t="s">
        <v>3604</v>
      </c>
      <c r="BH117" s="73" t="s">
        <v>4205</v>
      </c>
      <c r="BI117" s="73" t="s">
        <v>4433</v>
      </c>
      <c r="BK117" s="73" t="s">
        <v>5230</v>
      </c>
      <c r="BO117" s="72" t="s">
        <v>210</v>
      </c>
      <c r="BP117" s="73" t="s">
        <v>3549</v>
      </c>
      <c r="BQ117" s="75">
        <v>0</v>
      </c>
      <c r="BR117" s="75">
        <v>144000625</v>
      </c>
      <c r="BS117" s="75">
        <v>189000625</v>
      </c>
      <c r="BT117" s="75">
        <v>171000625</v>
      </c>
      <c r="BU117" s="75">
        <v>0</v>
      </c>
      <c r="BV117" s="75">
        <v>0</v>
      </c>
      <c r="BW117" s="75">
        <v>0</v>
      </c>
      <c r="BX117" s="75">
        <v>0</v>
      </c>
      <c r="BY117" s="75">
        <v>0</v>
      </c>
      <c r="BZ117" s="75">
        <v>0</v>
      </c>
      <c r="CA117" s="75">
        <v>0</v>
      </c>
    </row>
    <row r="118" spans="10:79" ht="12" customHeight="1">
      <c r="J118" s="46">
        <v>114</v>
      </c>
      <c r="K118" s="46" t="str">
        <f t="shared" si="6"/>
        <v>HONDA-CIVIC-NEW 1.8 A/T</v>
      </c>
      <c r="L118" s="82">
        <f t="shared" si="7"/>
        <v>0</v>
      </c>
      <c r="N118" s="119" t="s">
        <v>30</v>
      </c>
      <c r="O118" s="120" t="s">
        <v>692</v>
      </c>
      <c r="P118" s="122">
        <v>350000026</v>
      </c>
      <c r="Q118" s="122">
        <v>370000026</v>
      </c>
      <c r="R118" s="122">
        <v>430000026</v>
      </c>
      <c r="S118" s="122">
        <v>520000026</v>
      </c>
      <c r="T118" s="122">
        <v>620000026</v>
      </c>
      <c r="U118" s="122">
        <v>705000026</v>
      </c>
      <c r="V118" s="122">
        <v>740000026</v>
      </c>
      <c r="W118" s="122">
        <v>805000026</v>
      </c>
      <c r="X118" s="122">
        <v>830000026</v>
      </c>
      <c r="Y118" s="122">
        <v>920000026</v>
      </c>
      <c r="Z118" s="122">
        <v>1050000026</v>
      </c>
      <c r="AA118" s="122">
        <v>0</v>
      </c>
      <c r="AB118" s="122">
        <v>0</v>
      </c>
      <c r="AC118" s="122">
        <v>0</v>
      </c>
      <c r="AD118" s="121"/>
      <c r="AI118" s="120" t="s">
        <v>397</v>
      </c>
      <c r="AM118" s="120" t="s">
        <v>3257</v>
      </c>
      <c r="AP118" s="120" t="s">
        <v>762</v>
      </c>
      <c r="AW118" s="120" t="s">
        <v>1631</v>
      </c>
      <c r="AX118" s="120" t="s">
        <v>1773</v>
      </c>
      <c r="AZ118" s="120" t="s">
        <v>904</v>
      </c>
      <c r="BA118" s="120" t="s">
        <v>1740</v>
      </c>
      <c r="BB118" s="120" t="s">
        <v>632</v>
      </c>
      <c r="BG118" s="73" t="s">
        <v>3605</v>
      </c>
      <c r="BH118" s="73" t="s">
        <v>4206</v>
      </c>
      <c r="BI118" s="73" t="s">
        <v>4434</v>
      </c>
      <c r="BK118" s="73" t="s">
        <v>5117</v>
      </c>
      <c r="BO118" s="72" t="s">
        <v>210</v>
      </c>
      <c r="BP118" s="73" t="s">
        <v>3550</v>
      </c>
      <c r="BQ118" s="75">
        <v>99000625</v>
      </c>
      <c r="BR118" s="75">
        <v>117000625</v>
      </c>
      <c r="BS118" s="75">
        <v>126000625</v>
      </c>
      <c r="BT118" s="75">
        <v>144000625</v>
      </c>
      <c r="BU118" s="75">
        <v>0</v>
      </c>
      <c r="BV118" s="75">
        <v>0</v>
      </c>
      <c r="BW118" s="75">
        <v>0</v>
      </c>
      <c r="BX118" s="75">
        <v>0</v>
      </c>
      <c r="BY118" s="75">
        <v>0</v>
      </c>
      <c r="BZ118" s="75">
        <v>0</v>
      </c>
      <c r="CA118" s="75">
        <v>0</v>
      </c>
    </row>
    <row r="119" spans="10:79" ht="12" customHeight="1">
      <c r="J119" s="46">
        <v>115</v>
      </c>
      <c r="K119" s="46" t="str">
        <f t="shared" si="6"/>
        <v>HONDA-CIVIC-NEW 1.8 iVTEC TRIPTONIC</v>
      </c>
      <c r="L119" s="82">
        <f t="shared" si="7"/>
        <v>0</v>
      </c>
      <c r="N119" s="119" t="s">
        <v>30</v>
      </c>
      <c r="O119" s="120" t="s">
        <v>3229</v>
      </c>
      <c r="P119" s="122">
        <v>0</v>
      </c>
      <c r="Q119" s="122">
        <v>0</v>
      </c>
      <c r="R119" s="122">
        <v>0</v>
      </c>
      <c r="S119" s="122">
        <v>0</v>
      </c>
      <c r="T119" s="122">
        <v>0</v>
      </c>
      <c r="U119" s="122">
        <v>0</v>
      </c>
      <c r="V119" s="122">
        <v>0</v>
      </c>
      <c r="W119" s="122">
        <v>935000026</v>
      </c>
      <c r="X119" s="122">
        <v>1025000026</v>
      </c>
      <c r="Y119" s="122">
        <v>1090000026</v>
      </c>
      <c r="Z119" s="122">
        <v>1275000026</v>
      </c>
      <c r="AA119" s="122">
        <v>0</v>
      </c>
      <c r="AB119" s="122">
        <v>0</v>
      </c>
      <c r="AC119" s="122">
        <v>0</v>
      </c>
      <c r="AD119" s="121"/>
      <c r="AI119" s="120" t="s">
        <v>1138</v>
      </c>
      <c r="AM119" s="120" t="s">
        <v>348</v>
      </c>
      <c r="AP119" s="120" t="s">
        <v>2490</v>
      </c>
      <c r="AW119" s="120" t="s">
        <v>1188</v>
      </c>
      <c r="AX119" s="120" t="s">
        <v>1821</v>
      </c>
      <c r="AZ119" s="120" t="s">
        <v>2482</v>
      </c>
      <c r="BA119" s="120" t="s">
        <v>1830</v>
      </c>
      <c r="BB119" s="120" t="s">
        <v>737</v>
      </c>
      <c r="BG119" s="73" t="s">
        <v>3606</v>
      </c>
      <c r="BH119" s="73" t="s">
        <v>4207</v>
      </c>
      <c r="BI119" s="73" t="s">
        <v>4435</v>
      </c>
      <c r="BK119" s="73" t="s">
        <v>5178</v>
      </c>
      <c r="BO119" s="72" t="s">
        <v>210</v>
      </c>
      <c r="BP119" s="73" t="s">
        <v>3551</v>
      </c>
      <c r="BQ119" s="75">
        <v>121000625</v>
      </c>
      <c r="BR119" s="75">
        <v>139000625</v>
      </c>
      <c r="BS119" s="75">
        <v>148000625</v>
      </c>
      <c r="BT119" s="75">
        <v>166000625</v>
      </c>
      <c r="BU119" s="75">
        <v>0</v>
      </c>
      <c r="BV119" s="75">
        <v>0</v>
      </c>
      <c r="BW119" s="75">
        <v>0</v>
      </c>
      <c r="BX119" s="75">
        <v>0</v>
      </c>
      <c r="BY119" s="75">
        <v>0</v>
      </c>
      <c r="BZ119" s="75">
        <v>0</v>
      </c>
      <c r="CA119" s="75">
        <v>0</v>
      </c>
    </row>
    <row r="120" spans="10:79" ht="12" customHeight="1">
      <c r="J120" s="46">
        <v>116</v>
      </c>
      <c r="K120" s="46" t="str">
        <f t="shared" si="6"/>
        <v>HONDA-CIVIC-NEW 1.8 M/T</v>
      </c>
      <c r="L120" s="82">
        <f t="shared" si="7"/>
        <v>0</v>
      </c>
      <c r="N120" s="119" t="s">
        <v>30</v>
      </c>
      <c r="O120" s="120" t="s">
        <v>3230</v>
      </c>
      <c r="P120" s="122">
        <v>0</v>
      </c>
      <c r="Q120" s="122">
        <v>0</v>
      </c>
      <c r="R120" s="122">
        <v>0</v>
      </c>
      <c r="S120" s="122">
        <v>0</v>
      </c>
      <c r="T120" s="122">
        <v>0</v>
      </c>
      <c r="U120" s="122">
        <v>0</v>
      </c>
      <c r="V120" s="122">
        <v>0</v>
      </c>
      <c r="W120" s="122">
        <v>0</v>
      </c>
      <c r="X120" s="122">
        <v>1625000026</v>
      </c>
      <c r="Y120" s="122">
        <v>1705000026</v>
      </c>
      <c r="Z120" s="122">
        <v>1785000026</v>
      </c>
      <c r="AA120" s="122">
        <v>0</v>
      </c>
      <c r="AB120" s="122">
        <v>0</v>
      </c>
      <c r="AC120" s="122">
        <v>0</v>
      </c>
      <c r="AD120" s="121"/>
      <c r="AI120" s="120" t="s">
        <v>859</v>
      </c>
      <c r="AM120" s="120" t="s">
        <v>117</v>
      </c>
      <c r="AP120" s="120" t="s">
        <v>763</v>
      </c>
      <c r="AW120" s="120" t="s">
        <v>534</v>
      </c>
      <c r="AX120" s="120" t="s">
        <v>2049</v>
      </c>
      <c r="AZ120" s="120" t="s">
        <v>727</v>
      </c>
      <c r="BA120" s="120" t="s">
        <v>3322</v>
      </c>
      <c r="BB120" s="120" t="s">
        <v>2184</v>
      </c>
      <c r="BG120" s="73" t="s">
        <v>3607</v>
      </c>
      <c r="BH120" s="73" t="s">
        <v>4208</v>
      </c>
      <c r="BI120" s="73" t="s">
        <v>4436</v>
      </c>
      <c r="BK120" s="73" t="s">
        <v>5179</v>
      </c>
      <c r="BO120" s="72" t="s">
        <v>210</v>
      </c>
      <c r="BP120" s="73" t="s">
        <v>3552</v>
      </c>
      <c r="BQ120" s="75">
        <v>0</v>
      </c>
      <c r="BR120" s="75">
        <v>0</v>
      </c>
      <c r="BS120" s="75">
        <v>162000625</v>
      </c>
      <c r="BT120" s="75">
        <v>180000625</v>
      </c>
      <c r="BU120" s="75">
        <v>198000625</v>
      </c>
      <c r="BV120" s="75">
        <v>225000625</v>
      </c>
      <c r="BW120" s="75">
        <v>243000625</v>
      </c>
      <c r="BX120" s="75">
        <v>0</v>
      </c>
      <c r="BY120" s="75">
        <v>0</v>
      </c>
      <c r="BZ120" s="75">
        <v>0</v>
      </c>
      <c r="CA120" s="75">
        <v>0</v>
      </c>
    </row>
    <row r="121" spans="10:79" ht="12" customHeight="1">
      <c r="J121" s="46">
        <v>117</v>
      </c>
      <c r="K121" s="46" t="str">
        <f t="shared" si="6"/>
        <v>HONDA-CIVIC-NEW FACELIFT 1.8 A/T</v>
      </c>
      <c r="L121" s="82">
        <f t="shared" si="7"/>
        <v>0</v>
      </c>
      <c r="N121" s="119" t="s">
        <v>30</v>
      </c>
      <c r="O121" s="120" t="s">
        <v>2001</v>
      </c>
      <c r="P121" s="122">
        <v>0</v>
      </c>
      <c r="Q121" s="122">
        <v>0</v>
      </c>
      <c r="R121" s="122">
        <v>0</v>
      </c>
      <c r="S121" s="122">
        <v>0</v>
      </c>
      <c r="T121" s="122">
        <v>0</v>
      </c>
      <c r="U121" s="122">
        <v>0</v>
      </c>
      <c r="V121" s="122">
        <v>0</v>
      </c>
      <c r="W121" s="122">
        <v>0</v>
      </c>
      <c r="X121" s="122">
        <v>0</v>
      </c>
      <c r="Y121" s="122">
        <v>0</v>
      </c>
      <c r="Z121" s="122">
        <v>1650000026</v>
      </c>
      <c r="AA121" s="122">
        <v>0</v>
      </c>
      <c r="AB121" s="122">
        <v>0</v>
      </c>
      <c r="AC121" s="122">
        <v>0</v>
      </c>
      <c r="AD121" s="121"/>
      <c r="AI121" s="120" t="s">
        <v>2123</v>
      </c>
      <c r="AM121" s="120" t="s">
        <v>1866</v>
      </c>
      <c r="AP121" s="120" t="s">
        <v>2491</v>
      </c>
      <c r="AW121" s="120" t="s">
        <v>2132</v>
      </c>
      <c r="AX121" s="120" t="s">
        <v>1816</v>
      </c>
      <c r="AZ121" s="120" t="s">
        <v>2104</v>
      </c>
      <c r="BA121" s="120" t="s">
        <v>3439</v>
      </c>
      <c r="BB121" s="120" t="s">
        <v>2341</v>
      </c>
      <c r="BG121" s="73" t="s">
        <v>3608</v>
      </c>
      <c r="BH121" s="73" t="s">
        <v>4209</v>
      </c>
      <c r="BI121" s="73" t="s">
        <v>4437</v>
      </c>
      <c r="BK121" s="73" t="s">
        <v>5118</v>
      </c>
      <c r="BO121" s="72" t="s">
        <v>210</v>
      </c>
      <c r="BP121" s="73" t="s">
        <v>3553</v>
      </c>
      <c r="BQ121" s="75">
        <v>153000625</v>
      </c>
      <c r="BR121" s="75">
        <v>171000625</v>
      </c>
      <c r="BS121" s="75">
        <v>189000625</v>
      </c>
      <c r="BT121" s="75">
        <v>207000625</v>
      </c>
      <c r="BU121" s="75">
        <v>180000625</v>
      </c>
      <c r="BV121" s="75">
        <v>0</v>
      </c>
      <c r="BW121" s="75">
        <v>346000625</v>
      </c>
      <c r="BX121" s="75">
        <v>306000625</v>
      </c>
      <c r="BY121" s="75">
        <v>0</v>
      </c>
      <c r="BZ121" s="75">
        <v>0</v>
      </c>
      <c r="CA121" s="75">
        <v>0</v>
      </c>
    </row>
    <row r="122" spans="10:79" ht="12" customHeight="1">
      <c r="J122" s="46">
        <v>118</v>
      </c>
      <c r="K122" s="46" t="str">
        <f t="shared" si="6"/>
        <v>HONDA-CIVIC-R EURO FD2R 2.0 MT</v>
      </c>
      <c r="L122" s="82">
        <f t="shared" si="7"/>
        <v>730000026</v>
      </c>
      <c r="N122" s="119" t="s">
        <v>30</v>
      </c>
      <c r="O122" s="120" t="s">
        <v>1672</v>
      </c>
      <c r="P122" s="122">
        <v>0</v>
      </c>
      <c r="Q122" s="122">
        <v>0</v>
      </c>
      <c r="R122" s="122">
        <v>0</v>
      </c>
      <c r="S122" s="122">
        <v>2400000026</v>
      </c>
      <c r="T122" s="122">
        <v>0</v>
      </c>
      <c r="U122" s="122">
        <v>0</v>
      </c>
      <c r="V122" s="122">
        <v>0</v>
      </c>
      <c r="W122" s="122">
        <v>0</v>
      </c>
      <c r="X122" s="122">
        <v>0</v>
      </c>
      <c r="Y122" s="122">
        <v>0</v>
      </c>
      <c r="Z122" s="122">
        <v>0</v>
      </c>
      <c r="AA122" s="122">
        <v>0</v>
      </c>
      <c r="AB122" s="122">
        <v>0</v>
      </c>
      <c r="AC122" s="122">
        <v>0</v>
      </c>
      <c r="AD122" s="121"/>
      <c r="AI122" s="120" t="s">
        <v>2789</v>
      </c>
      <c r="AM122" s="120" t="s">
        <v>2387</v>
      </c>
      <c r="AP122" s="120" t="s">
        <v>1157</v>
      </c>
      <c r="AW122" s="120" t="s">
        <v>2538</v>
      </c>
      <c r="AX122" s="120" t="s">
        <v>3416</v>
      </c>
      <c r="AZ122" s="120" t="s">
        <v>1819</v>
      </c>
      <c r="BA122" s="120" t="s">
        <v>1473</v>
      </c>
      <c r="BB122" s="120" t="s">
        <v>2342</v>
      </c>
      <c r="BG122" s="73" t="s">
        <v>3609</v>
      </c>
      <c r="BH122" s="73" t="s">
        <v>4210</v>
      </c>
      <c r="BI122" s="73" t="s">
        <v>4438</v>
      </c>
      <c r="BK122" s="73" t="s">
        <v>5180</v>
      </c>
      <c r="BO122" s="72" t="s">
        <v>210</v>
      </c>
      <c r="BP122" s="73" t="s">
        <v>3554</v>
      </c>
      <c r="BQ122" s="75">
        <v>0</v>
      </c>
      <c r="BR122" s="75">
        <v>0</v>
      </c>
      <c r="BS122" s="75">
        <v>0</v>
      </c>
      <c r="BT122" s="75">
        <v>0</v>
      </c>
      <c r="BU122" s="75">
        <v>0</v>
      </c>
      <c r="BV122" s="75">
        <v>189000625</v>
      </c>
      <c r="BW122" s="75">
        <v>0</v>
      </c>
      <c r="BX122" s="75">
        <v>0</v>
      </c>
      <c r="BY122" s="75">
        <v>0</v>
      </c>
      <c r="BZ122" s="75">
        <v>0</v>
      </c>
      <c r="CA122" s="75">
        <v>0</v>
      </c>
    </row>
    <row r="123" spans="10:79" ht="12" customHeight="1">
      <c r="J123" s="46">
        <v>119</v>
      </c>
      <c r="K123" s="46" t="str">
        <f t="shared" si="6"/>
        <v>HONDA-CIVIC-RS CVT</v>
      </c>
      <c r="L123" s="82">
        <f t="shared" si="7"/>
        <v>350000026</v>
      </c>
      <c r="N123" s="119" t="s">
        <v>30</v>
      </c>
      <c r="O123" s="120" t="s">
        <v>932</v>
      </c>
      <c r="P123" s="122">
        <v>0</v>
      </c>
      <c r="Q123" s="122">
        <v>0</v>
      </c>
      <c r="R123" s="122">
        <v>0</v>
      </c>
      <c r="S123" s="122">
        <v>0</v>
      </c>
      <c r="T123" s="122">
        <v>0</v>
      </c>
      <c r="U123" s="122">
        <v>0</v>
      </c>
      <c r="V123" s="122">
        <v>0</v>
      </c>
      <c r="W123" s="122">
        <v>0</v>
      </c>
      <c r="X123" s="122">
        <v>0</v>
      </c>
      <c r="Y123" s="122">
        <v>0</v>
      </c>
      <c r="Z123" s="122">
        <v>735000026</v>
      </c>
      <c r="AA123" s="122">
        <v>0</v>
      </c>
      <c r="AB123" s="122">
        <v>0</v>
      </c>
      <c r="AC123" s="122">
        <v>0</v>
      </c>
      <c r="AD123" s="121"/>
      <c r="AI123" s="120" t="s">
        <v>934</v>
      </c>
      <c r="AM123" s="120" t="s">
        <v>2208</v>
      </c>
      <c r="AP123" s="120" t="s">
        <v>1822</v>
      </c>
      <c r="AW123" s="120" t="s">
        <v>2133</v>
      </c>
      <c r="AX123" s="120" t="s">
        <v>2312</v>
      </c>
      <c r="AZ123" s="120" t="s">
        <v>1840</v>
      </c>
      <c r="BA123" s="120" t="s">
        <v>1558</v>
      </c>
      <c r="BB123" s="120" t="s">
        <v>1346</v>
      </c>
      <c r="BG123" s="73" t="s">
        <v>3610</v>
      </c>
      <c r="BH123" s="73" t="s">
        <v>4211</v>
      </c>
      <c r="BI123" s="73" t="s">
        <v>4439</v>
      </c>
      <c r="BK123" s="73" t="s">
        <v>5231</v>
      </c>
      <c r="BO123" s="72" t="s">
        <v>210</v>
      </c>
      <c r="BP123" s="73" t="s">
        <v>3555</v>
      </c>
      <c r="BQ123" s="75">
        <v>0</v>
      </c>
      <c r="BR123" s="75">
        <v>0</v>
      </c>
      <c r="BS123" s="75">
        <v>0</v>
      </c>
      <c r="BT123" s="75">
        <v>0</v>
      </c>
      <c r="BU123" s="75">
        <v>0</v>
      </c>
      <c r="BV123" s="75">
        <v>0</v>
      </c>
      <c r="BW123" s="75">
        <v>0</v>
      </c>
      <c r="BX123" s="75">
        <v>0</v>
      </c>
      <c r="BY123" s="75">
        <v>0</v>
      </c>
      <c r="BZ123" s="75">
        <v>0</v>
      </c>
      <c r="CA123" s="75">
        <v>0</v>
      </c>
    </row>
    <row r="124" spans="10:79" ht="12" customHeight="1">
      <c r="J124" s="46">
        <v>120</v>
      </c>
      <c r="K124" s="46" t="str">
        <f t="shared" si="6"/>
        <v>HONDA-CIVIC-TURBO 1.5 TC CVT</v>
      </c>
      <c r="L124" s="82">
        <f t="shared" si="7"/>
        <v>300000026</v>
      </c>
      <c r="N124" s="119" t="s">
        <v>30</v>
      </c>
      <c r="O124" s="120" t="s">
        <v>1388</v>
      </c>
      <c r="P124" s="122">
        <v>0</v>
      </c>
      <c r="Q124" s="122">
        <v>0</v>
      </c>
      <c r="R124" s="122">
        <v>0</v>
      </c>
      <c r="S124" s="122">
        <v>0</v>
      </c>
      <c r="T124" s="122">
        <v>0</v>
      </c>
      <c r="U124" s="122">
        <v>0</v>
      </c>
      <c r="V124" s="122">
        <v>850000026</v>
      </c>
      <c r="W124" s="122">
        <v>990000026</v>
      </c>
      <c r="X124" s="122">
        <v>1025000026</v>
      </c>
      <c r="Y124" s="122">
        <v>1090000026</v>
      </c>
      <c r="Z124" s="122">
        <v>1120000026</v>
      </c>
      <c r="AA124" s="122">
        <v>1425000026</v>
      </c>
      <c r="AB124" s="122">
        <v>1650000026</v>
      </c>
      <c r="AC124" s="122">
        <v>0</v>
      </c>
      <c r="AD124" s="121"/>
      <c r="AI124" s="120" t="s">
        <v>860</v>
      </c>
      <c r="AM124" s="120" t="s">
        <v>2148</v>
      </c>
      <c r="AP124" s="120" t="s">
        <v>1611</v>
      </c>
      <c r="AW124" s="120" t="s">
        <v>2134</v>
      </c>
      <c r="AX124" s="120" t="s">
        <v>1988</v>
      </c>
      <c r="AZ124" s="120" t="s">
        <v>1683</v>
      </c>
      <c r="BA124" s="120" t="s">
        <v>541</v>
      </c>
      <c r="BB124" s="120" t="s">
        <v>2059</v>
      </c>
      <c r="BG124" s="73" t="s">
        <v>3611</v>
      </c>
      <c r="BH124" s="73" t="s">
        <v>4212</v>
      </c>
      <c r="BI124" s="73" t="s">
        <v>4440</v>
      </c>
      <c r="BK124" s="73" t="s">
        <v>5232</v>
      </c>
      <c r="BO124" s="72" t="s">
        <v>210</v>
      </c>
      <c r="BP124" s="73" t="s">
        <v>3556</v>
      </c>
      <c r="BQ124" s="75">
        <v>99000625</v>
      </c>
      <c r="BR124" s="75">
        <v>117000625</v>
      </c>
      <c r="BS124" s="75">
        <v>126000625</v>
      </c>
      <c r="BT124" s="75">
        <v>0</v>
      </c>
      <c r="BU124" s="75">
        <v>0</v>
      </c>
      <c r="BV124" s="75">
        <v>0</v>
      </c>
      <c r="BW124" s="75">
        <v>0</v>
      </c>
      <c r="BX124" s="75">
        <v>0</v>
      </c>
      <c r="BY124" s="75">
        <v>0</v>
      </c>
      <c r="BZ124" s="75">
        <v>0</v>
      </c>
      <c r="CA124" s="75">
        <v>0</v>
      </c>
    </row>
    <row r="125" spans="10:79" ht="12" customHeight="1">
      <c r="J125" s="46">
        <v>121</v>
      </c>
      <c r="K125" s="46" t="str">
        <f t="shared" si="6"/>
        <v>HONDA-CRV-1.5 CVT PRESTIGE</v>
      </c>
      <c r="L125" s="82">
        <f t="shared" si="7"/>
        <v>340000026</v>
      </c>
      <c r="N125" s="119" t="s">
        <v>30</v>
      </c>
      <c r="O125" s="120" t="s">
        <v>1389</v>
      </c>
      <c r="P125" s="122">
        <v>0</v>
      </c>
      <c r="Q125" s="122">
        <v>0</v>
      </c>
      <c r="R125" s="122">
        <v>0</v>
      </c>
      <c r="S125" s="122">
        <v>0</v>
      </c>
      <c r="T125" s="122">
        <v>830000026</v>
      </c>
      <c r="U125" s="122">
        <v>850000026</v>
      </c>
      <c r="V125" s="122">
        <v>875000026</v>
      </c>
      <c r="W125" s="122">
        <v>995000026</v>
      </c>
      <c r="X125" s="122">
        <v>1025000026</v>
      </c>
      <c r="Y125" s="122">
        <v>1090000026</v>
      </c>
      <c r="Z125" s="122">
        <v>1120000026</v>
      </c>
      <c r="AA125" s="122">
        <v>1425000026</v>
      </c>
      <c r="AB125" s="122">
        <v>1650000026</v>
      </c>
      <c r="AC125" s="122">
        <v>0</v>
      </c>
      <c r="AD125" s="121"/>
      <c r="AI125" s="120" t="s">
        <v>1963</v>
      </c>
      <c r="AM125" s="120" t="s">
        <v>2149</v>
      </c>
      <c r="AP125" s="120" t="s">
        <v>1712</v>
      </c>
      <c r="AW125" s="120" t="s">
        <v>2308</v>
      </c>
      <c r="AX125" s="120" t="s">
        <v>3319</v>
      </c>
      <c r="AZ125" s="120" t="s">
        <v>1739</v>
      </c>
      <c r="BA125" s="120" t="s">
        <v>1474</v>
      </c>
      <c r="BB125" s="120" t="s">
        <v>2185</v>
      </c>
      <c r="BG125" s="73" t="s">
        <v>3612</v>
      </c>
      <c r="BH125" s="73" t="s">
        <v>4213</v>
      </c>
      <c r="BI125" s="73" t="s">
        <v>4441</v>
      </c>
      <c r="BK125" s="73" t="s">
        <v>5233</v>
      </c>
      <c r="BO125" s="72" t="s">
        <v>210</v>
      </c>
      <c r="BP125" s="73" t="s">
        <v>3557</v>
      </c>
      <c r="BQ125" s="75">
        <v>121000625</v>
      </c>
      <c r="BR125" s="75">
        <v>162000625</v>
      </c>
      <c r="BS125" s="75">
        <v>148000625</v>
      </c>
      <c r="BT125" s="75">
        <v>0</v>
      </c>
      <c r="BU125" s="75">
        <v>0</v>
      </c>
      <c r="BV125" s="75">
        <v>0</v>
      </c>
      <c r="BW125" s="75">
        <v>0</v>
      </c>
      <c r="BX125" s="75">
        <v>0</v>
      </c>
      <c r="BY125" s="75">
        <v>0</v>
      </c>
      <c r="BZ125" s="75">
        <v>0</v>
      </c>
      <c r="CA125" s="75">
        <v>0</v>
      </c>
    </row>
    <row r="126" spans="10:79" ht="12" customHeight="1">
      <c r="J126" s="46">
        <v>122</v>
      </c>
      <c r="K126" s="46" t="str">
        <f t="shared" si="6"/>
        <v>HONDA-CRV-1.5 PRESTIGE CVT BLACK EDITION</v>
      </c>
      <c r="L126" s="82">
        <f t="shared" si="7"/>
        <v>340000026</v>
      </c>
      <c r="N126" s="119" t="s">
        <v>30</v>
      </c>
      <c r="O126" s="120" t="s">
        <v>2092</v>
      </c>
      <c r="P126" s="122">
        <v>0</v>
      </c>
      <c r="Q126" s="122">
        <v>0</v>
      </c>
      <c r="R126" s="122">
        <v>0</v>
      </c>
      <c r="S126" s="122">
        <v>0</v>
      </c>
      <c r="T126" s="122">
        <v>0</v>
      </c>
      <c r="U126" s="122">
        <v>0</v>
      </c>
      <c r="V126" s="122">
        <v>0</v>
      </c>
      <c r="W126" s="122">
        <v>0</v>
      </c>
      <c r="X126" s="122">
        <v>0</v>
      </c>
      <c r="Y126" s="122">
        <v>0</v>
      </c>
      <c r="Z126" s="122">
        <v>1720000026</v>
      </c>
      <c r="AA126" s="122">
        <v>2105000026</v>
      </c>
      <c r="AB126" s="122">
        <v>0</v>
      </c>
      <c r="AC126" s="122">
        <v>0</v>
      </c>
      <c r="AD126" s="121"/>
      <c r="AI126" s="120" t="s">
        <v>1391</v>
      </c>
      <c r="AM126" s="120" t="s">
        <v>2150</v>
      </c>
      <c r="AP126" s="120" t="s">
        <v>2271</v>
      </c>
      <c r="AW126" s="120" t="s">
        <v>2709</v>
      </c>
      <c r="AX126" s="120" t="s">
        <v>1839</v>
      </c>
      <c r="AZ126" s="120" t="s">
        <v>728</v>
      </c>
      <c r="BA126" s="120" t="s">
        <v>660</v>
      </c>
      <c r="BB126" s="120" t="s">
        <v>2071</v>
      </c>
      <c r="BG126" s="73" t="s">
        <v>3613</v>
      </c>
      <c r="BH126" s="73" t="s">
        <v>4214</v>
      </c>
      <c r="BI126" s="73" t="s">
        <v>4442</v>
      </c>
      <c r="BK126" s="73" t="s">
        <v>5253</v>
      </c>
      <c r="BO126" s="72" t="s">
        <v>210</v>
      </c>
      <c r="BP126" s="73" t="s">
        <v>5020</v>
      </c>
      <c r="BQ126" s="75">
        <v>0</v>
      </c>
      <c r="BR126" s="75">
        <v>0</v>
      </c>
      <c r="BS126" s="75">
        <v>0</v>
      </c>
      <c r="BT126" s="75">
        <v>180000925</v>
      </c>
      <c r="BU126" s="75">
        <v>205000925</v>
      </c>
      <c r="BV126" s="75">
        <v>230000925</v>
      </c>
      <c r="BW126" s="75">
        <v>245000925</v>
      </c>
      <c r="BX126" s="75">
        <v>265000925</v>
      </c>
      <c r="BY126" s="75">
        <v>0</v>
      </c>
      <c r="BZ126" s="75">
        <v>0</v>
      </c>
      <c r="CA126" s="75">
        <v>0</v>
      </c>
    </row>
    <row r="127" spans="10:79" ht="12" customHeight="1">
      <c r="J127" s="46">
        <v>123</v>
      </c>
      <c r="K127" s="46" t="str">
        <f t="shared" si="6"/>
        <v>HONDA-CRV-1.5 TC CVT CKD</v>
      </c>
      <c r="L127" s="82">
        <f t="shared" si="7"/>
        <v>340000026</v>
      </c>
      <c r="N127" s="119" t="s">
        <v>30</v>
      </c>
      <c r="O127" s="120" t="s">
        <v>1046</v>
      </c>
      <c r="P127" s="122">
        <v>0</v>
      </c>
      <c r="Q127" s="122">
        <v>0</v>
      </c>
      <c r="R127" s="122">
        <v>0</v>
      </c>
      <c r="S127" s="122">
        <v>0</v>
      </c>
      <c r="T127" s="122">
        <v>0</v>
      </c>
      <c r="U127" s="122">
        <v>0</v>
      </c>
      <c r="V127" s="122">
        <v>0</v>
      </c>
      <c r="W127" s="122">
        <v>0</v>
      </c>
      <c r="X127" s="122">
        <v>0</v>
      </c>
      <c r="Y127" s="122">
        <v>0</v>
      </c>
      <c r="Z127" s="122">
        <v>1715000026</v>
      </c>
      <c r="AA127" s="122">
        <v>2135000026</v>
      </c>
      <c r="AB127" s="122">
        <v>2275000026</v>
      </c>
      <c r="AC127" s="122">
        <v>0</v>
      </c>
      <c r="AD127" s="121"/>
      <c r="AI127" s="120" t="s">
        <v>2144</v>
      </c>
      <c r="AM127" s="120" t="s">
        <v>2388</v>
      </c>
      <c r="AP127" s="120" t="s">
        <v>2580</v>
      </c>
      <c r="AW127" s="120" t="s">
        <v>3005</v>
      </c>
      <c r="AX127" s="120" t="s">
        <v>571</v>
      </c>
      <c r="AZ127" s="120" t="s">
        <v>342</v>
      </c>
      <c r="BA127" s="120" t="s">
        <v>1475</v>
      </c>
      <c r="BB127" s="120" t="s">
        <v>3010</v>
      </c>
      <c r="BG127" s="73" t="s">
        <v>5023</v>
      </c>
      <c r="BH127" s="73" t="s">
        <v>4215</v>
      </c>
      <c r="BI127" s="73" t="s">
        <v>4443</v>
      </c>
      <c r="BK127" s="73" t="s">
        <v>5234</v>
      </c>
      <c r="BO127" s="72" t="s">
        <v>210</v>
      </c>
      <c r="BP127" s="73" t="s">
        <v>3558</v>
      </c>
      <c r="BQ127" s="75">
        <v>0</v>
      </c>
      <c r="BR127" s="75">
        <v>0</v>
      </c>
      <c r="BS127" s="75">
        <v>0</v>
      </c>
      <c r="BT127" s="75">
        <v>0</v>
      </c>
      <c r="BU127" s="75">
        <v>0</v>
      </c>
      <c r="BV127" s="75">
        <v>0</v>
      </c>
      <c r="BW127" s="75">
        <v>0</v>
      </c>
      <c r="BX127" s="75">
        <v>234000625</v>
      </c>
      <c r="BY127" s="75">
        <v>0</v>
      </c>
      <c r="BZ127" s="75">
        <v>0</v>
      </c>
      <c r="CA127" s="75">
        <v>0</v>
      </c>
    </row>
    <row r="128" spans="10:79" ht="12" customHeight="1">
      <c r="J128" s="46">
        <v>124</v>
      </c>
      <c r="K128" s="46" t="str">
        <f t="shared" si="6"/>
        <v>HONDA-CRV-1.5 TC PRESTIGE CVT</v>
      </c>
      <c r="L128" s="82">
        <f t="shared" si="7"/>
        <v>340000026</v>
      </c>
      <c r="N128" s="119" t="s">
        <v>30</v>
      </c>
      <c r="O128" s="120" t="s">
        <v>1754</v>
      </c>
      <c r="P128" s="122">
        <v>0</v>
      </c>
      <c r="Q128" s="122">
        <v>0</v>
      </c>
      <c r="R128" s="122">
        <v>0</v>
      </c>
      <c r="S128" s="122">
        <v>0</v>
      </c>
      <c r="T128" s="122">
        <v>0</v>
      </c>
      <c r="U128" s="122">
        <v>0</v>
      </c>
      <c r="V128" s="122">
        <v>0</v>
      </c>
      <c r="W128" s="122">
        <v>0</v>
      </c>
      <c r="X128" s="122">
        <v>0</v>
      </c>
      <c r="Y128" s="122">
        <v>0</v>
      </c>
      <c r="Z128" s="122">
        <v>1715000026</v>
      </c>
      <c r="AA128" s="122">
        <v>2135000026</v>
      </c>
      <c r="AB128" s="122">
        <v>2275000026</v>
      </c>
      <c r="AC128" s="122">
        <v>0</v>
      </c>
      <c r="AD128" s="121"/>
      <c r="AI128" s="120" t="s">
        <v>1985</v>
      </c>
      <c r="AM128" s="120" t="s">
        <v>2325</v>
      </c>
      <c r="AP128" s="120" t="s">
        <v>1678</v>
      </c>
      <c r="AW128" s="120" t="s">
        <v>2639</v>
      </c>
      <c r="AX128" s="120" t="s">
        <v>2566</v>
      </c>
      <c r="AZ128" s="120" t="s">
        <v>1465</v>
      </c>
      <c r="BA128" s="120" t="s">
        <v>598</v>
      </c>
      <c r="BB128" s="120" t="s">
        <v>2093</v>
      </c>
      <c r="BG128" s="73" t="s">
        <v>3614</v>
      </c>
      <c r="BH128" s="73" t="s">
        <v>4216</v>
      </c>
      <c r="BI128" s="73" t="s">
        <v>4444</v>
      </c>
      <c r="BK128" s="73" t="s">
        <v>5271</v>
      </c>
      <c r="BO128" s="72" t="s">
        <v>210</v>
      </c>
      <c r="BP128" s="73" t="s">
        <v>3559</v>
      </c>
      <c r="BQ128" s="75">
        <v>0</v>
      </c>
      <c r="BR128" s="75">
        <v>0</v>
      </c>
      <c r="BS128" s="75">
        <v>0</v>
      </c>
      <c r="BT128" s="75">
        <v>0</v>
      </c>
      <c r="BU128" s="75">
        <v>0</v>
      </c>
      <c r="BV128" s="75">
        <v>189000625</v>
      </c>
      <c r="BW128" s="75">
        <v>198000625</v>
      </c>
      <c r="BX128" s="75">
        <v>234000625</v>
      </c>
      <c r="BY128" s="75">
        <v>300000026</v>
      </c>
      <c r="BZ128" s="75">
        <v>0</v>
      </c>
      <c r="CA128" s="75">
        <v>0</v>
      </c>
    </row>
    <row r="129" spans="10:79" ht="12" customHeight="1">
      <c r="J129" s="46">
        <v>125</v>
      </c>
      <c r="K129" s="46" t="str">
        <f t="shared" si="6"/>
        <v>HONDA-CRV-1.5 TURBO CVT</v>
      </c>
      <c r="L129" s="82">
        <f t="shared" si="7"/>
        <v>340000026</v>
      </c>
      <c r="N129" s="119" t="s">
        <v>30</v>
      </c>
      <c r="O129" s="120" t="s">
        <v>1667</v>
      </c>
      <c r="P129" s="122">
        <v>1080000026</v>
      </c>
      <c r="Q129" s="122">
        <v>0</v>
      </c>
      <c r="R129" s="122">
        <v>0</v>
      </c>
      <c r="S129" s="122">
        <v>0</v>
      </c>
      <c r="T129" s="122">
        <v>0</v>
      </c>
      <c r="U129" s="122">
        <v>0</v>
      </c>
      <c r="V129" s="122">
        <v>0</v>
      </c>
      <c r="W129" s="122">
        <v>0</v>
      </c>
      <c r="X129" s="122">
        <v>0</v>
      </c>
      <c r="Y129" s="122">
        <v>0</v>
      </c>
      <c r="Z129" s="122">
        <v>0</v>
      </c>
      <c r="AA129" s="122">
        <v>0</v>
      </c>
      <c r="AB129" s="122">
        <v>0</v>
      </c>
      <c r="AC129" s="122">
        <v>0</v>
      </c>
      <c r="AD129" s="121"/>
      <c r="AI129" s="120" t="s">
        <v>2631</v>
      </c>
      <c r="AM129" s="120" t="s">
        <v>2151</v>
      </c>
      <c r="AP129" s="120" t="s">
        <v>597</v>
      </c>
      <c r="AW129" s="120" t="s">
        <v>1189</v>
      </c>
      <c r="AX129" s="120" t="s">
        <v>2567</v>
      </c>
      <c r="AZ129" s="120" t="s">
        <v>1796</v>
      </c>
      <c r="BA129" s="120" t="s">
        <v>1476</v>
      </c>
      <c r="BB129" s="120" t="s">
        <v>1706</v>
      </c>
      <c r="BG129" s="73" t="s">
        <v>3615</v>
      </c>
      <c r="BH129" s="73" t="s">
        <v>4217</v>
      </c>
      <c r="BI129" s="73" t="s">
        <v>5045</v>
      </c>
      <c r="BK129" s="73" t="s">
        <v>5235</v>
      </c>
      <c r="BO129" s="72" t="s">
        <v>210</v>
      </c>
      <c r="BP129" s="73" t="s">
        <v>5274</v>
      </c>
      <c r="BQ129" s="74"/>
      <c r="BR129" s="74"/>
      <c r="BS129" s="74"/>
      <c r="BT129" s="74"/>
      <c r="BU129" s="74"/>
      <c r="BV129" s="74"/>
      <c r="BW129" s="74"/>
      <c r="BX129" s="75">
        <v>0</v>
      </c>
      <c r="BY129" s="74"/>
      <c r="BZ129" s="74"/>
      <c r="CA129" s="74"/>
    </row>
    <row r="130" spans="10:79" ht="12" customHeight="1">
      <c r="J130" s="46">
        <v>126</v>
      </c>
      <c r="K130" s="46" t="str">
        <f t="shared" si="6"/>
        <v>HONDA-CRV-1.5 TURBO PRESTIGE</v>
      </c>
      <c r="L130" s="82">
        <f t="shared" si="7"/>
        <v>340000026</v>
      </c>
      <c r="N130" s="119" t="s">
        <v>30</v>
      </c>
      <c r="O130" s="120" t="s">
        <v>3231</v>
      </c>
      <c r="P130" s="122">
        <v>0</v>
      </c>
      <c r="Q130" s="122">
        <v>1285000026</v>
      </c>
      <c r="R130" s="122">
        <v>1335000026</v>
      </c>
      <c r="S130" s="122">
        <v>0</v>
      </c>
      <c r="T130" s="122">
        <v>0</v>
      </c>
      <c r="U130" s="122">
        <v>0</v>
      </c>
      <c r="V130" s="122">
        <v>0</v>
      </c>
      <c r="W130" s="122">
        <v>0</v>
      </c>
      <c r="X130" s="122">
        <v>0</v>
      </c>
      <c r="Y130" s="122">
        <v>0</v>
      </c>
      <c r="Z130" s="122">
        <v>0</v>
      </c>
      <c r="AA130" s="122">
        <v>0</v>
      </c>
      <c r="AB130" s="122">
        <v>0</v>
      </c>
      <c r="AC130" s="122">
        <v>0</v>
      </c>
      <c r="AD130" s="121"/>
      <c r="AI130" s="120" t="s">
        <v>2246</v>
      </c>
      <c r="AM130" s="120" t="s">
        <v>2389</v>
      </c>
      <c r="AP130" s="120" t="s">
        <v>1634</v>
      </c>
      <c r="AW130" s="120" t="s">
        <v>536</v>
      </c>
      <c r="AX130" s="120" t="s">
        <v>408</v>
      </c>
      <c r="AZ130" s="120" t="s">
        <v>1690</v>
      </c>
      <c r="BA130" s="120" t="s">
        <v>2105</v>
      </c>
      <c r="BB130" s="120" t="s">
        <v>2034</v>
      </c>
      <c r="BG130" s="73" t="s">
        <v>3616</v>
      </c>
      <c r="BH130" s="73" t="s">
        <v>4218</v>
      </c>
      <c r="BI130" s="73" t="s">
        <v>4445</v>
      </c>
      <c r="BK130" s="73" t="s">
        <v>5260</v>
      </c>
      <c r="BO130" s="72" t="s">
        <v>210</v>
      </c>
      <c r="BP130" s="73" t="s">
        <v>3560</v>
      </c>
      <c r="BQ130" s="75">
        <v>126000625</v>
      </c>
      <c r="BR130" s="75">
        <v>162000625</v>
      </c>
      <c r="BS130" s="75">
        <v>180000625</v>
      </c>
      <c r="BT130" s="75">
        <v>198000625</v>
      </c>
      <c r="BU130" s="75">
        <v>216000625</v>
      </c>
      <c r="BV130" s="75">
        <v>234000625</v>
      </c>
      <c r="BW130" s="75">
        <v>261000625</v>
      </c>
      <c r="BX130" s="75">
        <v>279000625</v>
      </c>
      <c r="BY130" s="75">
        <v>0</v>
      </c>
      <c r="BZ130" s="75">
        <v>0</v>
      </c>
      <c r="CA130" s="75">
        <v>0</v>
      </c>
    </row>
    <row r="131" spans="10:79" ht="12" customHeight="1">
      <c r="J131" s="46">
        <v>127</v>
      </c>
      <c r="K131" s="46" t="str">
        <f t="shared" si="6"/>
        <v>HONDA-CRV-2.0 CVT</v>
      </c>
      <c r="L131" s="82">
        <f t="shared" si="7"/>
        <v>240000026</v>
      </c>
      <c r="N131" s="119" t="s">
        <v>30</v>
      </c>
      <c r="O131" s="120" t="s">
        <v>3232</v>
      </c>
      <c r="P131" s="122">
        <v>0</v>
      </c>
      <c r="Q131" s="122">
        <v>0</v>
      </c>
      <c r="R131" s="122">
        <v>1315000026</v>
      </c>
      <c r="S131" s="122">
        <v>0</v>
      </c>
      <c r="T131" s="122">
        <v>0</v>
      </c>
      <c r="U131" s="122">
        <v>0</v>
      </c>
      <c r="V131" s="122">
        <v>0</v>
      </c>
      <c r="W131" s="122">
        <v>0</v>
      </c>
      <c r="X131" s="122">
        <v>0</v>
      </c>
      <c r="Y131" s="122">
        <v>0</v>
      </c>
      <c r="Z131" s="122">
        <v>0</v>
      </c>
      <c r="AA131" s="122">
        <v>0</v>
      </c>
      <c r="AB131" s="122">
        <v>0</v>
      </c>
      <c r="AC131" s="122">
        <v>0</v>
      </c>
      <c r="AD131" s="121"/>
      <c r="AI131" s="120" t="s">
        <v>3233</v>
      </c>
      <c r="AM131" s="120" t="s">
        <v>2255</v>
      </c>
      <c r="AP131" s="120" t="s">
        <v>1983</v>
      </c>
      <c r="AW131" s="120" t="s">
        <v>1731</v>
      </c>
      <c r="AX131" s="120" t="s">
        <v>1551</v>
      </c>
      <c r="AZ131" s="120" t="s">
        <v>108</v>
      </c>
      <c r="BA131" s="120" t="s">
        <v>1722</v>
      </c>
      <c r="BB131" s="120" t="s">
        <v>2228</v>
      </c>
      <c r="BG131" s="73" t="s">
        <v>3617</v>
      </c>
      <c r="BH131" s="73" t="s">
        <v>4219</v>
      </c>
      <c r="BI131" s="73" t="s">
        <v>4446</v>
      </c>
      <c r="BK131" s="73" t="s">
        <v>5236</v>
      </c>
      <c r="BO131" s="72" t="s">
        <v>210</v>
      </c>
      <c r="BP131" s="73" t="s">
        <v>3561</v>
      </c>
      <c r="BQ131" s="75">
        <v>175000026</v>
      </c>
      <c r="BR131" s="75">
        <v>185000026</v>
      </c>
      <c r="BS131" s="75">
        <v>195000026</v>
      </c>
      <c r="BT131" s="75">
        <v>215000026</v>
      </c>
      <c r="BU131" s="75">
        <v>230000026</v>
      </c>
      <c r="BV131" s="75">
        <v>245000026</v>
      </c>
      <c r="BW131" s="75">
        <v>260000026</v>
      </c>
      <c r="BX131" s="75">
        <v>295000026</v>
      </c>
      <c r="BY131" s="75">
        <v>0</v>
      </c>
      <c r="BZ131" s="75">
        <v>0</v>
      </c>
      <c r="CA131" s="75">
        <v>0</v>
      </c>
    </row>
    <row r="132" spans="10:79" ht="12" customHeight="1">
      <c r="J132" s="46">
        <v>128</v>
      </c>
      <c r="K132" s="46" t="str">
        <f t="shared" si="6"/>
        <v>HONDA-CRV-2.0 M / T</v>
      </c>
      <c r="L132" s="82">
        <f t="shared" si="7"/>
        <v>235000026</v>
      </c>
      <c r="N132" s="119" t="s">
        <v>30</v>
      </c>
      <c r="O132" s="120" t="s">
        <v>3024</v>
      </c>
      <c r="P132" s="122">
        <v>0</v>
      </c>
      <c r="Q132" s="122">
        <v>0</v>
      </c>
      <c r="R132" s="122">
        <v>0</v>
      </c>
      <c r="S132" s="122">
        <v>0</v>
      </c>
      <c r="T132" s="122">
        <v>0</v>
      </c>
      <c r="U132" s="122">
        <v>0</v>
      </c>
      <c r="V132" s="122">
        <v>0</v>
      </c>
      <c r="W132" s="122">
        <v>2950000026</v>
      </c>
      <c r="X132" s="122">
        <v>0</v>
      </c>
      <c r="Y132" s="122">
        <v>0</v>
      </c>
      <c r="Z132" s="122">
        <v>0</v>
      </c>
      <c r="AA132" s="122">
        <v>0</v>
      </c>
      <c r="AB132" s="122">
        <v>0</v>
      </c>
      <c r="AC132" s="122">
        <v>0</v>
      </c>
      <c r="AD132" s="121"/>
      <c r="AI132" s="120" t="s">
        <v>1929</v>
      </c>
      <c r="AM132" s="120" t="s">
        <v>3258</v>
      </c>
      <c r="AP132" s="120" t="s">
        <v>708</v>
      </c>
      <c r="AW132" s="120" t="s">
        <v>1317</v>
      </c>
      <c r="AX132" s="120" t="s">
        <v>1552</v>
      </c>
      <c r="AZ132" s="120" t="s">
        <v>2784</v>
      </c>
      <c r="BA132" s="120" t="s">
        <v>2181</v>
      </c>
      <c r="BB132" s="120" t="s">
        <v>2072</v>
      </c>
      <c r="BG132" s="73" t="s">
        <v>3618</v>
      </c>
      <c r="BH132" s="73" t="s">
        <v>4220</v>
      </c>
      <c r="BI132" s="73" t="s">
        <v>4447</v>
      </c>
      <c r="BK132" s="73" t="s">
        <v>5237</v>
      </c>
      <c r="BO132" s="72" t="s">
        <v>210</v>
      </c>
      <c r="BP132" s="73" t="s">
        <v>3562</v>
      </c>
      <c r="BQ132" s="75">
        <v>144000625</v>
      </c>
      <c r="BR132" s="75">
        <v>0</v>
      </c>
      <c r="BS132" s="75">
        <v>180000625</v>
      </c>
      <c r="BT132" s="75">
        <v>198000625</v>
      </c>
      <c r="BU132" s="75">
        <v>210000715</v>
      </c>
      <c r="BV132" s="75">
        <v>0</v>
      </c>
      <c r="BW132" s="75">
        <v>261000625</v>
      </c>
      <c r="BX132" s="75">
        <v>0</v>
      </c>
      <c r="BY132" s="75">
        <v>0</v>
      </c>
      <c r="BZ132" s="75">
        <v>0</v>
      </c>
      <c r="CA132" s="75">
        <v>0</v>
      </c>
    </row>
    <row r="133" spans="10:79" ht="12" customHeight="1">
      <c r="J133" s="46">
        <v>129</v>
      </c>
      <c r="K133" s="46" t="str">
        <f t="shared" ref="K133:K196" si="8">IFERROR(IF($B$3="Passenger",(HLOOKUP($K$3,$AI$4:$BC$699,1+J133,0)),(HLOOKUP($K$3,$BF$4:$BM$686,1+J133,0))),0)</f>
        <v>HONDA-CRV-2.0 RS EHEV HYBRID</v>
      </c>
      <c r="L133" s="82">
        <f t="shared" ref="L133:L196" si="9">IFERROR(IF($B$3="Passenger",VLOOKUP(K133,$O$5:$AD$3396,$L$3+1,0),VLOOKUP(K133,$BP$5:$CA$1915,$L$3+1,0)),0)</f>
        <v>0</v>
      </c>
      <c r="N133" s="119" t="s">
        <v>30</v>
      </c>
      <c r="O133" s="120" t="s">
        <v>1047</v>
      </c>
      <c r="P133" s="122">
        <v>0</v>
      </c>
      <c r="Q133" s="122">
        <v>0</v>
      </c>
      <c r="R133" s="122">
        <v>0</v>
      </c>
      <c r="S133" s="122">
        <v>0</v>
      </c>
      <c r="T133" s="122">
        <v>0</v>
      </c>
      <c r="U133" s="122">
        <v>0</v>
      </c>
      <c r="V133" s="122">
        <v>0</v>
      </c>
      <c r="W133" s="122">
        <v>620000026</v>
      </c>
      <c r="X133" s="122">
        <v>715000026</v>
      </c>
      <c r="Y133" s="122">
        <v>0</v>
      </c>
      <c r="Z133" s="122">
        <v>0</v>
      </c>
      <c r="AA133" s="122">
        <v>0</v>
      </c>
      <c r="AB133" s="122">
        <v>0</v>
      </c>
      <c r="AC133" s="122">
        <v>0</v>
      </c>
      <c r="AD133" s="121"/>
      <c r="AI133" s="120" t="s">
        <v>1139</v>
      </c>
      <c r="AM133" s="120" t="s">
        <v>1922</v>
      </c>
      <c r="AP133" s="120" t="s">
        <v>3379</v>
      </c>
      <c r="AW133" s="120" t="s">
        <v>1190</v>
      </c>
      <c r="AX133" s="120" t="s">
        <v>1813</v>
      </c>
      <c r="AZ133" s="120" t="s">
        <v>489</v>
      </c>
      <c r="BA133" s="120" t="s">
        <v>2667</v>
      </c>
      <c r="BB133" s="120" t="s">
        <v>2035</v>
      </c>
      <c r="BG133" s="73" t="s">
        <v>3619</v>
      </c>
      <c r="BH133" s="73" t="s">
        <v>4221</v>
      </c>
      <c r="BI133" s="73" t="s">
        <v>4448</v>
      </c>
      <c r="BK133" s="73" t="s">
        <v>5272</v>
      </c>
      <c r="BO133" s="72" t="s">
        <v>210</v>
      </c>
      <c r="BP133" s="73" t="s">
        <v>3563</v>
      </c>
      <c r="BQ133" s="75">
        <v>130000925</v>
      </c>
      <c r="BR133" s="75">
        <v>150000925</v>
      </c>
      <c r="BS133" s="75">
        <v>175000925</v>
      </c>
      <c r="BT133" s="75">
        <v>190000925</v>
      </c>
      <c r="BU133" s="75">
        <v>210000925</v>
      </c>
      <c r="BV133" s="75">
        <v>230000925</v>
      </c>
      <c r="BW133" s="75">
        <v>265000925</v>
      </c>
      <c r="BX133" s="75">
        <v>295000925</v>
      </c>
      <c r="BY133" s="75">
        <v>320000925</v>
      </c>
      <c r="BZ133" s="75">
        <v>0</v>
      </c>
      <c r="CA133" s="75">
        <v>0</v>
      </c>
    </row>
    <row r="134" spans="10:79" ht="12" customHeight="1">
      <c r="J134" s="46">
        <v>130</v>
      </c>
      <c r="K134" s="46" t="str">
        <f t="shared" si="8"/>
        <v>HONDA-CRV-2.400 A / T</v>
      </c>
      <c r="L134" s="82">
        <f t="shared" si="9"/>
        <v>0</v>
      </c>
      <c r="N134" s="119" t="s">
        <v>30</v>
      </c>
      <c r="O134" s="120" t="s">
        <v>2052</v>
      </c>
      <c r="P134" s="122">
        <v>0</v>
      </c>
      <c r="Q134" s="122">
        <v>0</v>
      </c>
      <c r="R134" s="122">
        <v>0</v>
      </c>
      <c r="S134" s="122">
        <v>0</v>
      </c>
      <c r="T134" s="122">
        <v>0</v>
      </c>
      <c r="U134" s="122">
        <v>0</v>
      </c>
      <c r="V134" s="122">
        <v>0</v>
      </c>
      <c r="W134" s="122">
        <v>620000026</v>
      </c>
      <c r="X134" s="122">
        <v>715000026</v>
      </c>
      <c r="Y134" s="122">
        <v>0</v>
      </c>
      <c r="Z134" s="122">
        <v>0</v>
      </c>
      <c r="AA134" s="122">
        <v>0</v>
      </c>
      <c r="AB134" s="122">
        <v>0</v>
      </c>
      <c r="AC134" s="122">
        <v>0</v>
      </c>
      <c r="AD134" s="121"/>
      <c r="AI134" s="120" t="s">
        <v>1048</v>
      </c>
      <c r="AM134" s="120" t="s">
        <v>3259</v>
      </c>
      <c r="AP134" s="120" t="s">
        <v>764</v>
      </c>
      <c r="AW134" s="120" t="s">
        <v>1457</v>
      </c>
      <c r="AX134" s="120" t="s">
        <v>1946</v>
      </c>
      <c r="AZ134" s="120" t="s">
        <v>1097</v>
      </c>
      <c r="BA134" s="120" t="s">
        <v>2668</v>
      </c>
      <c r="BB134" s="120" t="s">
        <v>2186</v>
      </c>
      <c r="BG134" s="73" t="s">
        <v>3620</v>
      </c>
      <c r="BH134" s="73" t="s">
        <v>4222</v>
      </c>
      <c r="BI134" s="73" t="s">
        <v>4449</v>
      </c>
      <c r="BK134" s="73" t="s">
        <v>5181</v>
      </c>
      <c r="BO134" s="72" t="s">
        <v>210</v>
      </c>
      <c r="BP134" s="73" t="s">
        <v>3564</v>
      </c>
      <c r="BQ134" s="75">
        <v>162000625</v>
      </c>
      <c r="BR134" s="75">
        <v>0</v>
      </c>
      <c r="BS134" s="75">
        <v>198000625</v>
      </c>
      <c r="BT134" s="75">
        <v>0</v>
      </c>
      <c r="BU134" s="75">
        <v>0</v>
      </c>
      <c r="BV134" s="75">
        <v>252000625</v>
      </c>
      <c r="BW134" s="75">
        <v>0</v>
      </c>
      <c r="BX134" s="75">
        <v>315000625</v>
      </c>
      <c r="BY134" s="75">
        <v>0</v>
      </c>
      <c r="BZ134" s="75">
        <v>0</v>
      </c>
      <c r="CA134" s="75">
        <v>0</v>
      </c>
    </row>
    <row r="135" spans="10:79" ht="12" customHeight="1">
      <c r="J135" s="46">
        <v>131</v>
      </c>
      <c r="K135" s="46" t="str">
        <f t="shared" si="8"/>
        <v>HONDA-CRV-ALL NEW 1.5 TURBO PRESTIGE CVT</v>
      </c>
      <c r="L135" s="82">
        <f t="shared" si="9"/>
        <v>340000026</v>
      </c>
      <c r="N135" s="119" t="s">
        <v>30</v>
      </c>
      <c r="O135" s="120" t="s">
        <v>2615</v>
      </c>
      <c r="P135" s="122">
        <v>0</v>
      </c>
      <c r="Q135" s="122">
        <v>0</v>
      </c>
      <c r="R135" s="122">
        <v>0</v>
      </c>
      <c r="S135" s="122">
        <v>0</v>
      </c>
      <c r="T135" s="122">
        <v>0</v>
      </c>
      <c r="U135" s="122">
        <v>0</v>
      </c>
      <c r="V135" s="122">
        <v>0</v>
      </c>
      <c r="W135" s="122">
        <v>0</v>
      </c>
      <c r="X135" s="122">
        <v>0</v>
      </c>
      <c r="Y135" s="122">
        <v>0</v>
      </c>
      <c r="Z135" s="122">
        <v>1720000026</v>
      </c>
      <c r="AA135" s="122">
        <v>2105000026</v>
      </c>
      <c r="AB135" s="122">
        <v>0</v>
      </c>
      <c r="AC135" s="122">
        <v>0</v>
      </c>
      <c r="AD135" s="121"/>
      <c r="AI135" s="120" t="s">
        <v>1049</v>
      </c>
      <c r="AM135" s="120" t="s">
        <v>2152</v>
      </c>
      <c r="AP135" s="120" t="s">
        <v>562</v>
      </c>
      <c r="AW135" s="120" t="s">
        <v>1318</v>
      </c>
      <c r="AX135" s="120" t="s">
        <v>549</v>
      </c>
      <c r="AZ135" s="120" t="s">
        <v>603</v>
      </c>
      <c r="BA135" s="120" t="s">
        <v>2669</v>
      </c>
      <c r="BB135" s="120" t="s">
        <v>2014</v>
      </c>
      <c r="BG135" s="73" t="s">
        <v>3621</v>
      </c>
      <c r="BH135" s="73" t="s">
        <v>4223</v>
      </c>
      <c r="BI135" s="73" t="s">
        <v>4450</v>
      </c>
      <c r="BK135" s="73" t="s">
        <v>5238</v>
      </c>
      <c r="BO135" s="72" t="s">
        <v>210</v>
      </c>
      <c r="BP135" s="73" t="s">
        <v>3565</v>
      </c>
      <c r="BQ135" s="75">
        <v>0</v>
      </c>
      <c r="BR135" s="75">
        <v>0</v>
      </c>
      <c r="BS135" s="75">
        <v>0</v>
      </c>
      <c r="BT135" s="75">
        <v>162000625</v>
      </c>
      <c r="BU135" s="75">
        <v>0</v>
      </c>
      <c r="BV135" s="75">
        <v>0</v>
      </c>
      <c r="BW135" s="75">
        <v>225000625</v>
      </c>
      <c r="BX135" s="75">
        <v>0</v>
      </c>
      <c r="BY135" s="75">
        <v>0</v>
      </c>
      <c r="BZ135" s="75">
        <v>0</v>
      </c>
      <c r="CA135" s="75">
        <v>0</v>
      </c>
    </row>
    <row r="136" spans="10:79" ht="12" customHeight="1">
      <c r="J136" s="46">
        <v>132</v>
      </c>
      <c r="K136" s="46" t="str">
        <f t="shared" si="8"/>
        <v>HONDA-CRV-ALL NEW 2.0 A/T</v>
      </c>
      <c r="L136" s="82">
        <f t="shared" si="9"/>
        <v>240000026</v>
      </c>
      <c r="N136" s="119" t="s">
        <v>30</v>
      </c>
      <c r="O136" s="120" t="s">
        <v>1280</v>
      </c>
      <c r="P136" s="122">
        <v>220000026</v>
      </c>
      <c r="Q136" s="122">
        <v>0</v>
      </c>
      <c r="R136" s="122">
        <v>0</v>
      </c>
      <c r="S136" s="122">
        <v>0</v>
      </c>
      <c r="T136" s="122">
        <v>0</v>
      </c>
      <c r="U136" s="122">
        <v>0</v>
      </c>
      <c r="V136" s="122">
        <v>0</v>
      </c>
      <c r="W136" s="122">
        <v>0</v>
      </c>
      <c r="X136" s="122">
        <v>0</v>
      </c>
      <c r="Y136" s="122">
        <v>0</v>
      </c>
      <c r="Z136" s="122">
        <v>0</v>
      </c>
      <c r="AA136" s="122">
        <v>0</v>
      </c>
      <c r="AB136" s="122">
        <v>0</v>
      </c>
      <c r="AC136" s="122">
        <v>0</v>
      </c>
      <c r="AD136" s="121"/>
      <c r="AI136" s="120" t="s">
        <v>2654</v>
      </c>
      <c r="AM136" s="120" t="s">
        <v>2390</v>
      </c>
      <c r="AP136" s="120" t="s">
        <v>175</v>
      </c>
      <c r="AW136" s="120" t="s">
        <v>2592</v>
      </c>
      <c r="AX136" s="120" t="s">
        <v>2568</v>
      </c>
      <c r="AZ136" s="120" t="s">
        <v>827</v>
      </c>
      <c r="BA136" s="120" t="s">
        <v>2670</v>
      </c>
      <c r="BB136" s="120" t="s">
        <v>2500</v>
      </c>
      <c r="BG136" s="73" t="s">
        <v>3622</v>
      </c>
      <c r="BH136" s="73" t="s">
        <v>4224</v>
      </c>
      <c r="BI136" s="73" t="s">
        <v>4451</v>
      </c>
      <c r="BK136" s="73" t="s">
        <v>5076</v>
      </c>
      <c r="BO136" s="72" t="s">
        <v>210</v>
      </c>
      <c r="BP136" s="73" t="s">
        <v>3566</v>
      </c>
      <c r="BQ136" s="75">
        <v>0</v>
      </c>
      <c r="BR136" s="75">
        <v>0</v>
      </c>
      <c r="BS136" s="75">
        <v>185000925</v>
      </c>
      <c r="BT136" s="75">
        <v>205000026</v>
      </c>
      <c r="BU136" s="75">
        <v>210000925</v>
      </c>
      <c r="BV136" s="75">
        <v>225000925</v>
      </c>
      <c r="BW136" s="75">
        <v>230000925</v>
      </c>
      <c r="BX136" s="75">
        <v>0</v>
      </c>
      <c r="BY136" s="75">
        <v>0</v>
      </c>
      <c r="BZ136" s="75">
        <v>0</v>
      </c>
      <c r="CA136" s="75">
        <v>0</v>
      </c>
    </row>
    <row r="137" spans="10:79" ht="12" customHeight="1">
      <c r="J137" s="46">
        <v>133</v>
      </c>
      <c r="K137" s="46" t="str">
        <f t="shared" si="8"/>
        <v>HONDA-CRV-ALL NEW 2.0 A/T PRESTIGE</v>
      </c>
      <c r="L137" s="82">
        <f t="shared" si="9"/>
        <v>240000026</v>
      </c>
      <c r="N137" s="119" t="s">
        <v>30</v>
      </c>
      <c r="O137" s="120" t="s">
        <v>2813</v>
      </c>
      <c r="P137" s="122">
        <v>0</v>
      </c>
      <c r="Q137" s="122">
        <v>0</v>
      </c>
      <c r="R137" s="122">
        <v>0</v>
      </c>
      <c r="S137" s="122">
        <v>0</v>
      </c>
      <c r="T137" s="122">
        <v>0</v>
      </c>
      <c r="U137" s="122">
        <v>235000026</v>
      </c>
      <c r="V137" s="122">
        <v>275000026</v>
      </c>
      <c r="W137" s="122">
        <v>325000026</v>
      </c>
      <c r="X137" s="122">
        <v>0</v>
      </c>
      <c r="Y137" s="122">
        <v>0</v>
      </c>
      <c r="Z137" s="122">
        <v>0</v>
      </c>
      <c r="AA137" s="122">
        <v>0</v>
      </c>
      <c r="AB137" s="122">
        <v>0</v>
      </c>
      <c r="AC137" s="122">
        <v>0</v>
      </c>
      <c r="AD137" s="121"/>
      <c r="AI137" s="120" t="s">
        <v>3234</v>
      </c>
      <c r="AM137" s="120" t="s">
        <v>2153</v>
      </c>
      <c r="AP137" s="120" t="s">
        <v>961</v>
      </c>
      <c r="AW137" s="120" t="s">
        <v>1319</v>
      </c>
      <c r="AX137" s="120" t="s">
        <v>2569</v>
      </c>
      <c r="AZ137" s="120" t="s">
        <v>2008</v>
      </c>
      <c r="BA137" s="120" t="s">
        <v>1723</v>
      </c>
      <c r="BB137" s="120" t="s">
        <v>436</v>
      </c>
      <c r="BG137" s="73" t="s">
        <v>3623</v>
      </c>
      <c r="BH137" s="73" t="s">
        <v>4225</v>
      </c>
      <c r="BI137" s="73" t="s">
        <v>4452</v>
      </c>
      <c r="BK137" s="73" t="s">
        <v>5058</v>
      </c>
      <c r="BO137" s="72" t="s">
        <v>210</v>
      </c>
      <c r="BP137" s="73" t="s">
        <v>5021</v>
      </c>
      <c r="BQ137" s="75">
        <v>190000026</v>
      </c>
      <c r="BR137" s="75">
        <v>210000026</v>
      </c>
      <c r="BS137" s="75">
        <v>230000026</v>
      </c>
      <c r="BT137" s="75">
        <v>260000026</v>
      </c>
      <c r="BU137" s="75">
        <v>280000026</v>
      </c>
      <c r="BV137" s="75">
        <v>300000026</v>
      </c>
      <c r="BW137" s="75">
        <v>320000026</v>
      </c>
      <c r="BX137" s="75">
        <v>340000026</v>
      </c>
      <c r="BY137" s="75">
        <v>0</v>
      </c>
      <c r="BZ137" s="75">
        <v>0</v>
      </c>
      <c r="CA137" s="75">
        <v>0</v>
      </c>
    </row>
    <row r="138" spans="10:79" ht="12" customHeight="1">
      <c r="J138" s="46">
        <v>134</v>
      </c>
      <c r="K138" s="46" t="str">
        <f t="shared" si="8"/>
        <v>HONDA-CRV-ALL NEW 2.0 EXCELLENT MT</v>
      </c>
      <c r="L138" s="82">
        <f t="shared" si="9"/>
        <v>235000026</v>
      </c>
      <c r="N138" s="119" t="s">
        <v>30</v>
      </c>
      <c r="O138" s="120" t="s">
        <v>2699</v>
      </c>
      <c r="P138" s="122">
        <v>0</v>
      </c>
      <c r="Q138" s="122">
        <v>0</v>
      </c>
      <c r="R138" s="122">
        <v>0</v>
      </c>
      <c r="S138" s="122">
        <v>0</v>
      </c>
      <c r="T138" s="122">
        <v>0</v>
      </c>
      <c r="U138" s="122">
        <v>0</v>
      </c>
      <c r="V138" s="122">
        <v>0</v>
      </c>
      <c r="W138" s="122">
        <v>0</v>
      </c>
      <c r="X138" s="122">
        <v>0</v>
      </c>
      <c r="Y138" s="122">
        <v>0</v>
      </c>
      <c r="Z138" s="122">
        <v>525000026</v>
      </c>
      <c r="AA138" s="122">
        <v>0</v>
      </c>
      <c r="AB138" s="122">
        <v>0</v>
      </c>
      <c r="AC138" s="122">
        <v>0</v>
      </c>
      <c r="AD138" s="121"/>
      <c r="AI138" s="120" t="s">
        <v>1982</v>
      </c>
      <c r="AM138" s="120" t="s">
        <v>2327</v>
      </c>
      <c r="AP138" s="120" t="s">
        <v>1059</v>
      </c>
      <c r="AW138" s="120" t="s">
        <v>539</v>
      </c>
      <c r="AX138" s="120" t="s">
        <v>663</v>
      </c>
      <c r="AZ138" s="120" t="s">
        <v>423</v>
      </c>
      <c r="BA138" s="120" t="s">
        <v>1883</v>
      </c>
      <c r="BB138" s="120" t="s">
        <v>437</v>
      </c>
      <c r="BG138" s="73" t="s">
        <v>3624</v>
      </c>
      <c r="BH138" s="73" t="s">
        <v>5123</v>
      </c>
      <c r="BI138" s="73" t="s">
        <v>4453</v>
      </c>
      <c r="BK138" s="73" t="s">
        <v>5112</v>
      </c>
      <c r="BO138" s="72" t="s">
        <v>210</v>
      </c>
      <c r="BP138" s="73" t="s">
        <v>3567</v>
      </c>
      <c r="BQ138" s="75">
        <v>144000625</v>
      </c>
      <c r="BR138" s="75">
        <v>139000625</v>
      </c>
      <c r="BS138" s="75">
        <v>0</v>
      </c>
      <c r="BT138" s="75">
        <v>198000625</v>
      </c>
      <c r="BU138" s="75">
        <v>0</v>
      </c>
      <c r="BV138" s="75">
        <v>0</v>
      </c>
      <c r="BW138" s="75">
        <v>0</v>
      </c>
      <c r="BX138" s="75">
        <v>0</v>
      </c>
      <c r="BY138" s="75">
        <v>0</v>
      </c>
      <c r="BZ138" s="75">
        <v>0</v>
      </c>
      <c r="CA138" s="75">
        <v>0</v>
      </c>
    </row>
    <row r="139" spans="10:79" ht="12" customHeight="1">
      <c r="J139" s="46">
        <v>135</v>
      </c>
      <c r="K139" s="46" t="str">
        <f t="shared" si="8"/>
        <v>HONDA-CRV-ALL NEW 2.0 M/T</v>
      </c>
      <c r="L139" s="82">
        <f t="shared" si="9"/>
        <v>235000026</v>
      </c>
      <c r="N139" s="119" t="s">
        <v>30</v>
      </c>
      <c r="O139" s="120" t="s">
        <v>858</v>
      </c>
      <c r="P139" s="122">
        <v>150000026</v>
      </c>
      <c r="Q139" s="122">
        <v>0</v>
      </c>
      <c r="R139" s="122">
        <v>0</v>
      </c>
      <c r="S139" s="122">
        <v>0</v>
      </c>
      <c r="T139" s="122">
        <v>0</v>
      </c>
      <c r="U139" s="122">
        <v>0</v>
      </c>
      <c r="V139" s="122">
        <v>0</v>
      </c>
      <c r="W139" s="122">
        <v>0</v>
      </c>
      <c r="X139" s="122">
        <v>0</v>
      </c>
      <c r="Y139" s="122">
        <v>0</v>
      </c>
      <c r="Z139" s="122">
        <v>0</v>
      </c>
      <c r="AA139" s="122">
        <v>0</v>
      </c>
      <c r="AB139" s="122">
        <v>0</v>
      </c>
      <c r="AC139" s="122">
        <v>0</v>
      </c>
      <c r="AD139" s="121"/>
      <c r="AI139" s="120" t="s">
        <v>2820</v>
      </c>
      <c r="AM139" s="120" t="s">
        <v>2391</v>
      </c>
      <c r="AP139" s="120" t="s">
        <v>176</v>
      </c>
      <c r="AW139" s="120" t="s">
        <v>1891</v>
      </c>
      <c r="AX139" s="120" t="s">
        <v>2045</v>
      </c>
      <c r="AZ139" s="120" t="s">
        <v>435</v>
      </c>
      <c r="BA139" s="120" t="s">
        <v>1872</v>
      </c>
      <c r="BB139" s="120" t="s">
        <v>438</v>
      </c>
      <c r="BG139" s="73" t="s">
        <v>3625</v>
      </c>
      <c r="BH139" s="73" t="s">
        <v>4226</v>
      </c>
      <c r="BI139" s="73" t="s">
        <v>4454</v>
      </c>
      <c r="BK139" s="73" t="s">
        <v>5077</v>
      </c>
      <c r="BO139" s="72" t="s">
        <v>210</v>
      </c>
      <c r="BP139" s="73" t="s">
        <v>3568</v>
      </c>
      <c r="BQ139" s="75">
        <v>0</v>
      </c>
      <c r="BR139" s="75">
        <v>162000625</v>
      </c>
      <c r="BS139" s="75">
        <v>180000625</v>
      </c>
      <c r="BT139" s="75">
        <v>198000625</v>
      </c>
      <c r="BU139" s="75">
        <v>216000625</v>
      </c>
      <c r="BV139" s="75">
        <v>0</v>
      </c>
      <c r="BW139" s="75">
        <v>0</v>
      </c>
      <c r="BX139" s="75">
        <v>0</v>
      </c>
      <c r="BY139" s="75">
        <v>0</v>
      </c>
      <c r="BZ139" s="75">
        <v>0</v>
      </c>
      <c r="CA139" s="75">
        <v>0</v>
      </c>
    </row>
    <row r="140" spans="10:79" ht="12" customHeight="1">
      <c r="J140" s="46">
        <v>136</v>
      </c>
      <c r="K140" s="46" t="str">
        <f t="shared" si="8"/>
        <v>HONDA-CRV-ALL NEW 2.4 A/T</v>
      </c>
      <c r="L140" s="82">
        <f t="shared" si="9"/>
        <v>0</v>
      </c>
      <c r="N140" s="119" t="s">
        <v>30</v>
      </c>
      <c r="O140" s="120" t="s">
        <v>1136</v>
      </c>
      <c r="P140" s="122">
        <v>0</v>
      </c>
      <c r="Q140" s="122">
        <v>0</v>
      </c>
      <c r="R140" s="122">
        <v>0</v>
      </c>
      <c r="S140" s="122">
        <v>0</v>
      </c>
      <c r="T140" s="122">
        <v>0</v>
      </c>
      <c r="U140" s="122">
        <v>0</v>
      </c>
      <c r="V140" s="122">
        <v>0</v>
      </c>
      <c r="W140" s="122">
        <v>0</v>
      </c>
      <c r="X140" s="122">
        <v>0</v>
      </c>
      <c r="Y140" s="122">
        <v>350000026</v>
      </c>
      <c r="Z140" s="122">
        <v>400000026</v>
      </c>
      <c r="AA140" s="122">
        <v>0</v>
      </c>
      <c r="AB140" s="122">
        <v>0</v>
      </c>
      <c r="AC140" s="122">
        <v>0</v>
      </c>
      <c r="AD140" s="121"/>
      <c r="AI140" s="120" t="s">
        <v>2596</v>
      </c>
      <c r="AM140" s="120" t="s">
        <v>2392</v>
      </c>
      <c r="AP140" s="120" t="s">
        <v>118</v>
      </c>
      <c r="AW140" s="120" t="s">
        <v>2692</v>
      </c>
      <c r="AX140" s="120" t="s">
        <v>2641</v>
      </c>
      <c r="AZ140" s="120" t="s">
        <v>1882</v>
      </c>
      <c r="BA140" s="120" t="s">
        <v>2610</v>
      </c>
      <c r="BB140" s="120" t="s">
        <v>2483</v>
      </c>
      <c r="BG140" s="73" t="s">
        <v>3626</v>
      </c>
      <c r="BH140" s="73" t="s">
        <v>4227</v>
      </c>
      <c r="BI140" s="73" t="s">
        <v>4455</v>
      </c>
      <c r="BK140" s="73" t="s">
        <v>5113</v>
      </c>
      <c r="BO140" s="72" t="s">
        <v>210</v>
      </c>
      <c r="BP140" s="73" t="s">
        <v>3569</v>
      </c>
      <c r="BQ140" s="75">
        <v>0</v>
      </c>
      <c r="BR140" s="75">
        <v>0</v>
      </c>
      <c r="BS140" s="75">
        <v>0</v>
      </c>
      <c r="BT140" s="75">
        <v>0</v>
      </c>
      <c r="BU140" s="75">
        <v>216000625</v>
      </c>
      <c r="BV140" s="75">
        <v>0</v>
      </c>
      <c r="BW140" s="75">
        <v>0</v>
      </c>
      <c r="BX140" s="75">
        <v>0</v>
      </c>
      <c r="BY140" s="75">
        <v>0</v>
      </c>
      <c r="BZ140" s="75">
        <v>0</v>
      </c>
      <c r="CA140" s="75">
        <v>0</v>
      </c>
    </row>
    <row r="141" spans="10:79" ht="12" customHeight="1">
      <c r="J141" s="46">
        <v>137</v>
      </c>
      <c r="K141" s="46" t="str">
        <f t="shared" si="8"/>
        <v>HONDA-CRV-ALL NEW 2.4 AT PRESTIGE</v>
      </c>
      <c r="L141" s="82">
        <f t="shared" si="9"/>
        <v>0</v>
      </c>
      <c r="N141" s="119" t="s">
        <v>30</v>
      </c>
      <c r="O141" s="120" t="s">
        <v>933</v>
      </c>
      <c r="P141" s="122">
        <v>130000026</v>
      </c>
      <c r="Q141" s="122">
        <v>145000026</v>
      </c>
      <c r="R141" s="122">
        <v>160000026</v>
      </c>
      <c r="S141" s="122">
        <v>175000026</v>
      </c>
      <c r="T141" s="122">
        <v>205000026</v>
      </c>
      <c r="U141" s="122">
        <v>240000026</v>
      </c>
      <c r="V141" s="122">
        <v>310000026</v>
      </c>
      <c r="W141" s="122">
        <v>0</v>
      </c>
      <c r="X141" s="122">
        <v>0</v>
      </c>
      <c r="Y141" s="122">
        <v>0</v>
      </c>
      <c r="Z141" s="122">
        <v>0</v>
      </c>
      <c r="AA141" s="122">
        <v>0</v>
      </c>
      <c r="AB141" s="122">
        <v>0</v>
      </c>
      <c r="AC141" s="122">
        <v>0</v>
      </c>
      <c r="AD141" s="121"/>
      <c r="AI141" s="120" t="s">
        <v>3235</v>
      </c>
      <c r="AM141" s="120" t="s">
        <v>2393</v>
      </c>
      <c r="AP141" s="120" t="s">
        <v>177</v>
      </c>
      <c r="AW141" s="120" t="s">
        <v>1750</v>
      </c>
      <c r="AX141" s="120" t="s">
        <v>2845</v>
      </c>
      <c r="AZ141" s="120" t="s">
        <v>1617</v>
      </c>
      <c r="BA141" s="120" t="s">
        <v>2226</v>
      </c>
      <c r="BB141" s="120" t="s">
        <v>439</v>
      </c>
      <c r="BG141" s="73" t="s">
        <v>3627</v>
      </c>
      <c r="BH141" s="73" t="s">
        <v>5287</v>
      </c>
      <c r="BI141" s="73" t="s">
        <v>4456</v>
      </c>
      <c r="BK141" s="73" t="s">
        <v>5092</v>
      </c>
      <c r="BO141" s="72" t="s">
        <v>210</v>
      </c>
      <c r="BP141" s="73" t="s">
        <v>3570</v>
      </c>
      <c r="BQ141" s="75">
        <v>148000625</v>
      </c>
      <c r="BR141" s="75">
        <v>166000625</v>
      </c>
      <c r="BS141" s="75">
        <v>175000625</v>
      </c>
      <c r="BT141" s="75">
        <v>193000625</v>
      </c>
      <c r="BU141" s="75">
        <v>0</v>
      </c>
      <c r="BV141" s="75">
        <v>0</v>
      </c>
      <c r="BW141" s="75">
        <v>0</v>
      </c>
      <c r="BX141" s="75">
        <v>0</v>
      </c>
      <c r="BY141" s="75">
        <v>0</v>
      </c>
      <c r="BZ141" s="75">
        <v>0</v>
      </c>
      <c r="CA141" s="75">
        <v>0</v>
      </c>
    </row>
    <row r="142" spans="10:79" ht="12" customHeight="1">
      <c r="J142" s="46">
        <v>138</v>
      </c>
      <c r="K142" s="46" t="str">
        <f t="shared" si="8"/>
        <v>HONDA-CRV-ALL NEW 4X2 FACELIFT 2.4 AT</v>
      </c>
      <c r="L142" s="82">
        <f t="shared" si="9"/>
        <v>0</v>
      </c>
      <c r="N142" s="119" t="s">
        <v>30</v>
      </c>
      <c r="O142" s="120" t="s">
        <v>1137</v>
      </c>
      <c r="P142" s="122">
        <v>130000026</v>
      </c>
      <c r="Q142" s="122">
        <v>145000026</v>
      </c>
      <c r="R142" s="122">
        <v>160000026</v>
      </c>
      <c r="S142" s="122">
        <v>175000026</v>
      </c>
      <c r="T142" s="122">
        <v>205000026</v>
      </c>
      <c r="U142" s="122">
        <v>240000026</v>
      </c>
      <c r="V142" s="122">
        <v>310000026</v>
      </c>
      <c r="W142" s="122">
        <v>0</v>
      </c>
      <c r="X142" s="122">
        <v>0</v>
      </c>
      <c r="Y142" s="122">
        <v>0</v>
      </c>
      <c r="Z142" s="122">
        <v>0</v>
      </c>
      <c r="AA142" s="122">
        <v>0</v>
      </c>
      <c r="AB142" s="122">
        <v>0</v>
      </c>
      <c r="AC142" s="122">
        <v>0</v>
      </c>
      <c r="AD142" s="121"/>
      <c r="AI142" s="120" t="s">
        <v>2247</v>
      </c>
      <c r="AM142" s="120" t="s">
        <v>2394</v>
      </c>
      <c r="AP142" s="120" t="s">
        <v>2467</v>
      </c>
      <c r="AW142" s="120" t="s">
        <v>2548</v>
      </c>
      <c r="AX142" s="120" t="s">
        <v>2176</v>
      </c>
      <c r="BA142" s="120" t="s">
        <v>2586</v>
      </c>
      <c r="BB142" s="120" t="s">
        <v>2428</v>
      </c>
      <c r="BG142" s="73" t="s">
        <v>3628</v>
      </c>
      <c r="BH142" s="73" t="s">
        <v>4228</v>
      </c>
      <c r="BI142" s="73" t="s">
        <v>4457</v>
      </c>
      <c r="BK142" s="73" t="s">
        <v>5114</v>
      </c>
      <c r="BO142" s="72" t="s">
        <v>210</v>
      </c>
      <c r="BP142" s="73" t="s">
        <v>3571</v>
      </c>
      <c r="BQ142" s="75">
        <v>0</v>
      </c>
      <c r="BR142" s="75">
        <v>0</v>
      </c>
      <c r="BS142" s="75">
        <v>0</v>
      </c>
      <c r="BT142" s="75">
        <v>207000625</v>
      </c>
      <c r="BU142" s="75">
        <v>198000625</v>
      </c>
      <c r="BV142" s="75">
        <v>216000625</v>
      </c>
      <c r="BW142" s="75">
        <v>0</v>
      </c>
      <c r="BX142" s="75">
        <v>0</v>
      </c>
      <c r="BY142" s="75">
        <v>0</v>
      </c>
      <c r="BZ142" s="75">
        <v>0</v>
      </c>
      <c r="CA142" s="75">
        <v>0</v>
      </c>
    </row>
    <row r="143" spans="10:79" ht="12" customHeight="1">
      <c r="J143" s="46">
        <v>139</v>
      </c>
      <c r="K143" s="46" t="str">
        <f t="shared" si="8"/>
        <v>HONDA-CRV-ALL NEW CRV RS eHEV</v>
      </c>
      <c r="L143" s="82">
        <f t="shared" si="9"/>
        <v>0</v>
      </c>
      <c r="N143" s="119" t="s">
        <v>30</v>
      </c>
      <c r="O143" s="120" t="s">
        <v>803</v>
      </c>
      <c r="P143" s="122">
        <v>150000026</v>
      </c>
      <c r="Q143" s="122">
        <v>0</v>
      </c>
      <c r="R143" s="122">
        <v>0</v>
      </c>
      <c r="S143" s="122">
        <v>0</v>
      </c>
      <c r="T143" s="122">
        <v>0</v>
      </c>
      <c r="U143" s="122">
        <v>0</v>
      </c>
      <c r="V143" s="122">
        <v>0</v>
      </c>
      <c r="W143" s="122">
        <v>0</v>
      </c>
      <c r="X143" s="122">
        <v>0</v>
      </c>
      <c r="Y143" s="122">
        <v>0</v>
      </c>
      <c r="Z143" s="122">
        <v>0</v>
      </c>
      <c r="AA143" s="122">
        <v>0</v>
      </c>
      <c r="AB143" s="122">
        <v>0</v>
      </c>
      <c r="AC143" s="122">
        <v>0</v>
      </c>
      <c r="AD143" s="121"/>
      <c r="AI143" s="120" t="s">
        <v>3236</v>
      </c>
      <c r="AM143" s="120" t="s">
        <v>2395</v>
      </c>
      <c r="AP143" s="120" t="s">
        <v>3380</v>
      </c>
      <c r="AW143" s="120" t="s">
        <v>2539</v>
      </c>
      <c r="AX143" s="120" t="s">
        <v>1989</v>
      </c>
      <c r="BA143" s="120" t="s">
        <v>2422</v>
      </c>
      <c r="BB143" s="120" t="s">
        <v>414</v>
      </c>
      <c r="BG143" s="73" t="s">
        <v>3629</v>
      </c>
      <c r="BH143" s="73" t="s">
        <v>4229</v>
      </c>
      <c r="BI143" s="73" t="s">
        <v>4458</v>
      </c>
      <c r="BK143" s="73" t="s">
        <v>5078</v>
      </c>
      <c r="BO143" s="72" t="s">
        <v>210</v>
      </c>
      <c r="BP143" s="73" t="s">
        <v>3572</v>
      </c>
      <c r="BQ143" s="75">
        <v>0</v>
      </c>
      <c r="BR143" s="75">
        <v>0</v>
      </c>
      <c r="BS143" s="75">
        <v>0</v>
      </c>
      <c r="BT143" s="75">
        <v>0</v>
      </c>
      <c r="BU143" s="75">
        <v>0</v>
      </c>
      <c r="BV143" s="75">
        <v>0</v>
      </c>
      <c r="BW143" s="75">
        <v>0</v>
      </c>
      <c r="BX143" s="75">
        <v>0</v>
      </c>
      <c r="BY143" s="75">
        <v>0</v>
      </c>
      <c r="BZ143" s="75">
        <v>0</v>
      </c>
      <c r="CA143" s="75">
        <v>0</v>
      </c>
    </row>
    <row r="144" spans="10:79" ht="12" customHeight="1">
      <c r="J144" s="46">
        <v>140</v>
      </c>
      <c r="K144" s="46" t="str">
        <f t="shared" si="8"/>
        <v>HONDA-CRV-ALL NEW TURBO 7 SEATER 1.5 PRESTIGE</v>
      </c>
      <c r="L144" s="82">
        <f t="shared" si="9"/>
        <v>340000026</v>
      </c>
      <c r="N144" s="119" t="s">
        <v>30</v>
      </c>
      <c r="O144" s="120" t="s">
        <v>2578</v>
      </c>
      <c r="P144" s="122">
        <v>220000026</v>
      </c>
      <c r="Q144" s="122">
        <v>0</v>
      </c>
      <c r="R144" s="122">
        <v>0</v>
      </c>
      <c r="S144" s="122">
        <v>0</v>
      </c>
      <c r="T144" s="122">
        <v>0</v>
      </c>
      <c r="U144" s="122">
        <v>0</v>
      </c>
      <c r="V144" s="122">
        <v>260000026</v>
      </c>
      <c r="W144" s="122">
        <v>0</v>
      </c>
      <c r="X144" s="122">
        <v>0</v>
      </c>
      <c r="Y144" s="122">
        <v>490000026</v>
      </c>
      <c r="Z144" s="122">
        <v>0</v>
      </c>
      <c r="AA144" s="122">
        <v>0</v>
      </c>
      <c r="AB144" s="122">
        <v>0</v>
      </c>
      <c r="AC144" s="122">
        <v>0</v>
      </c>
      <c r="AD144" s="121"/>
      <c r="AI144" s="120" t="s">
        <v>1842</v>
      </c>
      <c r="AM144" s="120" t="s">
        <v>1887</v>
      </c>
      <c r="AP144" s="120" t="s">
        <v>1424</v>
      </c>
      <c r="AW144" s="120" t="s">
        <v>401</v>
      </c>
      <c r="AX144" s="120" t="s">
        <v>2798</v>
      </c>
      <c r="BA144" s="120" t="s">
        <v>1212</v>
      </c>
      <c r="BB144" s="120" t="s">
        <v>738</v>
      </c>
      <c r="BG144" s="73" t="s">
        <v>3630</v>
      </c>
      <c r="BH144" s="73" t="s">
        <v>4230</v>
      </c>
      <c r="BI144" s="73" t="s">
        <v>4459</v>
      </c>
      <c r="BK144" s="73" t="s">
        <v>5079</v>
      </c>
      <c r="BO144" s="72" t="s">
        <v>210</v>
      </c>
      <c r="BP144" s="73" t="s">
        <v>3573</v>
      </c>
      <c r="BQ144" s="75">
        <v>0</v>
      </c>
      <c r="BR144" s="75">
        <v>0</v>
      </c>
      <c r="BS144" s="75">
        <v>0</v>
      </c>
      <c r="BT144" s="75">
        <v>0</v>
      </c>
      <c r="BU144" s="75">
        <v>0</v>
      </c>
      <c r="BV144" s="75">
        <v>0</v>
      </c>
      <c r="BW144" s="75">
        <v>0</v>
      </c>
      <c r="BX144" s="75">
        <v>0</v>
      </c>
      <c r="BY144" s="75">
        <v>0</v>
      </c>
      <c r="BZ144" s="75">
        <v>0</v>
      </c>
      <c r="CA144" s="75">
        <v>0</v>
      </c>
    </row>
    <row r="145" spans="10:79" ht="12" customHeight="1">
      <c r="J145" s="46">
        <v>141</v>
      </c>
      <c r="K145" s="46" t="str">
        <f t="shared" si="8"/>
        <v>HONDA-CRV-E CVT</v>
      </c>
      <c r="L145" s="82">
        <f t="shared" si="9"/>
        <v>0</v>
      </c>
      <c r="N145" s="119" t="s">
        <v>30</v>
      </c>
      <c r="O145" s="120" t="s">
        <v>1776</v>
      </c>
      <c r="P145" s="122">
        <v>120000026</v>
      </c>
      <c r="Q145" s="122">
        <v>170000026</v>
      </c>
      <c r="R145" s="122">
        <v>175000026</v>
      </c>
      <c r="S145" s="122">
        <v>195000026</v>
      </c>
      <c r="T145" s="122">
        <v>225000026</v>
      </c>
      <c r="U145" s="122">
        <v>295000026</v>
      </c>
      <c r="V145" s="122">
        <v>385000026</v>
      </c>
      <c r="W145" s="122">
        <v>405000026</v>
      </c>
      <c r="X145" s="122">
        <v>445000026</v>
      </c>
      <c r="Y145" s="122">
        <v>470000026</v>
      </c>
      <c r="Z145" s="122">
        <v>490000026</v>
      </c>
      <c r="AA145" s="122">
        <v>570000026</v>
      </c>
      <c r="AB145" s="122">
        <v>0</v>
      </c>
      <c r="AC145" s="122">
        <v>0</v>
      </c>
      <c r="AD145" s="121"/>
      <c r="AI145" s="120" t="s">
        <v>3237</v>
      </c>
      <c r="AM145" s="120" t="s">
        <v>2154</v>
      </c>
      <c r="AP145" s="120" t="s">
        <v>2532</v>
      </c>
      <c r="AW145" s="120" t="s">
        <v>2697</v>
      </c>
      <c r="AX145" s="120" t="s">
        <v>2810</v>
      </c>
      <c r="BA145" s="120" t="s">
        <v>578</v>
      </c>
      <c r="BB145" s="120" t="s">
        <v>532</v>
      </c>
      <c r="BG145" s="73" t="s">
        <v>3631</v>
      </c>
      <c r="BH145" s="73" t="s">
        <v>4231</v>
      </c>
      <c r="BI145" s="73" t="s">
        <v>4460</v>
      </c>
      <c r="BK145" s="73" t="s">
        <v>5093</v>
      </c>
      <c r="BO145" s="72" t="s">
        <v>210</v>
      </c>
      <c r="BP145" s="73" t="s">
        <v>3574</v>
      </c>
      <c r="BQ145" s="75">
        <v>190000026</v>
      </c>
      <c r="BR145" s="75">
        <v>205000026</v>
      </c>
      <c r="BS145" s="75">
        <v>220000026</v>
      </c>
      <c r="BT145" s="75">
        <v>235000026</v>
      </c>
      <c r="BU145" s="75">
        <v>275000026</v>
      </c>
      <c r="BV145" s="75">
        <v>310000026</v>
      </c>
      <c r="BW145" s="75">
        <v>380000026</v>
      </c>
      <c r="BX145" s="75">
        <v>0</v>
      </c>
      <c r="BY145" s="75">
        <v>0</v>
      </c>
      <c r="BZ145" s="75">
        <v>0</v>
      </c>
      <c r="CA145" s="75">
        <v>0</v>
      </c>
    </row>
    <row r="146" spans="10:79" ht="12" customHeight="1">
      <c r="J146" s="46">
        <v>142</v>
      </c>
      <c r="K146" s="46" t="str">
        <f t="shared" si="8"/>
        <v>HONDA-CRV-GRAND ALL NEW 4X2 2.0 AT</v>
      </c>
      <c r="L146" s="82">
        <f t="shared" si="9"/>
        <v>0</v>
      </c>
      <c r="N146" s="119" t="s">
        <v>30</v>
      </c>
      <c r="O146" s="120" t="s">
        <v>1522</v>
      </c>
      <c r="P146" s="122">
        <v>0</v>
      </c>
      <c r="Q146" s="122">
        <v>0</v>
      </c>
      <c r="R146" s="122">
        <v>0</v>
      </c>
      <c r="S146" s="122">
        <v>0</v>
      </c>
      <c r="T146" s="122">
        <v>225000026</v>
      </c>
      <c r="U146" s="122">
        <v>260000026</v>
      </c>
      <c r="V146" s="122">
        <v>310000026</v>
      </c>
      <c r="W146" s="122">
        <v>370000026</v>
      </c>
      <c r="X146" s="122">
        <v>430000026</v>
      </c>
      <c r="Y146" s="122">
        <v>475000026</v>
      </c>
      <c r="Z146" s="122">
        <v>510000026</v>
      </c>
      <c r="AA146" s="122">
        <v>0</v>
      </c>
      <c r="AB146" s="122">
        <v>0</v>
      </c>
      <c r="AC146" s="122">
        <v>0</v>
      </c>
      <c r="AD146" s="121"/>
      <c r="AI146" s="120" t="s">
        <v>3238</v>
      </c>
      <c r="AM146" s="120" t="s">
        <v>2256</v>
      </c>
      <c r="AP146" s="120" t="s">
        <v>454</v>
      </c>
      <c r="AW146" s="120" t="s">
        <v>1083</v>
      </c>
      <c r="AX146" s="120" t="s">
        <v>2825</v>
      </c>
      <c r="BA146" s="120" t="s">
        <v>1213</v>
      </c>
      <c r="BB146" s="120" t="s">
        <v>1237</v>
      </c>
      <c r="BG146" s="73" t="s">
        <v>3632</v>
      </c>
      <c r="BH146" s="73" t="s">
        <v>4232</v>
      </c>
      <c r="BI146" s="73" t="s">
        <v>4461</v>
      </c>
      <c r="BK146" s="73" t="s">
        <v>5094</v>
      </c>
      <c r="BO146" s="72" t="s">
        <v>210</v>
      </c>
      <c r="BP146" s="73" t="s">
        <v>3575</v>
      </c>
      <c r="BQ146" s="75">
        <v>0</v>
      </c>
      <c r="BR146" s="75">
        <v>0</v>
      </c>
      <c r="BS146" s="75">
        <v>0</v>
      </c>
      <c r="BT146" s="75">
        <v>0</v>
      </c>
      <c r="BU146" s="75">
        <v>0</v>
      </c>
      <c r="BV146" s="75">
        <v>0</v>
      </c>
      <c r="BW146" s="75">
        <v>341000625</v>
      </c>
      <c r="BX146" s="75">
        <v>283000625</v>
      </c>
      <c r="BY146" s="75">
        <v>0</v>
      </c>
      <c r="BZ146" s="75">
        <v>0</v>
      </c>
      <c r="CA146" s="75">
        <v>0</v>
      </c>
    </row>
    <row r="147" spans="10:79" ht="12" customHeight="1">
      <c r="J147" s="46">
        <v>143</v>
      </c>
      <c r="K147" s="46" t="str">
        <f t="shared" si="8"/>
        <v>HONDA-CRV-GRAND ALL NEW 4X2 2.4 AT</v>
      </c>
      <c r="L147" s="82">
        <f t="shared" si="9"/>
        <v>0</v>
      </c>
      <c r="N147" s="119" t="s">
        <v>30</v>
      </c>
      <c r="O147" s="120" t="s">
        <v>1390</v>
      </c>
      <c r="P147" s="122">
        <v>0</v>
      </c>
      <c r="Q147" s="122">
        <v>160000026</v>
      </c>
      <c r="R147" s="122">
        <v>180000026</v>
      </c>
      <c r="S147" s="122">
        <v>190000026</v>
      </c>
      <c r="T147" s="122">
        <v>240000026</v>
      </c>
      <c r="U147" s="122">
        <v>295000026</v>
      </c>
      <c r="V147" s="122">
        <v>340000026</v>
      </c>
      <c r="W147" s="122">
        <v>400000026</v>
      </c>
      <c r="X147" s="122">
        <v>425000026</v>
      </c>
      <c r="Y147" s="122">
        <v>460000026</v>
      </c>
      <c r="Z147" s="122">
        <v>510000026</v>
      </c>
      <c r="AA147" s="122">
        <v>605000026</v>
      </c>
      <c r="AB147" s="122">
        <v>765000026</v>
      </c>
      <c r="AC147" s="122">
        <v>0</v>
      </c>
      <c r="AD147" s="121"/>
      <c r="AI147" s="120" t="s">
        <v>2757</v>
      </c>
      <c r="AM147" s="120" t="s">
        <v>2155</v>
      </c>
      <c r="AP147" s="120" t="s">
        <v>2468</v>
      </c>
      <c r="AW147" s="120" t="s">
        <v>1084</v>
      </c>
      <c r="AX147" s="120" t="s">
        <v>2222</v>
      </c>
      <c r="BA147" s="120" t="s">
        <v>1214</v>
      </c>
      <c r="BB147" s="120" t="s">
        <v>268</v>
      </c>
      <c r="BG147" s="73" t="s">
        <v>3633</v>
      </c>
      <c r="BH147" s="73" t="s">
        <v>4233</v>
      </c>
      <c r="BI147" s="73" t="s">
        <v>4462</v>
      </c>
      <c r="BK147" s="73" t="s">
        <v>5059</v>
      </c>
      <c r="BO147" s="72" t="s">
        <v>210</v>
      </c>
      <c r="BP147" s="73" t="s">
        <v>3576</v>
      </c>
      <c r="BQ147" s="75">
        <v>0</v>
      </c>
      <c r="BR147" s="75">
        <v>0</v>
      </c>
      <c r="BS147" s="75">
        <v>0</v>
      </c>
      <c r="BT147" s="75">
        <v>0</v>
      </c>
      <c r="BU147" s="75">
        <v>220000625</v>
      </c>
      <c r="BV147" s="75">
        <v>234000625</v>
      </c>
      <c r="BW147" s="75">
        <v>261000625</v>
      </c>
      <c r="BX147" s="75">
        <v>297000625</v>
      </c>
      <c r="BY147" s="75">
        <v>342000625</v>
      </c>
      <c r="BZ147" s="75">
        <v>0</v>
      </c>
      <c r="CA147" s="75">
        <v>0</v>
      </c>
    </row>
    <row r="148" spans="10:79" ht="12" customHeight="1">
      <c r="J148" s="46">
        <v>144</v>
      </c>
      <c r="K148" s="46" t="str">
        <f t="shared" si="8"/>
        <v>HONDA-CRV-HONDACRVALL NEW 2.0 EXCELLENT AT</v>
      </c>
      <c r="L148" s="82">
        <f t="shared" si="9"/>
        <v>0</v>
      </c>
      <c r="N148" s="119" t="s">
        <v>30</v>
      </c>
      <c r="O148" s="120" t="s">
        <v>397</v>
      </c>
      <c r="P148" s="121"/>
      <c r="Q148" s="121"/>
      <c r="R148" s="121"/>
      <c r="S148" s="121"/>
      <c r="T148" s="121"/>
      <c r="U148" s="121"/>
      <c r="V148" s="121"/>
      <c r="W148" s="121"/>
      <c r="X148" s="121"/>
      <c r="Y148" s="121"/>
      <c r="Z148" s="121"/>
      <c r="AA148" s="121"/>
      <c r="AB148" s="122">
        <v>670000026</v>
      </c>
      <c r="AC148" s="121"/>
      <c r="AD148" s="121"/>
      <c r="AI148" s="120" t="s">
        <v>1680</v>
      </c>
      <c r="AM148" s="120" t="s">
        <v>1968</v>
      </c>
      <c r="AP148" s="120" t="s">
        <v>1060</v>
      </c>
      <c r="AW148" s="120" t="s">
        <v>1191</v>
      </c>
      <c r="AX148" s="120" t="s">
        <v>2570</v>
      </c>
      <c r="BA148" s="120" t="s">
        <v>2074</v>
      </c>
      <c r="BB148" s="120" t="s">
        <v>2679</v>
      </c>
      <c r="BG148" s="73" t="s">
        <v>3634</v>
      </c>
      <c r="BH148" s="73" t="s">
        <v>4234</v>
      </c>
      <c r="BI148" s="73" t="s">
        <v>4463</v>
      </c>
      <c r="BK148" s="73" t="s">
        <v>5080</v>
      </c>
      <c r="BO148" s="72" t="s">
        <v>210</v>
      </c>
      <c r="BP148" s="73" t="s">
        <v>3577</v>
      </c>
      <c r="BQ148" s="75">
        <v>126000625</v>
      </c>
      <c r="BR148" s="75">
        <v>0</v>
      </c>
      <c r="BS148" s="75">
        <v>0</v>
      </c>
      <c r="BT148" s="75">
        <v>0</v>
      </c>
      <c r="BU148" s="75">
        <v>0</v>
      </c>
      <c r="BV148" s="75">
        <v>0</v>
      </c>
      <c r="BW148" s="75">
        <v>0</v>
      </c>
      <c r="BX148" s="75">
        <v>0</v>
      </c>
      <c r="BY148" s="75">
        <v>0</v>
      </c>
      <c r="BZ148" s="75">
        <v>0</v>
      </c>
      <c r="CA148" s="75">
        <v>0</v>
      </c>
    </row>
    <row r="149" spans="10:79" ht="12" customHeight="1">
      <c r="J149" s="46">
        <v>145</v>
      </c>
      <c r="K149" s="46" t="str">
        <f t="shared" si="8"/>
        <v>HONDA-CRV-IVTEC 2.4 A/T</v>
      </c>
      <c r="L149" s="82">
        <f t="shared" si="9"/>
        <v>0</v>
      </c>
      <c r="N149" s="119" t="s">
        <v>30</v>
      </c>
      <c r="O149" s="120" t="s">
        <v>1138</v>
      </c>
      <c r="P149" s="122">
        <v>0</v>
      </c>
      <c r="Q149" s="122">
        <v>150000026</v>
      </c>
      <c r="R149" s="122">
        <v>175000026</v>
      </c>
      <c r="S149" s="122">
        <v>185000026</v>
      </c>
      <c r="T149" s="122">
        <v>220000026</v>
      </c>
      <c r="U149" s="122">
        <v>265000026</v>
      </c>
      <c r="V149" s="122">
        <v>320000026</v>
      </c>
      <c r="W149" s="122">
        <v>405000026</v>
      </c>
      <c r="X149" s="122">
        <v>420000026</v>
      </c>
      <c r="Y149" s="122">
        <v>465000026</v>
      </c>
      <c r="Z149" s="122">
        <v>502000026</v>
      </c>
      <c r="AA149" s="122">
        <v>625000026</v>
      </c>
      <c r="AB149" s="122">
        <v>750000026</v>
      </c>
      <c r="AC149" s="122">
        <v>0</v>
      </c>
      <c r="AD149" s="121"/>
      <c r="AI149" s="120" t="s">
        <v>2083</v>
      </c>
      <c r="AM149" s="120" t="s">
        <v>3260</v>
      </c>
      <c r="AP149" s="120" t="s">
        <v>709</v>
      </c>
      <c r="AW149" s="120" t="s">
        <v>1745</v>
      </c>
      <c r="AX149" s="120" t="s">
        <v>2571</v>
      </c>
      <c r="BA149" s="120" t="s">
        <v>2401</v>
      </c>
      <c r="BB149" s="120" t="s">
        <v>650</v>
      </c>
      <c r="BG149" s="73" t="s">
        <v>3635</v>
      </c>
      <c r="BH149" s="73" t="s">
        <v>4235</v>
      </c>
      <c r="BI149" s="73" t="s">
        <v>4464</v>
      </c>
      <c r="BK149" s="73" t="s">
        <v>5095</v>
      </c>
      <c r="BO149" s="72" t="s">
        <v>210</v>
      </c>
      <c r="BP149" s="73" t="s">
        <v>3578</v>
      </c>
      <c r="BQ149" s="75">
        <v>0</v>
      </c>
      <c r="BR149" s="75">
        <v>0</v>
      </c>
      <c r="BS149" s="75">
        <v>0</v>
      </c>
      <c r="BT149" s="75">
        <v>171000625</v>
      </c>
      <c r="BU149" s="75">
        <v>0</v>
      </c>
      <c r="BV149" s="75">
        <v>0</v>
      </c>
      <c r="BW149" s="75">
        <v>0</v>
      </c>
      <c r="BX149" s="75">
        <v>0</v>
      </c>
      <c r="BY149" s="75">
        <v>0</v>
      </c>
      <c r="BZ149" s="75">
        <v>0</v>
      </c>
      <c r="CA149" s="75">
        <v>0</v>
      </c>
    </row>
    <row r="150" spans="10:79" ht="12" customHeight="1">
      <c r="J150" s="46">
        <v>146</v>
      </c>
      <c r="K150" s="46" t="str">
        <f t="shared" si="8"/>
        <v>HONDA-CRV-NEW 2.0 A/T</v>
      </c>
      <c r="L150" s="82">
        <f t="shared" si="9"/>
        <v>240000026</v>
      </c>
      <c r="N150" s="119" t="s">
        <v>30</v>
      </c>
      <c r="O150" s="120" t="s">
        <v>859</v>
      </c>
      <c r="P150" s="122">
        <v>0</v>
      </c>
      <c r="Q150" s="122">
        <v>0</v>
      </c>
      <c r="R150" s="122">
        <v>0</v>
      </c>
      <c r="S150" s="122">
        <v>0</v>
      </c>
      <c r="T150" s="122">
        <v>0</v>
      </c>
      <c r="U150" s="122">
        <v>0</v>
      </c>
      <c r="V150" s="122">
        <v>0</v>
      </c>
      <c r="W150" s="122">
        <v>0</v>
      </c>
      <c r="X150" s="122">
        <v>0</v>
      </c>
      <c r="Y150" s="122">
        <v>520000026</v>
      </c>
      <c r="Z150" s="122">
        <v>0</v>
      </c>
      <c r="AA150" s="122">
        <v>0</v>
      </c>
      <c r="AB150" s="122">
        <v>0</v>
      </c>
      <c r="AC150" s="122">
        <v>0</v>
      </c>
      <c r="AD150" s="121"/>
      <c r="AI150" s="120" t="s">
        <v>1685</v>
      </c>
      <c r="AM150" s="120" t="s">
        <v>3261</v>
      </c>
      <c r="AP150" s="120" t="s">
        <v>79</v>
      </c>
      <c r="AW150" s="120" t="s">
        <v>2310</v>
      </c>
      <c r="AX150" s="120" t="s">
        <v>2317</v>
      </c>
      <c r="BA150" s="120" t="s">
        <v>1339</v>
      </c>
      <c r="BB150" s="120" t="s">
        <v>1486</v>
      </c>
      <c r="BG150" s="73" t="s">
        <v>3636</v>
      </c>
      <c r="BH150" s="73" t="s">
        <v>4236</v>
      </c>
      <c r="BI150" s="73" t="s">
        <v>4465</v>
      </c>
      <c r="BK150" s="73" t="s">
        <v>5096</v>
      </c>
      <c r="BO150" s="72" t="s">
        <v>210</v>
      </c>
      <c r="BP150" s="73" t="s">
        <v>3579</v>
      </c>
      <c r="BQ150" s="75">
        <v>0</v>
      </c>
      <c r="BR150" s="75">
        <v>0</v>
      </c>
      <c r="BS150" s="75">
        <v>0</v>
      </c>
      <c r="BT150" s="75">
        <v>0</v>
      </c>
      <c r="BU150" s="75">
        <v>0</v>
      </c>
      <c r="BV150" s="75">
        <v>0</v>
      </c>
      <c r="BW150" s="75">
        <v>0</v>
      </c>
      <c r="BX150" s="75">
        <v>216000625</v>
      </c>
      <c r="BY150" s="75">
        <v>0</v>
      </c>
      <c r="BZ150" s="75">
        <v>0</v>
      </c>
      <c r="CA150" s="75">
        <v>0</v>
      </c>
    </row>
    <row r="151" spans="10:79" ht="12" customHeight="1">
      <c r="J151" s="46">
        <v>147</v>
      </c>
      <c r="K151" s="46" t="str">
        <f t="shared" si="8"/>
        <v>HONDA-CRV-NEW 2.0 M/T</v>
      </c>
      <c r="L151" s="82">
        <f t="shared" si="9"/>
        <v>235000026</v>
      </c>
      <c r="N151" s="119" t="s">
        <v>30</v>
      </c>
      <c r="O151" s="120" t="s">
        <v>2123</v>
      </c>
      <c r="P151" s="122">
        <v>0</v>
      </c>
      <c r="Q151" s="122">
        <v>0</v>
      </c>
      <c r="R151" s="122">
        <v>0</v>
      </c>
      <c r="S151" s="122">
        <v>0</v>
      </c>
      <c r="T151" s="122">
        <v>0</v>
      </c>
      <c r="U151" s="122">
        <v>0</v>
      </c>
      <c r="V151" s="122">
        <v>0</v>
      </c>
      <c r="W151" s="122">
        <v>0</v>
      </c>
      <c r="X151" s="122">
        <v>1375000026</v>
      </c>
      <c r="Y151" s="122">
        <v>1545000026</v>
      </c>
      <c r="Z151" s="122">
        <v>1725000026</v>
      </c>
      <c r="AA151" s="122">
        <v>2165000026</v>
      </c>
      <c r="AB151" s="122">
        <v>0</v>
      </c>
      <c r="AC151" s="122">
        <v>0</v>
      </c>
      <c r="AD151" s="121"/>
      <c r="AM151" s="120" t="s">
        <v>1955</v>
      </c>
      <c r="AP151" s="120" t="s">
        <v>80</v>
      </c>
      <c r="AW151" s="120" t="s">
        <v>3367</v>
      </c>
      <c r="AX151" s="120" t="s">
        <v>2318</v>
      </c>
      <c r="BA151" s="120" t="s">
        <v>1017</v>
      </c>
      <c r="BB151" s="120" t="s">
        <v>376</v>
      </c>
      <c r="BG151" s="73" t="s">
        <v>3637</v>
      </c>
      <c r="BH151" s="73" t="s">
        <v>4237</v>
      </c>
      <c r="BI151" s="73" t="s">
        <v>4466</v>
      </c>
      <c r="BK151" s="73" t="s">
        <v>5060</v>
      </c>
      <c r="BO151" s="72" t="s">
        <v>210</v>
      </c>
      <c r="BP151" s="73" t="s">
        <v>3580</v>
      </c>
      <c r="BQ151" s="75">
        <v>0</v>
      </c>
      <c r="BR151" s="75">
        <v>0</v>
      </c>
      <c r="BS151" s="75">
        <v>184000625</v>
      </c>
      <c r="BT151" s="75">
        <v>202000625</v>
      </c>
      <c r="BU151" s="75">
        <v>0</v>
      </c>
      <c r="BV151" s="75">
        <v>0</v>
      </c>
      <c r="BW151" s="75">
        <v>0</v>
      </c>
      <c r="BX151" s="75">
        <v>0</v>
      </c>
      <c r="BY151" s="75">
        <v>315000625</v>
      </c>
      <c r="BZ151" s="75">
        <v>0</v>
      </c>
      <c r="CA151" s="75">
        <v>0</v>
      </c>
    </row>
    <row r="152" spans="10:79" ht="12" customHeight="1">
      <c r="J152" s="46">
        <v>148</v>
      </c>
      <c r="K152" s="46" t="str">
        <f t="shared" si="8"/>
        <v>HONDA-CRV-NEW 2.4 A/T</v>
      </c>
      <c r="L152" s="82">
        <f t="shared" si="9"/>
        <v>0</v>
      </c>
      <c r="N152" s="119" t="s">
        <v>30</v>
      </c>
      <c r="O152" s="120" t="s">
        <v>1981</v>
      </c>
      <c r="P152" s="122">
        <v>0</v>
      </c>
      <c r="Q152" s="122">
        <v>235000026</v>
      </c>
      <c r="R152" s="122">
        <v>295000026</v>
      </c>
      <c r="S152" s="122">
        <v>0</v>
      </c>
      <c r="T152" s="122">
        <v>0</v>
      </c>
      <c r="U152" s="122">
        <v>0</v>
      </c>
      <c r="V152" s="122">
        <v>0</v>
      </c>
      <c r="W152" s="122">
        <v>0</v>
      </c>
      <c r="X152" s="122">
        <v>0</v>
      </c>
      <c r="Y152" s="122">
        <v>0</v>
      </c>
      <c r="Z152" s="122">
        <v>0</v>
      </c>
      <c r="AA152" s="122">
        <v>0</v>
      </c>
      <c r="AB152" s="122">
        <v>0</v>
      </c>
      <c r="AC152" s="122">
        <v>0</v>
      </c>
      <c r="AD152" s="121"/>
      <c r="AM152" s="120" t="s">
        <v>2156</v>
      </c>
      <c r="AP152" s="120" t="s">
        <v>81</v>
      </c>
      <c r="AW152" s="120" t="s">
        <v>2755</v>
      </c>
      <c r="AX152" s="120" t="s">
        <v>2572</v>
      </c>
      <c r="BA152" s="120" t="s">
        <v>2138</v>
      </c>
      <c r="BB152" s="120" t="s">
        <v>301</v>
      </c>
      <c r="BG152" s="73" t="s">
        <v>3638</v>
      </c>
      <c r="BH152" s="73" t="s">
        <v>4238</v>
      </c>
      <c r="BI152" s="73" t="s">
        <v>4467</v>
      </c>
      <c r="BK152" s="73" t="s">
        <v>5119</v>
      </c>
      <c r="BO152" s="72" t="s">
        <v>210</v>
      </c>
      <c r="BP152" s="73" t="s">
        <v>3581</v>
      </c>
      <c r="BQ152" s="75">
        <v>153000625</v>
      </c>
      <c r="BR152" s="75">
        <v>171000625</v>
      </c>
      <c r="BS152" s="75">
        <v>189000625</v>
      </c>
      <c r="BT152" s="75">
        <v>180000625</v>
      </c>
      <c r="BU152" s="75">
        <v>198000625</v>
      </c>
      <c r="BV152" s="75">
        <v>243000625</v>
      </c>
      <c r="BW152" s="75">
        <v>243000625</v>
      </c>
      <c r="BX152" s="75">
        <v>0</v>
      </c>
      <c r="BY152" s="75">
        <v>351000625</v>
      </c>
      <c r="BZ152" s="75">
        <v>0</v>
      </c>
      <c r="CA152" s="75">
        <v>0</v>
      </c>
    </row>
    <row r="153" spans="10:79" ht="12" customHeight="1">
      <c r="J153" s="46">
        <v>149</v>
      </c>
      <c r="K153" s="46" t="str">
        <f t="shared" si="8"/>
        <v>HONDA-CRV-NEW CRV 1.5 TC PRESTIGE CVT CK</v>
      </c>
      <c r="L153" s="82">
        <f t="shared" si="9"/>
        <v>340000026</v>
      </c>
      <c r="N153" s="119" t="s">
        <v>30</v>
      </c>
      <c r="O153" s="120" t="s">
        <v>2788</v>
      </c>
      <c r="P153" s="122">
        <v>210000026</v>
      </c>
      <c r="Q153" s="122">
        <v>0</v>
      </c>
      <c r="R153" s="122">
        <v>0</v>
      </c>
      <c r="S153" s="122">
        <v>0</v>
      </c>
      <c r="T153" s="122">
        <v>0</v>
      </c>
      <c r="U153" s="122">
        <v>0</v>
      </c>
      <c r="V153" s="122">
        <v>0</v>
      </c>
      <c r="W153" s="122">
        <v>0</v>
      </c>
      <c r="X153" s="122">
        <v>0</v>
      </c>
      <c r="Y153" s="122">
        <v>0</v>
      </c>
      <c r="Z153" s="122">
        <v>0</v>
      </c>
      <c r="AA153" s="122">
        <v>0</v>
      </c>
      <c r="AB153" s="122">
        <v>0</v>
      </c>
      <c r="AC153" s="122">
        <v>0</v>
      </c>
      <c r="AD153" s="121"/>
      <c r="AM153" s="120" t="s">
        <v>3262</v>
      </c>
      <c r="AP153" s="120" t="s">
        <v>1662</v>
      </c>
      <c r="AW153" s="120" t="s">
        <v>1458</v>
      </c>
      <c r="AX153" s="120" t="s">
        <v>2573</v>
      </c>
      <c r="BA153" s="120" t="s">
        <v>1018</v>
      </c>
      <c r="BB153" s="120" t="s">
        <v>1937</v>
      </c>
      <c r="BG153" s="73" t="s">
        <v>3639</v>
      </c>
      <c r="BH153" s="73" t="s">
        <v>4239</v>
      </c>
      <c r="BI153" s="73" t="s">
        <v>4468</v>
      </c>
      <c r="BK153" s="73" t="s">
        <v>5097</v>
      </c>
      <c r="BO153" s="72" t="s">
        <v>210</v>
      </c>
      <c r="BP153" s="73" t="s">
        <v>3582</v>
      </c>
      <c r="BQ153" s="75">
        <v>150000925</v>
      </c>
      <c r="BR153" s="75">
        <v>165000925</v>
      </c>
      <c r="BS153" s="75">
        <v>185000925</v>
      </c>
      <c r="BT153" s="75">
        <v>220000925</v>
      </c>
      <c r="BU153" s="75">
        <v>260000925</v>
      </c>
      <c r="BV153" s="75">
        <v>285000925</v>
      </c>
      <c r="BW153" s="75">
        <v>305000925</v>
      </c>
      <c r="BX153" s="75">
        <v>0</v>
      </c>
      <c r="BY153" s="75">
        <v>0</v>
      </c>
      <c r="BZ153" s="75">
        <v>0</v>
      </c>
      <c r="CA153" s="75">
        <v>0</v>
      </c>
    </row>
    <row r="154" spans="10:79" ht="12" customHeight="1">
      <c r="J154" s="46">
        <v>150</v>
      </c>
      <c r="K154" s="46" t="str">
        <f t="shared" si="8"/>
        <v>HONDA-CRV-RD 5 2WD 2.0 A/T</v>
      </c>
      <c r="L154" s="82">
        <f t="shared" si="9"/>
        <v>240000026</v>
      </c>
      <c r="N154" s="119" t="s">
        <v>30</v>
      </c>
      <c r="O154" s="120" t="s">
        <v>2789</v>
      </c>
      <c r="P154" s="122">
        <v>0</v>
      </c>
      <c r="Q154" s="122">
        <v>0</v>
      </c>
      <c r="R154" s="122">
        <v>0</v>
      </c>
      <c r="S154" s="122">
        <v>265000026</v>
      </c>
      <c r="T154" s="122">
        <v>310000026</v>
      </c>
      <c r="U154" s="122">
        <v>0</v>
      </c>
      <c r="V154" s="122">
        <v>0</v>
      </c>
      <c r="W154" s="122">
        <v>0</v>
      </c>
      <c r="X154" s="122">
        <v>0</v>
      </c>
      <c r="Y154" s="122">
        <v>0</v>
      </c>
      <c r="Z154" s="122">
        <v>0</v>
      </c>
      <c r="AA154" s="122">
        <v>0</v>
      </c>
      <c r="AB154" s="122">
        <v>0</v>
      </c>
      <c r="AC154" s="122">
        <v>0</v>
      </c>
      <c r="AD154" s="121"/>
      <c r="AM154" s="120" t="s">
        <v>3263</v>
      </c>
      <c r="AP154" s="120" t="s">
        <v>2533</v>
      </c>
      <c r="AW154" s="120" t="s">
        <v>543</v>
      </c>
      <c r="AX154" s="120" t="s">
        <v>2319</v>
      </c>
      <c r="BA154" s="120" t="s">
        <v>1019</v>
      </c>
      <c r="BB154" s="120" t="s">
        <v>365</v>
      </c>
      <c r="BG154" s="73" t="s">
        <v>3640</v>
      </c>
      <c r="BH154" s="73" t="s">
        <v>4240</v>
      </c>
      <c r="BI154" s="73" t="s">
        <v>4469</v>
      </c>
      <c r="BK154" s="73" t="s">
        <v>5115</v>
      </c>
      <c r="BO154" s="72" t="s">
        <v>210</v>
      </c>
      <c r="BP154" s="73" t="s">
        <v>3583</v>
      </c>
      <c r="BQ154" s="75">
        <v>144000625</v>
      </c>
      <c r="BR154" s="75">
        <v>162000625</v>
      </c>
      <c r="BS154" s="75">
        <v>180000625</v>
      </c>
      <c r="BT154" s="75">
        <v>198000625</v>
      </c>
      <c r="BU154" s="75">
        <v>216000625</v>
      </c>
      <c r="BV154" s="75">
        <v>234000625</v>
      </c>
      <c r="BW154" s="75">
        <v>261000625</v>
      </c>
      <c r="BX154" s="75">
        <v>0</v>
      </c>
      <c r="BY154" s="75">
        <v>0</v>
      </c>
      <c r="BZ154" s="75">
        <v>0</v>
      </c>
      <c r="CA154" s="75">
        <v>0</v>
      </c>
    </row>
    <row r="155" spans="10:79" ht="12" customHeight="1">
      <c r="J155" s="46">
        <v>151</v>
      </c>
      <c r="K155" s="46" t="str">
        <f t="shared" si="8"/>
        <v>HONDA-CRV-RD4 2WD CKD A/T</v>
      </c>
      <c r="L155" s="82">
        <f t="shared" si="9"/>
        <v>240000026</v>
      </c>
      <c r="N155" s="119" t="s">
        <v>30</v>
      </c>
      <c r="O155" s="120" t="s">
        <v>934</v>
      </c>
      <c r="P155" s="122">
        <v>185000026</v>
      </c>
      <c r="Q155" s="122">
        <v>190000026</v>
      </c>
      <c r="R155" s="122">
        <v>230000026</v>
      </c>
      <c r="S155" s="122">
        <v>285000026</v>
      </c>
      <c r="T155" s="122">
        <v>320000026</v>
      </c>
      <c r="U155" s="122">
        <v>0</v>
      </c>
      <c r="V155" s="122">
        <v>0</v>
      </c>
      <c r="W155" s="122">
        <v>0</v>
      </c>
      <c r="X155" s="122">
        <v>0</v>
      </c>
      <c r="Y155" s="122">
        <v>0</v>
      </c>
      <c r="Z155" s="122">
        <v>0</v>
      </c>
      <c r="AA155" s="122">
        <v>0</v>
      </c>
      <c r="AB155" s="122">
        <v>0</v>
      </c>
      <c r="AC155" s="122">
        <v>0</v>
      </c>
      <c r="AD155" s="121"/>
      <c r="AM155" s="120" t="s">
        <v>3264</v>
      </c>
      <c r="AP155" s="120" t="s">
        <v>1158</v>
      </c>
      <c r="AW155" s="120" t="s">
        <v>2311</v>
      </c>
      <c r="AX155" s="120" t="s">
        <v>1970</v>
      </c>
      <c r="BA155" s="120" t="s">
        <v>641</v>
      </c>
      <c r="BB155" s="120" t="s">
        <v>302</v>
      </c>
      <c r="BG155" s="73" t="s">
        <v>3641</v>
      </c>
      <c r="BH155" s="73" t="s">
        <v>4241</v>
      </c>
      <c r="BI155" s="73" t="s">
        <v>4470</v>
      </c>
      <c r="BK155" s="73" t="s">
        <v>5098</v>
      </c>
      <c r="BO155" s="72" t="s">
        <v>210</v>
      </c>
      <c r="BP155" s="73" t="s">
        <v>3584</v>
      </c>
      <c r="BQ155" s="75">
        <v>153000625</v>
      </c>
      <c r="BR155" s="75">
        <v>171000625</v>
      </c>
      <c r="BS155" s="75">
        <v>189000625</v>
      </c>
      <c r="BT155" s="75">
        <v>207000625</v>
      </c>
      <c r="BU155" s="75">
        <v>225000625</v>
      </c>
      <c r="BV155" s="75">
        <v>243000625</v>
      </c>
      <c r="BW155" s="75">
        <v>270000625</v>
      </c>
      <c r="BX155" s="75">
        <v>310000625</v>
      </c>
      <c r="BY155" s="75">
        <v>0</v>
      </c>
      <c r="BZ155" s="75">
        <v>0</v>
      </c>
      <c r="CA155" s="75">
        <v>0</v>
      </c>
    </row>
    <row r="156" spans="10:79" ht="12" customHeight="1">
      <c r="J156" s="46">
        <v>152</v>
      </c>
      <c r="K156" s="46" t="str">
        <f t="shared" si="8"/>
        <v>HONDA-CRV-RD5 2WD 2,4 AT</v>
      </c>
      <c r="L156" s="82">
        <f t="shared" si="9"/>
        <v>0</v>
      </c>
      <c r="N156" s="119" t="s">
        <v>30</v>
      </c>
      <c r="O156" s="120" t="s">
        <v>860</v>
      </c>
      <c r="P156" s="122">
        <v>0</v>
      </c>
      <c r="Q156" s="122">
        <v>0</v>
      </c>
      <c r="R156" s="122">
        <v>0</v>
      </c>
      <c r="S156" s="122">
        <v>0</v>
      </c>
      <c r="T156" s="122">
        <v>0</v>
      </c>
      <c r="U156" s="122">
        <v>330000026</v>
      </c>
      <c r="V156" s="122">
        <v>0</v>
      </c>
      <c r="W156" s="122">
        <v>505000026</v>
      </c>
      <c r="X156" s="122">
        <v>535000026</v>
      </c>
      <c r="Y156" s="122">
        <v>665000026</v>
      </c>
      <c r="Z156" s="122">
        <v>0</v>
      </c>
      <c r="AA156" s="122">
        <v>0</v>
      </c>
      <c r="AB156" s="122">
        <v>0</v>
      </c>
      <c r="AC156" s="122">
        <v>0</v>
      </c>
      <c r="AD156" s="121"/>
      <c r="AM156" s="120" t="s">
        <v>3265</v>
      </c>
      <c r="AP156" s="120" t="s">
        <v>2469</v>
      </c>
      <c r="AW156" s="120" t="s">
        <v>1320</v>
      </c>
      <c r="AX156" s="120" t="s">
        <v>1990</v>
      </c>
      <c r="BA156" s="120" t="s">
        <v>1215</v>
      </c>
      <c r="BB156" s="120" t="s">
        <v>315</v>
      </c>
      <c r="BG156" s="73" t="s">
        <v>3642</v>
      </c>
      <c r="BH156" s="73" t="s">
        <v>5263</v>
      </c>
      <c r="BI156" s="73" t="s">
        <v>4471</v>
      </c>
      <c r="BK156" s="73" t="s">
        <v>5151</v>
      </c>
      <c r="BO156" s="72" t="s">
        <v>210</v>
      </c>
      <c r="BP156" s="73" t="s">
        <v>3585</v>
      </c>
      <c r="BQ156" s="75">
        <v>162000625</v>
      </c>
      <c r="BR156" s="75">
        <v>180000625</v>
      </c>
      <c r="BS156" s="75">
        <v>0</v>
      </c>
      <c r="BT156" s="75">
        <v>216000625</v>
      </c>
      <c r="BU156" s="75">
        <v>0</v>
      </c>
      <c r="BV156" s="75">
        <v>0</v>
      </c>
      <c r="BW156" s="75">
        <v>0</v>
      </c>
      <c r="BX156" s="75">
        <v>0</v>
      </c>
      <c r="BY156" s="75">
        <v>0</v>
      </c>
      <c r="BZ156" s="75">
        <v>0</v>
      </c>
      <c r="CA156" s="75">
        <v>0</v>
      </c>
    </row>
    <row r="157" spans="10:79" ht="12" customHeight="1">
      <c r="J157" s="46">
        <v>153</v>
      </c>
      <c r="K157" s="46" t="str">
        <f t="shared" si="8"/>
        <v>HONDA-CRV-RE 1 2WD 2.4 A/T</v>
      </c>
      <c r="L157" s="82">
        <f t="shared" si="9"/>
        <v>0</v>
      </c>
      <c r="N157" s="119" t="s">
        <v>30</v>
      </c>
      <c r="O157" s="120" t="s">
        <v>1963</v>
      </c>
      <c r="P157" s="122">
        <v>0</v>
      </c>
      <c r="Q157" s="122">
        <v>0</v>
      </c>
      <c r="R157" s="122">
        <v>0</v>
      </c>
      <c r="S157" s="122">
        <v>0</v>
      </c>
      <c r="T157" s="122">
        <v>0</v>
      </c>
      <c r="U157" s="122">
        <v>0</v>
      </c>
      <c r="V157" s="122">
        <v>520000026</v>
      </c>
      <c r="W157" s="122">
        <v>560000026</v>
      </c>
      <c r="X157" s="122">
        <v>0</v>
      </c>
      <c r="Y157" s="122">
        <v>0</v>
      </c>
      <c r="Z157" s="122">
        <v>0</v>
      </c>
      <c r="AA157" s="122">
        <v>0</v>
      </c>
      <c r="AB157" s="122">
        <v>0</v>
      </c>
      <c r="AC157" s="122">
        <v>0</v>
      </c>
      <c r="AD157" s="121"/>
      <c r="AM157" s="120" t="s">
        <v>503</v>
      </c>
      <c r="AP157" s="120" t="s">
        <v>1580</v>
      </c>
      <c r="AW157" s="120" t="s">
        <v>1459</v>
      </c>
      <c r="AX157" s="120" t="s">
        <v>2320</v>
      </c>
      <c r="BA157" s="120" t="s">
        <v>1216</v>
      </c>
      <c r="BB157" s="120" t="s">
        <v>1347</v>
      </c>
      <c r="BG157" s="73" t="s">
        <v>3643</v>
      </c>
      <c r="BH157" s="73" t="s">
        <v>4242</v>
      </c>
      <c r="BI157" s="73" t="s">
        <v>4472</v>
      </c>
      <c r="BK157" s="73" t="s">
        <v>5206</v>
      </c>
      <c r="BO157" s="72" t="s">
        <v>210</v>
      </c>
      <c r="BP157" s="73" t="s">
        <v>3586</v>
      </c>
      <c r="BQ157" s="75">
        <v>0</v>
      </c>
      <c r="BR157" s="75">
        <v>0</v>
      </c>
      <c r="BS157" s="75">
        <v>0</v>
      </c>
      <c r="BT157" s="75">
        <v>0</v>
      </c>
      <c r="BU157" s="75">
        <v>189000625</v>
      </c>
      <c r="BV157" s="75">
        <v>238000625</v>
      </c>
      <c r="BW157" s="75">
        <v>405000625</v>
      </c>
      <c r="BX157" s="75">
        <v>0</v>
      </c>
      <c r="BY157" s="75">
        <v>0</v>
      </c>
      <c r="BZ157" s="75">
        <v>0</v>
      </c>
      <c r="CA157" s="75">
        <v>0</v>
      </c>
    </row>
    <row r="158" spans="10:79" ht="12" customHeight="1">
      <c r="J158" s="46">
        <v>154</v>
      </c>
      <c r="K158" s="46" t="str">
        <f t="shared" si="8"/>
        <v>HONDA-CRV-RE1 2WD 2,4 AT</v>
      </c>
      <c r="L158" s="82">
        <f t="shared" si="9"/>
        <v>0</v>
      </c>
      <c r="N158" s="119" t="s">
        <v>30</v>
      </c>
      <c r="O158" s="120" t="s">
        <v>1391</v>
      </c>
      <c r="P158" s="122">
        <v>0</v>
      </c>
      <c r="Q158" s="122">
        <v>0</v>
      </c>
      <c r="R158" s="122">
        <v>0</v>
      </c>
      <c r="S158" s="122">
        <v>265000026</v>
      </c>
      <c r="T158" s="122">
        <v>310000026</v>
      </c>
      <c r="U158" s="122">
        <v>380000026</v>
      </c>
      <c r="V158" s="122">
        <v>490000026</v>
      </c>
      <c r="W158" s="122">
        <v>560000026</v>
      </c>
      <c r="X158" s="122">
        <v>610000026</v>
      </c>
      <c r="Y158" s="122">
        <v>680000026</v>
      </c>
      <c r="Z158" s="122">
        <v>720000026</v>
      </c>
      <c r="AA158" s="122">
        <v>820000026</v>
      </c>
      <c r="AB158" s="122">
        <v>0</v>
      </c>
      <c r="AC158" s="122">
        <v>0</v>
      </c>
      <c r="AD158" s="121"/>
      <c r="AM158" s="120" t="s">
        <v>1288</v>
      </c>
      <c r="AP158" s="120" t="s">
        <v>1578</v>
      </c>
      <c r="AW158" s="120" t="s">
        <v>676</v>
      </c>
      <c r="AX158" s="120" t="s">
        <v>2321</v>
      </c>
      <c r="BA158" s="120" t="s">
        <v>1217</v>
      </c>
      <c r="BB158" s="120" t="s">
        <v>1487</v>
      </c>
      <c r="BG158" s="73" t="s">
        <v>3644</v>
      </c>
      <c r="BH158" s="73" t="s">
        <v>4243</v>
      </c>
      <c r="BI158" s="73" t="s">
        <v>4473</v>
      </c>
      <c r="BK158" s="73" t="s">
        <v>5254</v>
      </c>
      <c r="BO158" s="72" t="s">
        <v>210</v>
      </c>
      <c r="BP158" s="73" t="s">
        <v>3587</v>
      </c>
      <c r="BQ158" s="75">
        <v>126000625</v>
      </c>
      <c r="BR158" s="75">
        <v>0</v>
      </c>
      <c r="BS158" s="75">
        <v>162000625</v>
      </c>
      <c r="BT158" s="75">
        <v>0</v>
      </c>
      <c r="BU158" s="75">
        <v>198000625</v>
      </c>
      <c r="BV158" s="75">
        <v>0</v>
      </c>
      <c r="BW158" s="75">
        <v>243000625</v>
      </c>
      <c r="BX158" s="75">
        <v>0</v>
      </c>
      <c r="BY158" s="75">
        <v>0</v>
      </c>
      <c r="BZ158" s="75">
        <v>0</v>
      </c>
      <c r="CA158" s="75">
        <v>0</v>
      </c>
    </row>
    <row r="159" spans="10:79" ht="12" customHeight="1">
      <c r="J159" s="46">
        <v>155</v>
      </c>
      <c r="K159" s="46" t="str">
        <f t="shared" si="8"/>
        <v>HONDA-CRV-RE1 2WD 2.0 A/T</v>
      </c>
      <c r="L159" s="82">
        <f t="shared" si="9"/>
        <v>240000026</v>
      </c>
      <c r="N159" s="119" t="s">
        <v>30</v>
      </c>
      <c r="O159" s="120" t="s">
        <v>2144</v>
      </c>
      <c r="P159" s="122">
        <v>0</v>
      </c>
      <c r="Q159" s="122">
        <v>0</v>
      </c>
      <c r="R159" s="122">
        <v>0</v>
      </c>
      <c r="S159" s="122">
        <v>0</v>
      </c>
      <c r="T159" s="122">
        <v>0</v>
      </c>
      <c r="U159" s="122">
        <v>0</v>
      </c>
      <c r="V159" s="122">
        <v>0</v>
      </c>
      <c r="W159" s="122">
        <v>0</v>
      </c>
      <c r="X159" s="122">
        <v>0</v>
      </c>
      <c r="Y159" s="122">
        <v>685000026</v>
      </c>
      <c r="Z159" s="122">
        <v>795000026</v>
      </c>
      <c r="AA159" s="122">
        <v>890000026</v>
      </c>
      <c r="AB159" s="122">
        <v>965000026</v>
      </c>
      <c r="AC159" s="122">
        <v>0</v>
      </c>
      <c r="AD159" s="121"/>
      <c r="AM159" s="120" t="s">
        <v>1794</v>
      </c>
      <c r="AP159" s="120" t="s">
        <v>553</v>
      </c>
      <c r="AW159" s="120" t="s">
        <v>2785</v>
      </c>
      <c r="AX159" s="120" t="s">
        <v>2177</v>
      </c>
      <c r="BA159" s="120" t="s">
        <v>1218</v>
      </c>
      <c r="BB159" s="120" t="s">
        <v>1238</v>
      </c>
      <c r="BG159" s="73" t="s">
        <v>3645</v>
      </c>
      <c r="BH159" s="73" t="s">
        <v>4244</v>
      </c>
      <c r="BI159" s="73" t="s">
        <v>4474</v>
      </c>
      <c r="BK159" s="73" t="s">
        <v>5152</v>
      </c>
      <c r="BO159" s="72" t="s">
        <v>210</v>
      </c>
      <c r="BP159" s="73" t="s">
        <v>3588</v>
      </c>
      <c r="BQ159" s="75">
        <v>153000625</v>
      </c>
      <c r="BR159" s="75">
        <v>171000625</v>
      </c>
      <c r="BS159" s="75">
        <v>189000625</v>
      </c>
      <c r="BT159" s="75">
        <v>207000625</v>
      </c>
      <c r="BU159" s="75">
        <v>225000625</v>
      </c>
      <c r="BV159" s="75">
        <v>0</v>
      </c>
      <c r="BW159" s="75">
        <v>346000625</v>
      </c>
      <c r="BX159" s="75">
        <v>306000625</v>
      </c>
      <c r="BY159" s="75">
        <v>0</v>
      </c>
      <c r="BZ159" s="75">
        <v>0</v>
      </c>
      <c r="CA159" s="75">
        <v>0</v>
      </c>
    </row>
    <row r="160" spans="10:79" ht="12" customHeight="1">
      <c r="J160" s="46">
        <v>156</v>
      </c>
      <c r="K160" s="46" t="str">
        <f t="shared" si="8"/>
        <v>HONDA-CRV-RE1 2WD 2.0 A/T CKD</v>
      </c>
      <c r="L160" s="82">
        <f t="shared" si="9"/>
        <v>0</v>
      </c>
      <c r="N160" s="119" t="s">
        <v>30</v>
      </c>
      <c r="O160" s="120" t="s">
        <v>1985</v>
      </c>
      <c r="P160" s="122">
        <v>0</v>
      </c>
      <c r="Q160" s="122">
        <v>0</v>
      </c>
      <c r="R160" s="122">
        <v>0</v>
      </c>
      <c r="S160" s="122">
        <v>0</v>
      </c>
      <c r="T160" s="122">
        <v>0</v>
      </c>
      <c r="U160" s="122">
        <v>0</v>
      </c>
      <c r="V160" s="122">
        <v>0</v>
      </c>
      <c r="W160" s="122">
        <v>0</v>
      </c>
      <c r="X160" s="122">
        <v>1320000026</v>
      </c>
      <c r="Y160" s="122">
        <v>1475000026</v>
      </c>
      <c r="Z160" s="122">
        <v>1610000026</v>
      </c>
      <c r="AA160" s="122">
        <v>0</v>
      </c>
      <c r="AB160" s="122">
        <v>0</v>
      </c>
      <c r="AC160" s="122">
        <v>0</v>
      </c>
      <c r="AD160" s="121"/>
      <c r="AM160" s="120" t="s">
        <v>377</v>
      </c>
      <c r="AP160" s="120" t="s">
        <v>1591</v>
      </c>
      <c r="AW160" s="120" t="s">
        <v>779</v>
      </c>
      <c r="AX160" s="120" t="s">
        <v>2322</v>
      </c>
      <c r="BA160" s="120" t="s">
        <v>1219</v>
      </c>
      <c r="BB160" s="120" t="s">
        <v>493</v>
      </c>
      <c r="BG160" s="73" t="s">
        <v>3646</v>
      </c>
      <c r="BH160" s="73" t="s">
        <v>4245</v>
      </c>
      <c r="BI160" s="73" t="s">
        <v>4475</v>
      </c>
      <c r="BK160" s="73" t="s">
        <v>5182</v>
      </c>
      <c r="BO160" s="72" t="s">
        <v>210</v>
      </c>
      <c r="BP160" s="73" t="s">
        <v>3589</v>
      </c>
      <c r="BQ160" s="75">
        <v>126000625</v>
      </c>
      <c r="BR160" s="75">
        <v>0</v>
      </c>
      <c r="BS160" s="75">
        <v>162000625</v>
      </c>
      <c r="BT160" s="75">
        <v>180000625</v>
      </c>
      <c r="BU160" s="75">
        <v>198000625</v>
      </c>
      <c r="BV160" s="75">
        <v>216000625</v>
      </c>
      <c r="BW160" s="75">
        <v>230000825</v>
      </c>
      <c r="BX160" s="75">
        <v>240000925</v>
      </c>
      <c r="BY160" s="75">
        <v>0</v>
      </c>
      <c r="BZ160" s="75">
        <v>0</v>
      </c>
      <c r="CA160" s="75">
        <v>0</v>
      </c>
    </row>
    <row r="161" spans="10:79" ht="12" customHeight="1">
      <c r="J161" s="46">
        <v>157</v>
      </c>
      <c r="K161" s="46" t="str">
        <f t="shared" si="8"/>
        <v>HONDA-CRV-RE1 2WD 2.0 M/T</v>
      </c>
      <c r="L161" s="82">
        <f t="shared" si="9"/>
        <v>235000026</v>
      </c>
      <c r="N161" s="119" t="s">
        <v>30</v>
      </c>
      <c r="O161" s="120" t="s">
        <v>2631</v>
      </c>
      <c r="P161" s="122">
        <v>0</v>
      </c>
      <c r="Q161" s="122">
        <v>0</v>
      </c>
      <c r="R161" s="122">
        <v>0</v>
      </c>
      <c r="S161" s="122">
        <v>0</v>
      </c>
      <c r="T161" s="122">
        <v>0</v>
      </c>
      <c r="U161" s="122">
        <v>0</v>
      </c>
      <c r="V161" s="122">
        <v>0</v>
      </c>
      <c r="W161" s="122">
        <v>0</v>
      </c>
      <c r="X161" s="122">
        <v>0</v>
      </c>
      <c r="Y161" s="122">
        <v>0</v>
      </c>
      <c r="Z161" s="122">
        <v>890000026</v>
      </c>
      <c r="AA161" s="122">
        <v>0</v>
      </c>
      <c r="AB161" s="122">
        <v>1550000026</v>
      </c>
      <c r="AC161" s="122">
        <v>0</v>
      </c>
      <c r="AD161" s="121"/>
      <c r="AM161" s="120" t="s">
        <v>1950</v>
      </c>
      <c r="AP161" s="120" t="s">
        <v>82</v>
      </c>
      <c r="AW161" s="120" t="s">
        <v>1547</v>
      </c>
      <c r="AX161" s="120" t="s">
        <v>1464</v>
      </c>
      <c r="BA161" s="120" t="s">
        <v>1220</v>
      </c>
      <c r="BB161" s="120" t="s">
        <v>274</v>
      </c>
      <c r="BG161" s="73" t="s">
        <v>3647</v>
      </c>
      <c r="BH161" s="73" t="s">
        <v>4246</v>
      </c>
      <c r="BI161" s="73" t="s">
        <v>4476</v>
      </c>
      <c r="BK161" s="73" t="s">
        <v>5239</v>
      </c>
      <c r="BO161" s="72" t="s">
        <v>210</v>
      </c>
      <c r="BP161" s="73" t="s">
        <v>3590</v>
      </c>
      <c r="BQ161" s="75">
        <v>162000625</v>
      </c>
      <c r="BR161" s="75">
        <v>180000625</v>
      </c>
      <c r="BS161" s="75">
        <v>198000625</v>
      </c>
      <c r="BT161" s="75">
        <v>216000625</v>
      </c>
      <c r="BU161" s="75">
        <v>234000625</v>
      </c>
      <c r="BV161" s="75">
        <v>252000625</v>
      </c>
      <c r="BW161" s="75">
        <v>0</v>
      </c>
      <c r="BX161" s="75">
        <v>0</v>
      </c>
      <c r="BY161" s="75">
        <v>0</v>
      </c>
      <c r="BZ161" s="75">
        <v>0</v>
      </c>
      <c r="CA161" s="75">
        <v>0</v>
      </c>
    </row>
    <row r="162" spans="10:79" ht="12" customHeight="1">
      <c r="J162" s="46">
        <v>158</v>
      </c>
      <c r="K162" s="46" t="str">
        <f t="shared" si="8"/>
        <v>HONDA-CRV-RE1 2WD 2.0 M/T CKD</v>
      </c>
      <c r="L162" s="82">
        <f t="shared" si="9"/>
        <v>235000026</v>
      </c>
      <c r="N162" s="119" t="s">
        <v>30</v>
      </c>
      <c r="O162" s="120" t="s">
        <v>470</v>
      </c>
      <c r="P162" s="122">
        <v>0</v>
      </c>
      <c r="Q162" s="122">
        <v>0</v>
      </c>
      <c r="R162" s="122">
        <v>340000026</v>
      </c>
      <c r="S162" s="122">
        <v>360000026</v>
      </c>
      <c r="T162" s="122">
        <v>0</v>
      </c>
      <c r="U162" s="122">
        <v>0</v>
      </c>
      <c r="V162" s="122">
        <v>0</v>
      </c>
      <c r="W162" s="122">
        <v>0</v>
      </c>
      <c r="X162" s="122">
        <v>0</v>
      </c>
      <c r="Y162" s="122">
        <v>0</v>
      </c>
      <c r="Z162" s="122">
        <v>0</v>
      </c>
      <c r="AA162" s="122">
        <v>0</v>
      </c>
      <c r="AB162" s="122">
        <v>0</v>
      </c>
      <c r="AC162" s="122">
        <v>0</v>
      </c>
      <c r="AD162" s="121"/>
      <c r="AM162" s="120" t="s">
        <v>504</v>
      </c>
      <c r="AP162" s="120" t="s">
        <v>1930</v>
      </c>
      <c r="AW162" s="120" t="s">
        <v>3334</v>
      </c>
      <c r="AX162" s="120" t="s">
        <v>2574</v>
      </c>
      <c r="BA162" s="120" t="s">
        <v>223</v>
      </c>
      <c r="BB162" s="120" t="s">
        <v>388</v>
      </c>
      <c r="BG162" s="73" t="s">
        <v>3648</v>
      </c>
      <c r="BH162" s="73" t="s">
        <v>4247</v>
      </c>
      <c r="BI162" s="73" t="s">
        <v>4477</v>
      </c>
      <c r="BK162" s="73" t="s">
        <v>5183</v>
      </c>
      <c r="BO162" s="72" t="s">
        <v>210</v>
      </c>
      <c r="BP162" s="73" t="s">
        <v>3591</v>
      </c>
      <c r="BQ162" s="75">
        <v>99000625</v>
      </c>
      <c r="BR162" s="75">
        <v>117000625</v>
      </c>
      <c r="BS162" s="75">
        <v>126000625</v>
      </c>
      <c r="BT162" s="75">
        <v>144000625</v>
      </c>
      <c r="BU162" s="75">
        <v>216000625</v>
      </c>
      <c r="BV162" s="75">
        <v>234000625</v>
      </c>
      <c r="BW162" s="75">
        <v>0</v>
      </c>
      <c r="BX162" s="75">
        <v>0</v>
      </c>
      <c r="BY162" s="75">
        <v>0</v>
      </c>
      <c r="BZ162" s="75">
        <v>0</v>
      </c>
      <c r="CA162" s="75">
        <v>0</v>
      </c>
    </row>
    <row r="163" spans="10:79" ht="12" customHeight="1">
      <c r="J163" s="46">
        <v>159</v>
      </c>
      <c r="K163" s="46" t="str">
        <f t="shared" si="8"/>
        <v>HONDA-CRV-RM 2WD 2.4 AT CKD</v>
      </c>
      <c r="L163" s="82">
        <f t="shared" si="9"/>
        <v>0</v>
      </c>
      <c r="N163" s="119" t="s">
        <v>30</v>
      </c>
      <c r="O163" s="120" t="s">
        <v>2246</v>
      </c>
      <c r="P163" s="122">
        <v>0</v>
      </c>
      <c r="Q163" s="122">
        <v>0</v>
      </c>
      <c r="R163" s="122">
        <v>0</v>
      </c>
      <c r="S163" s="122">
        <v>375000026</v>
      </c>
      <c r="T163" s="122">
        <v>385000026</v>
      </c>
      <c r="U163" s="122">
        <v>430000026</v>
      </c>
      <c r="V163" s="122">
        <v>0</v>
      </c>
      <c r="W163" s="122">
        <v>0</v>
      </c>
      <c r="X163" s="122">
        <v>0</v>
      </c>
      <c r="Y163" s="122">
        <v>0</v>
      </c>
      <c r="Z163" s="122">
        <v>850000026</v>
      </c>
      <c r="AA163" s="122">
        <v>0</v>
      </c>
      <c r="AB163" s="122">
        <v>0</v>
      </c>
      <c r="AC163" s="122">
        <v>0</v>
      </c>
      <c r="AD163" s="121"/>
      <c r="AM163" s="120" t="s">
        <v>1289</v>
      </c>
      <c r="AP163" s="120" t="s">
        <v>1674</v>
      </c>
      <c r="AW163" s="120" t="s">
        <v>3002</v>
      </c>
      <c r="AX163" s="120" t="s">
        <v>1553</v>
      </c>
      <c r="BA163" s="120" t="s">
        <v>1221</v>
      </c>
      <c r="BB163" s="120" t="s">
        <v>2187</v>
      </c>
      <c r="BG163" s="73" t="s">
        <v>3649</v>
      </c>
      <c r="BH163" s="73" t="s">
        <v>4248</v>
      </c>
      <c r="BI163" s="73" t="s">
        <v>4478</v>
      </c>
      <c r="BK163" s="73" t="s">
        <v>5153</v>
      </c>
      <c r="BO163" s="72" t="s">
        <v>210</v>
      </c>
      <c r="BP163" s="73" t="s">
        <v>3592</v>
      </c>
      <c r="BQ163" s="75">
        <v>0</v>
      </c>
      <c r="BR163" s="75">
        <v>166000625</v>
      </c>
      <c r="BS163" s="75">
        <v>0</v>
      </c>
      <c r="BT163" s="75">
        <v>0</v>
      </c>
      <c r="BU163" s="75">
        <v>211000625</v>
      </c>
      <c r="BV163" s="75">
        <v>0</v>
      </c>
      <c r="BW163" s="75">
        <v>0</v>
      </c>
      <c r="BX163" s="75">
        <v>0</v>
      </c>
      <c r="BY163" s="75">
        <v>0</v>
      </c>
      <c r="BZ163" s="75">
        <v>0</v>
      </c>
      <c r="CA163" s="75">
        <v>0</v>
      </c>
    </row>
    <row r="164" spans="10:79" ht="12" customHeight="1">
      <c r="J164" s="46">
        <v>160</v>
      </c>
      <c r="K164" s="46" t="str">
        <f t="shared" si="8"/>
        <v>HONDA-CRV-RM 3 2WD 2.4 AT CKD</v>
      </c>
      <c r="L164" s="82">
        <f t="shared" si="9"/>
        <v>0</v>
      </c>
      <c r="N164" s="119" t="s">
        <v>30</v>
      </c>
      <c r="O164" s="120" t="s">
        <v>3233</v>
      </c>
      <c r="P164" s="122">
        <v>0</v>
      </c>
      <c r="Q164" s="122">
        <v>0</v>
      </c>
      <c r="R164" s="122">
        <v>275000026</v>
      </c>
      <c r="S164" s="122">
        <v>305000026</v>
      </c>
      <c r="T164" s="122">
        <v>365000026</v>
      </c>
      <c r="U164" s="122">
        <v>400000026</v>
      </c>
      <c r="V164" s="122">
        <v>470000026</v>
      </c>
      <c r="W164" s="122">
        <v>505000026</v>
      </c>
      <c r="X164" s="122">
        <v>540000026</v>
      </c>
      <c r="Y164" s="122">
        <v>0</v>
      </c>
      <c r="Z164" s="122">
        <v>0</v>
      </c>
      <c r="AA164" s="122">
        <v>0</v>
      </c>
      <c r="AB164" s="122">
        <v>0</v>
      </c>
      <c r="AC164" s="122">
        <v>0</v>
      </c>
      <c r="AD164" s="121"/>
      <c r="AM164" s="120" t="s">
        <v>1951</v>
      </c>
      <c r="AP164" s="120" t="s">
        <v>304</v>
      </c>
      <c r="AW164" s="120" t="s">
        <v>1613</v>
      </c>
      <c r="AX164" s="120" t="s">
        <v>528</v>
      </c>
      <c r="BA164" s="120" t="s">
        <v>1222</v>
      </c>
      <c r="BB164" s="120" t="s">
        <v>293</v>
      </c>
      <c r="BG164" s="73" t="s">
        <v>3650</v>
      </c>
      <c r="BH164" s="73" t="s">
        <v>4249</v>
      </c>
      <c r="BI164" s="73" t="s">
        <v>4479</v>
      </c>
      <c r="BK164" s="73" t="s">
        <v>5240</v>
      </c>
      <c r="BO164" s="72" t="s">
        <v>210</v>
      </c>
      <c r="BP164" s="73" t="s">
        <v>3593</v>
      </c>
      <c r="BQ164" s="75">
        <v>148000625</v>
      </c>
      <c r="BR164" s="75">
        <v>0</v>
      </c>
      <c r="BS164" s="75">
        <v>184000625</v>
      </c>
      <c r="BT164" s="75">
        <v>0</v>
      </c>
      <c r="BU164" s="75">
        <v>0</v>
      </c>
      <c r="BV164" s="75">
        <v>0</v>
      </c>
      <c r="BW164" s="75">
        <v>0</v>
      </c>
      <c r="BX164" s="75">
        <v>0</v>
      </c>
      <c r="BY164" s="75">
        <v>0</v>
      </c>
      <c r="BZ164" s="75">
        <v>0</v>
      </c>
      <c r="CA164" s="75">
        <v>0</v>
      </c>
    </row>
    <row r="165" spans="10:79" ht="12" customHeight="1">
      <c r="J165" s="46">
        <v>161</v>
      </c>
      <c r="K165" s="46" t="str">
        <f t="shared" si="8"/>
        <v>HONDA-CRV-RM 3 2WD 2.4 RS AT CKD</v>
      </c>
      <c r="L165" s="82">
        <f t="shared" si="9"/>
        <v>0</v>
      </c>
      <c r="N165" s="119" t="s">
        <v>30</v>
      </c>
      <c r="O165" s="120" t="s">
        <v>1929</v>
      </c>
      <c r="P165" s="122">
        <v>0</v>
      </c>
      <c r="Q165" s="122">
        <v>0</v>
      </c>
      <c r="R165" s="122">
        <v>275000026</v>
      </c>
      <c r="S165" s="122">
        <v>305000026</v>
      </c>
      <c r="T165" s="122">
        <v>365000026</v>
      </c>
      <c r="U165" s="122">
        <v>400000026</v>
      </c>
      <c r="V165" s="122">
        <v>470000026</v>
      </c>
      <c r="W165" s="122">
        <v>505000026</v>
      </c>
      <c r="X165" s="122">
        <v>540000026</v>
      </c>
      <c r="Y165" s="122">
        <v>0</v>
      </c>
      <c r="Z165" s="122">
        <v>0</v>
      </c>
      <c r="AA165" s="122">
        <v>0</v>
      </c>
      <c r="AB165" s="122">
        <v>0</v>
      </c>
      <c r="AC165" s="122">
        <v>0</v>
      </c>
      <c r="AD165" s="121"/>
      <c r="AM165" s="120" t="s">
        <v>1941</v>
      </c>
      <c r="AP165" s="120" t="s">
        <v>1586</v>
      </c>
      <c r="AW165" s="120" t="s">
        <v>620</v>
      </c>
      <c r="AX165" s="120" t="s">
        <v>1715</v>
      </c>
      <c r="BA165" s="120" t="s">
        <v>224</v>
      </c>
      <c r="BB165" s="120" t="s">
        <v>2343</v>
      </c>
      <c r="BG165" s="73" t="s">
        <v>3651</v>
      </c>
      <c r="BH165" s="73" t="s">
        <v>4250</v>
      </c>
      <c r="BI165" s="73" t="s">
        <v>4480</v>
      </c>
      <c r="BK165" s="73" t="s">
        <v>5154</v>
      </c>
      <c r="BO165" s="72" t="s">
        <v>210</v>
      </c>
      <c r="BP165" s="73" t="s">
        <v>3594</v>
      </c>
      <c r="BQ165" s="75">
        <v>148000625</v>
      </c>
      <c r="BR165" s="75">
        <v>166000625</v>
      </c>
      <c r="BS165" s="75">
        <v>184000625</v>
      </c>
      <c r="BT165" s="75">
        <v>202000625</v>
      </c>
      <c r="BU165" s="75">
        <v>0</v>
      </c>
      <c r="BV165" s="75">
        <v>0</v>
      </c>
      <c r="BW165" s="75">
        <v>0</v>
      </c>
      <c r="BX165" s="75">
        <v>288000625</v>
      </c>
      <c r="BY165" s="75">
        <v>0</v>
      </c>
      <c r="BZ165" s="75">
        <v>0</v>
      </c>
      <c r="CA165" s="75">
        <v>0</v>
      </c>
    </row>
    <row r="166" spans="10:79" ht="12" customHeight="1">
      <c r="J166" s="46">
        <v>162</v>
      </c>
      <c r="K166" s="46" t="str">
        <f t="shared" si="8"/>
        <v>HONDA-CRV-RM1 2 WD 2.0 AT CKD</v>
      </c>
      <c r="L166" s="82">
        <f t="shared" si="9"/>
        <v>240000026</v>
      </c>
      <c r="N166" s="119" t="s">
        <v>30</v>
      </c>
      <c r="O166" s="120" t="s">
        <v>1139</v>
      </c>
      <c r="P166" s="122">
        <v>0</v>
      </c>
      <c r="Q166" s="122">
        <v>0</v>
      </c>
      <c r="R166" s="122">
        <v>275000026</v>
      </c>
      <c r="S166" s="122">
        <v>305000026</v>
      </c>
      <c r="T166" s="122">
        <v>365000026</v>
      </c>
      <c r="U166" s="122">
        <v>400000026</v>
      </c>
      <c r="V166" s="122">
        <v>485000026</v>
      </c>
      <c r="W166" s="122">
        <v>575000026</v>
      </c>
      <c r="X166" s="122">
        <v>690000026</v>
      </c>
      <c r="Y166" s="122">
        <v>0</v>
      </c>
      <c r="Z166" s="122">
        <v>0</v>
      </c>
      <c r="AA166" s="122">
        <v>0</v>
      </c>
      <c r="AB166" s="122">
        <v>0</v>
      </c>
      <c r="AC166" s="122">
        <v>0</v>
      </c>
      <c r="AD166" s="121"/>
      <c r="AM166" s="120" t="s">
        <v>526</v>
      </c>
      <c r="AP166" s="120" t="s">
        <v>1642</v>
      </c>
      <c r="AW166" s="120" t="s">
        <v>1548</v>
      </c>
      <c r="AX166" s="120" t="s">
        <v>2618</v>
      </c>
      <c r="BA166" s="120" t="s">
        <v>1020</v>
      </c>
      <c r="BB166" s="120" t="s">
        <v>311</v>
      </c>
      <c r="BG166" s="73" t="s">
        <v>3652</v>
      </c>
      <c r="BH166" s="73" t="s">
        <v>4251</v>
      </c>
      <c r="BI166" s="73" t="s">
        <v>4481</v>
      </c>
      <c r="BK166" s="73" t="s">
        <v>5255</v>
      </c>
      <c r="BO166" s="72" t="s">
        <v>210</v>
      </c>
      <c r="BP166" s="73" t="s">
        <v>3595</v>
      </c>
      <c r="BQ166" s="75">
        <v>153000625</v>
      </c>
      <c r="BR166" s="75">
        <v>171000625</v>
      </c>
      <c r="BS166" s="75">
        <v>180000625</v>
      </c>
      <c r="BT166" s="75">
        <v>198000625</v>
      </c>
      <c r="BU166" s="75">
        <v>216000625</v>
      </c>
      <c r="BV166" s="75">
        <v>225000625</v>
      </c>
      <c r="BW166" s="75">
        <v>243000625</v>
      </c>
      <c r="BX166" s="75">
        <v>270000625</v>
      </c>
      <c r="BY166" s="75">
        <v>288000625</v>
      </c>
      <c r="BZ166" s="75">
        <v>0</v>
      </c>
      <c r="CA166" s="75">
        <v>0</v>
      </c>
    </row>
    <row r="167" spans="10:79" ht="12" customHeight="1">
      <c r="J167" s="46">
        <v>163</v>
      </c>
      <c r="K167" s="46" t="str">
        <f t="shared" si="8"/>
        <v>HONDA-CRV-RM1 2WD 2.0 A/T</v>
      </c>
      <c r="L167" s="82">
        <f t="shared" si="9"/>
        <v>0</v>
      </c>
      <c r="N167" s="119" t="s">
        <v>30</v>
      </c>
      <c r="O167" s="120" t="s">
        <v>1048</v>
      </c>
      <c r="P167" s="122">
        <v>0</v>
      </c>
      <c r="Q167" s="122">
        <v>0</v>
      </c>
      <c r="R167" s="122">
        <v>275000026</v>
      </c>
      <c r="S167" s="122">
        <v>390000026</v>
      </c>
      <c r="T167" s="122">
        <v>425000026</v>
      </c>
      <c r="U167" s="122">
        <v>490000026</v>
      </c>
      <c r="V167" s="122">
        <v>520000026</v>
      </c>
      <c r="W167" s="122">
        <v>0</v>
      </c>
      <c r="X167" s="122">
        <v>0</v>
      </c>
      <c r="Y167" s="122">
        <v>0</v>
      </c>
      <c r="Z167" s="122">
        <v>0</v>
      </c>
      <c r="AA167" s="122">
        <v>0</v>
      </c>
      <c r="AB167" s="122">
        <v>0</v>
      </c>
      <c r="AC167" s="122">
        <v>0</v>
      </c>
      <c r="AD167" s="121"/>
      <c r="AM167" s="120" t="s">
        <v>331</v>
      </c>
      <c r="AP167" s="120" t="s">
        <v>1704</v>
      </c>
      <c r="AW167" s="120" t="s">
        <v>266</v>
      </c>
      <c r="AX167" s="120" t="s">
        <v>2481</v>
      </c>
      <c r="BA167" s="120" t="s">
        <v>1223</v>
      </c>
      <c r="BB167" s="120" t="s">
        <v>2188</v>
      </c>
      <c r="BG167" s="73" t="s">
        <v>3653</v>
      </c>
      <c r="BH167" s="73" t="s">
        <v>4252</v>
      </c>
      <c r="BI167" s="73" t="s">
        <v>4482</v>
      </c>
      <c r="BK167" s="73" t="s">
        <v>5184</v>
      </c>
      <c r="BO167" s="72" t="s">
        <v>210</v>
      </c>
      <c r="BP167" s="73" t="s">
        <v>3596</v>
      </c>
      <c r="BQ167" s="75">
        <v>99000625</v>
      </c>
      <c r="BR167" s="75">
        <v>117000625</v>
      </c>
      <c r="BS167" s="75">
        <v>126000625</v>
      </c>
      <c r="BT167" s="75">
        <v>0</v>
      </c>
      <c r="BU167" s="75">
        <v>0</v>
      </c>
      <c r="BV167" s="75">
        <v>0</v>
      </c>
      <c r="BW167" s="75">
        <v>0</v>
      </c>
      <c r="BX167" s="75">
        <v>0</v>
      </c>
      <c r="BY167" s="75">
        <v>0</v>
      </c>
      <c r="BZ167" s="75">
        <v>0</v>
      </c>
      <c r="CA167" s="75">
        <v>0</v>
      </c>
    </row>
    <row r="168" spans="10:79" ht="12" customHeight="1">
      <c r="J168" s="46">
        <v>164</v>
      </c>
      <c r="K168" s="46" t="str">
        <f t="shared" si="8"/>
        <v>HONDA-CRV-RM1 2WD 2.0 MT CKD</v>
      </c>
      <c r="L168" s="82">
        <f t="shared" si="9"/>
        <v>235000026</v>
      </c>
      <c r="N168" s="119" t="s">
        <v>30</v>
      </c>
      <c r="O168" s="120" t="s">
        <v>1763</v>
      </c>
      <c r="P168" s="122">
        <v>305000026</v>
      </c>
      <c r="Q168" s="122">
        <v>390000026</v>
      </c>
      <c r="R168" s="122">
        <v>0</v>
      </c>
      <c r="S168" s="122">
        <v>0</v>
      </c>
      <c r="T168" s="122">
        <v>0</v>
      </c>
      <c r="U168" s="122">
        <v>0</v>
      </c>
      <c r="V168" s="122">
        <v>0</v>
      </c>
      <c r="W168" s="122">
        <v>0</v>
      </c>
      <c r="X168" s="122">
        <v>0</v>
      </c>
      <c r="Y168" s="122">
        <v>0</v>
      </c>
      <c r="Z168" s="122">
        <v>0</v>
      </c>
      <c r="AA168" s="122">
        <v>0</v>
      </c>
      <c r="AB168" s="122">
        <v>0</v>
      </c>
      <c r="AC168" s="122">
        <v>0</v>
      </c>
      <c r="AD168" s="121"/>
      <c r="AM168" s="120" t="s">
        <v>505</v>
      </c>
      <c r="AP168" s="120" t="s">
        <v>594</v>
      </c>
      <c r="AW168" s="120" t="s">
        <v>1549</v>
      </c>
      <c r="AX168" s="120" t="s">
        <v>1554</v>
      </c>
      <c r="BA168" s="120" t="s">
        <v>1104</v>
      </c>
      <c r="BB168" s="120" t="s">
        <v>420</v>
      </c>
      <c r="BG168" s="73" t="s">
        <v>3654</v>
      </c>
      <c r="BH168" s="73" t="s">
        <v>4253</v>
      </c>
      <c r="BI168" s="73" t="s">
        <v>4483</v>
      </c>
      <c r="BK168" s="73" t="s">
        <v>5155</v>
      </c>
      <c r="BO168" s="72" t="s">
        <v>210</v>
      </c>
      <c r="BP168" s="73" t="s">
        <v>3597</v>
      </c>
      <c r="BQ168" s="75">
        <v>148000625</v>
      </c>
      <c r="BR168" s="75">
        <v>166000625</v>
      </c>
      <c r="BS168" s="75">
        <v>184000625</v>
      </c>
      <c r="BT168" s="75">
        <v>0</v>
      </c>
      <c r="BU168" s="75">
        <v>0</v>
      </c>
      <c r="BV168" s="75">
        <v>238000625</v>
      </c>
      <c r="BW168" s="75">
        <v>0</v>
      </c>
      <c r="BX168" s="75">
        <v>0</v>
      </c>
      <c r="BY168" s="75">
        <v>0</v>
      </c>
      <c r="BZ168" s="75">
        <v>0</v>
      </c>
      <c r="CA168" s="75">
        <v>0</v>
      </c>
    </row>
    <row r="169" spans="10:79" ht="12" customHeight="1">
      <c r="J169" s="46">
        <v>165</v>
      </c>
      <c r="K169" s="46" t="str">
        <f t="shared" si="8"/>
        <v>HONDA-CRV-RM3 2 WD 2.4 AT</v>
      </c>
      <c r="L169" s="82">
        <f t="shared" si="9"/>
        <v>0</v>
      </c>
      <c r="N169" s="119" t="s">
        <v>30</v>
      </c>
      <c r="O169" s="120" t="s">
        <v>1049</v>
      </c>
      <c r="P169" s="122">
        <v>0</v>
      </c>
      <c r="Q169" s="122">
        <v>0</v>
      </c>
      <c r="R169" s="122">
        <v>275000026</v>
      </c>
      <c r="S169" s="122">
        <v>390000026</v>
      </c>
      <c r="T169" s="122">
        <v>425000026</v>
      </c>
      <c r="U169" s="122">
        <v>490000026</v>
      </c>
      <c r="V169" s="122">
        <v>520000026</v>
      </c>
      <c r="W169" s="122">
        <v>0</v>
      </c>
      <c r="X169" s="122">
        <v>0</v>
      </c>
      <c r="Y169" s="122">
        <v>0</v>
      </c>
      <c r="Z169" s="122">
        <v>0</v>
      </c>
      <c r="AA169" s="122">
        <v>0</v>
      </c>
      <c r="AB169" s="122">
        <v>0</v>
      </c>
      <c r="AC169" s="122">
        <v>0</v>
      </c>
      <c r="AD169" s="121"/>
      <c r="AM169" s="120" t="s">
        <v>2127</v>
      </c>
      <c r="AP169" s="120" t="s">
        <v>1297</v>
      </c>
      <c r="AW169" s="120" t="s">
        <v>1945</v>
      </c>
      <c r="AX169" s="120" t="s">
        <v>586</v>
      </c>
      <c r="BA169" s="120" t="s">
        <v>1105</v>
      </c>
      <c r="BB169" s="120" t="s">
        <v>2447</v>
      </c>
      <c r="BG169" s="73" t="s">
        <v>3655</v>
      </c>
      <c r="BH169" s="73" t="s">
        <v>4254</v>
      </c>
      <c r="BI169" s="73" t="s">
        <v>4484</v>
      </c>
      <c r="BK169" s="73" t="s">
        <v>5207</v>
      </c>
      <c r="BO169" s="72" t="s">
        <v>210</v>
      </c>
      <c r="BP169" s="73" t="s">
        <v>5022</v>
      </c>
      <c r="BQ169" s="75">
        <v>230000026</v>
      </c>
      <c r="BR169" s="75">
        <v>250000026</v>
      </c>
      <c r="BS169" s="75">
        <v>270000026</v>
      </c>
      <c r="BT169" s="75">
        <v>290000026</v>
      </c>
      <c r="BU169" s="75">
        <v>320000026</v>
      </c>
      <c r="BV169" s="75">
        <v>350000026</v>
      </c>
      <c r="BW169" s="75">
        <v>380000026</v>
      </c>
      <c r="BX169" s="75">
        <v>0</v>
      </c>
      <c r="BY169" s="75">
        <v>0</v>
      </c>
      <c r="BZ169" s="75">
        <v>0</v>
      </c>
      <c r="CA169" s="75">
        <v>0</v>
      </c>
    </row>
    <row r="170" spans="10:79" ht="12" customHeight="1">
      <c r="J170" s="46">
        <v>166</v>
      </c>
      <c r="K170" s="46" t="str">
        <f t="shared" si="8"/>
        <v>HONDA-CRV-RS HYBRIT CVT ZZ</v>
      </c>
      <c r="L170" s="82">
        <f t="shared" si="9"/>
        <v>0</v>
      </c>
      <c r="N170" s="119" t="s">
        <v>30</v>
      </c>
      <c r="O170" s="120" t="s">
        <v>2654</v>
      </c>
      <c r="P170" s="122">
        <v>0</v>
      </c>
      <c r="Q170" s="122">
        <v>0</v>
      </c>
      <c r="R170" s="122">
        <v>0</v>
      </c>
      <c r="S170" s="122">
        <v>0</v>
      </c>
      <c r="T170" s="122">
        <v>0</v>
      </c>
      <c r="U170" s="122">
        <v>0</v>
      </c>
      <c r="V170" s="122">
        <v>0</v>
      </c>
      <c r="W170" s="122">
        <v>0</v>
      </c>
      <c r="X170" s="122">
        <v>0</v>
      </c>
      <c r="Y170" s="122">
        <v>820000026</v>
      </c>
      <c r="Z170" s="122">
        <v>950000026</v>
      </c>
      <c r="AA170" s="122">
        <v>1150000026</v>
      </c>
      <c r="AB170" s="122">
        <v>1545000026</v>
      </c>
      <c r="AC170" s="122">
        <v>1725000026</v>
      </c>
      <c r="AD170" s="121"/>
      <c r="AM170" s="120" t="s">
        <v>269</v>
      </c>
      <c r="AP170" s="120" t="s">
        <v>2677</v>
      </c>
      <c r="AW170" s="120" t="s">
        <v>2011</v>
      </c>
      <c r="AX170" s="120" t="s">
        <v>1716</v>
      </c>
      <c r="BA170" s="120" t="s">
        <v>267</v>
      </c>
      <c r="BB170" s="120" t="s">
        <v>2433</v>
      </c>
      <c r="BG170" s="73" t="s">
        <v>3656</v>
      </c>
      <c r="BH170" s="73" t="s">
        <v>4255</v>
      </c>
      <c r="BI170" s="73" t="s">
        <v>4485</v>
      </c>
      <c r="BK170" s="73" t="s">
        <v>5241</v>
      </c>
      <c r="BO170" s="72" t="s">
        <v>210</v>
      </c>
      <c r="BP170" s="73" t="s">
        <v>3598</v>
      </c>
      <c r="BQ170" s="75">
        <v>0</v>
      </c>
      <c r="BR170" s="75">
        <v>0</v>
      </c>
      <c r="BS170" s="75">
        <v>184000625</v>
      </c>
      <c r="BT170" s="75">
        <v>0</v>
      </c>
      <c r="BU170" s="75">
        <v>0</v>
      </c>
      <c r="BV170" s="75">
        <v>0</v>
      </c>
      <c r="BW170" s="75">
        <v>0</v>
      </c>
      <c r="BX170" s="75">
        <v>0</v>
      </c>
      <c r="BY170" s="75">
        <v>0</v>
      </c>
      <c r="BZ170" s="75">
        <v>0</v>
      </c>
      <c r="CA170" s="75">
        <v>0</v>
      </c>
    </row>
    <row r="171" spans="10:79" ht="12" customHeight="1">
      <c r="J171" s="46">
        <v>167</v>
      </c>
      <c r="K171" s="46" t="str">
        <f t="shared" si="8"/>
        <v>HONDA-CRZ-1.5 A/T</v>
      </c>
      <c r="L171" s="82">
        <f t="shared" si="9"/>
        <v>0</v>
      </c>
      <c r="N171" s="119" t="s">
        <v>30</v>
      </c>
      <c r="O171" s="120" t="s">
        <v>3234</v>
      </c>
      <c r="P171" s="122">
        <v>0</v>
      </c>
      <c r="Q171" s="122">
        <v>0</v>
      </c>
      <c r="R171" s="122">
        <v>0</v>
      </c>
      <c r="S171" s="122">
        <v>0</v>
      </c>
      <c r="T171" s="122">
        <v>0</v>
      </c>
      <c r="U171" s="122">
        <v>0</v>
      </c>
      <c r="V171" s="122">
        <v>0</v>
      </c>
      <c r="W171" s="122">
        <v>0</v>
      </c>
      <c r="X171" s="122">
        <v>0</v>
      </c>
      <c r="Y171" s="122">
        <v>0</v>
      </c>
      <c r="Z171" s="122">
        <v>0</v>
      </c>
      <c r="AA171" s="122">
        <v>1325000026</v>
      </c>
      <c r="AB171" s="122">
        <v>1545000026</v>
      </c>
      <c r="AC171" s="122">
        <v>1725000026</v>
      </c>
      <c r="AD171" s="121"/>
      <c r="AM171" s="120" t="s">
        <v>1875</v>
      </c>
      <c r="AP171" s="120" t="s">
        <v>386</v>
      </c>
      <c r="AW171" s="120" t="s">
        <v>2640</v>
      </c>
      <c r="BA171" s="120" t="s">
        <v>1935</v>
      </c>
      <c r="BB171" s="120" t="s">
        <v>1348</v>
      </c>
      <c r="BG171" s="73" t="s">
        <v>5312</v>
      </c>
      <c r="BH171" s="73" t="s">
        <v>4256</v>
      </c>
      <c r="BI171" s="73" t="s">
        <v>4486</v>
      </c>
      <c r="BK171" s="73" t="s">
        <v>5120</v>
      </c>
      <c r="BO171" s="72" t="s">
        <v>210</v>
      </c>
      <c r="BP171" s="73" t="s">
        <v>3599</v>
      </c>
      <c r="BQ171" s="75">
        <v>0</v>
      </c>
      <c r="BR171" s="75">
        <v>0</v>
      </c>
      <c r="BS171" s="75">
        <v>184000625</v>
      </c>
      <c r="BT171" s="75">
        <v>0</v>
      </c>
      <c r="BU171" s="75">
        <v>0</v>
      </c>
      <c r="BV171" s="75">
        <v>0</v>
      </c>
      <c r="BW171" s="75">
        <v>0</v>
      </c>
      <c r="BX171" s="75">
        <v>0</v>
      </c>
      <c r="BY171" s="75">
        <v>0</v>
      </c>
      <c r="BZ171" s="75">
        <v>0</v>
      </c>
      <c r="CA171" s="75">
        <v>0</v>
      </c>
    </row>
    <row r="172" spans="10:79" ht="12" customHeight="1">
      <c r="J172" s="46">
        <v>168</v>
      </c>
      <c r="K172" s="46" t="str">
        <f t="shared" si="8"/>
        <v>HONDA-CRZ-1.5 M/T</v>
      </c>
      <c r="L172" s="82">
        <f t="shared" si="9"/>
        <v>0</v>
      </c>
      <c r="N172" s="119" t="s">
        <v>30</v>
      </c>
      <c r="O172" s="120" t="s">
        <v>1982</v>
      </c>
      <c r="P172" s="122">
        <v>0</v>
      </c>
      <c r="Q172" s="122">
        <v>0</v>
      </c>
      <c r="R172" s="122">
        <v>0</v>
      </c>
      <c r="S172" s="122">
        <v>0</v>
      </c>
      <c r="T172" s="122">
        <v>0</v>
      </c>
      <c r="U172" s="122">
        <v>0</v>
      </c>
      <c r="V172" s="122">
        <v>0</v>
      </c>
      <c r="W172" s="122">
        <v>895000026</v>
      </c>
      <c r="X172" s="122">
        <v>950000026</v>
      </c>
      <c r="Y172" s="122">
        <v>1025000026</v>
      </c>
      <c r="Z172" s="122">
        <v>1115000026</v>
      </c>
      <c r="AA172" s="122">
        <v>1230000026</v>
      </c>
      <c r="AB172" s="122">
        <v>1420000026</v>
      </c>
      <c r="AC172" s="122">
        <v>0</v>
      </c>
      <c r="AD172" s="121"/>
      <c r="AM172" s="120" t="s">
        <v>1942</v>
      </c>
      <c r="AP172" s="120" t="s">
        <v>1061</v>
      </c>
      <c r="AW172" s="120" t="s">
        <v>2048</v>
      </c>
      <c r="BA172" s="120" t="s">
        <v>2510</v>
      </c>
      <c r="BB172" s="120" t="s">
        <v>1907</v>
      </c>
      <c r="BG172" s="73" t="s">
        <v>3657</v>
      </c>
      <c r="BH172" s="73" t="s">
        <v>4257</v>
      </c>
      <c r="BI172" s="73" t="s">
        <v>4487</v>
      </c>
      <c r="BK172" s="73" t="s">
        <v>5156</v>
      </c>
      <c r="BO172" s="72" t="s">
        <v>210</v>
      </c>
      <c r="BP172" s="73" t="s">
        <v>3600</v>
      </c>
      <c r="BQ172" s="75">
        <v>0</v>
      </c>
      <c r="BR172" s="75">
        <v>0</v>
      </c>
      <c r="BS172" s="75">
        <v>0</v>
      </c>
      <c r="BT172" s="75">
        <v>0</v>
      </c>
      <c r="BU172" s="75">
        <v>0</v>
      </c>
      <c r="BV172" s="75">
        <v>261000625</v>
      </c>
      <c r="BW172" s="75">
        <v>0</v>
      </c>
      <c r="BX172" s="75">
        <v>0</v>
      </c>
      <c r="BY172" s="75">
        <v>0</v>
      </c>
      <c r="BZ172" s="75">
        <v>0</v>
      </c>
      <c r="CA172" s="75">
        <v>0</v>
      </c>
    </row>
    <row r="173" spans="10:79" ht="12" customHeight="1">
      <c r="J173" s="46">
        <v>169</v>
      </c>
      <c r="K173" s="46" t="str">
        <f t="shared" si="8"/>
        <v>HONDA-CRZ-AT</v>
      </c>
      <c r="L173" s="82">
        <f t="shared" si="9"/>
        <v>0</v>
      </c>
      <c r="N173" s="119" t="s">
        <v>30</v>
      </c>
      <c r="O173" s="120" t="s">
        <v>2820</v>
      </c>
      <c r="P173" s="122">
        <v>0</v>
      </c>
      <c r="Q173" s="122">
        <v>0</v>
      </c>
      <c r="R173" s="122">
        <v>0</v>
      </c>
      <c r="S173" s="122">
        <v>0</v>
      </c>
      <c r="T173" s="122">
        <v>0</v>
      </c>
      <c r="U173" s="122">
        <v>0</v>
      </c>
      <c r="V173" s="122">
        <v>0</v>
      </c>
      <c r="W173" s="122">
        <v>0</v>
      </c>
      <c r="X173" s="122">
        <v>0</v>
      </c>
      <c r="Y173" s="122">
        <v>0</v>
      </c>
      <c r="Z173" s="122">
        <v>0</v>
      </c>
      <c r="AA173" s="122">
        <v>1325000026</v>
      </c>
      <c r="AB173" s="122">
        <v>1545000026</v>
      </c>
      <c r="AC173" s="122">
        <v>1725000026</v>
      </c>
      <c r="AD173" s="121"/>
      <c r="AM173" s="120" t="s">
        <v>506</v>
      </c>
      <c r="AP173" s="120" t="s">
        <v>647</v>
      </c>
      <c r="AW173" s="120" t="s">
        <v>2299</v>
      </c>
      <c r="BA173" s="120" t="s">
        <v>1106</v>
      </c>
      <c r="BB173" s="120" t="s">
        <v>1113</v>
      </c>
      <c r="BG173" s="73" t="s">
        <v>3658</v>
      </c>
      <c r="BH173" s="73" t="s">
        <v>4258</v>
      </c>
      <c r="BI173" s="73" t="s">
        <v>4488</v>
      </c>
      <c r="BK173" s="73" t="s">
        <v>5157</v>
      </c>
      <c r="BO173" s="72" t="s">
        <v>210</v>
      </c>
      <c r="BP173" s="73" t="s">
        <v>3601</v>
      </c>
      <c r="BQ173" s="75">
        <v>148000625</v>
      </c>
      <c r="BR173" s="75">
        <v>166000625</v>
      </c>
      <c r="BS173" s="75">
        <v>184000625</v>
      </c>
      <c r="BT173" s="75">
        <v>202000625</v>
      </c>
      <c r="BU173" s="75">
        <v>220000625</v>
      </c>
      <c r="BV173" s="75">
        <v>238000625</v>
      </c>
      <c r="BW173" s="75">
        <v>265000625</v>
      </c>
      <c r="BX173" s="75">
        <v>0</v>
      </c>
      <c r="BY173" s="75">
        <v>0</v>
      </c>
      <c r="BZ173" s="75">
        <v>0</v>
      </c>
      <c r="CA173" s="75">
        <v>0</v>
      </c>
    </row>
    <row r="174" spans="10:79" ht="12" customHeight="1">
      <c r="J174" s="46">
        <v>170</v>
      </c>
      <c r="K174" s="46" t="str">
        <f t="shared" si="8"/>
        <v>HONDA-CRZ-CVT TWO TONE</v>
      </c>
      <c r="L174" s="82">
        <f t="shared" si="9"/>
        <v>0</v>
      </c>
      <c r="N174" s="119" t="s">
        <v>30</v>
      </c>
      <c r="O174" s="120" t="s">
        <v>804</v>
      </c>
      <c r="P174" s="122">
        <v>420000026</v>
      </c>
      <c r="Q174" s="122">
        <v>0</v>
      </c>
      <c r="R174" s="122">
        <v>0</v>
      </c>
      <c r="S174" s="122">
        <v>0</v>
      </c>
      <c r="T174" s="122">
        <v>0</v>
      </c>
      <c r="U174" s="122">
        <v>0</v>
      </c>
      <c r="V174" s="122">
        <v>0</v>
      </c>
      <c r="W174" s="122">
        <v>0</v>
      </c>
      <c r="X174" s="122">
        <v>0</v>
      </c>
      <c r="Y174" s="122">
        <v>0</v>
      </c>
      <c r="Z174" s="122">
        <v>0</v>
      </c>
      <c r="AA174" s="122">
        <v>0</v>
      </c>
      <c r="AB174" s="122">
        <v>0</v>
      </c>
      <c r="AC174" s="122">
        <v>0</v>
      </c>
      <c r="AD174" s="121"/>
      <c r="AM174" s="120" t="s">
        <v>270</v>
      </c>
      <c r="AP174" s="120" t="s">
        <v>1298</v>
      </c>
      <c r="BA174" s="120" t="s">
        <v>1224</v>
      </c>
      <c r="BB174" s="120" t="s">
        <v>158</v>
      </c>
      <c r="BG174" s="73" t="s">
        <v>3659</v>
      </c>
      <c r="BH174" s="73" t="s">
        <v>4259</v>
      </c>
      <c r="BI174" s="73" t="s">
        <v>4489</v>
      </c>
      <c r="BK174" s="73" t="s">
        <v>5242</v>
      </c>
      <c r="BO174" s="72" t="s">
        <v>210</v>
      </c>
      <c r="BP174" s="73" t="s">
        <v>3602</v>
      </c>
      <c r="BQ174" s="75">
        <v>153000625</v>
      </c>
      <c r="BR174" s="75">
        <v>162000625</v>
      </c>
      <c r="BS174" s="75">
        <v>0</v>
      </c>
      <c r="BT174" s="75">
        <v>0</v>
      </c>
      <c r="BU174" s="75">
        <v>0</v>
      </c>
      <c r="BV174" s="75">
        <v>0</v>
      </c>
      <c r="BW174" s="75">
        <v>0</v>
      </c>
      <c r="BX174" s="75">
        <v>0</v>
      </c>
      <c r="BY174" s="75">
        <v>0</v>
      </c>
      <c r="BZ174" s="75">
        <v>0</v>
      </c>
      <c r="CA174" s="75">
        <v>0</v>
      </c>
    </row>
    <row r="175" spans="10:79" ht="12" customHeight="1">
      <c r="J175" s="46">
        <v>171</v>
      </c>
      <c r="K175" s="46" t="str">
        <f t="shared" si="8"/>
        <v>HONDA-CRZ-ZFI 1.5 CVT</v>
      </c>
      <c r="L175" s="82">
        <f t="shared" si="9"/>
        <v>0</v>
      </c>
      <c r="N175" s="119" t="s">
        <v>30</v>
      </c>
      <c r="O175" s="120" t="s">
        <v>2723</v>
      </c>
      <c r="P175" s="122">
        <v>420000026</v>
      </c>
      <c r="Q175" s="122">
        <v>0</v>
      </c>
      <c r="R175" s="122">
        <v>0</v>
      </c>
      <c r="S175" s="122">
        <v>0</v>
      </c>
      <c r="T175" s="122">
        <v>0</v>
      </c>
      <c r="U175" s="122">
        <v>0</v>
      </c>
      <c r="V175" s="122">
        <v>0</v>
      </c>
      <c r="W175" s="122">
        <v>0</v>
      </c>
      <c r="X175" s="122">
        <v>0</v>
      </c>
      <c r="Y175" s="122">
        <v>0</v>
      </c>
      <c r="Z175" s="122">
        <v>0</v>
      </c>
      <c r="AA175" s="122">
        <v>0</v>
      </c>
      <c r="AB175" s="122">
        <v>0</v>
      </c>
      <c r="AC175" s="122">
        <v>0</v>
      </c>
      <c r="AD175" s="121"/>
      <c r="AM175" s="120" t="s">
        <v>2542</v>
      </c>
      <c r="AP175" s="120" t="s">
        <v>1976</v>
      </c>
      <c r="BA175" s="120" t="s">
        <v>613</v>
      </c>
      <c r="BB175" s="120" t="s">
        <v>544</v>
      </c>
      <c r="BG175" s="73" t="s">
        <v>3660</v>
      </c>
      <c r="BH175" s="73" t="s">
        <v>5317</v>
      </c>
      <c r="BI175" s="73" t="s">
        <v>4490</v>
      </c>
      <c r="BK175" s="73" t="s">
        <v>5297</v>
      </c>
      <c r="BO175" s="72" t="s">
        <v>210</v>
      </c>
      <c r="BP175" s="73" t="s">
        <v>3603</v>
      </c>
      <c r="BQ175" s="75">
        <v>0</v>
      </c>
      <c r="BR175" s="75">
        <v>0</v>
      </c>
      <c r="BS175" s="75">
        <v>129000625</v>
      </c>
      <c r="BT175" s="75">
        <v>101000625</v>
      </c>
      <c r="BU175" s="75">
        <v>150000625</v>
      </c>
      <c r="BV175" s="75">
        <v>0</v>
      </c>
      <c r="BW175" s="75">
        <v>0</v>
      </c>
      <c r="BX175" s="75">
        <v>0</v>
      </c>
      <c r="BY175" s="75">
        <v>0</v>
      </c>
      <c r="BZ175" s="75">
        <v>0</v>
      </c>
      <c r="CA175" s="75">
        <v>0</v>
      </c>
    </row>
    <row r="176" spans="10:79" ht="12" customHeight="1">
      <c r="J176" s="46">
        <v>172</v>
      </c>
      <c r="K176" s="46" t="str">
        <f t="shared" si="8"/>
        <v>HONDA-FREED-1.5 AT</v>
      </c>
      <c r="L176" s="82">
        <f t="shared" si="9"/>
        <v>0</v>
      </c>
      <c r="N176" s="119" t="s">
        <v>30</v>
      </c>
      <c r="O176" s="120" t="s">
        <v>671</v>
      </c>
      <c r="P176" s="122">
        <v>295000026</v>
      </c>
      <c r="Q176" s="122">
        <v>0</v>
      </c>
      <c r="R176" s="122">
        <v>0</v>
      </c>
      <c r="S176" s="122">
        <v>0</v>
      </c>
      <c r="T176" s="122">
        <v>0</v>
      </c>
      <c r="U176" s="122">
        <v>0</v>
      </c>
      <c r="V176" s="122">
        <v>0</v>
      </c>
      <c r="W176" s="122">
        <v>0</v>
      </c>
      <c r="X176" s="122">
        <v>0</v>
      </c>
      <c r="Y176" s="122">
        <v>0</v>
      </c>
      <c r="Z176" s="122">
        <v>0</v>
      </c>
      <c r="AA176" s="122">
        <v>0</v>
      </c>
      <c r="AB176" s="122">
        <v>0</v>
      </c>
      <c r="AC176" s="122">
        <v>0</v>
      </c>
      <c r="AD176" s="121"/>
      <c r="AM176" s="120" t="s">
        <v>1994</v>
      </c>
      <c r="AP176" s="120" t="s">
        <v>145</v>
      </c>
      <c r="BA176" s="120" t="s">
        <v>1225</v>
      </c>
      <c r="BB176" s="120" t="s">
        <v>299</v>
      </c>
      <c r="BG176" s="73" t="s">
        <v>3661</v>
      </c>
      <c r="BH176" s="73" t="s">
        <v>4260</v>
      </c>
      <c r="BI176" s="73" t="s">
        <v>4491</v>
      </c>
      <c r="BK176" s="73" t="s">
        <v>5185</v>
      </c>
      <c r="BO176" s="72" t="s">
        <v>210</v>
      </c>
      <c r="BP176" s="73" t="s">
        <v>3604</v>
      </c>
      <c r="BQ176" s="75">
        <v>144000625</v>
      </c>
      <c r="BR176" s="75">
        <v>162000625</v>
      </c>
      <c r="BS176" s="75">
        <v>0</v>
      </c>
      <c r="BT176" s="75">
        <v>0</v>
      </c>
      <c r="BU176" s="75">
        <v>0</v>
      </c>
      <c r="BV176" s="75">
        <v>0</v>
      </c>
      <c r="BW176" s="75">
        <v>0</v>
      </c>
      <c r="BX176" s="75">
        <v>0</v>
      </c>
      <c r="BY176" s="75">
        <v>0</v>
      </c>
      <c r="BZ176" s="75">
        <v>0</v>
      </c>
      <c r="CA176" s="75">
        <v>0</v>
      </c>
    </row>
    <row r="177" spans="10:79" ht="12" customHeight="1">
      <c r="J177" s="46">
        <v>173</v>
      </c>
      <c r="K177" s="46" t="str">
        <f t="shared" si="8"/>
        <v>HONDA-FREED-1.5 PSD AT</v>
      </c>
      <c r="L177" s="82">
        <f t="shared" si="9"/>
        <v>0</v>
      </c>
      <c r="N177" s="119" t="s">
        <v>30</v>
      </c>
      <c r="O177" s="120" t="s">
        <v>2596</v>
      </c>
      <c r="P177" s="122">
        <v>0</v>
      </c>
      <c r="Q177" s="122">
        <v>0</v>
      </c>
      <c r="R177" s="122">
        <v>0</v>
      </c>
      <c r="S177" s="122">
        <v>0</v>
      </c>
      <c r="T177" s="122">
        <v>0</v>
      </c>
      <c r="U177" s="122">
        <v>0</v>
      </c>
      <c r="V177" s="122">
        <v>0</v>
      </c>
      <c r="W177" s="122">
        <v>0</v>
      </c>
      <c r="X177" s="122">
        <v>1290000026</v>
      </c>
      <c r="Y177" s="122">
        <v>1325000026</v>
      </c>
      <c r="Z177" s="122">
        <v>1415000026</v>
      </c>
      <c r="AA177" s="122">
        <v>0</v>
      </c>
      <c r="AB177" s="122">
        <v>0</v>
      </c>
      <c r="AC177" s="122">
        <v>0</v>
      </c>
      <c r="AD177" s="121"/>
      <c r="AM177" s="120" t="s">
        <v>321</v>
      </c>
      <c r="AP177" s="120" t="s">
        <v>119</v>
      </c>
      <c r="BA177" s="120" t="s">
        <v>2511</v>
      </c>
      <c r="BB177" s="120" t="s">
        <v>159</v>
      </c>
      <c r="BG177" s="73" t="s">
        <v>3662</v>
      </c>
      <c r="BH177" s="73" t="s">
        <v>4261</v>
      </c>
      <c r="BI177" s="73" t="s">
        <v>4492</v>
      </c>
      <c r="BK177" s="73" t="s">
        <v>5208</v>
      </c>
      <c r="BO177" s="72" t="s">
        <v>210</v>
      </c>
      <c r="BP177" s="73" t="s">
        <v>3605</v>
      </c>
      <c r="BQ177" s="75">
        <v>130000625</v>
      </c>
      <c r="BR177" s="75">
        <v>148000625</v>
      </c>
      <c r="BS177" s="75">
        <v>0</v>
      </c>
      <c r="BT177" s="75">
        <v>175000625</v>
      </c>
      <c r="BU177" s="75">
        <v>0</v>
      </c>
      <c r="BV177" s="75">
        <v>0</v>
      </c>
      <c r="BW177" s="75">
        <v>0</v>
      </c>
      <c r="BX177" s="75">
        <v>0</v>
      </c>
      <c r="BY177" s="75">
        <v>0</v>
      </c>
      <c r="BZ177" s="75">
        <v>0</v>
      </c>
      <c r="CA177" s="75">
        <v>0</v>
      </c>
    </row>
    <row r="178" spans="10:79" ht="12" customHeight="1">
      <c r="J178" s="46">
        <v>174</v>
      </c>
      <c r="K178" s="46" t="str">
        <f t="shared" si="8"/>
        <v>HONDA-FREED-A/T MSD</v>
      </c>
      <c r="L178" s="82">
        <f t="shared" si="9"/>
        <v>0</v>
      </c>
      <c r="N178" s="119" t="s">
        <v>30</v>
      </c>
      <c r="O178" s="120" t="s">
        <v>3235</v>
      </c>
      <c r="P178" s="122">
        <v>0</v>
      </c>
      <c r="Q178" s="122">
        <v>0</v>
      </c>
      <c r="R178" s="122">
        <v>0</v>
      </c>
      <c r="S178" s="122">
        <v>0</v>
      </c>
      <c r="T178" s="122">
        <v>0</v>
      </c>
      <c r="U178" s="122">
        <v>0</v>
      </c>
      <c r="V178" s="122">
        <v>0</v>
      </c>
      <c r="W178" s="122">
        <v>0</v>
      </c>
      <c r="X178" s="122">
        <v>1290000026</v>
      </c>
      <c r="Y178" s="122">
        <v>1325000026</v>
      </c>
      <c r="Z178" s="122">
        <v>1415000026</v>
      </c>
      <c r="AA178" s="122">
        <v>0</v>
      </c>
      <c r="AB178" s="122">
        <v>0</v>
      </c>
      <c r="AC178" s="122">
        <v>0</v>
      </c>
      <c r="AD178" s="121"/>
      <c r="AM178" s="120" t="s">
        <v>1290</v>
      </c>
      <c r="AP178" s="120" t="s">
        <v>962</v>
      </c>
      <c r="BA178" s="120" t="s">
        <v>2227</v>
      </c>
      <c r="BB178" s="120" t="s">
        <v>1644</v>
      </c>
      <c r="BG178" s="73" t="s">
        <v>3663</v>
      </c>
      <c r="BH178" s="73" t="s">
        <v>4262</v>
      </c>
      <c r="BI178" s="73" t="s">
        <v>4493</v>
      </c>
      <c r="BK178" s="73" t="s">
        <v>5209</v>
      </c>
      <c r="BO178" s="72" t="s">
        <v>210</v>
      </c>
      <c r="BP178" s="73" t="s">
        <v>3606</v>
      </c>
      <c r="BQ178" s="75">
        <v>0</v>
      </c>
      <c r="BR178" s="75">
        <v>0</v>
      </c>
      <c r="BS178" s="75">
        <v>189000625</v>
      </c>
      <c r="BT178" s="75">
        <v>207000625</v>
      </c>
      <c r="BU178" s="75">
        <v>198000625</v>
      </c>
      <c r="BV178" s="75">
        <v>216000625</v>
      </c>
      <c r="BW178" s="75">
        <v>270000625</v>
      </c>
      <c r="BX178" s="75">
        <v>0</v>
      </c>
      <c r="BY178" s="75">
        <v>0</v>
      </c>
      <c r="BZ178" s="75">
        <v>0</v>
      </c>
      <c r="CA178" s="75">
        <v>0</v>
      </c>
    </row>
    <row r="179" spans="10:79" ht="12" customHeight="1">
      <c r="J179" s="46">
        <v>175</v>
      </c>
      <c r="K179" s="46" t="str">
        <f t="shared" si="8"/>
        <v>HONDA-FREED-ALPHA A/T</v>
      </c>
      <c r="L179" s="82">
        <f t="shared" si="9"/>
        <v>0</v>
      </c>
      <c r="N179" s="119" t="s">
        <v>30</v>
      </c>
      <c r="O179" s="120" t="s">
        <v>2247</v>
      </c>
      <c r="P179" s="122">
        <v>0</v>
      </c>
      <c r="Q179" s="122">
        <v>0</v>
      </c>
      <c r="R179" s="122">
        <v>0</v>
      </c>
      <c r="S179" s="122">
        <v>0</v>
      </c>
      <c r="T179" s="122">
        <v>0</v>
      </c>
      <c r="U179" s="122">
        <v>0</v>
      </c>
      <c r="V179" s="122">
        <v>0</v>
      </c>
      <c r="W179" s="122">
        <v>925000026</v>
      </c>
      <c r="X179" s="122">
        <v>985000026</v>
      </c>
      <c r="Y179" s="122">
        <v>0</v>
      </c>
      <c r="Z179" s="122">
        <v>0</v>
      </c>
      <c r="AA179" s="122">
        <v>1700000026</v>
      </c>
      <c r="AB179" s="122">
        <v>0</v>
      </c>
      <c r="AC179" s="122">
        <v>0</v>
      </c>
      <c r="AD179" s="121"/>
      <c r="AM179" s="120" t="s">
        <v>357</v>
      </c>
      <c r="AP179" s="120" t="s">
        <v>817</v>
      </c>
      <c r="BA179" s="120" t="s">
        <v>2334</v>
      </c>
      <c r="BB179" s="120" t="s">
        <v>3389</v>
      </c>
      <c r="BG179" s="73" t="s">
        <v>5246</v>
      </c>
      <c r="BH179" s="73" t="s">
        <v>4263</v>
      </c>
      <c r="BI179" s="73" t="s">
        <v>4494</v>
      </c>
      <c r="BK179" s="73" t="s">
        <v>5158</v>
      </c>
      <c r="BO179" s="72" t="s">
        <v>210</v>
      </c>
      <c r="BP179" s="73" t="s">
        <v>3607</v>
      </c>
      <c r="BQ179" s="75">
        <v>121000625</v>
      </c>
      <c r="BR179" s="75">
        <v>0</v>
      </c>
      <c r="BS179" s="75">
        <v>148000625</v>
      </c>
      <c r="BT179" s="75">
        <v>166000625</v>
      </c>
      <c r="BU179" s="75">
        <v>0</v>
      </c>
      <c r="BV179" s="75">
        <v>0</v>
      </c>
      <c r="BW179" s="75">
        <v>0</v>
      </c>
      <c r="BX179" s="75">
        <v>0</v>
      </c>
      <c r="BY179" s="75">
        <v>0</v>
      </c>
      <c r="BZ179" s="75">
        <v>0</v>
      </c>
      <c r="CA179" s="75">
        <v>0</v>
      </c>
    </row>
    <row r="180" spans="10:79" ht="12" customHeight="1">
      <c r="J180" s="46">
        <v>176</v>
      </c>
      <c r="K180" s="46" t="str">
        <f t="shared" si="8"/>
        <v>HONDA-FREED-Ei VTEC AT</v>
      </c>
      <c r="L180" s="82">
        <f t="shared" si="9"/>
        <v>0</v>
      </c>
      <c r="N180" s="119" t="s">
        <v>30</v>
      </c>
      <c r="O180" s="120" t="s">
        <v>3236</v>
      </c>
      <c r="P180" s="122">
        <v>0</v>
      </c>
      <c r="Q180" s="122">
        <v>0</v>
      </c>
      <c r="R180" s="122">
        <v>0</v>
      </c>
      <c r="S180" s="122">
        <v>0</v>
      </c>
      <c r="T180" s="122">
        <v>0</v>
      </c>
      <c r="U180" s="122">
        <v>0</v>
      </c>
      <c r="V180" s="122">
        <v>0</v>
      </c>
      <c r="W180" s="122">
        <v>0</v>
      </c>
      <c r="X180" s="122">
        <v>0</v>
      </c>
      <c r="Y180" s="122">
        <v>0</v>
      </c>
      <c r="Z180" s="122">
        <v>0</v>
      </c>
      <c r="AA180" s="122">
        <v>1625000026</v>
      </c>
      <c r="AB180" s="122">
        <v>1890000026</v>
      </c>
      <c r="AC180" s="122">
        <v>2065000026</v>
      </c>
      <c r="AD180" s="121"/>
      <c r="AM180" s="120" t="s">
        <v>2367</v>
      </c>
      <c r="AP180" s="120" t="s">
        <v>462</v>
      </c>
      <c r="BA180" s="120" t="s">
        <v>2671</v>
      </c>
      <c r="BB180" s="120" t="s">
        <v>2726</v>
      </c>
      <c r="BG180" s="73" t="s">
        <v>3664</v>
      </c>
      <c r="BH180" s="73" t="s">
        <v>4264</v>
      </c>
      <c r="BI180" s="73" t="s">
        <v>4495</v>
      </c>
      <c r="BK180" s="73" t="s">
        <v>5159</v>
      </c>
      <c r="BO180" s="72" t="s">
        <v>210</v>
      </c>
      <c r="BP180" s="73" t="s">
        <v>3608</v>
      </c>
      <c r="BQ180" s="75">
        <v>0</v>
      </c>
      <c r="BR180" s="75">
        <v>171000625</v>
      </c>
      <c r="BS180" s="75">
        <v>0</v>
      </c>
      <c r="BT180" s="75">
        <v>198000625</v>
      </c>
      <c r="BU180" s="75">
        <v>0</v>
      </c>
      <c r="BV180" s="75">
        <v>0</v>
      </c>
      <c r="BW180" s="75">
        <v>0</v>
      </c>
      <c r="BX180" s="75">
        <v>0</v>
      </c>
      <c r="BY180" s="75">
        <v>0</v>
      </c>
      <c r="BZ180" s="75">
        <v>0</v>
      </c>
      <c r="CA180" s="75">
        <v>0</v>
      </c>
    </row>
    <row r="181" spans="10:79" ht="12" customHeight="1">
      <c r="J181" s="46">
        <v>177</v>
      </c>
      <c r="K181" s="46" t="str">
        <f t="shared" si="8"/>
        <v>HONDA-FREED-G83 1,5 E AT</v>
      </c>
      <c r="L181" s="82">
        <f t="shared" si="9"/>
        <v>0</v>
      </c>
      <c r="N181" s="119" t="s">
        <v>30</v>
      </c>
      <c r="O181" s="120" t="s">
        <v>1842</v>
      </c>
      <c r="P181" s="122">
        <v>0</v>
      </c>
      <c r="Q181" s="122">
        <v>0</v>
      </c>
      <c r="R181" s="122">
        <v>0</v>
      </c>
      <c r="S181" s="122">
        <v>0</v>
      </c>
      <c r="T181" s="122">
        <v>0</v>
      </c>
      <c r="U181" s="122">
        <v>0</v>
      </c>
      <c r="V181" s="122">
        <v>0</v>
      </c>
      <c r="W181" s="122">
        <v>0</v>
      </c>
      <c r="X181" s="122">
        <v>0</v>
      </c>
      <c r="Y181" s="122">
        <v>1400000026</v>
      </c>
      <c r="Z181" s="122">
        <v>0</v>
      </c>
      <c r="AA181" s="122">
        <v>0</v>
      </c>
      <c r="AB181" s="122">
        <v>0</v>
      </c>
      <c r="AC181" s="122">
        <v>0</v>
      </c>
      <c r="AD181" s="121"/>
      <c r="AM181" s="120" t="s">
        <v>1911</v>
      </c>
      <c r="AP181" s="120" t="s">
        <v>635</v>
      </c>
      <c r="BA181" s="120" t="s">
        <v>2396</v>
      </c>
      <c r="BB181" s="120" t="s">
        <v>3390</v>
      </c>
      <c r="BG181" s="73" t="s">
        <v>3665</v>
      </c>
      <c r="BH181" s="73" t="s">
        <v>4265</v>
      </c>
      <c r="BI181" s="73" t="s">
        <v>4496</v>
      </c>
      <c r="BK181" s="73" t="s">
        <v>5210</v>
      </c>
      <c r="BO181" s="72" t="s">
        <v>210</v>
      </c>
      <c r="BP181" s="73" t="s">
        <v>3609</v>
      </c>
      <c r="BQ181" s="75">
        <v>144000625</v>
      </c>
      <c r="BR181" s="75">
        <v>162000625</v>
      </c>
      <c r="BS181" s="75">
        <v>0</v>
      </c>
      <c r="BT181" s="75">
        <v>211000625</v>
      </c>
      <c r="BU181" s="75">
        <v>0</v>
      </c>
      <c r="BV181" s="75">
        <v>0</v>
      </c>
      <c r="BW181" s="75">
        <v>0</v>
      </c>
      <c r="BX181" s="75">
        <v>0</v>
      </c>
      <c r="BY181" s="75">
        <v>0</v>
      </c>
      <c r="BZ181" s="75">
        <v>0</v>
      </c>
      <c r="CA181" s="75">
        <v>0</v>
      </c>
    </row>
    <row r="182" spans="10:79" ht="12" customHeight="1">
      <c r="J182" s="46">
        <v>178</v>
      </c>
      <c r="K182" s="46" t="str">
        <f t="shared" si="8"/>
        <v>HONDA-FREED-GB3 1.5 A AT CKD</v>
      </c>
      <c r="L182" s="82">
        <f t="shared" si="9"/>
        <v>0</v>
      </c>
      <c r="N182" s="119" t="s">
        <v>30</v>
      </c>
      <c r="O182" s="120" t="s">
        <v>3237</v>
      </c>
      <c r="P182" s="122">
        <v>0</v>
      </c>
      <c r="Q182" s="122">
        <v>0</v>
      </c>
      <c r="R182" s="122">
        <v>0</v>
      </c>
      <c r="S182" s="122">
        <v>0</v>
      </c>
      <c r="T182" s="122">
        <v>0</v>
      </c>
      <c r="U182" s="122">
        <v>0</v>
      </c>
      <c r="V182" s="122">
        <v>0</v>
      </c>
      <c r="W182" s="122">
        <v>0</v>
      </c>
      <c r="X182" s="122">
        <v>0</v>
      </c>
      <c r="Y182" s="122">
        <v>0</v>
      </c>
      <c r="Z182" s="122">
        <v>0</v>
      </c>
      <c r="AA182" s="122">
        <v>1725000026</v>
      </c>
      <c r="AB182" s="122">
        <v>1920000026</v>
      </c>
      <c r="AC182" s="122">
        <v>2165000026</v>
      </c>
      <c r="AD182" s="121"/>
      <c r="AM182" s="120" t="s">
        <v>75</v>
      </c>
      <c r="AP182" s="120" t="s">
        <v>2080</v>
      </c>
      <c r="BA182" s="120" t="s">
        <v>2767</v>
      </c>
      <c r="BB182" s="120" t="s">
        <v>3391</v>
      </c>
      <c r="BG182" s="73" t="s">
        <v>3666</v>
      </c>
      <c r="BH182" s="73" t="s">
        <v>4266</v>
      </c>
      <c r="BI182" s="73" t="s">
        <v>4497</v>
      </c>
      <c r="BK182" s="73" t="s">
        <v>5298</v>
      </c>
      <c r="BO182" s="72" t="s">
        <v>210</v>
      </c>
      <c r="BP182" s="73" t="s">
        <v>3610</v>
      </c>
      <c r="BQ182" s="75">
        <v>148000625</v>
      </c>
      <c r="BR182" s="75">
        <v>166000625</v>
      </c>
      <c r="BS182" s="75">
        <v>0</v>
      </c>
      <c r="BT182" s="75">
        <v>0</v>
      </c>
      <c r="BU182" s="75">
        <v>0</v>
      </c>
      <c r="BV182" s="75">
        <v>0</v>
      </c>
      <c r="BW182" s="75">
        <v>0</v>
      </c>
      <c r="BX182" s="75">
        <v>0</v>
      </c>
      <c r="BY182" s="75">
        <v>0</v>
      </c>
      <c r="BZ182" s="75">
        <v>0</v>
      </c>
      <c r="CA182" s="75">
        <v>0</v>
      </c>
    </row>
    <row r="183" spans="10:79" ht="12" customHeight="1">
      <c r="J183" s="46">
        <v>179</v>
      </c>
      <c r="K183" s="46" t="str">
        <f t="shared" si="8"/>
        <v>HONDA-FREED-GB3 1.5 E A/T CKD</v>
      </c>
      <c r="L183" s="82">
        <f t="shared" si="9"/>
        <v>0</v>
      </c>
      <c r="N183" s="119" t="s">
        <v>30</v>
      </c>
      <c r="O183" s="120" t="s">
        <v>3238</v>
      </c>
      <c r="P183" s="122">
        <v>0</v>
      </c>
      <c r="Q183" s="122">
        <v>0</v>
      </c>
      <c r="R183" s="122">
        <v>0</v>
      </c>
      <c r="S183" s="122">
        <v>0</v>
      </c>
      <c r="T183" s="122">
        <v>0</v>
      </c>
      <c r="U183" s="122">
        <v>0</v>
      </c>
      <c r="V183" s="122">
        <v>0</v>
      </c>
      <c r="W183" s="122">
        <v>0</v>
      </c>
      <c r="X183" s="122">
        <v>0</v>
      </c>
      <c r="Y183" s="122">
        <v>0</v>
      </c>
      <c r="Z183" s="122">
        <v>0</v>
      </c>
      <c r="AA183" s="122">
        <v>4335000026</v>
      </c>
      <c r="AB183" s="122">
        <v>0</v>
      </c>
      <c r="AC183" s="122">
        <v>0</v>
      </c>
      <c r="AD183" s="121"/>
      <c r="AM183" s="120" t="s">
        <v>752</v>
      </c>
      <c r="AP183" s="120" t="s">
        <v>666</v>
      </c>
      <c r="BA183" s="120" t="s">
        <v>2710</v>
      </c>
      <c r="BB183" s="120" t="s">
        <v>3392</v>
      </c>
      <c r="BG183" s="73" t="s">
        <v>3667</v>
      </c>
      <c r="BH183" s="73" t="s">
        <v>4267</v>
      </c>
      <c r="BI183" s="73" t="s">
        <v>4498</v>
      </c>
      <c r="BK183" s="73" t="s">
        <v>5273</v>
      </c>
      <c r="BO183" s="72" t="s">
        <v>210</v>
      </c>
      <c r="BP183" s="73" t="s">
        <v>3611</v>
      </c>
      <c r="BQ183" s="75">
        <v>121000625</v>
      </c>
      <c r="BR183" s="75">
        <v>0</v>
      </c>
      <c r="BS183" s="75">
        <v>0</v>
      </c>
      <c r="BT183" s="75">
        <v>0</v>
      </c>
      <c r="BU183" s="75">
        <v>184000625</v>
      </c>
      <c r="BV183" s="75">
        <v>207000625</v>
      </c>
      <c r="BW183" s="75">
        <v>225000625</v>
      </c>
      <c r="BX183" s="75">
        <v>252000625</v>
      </c>
      <c r="BY183" s="75">
        <v>288000625</v>
      </c>
      <c r="BZ183" s="75">
        <v>0</v>
      </c>
      <c r="CA183" s="75">
        <v>0</v>
      </c>
    </row>
    <row r="184" spans="10:79" ht="12" customHeight="1">
      <c r="J184" s="46">
        <v>180</v>
      </c>
      <c r="K184" s="46" t="str">
        <f t="shared" si="8"/>
        <v>HONDA-FREED-GB3 1.5 E AT</v>
      </c>
      <c r="L184" s="82">
        <f t="shared" si="9"/>
        <v>0</v>
      </c>
      <c r="N184" s="119" t="s">
        <v>30</v>
      </c>
      <c r="O184" s="120" t="s">
        <v>2757</v>
      </c>
      <c r="P184" s="122">
        <v>0</v>
      </c>
      <c r="Q184" s="122">
        <v>0</v>
      </c>
      <c r="R184" s="122">
        <v>0</v>
      </c>
      <c r="S184" s="122">
        <v>0</v>
      </c>
      <c r="T184" s="122">
        <v>0</v>
      </c>
      <c r="U184" s="122">
        <v>0</v>
      </c>
      <c r="V184" s="122">
        <v>0</v>
      </c>
      <c r="W184" s="122">
        <v>0</v>
      </c>
      <c r="X184" s="122">
        <v>0</v>
      </c>
      <c r="Y184" s="122">
        <v>0</v>
      </c>
      <c r="Z184" s="122">
        <v>1215000026</v>
      </c>
      <c r="AA184" s="122">
        <v>1385000026</v>
      </c>
      <c r="AB184" s="122">
        <v>1495000026</v>
      </c>
      <c r="AC184" s="122">
        <v>0</v>
      </c>
      <c r="AD184" s="121"/>
      <c r="AM184" s="120" t="s">
        <v>76</v>
      </c>
      <c r="AP184" s="120" t="s">
        <v>1616</v>
      </c>
      <c r="BA184" s="120" t="s">
        <v>2776</v>
      </c>
      <c r="BB184" s="120" t="s">
        <v>551</v>
      </c>
      <c r="BG184" s="73" t="s">
        <v>3668</v>
      </c>
      <c r="BH184" s="73" t="s">
        <v>4268</v>
      </c>
      <c r="BI184" s="73" t="s">
        <v>4499</v>
      </c>
      <c r="BK184" s="73" t="s">
        <v>5160</v>
      </c>
      <c r="BO184" s="72" t="s">
        <v>210</v>
      </c>
      <c r="BP184" s="73" t="s">
        <v>3612</v>
      </c>
      <c r="BQ184" s="75">
        <v>126000625</v>
      </c>
      <c r="BR184" s="75">
        <v>144000625</v>
      </c>
      <c r="BS184" s="75">
        <v>162000625</v>
      </c>
      <c r="BT184" s="75">
        <v>180000625</v>
      </c>
      <c r="BU184" s="75">
        <v>0</v>
      </c>
      <c r="BV184" s="75">
        <v>0</v>
      </c>
      <c r="BW184" s="75">
        <v>0</v>
      </c>
      <c r="BX184" s="75">
        <v>0</v>
      </c>
      <c r="BY184" s="75">
        <v>0</v>
      </c>
      <c r="BZ184" s="75">
        <v>0</v>
      </c>
      <c r="CA184" s="75">
        <v>0</v>
      </c>
    </row>
    <row r="185" spans="10:79" ht="12" customHeight="1">
      <c r="J185" s="46">
        <v>181</v>
      </c>
      <c r="K185" s="46" t="str">
        <f t="shared" si="8"/>
        <v>HONDA-FREED-GB3 1.5 S AT CKD</v>
      </c>
      <c r="L185" s="82">
        <f t="shared" si="9"/>
        <v>0</v>
      </c>
      <c r="N185" s="119" t="s">
        <v>30</v>
      </c>
      <c r="O185" s="120" t="s">
        <v>1680</v>
      </c>
      <c r="P185" s="122">
        <v>0</v>
      </c>
      <c r="Q185" s="122">
        <v>0</v>
      </c>
      <c r="R185" s="122">
        <v>0</v>
      </c>
      <c r="S185" s="122">
        <v>0</v>
      </c>
      <c r="T185" s="122">
        <v>0</v>
      </c>
      <c r="U185" s="122">
        <v>0</v>
      </c>
      <c r="V185" s="122">
        <v>0</v>
      </c>
      <c r="W185" s="122">
        <v>0</v>
      </c>
      <c r="X185" s="122">
        <v>1220000026</v>
      </c>
      <c r="Y185" s="122">
        <v>1330000026</v>
      </c>
      <c r="Z185" s="122">
        <v>1405000026</v>
      </c>
      <c r="AA185" s="122">
        <v>1475000026</v>
      </c>
      <c r="AB185" s="122">
        <v>1515000026</v>
      </c>
      <c r="AC185" s="122">
        <v>0</v>
      </c>
      <c r="AD185" s="121"/>
      <c r="AM185" s="120" t="s">
        <v>806</v>
      </c>
      <c r="AP185" s="120" t="s">
        <v>1592</v>
      </c>
      <c r="BA185" s="120" t="s">
        <v>2672</v>
      </c>
      <c r="BB185" s="120" t="s">
        <v>2106</v>
      </c>
      <c r="BG185" s="73" t="s">
        <v>3669</v>
      </c>
      <c r="BH185" s="73" t="s">
        <v>4269</v>
      </c>
      <c r="BI185" s="73" t="s">
        <v>4500</v>
      </c>
      <c r="BK185" s="73" t="s">
        <v>5161</v>
      </c>
      <c r="BO185" s="72" t="s">
        <v>210</v>
      </c>
      <c r="BP185" s="73" t="s">
        <v>3613</v>
      </c>
      <c r="BQ185" s="75">
        <v>0</v>
      </c>
      <c r="BR185" s="75">
        <v>171000625</v>
      </c>
      <c r="BS185" s="75">
        <v>0</v>
      </c>
      <c r="BT185" s="75">
        <v>198000625</v>
      </c>
      <c r="BU185" s="75">
        <v>0</v>
      </c>
      <c r="BV185" s="75">
        <v>0</v>
      </c>
      <c r="BW185" s="75">
        <v>0</v>
      </c>
      <c r="BX185" s="75">
        <v>0</v>
      </c>
      <c r="BY185" s="75">
        <v>0</v>
      </c>
      <c r="BZ185" s="75">
        <v>0</v>
      </c>
      <c r="CA185" s="75">
        <v>0</v>
      </c>
    </row>
    <row r="186" spans="10:79" ht="12" customHeight="1">
      <c r="J186" s="46">
        <v>182</v>
      </c>
      <c r="K186" s="46" t="str">
        <f t="shared" si="8"/>
        <v>HONDA-FREED-GB8 1.5E A/T CKD</v>
      </c>
      <c r="L186" s="82">
        <f t="shared" si="9"/>
        <v>0</v>
      </c>
      <c r="N186" s="119" t="s">
        <v>30</v>
      </c>
      <c r="O186" s="120" t="s">
        <v>2083</v>
      </c>
      <c r="P186" s="122">
        <v>0</v>
      </c>
      <c r="Q186" s="122">
        <v>0</v>
      </c>
      <c r="R186" s="122">
        <v>0</v>
      </c>
      <c r="S186" s="122">
        <v>0</v>
      </c>
      <c r="T186" s="122">
        <v>0</v>
      </c>
      <c r="U186" s="122">
        <v>0</v>
      </c>
      <c r="V186" s="122">
        <v>0</v>
      </c>
      <c r="W186" s="122">
        <v>0</v>
      </c>
      <c r="X186" s="122">
        <v>1220000026</v>
      </c>
      <c r="Y186" s="122">
        <v>1330000026</v>
      </c>
      <c r="Z186" s="122">
        <v>1405000026</v>
      </c>
      <c r="AA186" s="122">
        <v>1475000026</v>
      </c>
      <c r="AB186" s="122">
        <v>1515000026</v>
      </c>
      <c r="AC186" s="122">
        <v>0</v>
      </c>
      <c r="AD186" s="121"/>
      <c r="AM186" s="120" t="s">
        <v>753</v>
      </c>
      <c r="AP186" s="120" t="s">
        <v>2016</v>
      </c>
      <c r="BA186" s="120" t="s">
        <v>1595</v>
      </c>
      <c r="BB186" s="120" t="s">
        <v>2363</v>
      </c>
      <c r="BG186" s="73" t="s">
        <v>3670</v>
      </c>
      <c r="BH186" s="73" t="s">
        <v>4270</v>
      </c>
      <c r="BI186" s="73" t="s">
        <v>4501</v>
      </c>
      <c r="BK186" s="73" t="s">
        <v>5061</v>
      </c>
      <c r="BO186" s="72" t="s">
        <v>210</v>
      </c>
      <c r="BP186" s="73" t="s">
        <v>5023</v>
      </c>
      <c r="BQ186" s="75">
        <v>135000925</v>
      </c>
      <c r="BR186" s="75">
        <v>150000925</v>
      </c>
      <c r="BS186" s="75">
        <v>165000925</v>
      </c>
      <c r="BT186" s="75">
        <v>185000925</v>
      </c>
      <c r="BU186" s="75">
        <v>200000925</v>
      </c>
      <c r="BV186" s="75">
        <v>230000925</v>
      </c>
      <c r="BW186" s="75">
        <v>250000925</v>
      </c>
      <c r="BX186" s="75">
        <v>260000026</v>
      </c>
      <c r="BY186" s="75">
        <v>0</v>
      </c>
      <c r="BZ186" s="75">
        <v>0</v>
      </c>
      <c r="CA186" s="75">
        <v>0</v>
      </c>
    </row>
    <row r="187" spans="10:79" ht="12" customHeight="1">
      <c r="J187" s="46">
        <v>183</v>
      </c>
      <c r="K187" s="46" t="str">
        <f t="shared" si="8"/>
        <v>HONDA-FREED-NEW IVTEC A 1.5 AT</v>
      </c>
      <c r="L187" s="82">
        <f t="shared" si="9"/>
        <v>0</v>
      </c>
      <c r="N187" s="119" t="s">
        <v>30</v>
      </c>
      <c r="O187" s="120" t="s">
        <v>1685</v>
      </c>
      <c r="P187" s="122">
        <v>0</v>
      </c>
      <c r="Q187" s="122">
        <v>0</v>
      </c>
      <c r="R187" s="122">
        <v>0</v>
      </c>
      <c r="S187" s="122">
        <v>0</v>
      </c>
      <c r="T187" s="122">
        <v>0</v>
      </c>
      <c r="U187" s="122">
        <v>0</v>
      </c>
      <c r="V187" s="122">
        <v>0</v>
      </c>
      <c r="W187" s="122">
        <v>980000026</v>
      </c>
      <c r="X187" s="122">
        <v>1175000026</v>
      </c>
      <c r="Y187" s="122">
        <v>1215000026</v>
      </c>
      <c r="Z187" s="122">
        <v>1325000026</v>
      </c>
      <c r="AA187" s="122">
        <v>1450000026</v>
      </c>
      <c r="AB187" s="122">
        <v>1575000026</v>
      </c>
      <c r="AC187" s="122">
        <v>0</v>
      </c>
      <c r="AD187" s="121"/>
      <c r="AM187" s="120" t="s">
        <v>2257</v>
      </c>
      <c r="AP187" s="120" t="s">
        <v>2470</v>
      </c>
      <c r="BA187" s="120" t="s">
        <v>1894</v>
      </c>
      <c r="BB187" s="120" t="s">
        <v>2575</v>
      </c>
      <c r="BG187" s="73" t="s">
        <v>3671</v>
      </c>
      <c r="BH187" s="73" t="s">
        <v>4271</v>
      </c>
      <c r="BI187" s="73" t="s">
        <v>4502</v>
      </c>
      <c r="BK187" s="73" t="s">
        <v>5256</v>
      </c>
      <c r="BO187" s="72" t="s">
        <v>210</v>
      </c>
      <c r="BP187" s="73" t="s">
        <v>3614</v>
      </c>
      <c r="BQ187" s="75">
        <v>148000625</v>
      </c>
      <c r="BR187" s="75">
        <v>166000625</v>
      </c>
      <c r="BS187" s="75">
        <v>184000625</v>
      </c>
      <c r="BT187" s="75">
        <v>202000625</v>
      </c>
      <c r="BU187" s="75">
        <v>220000625</v>
      </c>
      <c r="BV187" s="75">
        <v>238000625</v>
      </c>
      <c r="BW187" s="75">
        <v>0</v>
      </c>
      <c r="BX187" s="75">
        <v>0</v>
      </c>
      <c r="BY187" s="75">
        <v>0</v>
      </c>
      <c r="BZ187" s="75">
        <v>0</v>
      </c>
      <c r="CA187" s="75">
        <v>0</v>
      </c>
    </row>
    <row r="188" spans="10:79" ht="12" customHeight="1">
      <c r="J188" s="46">
        <v>184</v>
      </c>
      <c r="K188" s="46" t="str">
        <f t="shared" si="8"/>
        <v>HONDA-FREED-NEW IVTEC E 1.5 AT</v>
      </c>
      <c r="L188" s="82">
        <f t="shared" si="9"/>
        <v>0</v>
      </c>
      <c r="N188" s="119" t="s">
        <v>2750</v>
      </c>
      <c r="O188" s="120" t="s">
        <v>7944</v>
      </c>
      <c r="P188" s="121"/>
      <c r="Q188" s="121"/>
      <c r="R188" s="121"/>
      <c r="S188" s="121"/>
      <c r="T188" s="121"/>
      <c r="U188" s="121"/>
      <c r="V188" s="121"/>
      <c r="W188" s="121"/>
      <c r="X188" s="121"/>
      <c r="Y188" s="121"/>
      <c r="Z188" s="121"/>
      <c r="AA188" s="121"/>
      <c r="AB188" s="121"/>
      <c r="AC188" s="122">
        <v>125000026</v>
      </c>
      <c r="AD188" s="121"/>
      <c r="AM188" s="120" t="s">
        <v>3266</v>
      </c>
      <c r="AP188" s="120" t="s">
        <v>2081</v>
      </c>
      <c r="BA188" s="120" t="s">
        <v>1895</v>
      </c>
      <c r="BB188" s="120" t="s">
        <v>514</v>
      </c>
      <c r="BG188" s="73" t="s">
        <v>3672</v>
      </c>
      <c r="BH188" s="73" t="s">
        <v>4272</v>
      </c>
      <c r="BI188" s="73" t="s">
        <v>4503</v>
      </c>
      <c r="BK188" s="73" t="s">
        <v>5299</v>
      </c>
      <c r="BO188" s="72" t="s">
        <v>210</v>
      </c>
      <c r="BP188" s="73" t="s">
        <v>3615</v>
      </c>
      <c r="BQ188" s="75">
        <v>0</v>
      </c>
      <c r="BR188" s="75">
        <v>0</v>
      </c>
      <c r="BS188" s="75">
        <v>129000625</v>
      </c>
      <c r="BT188" s="75">
        <v>101000625</v>
      </c>
      <c r="BU188" s="75">
        <v>0</v>
      </c>
      <c r="BV188" s="75">
        <v>0</v>
      </c>
      <c r="BW188" s="75">
        <v>341000625</v>
      </c>
      <c r="BX188" s="75">
        <v>0</v>
      </c>
      <c r="BY188" s="75">
        <v>0</v>
      </c>
      <c r="BZ188" s="75">
        <v>0</v>
      </c>
      <c r="CA188" s="75">
        <v>0</v>
      </c>
    </row>
    <row r="189" spans="10:79" ht="12" customHeight="1">
      <c r="J189" s="46">
        <v>185</v>
      </c>
      <c r="K189" s="46" t="str">
        <f t="shared" si="8"/>
        <v>HONDA-FREED-NEW IVTEC S 1.5 AT</v>
      </c>
      <c r="L189" s="82">
        <f t="shared" si="9"/>
        <v>0</v>
      </c>
      <c r="N189" s="119" t="s">
        <v>2750</v>
      </c>
      <c r="O189" s="120" t="s">
        <v>7945</v>
      </c>
      <c r="P189" s="121"/>
      <c r="Q189" s="121"/>
      <c r="R189" s="121"/>
      <c r="S189" s="121"/>
      <c r="T189" s="121"/>
      <c r="U189" s="121"/>
      <c r="V189" s="121"/>
      <c r="W189" s="121"/>
      <c r="X189" s="121"/>
      <c r="Y189" s="121"/>
      <c r="Z189" s="121"/>
      <c r="AA189" s="121"/>
      <c r="AB189" s="121"/>
      <c r="AC189" s="122">
        <v>150000026</v>
      </c>
      <c r="AD189" s="121"/>
      <c r="AM189" s="120" t="s">
        <v>2100</v>
      </c>
      <c r="AP189" s="120" t="s">
        <v>2471</v>
      </c>
      <c r="BA189" s="120" t="s">
        <v>1774</v>
      </c>
      <c r="BB189" s="120" t="s">
        <v>1488</v>
      </c>
      <c r="BG189" s="73" t="s">
        <v>3673</v>
      </c>
      <c r="BH189" s="73" t="s">
        <v>4273</v>
      </c>
      <c r="BI189" s="73" t="s">
        <v>4504</v>
      </c>
      <c r="BK189" s="73" t="s">
        <v>5243</v>
      </c>
      <c r="BO189" s="72" t="s">
        <v>210</v>
      </c>
      <c r="BP189" s="73" t="s">
        <v>3616</v>
      </c>
      <c r="BQ189" s="75">
        <v>126000625</v>
      </c>
      <c r="BR189" s="75">
        <v>144000625</v>
      </c>
      <c r="BS189" s="75">
        <v>162000625</v>
      </c>
      <c r="BT189" s="75">
        <v>180000625</v>
      </c>
      <c r="BU189" s="75">
        <v>198000625</v>
      </c>
      <c r="BV189" s="75">
        <v>0</v>
      </c>
      <c r="BW189" s="75">
        <v>0</v>
      </c>
      <c r="BX189" s="75">
        <v>0</v>
      </c>
      <c r="BY189" s="75">
        <v>0</v>
      </c>
      <c r="BZ189" s="75">
        <v>300000026</v>
      </c>
      <c r="CA189" s="75">
        <v>0</v>
      </c>
    </row>
    <row r="190" spans="10:79" ht="12" customHeight="1">
      <c r="J190" s="46">
        <v>186</v>
      </c>
      <c r="K190" s="46" t="str">
        <f t="shared" si="8"/>
        <v>HONDA-FREED-S A/T</v>
      </c>
      <c r="L190" s="82">
        <f t="shared" si="9"/>
        <v>0</v>
      </c>
      <c r="N190" s="119" t="s">
        <v>2750</v>
      </c>
      <c r="O190" s="120" t="s">
        <v>7946</v>
      </c>
      <c r="P190" s="122">
        <v>0</v>
      </c>
      <c r="Q190" s="122">
        <v>0</v>
      </c>
      <c r="R190" s="122">
        <v>0</v>
      </c>
      <c r="S190" s="122">
        <v>0</v>
      </c>
      <c r="T190" s="122">
        <v>0</v>
      </c>
      <c r="U190" s="122">
        <v>0</v>
      </c>
      <c r="V190" s="122">
        <v>0</v>
      </c>
      <c r="W190" s="122">
        <v>0</v>
      </c>
      <c r="X190" s="122">
        <v>0</v>
      </c>
      <c r="Y190" s="122">
        <v>0</v>
      </c>
      <c r="Z190" s="122">
        <v>0</v>
      </c>
      <c r="AA190" s="122">
        <v>0</v>
      </c>
      <c r="AB190" s="122">
        <v>295000026</v>
      </c>
      <c r="AC190" s="122">
        <v>310000026</v>
      </c>
      <c r="AD190" s="121"/>
      <c r="AM190" s="120" t="s">
        <v>695</v>
      </c>
      <c r="AP190" s="120" t="s">
        <v>963</v>
      </c>
      <c r="BA190" s="120" t="s">
        <v>2747</v>
      </c>
      <c r="BB190" s="120" t="s">
        <v>1349</v>
      </c>
      <c r="BG190" s="73" t="s">
        <v>5121</v>
      </c>
      <c r="BH190" s="73" t="s">
        <v>4274</v>
      </c>
      <c r="BI190" s="73" t="s">
        <v>4505</v>
      </c>
      <c r="BK190" s="73" t="s">
        <v>5244</v>
      </c>
      <c r="BO190" s="72" t="s">
        <v>210</v>
      </c>
      <c r="BP190" s="73" t="s">
        <v>3617</v>
      </c>
      <c r="BQ190" s="75">
        <v>126000625</v>
      </c>
      <c r="BR190" s="75">
        <v>144000625</v>
      </c>
      <c r="BS190" s="75">
        <v>198000625</v>
      </c>
      <c r="BT190" s="75">
        <v>180000625</v>
      </c>
      <c r="BU190" s="75">
        <v>198000625</v>
      </c>
      <c r="BV190" s="75">
        <v>216000625</v>
      </c>
      <c r="BW190" s="75">
        <v>240000625</v>
      </c>
      <c r="BX190" s="75">
        <v>279000625</v>
      </c>
      <c r="BY190" s="75">
        <v>324000625</v>
      </c>
      <c r="BZ190" s="75">
        <v>0</v>
      </c>
      <c r="CA190" s="75">
        <v>0</v>
      </c>
    </row>
    <row r="191" spans="10:79" ht="12" customHeight="1">
      <c r="J191" s="46">
        <v>187</v>
      </c>
      <c r="K191" s="46" t="str">
        <f t="shared" si="8"/>
        <v>HONDA-FREED-SD</v>
      </c>
      <c r="L191" s="82">
        <f t="shared" si="9"/>
        <v>0</v>
      </c>
      <c r="N191" s="119" t="s">
        <v>2750</v>
      </c>
      <c r="O191" s="120" t="s">
        <v>7947</v>
      </c>
      <c r="P191" s="122">
        <v>0</v>
      </c>
      <c r="Q191" s="122">
        <v>0</v>
      </c>
      <c r="R191" s="122">
        <v>0</v>
      </c>
      <c r="S191" s="122">
        <v>0</v>
      </c>
      <c r="T191" s="122">
        <v>0</v>
      </c>
      <c r="U191" s="122">
        <v>0</v>
      </c>
      <c r="V191" s="122">
        <v>0</v>
      </c>
      <c r="W191" s="122">
        <v>0</v>
      </c>
      <c r="X191" s="122">
        <v>0</v>
      </c>
      <c r="Y191" s="122">
        <v>0</v>
      </c>
      <c r="Z191" s="122">
        <v>0</v>
      </c>
      <c r="AA191" s="122">
        <v>0</v>
      </c>
      <c r="AB191" s="122">
        <v>350000026</v>
      </c>
      <c r="AC191" s="122">
        <v>400000026</v>
      </c>
      <c r="AD191" s="121"/>
      <c r="AM191" s="120" t="s">
        <v>1833</v>
      </c>
      <c r="AP191" s="120" t="s">
        <v>876</v>
      </c>
      <c r="BA191" s="120" t="s">
        <v>1896</v>
      </c>
      <c r="BB191" s="120" t="s">
        <v>515</v>
      </c>
      <c r="BG191" s="73" t="s">
        <v>3674</v>
      </c>
      <c r="BH191" s="73" t="s">
        <v>4275</v>
      </c>
      <c r="BI191" s="73" t="s">
        <v>4506</v>
      </c>
      <c r="BK191" s="73" t="s">
        <v>5261</v>
      </c>
      <c r="BO191" s="72" t="s">
        <v>210</v>
      </c>
      <c r="BP191" s="73" t="s">
        <v>3618</v>
      </c>
      <c r="BQ191" s="75">
        <v>126000625</v>
      </c>
      <c r="BR191" s="75">
        <v>144000625</v>
      </c>
      <c r="BS191" s="75">
        <v>162000625</v>
      </c>
      <c r="BT191" s="75">
        <v>180000625</v>
      </c>
      <c r="BU191" s="75">
        <v>198000625</v>
      </c>
      <c r="BV191" s="75">
        <v>243000625</v>
      </c>
      <c r="BW191" s="75">
        <v>270000625</v>
      </c>
      <c r="BX191" s="75">
        <v>306000625</v>
      </c>
      <c r="BY191" s="75">
        <v>0</v>
      </c>
      <c r="BZ191" s="75">
        <v>0</v>
      </c>
      <c r="CA191" s="75">
        <v>0</v>
      </c>
    </row>
    <row r="192" spans="10:79" ht="12" customHeight="1">
      <c r="J192" s="46">
        <v>188</v>
      </c>
      <c r="K192" s="46" t="str">
        <f t="shared" si="8"/>
        <v>HONDA-FREED-Si VTEC AT</v>
      </c>
      <c r="L192" s="82">
        <f t="shared" si="9"/>
        <v>0</v>
      </c>
      <c r="N192" s="119" t="s">
        <v>2750</v>
      </c>
      <c r="O192" s="120" t="s">
        <v>7948</v>
      </c>
      <c r="P192" s="122">
        <v>0</v>
      </c>
      <c r="Q192" s="122">
        <v>0</v>
      </c>
      <c r="R192" s="122">
        <v>0</v>
      </c>
      <c r="S192" s="122">
        <v>0</v>
      </c>
      <c r="T192" s="122">
        <v>0</v>
      </c>
      <c r="U192" s="122">
        <v>0</v>
      </c>
      <c r="V192" s="122">
        <v>0</v>
      </c>
      <c r="W192" s="122">
        <v>0</v>
      </c>
      <c r="X192" s="122">
        <v>0</v>
      </c>
      <c r="Y192" s="122">
        <v>0</v>
      </c>
      <c r="Z192" s="122">
        <v>0</v>
      </c>
      <c r="AA192" s="122">
        <v>0</v>
      </c>
      <c r="AB192" s="122">
        <v>270000026</v>
      </c>
      <c r="AC192" s="122">
        <v>290000026</v>
      </c>
      <c r="AD192" s="121"/>
      <c r="AM192" s="120" t="s">
        <v>1888</v>
      </c>
      <c r="AP192" s="120" t="s">
        <v>710</v>
      </c>
      <c r="BA192" s="120" t="s">
        <v>2748</v>
      </c>
      <c r="BB192" s="120" t="s">
        <v>3419</v>
      </c>
      <c r="BG192" s="73" t="s">
        <v>3675</v>
      </c>
      <c r="BH192" s="73" t="s">
        <v>4276</v>
      </c>
      <c r="BI192" s="73" t="s">
        <v>4507</v>
      </c>
      <c r="BK192" s="73" t="s">
        <v>5262</v>
      </c>
      <c r="BO192" s="72" t="s">
        <v>210</v>
      </c>
      <c r="BP192" s="73" t="s">
        <v>3619</v>
      </c>
      <c r="BQ192" s="75">
        <v>144000625</v>
      </c>
      <c r="BR192" s="75">
        <v>0</v>
      </c>
      <c r="BS192" s="75">
        <v>0</v>
      </c>
      <c r="BT192" s="75">
        <v>198000625</v>
      </c>
      <c r="BU192" s="75">
        <v>0</v>
      </c>
      <c r="BV192" s="75">
        <v>234000625</v>
      </c>
      <c r="BW192" s="75">
        <v>0</v>
      </c>
      <c r="BX192" s="75">
        <v>0</v>
      </c>
      <c r="BY192" s="75">
        <v>0</v>
      </c>
      <c r="BZ192" s="75">
        <v>0</v>
      </c>
      <c r="CA192" s="75">
        <v>0</v>
      </c>
    </row>
    <row r="193" spans="10:79" ht="12" customHeight="1">
      <c r="J193" s="46">
        <v>189</v>
      </c>
      <c r="K193" s="46" t="str">
        <f t="shared" si="8"/>
        <v>HONDA-HRV-1.5 E CVT SE</v>
      </c>
      <c r="L193" s="82">
        <f t="shared" si="9"/>
        <v>210000026</v>
      </c>
      <c r="N193" s="119" t="s">
        <v>2750</v>
      </c>
      <c r="O193" s="120" t="s">
        <v>7949</v>
      </c>
      <c r="P193" s="122">
        <v>0</v>
      </c>
      <c r="Q193" s="122">
        <v>0</v>
      </c>
      <c r="R193" s="122">
        <v>0</v>
      </c>
      <c r="S193" s="122">
        <v>0</v>
      </c>
      <c r="T193" s="122">
        <v>0</v>
      </c>
      <c r="U193" s="122">
        <v>0</v>
      </c>
      <c r="V193" s="122">
        <v>0</v>
      </c>
      <c r="W193" s="122">
        <v>0</v>
      </c>
      <c r="X193" s="122">
        <v>0</v>
      </c>
      <c r="Y193" s="122">
        <v>0</v>
      </c>
      <c r="Z193" s="122">
        <v>0</v>
      </c>
      <c r="AA193" s="122">
        <v>0</v>
      </c>
      <c r="AB193" s="122">
        <v>300000026</v>
      </c>
      <c r="AC193" s="122">
        <v>340000026</v>
      </c>
      <c r="AD193" s="121"/>
      <c r="AM193" s="120" t="s">
        <v>3268</v>
      </c>
      <c r="AP193" s="120" t="s">
        <v>1159</v>
      </c>
      <c r="BA193" s="120" t="s">
        <v>1783</v>
      </c>
      <c r="BB193" s="120" t="s">
        <v>317</v>
      </c>
      <c r="BG193" s="73" t="s">
        <v>3676</v>
      </c>
      <c r="BH193" s="73" t="s">
        <v>4277</v>
      </c>
      <c r="BI193" s="73" t="s">
        <v>4508</v>
      </c>
      <c r="BK193" s="73" t="s">
        <v>5245</v>
      </c>
      <c r="BO193" s="72" t="s">
        <v>210</v>
      </c>
      <c r="BP193" s="73" t="s">
        <v>3620</v>
      </c>
      <c r="BQ193" s="75">
        <v>0</v>
      </c>
      <c r="BR193" s="75">
        <v>0</v>
      </c>
      <c r="BS193" s="75">
        <v>184000625</v>
      </c>
      <c r="BT193" s="75">
        <v>202000625</v>
      </c>
      <c r="BU193" s="75">
        <v>220000625</v>
      </c>
      <c r="BV193" s="75">
        <v>238000625</v>
      </c>
      <c r="BW193" s="75">
        <v>265000625</v>
      </c>
      <c r="BX193" s="75">
        <v>0</v>
      </c>
      <c r="BY193" s="75">
        <v>0</v>
      </c>
      <c r="BZ193" s="75">
        <v>0</v>
      </c>
      <c r="CA193" s="75">
        <v>0</v>
      </c>
    </row>
    <row r="194" spans="10:79" ht="12" customHeight="1">
      <c r="J194" s="46">
        <v>190</v>
      </c>
      <c r="K194" s="46" t="str">
        <f t="shared" si="8"/>
        <v>HONDA-HRV-1.5 E CVT SPC SPECIAL EDITION</v>
      </c>
      <c r="L194" s="82">
        <f t="shared" si="9"/>
        <v>200000026</v>
      </c>
      <c r="N194" s="119" t="s">
        <v>2750</v>
      </c>
      <c r="O194" s="120" t="s">
        <v>7950</v>
      </c>
      <c r="P194" s="122">
        <v>0</v>
      </c>
      <c r="Q194" s="122">
        <v>0</v>
      </c>
      <c r="R194" s="122">
        <v>0</v>
      </c>
      <c r="S194" s="122">
        <v>0</v>
      </c>
      <c r="T194" s="122">
        <v>0</v>
      </c>
      <c r="U194" s="122">
        <v>0</v>
      </c>
      <c r="V194" s="122">
        <v>0</v>
      </c>
      <c r="W194" s="122">
        <v>0</v>
      </c>
      <c r="X194" s="122">
        <v>0</v>
      </c>
      <c r="Y194" s="122">
        <v>0</v>
      </c>
      <c r="Z194" s="122">
        <v>0</v>
      </c>
      <c r="AA194" s="122">
        <v>0</v>
      </c>
      <c r="AB194" s="122">
        <v>300000026</v>
      </c>
      <c r="AC194" s="122">
        <v>330000026</v>
      </c>
      <c r="AD194" s="121"/>
      <c r="AM194" s="120" t="s">
        <v>940</v>
      </c>
      <c r="AP194" s="120" t="s">
        <v>1790</v>
      </c>
      <c r="BA194" s="120" t="s">
        <v>2760</v>
      </c>
      <c r="BB194" s="120" t="s">
        <v>2549</v>
      </c>
      <c r="BG194" s="73" t="s">
        <v>3677</v>
      </c>
      <c r="BH194" s="73" t="s">
        <v>4278</v>
      </c>
      <c r="BI194" s="73" t="s">
        <v>4509</v>
      </c>
      <c r="BO194" s="72" t="s">
        <v>210</v>
      </c>
      <c r="BP194" s="73" t="s">
        <v>3621</v>
      </c>
      <c r="BQ194" s="75">
        <v>140000925</v>
      </c>
      <c r="BR194" s="75">
        <v>165000925</v>
      </c>
      <c r="BS194" s="75">
        <v>185000925</v>
      </c>
      <c r="BT194" s="75">
        <v>190000925</v>
      </c>
      <c r="BU194" s="75">
        <v>210000925</v>
      </c>
      <c r="BV194" s="75">
        <v>230000925</v>
      </c>
      <c r="BW194" s="75">
        <v>265000925</v>
      </c>
      <c r="BX194" s="75">
        <v>300000925</v>
      </c>
      <c r="BY194" s="75">
        <v>0</v>
      </c>
      <c r="BZ194" s="75">
        <v>0</v>
      </c>
      <c r="CA194" s="75">
        <v>0</v>
      </c>
    </row>
    <row r="195" spans="10:79" ht="12" customHeight="1">
      <c r="J195" s="46">
        <v>191</v>
      </c>
      <c r="K195" s="46" t="str">
        <f t="shared" si="8"/>
        <v>HONDA-HRV-1.5 E MUGEN SPECIAL EDITION</v>
      </c>
      <c r="L195" s="82">
        <f t="shared" si="9"/>
        <v>210000026</v>
      </c>
      <c r="N195" s="119" t="s">
        <v>2750</v>
      </c>
      <c r="O195" s="120" t="s">
        <v>7951</v>
      </c>
      <c r="P195" s="122">
        <v>0</v>
      </c>
      <c r="Q195" s="122">
        <v>0</v>
      </c>
      <c r="R195" s="122">
        <v>0</v>
      </c>
      <c r="S195" s="122">
        <v>0</v>
      </c>
      <c r="T195" s="122">
        <v>0</v>
      </c>
      <c r="U195" s="122">
        <v>0</v>
      </c>
      <c r="V195" s="122">
        <v>0</v>
      </c>
      <c r="W195" s="122">
        <v>0</v>
      </c>
      <c r="X195" s="122">
        <v>0</v>
      </c>
      <c r="Y195" s="122">
        <v>0</v>
      </c>
      <c r="Z195" s="122">
        <v>0</v>
      </c>
      <c r="AA195" s="122">
        <v>0</v>
      </c>
      <c r="AB195" s="122">
        <v>285000026</v>
      </c>
      <c r="AC195" s="122">
        <v>300000026</v>
      </c>
      <c r="AD195" s="121"/>
      <c r="AM195" s="120" t="s">
        <v>3269</v>
      </c>
      <c r="AP195" s="120" t="s">
        <v>1425</v>
      </c>
      <c r="BA195" s="120" t="s">
        <v>1843</v>
      </c>
      <c r="BB195" s="120" t="s">
        <v>310</v>
      </c>
      <c r="BG195" s="73" t="s">
        <v>3678</v>
      </c>
      <c r="BH195" s="73" t="s">
        <v>4279</v>
      </c>
      <c r="BI195" s="73" t="s">
        <v>4510</v>
      </c>
      <c r="BO195" s="72" t="s">
        <v>210</v>
      </c>
      <c r="BP195" s="73" t="s">
        <v>3622</v>
      </c>
      <c r="BQ195" s="75">
        <v>185000925</v>
      </c>
      <c r="BR195" s="75">
        <v>205000925</v>
      </c>
      <c r="BS195" s="75">
        <v>225000925</v>
      </c>
      <c r="BT195" s="75">
        <v>235000925</v>
      </c>
      <c r="BU195" s="75">
        <v>245000925</v>
      </c>
      <c r="BV195" s="75">
        <v>265000925</v>
      </c>
      <c r="BW195" s="75">
        <v>275000925</v>
      </c>
      <c r="BX195" s="75">
        <v>295000925</v>
      </c>
      <c r="BY195" s="75">
        <v>0</v>
      </c>
      <c r="BZ195" s="75">
        <v>0</v>
      </c>
      <c r="CA195" s="75">
        <v>0</v>
      </c>
    </row>
    <row r="196" spans="10:79" ht="12" customHeight="1">
      <c r="J196" s="46">
        <v>192</v>
      </c>
      <c r="K196" s="46" t="str">
        <f t="shared" si="8"/>
        <v>HONDA-HRV-1.5 E SPESIAL EDITION</v>
      </c>
      <c r="L196" s="82">
        <f t="shared" si="9"/>
        <v>210000026</v>
      </c>
      <c r="N196" s="119" t="s">
        <v>2750</v>
      </c>
      <c r="O196" s="120" t="s">
        <v>7952</v>
      </c>
      <c r="P196" s="122">
        <v>0</v>
      </c>
      <c r="Q196" s="122">
        <v>0</v>
      </c>
      <c r="R196" s="122">
        <v>0</v>
      </c>
      <c r="S196" s="122">
        <v>0</v>
      </c>
      <c r="T196" s="122">
        <v>0</v>
      </c>
      <c r="U196" s="122">
        <v>0</v>
      </c>
      <c r="V196" s="122">
        <v>0</v>
      </c>
      <c r="W196" s="122">
        <v>0</v>
      </c>
      <c r="X196" s="122">
        <v>0</v>
      </c>
      <c r="Y196" s="122">
        <v>0</v>
      </c>
      <c r="Z196" s="122">
        <v>0</v>
      </c>
      <c r="AA196" s="122">
        <v>0</v>
      </c>
      <c r="AB196" s="122">
        <v>290000026</v>
      </c>
      <c r="AC196" s="122">
        <v>320000026</v>
      </c>
      <c r="AD196" s="121"/>
      <c r="AM196" s="120" t="s">
        <v>606</v>
      </c>
      <c r="AP196" s="120" t="s">
        <v>1426</v>
      </c>
      <c r="BA196" s="120" t="s">
        <v>3387</v>
      </c>
      <c r="BB196" s="120" t="s">
        <v>2189</v>
      </c>
      <c r="BG196" s="73" t="s">
        <v>3679</v>
      </c>
      <c r="BH196" s="73" t="s">
        <v>4280</v>
      </c>
      <c r="BI196" s="73" t="s">
        <v>4511</v>
      </c>
      <c r="BO196" s="72" t="s">
        <v>210</v>
      </c>
      <c r="BP196" s="73" t="s">
        <v>3623</v>
      </c>
      <c r="BQ196" s="75">
        <v>0</v>
      </c>
      <c r="BR196" s="75">
        <v>0</v>
      </c>
      <c r="BS196" s="75">
        <v>162000625</v>
      </c>
      <c r="BT196" s="75">
        <v>180000625</v>
      </c>
      <c r="BU196" s="75">
        <v>198000625</v>
      </c>
      <c r="BV196" s="75">
        <v>238000625</v>
      </c>
      <c r="BW196" s="75">
        <v>265000625</v>
      </c>
      <c r="BX196" s="75">
        <v>0</v>
      </c>
      <c r="BY196" s="75">
        <v>0</v>
      </c>
      <c r="BZ196" s="75">
        <v>0</v>
      </c>
      <c r="CA196" s="75">
        <v>0</v>
      </c>
    </row>
    <row r="197" spans="10:79" ht="12" customHeight="1">
      <c r="J197" s="46">
        <v>193</v>
      </c>
      <c r="K197" s="46" t="str">
        <f t="shared" ref="K197:K260" si="10">IFERROR(IF($B$3="Passenger",(HLOOKUP($K$3,$AI$4:$BC$699,1+J197,0)),(HLOOKUP($K$3,$BF$4:$BM$686,1+J197,0))),0)</f>
        <v>HONDA-HRV-1.5 S CVT CKD</v>
      </c>
      <c r="L197" s="82">
        <f t="shared" ref="L197:L260" si="11">IFERROR(IF($B$3="Passenger",VLOOKUP(K197,$O$5:$AD$3396,$L$3+1,0),VLOOKUP(K197,$BP$5:$CA$1915,$L$3+1,0)),0)</f>
        <v>185000026</v>
      </c>
      <c r="N197" s="119" t="s">
        <v>2750</v>
      </c>
      <c r="O197" s="120" t="s">
        <v>7953</v>
      </c>
      <c r="P197" s="121"/>
      <c r="Q197" s="121"/>
      <c r="R197" s="121"/>
      <c r="S197" s="121"/>
      <c r="T197" s="121"/>
      <c r="U197" s="121"/>
      <c r="V197" s="121"/>
      <c r="W197" s="121"/>
      <c r="X197" s="121"/>
      <c r="Y197" s="121"/>
      <c r="Z197" s="121"/>
      <c r="AA197" s="121"/>
      <c r="AB197" s="122">
        <v>300000026</v>
      </c>
      <c r="AC197" s="122">
        <v>330000026</v>
      </c>
      <c r="AD197" s="121"/>
      <c r="AM197" s="120" t="s">
        <v>3270</v>
      </c>
      <c r="AP197" s="120" t="s">
        <v>563</v>
      </c>
      <c r="BA197" s="120" t="s">
        <v>3323</v>
      </c>
      <c r="BB197" s="120" t="s">
        <v>1916</v>
      </c>
      <c r="BG197" s="73" t="s">
        <v>3680</v>
      </c>
      <c r="BH197" s="73" t="s">
        <v>4281</v>
      </c>
      <c r="BI197" s="73" t="s">
        <v>4512</v>
      </c>
      <c r="BO197" s="72" t="s">
        <v>210</v>
      </c>
      <c r="BP197" s="73" t="s">
        <v>3624</v>
      </c>
      <c r="BQ197" s="75">
        <v>0</v>
      </c>
      <c r="BR197" s="75">
        <v>0</v>
      </c>
      <c r="BS197" s="75">
        <v>195000925</v>
      </c>
      <c r="BT197" s="75">
        <v>220000925</v>
      </c>
      <c r="BU197" s="75">
        <v>260000925</v>
      </c>
      <c r="BV197" s="75">
        <v>285000925</v>
      </c>
      <c r="BW197" s="75">
        <v>300000925</v>
      </c>
      <c r="BX197" s="75">
        <v>315000925</v>
      </c>
      <c r="BY197" s="75">
        <v>0</v>
      </c>
      <c r="BZ197" s="75">
        <v>0</v>
      </c>
      <c r="CA197" s="75">
        <v>0</v>
      </c>
    </row>
    <row r="198" spans="10:79" ht="12" customHeight="1">
      <c r="J198" s="46">
        <v>194</v>
      </c>
      <c r="K198" s="46" t="str">
        <f t="shared" si="10"/>
        <v>HONDA-HRV-1.5L E CVT</v>
      </c>
      <c r="L198" s="82">
        <f t="shared" si="11"/>
        <v>210000026</v>
      </c>
      <c r="N198" s="119" t="s">
        <v>2750</v>
      </c>
      <c r="O198" s="120" t="s">
        <v>7954</v>
      </c>
      <c r="P198" s="121"/>
      <c r="Q198" s="121"/>
      <c r="R198" s="121"/>
      <c r="S198" s="121"/>
      <c r="T198" s="121"/>
      <c r="U198" s="121"/>
      <c r="V198" s="121"/>
      <c r="W198" s="121"/>
      <c r="X198" s="121"/>
      <c r="Y198" s="121"/>
      <c r="Z198" s="121"/>
      <c r="AA198" s="121"/>
      <c r="AB198" s="122">
        <v>465000026</v>
      </c>
      <c r="AC198" s="122">
        <v>530000026</v>
      </c>
      <c r="AD198" s="121"/>
      <c r="AM198" s="120" t="s">
        <v>242</v>
      </c>
      <c r="AP198" s="120" t="s">
        <v>263</v>
      </c>
      <c r="BA198" s="120" t="s">
        <v>1924</v>
      </c>
      <c r="BB198" s="120" t="s">
        <v>1629</v>
      </c>
      <c r="BG198" s="73" t="s">
        <v>5024</v>
      </c>
      <c r="BH198" s="73" t="s">
        <v>4282</v>
      </c>
      <c r="BI198" s="73" t="s">
        <v>5249</v>
      </c>
      <c r="BO198" s="72" t="s">
        <v>210</v>
      </c>
      <c r="BP198" s="73" t="s">
        <v>3625</v>
      </c>
      <c r="BQ198" s="75">
        <v>0</v>
      </c>
      <c r="BR198" s="75">
        <v>0</v>
      </c>
      <c r="BS198" s="75">
        <v>184000625</v>
      </c>
      <c r="BT198" s="75">
        <v>0</v>
      </c>
      <c r="BU198" s="75">
        <v>0</v>
      </c>
      <c r="BV198" s="75">
        <v>0</v>
      </c>
      <c r="BW198" s="75">
        <v>247000625</v>
      </c>
      <c r="BX198" s="75">
        <v>0</v>
      </c>
      <c r="BY198" s="75">
        <v>0</v>
      </c>
      <c r="BZ198" s="75">
        <v>0</v>
      </c>
      <c r="CA198" s="75">
        <v>0</v>
      </c>
    </row>
    <row r="199" spans="10:79" ht="12" customHeight="1">
      <c r="J199" s="46">
        <v>195</v>
      </c>
      <c r="K199" s="46" t="str">
        <f t="shared" si="10"/>
        <v>HONDA-HRV-1.5L E CVT</v>
      </c>
      <c r="L199" s="82">
        <f t="shared" si="11"/>
        <v>210000026</v>
      </c>
      <c r="N199" s="119" t="s">
        <v>2750</v>
      </c>
      <c r="O199" s="120" t="s">
        <v>7955</v>
      </c>
      <c r="P199" s="122">
        <v>0</v>
      </c>
      <c r="Q199" s="122">
        <v>0</v>
      </c>
      <c r="R199" s="122">
        <v>0</v>
      </c>
      <c r="S199" s="122">
        <v>0</v>
      </c>
      <c r="T199" s="122">
        <v>0</v>
      </c>
      <c r="U199" s="122">
        <v>0</v>
      </c>
      <c r="V199" s="122">
        <v>0</v>
      </c>
      <c r="W199" s="122">
        <v>0</v>
      </c>
      <c r="X199" s="122">
        <v>0</v>
      </c>
      <c r="Y199" s="122">
        <v>0</v>
      </c>
      <c r="Z199" s="122">
        <v>0</v>
      </c>
      <c r="AA199" s="122">
        <v>0</v>
      </c>
      <c r="AB199" s="122">
        <v>495000026</v>
      </c>
      <c r="AC199" s="122">
        <v>520000026</v>
      </c>
      <c r="AD199" s="121"/>
      <c r="AM199" s="120" t="s">
        <v>77</v>
      </c>
      <c r="AP199" s="120" t="s">
        <v>263</v>
      </c>
      <c r="BA199" s="120" t="s">
        <v>1756</v>
      </c>
      <c r="BB199" s="120" t="s">
        <v>233</v>
      </c>
      <c r="BG199" s="73" t="s">
        <v>3681</v>
      </c>
      <c r="BH199" s="73" t="s">
        <v>4283</v>
      </c>
      <c r="BI199" s="73" t="s">
        <v>4513</v>
      </c>
      <c r="BO199" s="72" t="s">
        <v>210</v>
      </c>
      <c r="BP199" s="73" t="s">
        <v>3626</v>
      </c>
      <c r="BQ199" s="75">
        <v>0</v>
      </c>
      <c r="BR199" s="75">
        <v>0</v>
      </c>
      <c r="BS199" s="75">
        <v>180000625</v>
      </c>
      <c r="BT199" s="75">
        <v>198000625</v>
      </c>
      <c r="BU199" s="75">
        <v>216000625</v>
      </c>
      <c r="BV199" s="75">
        <v>234000625</v>
      </c>
      <c r="BW199" s="75">
        <v>252000625</v>
      </c>
      <c r="BX199" s="75">
        <v>297000625</v>
      </c>
      <c r="BY199" s="75">
        <v>342000625</v>
      </c>
      <c r="BZ199" s="75">
        <v>0</v>
      </c>
      <c r="CA199" s="75">
        <v>0</v>
      </c>
    </row>
    <row r="200" spans="10:79" ht="12" customHeight="1">
      <c r="J200" s="46">
        <v>196</v>
      </c>
      <c r="K200" s="46" t="str">
        <f t="shared" si="10"/>
        <v>HONDA-HRV-1.5L E CVT TWO TONE</v>
      </c>
      <c r="L200" s="82">
        <f t="shared" si="11"/>
        <v>210000026</v>
      </c>
      <c r="N200" s="119" t="s">
        <v>2750</v>
      </c>
      <c r="O200" s="120" t="s">
        <v>7956</v>
      </c>
      <c r="P200" s="121"/>
      <c r="Q200" s="121"/>
      <c r="R200" s="121"/>
      <c r="S200" s="121"/>
      <c r="T200" s="121"/>
      <c r="U200" s="121"/>
      <c r="V200" s="121"/>
      <c r="W200" s="121"/>
      <c r="X200" s="122">
        <v>0</v>
      </c>
      <c r="Y200" s="122">
        <v>0</v>
      </c>
      <c r="Z200" s="122">
        <v>0</v>
      </c>
      <c r="AA200" s="122">
        <v>0</v>
      </c>
      <c r="AB200" s="122">
        <v>420000026</v>
      </c>
      <c r="AC200" s="122">
        <v>450000026</v>
      </c>
      <c r="AD200" s="121"/>
      <c r="AM200" s="120" t="s">
        <v>570</v>
      </c>
      <c r="AP200" s="120" t="s">
        <v>2515</v>
      </c>
      <c r="BB200" s="120" t="s">
        <v>2501</v>
      </c>
      <c r="BG200" s="73" t="s">
        <v>3682</v>
      </c>
      <c r="BH200" s="73" t="s">
        <v>4284</v>
      </c>
      <c r="BI200" s="73" t="s">
        <v>4514</v>
      </c>
      <c r="BO200" s="72" t="s">
        <v>210</v>
      </c>
      <c r="BP200" s="73" t="s">
        <v>3627</v>
      </c>
      <c r="BQ200" s="75">
        <v>0</v>
      </c>
      <c r="BR200" s="75">
        <v>0</v>
      </c>
      <c r="BS200" s="75">
        <v>184000625</v>
      </c>
      <c r="BT200" s="75">
        <v>198000625</v>
      </c>
      <c r="BU200" s="75">
        <v>220000625</v>
      </c>
      <c r="BV200" s="75">
        <v>238000625</v>
      </c>
      <c r="BW200" s="75">
        <v>265000625</v>
      </c>
      <c r="BX200" s="75">
        <v>0</v>
      </c>
      <c r="BY200" s="75">
        <v>0</v>
      </c>
      <c r="BZ200" s="75">
        <v>0</v>
      </c>
      <c r="CA200" s="75">
        <v>0</v>
      </c>
    </row>
    <row r="201" spans="10:79" ht="12" customHeight="1">
      <c r="J201" s="46">
        <v>197</v>
      </c>
      <c r="K201" s="46" t="str">
        <f t="shared" si="10"/>
        <v>HONDA-HRV-1.5L S CVT</v>
      </c>
      <c r="L201" s="82">
        <f t="shared" si="11"/>
        <v>185000026</v>
      </c>
      <c r="N201" s="119" t="s">
        <v>2750</v>
      </c>
      <c r="O201" s="120" t="s">
        <v>7957</v>
      </c>
      <c r="P201" s="121"/>
      <c r="Q201" s="121"/>
      <c r="R201" s="121"/>
      <c r="S201" s="121"/>
      <c r="T201" s="121"/>
      <c r="U201" s="121"/>
      <c r="V201" s="121"/>
      <c r="W201" s="121"/>
      <c r="X201" s="121"/>
      <c r="Y201" s="121"/>
      <c r="Z201" s="121"/>
      <c r="AA201" s="121"/>
      <c r="AB201" s="121"/>
      <c r="AC201" s="122">
        <v>590000026</v>
      </c>
      <c r="AD201" s="121"/>
      <c r="AM201" s="120" t="s">
        <v>570</v>
      </c>
      <c r="AP201" s="120" t="s">
        <v>264</v>
      </c>
      <c r="BB201" s="120" t="s">
        <v>459</v>
      </c>
      <c r="BG201" s="73" t="s">
        <v>3683</v>
      </c>
      <c r="BH201" s="73" t="s">
        <v>4285</v>
      </c>
      <c r="BI201" s="73" t="s">
        <v>4515</v>
      </c>
      <c r="BO201" s="72" t="s">
        <v>210</v>
      </c>
      <c r="BP201" s="73" t="s">
        <v>3628</v>
      </c>
      <c r="BQ201" s="75">
        <v>0</v>
      </c>
      <c r="BR201" s="75">
        <v>166000625</v>
      </c>
      <c r="BS201" s="75">
        <v>184000625</v>
      </c>
      <c r="BT201" s="75">
        <v>220000625</v>
      </c>
      <c r="BU201" s="75">
        <v>234000625</v>
      </c>
      <c r="BV201" s="75">
        <v>238000625</v>
      </c>
      <c r="BW201" s="75">
        <v>175000625</v>
      </c>
      <c r="BX201" s="75">
        <v>0</v>
      </c>
      <c r="BY201" s="75">
        <v>0</v>
      </c>
      <c r="BZ201" s="75">
        <v>0</v>
      </c>
      <c r="CA201" s="75">
        <v>0</v>
      </c>
    </row>
    <row r="202" spans="10:79" ht="12" customHeight="1">
      <c r="J202" s="46">
        <v>198</v>
      </c>
      <c r="K202" s="46" t="str">
        <f t="shared" si="10"/>
        <v>HONDA-HRV-1.5L S CVT</v>
      </c>
      <c r="L202" s="82">
        <f t="shared" si="11"/>
        <v>185000026</v>
      </c>
      <c r="N202" s="119" t="s">
        <v>2750</v>
      </c>
      <c r="O202" s="120" t="s">
        <v>7958</v>
      </c>
      <c r="P202" s="121"/>
      <c r="Q202" s="121"/>
      <c r="R202" s="121"/>
      <c r="S202" s="121"/>
      <c r="T202" s="121"/>
      <c r="U202" s="121"/>
      <c r="V202" s="121"/>
      <c r="W202" s="121"/>
      <c r="X202" s="121"/>
      <c r="Y202" s="121"/>
      <c r="Z202" s="121"/>
      <c r="AA202" s="121"/>
      <c r="AB202" s="121"/>
      <c r="AC202" s="122">
        <v>520000026</v>
      </c>
      <c r="AD202" s="121"/>
      <c r="AM202" s="120" t="s">
        <v>2111</v>
      </c>
      <c r="AP202" s="120" t="s">
        <v>264</v>
      </c>
      <c r="BB202" s="120" t="s">
        <v>673</v>
      </c>
      <c r="BG202" s="73" t="s">
        <v>3684</v>
      </c>
      <c r="BH202" s="73" t="s">
        <v>4286</v>
      </c>
      <c r="BI202" s="73" t="s">
        <v>4516</v>
      </c>
      <c r="BO202" s="72" t="s">
        <v>210</v>
      </c>
      <c r="BP202" s="73" t="s">
        <v>3629</v>
      </c>
      <c r="BQ202" s="75">
        <v>0</v>
      </c>
      <c r="BR202" s="75">
        <v>0</v>
      </c>
      <c r="BS202" s="75">
        <v>180000625</v>
      </c>
      <c r="BT202" s="75">
        <v>198000625</v>
      </c>
      <c r="BU202" s="75">
        <v>216000625</v>
      </c>
      <c r="BV202" s="75">
        <v>234000625</v>
      </c>
      <c r="BW202" s="75">
        <v>252000625</v>
      </c>
      <c r="BX202" s="75">
        <v>297000625</v>
      </c>
      <c r="BY202" s="75">
        <v>342000625</v>
      </c>
      <c r="BZ202" s="75">
        <v>0</v>
      </c>
      <c r="CA202" s="75">
        <v>0</v>
      </c>
    </row>
    <row r="203" spans="10:79" ht="12" customHeight="1">
      <c r="J203" s="46">
        <v>199</v>
      </c>
      <c r="K203" s="46" t="str">
        <f t="shared" si="10"/>
        <v>HONDA-HRV-1.5L S MT</v>
      </c>
      <c r="L203" s="82">
        <f t="shared" si="11"/>
        <v>190000026</v>
      </c>
      <c r="N203" s="119" t="s">
        <v>2248</v>
      </c>
      <c r="O203" s="120" t="s">
        <v>3371</v>
      </c>
      <c r="P203" s="121"/>
      <c r="Q203" s="121"/>
      <c r="R203" s="121"/>
      <c r="S203" s="121"/>
      <c r="T203" s="121"/>
      <c r="U203" s="121"/>
      <c r="V203" s="121"/>
      <c r="W203" s="121"/>
      <c r="X203" s="121"/>
      <c r="Y203" s="121"/>
      <c r="Z203" s="121"/>
      <c r="AA203" s="122">
        <v>260000000</v>
      </c>
      <c r="AB203" s="122">
        <v>320000000</v>
      </c>
      <c r="AC203" s="121"/>
      <c r="AD203" s="121"/>
      <c r="AM203" s="120" t="s">
        <v>1525</v>
      </c>
      <c r="AP203" s="120" t="s">
        <v>272</v>
      </c>
      <c r="BB203" s="120" t="s">
        <v>908</v>
      </c>
      <c r="BG203" s="73" t="s">
        <v>3685</v>
      </c>
      <c r="BH203" s="73" t="s">
        <v>5035</v>
      </c>
      <c r="BI203" s="73" t="s">
        <v>4517</v>
      </c>
      <c r="BO203" s="72" t="s">
        <v>210</v>
      </c>
      <c r="BP203" s="73" t="s">
        <v>3630</v>
      </c>
      <c r="BQ203" s="75">
        <v>0</v>
      </c>
      <c r="BR203" s="75">
        <v>0</v>
      </c>
      <c r="BS203" s="75">
        <v>0</v>
      </c>
      <c r="BT203" s="75">
        <v>0</v>
      </c>
      <c r="BU203" s="75">
        <v>261000625</v>
      </c>
      <c r="BV203" s="75">
        <v>207000625</v>
      </c>
      <c r="BW203" s="75">
        <v>225000625</v>
      </c>
      <c r="BX203" s="75">
        <v>0</v>
      </c>
      <c r="BY203" s="75">
        <v>0</v>
      </c>
      <c r="BZ203" s="75">
        <v>0</v>
      </c>
      <c r="CA203" s="75">
        <v>0</v>
      </c>
    </row>
    <row r="204" spans="10:79" ht="12" customHeight="1">
      <c r="J204" s="46">
        <v>200</v>
      </c>
      <c r="K204" s="46" t="str">
        <f t="shared" si="10"/>
        <v>HONDA-HRV-1.5L SE CVT</v>
      </c>
      <c r="L204" s="82">
        <f t="shared" si="11"/>
        <v>0</v>
      </c>
      <c r="N204" s="119" t="s">
        <v>2248</v>
      </c>
      <c r="O204" s="120" t="s">
        <v>3399</v>
      </c>
      <c r="P204" s="121"/>
      <c r="Q204" s="121"/>
      <c r="R204" s="121"/>
      <c r="S204" s="121"/>
      <c r="T204" s="121"/>
      <c r="U204" s="121"/>
      <c r="V204" s="121"/>
      <c r="W204" s="121"/>
      <c r="X204" s="121"/>
      <c r="Y204" s="121"/>
      <c r="Z204" s="121"/>
      <c r="AA204" s="121"/>
      <c r="AB204" s="122">
        <v>320000000</v>
      </c>
      <c r="AC204" s="121"/>
      <c r="AD204" s="121"/>
      <c r="AM204" s="120" t="s">
        <v>1525</v>
      </c>
      <c r="AP204" s="120" t="s">
        <v>2065</v>
      </c>
      <c r="BB204" s="120" t="s">
        <v>909</v>
      </c>
      <c r="BG204" s="73" t="s">
        <v>3686</v>
      </c>
      <c r="BH204" s="73" t="s">
        <v>4287</v>
      </c>
      <c r="BI204" s="73" t="s">
        <v>4518</v>
      </c>
      <c r="BO204" s="72" t="s">
        <v>210</v>
      </c>
      <c r="BP204" s="73" t="s">
        <v>3631</v>
      </c>
      <c r="BQ204" s="75">
        <v>153000625</v>
      </c>
      <c r="BR204" s="75">
        <v>171000625</v>
      </c>
      <c r="BS204" s="75">
        <v>180000625</v>
      </c>
      <c r="BT204" s="75">
        <v>198000625</v>
      </c>
      <c r="BU204" s="75">
        <v>216000625</v>
      </c>
      <c r="BV204" s="75">
        <v>234000625</v>
      </c>
      <c r="BW204" s="75">
        <v>261000625</v>
      </c>
      <c r="BX204" s="75">
        <v>288000625</v>
      </c>
      <c r="BY204" s="75">
        <v>342000625</v>
      </c>
      <c r="BZ204" s="75">
        <v>0</v>
      </c>
      <c r="CA204" s="75">
        <v>0</v>
      </c>
    </row>
    <row r="205" spans="10:79" ht="12" customHeight="1">
      <c r="J205" s="46">
        <v>201</v>
      </c>
      <c r="K205" s="46" t="str">
        <f t="shared" si="10"/>
        <v>HONDA-HRV-1.5L SE CVT TWO TONE</v>
      </c>
      <c r="L205" s="82">
        <f t="shared" si="11"/>
        <v>210000026</v>
      </c>
      <c r="N205" s="119" t="s">
        <v>2248</v>
      </c>
      <c r="O205" s="120" t="s">
        <v>3372</v>
      </c>
      <c r="P205" s="121"/>
      <c r="Q205" s="121"/>
      <c r="R205" s="121"/>
      <c r="S205" s="121"/>
      <c r="T205" s="121"/>
      <c r="U205" s="121"/>
      <c r="V205" s="121"/>
      <c r="W205" s="121"/>
      <c r="X205" s="121"/>
      <c r="Y205" s="121"/>
      <c r="Z205" s="121"/>
      <c r="AA205" s="122">
        <v>243000000</v>
      </c>
      <c r="AB205" s="122">
        <v>270000000</v>
      </c>
      <c r="AC205" s="121"/>
      <c r="AD205" s="121"/>
      <c r="AM205" s="120" t="s">
        <v>600</v>
      </c>
      <c r="AP205" s="120" t="s">
        <v>2272</v>
      </c>
      <c r="BB205" s="120" t="s">
        <v>1560</v>
      </c>
      <c r="BG205" s="73" t="s">
        <v>3687</v>
      </c>
      <c r="BH205" s="73" t="s">
        <v>4288</v>
      </c>
      <c r="BI205" s="73" t="s">
        <v>4519</v>
      </c>
      <c r="BO205" s="72" t="s">
        <v>210</v>
      </c>
      <c r="BP205" s="73" t="s">
        <v>3632</v>
      </c>
      <c r="BQ205" s="75">
        <v>148000625</v>
      </c>
      <c r="BR205" s="75">
        <v>166000625</v>
      </c>
      <c r="BS205" s="75">
        <v>0</v>
      </c>
      <c r="BT205" s="75">
        <v>202000625</v>
      </c>
      <c r="BU205" s="75">
        <v>220000625</v>
      </c>
      <c r="BV205" s="75">
        <v>200000825</v>
      </c>
      <c r="BW205" s="75">
        <v>0</v>
      </c>
      <c r="BX205" s="75">
        <v>275000925</v>
      </c>
      <c r="BY205" s="75">
        <v>0</v>
      </c>
      <c r="BZ205" s="75">
        <v>0</v>
      </c>
      <c r="CA205" s="75">
        <v>0</v>
      </c>
    </row>
    <row r="206" spans="10:79" ht="12" customHeight="1">
      <c r="J206" s="46">
        <v>202</v>
      </c>
      <c r="K206" s="46" t="str">
        <f t="shared" si="10"/>
        <v>HONDA-HRV-1.5T RS CVT</v>
      </c>
      <c r="L206" s="82">
        <f t="shared" si="11"/>
        <v>0</v>
      </c>
      <c r="N206" s="119" t="s">
        <v>2248</v>
      </c>
      <c r="O206" s="120" t="s">
        <v>3373</v>
      </c>
      <c r="P206" s="121"/>
      <c r="Q206" s="121"/>
      <c r="R206" s="121"/>
      <c r="S206" s="121"/>
      <c r="T206" s="121"/>
      <c r="U206" s="121"/>
      <c r="V206" s="121"/>
      <c r="W206" s="121"/>
      <c r="X206" s="121"/>
      <c r="Y206" s="121"/>
      <c r="Z206" s="121"/>
      <c r="AA206" s="122">
        <v>261000000</v>
      </c>
      <c r="AB206" s="122">
        <v>270000000</v>
      </c>
      <c r="AC206" s="121"/>
      <c r="AD206" s="121"/>
      <c r="AM206" s="120" t="s">
        <v>600</v>
      </c>
      <c r="AP206" s="120" t="s">
        <v>2213</v>
      </c>
      <c r="BB206" s="120" t="s">
        <v>1561</v>
      </c>
      <c r="BG206" s="73" t="s">
        <v>3688</v>
      </c>
      <c r="BH206" s="73" t="s">
        <v>4289</v>
      </c>
      <c r="BI206" s="73" t="s">
        <v>4520</v>
      </c>
      <c r="BO206" s="72" t="s">
        <v>210</v>
      </c>
      <c r="BP206" s="73" t="s">
        <v>3633</v>
      </c>
      <c r="BQ206" s="75">
        <v>0</v>
      </c>
      <c r="BR206" s="75">
        <v>166000625</v>
      </c>
      <c r="BS206" s="75">
        <v>184000625</v>
      </c>
      <c r="BT206" s="75">
        <v>220000625</v>
      </c>
      <c r="BU206" s="75">
        <v>238000625</v>
      </c>
      <c r="BV206" s="75">
        <v>238000625</v>
      </c>
      <c r="BW206" s="75">
        <v>175000625</v>
      </c>
      <c r="BX206" s="75">
        <v>0</v>
      </c>
      <c r="BY206" s="75">
        <v>315000625</v>
      </c>
      <c r="BZ206" s="75">
        <v>0</v>
      </c>
      <c r="CA206" s="75">
        <v>0</v>
      </c>
    </row>
    <row r="207" spans="10:79" ht="12" customHeight="1">
      <c r="J207" s="46">
        <v>203</v>
      </c>
      <c r="K207" s="46" t="str">
        <f t="shared" si="10"/>
        <v>HONDA-HRV-1.5T RS CVT TWO TONE</v>
      </c>
      <c r="L207" s="82">
        <f t="shared" si="11"/>
        <v>0</v>
      </c>
      <c r="N207" s="119" t="s">
        <v>2248</v>
      </c>
      <c r="O207" s="120" t="s">
        <v>3400</v>
      </c>
      <c r="P207" s="121"/>
      <c r="Q207" s="121"/>
      <c r="R207" s="121"/>
      <c r="S207" s="121"/>
      <c r="T207" s="121"/>
      <c r="U207" s="121"/>
      <c r="V207" s="121"/>
      <c r="W207" s="121"/>
      <c r="X207" s="121"/>
      <c r="Y207" s="121"/>
      <c r="Z207" s="121"/>
      <c r="AA207" s="121"/>
      <c r="AB207" s="122">
        <v>450000000</v>
      </c>
      <c r="AC207" s="121"/>
      <c r="AD207" s="121"/>
      <c r="AM207" s="120" t="s">
        <v>1980</v>
      </c>
      <c r="AP207" s="120" t="s">
        <v>2547</v>
      </c>
      <c r="BB207" s="120" t="s">
        <v>1999</v>
      </c>
      <c r="BG207" s="73" t="s">
        <v>3689</v>
      </c>
      <c r="BH207" s="73" t="s">
        <v>4290</v>
      </c>
      <c r="BI207" s="73" t="s">
        <v>5046</v>
      </c>
      <c r="BO207" s="72" t="s">
        <v>210</v>
      </c>
      <c r="BP207" s="73" t="s">
        <v>3634</v>
      </c>
      <c r="BQ207" s="75">
        <v>150000026</v>
      </c>
      <c r="BR207" s="75">
        <v>160000026</v>
      </c>
      <c r="BS207" s="75">
        <v>185000026</v>
      </c>
      <c r="BT207" s="75">
        <v>205000026</v>
      </c>
      <c r="BU207" s="75">
        <v>225000026</v>
      </c>
      <c r="BV207" s="75">
        <v>240000026</v>
      </c>
      <c r="BW207" s="75">
        <v>270000026</v>
      </c>
      <c r="BX207" s="75">
        <v>305000026</v>
      </c>
      <c r="BY207" s="75">
        <v>0</v>
      </c>
      <c r="BZ207" s="75">
        <v>0</v>
      </c>
      <c r="CA207" s="75">
        <v>0</v>
      </c>
    </row>
    <row r="208" spans="10:79" ht="12" customHeight="1">
      <c r="J208" s="46">
        <v>204</v>
      </c>
      <c r="K208" s="46" t="str">
        <f t="shared" si="10"/>
        <v>HONDA-HRV-1.8 CVT</v>
      </c>
      <c r="L208" s="82">
        <f t="shared" si="11"/>
        <v>250000026</v>
      </c>
      <c r="N208" s="119" t="s">
        <v>2248</v>
      </c>
      <c r="O208" s="120" t="s">
        <v>3426</v>
      </c>
      <c r="P208" s="121"/>
      <c r="Q208" s="121"/>
      <c r="R208" s="121"/>
      <c r="S208" s="121"/>
      <c r="T208" s="121"/>
      <c r="U208" s="121"/>
      <c r="V208" s="121"/>
      <c r="W208" s="121"/>
      <c r="X208" s="121"/>
      <c r="Y208" s="121"/>
      <c r="Z208" s="121"/>
      <c r="AA208" s="121"/>
      <c r="AB208" s="121"/>
      <c r="AC208" s="122">
        <v>450000026</v>
      </c>
      <c r="AD208" s="121"/>
      <c r="AM208" s="120" t="s">
        <v>1526</v>
      </c>
      <c r="AP208" s="120" t="s">
        <v>1161</v>
      </c>
      <c r="BB208" s="120" t="s">
        <v>1562</v>
      </c>
      <c r="BG208" s="73" t="s">
        <v>3690</v>
      </c>
      <c r="BH208" s="73" t="s">
        <v>4291</v>
      </c>
      <c r="BI208" s="73" t="s">
        <v>4521</v>
      </c>
      <c r="BO208" s="72" t="s">
        <v>210</v>
      </c>
      <c r="BP208" s="73" t="s">
        <v>3635</v>
      </c>
      <c r="BQ208" s="75">
        <v>153000625</v>
      </c>
      <c r="BR208" s="75">
        <v>171000625</v>
      </c>
      <c r="BS208" s="75">
        <v>189000625</v>
      </c>
      <c r="BT208" s="75">
        <v>198000625</v>
      </c>
      <c r="BU208" s="75">
        <v>207000625</v>
      </c>
      <c r="BV208" s="75">
        <v>216000625</v>
      </c>
      <c r="BW208" s="75">
        <v>234000625</v>
      </c>
      <c r="BX208" s="75">
        <v>243000625</v>
      </c>
      <c r="BY208" s="75">
        <v>252000625</v>
      </c>
      <c r="BZ208" s="75">
        <v>0</v>
      </c>
      <c r="CA208" s="75">
        <v>0</v>
      </c>
    </row>
    <row r="209" spans="10:79" ht="12" customHeight="1">
      <c r="J209" s="46">
        <v>205</v>
      </c>
      <c r="K209" s="46" t="str">
        <f t="shared" si="10"/>
        <v>HONDA-HRV-1.8 E CVT SPECIAL EDITION</v>
      </c>
      <c r="L209" s="82">
        <f t="shared" si="11"/>
        <v>210000026</v>
      </c>
      <c r="N209" s="119" t="s">
        <v>2248</v>
      </c>
      <c r="O209" s="120" t="s">
        <v>3401</v>
      </c>
      <c r="P209" s="121"/>
      <c r="Q209" s="121"/>
      <c r="R209" s="121"/>
      <c r="S209" s="121"/>
      <c r="T209" s="121"/>
      <c r="U209" s="121"/>
      <c r="V209" s="121"/>
      <c r="W209" s="121"/>
      <c r="X209" s="121"/>
      <c r="Y209" s="121"/>
      <c r="Z209" s="121"/>
      <c r="AA209" s="121"/>
      <c r="AB209" s="122">
        <v>375000825</v>
      </c>
      <c r="AC209" s="122">
        <v>390000925</v>
      </c>
      <c r="AD209" s="121"/>
      <c r="AM209" s="120" t="s">
        <v>1526</v>
      </c>
      <c r="AP209" s="120" t="s">
        <v>1162</v>
      </c>
      <c r="BB209" s="120" t="s">
        <v>2611</v>
      </c>
      <c r="BG209" s="73" t="s">
        <v>5275</v>
      </c>
      <c r="BH209" s="73" t="s">
        <v>4292</v>
      </c>
      <c r="BI209" s="73" t="s">
        <v>4522</v>
      </c>
      <c r="BO209" s="72" t="s">
        <v>210</v>
      </c>
      <c r="BP209" s="73" t="s">
        <v>3636</v>
      </c>
      <c r="BQ209" s="75">
        <v>148000625</v>
      </c>
      <c r="BR209" s="75">
        <v>0</v>
      </c>
      <c r="BS209" s="75">
        <v>184000625</v>
      </c>
      <c r="BT209" s="75">
        <v>0</v>
      </c>
      <c r="BU209" s="75">
        <v>0</v>
      </c>
      <c r="BV209" s="75">
        <v>0</v>
      </c>
      <c r="BW209" s="75">
        <v>0</v>
      </c>
      <c r="BX209" s="75">
        <v>0</v>
      </c>
      <c r="BY209" s="75">
        <v>0</v>
      </c>
      <c r="BZ209" s="75">
        <v>0</v>
      </c>
      <c r="CA209" s="75">
        <v>0</v>
      </c>
    </row>
    <row r="210" spans="10:79" ht="12" customHeight="1">
      <c r="J210" s="46">
        <v>206</v>
      </c>
      <c r="K210" s="46" t="str">
        <f t="shared" si="10"/>
        <v>HONDA-HRV-1.8 MODERN STELL METALIC</v>
      </c>
      <c r="L210" s="82">
        <f t="shared" si="11"/>
        <v>250000026</v>
      </c>
      <c r="N210" s="119" t="s">
        <v>2248</v>
      </c>
      <c r="O210" s="120" t="s">
        <v>3427</v>
      </c>
      <c r="P210" s="121"/>
      <c r="Q210" s="121"/>
      <c r="R210" s="121"/>
      <c r="S210" s="121"/>
      <c r="T210" s="121"/>
      <c r="U210" s="121"/>
      <c r="V210" s="121"/>
      <c r="W210" s="121"/>
      <c r="X210" s="121"/>
      <c r="Y210" s="121"/>
      <c r="Z210" s="121"/>
      <c r="AA210" s="121"/>
      <c r="AB210" s="121"/>
      <c r="AC210" s="122">
        <v>450000026</v>
      </c>
      <c r="AD210" s="121"/>
      <c r="AM210" s="120" t="s">
        <v>1956</v>
      </c>
      <c r="AP210" s="120" t="s">
        <v>2516</v>
      </c>
      <c r="BB210" s="120" t="s">
        <v>2139</v>
      </c>
      <c r="BG210" s="73" t="s">
        <v>3691</v>
      </c>
      <c r="BH210" s="73" t="s">
        <v>4293</v>
      </c>
      <c r="BI210" s="73" t="s">
        <v>4523</v>
      </c>
      <c r="BO210" s="72" t="s">
        <v>210</v>
      </c>
      <c r="BP210" s="73" t="s">
        <v>3637</v>
      </c>
      <c r="BQ210" s="75">
        <v>126000625</v>
      </c>
      <c r="BR210" s="75">
        <v>0</v>
      </c>
      <c r="BS210" s="75">
        <v>0</v>
      </c>
      <c r="BT210" s="75">
        <v>0</v>
      </c>
      <c r="BU210" s="75">
        <v>0</v>
      </c>
      <c r="BV210" s="75">
        <v>346000625</v>
      </c>
      <c r="BW210" s="75">
        <v>0</v>
      </c>
      <c r="BX210" s="75">
        <v>0</v>
      </c>
      <c r="BY210" s="75">
        <v>0</v>
      </c>
      <c r="BZ210" s="75">
        <v>0</v>
      </c>
      <c r="CA210" s="75">
        <v>0</v>
      </c>
    </row>
    <row r="211" spans="10:79" ht="12" customHeight="1">
      <c r="J211" s="46">
        <v>207</v>
      </c>
      <c r="K211" s="46" t="str">
        <f t="shared" si="10"/>
        <v>HONDA-HRV-1.8 PRESTIGE AT CKD</v>
      </c>
      <c r="L211" s="82">
        <f t="shared" si="11"/>
        <v>240000026</v>
      </c>
      <c r="N211" s="119" t="s">
        <v>2248</v>
      </c>
      <c r="O211" s="120" t="s">
        <v>3428</v>
      </c>
      <c r="P211" s="121"/>
      <c r="Q211" s="121"/>
      <c r="R211" s="121"/>
      <c r="S211" s="121"/>
      <c r="T211" s="121"/>
      <c r="U211" s="121"/>
      <c r="V211" s="121"/>
      <c r="W211" s="121"/>
      <c r="X211" s="121"/>
      <c r="Y211" s="121"/>
      <c r="Z211" s="121"/>
      <c r="AA211" s="121"/>
      <c r="AB211" s="121"/>
      <c r="AC211" s="122">
        <v>470000725</v>
      </c>
      <c r="AD211" s="121"/>
      <c r="AM211" s="120" t="s">
        <v>3271</v>
      </c>
      <c r="AP211" s="120" t="s">
        <v>1859</v>
      </c>
      <c r="BB211" s="120" t="s">
        <v>1848</v>
      </c>
      <c r="BG211" s="73" t="s">
        <v>3692</v>
      </c>
      <c r="BH211" s="73" t="s">
        <v>5313</v>
      </c>
      <c r="BI211" s="73" t="s">
        <v>4524</v>
      </c>
      <c r="BO211" s="72" t="s">
        <v>210</v>
      </c>
      <c r="BP211" s="73" t="s">
        <v>3638</v>
      </c>
      <c r="BQ211" s="75">
        <v>148000625</v>
      </c>
      <c r="BR211" s="75">
        <v>166000625</v>
      </c>
      <c r="BS211" s="75">
        <v>184000625</v>
      </c>
      <c r="BT211" s="75">
        <v>202000625</v>
      </c>
      <c r="BU211" s="75">
        <v>220000625</v>
      </c>
      <c r="BV211" s="75">
        <v>238000625</v>
      </c>
      <c r="BW211" s="75">
        <v>265000625</v>
      </c>
      <c r="BX211" s="75">
        <v>0</v>
      </c>
      <c r="BY211" s="75">
        <v>0</v>
      </c>
      <c r="BZ211" s="75">
        <v>0</v>
      </c>
      <c r="CA211" s="75">
        <v>0</v>
      </c>
    </row>
    <row r="212" spans="10:79" ht="12" customHeight="1">
      <c r="J212" s="46">
        <v>208</v>
      </c>
      <c r="K212" s="46" t="str">
        <f t="shared" si="10"/>
        <v>HONDA-HRV-1.8 PRESTIGE TWOTONE</v>
      </c>
      <c r="L212" s="82">
        <f t="shared" si="11"/>
        <v>250000026</v>
      </c>
      <c r="N212" s="119" t="s">
        <v>2248</v>
      </c>
      <c r="O212" s="120" t="s">
        <v>3402</v>
      </c>
      <c r="P212" s="121"/>
      <c r="Q212" s="121"/>
      <c r="R212" s="121"/>
      <c r="S212" s="121"/>
      <c r="T212" s="121"/>
      <c r="U212" s="121"/>
      <c r="V212" s="121"/>
      <c r="W212" s="121"/>
      <c r="X212" s="121"/>
      <c r="Y212" s="121"/>
      <c r="Z212" s="121"/>
      <c r="AA212" s="121"/>
      <c r="AB212" s="122">
        <v>450000000</v>
      </c>
      <c r="AC212" s="121"/>
      <c r="AD212" s="121"/>
      <c r="AM212" s="120" t="s">
        <v>2157</v>
      </c>
      <c r="AP212" s="120" t="s">
        <v>273</v>
      </c>
      <c r="BB212" s="120" t="s">
        <v>910</v>
      </c>
      <c r="BG212" s="73" t="s">
        <v>3693</v>
      </c>
      <c r="BH212" s="73" t="s">
        <v>4294</v>
      </c>
      <c r="BI212" s="73" t="s">
        <v>4525</v>
      </c>
      <c r="BO212" s="72" t="s">
        <v>210</v>
      </c>
      <c r="BP212" s="73" t="s">
        <v>3639</v>
      </c>
      <c r="BQ212" s="75">
        <v>126000625</v>
      </c>
      <c r="BR212" s="75">
        <v>144000625</v>
      </c>
      <c r="BS212" s="75">
        <v>0</v>
      </c>
      <c r="BT212" s="75">
        <v>0</v>
      </c>
      <c r="BU212" s="75">
        <v>0</v>
      </c>
      <c r="BV212" s="75">
        <v>0</v>
      </c>
      <c r="BW212" s="75">
        <v>0</v>
      </c>
      <c r="BX212" s="75">
        <v>0</v>
      </c>
      <c r="BY212" s="75">
        <v>0</v>
      </c>
      <c r="BZ212" s="75">
        <v>0</v>
      </c>
      <c r="CA212" s="75">
        <v>0</v>
      </c>
    </row>
    <row r="213" spans="10:79" ht="12" customHeight="1">
      <c r="J213" s="46">
        <v>209</v>
      </c>
      <c r="K213" s="46" t="str">
        <f t="shared" si="10"/>
        <v>HONDA-HRV-1.8 RS CVT</v>
      </c>
      <c r="L213" s="82">
        <f t="shared" si="11"/>
        <v>0</v>
      </c>
      <c r="N213" s="119" t="s">
        <v>2248</v>
      </c>
      <c r="O213" s="120" t="s">
        <v>3403</v>
      </c>
      <c r="P213" s="121"/>
      <c r="Q213" s="121"/>
      <c r="R213" s="121"/>
      <c r="S213" s="121"/>
      <c r="T213" s="121"/>
      <c r="U213" s="121"/>
      <c r="V213" s="121"/>
      <c r="W213" s="121"/>
      <c r="X213" s="121"/>
      <c r="Y213" s="121"/>
      <c r="Z213" s="121"/>
      <c r="AA213" s="121"/>
      <c r="AB213" s="122">
        <v>450000000</v>
      </c>
      <c r="AC213" s="121"/>
      <c r="AD213" s="121"/>
      <c r="AM213" s="120" t="s">
        <v>2807</v>
      </c>
      <c r="AP213" s="120" t="s">
        <v>1299</v>
      </c>
      <c r="BB213" s="120" t="s">
        <v>609</v>
      </c>
      <c r="BG213" s="73" t="s">
        <v>5276</v>
      </c>
      <c r="BH213" s="73" t="s">
        <v>4295</v>
      </c>
      <c r="BI213" s="73" t="s">
        <v>4526</v>
      </c>
      <c r="BO213" s="72" t="s">
        <v>210</v>
      </c>
      <c r="BP213" s="73" t="s">
        <v>3640</v>
      </c>
      <c r="BQ213" s="75">
        <v>148000625</v>
      </c>
      <c r="BR213" s="75">
        <v>166000625</v>
      </c>
      <c r="BS213" s="75">
        <v>184000625</v>
      </c>
      <c r="BT213" s="75">
        <v>202000625</v>
      </c>
      <c r="BU213" s="75">
        <v>220000625</v>
      </c>
      <c r="BV213" s="75">
        <v>238000625</v>
      </c>
      <c r="BW213" s="75">
        <v>265000625</v>
      </c>
      <c r="BX213" s="75">
        <v>301000625</v>
      </c>
      <c r="BY213" s="75">
        <v>0</v>
      </c>
      <c r="BZ213" s="75">
        <v>0</v>
      </c>
      <c r="CA213" s="75">
        <v>0</v>
      </c>
    </row>
    <row r="214" spans="10:79" ht="12" customHeight="1">
      <c r="J214" s="46">
        <v>210</v>
      </c>
      <c r="K214" s="46" t="str">
        <f t="shared" si="10"/>
        <v>HONDA-HRV-1.8 RS PRESTIGE CVT</v>
      </c>
      <c r="L214" s="82">
        <f t="shared" si="11"/>
        <v>260000026</v>
      </c>
      <c r="N214" s="119" t="s">
        <v>2248</v>
      </c>
      <c r="O214" s="120" t="s">
        <v>3404</v>
      </c>
      <c r="P214" s="121"/>
      <c r="Q214" s="121"/>
      <c r="R214" s="121"/>
      <c r="S214" s="121"/>
      <c r="T214" s="121"/>
      <c r="U214" s="121"/>
      <c r="V214" s="121"/>
      <c r="W214" s="121"/>
      <c r="X214" s="121"/>
      <c r="Y214" s="121"/>
      <c r="Z214" s="121"/>
      <c r="AA214" s="121"/>
      <c r="AB214" s="122">
        <v>420000026</v>
      </c>
      <c r="AC214" s="121"/>
      <c r="AD214" s="121"/>
      <c r="AM214" s="120" t="s">
        <v>1952</v>
      </c>
      <c r="AP214" s="120" t="s">
        <v>1671</v>
      </c>
      <c r="BB214" s="120" t="s">
        <v>830</v>
      </c>
      <c r="BG214" s="73" t="s">
        <v>3694</v>
      </c>
      <c r="BH214" s="73" t="s">
        <v>4296</v>
      </c>
      <c r="BI214" s="73" t="s">
        <v>4527</v>
      </c>
      <c r="BO214" s="72" t="s">
        <v>210</v>
      </c>
      <c r="BP214" s="73" t="s">
        <v>3641</v>
      </c>
      <c r="BQ214" s="75">
        <v>148000625</v>
      </c>
      <c r="BR214" s="75">
        <v>166000625</v>
      </c>
      <c r="BS214" s="75">
        <v>184000625</v>
      </c>
      <c r="BT214" s="75">
        <v>202000625</v>
      </c>
      <c r="BU214" s="75">
        <v>225000625</v>
      </c>
      <c r="BV214" s="75">
        <v>297000625</v>
      </c>
      <c r="BW214" s="75">
        <v>310000625</v>
      </c>
      <c r="BX214" s="75">
        <v>0</v>
      </c>
      <c r="BY214" s="75">
        <v>0</v>
      </c>
      <c r="BZ214" s="75">
        <v>0</v>
      </c>
      <c r="CA214" s="75">
        <v>0</v>
      </c>
    </row>
    <row r="215" spans="10:79" ht="12" customHeight="1">
      <c r="J215" s="46">
        <v>211</v>
      </c>
      <c r="K215" s="46" t="str">
        <f t="shared" si="10"/>
        <v>HONDA-HRV-1.8L PRESTIGE CVT</v>
      </c>
      <c r="L215" s="82">
        <f t="shared" si="11"/>
        <v>250000026</v>
      </c>
      <c r="N215" s="119" t="s">
        <v>2248</v>
      </c>
      <c r="O215" s="120" t="s">
        <v>3405</v>
      </c>
      <c r="P215" s="121"/>
      <c r="Q215" s="121"/>
      <c r="R215" s="121"/>
      <c r="S215" s="121"/>
      <c r="T215" s="121"/>
      <c r="U215" s="121"/>
      <c r="V215" s="121"/>
      <c r="W215" s="121"/>
      <c r="X215" s="121"/>
      <c r="Y215" s="121"/>
      <c r="Z215" s="121"/>
      <c r="AA215" s="121"/>
      <c r="AB215" s="122">
        <v>430000026</v>
      </c>
      <c r="AC215" s="122">
        <v>450000026</v>
      </c>
      <c r="AD215" s="121"/>
      <c r="AM215" s="120" t="s">
        <v>2258</v>
      </c>
      <c r="AP215" s="120" t="s">
        <v>265</v>
      </c>
      <c r="BB215" s="120" t="s">
        <v>1809</v>
      </c>
      <c r="BG215" s="73" t="s">
        <v>3695</v>
      </c>
      <c r="BH215" s="73" t="s">
        <v>5302</v>
      </c>
      <c r="BI215" s="73" t="s">
        <v>4528</v>
      </c>
      <c r="BO215" s="72" t="s">
        <v>210</v>
      </c>
      <c r="BP215" s="73" t="s">
        <v>3642</v>
      </c>
      <c r="BQ215" s="75">
        <v>144000625</v>
      </c>
      <c r="BR215" s="75">
        <v>162000625</v>
      </c>
      <c r="BS215" s="75">
        <v>180000625</v>
      </c>
      <c r="BT215" s="75">
        <v>198000625</v>
      </c>
      <c r="BU215" s="75">
        <v>216000625</v>
      </c>
      <c r="BV215" s="75">
        <v>234000625</v>
      </c>
      <c r="BW215" s="75">
        <v>261000625</v>
      </c>
      <c r="BX215" s="75">
        <v>279000625</v>
      </c>
      <c r="BY215" s="75">
        <v>0</v>
      </c>
      <c r="BZ215" s="75">
        <v>0</v>
      </c>
      <c r="CA215" s="75">
        <v>0</v>
      </c>
    </row>
    <row r="216" spans="10:79" ht="12" customHeight="1">
      <c r="J216" s="46">
        <v>212</v>
      </c>
      <c r="K216" s="46" t="str">
        <f t="shared" si="10"/>
        <v>HONDA-HRV-ALL NEW HRV 1.5 CVT SE</v>
      </c>
      <c r="L216" s="82">
        <f t="shared" si="11"/>
        <v>0</v>
      </c>
      <c r="N216" s="119" t="s">
        <v>2248</v>
      </c>
      <c r="O216" s="120" t="s">
        <v>3429</v>
      </c>
      <c r="P216" s="121"/>
      <c r="Q216" s="121"/>
      <c r="R216" s="121"/>
      <c r="S216" s="121"/>
      <c r="T216" s="121"/>
      <c r="U216" s="121"/>
      <c r="V216" s="121"/>
      <c r="W216" s="121"/>
      <c r="X216" s="121"/>
      <c r="Y216" s="121"/>
      <c r="Z216" s="121"/>
      <c r="AA216" s="121"/>
      <c r="AB216" s="121"/>
      <c r="AC216" s="122">
        <v>390000026</v>
      </c>
      <c r="AD216" s="121"/>
      <c r="AM216" s="120" t="s">
        <v>2096</v>
      </c>
      <c r="AP216" s="120" t="s">
        <v>2066</v>
      </c>
      <c r="BB216" s="120" t="s">
        <v>432</v>
      </c>
      <c r="BG216" s="73" t="s">
        <v>3696</v>
      </c>
      <c r="BH216" s="73" t="s">
        <v>4297</v>
      </c>
      <c r="BI216" s="73" t="s">
        <v>4529</v>
      </c>
      <c r="BO216" s="72" t="s">
        <v>210</v>
      </c>
      <c r="BP216" s="73" t="s">
        <v>3643</v>
      </c>
      <c r="BQ216" s="75">
        <v>166000625</v>
      </c>
      <c r="BR216" s="75">
        <v>0</v>
      </c>
      <c r="BS216" s="75">
        <v>0</v>
      </c>
      <c r="BT216" s="75">
        <v>0</v>
      </c>
      <c r="BU216" s="75">
        <v>0</v>
      </c>
      <c r="BV216" s="75">
        <v>0</v>
      </c>
      <c r="BW216" s="75">
        <v>0</v>
      </c>
      <c r="BX216" s="75">
        <v>0</v>
      </c>
      <c r="BY216" s="75">
        <v>0</v>
      </c>
      <c r="BZ216" s="75">
        <v>0</v>
      </c>
      <c r="CA216" s="75">
        <v>0</v>
      </c>
    </row>
    <row r="217" spans="10:79" ht="12" customHeight="1">
      <c r="J217" s="46">
        <v>213</v>
      </c>
      <c r="K217" s="46" t="str">
        <f t="shared" si="10"/>
        <v>HONDA-HRV-E 1.8 PRESTIGE CVT</v>
      </c>
      <c r="L217" s="82">
        <f t="shared" si="11"/>
        <v>250000026</v>
      </c>
      <c r="N217" s="119" t="s">
        <v>2248</v>
      </c>
      <c r="O217" s="120" t="s">
        <v>3239</v>
      </c>
      <c r="P217" s="122">
        <v>0</v>
      </c>
      <c r="Q217" s="122">
        <v>0</v>
      </c>
      <c r="R217" s="122">
        <v>0</v>
      </c>
      <c r="S217" s="122">
        <v>0</v>
      </c>
      <c r="T217" s="122">
        <v>0</v>
      </c>
      <c r="U217" s="122">
        <v>0</v>
      </c>
      <c r="V217" s="122">
        <v>0</v>
      </c>
      <c r="W217" s="122">
        <v>0</v>
      </c>
      <c r="X217" s="122">
        <v>0</v>
      </c>
      <c r="Y217" s="122">
        <v>0</v>
      </c>
      <c r="Z217" s="122">
        <v>0</v>
      </c>
      <c r="AA217" s="122">
        <v>315000625</v>
      </c>
      <c r="AB217" s="122">
        <v>315000625</v>
      </c>
      <c r="AC217" s="122">
        <v>0</v>
      </c>
      <c r="AD217" s="121"/>
      <c r="AM217" s="120" t="s">
        <v>2055</v>
      </c>
      <c r="AP217" s="120" t="s">
        <v>1163</v>
      </c>
      <c r="BB217" s="120" t="s">
        <v>2487</v>
      </c>
      <c r="BG217" s="73" t="s">
        <v>3697</v>
      </c>
      <c r="BH217" s="73" t="s">
        <v>4298</v>
      </c>
      <c r="BI217" s="73" t="s">
        <v>4530</v>
      </c>
      <c r="BO217" s="72" t="s">
        <v>210</v>
      </c>
      <c r="BP217" s="73" t="s">
        <v>3644</v>
      </c>
      <c r="BQ217" s="75">
        <v>121000625</v>
      </c>
      <c r="BR217" s="75">
        <v>0</v>
      </c>
      <c r="BS217" s="75">
        <v>0</v>
      </c>
      <c r="BT217" s="75">
        <v>166000625</v>
      </c>
      <c r="BU217" s="75">
        <v>0</v>
      </c>
      <c r="BV217" s="75">
        <v>0</v>
      </c>
      <c r="BW217" s="75">
        <v>0</v>
      </c>
      <c r="BX217" s="75">
        <v>0</v>
      </c>
      <c r="BY217" s="75">
        <v>0</v>
      </c>
      <c r="BZ217" s="75">
        <v>0</v>
      </c>
      <c r="CA217" s="75">
        <v>0</v>
      </c>
    </row>
    <row r="218" spans="10:79" ht="12" customHeight="1">
      <c r="J218" s="46">
        <v>214</v>
      </c>
      <c r="K218" s="46" t="str">
        <f t="shared" si="10"/>
        <v>HONDA-HRV-E CVT JBL 1.5 AT</v>
      </c>
      <c r="L218" s="82">
        <f t="shared" si="11"/>
        <v>210000026</v>
      </c>
      <c r="N218" s="119" t="s">
        <v>2248</v>
      </c>
      <c r="O218" s="120" t="s">
        <v>3374</v>
      </c>
      <c r="P218" s="121"/>
      <c r="Q218" s="121"/>
      <c r="R218" s="121"/>
      <c r="S218" s="121"/>
      <c r="T218" s="121"/>
      <c r="U218" s="121"/>
      <c r="V218" s="121"/>
      <c r="W218" s="121"/>
      <c r="X218" s="121"/>
      <c r="Y218" s="121"/>
      <c r="Z218" s="121"/>
      <c r="AA218" s="122">
        <v>260000000</v>
      </c>
      <c r="AB218" s="122">
        <v>320000000</v>
      </c>
      <c r="AC218" s="121"/>
      <c r="AD218" s="121"/>
      <c r="AM218" s="120" t="s">
        <v>3272</v>
      </c>
      <c r="AP218" s="120" t="s">
        <v>2517</v>
      </c>
      <c r="BB218" s="120" t="s">
        <v>1026</v>
      </c>
      <c r="BG218" s="73" t="s">
        <v>3698</v>
      </c>
      <c r="BH218" s="73" t="s">
        <v>4299</v>
      </c>
      <c r="BI218" s="73" t="s">
        <v>4531</v>
      </c>
      <c r="BO218" s="72" t="s">
        <v>210</v>
      </c>
      <c r="BP218" s="73" t="s">
        <v>3645</v>
      </c>
      <c r="BQ218" s="75">
        <v>162000625</v>
      </c>
      <c r="BR218" s="75">
        <v>180000625</v>
      </c>
      <c r="BS218" s="75">
        <v>198000625</v>
      </c>
      <c r="BT218" s="75">
        <v>216000625</v>
      </c>
      <c r="BU218" s="75">
        <v>234000625</v>
      </c>
      <c r="BV218" s="75">
        <v>0</v>
      </c>
      <c r="BW218" s="75">
        <v>279000625</v>
      </c>
      <c r="BX218" s="75">
        <v>0</v>
      </c>
      <c r="BY218" s="75">
        <v>0</v>
      </c>
      <c r="BZ218" s="75">
        <v>0</v>
      </c>
      <c r="CA218" s="75">
        <v>0</v>
      </c>
    </row>
    <row r="219" spans="10:79" ht="12" customHeight="1">
      <c r="J219" s="46">
        <v>215</v>
      </c>
      <c r="K219" s="46" t="str">
        <f t="shared" si="10"/>
        <v>HONDA-HRV-E CVT LE JBL 1.5</v>
      </c>
      <c r="L219" s="82">
        <f t="shared" si="11"/>
        <v>210000026</v>
      </c>
      <c r="N219" s="119" t="s">
        <v>2248</v>
      </c>
      <c r="O219" s="120" t="s">
        <v>3240</v>
      </c>
      <c r="P219" s="122">
        <v>0</v>
      </c>
      <c r="Q219" s="122">
        <v>0</v>
      </c>
      <c r="R219" s="122">
        <v>0</v>
      </c>
      <c r="S219" s="122">
        <v>0</v>
      </c>
      <c r="T219" s="122">
        <v>0</v>
      </c>
      <c r="U219" s="122">
        <v>0</v>
      </c>
      <c r="V219" s="122">
        <v>0</v>
      </c>
      <c r="W219" s="122">
        <v>0</v>
      </c>
      <c r="X219" s="122">
        <v>0</v>
      </c>
      <c r="Y219" s="122">
        <v>0</v>
      </c>
      <c r="Z219" s="122">
        <v>0</v>
      </c>
      <c r="AA219" s="122">
        <v>0</v>
      </c>
      <c r="AB219" s="122">
        <v>295000625</v>
      </c>
      <c r="AC219" s="122">
        <v>0</v>
      </c>
      <c r="AD219" s="121"/>
      <c r="AM219" s="120" t="s">
        <v>1527</v>
      </c>
      <c r="AP219" s="120" t="s">
        <v>1300</v>
      </c>
      <c r="BB219" s="120" t="s">
        <v>2026</v>
      </c>
      <c r="BG219" s="73" t="s">
        <v>3699</v>
      </c>
      <c r="BH219" s="73" t="s">
        <v>4300</v>
      </c>
      <c r="BI219" s="73" t="s">
        <v>4532</v>
      </c>
      <c r="BO219" s="72" t="s">
        <v>210</v>
      </c>
      <c r="BP219" s="73" t="s">
        <v>3646</v>
      </c>
      <c r="BQ219" s="75">
        <v>0</v>
      </c>
      <c r="BR219" s="75">
        <v>0</v>
      </c>
      <c r="BS219" s="75">
        <v>0</v>
      </c>
      <c r="BT219" s="75">
        <v>0</v>
      </c>
      <c r="BU219" s="75">
        <v>0</v>
      </c>
      <c r="BV219" s="75">
        <v>0</v>
      </c>
      <c r="BW219" s="75">
        <v>405000625</v>
      </c>
      <c r="BX219" s="75">
        <v>0</v>
      </c>
      <c r="BY219" s="75">
        <v>0</v>
      </c>
      <c r="BZ219" s="75">
        <v>0</v>
      </c>
      <c r="CA219" s="75">
        <v>0</v>
      </c>
    </row>
    <row r="220" spans="10:79" ht="12" customHeight="1">
      <c r="J220" s="46">
        <v>216</v>
      </c>
      <c r="K220" s="46" t="str">
        <f t="shared" si="10"/>
        <v>HONDA-HRV-E CVT MUGEN</v>
      </c>
      <c r="L220" s="82">
        <f t="shared" si="11"/>
        <v>210000026</v>
      </c>
      <c r="N220" s="119" t="s">
        <v>2248</v>
      </c>
      <c r="O220" s="120" t="s">
        <v>2249</v>
      </c>
      <c r="P220" s="122">
        <v>0</v>
      </c>
      <c r="Q220" s="122">
        <v>0</v>
      </c>
      <c r="R220" s="122">
        <v>0</v>
      </c>
      <c r="S220" s="122">
        <v>0</v>
      </c>
      <c r="T220" s="122">
        <v>0</v>
      </c>
      <c r="U220" s="122">
        <v>0</v>
      </c>
      <c r="V220" s="122">
        <v>0</v>
      </c>
      <c r="W220" s="122">
        <v>0</v>
      </c>
      <c r="X220" s="122">
        <v>0</v>
      </c>
      <c r="Y220" s="122">
        <v>0</v>
      </c>
      <c r="Z220" s="122">
        <v>0</v>
      </c>
      <c r="AA220" s="122">
        <v>280000026</v>
      </c>
      <c r="AB220" s="122">
        <v>300000026</v>
      </c>
      <c r="AC220" s="122">
        <v>350000026</v>
      </c>
      <c r="AD220" s="121"/>
      <c r="AM220" s="120" t="s">
        <v>1527</v>
      </c>
      <c r="AP220" s="120" t="s">
        <v>1301</v>
      </c>
      <c r="BB220" s="120" t="s">
        <v>1954</v>
      </c>
      <c r="BG220" s="73" t="s">
        <v>3700</v>
      </c>
      <c r="BH220" s="73" t="s">
        <v>4301</v>
      </c>
      <c r="BI220" s="73" t="s">
        <v>4533</v>
      </c>
      <c r="BO220" s="72" t="s">
        <v>210</v>
      </c>
      <c r="BP220" s="73" t="s">
        <v>3647</v>
      </c>
      <c r="BQ220" s="75">
        <v>153000625</v>
      </c>
      <c r="BR220" s="75">
        <v>171000625</v>
      </c>
      <c r="BS220" s="75">
        <v>189000625</v>
      </c>
      <c r="BT220" s="75">
        <v>207000625</v>
      </c>
      <c r="BU220" s="75">
        <v>225000625</v>
      </c>
      <c r="BV220" s="75">
        <v>243000625</v>
      </c>
      <c r="BW220" s="75">
        <v>270000625</v>
      </c>
      <c r="BX220" s="75">
        <v>306000625</v>
      </c>
      <c r="BY220" s="75">
        <v>351000625</v>
      </c>
      <c r="BZ220" s="75">
        <v>0</v>
      </c>
      <c r="CA220" s="75">
        <v>0</v>
      </c>
    </row>
    <row r="221" spans="10:79" ht="12" customHeight="1">
      <c r="J221" s="46">
        <v>217</v>
      </c>
      <c r="K221" s="46" t="str">
        <f t="shared" si="10"/>
        <v>HONDA-HRV-MUGEN 1.5L E CVT</v>
      </c>
      <c r="L221" s="82">
        <f t="shared" si="11"/>
        <v>210000026</v>
      </c>
      <c r="N221" s="119" t="s">
        <v>2248</v>
      </c>
      <c r="O221" s="120" t="s">
        <v>2790</v>
      </c>
      <c r="P221" s="122">
        <v>0</v>
      </c>
      <c r="Q221" s="122">
        <v>0</v>
      </c>
      <c r="R221" s="122">
        <v>0</v>
      </c>
      <c r="S221" s="122">
        <v>0</v>
      </c>
      <c r="T221" s="122">
        <v>0</v>
      </c>
      <c r="U221" s="122">
        <v>0</v>
      </c>
      <c r="V221" s="122">
        <v>0</v>
      </c>
      <c r="W221" s="122">
        <v>0</v>
      </c>
      <c r="X221" s="122">
        <v>0</v>
      </c>
      <c r="Y221" s="122">
        <v>0</v>
      </c>
      <c r="Z221" s="122">
        <v>0</v>
      </c>
      <c r="AA221" s="122">
        <v>240000026</v>
      </c>
      <c r="AB221" s="122">
        <v>250000026</v>
      </c>
      <c r="AC221" s="122">
        <v>0</v>
      </c>
      <c r="AD221" s="121"/>
      <c r="AM221" s="120" t="s">
        <v>662</v>
      </c>
      <c r="AP221" s="120" t="s">
        <v>359</v>
      </c>
      <c r="BB221" s="120" t="s">
        <v>2416</v>
      </c>
      <c r="BG221" s="73" t="s">
        <v>3701</v>
      </c>
      <c r="BH221" s="73" t="s">
        <v>4302</v>
      </c>
      <c r="BI221" s="73" t="s">
        <v>4534</v>
      </c>
      <c r="BO221" s="72" t="s">
        <v>210</v>
      </c>
      <c r="BP221" s="73" t="s">
        <v>3648</v>
      </c>
      <c r="BQ221" s="75">
        <v>0</v>
      </c>
      <c r="BR221" s="75">
        <v>166000625</v>
      </c>
      <c r="BS221" s="75">
        <v>184000625</v>
      </c>
      <c r="BT221" s="75">
        <v>0</v>
      </c>
      <c r="BU221" s="75">
        <v>0</v>
      </c>
      <c r="BV221" s="75">
        <v>0</v>
      </c>
      <c r="BW221" s="75">
        <v>0</v>
      </c>
      <c r="BX221" s="75">
        <v>0</v>
      </c>
      <c r="BY221" s="75">
        <v>0</v>
      </c>
      <c r="BZ221" s="75">
        <v>0</v>
      </c>
      <c r="CA221" s="75">
        <v>0</v>
      </c>
    </row>
    <row r="222" spans="10:79" ht="12" customHeight="1">
      <c r="J222" s="46">
        <v>218</v>
      </c>
      <c r="K222" s="46" t="str">
        <f t="shared" si="10"/>
        <v>HONDA-HRV-MUGEN 1.8L MUGEN PRESTIGE</v>
      </c>
      <c r="L222" s="82">
        <f t="shared" si="11"/>
        <v>250000026</v>
      </c>
      <c r="N222" s="119" t="s">
        <v>2248</v>
      </c>
      <c r="O222" s="120" t="s">
        <v>3375</v>
      </c>
      <c r="P222" s="121"/>
      <c r="Q222" s="121"/>
      <c r="R222" s="121"/>
      <c r="S222" s="121"/>
      <c r="T222" s="121"/>
      <c r="U222" s="121"/>
      <c r="V222" s="121"/>
      <c r="W222" s="121"/>
      <c r="X222" s="121"/>
      <c r="Y222" s="121"/>
      <c r="Z222" s="121"/>
      <c r="AA222" s="122">
        <v>243000000</v>
      </c>
      <c r="AB222" s="122">
        <v>270000000</v>
      </c>
      <c r="AC222" s="121"/>
      <c r="AD222" s="121"/>
      <c r="AM222" s="120" t="s">
        <v>662</v>
      </c>
      <c r="AP222" s="120" t="s">
        <v>1302</v>
      </c>
      <c r="BB222" s="120" t="s">
        <v>2488</v>
      </c>
      <c r="BG222" s="73" t="s">
        <v>3702</v>
      </c>
      <c r="BH222" s="73" t="s">
        <v>4303</v>
      </c>
      <c r="BI222" s="73" t="s">
        <v>4535</v>
      </c>
      <c r="BO222" s="72" t="s">
        <v>210</v>
      </c>
      <c r="BP222" s="73" t="s">
        <v>3649</v>
      </c>
      <c r="BQ222" s="75">
        <v>0</v>
      </c>
      <c r="BR222" s="75">
        <v>0</v>
      </c>
      <c r="BS222" s="75">
        <v>0</v>
      </c>
      <c r="BT222" s="75">
        <v>0</v>
      </c>
      <c r="BU222" s="75">
        <v>0</v>
      </c>
      <c r="BV222" s="75">
        <v>0</v>
      </c>
      <c r="BW222" s="75">
        <v>0</v>
      </c>
      <c r="BX222" s="75">
        <v>0</v>
      </c>
      <c r="BY222" s="75">
        <v>0</v>
      </c>
      <c r="BZ222" s="75">
        <v>0</v>
      </c>
      <c r="CA222" s="75">
        <v>0</v>
      </c>
    </row>
    <row r="223" spans="10:79" ht="12" customHeight="1">
      <c r="J223" s="46">
        <v>219</v>
      </c>
      <c r="K223" s="46" t="str">
        <f t="shared" si="10"/>
        <v>HONDA-HRV-NEW 1.8 E CVT PRESTIGE TWO TONE</v>
      </c>
      <c r="L223" s="82">
        <f t="shared" si="11"/>
        <v>210000026</v>
      </c>
      <c r="N223" s="119" t="s">
        <v>2248</v>
      </c>
      <c r="O223" s="120" t="s">
        <v>2707</v>
      </c>
      <c r="P223" s="122">
        <v>0</v>
      </c>
      <c r="Q223" s="122">
        <v>0</v>
      </c>
      <c r="R223" s="122">
        <v>0</v>
      </c>
      <c r="S223" s="122">
        <v>0</v>
      </c>
      <c r="T223" s="122">
        <v>0</v>
      </c>
      <c r="U223" s="122">
        <v>0</v>
      </c>
      <c r="V223" s="122">
        <v>0</v>
      </c>
      <c r="W223" s="122">
        <v>0</v>
      </c>
      <c r="X223" s="122">
        <v>0</v>
      </c>
      <c r="Y223" s="122">
        <v>0</v>
      </c>
      <c r="Z223" s="122">
        <v>0</v>
      </c>
      <c r="AA223" s="122">
        <v>225000026</v>
      </c>
      <c r="AB223" s="122">
        <v>270000026</v>
      </c>
      <c r="AC223" s="122">
        <v>320000026</v>
      </c>
      <c r="AD223" s="121"/>
      <c r="AM223" s="120" t="s">
        <v>2722</v>
      </c>
      <c r="AP223" s="120" t="s">
        <v>1958</v>
      </c>
      <c r="BB223" s="120" t="s">
        <v>795</v>
      </c>
      <c r="BG223" s="73" t="s">
        <v>5025</v>
      </c>
      <c r="BH223" s="73" t="s">
        <v>5036</v>
      </c>
      <c r="BI223" s="73" t="s">
        <v>4536</v>
      </c>
      <c r="BO223" s="72" t="s">
        <v>210</v>
      </c>
      <c r="BP223" s="73" t="s">
        <v>3650</v>
      </c>
      <c r="BQ223" s="75">
        <v>0</v>
      </c>
      <c r="BR223" s="75">
        <v>0</v>
      </c>
      <c r="BS223" s="75">
        <v>174000625</v>
      </c>
      <c r="BT223" s="75">
        <v>0</v>
      </c>
      <c r="BU223" s="75">
        <v>150000625</v>
      </c>
      <c r="BV223" s="75">
        <v>0</v>
      </c>
      <c r="BW223" s="75">
        <v>405000625</v>
      </c>
      <c r="BX223" s="75">
        <v>0</v>
      </c>
      <c r="BY223" s="75">
        <v>0</v>
      </c>
      <c r="BZ223" s="75">
        <v>0</v>
      </c>
      <c r="CA223" s="75">
        <v>0</v>
      </c>
    </row>
    <row r="224" spans="10:79" ht="12" customHeight="1">
      <c r="J224" s="46">
        <v>220</v>
      </c>
      <c r="K224" s="46" t="str">
        <f t="shared" si="10"/>
        <v>HONDA-HRV-RS CVT MUGEN TWO TONE</v>
      </c>
      <c r="L224" s="82">
        <f t="shared" si="11"/>
        <v>0</v>
      </c>
      <c r="N224" s="119" t="s">
        <v>2248</v>
      </c>
      <c r="O224" s="120" t="s">
        <v>3376</v>
      </c>
      <c r="P224" s="121"/>
      <c r="Q224" s="121"/>
      <c r="R224" s="121"/>
      <c r="S224" s="121"/>
      <c r="T224" s="121"/>
      <c r="U224" s="121"/>
      <c r="V224" s="121"/>
      <c r="W224" s="121"/>
      <c r="X224" s="121"/>
      <c r="Y224" s="121"/>
      <c r="Z224" s="121"/>
      <c r="AA224" s="122">
        <v>261000000</v>
      </c>
      <c r="AB224" s="122">
        <v>270000000</v>
      </c>
      <c r="AC224" s="121"/>
      <c r="AD224" s="121"/>
      <c r="AM224" s="120" t="s">
        <v>1528</v>
      </c>
      <c r="AP224" s="120" t="s">
        <v>1303</v>
      </c>
      <c r="BB224" s="120" t="s">
        <v>2381</v>
      </c>
      <c r="BG224" s="73" t="s">
        <v>3703</v>
      </c>
      <c r="BH224" s="73" t="s">
        <v>4304</v>
      </c>
      <c r="BI224" s="73" t="s">
        <v>4537</v>
      </c>
      <c r="BO224" s="72" t="s">
        <v>210</v>
      </c>
      <c r="BP224" s="73" t="s">
        <v>3651</v>
      </c>
      <c r="BQ224" s="75">
        <v>144000625</v>
      </c>
      <c r="BR224" s="75">
        <v>162000625</v>
      </c>
      <c r="BS224" s="75">
        <v>0</v>
      </c>
      <c r="BT224" s="75">
        <v>202000625</v>
      </c>
      <c r="BU224" s="75">
        <v>0</v>
      </c>
      <c r="BV224" s="75">
        <v>0</v>
      </c>
      <c r="BW224" s="75">
        <v>0</v>
      </c>
      <c r="BX224" s="75">
        <v>288000625</v>
      </c>
      <c r="BY224" s="75">
        <v>0</v>
      </c>
      <c r="BZ224" s="75">
        <v>0</v>
      </c>
      <c r="CA224" s="75">
        <v>0</v>
      </c>
    </row>
    <row r="225" spans="10:79" ht="12" customHeight="1">
      <c r="J225" s="46">
        <v>221</v>
      </c>
      <c r="K225" s="46" t="str">
        <f t="shared" si="10"/>
        <v>HONDA-HRV-RS PRESTIGE</v>
      </c>
      <c r="L225" s="82">
        <f t="shared" si="11"/>
        <v>0</v>
      </c>
      <c r="N225" s="119" t="s">
        <v>2248</v>
      </c>
      <c r="O225" s="120" t="s">
        <v>3406</v>
      </c>
      <c r="P225" s="121"/>
      <c r="Q225" s="121"/>
      <c r="R225" s="121"/>
      <c r="S225" s="121"/>
      <c r="T225" s="121"/>
      <c r="U225" s="121"/>
      <c r="V225" s="121"/>
      <c r="W225" s="121"/>
      <c r="X225" s="121"/>
      <c r="Y225" s="121"/>
      <c r="Z225" s="121"/>
      <c r="AA225" s="121"/>
      <c r="AB225" s="122">
        <v>310000000</v>
      </c>
      <c r="AC225" s="121"/>
      <c r="AD225" s="121"/>
      <c r="AM225" s="120" t="s">
        <v>1528</v>
      </c>
      <c r="AP225" s="120" t="s">
        <v>1536</v>
      </c>
      <c r="BB225" s="120" t="s">
        <v>1350</v>
      </c>
      <c r="BG225" s="73" t="s">
        <v>3704</v>
      </c>
      <c r="BH225" s="73" t="s">
        <v>4305</v>
      </c>
      <c r="BI225" s="73" t="s">
        <v>4538</v>
      </c>
      <c r="BO225" s="72" t="s">
        <v>210</v>
      </c>
      <c r="BP225" s="73" t="s">
        <v>3652</v>
      </c>
      <c r="BQ225" s="75">
        <v>0</v>
      </c>
      <c r="BR225" s="75">
        <v>0</v>
      </c>
      <c r="BS225" s="75">
        <v>184000625</v>
      </c>
      <c r="BT225" s="75">
        <v>202000625</v>
      </c>
      <c r="BU225" s="75">
        <v>0</v>
      </c>
      <c r="BV225" s="75">
        <v>0</v>
      </c>
      <c r="BW225" s="75">
        <v>0</v>
      </c>
      <c r="BX225" s="75">
        <v>0</v>
      </c>
      <c r="BY225" s="75">
        <v>0</v>
      </c>
      <c r="BZ225" s="75">
        <v>0</v>
      </c>
      <c r="CA225" s="75">
        <v>0</v>
      </c>
    </row>
    <row r="226" spans="10:79" ht="12" customHeight="1">
      <c r="J226" s="46">
        <v>222</v>
      </c>
      <c r="K226" s="46" t="str">
        <f t="shared" si="10"/>
        <v>HONDA-HRV-RU1 1.5 E CVT CKD</v>
      </c>
      <c r="L226" s="82">
        <f t="shared" si="11"/>
        <v>210000026</v>
      </c>
      <c r="N226" s="119" t="s">
        <v>2248</v>
      </c>
      <c r="O226" s="120" t="s">
        <v>2714</v>
      </c>
      <c r="P226" s="121"/>
      <c r="Q226" s="121"/>
      <c r="R226" s="121"/>
      <c r="S226" s="121"/>
      <c r="T226" s="121"/>
      <c r="U226" s="121"/>
      <c r="V226" s="121"/>
      <c r="W226" s="121"/>
      <c r="X226" s="122">
        <v>0</v>
      </c>
      <c r="Y226" s="122">
        <v>0</v>
      </c>
      <c r="Z226" s="122">
        <v>0</v>
      </c>
      <c r="AA226" s="122">
        <v>0</v>
      </c>
      <c r="AB226" s="122">
        <v>290000625</v>
      </c>
      <c r="AC226" s="122">
        <v>320000925</v>
      </c>
      <c r="AD226" s="121"/>
      <c r="AM226" s="120" t="s">
        <v>1876</v>
      </c>
      <c r="AP226" s="120" t="s">
        <v>366</v>
      </c>
      <c r="BB226" s="120" t="s">
        <v>1351</v>
      </c>
      <c r="BG226" s="73" t="s">
        <v>3705</v>
      </c>
      <c r="BH226" s="73" t="s">
        <v>5288</v>
      </c>
      <c r="BI226" s="73" t="s">
        <v>4539</v>
      </c>
      <c r="BO226" s="72" t="s">
        <v>210</v>
      </c>
      <c r="BP226" s="73" t="s">
        <v>3653</v>
      </c>
      <c r="BQ226" s="75">
        <v>185000026</v>
      </c>
      <c r="BR226" s="75">
        <v>195000026</v>
      </c>
      <c r="BS226" s="75">
        <v>205000026</v>
      </c>
      <c r="BT226" s="75">
        <v>220000026</v>
      </c>
      <c r="BU226" s="75">
        <v>230000026</v>
      </c>
      <c r="BV226" s="75">
        <v>240000026</v>
      </c>
      <c r="BW226" s="75">
        <v>265000026</v>
      </c>
      <c r="BX226" s="75">
        <v>0</v>
      </c>
      <c r="BY226" s="75">
        <v>0</v>
      </c>
      <c r="BZ226" s="75">
        <v>0</v>
      </c>
      <c r="CA226" s="75">
        <v>0</v>
      </c>
    </row>
    <row r="227" spans="10:79" ht="12" customHeight="1">
      <c r="J227" s="46">
        <v>223</v>
      </c>
      <c r="K227" s="46" t="str">
        <f t="shared" si="10"/>
        <v>HONDA-HRV-RU1 1.5 E PLUS CVT CKD</v>
      </c>
      <c r="L227" s="82">
        <f t="shared" si="11"/>
        <v>210000026</v>
      </c>
      <c r="N227" s="119" t="s">
        <v>2248</v>
      </c>
      <c r="O227" s="120" t="s">
        <v>3407</v>
      </c>
      <c r="P227" s="121"/>
      <c r="Q227" s="121"/>
      <c r="R227" s="121"/>
      <c r="S227" s="121"/>
      <c r="T227" s="121"/>
      <c r="U227" s="121"/>
      <c r="V227" s="121"/>
      <c r="W227" s="121"/>
      <c r="X227" s="121"/>
      <c r="Y227" s="121"/>
      <c r="Z227" s="121"/>
      <c r="AA227" s="121"/>
      <c r="AB227" s="122">
        <v>310000000</v>
      </c>
      <c r="AC227" s="121"/>
      <c r="AD227" s="121"/>
      <c r="AM227" s="120" t="s">
        <v>472</v>
      </c>
      <c r="AP227" s="120" t="s">
        <v>2756</v>
      </c>
      <c r="BB227" s="120" t="s">
        <v>1352</v>
      </c>
      <c r="BG227" s="73" t="s">
        <v>5026</v>
      </c>
      <c r="BH227" s="73" t="s">
        <v>4306</v>
      </c>
      <c r="BI227" s="73" t="s">
        <v>4540</v>
      </c>
      <c r="BO227" s="72" t="s">
        <v>210</v>
      </c>
      <c r="BP227" s="73" t="s">
        <v>3654</v>
      </c>
      <c r="BQ227" s="75">
        <v>99000625</v>
      </c>
      <c r="BR227" s="75">
        <v>117000625</v>
      </c>
      <c r="BS227" s="75">
        <v>126000625</v>
      </c>
      <c r="BT227" s="75">
        <v>144000625</v>
      </c>
      <c r="BU227" s="75">
        <v>0</v>
      </c>
      <c r="BV227" s="75">
        <v>0</v>
      </c>
      <c r="BW227" s="75">
        <v>207000625</v>
      </c>
      <c r="BX227" s="75">
        <v>0</v>
      </c>
      <c r="BY227" s="75">
        <v>0</v>
      </c>
      <c r="BZ227" s="75">
        <v>0</v>
      </c>
      <c r="CA227" s="75">
        <v>0</v>
      </c>
    </row>
    <row r="228" spans="10:79" ht="12" customHeight="1">
      <c r="J228" s="46">
        <v>224</v>
      </c>
      <c r="K228" s="46" t="str">
        <f t="shared" si="10"/>
        <v>HONDA-HRV-RU1 1.5 S CVT CKD</v>
      </c>
      <c r="L228" s="82">
        <f t="shared" si="11"/>
        <v>185000026</v>
      </c>
      <c r="N228" s="119" t="s">
        <v>2248</v>
      </c>
      <c r="O228" s="120" t="s">
        <v>2795</v>
      </c>
      <c r="P228" s="122">
        <v>0</v>
      </c>
      <c r="Q228" s="122">
        <v>0</v>
      </c>
      <c r="R228" s="122">
        <v>0</v>
      </c>
      <c r="S228" s="122">
        <v>0</v>
      </c>
      <c r="T228" s="122">
        <v>0</v>
      </c>
      <c r="U228" s="122">
        <v>0</v>
      </c>
      <c r="V228" s="122">
        <v>0</v>
      </c>
      <c r="W228" s="122">
        <v>0</v>
      </c>
      <c r="X228" s="122">
        <v>0</v>
      </c>
      <c r="Y228" s="122">
        <v>0</v>
      </c>
      <c r="Z228" s="122">
        <v>0</v>
      </c>
      <c r="AA228" s="122">
        <v>0</v>
      </c>
      <c r="AB228" s="122">
        <v>198000625</v>
      </c>
      <c r="AC228" s="122">
        <v>0</v>
      </c>
      <c r="AD228" s="121"/>
      <c r="AM228" s="120" t="s">
        <v>3273</v>
      </c>
      <c r="AP228" s="120" t="s">
        <v>1681</v>
      </c>
      <c r="BB228" s="120" t="s">
        <v>234</v>
      </c>
      <c r="BG228" s="73" t="s">
        <v>3706</v>
      </c>
      <c r="BH228" s="73" t="s">
        <v>4307</v>
      </c>
      <c r="BI228" s="73" t="s">
        <v>4541</v>
      </c>
      <c r="BO228" s="72" t="s">
        <v>210</v>
      </c>
      <c r="BP228" s="73" t="s">
        <v>3655</v>
      </c>
      <c r="BQ228" s="75">
        <v>0</v>
      </c>
      <c r="BR228" s="75">
        <v>162000625</v>
      </c>
      <c r="BS228" s="75">
        <v>180000625</v>
      </c>
      <c r="BT228" s="75">
        <v>198000625</v>
      </c>
      <c r="BU228" s="75">
        <v>170000825</v>
      </c>
      <c r="BV228" s="75">
        <v>0</v>
      </c>
      <c r="BW228" s="75">
        <v>0</v>
      </c>
      <c r="BX228" s="75">
        <v>0</v>
      </c>
      <c r="BY228" s="75">
        <v>0</v>
      </c>
      <c r="BZ228" s="75">
        <v>0</v>
      </c>
      <c r="CA228" s="75">
        <v>0</v>
      </c>
    </row>
    <row r="229" spans="10:79" ht="12" customHeight="1">
      <c r="J229" s="46">
        <v>225</v>
      </c>
      <c r="K229" s="46" t="str">
        <f t="shared" si="10"/>
        <v>HONDA-HRV-RU1 1.5 S MT CKD</v>
      </c>
      <c r="L229" s="82">
        <f t="shared" si="11"/>
        <v>185000026</v>
      </c>
      <c r="N229" s="119" t="s">
        <v>2248</v>
      </c>
      <c r="O229" s="120" t="s">
        <v>2795</v>
      </c>
      <c r="P229" s="122">
        <v>0</v>
      </c>
      <c r="Q229" s="122">
        <v>0</v>
      </c>
      <c r="R229" s="122">
        <v>0</v>
      </c>
      <c r="S229" s="122">
        <v>0</v>
      </c>
      <c r="T229" s="122">
        <v>0</v>
      </c>
      <c r="U229" s="122">
        <v>0</v>
      </c>
      <c r="V229" s="122">
        <v>0</v>
      </c>
      <c r="W229" s="122">
        <v>0</v>
      </c>
      <c r="X229" s="122">
        <v>0</v>
      </c>
      <c r="Y229" s="122">
        <v>0</v>
      </c>
      <c r="Z229" s="122">
        <v>0</v>
      </c>
      <c r="AA229" s="122">
        <v>0</v>
      </c>
      <c r="AB229" s="122">
        <v>198000625</v>
      </c>
      <c r="AC229" s="122">
        <v>0</v>
      </c>
      <c r="AD229" s="121"/>
      <c r="AM229" s="120" t="s">
        <v>2796</v>
      </c>
      <c r="AP229" s="120" t="s">
        <v>2095</v>
      </c>
      <c r="BB229" s="120" t="s">
        <v>235</v>
      </c>
      <c r="BG229" s="73" t="s">
        <v>3707</v>
      </c>
      <c r="BH229" s="73" t="s">
        <v>4308</v>
      </c>
      <c r="BI229" s="73" t="s">
        <v>4542</v>
      </c>
      <c r="BO229" s="72" t="s">
        <v>210</v>
      </c>
      <c r="BP229" s="73" t="s">
        <v>3656</v>
      </c>
      <c r="BQ229" s="75">
        <v>162000625</v>
      </c>
      <c r="BR229" s="75">
        <v>180000625</v>
      </c>
      <c r="BS229" s="75">
        <v>198000625</v>
      </c>
      <c r="BT229" s="75">
        <v>216000625</v>
      </c>
      <c r="BU229" s="75">
        <v>0</v>
      </c>
      <c r="BV229" s="75">
        <v>0</v>
      </c>
      <c r="BW229" s="75">
        <v>0</v>
      </c>
      <c r="BX229" s="75">
        <v>0</v>
      </c>
      <c r="BY229" s="75">
        <v>0</v>
      </c>
      <c r="BZ229" s="75">
        <v>0</v>
      </c>
      <c r="CA229" s="75">
        <v>0</v>
      </c>
    </row>
    <row r="230" spans="10:79" ht="12" customHeight="1">
      <c r="J230" s="46">
        <v>226</v>
      </c>
      <c r="K230" s="46" t="str">
        <f t="shared" si="10"/>
        <v>HONDA-HRV-RU5 1.5 RS CVT CKD</v>
      </c>
      <c r="L230" s="82">
        <f t="shared" si="11"/>
        <v>250000026</v>
      </c>
      <c r="N230" s="119" t="s">
        <v>2248</v>
      </c>
      <c r="O230" s="120" t="s">
        <v>3408</v>
      </c>
      <c r="P230" s="121"/>
      <c r="Q230" s="121"/>
      <c r="R230" s="121"/>
      <c r="S230" s="121"/>
      <c r="T230" s="121"/>
      <c r="U230" s="121"/>
      <c r="V230" s="121"/>
      <c r="W230" s="121"/>
      <c r="X230" s="121"/>
      <c r="Y230" s="121"/>
      <c r="Z230" s="121"/>
      <c r="AA230" s="121"/>
      <c r="AB230" s="122">
        <v>180000000</v>
      </c>
      <c r="AC230" s="121"/>
      <c r="AD230" s="121"/>
      <c r="AM230" s="120" t="s">
        <v>2839</v>
      </c>
      <c r="AP230" s="120" t="s">
        <v>1744</v>
      </c>
      <c r="BB230" s="120" t="s">
        <v>236</v>
      </c>
      <c r="BG230" s="73" t="s">
        <v>3708</v>
      </c>
      <c r="BH230" s="73" t="s">
        <v>5124</v>
      </c>
      <c r="BI230" s="73" t="s">
        <v>4543</v>
      </c>
      <c r="BO230" s="72" t="s">
        <v>210</v>
      </c>
      <c r="BP230" s="73" t="s">
        <v>5312</v>
      </c>
      <c r="BQ230" s="74"/>
      <c r="BR230" s="74"/>
      <c r="BS230" s="74"/>
      <c r="BT230" s="74"/>
      <c r="BU230" s="74"/>
      <c r="BV230" s="74"/>
      <c r="BW230" s="74"/>
      <c r="BX230" s="74"/>
      <c r="BY230" s="74"/>
      <c r="BZ230" s="75">
        <v>350000026</v>
      </c>
      <c r="CA230" s="74"/>
    </row>
    <row r="231" spans="10:79" ht="12" customHeight="1">
      <c r="J231" s="46">
        <v>227</v>
      </c>
      <c r="K231" s="46" t="str">
        <f t="shared" si="10"/>
        <v>HONDA-HRV-RU5 1.8 E CVT CKD</v>
      </c>
      <c r="L231" s="82">
        <f t="shared" si="11"/>
        <v>210000026</v>
      </c>
      <c r="N231" s="119" t="s">
        <v>2248</v>
      </c>
      <c r="O231" s="120" t="s">
        <v>3408</v>
      </c>
      <c r="P231" s="121"/>
      <c r="Q231" s="121"/>
      <c r="R231" s="121"/>
      <c r="S231" s="121"/>
      <c r="T231" s="121"/>
      <c r="U231" s="121"/>
      <c r="V231" s="121"/>
      <c r="W231" s="121"/>
      <c r="X231" s="121"/>
      <c r="Y231" s="121"/>
      <c r="Z231" s="121"/>
      <c r="AA231" s="121"/>
      <c r="AB231" s="122">
        <v>180000000</v>
      </c>
      <c r="AC231" s="121"/>
      <c r="AD231" s="121"/>
      <c r="AM231" s="120" t="s">
        <v>2741</v>
      </c>
      <c r="AP231" s="120" t="s">
        <v>1729</v>
      </c>
      <c r="BB231" s="120" t="s">
        <v>1027</v>
      </c>
      <c r="BG231" s="73" t="s">
        <v>3709</v>
      </c>
      <c r="BH231" s="73" t="s">
        <v>4309</v>
      </c>
      <c r="BI231" s="73" t="s">
        <v>4544</v>
      </c>
      <c r="BO231" s="72" t="s">
        <v>210</v>
      </c>
      <c r="BP231" s="73" t="s">
        <v>3657</v>
      </c>
      <c r="BQ231" s="75">
        <v>148000625</v>
      </c>
      <c r="BR231" s="75">
        <v>0</v>
      </c>
      <c r="BS231" s="75">
        <v>0</v>
      </c>
      <c r="BT231" s="75">
        <v>0</v>
      </c>
      <c r="BU231" s="75">
        <v>0</v>
      </c>
      <c r="BV231" s="75">
        <v>234000625</v>
      </c>
      <c r="BW231" s="75">
        <v>0</v>
      </c>
      <c r="BX231" s="75">
        <v>301000625</v>
      </c>
      <c r="BY231" s="75">
        <v>0</v>
      </c>
      <c r="BZ231" s="75">
        <v>0</v>
      </c>
      <c r="CA231" s="75">
        <v>0</v>
      </c>
    </row>
    <row r="232" spans="10:79" ht="12" customHeight="1">
      <c r="J232" s="46">
        <v>228</v>
      </c>
      <c r="K232" s="46" t="str">
        <f t="shared" si="10"/>
        <v>HONDA-HRV-RU5 1.8 PRESTIGE MUGEN CVT</v>
      </c>
      <c r="L232" s="82">
        <f t="shared" si="11"/>
        <v>250000026</v>
      </c>
      <c r="N232" s="119" t="s">
        <v>2248</v>
      </c>
      <c r="O232" s="120" t="s">
        <v>3365</v>
      </c>
      <c r="P232" s="121"/>
      <c r="Q232" s="121"/>
      <c r="R232" s="121"/>
      <c r="S232" s="121"/>
      <c r="T232" s="121"/>
      <c r="U232" s="121"/>
      <c r="V232" s="121"/>
      <c r="W232" s="121"/>
      <c r="X232" s="121"/>
      <c r="Y232" s="121"/>
      <c r="Z232" s="122">
        <v>240000000</v>
      </c>
      <c r="AA232" s="122">
        <v>255000000</v>
      </c>
      <c r="AB232" s="121"/>
      <c r="AC232" s="121"/>
      <c r="AD232" s="121"/>
      <c r="AM232" s="120" t="s">
        <v>2632</v>
      </c>
      <c r="AP232" s="120" t="s">
        <v>1632</v>
      </c>
      <c r="BB232" s="120" t="s">
        <v>1239</v>
      </c>
      <c r="BG232" s="73" t="s">
        <v>3710</v>
      </c>
      <c r="BH232" s="73" t="s">
        <v>4310</v>
      </c>
      <c r="BI232" s="73" t="s">
        <v>4545</v>
      </c>
      <c r="BO232" s="72" t="s">
        <v>210</v>
      </c>
      <c r="BP232" s="73" t="s">
        <v>3658</v>
      </c>
      <c r="BQ232" s="75">
        <v>148000625</v>
      </c>
      <c r="BR232" s="75">
        <v>166000625</v>
      </c>
      <c r="BS232" s="75">
        <v>184000625</v>
      </c>
      <c r="BT232" s="75">
        <v>202000625</v>
      </c>
      <c r="BU232" s="75">
        <v>225000625</v>
      </c>
      <c r="BV232" s="75">
        <v>252000625</v>
      </c>
      <c r="BW232" s="75">
        <v>310000625</v>
      </c>
      <c r="BX232" s="75">
        <v>315000625</v>
      </c>
      <c r="BY232" s="75">
        <v>0</v>
      </c>
      <c r="BZ232" s="75">
        <v>0</v>
      </c>
      <c r="CA232" s="75">
        <v>0</v>
      </c>
    </row>
    <row r="233" spans="10:79" ht="12" customHeight="1">
      <c r="J233" s="46">
        <v>229</v>
      </c>
      <c r="K233" s="46" t="str">
        <f t="shared" si="10"/>
        <v>HONDA-HRV-RU5 1.8 RS CVT CKD</v>
      </c>
      <c r="L233" s="82">
        <f t="shared" si="11"/>
        <v>0</v>
      </c>
      <c r="N233" s="119" t="s">
        <v>2248</v>
      </c>
      <c r="O233" s="120" t="s">
        <v>2787</v>
      </c>
      <c r="P233" s="122">
        <v>0</v>
      </c>
      <c r="Q233" s="122">
        <v>0</v>
      </c>
      <c r="R233" s="122">
        <v>0</v>
      </c>
      <c r="S233" s="122">
        <v>0</v>
      </c>
      <c r="T233" s="122">
        <v>0</v>
      </c>
      <c r="U233" s="122">
        <v>0</v>
      </c>
      <c r="V233" s="122">
        <v>0</v>
      </c>
      <c r="W233" s="122">
        <v>0</v>
      </c>
      <c r="X233" s="122">
        <v>0</v>
      </c>
      <c r="Y233" s="122">
        <v>0</v>
      </c>
      <c r="Z233" s="122">
        <v>225000625</v>
      </c>
      <c r="AA233" s="122">
        <v>0</v>
      </c>
      <c r="AB233" s="122">
        <v>0</v>
      </c>
      <c r="AC233" s="122">
        <v>0</v>
      </c>
      <c r="AD233" s="121"/>
      <c r="AM233" s="120" t="s">
        <v>473</v>
      </c>
      <c r="AP233" s="120" t="s">
        <v>2291</v>
      </c>
      <c r="BB233" s="120" t="s">
        <v>1353</v>
      </c>
      <c r="BG233" s="73" t="s">
        <v>3711</v>
      </c>
      <c r="BH233" s="73" t="s">
        <v>4311</v>
      </c>
      <c r="BI233" s="73" t="s">
        <v>4546</v>
      </c>
      <c r="BO233" s="72" t="s">
        <v>210</v>
      </c>
      <c r="BP233" s="73" t="s">
        <v>3659</v>
      </c>
      <c r="BQ233" s="75">
        <v>126000625</v>
      </c>
      <c r="BR233" s="75">
        <v>144000625</v>
      </c>
      <c r="BS233" s="75">
        <v>162000625</v>
      </c>
      <c r="BT233" s="75">
        <v>202000625</v>
      </c>
      <c r="BU233" s="75">
        <v>220000625</v>
      </c>
      <c r="BV233" s="75">
        <v>238000625</v>
      </c>
      <c r="BW233" s="75">
        <v>0</v>
      </c>
      <c r="BX233" s="75">
        <v>0</v>
      </c>
      <c r="BY233" s="75">
        <v>0</v>
      </c>
      <c r="BZ233" s="75">
        <v>0</v>
      </c>
      <c r="CA233" s="75">
        <v>0</v>
      </c>
    </row>
    <row r="234" spans="10:79" ht="12" customHeight="1">
      <c r="J234" s="46">
        <v>230</v>
      </c>
      <c r="K234" s="46" t="str">
        <f t="shared" si="10"/>
        <v>HONDA-HRV-RV1 1.5 S CVT CKD</v>
      </c>
      <c r="L234" s="82">
        <f t="shared" si="11"/>
        <v>185000026</v>
      </c>
      <c r="N234" s="119" t="s">
        <v>2248</v>
      </c>
      <c r="O234" s="120" t="s">
        <v>2700</v>
      </c>
      <c r="P234" s="122">
        <v>0</v>
      </c>
      <c r="Q234" s="122">
        <v>0</v>
      </c>
      <c r="R234" s="122">
        <v>0</v>
      </c>
      <c r="S234" s="122">
        <v>0</v>
      </c>
      <c r="T234" s="122">
        <v>0</v>
      </c>
      <c r="U234" s="122">
        <v>0</v>
      </c>
      <c r="V234" s="122">
        <v>0</v>
      </c>
      <c r="W234" s="122">
        <v>0</v>
      </c>
      <c r="X234" s="122">
        <v>0</v>
      </c>
      <c r="Y234" s="122">
        <v>0</v>
      </c>
      <c r="Z234" s="122">
        <v>261000625</v>
      </c>
      <c r="AA234" s="122">
        <v>360000625</v>
      </c>
      <c r="AB234" s="122">
        <v>0</v>
      </c>
      <c r="AC234" s="122">
        <v>0</v>
      </c>
      <c r="AD234" s="121"/>
      <c r="AM234" s="120" t="s">
        <v>474</v>
      </c>
      <c r="AP234" s="120" t="s">
        <v>1673</v>
      </c>
      <c r="BB234" s="120" t="s">
        <v>1931</v>
      </c>
      <c r="BG234" s="73" t="s">
        <v>3712</v>
      </c>
      <c r="BH234" s="73" t="s">
        <v>5314</v>
      </c>
      <c r="BI234" s="73" t="s">
        <v>4547</v>
      </c>
      <c r="BO234" s="72" t="s">
        <v>210</v>
      </c>
      <c r="BP234" s="73" t="s">
        <v>3660</v>
      </c>
      <c r="BQ234" s="75">
        <v>148000625</v>
      </c>
      <c r="BR234" s="75">
        <v>166000625</v>
      </c>
      <c r="BS234" s="75">
        <v>184000625</v>
      </c>
      <c r="BT234" s="75">
        <v>189000625</v>
      </c>
      <c r="BU234" s="75">
        <v>216000625</v>
      </c>
      <c r="BV234" s="75">
        <v>243000625</v>
      </c>
      <c r="BW234" s="75">
        <v>0</v>
      </c>
      <c r="BX234" s="75">
        <v>0</v>
      </c>
      <c r="BY234" s="75">
        <v>0</v>
      </c>
      <c r="BZ234" s="75">
        <v>0</v>
      </c>
      <c r="CA234" s="75">
        <v>0</v>
      </c>
    </row>
    <row r="235" spans="10:79" ht="12" customHeight="1">
      <c r="J235" s="46">
        <v>231</v>
      </c>
      <c r="K235" s="46" t="str">
        <f t="shared" si="10"/>
        <v>HONDA-JAZZ-1.5 RS A/T</v>
      </c>
      <c r="L235" s="82">
        <f t="shared" si="11"/>
        <v>210000026</v>
      </c>
      <c r="N235" s="119" t="s">
        <v>2248</v>
      </c>
      <c r="O235" s="120" t="s">
        <v>3430</v>
      </c>
      <c r="P235" s="121"/>
      <c r="Q235" s="121"/>
      <c r="R235" s="121"/>
      <c r="S235" s="121"/>
      <c r="T235" s="121"/>
      <c r="U235" s="121"/>
      <c r="V235" s="121"/>
      <c r="W235" s="121"/>
      <c r="X235" s="121"/>
      <c r="Y235" s="121"/>
      <c r="Z235" s="121"/>
      <c r="AA235" s="121"/>
      <c r="AB235" s="121"/>
      <c r="AC235" s="122">
        <v>350000825</v>
      </c>
      <c r="AD235" s="121"/>
      <c r="AM235" s="120" t="s">
        <v>2505</v>
      </c>
      <c r="AP235" s="120" t="s">
        <v>100</v>
      </c>
      <c r="BB235" s="120" t="s">
        <v>739</v>
      </c>
      <c r="BG235" s="73" t="s">
        <v>3713</v>
      </c>
      <c r="BH235" s="73" t="s">
        <v>4312</v>
      </c>
      <c r="BI235" s="73" t="s">
        <v>4548</v>
      </c>
      <c r="BO235" s="72" t="s">
        <v>210</v>
      </c>
      <c r="BP235" s="73" t="s">
        <v>3661</v>
      </c>
      <c r="BQ235" s="75">
        <v>121000625</v>
      </c>
      <c r="BR235" s="75">
        <v>139000625</v>
      </c>
      <c r="BS235" s="75">
        <v>148000625</v>
      </c>
      <c r="BT235" s="75">
        <v>166000625</v>
      </c>
      <c r="BU235" s="75">
        <v>0</v>
      </c>
      <c r="BV235" s="75">
        <v>0</v>
      </c>
      <c r="BW235" s="75">
        <v>0</v>
      </c>
      <c r="BX235" s="75">
        <v>0</v>
      </c>
      <c r="BY235" s="75">
        <v>0</v>
      </c>
      <c r="BZ235" s="75">
        <v>0</v>
      </c>
      <c r="CA235" s="75">
        <v>0</v>
      </c>
    </row>
    <row r="236" spans="10:79" ht="12" customHeight="1">
      <c r="J236" s="46">
        <v>232</v>
      </c>
      <c r="K236" s="46" t="str">
        <f t="shared" si="10"/>
        <v>HONDA-JAZZ-1.5 RS M/T</v>
      </c>
      <c r="L236" s="82">
        <f t="shared" si="11"/>
        <v>200000026</v>
      </c>
      <c r="N236" s="119" t="s">
        <v>2248</v>
      </c>
      <c r="O236" s="120" t="s">
        <v>3431</v>
      </c>
      <c r="P236" s="121"/>
      <c r="Q236" s="121"/>
      <c r="R236" s="121"/>
      <c r="S236" s="121"/>
      <c r="T236" s="121"/>
      <c r="U236" s="121"/>
      <c r="V236" s="121"/>
      <c r="W236" s="121"/>
      <c r="X236" s="121"/>
      <c r="Y236" s="121"/>
      <c r="Z236" s="121"/>
      <c r="AA236" s="121"/>
      <c r="AB236" s="121"/>
      <c r="AC236" s="122">
        <v>485000026</v>
      </c>
      <c r="AD236" s="121"/>
      <c r="AM236" s="120" t="s">
        <v>399</v>
      </c>
      <c r="AP236" s="120" t="s">
        <v>101</v>
      </c>
      <c r="BB236" s="120" t="s">
        <v>1563</v>
      </c>
      <c r="BG236" s="73" t="s">
        <v>3714</v>
      </c>
      <c r="BH236" s="73" t="s">
        <v>4313</v>
      </c>
      <c r="BI236" s="73" t="s">
        <v>4549</v>
      </c>
      <c r="BO236" s="72" t="s">
        <v>210</v>
      </c>
      <c r="BP236" s="73" t="s">
        <v>3662</v>
      </c>
      <c r="BQ236" s="75">
        <v>0</v>
      </c>
      <c r="BR236" s="75">
        <v>162000625</v>
      </c>
      <c r="BS236" s="75">
        <v>180000625</v>
      </c>
      <c r="BT236" s="75">
        <v>0</v>
      </c>
      <c r="BU236" s="75">
        <v>0</v>
      </c>
      <c r="BV236" s="75">
        <v>0</v>
      </c>
      <c r="BW236" s="75">
        <v>0</v>
      </c>
      <c r="BX236" s="75">
        <v>0</v>
      </c>
      <c r="BY236" s="75">
        <v>0</v>
      </c>
      <c r="BZ236" s="75">
        <v>0</v>
      </c>
      <c r="CA236" s="75">
        <v>0</v>
      </c>
    </row>
    <row r="237" spans="10:79" ht="12" customHeight="1">
      <c r="J237" s="46">
        <v>233</v>
      </c>
      <c r="K237" s="46" t="str">
        <f t="shared" si="10"/>
        <v>HONDA-JAZZ-1.5 S A/T</v>
      </c>
      <c r="L237" s="82">
        <f t="shared" si="11"/>
        <v>185000026</v>
      </c>
      <c r="N237" s="119" t="s">
        <v>2248</v>
      </c>
      <c r="O237" s="120" t="s">
        <v>2250</v>
      </c>
      <c r="P237" s="122">
        <v>0</v>
      </c>
      <c r="Q237" s="122">
        <v>0</v>
      </c>
      <c r="R237" s="122">
        <v>0</v>
      </c>
      <c r="S237" s="122">
        <v>0</v>
      </c>
      <c r="T237" s="122">
        <v>0</v>
      </c>
      <c r="U237" s="122">
        <v>0</v>
      </c>
      <c r="V237" s="122">
        <v>0</v>
      </c>
      <c r="W237" s="122">
        <v>0</v>
      </c>
      <c r="X237" s="122">
        <v>0</v>
      </c>
      <c r="Y237" s="122">
        <v>0</v>
      </c>
      <c r="Z237" s="122">
        <v>280000925</v>
      </c>
      <c r="AA237" s="122">
        <v>305000925</v>
      </c>
      <c r="AB237" s="122">
        <v>310000925</v>
      </c>
      <c r="AC237" s="122">
        <v>320000925</v>
      </c>
      <c r="AD237" s="121"/>
      <c r="AM237" s="120" t="s">
        <v>262</v>
      </c>
      <c r="AP237" s="120" t="s">
        <v>711</v>
      </c>
      <c r="BB237" s="120" t="s">
        <v>1489</v>
      </c>
      <c r="BG237" s="73" t="s">
        <v>3715</v>
      </c>
      <c r="BH237" s="73" t="s">
        <v>4314</v>
      </c>
      <c r="BI237" s="73" t="s">
        <v>4550</v>
      </c>
      <c r="BO237" s="72" t="s">
        <v>210</v>
      </c>
      <c r="BP237" s="73" t="s">
        <v>3663</v>
      </c>
      <c r="BQ237" s="75">
        <v>153000625</v>
      </c>
      <c r="BR237" s="75">
        <v>144000625</v>
      </c>
      <c r="BS237" s="75">
        <v>180000625</v>
      </c>
      <c r="BT237" s="75">
        <v>0</v>
      </c>
      <c r="BU237" s="75">
        <v>0</v>
      </c>
      <c r="BV237" s="75">
        <v>0</v>
      </c>
      <c r="BW237" s="75">
        <v>0</v>
      </c>
      <c r="BX237" s="75">
        <v>0</v>
      </c>
      <c r="BY237" s="75">
        <v>0</v>
      </c>
      <c r="BZ237" s="75">
        <v>0</v>
      </c>
      <c r="CA237" s="75">
        <v>0</v>
      </c>
    </row>
    <row r="238" spans="10:79" ht="12" customHeight="1">
      <c r="J238" s="46">
        <v>234</v>
      </c>
      <c r="K238" s="46" t="str">
        <f t="shared" si="10"/>
        <v>HONDA-JAZZ-1.5 S M/T</v>
      </c>
      <c r="L238" s="82">
        <f t="shared" si="11"/>
        <v>180000026</v>
      </c>
      <c r="N238" s="119" t="s">
        <v>2248</v>
      </c>
      <c r="O238" s="120" t="s">
        <v>3409</v>
      </c>
      <c r="P238" s="121"/>
      <c r="Q238" s="121"/>
      <c r="R238" s="121"/>
      <c r="S238" s="121"/>
      <c r="T238" s="121"/>
      <c r="U238" s="121"/>
      <c r="V238" s="121"/>
      <c r="W238" s="121"/>
      <c r="X238" s="121"/>
      <c r="Y238" s="121"/>
      <c r="Z238" s="121"/>
      <c r="AA238" s="121"/>
      <c r="AB238" s="122">
        <v>340000000</v>
      </c>
      <c r="AC238" s="121"/>
      <c r="AD238" s="121"/>
      <c r="AM238" s="120" t="s">
        <v>3274</v>
      </c>
      <c r="AP238" s="120" t="s">
        <v>712</v>
      </c>
      <c r="BB238" s="120" t="s">
        <v>1490</v>
      </c>
      <c r="BG238" s="73" t="s">
        <v>3716</v>
      </c>
      <c r="BH238" s="73" t="s">
        <v>4315</v>
      </c>
      <c r="BI238" s="73" t="s">
        <v>4551</v>
      </c>
      <c r="BO238" s="72" t="s">
        <v>210</v>
      </c>
      <c r="BP238" s="73" t="s">
        <v>5246</v>
      </c>
      <c r="BQ238" s="74"/>
      <c r="BR238" s="74"/>
      <c r="BS238" s="74"/>
      <c r="BT238" s="74"/>
      <c r="BU238" s="75">
        <v>230000825</v>
      </c>
      <c r="BV238" s="74"/>
      <c r="BW238" s="74"/>
      <c r="BX238" s="74"/>
      <c r="BY238" s="74"/>
      <c r="BZ238" s="74"/>
      <c r="CA238" s="74"/>
    </row>
    <row r="239" spans="10:79" ht="12" customHeight="1">
      <c r="J239" s="46">
        <v>235</v>
      </c>
      <c r="K239" s="46" t="str">
        <f t="shared" si="10"/>
        <v>HONDA-JAZZ-ALL NEW IVTEC S 1.5 AT</v>
      </c>
      <c r="L239" s="82">
        <f t="shared" si="11"/>
        <v>185000026</v>
      </c>
      <c r="N239" s="119" t="s">
        <v>2248</v>
      </c>
      <c r="O239" s="120" t="s">
        <v>3377</v>
      </c>
      <c r="P239" s="121"/>
      <c r="Q239" s="121"/>
      <c r="R239" s="121"/>
      <c r="S239" s="121"/>
      <c r="T239" s="121"/>
      <c r="U239" s="121"/>
      <c r="V239" s="121"/>
      <c r="W239" s="121"/>
      <c r="X239" s="121"/>
      <c r="Y239" s="121"/>
      <c r="Z239" s="121"/>
      <c r="AA239" s="122">
        <v>350000625</v>
      </c>
      <c r="AB239" s="122">
        <v>480000625</v>
      </c>
      <c r="AC239" s="121"/>
      <c r="AD239" s="121"/>
      <c r="AM239" s="120" t="s">
        <v>1529</v>
      </c>
      <c r="AP239" s="120" t="s">
        <v>2450</v>
      </c>
      <c r="BB239" s="120" t="s">
        <v>1738</v>
      </c>
      <c r="BG239" s="73" t="s">
        <v>3717</v>
      </c>
      <c r="BH239" s="73" t="s">
        <v>4316</v>
      </c>
      <c r="BI239" s="73" t="s">
        <v>4552</v>
      </c>
      <c r="BO239" s="72" t="s">
        <v>210</v>
      </c>
      <c r="BP239" s="73" t="s">
        <v>3664</v>
      </c>
      <c r="BQ239" s="75">
        <v>126000625</v>
      </c>
      <c r="BR239" s="75">
        <v>144000625</v>
      </c>
      <c r="BS239" s="75">
        <v>162000625</v>
      </c>
      <c r="BT239" s="75">
        <v>180000625</v>
      </c>
      <c r="BU239" s="75">
        <v>0</v>
      </c>
      <c r="BV239" s="75">
        <v>0</v>
      </c>
      <c r="BW239" s="75">
        <v>0</v>
      </c>
      <c r="BX239" s="75">
        <v>0</v>
      </c>
      <c r="BY239" s="75">
        <v>0</v>
      </c>
      <c r="BZ239" s="75">
        <v>0</v>
      </c>
      <c r="CA239" s="75">
        <v>0</v>
      </c>
    </row>
    <row r="240" spans="10:79" ht="12" customHeight="1">
      <c r="J240" s="46">
        <v>236</v>
      </c>
      <c r="K240" s="46" t="str">
        <f t="shared" si="10"/>
        <v>HONDA-JAZZ-ALL NEW IVTEC S 1.5 MT</v>
      </c>
      <c r="L240" s="82">
        <f t="shared" si="11"/>
        <v>180000026</v>
      </c>
      <c r="N240" s="119" t="s">
        <v>2248</v>
      </c>
      <c r="O240" s="120" t="s">
        <v>3432</v>
      </c>
      <c r="P240" s="121"/>
      <c r="Q240" s="121"/>
      <c r="R240" s="121"/>
      <c r="S240" s="121"/>
      <c r="T240" s="121"/>
      <c r="U240" s="121"/>
      <c r="V240" s="121"/>
      <c r="W240" s="121"/>
      <c r="X240" s="121"/>
      <c r="Y240" s="121"/>
      <c r="Z240" s="121"/>
      <c r="AA240" s="121"/>
      <c r="AB240" s="121"/>
      <c r="AC240" s="122">
        <v>532800000</v>
      </c>
      <c r="AD240" s="122">
        <v>592000000</v>
      </c>
      <c r="AM240" s="120" t="s">
        <v>2329</v>
      </c>
      <c r="AP240" s="120" t="s">
        <v>2484</v>
      </c>
      <c r="BB240" s="120" t="s">
        <v>1960</v>
      </c>
      <c r="BG240" s="73" t="s">
        <v>3718</v>
      </c>
      <c r="BH240" s="73" t="s">
        <v>4317</v>
      </c>
      <c r="BI240" s="73" t="s">
        <v>4553</v>
      </c>
      <c r="BO240" s="72" t="s">
        <v>210</v>
      </c>
      <c r="BP240" s="73" t="s">
        <v>3665</v>
      </c>
      <c r="BQ240" s="75">
        <v>0</v>
      </c>
      <c r="BR240" s="75">
        <v>0</v>
      </c>
      <c r="BS240" s="75">
        <v>0</v>
      </c>
      <c r="BT240" s="75">
        <v>0</v>
      </c>
      <c r="BU240" s="75">
        <v>0</v>
      </c>
      <c r="BV240" s="75">
        <v>0</v>
      </c>
      <c r="BW240" s="75">
        <v>0</v>
      </c>
      <c r="BX240" s="75">
        <v>0</v>
      </c>
      <c r="BY240" s="75">
        <v>0</v>
      </c>
      <c r="BZ240" s="75">
        <v>0</v>
      </c>
      <c r="CA240" s="75">
        <v>0</v>
      </c>
    </row>
    <row r="241" spans="10:79" ht="12" customHeight="1">
      <c r="J241" s="46">
        <v>237</v>
      </c>
      <c r="K241" s="46" t="str">
        <f t="shared" si="10"/>
        <v>HONDA-JAZZ-GE8 1.5 S AT CKD</v>
      </c>
      <c r="L241" s="82">
        <f t="shared" si="11"/>
        <v>185000026</v>
      </c>
      <c r="N241" s="119" t="s">
        <v>2248</v>
      </c>
      <c r="O241" s="120" t="s">
        <v>3433</v>
      </c>
      <c r="P241" s="121"/>
      <c r="Q241" s="121"/>
      <c r="R241" s="121"/>
      <c r="S241" s="121"/>
      <c r="T241" s="121"/>
      <c r="U241" s="121"/>
      <c r="V241" s="121"/>
      <c r="W241" s="121"/>
      <c r="X241" s="121"/>
      <c r="Y241" s="121"/>
      <c r="Z241" s="121"/>
      <c r="AA241" s="121"/>
      <c r="AB241" s="121"/>
      <c r="AC241" s="122">
        <v>205000925</v>
      </c>
      <c r="AD241" s="121"/>
      <c r="AM241" s="120" t="s">
        <v>351</v>
      </c>
      <c r="AP241" s="120" t="s">
        <v>2076</v>
      </c>
      <c r="BB241" s="120" t="s">
        <v>1960</v>
      </c>
      <c r="BG241" s="73" t="s">
        <v>3719</v>
      </c>
      <c r="BH241" s="73" t="s">
        <v>4318</v>
      </c>
      <c r="BI241" s="73" t="s">
        <v>4554</v>
      </c>
      <c r="BO241" s="72" t="s">
        <v>210</v>
      </c>
      <c r="BP241" s="73" t="s">
        <v>3666</v>
      </c>
      <c r="BQ241" s="75">
        <v>0</v>
      </c>
      <c r="BR241" s="75">
        <v>180000625</v>
      </c>
      <c r="BS241" s="75">
        <v>0</v>
      </c>
      <c r="BT241" s="75">
        <v>0</v>
      </c>
      <c r="BU241" s="75">
        <v>0</v>
      </c>
      <c r="BV241" s="75">
        <v>0</v>
      </c>
      <c r="BW241" s="75">
        <v>0</v>
      </c>
      <c r="BX241" s="75">
        <v>0</v>
      </c>
      <c r="BY241" s="75">
        <v>0</v>
      </c>
      <c r="BZ241" s="75">
        <v>0</v>
      </c>
      <c r="CA241" s="75">
        <v>0</v>
      </c>
    </row>
    <row r="242" spans="10:79" ht="12" customHeight="1">
      <c r="J242" s="46">
        <v>238</v>
      </c>
      <c r="K242" s="46" t="str">
        <f t="shared" si="10"/>
        <v>HONDA-JAZZ-GE8 1.5 S MT CKD</v>
      </c>
      <c r="L242" s="82">
        <f t="shared" si="11"/>
        <v>180000026</v>
      </c>
      <c r="N242" s="119" t="s">
        <v>31</v>
      </c>
      <c r="O242" s="120" t="s">
        <v>3338</v>
      </c>
      <c r="P242" s="122">
        <v>65000000</v>
      </c>
      <c r="Q242" s="122">
        <v>70000000</v>
      </c>
      <c r="R242" s="122">
        <v>75000000</v>
      </c>
      <c r="S242" s="122">
        <v>80000000</v>
      </c>
      <c r="T242" s="121"/>
      <c r="U242" s="121"/>
      <c r="V242" s="121"/>
      <c r="W242" s="121"/>
      <c r="X242" s="121"/>
      <c r="Y242" s="121"/>
      <c r="Z242" s="121"/>
      <c r="AA242" s="121"/>
      <c r="AB242" s="121"/>
      <c r="AC242" s="121"/>
      <c r="AD242" s="121"/>
      <c r="AM242" s="120" t="s">
        <v>300</v>
      </c>
      <c r="AP242" s="120" t="s">
        <v>1702</v>
      </c>
      <c r="BB242" s="120" t="s">
        <v>2269</v>
      </c>
      <c r="BG242" s="73" t="s">
        <v>3720</v>
      </c>
      <c r="BH242" s="73" t="s">
        <v>4319</v>
      </c>
      <c r="BI242" s="73" t="s">
        <v>4555</v>
      </c>
      <c r="BO242" s="72" t="s">
        <v>210</v>
      </c>
      <c r="BP242" s="73" t="s">
        <v>3667</v>
      </c>
      <c r="BQ242" s="75">
        <v>148000625</v>
      </c>
      <c r="BR242" s="75">
        <v>166000625</v>
      </c>
      <c r="BS242" s="75">
        <v>162000625</v>
      </c>
      <c r="BT242" s="75">
        <v>180000625</v>
      </c>
      <c r="BU242" s="75">
        <v>198000625</v>
      </c>
      <c r="BV242" s="75">
        <v>225000625</v>
      </c>
      <c r="BW242" s="75">
        <v>243000625</v>
      </c>
      <c r="BX242" s="75">
        <v>324000625</v>
      </c>
      <c r="BY242" s="75">
        <v>0</v>
      </c>
      <c r="BZ242" s="75">
        <v>0</v>
      </c>
      <c r="CA242" s="75">
        <v>0</v>
      </c>
    </row>
    <row r="243" spans="10:79" ht="12" customHeight="1">
      <c r="J243" s="46">
        <v>239</v>
      </c>
      <c r="K243" s="46" t="str">
        <f t="shared" si="10"/>
        <v>HONDA-JAZZ-GK5 1.5 RS CVT (CKD)</v>
      </c>
      <c r="L243" s="82">
        <f t="shared" si="11"/>
        <v>210000026</v>
      </c>
      <c r="N243" s="119" t="s">
        <v>31</v>
      </c>
      <c r="O243" s="120" t="s">
        <v>935</v>
      </c>
      <c r="P243" s="122">
        <v>80000625</v>
      </c>
      <c r="Q243" s="122">
        <v>85000625</v>
      </c>
      <c r="R243" s="122">
        <v>90000625</v>
      </c>
      <c r="S243" s="122">
        <v>95000625</v>
      </c>
      <c r="T243" s="122">
        <v>0</v>
      </c>
      <c r="U243" s="122">
        <v>0</v>
      </c>
      <c r="V243" s="122">
        <v>0</v>
      </c>
      <c r="W243" s="122">
        <v>0</v>
      </c>
      <c r="X243" s="122">
        <v>0</v>
      </c>
      <c r="Y243" s="122">
        <v>0</v>
      </c>
      <c r="Z243" s="122">
        <v>0</v>
      </c>
      <c r="AA243" s="122">
        <v>0</v>
      </c>
      <c r="AB243" s="122">
        <v>0</v>
      </c>
      <c r="AC243" s="122">
        <v>0</v>
      </c>
      <c r="AD243" s="121"/>
      <c r="AM243" s="120" t="s">
        <v>1291</v>
      </c>
      <c r="AP243" s="120" t="s">
        <v>1688</v>
      </c>
      <c r="BB243" s="120" t="s">
        <v>3011</v>
      </c>
      <c r="BG243" s="73" t="s">
        <v>3721</v>
      </c>
      <c r="BH243" s="73" t="s">
        <v>5037</v>
      </c>
      <c r="BI243" s="73" t="s">
        <v>4556</v>
      </c>
      <c r="BO243" s="72" t="s">
        <v>210</v>
      </c>
      <c r="BP243" s="73" t="s">
        <v>3668</v>
      </c>
      <c r="BQ243" s="75">
        <v>0</v>
      </c>
      <c r="BR243" s="75">
        <v>0</v>
      </c>
      <c r="BS243" s="75">
        <v>0</v>
      </c>
      <c r="BT243" s="75">
        <v>180000625</v>
      </c>
      <c r="BU243" s="75">
        <v>0</v>
      </c>
      <c r="BV243" s="75">
        <v>0</v>
      </c>
      <c r="BW243" s="75">
        <v>243000625</v>
      </c>
      <c r="BX243" s="75">
        <v>297000625</v>
      </c>
      <c r="BY243" s="75">
        <v>342000625</v>
      </c>
      <c r="BZ243" s="75">
        <v>0</v>
      </c>
      <c r="CA243" s="75">
        <v>0</v>
      </c>
    </row>
    <row r="244" spans="10:79" ht="12" customHeight="1">
      <c r="J244" s="46">
        <v>240</v>
      </c>
      <c r="K244" s="46" t="str">
        <f t="shared" si="10"/>
        <v>HONDA-JAZZ-GK5 1.5 RS MT (CKD)</v>
      </c>
      <c r="L244" s="82">
        <f t="shared" si="11"/>
        <v>200000026</v>
      </c>
      <c r="N244" s="119" t="s">
        <v>31</v>
      </c>
      <c r="O244" s="120" t="s">
        <v>1050</v>
      </c>
      <c r="P244" s="122">
        <v>70000625</v>
      </c>
      <c r="Q244" s="122">
        <v>75000625</v>
      </c>
      <c r="R244" s="122">
        <v>80000625</v>
      </c>
      <c r="S244" s="122">
        <v>85000625</v>
      </c>
      <c r="T244" s="122">
        <v>0</v>
      </c>
      <c r="U244" s="122">
        <v>0</v>
      </c>
      <c r="V244" s="122">
        <v>0</v>
      </c>
      <c r="W244" s="122">
        <v>0</v>
      </c>
      <c r="X244" s="122">
        <v>0</v>
      </c>
      <c r="Y244" s="122">
        <v>0</v>
      </c>
      <c r="Z244" s="122">
        <v>0</v>
      </c>
      <c r="AA244" s="122">
        <v>0</v>
      </c>
      <c r="AB244" s="122">
        <v>0</v>
      </c>
      <c r="AC244" s="122">
        <v>0</v>
      </c>
      <c r="AD244" s="121"/>
      <c r="AM244" s="120" t="s">
        <v>1417</v>
      </c>
      <c r="AP244" s="120" t="s">
        <v>550</v>
      </c>
      <c r="BB244" s="120" t="s">
        <v>1491</v>
      </c>
      <c r="BG244" s="73" t="s">
        <v>3722</v>
      </c>
      <c r="BH244" s="73" t="s">
        <v>4320</v>
      </c>
      <c r="BI244" s="73" t="s">
        <v>4557</v>
      </c>
      <c r="BO244" s="72" t="s">
        <v>210</v>
      </c>
      <c r="BP244" s="73" t="s">
        <v>3669</v>
      </c>
      <c r="BQ244" s="75">
        <v>0</v>
      </c>
      <c r="BR244" s="75">
        <v>0</v>
      </c>
      <c r="BS244" s="75">
        <v>0</v>
      </c>
      <c r="BT244" s="75">
        <v>0</v>
      </c>
      <c r="BU244" s="75">
        <v>0</v>
      </c>
      <c r="BV244" s="75">
        <v>0</v>
      </c>
      <c r="BW244" s="75">
        <v>0</v>
      </c>
      <c r="BX244" s="75">
        <v>0</v>
      </c>
      <c r="BY244" s="75">
        <v>0</v>
      </c>
      <c r="BZ244" s="75">
        <v>0</v>
      </c>
      <c r="CA244" s="75">
        <v>0</v>
      </c>
    </row>
    <row r="245" spans="10:79" ht="12" customHeight="1">
      <c r="J245" s="46">
        <v>241</v>
      </c>
      <c r="K245" s="46" t="str">
        <f t="shared" si="10"/>
        <v>HONDA-JAZZ-GK5 1.5 S CVT (CKD)</v>
      </c>
      <c r="L245" s="82">
        <f t="shared" si="11"/>
        <v>185000026</v>
      </c>
      <c r="N245" s="119" t="s">
        <v>31</v>
      </c>
      <c r="O245" s="120" t="s">
        <v>861</v>
      </c>
      <c r="P245" s="122">
        <v>70000625</v>
      </c>
      <c r="Q245" s="122">
        <v>75000625</v>
      </c>
      <c r="R245" s="122">
        <v>80000625</v>
      </c>
      <c r="S245" s="122">
        <v>0</v>
      </c>
      <c r="T245" s="122">
        <v>0</v>
      </c>
      <c r="U245" s="122">
        <v>0</v>
      </c>
      <c r="V245" s="122">
        <v>0</v>
      </c>
      <c r="W245" s="122">
        <v>0</v>
      </c>
      <c r="X245" s="122">
        <v>0</v>
      </c>
      <c r="Y245" s="122">
        <v>0</v>
      </c>
      <c r="Z245" s="122">
        <v>0</v>
      </c>
      <c r="AA245" s="122">
        <v>0</v>
      </c>
      <c r="AB245" s="122">
        <v>0</v>
      </c>
      <c r="AC245" s="122">
        <v>0</v>
      </c>
      <c r="AD245" s="121"/>
      <c r="AM245" s="120" t="s">
        <v>1663</v>
      </c>
      <c r="AP245" s="120" t="s">
        <v>2772</v>
      </c>
      <c r="BB245" s="120" t="s">
        <v>610</v>
      </c>
      <c r="BG245" s="73" t="s">
        <v>5027</v>
      </c>
      <c r="BH245" s="73" t="s">
        <v>4321</v>
      </c>
      <c r="BI245" s="73" t="s">
        <v>4558</v>
      </c>
      <c r="BO245" s="72" t="s">
        <v>210</v>
      </c>
      <c r="BP245" s="73" t="s">
        <v>3670</v>
      </c>
      <c r="BQ245" s="75">
        <v>0</v>
      </c>
      <c r="BR245" s="75">
        <v>0</v>
      </c>
      <c r="BS245" s="75">
        <v>0</v>
      </c>
      <c r="BT245" s="75">
        <v>0</v>
      </c>
      <c r="BU245" s="75">
        <v>234000625</v>
      </c>
      <c r="BV245" s="75">
        <v>252000625</v>
      </c>
      <c r="BW245" s="75">
        <v>270000625</v>
      </c>
      <c r="BX245" s="75">
        <v>306000625</v>
      </c>
      <c r="BY245" s="75">
        <v>342000625</v>
      </c>
      <c r="BZ245" s="75">
        <v>0</v>
      </c>
      <c r="CA245" s="75">
        <v>0</v>
      </c>
    </row>
    <row r="246" spans="10:79" ht="12" customHeight="1">
      <c r="J246" s="46">
        <v>242</v>
      </c>
      <c r="K246" s="46" t="str">
        <f t="shared" si="10"/>
        <v>HONDA-JAZZ-GK5 1.5 S MT</v>
      </c>
      <c r="L246" s="82">
        <f t="shared" si="11"/>
        <v>180000026</v>
      </c>
      <c r="N246" s="119" t="s">
        <v>31</v>
      </c>
      <c r="O246" s="120" t="s">
        <v>862</v>
      </c>
      <c r="P246" s="122">
        <v>70000625</v>
      </c>
      <c r="Q246" s="122">
        <v>75000625</v>
      </c>
      <c r="R246" s="122">
        <v>80000625</v>
      </c>
      <c r="S246" s="122">
        <v>0</v>
      </c>
      <c r="T246" s="122">
        <v>0</v>
      </c>
      <c r="U246" s="122">
        <v>0</v>
      </c>
      <c r="V246" s="122">
        <v>0</v>
      </c>
      <c r="W246" s="122">
        <v>0</v>
      </c>
      <c r="X246" s="122">
        <v>0</v>
      </c>
      <c r="Y246" s="122">
        <v>0</v>
      </c>
      <c r="Z246" s="122">
        <v>0</v>
      </c>
      <c r="AA246" s="122">
        <v>0</v>
      </c>
      <c r="AB246" s="122">
        <v>0</v>
      </c>
      <c r="AC246" s="122">
        <v>0</v>
      </c>
      <c r="AD246" s="121"/>
      <c r="AM246" s="120" t="s">
        <v>1653</v>
      </c>
      <c r="AP246" s="120" t="s">
        <v>638</v>
      </c>
      <c r="BB246" s="120" t="s">
        <v>1492</v>
      </c>
      <c r="BG246" s="73" t="s">
        <v>3723</v>
      </c>
      <c r="BH246" s="73" t="s">
        <v>4322</v>
      </c>
      <c r="BI246" s="73" t="s">
        <v>4559</v>
      </c>
      <c r="BO246" s="72" t="s">
        <v>210</v>
      </c>
      <c r="BP246" s="73" t="s">
        <v>3671</v>
      </c>
      <c r="BQ246" s="75">
        <v>0</v>
      </c>
      <c r="BR246" s="75">
        <v>0</v>
      </c>
      <c r="BS246" s="75">
        <v>180000625</v>
      </c>
      <c r="BT246" s="75">
        <v>198000625</v>
      </c>
      <c r="BU246" s="75">
        <v>216000625</v>
      </c>
      <c r="BV246" s="75">
        <v>234000625</v>
      </c>
      <c r="BW246" s="75">
        <v>261000625</v>
      </c>
      <c r="BX246" s="75">
        <v>297000625</v>
      </c>
      <c r="BY246" s="75">
        <v>324000625</v>
      </c>
      <c r="BZ246" s="75">
        <v>0</v>
      </c>
      <c r="CA246" s="75">
        <v>0</v>
      </c>
    </row>
    <row r="247" spans="10:79" ht="12" customHeight="1">
      <c r="J247" s="46">
        <v>243</v>
      </c>
      <c r="K247" s="46" t="str">
        <f t="shared" si="10"/>
        <v>HONDA-JAZZ-GK5 RS CVT</v>
      </c>
      <c r="L247" s="82">
        <f t="shared" si="11"/>
        <v>210000026</v>
      </c>
      <c r="N247" s="119" t="s">
        <v>31</v>
      </c>
      <c r="O247" s="120" t="s">
        <v>634</v>
      </c>
      <c r="P247" s="122">
        <v>63000625</v>
      </c>
      <c r="Q247" s="122">
        <v>72000625</v>
      </c>
      <c r="R247" s="122">
        <v>80000625</v>
      </c>
      <c r="S247" s="122">
        <v>85000625</v>
      </c>
      <c r="T247" s="122">
        <v>0</v>
      </c>
      <c r="U247" s="122">
        <v>0</v>
      </c>
      <c r="V247" s="122">
        <v>0</v>
      </c>
      <c r="W247" s="122">
        <v>0</v>
      </c>
      <c r="X247" s="122">
        <v>0</v>
      </c>
      <c r="Y247" s="122">
        <v>0</v>
      </c>
      <c r="Z247" s="122">
        <v>0</v>
      </c>
      <c r="AA247" s="122">
        <v>0</v>
      </c>
      <c r="AB247" s="122">
        <v>0</v>
      </c>
      <c r="AC247" s="122">
        <v>0</v>
      </c>
      <c r="AD247" s="121"/>
      <c r="AM247" s="120" t="s">
        <v>78</v>
      </c>
      <c r="AP247" s="120" t="s">
        <v>2451</v>
      </c>
      <c r="BB247" s="120" t="s">
        <v>1493</v>
      </c>
      <c r="BG247" s="73" t="s">
        <v>3724</v>
      </c>
      <c r="BH247" s="73" t="s">
        <v>4323</v>
      </c>
      <c r="BI247" s="73" t="s">
        <v>4560</v>
      </c>
      <c r="BO247" s="72" t="s">
        <v>210</v>
      </c>
      <c r="BP247" s="73" t="s">
        <v>3672</v>
      </c>
      <c r="BQ247" s="75">
        <v>0</v>
      </c>
      <c r="BR247" s="75">
        <v>0</v>
      </c>
      <c r="BS247" s="75">
        <v>180000625</v>
      </c>
      <c r="BT247" s="75">
        <v>198000625</v>
      </c>
      <c r="BU247" s="75">
        <v>216000625</v>
      </c>
      <c r="BV247" s="75">
        <v>234000625</v>
      </c>
      <c r="BW247" s="75">
        <v>261000625</v>
      </c>
      <c r="BX247" s="75">
        <v>297000625</v>
      </c>
      <c r="BY247" s="75">
        <v>324000625</v>
      </c>
      <c r="BZ247" s="75">
        <v>0</v>
      </c>
      <c r="CA247" s="75">
        <v>0</v>
      </c>
    </row>
    <row r="248" spans="10:79" ht="12" customHeight="1">
      <c r="J248" s="46">
        <v>244</v>
      </c>
      <c r="K248" s="46" t="str">
        <f t="shared" si="10"/>
        <v>HONDA-JAZZ-RS 1.5 AT</v>
      </c>
      <c r="L248" s="82">
        <f t="shared" si="11"/>
        <v>210000026</v>
      </c>
      <c r="N248" s="119" t="s">
        <v>31</v>
      </c>
      <c r="O248" s="120" t="s">
        <v>863</v>
      </c>
      <c r="P248" s="122">
        <v>63000625</v>
      </c>
      <c r="Q248" s="122">
        <v>72000625</v>
      </c>
      <c r="R248" s="122">
        <v>90000625</v>
      </c>
      <c r="S248" s="122">
        <v>0</v>
      </c>
      <c r="T248" s="122">
        <v>0</v>
      </c>
      <c r="U248" s="122">
        <v>0</v>
      </c>
      <c r="V248" s="122">
        <v>0</v>
      </c>
      <c r="W248" s="122">
        <v>0</v>
      </c>
      <c r="X248" s="122">
        <v>0</v>
      </c>
      <c r="Y248" s="122">
        <v>0</v>
      </c>
      <c r="Z248" s="122">
        <v>0</v>
      </c>
      <c r="AA248" s="122">
        <v>0</v>
      </c>
      <c r="AB248" s="122">
        <v>0</v>
      </c>
      <c r="AC248" s="122">
        <v>0</v>
      </c>
      <c r="AD248" s="121"/>
      <c r="AM248" s="120" t="s">
        <v>3275</v>
      </c>
      <c r="AP248" s="120" t="s">
        <v>1698</v>
      </c>
      <c r="BB248" s="120" t="s">
        <v>1572</v>
      </c>
      <c r="BG248" s="73" t="s">
        <v>3725</v>
      </c>
      <c r="BH248" s="73" t="s">
        <v>5303</v>
      </c>
      <c r="BI248" s="73" t="s">
        <v>5289</v>
      </c>
      <c r="BO248" s="72" t="s">
        <v>210</v>
      </c>
      <c r="BP248" s="73" t="s">
        <v>3673</v>
      </c>
      <c r="BQ248" s="75">
        <v>0</v>
      </c>
      <c r="BR248" s="75">
        <v>0</v>
      </c>
      <c r="BS248" s="75">
        <v>0</v>
      </c>
      <c r="BT248" s="75">
        <v>0</v>
      </c>
      <c r="BU248" s="75">
        <v>0</v>
      </c>
      <c r="BV248" s="75">
        <v>0</v>
      </c>
      <c r="BW248" s="75">
        <v>0</v>
      </c>
      <c r="BX248" s="75">
        <v>0</v>
      </c>
      <c r="BY248" s="75">
        <v>319000625</v>
      </c>
      <c r="BZ248" s="75">
        <v>540000625</v>
      </c>
      <c r="CA248" s="75">
        <v>0</v>
      </c>
    </row>
    <row r="249" spans="10:79" ht="12" customHeight="1">
      <c r="J249" s="46">
        <v>245</v>
      </c>
      <c r="K249" s="46" t="str">
        <f t="shared" si="10"/>
        <v>HONDA-JAZZ-RS 1.5 CVT (CKD)</v>
      </c>
      <c r="L249" s="82">
        <f t="shared" si="11"/>
        <v>210000026</v>
      </c>
      <c r="N249" s="119" t="s">
        <v>31</v>
      </c>
      <c r="O249" s="120" t="s">
        <v>3339</v>
      </c>
      <c r="P249" s="122">
        <v>65000000</v>
      </c>
      <c r="Q249" s="122">
        <v>70000000</v>
      </c>
      <c r="R249" s="122">
        <v>75000000</v>
      </c>
      <c r="S249" s="122">
        <v>80000000</v>
      </c>
      <c r="T249" s="121"/>
      <c r="U249" s="121"/>
      <c r="V249" s="121"/>
      <c r="W249" s="121"/>
      <c r="X249" s="121"/>
      <c r="Y249" s="121"/>
      <c r="Z249" s="121"/>
      <c r="AA249" s="121"/>
      <c r="AB249" s="121"/>
      <c r="AC249" s="121"/>
      <c r="AD249" s="121"/>
      <c r="AM249" s="120" t="s">
        <v>3276</v>
      </c>
      <c r="AP249" s="120" t="s">
        <v>548</v>
      </c>
      <c r="BB249" s="120" t="s">
        <v>2190</v>
      </c>
      <c r="BG249" s="73" t="s">
        <v>3726</v>
      </c>
      <c r="BH249" s="73" t="s">
        <v>4324</v>
      </c>
      <c r="BI249" s="73" t="s">
        <v>5290</v>
      </c>
      <c r="BO249" s="72" t="s">
        <v>210</v>
      </c>
      <c r="BP249" s="73" t="s">
        <v>5121</v>
      </c>
      <c r="BQ249" s="75">
        <v>210000026</v>
      </c>
      <c r="BR249" s="75">
        <v>225000026</v>
      </c>
      <c r="BS249" s="75">
        <v>250000026</v>
      </c>
      <c r="BT249" s="75">
        <v>275000026</v>
      </c>
      <c r="BU249" s="75">
        <v>305000026</v>
      </c>
      <c r="BV249" s="75">
        <v>350000026</v>
      </c>
      <c r="BW249" s="75">
        <v>385000026</v>
      </c>
      <c r="BX249" s="75">
        <v>420000026</v>
      </c>
      <c r="BY249" s="74"/>
      <c r="BZ249" s="74"/>
      <c r="CA249" s="74"/>
    </row>
    <row r="250" spans="10:79" ht="12" customHeight="1">
      <c r="J250" s="46">
        <v>246</v>
      </c>
      <c r="K250" s="46" t="str">
        <f t="shared" si="10"/>
        <v>HONDA-JAZZ-RS CVT A/T</v>
      </c>
      <c r="L250" s="82">
        <f t="shared" si="11"/>
        <v>210000026</v>
      </c>
      <c r="N250" s="119" t="s">
        <v>31</v>
      </c>
      <c r="O250" s="120" t="s">
        <v>1585</v>
      </c>
      <c r="P250" s="122">
        <v>0</v>
      </c>
      <c r="Q250" s="122">
        <v>1755000625</v>
      </c>
      <c r="R250" s="122">
        <v>0</v>
      </c>
      <c r="S250" s="122">
        <v>0</v>
      </c>
      <c r="T250" s="122">
        <v>0</v>
      </c>
      <c r="U250" s="122">
        <v>0</v>
      </c>
      <c r="V250" s="122">
        <v>0</v>
      </c>
      <c r="W250" s="122">
        <v>0</v>
      </c>
      <c r="X250" s="122">
        <v>0</v>
      </c>
      <c r="Y250" s="122">
        <v>0</v>
      </c>
      <c r="Z250" s="122">
        <v>0</v>
      </c>
      <c r="AA250" s="122">
        <v>0</v>
      </c>
      <c r="AB250" s="122">
        <v>0</v>
      </c>
      <c r="AC250" s="122">
        <v>0</v>
      </c>
      <c r="AD250" s="121"/>
      <c r="AM250" s="120" t="s">
        <v>3278</v>
      </c>
      <c r="AP250" s="120" t="s">
        <v>178</v>
      </c>
      <c r="BB250" s="120" t="s">
        <v>2550</v>
      </c>
      <c r="BG250" s="73" t="s">
        <v>3727</v>
      </c>
      <c r="BH250" s="73" t="s">
        <v>4325</v>
      </c>
      <c r="BI250" s="73" t="s">
        <v>4561</v>
      </c>
      <c r="BO250" s="72" t="s">
        <v>210</v>
      </c>
      <c r="BP250" s="73" t="s">
        <v>3674</v>
      </c>
      <c r="BQ250" s="75">
        <v>0</v>
      </c>
      <c r="BR250" s="75">
        <v>0</v>
      </c>
      <c r="BS250" s="75">
        <v>0</v>
      </c>
      <c r="BT250" s="75">
        <v>0</v>
      </c>
      <c r="BU250" s="75">
        <v>0</v>
      </c>
      <c r="BV250" s="75">
        <v>0</v>
      </c>
      <c r="BW250" s="75">
        <v>0</v>
      </c>
      <c r="BX250" s="75">
        <v>297000625</v>
      </c>
      <c r="BY250" s="75">
        <v>342000625</v>
      </c>
      <c r="BZ250" s="75">
        <v>0</v>
      </c>
      <c r="CA250" s="75">
        <v>0</v>
      </c>
    </row>
    <row r="251" spans="10:79" ht="12" customHeight="1">
      <c r="J251" s="46">
        <v>247</v>
      </c>
      <c r="K251" s="46" t="str">
        <f t="shared" si="10"/>
        <v>HONDA-JAZZ-S CVT</v>
      </c>
      <c r="L251" s="82">
        <f t="shared" si="11"/>
        <v>185000026</v>
      </c>
      <c r="N251" s="119" t="s">
        <v>31</v>
      </c>
      <c r="O251" s="120" t="s">
        <v>751</v>
      </c>
      <c r="P251" s="122">
        <v>90000625</v>
      </c>
      <c r="Q251" s="122">
        <v>95000625</v>
      </c>
      <c r="R251" s="122">
        <v>100000625</v>
      </c>
      <c r="S251" s="122">
        <v>120000625</v>
      </c>
      <c r="T251" s="122">
        <v>130000625</v>
      </c>
      <c r="U251" s="122">
        <v>150000625</v>
      </c>
      <c r="V251" s="122">
        <v>0</v>
      </c>
      <c r="W251" s="122">
        <v>0</v>
      </c>
      <c r="X251" s="122">
        <v>0</v>
      </c>
      <c r="Y251" s="122">
        <v>0</v>
      </c>
      <c r="Z251" s="122">
        <v>0</v>
      </c>
      <c r="AA251" s="122">
        <v>0</v>
      </c>
      <c r="AB251" s="122">
        <v>0</v>
      </c>
      <c r="AC251" s="122">
        <v>0</v>
      </c>
      <c r="AD251" s="121"/>
      <c r="AM251" s="120" t="s">
        <v>3280</v>
      </c>
      <c r="AP251" s="120" t="s">
        <v>1164</v>
      </c>
      <c r="BB251" s="120" t="s">
        <v>1904</v>
      </c>
      <c r="BG251" s="73" t="s">
        <v>3728</v>
      </c>
      <c r="BH251" s="73" t="s">
        <v>4326</v>
      </c>
      <c r="BI251" s="73" t="s">
        <v>4562</v>
      </c>
      <c r="BO251" s="72" t="s">
        <v>210</v>
      </c>
      <c r="BP251" s="73" t="s">
        <v>3675</v>
      </c>
      <c r="BQ251" s="75">
        <v>522000625</v>
      </c>
      <c r="BR251" s="75">
        <v>549000625</v>
      </c>
      <c r="BS251" s="75">
        <v>0</v>
      </c>
      <c r="BT251" s="75">
        <v>0</v>
      </c>
      <c r="BU251" s="75">
        <v>0</v>
      </c>
      <c r="BV251" s="75">
        <v>0</v>
      </c>
      <c r="BW251" s="75">
        <v>0</v>
      </c>
      <c r="BX251" s="75">
        <v>0</v>
      </c>
      <c r="BY251" s="75">
        <v>0</v>
      </c>
      <c r="BZ251" s="75">
        <v>540000625</v>
      </c>
      <c r="CA251" s="75">
        <v>0</v>
      </c>
    </row>
    <row r="252" spans="10:79" ht="12" customHeight="1">
      <c r="J252" s="46">
        <v>248</v>
      </c>
      <c r="K252" s="46" t="str">
        <f t="shared" si="10"/>
        <v>HONDA-MOBILIO-1.5 E M CVT CKD</v>
      </c>
      <c r="L252" s="82">
        <f t="shared" si="11"/>
        <v>135000026</v>
      </c>
      <c r="N252" s="119" t="s">
        <v>31</v>
      </c>
      <c r="O252" s="120" t="s">
        <v>546</v>
      </c>
      <c r="P252" s="122">
        <v>108000625</v>
      </c>
      <c r="Q252" s="122">
        <v>112000625</v>
      </c>
      <c r="R252" s="122">
        <v>135000625</v>
      </c>
      <c r="S252" s="122">
        <v>162000625</v>
      </c>
      <c r="T252" s="122">
        <v>171000625</v>
      </c>
      <c r="U252" s="122">
        <v>150000625</v>
      </c>
      <c r="V252" s="122">
        <v>0</v>
      </c>
      <c r="W252" s="122">
        <v>0</v>
      </c>
      <c r="X252" s="122">
        <v>0</v>
      </c>
      <c r="Y252" s="122">
        <v>0</v>
      </c>
      <c r="Z252" s="122">
        <v>0</v>
      </c>
      <c r="AA252" s="122">
        <v>0</v>
      </c>
      <c r="AB252" s="122">
        <v>0</v>
      </c>
      <c r="AC252" s="122">
        <v>0</v>
      </c>
      <c r="AD252" s="121"/>
      <c r="AM252" s="120" t="s">
        <v>1764</v>
      </c>
      <c r="AP252" s="120" t="s">
        <v>1753</v>
      </c>
      <c r="BB252" s="120" t="s">
        <v>2345</v>
      </c>
      <c r="BG252" s="73" t="s">
        <v>3729</v>
      </c>
      <c r="BH252" s="73" t="s">
        <v>4327</v>
      </c>
      <c r="BI252" s="73" t="s">
        <v>4563</v>
      </c>
      <c r="BO252" s="72" t="s">
        <v>210</v>
      </c>
      <c r="BP252" s="73" t="s">
        <v>3676</v>
      </c>
      <c r="BQ252" s="75">
        <v>0</v>
      </c>
      <c r="BR252" s="75">
        <v>0</v>
      </c>
      <c r="BS252" s="75">
        <v>0</v>
      </c>
      <c r="BT252" s="75">
        <v>0</v>
      </c>
      <c r="BU252" s="75">
        <v>234000625</v>
      </c>
      <c r="BV252" s="75">
        <v>252000625</v>
      </c>
      <c r="BW252" s="75">
        <v>270000625</v>
      </c>
      <c r="BX252" s="75">
        <v>301000625</v>
      </c>
      <c r="BY252" s="75">
        <v>342000625</v>
      </c>
      <c r="BZ252" s="75">
        <v>0</v>
      </c>
      <c r="CA252" s="75">
        <v>0</v>
      </c>
    </row>
    <row r="253" spans="10:79" ht="12" customHeight="1">
      <c r="J253" s="46">
        <v>249</v>
      </c>
      <c r="K253" s="46" t="str">
        <f t="shared" si="10"/>
        <v>HONDA-MOBILIO-1.5 E MT CKD</v>
      </c>
      <c r="L253" s="82">
        <f t="shared" si="11"/>
        <v>135000026</v>
      </c>
      <c r="N253" s="119" t="s">
        <v>31</v>
      </c>
      <c r="O253" s="120" t="s">
        <v>864</v>
      </c>
      <c r="P253" s="122">
        <v>85000625</v>
      </c>
      <c r="Q253" s="122">
        <v>95000625</v>
      </c>
      <c r="R253" s="122">
        <v>110000625</v>
      </c>
      <c r="S253" s="122">
        <v>120000625</v>
      </c>
      <c r="T253" s="122">
        <v>135000625</v>
      </c>
      <c r="U253" s="122">
        <v>150000625</v>
      </c>
      <c r="V253" s="122">
        <v>0</v>
      </c>
      <c r="W253" s="122">
        <v>0</v>
      </c>
      <c r="X253" s="122">
        <v>0</v>
      </c>
      <c r="Y253" s="122">
        <v>0</v>
      </c>
      <c r="Z253" s="122">
        <v>0</v>
      </c>
      <c r="AA253" s="122">
        <v>0</v>
      </c>
      <c r="AB253" s="122">
        <v>0</v>
      </c>
      <c r="AC253" s="122">
        <v>0</v>
      </c>
      <c r="AD253" s="121"/>
      <c r="AM253" s="120" t="s">
        <v>2449</v>
      </c>
      <c r="AP253" s="120" t="s">
        <v>1835</v>
      </c>
      <c r="BB253" s="120" t="s">
        <v>2006</v>
      </c>
      <c r="BG253" s="73" t="s">
        <v>3730</v>
      </c>
      <c r="BH253" s="73" t="s">
        <v>4328</v>
      </c>
      <c r="BI253" s="73" t="s">
        <v>4564</v>
      </c>
      <c r="BO253" s="72" t="s">
        <v>210</v>
      </c>
      <c r="BP253" s="73" t="s">
        <v>3677</v>
      </c>
      <c r="BQ253" s="75">
        <v>0</v>
      </c>
      <c r="BR253" s="75">
        <v>0</v>
      </c>
      <c r="BS253" s="75">
        <v>0</v>
      </c>
      <c r="BT253" s="75">
        <v>0</v>
      </c>
      <c r="BU253" s="75">
        <v>0</v>
      </c>
      <c r="BV253" s="75">
        <v>238000625</v>
      </c>
      <c r="BW253" s="75">
        <v>0</v>
      </c>
      <c r="BX253" s="75">
        <v>288000625</v>
      </c>
      <c r="BY253" s="75">
        <v>0</v>
      </c>
      <c r="BZ253" s="75">
        <v>0</v>
      </c>
      <c r="CA253" s="75">
        <v>0</v>
      </c>
    </row>
    <row r="254" spans="10:79" ht="12" customHeight="1">
      <c r="J254" s="46">
        <v>250</v>
      </c>
      <c r="K254" s="46" t="str">
        <f t="shared" si="10"/>
        <v>HONDA-MOBILIO-1.5 S MT CKD</v>
      </c>
      <c r="L254" s="82">
        <f t="shared" si="11"/>
        <v>135000026</v>
      </c>
      <c r="N254" s="119" t="s">
        <v>31</v>
      </c>
      <c r="O254" s="120" t="s">
        <v>142</v>
      </c>
      <c r="P254" s="122">
        <v>108000625</v>
      </c>
      <c r="Q254" s="122">
        <v>117000625</v>
      </c>
      <c r="R254" s="122">
        <v>110000625</v>
      </c>
      <c r="S254" s="122">
        <v>135000625</v>
      </c>
      <c r="T254" s="122">
        <v>144000625</v>
      </c>
      <c r="U254" s="122">
        <v>0</v>
      </c>
      <c r="V254" s="122">
        <v>0</v>
      </c>
      <c r="W254" s="122">
        <v>0</v>
      </c>
      <c r="X254" s="122">
        <v>0</v>
      </c>
      <c r="Y254" s="122">
        <v>0</v>
      </c>
      <c r="Z254" s="122">
        <v>0</v>
      </c>
      <c r="AA254" s="122">
        <v>0</v>
      </c>
      <c r="AB254" s="122">
        <v>0</v>
      </c>
      <c r="AC254" s="122">
        <v>0</v>
      </c>
      <c r="AD254" s="121"/>
      <c r="AM254" s="120" t="s">
        <v>3283</v>
      </c>
      <c r="AP254" s="120" t="s">
        <v>2273</v>
      </c>
      <c r="BB254" s="120" t="s">
        <v>2346</v>
      </c>
      <c r="BG254" s="73" t="s">
        <v>3731</v>
      </c>
      <c r="BH254" s="73" t="s">
        <v>4329</v>
      </c>
      <c r="BI254" s="73" t="s">
        <v>4565</v>
      </c>
      <c r="BO254" s="72" t="s">
        <v>210</v>
      </c>
      <c r="BP254" s="73" t="s">
        <v>3678</v>
      </c>
      <c r="BQ254" s="75">
        <v>0</v>
      </c>
      <c r="BR254" s="75">
        <v>0</v>
      </c>
      <c r="BS254" s="75">
        <v>0</v>
      </c>
      <c r="BT254" s="75">
        <v>0</v>
      </c>
      <c r="BU254" s="75">
        <v>0</v>
      </c>
      <c r="BV254" s="75">
        <v>0</v>
      </c>
      <c r="BW254" s="75">
        <v>0</v>
      </c>
      <c r="BX254" s="75">
        <v>283000625</v>
      </c>
      <c r="BY254" s="75">
        <v>350000026</v>
      </c>
      <c r="BZ254" s="75">
        <v>0</v>
      </c>
      <c r="CA254" s="75">
        <v>0</v>
      </c>
    </row>
    <row r="255" spans="10:79" ht="12" customHeight="1">
      <c r="J255" s="46">
        <v>251</v>
      </c>
      <c r="K255" s="46" t="str">
        <f t="shared" si="10"/>
        <v>HONDA-MOBILIO-DD4 1.5 RS MCVT CKD</v>
      </c>
      <c r="L255" s="82">
        <f t="shared" si="11"/>
        <v>155000026</v>
      </c>
      <c r="N255" s="119" t="s">
        <v>31</v>
      </c>
      <c r="O255" s="120" t="s">
        <v>1051</v>
      </c>
      <c r="P255" s="122">
        <v>108000625</v>
      </c>
      <c r="Q255" s="122">
        <v>99000625</v>
      </c>
      <c r="R255" s="122">
        <v>103000625</v>
      </c>
      <c r="S255" s="122">
        <v>108000625</v>
      </c>
      <c r="T255" s="122">
        <v>171000625</v>
      </c>
      <c r="U255" s="122">
        <v>0</v>
      </c>
      <c r="V255" s="122">
        <v>0</v>
      </c>
      <c r="W255" s="122">
        <v>0</v>
      </c>
      <c r="X255" s="122">
        <v>0</v>
      </c>
      <c r="Y255" s="122">
        <v>0</v>
      </c>
      <c r="Z255" s="122">
        <v>0</v>
      </c>
      <c r="AA255" s="122">
        <v>0</v>
      </c>
      <c r="AB255" s="122">
        <v>0</v>
      </c>
      <c r="AC255" s="122">
        <v>0</v>
      </c>
      <c r="AD255" s="121"/>
      <c r="AM255" s="120" t="s">
        <v>3284</v>
      </c>
      <c r="AP255" s="120" t="s">
        <v>2518</v>
      </c>
      <c r="BB255" s="120" t="s">
        <v>2347</v>
      </c>
      <c r="BG255" s="73" t="s">
        <v>3732</v>
      </c>
      <c r="BH255" s="73" t="s">
        <v>4330</v>
      </c>
      <c r="BI255" s="73" t="s">
        <v>4565</v>
      </c>
      <c r="BO255" s="72" t="s">
        <v>210</v>
      </c>
      <c r="BP255" s="73" t="s">
        <v>3679</v>
      </c>
      <c r="BQ255" s="75">
        <v>0</v>
      </c>
      <c r="BR255" s="75">
        <v>175000625</v>
      </c>
      <c r="BS255" s="75">
        <v>0</v>
      </c>
      <c r="BT255" s="75">
        <v>0</v>
      </c>
      <c r="BU255" s="75">
        <v>0</v>
      </c>
      <c r="BV255" s="75">
        <v>0</v>
      </c>
      <c r="BW255" s="75">
        <v>0</v>
      </c>
      <c r="BX255" s="75">
        <v>256000625</v>
      </c>
      <c r="BY255" s="75">
        <v>270000625</v>
      </c>
      <c r="BZ255" s="75">
        <v>0</v>
      </c>
      <c r="CA255" s="75">
        <v>0</v>
      </c>
    </row>
    <row r="256" spans="10:79" ht="12" customHeight="1">
      <c r="J256" s="46">
        <v>252</v>
      </c>
      <c r="K256" s="46" t="str">
        <f t="shared" si="10"/>
        <v>HONDA-MOBILIO-DD4 1.5 RS MT CKD</v>
      </c>
      <c r="L256" s="82">
        <f t="shared" si="11"/>
        <v>150000026</v>
      </c>
      <c r="N256" s="119" t="s">
        <v>31</v>
      </c>
      <c r="O256" s="120" t="s">
        <v>3344</v>
      </c>
      <c r="P256" s="121"/>
      <c r="Q256" s="121"/>
      <c r="R256" s="121"/>
      <c r="S256" s="121"/>
      <c r="T256" s="122">
        <v>180000000</v>
      </c>
      <c r="U256" s="122">
        <v>200000000</v>
      </c>
      <c r="V256" s="122">
        <v>210000000</v>
      </c>
      <c r="W256" s="121"/>
      <c r="X256" s="121"/>
      <c r="Y256" s="121"/>
      <c r="Z256" s="121"/>
      <c r="AA256" s="121"/>
      <c r="AB256" s="121"/>
      <c r="AC256" s="121"/>
      <c r="AD256" s="121"/>
      <c r="AM256" s="120" t="s">
        <v>754</v>
      </c>
      <c r="AP256" s="120" t="s">
        <v>2581</v>
      </c>
      <c r="BB256" s="120" t="s">
        <v>2645</v>
      </c>
      <c r="BG256" s="73" t="s">
        <v>3733</v>
      </c>
      <c r="BH256" s="73" t="s">
        <v>4331</v>
      </c>
      <c r="BI256" s="73" t="s">
        <v>4566</v>
      </c>
      <c r="BO256" s="72" t="s">
        <v>210</v>
      </c>
      <c r="BP256" s="73" t="s">
        <v>3680</v>
      </c>
      <c r="BQ256" s="75">
        <v>0</v>
      </c>
      <c r="BR256" s="75">
        <v>0</v>
      </c>
      <c r="BS256" s="75">
        <v>0</v>
      </c>
      <c r="BT256" s="75">
        <v>0</v>
      </c>
      <c r="BU256" s="75">
        <v>0</v>
      </c>
      <c r="BV256" s="75">
        <v>0</v>
      </c>
      <c r="BW256" s="75">
        <v>0</v>
      </c>
      <c r="BX256" s="75">
        <v>315000625</v>
      </c>
      <c r="BY256" s="75">
        <v>333000625</v>
      </c>
      <c r="BZ256" s="75">
        <v>0</v>
      </c>
      <c r="CA256" s="75">
        <v>0</v>
      </c>
    </row>
    <row r="257" spans="10:79" ht="12" customHeight="1">
      <c r="J257" s="46">
        <v>253</v>
      </c>
      <c r="K257" s="46" t="str">
        <f t="shared" si="10"/>
        <v>HONDA-MOBILIO-DD4 15 E M CVT</v>
      </c>
      <c r="L257" s="82">
        <f t="shared" si="11"/>
        <v>150000026</v>
      </c>
      <c r="N257" s="119" t="s">
        <v>31</v>
      </c>
      <c r="O257" s="120" t="s">
        <v>1140</v>
      </c>
      <c r="P257" s="122">
        <v>0</v>
      </c>
      <c r="Q257" s="122">
        <v>99000625</v>
      </c>
      <c r="R257" s="122">
        <v>103000625</v>
      </c>
      <c r="S257" s="122">
        <v>108000625</v>
      </c>
      <c r="T257" s="122">
        <v>0</v>
      </c>
      <c r="U257" s="122">
        <v>0</v>
      </c>
      <c r="V257" s="122">
        <v>0</v>
      </c>
      <c r="W257" s="122">
        <v>0</v>
      </c>
      <c r="X257" s="122">
        <v>0</v>
      </c>
      <c r="Y257" s="122">
        <v>0</v>
      </c>
      <c r="Z257" s="122">
        <v>0</v>
      </c>
      <c r="AA257" s="122">
        <v>0</v>
      </c>
      <c r="AB257" s="122">
        <v>0</v>
      </c>
      <c r="AC257" s="122">
        <v>0</v>
      </c>
      <c r="AD257" s="121"/>
      <c r="AM257" s="120" t="s">
        <v>696</v>
      </c>
      <c r="AP257" s="120" t="s">
        <v>2519</v>
      </c>
      <c r="BB257" s="120" t="s">
        <v>3440</v>
      </c>
      <c r="BG257" s="73" t="s">
        <v>3734</v>
      </c>
      <c r="BH257" s="73" t="s">
        <v>4332</v>
      </c>
      <c r="BI257" s="73" t="s">
        <v>4567</v>
      </c>
      <c r="BO257" s="72" t="s">
        <v>210</v>
      </c>
      <c r="BP257" s="73" t="s">
        <v>5024</v>
      </c>
      <c r="BQ257" s="75">
        <v>0</v>
      </c>
      <c r="BR257" s="75">
        <v>0</v>
      </c>
      <c r="BS257" s="75">
        <v>0</v>
      </c>
      <c r="BT257" s="75">
        <v>0</v>
      </c>
      <c r="BU257" s="75">
        <v>234000625</v>
      </c>
      <c r="BV257" s="75">
        <v>252000625</v>
      </c>
      <c r="BW257" s="75">
        <v>270000625</v>
      </c>
      <c r="BX257" s="75">
        <v>306000625</v>
      </c>
      <c r="BY257" s="75">
        <v>342000625</v>
      </c>
      <c r="BZ257" s="75">
        <v>0</v>
      </c>
      <c r="CA257" s="75">
        <v>0</v>
      </c>
    </row>
    <row r="258" spans="10:79" ht="12" customHeight="1">
      <c r="J258" s="46">
        <v>254</v>
      </c>
      <c r="K258" s="46" t="str">
        <f t="shared" si="10"/>
        <v>HONDA-MOBILIO-E CVT</v>
      </c>
      <c r="L258" s="82">
        <f t="shared" si="11"/>
        <v>145000026</v>
      </c>
      <c r="N258" s="119" t="s">
        <v>31</v>
      </c>
      <c r="O258" s="120" t="s">
        <v>805</v>
      </c>
      <c r="P258" s="122">
        <v>76000625</v>
      </c>
      <c r="Q258" s="122">
        <v>81000625</v>
      </c>
      <c r="R258" s="122">
        <v>85000625</v>
      </c>
      <c r="S258" s="122">
        <v>90000625</v>
      </c>
      <c r="T258" s="122">
        <v>94000625</v>
      </c>
      <c r="U258" s="122">
        <v>103000625</v>
      </c>
      <c r="V258" s="122">
        <v>0</v>
      </c>
      <c r="W258" s="122">
        <v>0</v>
      </c>
      <c r="X258" s="122">
        <v>0</v>
      </c>
      <c r="Y258" s="122">
        <v>0</v>
      </c>
      <c r="Z258" s="122">
        <v>0</v>
      </c>
      <c r="AA258" s="122">
        <v>0</v>
      </c>
      <c r="AB258" s="122">
        <v>0</v>
      </c>
      <c r="AC258" s="122">
        <v>0</v>
      </c>
      <c r="AD258" s="121"/>
      <c r="AM258" s="120" t="s">
        <v>298</v>
      </c>
      <c r="AP258" s="120" t="s">
        <v>245</v>
      </c>
      <c r="BB258" s="120" t="s">
        <v>3327</v>
      </c>
      <c r="BG258" s="73" t="s">
        <v>3735</v>
      </c>
      <c r="BH258" s="73" t="s">
        <v>4333</v>
      </c>
      <c r="BI258" s="73" t="s">
        <v>4568</v>
      </c>
      <c r="BO258" s="72" t="s">
        <v>210</v>
      </c>
      <c r="BP258" s="73" t="s">
        <v>3681</v>
      </c>
      <c r="BQ258" s="75">
        <v>0</v>
      </c>
      <c r="BR258" s="75">
        <v>0</v>
      </c>
      <c r="BS258" s="75">
        <v>0</v>
      </c>
      <c r="BT258" s="75">
        <v>0</v>
      </c>
      <c r="BU258" s="75">
        <v>234000625</v>
      </c>
      <c r="BV258" s="75">
        <v>252000625</v>
      </c>
      <c r="BW258" s="75">
        <v>270000625</v>
      </c>
      <c r="BX258" s="75">
        <v>297000625</v>
      </c>
      <c r="BY258" s="75">
        <v>324000625</v>
      </c>
      <c r="BZ258" s="75">
        <v>360000625</v>
      </c>
      <c r="CA258" s="75">
        <v>0</v>
      </c>
    </row>
    <row r="259" spans="10:79" ht="12" customHeight="1">
      <c r="J259" s="46">
        <v>255</v>
      </c>
      <c r="K259" s="46" t="str">
        <f t="shared" si="10"/>
        <v>HONDA-MOBILIO-E CVT LUXURY</v>
      </c>
      <c r="L259" s="82">
        <f t="shared" si="11"/>
        <v>0</v>
      </c>
      <c r="N259" s="119" t="s">
        <v>31</v>
      </c>
      <c r="O259" s="120" t="s">
        <v>1141</v>
      </c>
      <c r="P259" s="122">
        <v>108000625</v>
      </c>
      <c r="Q259" s="122">
        <v>117000625</v>
      </c>
      <c r="R259" s="122">
        <v>126000625</v>
      </c>
      <c r="S259" s="122">
        <v>135000625</v>
      </c>
      <c r="T259" s="122">
        <v>144000625</v>
      </c>
      <c r="U259" s="122">
        <v>0</v>
      </c>
      <c r="V259" s="122">
        <v>0</v>
      </c>
      <c r="W259" s="122">
        <v>0</v>
      </c>
      <c r="X259" s="122">
        <v>0</v>
      </c>
      <c r="Y259" s="122">
        <v>0</v>
      </c>
      <c r="Z259" s="122">
        <v>0</v>
      </c>
      <c r="AA259" s="122">
        <v>0</v>
      </c>
      <c r="AB259" s="122">
        <v>0</v>
      </c>
      <c r="AC259" s="122">
        <v>0</v>
      </c>
      <c r="AD259" s="121"/>
      <c r="AM259" s="120" t="s">
        <v>1530</v>
      </c>
      <c r="AP259" s="120" t="s">
        <v>1062</v>
      </c>
      <c r="BB259" s="120" t="s">
        <v>3441</v>
      </c>
      <c r="BG259" s="73" t="s">
        <v>3736</v>
      </c>
      <c r="BI259" s="73" t="s">
        <v>4569</v>
      </c>
      <c r="BO259" s="72" t="s">
        <v>210</v>
      </c>
      <c r="BP259" s="73" t="s">
        <v>3682</v>
      </c>
      <c r="BQ259" s="75">
        <v>0</v>
      </c>
      <c r="BR259" s="75">
        <v>0</v>
      </c>
      <c r="BS259" s="75">
        <v>0</v>
      </c>
      <c r="BT259" s="75">
        <v>0</v>
      </c>
      <c r="BU259" s="75">
        <v>0</v>
      </c>
      <c r="BV259" s="75">
        <v>0</v>
      </c>
      <c r="BW259" s="75">
        <v>0</v>
      </c>
      <c r="BX259" s="75">
        <v>301000625</v>
      </c>
      <c r="BY259" s="75">
        <v>0</v>
      </c>
      <c r="BZ259" s="75">
        <v>0</v>
      </c>
      <c r="CA259" s="75">
        <v>0</v>
      </c>
    </row>
    <row r="260" spans="10:79" ht="12" customHeight="1">
      <c r="J260" s="46">
        <v>256</v>
      </c>
      <c r="K260" s="46" t="str">
        <f t="shared" si="10"/>
        <v>HONDA-MOBILIO-E CVT PLATINUM</v>
      </c>
      <c r="L260" s="82">
        <f t="shared" si="11"/>
        <v>0</v>
      </c>
      <c r="N260" s="119" t="s">
        <v>31</v>
      </c>
      <c r="O260" s="120" t="s">
        <v>936</v>
      </c>
      <c r="P260" s="122">
        <v>76000625</v>
      </c>
      <c r="Q260" s="122">
        <v>81000625</v>
      </c>
      <c r="R260" s="122">
        <v>85000625</v>
      </c>
      <c r="S260" s="122">
        <v>90000625</v>
      </c>
      <c r="T260" s="122">
        <v>94000625</v>
      </c>
      <c r="U260" s="122">
        <v>103000625</v>
      </c>
      <c r="V260" s="122">
        <v>0</v>
      </c>
      <c r="W260" s="122">
        <v>0</v>
      </c>
      <c r="X260" s="122">
        <v>0</v>
      </c>
      <c r="Y260" s="122">
        <v>0</v>
      </c>
      <c r="Z260" s="122">
        <v>0</v>
      </c>
      <c r="AA260" s="122">
        <v>0</v>
      </c>
      <c r="AB260" s="122">
        <v>0</v>
      </c>
      <c r="AC260" s="122">
        <v>0</v>
      </c>
      <c r="AD260" s="121"/>
      <c r="AM260" s="120" t="s">
        <v>2158</v>
      </c>
      <c r="AP260" s="120" t="s">
        <v>1165</v>
      </c>
      <c r="BB260" s="120" t="s">
        <v>1354</v>
      </c>
      <c r="BG260" s="73" t="s">
        <v>3737</v>
      </c>
      <c r="BI260" s="73" t="s">
        <v>5186</v>
      </c>
      <c r="BO260" s="72" t="s">
        <v>210</v>
      </c>
      <c r="BP260" s="73" t="s">
        <v>3683</v>
      </c>
      <c r="BQ260" s="75">
        <v>0</v>
      </c>
      <c r="BR260" s="75">
        <v>0</v>
      </c>
      <c r="BS260" s="75">
        <v>0</v>
      </c>
      <c r="BT260" s="75">
        <v>0</v>
      </c>
      <c r="BU260" s="75">
        <v>0</v>
      </c>
      <c r="BV260" s="75">
        <v>0</v>
      </c>
      <c r="BW260" s="75">
        <v>0</v>
      </c>
      <c r="BX260" s="75">
        <v>297000625</v>
      </c>
      <c r="BY260" s="75">
        <v>342000625</v>
      </c>
      <c r="BZ260" s="75">
        <v>0</v>
      </c>
      <c r="CA260" s="75">
        <v>0</v>
      </c>
    </row>
    <row r="261" spans="10:79" ht="12" customHeight="1">
      <c r="J261" s="46">
        <v>257</v>
      </c>
      <c r="K261" s="46" t="str">
        <f t="shared" ref="K261:K324" si="12">IFERROR(IF($B$3="Passenger",(HLOOKUP($K$3,$AI$4:$BC$699,1+J261,0)),(HLOOKUP($K$3,$BF$4:$BM$686,1+J261,0))),0)</f>
        <v>HONDA-MOBILIO-E CVT PRESTIGE</v>
      </c>
      <c r="L261" s="82">
        <f t="shared" ref="L261:L324" si="13">IFERROR(IF($B$3="Passenger",VLOOKUP(K261,$O$5:$AD$3396,$L$3+1,0),VLOOKUP(K261,$BP$5:$CA$1915,$L$3+1,0)),0)</f>
        <v>0</v>
      </c>
      <c r="N261" s="119" t="s">
        <v>31</v>
      </c>
      <c r="O261" s="120" t="s">
        <v>3335</v>
      </c>
      <c r="P261" s="122">
        <v>110000000</v>
      </c>
      <c r="Q261" s="122">
        <v>120000000</v>
      </c>
      <c r="R261" s="122">
        <v>130000000</v>
      </c>
      <c r="S261" s="122">
        <v>140000000</v>
      </c>
      <c r="T261" s="122">
        <v>180000000</v>
      </c>
      <c r="U261" s="122">
        <v>200000000</v>
      </c>
      <c r="V261" s="122">
        <v>210000000</v>
      </c>
      <c r="W261" s="121"/>
      <c r="X261" s="121"/>
      <c r="Y261" s="121"/>
      <c r="Z261" s="121"/>
      <c r="AA261" s="121"/>
      <c r="AB261" s="121"/>
      <c r="AC261" s="121"/>
      <c r="AD261" s="121"/>
      <c r="AM261" s="120" t="s">
        <v>385</v>
      </c>
      <c r="AP261" s="120" t="s">
        <v>246</v>
      </c>
      <c r="BB261" s="120" t="s">
        <v>516</v>
      </c>
      <c r="BG261" s="73" t="s">
        <v>3738</v>
      </c>
      <c r="BI261" s="73" t="s">
        <v>4570</v>
      </c>
      <c r="BO261" s="72" t="s">
        <v>210</v>
      </c>
      <c r="BP261" s="73" t="s">
        <v>3684</v>
      </c>
      <c r="BQ261" s="75">
        <v>0</v>
      </c>
      <c r="BR261" s="75">
        <v>0</v>
      </c>
      <c r="BS261" s="75">
        <v>0</v>
      </c>
      <c r="BT261" s="75">
        <v>0</v>
      </c>
      <c r="BU261" s="75">
        <v>0</v>
      </c>
      <c r="BV261" s="75">
        <v>0</v>
      </c>
      <c r="BW261" s="75">
        <v>0</v>
      </c>
      <c r="BX261" s="75">
        <v>279000625</v>
      </c>
      <c r="BY261" s="75">
        <v>292000625</v>
      </c>
      <c r="BZ261" s="75">
        <v>0</v>
      </c>
      <c r="CA261" s="75">
        <v>0</v>
      </c>
    </row>
    <row r="262" spans="10:79" ht="12" customHeight="1">
      <c r="J262" s="46">
        <v>258</v>
      </c>
      <c r="K262" s="46" t="str">
        <f t="shared" si="12"/>
        <v>HONDA-MOBILIO-E M/T EXCELLENT</v>
      </c>
      <c r="L262" s="82">
        <f t="shared" si="13"/>
        <v>0</v>
      </c>
      <c r="N262" s="119" t="s">
        <v>31</v>
      </c>
      <c r="O262" s="120" t="s">
        <v>3346</v>
      </c>
      <c r="P262" s="121"/>
      <c r="Q262" s="121"/>
      <c r="R262" s="121"/>
      <c r="S262" s="121"/>
      <c r="T262" s="121"/>
      <c r="U262" s="121"/>
      <c r="V262" s="122">
        <v>130000000</v>
      </c>
      <c r="W262" s="122">
        <v>170000000</v>
      </c>
      <c r="X262" s="121"/>
      <c r="Y262" s="121"/>
      <c r="Z262" s="121"/>
      <c r="AA262" s="121"/>
      <c r="AB262" s="121"/>
      <c r="AC262" s="121"/>
      <c r="AD262" s="121"/>
      <c r="AM262" s="120" t="s">
        <v>1150</v>
      </c>
      <c r="AP262" s="120" t="s">
        <v>1063</v>
      </c>
      <c r="BB262" s="120" t="s">
        <v>568</v>
      </c>
      <c r="BG262" s="73" t="s">
        <v>3739</v>
      </c>
      <c r="BI262" s="73" t="s">
        <v>4571</v>
      </c>
      <c r="BO262" s="72" t="s">
        <v>210</v>
      </c>
      <c r="BP262" s="73" t="s">
        <v>3685</v>
      </c>
      <c r="BQ262" s="75">
        <v>0</v>
      </c>
      <c r="BR262" s="75">
        <v>0</v>
      </c>
      <c r="BS262" s="75">
        <v>0</v>
      </c>
      <c r="BT262" s="75">
        <v>0</v>
      </c>
      <c r="BU262" s="75">
        <v>0</v>
      </c>
      <c r="BV262" s="75">
        <v>0</v>
      </c>
      <c r="BW262" s="75">
        <v>0</v>
      </c>
      <c r="BX262" s="75">
        <v>297000625</v>
      </c>
      <c r="BY262" s="75">
        <v>342000625</v>
      </c>
      <c r="BZ262" s="75">
        <v>0</v>
      </c>
      <c r="CA262" s="75">
        <v>0</v>
      </c>
    </row>
    <row r="263" spans="10:79" ht="12" customHeight="1">
      <c r="J263" s="46">
        <v>259</v>
      </c>
      <c r="K263" s="46" t="str">
        <f t="shared" si="12"/>
        <v>HONDA-MOBILIO-E MT</v>
      </c>
      <c r="L263" s="82">
        <f t="shared" si="13"/>
        <v>140000026</v>
      </c>
      <c r="N263" s="119" t="s">
        <v>31</v>
      </c>
      <c r="O263" s="120" t="s">
        <v>693</v>
      </c>
      <c r="P263" s="122">
        <v>90000625</v>
      </c>
      <c r="Q263" s="122">
        <v>95000625</v>
      </c>
      <c r="R263" s="122">
        <v>100000625</v>
      </c>
      <c r="S263" s="122">
        <v>120000625</v>
      </c>
      <c r="T263" s="122">
        <v>130000625</v>
      </c>
      <c r="U263" s="122">
        <v>150000625</v>
      </c>
      <c r="V263" s="122">
        <v>0</v>
      </c>
      <c r="W263" s="122">
        <v>0</v>
      </c>
      <c r="X263" s="122">
        <v>0</v>
      </c>
      <c r="Y263" s="122">
        <v>0</v>
      </c>
      <c r="Z263" s="122">
        <v>0</v>
      </c>
      <c r="AA263" s="122">
        <v>0</v>
      </c>
      <c r="AB263" s="122">
        <v>0</v>
      </c>
      <c r="AC263" s="122">
        <v>0</v>
      </c>
      <c r="AD263" s="121"/>
      <c r="AM263" s="120" t="s">
        <v>1531</v>
      </c>
      <c r="AP263" s="120" t="s">
        <v>247</v>
      </c>
      <c r="BB263" s="120" t="s">
        <v>631</v>
      </c>
      <c r="BG263" s="73" t="s">
        <v>3740</v>
      </c>
      <c r="BI263" s="73" t="s">
        <v>4572</v>
      </c>
      <c r="BO263" s="72" t="s">
        <v>210</v>
      </c>
      <c r="BP263" s="73" t="s">
        <v>3686</v>
      </c>
      <c r="BQ263" s="75">
        <v>171000625</v>
      </c>
      <c r="BR263" s="75">
        <v>180000625</v>
      </c>
      <c r="BS263" s="75">
        <v>189000625</v>
      </c>
      <c r="BT263" s="75">
        <v>198000625</v>
      </c>
      <c r="BU263" s="75">
        <v>207000625</v>
      </c>
      <c r="BV263" s="75">
        <v>216000625</v>
      </c>
      <c r="BW263" s="75">
        <v>234000625</v>
      </c>
      <c r="BX263" s="75">
        <v>216000625</v>
      </c>
      <c r="BY263" s="75">
        <v>252000625</v>
      </c>
      <c r="BZ263" s="75">
        <v>0</v>
      </c>
      <c r="CA263" s="75">
        <v>0</v>
      </c>
    </row>
    <row r="264" spans="10:79" ht="12" customHeight="1">
      <c r="J264" s="46">
        <v>260</v>
      </c>
      <c r="K264" s="46" t="str">
        <f t="shared" si="12"/>
        <v>HONDA-MOBILIO-E MT 1.5</v>
      </c>
      <c r="L264" s="82">
        <f t="shared" si="13"/>
        <v>150000026</v>
      </c>
      <c r="N264" s="119" t="s">
        <v>31</v>
      </c>
      <c r="O264" s="120" t="s">
        <v>1993</v>
      </c>
      <c r="P264" s="121"/>
      <c r="Q264" s="121"/>
      <c r="R264" s="121"/>
      <c r="S264" s="121"/>
      <c r="T264" s="121"/>
      <c r="U264" s="121"/>
      <c r="V264" s="122">
        <v>240000000</v>
      </c>
      <c r="W264" s="122">
        <v>260000000</v>
      </c>
      <c r="X264" s="121"/>
      <c r="Y264" s="121"/>
      <c r="Z264" s="121"/>
      <c r="AA264" s="121"/>
      <c r="AB264" s="121"/>
      <c r="AC264" s="121"/>
      <c r="AD264" s="121"/>
      <c r="AM264" s="120" t="s">
        <v>1151</v>
      </c>
      <c r="AP264" s="120" t="s">
        <v>1659</v>
      </c>
      <c r="BB264" s="120" t="s">
        <v>682</v>
      </c>
      <c r="BG264" s="73" t="s">
        <v>3741</v>
      </c>
      <c r="BI264" s="73" t="s">
        <v>4573</v>
      </c>
      <c r="BO264" s="72" t="s">
        <v>210</v>
      </c>
      <c r="BP264" s="73" t="s">
        <v>3687</v>
      </c>
      <c r="BQ264" s="75">
        <v>0</v>
      </c>
      <c r="BR264" s="75">
        <v>0</v>
      </c>
      <c r="BS264" s="75">
        <v>0</v>
      </c>
      <c r="BT264" s="75">
        <v>0</v>
      </c>
      <c r="BU264" s="75">
        <v>220000625</v>
      </c>
      <c r="BV264" s="75">
        <v>0</v>
      </c>
      <c r="BW264" s="75">
        <v>297000625</v>
      </c>
      <c r="BX264" s="75">
        <v>0</v>
      </c>
      <c r="BY264" s="75">
        <v>0</v>
      </c>
      <c r="BZ264" s="75">
        <v>0</v>
      </c>
      <c r="CA264" s="75">
        <v>0</v>
      </c>
    </row>
    <row r="265" spans="10:79" ht="12" customHeight="1">
      <c r="J265" s="46">
        <v>261</v>
      </c>
      <c r="K265" s="46" t="str">
        <f t="shared" si="12"/>
        <v>HONDA-MOBILIO-E PRESTIGE CVT SE</v>
      </c>
      <c r="L265" s="82">
        <f t="shared" si="13"/>
        <v>0</v>
      </c>
      <c r="N265" s="119" t="s">
        <v>31</v>
      </c>
      <c r="O265" s="120" t="s">
        <v>1523</v>
      </c>
      <c r="P265" s="121"/>
      <c r="Q265" s="121"/>
      <c r="R265" s="121"/>
      <c r="S265" s="121"/>
      <c r="T265" s="121"/>
      <c r="U265" s="122">
        <v>270000000</v>
      </c>
      <c r="V265" s="121"/>
      <c r="W265" s="122">
        <v>350000000</v>
      </c>
      <c r="X265" s="121"/>
      <c r="Y265" s="121"/>
      <c r="Z265" s="121"/>
      <c r="AA265" s="121"/>
      <c r="AB265" s="121"/>
      <c r="AC265" s="121"/>
      <c r="AD265" s="121"/>
      <c r="AM265" s="120" t="s">
        <v>2159</v>
      </c>
      <c r="AP265" s="120" t="s">
        <v>1304</v>
      </c>
      <c r="BB265" s="120" t="s">
        <v>2348</v>
      </c>
      <c r="BG265" s="73" t="s">
        <v>3742</v>
      </c>
      <c r="BI265" s="73" t="s">
        <v>4574</v>
      </c>
      <c r="BO265" s="72" t="s">
        <v>210</v>
      </c>
      <c r="BP265" s="73" t="s">
        <v>3688</v>
      </c>
      <c r="BQ265" s="75">
        <v>0</v>
      </c>
      <c r="BR265" s="75">
        <v>0</v>
      </c>
      <c r="BS265" s="75">
        <v>0</v>
      </c>
      <c r="BT265" s="75">
        <v>0</v>
      </c>
      <c r="BU265" s="75">
        <v>0</v>
      </c>
      <c r="BV265" s="75">
        <v>0</v>
      </c>
      <c r="BW265" s="75">
        <v>0</v>
      </c>
      <c r="BX265" s="75">
        <v>0</v>
      </c>
      <c r="BY265" s="75">
        <v>0</v>
      </c>
      <c r="BZ265" s="75">
        <v>0</v>
      </c>
      <c r="CA265" s="75">
        <v>0</v>
      </c>
    </row>
    <row r="266" spans="10:79" ht="12" customHeight="1">
      <c r="J266" s="46">
        <v>262</v>
      </c>
      <c r="K266" s="46" t="str">
        <f t="shared" si="12"/>
        <v>HONDA-MOBILIO-RS CVT</v>
      </c>
      <c r="L266" s="82">
        <f t="shared" si="13"/>
        <v>155000026</v>
      </c>
      <c r="N266" s="119" t="s">
        <v>31</v>
      </c>
      <c r="O266" s="120" t="s">
        <v>1392</v>
      </c>
      <c r="P266" s="122">
        <v>0</v>
      </c>
      <c r="Q266" s="122">
        <v>0</v>
      </c>
      <c r="R266" s="122">
        <v>0</v>
      </c>
      <c r="S266" s="122">
        <v>0</v>
      </c>
      <c r="T266" s="122">
        <v>0</v>
      </c>
      <c r="U266" s="122">
        <v>225000625</v>
      </c>
      <c r="V266" s="122">
        <v>274000625</v>
      </c>
      <c r="W266" s="122">
        <v>0</v>
      </c>
      <c r="X266" s="122">
        <v>0</v>
      </c>
      <c r="Y266" s="122">
        <v>0</v>
      </c>
      <c r="Z266" s="122">
        <v>0</v>
      </c>
      <c r="AA266" s="122">
        <v>0</v>
      </c>
      <c r="AB266" s="122">
        <v>0</v>
      </c>
      <c r="AC266" s="122">
        <v>0</v>
      </c>
      <c r="AD266" s="121"/>
      <c r="AM266" s="120" t="s">
        <v>755</v>
      </c>
      <c r="AP266" s="120" t="s">
        <v>328</v>
      </c>
      <c r="BB266" s="120" t="s">
        <v>615</v>
      </c>
      <c r="BG266" s="73" t="s">
        <v>3743</v>
      </c>
      <c r="BI266" s="73" t="s">
        <v>4575</v>
      </c>
      <c r="BO266" s="72" t="s">
        <v>210</v>
      </c>
      <c r="BP266" s="73" t="s">
        <v>3689</v>
      </c>
      <c r="BQ266" s="75">
        <v>0</v>
      </c>
      <c r="BR266" s="75">
        <v>139000625</v>
      </c>
      <c r="BS266" s="75">
        <v>0</v>
      </c>
      <c r="BT266" s="75">
        <v>171000625</v>
      </c>
      <c r="BU266" s="75">
        <v>0</v>
      </c>
      <c r="BV266" s="75">
        <v>0</v>
      </c>
      <c r="BW266" s="75">
        <v>0</v>
      </c>
      <c r="BX266" s="75">
        <v>0</v>
      </c>
      <c r="BY266" s="75">
        <v>0</v>
      </c>
      <c r="BZ266" s="75">
        <v>0</v>
      </c>
      <c r="CA266" s="75">
        <v>0</v>
      </c>
    </row>
    <row r="267" spans="10:79" ht="12" customHeight="1">
      <c r="J267" s="46">
        <v>263</v>
      </c>
      <c r="K267" s="46" t="str">
        <f t="shared" si="12"/>
        <v>HONDA-MOBILIO-RS CVT LE</v>
      </c>
      <c r="L267" s="82">
        <f t="shared" si="13"/>
        <v>155000026</v>
      </c>
      <c r="N267" s="119" t="s">
        <v>31</v>
      </c>
      <c r="O267" s="120" t="s">
        <v>865</v>
      </c>
      <c r="P267" s="122">
        <v>108000625</v>
      </c>
      <c r="Q267" s="122">
        <v>120000625</v>
      </c>
      <c r="R267" s="122">
        <v>0</v>
      </c>
      <c r="S267" s="122">
        <v>0</v>
      </c>
      <c r="T267" s="122">
        <v>0</v>
      </c>
      <c r="U267" s="122">
        <v>225000625</v>
      </c>
      <c r="V267" s="122">
        <v>274000625</v>
      </c>
      <c r="W267" s="122">
        <v>0</v>
      </c>
      <c r="X267" s="122">
        <v>0</v>
      </c>
      <c r="Y267" s="122">
        <v>0</v>
      </c>
      <c r="Z267" s="122">
        <v>0</v>
      </c>
      <c r="AA267" s="122">
        <v>0</v>
      </c>
      <c r="AB267" s="122">
        <v>0</v>
      </c>
      <c r="AC267" s="122">
        <v>0</v>
      </c>
      <c r="AD267" s="121"/>
      <c r="AM267" s="120" t="s">
        <v>703</v>
      </c>
      <c r="AP267" s="120" t="s">
        <v>1166</v>
      </c>
      <c r="BB267" s="120" t="s">
        <v>1908</v>
      </c>
      <c r="BG267" s="73" t="s">
        <v>3744</v>
      </c>
      <c r="BI267" s="73" t="s">
        <v>4576</v>
      </c>
      <c r="BO267" s="72" t="s">
        <v>210</v>
      </c>
      <c r="BP267" s="73" t="s">
        <v>3690</v>
      </c>
      <c r="BQ267" s="75">
        <v>144000625</v>
      </c>
      <c r="BR267" s="75">
        <v>162000625</v>
      </c>
      <c r="BS267" s="75">
        <v>180000625</v>
      </c>
      <c r="BT267" s="75">
        <v>198000625</v>
      </c>
      <c r="BU267" s="75">
        <v>216000625</v>
      </c>
      <c r="BV267" s="75">
        <v>234000625</v>
      </c>
      <c r="BW267" s="75">
        <v>261000625</v>
      </c>
      <c r="BX267" s="75">
        <v>0</v>
      </c>
      <c r="BY267" s="75">
        <v>0</v>
      </c>
      <c r="BZ267" s="75">
        <v>0</v>
      </c>
      <c r="CA267" s="75">
        <v>0</v>
      </c>
    </row>
    <row r="268" spans="10:79" ht="12" customHeight="1">
      <c r="J268" s="46">
        <v>264</v>
      </c>
      <c r="K268" s="46" t="str">
        <f t="shared" si="12"/>
        <v>HONDA-MOBILIO-RS CVT SE</v>
      </c>
      <c r="L268" s="82">
        <f t="shared" si="13"/>
        <v>155000026</v>
      </c>
      <c r="N268" s="119" t="s">
        <v>31</v>
      </c>
      <c r="O268" s="120" t="s">
        <v>2489</v>
      </c>
      <c r="P268" s="122">
        <v>170000000</v>
      </c>
      <c r="Q268" s="121"/>
      <c r="R268" s="121"/>
      <c r="S268" s="121"/>
      <c r="T268" s="121"/>
      <c r="U268" s="121"/>
      <c r="V268" s="121"/>
      <c r="W268" s="121"/>
      <c r="X268" s="121"/>
      <c r="Y268" s="121"/>
      <c r="Z268" s="121"/>
      <c r="AA268" s="121"/>
      <c r="AB268" s="121"/>
      <c r="AC268" s="121"/>
      <c r="AD268" s="121"/>
      <c r="AM268" s="120" t="s">
        <v>2112</v>
      </c>
      <c r="AP268" s="120" t="s">
        <v>1167</v>
      </c>
      <c r="BB268" s="120" t="s">
        <v>831</v>
      </c>
      <c r="BG268" s="73" t="s">
        <v>3745</v>
      </c>
      <c r="BI268" s="73" t="s">
        <v>4577</v>
      </c>
      <c r="BO268" s="72" t="s">
        <v>210</v>
      </c>
      <c r="BP268" s="73" t="s">
        <v>5275</v>
      </c>
      <c r="BQ268" s="74"/>
      <c r="BR268" s="74"/>
      <c r="BS268" s="74"/>
      <c r="BT268" s="74"/>
      <c r="BU268" s="74"/>
      <c r="BV268" s="74"/>
      <c r="BW268" s="74"/>
      <c r="BX268" s="75">
        <v>300000625</v>
      </c>
      <c r="BY268" s="74"/>
      <c r="BZ268" s="74"/>
      <c r="CA268" s="74"/>
    </row>
    <row r="269" spans="10:79" ht="12" customHeight="1">
      <c r="J269" s="46">
        <v>265</v>
      </c>
      <c r="K269" s="46" t="str">
        <f t="shared" si="12"/>
        <v>HONDA-MOBILIO-RS M/T</v>
      </c>
      <c r="L269" s="82">
        <f t="shared" si="13"/>
        <v>150000026</v>
      </c>
      <c r="N269" s="119" t="s">
        <v>31</v>
      </c>
      <c r="O269" s="120" t="s">
        <v>143</v>
      </c>
      <c r="P269" s="122">
        <v>85000925</v>
      </c>
      <c r="Q269" s="122">
        <v>90000925</v>
      </c>
      <c r="R269" s="122">
        <v>100000925</v>
      </c>
      <c r="S269" s="122">
        <v>110000925</v>
      </c>
      <c r="T269" s="122">
        <v>120000925</v>
      </c>
      <c r="U269" s="122">
        <v>125000925</v>
      </c>
      <c r="V269" s="122">
        <v>130000925</v>
      </c>
      <c r="W269" s="122">
        <v>135000925</v>
      </c>
      <c r="X269" s="122">
        <v>0</v>
      </c>
      <c r="Y269" s="122">
        <v>0</v>
      </c>
      <c r="Z269" s="122">
        <v>0</v>
      </c>
      <c r="AA269" s="122">
        <v>0</v>
      </c>
      <c r="AB269" s="122">
        <v>0</v>
      </c>
      <c r="AC269" s="122">
        <v>0</v>
      </c>
      <c r="AD269" s="121"/>
      <c r="AM269" s="120" t="s">
        <v>309</v>
      </c>
      <c r="AP269" s="120" t="s">
        <v>248</v>
      </c>
      <c r="BB269" s="120" t="s">
        <v>797</v>
      </c>
      <c r="BG269" s="73" t="s">
        <v>3746</v>
      </c>
      <c r="BI269" s="73" t="s">
        <v>4578</v>
      </c>
      <c r="BO269" s="72" t="s">
        <v>210</v>
      </c>
      <c r="BP269" s="73" t="s">
        <v>3691</v>
      </c>
      <c r="BQ269" s="75">
        <v>0</v>
      </c>
      <c r="BR269" s="75">
        <v>0</v>
      </c>
      <c r="BS269" s="75">
        <v>0</v>
      </c>
      <c r="BT269" s="75">
        <v>0</v>
      </c>
      <c r="BU269" s="75">
        <v>0</v>
      </c>
      <c r="BV269" s="75">
        <v>0</v>
      </c>
      <c r="BW269" s="75">
        <v>0</v>
      </c>
      <c r="BX269" s="75">
        <v>252000625</v>
      </c>
      <c r="BY269" s="75">
        <v>0</v>
      </c>
      <c r="BZ269" s="75">
        <v>0</v>
      </c>
      <c r="CA269" s="75">
        <v>0</v>
      </c>
    </row>
    <row r="270" spans="10:79" ht="12" customHeight="1">
      <c r="J270" s="46">
        <v>266</v>
      </c>
      <c r="K270" s="46" t="str">
        <f t="shared" si="12"/>
        <v>HONDA-MOBILIO-RS MT LE</v>
      </c>
      <c r="L270" s="82">
        <f t="shared" si="13"/>
        <v>150000026</v>
      </c>
      <c r="N270" s="119" t="s">
        <v>31</v>
      </c>
      <c r="O270" s="120" t="s">
        <v>1142</v>
      </c>
      <c r="P270" s="122">
        <v>0</v>
      </c>
      <c r="Q270" s="122">
        <v>0</v>
      </c>
      <c r="R270" s="122">
        <v>0</v>
      </c>
      <c r="S270" s="122">
        <v>0</v>
      </c>
      <c r="T270" s="122">
        <v>0</v>
      </c>
      <c r="U270" s="122">
        <v>144000625</v>
      </c>
      <c r="V270" s="122">
        <v>0</v>
      </c>
      <c r="W270" s="122">
        <v>0</v>
      </c>
      <c r="X270" s="122">
        <v>0</v>
      </c>
      <c r="Y270" s="122">
        <v>0</v>
      </c>
      <c r="Z270" s="122">
        <v>0</v>
      </c>
      <c r="AA270" s="122">
        <v>0</v>
      </c>
      <c r="AB270" s="122">
        <v>0</v>
      </c>
      <c r="AC270" s="122">
        <v>0</v>
      </c>
      <c r="AD270" s="121"/>
      <c r="AM270" s="120" t="s">
        <v>405</v>
      </c>
      <c r="AP270" s="120" t="s">
        <v>659</v>
      </c>
      <c r="BB270" s="120" t="s">
        <v>201</v>
      </c>
      <c r="BG270" s="73" t="s">
        <v>3747</v>
      </c>
      <c r="BI270" s="73" t="s">
        <v>4579</v>
      </c>
      <c r="BO270" s="72" t="s">
        <v>210</v>
      </c>
      <c r="BP270" s="73" t="s">
        <v>3692</v>
      </c>
      <c r="BQ270" s="75">
        <v>0</v>
      </c>
      <c r="BR270" s="75">
        <v>0</v>
      </c>
      <c r="BS270" s="75">
        <v>0</v>
      </c>
      <c r="BT270" s="75">
        <v>0</v>
      </c>
      <c r="BU270" s="75">
        <v>310000026</v>
      </c>
      <c r="BV270" s="75">
        <v>320000026</v>
      </c>
      <c r="BW270" s="75">
        <v>335000026</v>
      </c>
      <c r="BX270" s="75">
        <v>345000026</v>
      </c>
      <c r="BY270" s="75">
        <v>365000026</v>
      </c>
      <c r="BZ270" s="75">
        <v>0</v>
      </c>
      <c r="CA270" s="75">
        <v>0</v>
      </c>
    </row>
    <row r="271" spans="10:79" ht="12" customHeight="1">
      <c r="J271" s="46">
        <v>267</v>
      </c>
      <c r="K271" s="46" t="str">
        <f t="shared" si="12"/>
        <v>HONDA-MOBILIO-RS MT TWO TONE</v>
      </c>
      <c r="L271" s="82">
        <f t="shared" si="13"/>
        <v>150000026</v>
      </c>
      <c r="N271" s="119" t="s">
        <v>31</v>
      </c>
      <c r="O271" s="120" t="s">
        <v>545</v>
      </c>
      <c r="P271" s="122">
        <v>0</v>
      </c>
      <c r="Q271" s="122">
        <v>65000825</v>
      </c>
      <c r="R271" s="122">
        <v>70000625</v>
      </c>
      <c r="S271" s="122">
        <v>0</v>
      </c>
      <c r="T271" s="122">
        <v>0</v>
      </c>
      <c r="U271" s="122">
        <v>0</v>
      </c>
      <c r="V271" s="122">
        <v>0</v>
      </c>
      <c r="W271" s="122">
        <v>0</v>
      </c>
      <c r="X271" s="122">
        <v>0</v>
      </c>
      <c r="Y271" s="122">
        <v>0</v>
      </c>
      <c r="Z271" s="122">
        <v>0</v>
      </c>
      <c r="AA271" s="122">
        <v>0</v>
      </c>
      <c r="AB271" s="122">
        <v>0</v>
      </c>
      <c r="AC271" s="122">
        <v>0</v>
      </c>
      <c r="AD271" s="121"/>
      <c r="AM271" s="120" t="s">
        <v>461</v>
      </c>
      <c r="AP271" s="120" t="s">
        <v>2520</v>
      </c>
      <c r="BB271" s="120" t="s">
        <v>741</v>
      </c>
      <c r="BG271" s="73" t="s">
        <v>3748</v>
      </c>
      <c r="BI271" s="73" t="s">
        <v>4580</v>
      </c>
      <c r="BO271" s="72" t="s">
        <v>210</v>
      </c>
      <c r="BP271" s="73" t="s">
        <v>3693</v>
      </c>
      <c r="BQ271" s="75">
        <v>0</v>
      </c>
      <c r="BR271" s="75">
        <v>0</v>
      </c>
      <c r="BS271" s="75">
        <v>0</v>
      </c>
      <c r="BT271" s="75">
        <v>0</v>
      </c>
      <c r="BU271" s="75">
        <v>0</v>
      </c>
      <c r="BV271" s="75">
        <v>0</v>
      </c>
      <c r="BW271" s="75">
        <v>0</v>
      </c>
      <c r="BX271" s="75">
        <v>279000625</v>
      </c>
      <c r="BY271" s="75">
        <v>292000625</v>
      </c>
      <c r="BZ271" s="75">
        <v>346000625</v>
      </c>
      <c r="CA271" s="75">
        <v>0</v>
      </c>
    </row>
    <row r="272" spans="10:79" ht="12" customHeight="1">
      <c r="J272" s="46">
        <v>268</v>
      </c>
      <c r="K272" s="46" t="str">
        <f t="shared" si="12"/>
        <v>HONDA-MOBILIO-S MT</v>
      </c>
      <c r="L272" s="82">
        <f t="shared" si="13"/>
        <v>135000026</v>
      </c>
      <c r="N272" s="119" t="s">
        <v>31</v>
      </c>
      <c r="O272" s="120" t="s">
        <v>292</v>
      </c>
      <c r="P272" s="122">
        <v>0</v>
      </c>
      <c r="Q272" s="122">
        <v>65000625</v>
      </c>
      <c r="R272" s="122">
        <v>70000625</v>
      </c>
      <c r="S272" s="122">
        <v>75000625</v>
      </c>
      <c r="T272" s="122">
        <v>0</v>
      </c>
      <c r="U272" s="122">
        <v>0</v>
      </c>
      <c r="V272" s="122">
        <v>0</v>
      </c>
      <c r="W272" s="122">
        <v>0</v>
      </c>
      <c r="X272" s="122">
        <v>0</v>
      </c>
      <c r="Y272" s="122">
        <v>0</v>
      </c>
      <c r="Z272" s="122">
        <v>0</v>
      </c>
      <c r="AA272" s="122">
        <v>0</v>
      </c>
      <c r="AB272" s="122">
        <v>0</v>
      </c>
      <c r="AC272" s="122">
        <v>0</v>
      </c>
      <c r="AD272" s="121"/>
      <c r="AM272" s="120" t="s">
        <v>592</v>
      </c>
      <c r="AP272" s="120" t="s">
        <v>249</v>
      </c>
      <c r="BB272" s="120" t="s">
        <v>2801</v>
      </c>
      <c r="BG272" s="73" t="s">
        <v>3749</v>
      </c>
      <c r="BI272" s="73" t="s">
        <v>4581</v>
      </c>
      <c r="BO272" s="72" t="s">
        <v>210</v>
      </c>
      <c r="BP272" s="73" t="s">
        <v>5276</v>
      </c>
      <c r="BQ272" s="74"/>
      <c r="BR272" s="74"/>
      <c r="BS272" s="74"/>
      <c r="BT272" s="74"/>
      <c r="BU272" s="74"/>
      <c r="BV272" s="74"/>
      <c r="BW272" s="74"/>
      <c r="BX272" s="75">
        <v>325000026</v>
      </c>
      <c r="BY272" s="75">
        <v>360000026</v>
      </c>
      <c r="BZ272" s="75">
        <v>410000026</v>
      </c>
      <c r="CA272" s="74"/>
    </row>
    <row r="273" spans="10:79" ht="12" customHeight="1">
      <c r="J273" s="46">
        <v>269</v>
      </c>
      <c r="K273" s="46" t="str">
        <f t="shared" si="12"/>
        <v>HONDA-MOBILIO-S MT 1.5</v>
      </c>
      <c r="L273" s="82">
        <f t="shared" si="13"/>
        <v>135000026</v>
      </c>
      <c r="N273" s="119" t="s">
        <v>31</v>
      </c>
      <c r="O273" s="120" t="s">
        <v>1143</v>
      </c>
      <c r="P273" s="122">
        <v>0</v>
      </c>
      <c r="Q273" s="122">
        <v>70000625</v>
      </c>
      <c r="R273" s="122">
        <v>75000625</v>
      </c>
      <c r="S273" s="122">
        <v>0</v>
      </c>
      <c r="T273" s="122">
        <v>0</v>
      </c>
      <c r="U273" s="122">
        <v>0</v>
      </c>
      <c r="V273" s="122">
        <v>0</v>
      </c>
      <c r="W273" s="122">
        <v>0</v>
      </c>
      <c r="X273" s="122">
        <v>0</v>
      </c>
      <c r="Y273" s="122">
        <v>0</v>
      </c>
      <c r="Z273" s="122">
        <v>0</v>
      </c>
      <c r="AA273" s="122">
        <v>0</v>
      </c>
      <c r="AB273" s="122">
        <v>0</v>
      </c>
      <c r="AC273" s="122">
        <v>0</v>
      </c>
      <c r="AD273" s="121"/>
      <c r="AM273" s="120" t="s">
        <v>680</v>
      </c>
      <c r="AP273" s="120" t="s">
        <v>1660</v>
      </c>
      <c r="BB273" s="120" t="s">
        <v>1494</v>
      </c>
      <c r="BG273" s="73" t="s">
        <v>3750</v>
      </c>
      <c r="BI273" s="73" t="s">
        <v>4582</v>
      </c>
      <c r="BO273" s="72" t="s">
        <v>210</v>
      </c>
      <c r="BP273" s="73" t="s">
        <v>3694</v>
      </c>
      <c r="BQ273" s="75">
        <v>0</v>
      </c>
      <c r="BR273" s="75">
        <v>0</v>
      </c>
      <c r="BS273" s="75">
        <v>0</v>
      </c>
      <c r="BT273" s="75">
        <v>0</v>
      </c>
      <c r="BU273" s="75">
        <v>0</v>
      </c>
      <c r="BV273" s="75">
        <v>0</v>
      </c>
      <c r="BW273" s="75">
        <v>0</v>
      </c>
      <c r="BX273" s="75">
        <v>256000625</v>
      </c>
      <c r="BY273" s="75">
        <v>270000625</v>
      </c>
      <c r="BZ273" s="75">
        <v>346000625</v>
      </c>
      <c r="CA273" s="75">
        <v>0</v>
      </c>
    </row>
    <row r="274" spans="10:79" ht="12" customHeight="1">
      <c r="J274" s="46">
        <v>270</v>
      </c>
      <c r="K274" s="46" t="str">
        <f t="shared" si="12"/>
        <v>HONDA-NEW JAZZ-1.5 RS CVT</v>
      </c>
      <c r="L274" s="82">
        <f t="shared" si="13"/>
        <v>0</v>
      </c>
      <c r="N274" s="119" t="s">
        <v>31</v>
      </c>
      <c r="O274" s="120" t="s">
        <v>202</v>
      </c>
      <c r="P274" s="122">
        <v>0</v>
      </c>
      <c r="Q274" s="122">
        <v>70000625</v>
      </c>
      <c r="R274" s="122">
        <v>80000625</v>
      </c>
      <c r="S274" s="122">
        <v>85000625</v>
      </c>
      <c r="T274" s="122">
        <v>0</v>
      </c>
      <c r="U274" s="122">
        <v>0</v>
      </c>
      <c r="V274" s="122">
        <v>0</v>
      </c>
      <c r="W274" s="122">
        <v>0</v>
      </c>
      <c r="X274" s="122">
        <v>0</v>
      </c>
      <c r="Y274" s="122">
        <v>0</v>
      </c>
      <c r="Z274" s="122">
        <v>0</v>
      </c>
      <c r="AA274" s="122">
        <v>0</v>
      </c>
      <c r="AB274" s="122">
        <v>0</v>
      </c>
      <c r="AC274" s="122">
        <v>0</v>
      </c>
      <c r="AD274" s="121"/>
      <c r="AM274" s="120" t="s">
        <v>208</v>
      </c>
      <c r="AP274" s="120" t="s">
        <v>360</v>
      </c>
      <c r="BB274" s="120" t="s">
        <v>798</v>
      </c>
      <c r="BG274" s="73" t="s">
        <v>3751</v>
      </c>
      <c r="BI274" s="73" t="s">
        <v>4583</v>
      </c>
      <c r="BO274" s="72" t="s">
        <v>210</v>
      </c>
      <c r="BP274" s="73" t="s">
        <v>3695</v>
      </c>
      <c r="BQ274" s="75">
        <v>157000625</v>
      </c>
      <c r="BR274" s="75">
        <v>0</v>
      </c>
      <c r="BS274" s="75">
        <v>0</v>
      </c>
      <c r="BT274" s="75">
        <v>202000625</v>
      </c>
      <c r="BU274" s="75">
        <v>0</v>
      </c>
      <c r="BV274" s="75">
        <v>0</v>
      </c>
      <c r="BW274" s="75">
        <v>0</v>
      </c>
      <c r="BX274" s="75">
        <v>315000625</v>
      </c>
      <c r="BY274" s="75">
        <v>333000625</v>
      </c>
      <c r="BZ274" s="75">
        <v>0</v>
      </c>
      <c r="CA274" s="75">
        <v>0</v>
      </c>
    </row>
    <row r="275" spans="10:79" ht="12" customHeight="1">
      <c r="J275" s="46">
        <v>271</v>
      </c>
      <c r="K275" s="46" t="str">
        <f t="shared" si="12"/>
        <v>HONDA-NEW JAZZ-1.5 RS M/T</v>
      </c>
      <c r="L275" s="82">
        <f t="shared" si="13"/>
        <v>0</v>
      </c>
      <c r="N275" s="119" t="s">
        <v>31</v>
      </c>
      <c r="O275" s="120" t="s">
        <v>203</v>
      </c>
      <c r="P275" s="122">
        <v>0</v>
      </c>
      <c r="Q275" s="122">
        <v>70000625</v>
      </c>
      <c r="R275" s="122">
        <v>80000625</v>
      </c>
      <c r="S275" s="122">
        <v>85000625</v>
      </c>
      <c r="T275" s="122">
        <v>0</v>
      </c>
      <c r="U275" s="122">
        <v>0</v>
      </c>
      <c r="V275" s="122">
        <v>0</v>
      </c>
      <c r="W275" s="122">
        <v>0</v>
      </c>
      <c r="X275" s="122">
        <v>0</v>
      </c>
      <c r="Y275" s="122">
        <v>0</v>
      </c>
      <c r="Z275" s="122">
        <v>0</v>
      </c>
      <c r="AA275" s="122">
        <v>0</v>
      </c>
      <c r="AB275" s="122">
        <v>0</v>
      </c>
      <c r="AC275" s="122">
        <v>0</v>
      </c>
      <c r="AD275" s="121"/>
      <c r="AM275" s="120" t="s">
        <v>942</v>
      </c>
      <c r="AP275" s="120" t="s">
        <v>146</v>
      </c>
      <c r="BB275" s="120" t="s">
        <v>1684</v>
      </c>
      <c r="BG275" s="73" t="s">
        <v>3752</v>
      </c>
      <c r="BI275" s="73" t="s">
        <v>4584</v>
      </c>
      <c r="BO275" s="72" t="s">
        <v>210</v>
      </c>
      <c r="BP275" s="73" t="s">
        <v>3696</v>
      </c>
      <c r="BQ275" s="75">
        <v>148000625</v>
      </c>
      <c r="BR275" s="75">
        <v>166000625</v>
      </c>
      <c r="BS275" s="75">
        <v>0</v>
      </c>
      <c r="BT275" s="75">
        <v>202000625</v>
      </c>
      <c r="BU275" s="75">
        <v>220000625</v>
      </c>
      <c r="BV275" s="75">
        <v>238000625</v>
      </c>
      <c r="BW275" s="75">
        <v>0</v>
      </c>
      <c r="BX275" s="75">
        <v>297000625</v>
      </c>
      <c r="BY275" s="75">
        <v>324000625</v>
      </c>
      <c r="BZ275" s="75">
        <v>360000625</v>
      </c>
      <c r="CA275" s="75">
        <v>0</v>
      </c>
    </row>
    <row r="276" spans="10:79" ht="12" customHeight="1">
      <c r="J276" s="46">
        <v>272</v>
      </c>
      <c r="K276" s="46" t="str">
        <f t="shared" si="12"/>
        <v>HONDA-NEW JAZZ-1.5 S A/T</v>
      </c>
      <c r="L276" s="82">
        <f t="shared" si="13"/>
        <v>0</v>
      </c>
      <c r="N276" s="119" t="s">
        <v>31</v>
      </c>
      <c r="O276" s="120" t="s">
        <v>618</v>
      </c>
      <c r="P276" s="122">
        <v>0</v>
      </c>
      <c r="Q276" s="122">
        <v>65000825</v>
      </c>
      <c r="R276" s="122">
        <v>70000825</v>
      </c>
      <c r="S276" s="122">
        <v>0</v>
      </c>
      <c r="T276" s="122">
        <v>0</v>
      </c>
      <c r="U276" s="122">
        <v>0</v>
      </c>
      <c r="V276" s="122">
        <v>0</v>
      </c>
      <c r="W276" s="122">
        <v>0</v>
      </c>
      <c r="X276" s="122">
        <v>0</v>
      </c>
      <c r="Y276" s="122">
        <v>0</v>
      </c>
      <c r="Z276" s="122">
        <v>0</v>
      </c>
      <c r="AA276" s="122">
        <v>0</v>
      </c>
      <c r="AB276" s="122">
        <v>0</v>
      </c>
      <c r="AC276" s="122">
        <v>0</v>
      </c>
      <c r="AD276" s="121"/>
      <c r="AM276" s="120" t="s">
        <v>2633</v>
      </c>
      <c r="AP276" s="120" t="s">
        <v>713</v>
      </c>
      <c r="BB276" s="120" t="s">
        <v>3362</v>
      </c>
      <c r="BG276" s="73" t="s">
        <v>3753</v>
      </c>
      <c r="BI276" s="73" t="s">
        <v>4585</v>
      </c>
      <c r="BO276" s="72" t="s">
        <v>210</v>
      </c>
      <c r="BP276" s="73" t="s">
        <v>3697</v>
      </c>
      <c r="BQ276" s="75">
        <v>0</v>
      </c>
      <c r="BR276" s="75">
        <v>0</v>
      </c>
      <c r="BS276" s="75">
        <v>0</v>
      </c>
      <c r="BT276" s="75">
        <v>0</v>
      </c>
      <c r="BU276" s="75">
        <v>234000625</v>
      </c>
      <c r="BV276" s="75">
        <v>252000625</v>
      </c>
      <c r="BW276" s="75">
        <v>270000625</v>
      </c>
      <c r="BX276" s="75">
        <v>306000625</v>
      </c>
      <c r="BY276" s="75">
        <v>342000625</v>
      </c>
      <c r="BZ276" s="75">
        <v>0</v>
      </c>
      <c r="CA276" s="75">
        <v>0</v>
      </c>
    </row>
    <row r="277" spans="10:79" ht="12" customHeight="1">
      <c r="J277" s="46">
        <v>273</v>
      </c>
      <c r="K277" s="46" t="str">
        <f t="shared" si="12"/>
        <v>HONDA-NEW JAZZ-1.5 S CVT</v>
      </c>
      <c r="L277" s="82">
        <f t="shared" si="13"/>
        <v>0</v>
      </c>
      <c r="N277" s="119" t="s">
        <v>31</v>
      </c>
      <c r="O277" s="120" t="s">
        <v>3340</v>
      </c>
      <c r="P277" s="121"/>
      <c r="Q277" s="122">
        <v>65000000</v>
      </c>
      <c r="R277" s="122">
        <v>70000000</v>
      </c>
      <c r="S277" s="121"/>
      <c r="T277" s="121"/>
      <c r="U277" s="121"/>
      <c r="V277" s="121"/>
      <c r="W277" s="121"/>
      <c r="X277" s="121"/>
      <c r="Y277" s="121"/>
      <c r="Z277" s="121"/>
      <c r="AA277" s="121"/>
      <c r="AB277" s="121"/>
      <c r="AC277" s="121"/>
      <c r="AD277" s="121"/>
      <c r="AM277" s="120" t="s">
        <v>370</v>
      </c>
      <c r="AP277" s="120" t="s">
        <v>1305</v>
      </c>
      <c r="BB277" s="120" t="s">
        <v>2717</v>
      </c>
      <c r="BG277" s="73" t="s">
        <v>5028</v>
      </c>
      <c r="BI277" s="73" t="s">
        <v>4586</v>
      </c>
      <c r="BO277" s="72" t="s">
        <v>210</v>
      </c>
      <c r="BP277" s="73" t="s">
        <v>3698</v>
      </c>
      <c r="BQ277" s="75">
        <v>0</v>
      </c>
      <c r="BR277" s="75">
        <v>0</v>
      </c>
      <c r="BS277" s="75">
        <v>0</v>
      </c>
      <c r="BT277" s="75">
        <v>0</v>
      </c>
      <c r="BU277" s="75">
        <v>0</v>
      </c>
      <c r="BV277" s="75">
        <v>0</v>
      </c>
      <c r="BW277" s="75">
        <v>0</v>
      </c>
      <c r="BX277" s="75">
        <v>285000925</v>
      </c>
      <c r="BY277" s="75">
        <v>325000925</v>
      </c>
      <c r="BZ277" s="75">
        <v>390000925</v>
      </c>
      <c r="CA277" s="75">
        <v>0</v>
      </c>
    </row>
    <row r="278" spans="10:79" ht="12" customHeight="1">
      <c r="J278" s="46">
        <v>274</v>
      </c>
      <c r="K278" s="46" t="str">
        <f t="shared" si="12"/>
        <v>HONDA-NEW JAZZ-1.5 S M/T</v>
      </c>
      <c r="L278" s="82">
        <f t="shared" si="13"/>
        <v>0</v>
      </c>
      <c r="N278" s="119" t="s">
        <v>31</v>
      </c>
      <c r="O278" s="120" t="s">
        <v>204</v>
      </c>
      <c r="P278" s="122">
        <v>0</v>
      </c>
      <c r="Q278" s="122">
        <v>70000625</v>
      </c>
      <c r="R278" s="122">
        <v>80000625</v>
      </c>
      <c r="S278" s="122">
        <v>85000625</v>
      </c>
      <c r="T278" s="122">
        <v>90000625</v>
      </c>
      <c r="U278" s="122">
        <v>0</v>
      </c>
      <c r="V278" s="122">
        <v>0</v>
      </c>
      <c r="W278" s="122">
        <v>0</v>
      </c>
      <c r="X278" s="122">
        <v>0</v>
      </c>
      <c r="Y278" s="122">
        <v>0</v>
      </c>
      <c r="Z278" s="122">
        <v>0</v>
      </c>
      <c r="AA278" s="122">
        <v>0</v>
      </c>
      <c r="AB278" s="122">
        <v>0</v>
      </c>
      <c r="AC278" s="122">
        <v>0</v>
      </c>
      <c r="AD278" s="121"/>
      <c r="AM278" s="120" t="s">
        <v>653</v>
      </c>
      <c r="AP278" s="120" t="s">
        <v>714</v>
      </c>
      <c r="BB278" s="120" t="s">
        <v>517</v>
      </c>
      <c r="BG278" s="73" t="s">
        <v>3754</v>
      </c>
      <c r="BI278" s="73" t="s">
        <v>4587</v>
      </c>
      <c r="BO278" s="72" t="s">
        <v>210</v>
      </c>
      <c r="BP278" s="73" t="s">
        <v>3699</v>
      </c>
      <c r="BQ278" s="75">
        <v>130000625</v>
      </c>
      <c r="BR278" s="75">
        <v>0</v>
      </c>
      <c r="BS278" s="75">
        <v>0</v>
      </c>
      <c r="BT278" s="75">
        <v>0</v>
      </c>
      <c r="BU278" s="75">
        <v>0</v>
      </c>
      <c r="BV278" s="75">
        <v>0</v>
      </c>
      <c r="BW278" s="75">
        <v>0</v>
      </c>
      <c r="BX278" s="75">
        <v>0</v>
      </c>
      <c r="BY278" s="75">
        <v>0</v>
      </c>
      <c r="BZ278" s="75">
        <v>0</v>
      </c>
      <c r="CA278" s="75">
        <v>0</v>
      </c>
    </row>
    <row r="279" spans="10:79" ht="12" customHeight="1">
      <c r="J279" s="46">
        <v>275</v>
      </c>
      <c r="K279" s="46" t="str">
        <f t="shared" si="12"/>
        <v>HONDA-NEW JAZZ-ALL NEW JAZZ RS CVT LIMITED EDITION</v>
      </c>
      <c r="L279" s="82">
        <f t="shared" si="13"/>
        <v>0</v>
      </c>
      <c r="N279" s="119" t="s">
        <v>31</v>
      </c>
      <c r="O279" s="120" t="s">
        <v>205</v>
      </c>
      <c r="P279" s="122">
        <v>0</v>
      </c>
      <c r="Q279" s="122">
        <v>70000625</v>
      </c>
      <c r="R279" s="122">
        <v>80000625</v>
      </c>
      <c r="S279" s="122">
        <v>85000625</v>
      </c>
      <c r="T279" s="122">
        <v>0</v>
      </c>
      <c r="U279" s="122">
        <v>0</v>
      </c>
      <c r="V279" s="122">
        <v>0</v>
      </c>
      <c r="W279" s="122">
        <v>0</v>
      </c>
      <c r="X279" s="122">
        <v>0</v>
      </c>
      <c r="Y279" s="122">
        <v>0</v>
      </c>
      <c r="Z279" s="122">
        <v>0</v>
      </c>
      <c r="AA279" s="122">
        <v>0</v>
      </c>
      <c r="AB279" s="122">
        <v>0</v>
      </c>
      <c r="AC279" s="122">
        <v>0</v>
      </c>
      <c r="AD279" s="121"/>
      <c r="AM279" s="120" t="s">
        <v>333</v>
      </c>
      <c r="AP279" s="120" t="s">
        <v>1168</v>
      </c>
      <c r="BB279" s="120" t="s">
        <v>518</v>
      </c>
      <c r="BG279" s="73" t="s">
        <v>3755</v>
      </c>
      <c r="BI279" s="73" t="s">
        <v>4588</v>
      </c>
      <c r="BO279" s="72" t="s">
        <v>210</v>
      </c>
      <c r="BP279" s="73" t="s">
        <v>3700</v>
      </c>
      <c r="BQ279" s="75">
        <v>135000625</v>
      </c>
      <c r="BR279" s="75">
        <v>0</v>
      </c>
      <c r="BS279" s="75">
        <v>0</v>
      </c>
      <c r="BT279" s="75">
        <v>180000625</v>
      </c>
      <c r="BU279" s="75">
        <v>198000625</v>
      </c>
      <c r="BV279" s="75">
        <v>225000625</v>
      </c>
      <c r="BW279" s="75">
        <v>0</v>
      </c>
      <c r="BX279" s="75">
        <v>0</v>
      </c>
      <c r="BY279" s="75">
        <v>0</v>
      </c>
      <c r="BZ279" s="75">
        <v>0</v>
      </c>
      <c r="CA279" s="75">
        <v>0</v>
      </c>
    </row>
    <row r="280" spans="10:79" ht="12" customHeight="1">
      <c r="J280" s="46">
        <v>276</v>
      </c>
      <c r="K280" s="46" t="str">
        <f t="shared" si="12"/>
        <v>HONDA-NEW JAZZ-ALL NEW RS CVT TWO TONE</v>
      </c>
      <c r="L280" s="82">
        <f t="shared" si="13"/>
        <v>0</v>
      </c>
      <c r="N280" s="119" t="s">
        <v>31</v>
      </c>
      <c r="O280" s="120" t="s">
        <v>1052</v>
      </c>
      <c r="P280" s="122">
        <v>0</v>
      </c>
      <c r="Q280" s="122">
        <v>70000625</v>
      </c>
      <c r="R280" s="122">
        <v>75000625</v>
      </c>
      <c r="S280" s="122">
        <v>85000625</v>
      </c>
      <c r="T280" s="122">
        <v>0</v>
      </c>
      <c r="U280" s="122">
        <v>0</v>
      </c>
      <c r="V280" s="122">
        <v>0</v>
      </c>
      <c r="W280" s="122">
        <v>0</v>
      </c>
      <c r="X280" s="122">
        <v>0</v>
      </c>
      <c r="Y280" s="122">
        <v>0</v>
      </c>
      <c r="Z280" s="122">
        <v>0</v>
      </c>
      <c r="AA280" s="122">
        <v>0</v>
      </c>
      <c r="AB280" s="122">
        <v>0</v>
      </c>
      <c r="AC280" s="122">
        <v>0</v>
      </c>
      <c r="AD280" s="121"/>
      <c r="AM280" s="120" t="s">
        <v>1621</v>
      </c>
      <c r="AP280" s="120" t="s">
        <v>1427</v>
      </c>
      <c r="BB280" s="120" t="s">
        <v>519</v>
      </c>
      <c r="BG280" s="73" t="s">
        <v>3756</v>
      </c>
      <c r="BI280" s="73" t="s">
        <v>4589</v>
      </c>
      <c r="BO280" s="72" t="s">
        <v>210</v>
      </c>
      <c r="BP280" s="73" t="s">
        <v>3701</v>
      </c>
      <c r="BQ280" s="75">
        <v>0</v>
      </c>
      <c r="BR280" s="75">
        <v>0</v>
      </c>
      <c r="BS280" s="75">
        <v>0</v>
      </c>
      <c r="BT280" s="75">
        <v>0</v>
      </c>
      <c r="BU280" s="75">
        <v>234000625</v>
      </c>
      <c r="BV280" s="75">
        <v>207000625</v>
      </c>
      <c r="BW280" s="75">
        <v>225000625</v>
      </c>
      <c r="BX280" s="75">
        <v>0</v>
      </c>
      <c r="BY280" s="75">
        <v>0</v>
      </c>
      <c r="BZ280" s="75">
        <v>0</v>
      </c>
      <c r="CA280" s="75">
        <v>0</v>
      </c>
    </row>
    <row r="281" spans="10:79" ht="12" customHeight="1">
      <c r="J281" s="46">
        <v>277</v>
      </c>
      <c r="K281" s="46" t="str">
        <f t="shared" si="12"/>
        <v>HONDA-NEW JAZZ-BLACK TOP LIMITED EDITION</v>
      </c>
      <c r="L281" s="82">
        <f t="shared" si="13"/>
        <v>0</v>
      </c>
      <c r="N281" s="119" t="s">
        <v>31</v>
      </c>
      <c r="O281" s="120" t="s">
        <v>206</v>
      </c>
      <c r="P281" s="122">
        <v>0</v>
      </c>
      <c r="Q281" s="122">
        <v>70000625</v>
      </c>
      <c r="R281" s="122">
        <v>80000625</v>
      </c>
      <c r="S281" s="122">
        <v>85000625</v>
      </c>
      <c r="T281" s="122">
        <v>90000625</v>
      </c>
      <c r="U281" s="122">
        <v>0</v>
      </c>
      <c r="V281" s="122">
        <v>0</v>
      </c>
      <c r="W281" s="122">
        <v>0</v>
      </c>
      <c r="X281" s="122">
        <v>0</v>
      </c>
      <c r="Y281" s="122">
        <v>0</v>
      </c>
      <c r="Z281" s="122">
        <v>0</v>
      </c>
      <c r="AA281" s="122">
        <v>0</v>
      </c>
      <c r="AB281" s="122">
        <v>0</v>
      </c>
      <c r="AC281" s="122">
        <v>0</v>
      </c>
      <c r="AD281" s="121"/>
      <c r="AM281" s="120" t="s">
        <v>2101</v>
      </c>
      <c r="AP281" s="120" t="s">
        <v>1064</v>
      </c>
      <c r="BB281" s="120" t="s">
        <v>520</v>
      </c>
      <c r="BG281" s="73" t="s">
        <v>3757</v>
      </c>
      <c r="BI281" s="73" t="s">
        <v>4590</v>
      </c>
      <c r="BO281" s="72" t="s">
        <v>210</v>
      </c>
      <c r="BP281" s="73" t="s">
        <v>3702</v>
      </c>
      <c r="BQ281" s="75">
        <v>0</v>
      </c>
      <c r="BR281" s="75">
        <v>0</v>
      </c>
      <c r="BS281" s="75">
        <v>0</v>
      </c>
      <c r="BT281" s="75">
        <v>0</v>
      </c>
      <c r="BU281" s="75">
        <v>198000625</v>
      </c>
      <c r="BV281" s="75">
        <v>225000625</v>
      </c>
      <c r="BW281" s="75">
        <v>0</v>
      </c>
      <c r="BX281" s="75">
        <v>0</v>
      </c>
      <c r="BY281" s="75">
        <v>0</v>
      </c>
      <c r="BZ281" s="75">
        <v>0</v>
      </c>
      <c r="CA281" s="75">
        <v>0</v>
      </c>
    </row>
    <row r="282" spans="10:79" ht="12" customHeight="1">
      <c r="J282" s="46">
        <v>278</v>
      </c>
      <c r="K282" s="46" t="str">
        <f t="shared" si="12"/>
        <v>HONDA-NEW JAZZ-IVTEC 1.5 RS MT MMC</v>
      </c>
      <c r="L282" s="82">
        <f t="shared" si="13"/>
        <v>0</v>
      </c>
      <c r="N282" s="119" t="s">
        <v>31</v>
      </c>
      <c r="O282" s="120" t="s">
        <v>1053</v>
      </c>
      <c r="P282" s="122">
        <v>0</v>
      </c>
      <c r="Q282" s="122">
        <v>0</v>
      </c>
      <c r="R282" s="122">
        <v>81000625</v>
      </c>
      <c r="S282" s="122">
        <v>85000625</v>
      </c>
      <c r="T282" s="122">
        <v>90000625</v>
      </c>
      <c r="U282" s="122">
        <v>94000625</v>
      </c>
      <c r="V282" s="122">
        <v>99000625</v>
      </c>
      <c r="W282" s="122">
        <v>0</v>
      </c>
      <c r="X282" s="122">
        <v>0</v>
      </c>
      <c r="Y282" s="122">
        <v>0</v>
      </c>
      <c r="Z282" s="122">
        <v>0</v>
      </c>
      <c r="AA282" s="122">
        <v>0</v>
      </c>
      <c r="AB282" s="122">
        <v>0</v>
      </c>
      <c r="AC282" s="122">
        <v>0</v>
      </c>
      <c r="AD282" s="121"/>
      <c r="AM282" s="120" t="s">
        <v>434</v>
      </c>
      <c r="AP282" s="120" t="s">
        <v>1306</v>
      </c>
      <c r="BB282" s="120" t="s">
        <v>521</v>
      </c>
      <c r="BG282" s="73" t="s">
        <v>3758</v>
      </c>
      <c r="BI282" s="73" t="s">
        <v>5047</v>
      </c>
      <c r="BO282" s="72" t="s">
        <v>210</v>
      </c>
      <c r="BP282" s="73" t="s">
        <v>5025</v>
      </c>
      <c r="BQ282" s="75">
        <v>0</v>
      </c>
      <c r="BR282" s="75">
        <v>0</v>
      </c>
      <c r="BS282" s="75">
        <v>0</v>
      </c>
      <c r="BT282" s="75">
        <v>265000925</v>
      </c>
      <c r="BU282" s="75">
        <v>275000925</v>
      </c>
      <c r="BV282" s="75">
        <v>290000925</v>
      </c>
      <c r="BW282" s="75">
        <v>305000925</v>
      </c>
      <c r="BX282" s="75">
        <v>325000925</v>
      </c>
      <c r="BY282" s="75">
        <v>0</v>
      </c>
      <c r="BZ282" s="75">
        <v>0</v>
      </c>
      <c r="CA282" s="75">
        <v>0</v>
      </c>
    </row>
    <row r="283" spans="10:79" ht="12" customHeight="1">
      <c r="J283" s="46">
        <v>279</v>
      </c>
      <c r="K283" s="46" t="str">
        <f t="shared" si="12"/>
        <v>HONDA-ODYSSEY-2.3 L AT</v>
      </c>
      <c r="L283" s="82">
        <f t="shared" si="13"/>
        <v>340000026</v>
      </c>
      <c r="N283" s="119" t="s">
        <v>31</v>
      </c>
      <c r="O283" s="120" t="s">
        <v>1054</v>
      </c>
      <c r="P283" s="122">
        <v>0</v>
      </c>
      <c r="Q283" s="122">
        <v>70000625</v>
      </c>
      <c r="R283" s="122">
        <v>75000625</v>
      </c>
      <c r="S283" s="122">
        <v>80000625</v>
      </c>
      <c r="T283" s="122">
        <v>0</v>
      </c>
      <c r="U283" s="122">
        <v>0</v>
      </c>
      <c r="V283" s="122">
        <v>0</v>
      </c>
      <c r="W283" s="122">
        <v>0</v>
      </c>
      <c r="X283" s="122">
        <v>0</v>
      </c>
      <c r="Y283" s="122">
        <v>0</v>
      </c>
      <c r="Z283" s="122">
        <v>0</v>
      </c>
      <c r="AA283" s="122">
        <v>0</v>
      </c>
      <c r="AB283" s="122">
        <v>0</v>
      </c>
      <c r="AC283" s="122">
        <v>0</v>
      </c>
      <c r="AD283" s="121"/>
      <c r="AM283" s="120" t="s">
        <v>2259</v>
      </c>
      <c r="AP283" s="120" t="s">
        <v>2403</v>
      </c>
      <c r="BB283" s="120" t="s">
        <v>2229</v>
      </c>
      <c r="BG283" s="73" t="s">
        <v>3759</v>
      </c>
      <c r="BI283" s="73" t="s">
        <v>4591</v>
      </c>
      <c r="BO283" s="72" t="s">
        <v>210</v>
      </c>
      <c r="BP283" s="73" t="s">
        <v>3703</v>
      </c>
      <c r="BQ283" s="75">
        <v>0</v>
      </c>
      <c r="BR283" s="75">
        <v>0</v>
      </c>
      <c r="BS283" s="75">
        <v>0</v>
      </c>
      <c r="BT283" s="75">
        <v>0</v>
      </c>
      <c r="BU283" s="75">
        <v>0</v>
      </c>
      <c r="BV283" s="75">
        <v>0</v>
      </c>
      <c r="BW283" s="75">
        <v>0</v>
      </c>
      <c r="BX283" s="75">
        <v>0</v>
      </c>
      <c r="BY283" s="75">
        <v>0</v>
      </c>
      <c r="BZ283" s="75">
        <v>0</v>
      </c>
      <c r="CA283" s="75">
        <v>0</v>
      </c>
    </row>
    <row r="284" spans="10:79" ht="12" customHeight="1">
      <c r="J284" s="46">
        <v>280</v>
      </c>
      <c r="K284" s="46" t="str">
        <f t="shared" si="12"/>
        <v>HONDA-ODYSSEY-2.4 E CVT</v>
      </c>
      <c r="L284" s="82">
        <f t="shared" si="13"/>
        <v>340000026</v>
      </c>
      <c r="N284" s="119" t="s">
        <v>31</v>
      </c>
      <c r="O284" s="120" t="s">
        <v>1281</v>
      </c>
      <c r="P284" s="122">
        <v>0</v>
      </c>
      <c r="Q284" s="122">
        <v>170000625</v>
      </c>
      <c r="R284" s="122">
        <v>175000625</v>
      </c>
      <c r="S284" s="122">
        <v>180000625</v>
      </c>
      <c r="T284" s="122">
        <v>185000625</v>
      </c>
      <c r="U284" s="122">
        <v>220000625</v>
      </c>
      <c r="V284" s="122">
        <v>240000625</v>
      </c>
      <c r="W284" s="122">
        <v>0</v>
      </c>
      <c r="X284" s="122">
        <v>0</v>
      </c>
      <c r="Y284" s="122">
        <v>0</v>
      </c>
      <c r="Z284" s="122">
        <v>0</v>
      </c>
      <c r="AA284" s="122">
        <v>0</v>
      </c>
      <c r="AB284" s="122">
        <v>0</v>
      </c>
      <c r="AC284" s="122">
        <v>0</v>
      </c>
      <c r="AD284" s="121"/>
      <c r="AM284" s="120" t="s">
        <v>2002</v>
      </c>
      <c r="AP284" s="120" t="s">
        <v>1879</v>
      </c>
      <c r="BB284" s="120" t="s">
        <v>2349</v>
      </c>
      <c r="BG284" s="73" t="s">
        <v>3760</v>
      </c>
      <c r="BI284" s="73" t="s">
        <v>5266</v>
      </c>
      <c r="BO284" s="72" t="s">
        <v>210</v>
      </c>
      <c r="BP284" s="73" t="s">
        <v>3704</v>
      </c>
      <c r="BQ284" s="75">
        <v>0</v>
      </c>
      <c r="BR284" s="75">
        <v>0</v>
      </c>
      <c r="BS284" s="75">
        <v>0</v>
      </c>
      <c r="BT284" s="75">
        <v>0</v>
      </c>
      <c r="BU284" s="75">
        <v>0</v>
      </c>
      <c r="BV284" s="75">
        <v>0</v>
      </c>
      <c r="BW284" s="75">
        <v>0</v>
      </c>
      <c r="BX284" s="75">
        <v>0</v>
      </c>
      <c r="BY284" s="75">
        <v>0</v>
      </c>
      <c r="BZ284" s="75">
        <v>0</v>
      </c>
      <c r="CA284" s="75">
        <v>0</v>
      </c>
    </row>
    <row r="285" spans="10:79" ht="12" customHeight="1">
      <c r="J285" s="46">
        <v>281</v>
      </c>
      <c r="K285" s="46" t="str">
        <f t="shared" si="12"/>
        <v>HONDA-ODYSSEY-2.4 L / MB</v>
      </c>
      <c r="L285" s="82">
        <f t="shared" si="13"/>
        <v>340000026</v>
      </c>
      <c r="N285" s="119" t="s">
        <v>31</v>
      </c>
      <c r="O285" s="120" t="s">
        <v>866</v>
      </c>
      <c r="P285" s="122">
        <v>171000625</v>
      </c>
      <c r="Q285" s="122">
        <v>180000625</v>
      </c>
      <c r="R285" s="122">
        <v>0</v>
      </c>
      <c r="S285" s="122">
        <v>0</v>
      </c>
      <c r="T285" s="122">
        <v>202000625</v>
      </c>
      <c r="U285" s="122">
        <v>0</v>
      </c>
      <c r="V285" s="122">
        <v>0</v>
      </c>
      <c r="W285" s="122">
        <v>288000625</v>
      </c>
      <c r="X285" s="122">
        <v>0</v>
      </c>
      <c r="Y285" s="122">
        <v>0</v>
      </c>
      <c r="Z285" s="122">
        <v>0</v>
      </c>
      <c r="AA285" s="122">
        <v>0</v>
      </c>
      <c r="AB285" s="122">
        <v>0</v>
      </c>
      <c r="AC285" s="122">
        <v>0</v>
      </c>
      <c r="AD285" s="121"/>
      <c r="AM285" s="120" t="s">
        <v>2260</v>
      </c>
      <c r="AP285" s="120" t="s">
        <v>2404</v>
      </c>
      <c r="BB285" s="120" t="s">
        <v>2230</v>
      </c>
      <c r="BG285" s="73" t="s">
        <v>3761</v>
      </c>
      <c r="BI285" s="73" t="s">
        <v>4592</v>
      </c>
      <c r="BO285" s="72" t="s">
        <v>210</v>
      </c>
      <c r="BP285" s="73" t="s">
        <v>3705</v>
      </c>
      <c r="BQ285" s="75">
        <v>535000625</v>
      </c>
      <c r="BR285" s="75">
        <v>0</v>
      </c>
      <c r="BS285" s="75">
        <v>625000625</v>
      </c>
      <c r="BT285" s="75">
        <v>697000625</v>
      </c>
      <c r="BU285" s="75">
        <v>0</v>
      </c>
      <c r="BV285" s="75">
        <v>0</v>
      </c>
      <c r="BW285" s="75">
        <v>0</v>
      </c>
      <c r="BX285" s="75">
        <v>0</v>
      </c>
      <c r="BY285" s="75">
        <v>0</v>
      </c>
      <c r="BZ285" s="75">
        <v>0</v>
      </c>
      <c r="CA285" s="75">
        <v>0</v>
      </c>
    </row>
    <row r="286" spans="10:79" ht="12" customHeight="1">
      <c r="J286" s="46">
        <v>282</v>
      </c>
      <c r="K286" s="46" t="str">
        <f t="shared" si="12"/>
        <v>HONDA-ODYSSEY-2.4 L A/T</v>
      </c>
      <c r="L286" s="82">
        <f t="shared" si="13"/>
        <v>340000026</v>
      </c>
      <c r="N286" s="119" t="s">
        <v>31</v>
      </c>
      <c r="O286" s="120" t="s">
        <v>937</v>
      </c>
      <c r="P286" s="122">
        <v>171000625</v>
      </c>
      <c r="Q286" s="122">
        <v>175000625</v>
      </c>
      <c r="R286" s="122">
        <v>0</v>
      </c>
      <c r="S286" s="122">
        <v>0</v>
      </c>
      <c r="T286" s="122">
        <v>0</v>
      </c>
      <c r="U286" s="122">
        <v>180000625</v>
      </c>
      <c r="V286" s="122">
        <v>300000625</v>
      </c>
      <c r="W286" s="122">
        <v>0</v>
      </c>
      <c r="X286" s="122">
        <v>0</v>
      </c>
      <c r="Y286" s="122">
        <v>0</v>
      </c>
      <c r="Z286" s="122">
        <v>0</v>
      </c>
      <c r="AA286" s="122">
        <v>0</v>
      </c>
      <c r="AB286" s="122">
        <v>0</v>
      </c>
      <c r="AC286" s="122">
        <v>0</v>
      </c>
      <c r="AD286" s="121"/>
      <c r="AM286" s="120" t="s">
        <v>2056</v>
      </c>
      <c r="AP286" s="120" t="s">
        <v>2274</v>
      </c>
      <c r="BB286" s="120" t="s">
        <v>2036</v>
      </c>
      <c r="BG286" s="73" t="s">
        <v>3762</v>
      </c>
      <c r="BI286" s="73" t="s">
        <v>5291</v>
      </c>
      <c r="BO286" s="72" t="s">
        <v>210</v>
      </c>
      <c r="BP286" s="73" t="s">
        <v>5026</v>
      </c>
      <c r="BQ286" s="75">
        <v>0</v>
      </c>
      <c r="BR286" s="75">
        <v>0</v>
      </c>
      <c r="BS286" s="75">
        <v>0</v>
      </c>
      <c r="BT286" s="75">
        <v>0</v>
      </c>
      <c r="BU286" s="75">
        <v>0</v>
      </c>
      <c r="BV286" s="75">
        <v>0</v>
      </c>
      <c r="BW286" s="75">
        <v>0</v>
      </c>
      <c r="BX286" s="75">
        <v>800000925</v>
      </c>
      <c r="BY286" s="75">
        <v>820000925</v>
      </c>
      <c r="BZ286" s="75">
        <v>880000925</v>
      </c>
      <c r="CA286" s="75">
        <v>0</v>
      </c>
    </row>
    <row r="287" spans="10:79" ht="12" customHeight="1">
      <c r="J287" s="46">
        <v>283</v>
      </c>
      <c r="K287" s="46" t="str">
        <f t="shared" si="12"/>
        <v>HONDA-ODYSSEY-2.4 L A/T PRESTIGE</v>
      </c>
      <c r="L287" s="82">
        <f t="shared" si="13"/>
        <v>340000026</v>
      </c>
      <c r="N287" s="119" t="s">
        <v>31</v>
      </c>
      <c r="O287" s="120" t="s">
        <v>867</v>
      </c>
      <c r="P287" s="122">
        <v>171000625</v>
      </c>
      <c r="Q287" s="122">
        <v>175000625</v>
      </c>
      <c r="R287" s="122">
        <v>0</v>
      </c>
      <c r="S287" s="122">
        <v>0</v>
      </c>
      <c r="T287" s="122">
        <v>0</v>
      </c>
      <c r="U287" s="122">
        <v>180000625</v>
      </c>
      <c r="V287" s="122">
        <v>0</v>
      </c>
      <c r="W287" s="122">
        <v>288000625</v>
      </c>
      <c r="X287" s="122">
        <v>0</v>
      </c>
      <c r="Y287" s="122">
        <v>0</v>
      </c>
      <c r="Z287" s="122">
        <v>0</v>
      </c>
      <c r="AA287" s="122">
        <v>0</v>
      </c>
      <c r="AB287" s="122">
        <v>0</v>
      </c>
      <c r="AC287" s="122">
        <v>0</v>
      </c>
      <c r="AD287" s="121"/>
      <c r="AM287" s="120" t="s">
        <v>2209</v>
      </c>
      <c r="AP287" s="120" t="s">
        <v>2113</v>
      </c>
      <c r="BB287" s="120" t="s">
        <v>2350</v>
      </c>
      <c r="BG287" s="73" t="s">
        <v>3763</v>
      </c>
      <c r="BI287" s="73" t="s">
        <v>5292</v>
      </c>
      <c r="BO287" s="72" t="s">
        <v>210</v>
      </c>
      <c r="BP287" s="73" t="s">
        <v>3706</v>
      </c>
      <c r="BQ287" s="75">
        <v>0</v>
      </c>
      <c r="BR287" s="75">
        <v>0</v>
      </c>
      <c r="BS287" s="75">
        <v>504000625</v>
      </c>
      <c r="BT287" s="75">
        <v>0</v>
      </c>
      <c r="BU287" s="75">
        <v>0</v>
      </c>
      <c r="BV287" s="75">
        <v>0</v>
      </c>
      <c r="BW287" s="75">
        <v>675000625</v>
      </c>
      <c r="BX287" s="75">
        <v>0</v>
      </c>
      <c r="BY287" s="75">
        <v>0</v>
      </c>
      <c r="BZ287" s="75">
        <v>0</v>
      </c>
      <c r="CA287" s="75">
        <v>0</v>
      </c>
    </row>
    <row r="288" spans="10:79" ht="12" customHeight="1">
      <c r="J288" s="46">
        <v>284</v>
      </c>
      <c r="K288" s="46" t="str">
        <f t="shared" si="12"/>
        <v>HONDA-ODYSSEY-ALL NEW</v>
      </c>
      <c r="L288" s="82">
        <f t="shared" si="13"/>
        <v>340000026</v>
      </c>
      <c r="N288" s="119" t="s">
        <v>31</v>
      </c>
      <c r="O288" s="120" t="s">
        <v>1393</v>
      </c>
      <c r="P288" s="122">
        <v>0</v>
      </c>
      <c r="Q288" s="122">
        <v>0</v>
      </c>
      <c r="R288" s="122">
        <v>0</v>
      </c>
      <c r="S288" s="122">
        <v>0</v>
      </c>
      <c r="T288" s="122">
        <v>126000625</v>
      </c>
      <c r="U288" s="122">
        <v>285000625</v>
      </c>
      <c r="V288" s="122">
        <v>295000625</v>
      </c>
      <c r="W288" s="122">
        <v>305000625</v>
      </c>
      <c r="X288" s="122">
        <v>0</v>
      </c>
      <c r="Y288" s="122">
        <v>216000625</v>
      </c>
      <c r="Z288" s="122">
        <v>0</v>
      </c>
      <c r="AA288" s="122">
        <v>0</v>
      </c>
      <c r="AB288" s="122">
        <v>0</v>
      </c>
      <c r="AC288" s="122">
        <v>0</v>
      </c>
      <c r="AD288" s="121"/>
      <c r="AM288" s="120" t="s">
        <v>2209</v>
      </c>
      <c r="AP288" s="120" t="s">
        <v>2275</v>
      </c>
      <c r="BB288" s="120" t="s">
        <v>1648</v>
      </c>
      <c r="BG288" s="73" t="s">
        <v>3764</v>
      </c>
      <c r="BI288" s="73" t="s">
        <v>4593</v>
      </c>
      <c r="BO288" s="72" t="s">
        <v>210</v>
      </c>
      <c r="BP288" s="73" t="s">
        <v>3707</v>
      </c>
      <c r="BQ288" s="75">
        <v>243000625</v>
      </c>
      <c r="BR288" s="75">
        <v>0</v>
      </c>
      <c r="BS288" s="75">
        <v>0</v>
      </c>
      <c r="BT288" s="75">
        <v>0</v>
      </c>
      <c r="BU288" s="75">
        <v>333000625</v>
      </c>
      <c r="BV288" s="75">
        <v>0</v>
      </c>
      <c r="BW288" s="75">
        <v>0</v>
      </c>
      <c r="BX288" s="75">
        <v>0</v>
      </c>
      <c r="BY288" s="75">
        <v>0</v>
      </c>
      <c r="BZ288" s="75">
        <v>0</v>
      </c>
      <c r="CA288" s="75">
        <v>0</v>
      </c>
    </row>
    <row r="289" spans="10:79" ht="12" customHeight="1">
      <c r="J289" s="46">
        <v>285</v>
      </c>
      <c r="K289" s="46" t="str">
        <f t="shared" si="12"/>
        <v>HONDA-ODYSSEY-ALL NEW 2.4 L E CVT A/T</v>
      </c>
      <c r="L289" s="82">
        <f t="shared" si="13"/>
        <v>340000026</v>
      </c>
      <c r="N289" s="119" t="s">
        <v>31</v>
      </c>
      <c r="O289" s="120" t="s">
        <v>1282</v>
      </c>
      <c r="P289" s="122">
        <v>0</v>
      </c>
      <c r="Q289" s="122">
        <v>0</v>
      </c>
      <c r="R289" s="122">
        <v>0</v>
      </c>
      <c r="S289" s="122">
        <v>0</v>
      </c>
      <c r="T289" s="122">
        <v>290000625</v>
      </c>
      <c r="U289" s="122">
        <v>300000625</v>
      </c>
      <c r="V289" s="122">
        <v>300000625</v>
      </c>
      <c r="W289" s="122">
        <v>320000625</v>
      </c>
      <c r="X289" s="122">
        <v>0</v>
      </c>
      <c r="Y289" s="122">
        <v>0</v>
      </c>
      <c r="Z289" s="122">
        <v>0</v>
      </c>
      <c r="AA289" s="122">
        <v>0</v>
      </c>
      <c r="AB289" s="122">
        <v>0</v>
      </c>
      <c r="AC289" s="122">
        <v>0</v>
      </c>
      <c r="AD289" s="121"/>
      <c r="AM289" s="120" t="s">
        <v>2465</v>
      </c>
      <c r="AP289" s="120" t="s">
        <v>1977</v>
      </c>
      <c r="BB289" s="120" t="s">
        <v>1355</v>
      </c>
      <c r="BG289" s="73" t="s">
        <v>3765</v>
      </c>
      <c r="BI289" s="73" t="s">
        <v>4594</v>
      </c>
      <c r="BO289" s="72" t="s">
        <v>210</v>
      </c>
      <c r="BP289" s="73" t="s">
        <v>3708</v>
      </c>
      <c r="BQ289" s="75">
        <v>531000625</v>
      </c>
      <c r="BR289" s="75">
        <v>0</v>
      </c>
      <c r="BS289" s="75">
        <v>0</v>
      </c>
      <c r="BT289" s="75">
        <v>0</v>
      </c>
      <c r="BU289" s="75">
        <v>729000625</v>
      </c>
      <c r="BV289" s="75">
        <v>0</v>
      </c>
      <c r="BW289" s="75">
        <v>0</v>
      </c>
      <c r="BX289" s="75">
        <v>0</v>
      </c>
      <c r="BY289" s="75">
        <v>0</v>
      </c>
      <c r="BZ289" s="75">
        <v>0</v>
      </c>
      <c r="CA289" s="75">
        <v>0</v>
      </c>
    </row>
    <row r="290" spans="10:79" ht="12" customHeight="1">
      <c r="J290" s="46">
        <v>286</v>
      </c>
      <c r="K290" s="46" t="str">
        <f t="shared" si="12"/>
        <v>HONDA-ODYSSEY-ALL NEW 2.4 L S CVT A/T</v>
      </c>
      <c r="L290" s="82">
        <f t="shared" si="13"/>
        <v>340000026</v>
      </c>
      <c r="N290" s="119" t="s">
        <v>31</v>
      </c>
      <c r="O290" s="120" t="s">
        <v>1283</v>
      </c>
      <c r="P290" s="122">
        <v>0</v>
      </c>
      <c r="Q290" s="122">
        <v>0</v>
      </c>
      <c r="R290" s="122">
        <v>0</v>
      </c>
      <c r="S290" s="122">
        <v>0</v>
      </c>
      <c r="T290" s="122">
        <v>290000625</v>
      </c>
      <c r="U290" s="122">
        <v>300000625</v>
      </c>
      <c r="V290" s="122">
        <v>300000625</v>
      </c>
      <c r="W290" s="122">
        <v>320000625</v>
      </c>
      <c r="X290" s="122">
        <v>0</v>
      </c>
      <c r="Y290" s="122">
        <v>0</v>
      </c>
      <c r="Z290" s="122">
        <v>0</v>
      </c>
      <c r="AA290" s="122">
        <v>0</v>
      </c>
      <c r="AB290" s="122">
        <v>0</v>
      </c>
      <c r="AC290" s="122">
        <v>0</v>
      </c>
      <c r="AD290" s="121"/>
      <c r="AM290" s="120" t="s">
        <v>2466</v>
      </c>
      <c r="AP290" s="120" t="s">
        <v>2405</v>
      </c>
      <c r="BB290" s="120" t="s">
        <v>522</v>
      </c>
      <c r="BG290" s="73" t="s">
        <v>3766</v>
      </c>
      <c r="BI290" s="73" t="s">
        <v>4595</v>
      </c>
      <c r="BO290" s="72" t="s">
        <v>210</v>
      </c>
      <c r="BP290" s="73" t="s">
        <v>3709</v>
      </c>
      <c r="BQ290" s="75">
        <v>198000625</v>
      </c>
      <c r="BR290" s="75">
        <v>216000625</v>
      </c>
      <c r="BS290" s="75">
        <v>252000625</v>
      </c>
      <c r="BT290" s="75">
        <v>270000625</v>
      </c>
      <c r="BU290" s="75">
        <v>576000625</v>
      </c>
      <c r="BV290" s="75">
        <v>0</v>
      </c>
      <c r="BW290" s="75">
        <v>0</v>
      </c>
      <c r="BX290" s="75">
        <v>639000625</v>
      </c>
      <c r="BY290" s="75">
        <v>0</v>
      </c>
      <c r="BZ290" s="75">
        <v>0</v>
      </c>
      <c r="CA290" s="75">
        <v>0</v>
      </c>
    </row>
    <row r="291" spans="10:79" ht="12" customHeight="1">
      <c r="J291" s="46">
        <v>287</v>
      </c>
      <c r="K291" s="46" t="str">
        <f t="shared" si="12"/>
        <v>HONDA-ODYSSEY-ALL NEW IVTEC 2.4 TT AT</v>
      </c>
      <c r="L291" s="82">
        <f t="shared" si="13"/>
        <v>340000026</v>
      </c>
      <c r="N291" s="119" t="s">
        <v>31</v>
      </c>
      <c r="O291" s="120" t="s">
        <v>1394</v>
      </c>
      <c r="P291" s="122">
        <v>0</v>
      </c>
      <c r="Q291" s="122">
        <v>0</v>
      </c>
      <c r="R291" s="122">
        <v>0</v>
      </c>
      <c r="S291" s="122">
        <v>0</v>
      </c>
      <c r="T291" s="122">
        <v>290000625</v>
      </c>
      <c r="U291" s="122">
        <v>295000625</v>
      </c>
      <c r="V291" s="122">
        <v>300000625</v>
      </c>
      <c r="W291" s="122">
        <v>0</v>
      </c>
      <c r="X291" s="122">
        <v>0</v>
      </c>
      <c r="Y291" s="122">
        <v>0</v>
      </c>
      <c r="Z291" s="122">
        <v>0</v>
      </c>
      <c r="AA291" s="122">
        <v>0</v>
      </c>
      <c r="AB291" s="122">
        <v>0</v>
      </c>
      <c r="AC291" s="122">
        <v>0</v>
      </c>
      <c r="AD291" s="121"/>
      <c r="AM291" s="120" t="s">
        <v>2210</v>
      </c>
      <c r="AP291" s="120" t="s">
        <v>2406</v>
      </c>
      <c r="BB291" s="120" t="s">
        <v>616</v>
      </c>
      <c r="BG291" s="73" t="s">
        <v>3767</v>
      </c>
      <c r="BI291" s="73" t="s">
        <v>4596</v>
      </c>
      <c r="BO291" s="72" t="s">
        <v>210</v>
      </c>
      <c r="BP291" s="73" t="s">
        <v>3710</v>
      </c>
      <c r="BQ291" s="75">
        <v>261000625</v>
      </c>
      <c r="BR291" s="75">
        <v>261000625</v>
      </c>
      <c r="BS291" s="75">
        <v>297000625</v>
      </c>
      <c r="BT291" s="75">
        <v>315000625</v>
      </c>
      <c r="BU291" s="75">
        <v>333000625</v>
      </c>
      <c r="BV291" s="75">
        <v>360000625</v>
      </c>
      <c r="BW291" s="75">
        <v>387000625</v>
      </c>
      <c r="BX291" s="75">
        <v>432000625</v>
      </c>
      <c r="BY291" s="75">
        <v>0</v>
      </c>
      <c r="BZ291" s="75">
        <v>0</v>
      </c>
      <c r="CA291" s="75">
        <v>0</v>
      </c>
    </row>
    <row r="292" spans="10:79" ht="12" customHeight="1">
      <c r="J292" s="46">
        <v>288</v>
      </c>
      <c r="K292" s="46" t="str">
        <f t="shared" si="12"/>
        <v>HONDA-ODYSSEY-ALL NEW IVTEC PRESTIGE 2.4 AT</v>
      </c>
      <c r="L292" s="82">
        <f t="shared" si="13"/>
        <v>340000026</v>
      </c>
      <c r="N292" s="119" t="s">
        <v>31</v>
      </c>
      <c r="O292" s="120" t="s">
        <v>561</v>
      </c>
      <c r="P292" s="122">
        <v>0</v>
      </c>
      <c r="Q292" s="122">
        <v>0</v>
      </c>
      <c r="R292" s="122">
        <v>0</v>
      </c>
      <c r="S292" s="122">
        <v>0</v>
      </c>
      <c r="T292" s="122">
        <v>220000625</v>
      </c>
      <c r="U292" s="122">
        <v>240000625</v>
      </c>
      <c r="V292" s="122">
        <v>260000625</v>
      </c>
      <c r="W292" s="122">
        <v>305000625</v>
      </c>
      <c r="X292" s="122">
        <v>0</v>
      </c>
      <c r="Y292" s="122">
        <v>0</v>
      </c>
      <c r="Z292" s="122">
        <v>0</v>
      </c>
      <c r="AA292" s="122">
        <v>0</v>
      </c>
      <c r="AB292" s="122">
        <v>0</v>
      </c>
      <c r="AC292" s="122">
        <v>0</v>
      </c>
      <c r="AD292" s="121"/>
      <c r="AM292" s="120" t="s">
        <v>2210</v>
      </c>
      <c r="AP292" s="120" t="s">
        <v>1996</v>
      </c>
      <c r="BB292" s="120" t="s">
        <v>1356</v>
      </c>
      <c r="BG292" s="73" t="s">
        <v>3768</v>
      </c>
      <c r="BI292" s="73" t="s">
        <v>4597</v>
      </c>
      <c r="BO292" s="72" t="s">
        <v>210</v>
      </c>
      <c r="BP292" s="73" t="s">
        <v>3711</v>
      </c>
      <c r="BQ292" s="75">
        <v>279000625</v>
      </c>
      <c r="BR292" s="75">
        <v>297000625</v>
      </c>
      <c r="BS292" s="75">
        <v>333000625</v>
      </c>
      <c r="BT292" s="75">
        <v>351000625</v>
      </c>
      <c r="BU292" s="75">
        <v>720000625</v>
      </c>
      <c r="BV292" s="75">
        <v>0</v>
      </c>
      <c r="BW292" s="75">
        <v>0</v>
      </c>
      <c r="BX292" s="75">
        <v>0</v>
      </c>
      <c r="BY292" s="75">
        <v>0</v>
      </c>
      <c r="BZ292" s="75">
        <v>0</v>
      </c>
      <c r="CA292" s="75">
        <v>0</v>
      </c>
    </row>
    <row r="293" spans="10:79" ht="12" customHeight="1">
      <c r="J293" s="46">
        <v>289</v>
      </c>
      <c r="K293" s="46" t="str">
        <f t="shared" si="12"/>
        <v>HONDA-ODYSSEY-M/T</v>
      </c>
      <c r="L293" s="82">
        <f t="shared" si="13"/>
        <v>340000026</v>
      </c>
      <c r="N293" s="119" t="s">
        <v>31</v>
      </c>
      <c r="O293" s="120" t="s">
        <v>2010</v>
      </c>
      <c r="P293" s="122">
        <v>0</v>
      </c>
      <c r="Q293" s="122">
        <v>0</v>
      </c>
      <c r="R293" s="122">
        <v>0</v>
      </c>
      <c r="S293" s="122">
        <v>0</v>
      </c>
      <c r="T293" s="122">
        <v>0</v>
      </c>
      <c r="U293" s="122">
        <v>0</v>
      </c>
      <c r="V293" s="122">
        <v>180000625</v>
      </c>
      <c r="W293" s="122">
        <v>198000625</v>
      </c>
      <c r="X293" s="122">
        <v>0</v>
      </c>
      <c r="Y293" s="122">
        <v>0</v>
      </c>
      <c r="Z293" s="122">
        <v>0</v>
      </c>
      <c r="AA293" s="122">
        <v>0</v>
      </c>
      <c r="AB293" s="122">
        <v>0</v>
      </c>
      <c r="AC293" s="122">
        <v>0</v>
      </c>
      <c r="AD293" s="121"/>
      <c r="AM293" s="120" t="s">
        <v>1969</v>
      </c>
      <c r="AP293" s="120" t="s">
        <v>2407</v>
      </c>
      <c r="BB293" s="120" t="s">
        <v>1357</v>
      </c>
      <c r="BG293" s="73" t="s">
        <v>3769</v>
      </c>
      <c r="BI293" s="73" t="s">
        <v>4598</v>
      </c>
      <c r="BO293" s="72" t="s">
        <v>210</v>
      </c>
      <c r="BP293" s="73" t="s">
        <v>3712</v>
      </c>
      <c r="BQ293" s="75">
        <v>243000625</v>
      </c>
      <c r="BR293" s="75">
        <v>261000625</v>
      </c>
      <c r="BS293" s="75">
        <v>297000625</v>
      </c>
      <c r="BT293" s="75">
        <v>0</v>
      </c>
      <c r="BU293" s="75">
        <v>0</v>
      </c>
      <c r="BV293" s="75">
        <v>0</v>
      </c>
      <c r="BW293" s="75">
        <v>0</v>
      </c>
      <c r="BX293" s="75">
        <v>0</v>
      </c>
      <c r="BY293" s="75">
        <v>0</v>
      </c>
      <c r="BZ293" s="75">
        <v>0</v>
      </c>
      <c r="CA293" s="75">
        <v>0</v>
      </c>
    </row>
    <row r="294" spans="10:79" ht="12" customHeight="1">
      <c r="J294" s="46">
        <v>290</v>
      </c>
      <c r="K294" s="46" t="str">
        <f t="shared" si="12"/>
        <v>HONDA-ODYSSEY-RB3 2.4 AT</v>
      </c>
      <c r="L294" s="82">
        <f t="shared" si="13"/>
        <v>340000026</v>
      </c>
      <c r="N294" s="119" t="s">
        <v>31</v>
      </c>
      <c r="O294" s="120" t="s">
        <v>1772</v>
      </c>
      <c r="P294" s="121"/>
      <c r="Q294" s="122">
        <v>0</v>
      </c>
      <c r="R294" s="122">
        <v>0</v>
      </c>
      <c r="S294" s="122">
        <v>0</v>
      </c>
      <c r="T294" s="122">
        <v>0</v>
      </c>
      <c r="U294" s="122">
        <v>0</v>
      </c>
      <c r="V294" s="122">
        <v>140000925</v>
      </c>
      <c r="W294" s="122">
        <v>160000925</v>
      </c>
      <c r="X294" s="122">
        <v>165000925</v>
      </c>
      <c r="Y294" s="122">
        <v>0</v>
      </c>
      <c r="Z294" s="122">
        <v>0</v>
      </c>
      <c r="AA294" s="122">
        <v>0</v>
      </c>
      <c r="AB294" s="122">
        <v>0</v>
      </c>
      <c r="AC294" s="122">
        <v>0</v>
      </c>
      <c r="AD294" s="121"/>
      <c r="AM294" s="120" t="s">
        <v>2160</v>
      </c>
      <c r="AP294" s="120" t="s">
        <v>1804</v>
      </c>
      <c r="BB294" s="120" t="s">
        <v>1358</v>
      </c>
      <c r="BG294" s="73" t="s">
        <v>3770</v>
      </c>
      <c r="BI294" s="73" t="s">
        <v>4599</v>
      </c>
      <c r="BO294" s="72" t="s">
        <v>210</v>
      </c>
      <c r="BP294" s="73" t="s">
        <v>3713</v>
      </c>
      <c r="BQ294" s="75">
        <v>261000625</v>
      </c>
      <c r="BR294" s="75">
        <v>279000625</v>
      </c>
      <c r="BS294" s="75">
        <v>315000625</v>
      </c>
      <c r="BT294" s="75">
        <v>333000625</v>
      </c>
      <c r="BU294" s="75">
        <v>351000625</v>
      </c>
      <c r="BV294" s="75">
        <v>378000625</v>
      </c>
      <c r="BW294" s="75">
        <v>405000625</v>
      </c>
      <c r="BX294" s="75">
        <v>432000625</v>
      </c>
      <c r="BY294" s="75">
        <v>0</v>
      </c>
      <c r="BZ294" s="75">
        <v>0</v>
      </c>
      <c r="CA294" s="75">
        <v>0</v>
      </c>
    </row>
    <row r="295" spans="10:79" ht="12" customHeight="1">
      <c r="J295" s="46">
        <v>291</v>
      </c>
      <c r="K295" s="46" t="str">
        <f t="shared" si="12"/>
        <v>HONDA-WRV-1.5 E MT</v>
      </c>
      <c r="L295" s="82">
        <f t="shared" si="13"/>
        <v>0</v>
      </c>
      <c r="N295" s="119" t="s">
        <v>31</v>
      </c>
      <c r="O295" s="120" t="s">
        <v>1395</v>
      </c>
      <c r="P295" s="122">
        <v>0</v>
      </c>
      <c r="Q295" s="122">
        <v>0</v>
      </c>
      <c r="R295" s="122">
        <v>0</v>
      </c>
      <c r="S295" s="122">
        <v>0</v>
      </c>
      <c r="T295" s="122">
        <v>0</v>
      </c>
      <c r="U295" s="122">
        <v>157000625</v>
      </c>
      <c r="V295" s="122">
        <v>162000625</v>
      </c>
      <c r="W295" s="122">
        <v>193000625</v>
      </c>
      <c r="X295" s="122">
        <v>0</v>
      </c>
      <c r="Y295" s="122">
        <v>0</v>
      </c>
      <c r="Z295" s="122">
        <v>0</v>
      </c>
      <c r="AA295" s="122">
        <v>0</v>
      </c>
      <c r="AB295" s="122">
        <v>0</v>
      </c>
      <c r="AC295" s="122">
        <v>0</v>
      </c>
      <c r="AD295" s="121"/>
      <c r="AM295" s="120" t="s">
        <v>2261</v>
      </c>
      <c r="AP295" s="120" t="s">
        <v>2728</v>
      </c>
      <c r="BB295" s="120" t="s">
        <v>683</v>
      </c>
      <c r="BG295" s="73" t="s">
        <v>3771</v>
      </c>
      <c r="BI295" s="73" t="s">
        <v>4600</v>
      </c>
      <c r="BO295" s="72" t="s">
        <v>210</v>
      </c>
      <c r="BP295" s="73" t="s">
        <v>3714</v>
      </c>
      <c r="BQ295" s="75">
        <v>350000026</v>
      </c>
      <c r="BR295" s="75">
        <v>0</v>
      </c>
      <c r="BS295" s="75">
        <v>0</v>
      </c>
      <c r="BT295" s="75">
        <v>0</v>
      </c>
      <c r="BU295" s="75">
        <v>0</v>
      </c>
      <c r="BV295" s="75">
        <v>0</v>
      </c>
      <c r="BW295" s="75">
        <v>0</v>
      </c>
      <c r="BX295" s="75">
        <v>0</v>
      </c>
      <c r="BY295" s="75">
        <v>0</v>
      </c>
      <c r="BZ295" s="75">
        <v>0</v>
      </c>
      <c r="CA295" s="75">
        <v>0</v>
      </c>
    </row>
    <row r="296" spans="10:79" ht="12" customHeight="1">
      <c r="J296" s="46">
        <v>292</v>
      </c>
      <c r="K296" s="46" t="str">
        <f t="shared" si="12"/>
        <v>HONDA-WRV-1.5L E CVT</v>
      </c>
      <c r="L296" s="82">
        <f t="shared" si="13"/>
        <v>0</v>
      </c>
      <c r="N296" s="119" t="s">
        <v>31</v>
      </c>
      <c r="O296" s="120" t="s">
        <v>1284</v>
      </c>
      <c r="P296" s="122">
        <v>0</v>
      </c>
      <c r="Q296" s="122">
        <v>0</v>
      </c>
      <c r="R296" s="122">
        <v>80000625</v>
      </c>
      <c r="S296" s="122">
        <v>90000625</v>
      </c>
      <c r="T296" s="122">
        <v>120000625</v>
      </c>
      <c r="U296" s="122">
        <v>130000625</v>
      </c>
      <c r="V296" s="122">
        <v>140000625</v>
      </c>
      <c r="W296" s="122">
        <v>0</v>
      </c>
      <c r="X296" s="122">
        <v>0</v>
      </c>
      <c r="Y296" s="122">
        <v>0</v>
      </c>
      <c r="Z296" s="122">
        <v>0</v>
      </c>
      <c r="AA296" s="122">
        <v>0</v>
      </c>
      <c r="AB296" s="122">
        <v>0</v>
      </c>
      <c r="AC296" s="122">
        <v>0</v>
      </c>
      <c r="AD296" s="121"/>
      <c r="AM296" s="120" t="s">
        <v>2262</v>
      </c>
      <c r="AP296" s="120" t="s">
        <v>2655</v>
      </c>
      <c r="BB296" s="120" t="s">
        <v>1359</v>
      </c>
      <c r="BG296" s="73" t="s">
        <v>3772</v>
      </c>
      <c r="BI296" s="73" t="s">
        <v>4601</v>
      </c>
      <c r="BO296" s="72" t="s">
        <v>210</v>
      </c>
      <c r="BP296" s="73" t="s">
        <v>3715</v>
      </c>
      <c r="BQ296" s="75">
        <v>306000625</v>
      </c>
      <c r="BR296" s="75">
        <v>0</v>
      </c>
      <c r="BS296" s="75">
        <v>0</v>
      </c>
      <c r="BT296" s="75">
        <v>0</v>
      </c>
      <c r="BU296" s="75">
        <v>0</v>
      </c>
      <c r="BV296" s="75">
        <v>0</v>
      </c>
      <c r="BW296" s="75">
        <v>0</v>
      </c>
      <c r="BX296" s="75">
        <v>0</v>
      </c>
      <c r="BY296" s="75">
        <v>0</v>
      </c>
      <c r="BZ296" s="75">
        <v>0</v>
      </c>
      <c r="CA296" s="75">
        <v>0</v>
      </c>
    </row>
    <row r="297" spans="10:79" ht="12" customHeight="1">
      <c r="J297" s="46">
        <v>293</v>
      </c>
      <c r="K297" s="46" t="str">
        <f t="shared" si="12"/>
        <v>HONDA-WRV-1.5L RS CVT</v>
      </c>
      <c r="L297" s="82">
        <f t="shared" si="13"/>
        <v>0</v>
      </c>
      <c r="N297" s="119" t="s">
        <v>31</v>
      </c>
      <c r="O297" s="120" t="s">
        <v>645</v>
      </c>
      <c r="P297" s="122">
        <v>0</v>
      </c>
      <c r="Q297" s="122">
        <v>0</v>
      </c>
      <c r="R297" s="122">
        <v>0</v>
      </c>
      <c r="S297" s="122">
        <v>105000625</v>
      </c>
      <c r="T297" s="122">
        <v>115000625</v>
      </c>
      <c r="U297" s="122">
        <v>125000625</v>
      </c>
      <c r="V297" s="122">
        <v>135000625</v>
      </c>
      <c r="W297" s="122">
        <v>145000625</v>
      </c>
      <c r="X297" s="122">
        <v>0</v>
      </c>
      <c r="Y297" s="122">
        <v>0</v>
      </c>
      <c r="Z297" s="122">
        <v>0</v>
      </c>
      <c r="AA297" s="122">
        <v>0</v>
      </c>
      <c r="AB297" s="122">
        <v>0</v>
      </c>
      <c r="AC297" s="122">
        <v>0</v>
      </c>
      <c r="AD297" s="121"/>
      <c r="AM297" s="120" t="s">
        <v>2161</v>
      </c>
      <c r="AP297" s="120" t="s">
        <v>2276</v>
      </c>
      <c r="BB297" s="120" t="s">
        <v>1360</v>
      </c>
      <c r="BG297" s="73" t="s">
        <v>3773</v>
      </c>
      <c r="BI297" s="73" t="s">
        <v>4602</v>
      </c>
      <c r="BO297" s="72" t="s">
        <v>210</v>
      </c>
      <c r="BP297" s="73" t="s">
        <v>3716</v>
      </c>
      <c r="BQ297" s="75">
        <v>306000625</v>
      </c>
      <c r="BR297" s="75">
        <v>0</v>
      </c>
      <c r="BS297" s="75">
        <v>0</v>
      </c>
      <c r="BT297" s="75">
        <v>0</v>
      </c>
      <c r="BU297" s="75">
        <v>0</v>
      </c>
      <c r="BV297" s="75">
        <v>0</v>
      </c>
      <c r="BW297" s="75">
        <v>0</v>
      </c>
      <c r="BX297" s="75">
        <v>990000625</v>
      </c>
      <c r="BY297" s="75">
        <v>0</v>
      </c>
      <c r="BZ297" s="75">
        <v>0</v>
      </c>
      <c r="CA297" s="75">
        <v>0</v>
      </c>
    </row>
    <row r="298" spans="10:79" ht="12" customHeight="1">
      <c r="J298" s="46">
        <v>294</v>
      </c>
      <c r="K298" s="46" t="str">
        <f t="shared" si="12"/>
        <v>HONDA-WRV-1.5L RS CVT HONDA SENSING</v>
      </c>
      <c r="L298" s="82">
        <f t="shared" si="13"/>
        <v>0</v>
      </c>
      <c r="N298" s="119" t="s">
        <v>31</v>
      </c>
      <c r="O298" s="120" t="s">
        <v>1693</v>
      </c>
      <c r="P298" s="122">
        <v>80000625</v>
      </c>
      <c r="Q298" s="122">
        <v>85000625</v>
      </c>
      <c r="R298" s="122">
        <v>90000625</v>
      </c>
      <c r="S298" s="122">
        <v>95000625</v>
      </c>
      <c r="T298" s="122">
        <v>0</v>
      </c>
      <c r="U298" s="122">
        <v>0</v>
      </c>
      <c r="V298" s="122">
        <v>162000625</v>
      </c>
      <c r="W298" s="122">
        <v>202000625</v>
      </c>
      <c r="X298" s="122">
        <v>0</v>
      </c>
      <c r="Y298" s="122">
        <v>0</v>
      </c>
      <c r="Z298" s="122">
        <v>0</v>
      </c>
      <c r="AA298" s="122">
        <v>0</v>
      </c>
      <c r="AB298" s="122">
        <v>0</v>
      </c>
      <c r="AC298" s="122">
        <v>0</v>
      </c>
      <c r="AD298" s="121"/>
      <c r="AM298" s="120" t="s">
        <v>2162</v>
      </c>
      <c r="AP298" s="120" t="s">
        <v>2656</v>
      </c>
      <c r="BB298" s="120" t="s">
        <v>1361</v>
      </c>
      <c r="BG298" s="73" t="s">
        <v>3774</v>
      </c>
      <c r="BI298" s="73" t="s">
        <v>4603</v>
      </c>
      <c r="BO298" s="72" t="s">
        <v>210</v>
      </c>
      <c r="BP298" s="73" t="s">
        <v>3717</v>
      </c>
      <c r="BQ298" s="75">
        <v>450000625</v>
      </c>
      <c r="BR298" s="75">
        <v>0</v>
      </c>
      <c r="BS298" s="75">
        <v>0</v>
      </c>
      <c r="BT298" s="75">
        <v>0</v>
      </c>
      <c r="BU298" s="75">
        <v>0</v>
      </c>
      <c r="BV298" s="75">
        <v>0</v>
      </c>
      <c r="BW298" s="75">
        <v>0</v>
      </c>
      <c r="BX298" s="75">
        <v>0</v>
      </c>
      <c r="BY298" s="75">
        <v>0</v>
      </c>
      <c r="BZ298" s="75">
        <v>0</v>
      </c>
      <c r="CA298" s="75">
        <v>0</v>
      </c>
    </row>
    <row r="299" spans="10:79" ht="12" customHeight="1">
      <c r="J299" s="46">
        <v>295</v>
      </c>
      <c r="K299" s="46" t="str">
        <f t="shared" si="12"/>
        <v>HONDA-WRV-1.5L RS CVT HONDA SENSING TT (TWO TONE)</v>
      </c>
      <c r="L299" s="82">
        <f t="shared" si="13"/>
        <v>0</v>
      </c>
      <c r="N299" s="119" t="s">
        <v>31</v>
      </c>
      <c r="O299" s="120" t="s">
        <v>1285</v>
      </c>
      <c r="P299" s="122">
        <v>0</v>
      </c>
      <c r="Q299" s="122">
        <v>0</v>
      </c>
      <c r="R299" s="122">
        <v>0</v>
      </c>
      <c r="S299" s="122">
        <v>0</v>
      </c>
      <c r="T299" s="122">
        <v>135000625</v>
      </c>
      <c r="U299" s="122">
        <v>144000625</v>
      </c>
      <c r="V299" s="122">
        <v>166000625</v>
      </c>
      <c r="W299" s="122">
        <v>0</v>
      </c>
      <c r="X299" s="122">
        <v>0</v>
      </c>
      <c r="Y299" s="122">
        <v>0</v>
      </c>
      <c r="Z299" s="122">
        <v>0</v>
      </c>
      <c r="AA299" s="122">
        <v>0</v>
      </c>
      <c r="AB299" s="122">
        <v>0</v>
      </c>
      <c r="AC299" s="122">
        <v>0</v>
      </c>
      <c r="AD299" s="121"/>
      <c r="AM299" s="120" t="s">
        <v>2514</v>
      </c>
      <c r="AP299" s="120" t="s">
        <v>2708</v>
      </c>
      <c r="BB299" s="120" t="s">
        <v>1495</v>
      </c>
      <c r="BG299" s="73" t="s">
        <v>5029</v>
      </c>
      <c r="BI299" s="73" t="s">
        <v>4604</v>
      </c>
      <c r="BO299" s="72" t="s">
        <v>210</v>
      </c>
      <c r="BP299" s="73" t="s">
        <v>3718</v>
      </c>
      <c r="BQ299" s="75">
        <v>333000625</v>
      </c>
      <c r="BR299" s="75">
        <v>378000625</v>
      </c>
      <c r="BS299" s="75">
        <v>414000625</v>
      </c>
      <c r="BT299" s="75">
        <v>675000625</v>
      </c>
      <c r="BU299" s="75">
        <v>495000625</v>
      </c>
      <c r="BV299" s="75">
        <v>0</v>
      </c>
      <c r="BW299" s="75">
        <v>0</v>
      </c>
      <c r="BX299" s="75">
        <v>0</v>
      </c>
      <c r="BY299" s="75">
        <v>0</v>
      </c>
      <c r="BZ299" s="75">
        <v>0</v>
      </c>
      <c r="CA299" s="75">
        <v>0</v>
      </c>
    </row>
    <row r="300" spans="10:79" ht="12" customHeight="1">
      <c r="J300" s="46">
        <v>296</v>
      </c>
      <c r="K300" s="46" t="str">
        <f t="shared" si="12"/>
        <v>HONDA-WRV-1.5L RS CVT TWO TONE</v>
      </c>
      <c r="L300" s="82">
        <f t="shared" si="13"/>
        <v>0</v>
      </c>
      <c r="N300" s="119" t="s">
        <v>31</v>
      </c>
      <c r="O300" s="120" t="s">
        <v>1396</v>
      </c>
      <c r="P300" s="122">
        <v>0</v>
      </c>
      <c r="Q300" s="122">
        <v>0</v>
      </c>
      <c r="R300" s="122">
        <v>0</v>
      </c>
      <c r="S300" s="122">
        <v>0</v>
      </c>
      <c r="T300" s="122">
        <v>0</v>
      </c>
      <c r="U300" s="122">
        <v>171000625</v>
      </c>
      <c r="V300" s="122">
        <v>180000625</v>
      </c>
      <c r="W300" s="122">
        <v>193000625</v>
      </c>
      <c r="X300" s="122">
        <v>0</v>
      </c>
      <c r="Y300" s="122">
        <v>0</v>
      </c>
      <c r="Z300" s="122">
        <v>0</v>
      </c>
      <c r="AA300" s="122">
        <v>0</v>
      </c>
      <c r="AB300" s="122">
        <v>0</v>
      </c>
      <c r="AC300" s="122">
        <v>0</v>
      </c>
      <c r="AD300" s="121"/>
      <c r="AM300" s="120" t="s">
        <v>870</v>
      </c>
      <c r="AP300" s="120" t="s">
        <v>2840</v>
      </c>
      <c r="BB300" s="120" t="s">
        <v>667</v>
      </c>
      <c r="BG300" s="73" t="s">
        <v>3775</v>
      </c>
      <c r="BI300" s="73" t="s">
        <v>4605</v>
      </c>
      <c r="BO300" s="72" t="s">
        <v>210</v>
      </c>
      <c r="BP300" s="73" t="s">
        <v>3719</v>
      </c>
      <c r="BQ300" s="75">
        <v>0</v>
      </c>
      <c r="BR300" s="75">
        <v>0</v>
      </c>
      <c r="BS300" s="75">
        <v>0</v>
      </c>
      <c r="BT300" s="75">
        <v>0</v>
      </c>
      <c r="BU300" s="75">
        <v>0</v>
      </c>
      <c r="BV300" s="75">
        <v>0</v>
      </c>
      <c r="BW300" s="75">
        <v>0</v>
      </c>
      <c r="BX300" s="75">
        <v>0</v>
      </c>
      <c r="BY300" s="75">
        <v>0</v>
      </c>
      <c r="BZ300" s="75">
        <v>0</v>
      </c>
      <c r="CA300" s="75">
        <v>0</v>
      </c>
    </row>
    <row r="301" spans="10:79" ht="12" customHeight="1">
      <c r="J301" s="46">
        <v>297</v>
      </c>
      <c r="K301" s="46">
        <f t="shared" si="12"/>
        <v>0</v>
      </c>
      <c r="L301" s="82">
        <f t="shared" si="13"/>
        <v>0</v>
      </c>
      <c r="N301" s="119" t="s">
        <v>33</v>
      </c>
      <c r="O301" s="120" t="s">
        <v>3242</v>
      </c>
      <c r="P301" s="122">
        <v>0</v>
      </c>
      <c r="Q301" s="122">
        <v>0</v>
      </c>
      <c r="R301" s="122">
        <v>0</v>
      </c>
      <c r="S301" s="122">
        <v>0</v>
      </c>
      <c r="T301" s="122">
        <v>0</v>
      </c>
      <c r="U301" s="122">
        <v>0</v>
      </c>
      <c r="V301" s="122">
        <v>0</v>
      </c>
      <c r="W301" s="122">
        <v>0</v>
      </c>
      <c r="X301" s="122">
        <v>0</v>
      </c>
      <c r="Y301" s="122">
        <v>185000026</v>
      </c>
      <c r="Z301" s="122">
        <v>190000026</v>
      </c>
      <c r="AA301" s="122">
        <v>195000026</v>
      </c>
      <c r="AB301" s="122">
        <v>210000026</v>
      </c>
      <c r="AC301" s="122">
        <v>0</v>
      </c>
      <c r="AD301" s="121"/>
      <c r="AM301" s="120" t="s">
        <v>871</v>
      </c>
      <c r="AP301" s="120"/>
      <c r="BB301" s="120" t="s">
        <v>318</v>
      </c>
      <c r="BG301" s="73" t="s">
        <v>5099</v>
      </c>
      <c r="BI301" s="73" t="s">
        <v>4606</v>
      </c>
      <c r="BO301" s="72" t="s">
        <v>210</v>
      </c>
      <c r="BP301" s="73" t="s">
        <v>3720</v>
      </c>
      <c r="BQ301" s="75">
        <v>0</v>
      </c>
      <c r="BR301" s="75">
        <v>0</v>
      </c>
      <c r="BS301" s="75">
        <v>0</v>
      </c>
      <c r="BT301" s="75">
        <v>531000625</v>
      </c>
      <c r="BU301" s="75">
        <v>0</v>
      </c>
      <c r="BV301" s="75">
        <v>0</v>
      </c>
      <c r="BW301" s="75">
        <v>0</v>
      </c>
      <c r="BX301" s="75">
        <v>0</v>
      </c>
      <c r="BY301" s="75">
        <v>810000625</v>
      </c>
      <c r="BZ301" s="75">
        <v>0</v>
      </c>
      <c r="CA301" s="75">
        <v>0</v>
      </c>
    </row>
    <row r="302" spans="10:79" ht="12" customHeight="1">
      <c r="J302" s="46">
        <v>298</v>
      </c>
      <c r="K302" s="46">
        <f t="shared" si="12"/>
        <v>0</v>
      </c>
      <c r="L302" s="82">
        <f t="shared" si="13"/>
        <v>0</v>
      </c>
      <c r="N302" s="119" t="s">
        <v>33</v>
      </c>
      <c r="O302" s="120" t="s">
        <v>3243</v>
      </c>
      <c r="P302" s="122">
        <v>0</v>
      </c>
      <c r="Q302" s="122">
        <v>0</v>
      </c>
      <c r="R302" s="122">
        <v>0</v>
      </c>
      <c r="S302" s="122">
        <v>0</v>
      </c>
      <c r="T302" s="122">
        <v>0</v>
      </c>
      <c r="U302" s="122">
        <v>0</v>
      </c>
      <c r="V302" s="122">
        <v>0</v>
      </c>
      <c r="W302" s="122">
        <v>0</v>
      </c>
      <c r="X302" s="122">
        <v>0</v>
      </c>
      <c r="Y302" s="122">
        <v>185000026</v>
      </c>
      <c r="Z302" s="122">
        <v>190000026</v>
      </c>
      <c r="AA302" s="122">
        <v>210000026</v>
      </c>
      <c r="AB302" s="122">
        <v>220000026</v>
      </c>
      <c r="AC302" s="122">
        <v>0</v>
      </c>
      <c r="AD302" s="121"/>
      <c r="AM302" s="120" t="s">
        <v>947</v>
      </c>
      <c r="BB302" s="120" t="s">
        <v>3368</v>
      </c>
      <c r="BG302" s="73" t="s">
        <v>3776</v>
      </c>
      <c r="BI302" s="73" t="s">
        <v>4607</v>
      </c>
      <c r="BO302" s="72" t="s">
        <v>210</v>
      </c>
      <c r="BP302" s="73" t="s">
        <v>3721</v>
      </c>
      <c r="BQ302" s="75">
        <v>0</v>
      </c>
      <c r="BR302" s="75">
        <v>432000625</v>
      </c>
      <c r="BS302" s="75">
        <v>468000625</v>
      </c>
      <c r="BT302" s="75">
        <v>504000625</v>
      </c>
      <c r="BU302" s="75">
        <v>549000625</v>
      </c>
      <c r="BV302" s="75">
        <v>594000625</v>
      </c>
      <c r="BW302" s="75">
        <v>657000625</v>
      </c>
      <c r="BX302" s="75">
        <v>0</v>
      </c>
      <c r="BY302" s="75">
        <v>0</v>
      </c>
      <c r="BZ302" s="75">
        <v>0</v>
      </c>
      <c r="CA302" s="75">
        <v>0</v>
      </c>
    </row>
    <row r="303" spans="10:79" ht="12" customHeight="1">
      <c r="J303" s="46">
        <v>299</v>
      </c>
      <c r="K303" s="46">
        <f t="shared" si="12"/>
        <v>0</v>
      </c>
      <c r="L303" s="82">
        <f t="shared" si="13"/>
        <v>0</v>
      </c>
      <c r="N303" s="119" t="s">
        <v>33</v>
      </c>
      <c r="O303" s="120" t="s">
        <v>1524</v>
      </c>
      <c r="P303" s="122">
        <v>0</v>
      </c>
      <c r="Q303" s="122">
        <v>0</v>
      </c>
      <c r="R303" s="122">
        <v>70000026</v>
      </c>
      <c r="S303" s="122">
        <v>80000026</v>
      </c>
      <c r="T303" s="122">
        <v>90000026</v>
      </c>
      <c r="U303" s="122">
        <v>95000026</v>
      </c>
      <c r="V303" s="122">
        <v>0</v>
      </c>
      <c r="W303" s="122">
        <v>0</v>
      </c>
      <c r="X303" s="122">
        <v>0</v>
      </c>
      <c r="Y303" s="122">
        <v>0</v>
      </c>
      <c r="Z303" s="122">
        <v>0</v>
      </c>
      <c r="AA303" s="122">
        <v>125000026</v>
      </c>
      <c r="AB303" s="122">
        <v>0</v>
      </c>
      <c r="AC303" s="122">
        <v>0</v>
      </c>
      <c r="AD303" s="121"/>
      <c r="AM303" s="120" t="s">
        <v>948</v>
      </c>
      <c r="BB303" s="120" t="s">
        <v>1496</v>
      </c>
      <c r="BG303" s="73" t="s">
        <v>3777</v>
      </c>
      <c r="BI303" s="73" t="s">
        <v>4608</v>
      </c>
      <c r="BO303" s="72" t="s">
        <v>210</v>
      </c>
      <c r="BP303" s="73" t="s">
        <v>3722</v>
      </c>
      <c r="BQ303" s="75">
        <v>405000625</v>
      </c>
      <c r="BR303" s="75">
        <v>432000625</v>
      </c>
      <c r="BS303" s="75">
        <v>450000625</v>
      </c>
      <c r="BT303" s="75">
        <v>477000625</v>
      </c>
      <c r="BU303" s="75">
        <v>495000625</v>
      </c>
      <c r="BV303" s="75">
        <v>540000625</v>
      </c>
      <c r="BW303" s="75">
        <v>585000625</v>
      </c>
      <c r="BX303" s="75">
        <v>630000625</v>
      </c>
      <c r="BY303" s="75">
        <v>990000625</v>
      </c>
      <c r="BZ303" s="75">
        <v>0</v>
      </c>
      <c r="CA303" s="75">
        <v>0</v>
      </c>
    </row>
    <row r="304" spans="10:79" ht="12" customHeight="1">
      <c r="J304" s="46">
        <v>300</v>
      </c>
      <c r="K304" s="46">
        <f t="shared" si="12"/>
        <v>0</v>
      </c>
      <c r="L304" s="82">
        <f t="shared" si="13"/>
        <v>0</v>
      </c>
      <c r="N304" s="119" t="s">
        <v>33</v>
      </c>
      <c r="O304" s="120" t="s">
        <v>320</v>
      </c>
      <c r="P304" s="122">
        <v>0</v>
      </c>
      <c r="Q304" s="122">
        <v>65000026</v>
      </c>
      <c r="R304" s="122">
        <v>70000026</v>
      </c>
      <c r="S304" s="122">
        <v>75000026</v>
      </c>
      <c r="T304" s="122">
        <v>80000026</v>
      </c>
      <c r="U304" s="122">
        <v>85000026</v>
      </c>
      <c r="V304" s="122">
        <v>90000026</v>
      </c>
      <c r="W304" s="122">
        <v>95000026</v>
      </c>
      <c r="X304" s="122">
        <v>100000026</v>
      </c>
      <c r="Y304" s="122">
        <v>105000026</v>
      </c>
      <c r="Z304" s="122">
        <v>110000026</v>
      </c>
      <c r="AA304" s="122">
        <v>115000026</v>
      </c>
      <c r="AB304" s="122">
        <v>120000026</v>
      </c>
      <c r="AC304" s="122">
        <v>125000026</v>
      </c>
      <c r="AD304" s="121"/>
      <c r="AM304" s="120" t="s">
        <v>949</v>
      </c>
      <c r="BB304" s="120" t="s">
        <v>911</v>
      </c>
      <c r="BG304" s="73" t="s">
        <v>3778</v>
      </c>
      <c r="BI304" s="73" t="s">
        <v>4609</v>
      </c>
      <c r="BO304" s="72" t="s">
        <v>210</v>
      </c>
      <c r="BP304" s="73" t="s">
        <v>5027</v>
      </c>
      <c r="BQ304" s="75">
        <v>475000925</v>
      </c>
      <c r="BR304" s="75">
        <v>540000925</v>
      </c>
      <c r="BS304" s="75">
        <v>590000925</v>
      </c>
      <c r="BT304" s="75">
        <v>670000925</v>
      </c>
      <c r="BU304" s="75">
        <v>715000925</v>
      </c>
      <c r="BV304" s="75">
        <v>0</v>
      </c>
      <c r="BW304" s="75">
        <v>0</v>
      </c>
      <c r="BX304" s="75">
        <v>0</v>
      </c>
      <c r="BY304" s="75">
        <v>0</v>
      </c>
      <c r="BZ304" s="75">
        <v>0</v>
      </c>
      <c r="CA304" s="75">
        <v>0</v>
      </c>
    </row>
    <row r="305" spans="10:79" ht="12" customHeight="1">
      <c r="J305" s="46">
        <v>301</v>
      </c>
      <c r="K305" s="46">
        <f t="shared" si="12"/>
        <v>0</v>
      </c>
      <c r="L305" s="82">
        <f t="shared" si="13"/>
        <v>0</v>
      </c>
      <c r="N305" s="119" t="s">
        <v>33</v>
      </c>
      <c r="O305" s="120" t="s">
        <v>1694</v>
      </c>
      <c r="P305" s="122">
        <v>0</v>
      </c>
      <c r="Q305" s="122">
        <v>65000026</v>
      </c>
      <c r="R305" s="122">
        <v>70000026</v>
      </c>
      <c r="S305" s="122">
        <v>75000026</v>
      </c>
      <c r="T305" s="122">
        <v>80000026</v>
      </c>
      <c r="U305" s="122">
        <v>85000026</v>
      </c>
      <c r="V305" s="122">
        <v>90000026</v>
      </c>
      <c r="W305" s="122">
        <v>95000026</v>
      </c>
      <c r="X305" s="122">
        <v>100000026</v>
      </c>
      <c r="Y305" s="122">
        <v>105000026</v>
      </c>
      <c r="Z305" s="122">
        <v>110000026</v>
      </c>
      <c r="AA305" s="122">
        <v>115000026</v>
      </c>
      <c r="AB305" s="122">
        <v>120000026</v>
      </c>
      <c r="AC305" s="122">
        <v>125000026</v>
      </c>
      <c r="AD305" s="121"/>
      <c r="AM305" s="120" t="s">
        <v>950</v>
      </c>
      <c r="BB305" s="120" t="s">
        <v>611</v>
      </c>
      <c r="BG305" s="73" t="s">
        <v>3779</v>
      </c>
      <c r="BI305" s="73" t="s">
        <v>4610</v>
      </c>
      <c r="BO305" s="72" t="s">
        <v>210</v>
      </c>
      <c r="BP305" s="73" t="s">
        <v>3723</v>
      </c>
      <c r="BQ305" s="75">
        <v>333000625</v>
      </c>
      <c r="BR305" s="75">
        <v>378000625</v>
      </c>
      <c r="BS305" s="75">
        <v>414000625</v>
      </c>
      <c r="BT305" s="75">
        <v>450000625</v>
      </c>
      <c r="BU305" s="75">
        <v>495000625</v>
      </c>
      <c r="BV305" s="75">
        <v>540000625</v>
      </c>
      <c r="BW305" s="75">
        <v>567000625</v>
      </c>
      <c r="BX305" s="75">
        <v>630000625</v>
      </c>
      <c r="BY305" s="75">
        <v>0</v>
      </c>
      <c r="BZ305" s="75">
        <v>0</v>
      </c>
      <c r="CA305" s="75">
        <v>0</v>
      </c>
    </row>
    <row r="306" spans="10:79" ht="12" customHeight="1">
      <c r="J306" s="46">
        <v>302</v>
      </c>
      <c r="K306" s="46">
        <f t="shared" si="12"/>
        <v>0</v>
      </c>
      <c r="L306" s="82">
        <f t="shared" si="13"/>
        <v>0</v>
      </c>
      <c r="N306" s="119" t="s">
        <v>33</v>
      </c>
      <c r="O306" s="120" t="s">
        <v>1397</v>
      </c>
      <c r="P306" s="122">
        <v>0</v>
      </c>
      <c r="Q306" s="122">
        <v>0</v>
      </c>
      <c r="R306" s="122">
        <v>0</v>
      </c>
      <c r="S306" s="122">
        <v>0</v>
      </c>
      <c r="T306" s="122">
        <v>100000026</v>
      </c>
      <c r="U306" s="122">
        <v>105000026</v>
      </c>
      <c r="V306" s="122">
        <v>110000026</v>
      </c>
      <c r="W306" s="122">
        <v>115000026</v>
      </c>
      <c r="X306" s="122">
        <v>120000026</v>
      </c>
      <c r="Y306" s="122">
        <v>125000026</v>
      </c>
      <c r="Z306" s="122">
        <v>130000026</v>
      </c>
      <c r="AA306" s="122">
        <v>0</v>
      </c>
      <c r="AB306" s="122">
        <v>0</v>
      </c>
      <c r="AC306" s="122">
        <v>0</v>
      </c>
      <c r="AD306" s="121"/>
      <c r="AM306" s="120" t="s">
        <v>951</v>
      </c>
      <c r="BB306" s="120" t="s">
        <v>912</v>
      </c>
      <c r="BG306" s="73" t="s">
        <v>3780</v>
      </c>
      <c r="BI306" s="73" t="s">
        <v>4611</v>
      </c>
      <c r="BO306" s="72" t="s">
        <v>210</v>
      </c>
      <c r="BP306" s="73" t="s">
        <v>3724</v>
      </c>
      <c r="BQ306" s="75">
        <v>0</v>
      </c>
      <c r="BR306" s="75">
        <v>0</v>
      </c>
      <c r="BS306" s="75">
        <v>621000625</v>
      </c>
      <c r="BT306" s="75">
        <v>0</v>
      </c>
      <c r="BU306" s="75">
        <v>729000625</v>
      </c>
      <c r="BV306" s="75">
        <v>612000625</v>
      </c>
      <c r="BW306" s="75">
        <v>0</v>
      </c>
      <c r="BX306" s="75">
        <v>0</v>
      </c>
      <c r="BY306" s="75">
        <v>0</v>
      </c>
      <c r="BZ306" s="75">
        <v>0</v>
      </c>
      <c r="CA306" s="75">
        <v>0</v>
      </c>
    </row>
    <row r="307" spans="10:79" ht="12" customHeight="1">
      <c r="J307" s="46">
        <v>303</v>
      </c>
      <c r="K307" s="46">
        <f t="shared" si="12"/>
        <v>0</v>
      </c>
      <c r="L307" s="82">
        <f t="shared" si="13"/>
        <v>0</v>
      </c>
      <c r="N307" s="119" t="s">
        <v>33</v>
      </c>
      <c r="O307" s="120" t="s">
        <v>1398</v>
      </c>
      <c r="P307" s="122">
        <v>0</v>
      </c>
      <c r="Q307" s="122">
        <v>0</v>
      </c>
      <c r="R307" s="122">
        <v>0</v>
      </c>
      <c r="S307" s="122">
        <v>0</v>
      </c>
      <c r="T307" s="122">
        <v>0</v>
      </c>
      <c r="U307" s="122">
        <v>100000026</v>
      </c>
      <c r="V307" s="122">
        <v>105000026</v>
      </c>
      <c r="W307" s="122">
        <v>110000026</v>
      </c>
      <c r="X307" s="122">
        <v>115000026</v>
      </c>
      <c r="Y307" s="122">
        <v>120000026</v>
      </c>
      <c r="Z307" s="122">
        <v>125000026</v>
      </c>
      <c r="AA307" s="122">
        <v>130000026</v>
      </c>
      <c r="AB307" s="122">
        <v>135000026</v>
      </c>
      <c r="AC307" s="122">
        <v>0</v>
      </c>
      <c r="AD307" s="121"/>
      <c r="AM307" s="120" t="s">
        <v>209</v>
      </c>
      <c r="BB307" s="120" t="s">
        <v>913</v>
      </c>
      <c r="BG307" s="73" t="s">
        <v>3781</v>
      </c>
      <c r="BI307" s="73" t="s">
        <v>4612</v>
      </c>
      <c r="BO307" s="72" t="s">
        <v>210</v>
      </c>
      <c r="BP307" s="73" t="s">
        <v>3725</v>
      </c>
      <c r="BQ307" s="75">
        <v>0</v>
      </c>
      <c r="BR307" s="75">
        <v>0</v>
      </c>
      <c r="BS307" s="75">
        <v>0</v>
      </c>
      <c r="BT307" s="75">
        <v>0</v>
      </c>
      <c r="BU307" s="75">
        <v>0</v>
      </c>
      <c r="BV307" s="75">
        <v>0</v>
      </c>
      <c r="BW307" s="75">
        <v>0</v>
      </c>
      <c r="BX307" s="75">
        <v>855000625</v>
      </c>
      <c r="BY307" s="75">
        <v>0</v>
      </c>
      <c r="BZ307" s="75">
        <v>0</v>
      </c>
      <c r="CA307" s="75">
        <v>0</v>
      </c>
    </row>
    <row r="308" spans="10:79" ht="12" customHeight="1">
      <c r="J308" s="46">
        <v>304</v>
      </c>
      <c r="K308" s="46">
        <f t="shared" si="12"/>
        <v>0</v>
      </c>
      <c r="L308" s="82">
        <f t="shared" si="13"/>
        <v>0</v>
      </c>
      <c r="N308" s="119" t="s">
        <v>33</v>
      </c>
      <c r="O308" s="120" t="s">
        <v>1286</v>
      </c>
      <c r="P308" s="122">
        <v>0</v>
      </c>
      <c r="Q308" s="122">
        <v>0</v>
      </c>
      <c r="R308" s="122">
        <v>0</v>
      </c>
      <c r="S308" s="122">
        <v>0</v>
      </c>
      <c r="T308" s="122">
        <v>105000026</v>
      </c>
      <c r="U308" s="122">
        <v>110000026</v>
      </c>
      <c r="V308" s="122">
        <v>115000026</v>
      </c>
      <c r="W308" s="122">
        <v>120000026</v>
      </c>
      <c r="X308" s="122">
        <v>125000026</v>
      </c>
      <c r="Y308" s="122">
        <v>130000026</v>
      </c>
      <c r="Z308" s="122">
        <v>135000026</v>
      </c>
      <c r="AA308" s="122">
        <v>0</v>
      </c>
      <c r="AB308" s="122">
        <v>0</v>
      </c>
      <c r="AC308" s="122">
        <v>0</v>
      </c>
      <c r="AD308" s="121"/>
      <c r="AM308" s="120" t="s">
        <v>952</v>
      </c>
      <c r="BB308" s="120" t="s">
        <v>914</v>
      </c>
      <c r="BG308" s="73" t="s">
        <v>3782</v>
      </c>
      <c r="BI308" s="73" t="s">
        <v>4613</v>
      </c>
      <c r="BO308" s="72" t="s">
        <v>210</v>
      </c>
      <c r="BP308" s="73" t="s">
        <v>3726</v>
      </c>
      <c r="BQ308" s="75">
        <v>0</v>
      </c>
      <c r="BR308" s="75">
        <v>0</v>
      </c>
      <c r="BS308" s="75">
        <v>0</v>
      </c>
      <c r="BT308" s="75">
        <v>540000625</v>
      </c>
      <c r="BU308" s="75">
        <v>0</v>
      </c>
      <c r="BV308" s="75">
        <v>0</v>
      </c>
      <c r="BW308" s="75">
        <v>0</v>
      </c>
      <c r="BX308" s="75">
        <v>0</v>
      </c>
      <c r="BY308" s="75">
        <v>0</v>
      </c>
      <c r="BZ308" s="75">
        <v>0</v>
      </c>
      <c r="CA308" s="75">
        <v>0</v>
      </c>
    </row>
    <row r="309" spans="10:79" ht="12" customHeight="1">
      <c r="J309" s="46">
        <v>305</v>
      </c>
      <c r="K309" s="46">
        <f t="shared" si="12"/>
        <v>0</v>
      </c>
      <c r="L309" s="82">
        <f t="shared" si="13"/>
        <v>0</v>
      </c>
      <c r="N309" s="119" t="s">
        <v>33</v>
      </c>
      <c r="O309" s="120" t="s">
        <v>596</v>
      </c>
      <c r="P309" s="122">
        <v>0</v>
      </c>
      <c r="Q309" s="122">
        <v>0</v>
      </c>
      <c r="R309" s="122">
        <v>0</v>
      </c>
      <c r="S309" s="122">
        <v>0</v>
      </c>
      <c r="T309" s="122">
        <v>100000026</v>
      </c>
      <c r="U309" s="122">
        <v>105000026</v>
      </c>
      <c r="V309" s="122">
        <v>110000026</v>
      </c>
      <c r="W309" s="122">
        <v>115000026</v>
      </c>
      <c r="X309" s="122">
        <v>120000026</v>
      </c>
      <c r="Y309" s="122">
        <v>125000026</v>
      </c>
      <c r="Z309" s="122">
        <v>130000026</v>
      </c>
      <c r="AA309" s="122">
        <v>0</v>
      </c>
      <c r="AB309" s="122">
        <v>0</v>
      </c>
      <c r="AC309" s="122">
        <v>0</v>
      </c>
      <c r="AD309" s="121"/>
      <c r="AM309" s="120" t="s">
        <v>1912</v>
      </c>
      <c r="BB309" s="120" t="s">
        <v>2429</v>
      </c>
      <c r="BG309" s="73" t="s">
        <v>3783</v>
      </c>
      <c r="BI309" s="73" t="s">
        <v>4614</v>
      </c>
      <c r="BO309" s="72" t="s">
        <v>210</v>
      </c>
      <c r="BP309" s="73" t="s">
        <v>3727</v>
      </c>
      <c r="BQ309" s="75">
        <v>0</v>
      </c>
      <c r="BR309" s="75">
        <v>0</v>
      </c>
      <c r="BS309" s="75">
        <v>0</v>
      </c>
      <c r="BT309" s="75">
        <v>0</v>
      </c>
      <c r="BU309" s="75">
        <v>0</v>
      </c>
      <c r="BV309" s="75">
        <v>0</v>
      </c>
      <c r="BW309" s="75">
        <v>0</v>
      </c>
      <c r="BX309" s="75">
        <v>738000625</v>
      </c>
      <c r="BY309" s="75">
        <v>0</v>
      </c>
      <c r="BZ309" s="75">
        <v>909000625</v>
      </c>
      <c r="CA309" s="75">
        <v>0</v>
      </c>
    </row>
    <row r="310" spans="10:79" ht="12" customHeight="1">
      <c r="J310" s="46">
        <v>306</v>
      </c>
      <c r="K310" s="46">
        <f t="shared" si="12"/>
        <v>0</v>
      </c>
      <c r="L310" s="82">
        <f t="shared" si="13"/>
        <v>0</v>
      </c>
      <c r="N310" s="119" t="s">
        <v>33</v>
      </c>
      <c r="O310" s="120" t="s">
        <v>1399</v>
      </c>
      <c r="P310" s="122">
        <v>0</v>
      </c>
      <c r="Q310" s="122">
        <v>0</v>
      </c>
      <c r="R310" s="122">
        <v>0</v>
      </c>
      <c r="S310" s="122">
        <v>0</v>
      </c>
      <c r="T310" s="122">
        <v>0</v>
      </c>
      <c r="U310" s="122">
        <v>95000026</v>
      </c>
      <c r="V310" s="122">
        <v>100000026</v>
      </c>
      <c r="W310" s="122">
        <v>105000026</v>
      </c>
      <c r="X310" s="122">
        <v>110000026</v>
      </c>
      <c r="Y310" s="122">
        <v>115000026</v>
      </c>
      <c r="Z310" s="122">
        <v>120000026</v>
      </c>
      <c r="AA310" s="122">
        <v>130000026</v>
      </c>
      <c r="AB310" s="122">
        <v>0</v>
      </c>
      <c r="AC310" s="122">
        <v>0</v>
      </c>
      <c r="AD310" s="121"/>
      <c r="AM310" s="120" t="s">
        <v>2037</v>
      </c>
      <c r="BB310" s="120" t="s">
        <v>1719</v>
      </c>
      <c r="BG310" s="73" t="s">
        <v>3784</v>
      </c>
      <c r="BI310" s="73" t="s">
        <v>4615</v>
      </c>
      <c r="BO310" s="72" t="s">
        <v>210</v>
      </c>
      <c r="BP310" s="73" t="s">
        <v>3728</v>
      </c>
      <c r="BQ310" s="75">
        <v>387000625</v>
      </c>
      <c r="BR310" s="75">
        <v>468000625</v>
      </c>
      <c r="BS310" s="75">
        <v>540000625</v>
      </c>
      <c r="BT310" s="75">
        <v>576000625</v>
      </c>
      <c r="BU310" s="75">
        <v>549000625</v>
      </c>
      <c r="BV310" s="75">
        <v>0</v>
      </c>
      <c r="BW310" s="75">
        <v>0</v>
      </c>
      <c r="BX310" s="75">
        <v>0</v>
      </c>
      <c r="BY310" s="75">
        <v>0</v>
      </c>
      <c r="BZ310" s="75">
        <v>0</v>
      </c>
      <c r="CA310" s="75">
        <v>0</v>
      </c>
    </row>
    <row r="311" spans="10:79" ht="12" customHeight="1">
      <c r="J311" s="46">
        <v>307</v>
      </c>
      <c r="K311" s="46">
        <f t="shared" si="12"/>
        <v>0</v>
      </c>
      <c r="L311" s="82">
        <f t="shared" si="13"/>
        <v>0</v>
      </c>
      <c r="N311" s="119" t="s">
        <v>33</v>
      </c>
      <c r="O311" s="120" t="s">
        <v>2555</v>
      </c>
      <c r="P311" s="122">
        <v>0</v>
      </c>
      <c r="Q311" s="122">
        <v>0</v>
      </c>
      <c r="R311" s="122">
        <v>0</v>
      </c>
      <c r="S311" s="122">
        <v>0</v>
      </c>
      <c r="T311" s="122">
        <v>0</v>
      </c>
      <c r="U311" s="122">
        <v>95000026</v>
      </c>
      <c r="V311" s="122">
        <v>100000026</v>
      </c>
      <c r="W311" s="122">
        <v>105000026</v>
      </c>
      <c r="X311" s="122">
        <v>110000026</v>
      </c>
      <c r="Y311" s="122">
        <v>115000026</v>
      </c>
      <c r="Z311" s="122">
        <v>120000026</v>
      </c>
      <c r="AA311" s="122">
        <v>0</v>
      </c>
      <c r="AB311" s="122">
        <v>0</v>
      </c>
      <c r="AC311" s="122">
        <v>0</v>
      </c>
      <c r="AD311" s="121"/>
      <c r="AM311" s="120" t="s">
        <v>2019</v>
      </c>
      <c r="BB311" s="120" t="s">
        <v>1114</v>
      </c>
      <c r="BG311" s="73" t="s">
        <v>3785</v>
      </c>
      <c r="BI311" s="73" t="s">
        <v>4616</v>
      </c>
      <c r="BO311" s="72" t="s">
        <v>210</v>
      </c>
      <c r="BP311" s="73" t="s">
        <v>3729</v>
      </c>
      <c r="BQ311" s="75">
        <v>450000625</v>
      </c>
      <c r="BR311" s="75">
        <v>477000625</v>
      </c>
      <c r="BS311" s="75">
        <v>504000625</v>
      </c>
      <c r="BT311" s="75">
        <v>540000625</v>
      </c>
      <c r="BU311" s="75">
        <v>567000625</v>
      </c>
      <c r="BV311" s="75">
        <v>594000625</v>
      </c>
      <c r="BW311" s="75">
        <v>630000625</v>
      </c>
      <c r="BX311" s="75">
        <v>648000625</v>
      </c>
      <c r="BY311" s="75">
        <v>0</v>
      </c>
      <c r="BZ311" s="75">
        <v>0</v>
      </c>
      <c r="CA311" s="75">
        <v>0</v>
      </c>
    </row>
    <row r="312" spans="10:79" ht="12" customHeight="1">
      <c r="J312" s="46">
        <v>308</v>
      </c>
      <c r="K312" s="46">
        <f t="shared" si="12"/>
        <v>0</v>
      </c>
      <c r="L312" s="82">
        <f t="shared" si="13"/>
        <v>0</v>
      </c>
      <c r="N312" s="119" t="s">
        <v>33</v>
      </c>
      <c r="O312" s="120" t="s">
        <v>1400</v>
      </c>
      <c r="P312" s="122">
        <v>65000026</v>
      </c>
      <c r="Q312" s="122">
        <v>70000026</v>
      </c>
      <c r="R312" s="122">
        <v>75000026</v>
      </c>
      <c r="S312" s="122">
        <v>80000026</v>
      </c>
      <c r="T312" s="122">
        <v>85000026</v>
      </c>
      <c r="U312" s="122">
        <v>90000026</v>
      </c>
      <c r="V312" s="122">
        <v>95000026</v>
      </c>
      <c r="W312" s="122">
        <v>100000026</v>
      </c>
      <c r="X312" s="122">
        <v>105000026</v>
      </c>
      <c r="Y312" s="122">
        <v>110000026</v>
      </c>
      <c r="Z312" s="122">
        <v>115000026</v>
      </c>
      <c r="AA312" s="122">
        <v>120000026</v>
      </c>
      <c r="AB312" s="122">
        <v>0</v>
      </c>
      <c r="AC312" s="122">
        <v>0</v>
      </c>
      <c r="AD312" s="121"/>
      <c r="AM312" s="120" t="s">
        <v>1725</v>
      </c>
      <c r="BB312" s="120" t="s">
        <v>2646</v>
      </c>
      <c r="BG312" s="73" t="s">
        <v>3786</v>
      </c>
      <c r="BI312" s="73" t="s">
        <v>4617</v>
      </c>
      <c r="BO312" s="72" t="s">
        <v>210</v>
      </c>
      <c r="BP312" s="73" t="s">
        <v>3730</v>
      </c>
      <c r="BQ312" s="75">
        <v>333000625</v>
      </c>
      <c r="BR312" s="75">
        <v>378000625</v>
      </c>
      <c r="BS312" s="75">
        <v>414000625</v>
      </c>
      <c r="BT312" s="75">
        <v>450000625</v>
      </c>
      <c r="BU312" s="75">
        <v>495000625</v>
      </c>
      <c r="BV312" s="75">
        <v>540000625</v>
      </c>
      <c r="BW312" s="75">
        <v>567000625</v>
      </c>
      <c r="BX312" s="75">
        <v>630000625</v>
      </c>
      <c r="BY312" s="75">
        <v>0</v>
      </c>
      <c r="BZ312" s="75">
        <v>0</v>
      </c>
      <c r="CA312" s="75">
        <v>0</v>
      </c>
    </row>
    <row r="313" spans="10:79" ht="12" customHeight="1">
      <c r="J313" s="46">
        <v>309</v>
      </c>
      <c r="K313" s="46">
        <f t="shared" si="12"/>
        <v>0</v>
      </c>
      <c r="L313" s="82">
        <f t="shared" si="13"/>
        <v>0</v>
      </c>
      <c r="N313" s="119" t="s">
        <v>33</v>
      </c>
      <c r="O313" s="120" t="s">
        <v>1401</v>
      </c>
      <c r="P313" s="122">
        <v>0</v>
      </c>
      <c r="Q313" s="122">
        <v>0</v>
      </c>
      <c r="R313" s="122">
        <v>0</v>
      </c>
      <c r="S313" s="122">
        <v>0</v>
      </c>
      <c r="T313" s="122">
        <v>85000026</v>
      </c>
      <c r="U313" s="122">
        <v>90000026</v>
      </c>
      <c r="V313" s="122">
        <v>95000026</v>
      </c>
      <c r="W313" s="122">
        <v>100000026</v>
      </c>
      <c r="X313" s="122">
        <v>105000026</v>
      </c>
      <c r="Y313" s="122">
        <v>110000026</v>
      </c>
      <c r="Z313" s="122">
        <v>115000026</v>
      </c>
      <c r="AA313" s="122">
        <v>0</v>
      </c>
      <c r="AB313" s="122">
        <v>0</v>
      </c>
      <c r="AC313" s="122">
        <v>0</v>
      </c>
      <c r="AD313" s="121"/>
      <c r="AM313" s="120" t="s">
        <v>1867</v>
      </c>
      <c r="BB313" s="120" t="s">
        <v>915</v>
      </c>
      <c r="BG313" s="73" t="s">
        <v>3787</v>
      </c>
      <c r="BI313" s="73" t="s">
        <v>4618</v>
      </c>
      <c r="BO313" s="72" t="s">
        <v>210</v>
      </c>
      <c r="BP313" s="73" t="s">
        <v>3731</v>
      </c>
      <c r="BQ313" s="75">
        <v>0</v>
      </c>
      <c r="BR313" s="75">
        <v>0</v>
      </c>
      <c r="BS313" s="75">
        <v>0</v>
      </c>
      <c r="BT313" s="75">
        <v>504000625</v>
      </c>
      <c r="BU313" s="75">
        <v>0</v>
      </c>
      <c r="BV313" s="75">
        <v>0</v>
      </c>
      <c r="BW313" s="75">
        <v>0</v>
      </c>
      <c r="BX313" s="75">
        <v>0</v>
      </c>
      <c r="BY313" s="75">
        <v>0</v>
      </c>
      <c r="BZ313" s="75">
        <v>0</v>
      </c>
      <c r="CA313" s="75">
        <v>0</v>
      </c>
    </row>
    <row r="314" spans="10:79" ht="12" customHeight="1">
      <c r="J314" s="46">
        <v>310</v>
      </c>
      <c r="K314" s="46">
        <f t="shared" si="12"/>
        <v>0</v>
      </c>
      <c r="L314" s="82">
        <f t="shared" si="13"/>
        <v>0</v>
      </c>
      <c r="N314" s="119" t="s">
        <v>33</v>
      </c>
      <c r="O314" s="120" t="s">
        <v>1144</v>
      </c>
      <c r="P314" s="122">
        <v>0</v>
      </c>
      <c r="Q314" s="122">
        <v>0</v>
      </c>
      <c r="R314" s="122">
        <v>0</v>
      </c>
      <c r="S314" s="122">
        <v>85000026</v>
      </c>
      <c r="T314" s="122">
        <v>90000026</v>
      </c>
      <c r="U314" s="122">
        <v>95000026</v>
      </c>
      <c r="V314" s="122">
        <v>100000026</v>
      </c>
      <c r="W314" s="122">
        <v>0</v>
      </c>
      <c r="X314" s="122">
        <v>0</v>
      </c>
      <c r="Y314" s="122">
        <v>0</v>
      </c>
      <c r="Z314" s="122">
        <v>0</v>
      </c>
      <c r="AA314" s="122">
        <v>0</v>
      </c>
      <c r="AB314" s="122">
        <v>0</v>
      </c>
      <c r="AC314" s="122">
        <v>0</v>
      </c>
      <c r="AD314" s="121"/>
      <c r="AM314" s="120" t="s">
        <v>1995</v>
      </c>
      <c r="BB314" s="120" t="s">
        <v>1030</v>
      </c>
      <c r="BG314" s="73" t="s">
        <v>3788</v>
      </c>
      <c r="BI314" s="73" t="s">
        <v>4619</v>
      </c>
      <c r="BO314" s="72" t="s">
        <v>210</v>
      </c>
      <c r="BP314" s="73" t="s">
        <v>3732</v>
      </c>
      <c r="BQ314" s="75">
        <v>415000026</v>
      </c>
      <c r="BR314" s="75">
        <v>435000026</v>
      </c>
      <c r="BS314" s="75">
        <v>485000026</v>
      </c>
      <c r="BT314" s="75">
        <v>525000026</v>
      </c>
      <c r="BU314" s="75">
        <v>590000026</v>
      </c>
      <c r="BV314" s="75">
        <v>665000026</v>
      </c>
      <c r="BW314" s="75">
        <v>0</v>
      </c>
      <c r="BX314" s="75">
        <v>0</v>
      </c>
      <c r="BY314" s="75">
        <v>0</v>
      </c>
      <c r="BZ314" s="75">
        <v>0</v>
      </c>
      <c r="CA314" s="75">
        <v>0</v>
      </c>
    </row>
    <row r="315" spans="10:79" ht="12" customHeight="1">
      <c r="J315" s="46">
        <v>311</v>
      </c>
      <c r="K315" s="46">
        <f t="shared" si="12"/>
        <v>0</v>
      </c>
      <c r="L315" s="82">
        <f t="shared" si="13"/>
        <v>0</v>
      </c>
      <c r="N315" s="119" t="s">
        <v>33</v>
      </c>
      <c r="O315" s="120" t="s">
        <v>1145</v>
      </c>
      <c r="P315" s="122">
        <v>0</v>
      </c>
      <c r="Q315" s="122">
        <v>0</v>
      </c>
      <c r="R315" s="122">
        <v>0</v>
      </c>
      <c r="S315" s="122">
        <v>90000026</v>
      </c>
      <c r="T315" s="122">
        <v>95000026</v>
      </c>
      <c r="U315" s="122">
        <v>100000026</v>
      </c>
      <c r="V315" s="122">
        <v>105000026</v>
      </c>
      <c r="W315" s="122">
        <v>0</v>
      </c>
      <c r="X315" s="122">
        <v>0</v>
      </c>
      <c r="Y315" s="122">
        <v>0</v>
      </c>
      <c r="Z315" s="122">
        <v>0</v>
      </c>
      <c r="AA315" s="122">
        <v>0</v>
      </c>
      <c r="AB315" s="122">
        <v>0</v>
      </c>
      <c r="AC315" s="122">
        <v>0</v>
      </c>
      <c r="AD315" s="121"/>
      <c r="AM315" s="120" t="s">
        <v>2163</v>
      </c>
      <c r="BB315" s="120" t="s">
        <v>643</v>
      </c>
      <c r="BG315" s="73" t="s">
        <v>3789</v>
      </c>
      <c r="BI315" s="73" t="s">
        <v>4620</v>
      </c>
      <c r="BO315" s="72" t="s">
        <v>210</v>
      </c>
      <c r="BP315" s="73" t="s">
        <v>3733</v>
      </c>
      <c r="BQ315" s="75">
        <v>0</v>
      </c>
      <c r="BR315" s="75">
        <v>0</v>
      </c>
      <c r="BS315" s="75">
        <v>0</v>
      </c>
      <c r="BT315" s="75">
        <v>0</v>
      </c>
      <c r="BU315" s="75">
        <v>0</v>
      </c>
      <c r="BV315" s="75">
        <v>0</v>
      </c>
      <c r="BW315" s="75">
        <v>518000625</v>
      </c>
      <c r="BX315" s="75">
        <v>0</v>
      </c>
      <c r="BY315" s="75">
        <v>0</v>
      </c>
      <c r="BZ315" s="75">
        <v>0</v>
      </c>
      <c r="CA315" s="75">
        <v>0</v>
      </c>
    </row>
    <row r="316" spans="10:79" ht="12" customHeight="1">
      <c r="J316" s="46">
        <v>312</v>
      </c>
      <c r="K316" s="46">
        <f t="shared" si="12"/>
        <v>0</v>
      </c>
      <c r="L316" s="82">
        <f t="shared" si="13"/>
        <v>0</v>
      </c>
      <c r="N316" s="119" t="s">
        <v>33</v>
      </c>
      <c r="O316" s="120" t="s">
        <v>3244</v>
      </c>
      <c r="P316" s="122">
        <v>0</v>
      </c>
      <c r="Q316" s="122">
        <v>0</v>
      </c>
      <c r="R316" s="122">
        <v>0</v>
      </c>
      <c r="S316" s="122">
        <v>0</v>
      </c>
      <c r="T316" s="122">
        <v>0</v>
      </c>
      <c r="U316" s="122">
        <v>70000026</v>
      </c>
      <c r="V316" s="122">
        <v>75000026</v>
      </c>
      <c r="W316" s="122">
        <v>80000026</v>
      </c>
      <c r="X316" s="122">
        <v>85000026</v>
      </c>
      <c r="Y316" s="122">
        <v>90000026</v>
      </c>
      <c r="Z316" s="122">
        <v>95000026</v>
      </c>
      <c r="AA316" s="122">
        <v>100000026</v>
      </c>
      <c r="AB316" s="122">
        <v>115000026</v>
      </c>
      <c r="AC316" s="122">
        <v>125000026</v>
      </c>
      <c r="AD316" s="121"/>
      <c r="AM316" s="120" t="s">
        <v>1966</v>
      </c>
      <c r="BB316" s="120" t="s">
        <v>1031</v>
      </c>
      <c r="BG316" s="73" t="s">
        <v>3790</v>
      </c>
      <c r="BI316" s="73" t="s">
        <v>4621</v>
      </c>
      <c r="BO316" s="72" t="s">
        <v>210</v>
      </c>
      <c r="BP316" s="73" t="s">
        <v>3734</v>
      </c>
      <c r="BQ316" s="75">
        <v>517000625</v>
      </c>
      <c r="BR316" s="75">
        <v>571000625</v>
      </c>
      <c r="BS316" s="75">
        <v>607000625</v>
      </c>
      <c r="BT316" s="75">
        <v>679000625</v>
      </c>
      <c r="BU316" s="75">
        <v>715000625</v>
      </c>
      <c r="BV316" s="75">
        <v>751000625</v>
      </c>
      <c r="BW316" s="75">
        <v>796000625</v>
      </c>
      <c r="BX316" s="75">
        <v>828000625</v>
      </c>
      <c r="BY316" s="75">
        <v>0</v>
      </c>
      <c r="BZ316" s="75">
        <v>0</v>
      </c>
      <c r="CA316" s="75">
        <v>0</v>
      </c>
    </row>
    <row r="317" spans="10:79" ht="12" customHeight="1">
      <c r="J317" s="46">
        <v>313</v>
      </c>
      <c r="K317" s="46">
        <f t="shared" si="12"/>
        <v>0</v>
      </c>
      <c r="L317" s="82">
        <f t="shared" si="13"/>
        <v>0</v>
      </c>
      <c r="N317" s="119" t="s">
        <v>33</v>
      </c>
      <c r="O317" s="120" t="s">
        <v>2838</v>
      </c>
      <c r="P317" s="122">
        <v>0</v>
      </c>
      <c r="Q317" s="122">
        <v>70000026</v>
      </c>
      <c r="R317" s="122">
        <v>75000026</v>
      </c>
      <c r="S317" s="122">
        <v>80000026</v>
      </c>
      <c r="T317" s="122">
        <v>85000026</v>
      </c>
      <c r="U317" s="122">
        <v>90000026</v>
      </c>
      <c r="V317" s="122">
        <v>95000026</v>
      </c>
      <c r="W317" s="122">
        <v>100000026</v>
      </c>
      <c r="X317" s="122">
        <v>105000026</v>
      </c>
      <c r="Y317" s="122">
        <v>110000026</v>
      </c>
      <c r="Z317" s="122">
        <v>115000026</v>
      </c>
      <c r="AA317" s="122">
        <v>120000026</v>
      </c>
      <c r="AB317" s="122">
        <v>125000026</v>
      </c>
      <c r="AC317" s="122">
        <v>0</v>
      </c>
      <c r="AD317" s="121"/>
      <c r="AM317" s="120" t="s">
        <v>1741</v>
      </c>
      <c r="BB317" s="120" t="s">
        <v>2724</v>
      </c>
      <c r="BG317" s="73" t="s">
        <v>3791</v>
      </c>
      <c r="BI317" s="73" t="s">
        <v>4622</v>
      </c>
      <c r="BO317" s="72" t="s">
        <v>210</v>
      </c>
      <c r="BP317" s="73" t="s">
        <v>3735</v>
      </c>
      <c r="BQ317" s="75">
        <v>450000625</v>
      </c>
      <c r="BR317" s="75">
        <v>0</v>
      </c>
      <c r="BS317" s="75">
        <v>0</v>
      </c>
      <c r="BT317" s="75">
        <v>0</v>
      </c>
      <c r="BU317" s="75">
        <v>0</v>
      </c>
      <c r="BV317" s="75">
        <v>0</v>
      </c>
      <c r="BW317" s="75">
        <v>0</v>
      </c>
      <c r="BX317" s="75">
        <v>0</v>
      </c>
      <c r="BY317" s="75">
        <v>0</v>
      </c>
      <c r="BZ317" s="75">
        <v>0</v>
      </c>
      <c r="CA317" s="75">
        <v>0</v>
      </c>
    </row>
    <row r="318" spans="10:79" ht="12" customHeight="1">
      <c r="J318" s="46">
        <v>314</v>
      </c>
      <c r="K318" s="46">
        <f t="shared" si="12"/>
        <v>0</v>
      </c>
      <c r="L318" s="82">
        <f t="shared" si="13"/>
        <v>0</v>
      </c>
      <c r="N318" s="119" t="s">
        <v>33</v>
      </c>
      <c r="O318" s="120" t="s">
        <v>3245</v>
      </c>
      <c r="P318" s="122">
        <v>0</v>
      </c>
      <c r="Q318" s="122">
        <v>70000026</v>
      </c>
      <c r="R318" s="122">
        <v>75000026</v>
      </c>
      <c r="S318" s="122">
        <v>80000026</v>
      </c>
      <c r="T318" s="122">
        <v>85000026</v>
      </c>
      <c r="U318" s="122">
        <v>90000026</v>
      </c>
      <c r="V318" s="122">
        <v>95000026</v>
      </c>
      <c r="W318" s="122">
        <v>100000026</v>
      </c>
      <c r="X318" s="122">
        <v>105000026</v>
      </c>
      <c r="Y318" s="122">
        <v>110000026</v>
      </c>
      <c r="Z318" s="122">
        <v>115000026</v>
      </c>
      <c r="AA318" s="122">
        <v>120000026</v>
      </c>
      <c r="AB318" s="122">
        <v>125000026</v>
      </c>
      <c r="AC318" s="122">
        <v>0</v>
      </c>
      <c r="AD318" s="121"/>
      <c r="AM318" s="120" t="s">
        <v>1762</v>
      </c>
      <c r="BB318" s="120" t="s">
        <v>2704</v>
      </c>
      <c r="BG318" s="73" t="s">
        <v>3792</v>
      </c>
      <c r="BI318" s="73" t="s">
        <v>4623</v>
      </c>
      <c r="BO318" s="72" t="s">
        <v>210</v>
      </c>
      <c r="BP318" s="73" t="s">
        <v>3736</v>
      </c>
      <c r="BQ318" s="75">
        <v>0</v>
      </c>
      <c r="BR318" s="75">
        <v>0</v>
      </c>
      <c r="BS318" s="75">
        <v>576000625</v>
      </c>
      <c r="BT318" s="75">
        <v>612000625</v>
      </c>
      <c r="BU318" s="75">
        <v>0</v>
      </c>
      <c r="BV318" s="75">
        <v>0</v>
      </c>
      <c r="BW318" s="75">
        <v>0</v>
      </c>
      <c r="BX318" s="75">
        <v>0</v>
      </c>
      <c r="BY318" s="75">
        <v>0</v>
      </c>
      <c r="BZ318" s="75">
        <v>0</v>
      </c>
      <c r="CA318" s="75">
        <v>0</v>
      </c>
    </row>
    <row r="319" spans="10:79" ht="12" customHeight="1">
      <c r="J319" s="46">
        <v>315</v>
      </c>
      <c r="K319" s="46">
        <f t="shared" si="12"/>
        <v>0</v>
      </c>
      <c r="L319" s="82">
        <f t="shared" si="13"/>
        <v>0</v>
      </c>
      <c r="N319" s="119" t="s">
        <v>33</v>
      </c>
      <c r="O319" s="120" t="s">
        <v>2809</v>
      </c>
      <c r="P319" s="122">
        <v>0</v>
      </c>
      <c r="Q319" s="122">
        <v>65000026</v>
      </c>
      <c r="R319" s="122">
        <v>70000026</v>
      </c>
      <c r="S319" s="122">
        <v>75000026</v>
      </c>
      <c r="T319" s="122">
        <v>80000026</v>
      </c>
      <c r="U319" s="122">
        <v>85000026</v>
      </c>
      <c r="V319" s="122">
        <v>90000026</v>
      </c>
      <c r="W319" s="122">
        <v>95000026</v>
      </c>
      <c r="X319" s="122">
        <v>100000026</v>
      </c>
      <c r="Y319" s="122">
        <v>105000026</v>
      </c>
      <c r="Z319" s="122">
        <v>110000026</v>
      </c>
      <c r="AA319" s="122">
        <v>115000026</v>
      </c>
      <c r="AB319" s="122">
        <v>120000026</v>
      </c>
      <c r="AC319" s="122">
        <v>125000026</v>
      </c>
      <c r="AD319" s="121"/>
      <c r="AM319" s="120" t="s">
        <v>646</v>
      </c>
      <c r="BB319" s="120" t="s">
        <v>409</v>
      </c>
      <c r="BG319" s="73" t="s">
        <v>3793</v>
      </c>
      <c r="BI319" s="73" t="s">
        <v>4624</v>
      </c>
      <c r="BO319" s="72" t="s">
        <v>210</v>
      </c>
      <c r="BP319" s="73" t="s">
        <v>3737</v>
      </c>
      <c r="BQ319" s="75">
        <v>0</v>
      </c>
      <c r="BR319" s="75">
        <v>0</v>
      </c>
      <c r="BS319" s="75">
        <v>0</v>
      </c>
      <c r="BT319" s="75">
        <v>0</v>
      </c>
      <c r="BU319" s="75">
        <v>0</v>
      </c>
      <c r="BV319" s="75">
        <v>0</v>
      </c>
      <c r="BW319" s="75">
        <v>0</v>
      </c>
      <c r="BX319" s="75">
        <v>855000625</v>
      </c>
      <c r="BY319" s="75">
        <v>0</v>
      </c>
      <c r="BZ319" s="75">
        <v>0</v>
      </c>
      <c r="CA319" s="75">
        <v>0</v>
      </c>
    </row>
    <row r="320" spans="10:79" ht="12" customHeight="1">
      <c r="J320" s="46">
        <v>316</v>
      </c>
      <c r="K320" s="46">
        <f t="shared" si="12"/>
        <v>0</v>
      </c>
      <c r="L320" s="82">
        <f t="shared" si="13"/>
        <v>0</v>
      </c>
      <c r="N320" s="119" t="s">
        <v>33</v>
      </c>
      <c r="O320" s="120" t="s">
        <v>3246</v>
      </c>
      <c r="P320" s="122">
        <v>0</v>
      </c>
      <c r="Q320" s="122">
        <v>65000026</v>
      </c>
      <c r="R320" s="122">
        <v>70000026</v>
      </c>
      <c r="S320" s="122">
        <v>75000026</v>
      </c>
      <c r="T320" s="122">
        <v>80000026</v>
      </c>
      <c r="U320" s="122">
        <v>85000026</v>
      </c>
      <c r="V320" s="122">
        <v>90000026</v>
      </c>
      <c r="W320" s="122">
        <v>95000026</v>
      </c>
      <c r="X320" s="122">
        <v>100000026</v>
      </c>
      <c r="Y320" s="122">
        <v>105000026</v>
      </c>
      <c r="Z320" s="122">
        <v>110000026</v>
      </c>
      <c r="AA320" s="122">
        <v>115000026</v>
      </c>
      <c r="AB320" s="122">
        <v>120000026</v>
      </c>
      <c r="AC320" s="122">
        <v>125000026</v>
      </c>
      <c r="AD320" s="121"/>
      <c r="AM320" s="120" t="s">
        <v>169</v>
      </c>
      <c r="BB320" s="120" t="s">
        <v>2119</v>
      </c>
      <c r="BG320" s="73" t="s">
        <v>5277</v>
      </c>
      <c r="BI320" s="73" t="s">
        <v>4625</v>
      </c>
      <c r="BO320" s="72" t="s">
        <v>210</v>
      </c>
      <c r="BP320" s="73" t="s">
        <v>3738</v>
      </c>
      <c r="BQ320" s="75">
        <v>0</v>
      </c>
      <c r="BR320" s="75">
        <v>378000625</v>
      </c>
      <c r="BS320" s="75">
        <v>0</v>
      </c>
      <c r="BT320" s="75">
        <v>450000625</v>
      </c>
      <c r="BU320" s="75">
        <v>733000625</v>
      </c>
      <c r="BV320" s="75">
        <v>769000625</v>
      </c>
      <c r="BW320" s="75">
        <v>0</v>
      </c>
      <c r="BX320" s="75">
        <v>0</v>
      </c>
      <c r="BY320" s="75">
        <v>0</v>
      </c>
      <c r="BZ320" s="75">
        <v>0</v>
      </c>
      <c r="CA320" s="75">
        <v>0</v>
      </c>
    </row>
    <row r="321" spans="10:79" ht="12" customHeight="1">
      <c r="J321" s="46">
        <v>317</v>
      </c>
      <c r="K321" s="46">
        <f t="shared" si="12"/>
        <v>0</v>
      </c>
      <c r="L321" s="82">
        <f t="shared" si="13"/>
        <v>0</v>
      </c>
      <c r="N321" s="119" t="s">
        <v>33</v>
      </c>
      <c r="O321" s="120" t="s">
        <v>2727</v>
      </c>
      <c r="P321" s="122">
        <v>0</v>
      </c>
      <c r="Q321" s="122">
        <v>0</v>
      </c>
      <c r="R321" s="122">
        <v>0</v>
      </c>
      <c r="S321" s="122">
        <v>0</v>
      </c>
      <c r="T321" s="122">
        <v>0</v>
      </c>
      <c r="U321" s="122">
        <v>80000026</v>
      </c>
      <c r="V321" s="122">
        <v>90000026</v>
      </c>
      <c r="W321" s="122">
        <v>95000026</v>
      </c>
      <c r="X321" s="122">
        <v>100000026</v>
      </c>
      <c r="Y321" s="122">
        <v>105000026</v>
      </c>
      <c r="Z321" s="122">
        <v>110000026</v>
      </c>
      <c r="AA321" s="122">
        <v>115000026</v>
      </c>
      <c r="AB321" s="122">
        <v>120000026</v>
      </c>
      <c r="AC321" s="122">
        <v>0</v>
      </c>
      <c r="AD321" s="121"/>
      <c r="AM321" s="120" t="s">
        <v>1152</v>
      </c>
      <c r="BB321" s="120" t="s">
        <v>1746</v>
      </c>
      <c r="BG321" s="73" t="s">
        <v>3794</v>
      </c>
      <c r="BI321" s="73" t="s">
        <v>4626</v>
      </c>
      <c r="BO321" s="72" t="s">
        <v>210</v>
      </c>
      <c r="BP321" s="73" t="s">
        <v>3739</v>
      </c>
      <c r="BQ321" s="75">
        <v>385000026</v>
      </c>
      <c r="BR321" s="75">
        <v>425000026</v>
      </c>
      <c r="BS321" s="75">
        <v>470000026</v>
      </c>
      <c r="BT321" s="75">
        <v>510000026</v>
      </c>
      <c r="BU321" s="75">
        <v>565000026</v>
      </c>
      <c r="BV321" s="75">
        <v>645000026</v>
      </c>
      <c r="BW321" s="75">
        <v>710000026</v>
      </c>
      <c r="BX321" s="75">
        <v>730000026</v>
      </c>
      <c r="BY321" s="75">
        <v>0</v>
      </c>
      <c r="BZ321" s="75">
        <v>0</v>
      </c>
      <c r="CA321" s="75">
        <v>0</v>
      </c>
    </row>
    <row r="322" spans="10:79" ht="12" customHeight="1">
      <c r="J322" s="46">
        <v>318</v>
      </c>
      <c r="K322" s="46">
        <f t="shared" si="12"/>
        <v>0</v>
      </c>
      <c r="L322" s="82">
        <f t="shared" si="13"/>
        <v>0</v>
      </c>
      <c r="N322" s="119" t="s">
        <v>33</v>
      </c>
      <c r="O322" s="120" t="s">
        <v>2251</v>
      </c>
      <c r="P322" s="122">
        <v>0</v>
      </c>
      <c r="Q322" s="122">
        <v>0</v>
      </c>
      <c r="R322" s="122">
        <v>0</v>
      </c>
      <c r="S322" s="122">
        <v>0</v>
      </c>
      <c r="T322" s="122">
        <v>0</v>
      </c>
      <c r="U322" s="122">
        <v>90000026</v>
      </c>
      <c r="V322" s="122">
        <v>95000026</v>
      </c>
      <c r="W322" s="122">
        <v>100000026</v>
      </c>
      <c r="X322" s="122">
        <v>105000026</v>
      </c>
      <c r="Y322" s="122">
        <v>110000026</v>
      </c>
      <c r="Z322" s="122">
        <v>115000026</v>
      </c>
      <c r="AA322" s="122">
        <v>120000026</v>
      </c>
      <c r="AB322" s="122">
        <v>135000026</v>
      </c>
      <c r="AC322" s="122">
        <v>150000026</v>
      </c>
      <c r="AD322" s="121"/>
      <c r="AM322" s="120" t="s">
        <v>364</v>
      </c>
      <c r="BB322" s="120" t="s">
        <v>2413</v>
      </c>
      <c r="BG322" s="73" t="s">
        <v>3795</v>
      </c>
      <c r="BI322" s="73" t="s">
        <v>4627</v>
      </c>
      <c r="BO322" s="72" t="s">
        <v>210</v>
      </c>
      <c r="BP322" s="73" t="s">
        <v>3740</v>
      </c>
      <c r="BQ322" s="75">
        <v>0</v>
      </c>
      <c r="BR322" s="75">
        <v>504000625</v>
      </c>
      <c r="BS322" s="75">
        <v>508000625</v>
      </c>
      <c r="BT322" s="75">
        <v>0</v>
      </c>
      <c r="BU322" s="75">
        <v>549000625</v>
      </c>
      <c r="BV322" s="75">
        <v>0</v>
      </c>
      <c r="BW322" s="75">
        <v>0</v>
      </c>
      <c r="BX322" s="75">
        <v>0</v>
      </c>
      <c r="BY322" s="75">
        <v>0</v>
      </c>
      <c r="BZ322" s="75">
        <v>0</v>
      </c>
      <c r="CA322" s="75">
        <v>0</v>
      </c>
    </row>
    <row r="323" spans="10:79" ht="12" customHeight="1">
      <c r="J323" s="46">
        <v>319</v>
      </c>
      <c r="K323" s="46">
        <f t="shared" si="12"/>
        <v>0</v>
      </c>
      <c r="L323" s="82">
        <f t="shared" si="13"/>
        <v>0</v>
      </c>
      <c r="N323" s="119" t="s">
        <v>33</v>
      </c>
      <c r="O323" s="120" t="s">
        <v>2775</v>
      </c>
      <c r="P323" s="122">
        <v>0</v>
      </c>
      <c r="Q323" s="122">
        <v>0</v>
      </c>
      <c r="R323" s="122">
        <v>0</v>
      </c>
      <c r="S323" s="122">
        <v>0</v>
      </c>
      <c r="T323" s="122">
        <v>0</v>
      </c>
      <c r="U323" s="122">
        <v>95000026</v>
      </c>
      <c r="V323" s="122">
        <v>100000026</v>
      </c>
      <c r="W323" s="122">
        <v>105000026</v>
      </c>
      <c r="X323" s="122">
        <v>110000026</v>
      </c>
      <c r="Y323" s="122">
        <v>115000026</v>
      </c>
      <c r="Z323" s="122">
        <v>120000026</v>
      </c>
      <c r="AA323" s="122">
        <v>0</v>
      </c>
      <c r="AB323" s="122">
        <v>0</v>
      </c>
      <c r="AC323" s="122">
        <v>0</v>
      </c>
      <c r="AD323" s="121"/>
      <c r="AM323" s="120" t="s">
        <v>1292</v>
      </c>
      <c r="BB323" s="120" t="s">
        <v>1620</v>
      </c>
      <c r="BG323" s="73" t="s">
        <v>3796</v>
      </c>
      <c r="BI323" s="73" t="s">
        <v>4628</v>
      </c>
      <c r="BO323" s="72" t="s">
        <v>210</v>
      </c>
      <c r="BP323" s="73" t="s">
        <v>3741</v>
      </c>
      <c r="BQ323" s="75">
        <v>387000625</v>
      </c>
      <c r="BR323" s="75">
        <v>432000625</v>
      </c>
      <c r="BS323" s="75">
        <v>0</v>
      </c>
      <c r="BT323" s="75">
        <v>0</v>
      </c>
      <c r="BU323" s="75">
        <v>0</v>
      </c>
      <c r="BV323" s="75">
        <v>635000026</v>
      </c>
      <c r="BW323" s="75">
        <v>0</v>
      </c>
      <c r="BX323" s="75">
        <v>825000026</v>
      </c>
      <c r="BY323" s="75">
        <v>0</v>
      </c>
      <c r="BZ323" s="75">
        <v>0</v>
      </c>
      <c r="CA323" s="75">
        <v>0</v>
      </c>
    </row>
    <row r="324" spans="10:79" ht="12" customHeight="1">
      <c r="J324" s="46">
        <v>320</v>
      </c>
      <c r="K324" s="46">
        <f t="shared" si="12"/>
        <v>0</v>
      </c>
      <c r="L324" s="82">
        <f t="shared" si="13"/>
        <v>0</v>
      </c>
      <c r="N324" s="119" t="s">
        <v>33</v>
      </c>
      <c r="O324" s="120" t="s">
        <v>164</v>
      </c>
      <c r="P324" s="122">
        <v>0</v>
      </c>
      <c r="Q324" s="122">
        <v>45000026</v>
      </c>
      <c r="R324" s="122">
        <v>50000026</v>
      </c>
      <c r="S324" s="122">
        <v>55000026</v>
      </c>
      <c r="T324" s="122">
        <v>60000026</v>
      </c>
      <c r="U324" s="122">
        <v>65000026</v>
      </c>
      <c r="V324" s="122">
        <v>70000026</v>
      </c>
      <c r="W324" s="122">
        <v>75000026</v>
      </c>
      <c r="X324" s="122">
        <v>80000026</v>
      </c>
      <c r="Y324" s="122">
        <v>85000026</v>
      </c>
      <c r="Z324" s="122">
        <v>90000026</v>
      </c>
      <c r="AA324" s="122">
        <v>95000026</v>
      </c>
      <c r="AB324" s="122">
        <v>0</v>
      </c>
      <c r="AC324" s="122">
        <v>0</v>
      </c>
      <c r="AD324" s="121"/>
      <c r="AM324" s="120" t="s">
        <v>1153</v>
      </c>
      <c r="BB324" s="120" t="s">
        <v>2351</v>
      </c>
      <c r="BG324" s="73" t="s">
        <v>3797</v>
      </c>
      <c r="BI324" s="73" t="s">
        <v>4629</v>
      </c>
      <c r="BO324" s="72" t="s">
        <v>210</v>
      </c>
      <c r="BP324" s="73" t="s">
        <v>3742</v>
      </c>
      <c r="BQ324" s="75">
        <v>423000625</v>
      </c>
      <c r="BR324" s="75">
        <v>468000625</v>
      </c>
      <c r="BS324" s="75">
        <v>504000625</v>
      </c>
      <c r="BT324" s="75">
        <v>540000625</v>
      </c>
      <c r="BU324" s="75">
        <v>585000625</v>
      </c>
      <c r="BV324" s="75">
        <v>630000625</v>
      </c>
      <c r="BW324" s="75">
        <v>693000625</v>
      </c>
      <c r="BX324" s="75">
        <v>711000625</v>
      </c>
      <c r="BY324" s="75">
        <v>738000625</v>
      </c>
      <c r="BZ324" s="75">
        <v>0</v>
      </c>
      <c r="CA324" s="75">
        <v>0</v>
      </c>
    </row>
    <row r="325" spans="10:79" ht="12" customHeight="1">
      <c r="J325" s="46">
        <v>321</v>
      </c>
      <c r="K325" s="46">
        <f t="shared" ref="K325:K388" si="14">IFERROR(IF($B$3="Passenger",(HLOOKUP($K$3,$AI$4:$BC$699,1+J325,0)),(HLOOKUP($K$3,$BF$4:$BM$686,1+J325,0))),0)</f>
        <v>0</v>
      </c>
      <c r="L325" s="82">
        <f t="shared" ref="L325:L388" si="15">IFERROR(IF($B$3="Passenger",VLOOKUP(K325,$O$5:$AD$3396,$L$3+1,0),VLOOKUP(K325,$BP$5:$CA$1915,$L$3+1,0)),0)</f>
        <v>0</v>
      </c>
      <c r="N325" s="119" t="s">
        <v>33</v>
      </c>
      <c r="O325" s="120" t="s">
        <v>1146</v>
      </c>
      <c r="P325" s="122">
        <v>0</v>
      </c>
      <c r="Q325" s="122">
        <v>45000026</v>
      </c>
      <c r="R325" s="122">
        <v>50000026</v>
      </c>
      <c r="S325" s="122">
        <v>55000026</v>
      </c>
      <c r="T325" s="122">
        <v>60000026</v>
      </c>
      <c r="U325" s="122">
        <v>65000026</v>
      </c>
      <c r="V325" s="122">
        <v>70000026</v>
      </c>
      <c r="W325" s="122">
        <v>75000026</v>
      </c>
      <c r="X325" s="122">
        <v>80000026</v>
      </c>
      <c r="Y325" s="122">
        <v>85000026</v>
      </c>
      <c r="Z325" s="122">
        <v>90000026</v>
      </c>
      <c r="AA325" s="122">
        <v>95000026</v>
      </c>
      <c r="AB325" s="122">
        <v>0</v>
      </c>
      <c r="AC325" s="122">
        <v>0</v>
      </c>
      <c r="AD325" s="121"/>
      <c r="AM325" s="120" t="s">
        <v>1533</v>
      </c>
      <c r="BB325" s="120" t="s">
        <v>1117</v>
      </c>
      <c r="BG325" s="73" t="s">
        <v>3798</v>
      </c>
      <c r="BI325" s="73" t="s">
        <v>4630</v>
      </c>
      <c r="BO325" s="72" t="s">
        <v>210</v>
      </c>
      <c r="BP325" s="73" t="s">
        <v>3743</v>
      </c>
      <c r="BQ325" s="75">
        <v>0</v>
      </c>
      <c r="BR325" s="75">
        <v>0</v>
      </c>
      <c r="BS325" s="75">
        <v>0</v>
      </c>
      <c r="BT325" s="75">
        <v>485000925</v>
      </c>
      <c r="BU325" s="75">
        <v>0</v>
      </c>
      <c r="BV325" s="75">
        <v>0</v>
      </c>
      <c r="BW325" s="75">
        <v>0</v>
      </c>
      <c r="BX325" s="75">
        <v>795000026</v>
      </c>
      <c r="BY325" s="75">
        <v>0</v>
      </c>
      <c r="BZ325" s="75">
        <v>0</v>
      </c>
      <c r="CA325" s="75">
        <v>0</v>
      </c>
    </row>
    <row r="326" spans="10:79" ht="12" customHeight="1">
      <c r="J326" s="46">
        <v>322</v>
      </c>
      <c r="K326" s="46">
        <f t="shared" si="14"/>
        <v>0</v>
      </c>
      <c r="L326" s="82">
        <f t="shared" si="15"/>
        <v>0</v>
      </c>
      <c r="N326" s="119" t="s">
        <v>33</v>
      </c>
      <c r="O326" s="120" t="s">
        <v>332</v>
      </c>
      <c r="P326" s="122">
        <v>0</v>
      </c>
      <c r="Q326" s="122">
        <v>45000026</v>
      </c>
      <c r="R326" s="122">
        <v>50000026</v>
      </c>
      <c r="S326" s="122">
        <v>55000026</v>
      </c>
      <c r="T326" s="122">
        <v>60000026</v>
      </c>
      <c r="U326" s="122">
        <v>65000026</v>
      </c>
      <c r="V326" s="122">
        <v>70000026</v>
      </c>
      <c r="W326" s="122">
        <v>75000026</v>
      </c>
      <c r="X326" s="122">
        <v>80000026</v>
      </c>
      <c r="Y326" s="122">
        <v>85000026</v>
      </c>
      <c r="Z326" s="122">
        <v>90000026</v>
      </c>
      <c r="AA326" s="122">
        <v>95000026</v>
      </c>
      <c r="AB326" s="122">
        <v>0</v>
      </c>
      <c r="AC326" s="122">
        <v>0</v>
      </c>
      <c r="AD326" s="121"/>
      <c r="AM326" s="120" t="s">
        <v>358</v>
      </c>
      <c r="BB326" s="120" t="s">
        <v>742</v>
      </c>
      <c r="BG326" s="73" t="s">
        <v>3799</v>
      </c>
      <c r="BI326" s="73" t="s">
        <v>5293</v>
      </c>
      <c r="BO326" s="72" t="s">
        <v>210</v>
      </c>
      <c r="BP326" s="73" t="s">
        <v>3744</v>
      </c>
      <c r="BQ326" s="75">
        <v>405000625</v>
      </c>
      <c r="BR326" s="75">
        <v>450000625</v>
      </c>
      <c r="BS326" s="75">
        <v>486000625</v>
      </c>
      <c r="BT326" s="75">
        <v>522000625</v>
      </c>
      <c r="BU326" s="75">
        <v>585000625</v>
      </c>
      <c r="BV326" s="75">
        <v>612000625</v>
      </c>
      <c r="BW326" s="75">
        <v>648000625</v>
      </c>
      <c r="BX326" s="75">
        <v>675000625</v>
      </c>
      <c r="BY326" s="75">
        <v>702000625</v>
      </c>
      <c r="BZ326" s="75">
        <v>0</v>
      </c>
      <c r="CA326" s="75">
        <v>0</v>
      </c>
    </row>
    <row r="327" spans="10:79" ht="12" customHeight="1">
      <c r="J327" s="46">
        <v>323</v>
      </c>
      <c r="K327" s="46">
        <f t="shared" si="14"/>
        <v>0</v>
      </c>
      <c r="L327" s="82">
        <f t="shared" si="15"/>
        <v>0</v>
      </c>
      <c r="N327" s="119" t="s">
        <v>33</v>
      </c>
      <c r="O327" s="120" t="s">
        <v>394</v>
      </c>
      <c r="P327" s="122">
        <v>0</v>
      </c>
      <c r="Q327" s="122">
        <v>45000026</v>
      </c>
      <c r="R327" s="122">
        <v>50000026</v>
      </c>
      <c r="S327" s="122">
        <v>55000026</v>
      </c>
      <c r="T327" s="122">
        <v>60000026</v>
      </c>
      <c r="U327" s="122">
        <v>65000026</v>
      </c>
      <c r="V327" s="122">
        <v>70000026</v>
      </c>
      <c r="W327" s="122">
        <v>75000026</v>
      </c>
      <c r="X327" s="122">
        <v>80000026</v>
      </c>
      <c r="Y327" s="122">
        <v>85000026</v>
      </c>
      <c r="Z327" s="122">
        <v>90000026</v>
      </c>
      <c r="AA327" s="122">
        <v>95000026</v>
      </c>
      <c r="AB327" s="122">
        <v>0</v>
      </c>
      <c r="AC327" s="122">
        <v>0</v>
      </c>
      <c r="AD327" s="121"/>
      <c r="AM327" s="120" t="s">
        <v>672</v>
      </c>
      <c r="BB327" s="120" t="s">
        <v>1649</v>
      </c>
      <c r="BG327" s="73" t="s">
        <v>3800</v>
      </c>
      <c r="BI327" s="73" t="s">
        <v>5048</v>
      </c>
      <c r="BO327" s="72" t="s">
        <v>210</v>
      </c>
      <c r="BP327" s="73" t="s">
        <v>3745</v>
      </c>
      <c r="BQ327" s="75">
        <v>517000625</v>
      </c>
      <c r="BR327" s="75">
        <v>0</v>
      </c>
      <c r="BS327" s="75">
        <v>0</v>
      </c>
      <c r="BT327" s="75">
        <v>679000625</v>
      </c>
      <c r="BU327" s="75">
        <v>715000625</v>
      </c>
      <c r="BV327" s="75">
        <v>751000625</v>
      </c>
      <c r="BW327" s="75">
        <v>796000625</v>
      </c>
      <c r="BX327" s="75">
        <v>810000625</v>
      </c>
      <c r="BY327" s="75">
        <v>0</v>
      </c>
      <c r="BZ327" s="75">
        <v>0</v>
      </c>
      <c r="CA327" s="75">
        <v>0</v>
      </c>
    </row>
    <row r="328" spans="10:79" ht="12" customHeight="1">
      <c r="J328" s="46">
        <v>324</v>
      </c>
      <c r="K328" s="46">
        <f t="shared" si="14"/>
        <v>0</v>
      </c>
      <c r="L328" s="82">
        <f t="shared" si="15"/>
        <v>0</v>
      </c>
      <c r="N328" s="119" t="s">
        <v>33</v>
      </c>
      <c r="O328" s="120" t="s">
        <v>165</v>
      </c>
      <c r="P328" s="122">
        <v>0</v>
      </c>
      <c r="Q328" s="122">
        <v>70000026</v>
      </c>
      <c r="R328" s="122">
        <v>75000026</v>
      </c>
      <c r="S328" s="122">
        <v>80000026</v>
      </c>
      <c r="T328" s="122">
        <v>90000026</v>
      </c>
      <c r="U328" s="122">
        <v>95000026</v>
      </c>
      <c r="V328" s="122">
        <v>100000026</v>
      </c>
      <c r="W328" s="122">
        <v>105000026</v>
      </c>
      <c r="X328" s="122">
        <v>110000026</v>
      </c>
      <c r="Y328" s="122">
        <v>115000026</v>
      </c>
      <c r="Z328" s="122">
        <v>120000026</v>
      </c>
      <c r="AA328" s="122">
        <v>125000026</v>
      </c>
      <c r="AB328" s="122">
        <v>0</v>
      </c>
      <c r="AC328" s="122">
        <v>0</v>
      </c>
      <c r="AD328" s="121"/>
      <c r="AM328" s="120" t="s">
        <v>1154</v>
      </c>
      <c r="BB328" s="120" t="s">
        <v>1497</v>
      </c>
      <c r="BG328" s="73" t="s">
        <v>3801</v>
      </c>
      <c r="BI328" s="73" t="s">
        <v>5305</v>
      </c>
      <c r="BO328" s="72" t="s">
        <v>210</v>
      </c>
      <c r="BP328" s="73" t="s">
        <v>3746</v>
      </c>
      <c r="BQ328" s="75">
        <v>333000625</v>
      </c>
      <c r="BR328" s="75">
        <v>360000625</v>
      </c>
      <c r="BS328" s="75">
        <v>387000625</v>
      </c>
      <c r="BT328" s="75">
        <v>414000625</v>
      </c>
      <c r="BU328" s="75">
        <v>450000625</v>
      </c>
      <c r="BV328" s="75">
        <v>504000625</v>
      </c>
      <c r="BW328" s="75">
        <v>558000625</v>
      </c>
      <c r="BX328" s="75">
        <v>630000625</v>
      </c>
      <c r="BY328" s="75">
        <v>684000625</v>
      </c>
      <c r="BZ328" s="75">
        <v>0</v>
      </c>
      <c r="CA328" s="75">
        <v>0</v>
      </c>
    </row>
    <row r="329" spans="10:79" ht="12" customHeight="1">
      <c r="J329" s="46">
        <v>325</v>
      </c>
      <c r="K329" s="46">
        <f t="shared" si="14"/>
        <v>0</v>
      </c>
      <c r="L329" s="82">
        <f t="shared" si="15"/>
        <v>0</v>
      </c>
      <c r="N329" s="119" t="s">
        <v>33</v>
      </c>
      <c r="O329" s="120" t="s">
        <v>471</v>
      </c>
      <c r="P329" s="122">
        <v>0</v>
      </c>
      <c r="Q329" s="122">
        <v>70000026</v>
      </c>
      <c r="R329" s="122">
        <v>75000026</v>
      </c>
      <c r="S329" s="122">
        <v>80000026</v>
      </c>
      <c r="T329" s="122">
        <v>90000026</v>
      </c>
      <c r="U329" s="122">
        <v>95000026</v>
      </c>
      <c r="V329" s="122">
        <v>100000026</v>
      </c>
      <c r="W329" s="122">
        <v>105000026</v>
      </c>
      <c r="X329" s="122">
        <v>110000026</v>
      </c>
      <c r="Y329" s="122">
        <v>115000026</v>
      </c>
      <c r="Z329" s="122">
        <v>120000026</v>
      </c>
      <c r="AA329" s="122">
        <v>125000026</v>
      </c>
      <c r="AB329" s="122">
        <v>130000026</v>
      </c>
      <c r="AC329" s="122">
        <v>0</v>
      </c>
      <c r="AD329" s="121"/>
      <c r="AM329" s="120" t="s">
        <v>538</v>
      </c>
      <c r="BB329" s="120" t="s">
        <v>2021</v>
      </c>
      <c r="BG329" s="73" t="s">
        <v>3802</v>
      </c>
      <c r="BI329" s="73" t="s">
        <v>5306</v>
      </c>
      <c r="BO329" s="72" t="s">
        <v>210</v>
      </c>
      <c r="BP329" s="73" t="s">
        <v>3747</v>
      </c>
      <c r="BQ329" s="75">
        <v>0</v>
      </c>
      <c r="BR329" s="75">
        <v>0</v>
      </c>
      <c r="BS329" s="75">
        <v>0</v>
      </c>
      <c r="BT329" s="75">
        <v>0</v>
      </c>
      <c r="BU329" s="75">
        <v>0</v>
      </c>
      <c r="BV329" s="75">
        <v>0</v>
      </c>
      <c r="BW329" s="75">
        <v>0</v>
      </c>
      <c r="BX329" s="75">
        <v>0</v>
      </c>
      <c r="BY329" s="75">
        <v>0</v>
      </c>
      <c r="BZ329" s="75">
        <v>0</v>
      </c>
      <c r="CA329" s="75">
        <v>0</v>
      </c>
    </row>
    <row r="330" spans="10:79" ht="12" customHeight="1">
      <c r="J330" s="46">
        <v>326</v>
      </c>
      <c r="K330" s="46">
        <f t="shared" si="14"/>
        <v>0</v>
      </c>
      <c r="L330" s="82">
        <f t="shared" si="15"/>
        <v>0</v>
      </c>
      <c r="N330" s="119" t="s">
        <v>33</v>
      </c>
      <c r="O330" s="120" t="s">
        <v>471</v>
      </c>
      <c r="P330" s="122">
        <v>0</v>
      </c>
      <c r="Q330" s="122">
        <v>70000026</v>
      </c>
      <c r="R330" s="122">
        <v>75000026</v>
      </c>
      <c r="S330" s="122">
        <v>80000026</v>
      </c>
      <c r="T330" s="122">
        <v>90000026</v>
      </c>
      <c r="U330" s="122">
        <v>95000026</v>
      </c>
      <c r="V330" s="122">
        <v>100000026</v>
      </c>
      <c r="W330" s="122">
        <v>105000026</v>
      </c>
      <c r="X330" s="122">
        <v>110000026</v>
      </c>
      <c r="Y330" s="122">
        <v>115000026</v>
      </c>
      <c r="Z330" s="122">
        <v>120000026</v>
      </c>
      <c r="AA330" s="122">
        <v>125000026</v>
      </c>
      <c r="AB330" s="122">
        <v>130000026</v>
      </c>
      <c r="AC330" s="122">
        <v>0</v>
      </c>
      <c r="AD330" s="121"/>
      <c r="AM330" s="120" t="s">
        <v>352</v>
      </c>
      <c r="BB330" s="120" t="s">
        <v>2541</v>
      </c>
      <c r="BG330" s="73" t="s">
        <v>5278</v>
      </c>
      <c r="BI330" s="73" t="s">
        <v>5294</v>
      </c>
      <c r="BO330" s="72" t="s">
        <v>210</v>
      </c>
      <c r="BP330" s="73" t="s">
        <v>3748</v>
      </c>
      <c r="BQ330" s="75">
        <v>540000625</v>
      </c>
      <c r="BR330" s="75">
        <v>567000625</v>
      </c>
      <c r="BS330" s="75">
        <v>0</v>
      </c>
      <c r="BT330" s="75">
        <v>450000625</v>
      </c>
      <c r="BU330" s="75">
        <v>495000625</v>
      </c>
      <c r="BV330" s="75">
        <v>684000625</v>
      </c>
      <c r="BW330" s="75">
        <v>0</v>
      </c>
      <c r="BX330" s="75">
        <v>0</v>
      </c>
      <c r="BY330" s="75">
        <v>0</v>
      </c>
      <c r="BZ330" s="75">
        <v>0</v>
      </c>
      <c r="CA330" s="75">
        <v>0</v>
      </c>
    </row>
    <row r="331" spans="10:79" ht="12" customHeight="1">
      <c r="J331" s="46">
        <v>327</v>
      </c>
      <c r="K331" s="46">
        <f t="shared" si="14"/>
        <v>0</v>
      </c>
      <c r="L331" s="82">
        <f t="shared" si="15"/>
        <v>0</v>
      </c>
      <c r="N331" s="119" t="s">
        <v>33</v>
      </c>
      <c r="O331" s="120" t="s">
        <v>166</v>
      </c>
      <c r="P331" s="122">
        <v>0</v>
      </c>
      <c r="Q331" s="122">
        <v>50000026</v>
      </c>
      <c r="R331" s="122">
        <v>55000026</v>
      </c>
      <c r="S331" s="122">
        <v>60000026</v>
      </c>
      <c r="T331" s="122">
        <v>65000026</v>
      </c>
      <c r="U331" s="122">
        <v>70000026</v>
      </c>
      <c r="V331" s="122">
        <v>75000026</v>
      </c>
      <c r="W331" s="122">
        <v>80000026</v>
      </c>
      <c r="X331" s="122">
        <v>85000026</v>
      </c>
      <c r="Y331" s="122">
        <v>90000026</v>
      </c>
      <c r="Z331" s="122">
        <v>95000026</v>
      </c>
      <c r="AA331" s="122">
        <v>100000026</v>
      </c>
      <c r="AB331" s="122">
        <v>115000026</v>
      </c>
      <c r="AC331" s="122">
        <v>125000026</v>
      </c>
      <c r="AD331" s="121"/>
      <c r="AM331" s="120" t="s">
        <v>557</v>
      </c>
      <c r="BB331" s="120" t="s">
        <v>2647</v>
      </c>
      <c r="BG331" s="73" t="s">
        <v>3803</v>
      </c>
      <c r="BI331" s="73" t="s">
        <v>4631</v>
      </c>
      <c r="BO331" s="72" t="s">
        <v>210</v>
      </c>
      <c r="BP331" s="73" t="s">
        <v>3749</v>
      </c>
      <c r="BQ331" s="75">
        <v>0</v>
      </c>
      <c r="BR331" s="75">
        <v>0</v>
      </c>
      <c r="BS331" s="75">
        <v>0</v>
      </c>
      <c r="BT331" s="75">
        <v>0</v>
      </c>
      <c r="BU331" s="75">
        <v>0</v>
      </c>
      <c r="BV331" s="75">
        <v>0</v>
      </c>
      <c r="BW331" s="75">
        <v>0</v>
      </c>
      <c r="BX331" s="75">
        <v>0</v>
      </c>
      <c r="BY331" s="75">
        <v>0</v>
      </c>
      <c r="BZ331" s="75">
        <v>0</v>
      </c>
      <c r="CA331" s="75">
        <v>0</v>
      </c>
    </row>
    <row r="332" spans="10:79" ht="12" customHeight="1">
      <c r="J332" s="46">
        <v>328</v>
      </c>
      <c r="K332" s="46">
        <f t="shared" si="14"/>
        <v>0</v>
      </c>
      <c r="L332" s="82">
        <f t="shared" si="15"/>
        <v>0</v>
      </c>
      <c r="N332" s="119" t="s">
        <v>33</v>
      </c>
      <c r="O332" s="120" t="s">
        <v>555</v>
      </c>
      <c r="P332" s="122">
        <v>0</v>
      </c>
      <c r="Q332" s="122">
        <v>0</v>
      </c>
      <c r="R332" s="122">
        <v>0</v>
      </c>
      <c r="S332" s="122">
        <v>60000026</v>
      </c>
      <c r="T332" s="122">
        <v>65000026</v>
      </c>
      <c r="U332" s="122">
        <v>70000026</v>
      </c>
      <c r="V332" s="122">
        <v>75000026</v>
      </c>
      <c r="W332" s="122">
        <v>80000026</v>
      </c>
      <c r="X332" s="122">
        <v>85000026</v>
      </c>
      <c r="Y332" s="122">
        <v>90000026</v>
      </c>
      <c r="Z332" s="122">
        <v>95000026</v>
      </c>
      <c r="AA332" s="122">
        <v>100000026</v>
      </c>
      <c r="AB332" s="122">
        <v>115000026</v>
      </c>
      <c r="AC332" s="122">
        <v>125000026</v>
      </c>
      <c r="AD332" s="121"/>
      <c r="AM332" s="120" t="s">
        <v>1978</v>
      </c>
      <c r="BB332" s="120" t="s">
        <v>3337</v>
      </c>
      <c r="BG332" s="73" t="s">
        <v>3804</v>
      </c>
      <c r="BI332" s="73" t="s">
        <v>5315</v>
      </c>
      <c r="BO332" s="72" t="s">
        <v>210</v>
      </c>
      <c r="BP332" s="73" t="s">
        <v>3750</v>
      </c>
      <c r="BQ332" s="75">
        <v>342000625</v>
      </c>
      <c r="BR332" s="75">
        <v>387000625</v>
      </c>
      <c r="BS332" s="75">
        <v>423000625</v>
      </c>
      <c r="BT332" s="75">
        <v>432000625</v>
      </c>
      <c r="BU332" s="75">
        <v>504000625</v>
      </c>
      <c r="BV332" s="75">
        <v>549000625</v>
      </c>
      <c r="BW332" s="75">
        <v>702000625</v>
      </c>
      <c r="BX332" s="75">
        <v>0</v>
      </c>
      <c r="BY332" s="75">
        <v>0</v>
      </c>
      <c r="BZ332" s="75">
        <v>0</v>
      </c>
      <c r="CA332" s="75">
        <v>0</v>
      </c>
    </row>
    <row r="333" spans="10:79" ht="12" customHeight="1">
      <c r="J333" s="46">
        <v>329</v>
      </c>
      <c r="K333" s="46">
        <f t="shared" si="14"/>
        <v>0</v>
      </c>
      <c r="L333" s="82">
        <f t="shared" si="15"/>
        <v>0</v>
      </c>
      <c r="N333" s="119" t="s">
        <v>33</v>
      </c>
      <c r="O333" s="120" t="s">
        <v>1055</v>
      </c>
      <c r="P333" s="122">
        <v>0</v>
      </c>
      <c r="Q333" s="122">
        <v>0</v>
      </c>
      <c r="R333" s="122">
        <v>0</v>
      </c>
      <c r="S333" s="122">
        <v>0</v>
      </c>
      <c r="T333" s="122">
        <v>90000026</v>
      </c>
      <c r="U333" s="122">
        <v>95000026</v>
      </c>
      <c r="V333" s="122">
        <v>105000026</v>
      </c>
      <c r="W333" s="122">
        <v>0</v>
      </c>
      <c r="X333" s="122">
        <v>0</v>
      </c>
      <c r="Y333" s="122">
        <v>0</v>
      </c>
      <c r="Z333" s="122">
        <v>0</v>
      </c>
      <c r="AA333" s="122">
        <v>0</v>
      </c>
      <c r="AB333" s="122">
        <v>0</v>
      </c>
      <c r="AC333" s="122">
        <v>0</v>
      </c>
      <c r="AD333" s="121"/>
      <c r="AM333" s="120" t="s">
        <v>1752</v>
      </c>
      <c r="BB333" s="120" t="s">
        <v>3328</v>
      </c>
      <c r="BG333" s="73" t="s">
        <v>3805</v>
      </c>
      <c r="BI333" s="73" t="s">
        <v>4632</v>
      </c>
      <c r="BO333" s="72" t="s">
        <v>210</v>
      </c>
      <c r="BP333" s="73" t="s">
        <v>3751</v>
      </c>
      <c r="BQ333" s="75">
        <v>485000925</v>
      </c>
      <c r="BR333" s="75">
        <v>505000925</v>
      </c>
      <c r="BS333" s="75">
        <v>550000925</v>
      </c>
      <c r="BT333" s="75">
        <v>585000925</v>
      </c>
      <c r="BU333" s="75">
        <v>605000925</v>
      </c>
      <c r="BV333" s="75">
        <v>640000925</v>
      </c>
      <c r="BW333" s="75">
        <v>685000925</v>
      </c>
      <c r="BX333" s="75">
        <v>730000925</v>
      </c>
      <c r="BY333" s="75">
        <v>0</v>
      </c>
      <c r="BZ333" s="75">
        <v>0</v>
      </c>
      <c r="CA333" s="75">
        <v>0</v>
      </c>
    </row>
    <row r="334" spans="10:79" ht="12" customHeight="1">
      <c r="J334" s="46">
        <v>330</v>
      </c>
      <c r="K334" s="46">
        <f t="shared" si="14"/>
        <v>0</v>
      </c>
      <c r="L334" s="82">
        <f t="shared" si="15"/>
        <v>0</v>
      </c>
      <c r="N334" s="119" t="s">
        <v>33</v>
      </c>
      <c r="O334" s="120" t="s">
        <v>3247</v>
      </c>
      <c r="P334" s="122">
        <v>0</v>
      </c>
      <c r="Q334" s="122">
        <v>0</v>
      </c>
      <c r="R334" s="122">
        <v>0</v>
      </c>
      <c r="S334" s="122">
        <v>0</v>
      </c>
      <c r="T334" s="122">
        <v>90000026</v>
      </c>
      <c r="U334" s="122">
        <v>95000026</v>
      </c>
      <c r="V334" s="122">
        <v>105000026</v>
      </c>
      <c r="W334" s="122">
        <v>0</v>
      </c>
      <c r="X334" s="122">
        <v>0</v>
      </c>
      <c r="Y334" s="122">
        <v>0</v>
      </c>
      <c r="Z334" s="122">
        <v>0</v>
      </c>
      <c r="AA334" s="122">
        <v>0</v>
      </c>
      <c r="AB334" s="122">
        <v>0</v>
      </c>
      <c r="AC334" s="122">
        <v>0</v>
      </c>
      <c r="AD334" s="121"/>
      <c r="AM334" s="120" t="s">
        <v>475</v>
      </c>
      <c r="BB334" s="120" t="s">
        <v>3351</v>
      </c>
      <c r="BG334" s="73" t="s">
        <v>3806</v>
      </c>
      <c r="BI334" s="73" t="s">
        <v>4633</v>
      </c>
      <c r="BO334" s="72" t="s">
        <v>210</v>
      </c>
      <c r="BP334" s="73" t="s">
        <v>3752</v>
      </c>
      <c r="BQ334" s="75">
        <v>342000625</v>
      </c>
      <c r="BR334" s="75">
        <v>387000625</v>
      </c>
      <c r="BS334" s="75">
        <v>423000625</v>
      </c>
      <c r="BT334" s="75">
        <v>459000625</v>
      </c>
      <c r="BU334" s="75">
        <v>504000625</v>
      </c>
      <c r="BV334" s="75">
        <v>549000625</v>
      </c>
      <c r="BW334" s="75">
        <v>603000625</v>
      </c>
      <c r="BX334" s="75">
        <v>630000625</v>
      </c>
      <c r="BY334" s="75">
        <v>657000625</v>
      </c>
      <c r="BZ334" s="75">
        <v>0</v>
      </c>
      <c r="CA334" s="75">
        <v>0</v>
      </c>
    </row>
    <row r="335" spans="10:79" ht="12" customHeight="1">
      <c r="J335" s="46">
        <v>331</v>
      </c>
      <c r="K335" s="46">
        <f t="shared" si="14"/>
        <v>0</v>
      </c>
      <c r="L335" s="82">
        <f t="shared" si="15"/>
        <v>0</v>
      </c>
      <c r="N335" s="119" t="s">
        <v>33</v>
      </c>
      <c r="O335" s="120" t="s">
        <v>373</v>
      </c>
      <c r="P335" s="122">
        <v>0</v>
      </c>
      <c r="Q335" s="122">
        <v>0</v>
      </c>
      <c r="R335" s="122">
        <v>0</v>
      </c>
      <c r="S335" s="122">
        <v>85000026</v>
      </c>
      <c r="T335" s="122">
        <v>90000026</v>
      </c>
      <c r="U335" s="122">
        <v>95000026</v>
      </c>
      <c r="V335" s="122">
        <v>100000026</v>
      </c>
      <c r="W335" s="122">
        <v>0</v>
      </c>
      <c r="X335" s="122">
        <v>0</v>
      </c>
      <c r="Y335" s="122">
        <v>0</v>
      </c>
      <c r="Z335" s="122">
        <v>0</v>
      </c>
      <c r="AA335" s="122">
        <v>0</v>
      </c>
      <c r="AB335" s="122">
        <v>0</v>
      </c>
      <c r="AC335" s="122">
        <v>0</v>
      </c>
      <c r="AD335" s="121"/>
      <c r="AM335" s="120" t="s">
        <v>476</v>
      </c>
      <c r="BB335" s="120" t="s">
        <v>1498</v>
      </c>
      <c r="BG335" s="73" t="s">
        <v>3807</v>
      </c>
      <c r="BI335" s="73" t="s">
        <v>4634</v>
      </c>
      <c r="BO335" s="72" t="s">
        <v>210</v>
      </c>
      <c r="BP335" s="73" t="s">
        <v>3753</v>
      </c>
      <c r="BQ335" s="75">
        <v>360000625</v>
      </c>
      <c r="BR335" s="75">
        <v>405000625</v>
      </c>
      <c r="BS335" s="75">
        <v>0</v>
      </c>
      <c r="BT335" s="75">
        <v>522000625</v>
      </c>
      <c r="BU335" s="75">
        <v>567000625</v>
      </c>
      <c r="BV335" s="75">
        <v>567000625</v>
      </c>
      <c r="BW335" s="75">
        <v>0</v>
      </c>
      <c r="BX335" s="75">
        <v>0</v>
      </c>
      <c r="BY335" s="75">
        <v>0</v>
      </c>
      <c r="BZ335" s="75">
        <v>0</v>
      </c>
      <c r="CA335" s="75">
        <v>0</v>
      </c>
    </row>
    <row r="336" spans="10:79" ht="12" customHeight="1">
      <c r="J336" s="46">
        <v>332</v>
      </c>
      <c r="K336" s="46">
        <f t="shared" si="14"/>
        <v>0</v>
      </c>
      <c r="L336" s="82">
        <f t="shared" si="15"/>
        <v>0</v>
      </c>
      <c r="N336" s="119" t="s">
        <v>33</v>
      </c>
      <c r="O336" s="120" t="s">
        <v>3248</v>
      </c>
      <c r="P336" s="122">
        <v>0</v>
      </c>
      <c r="Q336" s="122">
        <v>0</v>
      </c>
      <c r="R336" s="122">
        <v>0</v>
      </c>
      <c r="S336" s="122">
        <v>85000026</v>
      </c>
      <c r="T336" s="122">
        <v>90000026</v>
      </c>
      <c r="U336" s="122">
        <v>95000026</v>
      </c>
      <c r="V336" s="122">
        <v>100000026</v>
      </c>
      <c r="W336" s="122">
        <v>0</v>
      </c>
      <c r="X336" s="122">
        <v>0</v>
      </c>
      <c r="Y336" s="122">
        <v>0</v>
      </c>
      <c r="Z336" s="122">
        <v>0</v>
      </c>
      <c r="AA336" s="122">
        <v>0</v>
      </c>
      <c r="AB336" s="122">
        <v>0</v>
      </c>
      <c r="AC336" s="122">
        <v>0</v>
      </c>
      <c r="AD336" s="121"/>
      <c r="AM336" s="120" t="s">
        <v>1534</v>
      </c>
      <c r="BB336" s="120" t="s">
        <v>1897</v>
      </c>
      <c r="BG336" s="73" t="s">
        <v>3808</v>
      </c>
      <c r="BI336" s="73" t="s">
        <v>4635</v>
      </c>
      <c r="BO336" s="72" t="s">
        <v>210</v>
      </c>
      <c r="BP336" s="73" t="s">
        <v>5028</v>
      </c>
      <c r="BQ336" s="75">
        <v>350000625</v>
      </c>
      <c r="BR336" s="75">
        <v>405000625</v>
      </c>
      <c r="BS336" s="75">
        <v>450000625</v>
      </c>
      <c r="BT336" s="75">
        <v>495000625</v>
      </c>
      <c r="BU336" s="75">
        <v>550000625</v>
      </c>
      <c r="BV336" s="75">
        <v>640000625</v>
      </c>
      <c r="BW336" s="75">
        <v>675000625</v>
      </c>
      <c r="BX336" s="75">
        <v>695000925</v>
      </c>
      <c r="BY336" s="75">
        <v>0</v>
      </c>
      <c r="BZ336" s="75">
        <v>0</v>
      </c>
      <c r="CA336" s="75">
        <v>0</v>
      </c>
    </row>
    <row r="337" spans="10:79" ht="12" customHeight="1">
      <c r="J337" s="46">
        <v>333</v>
      </c>
      <c r="K337" s="46">
        <f t="shared" si="14"/>
        <v>0</v>
      </c>
      <c r="L337" s="82">
        <f t="shared" si="15"/>
        <v>0</v>
      </c>
      <c r="N337" s="119" t="s">
        <v>33</v>
      </c>
      <c r="O337" s="120" t="s">
        <v>1402</v>
      </c>
      <c r="P337" s="122">
        <v>0</v>
      </c>
      <c r="Q337" s="122">
        <v>45000026</v>
      </c>
      <c r="R337" s="122">
        <v>50000026</v>
      </c>
      <c r="S337" s="122">
        <v>55000026</v>
      </c>
      <c r="T337" s="122">
        <v>60000026</v>
      </c>
      <c r="U337" s="122">
        <v>65000026</v>
      </c>
      <c r="V337" s="122">
        <v>70000026</v>
      </c>
      <c r="W337" s="122">
        <v>75000026</v>
      </c>
      <c r="X337" s="122">
        <v>80000026</v>
      </c>
      <c r="Y337" s="122">
        <v>85000026</v>
      </c>
      <c r="Z337" s="122">
        <v>90000026</v>
      </c>
      <c r="AA337" s="122">
        <v>95000026</v>
      </c>
      <c r="AB337" s="122">
        <v>0</v>
      </c>
      <c r="AC337" s="122">
        <v>0</v>
      </c>
      <c r="AD337" s="121"/>
      <c r="AM337" s="120" t="s">
        <v>477</v>
      </c>
      <c r="BB337" s="120" t="s">
        <v>1564</v>
      </c>
      <c r="BG337" s="73" t="s">
        <v>3809</v>
      </c>
      <c r="BI337" s="73" t="s">
        <v>4636</v>
      </c>
      <c r="BO337" s="72" t="s">
        <v>210</v>
      </c>
      <c r="BP337" s="73" t="s">
        <v>3754</v>
      </c>
      <c r="BQ337" s="75">
        <v>405000625</v>
      </c>
      <c r="BR337" s="75">
        <v>261000625</v>
      </c>
      <c r="BS337" s="75">
        <v>297000625</v>
      </c>
      <c r="BT337" s="75">
        <v>315000625</v>
      </c>
      <c r="BU337" s="75">
        <v>333000625</v>
      </c>
      <c r="BV337" s="75">
        <v>360000625</v>
      </c>
      <c r="BW337" s="75">
        <v>387000625</v>
      </c>
      <c r="BX337" s="75">
        <v>0</v>
      </c>
      <c r="BY337" s="75">
        <v>0</v>
      </c>
      <c r="BZ337" s="75">
        <v>0</v>
      </c>
      <c r="CA337" s="75">
        <v>0</v>
      </c>
    </row>
    <row r="338" spans="10:79" ht="12" customHeight="1">
      <c r="J338" s="46">
        <v>334</v>
      </c>
      <c r="K338" s="46">
        <f t="shared" si="14"/>
        <v>0</v>
      </c>
      <c r="L338" s="82">
        <f t="shared" si="15"/>
        <v>0</v>
      </c>
      <c r="N338" s="119" t="s">
        <v>33</v>
      </c>
      <c r="O338" s="120" t="s">
        <v>2528</v>
      </c>
      <c r="P338" s="122">
        <v>0</v>
      </c>
      <c r="Q338" s="122">
        <v>45000026</v>
      </c>
      <c r="R338" s="122">
        <v>50000026</v>
      </c>
      <c r="S338" s="122">
        <v>55000026</v>
      </c>
      <c r="T338" s="122">
        <v>60000026</v>
      </c>
      <c r="U338" s="122">
        <v>65000026</v>
      </c>
      <c r="V338" s="122">
        <v>70000026</v>
      </c>
      <c r="W338" s="122">
        <v>75000026</v>
      </c>
      <c r="X338" s="122">
        <v>80000026</v>
      </c>
      <c r="Y338" s="122">
        <v>85000026</v>
      </c>
      <c r="Z338" s="122">
        <v>90000026</v>
      </c>
      <c r="AA338" s="122">
        <v>95000026</v>
      </c>
      <c r="AB338" s="122">
        <v>0</v>
      </c>
      <c r="AC338" s="122">
        <v>0</v>
      </c>
      <c r="AD338" s="121"/>
      <c r="AM338" s="120" t="s">
        <v>478</v>
      </c>
      <c r="BB338" s="120" t="s">
        <v>390</v>
      </c>
      <c r="BG338" s="73" t="s">
        <v>3810</v>
      </c>
      <c r="BI338" s="73" t="s">
        <v>4637</v>
      </c>
      <c r="BO338" s="72" t="s">
        <v>210</v>
      </c>
      <c r="BP338" s="73" t="s">
        <v>3755</v>
      </c>
      <c r="BQ338" s="75">
        <v>387000625</v>
      </c>
      <c r="BR338" s="75">
        <v>432000625</v>
      </c>
      <c r="BS338" s="75">
        <v>468000625</v>
      </c>
      <c r="BT338" s="75">
        <v>504000625</v>
      </c>
      <c r="BU338" s="75">
        <v>549000625</v>
      </c>
      <c r="BV338" s="75">
        <v>594000625</v>
      </c>
      <c r="BW338" s="75">
        <v>648000625</v>
      </c>
      <c r="BX338" s="75">
        <v>693000625</v>
      </c>
      <c r="BY338" s="75">
        <v>819000625</v>
      </c>
      <c r="BZ338" s="75">
        <v>0</v>
      </c>
      <c r="CA338" s="75">
        <v>0</v>
      </c>
    </row>
    <row r="339" spans="10:79" ht="12" customHeight="1">
      <c r="J339" s="46">
        <v>335</v>
      </c>
      <c r="K339" s="46">
        <f t="shared" si="14"/>
        <v>0</v>
      </c>
      <c r="L339" s="82">
        <f t="shared" si="15"/>
        <v>0</v>
      </c>
      <c r="N339" s="119" t="s">
        <v>33</v>
      </c>
      <c r="O339" s="120" t="s">
        <v>575</v>
      </c>
      <c r="P339" s="122">
        <v>0</v>
      </c>
      <c r="Q339" s="122">
        <v>45000026</v>
      </c>
      <c r="R339" s="122">
        <v>50000026</v>
      </c>
      <c r="S339" s="122">
        <v>55000026</v>
      </c>
      <c r="T339" s="122">
        <v>60000026</v>
      </c>
      <c r="U339" s="122">
        <v>65000026</v>
      </c>
      <c r="V339" s="122">
        <v>70000026</v>
      </c>
      <c r="W339" s="122">
        <v>75000026</v>
      </c>
      <c r="X339" s="122">
        <v>80000026</v>
      </c>
      <c r="Y339" s="122">
        <v>85000026</v>
      </c>
      <c r="Z339" s="122">
        <v>90000026</v>
      </c>
      <c r="AA339" s="122">
        <v>95000026</v>
      </c>
      <c r="AB339" s="122">
        <v>0</v>
      </c>
      <c r="AC339" s="122">
        <v>0</v>
      </c>
      <c r="AD339" s="121"/>
      <c r="AM339" s="120" t="s">
        <v>479</v>
      </c>
      <c r="BB339" s="120" t="s">
        <v>391</v>
      </c>
      <c r="BG339" s="73" t="s">
        <v>3811</v>
      </c>
      <c r="BI339" s="73" t="s">
        <v>4638</v>
      </c>
      <c r="BO339" s="72" t="s">
        <v>210</v>
      </c>
      <c r="BP339" s="73" t="s">
        <v>3756</v>
      </c>
      <c r="BQ339" s="75">
        <v>0</v>
      </c>
      <c r="BR339" s="75">
        <v>0</v>
      </c>
      <c r="BS339" s="75">
        <v>441000625</v>
      </c>
      <c r="BT339" s="75">
        <v>558000625</v>
      </c>
      <c r="BU339" s="75">
        <v>522000625</v>
      </c>
      <c r="BV339" s="75">
        <v>0</v>
      </c>
      <c r="BW339" s="75">
        <v>0</v>
      </c>
      <c r="BX339" s="75">
        <v>0</v>
      </c>
      <c r="BY339" s="75">
        <v>0</v>
      </c>
      <c r="BZ339" s="75">
        <v>0</v>
      </c>
      <c r="CA339" s="75">
        <v>0</v>
      </c>
    </row>
    <row r="340" spans="10:79" ht="12" customHeight="1">
      <c r="J340" s="46">
        <v>336</v>
      </c>
      <c r="K340" s="46">
        <f t="shared" si="14"/>
        <v>0</v>
      </c>
      <c r="L340" s="82">
        <f t="shared" si="15"/>
        <v>0</v>
      </c>
      <c r="N340" s="119" t="s">
        <v>33</v>
      </c>
      <c r="O340" s="120" t="s">
        <v>2145</v>
      </c>
      <c r="P340" s="122">
        <v>0</v>
      </c>
      <c r="Q340" s="122">
        <v>45000026</v>
      </c>
      <c r="R340" s="122">
        <v>50000026</v>
      </c>
      <c r="S340" s="122">
        <v>55000026</v>
      </c>
      <c r="T340" s="122">
        <v>60000026</v>
      </c>
      <c r="U340" s="122">
        <v>65000026</v>
      </c>
      <c r="V340" s="122">
        <v>70000026</v>
      </c>
      <c r="W340" s="122">
        <v>75000026</v>
      </c>
      <c r="X340" s="122">
        <v>80000026</v>
      </c>
      <c r="Y340" s="122">
        <v>85000026</v>
      </c>
      <c r="Z340" s="122">
        <v>90000026</v>
      </c>
      <c r="AA340" s="122">
        <v>95000026</v>
      </c>
      <c r="AB340" s="122">
        <v>0</v>
      </c>
      <c r="AC340" s="122">
        <v>0</v>
      </c>
      <c r="AD340" s="121"/>
      <c r="AM340" s="120" t="s">
        <v>480</v>
      </c>
      <c r="BB340" s="120" t="s">
        <v>3345</v>
      </c>
      <c r="BG340" s="73" t="s">
        <v>3812</v>
      </c>
      <c r="BI340" s="73" t="s">
        <v>4639</v>
      </c>
      <c r="BO340" s="72" t="s">
        <v>210</v>
      </c>
      <c r="BP340" s="73" t="s">
        <v>3757</v>
      </c>
      <c r="BQ340" s="75">
        <v>0</v>
      </c>
      <c r="BR340" s="75">
        <v>432000625</v>
      </c>
      <c r="BS340" s="75">
        <v>0</v>
      </c>
      <c r="BT340" s="75">
        <v>0</v>
      </c>
      <c r="BU340" s="75">
        <v>0</v>
      </c>
      <c r="BV340" s="75">
        <v>0</v>
      </c>
      <c r="BW340" s="75">
        <v>0</v>
      </c>
      <c r="BX340" s="75">
        <v>0</v>
      </c>
      <c r="BY340" s="75">
        <v>0</v>
      </c>
      <c r="BZ340" s="75">
        <v>0</v>
      </c>
      <c r="CA340" s="75">
        <v>0</v>
      </c>
    </row>
    <row r="341" spans="10:79" ht="12" customHeight="1">
      <c r="J341" s="46">
        <v>337</v>
      </c>
      <c r="K341" s="46">
        <f t="shared" si="14"/>
        <v>0</v>
      </c>
      <c r="L341" s="82">
        <f t="shared" si="15"/>
        <v>0</v>
      </c>
      <c r="N341" s="119" t="s">
        <v>33</v>
      </c>
      <c r="O341" s="120" t="s">
        <v>2124</v>
      </c>
      <c r="P341" s="122">
        <v>0</v>
      </c>
      <c r="Q341" s="122">
        <v>45000026</v>
      </c>
      <c r="R341" s="122">
        <v>50000026</v>
      </c>
      <c r="S341" s="122">
        <v>55000026</v>
      </c>
      <c r="T341" s="122">
        <v>60000026</v>
      </c>
      <c r="U341" s="122">
        <v>65000026</v>
      </c>
      <c r="V341" s="122">
        <v>70000026</v>
      </c>
      <c r="W341" s="122">
        <v>75000026</v>
      </c>
      <c r="X341" s="122">
        <v>80000026</v>
      </c>
      <c r="Y341" s="122">
        <v>85000026</v>
      </c>
      <c r="Z341" s="122">
        <v>90000026</v>
      </c>
      <c r="AA341" s="122">
        <v>95000026</v>
      </c>
      <c r="AB341" s="122">
        <v>0</v>
      </c>
      <c r="AC341" s="122">
        <v>0</v>
      </c>
      <c r="AD341" s="121"/>
      <c r="AM341" s="120" t="s">
        <v>481</v>
      </c>
      <c r="BB341" s="120" t="s">
        <v>3354</v>
      </c>
      <c r="BG341" s="73" t="s">
        <v>3813</v>
      </c>
      <c r="BI341" s="73" t="s">
        <v>4640</v>
      </c>
      <c r="BO341" s="72" t="s">
        <v>210</v>
      </c>
      <c r="BP341" s="73" t="s">
        <v>3758</v>
      </c>
      <c r="BQ341" s="75">
        <v>432000625</v>
      </c>
      <c r="BR341" s="75">
        <v>477000625</v>
      </c>
      <c r="BS341" s="75">
        <v>513000625</v>
      </c>
      <c r="BT341" s="75">
        <v>549000625</v>
      </c>
      <c r="BU341" s="75">
        <v>594000625</v>
      </c>
      <c r="BV341" s="75">
        <v>639000625</v>
      </c>
      <c r="BW341" s="75">
        <v>702000625</v>
      </c>
      <c r="BX341" s="75">
        <v>720000625</v>
      </c>
      <c r="BY341" s="75">
        <v>0</v>
      </c>
      <c r="BZ341" s="75">
        <v>0</v>
      </c>
      <c r="CA341" s="75">
        <v>0</v>
      </c>
    </row>
    <row r="342" spans="10:79" ht="12" customHeight="1">
      <c r="J342" s="46">
        <v>338</v>
      </c>
      <c r="K342" s="46">
        <f t="shared" si="14"/>
        <v>0</v>
      </c>
      <c r="L342" s="82">
        <f t="shared" si="15"/>
        <v>0</v>
      </c>
      <c r="N342" s="119" t="s">
        <v>33</v>
      </c>
      <c r="O342" s="120" t="s">
        <v>1403</v>
      </c>
      <c r="P342" s="122">
        <v>0</v>
      </c>
      <c r="Q342" s="122">
        <v>70000026</v>
      </c>
      <c r="R342" s="122">
        <v>75000026</v>
      </c>
      <c r="S342" s="122">
        <v>80000026</v>
      </c>
      <c r="T342" s="122">
        <v>90000026</v>
      </c>
      <c r="U342" s="122">
        <v>95000026</v>
      </c>
      <c r="V342" s="122">
        <v>100000026</v>
      </c>
      <c r="W342" s="122">
        <v>105000026</v>
      </c>
      <c r="X342" s="122">
        <v>110000026</v>
      </c>
      <c r="Y342" s="122">
        <v>115000026</v>
      </c>
      <c r="Z342" s="122">
        <v>120000026</v>
      </c>
      <c r="AA342" s="122">
        <v>125000026</v>
      </c>
      <c r="AB342" s="122">
        <v>0</v>
      </c>
      <c r="AC342" s="122">
        <v>0</v>
      </c>
      <c r="AD342" s="121"/>
      <c r="AM342" s="120" t="s">
        <v>482</v>
      </c>
      <c r="BB342" s="120" t="s">
        <v>443</v>
      </c>
      <c r="BG342" s="73" t="s">
        <v>3814</v>
      </c>
      <c r="BI342" s="73" t="s">
        <v>4641</v>
      </c>
      <c r="BO342" s="72" t="s">
        <v>210</v>
      </c>
      <c r="BP342" s="73" t="s">
        <v>3759</v>
      </c>
      <c r="BQ342" s="75">
        <v>450000625</v>
      </c>
      <c r="BR342" s="75">
        <v>495000625</v>
      </c>
      <c r="BS342" s="75">
        <v>540000625</v>
      </c>
      <c r="BT342" s="75">
        <v>549000625</v>
      </c>
      <c r="BU342" s="75">
        <v>558000625</v>
      </c>
      <c r="BV342" s="75">
        <v>738000625</v>
      </c>
      <c r="BW342" s="75">
        <v>783000625</v>
      </c>
      <c r="BX342" s="75">
        <v>810000625</v>
      </c>
      <c r="BY342" s="75">
        <v>837000625</v>
      </c>
      <c r="BZ342" s="75">
        <v>0</v>
      </c>
      <c r="CA342" s="75">
        <v>0</v>
      </c>
    </row>
    <row r="343" spans="10:79" ht="12" customHeight="1">
      <c r="J343" s="46">
        <v>339</v>
      </c>
      <c r="K343" s="46">
        <f t="shared" si="14"/>
        <v>0</v>
      </c>
      <c r="L343" s="82">
        <f t="shared" si="15"/>
        <v>0</v>
      </c>
      <c r="N343" s="119" t="s">
        <v>33</v>
      </c>
      <c r="O343" s="120" t="s">
        <v>1404</v>
      </c>
      <c r="P343" s="122">
        <v>0</v>
      </c>
      <c r="Q343" s="122">
        <v>0</v>
      </c>
      <c r="R343" s="122">
        <v>0</v>
      </c>
      <c r="S343" s="122">
        <v>0</v>
      </c>
      <c r="T343" s="122">
        <v>70000026</v>
      </c>
      <c r="U343" s="122">
        <v>70000026</v>
      </c>
      <c r="V343" s="122">
        <v>75000026</v>
      </c>
      <c r="W343" s="122">
        <v>80000026</v>
      </c>
      <c r="X343" s="122">
        <v>85000026</v>
      </c>
      <c r="Y343" s="122">
        <v>90000026</v>
      </c>
      <c r="Z343" s="122">
        <v>95000026</v>
      </c>
      <c r="AA343" s="122">
        <v>100000026</v>
      </c>
      <c r="AB343" s="122">
        <v>115000026</v>
      </c>
      <c r="AC343" s="122">
        <v>125000026</v>
      </c>
      <c r="AD343" s="121"/>
      <c r="AM343" s="120" t="s">
        <v>807</v>
      </c>
      <c r="BB343" s="120" t="s">
        <v>3352</v>
      </c>
      <c r="BG343" s="73" t="s">
        <v>3815</v>
      </c>
      <c r="BI343" s="73" t="s">
        <v>4642</v>
      </c>
      <c r="BO343" s="72" t="s">
        <v>210</v>
      </c>
      <c r="BP343" s="73" t="s">
        <v>3760</v>
      </c>
      <c r="BQ343" s="75">
        <v>387000625</v>
      </c>
      <c r="BR343" s="75">
        <v>504000625</v>
      </c>
      <c r="BS343" s="75">
        <v>508000625</v>
      </c>
      <c r="BT343" s="75">
        <v>0</v>
      </c>
      <c r="BU343" s="75">
        <v>549000625</v>
      </c>
      <c r="BV343" s="75">
        <v>600000026</v>
      </c>
      <c r="BW343" s="75">
        <v>0</v>
      </c>
      <c r="BX343" s="75">
        <v>0</v>
      </c>
      <c r="BY343" s="75">
        <v>0</v>
      </c>
      <c r="BZ343" s="75">
        <v>0</v>
      </c>
      <c r="CA343" s="75">
        <v>0</v>
      </c>
    </row>
    <row r="344" spans="10:79" ht="12" customHeight="1">
      <c r="J344" s="46">
        <v>340</v>
      </c>
      <c r="K344" s="46">
        <f t="shared" si="14"/>
        <v>0</v>
      </c>
      <c r="L344" s="82">
        <f t="shared" si="15"/>
        <v>0</v>
      </c>
      <c r="N344" s="119" t="s">
        <v>33</v>
      </c>
      <c r="O344" s="120" t="s">
        <v>1405</v>
      </c>
      <c r="P344" s="122">
        <v>0</v>
      </c>
      <c r="Q344" s="122">
        <v>70000026</v>
      </c>
      <c r="R344" s="122">
        <v>75000026</v>
      </c>
      <c r="S344" s="122">
        <v>80000026</v>
      </c>
      <c r="T344" s="122">
        <v>85000026</v>
      </c>
      <c r="U344" s="122">
        <v>90000026</v>
      </c>
      <c r="V344" s="122">
        <v>95000026</v>
      </c>
      <c r="W344" s="122">
        <v>100000026</v>
      </c>
      <c r="X344" s="122">
        <v>105000026</v>
      </c>
      <c r="Y344" s="122">
        <v>110000026</v>
      </c>
      <c r="Z344" s="122">
        <v>115000026</v>
      </c>
      <c r="AA344" s="122">
        <v>120000026</v>
      </c>
      <c r="AB344" s="122">
        <v>125000026</v>
      </c>
      <c r="AC344" s="122">
        <v>0</v>
      </c>
      <c r="AD344" s="121"/>
      <c r="AM344" s="120" t="s">
        <v>808</v>
      </c>
      <c r="BB344" s="120" t="s">
        <v>677</v>
      </c>
      <c r="BG344" s="73" t="s">
        <v>3816</v>
      </c>
      <c r="BI344" s="73" t="s">
        <v>4643</v>
      </c>
      <c r="BO344" s="72" t="s">
        <v>210</v>
      </c>
      <c r="BP344" s="73" t="s">
        <v>3761</v>
      </c>
      <c r="BQ344" s="75">
        <v>396000625</v>
      </c>
      <c r="BR344" s="75">
        <v>441000625</v>
      </c>
      <c r="BS344" s="75">
        <v>477000625</v>
      </c>
      <c r="BT344" s="75">
        <v>513000625</v>
      </c>
      <c r="BU344" s="75">
        <v>558000625</v>
      </c>
      <c r="BV344" s="75">
        <v>660000625</v>
      </c>
      <c r="BW344" s="75">
        <v>720000625</v>
      </c>
      <c r="BX344" s="75">
        <v>0</v>
      </c>
      <c r="BY344" s="75">
        <v>0</v>
      </c>
      <c r="BZ344" s="75">
        <v>0</v>
      </c>
      <c r="CA344" s="75">
        <v>0</v>
      </c>
    </row>
    <row r="345" spans="10:79" ht="12" customHeight="1">
      <c r="J345" s="46">
        <v>341</v>
      </c>
      <c r="K345" s="46">
        <f t="shared" si="14"/>
        <v>0</v>
      </c>
      <c r="L345" s="82">
        <f t="shared" si="15"/>
        <v>0</v>
      </c>
      <c r="N345" s="119" t="s">
        <v>33</v>
      </c>
      <c r="O345" s="120" t="s">
        <v>1406</v>
      </c>
      <c r="P345" s="122">
        <v>0</v>
      </c>
      <c r="Q345" s="122">
        <v>0</v>
      </c>
      <c r="R345" s="122">
        <v>0</v>
      </c>
      <c r="S345" s="122">
        <v>0</v>
      </c>
      <c r="T345" s="122">
        <v>0</v>
      </c>
      <c r="U345" s="122">
        <v>90000026</v>
      </c>
      <c r="V345" s="122">
        <v>95000026</v>
      </c>
      <c r="W345" s="122">
        <v>110000026</v>
      </c>
      <c r="X345" s="122">
        <v>115000026</v>
      </c>
      <c r="Y345" s="122">
        <v>120000026</v>
      </c>
      <c r="Z345" s="122">
        <v>125000026</v>
      </c>
      <c r="AA345" s="122">
        <v>0</v>
      </c>
      <c r="AB345" s="122">
        <v>0</v>
      </c>
      <c r="AC345" s="122">
        <v>0</v>
      </c>
      <c r="AD345" s="121"/>
      <c r="AM345" s="120" t="s">
        <v>809</v>
      </c>
      <c r="BB345" s="120" t="s">
        <v>3329</v>
      </c>
      <c r="BG345" s="73" t="s">
        <v>3817</v>
      </c>
      <c r="BI345" s="73" t="s">
        <v>4644</v>
      </c>
      <c r="BO345" s="72" t="s">
        <v>210</v>
      </c>
      <c r="BP345" s="73" t="s">
        <v>3762</v>
      </c>
      <c r="BQ345" s="75">
        <v>441000625</v>
      </c>
      <c r="BR345" s="75">
        <v>432000625</v>
      </c>
      <c r="BS345" s="75">
        <v>468000625</v>
      </c>
      <c r="BT345" s="75">
        <v>0</v>
      </c>
      <c r="BU345" s="75">
        <v>549000625</v>
      </c>
      <c r="BV345" s="75">
        <v>594000625</v>
      </c>
      <c r="BW345" s="75">
        <v>0</v>
      </c>
      <c r="BX345" s="75">
        <v>0</v>
      </c>
      <c r="BY345" s="75">
        <v>0</v>
      </c>
      <c r="BZ345" s="75">
        <v>0</v>
      </c>
      <c r="CA345" s="75">
        <v>0</v>
      </c>
    </row>
    <row r="346" spans="10:79" ht="12" customHeight="1">
      <c r="J346" s="46">
        <v>342</v>
      </c>
      <c r="K346" s="46">
        <f t="shared" si="14"/>
        <v>0</v>
      </c>
      <c r="L346" s="82">
        <f t="shared" si="15"/>
        <v>0</v>
      </c>
      <c r="N346" s="119" t="s">
        <v>33</v>
      </c>
      <c r="O346" s="120" t="s">
        <v>2579</v>
      </c>
      <c r="P346" s="122">
        <v>0</v>
      </c>
      <c r="Q346" s="122">
        <v>0</v>
      </c>
      <c r="R346" s="122">
        <v>0</v>
      </c>
      <c r="S346" s="122">
        <v>0</v>
      </c>
      <c r="T346" s="122">
        <v>0</v>
      </c>
      <c r="U346" s="122">
        <v>90000026</v>
      </c>
      <c r="V346" s="122">
        <v>95000026</v>
      </c>
      <c r="W346" s="122">
        <v>110000026</v>
      </c>
      <c r="X346" s="122">
        <v>115000026</v>
      </c>
      <c r="Y346" s="122">
        <v>120000026</v>
      </c>
      <c r="Z346" s="122">
        <v>125000026</v>
      </c>
      <c r="AA346" s="122">
        <v>0</v>
      </c>
      <c r="AB346" s="122">
        <v>0</v>
      </c>
      <c r="AC346" s="122">
        <v>0</v>
      </c>
      <c r="AD346" s="121"/>
      <c r="AM346" s="120" t="s">
        <v>872</v>
      </c>
      <c r="BB346" s="120" t="s">
        <v>463</v>
      </c>
      <c r="BG346" s="73" t="s">
        <v>3818</v>
      </c>
      <c r="BI346" s="73" t="s">
        <v>4644</v>
      </c>
      <c r="BO346" s="72" t="s">
        <v>210</v>
      </c>
      <c r="BP346" s="73" t="s">
        <v>3763</v>
      </c>
      <c r="BQ346" s="75">
        <v>387000625</v>
      </c>
      <c r="BR346" s="75">
        <v>432000625</v>
      </c>
      <c r="BS346" s="75">
        <v>450000625</v>
      </c>
      <c r="BT346" s="75">
        <v>504000625</v>
      </c>
      <c r="BU346" s="75">
        <v>540000625</v>
      </c>
      <c r="BV346" s="75">
        <v>594000625</v>
      </c>
      <c r="BW346" s="75">
        <v>657000625</v>
      </c>
      <c r="BX346" s="75">
        <v>0</v>
      </c>
      <c r="BY346" s="75">
        <v>0</v>
      </c>
      <c r="BZ346" s="75">
        <v>0</v>
      </c>
      <c r="CA346" s="75">
        <v>0</v>
      </c>
    </row>
    <row r="347" spans="10:79" ht="12" customHeight="1">
      <c r="J347" s="46">
        <v>343</v>
      </c>
      <c r="K347" s="46">
        <f t="shared" si="14"/>
        <v>0</v>
      </c>
      <c r="L347" s="82">
        <f t="shared" si="15"/>
        <v>0</v>
      </c>
      <c r="N347" s="119" t="s">
        <v>33</v>
      </c>
      <c r="O347" s="120" t="s">
        <v>2125</v>
      </c>
      <c r="P347" s="122">
        <v>0</v>
      </c>
      <c r="Q347" s="122">
        <v>70000026</v>
      </c>
      <c r="R347" s="122">
        <v>75000026</v>
      </c>
      <c r="S347" s="122">
        <v>80000026</v>
      </c>
      <c r="T347" s="122">
        <v>85000026</v>
      </c>
      <c r="U347" s="122">
        <v>90000026</v>
      </c>
      <c r="V347" s="122">
        <v>95000026</v>
      </c>
      <c r="W347" s="122">
        <v>100000026</v>
      </c>
      <c r="X347" s="122">
        <v>105000026</v>
      </c>
      <c r="Y347" s="122">
        <v>110000026</v>
      </c>
      <c r="Z347" s="122">
        <v>115000026</v>
      </c>
      <c r="AA347" s="122">
        <v>120000026</v>
      </c>
      <c r="AB347" s="122">
        <v>125000026</v>
      </c>
      <c r="AC347" s="122">
        <v>0</v>
      </c>
      <c r="AD347" s="121"/>
      <c r="AM347" s="120" t="s">
        <v>810</v>
      </c>
      <c r="BB347" s="120" t="s">
        <v>350</v>
      </c>
      <c r="BG347" s="73" t="s">
        <v>3819</v>
      </c>
      <c r="BI347" s="73" t="s">
        <v>4645</v>
      </c>
      <c r="BO347" s="72" t="s">
        <v>210</v>
      </c>
      <c r="BP347" s="73" t="s">
        <v>3764</v>
      </c>
      <c r="BQ347" s="75">
        <v>0</v>
      </c>
      <c r="BR347" s="75">
        <v>0</v>
      </c>
      <c r="BS347" s="75">
        <v>513000625</v>
      </c>
      <c r="BT347" s="75">
        <v>675000625</v>
      </c>
      <c r="BU347" s="75">
        <v>756000625</v>
      </c>
      <c r="BV347" s="75">
        <v>828000625</v>
      </c>
      <c r="BW347" s="75">
        <v>972000625</v>
      </c>
      <c r="BX347" s="75">
        <v>0</v>
      </c>
      <c r="BY347" s="75">
        <v>0</v>
      </c>
      <c r="BZ347" s="75">
        <v>0</v>
      </c>
      <c r="CA347" s="75">
        <v>0</v>
      </c>
    </row>
    <row r="348" spans="10:79" ht="12" customHeight="1">
      <c r="J348" s="46">
        <v>344</v>
      </c>
      <c r="K348" s="46">
        <f t="shared" si="14"/>
        <v>0</v>
      </c>
      <c r="L348" s="82">
        <f t="shared" si="15"/>
        <v>0</v>
      </c>
      <c r="N348" s="119" t="s">
        <v>33</v>
      </c>
      <c r="O348" s="120" t="s">
        <v>1407</v>
      </c>
      <c r="P348" s="122">
        <v>0</v>
      </c>
      <c r="Q348" s="122">
        <v>65000026</v>
      </c>
      <c r="R348" s="122">
        <v>70000026</v>
      </c>
      <c r="S348" s="122">
        <v>75000026</v>
      </c>
      <c r="T348" s="122">
        <v>80000026</v>
      </c>
      <c r="U348" s="122">
        <v>85000026</v>
      </c>
      <c r="V348" s="122">
        <v>90000026</v>
      </c>
      <c r="W348" s="122">
        <v>95000026</v>
      </c>
      <c r="X348" s="122">
        <v>100000026</v>
      </c>
      <c r="Y348" s="122">
        <v>105000026</v>
      </c>
      <c r="Z348" s="122">
        <v>110000026</v>
      </c>
      <c r="AA348" s="122">
        <v>115000026</v>
      </c>
      <c r="AB348" s="122">
        <v>120000026</v>
      </c>
      <c r="AC348" s="122">
        <v>125000026</v>
      </c>
      <c r="AD348" s="121"/>
      <c r="AM348" s="120" t="s">
        <v>953</v>
      </c>
      <c r="BB348" s="120" t="s">
        <v>1247</v>
      </c>
      <c r="BG348" s="73" t="s">
        <v>3820</v>
      </c>
      <c r="BI348" s="73" t="s">
        <v>4646</v>
      </c>
      <c r="BO348" s="72" t="s">
        <v>210</v>
      </c>
      <c r="BP348" s="73" t="s">
        <v>3765</v>
      </c>
      <c r="BQ348" s="75">
        <v>0</v>
      </c>
      <c r="BR348" s="75">
        <v>477000625</v>
      </c>
      <c r="BS348" s="75">
        <v>0</v>
      </c>
      <c r="BT348" s="75">
        <v>657000625</v>
      </c>
      <c r="BU348" s="75">
        <v>0</v>
      </c>
      <c r="BV348" s="75">
        <v>0</v>
      </c>
      <c r="BW348" s="75">
        <v>0</v>
      </c>
      <c r="BX348" s="75">
        <v>0</v>
      </c>
      <c r="BY348" s="75">
        <v>0</v>
      </c>
      <c r="BZ348" s="75">
        <v>0</v>
      </c>
      <c r="CA348" s="75">
        <v>0</v>
      </c>
    </row>
    <row r="349" spans="10:79" ht="12" customHeight="1">
      <c r="J349" s="46">
        <v>345</v>
      </c>
      <c r="K349" s="46">
        <f t="shared" si="14"/>
        <v>0</v>
      </c>
      <c r="L349" s="82">
        <f t="shared" si="15"/>
        <v>0</v>
      </c>
      <c r="N349" s="119" t="s">
        <v>33</v>
      </c>
      <c r="O349" s="120" t="s">
        <v>1408</v>
      </c>
      <c r="P349" s="122">
        <v>0</v>
      </c>
      <c r="Q349" s="122">
        <v>0</v>
      </c>
      <c r="R349" s="122">
        <v>0</v>
      </c>
      <c r="S349" s="122">
        <v>0</v>
      </c>
      <c r="T349" s="122">
        <v>0</v>
      </c>
      <c r="U349" s="122">
        <v>80000026</v>
      </c>
      <c r="V349" s="122">
        <v>85000026</v>
      </c>
      <c r="W349" s="122">
        <v>90000026</v>
      </c>
      <c r="X349" s="122">
        <v>95000026</v>
      </c>
      <c r="Y349" s="122">
        <v>110000026</v>
      </c>
      <c r="Z349" s="122">
        <v>115000026</v>
      </c>
      <c r="AA349" s="122">
        <v>0</v>
      </c>
      <c r="AB349" s="122">
        <v>0</v>
      </c>
      <c r="AC349" s="122">
        <v>0</v>
      </c>
      <c r="AD349" s="121"/>
      <c r="AM349" s="120" t="s">
        <v>1668</v>
      </c>
      <c r="BB349" s="120" t="s">
        <v>3420</v>
      </c>
      <c r="BG349" s="73" t="s">
        <v>3821</v>
      </c>
      <c r="BI349" s="73" t="s">
        <v>4647</v>
      </c>
      <c r="BO349" s="72" t="s">
        <v>210</v>
      </c>
      <c r="BP349" s="73" t="s">
        <v>3766</v>
      </c>
      <c r="BQ349" s="75">
        <v>414000625</v>
      </c>
      <c r="BR349" s="75">
        <v>459000625</v>
      </c>
      <c r="BS349" s="75">
        <v>495000625</v>
      </c>
      <c r="BT349" s="75">
        <v>531000625</v>
      </c>
      <c r="BU349" s="75">
        <v>576000625</v>
      </c>
      <c r="BV349" s="75">
        <v>796000625</v>
      </c>
      <c r="BW349" s="75">
        <v>0</v>
      </c>
      <c r="BX349" s="75">
        <v>639000625</v>
      </c>
      <c r="BY349" s="75">
        <v>0</v>
      </c>
      <c r="BZ349" s="75">
        <v>0</v>
      </c>
      <c r="CA349" s="75">
        <v>0</v>
      </c>
    </row>
    <row r="350" spans="10:79" ht="12" customHeight="1">
      <c r="J350" s="46">
        <v>346</v>
      </c>
      <c r="K350" s="46">
        <f t="shared" si="14"/>
        <v>0</v>
      </c>
      <c r="L350" s="82">
        <f t="shared" si="15"/>
        <v>0</v>
      </c>
      <c r="N350" s="119" t="s">
        <v>33</v>
      </c>
      <c r="O350" s="120" t="s">
        <v>2146</v>
      </c>
      <c r="P350" s="122">
        <v>0</v>
      </c>
      <c r="Q350" s="122">
        <v>0</v>
      </c>
      <c r="R350" s="122">
        <v>0</v>
      </c>
      <c r="S350" s="122">
        <v>0</v>
      </c>
      <c r="T350" s="122">
        <v>0</v>
      </c>
      <c r="U350" s="122">
        <v>80000026</v>
      </c>
      <c r="V350" s="122">
        <v>85000026</v>
      </c>
      <c r="W350" s="122">
        <v>90000026</v>
      </c>
      <c r="X350" s="122">
        <v>95000026</v>
      </c>
      <c r="Y350" s="122">
        <v>110000026</v>
      </c>
      <c r="Z350" s="122">
        <v>115000026</v>
      </c>
      <c r="AA350" s="122">
        <v>0</v>
      </c>
      <c r="AB350" s="122">
        <v>0</v>
      </c>
      <c r="AC350" s="122">
        <v>0</v>
      </c>
      <c r="AD350" s="121"/>
      <c r="AM350" s="120" t="s">
        <v>811</v>
      </c>
      <c r="BB350" s="120" t="s">
        <v>1499</v>
      </c>
      <c r="BG350" s="73" t="s">
        <v>3822</v>
      </c>
      <c r="BI350" s="73" t="s">
        <v>4648</v>
      </c>
      <c r="BO350" s="72" t="s">
        <v>210</v>
      </c>
      <c r="BP350" s="73" t="s">
        <v>3767</v>
      </c>
      <c r="BQ350" s="75">
        <v>0</v>
      </c>
      <c r="BR350" s="75">
        <v>513000625</v>
      </c>
      <c r="BS350" s="75">
        <v>0</v>
      </c>
      <c r="BT350" s="75">
        <v>459000625</v>
      </c>
      <c r="BU350" s="75">
        <v>0</v>
      </c>
      <c r="BV350" s="75">
        <v>0</v>
      </c>
      <c r="BW350" s="75">
        <v>0</v>
      </c>
      <c r="BX350" s="75">
        <v>0</v>
      </c>
      <c r="BY350" s="75">
        <v>0</v>
      </c>
      <c r="BZ350" s="75">
        <v>0</v>
      </c>
      <c r="CA350" s="75">
        <v>0</v>
      </c>
    </row>
    <row r="351" spans="10:79" ht="12" customHeight="1">
      <c r="J351" s="46">
        <v>347</v>
      </c>
      <c r="K351" s="46">
        <f t="shared" si="14"/>
        <v>0</v>
      </c>
      <c r="L351" s="82">
        <f t="shared" si="15"/>
        <v>0</v>
      </c>
      <c r="N351" s="119" t="s">
        <v>33</v>
      </c>
      <c r="O351" s="120" t="s">
        <v>2126</v>
      </c>
      <c r="P351" s="122">
        <v>0</v>
      </c>
      <c r="Q351" s="122">
        <v>65000026</v>
      </c>
      <c r="R351" s="122">
        <v>70000026</v>
      </c>
      <c r="S351" s="122">
        <v>75000026</v>
      </c>
      <c r="T351" s="122">
        <v>80000026</v>
      </c>
      <c r="U351" s="122">
        <v>85000026</v>
      </c>
      <c r="V351" s="122">
        <v>90000026</v>
      </c>
      <c r="W351" s="122">
        <v>95000026</v>
      </c>
      <c r="X351" s="122">
        <v>100000026</v>
      </c>
      <c r="Y351" s="122">
        <v>105000026</v>
      </c>
      <c r="Z351" s="122">
        <v>110000026</v>
      </c>
      <c r="AA351" s="122">
        <v>115000026</v>
      </c>
      <c r="AB351" s="122">
        <v>120000026</v>
      </c>
      <c r="AC351" s="122">
        <v>125000026</v>
      </c>
      <c r="AD351" s="121"/>
      <c r="AM351" s="120" t="s">
        <v>812</v>
      </c>
      <c r="BB351" s="120" t="s">
        <v>3330</v>
      </c>
      <c r="BG351" s="73" t="s">
        <v>3823</v>
      </c>
      <c r="BI351" s="73" t="s">
        <v>4649</v>
      </c>
      <c r="BO351" s="72" t="s">
        <v>210</v>
      </c>
      <c r="BP351" s="73" t="s">
        <v>3768</v>
      </c>
      <c r="BQ351" s="75">
        <v>0</v>
      </c>
      <c r="BR351" s="75">
        <v>540000625</v>
      </c>
      <c r="BS351" s="75">
        <v>612000625</v>
      </c>
      <c r="BT351" s="75">
        <v>648000625</v>
      </c>
      <c r="BU351" s="75">
        <v>675000625</v>
      </c>
      <c r="BV351" s="75">
        <v>702000625</v>
      </c>
      <c r="BW351" s="75">
        <v>738000625</v>
      </c>
      <c r="BX351" s="75">
        <v>0</v>
      </c>
      <c r="BY351" s="75">
        <v>0</v>
      </c>
      <c r="BZ351" s="75">
        <v>0</v>
      </c>
      <c r="CA351" s="75">
        <v>0</v>
      </c>
    </row>
    <row r="352" spans="10:79" ht="12" customHeight="1">
      <c r="J352" s="46">
        <v>348</v>
      </c>
      <c r="K352" s="46">
        <f t="shared" si="14"/>
        <v>0</v>
      </c>
      <c r="L352" s="82">
        <f t="shared" si="15"/>
        <v>0</v>
      </c>
      <c r="N352" s="119" t="s">
        <v>33</v>
      </c>
      <c r="O352" s="120" t="s">
        <v>2252</v>
      </c>
      <c r="P352" s="122">
        <v>0</v>
      </c>
      <c r="Q352" s="122">
        <v>65000026</v>
      </c>
      <c r="R352" s="122">
        <v>70000026</v>
      </c>
      <c r="S352" s="122">
        <v>75000026</v>
      </c>
      <c r="T352" s="122">
        <v>80000026</v>
      </c>
      <c r="U352" s="122">
        <v>85000026</v>
      </c>
      <c r="V352" s="122">
        <v>90000026</v>
      </c>
      <c r="W352" s="122">
        <v>95000026</v>
      </c>
      <c r="X352" s="122">
        <v>100000026</v>
      </c>
      <c r="Y352" s="122">
        <v>105000026</v>
      </c>
      <c r="Z352" s="122">
        <v>110000026</v>
      </c>
      <c r="AA352" s="122">
        <v>115000026</v>
      </c>
      <c r="AB352" s="122">
        <v>120000026</v>
      </c>
      <c r="AC352" s="122">
        <v>125000026</v>
      </c>
      <c r="AD352" s="121"/>
      <c r="AM352" s="120" t="s">
        <v>813</v>
      </c>
      <c r="BB352" s="120" t="s">
        <v>1846</v>
      </c>
      <c r="BG352" s="73" t="s">
        <v>3824</v>
      </c>
      <c r="BI352" s="73" t="s">
        <v>4650</v>
      </c>
      <c r="BO352" s="72" t="s">
        <v>210</v>
      </c>
      <c r="BP352" s="73" t="s">
        <v>3769</v>
      </c>
      <c r="BQ352" s="75">
        <v>405000026</v>
      </c>
      <c r="BR352" s="75">
        <v>450000026</v>
      </c>
      <c r="BS352" s="75">
        <v>490000026</v>
      </c>
      <c r="BT352" s="75">
        <v>550000026</v>
      </c>
      <c r="BU352" s="75">
        <v>590000026</v>
      </c>
      <c r="BV352" s="75">
        <v>640000026</v>
      </c>
      <c r="BW352" s="75">
        <v>685000026</v>
      </c>
      <c r="BX352" s="75">
        <v>0</v>
      </c>
      <c r="BY352" s="75">
        <v>0</v>
      </c>
      <c r="BZ352" s="75">
        <v>0</v>
      </c>
      <c r="CA352" s="75">
        <v>0</v>
      </c>
    </row>
    <row r="353" spans="10:79" ht="12" customHeight="1">
      <c r="J353" s="46">
        <v>349</v>
      </c>
      <c r="K353" s="46">
        <f t="shared" si="14"/>
        <v>0</v>
      </c>
      <c r="L353" s="82">
        <f t="shared" si="15"/>
        <v>0</v>
      </c>
      <c r="N353" s="119" t="s">
        <v>33</v>
      </c>
      <c r="O353" s="120" t="s">
        <v>1409</v>
      </c>
      <c r="P353" s="122">
        <v>0</v>
      </c>
      <c r="Q353" s="122">
        <v>0</v>
      </c>
      <c r="R353" s="122">
        <v>0</v>
      </c>
      <c r="S353" s="122">
        <v>0</v>
      </c>
      <c r="T353" s="122">
        <v>0</v>
      </c>
      <c r="U353" s="122">
        <v>100000026</v>
      </c>
      <c r="V353" s="122">
        <v>105000026</v>
      </c>
      <c r="W353" s="122">
        <v>110000026</v>
      </c>
      <c r="X353" s="122">
        <v>115000026</v>
      </c>
      <c r="Y353" s="122">
        <v>120000026</v>
      </c>
      <c r="Z353" s="122">
        <v>125000026</v>
      </c>
      <c r="AA353" s="122">
        <v>0</v>
      </c>
      <c r="AB353" s="122">
        <v>0</v>
      </c>
      <c r="AC353" s="122">
        <v>0</v>
      </c>
      <c r="AD353" s="121"/>
      <c r="AM353" s="120" t="s">
        <v>602</v>
      </c>
      <c r="BB353" s="120" t="s">
        <v>3393</v>
      </c>
      <c r="BG353" s="73" t="s">
        <v>3825</v>
      </c>
      <c r="BI353" s="73" t="s">
        <v>4651</v>
      </c>
      <c r="BO353" s="72" t="s">
        <v>210</v>
      </c>
      <c r="BP353" s="73" t="s">
        <v>3770</v>
      </c>
      <c r="BQ353" s="75">
        <v>0</v>
      </c>
      <c r="BR353" s="75">
        <v>0</v>
      </c>
      <c r="BS353" s="75">
        <v>0</v>
      </c>
      <c r="BT353" s="75">
        <v>0</v>
      </c>
      <c r="BU353" s="75">
        <v>0</v>
      </c>
      <c r="BV353" s="75">
        <v>0</v>
      </c>
      <c r="BW353" s="75">
        <v>0</v>
      </c>
      <c r="BX353" s="75">
        <v>504000625</v>
      </c>
      <c r="BY353" s="75">
        <v>558000625</v>
      </c>
      <c r="BZ353" s="75">
        <v>0</v>
      </c>
      <c r="CA353" s="75">
        <v>0</v>
      </c>
    </row>
    <row r="354" spans="10:79" ht="12" customHeight="1">
      <c r="J354" s="46">
        <v>350</v>
      </c>
      <c r="K354" s="46">
        <f t="shared" si="14"/>
        <v>0</v>
      </c>
      <c r="L354" s="82">
        <f t="shared" si="15"/>
        <v>0</v>
      </c>
      <c r="N354" s="119" t="s">
        <v>33</v>
      </c>
      <c r="O354" s="120" t="s">
        <v>1410</v>
      </c>
      <c r="P354" s="122">
        <v>0</v>
      </c>
      <c r="Q354" s="122">
        <v>0</v>
      </c>
      <c r="R354" s="122">
        <v>0</v>
      </c>
      <c r="S354" s="122">
        <v>0</v>
      </c>
      <c r="T354" s="122">
        <v>105000026</v>
      </c>
      <c r="U354" s="122">
        <v>110000026</v>
      </c>
      <c r="V354" s="122">
        <v>115000026</v>
      </c>
      <c r="W354" s="122">
        <v>120000026</v>
      </c>
      <c r="X354" s="122">
        <v>125000026</v>
      </c>
      <c r="Y354" s="122">
        <v>130000026</v>
      </c>
      <c r="Z354" s="122">
        <v>135000026</v>
      </c>
      <c r="AA354" s="122">
        <v>0</v>
      </c>
      <c r="AB354" s="122">
        <v>0</v>
      </c>
      <c r="AC354" s="122">
        <v>0</v>
      </c>
      <c r="AD354" s="121"/>
      <c r="AM354" s="120" t="s">
        <v>814</v>
      </c>
      <c r="BB354" s="120" t="s">
        <v>3355</v>
      </c>
      <c r="BG354" s="73" t="s">
        <v>3826</v>
      </c>
      <c r="BI354" s="73" t="s">
        <v>4652</v>
      </c>
      <c r="BO354" s="72" t="s">
        <v>210</v>
      </c>
      <c r="BP354" s="73" t="s">
        <v>3771</v>
      </c>
      <c r="BQ354" s="75">
        <v>0</v>
      </c>
      <c r="BR354" s="75">
        <v>0</v>
      </c>
      <c r="BS354" s="75">
        <v>490000625</v>
      </c>
      <c r="BT354" s="75">
        <v>560000625</v>
      </c>
      <c r="BU354" s="75">
        <v>665000625</v>
      </c>
      <c r="BV354" s="75">
        <v>685000625</v>
      </c>
      <c r="BW354" s="75">
        <v>705000625</v>
      </c>
      <c r="BX354" s="75">
        <v>720000625</v>
      </c>
      <c r="BY354" s="75">
        <v>740000625</v>
      </c>
      <c r="BZ354" s="75">
        <v>0</v>
      </c>
      <c r="CA354" s="75">
        <v>0</v>
      </c>
    </row>
    <row r="355" spans="10:79" ht="12" customHeight="1">
      <c r="J355" s="46">
        <v>351</v>
      </c>
      <c r="K355" s="46">
        <f t="shared" si="14"/>
        <v>0</v>
      </c>
      <c r="L355" s="82">
        <f t="shared" si="15"/>
        <v>0</v>
      </c>
      <c r="N355" s="119" t="s">
        <v>33</v>
      </c>
      <c r="O355" s="120" t="s">
        <v>1948</v>
      </c>
      <c r="P355" s="122">
        <v>0</v>
      </c>
      <c r="Q355" s="122">
        <v>0</v>
      </c>
      <c r="R355" s="122">
        <v>0</v>
      </c>
      <c r="S355" s="122">
        <v>0</v>
      </c>
      <c r="T355" s="122">
        <v>0</v>
      </c>
      <c r="U355" s="122">
        <v>100000026</v>
      </c>
      <c r="V355" s="122">
        <v>105000026</v>
      </c>
      <c r="W355" s="122">
        <v>110000026</v>
      </c>
      <c r="X355" s="122">
        <v>115000026</v>
      </c>
      <c r="Y355" s="122">
        <v>120000026</v>
      </c>
      <c r="Z355" s="122">
        <v>125000026</v>
      </c>
      <c r="AA355" s="122">
        <v>0</v>
      </c>
      <c r="AB355" s="122">
        <v>0</v>
      </c>
      <c r="AC355" s="122">
        <v>0</v>
      </c>
      <c r="AD355" s="121"/>
      <c r="AM355" s="120" t="s">
        <v>815</v>
      </c>
      <c r="BB355" s="120" t="s">
        <v>2612</v>
      </c>
      <c r="BG355" s="73" t="s">
        <v>3827</v>
      </c>
      <c r="BI355" s="73" t="s">
        <v>4653</v>
      </c>
      <c r="BO355" s="72" t="s">
        <v>210</v>
      </c>
      <c r="BP355" s="73" t="s">
        <v>3772</v>
      </c>
      <c r="BQ355" s="75">
        <v>342000625</v>
      </c>
      <c r="BR355" s="75">
        <v>0</v>
      </c>
      <c r="BS355" s="75">
        <v>648000625</v>
      </c>
      <c r="BT355" s="75">
        <v>720000625</v>
      </c>
      <c r="BU355" s="75">
        <v>504000625</v>
      </c>
      <c r="BV355" s="75">
        <v>0</v>
      </c>
      <c r="BW355" s="75">
        <v>0</v>
      </c>
      <c r="BX355" s="75">
        <v>0</v>
      </c>
      <c r="BY355" s="75">
        <v>0</v>
      </c>
      <c r="BZ355" s="75">
        <v>0</v>
      </c>
      <c r="CA355" s="75">
        <v>0</v>
      </c>
    </row>
    <row r="356" spans="10:79" ht="12" customHeight="1">
      <c r="J356" s="46">
        <v>352</v>
      </c>
      <c r="K356" s="46">
        <f t="shared" si="14"/>
        <v>0</v>
      </c>
      <c r="L356" s="82">
        <f t="shared" si="15"/>
        <v>0</v>
      </c>
      <c r="N356" s="119" t="s">
        <v>33</v>
      </c>
      <c r="O356" s="120" t="s">
        <v>3249</v>
      </c>
      <c r="P356" s="122">
        <v>0</v>
      </c>
      <c r="Q356" s="122">
        <v>0</v>
      </c>
      <c r="R356" s="122">
        <v>0</v>
      </c>
      <c r="S356" s="122">
        <v>0</v>
      </c>
      <c r="T356" s="122">
        <v>0</v>
      </c>
      <c r="U356" s="122">
        <v>80000026</v>
      </c>
      <c r="V356" s="122">
        <v>90000026</v>
      </c>
      <c r="W356" s="122">
        <v>95000026</v>
      </c>
      <c r="X356" s="122">
        <v>100000026</v>
      </c>
      <c r="Y356" s="122">
        <v>105000026</v>
      </c>
      <c r="Z356" s="122">
        <v>110000026</v>
      </c>
      <c r="AA356" s="122">
        <v>115000026</v>
      </c>
      <c r="AB356" s="122">
        <v>120000026</v>
      </c>
      <c r="AC356" s="122">
        <v>0</v>
      </c>
      <c r="AD356" s="121"/>
      <c r="AM356" s="120"/>
      <c r="BB356" s="120" t="s">
        <v>2009</v>
      </c>
      <c r="BG356" s="73" t="s">
        <v>3828</v>
      </c>
      <c r="BI356" s="73" t="s">
        <v>4654</v>
      </c>
      <c r="BO356" s="72" t="s">
        <v>210</v>
      </c>
      <c r="BP356" s="73" t="s">
        <v>3773</v>
      </c>
      <c r="BQ356" s="75">
        <v>342000625</v>
      </c>
      <c r="BR356" s="75">
        <v>387000625</v>
      </c>
      <c r="BS356" s="75">
        <v>423000625</v>
      </c>
      <c r="BT356" s="75">
        <v>410000825</v>
      </c>
      <c r="BU356" s="75">
        <v>504000625</v>
      </c>
      <c r="BV356" s="75">
        <v>549000625</v>
      </c>
      <c r="BW356" s="75">
        <v>0</v>
      </c>
      <c r="BX356" s="75">
        <v>520000725</v>
      </c>
      <c r="BY356" s="75">
        <v>0</v>
      </c>
      <c r="BZ356" s="75">
        <v>0</v>
      </c>
      <c r="CA356" s="75">
        <v>0</v>
      </c>
    </row>
    <row r="357" spans="10:79" ht="12" customHeight="1">
      <c r="J357" s="46">
        <v>353</v>
      </c>
      <c r="K357" s="46">
        <f t="shared" si="14"/>
        <v>0</v>
      </c>
      <c r="L357" s="82">
        <f t="shared" si="15"/>
        <v>0</v>
      </c>
      <c r="N357" s="119" t="s">
        <v>33</v>
      </c>
      <c r="O357" s="120" t="s">
        <v>599</v>
      </c>
      <c r="P357" s="122">
        <v>0</v>
      </c>
      <c r="Q357" s="122">
        <v>0</v>
      </c>
      <c r="R357" s="122">
        <v>0</v>
      </c>
      <c r="S357" s="122">
        <v>0</v>
      </c>
      <c r="T357" s="122">
        <v>0</v>
      </c>
      <c r="U357" s="122">
        <v>95000026</v>
      </c>
      <c r="V357" s="122">
        <v>100000026</v>
      </c>
      <c r="W357" s="122">
        <v>105000026</v>
      </c>
      <c r="X357" s="122">
        <v>110000026</v>
      </c>
      <c r="Y357" s="122">
        <v>115000026</v>
      </c>
      <c r="Z357" s="122">
        <v>120000026</v>
      </c>
      <c r="AA357" s="122">
        <v>125000026</v>
      </c>
      <c r="AB357" s="122">
        <v>135000026</v>
      </c>
      <c r="AC357" s="122">
        <v>150000026</v>
      </c>
      <c r="AD357" s="121"/>
      <c r="BB357" s="120" t="s">
        <v>3356</v>
      </c>
      <c r="BG357" s="73" t="s">
        <v>3829</v>
      </c>
      <c r="BI357" s="73" t="s">
        <v>4655</v>
      </c>
      <c r="BO357" s="72" t="s">
        <v>210</v>
      </c>
      <c r="BP357" s="73" t="s">
        <v>3774</v>
      </c>
      <c r="BQ357" s="75">
        <v>450000026</v>
      </c>
      <c r="BR357" s="75">
        <v>510000026</v>
      </c>
      <c r="BS357" s="75">
        <v>550000026</v>
      </c>
      <c r="BT357" s="75">
        <v>620000026</v>
      </c>
      <c r="BU357" s="75">
        <v>685000026</v>
      </c>
      <c r="BV357" s="75">
        <v>705000026</v>
      </c>
      <c r="BW357" s="75">
        <v>745000026</v>
      </c>
      <c r="BX357" s="75">
        <v>0</v>
      </c>
      <c r="BY357" s="75">
        <v>0</v>
      </c>
      <c r="BZ357" s="75">
        <v>0</v>
      </c>
      <c r="CA357" s="75">
        <v>0</v>
      </c>
    </row>
    <row r="358" spans="10:79" ht="12" customHeight="1">
      <c r="J358" s="46">
        <v>354</v>
      </c>
      <c r="K358" s="46">
        <f t="shared" si="14"/>
        <v>0</v>
      </c>
      <c r="L358" s="82">
        <f t="shared" si="15"/>
        <v>0</v>
      </c>
      <c r="N358" s="119" t="s">
        <v>33</v>
      </c>
      <c r="O358" s="120" t="s">
        <v>1411</v>
      </c>
      <c r="P358" s="122">
        <v>0</v>
      </c>
      <c r="Q358" s="122">
        <v>0</v>
      </c>
      <c r="R358" s="122">
        <v>0</v>
      </c>
      <c r="S358" s="122">
        <v>0</v>
      </c>
      <c r="T358" s="122">
        <v>100000026</v>
      </c>
      <c r="U358" s="122">
        <v>105000026</v>
      </c>
      <c r="V358" s="122">
        <v>110000026</v>
      </c>
      <c r="W358" s="122">
        <v>115000026</v>
      </c>
      <c r="X358" s="122">
        <v>120000026</v>
      </c>
      <c r="Y358" s="122">
        <v>125000026</v>
      </c>
      <c r="Z358" s="122">
        <v>130000026</v>
      </c>
      <c r="AA358" s="122">
        <v>0</v>
      </c>
      <c r="AB358" s="122">
        <v>0</v>
      </c>
      <c r="AC358" s="122">
        <v>0</v>
      </c>
      <c r="AD358" s="121"/>
      <c r="BB358" s="120" t="s">
        <v>2352</v>
      </c>
      <c r="BG358" s="73" t="s">
        <v>3830</v>
      </c>
      <c r="BI358" s="73" t="s">
        <v>4656</v>
      </c>
      <c r="BO358" s="72" t="s">
        <v>210</v>
      </c>
      <c r="BP358" s="73" t="s">
        <v>5029</v>
      </c>
      <c r="BQ358" s="75">
        <v>415000925</v>
      </c>
      <c r="BR358" s="75">
        <v>435000925</v>
      </c>
      <c r="BS358" s="75">
        <v>485000925</v>
      </c>
      <c r="BT358" s="75">
        <v>510000925</v>
      </c>
      <c r="BU358" s="75">
        <v>530000925</v>
      </c>
      <c r="BV358" s="75">
        <v>565000925</v>
      </c>
      <c r="BW358" s="75">
        <v>590000925</v>
      </c>
      <c r="BX358" s="75">
        <v>0</v>
      </c>
      <c r="BY358" s="75">
        <v>0</v>
      </c>
      <c r="BZ358" s="75">
        <v>0</v>
      </c>
      <c r="CA358" s="75">
        <v>0</v>
      </c>
    </row>
    <row r="359" spans="10:79" ht="12" customHeight="1">
      <c r="J359" s="46">
        <v>355</v>
      </c>
      <c r="K359" s="46">
        <f t="shared" si="14"/>
        <v>0</v>
      </c>
      <c r="L359" s="82">
        <f t="shared" si="15"/>
        <v>0</v>
      </c>
      <c r="N359" s="119" t="s">
        <v>33</v>
      </c>
      <c r="O359" s="120" t="s">
        <v>2053</v>
      </c>
      <c r="P359" s="122">
        <v>0</v>
      </c>
      <c r="Q359" s="122">
        <v>0</v>
      </c>
      <c r="R359" s="122">
        <v>0</v>
      </c>
      <c r="S359" s="122">
        <v>0</v>
      </c>
      <c r="T359" s="122">
        <v>100000026</v>
      </c>
      <c r="U359" s="122">
        <v>105000026</v>
      </c>
      <c r="V359" s="122">
        <v>110000026</v>
      </c>
      <c r="W359" s="122">
        <v>115000026</v>
      </c>
      <c r="X359" s="122">
        <v>120000026</v>
      </c>
      <c r="Y359" s="122">
        <v>125000026</v>
      </c>
      <c r="Z359" s="122">
        <v>130000026</v>
      </c>
      <c r="AA359" s="122">
        <v>0</v>
      </c>
      <c r="AB359" s="122">
        <v>0</v>
      </c>
      <c r="AC359" s="122">
        <v>0</v>
      </c>
      <c r="AD359" s="121"/>
      <c r="BB359" s="120" t="s">
        <v>275</v>
      </c>
      <c r="BG359" s="73" t="s">
        <v>3831</v>
      </c>
      <c r="BI359" s="73" t="s">
        <v>5212</v>
      </c>
      <c r="BO359" s="72" t="s">
        <v>210</v>
      </c>
      <c r="BP359" s="73" t="s">
        <v>3775</v>
      </c>
      <c r="BQ359" s="75">
        <v>470000625</v>
      </c>
      <c r="BR359" s="75">
        <v>495000625</v>
      </c>
      <c r="BS359" s="75">
        <v>531000625</v>
      </c>
      <c r="BT359" s="75">
        <v>567000625</v>
      </c>
      <c r="BU359" s="75">
        <v>600000825</v>
      </c>
      <c r="BV359" s="75">
        <v>657000625</v>
      </c>
      <c r="BW359" s="75">
        <v>720000625</v>
      </c>
      <c r="BX359" s="75">
        <v>650000925</v>
      </c>
      <c r="BY359" s="75">
        <v>0</v>
      </c>
      <c r="BZ359" s="75">
        <v>0</v>
      </c>
      <c r="CA359" s="75">
        <v>0</v>
      </c>
    </row>
    <row r="360" spans="10:79" ht="12" customHeight="1">
      <c r="J360" s="46">
        <v>356</v>
      </c>
      <c r="K360" s="46">
        <f t="shared" si="14"/>
        <v>0</v>
      </c>
      <c r="L360" s="82">
        <f t="shared" si="15"/>
        <v>0</v>
      </c>
      <c r="N360" s="119" t="s">
        <v>33</v>
      </c>
      <c r="O360" s="120" t="s">
        <v>2556</v>
      </c>
      <c r="P360" s="122">
        <v>0</v>
      </c>
      <c r="Q360" s="122">
        <v>0</v>
      </c>
      <c r="R360" s="122">
        <v>0</v>
      </c>
      <c r="S360" s="122">
        <v>0</v>
      </c>
      <c r="T360" s="122">
        <v>0</v>
      </c>
      <c r="U360" s="122">
        <v>95000026</v>
      </c>
      <c r="V360" s="122">
        <v>100000026</v>
      </c>
      <c r="W360" s="122">
        <v>105000026</v>
      </c>
      <c r="X360" s="122">
        <v>110000026</v>
      </c>
      <c r="Y360" s="122">
        <v>115000026</v>
      </c>
      <c r="Z360" s="122">
        <v>120000026</v>
      </c>
      <c r="AA360" s="122">
        <v>0</v>
      </c>
      <c r="AB360" s="122">
        <v>0</v>
      </c>
      <c r="AC360" s="122">
        <v>0</v>
      </c>
      <c r="AD360" s="121"/>
      <c r="BB360" s="120" t="s">
        <v>1248</v>
      </c>
      <c r="BG360" s="73" t="s">
        <v>3832</v>
      </c>
      <c r="BI360" s="73" t="s">
        <v>4657</v>
      </c>
      <c r="BO360" s="72" t="s">
        <v>210</v>
      </c>
      <c r="BP360" s="73" t="s">
        <v>5099</v>
      </c>
      <c r="BQ360" s="75">
        <v>0</v>
      </c>
      <c r="BR360" s="75">
        <v>0</v>
      </c>
      <c r="BS360" s="75">
        <v>495000925</v>
      </c>
      <c r="BT360" s="75">
        <v>525000925</v>
      </c>
      <c r="BU360" s="75">
        <v>595000925</v>
      </c>
      <c r="BV360" s="75">
        <v>0</v>
      </c>
      <c r="BW360" s="75">
        <v>0</v>
      </c>
      <c r="BX360" s="75">
        <v>0</v>
      </c>
      <c r="BY360" s="75">
        <v>0</v>
      </c>
      <c r="BZ360" s="75">
        <v>0</v>
      </c>
      <c r="CA360" s="75">
        <v>0</v>
      </c>
    </row>
    <row r="361" spans="10:79" ht="12" customHeight="1">
      <c r="J361" s="46">
        <v>357</v>
      </c>
      <c r="K361" s="46">
        <f t="shared" si="14"/>
        <v>0</v>
      </c>
      <c r="L361" s="82">
        <f t="shared" si="15"/>
        <v>0</v>
      </c>
      <c r="N361" s="119" t="s">
        <v>33</v>
      </c>
      <c r="O361" s="120" t="s">
        <v>1987</v>
      </c>
      <c r="P361" s="122">
        <v>0</v>
      </c>
      <c r="Q361" s="122">
        <v>0</v>
      </c>
      <c r="R361" s="122">
        <v>0</v>
      </c>
      <c r="S361" s="122">
        <v>0</v>
      </c>
      <c r="T361" s="122">
        <v>0</v>
      </c>
      <c r="U361" s="122">
        <v>95000026</v>
      </c>
      <c r="V361" s="122">
        <v>100000026</v>
      </c>
      <c r="W361" s="122">
        <v>105000026</v>
      </c>
      <c r="X361" s="122">
        <v>110000026</v>
      </c>
      <c r="Y361" s="122">
        <v>115000026</v>
      </c>
      <c r="Z361" s="122">
        <v>120000026</v>
      </c>
      <c r="AA361" s="122">
        <v>125000026</v>
      </c>
      <c r="AB361" s="122">
        <v>0</v>
      </c>
      <c r="AC361" s="122">
        <v>0</v>
      </c>
      <c r="AD361" s="121"/>
      <c r="BB361" s="120" t="s">
        <v>626</v>
      </c>
      <c r="BG361" s="73" t="s">
        <v>3833</v>
      </c>
      <c r="BI361" s="73" t="s">
        <v>4658</v>
      </c>
      <c r="BO361" s="72" t="s">
        <v>210</v>
      </c>
      <c r="BP361" s="73" t="s">
        <v>3776</v>
      </c>
      <c r="BQ361" s="75">
        <v>0</v>
      </c>
      <c r="BR361" s="75">
        <v>450000625</v>
      </c>
      <c r="BS361" s="75">
        <v>495000625</v>
      </c>
      <c r="BT361" s="75">
        <v>540000625</v>
      </c>
      <c r="BU361" s="75">
        <v>585000625</v>
      </c>
      <c r="BV361" s="75">
        <v>630000625</v>
      </c>
      <c r="BW361" s="75">
        <v>675000625</v>
      </c>
      <c r="BX361" s="75">
        <v>540000625</v>
      </c>
      <c r="BY361" s="75">
        <v>612000625</v>
      </c>
      <c r="BZ361" s="75">
        <v>0</v>
      </c>
      <c r="CA361" s="75">
        <v>0</v>
      </c>
    </row>
    <row r="362" spans="10:79" ht="12" customHeight="1">
      <c r="J362" s="46">
        <v>358</v>
      </c>
      <c r="K362" s="46">
        <f t="shared" si="14"/>
        <v>0</v>
      </c>
      <c r="L362" s="82">
        <f t="shared" si="15"/>
        <v>0</v>
      </c>
      <c r="N362" s="119" t="s">
        <v>33</v>
      </c>
      <c r="O362" s="120" t="s">
        <v>582</v>
      </c>
      <c r="P362" s="122">
        <v>0</v>
      </c>
      <c r="Q362" s="122">
        <v>0</v>
      </c>
      <c r="R362" s="122">
        <v>0</v>
      </c>
      <c r="S362" s="122">
        <v>0</v>
      </c>
      <c r="T362" s="122">
        <v>0</v>
      </c>
      <c r="U362" s="122">
        <v>90000026</v>
      </c>
      <c r="V362" s="122">
        <v>95000026</v>
      </c>
      <c r="W362" s="122">
        <v>100000026</v>
      </c>
      <c r="X362" s="122">
        <v>105000026</v>
      </c>
      <c r="Y362" s="122">
        <v>110000026</v>
      </c>
      <c r="Z362" s="122">
        <v>115000026</v>
      </c>
      <c r="AA362" s="122">
        <v>120000026</v>
      </c>
      <c r="AB362" s="122">
        <v>0</v>
      </c>
      <c r="AC362" s="122">
        <v>0</v>
      </c>
      <c r="AD362" s="121"/>
      <c r="BB362" s="120" t="s">
        <v>1249</v>
      </c>
      <c r="BG362" s="73" t="s">
        <v>3834</v>
      </c>
      <c r="BI362" s="73" t="s">
        <v>4659</v>
      </c>
      <c r="BO362" s="72" t="s">
        <v>210</v>
      </c>
      <c r="BP362" s="73" t="s">
        <v>3777</v>
      </c>
      <c r="BQ362" s="75">
        <v>405000625</v>
      </c>
      <c r="BR362" s="75">
        <v>0</v>
      </c>
      <c r="BS362" s="75">
        <v>0</v>
      </c>
      <c r="BT362" s="75">
        <v>0</v>
      </c>
      <c r="BU362" s="75">
        <v>0</v>
      </c>
      <c r="BV362" s="75">
        <v>0</v>
      </c>
      <c r="BW362" s="75">
        <v>0</v>
      </c>
      <c r="BX362" s="75">
        <v>0</v>
      </c>
      <c r="BY362" s="75">
        <v>0</v>
      </c>
      <c r="BZ362" s="75">
        <v>0</v>
      </c>
      <c r="CA362" s="75">
        <v>0</v>
      </c>
    </row>
    <row r="363" spans="10:79" ht="12" customHeight="1">
      <c r="J363" s="46">
        <v>359</v>
      </c>
      <c r="K363" s="46">
        <f t="shared" si="14"/>
        <v>0</v>
      </c>
      <c r="L363" s="82">
        <f t="shared" si="15"/>
        <v>0</v>
      </c>
      <c r="N363" s="119" t="s">
        <v>33</v>
      </c>
      <c r="O363" s="120" t="s">
        <v>1885</v>
      </c>
      <c r="P363" s="122">
        <v>0</v>
      </c>
      <c r="Q363" s="122">
        <v>0</v>
      </c>
      <c r="R363" s="122">
        <v>0</v>
      </c>
      <c r="S363" s="122">
        <v>0</v>
      </c>
      <c r="T363" s="122">
        <v>0</v>
      </c>
      <c r="U363" s="122">
        <v>90000026</v>
      </c>
      <c r="V363" s="122">
        <v>95000026</v>
      </c>
      <c r="W363" s="122">
        <v>100000026</v>
      </c>
      <c r="X363" s="122">
        <v>105000026</v>
      </c>
      <c r="Y363" s="122">
        <v>110000026</v>
      </c>
      <c r="Z363" s="122">
        <v>115000026</v>
      </c>
      <c r="AA363" s="122">
        <v>120000026</v>
      </c>
      <c r="AB363" s="122">
        <v>0</v>
      </c>
      <c r="AC363" s="122">
        <v>0</v>
      </c>
      <c r="AD363" s="121"/>
      <c r="BB363" s="120" t="s">
        <v>1500</v>
      </c>
      <c r="BG363" s="73" t="s">
        <v>3835</v>
      </c>
      <c r="BI363" s="73" t="s">
        <v>5307</v>
      </c>
      <c r="BO363" s="72" t="s">
        <v>210</v>
      </c>
      <c r="BP363" s="73" t="s">
        <v>3778</v>
      </c>
      <c r="BQ363" s="75">
        <v>0</v>
      </c>
      <c r="BR363" s="75">
        <v>0</v>
      </c>
      <c r="BS363" s="75">
        <v>0</v>
      </c>
      <c r="BT363" s="75">
        <v>0</v>
      </c>
      <c r="BU363" s="75">
        <v>0</v>
      </c>
      <c r="BV363" s="75">
        <v>0</v>
      </c>
      <c r="BW363" s="75">
        <v>0</v>
      </c>
      <c r="BX363" s="75">
        <v>504000625</v>
      </c>
      <c r="BY363" s="75">
        <v>558000625</v>
      </c>
      <c r="BZ363" s="75">
        <v>0</v>
      </c>
      <c r="CA363" s="75">
        <v>0</v>
      </c>
    </row>
    <row r="364" spans="10:79" ht="12" customHeight="1">
      <c r="J364" s="46">
        <v>360</v>
      </c>
      <c r="K364" s="46">
        <f t="shared" si="14"/>
        <v>0</v>
      </c>
      <c r="L364" s="82">
        <f t="shared" si="15"/>
        <v>0</v>
      </c>
      <c r="N364" s="119" t="s">
        <v>33</v>
      </c>
      <c r="O364" s="120" t="s">
        <v>1412</v>
      </c>
      <c r="P364" s="122">
        <v>0</v>
      </c>
      <c r="Q364" s="122">
        <v>0</v>
      </c>
      <c r="R364" s="122">
        <v>0</v>
      </c>
      <c r="S364" s="122">
        <v>0</v>
      </c>
      <c r="T364" s="122">
        <v>0</v>
      </c>
      <c r="U364" s="122">
        <v>90000026</v>
      </c>
      <c r="V364" s="122">
        <v>95000026</v>
      </c>
      <c r="W364" s="122">
        <v>100000026</v>
      </c>
      <c r="X364" s="122">
        <v>105000026</v>
      </c>
      <c r="Y364" s="122">
        <v>110000026</v>
      </c>
      <c r="Z364" s="122">
        <v>115000026</v>
      </c>
      <c r="AA364" s="122">
        <v>0</v>
      </c>
      <c r="AB364" s="122">
        <v>0</v>
      </c>
      <c r="AC364" s="122">
        <v>0</v>
      </c>
      <c r="AD364" s="121"/>
      <c r="BB364" s="120" t="s">
        <v>1250</v>
      </c>
      <c r="BG364" s="73" t="s">
        <v>3836</v>
      </c>
      <c r="BI364" s="73" t="s">
        <v>4660</v>
      </c>
      <c r="BO364" s="72" t="s">
        <v>210</v>
      </c>
      <c r="BP364" s="73" t="s">
        <v>3779</v>
      </c>
      <c r="BQ364" s="75">
        <v>522000625</v>
      </c>
      <c r="BR364" s="75">
        <v>549000625</v>
      </c>
      <c r="BS364" s="75">
        <v>576000625</v>
      </c>
      <c r="BT364" s="75">
        <v>612000625</v>
      </c>
      <c r="BU364" s="75">
        <v>639000625</v>
      </c>
      <c r="BV364" s="75">
        <v>666000625</v>
      </c>
      <c r="BW364" s="75">
        <v>702000625</v>
      </c>
      <c r="BX364" s="75">
        <v>540000625</v>
      </c>
      <c r="BY364" s="75">
        <v>612000625</v>
      </c>
      <c r="BZ364" s="75">
        <v>0</v>
      </c>
      <c r="CA364" s="75">
        <v>0</v>
      </c>
    </row>
    <row r="365" spans="10:79" ht="12" customHeight="1">
      <c r="J365" s="46">
        <v>361</v>
      </c>
      <c r="K365" s="46">
        <f t="shared" si="14"/>
        <v>0</v>
      </c>
      <c r="L365" s="82">
        <f t="shared" si="15"/>
        <v>0</v>
      </c>
      <c r="N365" s="119" t="s">
        <v>33</v>
      </c>
      <c r="O365" s="120" t="s">
        <v>2047</v>
      </c>
      <c r="P365" s="122">
        <v>0</v>
      </c>
      <c r="Q365" s="122">
        <v>0</v>
      </c>
      <c r="R365" s="122">
        <v>0</v>
      </c>
      <c r="S365" s="122">
        <v>0</v>
      </c>
      <c r="T365" s="122">
        <v>0</v>
      </c>
      <c r="U365" s="122">
        <v>90000026</v>
      </c>
      <c r="V365" s="122">
        <v>95000026</v>
      </c>
      <c r="W365" s="122">
        <v>100000026</v>
      </c>
      <c r="X365" s="122">
        <v>105000026</v>
      </c>
      <c r="Y365" s="122">
        <v>110000026</v>
      </c>
      <c r="Z365" s="122">
        <v>115000026</v>
      </c>
      <c r="AA365" s="122">
        <v>0</v>
      </c>
      <c r="AB365" s="122">
        <v>0</v>
      </c>
      <c r="AC365" s="122">
        <v>0</v>
      </c>
      <c r="AD365" s="121"/>
      <c r="BB365" s="120" t="s">
        <v>1501</v>
      </c>
      <c r="BG365" s="73" t="s">
        <v>3837</v>
      </c>
      <c r="BI365" s="73" t="s">
        <v>4661</v>
      </c>
      <c r="BO365" s="72" t="s">
        <v>210</v>
      </c>
      <c r="BP365" s="73" t="s">
        <v>3780</v>
      </c>
      <c r="BQ365" s="75">
        <v>198000625</v>
      </c>
      <c r="BR365" s="75">
        <v>216000625</v>
      </c>
      <c r="BS365" s="75">
        <v>252000625</v>
      </c>
      <c r="BT365" s="75">
        <v>270000625</v>
      </c>
      <c r="BU365" s="75">
        <v>0</v>
      </c>
      <c r="BV365" s="75">
        <v>0</v>
      </c>
      <c r="BW365" s="75">
        <v>0</v>
      </c>
      <c r="BX365" s="75">
        <v>0</v>
      </c>
      <c r="BY365" s="75">
        <v>0</v>
      </c>
      <c r="BZ365" s="75">
        <v>0</v>
      </c>
      <c r="CA365" s="75">
        <v>0</v>
      </c>
    </row>
    <row r="366" spans="10:79" ht="12" customHeight="1">
      <c r="J366" s="46">
        <v>362</v>
      </c>
      <c r="K366" s="46">
        <f t="shared" si="14"/>
        <v>0</v>
      </c>
      <c r="L366" s="82">
        <f t="shared" si="15"/>
        <v>0</v>
      </c>
      <c r="N366" s="119" t="s">
        <v>33</v>
      </c>
      <c r="O366" s="120" t="s">
        <v>2503</v>
      </c>
      <c r="P366" s="122">
        <v>0</v>
      </c>
      <c r="Q366" s="122">
        <v>70000026</v>
      </c>
      <c r="R366" s="122">
        <v>75000026</v>
      </c>
      <c r="S366" s="122">
        <v>80000026</v>
      </c>
      <c r="T366" s="122">
        <v>90000026</v>
      </c>
      <c r="U366" s="122">
        <v>95000026</v>
      </c>
      <c r="V366" s="122">
        <v>100000026</v>
      </c>
      <c r="W366" s="122">
        <v>105000026</v>
      </c>
      <c r="X366" s="122">
        <v>110000026</v>
      </c>
      <c r="Y366" s="122">
        <v>115000026</v>
      </c>
      <c r="Z366" s="122">
        <v>120000026</v>
      </c>
      <c r="AA366" s="122">
        <v>125000026</v>
      </c>
      <c r="AB366" s="122">
        <v>0</v>
      </c>
      <c r="AC366" s="122">
        <v>0</v>
      </c>
      <c r="AD366" s="121"/>
      <c r="BB366" s="120" t="s">
        <v>1251</v>
      </c>
      <c r="BG366" s="73" t="s">
        <v>3838</v>
      </c>
      <c r="BI366" s="73" t="s">
        <v>4662</v>
      </c>
      <c r="BO366" s="72" t="s">
        <v>210</v>
      </c>
      <c r="BP366" s="73" t="s">
        <v>3781</v>
      </c>
      <c r="BQ366" s="75">
        <v>279000625</v>
      </c>
      <c r="BR366" s="75">
        <v>0</v>
      </c>
      <c r="BS366" s="75">
        <v>333000625</v>
      </c>
      <c r="BT366" s="75">
        <v>360000625</v>
      </c>
      <c r="BU366" s="75">
        <v>0</v>
      </c>
      <c r="BV366" s="75">
        <v>0</v>
      </c>
      <c r="BW366" s="75">
        <v>0</v>
      </c>
      <c r="BX366" s="75">
        <v>576000625</v>
      </c>
      <c r="BY366" s="75">
        <v>630000625</v>
      </c>
      <c r="BZ366" s="75">
        <v>0</v>
      </c>
      <c r="CA366" s="75">
        <v>0</v>
      </c>
    </row>
    <row r="367" spans="10:79" ht="12" customHeight="1">
      <c r="J367" s="46">
        <v>363</v>
      </c>
      <c r="K367" s="46">
        <f t="shared" si="14"/>
        <v>0</v>
      </c>
      <c r="L367" s="82">
        <f t="shared" si="15"/>
        <v>0</v>
      </c>
      <c r="N367" s="119" t="s">
        <v>33</v>
      </c>
      <c r="O367" s="120" t="s">
        <v>1949</v>
      </c>
      <c r="P367" s="122">
        <v>0</v>
      </c>
      <c r="Q367" s="122">
        <v>65000026</v>
      </c>
      <c r="R367" s="122">
        <v>70000026</v>
      </c>
      <c r="S367" s="122">
        <v>75000026</v>
      </c>
      <c r="T367" s="122">
        <v>80000026</v>
      </c>
      <c r="U367" s="122">
        <v>85000026</v>
      </c>
      <c r="V367" s="122">
        <v>90000026</v>
      </c>
      <c r="W367" s="122">
        <v>95000026</v>
      </c>
      <c r="X367" s="122">
        <v>100000026</v>
      </c>
      <c r="Y367" s="122">
        <v>105000026</v>
      </c>
      <c r="Z367" s="122">
        <v>110000026</v>
      </c>
      <c r="AA367" s="122">
        <v>115000026</v>
      </c>
      <c r="AB367" s="122">
        <v>120000026</v>
      </c>
      <c r="AC367" s="122">
        <v>125000026</v>
      </c>
      <c r="AD367" s="121"/>
      <c r="BB367" s="120" t="s">
        <v>1362</v>
      </c>
      <c r="BG367" s="73" t="s">
        <v>3839</v>
      </c>
      <c r="BI367" s="73" t="s">
        <v>4663</v>
      </c>
      <c r="BO367" s="72" t="s">
        <v>210</v>
      </c>
      <c r="BP367" s="73" t="s">
        <v>3782</v>
      </c>
      <c r="BQ367" s="75">
        <v>350000026</v>
      </c>
      <c r="BR367" s="75">
        <v>430000026</v>
      </c>
      <c r="BS367" s="75">
        <v>510000026</v>
      </c>
      <c r="BT367" s="75">
        <v>590000026</v>
      </c>
      <c r="BU367" s="75">
        <v>675000026</v>
      </c>
      <c r="BV367" s="75">
        <v>720000026</v>
      </c>
      <c r="BW367" s="75">
        <v>795000026</v>
      </c>
      <c r="BX367" s="75">
        <v>885000026</v>
      </c>
      <c r="BY367" s="75">
        <v>0</v>
      </c>
      <c r="BZ367" s="75">
        <v>0</v>
      </c>
      <c r="CA367" s="75">
        <v>0</v>
      </c>
    </row>
    <row r="368" spans="10:79" ht="12" customHeight="1">
      <c r="J368" s="46">
        <v>364</v>
      </c>
      <c r="K368" s="46">
        <f t="shared" si="14"/>
        <v>0</v>
      </c>
      <c r="L368" s="82">
        <f t="shared" si="15"/>
        <v>0</v>
      </c>
      <c r="N368" s="119" t="s">
        <v>33</v>
      </c>
      <c r="O368" s="120" t="s">
        <v>2504</v>
      </c>
      <c r="P368" s="122">
        <v>0</v>
      </c>
      <c r="Q368" s="122">
        <v>70000026</v>
      </c>
      <c r="R368" s="122">
        <v>75000026</v>
      </c>
      <c r="S368" s="122">
        <v>80000026</v>
      </c>
      <c r="T368" s="122">
        <v>85000026</v>
      </c>
      <c r="U368" s="122">
        <v>90000026</v>
      </c>
      <c r="V368" s="122">
        <v>95000026</v>
      </c>
      <c r="W368" s="122">
        <v>100000026</v>
      </c>
      <c r="X368" s="122">
        <v>105000026</v>
      </c>
      <c r="Y368" s="122">
        <v>110000026</v>
      </c>
      <c r="Z368" s="122">
        <v>115000026</v>
      </c>
      <c r="AA368" s="122">
        <v>120000026</v>
      </c>
      <c r="AB368" s="122">
        <v>125000026</v>
      </c>
      <c r="AC368" s="122">
        <v>0</v>
      </c>
      <c r="AD368" s="121"/>
      <c r="BB368" s="120" t="s">
        <v>1252</v>
      </c>
      <c r="BG368" s="73" t="s">
        <v>3840</v>
      </c>
      <c r="BI368" s="73" t="s">
        <v>4664</v>
      </c>
      <c r="BO368" s="72" t="s">
        <v>210</v>
      </c>
      <c r="BP368" s="73" t="s">
        <v>3783</v>
      </c>
      <c r="BQ368" s="75">
        <v>0</v>
      </c>
      <c r="BR368" s="75">
        <v>0</v>
      </c>
      <c r="BS368" s="75">
        <v>0</v>
      </c>
      <c r="BT368" s="75">
        <v>0</v>
      </c>
      <c r="BU368" s="75">
        <v>0</v>
      </c>
      <c r="BV368" s="75">
        <v>0</v>
      </c>
      <c r="BW368" s="75">
        <v>0</v>
      </c>
      <c r="BX368" s="75">
        <v>0</v>
      </c>
      <c r="BY368" s="75">
        <v>0</v>
      </c>
      <c r="BZ368" s="75">
        <v>0</v>
      </c>
      <c r="CA368" s="75">
        <v>0</v>
      </c>
    </row>
    <row r="369" spans="10:79" ht="12" customHeight="1">
      <c r="J369" s="46">
        <v>365</v>
      </c>
      <c r="K369" s="46">
        <f t="shared" si="14"/>
        <v>0</v>
      </c>
      <c r="L369" s="82">
        <f t="shared" si="15"/>
        <v>0</v>
      </c>
      <c r="N369" s="119" t="s">
        <v>33</v>
      </c>
      <c r="O369" s="120" t="s">
        <v>2147</v>
      </c>
      <c r="P369" s="122">
        <v>0</v>
      </c>
      <c r="Q369" s="122">
        <v>0</v>
      </c>
      <c r="R369" s="122">
        <v>0</v>
      </c>
      <c r="S369" s="122">
        <v>0</v>
      </c>
      <c r="T369" s="122">
        <v>0</v>
      </c>
      <c r="U369" s="122">
        <v>100000026</v>
      </c>
      <c r="V369" s="122">
        <v>105000026</v>
      </c>
      <c r="W369" s="122">
        <v>110000026</v>
      </c>
      <c r="X369" s="122">
        <v>115000026</v>
      </c>
      <c r="Y369" s="122">
        <v>120000026</v>
      </c>
      <c r="Z369" s="122">
        <v>125000026</v>
      </c>
      <c r="AA369" s="122">
        <v>0</v>
      </c>
      <c r="AB369" s="122">
        <v>0</v>
      </c>
      <c r="AC369" s="122">
        <v>0</v>
      </c>
      <c r="AD369" s="121"/>
      <c r="BB369" s="120" t="s">
        <v>1253</v>
      </c>
      <c r="BG369" s="73" t="s">
        <v>3841</v>
      </c>
      <c r="BI369" s="73" t="s">
        <v>4665</v>
      </c>
      <c r="BO369" s="72" t="s">
        <v>210</v>
      </c>
      <c r="BP369" s="73" t="s">
        <v>3784</v>
      </c>
      <c r="BQ369" s="75">
        <v>450000026</v>
      </c>
      <c r="BR369" s="75">
        <v>490000026</v>
      </c>
      <c r="BS369" s="75">
        <v>520000026</v>
      </c>
      <c r="BT369" s="75">
        <v>585000026</v>
      </c>
      <c r="BU369" s="75">
        <v>630000026</v>
      </c>
      <c r="BV369" s="75">
        <v>715000026</v>
      </c>
      <c r="BW369" s="75">
        <v>795000026</v>
      </c>
      <c r="BX369" s="75">
        <v>875000026</v>
      </c>
      <c r="BY369" s="75">
        <v>0</v>
      </c>
      <c r="BZ369" s="75">
        <v>0</v>
      </c>
      <c r="CA369" s="75">
        <v>0</v>
      </c>
    </row>
    <row r="370" spans="10:79" ht="12" customHeight="1">
      <c r="J370" s="46">
        <v>366</v>
      </c>
      <c r="K370" s="46">
        <f t="shared" si="14"/>
        <v>0</v>
      </c>
      <c r="L370" s="82">
        <f t="shared" si="15"/>
        <v>0</v>
      </c>
      <c r="N370" s="119" t="s">
        <v>33</v>
      </c>
      <c r="O370" s="120" t="s">
        <v>2054</v>
      </c>
      <c r="P370" s="122">
        <v>0</v>
      </c>
      <c r="Q370" s="122">
        <v>0</v>
      </c>
      <c r="R370" s="122">
        <v>0</v>
      </c>
      <c r="S370" s="122">
        <v>0</v>
      </c>
      <c r="T370" s="122">
        <v>0</v>
      </c>
      <c r="U370" s="122">
        <v>100000026</v>
      </c>
      <c r="V370" s="122">
        <v>105000026</v>
      </c>
      <c r="W370" s="122">
        <v>110000026</v>
      </c>
      <c r="X370" s="122">
        <v>115000026</v>
      </c>
      <c r="Y370" s="122">
        <v>120000026</v>
      </c>
      <c r="Z370" s="122">
        <v>125000026</v>
      </c>
      <c r="AA370" s="122">
        <v>130000026</v>
      </c>
      <c r="AB370" s="122">
        <v>0</v>
      </c>
      <c r="AC370" s="122">
        <v>0</v>
      </c>
      <c r="AD370" s="121"/>
      <c r="BB370" s="120" t="s">
        <v>1254</v>
      </c>
      <c r="BG370" s="73" t="s">
        <v>3842</v>
      </c>
      <c r="BI370" s="73" t="s">
        <v>4666</v>
      </c>
      <c r="BO370" s="72" t="s">
        <v>210</v>
      </c>
      <c r="BP370" s="73" t="s">
        <v>3785</v>
      </c>
      <c r="BQ370" s="75">
        <v>0</v>
      </c>
      <c r="BR370" s="75">
        <v>0</v>
      </c>
      <c r="BS370" s="75">
        <v>0</v>
      </c>
      <c r="BT370" s="75">
        <v>0</v>
      </c>
      <c r="BU370" s="75">
        <v>0</v>
      </c>
      <c r="BV370" s="75">
        <v>585000625</v>
      </c>
      <c r="BW370" s="75">
        <v>630000625</v>
      </c>
      <c r="BX370" s="75">
        <v>657000625</v>
      </c>
      <c r="BY370" s="75">
        <v>720000625</v>
      </c>
      <c r="BZ370" s="75">
        <v>0</v>
      </c>
      <c r="CA370" s="75">
        <v>0</v>
      </c>
    </row>
    <row r="371" spans="10:79" ht="12" customHeight="1">
      <c r="J371" s="46">
        <v>367</v>
      </c>
      <c r="K371" s="46">
        <f t="shared" si="14"/>
        <v>0</v>
      </c>
      <c r="L371" s="82">
        <f t="shared" si="15"/>
        <v>0</v>
      </c>
      <c r="N371" s="119" t="s">
        <v>33</v>
      </c>
      <c r="O371" s="120" t="s">
        <v>2253</v>
      </c>
      <c r="P371" s="122">
        <v>0</v>
      </c>
      <c r="Q371" s="122">
        <v>0</v>
      </c>
      <c r="R371" s="122">
        <v>0</v>
      </c>
      <c r="S371" s="122">
        <v>0</v>
      </c>
      <c r="T371" s="122">
        <v>0</v>
      </c>
      <c r="U371" s="122">
        <v>90000026</v>
      </c>
      <c r="V371" s="122">
        <v>95000026</v>
      </c>
      <c r="W371" s="122">
        <v>100000026</v>
      </c>
      <c r="X371" s="122">
        <v>105000026</v>
      </c>
      <c r="Y371" s="122">
        <v>110000026</v>
      </c>
      <c r="Z371" s="122">
        <v>115000026</v>
      </c>
      <c r="AA371" s="122">
        <v>0</v>
      </c>
      <c r="AB371" s="122">
        <v>0</v>
      </c>
      <c r="AC371" s="122">
        <v>0</v>
      </c>
      <c r="AD371" s="121"/>
      <c r="BB371" s="120" t="s">
        <v>1255</v>
      </c>
      <c r="BG371" s="73" t="s">
        <v>3843</v>
      </c>
      <c r="BI371" s="73" t="s">
        <v>4667</v>
      </c>
      <c r="BO371" s="72" t="s">
        <v>210</v>
      </c>
      <c r="BP371" s="73" t="s">
        <v>3786</v>
      </c>
      <c r="BQ371" s="75">
        <v>0</v>
      </c>
      <c r="BR371" s="75">
        <v>0</v>
      </c>
      <c r="BS371" s="75">
        <v>0</v>
      </c>
      <c r="BT371" s="75">
        <v>0</v>
      </c>
      <c r="BU371" s="75">
        <v>0</v>
      </c>
      <c r="BV371" s="75">
        <v>0</v>
      </c>
      <c r="BW371" s="75">
        <v>518000625</v>
      </c>
      <c r="BX371" s="75">
        <v>495000625</v>
      </c>
      <c r="BY371" s="75">
        <v>0</v>
      </c>
      <c r="BZ371" s="75">
        <v>0</v>
      </c>
      <c r="CA371" s="75">
        <v>0</v>
      </c>
    </row>
    <row r="372" spans="10:79" ht="12" customHeight="1">
      <c r="J372" s="46">
        <v>368</v>
      </c>
      <c r="K372" s="46">
        <f t="shared" si="14"/>
        <v>0</v>
      </c>
      <c r="L372" s="82">
        <f t="shared" si="15"/>
        <v>0</v>
      </c>
      <c r="N372" s="119" t="s">
        <v>33</v>
      </c>
      <c r="O372" s="120" t="s">
        <v>1413</v>
      </c>
      <c r="P372" s="122">
        <v>0</v>
      </c>
      <c r="Q372" s="122">
        <v>0</v>
      </c>
      <c r="R372" s="122">
        <v>0</v>
      </c>
      <c r="S372" s="122">
        <v>85000026</v>
      </c>
      <c r="T372" s="122">
        <v>90000026</v>
      </c>
      <c r="U372" s="122">
        <v>95000026</v>
      </c>
      <c r="V372" s="122">
        <v>100000026</v>
      </c>
      <c r="W372" s="122">
        <v>0</v>
      </c>
      <c r="X372" s="122">
        <v>0</v>
      </c>
      <c r="Y372" s="122">
        <v>0</v>
      </c>
      <c r="Z372" s="122">
        <v>0</v>
      </c>
      <c r="AA372" s="122">
        <v>0</v>
      </c>
      <c r="AB372" s="122">
        <v>0</v>
      </c>
      <c r="AC372" s="122">
        <v>0</v>
      </c>
      <c r="AD372" s="121"/>
      <c r="BB372" s="120" t="s">
        <v>1363</v>
      </c>
      <c r="BG372" s="73" t="s">
        <v>3844</v>
      </c>
      <c r="BI372" s="73" t="s">
        <v>4668</v>
      </c>
      <c r="BO372" s="72" t="s">
        <v>210</v>
      </c>
      <c r="BP372" s="73" t="s">
        <v>3787</v>
      </c>
      <c r="BQ372" s="75">
        <v>306000625</v>
      </c>
      <c r="BR372" s="75">
        <v>0</v>
      </c>
      <c r="BS372" s="75">
        <v>0</v>
      </c>
      <c r="BT372" s="75">
        <v>0</v>
      </c>
      <c r="BU372" s="75">
        <v>0</v>
      </c>
      <c r="BV372" s="75">
        <v>0</v>
      </c>
      <c r="BW372" s="75">
        <v>0</v>
      </c>
      <c r="BX372" s="75">
        <v>0</v>
      </c>
      <c r="BY372" s="75">
        <v>0</v>
      </c>
      <c r="BZ372" s="75">
        <v>0</v>
      </c>
      <c r="CA372" s="75">
        <v>0</v>
      </c>
    </row>
    <row r="373" spans="10:79" ht="12" customHeight="1">
      <c r="J373" s="46">
        <v>369</v>
      </c>
      <c r="K373" s="46">
        <f t="shared" si="14"/>
        <v>0</v>
      </c>
      <c r="L373" s="82">
        <f t="shared" si="15"/>
        <v>0</v>
      </c>
      <c r="N373" s="119" t="s">
        <v>33</v>
      </c>
      <c r="O373" s="120" t="s">
        <v>167</v>
      </c>
      <c r="P373" s="122">
        <v>0</v>
      </c>
      <c r="Q373" s="122">
        <v>70000026</v>
      </c>
      <c r="R373" s="122">
        <v>75000026</v>
      </c>
      <c r="S373" s="122">
        <v>80000026</v>
      </c>
      <c r="T373" s="122">
        <v>85000026</v>
      </c>
      <c r="U373" s="122">
        <v>90000026</v>
      </c>
      <c r="V373" s="122">
        <v>95000026</v>
      </c>
      <c r="W373" s="122">
        <v>100000026</v>
      </c>
      <c r="X373" s="122">
        <v>105000026</v>
      </c>
      <c r="Y373" s="122">
        <v>110000026</v>
      </c>
      <c r="Z373" s="122">
        <v>115000026</v>
      </c>
      <c r="AA373" s="122">
        <v>120000026</v>
      </c>
      <c r="AB373" s="122">
        <v>125000026</v>
      </c>
      <c r="AC373" s="122">
        <v>0</v>
      </c>
      <c r="AD373" s="121"/>
      <c r="BB373" s="120" t="s">
        <v>410</v>
      </c>
      <c r="BG373" s="73" t="s">
        <v>3845</v>
      </c>
      <c r="BI373" s="73" t="s">
        <v>4669</v>
      </c>
      <c r="BO373" s="72" t="s">
        <v>210</v>
      </c>
      <c r="BP373" s="73" t="s">
        <v>3788</v>
      </c>
      <c r="BQ373" s="75">
        <v>279000625</v>
      </c>
      <c r="BR373" s="75">
        <v>0</v>
      </c>
      <c r="BS373" s="75">
        <v>0</v>
      </c>
      <c r="BT373" s="75">
        <v>0</v>
      </c>
      <c r="BU373" s="75">
        <v>0</v>
      </c>
      <c r="BV373" s="75">
        <v>0</v>
      </c>
      <c r="BW373" s="75">
        <v>675000625</v>
      </c>
      <c r="BX373" s="75">
        <v>738000625</v>
      </c>
      <c r="BY373" s="75">
        <v>792000625</v>
      </c>
      <c r="BZ373" s="75">
        <v>0</v>
      </c>
      <c r="CA373" s="75">
        <v>0</v>
      </c>
    </row>
    <row r="374" spans="10:79" ht="12" customHeight="1">
      <c r="J374" s="46">
        <v>370</v>
      </c>
      <c r="K374" s="46">
        <f t="shared" si="14"/>
        <v>0</v>
      </c>
      <c r="L374" s="82">
        <f t="shared" si="15"/>
        <v>0</v>
      </c>
      <c r="N374" s="119" t="s">
        <v>33</v>
      </c>
      <c r="O374" s="120" t="s">
        <v>261</v>
      </c>
      <c r="P374" s="122">
        <v>0</v>
      </c>
      <c r="Q374" s="122">
        <v>70000026</v>
      </c>
      <c r="R374" s="122">
        <v>75000026</v>
      </c>
      <c r="S374" s="122">
        <v>80000026</v>
      </c>
      <c r="T374" s="122">
        <v>85000026</v>
      </c>
      <c r="U374" s="122">
        <v>90000026</v>
      </c>
      <c r="V374" s="122">
        <v>95000026</v>
      </c>
      <c r="W374" s="122">
        <v>100000026</v>
      </c>
      <c r="X374" s="122">
        <v>105000026</v>
      </c>
      <c r="Y374" s="122">
        <v>110000026</v>
      </c>
      <c r="Z374" s="122">
        <v>115000026</v>
      </c>
      <c r="AA374" s="122">
        <v>120000026</v>
      </c>
      <c r="AB374" s="122">
        <v>125000026</v>
      </c>
      <c r="AC374" s="122">
        <v>0</v>
      </c>
      <c r="AD374" s="121"/>
      <c r="BB374" s="120" t="s">
        <v>1256</v>
      </c>
      <c r="BG374" s="73" t="s">
        <v>3846</v>
      </c>
      <c r="BI374" s="73" t="s">
        <v>4670</v>
      </c>
      <c r="BO374" s="72" t="s">
        <v>210</v>
      </c>
      <c r="BP374" s="73" t="s">
        <v>3789</v>
      </c>
      <c r="BQ374" s="75">
        <v>0</v>
      </c>
      <c r="BR374" s="75">
        <v>0</v>
      </c>
      <c r="BS374" s="75">
        <v>0</v>
      </c>
      <c r="BT374" s="75">
        <v>0</v>
      </c>
      <c r="BU374" s="75">
        <v>0</v>
      </c>
      <c r="BV374" s="75">
        <v>615000026</v>
      </c>
      <c r="BW374" s="75">
        <v>685000026</v>
      </c>
      <c r="BX374" s="75">
        <v>735000026</v>
      </c>
      <c r="BY374" s="75">
        <v>805000026</v>
      </c>
      <c r="BZ374" s="75">
        <v>0</v>
      </c>
      <c r="CA374" s="75">
        <v>0</v>
      </c>
    </row>
    <row r="375" spans="10:79" ht="12" customHeight="1">
      <c r="J375" s="46">
        <v>371</v>
      </c>
      <c r="K375" s="46">
        <f t="shared" si="14"/>
        <v>0</v>
      </c>
      <c r="L375" s="82">
        <f t="shared" si="15"/>
        <v>0</v>
      </c>
      <c r="N375" s="119" t="s">
        <v>33</v>
      </c>
      <c r="O375" s="120" t="s">
        <v>1147</v>
      </c>
      <c r="P375" s="122">
        <v>0</v>
      </c>
      <c r="Q375" s="122">
        <v>0</v>
      </c>
      <c r="R375" s="122">
        <v>0</v>
      </c>
      <c r="S375" s="122">
        <v>90000026</v>
      </c>
      <c r="T375" s="122">
        <v>95000026</v>
      </c>
      <c r="U375" s="122">
        <v>100000026</v>
      </c>
      <c r="V375" s="122">
        <v>105000026</v>
      </c>
      <c r="W375" s="122">
        <v>0</v>
      </c>
      <c r="X375" s="122">
        <v>0</v>
      </c>
      <c r="Y375" s="122">
        <v>0</v>
      </c>
      <c r="Z375" s="122">
        <v>0</v>
      </c>
      <c r="AA375" s="122">
        <v>0</v>
      </c>
      <c r="AB375" s="122">
        <v>0</v>
      </c>
      <c r="AC375" s="122">
        <v>0</v>
      </c>
      <c r="AD375" s="121"/>
      <c r="BB375" s="120" t="s">
        <v>656</v>
      </c>
      <c r="BG375" s="73" t="s">
        <v>3847</v>
      </c>
      <c r="BI375" s="73" t="s">
        <v>4671</v>
      </c>
      <c r="BO375" s="72" t="s">
        <v>210</v>
      </c>
      <c r="BP375" s="73" t="s">
        <v>3790</v>
      </c>
      <c r="BQ375" s="75">
        <v>0</v>
      </c>
      <c r="BR375" s="75">
        <v>0</v>
      </c>
      <c r="BS375" s="75">
        <v>0</v>
      </c>
      <c r="BT375" s="75">
        <v>0</v>
      </c>
      <c r="BU375" s="75">
        <v>0</v>
      </c>
      <c r="BV375" s="75">
        <v>0</v>
      </c>
      <c r="BW375" s="75">
        <v>720000625</v>
      </c>
      <c r="BX375" s="75">
        <v>675000625</v>
      </c>
      <c r="BY375" s="75">
        <v>0</v>
      </c>
      <c r="BZ375" s="75">
        <v>0</v>
      </c>
      <c r="CA375" s="75">
        <v>0</v>
      </c>
    </row>
    <row r="376" spans="10:79" ht="12" customHeight="1">
      <c r="J376" s="46">
        <v>372</v>
      </c>
      <c r="K376" s="46">
        <f t="shared" si="14"/>
        <v>0</v>
      </c>
      <c r="L376" s="82">
        <f t="shared" si="15"/>
        <v>0</v>
      </c>
      <c r="N376" s="119" t="s">
        <v>33</v>
      </c>
      <c r="O376" s="120" t="s">
        <v>3250</v>
      </c>
      <c r="P376" s="122">
        <v>0</v>
      </c>
      <c r="Q376" s="122">
        <v>0</v>
      </c>
      <c r="R376" s="122">
        <v>0</v>
      </c>
      <c r="S376" s="122">
        <v>0</v>
      </c>
      <c r="T376" s="122">
        <v>85000026</v>
      </c>
      <c r="U376" s="122">
        <v>95000026</v>
      </c>
      <c r="V376" s="122">
        <v>105000026</v>
      </c>
      <c r="W376" s="122">
        <v>0</v>
      </c>
      <c r="X376" s="122">
        <v>0</v>
      </c>
      <c r="Y376" s="122">
        <v>0</v>
      </c>
      <c r="Z376" s="122">
        <v>0</v>
      </c>
      <c r="AA376" s="122">
        <v>0</v>
      </c>
      <c r="AB376" s="122">
        <v>0</v>
      </c>
      <c r="AC376" s="122">
        <v>0</v>
      </c>
      <c r="AD376" s="121"/>
      <c r="BB376" s="120" t="s">
        <v>656</v>
      </c>
      <c r="BG376" s="73" t="s">
        <v>3848</v>
      </c>
      <c r="BI376" s="73" t="s">
        <v>4672</v>
      </c>
      <c r="BO376" s="72" t="s">
        <v>210</v>
      </c>
      <c r="BP376" s="73" t="s">
        <v>3791</v>
      </c>
      <c r="BQ376" s="75">
        <v>243000625</v>
      </c>
      <c r="BR376" s="75">
        <v>261000625</v>
      </c>
      <c r="BS376" s="75">
        <v>297000625</v>
      </c>
      <c r="BT376" s="75">
        <v>0</v>
      </c>
      <c r="BU376" s="75">
        <v>0</v>
      </c>
      <c r="BV376" s="75">
        <v>0</v>
      </c>
      <c r="BW376" s="75">
        <v>675000625</v>
      </c>
      <c r="BX376" s="75">
        <v>738000625</v>
      </c>
      <c r="BY376" s="75">
        <v>792000625</v>
      </c>
      <c r="BZ376" s="75">
        <v>0</v>
      </c>
      <c r="CA376" s="75">
        <v>0</v>
      </c>
    </row>
    <row r="377" spans="10:79" ht="12" customHeight="1">
      <c r="J377" s="46">
        <v>373</v>
      </c>
      <c r="K377" s="46">
        <f t="shared" si="14"/>
        <v>0</v>
      </c>
      <c r="L377" s="82">
        <f t="shared" si="15"/>
        <v>0</v>
      </c>
      <c r="N377" s="119" t="s">
        <v>33</v>
      </c>
      <c r="O377" s="120" t="s">
        <v>3251</v>
      </c>
      <c r="P377" s="122">
        <v>0</v>
      </c>
      <c r="Q377" s="122">
        <v>0</v>
      </c>
      <c r="R377" s="122">
        <v>0</v>
      </c>
      <c r="S377" s="122">
        <v>0</v>
      </c>
      <c r="T377" s="122">
        <v>90000026</v>
      </c>
      <c r="U377" s="122">
        <v>95000026</v>
      </c>
      <c r="V377" s="122">
        <v>100000026</v>
      </c>
      <c r="W377" s="122">
        <v>0</v>
      </c>
      <c r="X377" s="122">
        <v>0</v>
      </c>
      <c r="Y377" s="122">
        <v>0</v>
      </c>
      <c r="Z377" s="122">
        <v>0</v>
      </c>
      <c r="AA377" s="122">
        <v>0</v>
      </c>
      <c r="AB377" s="122">
        <v>0</v>
      </c>
      <c r="AC377" s="122">
        <v>0</v>
      </c>
      <c r="AD377" s="121"/>
      <c r="BB377" s="120" t="s">
        <v>1257</v>
      </c>
      <c r="BG377" s="73" t="s">
        <v>3849</v>
      </c>
      <c r="BI377" s="73" t="s">
        <v>5308</v>
      </c>
      <c r="BO377" s="72" t="s">
        <v>210</v>
      </c>
      <c r="BP377" s="73" t="s">
        <v>3792</v>
      </c>
      <c r="BQ377" s="75">
        <v>333000625</v>
      </c>
      <c r="BR377" s="75">
        <v>360000625</v>
      </c>
      <c r="BS377" s="75">
        <v>387000625</v>
      </c>
      <c r="BT377" s="75">
        <v>414000625</v>
      </c>
      <c r="BU377" s="75">
        <v>450000625</v>
      </c>
      <c r="BV377" s="75">
        <v>504000625</v>
      </c>
      <c r="BW377" s="75">
        <v>558000625</v>
      </c>
      <c r="BX377" s="75">
        <v>630000625</v>
      </c>
      <c r="BY377" s="75">
        <v>684000625</v>
      </c>
      <c r="BZ377" s="75">
        <v>0</v>
      </c>
      <c r="CA377" s="75">
        <v>0</v>
      </c>
    </row>
    <row r="378" spans="10:79" ht="12" customHeight="1">
      <c r="J378" s="46">
        <v>374</v>
      </c>
      <c r="K378" s="46">
        <f t="shared" si="14"/>
        <v>0</v>
      </c>
      <c r="L378" s="82">
        <f t="shared" si="15"/>
        <v>0</v>
      </c>
      <c r="N378" s="119" t="s">
        <v>33</v>
      </c>
      <c r="O378" s="120" t="s">
        <v>619</v>
      </c>
      <c r="P378" s="122">
        <v>0</v>
      </c>
      <c r="Q378" s="122">
        <v>0</v>
      </c>
      <c r="R378" s="122">
        <v>0</v>
      </c>
      <c r="S378" s="122">
        <v>0</v>
      </c>
      <c r="T378" s="122">
        <v>90000026</v>
      </c>
      <c r="U378" s="122">
        <v>95000026</v>
      </c>
      <c r="V378" s="122">
        <v>100000026</v>
      </c>
      <c r="W378" s="122">
        <v>0</v>
      </c>
      <c r="X378" s="122">
        <v>0</v>
      </c>
      <c r="Y378" s="122">
        <v>0</v>
      </c>
      <c r="Z378" s="122">
        <v>0</v>
      </c>
      <c r="AA378" s="122">
        <v>0</v>
      </c>
      <c r="AB378" s="122">
        <v>0</v>
      </c>
      <c r="AC378" s="122">
        <v>0</v>
      </c>
      <c r="AD378" s="121"/>
      <c r="BB378" s="120" t="s">
        <v>2231</v>
      </c>
      <c r="BG378" s="73" t="s">
        <v>3850</v>
      </c>
      <c r="BI378" s="73" t="s">
        <v>4673</v>
      </c>
      <c r="BO378" s="72" t="s">
        <v>210</v>
      </c>
      <c r="BP378" s="73" t="s">
        <v>3793</v>
      </c>
      <c r="BQ378" s="75">
        <v>0</v>
      </c>
      <c r="BR378" s="75">
        <v>0</v>
      </c>
      <c r="BS378" s="75">
        <v>0</v>
      </c>
      <c r="BT378" s="75">
        <v>0</v>
      </c>
      <c r="BU378" s="75">
        <v>0</v>
      </c>
      <c r="BV378" s="75">
        <v>0</v>
      </c>
      <c r="BW378" s="75">
        <v>695000026</v>
      </c>
      <c r="BX378" s="75">
        <v>740000026</v>
      </c>
      <c r="BY378" s="75">
        <v>785000026</v>
      </c>
      <c r="BZ378" s="75">
        <v>0</v>
      </c>
      <c r="CA378" s="75">
        <v>0</v>
      </c>
    </row>
    <row r="379" spans="10:79" ht="12" customHeight="1">
      <c r="J379" s="46">
        <v>375</v>
      </c>
      <c r="K379" s="46">
        <f t="shared" si="14"/>
        <v>0</v>
      </c>
      <c r="L379" s="82">
        <f t="shared" si="15"/>
        <v>0</v>
      </c>
      <c r="N379" s="119" t="s">
        <v>33</v>
      </c>
      <c r="O379" s="120" t="s">
        <v>3252</v>
      </c>
      <c r="P379" s="122">
        <v>0</v>
      </c>
      <c r="Q379" s="122">
        <v>0</v>
      </c>
      <c r="R379" s="122">
        <v>0</v>
      </c>
      <c r="S379" s="122">
        <v>0</v>
      </c>
      <c r="T379" s="122">
        <v>85000026</v>
      </c>
      <c r="U379" s="122">
        <v>90000026</v>
      </c>
      <c r="V379" s="122">
        <v>100000026</v>
      </c>
      <c r="W379" s="122">
        <v>0</v>
      </c>
      <c r="X379" s="122">
        <v>0</v>
      </c>
      <c r="Y379" s="122">
        <v>0</v>
      </c>
      <c r="Z379" s="122">
        <v>0</v>
      </c>
      <c r="AA379" s="122">
        <v>0</v>
      </c>
      <c r="AB379" s="122">
        <v>0</v>
      </c>
      <c r="AC379" s="122">
        <v>0</v>
      </c>
      <c r="AD379" s="121"/>
      <c r="BB379" s="120" t="s">
        <v>587</v>
      </c>
      <c r="BG379" s="73" t="s">
        <v>3850</v>
      </c>
      <c r="BI379" s="73" t="s">
        <v>4674</v>
      </c>
      <c r="BO379" s="72" t="s">
        <v>210</v>
      </c>
      <c r="BP379" s="73" t="s">
        <v>5277</v>
      </c>
      <c r="BQ379" s="74"/>
      <c r="BR379" s="74"/>
      <c r="BS379" s="74"/>
      <c r="BT379" s="74"/>
      <c r="BU379" s="74"/>
      <c r="BV379" s="74"/>
      <c r="BW379" s="74"/>
      <c r="BX379" s="75">
        <v>625000026</v>
      </c>
      <c r="BY379" s="74"/>
      <c r="BZ379" s="74"/>
      <c r="CA379" s="74"/>
    </row>
    <row r="380" spans="10:79" ht="12" customHeight="1">
      <c r="J380" s="46">
        <v>376</v>
      </c>
      <c r="K380" s="46">
        <f t="shared" si="14"/>
        <v>0</v>
      </c>
      <c r="L380" s="82">
        <f t="shared" si="15"/>
        <v>0</v>
      </c>
      <c r="N380" s="119" t="s">
        <v>33</v>
      </c>
      <c r="O380" s="120" t="s">
        <v>533</v>
      </c>
      <c r="P380" s="122">
        <v>0</v>
      </c>
      <c r="Q380" s="122">
        <v>0</v>
      </c>
      <c r="R380" s="122">
        <v>0</v>
      </c>
      <c r="S380" s="122">
        <v>0</v>
      </c>
      <c r="T380" s="122">
        <v>85000026</v>
      </c>
      <c r="U380" s="122">
        <v>90000026</v>
      </c>
      <c r="V380" s="122">
        <v>100000026</v>
      </c>
      <c r="W380" s="122">
        <v>0</v>
      </c>
      <c r="X380" s="122">
        <v>0</v>
      </c>
      <c r="Y380" s="122">
        <v>0</v>
      </c>
      <c r="Z380" s="122">
        <v>0</v>
      </c>
      <c r="AA380" s="122">
        <v>0</v>
      </c>
      <c r="AB380" s="122">
        <v>0</v>
      </c>
      <c r="AC380" s="122">
        <v>0</v>
      </c>
      <c r="AD380" s="121"/>
      <c r="BB380" s="120" t="s">
        <v>661</v>
      </c>
      <c r="BG380" s="73" t="s">
        <v>3851</v>
      </c>
      <c r="BI380" s="73" t="s">
        <v>4675</v>
      </c>
      <c r="BO380" s="72" t="s">
        <v>210</v>
      </c>
      <c r="BP380" s="73" t="s">
        <v>3794</v>
      </c>
      <c r="BQ380" s="75">
        <v>0</v>
      </c>
      <c r="BR380" s="75">
        <v>0</v>
      </c>
      <c r="BS380" s="75">
        <v>0</v>
      </c>
      <c r="BT380" s="75">
        <v>0</v>
      </c>
      <c r="BU380" s="75">
        <v>0</v>
      </c>
      <c r="BV380" s="75">
        <v>0</v>
      </c>
      <c r="BW380" s="75">
        <v>0</v>
      </c>
      <c r="BX380" s="75">
        <v>730000026</v>
      </c>
      <c r="BY380" s="75">
        <v>845000026</v>
      </c>
      <c r="BZ380" s="75">
        <v>0</v>
      </c>
      <c r="CA380" s="75">
        <v>0</v>
      </c>
    </row>
    <row r="381" spans="10:79" ht="12" customHeight="1">
      <c r="J381" s="46">
        <v>377</v>
      </c>
      <c r="K381" s="46">
        <f t="shared" si="14"/>
        <v>0</v>
      </c>
      <c r="L381" s="82">
        <f t="shared" si="15"/>
        <v>0</v>
      </c>
      <c r="N381" s="119" t="s">
        <v>33</v>
      </c>
      <c r="O381" s="120" t="s">
        <v>168</v>
      </c>
      <c r="P381" s="122">
        <v>0</v>
      </c>
      <c r="Q381" s="122">
        <v>65000026</v>
      </c>
      <c r="R381" s="122">
        <v>70000026</v>
      </c>
      <c r="S381" s="122">
        <v>75000026</v>
      </c>
      <c r="T381" s="122">
        <v>80000026</v>
      </c>
      <c r="U381" s="122">
        <v>85000026</v>
      </c>
      <c r="V381" s="122">
        <v>90000026</v>
      </c>
      <c r="W381" s="122">
        <v>95000026</v>
      </c>
      <c r="X381" s="122">
        <v>100000026</v>
      </c>
      <c r="Y381" s="122">
        <v>105000026</v>
      </c>
      <c r="Z381" s="122">
        <v>110000026</v>
      </c>
      <c r="AA381" s="122">
        <v>115000026</v>
      </c>
      <c r="AB381" s="122">
        <v>120000026</v>
      </c>
      <c r="AC381" s="122">
        <v>125000026</v>
      </c>
      <c r="AD381" s="121"/>
      <c r="BB381" s="120" t="s">
        <v>588</v>
      </c>
      <c r="BG381" s="73" t="s">
        <v>3852</v>
      </c>
      <c r="BI381" s="73" t="s">
        <v>4676</v>
      </c>
      <c r="BO381" s="72" t="s">
        <v>210</v>
      </c>
      <c r="BP381" s="73" t="s">
        <v>3795</v>
      </c>
      <c r="BQ381" s="75">
        <v>0</v>
      </c>
      <c r="BR381" s="75">
        <v>0</v>
      </c>
      <c r="BS381" s="75">
        <v>652000625</v>
      </c>
      <c r="BT381" s="75">
        <v>0</v>
      </c>
      <c r="BU381" s="75">
        <v>0</v>
      </c>
      <c r="BV381" s="75">
        <v>0</v>
      </c>
      <c r="BW381" s="75">
        <v>0</v>
      </c>
      <c r="BX381" s="75">
        <v>0</v>
      </c>
      <c r="BY381" s="75">
        <v>990000625</v>
      </c>
      <c r="BZ381" s="75">
        <v>0</v>
      </c>
      <c r="CA381" s="75">
        <v>0</v>
      </c>
    </row>
    <row r="382" spans="10:79" ht="12" customHeight="1">
      <c r="J382" s="46">
        <v>378</v>
      </c>
      <c r="K382" s="46">
        <f t="shared" si="14"/>
        <v>0</v>
      </c>
      <c r="L382" s="82">
        <f t="shared" si="15"/>
        <v>0</v>
      </c>
      <c r="N382" s="119" t="s">
        <v>33</v>
      </c>
      <c r="O382" s="120" t="s">
        <v>347</v>
      </c>
      <c r="P382" s="122">
        <v>0</v>
      </c>
      <c r="Q382" s="122">
        <v>65000026</v>
      </c>
      <c r="R382" s="122">
        <v>70000026</v>
      </c>
      <c r="S382" s="122">
        <v>75000026</v>
      </c>
      <c r="T382" s="122">
        <v>80000026</v>
      </c>
      <c r="U382" s="122">
        <v>85000026</v>
      </c>
      <c r="V382" s="122">
        <v>90000026</v>
      </c>
      <c r="W382" s="122">
        <v>95000026</v>
      </c>
      <c r="X382" s="122">
        <v>100000026</v>
      </c>
      <c r="Y382" s="122">
        <v>105000026</v>
      </c>
      <c r="Z382" s="122">
        <v>110000026</v>
      </c>
      <c r="AA382" s="122">
        <v>115000026</v>
      </c>
      <c r="AB382" s="122">
        <v>120000026</v>
      </c>
      <c r="AC382" s="122">
        <v>125000026</v>
      </c>
      <c r="AD382" s="121"/>
      <c r="BB382" s="120" t="s">
        <v>355</v>
      </c>
      <c r="BG382" s="73" t="s">
        <v>3853</v>
      </c>
      <c r="BI382" s="73" t="s">
        <v>4677</v>
      </c>
      <c r="BO382" s="72" t="s">
        <v>210</v>
      </c>
      <c r="BP382" s="73" t="s">
        <v>3796</v>
      </c>
      <c r="BQ382" s="75">
        <v>0</v>
      </c>
      <c r="BR382" s="75">
        <v>0</v>
      </c>
      <c r="BS382" s="75">
        <v>0</v>
      </c>
      <c r="BT382" s="75">
        <v>0</v>
      </c>
      <c r="BU382" s="75">
        <v>0</v>
      </c>
      <c r="BV382" s="75">
        <v>0</v>
      </c>
      <c r="BW382" s="75">
        <v>0</v>
      </c>
      <c r="BX382" s="75">
        <v>620000026</v>
      </c>
      <c r="BY382" s="75">
        <v>0</v>
      </c>
      <c r="BZ382" s="75">
        <v>0</v>
      </c>
      <c r="CA382" s="75">
        <v>0</v>
      </c>
    </row>
    <row r="383" spans="10:79" ht="12" customHeight="1">
      <c r="J383" s="46">
        <v>379</v>
      </c>
      <c r="K383" s="46">
        <f t="shared" si="14"/>
        <v>0</v>
      </c>
      <c r="L383" s="82">
        <f t="shared" si="15"/>
        <v>0</v>
      </c>
      <c r="N383" s="119" t="s">
        <v>33</v>
      </c>
      <c r="O383" s="120" t="s">
        <v>1056</v>
      </c>
      <c r="P383" s="122">
        <v>0</v>
      </c>
      <c r="Q383" s="122">
        <v>0</v>
      </c>
      <c r="R383" s="122">
        <v>0</v>
      </c>
      <c r="S383" s="122">
        <v>85000026</v>
      </c>
      <c r="T383" s="122">
        <v>90000026</v>
      </c>
      <c r="U383" s="122">
        <v>95000026</v>
      </c>
      <c r="V383" s="122">
        <v>100000026</v>
      </c>
      <c r="W383" s="122">
        <v>0</v>
      </c>
      <c r="X383" s="122">
        <v>0</v>
      </c>
      <c r="Y383" s="122">
        <v>0</v>
      </c>
      <c r="Z383" s="122">
        <v>0</v>
      </c>
      <c r="AA383" s="122">
        <v>0</v>
      </c>
      <c r="AB383" s="122">
        <v>0</v>
      </c>
      <c r="AC383" s="122">
        <v>0</v>
      </c>
      <c r="AD383" s="121"/>
      <c r="BB383" s="120" t="s">
        <v>1258</v>
      </c>
      <c r="BG383" s="73" t="s">
        <v>3854</v>
      </c>
      <c r="BI383" s="73" t="s">
        <v>4678</v>
      </c>
      <c r="BO383" s="72" t="s">
        <v>210</v>
      </c>
      <c r="BP383" s="73" t="s">
        <v>3797</v>
      </c>
      <c r="BQ383" s="75">
        <v>320000026</v>
      </c>
      <c r="BR383" s="75">
        <v>350000026</v>
      </c>
      <c r="BS383" s="75">
        <v>390000026</v>
      </c>
      <c r="BT383" s="75">
        <v>420000026</v>
      </c>
      <c r="BU383" s="75">
        <v>460000026</v>
      </c>
      <c r="BV383" s="75">
        <v>575000026</v>
      </c>
      <c r="BW383" s="75">
        <v>605000026</v>
      </c>
      <c r="BX383" s="75">
        <v>730000026</v>
      </c>
      <c r="BY383" s="75">
        <v>805000026</v>
      </c>
      <c r="BZ383" s="75">
        <v>0</v>
      </c>
      <c r="CA383" s="75">
        <v>0</v>
      </c>
    </row>
    <row r="384" spans="10:79" ht="12" customHeight="1">
      <c r="J384" s="46">
        <v>380</v>
      </c>
      <c r="K384" s="46">
        <f t="shared" si="14"/>
        <v>0</v>
      </c>
      <c r="L384" s="82">
        <f t="shared" si="15"/>
        <v>0</v>
      </c>
      <c r="N384" s="119" t="s">
        <v>33</v>
      </c>
      <c r="O384" s="120" t="s">
        <v>3253</v>
      </c>
      <c r="P384" s="122">
        <v>0</v>
      </c>
      <c r="Q384" s="122">
        <v>0</v>
      </c>
      <c r="R384" s="122">
        <v>0</v>
      </c>
      <c r="S384" s="122">
        <v>0</v>
      </c>
      <c r="T384" s="122">
        <v>90000026</v>
      </c>
      <c r="U384" s="122">
        <v>95000026</v>
      </c>
      <c r="V384" s="122">
        <v>100000026</v>
      </c>
      <c r="W384" s="122">
        <v>105000026</v>
      </c>
      <c r="X384" s="122">
        <v>0</v>
      </c>
      <c r="Y384" s="122">
        <v>0</v>
      </c>
      <c r="Z384" s="122">
        <v>0</v>
      </c>
      <c r="AA384" s="122">
        <v>0</v>
      </c>
      <c r="AB384" s="122">
        <v>0</v>
      </c>
      <c r="AC384" s="122">
        <v>0</v>
      </c>
      <c r="AD384" s="121"/>
      <c r="BB384" s="120" t="s">
        <v>569</v>
      </c>
      <c r="BG384" s="73" t="s">
        <v>3855</v>
      </c>
      <c r="BI384" s="73" t="s">
        <v>4679</v>
      </c>
      <c r="BO384" s="72" t="s">
        <v>210</v>
      </c>
      <c r="BP384" s="73" t="s">
        <v>3798</v>
      </c>
      <c r="BQ384" s="75">
        <v>279000625</v>
      </c>
      <c r="BR384" s="75">
        <v>297000625</v>
      </c>
      <c r="BS384" s="75">
        <v>333000625</v>
      </c>
      <c r="BT384" s="75">
        <v>351000625</v>
      </c>
      <c r="BU384" s="75">
        <v>0</v>
      </c>
      <c r="BV384" s="75">
        <v>0</v>
      </c>
      <c r="BW384" s="75">
        <v>0</v>
      </c>
      <c r="BX384" s="75">
        <v>630000625</v>
      </c>
      <c r="BY384" s="75">
        <v>0</v>
      </c>
      <c r="BZ384" s="75">
        <v>0</v>
      </c>
      <c r="CA384" s="75">
        <v>0</v>
      </c>
    </row>
    <row r="385" spans="10:79" ht="12" customHeight="1">
      <c r="J385" s="46">
        <v>381</v>
      </c>
      <c r="K385" s="46">
        <f t="shared" si="14"/>
        <v>0</v>
      </c>
      <c r="L385" s="82">
        <f t="shared" si="15"/>
        <v>0</v>
      </c>
      <c r="N385" s="119" t="s">
        <v>33</v>
      </c>
      <c r="O385" s="120" t="s">
        <v>1287</v>
      </c>
      <c r="P385" s="122">
        <v>0</v>
      </c>
      <c r="Q385" s="122">
        <v>0</v>
      </c>
      <c r="R385" s="122">
        <v>0</v>
      </c>
      <c r="S385" s="122">
        <v>0</v>
      </c>
      <c r="T385" s="122">
        <v>0</v>
      </c>
      <c r="U385" s="122">
        <v>0</v>
      </c>
      <c r="V385" s="122">
        <v>0</v>
      </c>
      <c r="W385" s="122">
        <v>100000026</v>
      </c>
      <c r="X385" s="122">
        <v>110000026</v>
      </c>
      <c r="Y385" s="122">
        <v>120000026</v>
      </c>
      <c r="Z385" s="122">
        <v>130000026</v>
      </c>
      <c r="AA385" s="122">
        <v>0</v>
      </c>
      <c r="AB385" s="122">
        <v>0</v>
      </c>
      <c r="AC385" s="122">
        <v>0</v>
      </c>
      <c r="AD385" s="121"/>
      <c r="BB385" s="120" t="s">
        <v>1502</v>
      </c>
      <c r="BG385" s="73" t="s">
        <v>3856</v>
      </c>
      <c r="BI385" s="73" t="s">
        <v>4680</v>
      </c>
      <c r="BO385" s="72" t="s">
        <v>210</v>
      </c>
      <c r="BP385" s="73" t="s">
        <v>3799</v>
      </c>
      <c r="BQ385" s="75">
        <v>0</v>
      </c>
      <c r="BR385" s="75">
        <v>0</v>
      </c>
      <c r="BS385" s="75">
        <v>0</v>
      </c>
      <c r="BT385" s="75">
        <v>0</v>
      </c>
      <c r="BU385" s="75">
        <v>0</v>
      </c>
      <c r="BV385" s="75">
        <v>0</v>
      </c>
      <c r="BW385" s="75">
        <v>0</v>
      </c>
      <c r="BX385" s="75">
        <v>765000026</v>
      </c>
      <c r="BY385" s="75">
        <v>795000026</v>
      </c>
      <c r="BZ385" s="75">
        <v>850000026</v>
      </c>
      <c r="CA385" s="75">
        <v>0</v>
      </c>
    </row>
    <row r="386" spans="10:79" ht="12" customHeight="1">
      <c r="J386" s="46">
        <v>382</v>
      </c>
      <c r="K386" s="46">
        <f t="shared" si="14"/>
        <v>0</v>
      </c>
      <c r="L386" s="82">
        <f t="shared" si="15"/>
        <v>0</v>
      </c>
      <c r="N386" s="119" t="s">
        <v>33</v>
      </c>
      <c r="O386" s="120" t="s">
        <v>2476</v>
      </c>
      <c r="P386" s="122">
        <v>75000026</v>
      </c>
      <c r="Q386" s="122">
        <v>80000026</v>
      </c>
      <c r="R386" s="122">
        <v>85000026</v>
      </c>
      <c r="S386" s="122">
        <v>90000026</v>
      </c>
      <c r="T386" s="122">
        <v>95000026</v>
      </c>
      <c r="U386" s="122">
        <v>100000026</v>
      </c>
      <c r="V386" s="122">
        <v>105000026</v>
      </c>
      <c r="W386" s="122">
        <v>110000026</v>
      </c>
      <c r="X386" s="122">
        <v>115000026</v>
      </c>
      <c r="Y386" s="122">
        <v>120000026</v>
      </c>
      <c r="Z386" s="122">
        <v>125000026</v>
      </c>
      <c r="AA386" s="122">
        <v>0</v>
      </c>
      <c r="AB386" s="122">
        <v>0</v>
      </c>
      <c r="AC386" s="122">
        <v>0</v>
      </c>
      <c r="AD386" s="121"/>
      <c r="BB386" s="120" t="s">
        <v>378</v>
      </c>
      <c r="BG386" s="73" t="s">
        <v>3857</v>
      </c>
      <c r="BI386" s="73" t="s">
        <v>4681</v>
      </c>
      <c r="BO386" s="72" t="s">
        <v>210</v>
      </c>
      <c r="BP386" s="73" t="s">
        <v>3800</v>
      </c>
      <c r="BQ386" s="75">
        <v>0</v>
      </c>
      <c r="BR386" s="75">
        <v>0</v>
      </c>
      <c r="BS386" s="75">
        <v>0</v>
      </c>
      <c r="BT386" s="75">
        <v>0</v>
      </c>
      <c r="BU386" s="75">
        <v>0</v>
      </c>
      <c r="BV386" s="75">
        <v>630000625</v>
      </c>
      <c r="BW386" s="75">
        <v>0</v>
      </c>
      <c r="BX386" s="75">
        <v>576000625</v>
      </c>
      <c r="BY386" s="75">
        <v>630000625</v>
      </c>
      <c r="BZ386" s="75">
        <v>0</v>
      </c>
      <c r="CA386" s="75">
        <v>0</v>
      </c>
    </row>
    <row r="387" spans="10:79" ht="12" customHeight="1">
      <c r="J387" s="46">
        <v>383</v>
      </c>
      <c r="K387" s="46">
        <f t="shared" si="14"/>
        <v>0</v>
      </c>
      <c r="L387" s="82">
        <f t="shared" si="15"/>
        <v>0</v>
      </c>
      <c r="N387" s="119" t="s">
        <v>33</v>
      </c>
      <c r="O387" s="120" t="s">
        <v>3254</v>
      </c>
      <c r="P387" s="122">
        <v>0</v>
      </c>
      <c r="Q387" s="122">
        <v>0</v>
      </c>
      <c r="R387" s="122">
        <v>0</v>
      </c>
      <c r="S387" s="122">
        <v>80000026</v>
      </c>
      <c r="T387" s="122">
        <v>90000026</v>
      </c>
      <c r="U387" s="122">
        <v>100000026</v>
      </c>
      <c r="V387" s="122">
        <v>105000026</v>
      </c>
      <c r="W387" s="122">
        <v>110000026</v>
      </c>
      <c r="X387" s="122">
        <v>115000026</v>
      </c>
      <c r="Y387" s="122">
        <v>120000026</v>
      </c>
      <c r="Z387" s="122">
        <v>125000026</v>
      </c>
      <c r="AA387" s="122">
        <v>135000026</v>
      </c>
      <c r="AB387" s="122">
        <v>150000026</v>
      </c>
      <c r="AC387" s="122">
        <v>0</v>
      </c>
      <c r="AD387" s="121"/>
      <c r="BB387" s="120" t="s">
        <v>1503</v>
      </c>
      <c r="BG387" s="73" t="s">
        <v>3858</v>
      </c>
      <c r="BI387" s="73" t="s">
        <v>4682</v>
      </c>
      <c r="BO387" s="72" t="s">
        <v>210</v>
      </c>
      <c r="BP387" s="73" t="s">
        <v>3801</v>
      </c>
      <c r="BQ387" s="75">
        <v>0</v>
      </c>
      <c r="BR387" s="75">
        <v>0</v>
      </c>
      <c r="BS387" s="75">
        <v>0</v>
      </c>
      <c r="BT387" s="75">
        <v>0</v>
      </c>
      <c r="BU387" s="75">
        <v>0</v>
      </c>
      <c r="BV387" s="75">
        <v>0</v>
      </c>
      <c r="BW387" s="75">
        <v>0</v>
      </c>
      <c r="BX387" s="75">
        <v>873000625</v>
      </c>
      <c r="BY387" s="75">
        <v>747000625</v>
      </c>
      <c r="BZ387" s="75">
        <v>0</v>
      </c>
      <c r="CA387" s="75">
        <v>0</v>
      </c>
    </row>
    <row r="388" spans="10:79" ht="12" customHeight="1">
      <c r="J388" s="46">
        <v>384</v>
      </c>
      <c r="K388" s="46">
        <f t="shared" si="14"/>
        <v>0</v>
      </c>
      <c r="L388" s="82">
        <f t="shared" si="15"/>
        <v>0</v>
      </c>
      <c r="N388" s="119" t="s">
        <v>33</v>
      </c>
      <c r="O388" s="120" t="s">
        <v>938</v>
      </c>
      <c r="P388" s="122">
        <v>0</v>
      </c>
      <c r="Q388" s="122">
        <v>0</v>
      </c>
      <c r="R388" s="122">
        <v>0</v>
      </c>
      <c r="S388" s="122">
        <v>80000026</v>
      </c>
      <c r="T388" s="122">
        <v>90000026</v>
      </c>
      <c r="U388" s="122">
        <v>100000026</v>
      </c>
      <c r="V388" s="122">
        <v>110000026</v>
      </c>
      <c r="W388" s="122">
        <v>115000026</v>
      </c>
      <c r="X388" s="122">
        <v>120000026</v>
      </c>
      <c r="Y388" s="122">
        <v>125000026</v>
      </c>
      <c r="Z388" s="122">
        <v>135000026</v>
      </c>
      <c r="AA388" s="122">
        <v>145000026</v>
      </c>
      <c r="AB388" s="122">
        <v>150000026</v>
      </c>
      <c r="AC388" s="122">
        <v>0</v>
      </c>
      <c r="AD388" s="121"/>
      <c r="BB388" s="120" t="s">
        <v>2551</v>
      </c>
      <c r="BG388" s="73" t="s">
        <v>3859</v>
      </c>
      <c r="BI388" s="73" t="s">
        <v>4683</v>
      </c>
      <c r="BO388" s="72" t="s">
        <v>210</v>
      </c>
      <c r="BP388" s="73" t="s">
        <v>3802</v>
      </c>
      <c r="BQ388" s="75">
        <v>603000625</v>
      </c>
      <c r="BR388" s="75">
        <v>0</v>
      </c>
      <c r="BS388" s="75">
        <v>0</v>
      </c>
      <c r="BT388" s="75">
        <v>0</v>
      </c>
      <c r="BU388" s="75">
        <v>0</v>
      </c>
      <c r="BV388" s="75">
        <v>0</v>
      </c>
      <c r="BW388" s="75">
        <v>600000725</v>
      </c>
      <c r="BX388" s="75">
        <v>620000725</v>
      </c>
      <c r="BY388" s="75">
        <v>0</v>
      </c>
      <c r="BZ388" s="75">
        <v>0</v>
      </c>
      <c r="CA388" s="75">
        <v>0</v>
      </c>
    </row>
    <row r="389" spans="10:79" ht="12" customHeight="1">
      <c r="J389" s="46">
        <v>385</v>
      </c>
      <c r="K389" s="46">
        <f t="shared" ref="K389:K452" si="16">IFERROR(IF($B$3="Passenger",(HLOOKUP($K$3,$AI$4:$BC$699,1+J389,0)),(HLOOKUP($K$3,$BF$4:$BM$686,1+J389,0))),0)</f>
        <v>0</v>
      </c>
      <c r="L389" s="82">
        <f t="shared" ref="L389:L452" si="17">IFERROR(IF($B$3="Passenger",VLOOKUP(K389,$O$5:$AD$3396,$L$3+1,0),VLOOKUP(K389,$BP$5:$CA$1915,$L$3+1,0)),0)</f>
        <v>0</v>
      </c>
      <c r="N389" s="119" t="s">
        <v>33</v>
      </c>
      <c r="O389" s="120" t="s">
        <v>1414</v>
      </c>
      <c r="P389" s="122">
        <v>0</v>
      </c>
      <c r="Q389" s="122">
        <v>0</v>
      </c>
      <c r="R389" s="122">
        <v>0</v>
      </c>
      <c r="S389" s="122">
        <v>0</v>
      </c>
      <c r="T389" s="122">
        <v>0</v>
      </c>
      <c r="U389" s="122">
        <v>95000026</v>
      </c>
      <c r="V389" s="122">
        <v>100000026</v>
      </c>
      <c r="W389" s="122">
        <v>105000026</v>
      </c>
      <c r="X389" s="122">
        <v>110000026</v>
      </c>
      <c r="Y389" s="122">
        <v>115000026</v>
      </c>
      <c r="Z389" s="122">
        <v>120000026</v>
      </c>
      <c r="AA389" s="122">
        <v>125000026</v>
      </c>
      <c r="AB389" s="122">
        <v>0</v>
      </c>
      <c r="AC389" s="122">
        <v>0</v>
      </c>
      <c r="AD389" s="121"/>
      <c r="BB389" s="120" t="s">
        <v>411</v>
      </c>
      <c r="BG389" s="73" t="s">
        <v>3860</v>
      </c>
      <c r="BI389" s="73" t="s">
        <v>4684</v>
      </c>
      <c r="BO389" s="72" t="s">
        <v>210</v>
      </c>
      <c r="BP389" s="73" t="s">
        <v>5278</v>
      </c>
      <c r="BQ389" s="74"/>
      <c r="BR389" s="74"/>
      <c r="BS389" s="74"/>
      <c r="BT389" s="74"/>
      <c r="BU389" s="74"/>
      <c r="BV389" s="74"/>
      <c r="BW389" s="74"/>
      <c r="BX389" s="75">
        <v>665000825</v>
      </c>
      <c r="BY389" s="74"/>
      <c r="BZ389" s="74"/>
      <c r="CA389" s="74"/>
    </row>
    <row r="390" spans="10:79" ht="12" customHeight="1">
      <c r="J390" s="46">
        <v>386</v>
      </c>
      <c r="K390" s="46">
        <f t="shared" si="16"/>
        <v>0</v>
      </c>
      <c r="L390" s="82">
        <f t="shared" si="17"/>
        <v>0</v>
      </c>
      <c r="N390" s="119" t="s">
        <v>33</v>
      </c>
      <c r="O390" s="120" t="s">
        <v>1623</v>
      </c>
      <c r="P390" s="122">
        <v>0</v>
      </c>
      <c r="Q390" s="122">
        <v>0</v>
      </c>
      <c r="R390" s="122">
        <v>0</v>
      </c>
      <c r="S390" s="122">
        <v>0</v>
      </c>
      <c r="T390" s="122">
        <v>0</v>
      </c>
      <c r="U390" s="122">
        <v>0</v>
      </c>
      <c r="V390" s="122">
        <v>0</v>
      </c>
      <c r="W390" s="122">
        <v>105000026</v>
      </c>
      <c r="X390" s="122">
        <v>115000026</v>
      </c>
      <c r="Y390" s="122">
        <v>125000026</v>
      </c>
      <c r="Z390" s="122">
        <v>0</v>
      </c>
      <c r="AA390" s="122">
        <v>0</v>
      </c>
      <c r="AB390" s="122">
        <v>0</v>
      </c>
      <c r="AC390" s="122">
        <v>0</v>
      </c>
      <c r="AD390" s="121"/>
      <c r="BB390" s="120" t="s">
        <v>1259</v>
      </c>
      <c r="BG390" s="73" t="s">
        <v>3861</v>
      </c>
      <c r="BI390" s="73" t="s">
        <v>4685</v>
      </c>
      <c r="BO390" s="72" t="s">
        <v>210</v>
      </c>
      <c r="BP390" s="73" t="s">
        <v>3803</v>
      </c>
      <c r="BQ390" s="75">
        <v>378000625</v>
      </c>
      <c r="BR390" s="75">
        <v>432000625</v>
      </c>
      <c r="BS390" s="75">
        <v>459000625</v>
      </c>
      <c r="BT390" s="75">
        <v>495000625</v>
      </c>
      <c r="BU390" s="75">
        <v>531000625</v>
      </c>
      <c r="BV390" s="75">
        <v>549000625</v>
      </c>
      <c r="BW390" s="75">
        <v>576000625</v>
      </c>
      <c r="BX390" s="75">
        <v>594000625</v>
      </c>
      <c r="BY390" s="75">
        <v>0</v>
      </c>
      <c r="BZ390" s="75">
        <v>0</v>
      </c>
      <c r="CA390" s="75">
        <v>0</v>
      </c>
    </row>
    <row r="391" spans="10:79" ht="12" customHeight="1">
      <c r="J391" s="46">
        <v>387</v>
      </c>
      <c r="K391" s="46">
        <f t="shared" si="16"/>
        <v>0</v>
      </c>
      <c r="L391" s="82">
        <f t="shared" si="17"/>
        <v>0</v>
      </c>
      <c r="N391" s="119" t="s">
        <v>33</v>
      </c>
      <c r="O391" s="120" t="s">
        <v>1148</v>
      </c>
      <c r="P391" s="122">
        <v>0</v>
      </c>
      <c r="Q391" s="122">
        <v>0</v>
      </c>
      <c r="R391" s="122">
        <v>75000026</v>
      </c>
      <c r="S391" s="122">
        <v>80000026</v>
      </c>
      <c r="T391" s="122">
        <v>85000026</v>
      </c>
      <c r="U391" s="122">
        <v>90000026</v>
      </c>
      <c r="V391" s="122">
        <v>95000026</v>
      </c>
      <c r="W391" s="122">
        <v>100000016</v>
      </c>
      <c r="X391" s="122">
        <v>110000026</v>
      </c>
      <c r="Y391" s="122">
        <v>120000026</v>
      </c>
      <c r="Z391" s="122">
        <v>125000026</v>
      </c>
      <c r="AA391" s="122">
        <v>130000026</v>
      </c>
      <c r="AB391" s="122">
        <v>0</v>
      </c>
      <c r="AC391" s="122">
        <v>0</v>
      </c>
      <c r="AD391" s="121"/>
      <c r="BB391" s="120" t="s">
        <v>2552</v>
      </c>
      <c r="BG391" s="73" t="s">
        <v>3862</v>
      </c>
      <c r="BI391" s="73" t="s">
        <v>4686</v>
      </c>
      <c r="BO391" s="72" t="s">
        <v>210</v>
      </c>
      <c r="BP391" s="73" t="s">
        <v>3804</v>
      </c>
      <c r="BQ391" s="75">
        <v>405000625</v>
      </c>
      <c r="BR391" s="75">
        <v>450000625</v>
      </c>
      <c r="BS391" s="75">
        <v>495000625</v>
      </c>
      <c r="BT391" s="75">
        <v>540000625</v>
      </c>
      <c r="BU391" s="75">
        <v>585000625</v>
      </c>
      <c r="BV391" s="75">
        <v>675000625</v>
      </c>
      <c r="BW391" s="75">
        <v>765000625</v>
      </c>
      <c r="BX391" s="75">
        <v>810000625</v>
      </c>
      <c r="BY391" s="75">
        <v>855000625</v>
      </c>
      <c r="BZ391" s="75">
        <v>0</v>
      </c>
      <c r="CA391" s="75">
        <v>0</v>
      </c>
    </row>
    <row r="392" spans="10:79" ht="12" customHeight="1">
      <c r="J392" s="46">
        <v>388</v>
      </c>
      <c r="K392" s="46">
        <f t="shared" si="16"/>
        <v>0</v>
      </c>
      <c r="L392" s="82">
        <f t="shared" si="17"/>
        <v>0</v>
      </c>
      <c r="N392" s="119" t="s">
        <v>33</v>
      </c>
      <c r="O392" s="120" t="s">
        <v>398</v>
      </c>
      <c r="P392" s="122">
        <v>80000026</v>
      </c>
      <c r="Q392" s="122">
        <v>85000026</v>
      </c>
      <c r="R392" s="122">
        <v>90000026</v>
      </c>
      <c r="S392" s="122">
        <v>95000026</v>
      </c>
      <c r="T392" s="122">
        <v>100000026</v>
      </c>
      <c r="U392" s="122">
        <v>105000026</v>
      </c>
      <c r="V392" s="122">
        <v>105000026</v>
      </c>
      <c r="W392" s="122">
        <v>110000026</v>
      </c>
      <c r="X392" s="122">
        <v>115000026</v>
      </c>
      <c r="Y392" s="122">
        <v>120000026</v>
      </c>
      <c r="Z392" s="122">
        <v>125000026</v>
      </c>
      <c r="AA392" s="122">
        <v>130000026</v>
      </c>
      <c r="AB392" s="122">
        <v>145000026</v>
      </c>
      <c r="AC392" s="122">
        <v>0</v>
      </c>
      <c r="AD392" s="121"/>
      <c r="BB392" s="120" t="s">
        <v>1364</v>
      </c>
      <c r="BG392" s="73" t="s">
        <v>3863</v>
      </c>
      <c r="BI392" s="73" t="s">
        <v>4687</v>
      </c>
      <c r="BO392" s="72" t="s">
        <v>210</v>
      </c>
      <c r="BP392" s="73" t="s">
        <v>3805</v>
      </c>
      <c r="BQ392" s="75">
        <v>405000625</v>
      </c>
      <c r="BR392" s="75">
        <v>0</v>
      </c>
      <c r="BS392" s="75">
        <v>630000625</v>
      </c>
      <c r="BT392" s="75">
        <v>666000625</v>
      </c>
      <c r="BU392" s="75">
        <v>0</v>
      </c>
      <c r="BV392" s="75">
        <v>0</v>
      </c>
      <c r="BW392" s="75">
        <v>0</v>
      </c>
      <c r="BX392" s="75">
        <v>0</v>
      </c>
      <c r="BY392" s="75">
        <v>0</v>
      </c>
      <c r="BZ392" s="75">
        <v>0</v>
      </c>
      <c r="CA392" s="75">
        <v>0</v>
      </c>
    </row>
    <row r="393" spans="10:79" ht="12" customHeight="1">
      <c r="J393" s="46">
        <v>389</v>
      </c>
      <c r="K393" s="46">
        <f t="shared" si="16"/>
        <v>0</v>
      </c>
      <c r="L393" s="82">
        <f t="shared" si="17"/>
        <v>0</v>
      </c>
      <c r="N393" s="119" t="s">
        <v>33</v>
      </c>
      <c r="O393" s="120" t="s">
        <v>98</v>
      </c>
      <c r="P393" s="122">
        <v>90000026</v>
      </c>
      <c r="Q393" s="122">
        <v>95000026</v>
      </c>
      <c r="R393" s="122">
        <v>100000026</v>
      </c>
      <c r="S393" s="122">
        <v>105000026</v>
      </c>
      <c r="T393" s="122">
        <v>110000026</v>
      </c>
      <c r="U393" s="122">
        <v>115000026</v>
      </c>
      <c r="V393" s="122">
        <v>120000026</v>
      </c>
      <c r="W393" s="122">
        <v>125000026</v>
      </c>
      <c r="X393" s="122">
        <v>130000026</v>
      </c>
      <c r="Y393" s="122">
        <v>135000026</v>
      </c>
      <c r="Z393" s="122">
        <v>140000026</v>
      </c>
      <c r="AA393" s="122">
        <v>155000026</v>
      </c>
      <c r="AB393" s="122">
        <v>0</v>
      </c>
      <c r="AC393" s="122">
        <v>0</v>
      </c>
      <c r="AD393" s="121"/>
      <c r="BB393" s="120" t="s">
        <v>415</v>
      </c>
      <c r="BG393" s="73" t="s">
        <v>3864</v>
      </c>
      <c r="BI393" s="73" t="s">
        <v>4688</v>
      </c>
      <c r="BO393" s="72" t="s">
        <v>210</v>
      </c>
      <c r="BP393" s="73" t="s">
        <v>3806</v>
      </c>
      <c r="BQ393" s="75">
        <v>0</v>
      </c>
      <c r="BR393" s="75">
        <v>360000625</v>
      </c>
      <c r="BS393" s="75">
        <v>0</v>
      </c>
      <c r="BT393" s="75">
        <v>432000625</v>
      </c>
      <c r="BU393" s="75">
        <v>0</v>
      </c>
      <c r="BV393" s="75">
        <v>0</v>
      </c>
      <c r="BW393" s="75">
        <v>819000625</v>
      </c>
      <c r="BX393" s="75">
        <v>0</v>
      </c>
      <c r="BY393" s="75">
        <v>0</v>
      </c>
      <c r="BZ393" s="75">
        <v>0</v>
      </c>
      <c r="CA393" s="75">
        <v>0</v>
      </c>
    </row>
    <row r="394" spans="10:79" ht="12" customHeight="1">
      <c r="J394" s="46">
        <v>390</v>
      </c>
      <c r="K394" s="46">
        <f t="shared" si="16"/>
        <v>0</v>
      </c>
      <c r="L394" s="82">
        <f t="shared" si="17"/>
        <v>0</v>
      </c>
      <c r="N394" s="119" t="s">
        <v>33</v>
      </c>
      <c r="O394" s="120" t="s">
        <v>1886</v>
      </c>
      <c r="P394" s="122">
        <v>75000026</v>
      </c>
      <c r="Q394" s="122">
        <v>80000026</v>
      </c>
      <c r="R394" s="122">
        <v>85000026</v>
      </c>
      <c r="S394" s="122">
        <v>90000026</v>
      </c>
      <c r="T394" s="122">
        <v>95000026</v>
      </c>
      <c r="U394" s="122">
        <v>100000026</v>
      </c>
      <c r="V394" s="122">
        <v>105000026</v>
      </c>
      <c r="W394" s="122">
        <v>110000026</v>
      </c>
      <c r="X394" s="122">
        <v>115000026</v>
      </c>
      <c r="Y394" s="122">
        <v>120000026</v>
      </c>
      <c r="Z394" s="122">
        <v>125000026</v>
      </c>
      <c r="AA394" s="122">
        <v>130000026</v>
      </c>
      <c r="AB394" s="122">
        <v>0</v>
      </c>
      <c r="AC394" s="122">
        <v>0</v>
      </c>
      <c r="AD394" s="121"/>
      <c r="BB394" s="120" t="s">
        <v>416</v>
      </c>
      <c r="BG394" s="73" t="s">
        <v>3865</v>
      </c>
      <c r="BI394" s="73" t="s">
        <v>4689</v>
      </c>
      <c r="BO394" s="72" t="s">
        <v>210</v>
      </c>
      <c r="BP394" s="73" t="s">
        <v>3807</v>
      </c>
      <c r="BQ394" s="75">
        <v>0</v>
      </c>
      <c r="BR394" s="75">
        <v>0</v>
      </c>
      <c r="BS394" s="75">
        <v>0</v>
      </c>
      <c r="BT394" s="75">
        <v>0</v>
      </c>
      <c r="BU394" s="75">
        <v>0</v>
      </c>
      <c r="BV394" s="75">
        <v>0</v>
      </c>
      <c r="BW394" s="75">
        <v>0</v>
      </c>
      <c r="BX394" s="75">
        <v>324000625</v>
      </c>
      <c r="BY394" s="75">
        <v>0</v>
      </c>
      <c r="BZ394" s="75">
        <v>684000625</v>
      </c>
      <c r="CA394" s="75">
        <v>0</v>
      </c>
    </row>
    <row r="395" spans="10:79" ht="12" customHeight="1">
      <c r="J395" s="46">
        <v>391</v>
      </c>
      <c r="K395" s="46">
        <f t="shared" si="16"/>
        <v>0</v>
      </c>
      <c r="L395" s="82">
        <f t="shared" si="17"/>
        <v>0</v>
      </c>
      <c r="N395" s="119" t="s">
        <v>33</v>
      </c>
      <c r="O395" s="120" t="s">
        <v>2254</v>
      </c>
      <c r="P395" s="122">
        <v>0</v>
      </c>
      <c r="Q395" s="122">
        <v>0</v>
      </c>
      <c r="R395" s="122">
        <v>0</v>
      </c>
      <c r="S395" s="122">
        <v>0</v>
      </c>
      <c r="T395" s="122">
        <v>0</v>
      </c>
      <c r="U395" s="122">
        <v>0</v>
      </c>
      <c r="V395" s="122">
        <v>0</v>
      </c>
      <c r="W395" s="122">
        <v>0</v>
      </c>
      <c r="X395" s="122">
        <v>0</v>
      </c>
      <c r="Y395" s="122">
        <v>100000026</v>
      </c>
      <c r="Z395" s="122">
        <v>110000026</v>
      </c>
      <c r="AA395" s="122">
        <v>0</v>
      </c>
      <c r="AB395" s="122">
        <v>0</v>
      </c>
      <c r="AC395" s="122">
        <v>0</v>
      </c>
      <c r="AD395" s="121"/>
      <c r="BB395" s="120" t="s">
        <v>417</v>
      </c>
      <c r="BG395" s="73" t="s">
        <v>3866</v>
      </c>
      <c r="BI395" s="73" t="s">
        <v>4690</v>
      </c>
      <c r="BO395" s="72" t="s">
        <v>210</v>
      </c>
      <c r="BP395" s="73" t="s">
        <v>3808</v>
      </c>
      <c r="BQ395" s="75">
        <v>0</v>
      </c>
      <c r="BR395" s="75">
        <v>0</v>
      </c>
      <c r="BS395" s="75">
        <v>0</v>
      </c>
      <c r="BT395" s="75">
        <v>558000625</v>
      </c>
      <c r="BU395" s="75">
        <v>0</v>
      </c>
      <c r="BV395" s="75">
        <v>0</v>
      </c>
      <c r="BW395" s="75">
        <v>0</v>
      </c>
      <c r="BX395" s="75">
        <v>0</v>
      </c>
      <c r="BY395" s="75">
        <v>0</v>
      </c>
      <c r="BZ395" s="75">
        <v>765000625</v>
      </c>
      <c r="CA395" s="75">
        <v>0</v>
      </c>
    </row>
    <row r="396" spans="10:79" ht="12" customHeight="1">
      <c r="J396" s="46">
        <v>392</v>
      </c>
      <c r="K396" s="46">
        <f t="shared" si="16"/>
        <v>0</v>
      </c>
      <c r="L396" s="82">
        <f t="shared" si="17"/>
        <v>0</v>
      </c>
      <c r="N396" s="119" t="s">
        <v>33</v>
      </c>
      <c r="O396" s="120" t="s">
        <v>460</v>
      </c>
      <c r="P396" s="122">
        <v>80000026</v>
      </c>
      <c r="Q396" s="122">
        <v>85000026</v>
      </c>
      <c r="R396" s="122">
        <v>90000026</v>
      </c>
      <c r="S396" s="122">
        <v>95000026</v>
      </c>
      <c r="T396" s="122">
        <v>100000026</v>
      </c>
      <c r="U396" s="122">
        <v>105000026</v>
      </c>
      <c r="V396" s="122">
        <v>110000026</v>
      </c>
      <c r="W396" s="122">
        <v>115000026</v>
      </c>
      <c r="X396" s="122">
        <v>120000026</v>
      </c>
      <c r="Y396" s="122">
        <v>125000026</v>
      </c>
      <c r="Z396" s="122">
        <v>130000026</v>
      </c>
      <c r="AA396" s="122">
        <v>135000026</v>
      </c>
      <c r="AB396" s="122">
        <v>140000026</v>
      </c>
      <c r="AC396" s="122">
        <v>0</v>
      </c>
      <c r="AD396" s="121"/>
      <c r="BB396" s="120" t="s">
        <v>1700</v>
      </c>
      <c r="BG396" s="73" t="s">
        <v>3867</v>
      </c>
      <c r="BI396" s="73" t="s">
        <v>4691</v>
      </c>
      <c r="BO396" s="72" t="s">
        <v>210</v>
      </c>
      <c r="BP396" s="73" t="s">
        <v>3809</v>
      </c>
      <c r="BQ396" s="75">
        <v>423000625</v>
      </c>
      <c r="BR396" s="75">
        <v>468000625</v>
      </c>
      <c r="BS396" s="75">
        <v>540000625</v>
      </c>
      <c r="BT396" s="75">
        <v>432000625</v>
      </c>
      <c r="BU396" s="75">
        <v>0</v>
      </c>
      <c r="BV396" s="75">
        <v>0</v>
      </c>
      <c r="BW396" s="75">
        <v>0</v>
      </c>
      <c r="BX396" s="75">
        <v>0</v>
      </c>
      <c r="BY396" s="75">
        <v>0</v>
      </c>
      <c r="BZ396" s="75">
        <v>0</v>
      </c>
      <c r="CA396" s="75">
        <v>0</v>
      </c>
    </row>
    <row r="397" spans="10:79" ht="12" customHeight="1">
      <c r="J397" s="46">
        <v>393</v>
      </c>
      <c r="K397" s="46">
        <f t="shared" si="16"/>
        <v>0</v>
      </c>
      <c r="L397" s="82">
        <f t="shared" si="17"/>
        <v>0</v>
      </c>
      <c r="N397" s="119" t="s">
        <v>33</v>
      </c>
      <c r="O397" s="120" t="s">
        <v>2529</v>
      </c>
      <c r="P397" s="122">
        <v>0</v>
      </c>
      <c r="Q397" s="122">
        <v>0</v>
      </c>
      <c r="R397" s="122">
        <v>0</v>
      </c>
      <c r="S397" s="122">
        <v>40000026</v>
      </c>
      <c r="T397" s="122">
        <v>50000026</v>
      </c>
      <c r="U397" s="122">
        <v>60000026</v>
      </c>
      <c r="V397" s="122">
        <v>70000026</v>
      </c>
      <c r="W397" s="122">
        <v>80000026</v>
      </c>
      <c r="X397" s="122">
        <v>90000026</v>
      </c>
      <c r="Y397" s="122">
        <v>110000026</v>
      </c>
      <c r="Z397" s="122">
        <v>120000026</v>
      </c>
      <c r="AA397" s="122">
        <v>125000026</v>
      </c>
      <c r="AB397" s="122">
        <v>130000026</v>
      </c>
      <c r="AC397" s="122">
        <v>0</v>
      </c>
      <c r="AD397" s="121"/>
      <c r="BB397" s="120" t="s">
        <v>418</v>
      </c>
      <c r="BG397" s="73" t="s">
        <v>3868</v>
      </c>
      <c r="BI397" s="73" t="s">
        <v>4692</v>
      </c>
      <c r="BO397" s="72" t="s">
        <v>210</v>
      </c>
      <c r="BP397" s="73" t="s">
        <v>3810</v>
      </c>
      <c r="BQ397" s="75">
        <v>306000625</v>
      </c>
      <c r="BR397" s="75">
        <v>540000625</v>
      </c>
      <c r="BS397" s="75">
        <v>0</v>
      </c>
      <c r="BT397" s="75">
        <v>0</v>
      </c>
      <c r="BU397" s="75">
        <v>0</v>
      </c>
      <c r="BV397" s="75">
        <v>0</v>
      </c>
      <c r="BW397" s="75">
        <v>0</v>
      </c>
      <c r="BX397" s="75">
        <v>0</v>
      </c>
      <c r="BY397" s="75">
        <v>0</v>
      </c>
      <c r="BZ397" s="75">
        <v>0</v>
      </c>
      <c r="CA397" s="75">
        <v>0</v>
      </c>
    </row>
    <row r="398" spans="10:79" ht="12" customHeight="1">
      <c r="J398" s="46">
        <v>394</v>
      </c>
      <c r="K398" s="46">
        <f t="shared" si="16"/>
        <v>0</v>
      </c>
      <c r="L398" s="82">
        <f t="shared" si="17"/>
        <v>0</v>
      </c>
      <c r="N398" s="119" t="s">
        <v>33</v>
      </c>
      <c r="O398" s="120" t="s">
        <v>2530</v>
      </c>
      <c r="P398" s="122">
        <v>0</v>
      </c>
      <c r="Q398" s="122">
        <v>0</v>
      </c>
      <c r="R398" s="122">
        <v>0</v>
      </c>
      <c r="S398" s="122">
        <v>0</v>
      </c>
      <c r="T398" s="122">
        <v>0</v>
      </c>
      <c r="U398" s="122">
        <v>0</v>
      </c>
      <c r="V398" s="122">
        <v>0</v>
      </c>
      <c r="W398" s="122">
        <v>0</v>
      </c>
      <c r="X398" s="122">
        <v>0</v>
      </c>
      <c r="Y398" s="122">
        <v>0</v>
      </c>
      <c r="Z398" s="122">
        <v>110000026</v>
      </c>
      <c r="AA398" s="122">
        <v>0</v>
      </c>
      <c r="AB398" s="122">
        <v>0</v>
      </c>
      <c r="AC398" s="122">
        <v>0</v>
      </c>
      <c r="AD398" s="121"/>
      <c r="BB398" s="120" t="s">
        <v>1855</v>
      </c>
      <c r="BG398" s="73" t="s">
        <v>3869</v>
      </c>
      <c r="BI398" s="73" t="s">
        <v>4693</v>
      </c>
      <c r="BO398" s="72" t="s">
        <v>210</v>
      </c>
      <c r="BP398" s="73" t="s">
        <v>3811</v>
      </c>
      <c r="BQ398" s="75">
        <v>0</v>
      </c>
      <c r="BR398" s="75">
        <v>513000625</v>
      </c>
      <c r="BS398" s="75">
        <v>621000625</v>
      </c>
      <c r="BT398" s="75">
        <v>693000625</v>
      </c>
      <c r="BU398" s="75">
        <v>0</v>
      </c>
      <c r="BV398" s="75">
        <v>0</v>
      </c>
      <c r="BW398" s="75">
        <v>0</v>
      </c>
      <c r="BX398" s="75">
        <v>0</v>
      </c>
      <c r="BY398" s="75">
        <v>0</v>
      </c>
      <c r="BZ398" s="75">
        <v>0</v>
      </c>
      <c r="CA398" s="75">
        <v>0</v>
      </c>
    </row>
    <row r="399" spans="10:79" ht="12" customHeight="1">
      <c r="J399" s="46">
        <v>395</v>
      </c>
      <c r="K399" s="46">
        <f t="shared" si="16"/>
        <v>0</v>
      </c>
      <c r="L399" s="82">
        <f t="shared" si="17"/>
        <v>0</v>
      </c>
      <c r="N399" s="119" t="s">
        <v>33</v>
      </c>
      <c r="O399" s="120" t="s">
        <v>3255</v>
      </c>
      <c r="P399" s="122">
        <v>80000026</v>
      </c>
      <c r="Q399" s="122">
        <v>85000026</v>
      </c>
      <c r="R399" s="122">
        <v>90000026</v>
      </c>
      <c r="S399" s="122">
        <v>95000026</v>
      </c>
      <c r="T399" s="122">
        <v>100000026</v>
      </c>
      <c r="U399" s="122">
        <v>105000026</v>
      </c>
      <c r="V399" s="122">
        <v>115000026</v>
      </c>
      <c r="W399" s="122">
        <v>120000026</v>
      </c>
      <c r="X399" s="122">
        <v>125000026</v>
      </c>
      <c r="Y399" s="122">
        <v>130000026</v>
      </c>
      <c r="Z399" s="122">
        <v>140000026</v>
      </c>
      <c r="AA399" s="122">
        <v>150000026</v>
      </c>
      <c r="AB399" s="122">
        <v>165000026</v>
      </c>
      <c r="AC399" s="122">
        <v>0</v>
      </c>
      <c r="AD399" s="121"/>
      <c r="BB399" s="120" t="s">
        <v>1856</v>
      </c>
      <c r="BG399" s="73" t="s">
        <v>3870</v>
      </c>
      <c r="BI399" s="73" t="s">
        <v>4694</v>
      </c>
      <c r="BO399" s="72" t="s">
        <v>210</v>
      </c>
      <c r="BP399" s="73" t="s">
        <v>3812</v>
      </c>
      <c r="BQ399" s="75">
        <v>423000625</v>
      </c>
      <c r="BR399" s="75">
        <v>468000625</v>
      </c>
      <c r="BS399" s="75">
        <v>540000625</v>
      </c>
      <c r="BT399" s="75">
        <v>576000625</v>
      </c>
      <c r="BU399" s="75">
        <v>0</v>
      </c>
      <c r="BV399" s="75">
        <v>648000625</v>
      </c>
      <c r="BW399" s="75">
        <v>693000625</v>
      </c>
      <c r="BX399" s="75">
        <v>0</v>
      </c>
      <c r="BY399" s="75">
        <v>0</v>
      </c>
      <c r="BZ399" s="75">
        <v>0</v>
      </c>
      <c r="CA399" s="75">
        <v>0</v>
      </c>
    </row>
    <row r="400" spans="10:79" ht="12" customHeight="1">
      <c r="J400" s="46">
        <v>396</v>
      </c>
      <c r="K400" s="46">
        <f t="shared" si="16"/>
        <v>0</v>
      </c>
      <c r="L400" s="82">
        <f t="shared" si="17"/>
        <v>0</v>
      </c>
      <c r="N400" s="119" t="s">
        <v>33</v>
      </c>
      <c r="O400" s="120" t="s">
        <v>99</v>
      </c>
      <c r="P400" s="122">
        <v>100000026</v>
      </c>
      <c r="Q400" s="122">
        <v>105000026</v>
      </c>
      <c r="R400" s="122">
        <v>110000026</v>
      </c>
      <c r="S400" s="122">
        <v>115000026</v>
      </c>
      <c r="T400" s="122">
        <v>120000026</v>
      </c>
      <c r="U400" s="122">
        <v>125000026</v>
      </c>
      <c r="V400" s="122">
        <v>130000026</v>
      </c>
      <c r="W400" s="122">
        <v>135000026</v>
      </c>
      <c r="X400" s="122">
        <v>140000026</v>
      </c>
      <c r="Y400" s="122">
        <v>145000026</v>
      </c>
      <c r="Z400" s="122">
        <v>150000026</v>
      </c>
      <c r="AA400" s="122">
        <v>165000026</v>
      </c>
      <c r="AB400" s="122">
        <v>170000026</v>
      </c>
      <c r="AC400" s="122">
        <v>0</v>
      </c>
      <c r="AD400" s="121"/>
      <c r="BB400" s="120" t="s">
        <v>833</v>
      </c>
      <c r="BG400" s="73" t="s">
        <v>3871</v>
      </c>
      <c r="BI400" s="73" t="s">
        <v>4695</v>
      </c>
      <c r="BO400" s="72" t="s">
        <v>210</v>
      </c>
      <c r="BP400" s="73" t="s">
        <v>3813</v>
      </c>
      <c r="BQ400" s="75">
        <v>495000625</v>
      </c>
      <c r="BR400" s="75">
        <v>540000625</v>
      </c>
      <c r="BS400" s="75">
        <v>585000625</v>
      </c>
      <c r="BT400" s="75">
        <v>612000625</v>
      </c>
      <c r="BU400" s="75">
        <v>630000625</v>
      </c>
      <c r="BV400" s="75">
        <v>675000625</v>
      </c>
      <c r="BW400" s="75">
        <v>720000625</v>
      </c>
      <c r="BX400" s="75">
        <v>0</v>
      </c>
      <c r="BY400" s="75">
        <v>0</v>
      </c>
      <c r="BZ400" s="75">
        <v>0</v>
      </c>
      <c r="CA400" s="75">
        <v>0</v>
      </c>
    </row>
    <row r="401" spans="10:79" ht="12" customHeight="1">
      <c r="J401" s="46">
        <v>397</v>
      </c>
      <c r="K401" s="46">
        <f t="shared" si="16"/>
        <v>0</v>
      </c>
      <c r="L401" s="82">
        <f t="shared" si="17"/>
        <v>0</v>
      </c>
      <c r="N401" s="119" t="s">
        <v>33</v>
      </c>
      <c r="O401" s="120" t="s">
        <v>1415</v>
      </c>
      <c r="P401" s="122">
        <v>0</v>
      </c>
      <c r="Q401" s="122">
        <v>0</v>
      </c>
      <c r="R401" s="122">
        <v>0</v>
      </c>
      <c r="S401" s="122">
        <v>0</v>
      </c>
      <c r="T401" s="122">
        <v>0</v>
      </c>
      <c r="U401" s="122">
        <v>0</v>
      </c>
      <c r="V401" s="122">
        <v>0</v>
      </c>
      <c r="W401" s="122">
        <v>0</v>
      </c>
      <c r="X401" s="122">
        <v>105000026</v>
      </c>
      <c r="Y401" s="122">
        <v>115000026</v>
      </c>
      <c r="Z401" s="122">
        <v>130000026</v>
      </c>
      <c r="AA401" s="122">
        <v>0</v>
      </c>
      <c r="AB401" s="122">
        <v>0</v>
      </c>
      <c r="AC401" s="122">
        <v>0</v>
      </c>
      <c r="AD401" s="121"/>
      <c r="BB401" s="120" t="s">
        <v>834</v>
      </c>
      <c r="BG401" s="73" t="s">
        <v>3872</v>
      </c>
      <c r="BI401" s="73" t="s">
        <v>4696</v>
      </c>
      <c r="BO401" s="72" t="s">
        <v>210</v>
      </c>
      <c r="BP401" s="73" t="s">
        <v>3814</v>
      </c>
      <c r="BQ401" s="75">
        <v>0</v>
      </c>
      <c r="BR401" s="75">
        <v>0</v>
      </c>
      <c r="BS401" s="75">
        <v>585000625</v>
      </c>
      <c r="BT401" s="75">
        <v>675000625</v>
      </c>
      <c r="BU401" s="75">
        <v>720000625</v>
      </c>
      <c r="BV401" s="75">
        <v>0</v>
      </c>
      <c r="BW401" s="75">
        <v>0</v>
      </c>
      <c r="BX401" s="75">
        <v>0</v>
      </c>
      <c r="BY401" s="75">
        <v>0</v>
      </c>
      <c r="BZ401" s="75">
        <v>0</v>
      </c>
      <c r="CA401" s="75">
        <v>0</v>
      </c>
    </row>
    <row r="402" spans="10:79" ht="12" customHeight="1">
      <c r="J402" s="46">
        <v>398</v>
      </c>
      <c r="K402" s="46">
        <f t="shared" si="16"/>
        <v>0</v>
      </c>
      <c r="L402" s="82">
        <f t="shared" si="17"/>
        <v>0</v>
      </c>
      <c r="N402" s="119" t="s">
        <v>33</v>
      </c>
      <c r="O402" s="120" t="s">
        <v>2782</v>
      </c>
      <c r="P402" s="122">
        <v>0</v>
      </c>
      <c r="Q402" s="122">
        <v>0</v>
      </c>
      <c r="R402" s="122">
        <v>90000026</v>
      </c>
      <c r="S402" s="122">
        <v>90000026</v>
      </c>
      <c r="T402" s="122">
        <v>95000026</v>
      </c>
      <c r="U402" s="122">
        <v>100000026</v>
      </c>
      <c r="V402" s="122">
        <v>105000026</v>
      </c>
      <c r="W402" s="122">
        <v>110000026</v>
      </c>
      <c r="X402" s="122">
        <v>115000026</v>
      </c>
      <c r="Y402" s="122">
        <v>125000026</v>
      </c>
      <c r="Z402" s="122">
        <v>135000026</v>
      </c>
      <c r="AA402" s="122">
        <v>145000026</v>
      </c>
      <c r="AB402" s="122">
        <v>160000026</v>
      </c>
      <c r="AC402" s="122">
        <v>0</v>
      </c>
      <c r="AD402" s="121"/>
      <c r="BB402" s="120" t="s">
        <v>2802</v>
      </c>
      <c r="BG402" s="73" t="s">
        <v>3873</v>
      </c>
      <c r="BI402" s="73" t="s">
        <v>4697</v>
      </c>
      <c r="BO402" s="72" t="s">
        <v>210</v>
      </c>
      <c r="BP402" s="73" t="s">
        <v>3815</v>
      </c>
      <c r="BQ402" s="75">
        <v>0</v>
      </c>
      <c r="BR402" s="75">
        <v>0</v>
      </c>
      <c r="BS402" s="75">
        <v>0</v>
      </c>
      <c r="BT402" s="75">
        <v>0</v>
      </c>
      <c r="BU402" s="75">
        <v>0</v>
      </c>
      <c r="BV402" s="75">
        <v>675000026</v>
      </c>
      <c r="BW402" s="75">
        <v>765000026</v>
      </c>
      <c r="BX402" s="75">
        <v>805000026</v>
      </c>
      <c r="BY402" s="75">
        <v>0</v>
      </c>
      <c r="BZ402" s="75">
        <v>0</v>
      </c>
      <c r="CA402" s="75">
        <v>0</v>
      </c>
    </row>
    <row r="403" spans="10:79" ht="12" customHeight="1">
      <c r="J403" s="46">
        <v>399</v>
      </c>
      <c r="K403" s="46">
        <f t="shared" si="16"/>
        <v>0</v>
      </c>
      <c r="L403" s="82">
        <f t="shared" si="17"/>
        <v>0</v>
      </c>
      <c r="N403" s="119" t="s">
        <v>33</v>
      </c>
      <c r="O403" s="120" t="s">
        <v>2791</v>
      </c>
      <c r="P403" s="122">
        <v>80000026</v>
      </c>
      <c r="Q403" s="122">
        <v>85000026</v>
      </c>
      <c r="R403" s="122">
        <v>90000026</v>
      </c>
      <c r="S403" s="122">
        <v>95000026</v>
      </c>
      <c r="T403" s="122">
        <v>100000026</v>
      </c>
      <c r="U403" s="122">
        <v>105000026</v>
      </c>
      <c r="V403" s="122">
        <v>110000026</v>
      </c>
      <c r="W403" s="122">
        <v>115000026</v>
      </c>
      <c r="X403" s="122">
        <v>125000026</v>
      </c>
      <c r="Y403" s="122">
        <v>135000026</v>
      </c>
      <c r="Z403" s="122">
        <v>145000026</v>
      </c>
      <c r="AA403" s="122">
        <v>165000026</v>
      </c>
      <c r="AB403" s="122">
        <v>180000026</v>
      </c>
      <c r="AC403" s="122">
        <v>0</v>
      </c>
      <c r="AD403" s="121"/>
      <c r="BB403" s="120" t="s">
        <v>58</v>
      </c>
      <c r="BG403" s="73" t="s">
        <v>3874</v>
      </c>
      <c r="BI403" s="73" t="s">
        <v>4698</v>
      </c>
      <c r="BO403" s="72" t="s">
        <v>210</v>
      </c>
      <c r="BP403" s="73" t="s">
        <v>3816</v>
      </c>
      <c r="BQ403" s="75">
        <v>510000026</v>
      </c>
      <c r="BR403" s="75">
        <v>575000026</v>
      </c>
      <c r="BS403" s="75">
        <v>625000026</v>
      </c>
      <c r="BT403" s="75">
        <v>695000026</v>
      </c>
      <c r="BU403" s="75">
        <v>0</v>
      </c>
      <c r="BV403" s="75">
        <v>0</v>
      </c>
      <c r="BW403" s="75">
        <v>0</v>
      </c>
      <c r="BX403" s="75">
        <v>0</v>
      </c>
      <c r="BY403" s="75">
        <v>0</v>
      </c>
      <c r="BZ403" s="75">
        <v>0</v>
      </c>
      <c r="CA403" s="75">
        <v>0</v>
      </c>
    </row>
    <row r="404" spans="10:79" ht="12" customHeight="1">
      <c r="J404" s="46">
        <v>400</v>
      </c>
      <c r="K404" s="46">
        <f t="shared" si="16"/>
        <v>0</v>
      </c>
      <c r="L404" s="82">
        <f t="shared" si="17"/>
        <v>0</v>
      </c>
      <c r="N404" s="119" t="s">
        <v>33</v>
      </c>
      <c r="O404" s="120" t="s">
        <v>2110</v>
      </c>
      <c r="P404" s="122">
        <v>0</v>
      </c>
      <c r="Q404" s="122">
        <v>65000026</v>
      </c>
      <c r="R404" s="122">
        <v>0</v>
      </c>
      <c r="S404" s="122">
        <v>0</v>
      </c>
      <c r="T404" s="122">
        <v>0</v>
      </c>
      <c r="U404" s="122">
        <v>0</v>
      </c>
      <c r="V404" s="122">
        <v>0</v>
      </c>
      <c r="W404" s="122">
        <v>0</v>
      </c>
      <c r="X404" s="122">
        <v>0</v>
      </c>
      <c r="Y404" s="122">
        <v>0</v>
      </c>
      <c r="Z404" s="122">
        <v>0</v>
      </c>
      <c r="AA404" s="122">
        <v>0</v>
      </c>
      <c r="AB404" s="122">
        <v>0</v>
      </c>
      <c r="AC404" s="122">
        <v>0</v>
      </c>
      <c r="AD404" s="121"/>
      <c r="BB404" s="120" t="s">
        <v>59</v>
      </c>
      <c r="BG404" s="73" t="s">
        <v>3875</v>
      </c>
      <c r="BI404" s="73" t="s">
        <v>4699</v>
      </c>
      <c r="BO404" s="72" t="s">
        <v>210</v>
      </c>
      <c r="BP404" s="73" t="s">
        <v>3817</v>
      </c>
      <c r="BQ404" s="75">
        <v>477000625</v>
      </c>
      <c r="BR404" s="75">
        <v>522000625</v>
      </c>
      <c r="BS404" s="75">
        <v>594000625</v>
      </c>
      <c r="BT404" s="75">
        <v>630000625</v>
      </c>
      <c r="BU404" s="75">
        <v>666000625</v>
      </c>
      <c r="BV404" s="75">
        <v>702000625</v>
      </c>
      <c r="BW404" s="75">
        <v>747000625</v>
      </c>
      <c r="BX404" s="75">
        <v>765000625</v>
      </c>
      <c r="BY404" s="75">
        <v>0</v>
      </c>
      <c r="BZ404" s="75">
        <v>0</v>
      </c>
      <c r="CA404" s="75">
        <v>0</v>
      </c>
    </row>
    <row r="405" spans="10:79" ht="12" customHeight="1">
      <c r="J405" s="46">
        <v>401</v>
      </c>
      <c r="K405" s="46">
        <f t="shared" si="16"/>
        <v>0</v>
      </c>
      <c r="L405" s="82">
        <f t="shared" si="17"/>
        <v>0</v>
      </c>
      <c r="N405" s="119" t="s">
        <v>33</v>
      </c>
      <c r="O405" s="120" t="s">
        <v>868</v>
      </c>
      <c r="P405" s="122">
        <v>65000026</v>
      </c>
      <c r="Q405" s="122">
        <v>70000026</v>
      </c>
      <c r="R405" s="122">
        <v>75000026</v>
      </c>
      <c r="S405" s="122">
        <v>80000026</v>
      </c>
      <c r="T405" s="122">
        <v>0</v>
      </c>
      <c r="U405" s="122">
        <v>0</v>
      </c>
      <c r="V405" s="122">
        <v>0</v>
      </c>
      <c r="W405" s="122">
        <v>0</v>
      </c>
      <c r="X405" s="122">
        <v>0</v>
      </c>
      <c r="Y405" s="122">
        <v>0</v>
      </c>
      <c r="Z405" s="122">
        <v>0</v>
      </c>
      <c r="AA405" s="122">
        <v>0</v>
      </c>
      <c r="AB405" s="122">
        <v>0</v>
      </c>
      <c r="AC405" s="122">
        <v>0</v>
      </c>
      <c r="AD405" s="121"/>
      <c r="BB405" s="120" t="s">
        <v>2502</v>
      </c>
      <c r="BG405" s="73" t="s">
        <v>3876</v>
      </c>
      <c r="BI405" s="73" t="s">
        <v>4700</v>
      </c>
      <c r="BO405" s="72" t="s">
        <v>210</v>
      </c>
      <c r="BP405" s="73" t="s">
        <v>3818</v>
      </c>
      <c r="BQ405" s="75">
        <v>459000625</v>
      </c>
      <c r="BR405" s="75">
        <v>513000625</v>
      </c>
      <c r="BS405" s="75">
        <v>585000625</v>
      </c>
      <c r="BT405" s="75">
        <v>621000625</v>
      </c>
      <c r="BU405" s="75">
        <v>657000625</v>
      </c>
      <c r="BV405" s="75">
        <v>693000625</v>
      </c>
      <c r="BW405" s="75">
        <v>747000625</v>
      </c>
      <c r="BX405" s="75">
        <v>765000625</v>
      </c>
      <c r="BY405" s="75">
        <v>0</v>
      </c>
      <c r="BZ405" s="75">
        <v>0</v>
      </c>
      <c r="CA405" s="75">
        <v>0</v>
      </c>
    </row>
    <row r="406" spans="10:79" ht="12" customHeight="1">
      <c r="J406" s="46">
        <v>402</v>
      </c>
      <c r="K406" s="46">
        <f t="shared" si="16"/>
        <v>0</v>
      </c>
      <c r="L406" s="82">
        <f t="shared" si="17"/>
        <v>0</v>
      </c>
      <c r="N406" s="119" t="s">
        <v>33</v>
      </c>
      <c r="O406" s="120" t="s">
        <v>694</v>
      </c>
      <c r="P406" s="122">
        <v>100000026</v>
      </c>
      <c r="Q406" s="122">
        <v>105000026</v>
      </c>
      <c r="R406" s="122">
        <v>110000026</v>
      </c>
      <c r="S406" s="122">
        <v>115000026</v>
      </c>
      <c r="T406" s="122">
        <v>120000026</v>
      </c>
      <c r="U406" s="122">
        <v>125000026</v>
      </c>
      <c r="V406" s="122">
        <v>130000026</v>
      </c>
      <c r="W406" s="122">
        <v>135000026</v>
      </c>
      <c r="X406" s="122">
        <v>140000026</v>
      </c>
      <c r="Y406" s="122">
        <v>145000026</v>
      </c>
      <c r="Z406" s="122">
        <v>150000026</v>
      </c>
      <c r="AA406" s="122">
        <v>165000026</v>
      </c>
      <c r="AB406" s="122">
        <v>170000026</v>
      </c>
      <c r="AC406" s="122">
        <v>0</v>
      </c>
      <c r="AD406" s="121"/>
      <c r="BB406" s="120" t="s">
        <v>2140</v>
      </c>
      <c r="BG406" s="73" t="s">
        <v>3877</v>
      </c>
      <c r="BI406" s="73" t="s">
        <v>4701</v>
      </c>
      <c r="BO406" s="72" t="s">
        <v>210</v>
      </c>
      <c r="BP406" s="73" t="s">
        <v>3819</v>
      </c>
      <c r="BQ406" s="75">
        <v>387000625</v>
      </c>
      <c r="BR406" s="75">
        <v>522000625</v>
      </c>
      <c r="BS406" s="75">
        <v>594000625</v>
      </c>
      <c r="BT406" s="75">
        <v>504000625</v>
      </c>
      <c r="BU406" s="75">
        <v>666000625</v>
      </c>
      <c r="BV406" s="75">
        <v>0</v>
      </c>
      <c r="BW406" s="75">
        <v>0</v>
      </c>
      <c r="BX406" s="75">
        <v>0</v>
      </c>
      <c r="BY406" s="75">
        <v>0</v>
      </c>
      <c r="BZ406" s="75">
        <v>0</v>
      </c>
      <c r="CA406" s="75">
        <v>0</v>
      </c>
    </row>
    <row r="407" spans="10:79" ht="12" customHeight="1">
      <c r="J407" s="46">
        <v>403</v>
      </c>
      <c r="K407" s="46">
        <f t="shared" si="16"/>
        <v>0</v>
      </c>
      <c r="L407" s="82">
        <f t="shared" si="17"/>
        <v>0</v>
      </c>
      <c r="N407" s="119" t="s">
        <v>33</v>
      </c>
      <c r="O407" s="120" t="s">
        <v>241</v>
      </c>
      <c r="P407" s="122">
        <v>0</v>
      </c>
      <c r="Q407" s="122">
        <v>0</v>
      </c>
      <c r="R407" s="122">
        <v>0</v>
      </c>
      <c r="S407" s="122">
        <v>0</v>
      </c>
      <c r="T407" s="122">
        <v>85000026</v>
      </c>
      <c r="U407" s="122">
        <v>90000026</v>
      </c>
      <c r="V407" s="122">
        <v>95000026</v>
      </c>
      <c r="W407" s="122">
        <v>105000026</v>
      </c>
      <c r="X407" s="122">
        <v>110000026</v>
      </c>
      <c r="Y407" s="122">
        <v>115000026</v>
      </c>
      <c r="Z407" s="122">
        <v>120000026</v>
      </c>
      <c r="AA407" s="122">
        <v>125000026</v>
      </c>
      <c r="AB407" s="122">
        <v>130000026</v>
      </c>
      <c r="AC407" s="122">
        <v>0</v>
      </c>
      <c r="AD407" s="121"/>
      <c r="BB407" s="120" t="s">
        <v>60</v>
      </c>
      <c r="BG407" s="73" t="s">
        <v>3878</v>
      </c>
      <c r="BI407" s="73" t="s">
        <v>4702</v>
      </c>
      <c r="BO407" s="72" t="s">
        <v>210</v>
      </c>
      <c r="BP407" s="73" t="s">
        <v>3820</v>
      </c>
      <c r="BQ407" s="75">
        <v>513000625</v>
      </c>
      <c r="BR407" s="75">
        <v>585000625</v>
      </c>
      <c r="BS407" s="75">
        <v>630000625</v>
      </c>
      <c r="BT407" s="75">
        <v>666000625</v>
      </c>
      <c r="BU407" s="75">
        <v>702000625</v>
      </c>
      <c r="BV407" s="75">
        <v>0</v>
      </c>
      <c r="BW407" s="75">
        <v>0</v>
      </c>
      <c r="BX407" s="75">
        <v>0</v>
      </c>
      <c r="BY407" s="75">
        <v>0</v>
      </c>
      <c r="BZ407" s="75">
        <v>0</v>
      </c>
      <c r="CA407" s="75">
        <v>0</v>
      </c>
    </row>
    <row r="408" spans="10:79" ht="12" customHeight="1">
      <c r="J408" s="46">
        <v>404</v>
      </c>
      <c r="K408" s="46">
        <f t="shared" si="16"/>
        <v>0</v>
      </c>
      <c r="L408" s="82">
        <f t="shared" si="17"/>
        <v>0</v>
      </c>
      <c r="N408" s="119" t="s">
        <v>33</v>
      </c>
      <c r="O408" s="120" t="s">
        <v>1416</v>
      </c>
      <c r="P408" s="122">
        <v>0</v>
      </c>
      <c r="Q408" s="122">
        <v>0</v>
      </c>
      <c r="R408" s="122">
        <v>75000026</v>
      </c>
      <c r="S408" s="122">
        <v>80000026</v>
      </c>
      <c r="T408" s="122">
        <v>85000026</v>
      </c>
      <c r="U408" s="122">
        <v>90000026</v>
      </c>
      <c r="V408" s="122">
        <v>95000026</v>
      </c>
      <c r="W408" s="122">
        <v>100000026</v>
      </c>
      <c r="X408" s="122">
        <v>105000026</v>
      </c>
      <c r="Y408" s="122">
        <v>110000026</v>
      </c>
      <c r="Z408" s="122">
        <v>120000026</v>
      </c>
      <c r="AA408" s="122">
        <v>125000026</v>
      </c>
      <c r="AB408" s="122">
        <v>0</v>
      </c>
      <c r="AC408" s="122">
        <v>0</v>
      </c>
      <c r="AD408" s="121"/>
      <c r="BB408" s="120" t="s">
        <v>916</v>
      </c>
      <c r="BG408" s="73" t="s">
        <v>3879</v>
      </c>
      <c r="BI408" s="73" t="s">
        <v>4703</v>
      </c>
      <c r="BO408" s="72" t="s">
        <v>210</v>
      </c>
      <c r="BP408" s="73" t="s">
        <v>3821</v>
      </c>
      <c r="BQ408" s="75">
        <v>0</v>
      </c>
      <c r="BR408" s="75">
        <v>378000625</v>
      </c>
      <c r="BS408" s="75">
        <v>0</v>
      </c>
      <c r="BT408" s="75">
        <v>450000625</v>
      </c>
      <c r="BU408" s="75">
        <v>675000625</v>
      </c>
      <c r="BV408" s="75">
        <v>711000625</v>
      </c>
      <c r="BW408" s="75">
        <v>738000625</v>
      </c>
      <c r="BX408" s="75">
        <v>0</v>
      </c>
      <c r="BY408" s="75">
        <v>0</v>
      </c>
      <c r="BZ408" s="75">
        <v>0</v>
      </c>
      <c r="CA408" s="75">
        <v>0</v>
      </c>
    </row>
    <row r="409" spans="10:79" ht="12" customHeight="1">
      <c r="J409" s="46">
        <v>405</v>
      </c>
      <c r="K409" s="46">
        <f t="shared" si="16"/>
        <v>0</v>
      </c>
      <c r="L409" s="82">
        <f t="shared" si="17"/>
        <v>0</v>
      </c>
      <c r="N409" s="119" t="s">
        <v>33</v>
      </c>
      <c r="O409" s="120" t="s">
        <v>3256</v>
      </c>
      <c r="P409" s="122">
        <v>0</v>
      </c>
      <c r="Q409" s="122">
        <v>0</v>
      </c>
      <c r="R409" s="122">
        <v>0</v>
      </c>
      <c r="S409" s="122">
        <v>0</v>
      </c>
      <c r="T409" s="122">
        <v>0</v>
      </c>
      <c r="U409" s="122">
        <v>0</v>
      </c>
      <c r="V409" s="122">
        <v>0</v>
      </c>
      <c r="W409" s="122">
        <v>0</v>
      </c>
      <c r="X409" s="122">
        <v>125000026</v>
      </c>
      <c r="Y409" s="122">
        <v>0</v>
      </c>
      <c r="Z409" s="122">
        <v>0</v>
      </c>
      <c r="AA409" s="122">
        <v>0</v>
      </c>
      <c r="AB409" s="122">
        <v>0</v>
      </c>
      <c r="AC409" s="122">
        <v>0</v>
      </c>
      <c r="AD409" s="121"/>
      <c r="BB409" s="120" t="s">
        <v>61</v>
      </c>
      <c r="BG409" s="73" t="s">
        <v>3880</v>
      </c>
      <c r="BI409" s="73" t="s">
        <v>4704</v>
      </c>
      <c r="BO409" s="72" t="s">
        <v>210</v>
      </c>
      <c r="BP409" s="73" t="s">
        <v>3822</v>
      </c>
      <c r="BQ409" s="75">
        <v>0</v>
      </c>
      <c r="BR409" s="75">
        <v>0</v>
      </c>
      <c r="BS409" s="75">
        <v>630000625</v>
      </c>
      <c r="BT409" s="75">
        <v>666000625</v>
      </c>
      <c r="BU409" s="75">
        <v>0</v>
      </c>
      <c r="BV409" s="75">
        <v>612000625</v>
      </c>
      <c r="BW409" s="75">
        <v>0</v>
      </c>
      <c r="BX409" s="75">
        <v>0</v>
      </c>
      <c r="BY409" s="75">
        <v>0</v>
      </c>
      <c r="BZ409" s="75">
        <v>0</v>
      </c>
      <c r="CA409" s="75">
        <v>0</v>
      </c>
    </row>
    <row r="410" spans="10:79" ht="12" customHeight="1">
      <c r="J410" s="46">
        <v>406</v>
      </c>
      <c r="K410" s="46">
        <f t="shared" si="16"/>
        <v>0</v>
      </c>
      <c r="L410" s="82">
        <f t="shared" si="17"/>
        <v>0</v>
      </c>
      <c r="N410" s="119" t="s">
        <v>33</v>
      </c>
      <c r="O410" s="120" t="s">
        <v>869</v>
      </c>
      <c r="P410" s="122">
        <v>0</v>
      </c>
      <c r="Q410" s="122">
        <v>0</v>
      </c>
      <c r="R410" s="122">
        <v>0</v>
      </c>
      <c r="S410" s="122">
        <v>75000026</v>
      </c>
      <c r="T410" s="122">
        <v>80000026</v>
      </c>
      <c r="U410" s="122">
        <v>85000026</v>
      </c>
      <c r="V410" s="122">
        <v>90000026</v>
      </c>
      <c r="W410" s="122">
        <v>95000026</v>
      </c>
      <c r="X410" s="122">
        <v>100000026</v>
      </c>
      <c r="Y410" s="122">
        <v>110000026</v>
      </c>
      <c r="Z410" s="122">
        <v>120000026</v>
      </c>
      <c r="AA410" s="122">
        <v>130000026</v>
      </c>
      <c r="AB410" s="122">
        <v>0</v>
      </c>
      <c r="AC410" s="122">
        <v>0</v>
      </c>
      <c r="AD410" s="121"/>
      <c r="BB410" s="120" t="s">
        <v>835</v>
      </c>
      <c r="BG410" s="73" t="s">
        <v>3881</v>
      </c>
      <c r="BI410" s="73" t="s">
        <v>4705</v>
      </c>
      <c r="BO410" s="72" t="s">
        <v>210</v>
      </c>
      <c r="BP410" s="73" t="s">
        <v>3823</v>
      </c>
      <c r="BQ410" s="75">
        <v>0</v>
      </c>
      <c r="BR410" s="75">
        <v>0</v>
      </c>
      <c r="BS410" s="75">
        <v>0</v>
      </c>
      <c r="BT410" s="75">
        <v>819000625</v>
      </c>
      <c r="BU410" s="75">
        <v>855000625</v>
      </c>
      <c r="BV410" s="75">
        <v>0</v>
      </c>
      <c r="BW410" s="75">
        <v>0</v>
      </c>
      <c r="BX410" s="75">
        <v>0</v>
      </c>
      <c r="BY410" s="75">
        <v>0</v>
      </c>
      <c r="BZ410" s="75">
        <v>0</v>
      </c>
      <c r="CA410" s="75">
        <v>0</v>
      </c>
    </row>
    <row r="411" spans="10:79" ht="12" customHeight="1">
      <c r="J411" s="46">
        <v>407</v>
      </c>
      <c r="K411" s="46">
        <f t="shared" si="16"/>
        <v>0</v>
      </c>
      <c r="L411" s="82">
        <f t="shared" si="17"/>
        <v>0</v>
      </c>
      <c r="N411" s="119" t="s">
        <v>33</v>
      </c>
      <c r="O411" s="120" t="s">
        <v>591</v>
      </c>
      <c r="P411" s="122">
        <v>0</v>
      </c>
      <c r="Q411" s="122">
        <v>70000026</v>
      </c>
      <c r="R411" s="122">
        <v>75000026</v>
      </c>
      <c r="S411" s="122">
        <v>80000026</v>
      </c>
      <c r="T411" s="122">
        <v>85000026</v>
      </c>
      <c r="U411" s="122">
        <v>90000026</v>
      </c>
      <c r="V411" s="122">
        <v>100000026</v>
      </c>
      <c r="W411" s="122">
        <v>110000026</v>
      </c>
      <c r="X411" s="122">
        <v>115000026</v>
      </c>
      <c r="Y411" s="122">
        <v>120000026</v>
      </c>
      <c r="Z411" s="122">
        <v>140000026</v>
      </c>
      <c r="AA411" s="122">
        <v>150000026</v>
      </c>
      <c r="AB411" s="122">
        <v>0</v>
      </c>
      <c r="AC411" s="122">
        <v>0</v>
      </c>
      <c r="AD411" s="121"/>
      <c r="BB411" s="120" t="s">
        <v>28</v>
      </c>
      <c r="BG411" s="73" t="s">
        <v>3882</v>
      </c>
      <c r="BI411" s="73" t="s">
        <v>4706</v>
      </c>
      <c r="BO411" s="72" t="s">
        <v>210</v>
      </c>
      <c r="BP411" s="73" t="s">
        <v>3824</v>
      </c>
      <c r="BQ411" s="75">
        <v>468000625</v>
      </c>
      <c r="BR411" s="75">
        <v>513000625</v>
      </c>
      <c r="BS411" s="75">
        <v>585000625</v>
      </c>
      <c r="BT411" s="75">
        <v>621000625</v>
      </c>
      <c r="BU411" s="75">
        <v>657000625</v>
      </c>
      <c r="BV411" s="75">
        <v>693000625</v>
      </c>
      <c r="BW411" s="75">
        <v>720000625</v>
      </c>
      <c r="BX411" s="75">
        <v>747000625</v>
      </c>
      <c r="BY411" s="75">
        <v>0</v>
      </c>
      <c r="BZ411" s="75">
        <v>0</v>
      </c>
      <c r="CA411" s="75">
        <v>0</v>
      </c>
    </row>
    <row r="412" spans="10:79" ht="12" customHeight="1">
      <c r="J412" s="46">
        <v>408</v>
      </c>
      <c r="K412" s="46">
        <f t="shared" si="16"/>
        <v>0</v>
      </c>
      <c r="L412" s="82">
        <f t="shared" si="17"/>
        <v>0</v>
      </c>
      <c r="N412" s="119" t="s">
        <v>33</v>
      </c>
      <c r="O412" s="120" t="s">
        <v>115</v>
      </c>
      <c r="P412" s="122">
        <v>0</v>
      </c>
      <c r="Q412" s="122">
        <v>0</v>
      </c>
      <c r="R412" s="122">
        <v>0</v>
      </c>
      <c r="S412" s="122">
        <v>105000026</v>
      </c>
      <c r="T412" s="122">
        <v>110000026</v>
      </c>
      <c r="U412" s="122">
        <v>115000026</v>
      </c>
      <c r="V412" s="122">
        <v>120000026</v>
      </c>
      <c r="W412" s="122">
        <v>0</v>
      </c>
      <c r="X412" s="122">
        <v>0</v>
      </c>
      <c r="Y412" s="122">
        <v>0</v>
      </c>
      <c r="Z412" s="122">
        <v>155000026</v>
      </c>
      <c r="AA412" s="122">
        <v>0</v>
      </c>
      <c r="AB412" s="122">
        <v>0</v>
      </c>
      <c r="AC412" s="122">
        <v>0</v>
      </c>
      <c r="AD412" s="121"/>
      <c r="BB412" s="120" t="s">
        <v>62</v>
      </c>
      <c r="BG412" s="73" t="s">
        <v>3883</v>
      </c>
      <c r="BI412" s="73" t="s">
        <v>4707</v>
      </c>
      <c r="BO412" s="72" t="s">
        <v>210</v>
      </c>
      <c r="BP412" s="73" t="s">
        <v>3825</v>
      </c>
      <c r="BQ412" s="75">
        <v>0</v>
      </c>
      <c r="BR412" s="75">
        <v>0</v>
      </c>
      <c r="BS412" s="75">
        <v>0</v>
      </c>
      <c r="BT412" s="75">
        <v>0</v>
      </c>
      <c r="BU412" s="75">
        <v>0</v>
      </c>
      <c r="BV412" s="75">
        <v>0</v>
      </c>
      <c r="BW412" s="75">
        <v>0</v>
      </c>
      <c r="BX412" s="75">
        <v>0</v>
      </c>
      <c r="BY412" s="75">
        <v>0</v>
      </c>
      <c r="BZ412" s="75">
        <v>0</v>
      </c>
      <c r="CA412" s="75">
        <v>0</v>
      </c>
    </row>
    <row r="413" spans="10:79" ht="12" customHeight="1">
      <c r="J413" s="46">
        <v>409</v>
      </c>
      <c r="K413" s="46">
        <f t="shared" si="16"/>
        <v>0</v>
      </c>
      <c r="L413" s="82">
        <f t="shared" si="17"/>
        <v>0</v>
      </c>
      <c r="N413" s="119" t="s">
        <v>33</v>
      </c>
      <c r="O413" s="120" t="s">
        <v>939</v>
      </c>
      <c r="P413" s="122">
        <v>0</v>
      </c>
      <c r="Q413" s="122">
        <v>90000026</v>
      </c>
      <c r="R413" s="122">
        <v>95000026</v>
      </c>
      <c r="S413" s="122">
        <v>100000026</v>
      </c>
      <c r="T413" s="122">
        <v>105000026</v>
      </c>
      <c r="U413" s="122">
        <v>110000026</v>
      </c>
      <c r="V413" s="122">
        <v>115000026</v>
      </c>
      <c r="W413" s="122">
        <v>120000026</v>
      </c>
      <c r="X413" s="122">
        <v>125000026</v>
      </c>
      <c r="Y413" s="122">
        <v>130000026</v>
      </c>
      <c r="Z413" s="122">
        <v>140000026</v>
      </c>
      <c r="AA413" s="122">
        <v>0</v>
      </c>
      <c r="AB413" s="122">
        <v>0</v>
      </c>
      <c r="AC413" s="122">
        <v>0</v>
      </c>
      <c r="AD413" s="121"/>
      <c r="BB413" s="120" t="s">
        <v>836</v>
      </c>
      <c r="BG413" s="73" t="s">
        <v>3883</v>
      </c>
      <c r="BI413" s="73" t="s">
        <v>4708</v>
      </c>
      <c r="BO413" s="72" t="s">
        <v>210</v>
      </c>
      <c r="BP413" s="73" t="s">
        <v>3826</v>
      </c>
      <c r="BQ413" s="75">
        <v>0</v>
      </c>
      <c r="BR413" s="75">
        <v>468000625</v>
      </c>
      <c r="BS413" s="75">
        <v>540000625</v>
      </c>
      <c r="BT413" s="75">
        <v>576000625</v>
      </c>
      <c r="BU413" s="75">
        <v>774000625</v>
      </c>
      <c r="BV413" s="75">
        <v>792000625</v>
      </c>
      <c r="BW413" s="75">
        <v>810000625</v>
      </c>
      <c r="BX413" s="75">
        <v>0</v>
      </c>
      <c r="BY413" s="75">
        <v>0</v>
      </c>
      <c r="BZ413" s="75">
        <v>0</v>
      </c>
      <c r="CA413" s="75">
        <v>0</v>
      </c>
    </row>
    <row r="414" spans="10:79" ht="12" customHeight="1">
      <c r="J414" s="46">
        <v>410</v>
      </c>
      <c r="K414" s="46">
        <f t="shared" si="16"/>
        <v>0</v>
      </c>
      <c r="L414" s="82">
        <f t="shared" si="17"/>
        <v>0</v>
      </c>
      <c r="N414" s="119" t="s">
        <v>33</v>
      </c>
      <c r="O414" s="120" t="s">
        <v>395</v>
      </c>
      <c r="P414" s="122">
        <v>0</v>
      </c>
      <c r="Q414" s="122">
        <v>105000026</v>
      </c>
      <c r="R414" s="122">
        <v>115000026</v>
      </c>
      <c r="S414" s="122">
        <v>120000026</v>
      </c>
      <c r="T414" s="122">
        <v>125000026</v>
      </c>
      <c r="U414" s="122">
        <v>135000026</v>
      </c>
      <c r="V414" s="122">
        <v>145000026</v>
      </c>
      <c r="W414" s="122">
        <v>150000026</v>
      </c>
      <c r="X414" s="122">
        <v>160000026</v>
      </c>
      <c r="Y414" s="122">
        <v>165000026</v>
      </c>
      <c r="Z414" s="122">
        <v>170000026</v>
      </c>
      <c r="AA414" s="122">
        <v>180000026</v>
      </c>
      <c r="AB414" s="122">
        <v>190000026</v>
      </c>
      <c r="AC414" s="122">
        <v>0</v>
      </c>
      <c r="AD414" s="121"/>
      <c r="BB414" s="120" t="s">
        <v>837</v>
      </c>
      <c r="BG414" s="73" t="s">
        <v>3884</v>
      </c>
      <c r="BI414" s="73" t="s">
        <v>4709</v>
      </c>
      <c r="BO414" s="72" t="s">
        <v>210</v>
      </c>
      <c r="BP414" s="73" t="s">
        <v>3827</v>
      </c>
      <c r="BQ414" s="75">
        <v>0</v>
      </c>
      <c r="BR414" s="75">
        <v>0</v>
      </c>
      <c r="BS414" s="75">
        <v>0</v>
      </c>
      <c r="BT414" s="75">
        <v>657000625</v>
      </c>
      <c r="BU414" s="75">
        <v>0</v>
      </c>
      <c r="BV414" s="75">
        <v>0</v>
      </c>
      <c r="BW414" s="75">
        <v>0</v>
      </c>
      <c r="BX414" s="75">
        <v>0</v>
      </c>
      <c r="BY414" s="75">
        <v>0</v>
      </c>
      <c r="BZ414" s="75">
        <v>0</v>
      </c>
      <c r="CA414" s="75">
        <v>0</v>
      </c>
    </row>
    <row r="415" spans="10:79" ht="12" customHeight="1">
      <c r="J415" s="46">
        <v>411</v>
      </c>
      <c r="K415" s="46">
        <f t="shared" si="16"/>
        <v>0</v>
      </c>
      <c r="L415" s="82">
        <f t="shared" si="17"/>
        <v>0</v>
      </c>
      <c r="N415" s="119" t="s">
        <v>33</v>
      </c>
      <c r="O415" s="120" t="s">
        <v>116</v>
      </c>
      <c r="P415" s="122">
        <v>0</v>
      </c>
      <c r="Q415" s="122">
        <v>0</v>
      </c>
      <c r="R415" s="122">
        <v>0</v>
      </c>
      <c r="S415" s="122">
        <v>0</v>
      </c>
      <c r="T415" s="122">
        <v>0</v>
      </c>
      <c r="U415" s="122">
        <v>0</v>
      </c>
      <c r="V415" s="122">
        <v>0</v>
      </c>
      <c r="W415" s="122">
        <v>0</v>
      </c>
      <c r="X415" s="122">
        <v>0</v>
      </c>
      <c r="Y415" s="122">
        <v>0</v>
      </c>
      <c r="Z415" s="122">
        <v>190000026</v>
      </c>
      <c r="AA415" s="122">
        <v>0</v>
      </c>
      <c r="AB415" s="122">
        <v>0</v>
      </c>
      <c r="AC415" s="122">
        <v>0</v>
      </c>
      <c r="AD415" s="121"/>
      <c r="BB415" s="120" t="s">
        <v>495</v>
      </c>
      <c r="BG415" s="73" t="s">
        <v>3885</v>
      </c>
      <c r="BI415" s="73" t="s">
        <v>4710</v>
      </c>
      <c r="BO415" s="72" t="s">
        <v>210</v>
      </c>
      <c r="BP415" s="73" t="s">
        <v>3828</v>
      </c>
      <c r="BQ415" s="75">
        <v>504000625</v>
      </c>
      <c r="BR415" s="75">
        <v>0</v>
      </c>
      <c r="BS415" s="75">
        <v>0</v>
      </c>
      <c r="BT415" s="75">
        <v>0</v>
      </c>
      <c r="BU415" s="75">
        <v>432000625</v>
      </c>
      <c r="BV415" s="75">
        <v>495000625</v>
      </c>
      <c r="BW415" s="75">
        <v>540000625</v>
      </c>
      <c r="BX415" s="75">
        <v>0</v>
      </c>
      <c r="BY415" s="75">
        <v>0</v>
      </c>
      <c r="BZ415" s="75">
        <v>0</v>
      </c>
      <c r="CA415" s="75">
        <v>0</v>
      </c>
    </row>
    <row r="416" spans="10:79" ht="12" customHeight="1">
      <c r="J416" s="46">
        <v>412</v>
      </c>
      <c r="K416" s="46">
        <f t="shared" si="16"/>
        <v>0</v>
      </c>
      <c r="L416" s="82">
        <f t="shared" si="17"/>
        <v>0</v>
      </c>
      <c r="N416" s="119" t="s">
        <v>33</v>
      </c>
      <c r="O416" s="120" t="s">
        <v>3257</v>
      </c>
      <c r="P416" s="122">
        <v>0</v>
      </c>
      <c r="Q416" s="122">
        <v>105000026</v>
      </c>
      <c r="R416" s="122">
        <v>110000026</v>
      </c>
      <c r="S416" s="122">
        <v>120000026</v>
      </c>
      <c r="T416" s="122">
        <v>130000026</v>
      </c>
      <c r="U416" s="122">
        <v>140000026</v>
      </c>
      <c r="V416" s="122">
        <v>150000026</v>
      </c>
      <c r="W416" s="122">
        <v>160000026</v>
      </c>
      <c r="X416" s="122">
        <v>170000026</v>
      </c>
      <c r="Y416" s="122">
        <v>180000026</v>
      </c>
      <c r="Z416" s="122">
        <v>190000026</v>
      </c>
      <c r="AA416" s="122">
        <v>200000026</v>
      </c>
      <c r="AB416" s="122">
        <v>205000026</v>
      </c>
      <c r="AC416" s="122">
        <v>0</v>
      </c>
      <c r="AD416" s="121"/>
      <c r="BB416" s="120" t="s">
        <v>496</v>
      </c>
      <c r="BG416" s="73" t="s">
        <v>3886</v>
      </c>
      <c r="BI416" s="73" t="s">
        <v>4711</v>
      </c>
      <c r="BO416" s="72" t="s">
        <v>210</v>
      </c>
      <c r="BP416" s="73" t="s">
        <v>3829</v>
      </c>
      <c r="BQ416" s="75">
        <v>396000625</v>
      </c>
      <c r="BR416" s="75">
        <v>441000625</v>
      </c>
      <c r="BS416" s="75">
        <v>477000625</v>
      </c>
      <c r="BT416" s="75">
        <v>513000625</v>
      </c>
      <c r="BU416" s="75">
        <v>558000625</v>
      </c>
      <c r="BV416" s="75">
        <v>603000625</v>
      </c>
      <c r="BW416" s="75">
        <v>666000625</v>
      </c>
      <c r="BX416" s="75">
        <v>0</v>
      </c>
      <c r="BY416" s="75">
        <v>0</v>
      </c>
      <c r="BZ416" s="75">
        <v>0</v>
      </c>
      <c r="CA416" s="75">
        <v>0</v>
      </c>
    </row>
    <row r="417" spans="10:79" ht="12" customHeight="1">
      <c r="J417" s="46">
        <v>413</v>
      </c>
      <c r="K417" s="46">
        <f t="shared" si="16"/>
        <v>0</v>
      </c>
      <c r="L417" s="82">
        <f t="shared" si="17"/>
        <v>0</v>
      </c>
      <c r="N417" s="119" t="s">
        <v>33</v>
      </c>
      <c r="O417" s="120" t="s">
        <v>348</v>
      </c>
      <c r="P417" s="122">
        <v>0</v>
      </c>
      <c r="Q417" s="122">
        <v>90000026</v>
      </c>
      <c r="R417" s="122">
        <v>95000026</v>
      </c>
      <c r="S417" s="122">
        <v>100000026</v>
      </c>
      <c r="T417" s="122">
        <v>105000026</v>
      </c>
      <c r="U417" s="122">
        <v>110000026</v>
      </c>
      <c r="V417" s="122">
        <v>115000026</v>
      </c>
      <c r="W417" s="122">
        <v>125000026</v>
      </c>
      <c r="X417" s="122">
        <v>135000026</v>
      </c>
      <c r="Y417" s="122">
        <v>145000026</v>
      </c>
      <c r="Z417" s="122">
        <v>155000026</v>
      </c>
      <c r="AA417" s="122">
        <v>165000026</v>
      </c>
      <c r="AB417" s="122">
        <v>175000026</v>
      </c>
      <c r="AC417" s="122">
        <v>0</v>
      </c>
      <c r="AD417" s="121"/>
      <c r="BB417" s="120" t="s">
        <v>497</v>
      </c>
      <c r="BG417" s="73" t="s">
        <v>3887</v>
      </c>
      <c r="BI417" s="73" t="s">
        <v>4712</v>
      </c>
      <c r="BO417" s="72" t="s">
        <v>210</v>
      </c>
      <c r="BP417" s="73" t="s">
        <v>3830</v>
      </c>
      <c r="BQ417" s="75">
        <v>432000625</v>
      </c>
      <c r="BR417" s="75">
        <v>477000625</v>
      </c>
      <c r="BS417" s="75">
        <v>513000625</v>
      </c>
      <c r="BT417" s="75">
        <v>549000625</v>
      </c>
      <c r="BU417" s="75">
        <v>594000625</v>
      </c>
      <c r="BV417" s="75">
        <v>639000625</v>
      </c>
      <c r="BW417" s="75">
        <v>702000625</v>
      </c>
      <c r="BX417" s="75">
        <v>720000625</v>
      </c>
      <c r="BY417" s="75">
        <v>0</v>
      </c>
      <c r="BZ417" s="75">
        <v>0</v>
      </c>
      <c r="CA417" s="75">
        <v>0</v>
      </c>
    </row>
    <row r="418" spans="10:79" ht="12" customHeight="1">
      <c r="J418" s="46">
        <v>414</v>
      </c>
      <c r="K418" s="46">
        <f t="shared" si="16"/>
        <v>0</v>
      </c>
      <c r="L418" s="82">
        <f t="shared" si="17"/>
        <v>0</v>
      </c>
      <c r="N418" s="119" t="s">
        <v>33</v>
      </c>
      <c r="O418" s="120" t="s">
        <v>117</v>
      </c>
      <c r="P418" s="122">
        <v>0</v>
      </c>
      <c r="Q418" s="122">
        <v>0</v>
      </c>
      <c r="R418" s="122">
        <v>95000026</v>
      </c>
      <c r="S418" s="122">
        <v>125000026</v>
      </c>
      <c r="T418" s="122">
        <v>140000026</v>
      </c>
      <c r="U418" s="122">
        <v>150000026</v>
      </c>
      <c r="V418" s="122">
        <v>160000026</v>
      </c>
      <c r="W418" s="122">
        <v>170000026</v>
      </c>
      <c r="X418" s="122">
        <v>180000026</v>
      </c>
      <c r="Y418" s="122">
        <v>185000026</v>
      </c>
      <c r="Z418" s="122">
        <v>190000026</v>
      </c>
      <c r="AA418" s="122">
        <v>200000026</v>
      </c>
      <c r="AB418" s="122">
        <v>210000026</v>
      </c>
      <c r="AC418" s="122">
        <v>220000026</v>
      </c>
      <c r="AD418" s="121"/>
      <c r="BB418" s="120" t="s">
        <v>498</v>
      </c>
      <c r="BG418" s="73" t="s">
        <v>3888</v>
      </c>
      <c r="BI418" s="73" t="s">
        <v>4713</v>
      </c>
      <c r="BO418" s="72" t="s">
        <v>210</v>
      </c>
      <c r="BP418" s="73" t="s">
        <v>3831</v>
      </c>
      <c r="BQ418" s="75">
        <v>0</v>
      </c>
      <c r="BR418" s="75">
        <v>0</v>
      </c>
      <c r="BS418" s="75">
        <v>0</v>
      </c>
      <c r="BT418" s="75">
        <v>685000026</v>
      </c>
      <c r="BU418" s="75">
        <v>725000026</v>
      </c>
      <c r="BV418" s="75">
        <v>790000026</v>
      </c>
      <c r="BW418" s="75">
        <v>835000026</v>
      </c>
      <c r="BX418" s="75">
        <v>885000026</v>
      </c>
      <c r="BY418" s="75">
        <v>910000026</v>
      </c>
      <c r="BZ418" s="75">
        <v>0</v>
      </c>
      <c r="CA418" s="75">
        <v>0</v>
      </c>
    </row>
    <row r="419" spans="10:79" ht="12" customHeight="1">
      <c r="J419" s="46">
        <v>415</v>
      </c>
      <c r="K419" s="46">
        <f t="shared" si="16"/>
        <v>0</v>
      </c>
      <c r="L419" s="82">
        <f t="shared" si="17"/>
        <v>0</v>
      </c>
      <c r="N419" s="119" t="s">
        <v>33</v>
      </c>
      <c r="O419" s="120" t="s">
        <v>1866</v>
      </c>
      <c r="P419" s="122">
        <v>95000026</v>
      </c>
      <c r="Q419" s="122">
        <v>110000026</v>
      </c>
      <c r="R419" s="122">
        <v>115000026</v>
      </c>
      <c r="S419" s="122">
        <v>125000026</v>
      </c>
      <c r="T419" s="122">
        <v>135000026</v>
      </c>
      <c r="U419" s="122">
        <v>145000026</v>
      </c>
      <c r="V419" s="122">
        <v>150000026</v>
      </c>
      <c r="W419" s="122">
        <v>160000026</v>
      </c>
      <c r="X419" s="122">
        <v>165000026</v>
      </c>
      <c r="Y419" s="122">
        <v>170000026</v>
      </c>
      <c r="Z419" s="122">
        <v>175000026</v>
      </c>
      <c r="AA419" s="122">
        <v>180000026</v>
      </c>
      <c r="AB419" s="122">
        <v>185000026</v>
      </c>
      <c r="AC419" s="122">
        <v>0</v>
      </c>
      <c r="AD419" s="121"/>
      <c r="BB419" s="120" t="s">
        <v>500</v>
      </c>
      <c r="BG419" s="73" t="s">
        <v>3889</v>
      </c>
      <c r="BI419" s="73" t="s">
        <v>4714</v>
      </c>
      <c r="BO419" s="72" t="s">
        <v>210</v>
      </c>
      <c r="BP419" s="73" t="s">
        <v>3832</v>
      </c>
      <c r="BQ419" s="75">
        <v>0</v>
      </c>
      <c r="BR419" s="75">
        <v>0</v>
      </c>
      <c r="BS419" s="75">
        <v>0</v>
      </c>
      <c r="BT419" s="75">
        <v>0</v>
      </c>
      <c r="BU419" s="75">
        <v>0</v>
      </c>
      <c r="BV419" s="75">
        <v>0</v>
      </c>
      <c r="BW419" s="75">
        <v>720000625</v>
      </c>
      <c r="BX419" s="75">
        <v>855000625</v>
      </c>
      <c r="BY419" s="75">
        <v>990000625</v>
      </c>
      <c r="BZ419" s="75">
        <v>0</v>
      </c>
      <c r="CA419" s="75">
        <v>0</v>
      </c>
    </row>
    <row r="420" spans="10:79" ht="12" customHeight="1">
      <c r="J420" s="46">
        <v>416</v>
      </c>
      <c r="K420" s="46">
        <f t="shared" si="16"/>
        <v>0</v>
      </c>
      <c r="L420" s="82">
        <f t="shared" si="17"/>
        <v>0</v>
      </c>
      <c r="N420" s="119" t="s">
        <v>33</v>
      </c>
      <c r="O420" s="120" t="s">
        <v>2387</v>
      </c>
      <c r="P420" s="122">
        <v>0</v>
      </c>
      <c r="Q420" s="122">
        <v>0</v>
      </c>
      <c r="R420" s="122">
        <v>0</v>
      </c>
      <c r="S420" s="122">
        <v>0</v>
      </c>
      <c r="T420" s="122">
        <v>0</v>
      </c>
      <c r="U420" s="122">
        <v>0</v>
      </c>
      <c r="V420" s="122">
        <v>0</v>
      </c>
      <c r="W420" s="122">
        <v>0</v>
      </c>
      <c r="X420" s="122">
        <v>0</v>
      </c>
      <c r="Y420" s="122">
        <v>190000026</v>
      </c>
      <c r="Z420" s="122">
        <v>195000026</v>
      </c>
      <c r="AA420" s="122">
        <v>200000026</v>
      </c>
      <c r="AB420" s="122">
        <v>205000026</v>
      </c>
      <c r="AC420" s="122">
        <v>0</v>
      </c>
      <c r="AD420" s="121"/>
      <c r="BB420" s="120" t="s">
        <v>501</v>
      </c>
      <c r="BG420" s="73" t="s">
        <v>3890</v>
      </c>
      <c r="BI420" s="73" t="s">
        <v>4715</v>
      </c>
      <c r="BO420" s="72" t="s">
        <v>210</v>
      </c>
      <c r="BP420" s="73" t="s">
        <v>3833</v>
      </c>
      <c r="BQ420" s="75">
        <v>0</v>
      </c>
      <c r="BR420" s="75">
        <v>0</v>
      </c>
      <c r="BS420" s="75">
        <v>504000625</v>
      </c>
      <c r="BT420" s="75">
        <v>540000625</v>
      </c>
      <c r="BU420" s="75">
        <v>567000625</v>
      </c>
      <c r="BV420" s="75">
        <v>0</v>
      </c>
      <c r="BW420" s="75">
        <v>720000625</v>
      </c>
      <c r="BX420" s="75">
        <v>855000625</v>
      </c>
      <c r="BY420" s="75">
        <v>0</v>
      </c>
      <c r="BZ420" s="75">
        <v>0</v>
      </c>
      <c r="CA420" s="75">
        <v>0</v>
      </c>
    </row>
    <row r="421" spans="10:79" ht="12" customHeight="1">
      <c r="J421" s="46">
        <v>417</v>
      </c>
      <c r="K421" s="46">
        <f t="shared" si="16"/>
        <v>0</v>
      </c>
      <c r="L421" s="82">
        <f t="shared" si="17"/>
        <v>0</v>
      </c>
      <c r="N421" s="119" t="s">
        <v>33</v>
      </c>
      <c r="O421" s="120" t="s">
        <v>2208</v>
      </c>
      <c r="P421" s="122">
        <v>0</v>
      </c>
      <c r="Q421" s="122">
        <v>0</v>
      </c>
      <c r="R421" s="122">
        <v>0</v>
      </c>
      <c r="S421" s="122">
        <v>0</v>
      </c>
      <c r="T421" s="122">
        <v>0</v>
      </c>
      <c r="U421" s="122">
        <v>0</v>
      </c>
      <c r="V421" s="122">
        <v>0</v>
      </c>
      <c r="W421" s="122">
        <v>0</v>
      </c>
      <c r="X421" s="122">
        <v>0</v>
      </c>
      <c r="Y421" s="122">
        <v>170000026</v>
      </c>
      <c r="Z421" s="122">
        <v>180000026</v>
      </c>
      <c r="AA421" s="122">
        <v>190000026</v>
      </c>
      <c r="AB421" s="122">
        <v>195000026</v>
      </c>
      <c r="AC421" s="122">
        <v>0</v>
      </c>
      <c r="AD421" s="121"/>
      <c r="BB421" s="120" t="s">
        <v>450</v>
      </c>
      <c r="BG421" s="73" t="s">
        <v>3891</v>
      </c>
      <c r="BI421" s="73" t="s">
        <v>4716</v>
      </c>
      <c r="BO421" s="72" t="s">
        <v>210</v>
      </c>
      <c r="BP421" s="73" t="s">
        <v>3834</v>
      </c>
      <c r="BQ421" s="75">
        <v>0</v>
      </c>
      <c r="BR421" s="75">
        <v>0</v>
      </c>
      <c r="BS421" s="75">
        <v>0</v>
      </c>
      <c r="BT421" s="75">
        <v>0</v>
      </c>
      <c r="BU421" s="75">
        <v>0</v>
      </c>
      <c r="BV421" s="75">
        <v>0</v>
      </c>
      <c r="BW421" s="75">
        <v>0</v>
      </c>
      <c r="BX421" s="75">
        <v>0</v>
      </c>
      <c r="BY421" s="75">
        <v>0</v>
      </c>
      <c r="BZ421" s="75">
        <v>0</v>
      </c>
      <c r="CA421" s="75">
        <v>0</v>
      </c>
    </row>
    <row r="422" spans="10:79" ht="12" customHeight="1">
      <c r="J422" s="46">
        <v>418</v>
      </c>
      <c r="K422" s="46">
        <f t="shared" si="16"/>
        <v>0</v>
      </c>
      <c r="L422" s="82">
        <f t="shared" si="17"/>
        <v>0</v>
      </c>
      <c r="N422" s="119" t="s">
        <v>33</v>
      </c>
      <c r="O422" s="120" t="s">
        <v>2148</v>
      </c>
      <c r="P422" s="122">
        <v>0</v>
      </c>
      <c r="Q422" s="122">
        <v>0</v>
      </c>
      <c r="R422" s="122">
        <v>0</v>
      </c>
      <c r="S422" s="122">
        <v>0</v>
      </c>
      <c r="T422" s="122">
        <v>0</v>
      </c>
      <c r="U422" s="122">
        <v>0</v>
      </c>
      <c r="V422" s="122">
        <v>0</v>
      </c>
      <c r="W422" s="122">
        <v>0</v>
      </c>
      <c r="X422" s="122">
        <v>0</v>
      </c>
      <c r="Y422" s="122">
        <v>170000026</v>
      </c>
      <c r="Z422" s="122">
        <v>180000026</v>
      </c>
      <c r="AA422" s="122">
        <v>190000026</v>
      </c>
      <c r="AB422" s="122">
        <v>200000026</v>
      </c>
      <c r="AC422" s="122">
        <v>0</v>
      </c>
      <c r="AD422" s="121"/>
      <c r="BB422" s="120" t="s">
        <v>451</v>
      </c>
      <c r="BG422" s="73" t="s">
        <v>3892</v>
      </c>
      <c r="BI422" s="73" t="s">
        <v>4717</v>
      </c>
      <c r="BO422" s="72" t="s">
        <v>210</v>
      </c>
      <c r="BP422" s="73" t="s">
        <v>3835</v>
      </c>
      <c r="BQ422" s="75">
        <v>0</v>
      </c>
      <c r="BR422" s="75">
        <v>450000625</v>
      </c>
      <c r="BS422" s="75">
        <v>486000625</v>
      </c>
      <c r="BT422" s="75">
        <v>522000625</v>
      </c>
      <c r="BU422" s="75">
        <v>567000625</v>
      </c>
      <c r="BV422" s="75">
        <v>612000625</v>
      </c>
      <c r="BW422" s="75">
        <v>675000625</v>
      </c>
      <c r="BX422" s="75">
        <v>720000625</v>
      </c>
      <c r="BY422" s="75">
        <v>750000026</v>
      </c>
      <c r="BZ422" s="75">
        <v>0</v>
      </c>
      <c r="CA422" s="75">
        <v>0</v>
      </c>
    </row>
    <row r="423" spans="10:79" ht="12" customHeight="1">
      <c r="J423" s="46">
        <v>419</v>
      </c>
      <c r="K423" s="46">
        <f t="shared" si="16"/>
        <v>0</v>
      </c>
      <c r="L423" s="82">
        <f t="shared" si="17"/>
        <v>0</v>
      </c>
      <c r="N423" s="119" t="s">
        <v>33</v>
      </c>
      <c r="O423" s="120" t="s">
        <v>2149</v>
      </c>
      <c r="P423" s="122">
        <v>0</v>
      </c>
      <c r="Q423" s="122">
        <v>0</v>
      </c>
      <c r="R423" s="122">
        <v>0</v>
      </c>
      <c r="S423" s="122">
        <v>0</v>
      </c>
      <c r="T423" s="122">
        <v>0</v>
      </c>
      <c r="U423" s="122">
        <v>0</v>
      </c>
      <c r="V423" s="122">
        <v>0</v>
      </c>
      <c r="W423" s="122">
        <v>0</v>
      </c>
      <c r="X423" s="122">
        <v>0</v>
      </c>
      <c r="Y423" s="122">
        <v>195000026</v>
      </c>
      <c r="Z423" s="122">
        <v>200000026</v>
      </c>
      <c r="AA423" s="122">
        <v>210000026</v>
      </c>
      <c r="AB423" s="122">
        <v>220000026</v>
      </c>
      <c r="AC423" s="122">
        <v>0</v>
      </c>
      <c r="AD423" s="121"/>
      <c r="BB423" s="120" t="s">
        <v>838</v>
      </c>
      <c r="BG423" s="73" t="s">
        <v>3893</v>
      </c>
      <c r="BI423" s="73" t="s">
        <v>4718</v>
      </c>
      <c r="BO423" s="72" t="s">
        <v>210</v>
      </c>
      <c r="BP423" s="73" t="s">
        <v>3836</v>
      </c>
      <c r="BQ423" s="75">
        <v>477000625</v>
      </c>
      <c r="BR423" s="75">
        <v>522000625</v>
      </c>
      <c r="BS423" s="75">
        <v>594000625</v>
      </c>
      <c r="BT423" s="75">
        <v>630000625</v>
      </c>
      <c r="BU423" s="75">
        <v>675000625</v>
      </c>
      <c r="BV423" s="75">
        <v>702000625</v>
      </c>
      <c r="BW423" s="75">
        <v>747000625</v>
      </c>
      <c r="BX423" s="75">
        <v>792000625</v>
      </c>
      <c r="BY423" s="75">
        <v>0</v>
      </c>
      <c r="BZ423" s="75">
        <v>0</v>
      </c>
      <c r="CA423" s="75">
        <v>0</v>
      </c>
    </row>
    <row r="424" spans="10:79" ht="12" customHeight="1">
      <c r="J424" s="46">
        <v>420</v>
      </c>
      <c r="K424" s="46">
        <f t="shared" si="16"/>
        <v>0</v>
      </c>
      <c r="L424" s="82">
        <f t="shared" si="17"/>
        <v>0</v>
      </c>
      <c r="N424" s="119" t="s">
        <v>33</v>
      </c>
      <c r="O424" s="120" t="s">
        <v>2150</v>
      </c>
      <c r="P424" s="122">
        <v>0</v>
      </c>
      <c r="Q424" s="122">
        <v>0</v>
      </c>
      <c r="R424" s="122">
        <v>0</v>
      </c>
      <c r="S424" s="122">
        <v>0</v>
      </c>
      <c r="T424" s="122">
        <v>0</v>
      </c>
      <c r="U424" s="122">
        <v>0</v>
      </c>
      <c r="V424" s="122">
        <v>0</v>
      </c>
      <c r="W424" s="122">
        <v>0</v>
      </c>
      <c r="X424" s="122">
        <v>0</v>
      </c>
      <c r="Y424" s="122">
        <v>200000026</v>
      </c>
      <c r="Z424" s="122">
        <v>210000026</v>
      </c>
      <c r="AA424" s="122">
        <v>220000026</v>
      </c>
      <c r="AB424" s="122">
        <v>230000026</v>
      </c>
      <c r="AC424" s="122">
        <v>0</v>
      </c>
      <c r="AD424" s="121"/>
      <c r="BB424" s="120" t="s">
        <v>612</v>
      </c>
      <c r="BG424" s="73" t="s">
        <v>3894</v>
      </c>
      <c r="BI424" s="73" t="s">
        <v>4719</v>
      </c>
      <c r="BO424" s="72" t="s">
        <v>210</v>
      </c>
      <c r="BP424" s="73" t="s">
        <v>3837</v>
      </c>
      <c r="BQ424" s="75">
        <v>0</v>
      </c>
      <c r="BR424" s="75">
        <v>0</v>
      </c>
      <c r="BS424" s="75">
        <v>0</v>
      </c>
      <c r="BT424" s="75">
        <v>0</v>
      </c>
      <c r="BU424" s="75">
        <v>0</v>
      </c>
      <c r="BV424" s="75">
        <v>0</v>
      </c>
      <c r="BW424" s="75">
        <v>0</v>
      </c>
      <c r="BX424" s="75">
        <v>675000625</v>
      </c>
      <c r="BY424" s="75">
        <v>0</v>
      </c>
      <c r="BZ424" s="75">
        <v>0</v>
      </c>
      <c r="CA424" s="75">
        <v>0</v>
      </c>
    </row>
    <row r="425" spans="10:79" ht="12" customHeight="1">
      <c r="J425" s="46">
        <v>421</v>
      </c>
      <c r="K425" s="46">
        <f t="shared" si="16"/>
        <v>0</v>
      </c>
      <c r="L425" s="82">
        <f t="shared" si="17"/>
        <v>0</v>
      </c>
      <c r="N425" s="119" t="s">
        <v>33</v>
      </c>
      <c r="O425" s="120" t="s">
        <v>2388</v>
      </c>
      <c r="P425" s="122">
        <v>0</v>
      </c>
      <c r="Q425" s="122">
        <v>0</v>
      </c>
      <c r="R425" s="122">
        <v>0</v>
      </c>
      <c r="S425" s="122">
        <v>0</v>
      </c>
      <c r="T425" s="122">
        <v>0</v>
      </c>
      <c r="U425" s="122">
        <v>0</v>
      </c>
      <c r="V425" s="122">
        <v>0</v>
      </c>
      <c r="W425" s="122">
        <v>0</v>
      </c>
      <c r="X425" s="122">
        <v>0</v>
      </c>
      <c r="Y425" s="122">
        <v>200000026</v>
      </c>
      <c r="Z425" s="122">
        <v>210000026</v>
      </c>
      <c r="AA425" s="122">
        <v>220000026</v>
      </c>
      <c r="AB425" s="122">
        <v>230000026</v>
      </c>
      <c r="AC425" s="122">
        <v>0</v>
      </c>
      <c r="AD425" s="121"/>
      <c r="BB425" s="120" t="s">
        <v>687</v>
      </c>
      <c r="BG425" s="73" t="s">
        <v>3895</v>
      </c>
      <c r="BI425" s="73" t="s">
        <v>4720</v>
      </c>
      <c r="BO425" s="72" t="s">
        <v>210</v>
      </c>
      <c r="BP425" s="73" t="s">
        <v>3838</v>
      </c>
      <c r="BQ425" s="75">
        <v>0</v>
      </c>
      <c r="BR425" s="75">
        <v>450000625</v>
      </c>
      <c r="BS425" s="75">
        <v>495000625</v>
      </c>
      <c r="BT425" s="75">
        <v>540000625</v>
      </c>
      <c r="BU425" s="75">
        <v>585000625</v>
      </c>
      <c r="BV425" s="75">
        <v>630000625</v>
      </c>
      <c r="BW425" s="75">
        <v>675000625</v>
      </c>
      <c r="BX425" s="75">
        <v>675000625</v>
      </c>
      <c r="BY425" s="75">
        <v>720000625</v>
      </c>
      <c r="BZ425" s="75">
        <v>0</v>
      </c>
      <c r="CA425" s="75">
        <v>0</v>
      </c>
    </row>
    <row r="426" spans="10:79" ht="12" customHeight="1">
      <c r="J426" s="46">
        <v>422</v>
      </c>
      <c r="K426" s="46">
        <f t="shared" si="16"/>
        <v>0</v>
      </c>
      <c r="L426" s="82">
        <f t="shared" si="17"/>
        <v>0</v>
      </c>
      <c r="N426" s="119" t="s">
        <v>33</v>
      </c>
      <c r="O426" s="120" t="s">
        <v>2325</v>
      </c>
      <c r="P426" s="122">
        <v>0</v>
      </c>
      <c r="Q426" s="122">
        <v>0</v>
      </c>
      <c r="R426" s="122">
        <v>0</v>
      </c>
      <c r="S426" s="122">
        <v>0</v>
      </c>
      <c r="T426" s="122">
        <v>0</v>
      </c>
      <c r="U426" s="122">
        <v>0</v>
      </c>
      <c r="V426" s="122">
        <v>0</v>
      </c>
      <c r="W426" s="122">
        <v>0</v>
      </c>
      <c r="X426" s="122">
        <v>0</v>
      </c>
      <c r="Y426" s="122">
        <v>200000026</v>
      </c>
      <c r="Z426" s="122">
        <v>210000026</v>
      </c>
      <c r="AA426" s="122">
        <v>220000026</v>
      </c>
      <c r="AB426" s="122">
        <v>230000026</v>
      </c>
      <c r="AC426" s="122">
        <v>0</v>
      </c>
      <c r="AD426" s="121"/>
      <c r="BB426" s="120" t="s">
        <v>161</v>
      </c>
      <c r="BG426" s="73" t="s">
        <v>3896</v>
      </c>
      <c r="BI426" s="73" t="s">
        <v>4721</v>
      </c>
      <c r="BO426" s="72" t="s">
        <v>210</v>
      </c>
      <c r="BP426" s="73" t="s">
        <v>3839</v>
      </c>
      <c r="BQ426" s="75">
        <v>522000625</v>
      </c>
      <c r="BR426" s="75">
        <v>0</v>
      </c>
      <c r="BS426" s="75">
        <v>0</v>
      </c>
      <c r="BT426" s="75">
        <v>630000625</v>
      </c>
      <c r="BU426" s="75">
        <v>0</v>
      </c>
      <c r="BV426" s="75">
        <v>0</v>
      </c>
      <c r="BW426" s="75">
        <v>0</v>
      </c>
      <c r="BX426" s="75">
        <v>675000625</v>
      </c>
      <c r="BY426" s="75">
        <v>720000625</v>
      </c>
      <c r="BZ426" s="75">
        <v>0</v>
      </c>
      <c r="CA426" s="75">
        <v>0</v>
      </c>
    </row>
    <row r="427" spans="10:79" ht="12" customHeight="1">
      <c r="J427" s="46">
        <v>423</v>
      </c>
      <c r="K427" s="46">
        <f t="shared" si="16"/>
        <v>0</v>
      </c>
      <c r="L427" s="82">
        <f t="shared" si="17"/>
        <v>0</v>
      </c>
      <c r="N427" s="119" t="s">
        <v>33</v>
      </c>
      <c r="O427" s="120" t="s">
        <v>2151</v>
      </c>
      <c r="P427" s="122">
        <v>0</v>
      </c>
      <c r="Q427" s="122">
        <v>0</v>
      </c>
      <c r="R427" s="122">
        <v>0</v>
      </c>
      <c r="S427" s="122">
        <v>0</v>
      </c>
      <c r="T427" s="122">
        <v>0</v>
      </c>
      <c r="U427" s="122">
        <v>0</v>
      </c>
      <c r="V427" s="122">
        <v>0</v>
      </c>
      <c r="W427" s="122">
        <v>0</v>
      </c>
      <c r="X427" s="122">
        <v>0</v>
      </c>
      <c r="Y427" s="122">
        <v>200000026</v>
      </c>
      <c r="Z427" s="122">
        <v>210000026</v>
      </c>
      <c r="AA427" s="122">
        <v>220000026</v>
      </c>
      <c r="AB427" s="122">
        <v>230000026</v>
      </c>
      <c r="AC427" s="122">
        <v>0</v>
      </c>
      <c r="AD427" s="121"/>
      <c r="BB427" s="120" t="s">
        <v>651</v>
      </c>
      <c r="BG427" s="73" t="s">
        <v>3897</v>
      </c>
      <c r="BI427" s="73" t="s">
        <v>4722</v>
      </c>
      <c r="BO427" s="72" t="s">
        <v>210</v>
      </c>
      <c r="BP427" s="73" t="s">
        <v>3840</v>
      </c>
      <c r="BQ427" s="75">
        <v>0</v>
      </c>
      <c r="BR427" s="75">
        <v>0</v>
      </c>
      <c r="BS427" s="75">
        <v>0</v>
      </c>
      <c r="BT427" s="75">
        <v>0</v>
      </c>
      <c r="BU427" s="75">
        <v>0</v>
      </c>
      <c r="BV427" s="75">
        <v>0</v>
      </c>
      <c r="BW427" s="75">
        <v>0</v>
      </c>
      <c r="BX427" s="75">
        <v>0</v>
      </c>
      <c r="BY427" s="75">
        <v>0</v>
      </c>
      <c r="BZ427" s="75">
        <v>0</v>
      </c>
      <c r="CA427" s="75">
        <v>1115000026</v>
      </c>
    </row>
    <row r="428" spans="10:79" ht="12" customHeight="1">
      <c r="J428" s="46">
        <v>424</v>
      </c>
      <c r="K428" s="46">
        <f t="shared" si="16"/>
        <v>0</v>
      </c>
      <c r="L428" s="82">
        <f t="shared" si="17"/>
        <v>0</v>
      </c>
      <c r="N428" s="119" t="s">
        <v>33</v>
      </c>
      <c r="O428" s="120" t="s">
        <v>2389</v>
      </c>
      <c r="P428" s="122">
        <v>0</v>
      </c>
      <c r="Q428" s="122">
        <v>0</v>
      </c>
      <c r="R428" s="122">
        <v>0</v>
      </c>
      <c r="S428" s="122">
        <v>0</v>
      </c>
      <c r="T428" s="122">
        <v>0</v>
      </c>
      <c r="U428" s="122">
        <v>0</v>
      </c>
      <c r="V428" s="122">
        <v>0</v>
      </c>
      <c r="W428" s="122">
        <v>0</v>
      </c>
      <c r="X428" s="122">
        <v>0</v>
      </c>
      <c r="Y428" s="122">
        <v>210000026</v>
      </c>
      <c r="Z428" s="122">
        <v>220000026</v>
      </c>
      <c r="AA428" s="122">
        <v>230000026</v>
      </c>
      <c r="AB428" s="122">
        <v>235000026</v>
      </c>
      <c r="AC428" s="122">
        <v>0</v>
      </c>
      <c r="AD428" s="121"/>
      <c r="BB428" s="120" t="s">
        <v>162</v>
      </c>
      <c r="BG428" s="73" t="s">
        <v>3898</v>
      </c>
      <c r="BI428" s="73" t="s">
        <v>4723</v>
      </c>
      <c r="BO428" s="72" t="s">
        <v>210</v>
      </c>
      <c r="BP428" s="73" t="s">
        <v>3841</v>
      </c>
      <c r="BQ428" s="75">
        <v>432000625</v>
      </c>
      <c r="BR428" s="75">
        <v>477000625</v>
      </c>
      <c r="BS428" s="75">
        <v>549000625</v>
      </c>
      <c r="BT428" s="75">
        <v>679000625</v>
      </c>
      <c r="BU428" s="75">
        <v>715000625</v>
      </c>
      <c r="BV428" s="75">
        <v>751000625</v>
      </c>
      <c r="BW428" s="75">
        <v>0</v>
      </c>
      <c r="BX428" s="75">
        <v>0</v>
      </c>
      <c r="BY428" s="75">
        <v>0</v>
      </c>
      <c r="BZ428" s="75">
        <v>0</v>
      </c>
      <c r="CA428" s="75">
        <v>0</v>
      </c>
    </row>
    <row r="429" spans="10:79" ht="12" customHeight="1">
      <c r="J429" s="46">
        <v>425</v>
      </c>
      <c r="K429" s="46">
        <f t="shared" si="16"/>
        <v>0</v>
      </c>
      <c r="L429" s="82">
        <f t="shared" si="17"/>
        <v>0</v>
      </c>
      <c r="N429" s="119" t="s">
        <v>33</v>
      </c>
      <c r="O429" s="120" t="s">
        <v>2255</v>
      </c>
      <c r="P429" s="122">
        <v>0</v>
      </c>
      <c r="Q429" s="122">
        <v>0</v>
      </c>
      <c r="R429" s="122">
        <v>0</v>
      </c>
      <c r="S429" s="122">
        <v>0</v>
      </c>
      <c r="T429" s="122">
        <v>0</v>
      </c>
      <c r="U429" s="122">
        <v>0</v>
      </c>
      <c r="V429" s="122">
        <v>0</v>
      </c>
      <c r="W429" s="122">
        <v>0</v>
      </c>
      <c r="X429" s="122">
        <v>0</v>
      </c>
      <c r="Y429" s="122">
        <v>210000026</v>
      </c>
      <c r="Z429" s="122">
        <v>220000026</v>
      </c>
      <c r="AA429" s="122">
        <v>230000026</v>
      </c>
      <c r="AB429" s="122">
        <v>235000026</v>
      </c>
      <c r="AC429" s="122">
        <v>0</v>
      </c>
      <c r="AD429" s="121"/>
      <c r="BB429" s="120" t="s">
        <v>839</v>
      </c>
      <c r="BG429" s="73" t="s">
        <v>3899</v>
      </c>
      <c r="BI429" s="73" t="s">
        <v>4724</v>
      </c>
      <c r="BO429" s="72" t="s">
        <v>210</v>
      </c>
      <c r="BP429" s="73" t="s">
        <v>3842</v>
      </c>
      <c r="BQ429" s="75">
        <v>486000625</v>
      </c>
      <c r="BR429" s="75">
        <v>531000625</v>
      </c>
      <c r="BS429" s="75">
        <v>603000625</v>
      </c>
      <c r="BT429" s="75">
        <v>639000625</v>
      </c>
      <c r="BU429" s="75">
        <v>675000625</v>
      </c>
      <c r="BV429" s="75">
        <v>711000625</v>
      </c>
      <c r="BW429" s="75">
        <v>756000625</v>
      </c>
      <c r="BX429" s="75">
        <v>774000625</v>
      </c>
      <c r="BY429" s="75">
        <v>0</v>
      </c>
      <c r="BZ429" s="75">
        <v>0</v>
      </c>
      <c r="CA429" s="75">
        <v>0</v>
      </c>
    </row>
    <row r="430" spans="10:79" ht="12" customHeight="1">
      <c r="J430" s="46">
        <v>426</v>
      </c>
      <c r="K430" s="46">
        <f t="shared" si="16"/>
        <v>0</v>
      </c>
      <c r="L430" s="82">
        <f t="shared" si="17"/>
        <v>0</v>
      </c>
      <c r="N430" s="119" t="s">
        <v>33</v>
      </c>
      <c r="O430" s="120" t="s">
        <v>3258</v>
      </c>
      <c r="P430" s="122">
        <v>0</v>
      </c>
      <c r="Q430" s="122">
        <v>0</v>
      </c>
      <c r="R430" s="122">
        <v>0</v>
      </c>
      <c r="S430" s="122">
        <v>0</v>
      </c>
      <c r="T430" s="122">
        <v>0</v>
      </c>
      <c r="U430" s="122">
        <v>0</v>
      </c>
      <c r="V430" s="122">
        <v>0</v>
      </c>
      <c r="W430" s="122">
        <v>0</v>
      </c>
      <c r="X430" s="122">
        <v>0</v>
      </c>
      <c r="Y430" s="122">
        <v>170000026</v>
      </c>
      <c r="Z430" s="122">
        <v>180000026</v>
      </c>
      <c r="AA430" s="122">
        <v>190000026</v>
      </c>
      <c r="AB430" s="122">
        <v>200000026</v>
      </c>
      <c r="AC430" s="122">
        <v>0</v>
      </c>
      <c r="AD430" s="121"/>
      <c r="BB430" s="120" t="s">
        <v>840</v>
      </c>
      <c r="BG430" s="73" t="s">
        <v>3900</v>
      </c>
      <c r="BI430" s="73" t="s">
        <v>5049</v>
      </c>
      <c r="BO430" s="72" t="s">
        <v>210</v>
      </c>
      <c r="BP430" s="73" t="s">
        <v>3843</v>
      </c>
      <c r="BQ430" s="75">
        <v>450000625</v>
      </c>
      <c r="BR430" s="75">
        <v>477000625</v>
      </c>
      <c r="BS430" s="75">
        <v>504000625</v>
      </c>
      <c r="BT430" s="75">
        <v>0</v>
      </c>
      <c r="BU430" s="75">
        <v>0</v>
      </c>
      <c r="BV430" s="75">
        <v>0</v>
      </c>
      <c r="BW430" s="75">
        <v>0</v>
      </c>
      <c r="BX430" s="75">
        <v>0</v>
      </c>
      <c r="BY430" s="75">
        <v>0</v>
      </c>
      <c r="BZ430" s="75">
        <v>0</v>
      </c>
      <c r="CA430" s="75">
        <v>0</v>
      </c>
    </row>
    <row r="431" spans="10:79" ht="12" customHeight="1">
      <c r="J431" s="46">
        <v>427</v>
      </c>
      <c r="K431" s="46">
        <f t="shared" si="16"/>
        <v>0</v>
      </c>
      <c r="L431" s="82">
        <f t="shared" si="17"/>
        <v>0</v>
      </c>
      <c r="N431" s="119" t="s">
        <v>33</v>
      </c>
      <c r="O431" s="120" t="s">
        <v>1922</v>
      </c>
      <c r="P431" s="122">
        <v>0</v>
      </c>
      <c r="Q431" s="122">
        <v>0</v>
      </c>
      <c r="R431" s="122">
        <v>0</v>
      </c>
      <c r="S431" s="122">
        <v>0</v>
      </c>
      <c r="T431" s="122">
        <v>0</v>
      </c>
      <c r="U431" s="122">
        <v>0</v>
      </c>
      <c r="V431" s="122">
        <v>0</v>
      </c>
      <c r="W431" s="122">
        <v>0</v>
      </c>
      <c r="X431" s="122">
        <v>0</v>
      </c>
      <c r="Y431" s="122">
        <v>190000026</v>
      </c>
      <c r="Z431" s="122">
        <v>195000026</v>
      </c>
      <c r="AA431" s="122">
        <v>200000026</v>
      </c>
      <c r="AB431" s="122">
        <v>205000026</v>
      </c>
      <c r="AC431" s="122">
        <v>0</v>
      </c>
      <c r="AD431" s="121"/>
      <c r="BB431" s="120" t="s">
        <v>841</v>
      </c>
      <c r="BG431" s="73" t="s">
        <v>3901</v>
      </c>
      <c r="BI431" s="73" t="s">
        <v>5267</v>
      </c>
      <c r="BO431" s="72" t="s">
        <v>210</v>
      </c>
      <c r="BP431" s="73" t="s">
        <v>3844</v>
      </c>
      <c r="BQ431" s="75">
        <v>477000625</v>
      </c>
      <c r="BR431" s="75">
        <v>558000625</v>
      </c>
      <c r="BS431" s="75">
        <v>630000625</v>
      </c>
      <c r="BT431" s="75">
        <v>630000625</v>
      </c>
      <c r="BU431" s="75">
        <v>666000625</v>
      </c>
      <c r="BV431" s="75">
        <v>738000625</v>
      </c>
      <c r="BW431" s="75">
        <v>783000625</v>
      </c>
      <c r="BX431" s="75">
        <v>810000625</v>
      </c>
      <c r="BY431" s="75">
        <v>837000625</v>
      </c>
      <c r="BZ431" s="75">
        <v>0</v>
      </c>
      <c r="CA431" s="75">
        <v>0</v>
      </c>
    </row>
    <row r="432" spans="10:79" ht="12" customHeight="1">
      <c r="J432" s="46">
        <v>428</v>
      </c>
      <c r="K432" s="46">
        <f t="shared" si="16"/>
        <v>0</v>
      </c>
      <c r="L432" s="82">
        <f t="shared" si="17"/>
        <v>0</v>
      </c>
      <c r="N432" s="119" t="s">
        <v>33</v>
      </c>
      <c r="O432" s="120" t="s">
        <v>3259</v>
      </c>
      <c r="P432" s="122">
        <v>0</v>
      </c>
      <c r="Q432" s="122">
        <v>0</v>
      </c>
      <c r="R432" s="122">
        <v>0</v>
      </c>
      <c r="S432" s="122">
        <v>0</v>
      </c>
      <c r="T432" s="122">
        <v>0</v>
      </c>
      <c r="U432" s="122">
        <v>0</v>
      </c>
      <c r="V432" s="122">
        <v>0</v>
      </c>
      <c r="W432" s="122">
        <v>0</v>
      </c>
      <c r="X432" s="122">
        <v>0</v>
      </c>
      <c r="Y432" s="122">
        <v>175000026</v>
      </c>
      <c r="Z432" s="122">
        <v>185000026</v>
      </c>
      <c r="AA432" s="122">
        <v>195000026</v>
      </c>
      <c r="AB432" s="122">
        <v>200000026</v>
      </c>
      <c r="AC432" s="122">
        <v>0</v>
      </c>
      <c r="AD432" s="121"/>
      <c r="BB432" s="120" t="s">
        <v>163</v>
      </c>
      <c r="BG432" s="73" t="s">
        <v>3902</v>
      </c>
      <c r="BI432" s="73" t="s">
        <v>4725</v>
      </c>
      <c r="BO432" s="72" t="s">
        <v>210</v>
      </c>
      <c r="BP432" s="73" t="s">
        <v>3845</v>
      </c>
      <c r="BQ432" s="75">
        <v>0</v>
      </c>
      <c r="BR432" s="75">
        <v>0</v>
      </c>
      <c r="BS432" s="75">
        <v>0</v>
      </c>
      <c r="BT432" s="75">
        <v>0</v>
      </c>
      <c r="BU432" s="75">
        <v>0</v>
      </c>
      <c r="BV432" s="75">
        <v>0</v>
      </c>
      <c r="BW432" s="75">
        <v>0</v>
      </c>
      <c r="BX432" s="75">
        <v>909000625</v>
      </c>
      <c r="BY432" s="75">
        <v>0</v>
      </c>
      <c r="BZ432" s="75">
        <v>0</v>
      </c>
      <c r="CA432" s="75">
        <v>0</v>
      </c>
    </row>
    <row r="433" spans="10:79" ht="12" customHeight="1">
      <c r="J433" s="46">
        <v>429</v>
      </c>
      <c r="K433" s="46">
        <f t="shared" si="16"/>
        <v>0</v>
      </c>
      <c r="L433" s="82">
        <f t="shared" si="17"/>
        <v>0</v>
      </c>
      <c r="N433" s="119" t="s">
        <v>33</v>
      </c>
      <c r="O433" s="120" t="s">
        <v>2152</v>
      </c>
      <c r="P433" s="122">
        <v>0</v>
      </c>
      <c r="Q433" s="122">
        <v>0</v>
      </c>
      <c r="R433" s="122">
        <v>0</v>
      </c>
      <c r="S433" s="122">
        <v>0</v>
      </c>
      <c r="T433" s="122">
        <v>0</v>
      </c>
      <c r="U433" s="122">
        <v>0</v>
      </c>
      <c r="V433" s="122">
        <v>0</v>
      </c>
      <c r="W433" s="122">
        <v>0</v>
      </c>
      <c r="X433" s="122">
        <v>0</v>
      </c>
      <c r="Y433" s="122">
        <v>190000026</v>
      </c>
      <c r="Z433" s="122">
        <v>195000026</v>
      </c>
      <c r="AA433" s="122">
        <v>200000026</v>
      </c>
      <c r="AB433" s="122">
        <v>205000026</v>
      </c>
      <c r="AC433" s="122">
        <v>0</v>
      </c>
      <c r="AD433" s="121"/>
      <c r="BB433" s="120" t="s">
        <v>842</v>
      </c>
      <c r="BG433" s="73" t="s">
        <v>3903</v>
      </c>
      <c r="BI433" s="73" t="s">
        <v>4726</v>
      </c>
      <c r="BO433" s="72" t="s">
        <v>210</v>
      </c>
      <c r="BP433" s="73" t="s">
        <v>3846</v>
      </c>
      <c r="BQ433" s="75">
        <v>432000625</v>
      </c>
      <c r="BR433" s="75">
        <v>468000625</v>
      </c>
      <c r="BS433" s="75">
        <v>549000625</v>
      </c>
      <c r="BT433" s="75">
        <v>585000625</v>
      </c>
      <c r="BU433" s="75">
        <v>621000625</v>
      </c>
      <c r="BV433" s="75">
        <v>657000625</v>
      </c>
      <c r="BW433" s="75">
        <v>0</v>
      </c>
      <c r="BX433" s="75">
        <v>0</v>
      </c>
      <c r="BY433" s="75">
        <v>0</v>
      </c>
      <c r="BZ433" s="75">
        <v>0</v>
      </c>
      <c r="CA433" s="75">
        <v>0</v>
      </c>
    </row>
    <row r="434" spans="10:79" ht="12" customHeight="1">
      <c r="J434" s="46">
        <v>430</v>
      </c>
      <c r="K434" s="46">
        <f t="shared" si="16"/>
        <v>0</v>
      </c>
      <c r="L434" s="82">
        <f t="shared" si="17"/>
        <v>0</v>
      </c>
      <c r="N434" s="119" t="s">
        <v>33</v>
      </c>
      <c r="O434" s="120" t="s">
        <v>2390</v>
      </c>
      <c r="P434" s="122">
        <v>0</v>
      </c>
      <c r="Q434" s="122">
        <v>0</v>
      </c>
      <c r="R434" s="122">
        <v>0</v>
      </c>
      <c r="S434" s="122">
        <v>0</v>
      </c>
      <c r="T434" s="122">
        <v>0</v>
      </c>
      <c r="U434" s="122">
        <v>0</v>
      </c>
      <c r="V434" s="122">
        <v>0</v>
      </c>
      <c r="W434" s="122">
        <v>0</v>
      </c>
      <c r="X434" s="122">
        <v>0</v>
      </c>
      <c r="Y434" s="122">
        <v>195000026</v>
      </c>
      <c r="Z434" s="122">
        <v>200000026</v>
      </c>
      <c r="AA434" s="122">
        <v>210000026</v>
      </c>
      <c r="AB434" s="122">
        <v>220000026</v>
      </c>
      <c r="AC434" s="122">
        <v>0</v>
      </c>
      <c r="AD434" s="121"/>
      <c r="BB434" s="120" t="s">
        <v>1365</v>
      </c>
      <c r="BG434" s="73" t="s">
        <v>3904</v>
      </c>
      <c r="BI434" s="73" t="s">
        <v>4727</v>
      </c>
      <c r="BO434" s="72" t="s">
        <v>210</v>
      </c>
      <c r="BP434" s="73" t="s">
        <v>3847</v>
      </c>
      <c r="BQ434" s="75">
        <v>0</v>
      </c>
      <c r="BR434" s="75">
        <v>0</v>
      </c>
      <c r="BS434" s="75">
        <v>0</v>
      </c>
      <c r="BT434" s="75">
        <v>0</v>
      </c>
      <c r="BU434" s="75">
        <v>0</v>
      </c>
      <c r="BV434" s="75">
        <v>0</v>
      </c>
      <c r="BW434" s="75">
        <v>0</v>
      </c>
      <c r="BX434" s="75">
        <v>765000625</v>
      </c>
      <c r="BY434" s="75">
        <v>0</v>
      </c>
      <c r="BZ434" s="75">
        <v>0</v>
      </c>
      <c r="CA434" s="75">
        <v>0</v>
      </c>
    </row>
    <row r="435" spans="10:79" ht="12" customHeight="1">
      <c r="J435" s="46">
        <v>431</v>
      </c>
      <c r="K435" s="46">
        <f t="shared" si="16"/>
        <v>0</v>
      </c>
      <c r="L435" s="82">
        <f t="shared" si="17"/>
        <v>0</v>
      </c>
      <c r="N435" s="119" t="s">
        <v>33</v>
      </c>
      <c r="O435" s="120" t="s">
        <v>2153</v>
      </c>
      <c r="P435" s="122">
        <v>0</v>
      </c>
      <c r="Q435" s="122">
        <v>0</v>
      </c>
      <c r="R435" s="122">
        <v>0</v>
      </c>
      <c r="S435" s="122">
        <v>0</v>
      </c>
      <c r="T435" s="122">
        <v>0</v>
      </c>
      <c r="U435" s="122">
        <v>0</v>
      </c>
      <c r="V435" s="122">
        <v>0</v>
      </c>
      <c r="W435" s="122">
        <v>0</v>
      </c>
      <c r="X435" s="122">
        <v>0</v>
      </c>
      <c r="Y435" s="122">
        <v>170000026</v>
      </c>
      <c r="Z435" s="122">
        <v>180000026</v>
      </c>
      <c r="AA435" s="122">
        <v>190000026</v>
      </c>
      <c r="AB435" s="122">
        <v>195000026</v>
      </c>
      <c r="AC435" s="122">
        <v>0</v>
      </c>
      <c r="AD435" s="121"/>
      <c r="BB435" s="120" t="s">
        <v>1709</v>
      </c>
      <c r="BG435" s="73" t="s">
        <v>3905</v>
      </c>
      <c r="BI435" s="73" t="s">
        <v>4728</v>
      </c>
      <c r="BO435" s="72" t="s">
        <v>210</v>
      </c>
      <c r="BP435" s="73" t="s">
        <v>3848</v>
      </c>
      <c r="BQ435" s="75">
        <v>0</v>
      </c>
      <c r="BR435" s="75">
        <v>0</v>
      </c>
      <c r="BS435" s="75">
        <v>594000625</v>
      </c>
      <c r="BT435" s="75">
        <v>0</v>
      </c>
      <c r="BU435" s="75">
        <v>684000625</v>
      </c>
      <c r="BV435" s="75">
        <v>0</v>
      </c>
      <c r="BW435" s="75">
        <v>0</v>
      </c>
      <c r="BX435" s="75">
        <v>0</v>
      </c>
      <c r="BY435" s="75">
        <v>0</v>
      </c>
      <c r="BZ435" s="75">
        <v>0</v>
      </c>
      <c r="CA435" s="75">
        <v>0</v>
      </c>
    </row>
    <row r="436" spans="10:79" ht="12" customHeight="1">
      <c r="J436" s="46">
        <v>432</v>
      </c>
      <c r="K436" s="46">
        <f t="shared" si="16"/>
        <v>0</v>
      </c>
      <c r="L436" s="82">
        <f t="shared" si="17"/>
        <v>0</v>
      </c>
      <c r="N436" s="119" t="s">
        <v>33</v>
      </c>
      <c r="O436" s="120" t="s">
        <v>2327</v>
      </c>
      <c r="P436" s="122">
        <v>0</v>
      </c>
      <c r="Q436" s="122">
        <v>0</v>
      </c>
      <c r="R436" s="122">
        <v>0</v>
      </c>
      <c r="S436" s="122">
        <v>0</v>
      </c>
      <c r="T436" s="122">
        <v>0</v>
      </c>
      <c r="U436" s="122">
        <v>0</v>
      </c>
      <c r="V436" s="122">
        <v>0</v>
      </c>
      <c r="W436" s="122">
        <v>0</v>
      </c>
      <c r="X436" s="122">
        <v>0</v>
      </c>
      <c r="Y436" s="122">
        <v>180000026</v>
      </c>
      <c r="Z436" s="122">
        <v>190000026</v>
      </c>
      <c r="AA436" s="122">
        <v>200000026</v>
      </c>
      <c r="AB436" s="122">
        <v>205000026</v>
      </c>
      <c r="AC436" s="122">
        <v>0</v>
      </c>
      <c r="AD436" s="121"/>
      <c r="BB436" s="120" t="s">
        <v>674</v>
      </c>
      <c r="BG436" s="73" t="s">
        <v>5030</v>
      </c>
      <c r="BI436" s="73" t="s">
        <v>4729</v>
      </c>
      <c r="BO436" s="72" t="s">
        <v>210</v>
      </c>
      <c r="BP436" s="73" t="s">
        <v>3849</v>
      </c>
      <c r="BQ436" s="75">
        <v>522000625</v>
      </c>
      <c r="BR436" s="75">
        <v>567000625</v>
      </c>
      <c r="BS436" s="75">
        <v>639000625</v>
      </c>
      <c r="BT436" s="75">
        <v>675000625</v>
      </c>
      <c r="BU436" s="75">
        <v>711000625</v>
      </c>
      <c r="BV436" s="75">
        <v>0</v>
      </c>
      <c r="BW436" s="75">
        <v>0</v>
      </c>
      <c r="BX436" s="75">
        <v>0</v>
      </c>
      <c r="BY436" s="75">
        <v>0</v>
      </c>
      <c r="BZ436" s="75">
        <v>0</v>
      </c>
      <c r="CA436" s="75">
        <v>0</v>
      </c>
    </row>
    <row r="437" spans="10:79" ht="12" customHeight="1">
      <c r="J437" s="46">
        <v>433</v>
      </c>
      <c r="K437" s="46">
        <f t="shared" si="16"/>
        <v>0</v>
      </c>
      <c r="L437" s="82">
        <f t="shared" si="17"/>
        <v>0</v>
      </c>
      <c r="N437" s="119" t="s">
        <v>33</v>
      </c>
      <c r="O437" s="120" t="s">
        <v>2391</v>
      </c>
      <c r="P437" s="122">
        <v>0</v>
      </c>
      <c r="Q437" s="122">
        <v>0</v>
      </c>
      <c r="R437" s="122">
        <v>0</v>
      </c>
      <c r="S437" s="122">
        <v>0</v>
      </c>
      <c r="T437" s="122">
        <v>0</v>
      </c>
      <c r="U437" s="122">
        <v>0</v>
      </c>
      <c r="V437" s="122">
        <v>0</v>
      </c>
      <c r="W437" s="122">
        <v>0</v>
      </c>
      <c r="X437" s="122">
        <v>0</v>
      </c>
      <c r="Y437" s="122">
        <v>180000026</v>
      </c>
      <c r="Z437" s="122">
        <v>190000026</v>
      </c>
      <c r="AA437" s="122">
        <v>200000026</v>
      </c>
      <c r="AB437" s="122">
        <v>205000026</v>
      </c>
      <c r="AC437" s="122">
        <v>0</v>
      </c>
      <c r="AD437" s="121"/>
      <c r="BB437" s="120" t="s">
        <v>843</v>
      </c>
      <c r="BG437" s="73" t="s">
        <v>3906</v>
      </c>
      <c r="BI437" s="73" t="s">
        <v>4730</v>
      </c>
      <c r="BO437" s="72" t="s">
        <v>210</v>
      </c>
      <c r="BP437" s="73" t="s">
        <v>3850</v>
      </c>
      <c r="BQ437" s="75">
        <v>279000625</v>
      </c>
      <c r="BR437" s="75">
        <v>0</v>
      </c>
      <c r="BS437" s="75">
        <v>0</v>
      </c>
      <c r="BT437" s="75">
        <v>0</v>
      </c>
      <c r="BU437" s="75">
        <v>0</v>
      </c>
      <c r="BV437" s="75">
        <v>0</v>
      </c>
      <c r="BW437" s="75">
        <v>0</v>
      </c>
      <c r="BX437" s="75">
        <v>0</v>
      </c>
      <c r="BY437" s="75">
        <v>0</v>
      </c>
      <c r="BZ437" s="75">
        <v>0</v>
      </c>
      <c r="CA437" s="75">
        <v>0</v>
      </c>
    </row>
    <row r="438" spans="10:79" ht="12" customHeight="1">
      <c r="J438" s="46">
        <v>434</v>
      </c>
      <c r="K438" s="46">
        <f t="shared" si="16"/>
        <v>0</v>
      </c>
      <c r="L438" s="82">
        <f t="shared" si="17"/>
        <v>0</v>
      </c>
      <c r="N438" s="119" t="s">
        <v>33</v>
      </c>
      <c r="O438" s="120" t="s">
        <v>2392</v>
      </c>
      <c r="P438" s="122">
        <v>0</v>
      </c>
      <c r="Q438" s="122">
        <v>0</v>
      </c>
      <c r="R438" s="122">
        <v>0</v>
      </c>
      <c r="S438" s="122">
        <v>0</v>
      </c>
      <c r="T438" s="122">
        <v>0</v>
      </c>
      <c r="U438" s="122">
        <v>0</v>
      </c>
      <c r="V438" s="122">
        <v>0</v>
      </c>
      <c r="W438" s="122">
        <v>0</v>
      </c>
      <c r="X438" s="122">
        <v>0</v>
      </c>
      <c r="Y438" s="122">
        <v>190000026</v>
      </c>
      <c r="Z438" s="122">
        <v>200000026</v>
      </c>
      <c r="AA438" s="122">
        <v>205000026</v>
      </c>
      <c r="AB438" s="122">
        <v>210000026</v>
      </c>
      <c r="AC438" s="122">
        <v>0</v>
      </c>
      <c r="AD438" s="121"/>
      <c r="BB438" s="120" t="s">
        <v>256</v>
      </c>
      <c r="BG438" s="73" t="s">
        <v>3907</v>
      </c>
      <c r="BI438" s="73" t="s">
        <v>4731</v>
      </c>
      <c r="BO438" s="72" t="s">
        <v>210</v>
      </c>
      <c r="BP438" s="73" t="s">
        <v>3850</v>
      </c>
      <c r="BQ438" s="75">
        <v>603000625</v>
      </c>
      <c r="BR438" s="75">
        <v>0</v>
      </c>
      <c r="BS438" s="75">
        <v>0</v>
      </c>
      <c r="BT438" s="75">
        <v>0</v>
      </c>
      <c r="BU438" s="75">
        <v>0</v>
      </c>
      <c r="BV438" s="75">
        <v>585000625</v>
      </c>
      <c r="BW438" s="75">
        <v>630000625</v>
      </c>
      <c r="BX438" s="75">
        <v>675000625</v>
      </c>
      <c r="BY438" s="75">
        <v>720000625</v>
      </c>
      <c r="BZ438" s="75">
        <v>0</v>
      </c>
      <c r="CA438" s="75">
        <v>0</v>
      </c>
    </row>
    <row r="439" spans="10:79" ht="12" customHeight="1">
      <c r="J439" s="46">
        <v>435</v>
      </c>
      <c r="K439" s="46">
        <f t="shared" si="16"/>
        <v>0</v>
      </c>
      <c r="L439" s="82">
        <f t="shared" si="17"/>
        <v>0</v>
      </c>
      <c r="N439" s="119" t="s">
        <v>33</v>
      </c>
      <c r="O439" s="120" t="s">
        <v>2393</v>
      </c>
      <c r="P439" s="122">
        <v>0</v>
      </c>
      <c r="Q439" s="122">
        <v>0</v>
      </c>
      <c r="R439" s="122">
        <v>0</v>
      </c>
      <c r="S439" s="122">
        <v>0</v>
      </c>
      <c r="T439" s="122">
        <v>0</v>
      </c>
      <c r="U439" s="122">
        <v>0</v>
      </c>
      <c r="V439" s="122">
        <v>0</v>
      </c>
      <c r="W439" s="122">
        <v>0</v>
      </c>
      <c r="X439" s="122">
        <v>0</v>
      </c>
      <c r="Y439" s="122">
        <v>190000026</v>
      </c>
      <c r="Z439" s="122">
        <v>200000026</v>
      </c>
      <c r="AA439" s="122">
        <v>205000026</v>
      </c>
      <c r="AB439" s="122">
        <v>210000026</v>
      </c>
      <c r="AC439" s="122">
        <v>0</v>
      </c>
      <c r="AD439" s="121"/>
      <c r="BB439" s="120" t="s">
        <v>1262</v>
      </c>
      <c r="BG439" s="73" t="s">
        <v>3908</v>
      </c>
      <c r="BI439" s="73" t="s">
        <v>4732</v>
      </c>
      <c r="BO439" s="72" t="s">
        <v>210</v>
      </c>
      <c r="BP439" s="73" t="s">
        <v>3851</v>
      </c>
      <c r="BQ439" s="75">
        <v>531000625</v>
      </c>
      <c r="BR439" s="75">
        <v>576000625</v>
      </c>
      <c r="BS439" s="75">
        <v>612000625</v>
      </c>
      <c r="BT439" s="75">
        <v>648000625</v>
      </c>
      <c r="BU439" s="75">
        <v>720000625</v>
      </c>
      <c r="BV439" s="75">
        <v>756000625</v>
      </c>
      <c r="BW439" s="75">
        <v>801000625</v>
      </c>
      <c r="BX439" s="75">
        <v>828000625</v>
      </c>
      <c r="BY439" s="75">
        <v>855000625</v>
      </c>
      <c r="BZ439" s="75">
        <v>0</v>
      </c>
      <c r="CA439" s="75">
        <v>0</v>
      </c>
    </row>
    <row r="440" spans="10:79" ht="12" customHeight="1">
      <c r="J440" s="46">
        <v>436</v>
      </c>
      <c r="K440" s="46">
        <f t="shared" si="16"/>
        <v>0</v>
      </c>
      <c r="L440" s="82">
        <f t="shared" si="17"/>
        <v>0</v>
      </c>
      <c r="N440" s="119" t="s">
        <v>33</v>
      </c>
      <c r="O440" s="120" t="s">
        <v>2394</v>
      </c>
      <c r="P440" s="122">
        <v>0</v>
      </c>
      <c r="Q440" s="122">
        <v>0</v>
      </c>
      <c r="R440" s="122">
        <v>0</v>
      </c>
      <c r="S440" s="122">
        <v>0</v>
      </c>
      <c r="T440" s="122">
        <v>0</v>
      </c>
      <c r="U440" s="122">
        <v>0</v>
      </c>
      <c r="V440" s="122">
        <v>0</v>
      </c>
      <c r="W440" s="122">
        <v>0</v>
      </c>
      <c r="X440" s="122">
        <v>0</v>
      </c>
      <c r="Y440" s="122">
        <v>175000026</v>
      </c>
      <c r="Z440" s="122">
        <v>185000026</v>
      </c>
      <c r="AA440" s="122">
        <v>195000026</v>
      </c>
      <c r="AB440" s="122">
        <v>200000026</v>
      </c>
      <c r="AC440" s="122">
        <v>0</v>
      </c>
      <c r="AD440" s="121"/>
      <c r="BB440" s="120" t="s">
        <v>1898</v>
      </c>
      <c r="BG440" s="73" t="s">
        <v>3909</v>
      </c>
      <c r="BI440" s="73" t="s">
        <v>5050</v>
      </c>
      <c r="BO440" s="72" t="s">
        <v>210</v>
      </c>
      <c r="BP440" s="73" t="s">
        <v>3852</v>
      </c>
      <c r="BQ440" s="75">
        <v>0</v>
      </c>
      <c r="BR440" s="75">
        <v>0</v>
      </c>
      <c r="BS440" s="75">
        <v>0</v>
      </c>
      <c r="BT440" s="75">
        <v>0</v>
      </c>
      <c r="BU440" s="75">
        <v>567000625</v>
      </c>
      <c r="BV440" s="75">
        <v>0</v>
      </c>
      <c r="BW440" s="75">
        <v>0</v>
      </c>
      <c r="BX440" s="75">
        <v>0</v>
      </c>
      <c r="BY440" s="75">
        <v>0</v>
      </c>
      <c r="BZ440" s="75">
        <v>0</v>
      </c>
      <c r="CA440" s="75">
        <v>0</v>
      </c>
    </row>
    <row r="441" spans="10:79" ht="12" customHeight="1">
      <c r="J441" s="46">
        <v>437</v>
      </c>
      <c r="K441" s="46">
        <f t="shared" si="16"/>
        <v>0</v>
      </c>
      <c r="L441" s="82">
        <f t="shared" si="17"/>
        <v>0</v>
      </c>
      <c r="N441" s="119" t="s">
        <v>33</v>
      </c>
      <c r="O441" s="120" t="s">
        <v>2395</v>
      </c>
      <c r="P441" s="122">
        <v>0</v>
      </c>
      <c r="Q441" s="122">
        <v>0</v>
      </c>
      <c r="R441" s="122">
        <v>0</v>
      </c>
      <c r="S441" s="122">
        <v>0</v>
      </c>
      <c r="T441" s="122">
        <v>0</v>
      </c>
      <c r="U441" s="122">
        <v>0</v>
      </c>
      <c r="V441" s="122">
        <v>0</v>
      </c>
      <c r="W441" s="122">
        <v>0</v>
      </c>
      <c r="X441" s="122">
        <v>0</v>
      </c>
      <c r="Y441" s="122">
        <v>180000026</v>
      </c>
      <c r="Z441" s="122">
        <v>190000026</v>
      </c>
      <c r="AA441" s="122">
        <v>200000026</v>
      </c>
      <c r="AB441" s="122">
        <v>205000026</v>
      </c>
      <c r="AC441" s="122">
        <v>0</v>
      </c>
      <c r="AD441" s="121"/>
      <c r="BB441" s="120" t="s">
        <v>2098</v>
      </c>
      <c r="BG441" s="73" t="s">
        <v>3910</v>
      </c>
      <c r="BI441" s="73" t="s">
        <v>4733</v>
      </c>
      <c r="BO441" s="72" t="s">
        <v>210</v>
      </c>
      <c r="BP441" s="73" t="s">
        <v>3853</v>
      </c>
      <c r="BQ441" s="75">
        <v>495000625</v>
      </c>
      <c r="BR441" s="75">
        <v>540000625</v>
      </c>
      <c r="BS441" s="75">
        <v>612000625</v>
      </c>
      <c r="BT441" s="75">
        <v>648000625</v>
      </c>
      <c r="BU441" s="75">
        <v>684000625</v>
      </c>
      <c r="BV441" s="75">
        <v>720000625</v>
      </c>
      <c r="BW441" s="75">
        <v>765000625</v>
      </c>
      <c r="BX441" s="75">
        <v>792000625</v>
      </c>
      <c r="BY441" s="75">
        <v>819000625</v>
      </c>
      <c r="BZ441" s="75">
        <v>0</v>
      </c>
      <c r="CA441" s="75">
        <v>0</v>
      </c>
    </row>
    <row r="442" spans="10:79" ht="12" customHeight="1">
      <c r="J442" s="46">
        <v>438</v>
      </c>
      <c r="K442" s="46">
        <f t="shared" si="16"/>
        <v>0</v>
      </c>
      <c r="L442" s="82">
        <f t="shared" si="17"/>
        <v>0</v>
      </c>
      <c r="N442" s="119" t="s">
        <v>33</v>
      </c>
      <c r="O442" s="120" t="s">
        <v>1887</v>
      </c>
      <c r="P442" s="122">
        <v>0</v>
      </c>
      <c r="Q442" s="122">
        <v>0</v>
      </c>
      <c r="R442" s="122">
        <v>0</v>
      </c>
      <c r="S442" s="122">
        <v>0</v>
      </c>
      <c r="T442" s="122">
        <v>0</v>
      </c>
      <c r="U442" s="122">
        <v>0</v>
      </c>
      <c r="V442" s="122">
        <v>0</v>
      </c>
      <c r="W442" s="122">
        <v>0</v>
      </c>
      <c r="X442" s="122">
        <v>0</v>
      </c>
      <c r="Y442" s="122">
        <v>180000026</v>
      </c>
      <c r="Z442" s="122">
        <v>190000026</v>
      </c>
      <c r="AA442" s="122">
        <v>200000026</v>
      </c>
      <c r="AB442" s="122">
        <v>205000026</v>
      </c>
      <c r="AC442" s="122">
        <v>0</v>
      </c>
      <c r="AD442" s="121"/>
      <c r="BB442" s="120" t="s">
        <v>1939</v>
      </c>
      <c r="BG442" s="73" t="s">
        <v>3911</v>
      </c>
      <c r="BI442" s="73" t="s">
        <v>4734</v>
      </c>
      <c r="BO442" s="72" t="s">
        <v>210</v>
      </c>
      <c r="BP442" s="73" t="s">
        <v>3854</v>
      </c>
      <c r="BQ442" s="75">
        <v>0</v>
      </c>
      <c r="BR442" s="75">
        <v>0</v>
      </c>
      <c r="BS442" s="75">
        <v>0</v>
      </c>
      <c r="BT442" s="75">
        <v>0</v>
      </c>
      <c r="BU442" s="75">
        <v>0</v>
      </c>
      <c r="BV442" s="75">
        <v>0</v>
      </c>
      <c r="BW442" s="75">
        <v>0</v>
      </c>
      <c r="BX442" s="75">
        <v>825000026</v>
      </c>
      <c r="BY442" s="75">
        <v>0</v>
      </c>
      <c r="BZ442" s="75">
        <v>0</v>
      </c>
      <c r="CA442" s="75">
        <v>0</v>
      </c>
    </row>
    <row r="443" spans="10:79" ht="12" customHeight="1">
      <c r="J443" s="46">
        <v>439</v>
      </c>
      <c r="K443" s="46">
        <f t="shared" si="16"/>
        <v>0</v>
      </c>
      <c r="L443" s="82">
        <f t="shared" si="17"/>
        <v>0</v>
      </c>
      <c r="N443" s="119" t="s">
        <v>33</v>
      </c>
      <c r="O443" s="120" t="s">
        <v>2154</v>
      </c>
      <c r="P443" s="122">
        <v>0</v>
      </c>
      <c r="Q443" s="122">
        <v>0</v>
      </c>
      <c r="R443" s="122">
        <v>0</v>
      </c>
      <c r="S443" s="122">
        <v>0</v>
      </c>
      <c r="T443" s="122">
        <v>0</v>
      </c>
      <c r="U443" s="122">
        <v>0</v>
      </c>
      <c r="V443" s="122">
        <v>0</v>
      </c>
      <c r="W443" s="122">
        <v>0</v>
      </c>
      <c r="X443" s="122">
        <v>0</v>
      </c>
      <c r="Y443" s="122">
        <v>170000026</v>
      </c>
      <c r="Z443" s="122">
        <v>180000026</v>
      </c>
      <c r="AA443" s="122">
        <v>190000026</v>
      </c>
      <c r="AB443" s="122">
        <v>200000026</v>
      </c>
      <c r="AC443" s="122">
        <v>0</v>
      </c>
      <c r="AD443" s="121"/>
      <c r="BB443" s="120" t="s">
        <v>424</v>
      </c>
      <c r="BG443" s="73" t="s">
        <v>3912</v>
      </c>
      <c r="BI443" s="73" t="s">
        <v>4735</v>
      </c>
      <c r="BO443" s="72" t="s">
        <v>210</v>
      </c>
      <c r="BP443" s="73" t="s">
        <v>3855</v>
      </c>
      <c r="BQ443" s="75">
        <v>0</v>
      </c>
      <c r="BR443" s="75">
        <v>0</v>
      </c>
      <c r="BS443" s="75">
        <v>504000625</v>
      </c>
      <c r="BT443" s="75">
        <v>540000625</v>
      </c>
      <c r="BU443" s="75">
        <v>567000625</v>
      </c>
      <c r="BV443" s="75">
        <v>594000625</v>
      </c>
      <c r="BW443" s="75">
        <v>0</v>
      </c>
      <c r="BX443" s="75">
        <v>0</v>
      </c>
      <c r="BY443" s="75">
        <v>0</v>
      </c>
      <c r="BZ443" s="75">
        <v>0</v>
      </c>
      <c r="CA443" s="75">
        <v>0</v>
      </c>
    </row>
    <row r="444" spans="10:79" ht="12" customHeight="1">
      <c r="J444" s="46">
        <v>440</v>
      </c>
      <c r="K444" s="46">
        <f t="shared" si="16"/>
        <v>0</v>
      </c>
      <c r="L444" s="82">
        <f t="shared" si="17"/>
        <v>0</v>
      </c>
      <c r="N444" s="119" t="s">
        <v>33</v>
      </c>
      <c r="O444" s="120" t="s">
        <v>2256</v>
      </c>
      <c r="P444" s="122">
        <v>0</v>
      </c>
      <c r="Q444" s="122">
        <v>0</v>
      </c>
      <c r="R444" s="122">
        <v>0</v>
      </c>
      <c r="S444" s="122">
        <v>0</v>
      </c>
      <c r="T444" s="122">
        <v>0</v>
      </c>
      <c r="U444" s="122">
        <v>0</v>
      </c>
      <c r="V444" s="122">
        <v>0</v>
      </c>
      <c r="W444" s="122">
        <v>0</v>
      </c>
      <c r="X444" s="122">
        <v>0</v>
      </c>
      <c r="Y444" s="122">
        <v>170000026</v>
      </c>
      <c r="Z444" s="122">
        <v>180000026</v>
      </c>
      <c r="AA444" s="122">
        <v>190000026</v>
      </c>
      <c r="AB444" s="122">
        <v>200000026</v>
      </c>
      <c r="AC444" s="122">
        <v>0</v>
      </c>
      <c r="AD444" s="121"/>
      <c r="BB444" s="120" t="s">
        <v>425</v>
      </c>
      <c r="BG444" s="73" t="s">
        <v>3913</v>
      </c>
      <c r="BI444" s="73" t="s">
        <v>5309</v>
      </c>
      <c r="BO444" s="72" t="s">
        <v>210</v>
      </c>
      <c r="BP444" s="73" t="s">
        <v>3856</v>
      </c>
      <c r="BQ444" s="75">
        <v>0</v>
      </c>
      <c r="BR444" s="75">
        <v>535000625</v>
      </c>
      <c r="BS444" s="75">
        <v>612000625</v>
      </c>
      <c r="BT444" s="75">
        <v>0</v>
      </c>
      <c r="BU444" s="75">
        <v>0</v>
      </c>
      <c r="BV444" s="75">
        <v>0</v>
      </c>
      <c r="BW444" s="75">
        <v>0</v>
      </c>
      <c r="BX444" s="75">
        <v>0</v>
      </c>
      <c r="BY444" s="75">
        <v>0</v>
      </c>
      <c r="BZ444" s="75">
        <v>0</v>
      </c>
      <c r="CA444" s="75">
        <v>0</v>
      </c>
    </row>
    <row r="445" spans="10:79" ht="12" customHeight="1">
      <c r="J445" s="46">
        <v>441</v>
      </c>
      <c r="K445" s="46">
        <f t="shared" si="16"/>
        <v>0</v>
      </c>
      <c r="L445" s="82">
        <f t="shared" si="17"/>
        <v>0</v>
      </c>
      <c r="N445" s="119" t="s">
        <v>33</v>
      </c>
      <c r="O445" s="120" t="s">
        <v>2155</v>
      </c>
      <c r="P445" s="122">
        <v>0</v>
      </c>
      <c r="Q445" s="122">
        <v>0</v>
      </c>
      <c r="R445" s="122">
        <v>0</v>
      </c>
      <c r="S445" s="122">
        <v>0</v>
      </c>
      <c r="T445" s="122">
        <v>0</v>
      </c>
      <c r="U445" s="122">
        <v>0</v>
      </c>
      <c r="V445" s="122">
        <v>0</v>
      </c>
      <c r="W445" s="122">
        <v>0</v>
      </c>
      <c r="X445" s="122">
        <v>0</v>
      </c>
      <c r="Y445" s="122">
        <v>160000026</v>
      </c>
      <c r="Z445" s="122">
        <v>170000026</v>
      </c>
      <c r="AA445" s="122">
        <v>185000026</v>
      </c>
      <c r="AB445" s="122">
        <v>190000026</v>
      </c>
      <c r="AC445" s="122">
        <v>0</v>
      </c>
      <c r="AD445" s="121"/>
      <c r="BB445" s="120" t="s">
        <v>426</v>
      </c>
      <c r="BG445" s="73" t="s">
        <v>3914</v>
      </c>
      <c r="BI445" s="73" t="s">
        <v>5310</v>
      </c>
      <c r="BO445" s="72" t="s">
        <v>210</v>
      </c>
      <c r="BP445" s="73" t="s">
        <v>3857</v>
      </c>
      <c r="BQ445" s="75">
        <v>495000625</v>
      </c>
      <c r="BR445" s="75">
        <v>540000625</v>
      </c>
      <c r="BS445" s="75">
        <v>612000625</v>
      </c>
      <c r="BT445" s="75">
        <v>648000625</v>
      </c>
      <c r="BU445" s="75">
        <v>684000625</v>
      </c>
      <c r="BV445" s="75">
        <v>720000625</v>
      </c>
      <c r="BW445" s="75">
        <v>765000625</v>
      </c>
      <c r="BX445" s="75">
        <v>792000625</v>
      </c>
      <c r="BY445" s="75">
        <v>900000625</v>
      </c>
      <c r="BZ445" s="75">
        <v>0</v>
      </c>
      <c r="CA445" s="75">
        <v>0</v>
      </c>
    </row>
    <row r="446" spans="10:79" ht="12" customHeight="1">
      <c r="J446" s="46">
        <v>442</v>
      </c>
      <c r="K446" s="46">
        <f t="shared" si="16"/>
        <v>0</v>
      </c>
      <c r="L446" s="82">
        <f t="shared" si="17"/>
        <v>0</v>
      </c>
      <c r="N446" s="119" t="s">
        <v>33</v>
      </c>
      <c r="O446" s="120" t="s">
        <v>1968</v>
      </c>
      <c r="P446" s="122">
        <v>0</v>
      </c>
      <c r="Q446" s="122">
        <v>0</v>
      </c>
      <c r="R446" s="122">
        <v>0</v>
      </c>
      <c r="S446" s="122">
        <v>0</v>
      </c>
      <c r="T446" s="122">
        <v>0</v>
      </c>
      <c r="U446" s="122">
        <v>0</v>
      </c>
      <c r="V446" s="122">
        <v>0</v>
      </c>
      <c r="W446" s="122">
        <v>0</v>
      </c>
      <c r="X446" s="122">
        <v>0</v>
      </c>
      <c r="Y446" s="122">
        <v>170000026</v>
      </c>
      <c r="Z446" s="122">
        <v>180000026</v>
      </c>
      <c r="AA446" s="122">
        <v>190000026</v>
      </c>
      <c r="AB446" s="122">
        <v>195000026</v>
      </c>
      <c r="AC446" s="122">
        <v>0</v>
      </c>
      <c r="AD446" s="121"/>
      <c r="BB446" s="120" t="s">
        <v>427</v>
      </c>
      <c r="BG446" s="73" t="s">
        <v>3915</v>
      </c>
      <c r="BI446" s="73" t="s">
        <v>4736</v>
      </c>
      <c r="BO446" s="72" t="s">
        <v>210</v>
      </c>
      <c r="BP446" s="73" t="s">
        <v>3858</v>
      </c>
      <c r="BQ446" s="75">
        <v>0</v>
      </c>
      <c r="BR446" s="75">
        <v>0</v>
      </c>
      <c r="BS446" s="75">
        <v>0</v>
      </c>
      <c r="BT446" s="75">
        <v>0</v>
      </c>
      <c r="BU446" s="75">
        <v>0</v>
      </c>
      <c r="BV446" s="75">
        <v>0</v>
      </c>
      <c r="BW446" s="75">
        <v>0</v>
      </c>
      <c r="BX446" s="75">
        <v>855000625</v>
      </c>
      <c r="BY446" s="75">
        <v>990000625</v>
      </c>
      <c r="BZ446" s="75">
        <v>1080000625</v>
      </c>
      <c r="CA446" s="75">
        <v>0</v>
      </c>
    </row>
    <row r="447" spans="10:79" ht="12" customHeight="1">
      <c r="J447" s="46">
        <v>443</v>
      </c>
      <c r="K447" s="46">
        <f t="shared" si="16"/>
        <v>0</v>
      </c>
      <c r="L447" s="82">
        <f t="shared" si="17"/>
        <v>0</v>
      </c>
      <c r="N447" s="119" t="s">
        <v>33</v>
      </c>
      <c r="O447" s="120" t="s">
        <v>3260</v>
      </c>
      <c r="P447" s="122">
        <v>0</v>
      </c>
      <c r="Q447" s="122">
        <v>0</v>
      </c>
      <c r="R447" s="122">
        <v>0</v>
      </c>
      <c r="S447" s="122">
        <v>0</v>
      </c>
      <c r="T447" s="122">
        <v>0</v>
      </c>
      <c r="U447" s="122">
        <v>0</v>
      </c>
      <c r="V447" s="122">
        <v>0</v>
      </c>
      <c r="W447" s="122">
        <v>0</v>
      </c>
      <c r="X447" s="122">
        <v>0</v>
      </c>
      <c r="Y447" s="122">
        <v>170000026</v>
      </c>
      <c r="Z447" s="122">
        <v>180000026</v>
      </c>
      <c r="AA447" s="122">
        <v>190000026</v>
      </c>
      <c r="AB447" s="122">
        <v>195000026</v>
      </c>
      <c r="AC447" s="122">
        <v>0</v>
      </c>
      <c r="AD447" s="121"/>
      <c r="BB447" s="120" t="s">
        <v>428</v>
      </c>
      <c r="BG447" s="73" t="s">
        <v>3916</v>
      </c>
      <c r="BI447" s="73" t="s">
        <v>4737</v>
      </c>
      <c r="BO447" s="72" t="s">
        <v>210</v>
      </c>
      <c r="BP447" s="73" t="s">
        <v>3859</v>
      </c>
      <c r="BQ447" s="75">
        <v>517000625</v>
      </c>
      <c r="BR447" s="75">
        <v>0</v>
      </c>
      <c r="BS447" s="75">
        <v>607000625</v>
      </c>
      <c r="BT447" s="75">
        <v>679000625</v>
      </c>
      <c r="BU447" s="75">
        <v>774000625</v>
      </c>
      <c r="BV447" s="75">
        <v>792000625</v>
      </c>
      <c r="BW447" s="75">
        <v>810000625</v>
      </c>
      <c r="BX447" s="75">
        <v>0</v>
      </c>
      <c r="BY447" s="75">
        <v>0</v>
      </c>
      <c r="BZ447" s="75">
        <v>0</v>
      </c>
      <c r="CA447" s="75">
        <v>0</v>
      </c>
    </row>
    <row r="448" spans="10:79" ht="12" customHeight="1">
      <c r="J448" s="46">
        <v>444</v>
      </c>
      <c r="K448" s="46">
        <f t="shared" si="16"/>
        <v>0</v>
      </c>
      <c r="L448" s="82">
        <f t="shared" si="17"/>
        <v>0</v>
      </c>
      <c r="N448" s="119" t="s">
        <v>33</v>
      </c>
      <c r="O448" s="120" t="s">
        <v>3261</v>
      </c>
      <c r="P448" s="122">
        <v>0</v>
      </c>
      <c r="Q448" s="122">
        <v>0</v>
      </c>
      <c r="R448" s="122">
        <v>0</v>
      </c>
      <c r="S448" s="122">
        <v>0</v>
      </c>
      <c r="T448" s="122">
        <v>0</v>
      </c>
      <c r="U448" s="122">
        <v>0</v>
      </c>
      <c r="V448" s="122">
        <v>0</v>
      </c>
      <c r="W448" s="122">
        <v>0</v>
      </c>
      <c r="X448" s="122">
        <v>0</v>
      </c>
      <c r="Y448" s="122">
        <v>170000026</v>
      </c>
      <c r="Z448" s="122">
        <v>180000026</v>
      </c>
      <c r="AA448" s="122">
        <v>190000026</v>
      </c>
      <c r="AB448" s="122">
        <v>195000026</v>
      </c>
      <c r="AC448" s="122">
        <v>0</v>
      </c>
      <c r="AD448" s="121"/>
      <c r="BB448" s="120" t="s">
        <v>429</v>
      </c>
      <c r="BG448" s="73" t="s">
        <v>3917</v>
      </c>
      <c r="BI448" s="73" t="s">
        <v>4738</v>
      </c>
      <c r="BO448" s="72" t="s">
        <v>210</v>
      </c>
      <c r="BP448" s="73" t="s">
        <v>3860</v>
      </c>
      <c r="BQ448" s="75">
        <v>130000625</v>
      </c>
      <c r="BR448" s="75">
        <v>139000625</v>
      </c>
      <c r="BS448" s="75">
        <v>157000625</v>
      </c>
      <c r="BT448" s="75">
        <v>166000625</v>
      </c>
      <c r="BU448" s="75">
        <v>0</v>
      </c>
      <c r="BV448" s="75">
        <v>184000625</v>
      </c>
      <c r="BW448" s="75">
        <v>0</v>
      </c>
      <c r="BX448" s="75">
        <v>198000625</v>
      </c>
      <c r="BY448" s="75">
        <v>0</v>
      </c>
      <c r="BZ448" s="75">
        <v>0</v>
      </c>
      <c r="CA448" s="75">
        <v>0</v>
      </c>
    </row>
    <row r="449" spans="10:79" ht="12" customHeight="1">
      <c r="J449" s="46">
        <v>445</v>
      </c>
      <c r="K449" s="46">
        <f t="shared" si="16"/>
        <v>0</v>
      </c>
      <c r="L449" s="82">
        <f t="shared" si="17"/>
        <v>0</v>
      </c>
      <c r="N449" s="119" t="s">
        <v>33</v>
      </c>
      <c r="O449" s="120" t="s">
        <v>1955</v>
      </c>
      <c r="P449" s="122">
        <v>0</v>
      </c>
      <c r="Q449" s="122">
        <v>0</v>
      </c>
      <c r="R449" s="122">
        <v>0</v>
      </c>
      <c r="S449" s="122">
        <v>0</v>
      </c>
      <c r="T449" s="122">
        <v>0</v>
      </c>
      <c r="U449" s="122">
        <v>0</v>
      </c>
      <c r="V449" s="122">
        <v>0</v>
      </c>
      <c r="W449" s="122">
        <v>0</v>
      </c>
      <c r="X449" s="122">
        <v>0</v>
      </c>
      <c r="Y449" s="122">
        <v>140000026</v>
      </c>
      <c r="Z449" s="122">
        <v>150000026</v>
      </c>
      <c r="AA449" s="122">
        <v>165000026</v>
      </c>
      <c r="AB449" s="122">
        <v>170000026</v>
      </c>
      <c r="AC449" s="122">
        <v>0</v>
      </c>
      <c r="AD449" s="121"/>
      <c r="BB449" s="120" t="s">
        <v>1884</v>
      </c>
      <c r="BG449" s="73" t="s">
        <v>3918</v>
      </c>
      <c r="BI449" s="73" t="s">
        <v>4739</v>
      </c>
      <c r="BO449" s="72" t="s">
        <v>210</v>
      </c>
      <c r="BP449" s="73" t="s">
        <v>3861</v>
      </c>
      <c r="BQ449" s="75">
        <v>0</v>
      </c>
      <c r="BR449" s="75">
        <v>513000625</v>
      </c>
      <c r="BS449" s="75">
        <v>0</v>
      </c>
      <c r="BT449" s="75">
        <v>0</v>
      </c>
      <c r="BU449" s="75">
        <v>711000625</v>
      </c>
      <c r="BV449" s="75">
        <v>0</v>
      </c>
      <c r="BW449" s="75">
        <v>0</v>
      </c>
      <c r="BX449" s="75">
        <v>0</v>
      </c>
      <c r="BY449" s="75">
        <v>0</v>
      </c>
      <c r="BZ449" s="75">
        <v>0</v>
      </c>
      <c r="CA449" s="75">
        <v>0</v>
      </c>
    </row>
    <row r="450" spans="10:79" ht="12" customHeight="1">
      <c r="J450" s="46">
        <v>446</v>
      </c>
      <c r="K450" s="46">
        <f t="shared" si="16"/>
        <v>0</v>
      </c>
      <c r="L450" s="82">
        <f t="shared" si="17"/>
        <v>0</v>
      </c>
      <c r="N450" s="119" t="s">
        <v>33</v>
      </c>
      <c r="O450" s="120" t="s">
        <v>2156</v>
      </c>
      <c r="P450" s="122">
        <v>0</v>
      </c>
      <c r="Q450" s="122">
        <v>0</v>
      </c>
      <c r="R450" s="122">
        <v>0</v>
      </c>
      <c r="S450" s="122">
        <v>0</v>
      </c>
      <c r="T450" s="122">
        <v>0</v>
      </c>
      <c r="U450" s="122">
        <v>0</v>
      </c>
      <c r="V450" s="122">
        <v>0</v>
      </c>
      <c r="W450" s="122">
        <v>0</v>
      </c>
      <c r="X450" s="122">
        <v>0</v>
      </c>
      <c r="Y450" s="122">
        <v>140000026</v>
      </c>
      <c r="Z450" s="122">
        <v>145000026</v>
      </c>
      <c r="AA450" s="122">
        <v>150000026</v>
      </c>
      <c r="AB450" s="122">
        <v>0</v>
      </c>
      <c r="AC450" s="122">
        <v>0</v>
      </c>
      <c r="AD450" s="121"/>
      <c r="BB450" s="120" t="s">
        <v>3331</v>
      </c>
      <c r="BG450" s="73" t="s">
        <v>3919</v>
      </c>
      <c r="BI450" s="73" t="s">
        <v>4740</v>
      </c>
      <c r="BO450" s="72" t="s">
        <v>210</v>
      </c>
      <c r="BP450" s="73" t="s">
        <v>3862</v>
      </c>
      <c r="BQ450" s="75">
        <v>405000625</v>
      </c>
      <c r="BR450" s="75">
        <v>450000625</v>
      </c>
      <c r="BS450" s="75">
        <v>486000625</v>
      </c>
      <c r="BT450" s="75">
        <v>522000625</v>
      </c>
      <c r="BU450" s="75">
        <v>585000625</v>
      </c>
      <c r="BV450" s="75">
        <v>612000625</v>
      </c>
      <c r="BW450" s="75">
        <v>648000625</v>
      </c>
      <c r="BX450" s="75">
        <v>675000625</v>
      </c>
      <c r="BY450" s="75">
        <v>702000625</v>
      </c>
      <c r="BZ450" s="75">
        <v>0</v>
      </c>
      <c r="CA450" s="75">
        <v>0</v>
      </c>
    </row>
    <row r="451" spans="10:79" ht="12" customHeight="1">
      <c r="J451" s="46">
        <v>447</v>
      </c>
      <c r="K451" s="46">
        <f t="shared" si="16"/>
        <v>0</v>
      </c>
      <c r="L451" s="82">
        <f t="shared" si="17"/>
        <v>0</v>
      </c>
      <c r="N451" s="119" t="s">
        <v>33</v>
      </c>
      <c r="O451" s="120" t="s">
        <v>3262</v>
      </c>
      <c r="P451" s="122">
        <v>0</v>
      </c>
      <c r="Q451" s="122">
        <v>0</v>
      </c>
      <c r="R451" s="122">
        <v>0</v>
      </c>
      <c r="S451" s="122">
        <v>0</v>
      </c>
      <c r="T451" s="122">
        <v>0</v>
      </c>
      <c r="U451" s="122">
        <v>0</v>
      </c>
      <c r="V451" s="122">
        <v>0</v>
      </c>
      <c r="W451" s="122">
        <v>0</v>
      </c>
      <c r="X451" s="122">
        <v>0</v>
      </c>
      <c r="Y451" s="122">
        <v>140000026</v>
      </c>
      <c r="Z451" s="122">
        <v>145000026</v>
      </c>
      <c r="AA451" s="122">
        <v>150000026</v>
      </c>
      <c r="AB451" s="122">
        <v>160000026</v>
      </c>
      <c r="AC451" s="122">
        <v>0</v>
      </c>
      <c r="AD451" s="121"/>
      <c r="BB451" s="120" t="s">
        <v>1032</v>
      </c>
      <c r="BG451" s="73" t="s">
        <v>3920</v>
      </c>
      <c r="BI451" s="73" t="s">
        <v>4741</v>
      </c>
      <c r="BO451" s="72" t="s">
        <v>210</v>
      </c>
      <c r="BP451" s="73" t="s">
        <v>3863</v>
      </c>
      <c r="BQ451" s="75">
        <v>545000925</v>
      </c>
      <c r="BR451" s="75">
        <v>605000925</v>
      </c>
      <c r="BS451" s="75">
        <v>635000925</v>
      </c>
      <c r="BT451" s="75">
        <v>665000925</v>
      </c>
      <c r="BU451" s="75">
        <v>695500925</v>
      </c>
      <c r="BV451" s="75">
        <v>710000925</v>
      </c>
      <c r="BW451" s="75">
        <v>760000925</v>
      </c>
      <c r="BX451" s="75">
        <v>0</v>
      </c>
      <c r="BY451" s="75">
        <v>0</v>
      </c>
      <c r="BZ451" s="75">
        <v>0</v>
      </c>
      <c r="CA451" s="75">
        <v>0</v>
      </c>
    </row>
    <row r="452" spans="10:79" ht="12" customHeight="1">
      <c r="J452" s="46">
        <v>448</v>
      </c>
      <c r="K452" s="46">
        <f t="shared" si="16"/>
        <v>0</v>
      </c>
      <c r="L452" s="82">
        <f t="shared" si="17"/>
        <v>0</v>
      </c>
      <c r="N452" s="119" t="s">
        <v>33</v>
      </c>
      <c r="O452" s="120" t="s">
        <v>3263</v>
      </c>
      <c r="P452" s="122">
        <v>0</v>
      </c>
      <c r="Q452" s="122">
        <v>0</v>
      </c>
      <c r="R452" s="122">
        <v>0</v>
      </c>
      <c r="S452" s="122">
        <v>0</v>
      </c>
      <c r="T452" s="122">
        <v>0</v>
      </c>
      <c r="U452" s="122">
        <v>0</v>
      </c>
      <c r="V452" s="122">
        <v>0</v>
      </c>
      <c r="W452" s="122">
        <v>0</v>
      </c>
      <c r="X452" s="122">
        <v>0</v>
      </c>
      <c r="Y452" s="122">
        <v>140000026</v>
      </c>
      <c r="Z452" s="122">
        <v>145000026</v>
      </c>
      <c r="AA452" s="122">
        <v>150000026</v>
      </c>
      <c r="AB452" s="122">
        <v>160000026</v>
      </c>
      <c r="AC452" s="122">
        <v>0</v>
      </c>
      <c r="AD452" s="121"/>
      <c r="BB452" s="120" t="s">
        <v>63</v>
      </c>
      <c r="BG452" s="73" t="s">
        <v>3921</v>
      </c>
      <c r="BI452" s="73" t="s">
        <v>4742</v>
      </c>
      <c r="BO452" s="72" t="s">
        <v>210</v>
      </c>
      <c r="BP452" s="73" t="s">
        <v>3864</v>
      </c>
      <c r="BQ452" s="75">
        <v>0</v>
      </c>
      <c r="BR452" s="75">
        <v>0</v>
      </c>
      <c r="BS452" s="75">
        <v>0</v>
      </c>
      <c r="BT452" s="75">
        <v>0</v>
      </c>
      <c r="BU452" s="75">
        <v>612000625</v>
      </c>
      <c r="BV452" s="75">
        <v>0</v>
      </c>
      <c r="BW452" s="75">
        <v>747000625</v>
      </c>
      <c r="BX452" s="75">
        <v>0</v>
      </c>
      <c r="BY452" s="75">
        <v>0</v>
      </c>
      <c r="BZ452" s="75">
        <v>0</v>
      </c>
      <c r="CA452" s="75">
        <v>0</v>
      </c>
    </row>
    <row r="453" spans="10:79" ht="12" customHeight="1">
      <c r="J453" s="46">
        <v>449</v>
      </c>
      <c r="K453" s="46">
        <f t="shared" ref="K453:K516" si="18">IFERROR(IF($B$3="Passenger",(HLOOKUP($K$3,$AI$4:$BC$699,1+J453,0)),(HLOOKUP($K$3,$BF$4:$BM$686,1+J453,0))),0)</f>
        <v>0</v>
      </c>
      <c r="L453" s="82">
        <f t="shared" ref="L453:L516" si="19">IFERROR(IF($B$3="Passenger",VLOOKUP(K453,$O$5:$AD$3396,$L$3+1,0),VLOOKUP(K453,$BP$5:$CA$1915,$L$3+1,0)),0)</f>
        <v>0</v>
      </c>
      <c r="N453" s="119" t="s">
        <v>33</v>
      </c>
      <c r="O453" s="120" t="s">
        <v>3264</v>
      </c>
      <c r="P453" s="122">
        <v>0</v>
      </c>
      <c r="Q453" s="122">
        <v>0</v>
      </c>
      <c r="R453" s="122">
        <v>0</v>
      </c>
      <c r="S453" s="122">
        <v>0</v>
      </c>
      <c r="T453" s="122">
        <v>85000026</v>
      </c>
      <c r="U453" s="122">
        <v>95000026</v>
      </c>
      <c r="V453" s="122">
        <v>100000026</v>
      </c>
      <c r="W453" s="122">
        <v>105000026</v>
      </c>
      <c r="X453" s="122">
        <v>110000026</v>
      </c>
      <c r="Y453" s="122">
        <v>115000026</v>
      </c>
      <c r="Z453" s="122">
        <v>120000026</v>
      </c>
      <c r="AA453" s="122">
        <v>125000026</v>
      </c>
      <c r="AB453" s="122">
        <v>130000026</v>
      </c>
      <c r="AC453" s="122">
        <v>0</v>
      </c>
      <c r="AD453" s="121"/>
      <c r="BB453" s="120" t="s">
        <v>64</v>
      </c>
      <c r="BG453" s="73" t="s">
        <v>3922</v>
      </c>
      <c r="BI453" s="73" t="s">
        <v>5051</v>
      </c>
      <c r="BO453" s="72" t="s">
        <v>210</v>
      </c>
      <c r="BP453" s="73" t="s">
        <v>3865</v>
      </c>
      <c r="BQ453" s="75">
        <v>450000625</v>
      </c>
      <c r="BR453" s="75">
        <v>477000625</v>
      </c>
      <c r="BS453" s="75">
        <v>603000625</v>
      </c>
      <c r="BT453" s="75">
        <v>639000625</v>
      </c>
      <c r="BU453" s="75">
        <v>675000625</v>
      </c>
      <c r="BV453" s="75">
        <v>711000625</v>
      </c>
      <c r="BW453" s="75">
        <v>720000625</v>
      </c>
      <c r="BX453" s="75">
        <v>738000625</v>
      </c>
      <c r="BY453" s="75">
        <v>0</v>
      </c>
      <c r="BZ453" s="75">
        <v>0</v>
      </c>
      <c r="CA453" s="75">
        <v>0</v>
      </c>
    </row>
    <row r="454" spans="10:79" ht="12" customHeight="1">
      <c r="J454" s="46">
        <v>450</v>
      </c>
      <c r="K454" s="46">
        <f t="shared" si="18"/>
        <v>0</v>
      </c>
      <c r="L454" s="82">
        <f t="shared" si="19"/>
        <v>0</v>
      </c>
      <c r="N454" s="119" t="s">
        <v>33</v>
      </c>
      <c r="O454" s="120" t="s">
        <v>3265</v>
      </c>
      <c r="P454" s="122">
        <v>0</v>
      </c>
      <c r="Q454" s="122">
        <v>0</v>
      </c>
      <c r="R454" s="122">
        <v>0</v>
      </c>
      <c r="S454" s="122">
        <v>0</v>
      </c>
      <c r="T454" s="122">
        <v>0</v>
      </c>
      <c r="U454" s="122">
        <v>0</v>
      </c>
      <c r="V454" s="122">
        <v>95000026</v>
      </c>
      <c r="W454" s="122">
        <v>105000026</v>
      </c>
      <c r="X454" s="122">
        <v>110000026</v>
      </c>
      <c r="Y454" s="122">
        <v>115000026</v>
      </c>
      <c r="Z454" s="122">
        <v>120000026</v>
      </c>
      <c r="AA454" s="122">
        <v>125000026</v>
      </c>
      <c r="AB454" s="122">
        <v>130000026</v>
      </c>
      <c r="AC454" s="122">
        <v>0</v>
      </c>
      <c r="AD454" s="121"/>
      <c r="BB454" s="120" t="s">
        <v>919</v>
      </c>
      <c r="BG454" s="73" t="s">
        <v>3923</v>
      </c>
      <c r="BI454" s="73" t="s">
        <v>4743</v>
      </c>
      <c r="BO454" s="72" t="s">
        <v>210</v>
      </c>
      <c r="BP454" s="73" t="s">
        <v>3866</v>
      </c>
      <c r="BQ454" s="75">
        <v>435000925</v>
      </c>
      <c r="BR454" s="75">
        <v>475000925</v>
      </c>
      <c r="BS454" s="75">
        <v>505000925</v>
      </c>
      <c r="BT454" s="75">
        <v>540000925</v>
      </c>
      <c r="BU454" s="75">
        <v>570000925</v>
      </c>
      <c r="BV454" s="75">
        <v>650000925</v>
      </c>
      <c r="BW454" s="75">
        <v>705000925</v>
      </c>
      <c r="BX454" s="75">
        <v>785000925</v>
      </c>
      <c r="BY454" s="75">
        <v>920000026</v>
      </c>
      <c r="BZ454" s="75">
        <v>0</v>
      </c>
      <c r="CA454" s="75">
        <v>0</v>
      </c>
    </row>
    <row r="455" spans="10:79" ht="12" customHeight="1">
      <c r="J455" s="46">
        <v>451</v>
      </c>
      <c r="K455" s="46">
        <f t="shared" si="18"/>
        <v>0</v>
      </c>
      <c r="L455" s="82">
        <f t="shared" si="19"/>
        <v>0</v>
      </c>
      <c r="N455" s="119" t="s">
        <v>33</v>
      </c>
      <c r="O455" s="120" t="s">
        <v>503</v>
      </c>
      <c r="P455" s="122">
        <v>0</v>
      </c>
      <c r="Q455" s="122">
        <v>0</v>
      </c>
      <c r="R455" s="122">
        <v>0</v>
      </c>
      <c r="S455" s="122">
        <v>0</v>
      </c>
      <c r="T455" s="122">
        <v>0</v>
      </c>
      <c r="U455" s="122">
        <v>0</v>
      </c>
      <c r="V455" s="122">
        <v>75000026</v>
      </c>
      <c r="W455" s="122">
        <v>80000026</v>
      </c>
      <c r="X455" s="122">
        <v>85000026</v>
      </c>
      <c r="Y455" s="122">
        <v>90000026</v>
      </c>
      <c r="Z455" s="122">
        <v>95000026</v>
      </c>
      <c r="AA455" s="122">
        <v>100000026</v>
      </c>
      <c r="AB455" s="122">
        <v>105000026</v>
      </c>
      <c r="AC455" s="122">
        <v>0</v>
      </c>
      <c r="AD455" s="121"/>
      <c r="BB455" s="120" t="s">
        <v>799</v>
      </c>
      <c r="BG455" s="73" t="s">
        <v>3924</v>
      </c>
      <c r="BI455" s="73" t="s">
        <v>4744</v>
      </c>
      <c r="BO455" s="72" t="s">
        <v>210</v>
      </c>
      <c r="BP455" s="73" t="s">
        <v>3867</v>
      </c>
      <c r="BQ455" s="75">
        <v>0</v>
      </c>
      <c r="BR455" s="75">
        <v>0</v>
      </c>
      <c r="BS455" s="75">
        <v>648000625</v>
      </c>
      <c r="BT455" s="75">
        <v>684000625</v>
      </c>
      <c r="BU455" s="75">
        <v>774000625</v>
      </c>
      <c r="BV455" s="75">
        <v>792000625</v>
      </c>
      <c r="BW455" s="75">
        <v>810000625</v>
      </c>
      <c r="BX455" s="75">
        <v>0</v>
      </c>
      <c r="BY455" s="75">
        <v>0</v>
      </c>
      <c r="BZ455" s="75">
        <v>0</v>
      </c>
      <c r="CA455" s="75">
        <v>0</v>
      </c>
    </row>
    <row r="456" spans="10:79" ht="12" customHeight="1">
      <c r="J456" s="46">
        <v>452</v>
      </c>
      <c r="K456" s="46">
        <f t="shared" si="18"/>
        <v>0</v>
      </c>
      <c r="L456" s="82">
        <f t="shared" si="19"/>
        <v>0</v>
      </c>
      <c r="N456" s="119" t="s">
        <v>33</v>
      </c>
      <c r="O456" s="120" t="s">
        <v>1288</v>
      </c>
      <c r="P456" s="122">
        <v>0</v>
      </c>
      <c r="Q456" s="122">
        <v>0</v>
      </c>
      <c r="R456" s="122">
        <v>0</v>
      </c>
      <c r="S456" s="122">
        <v>0</v>
      </c>
      <c r="T456" s="122">
        <v>0</v>
      </c>
      <c r="U456" s="122">
        <v>70000026</v>
      </c>
      <c r="V456" s="122">
        <v>75000026</v>
      </c>
      <c r="W456" s="122">
        <v>80000026</v>
      </c>
      <c r="X456" s="122">
        <v>85000026</v>
      </c>
      <c r="Y456" s="122">
        <v>90000026</v>
      </c>
      <c r="Z456" s="122">
        <v>95000026</v>
      </c>
      <c r="AA456" s="122">
        <v>100000026</v>
      </c>
      <c r="AB456" s="122">
        <v>105000026</v>
      </c>
      <c r="AC456" s="122">
        <v>0</v>
      </c>
      <c r="AD456" s="121"/>
      <c r="BB456" s="120" t="s">
        <v>65</v>
      </c>
      <c r="BG456" s="73" t="s">
        <v>3925</v>
      </c>
      <c r="BI456" s="73" t="s">
        <v>4745</v>
      </c>
      <c r="BO456" s="72" t="s">
        <v>210</v>
      </c>
      <c r="BP456" s="73" t="s">
        <v>3868</v>
      </c>
      <c r="BQ456" s="75">
        <v>513000625</v>
      </c>
      <c r="BR456" s="75">
        <v>558000625</v>
      </c>
      <c r="BS456" s="75">
        <v>630000625</v>
      </c>
      <c r="BT456" s="75">
        <v>666000625</v>
      </c>
      <c r="BU456" s="75">
        <v>702000625</v>
      </c>
      <c r="BV456" s="75">
        <v>738000625</v>
      </c>
      <c r="BW456" s="75">
        <v>783000625</v>
      </c>
      <c r="BX456" s="75">
        <v>810000625</v>
      </c>
      <c r="BY456" s="75">
        <v>837000625</v>
      </c>
      <c r="BZ456" s="75">
        <v>0</v>
      </c>
      <c r="CA456" s="75">
        <v>0</v>
      </c>
    </row>
    <row r="457" spans="10:79" ht="12" customHeight="1">
      <c r="J457" s="46">
        <v>453</v>
      </c>
      <c r="K457" s="46">
        <f t="shared" si="18"/>
        <v>0</v>
      </c>
      <c r="L457" s="82">
        <f t="shared" si="19"/>
        <v>0</v>
      </c>
      <c r="N457" s="119" t="s">
        <v>33</v>
      </c>
      <c r="O457" s="120" t="s">
        <v>1794</v>
      </c>
      <c r="P457" s="122">
        <v>0</v>
      </c>
      <c r="Q457" s="122">
        <v>0</v>
      </c>
      <c r="R457" s="122">
        <v>0</v>
      </c>
      <c r="S457" s="122">
        <v>0</v>
      </c>
      <c r="T457" s="122">
        <v>0</v>
      </c>
      <c r="U457" s="122">
        <v>75000026</v>
      </c>
      <c r="V457" s="122">
        <v>80000026</v>
      </c>
      <c r="W457" s="122">
        <v>85000026</v>
      </c>
      <c r="X457" s="122">
        <v>90000026</v>
      </c>
      <c r="Y457" s="122">
        <v>85000000</v>
      </c>
      <c r="Z457" s="122">
        <v>100000026</v>
      </c>
      <c r="AA457" s="122">
        <v>105000026</v>
      </c>
      <c r="AB457" s="122">
        <v>115000026</v>
      </c>
      <c r="AC457" s="122">
        <v>0</v>
      </c>
      <c r="AD457" s="121"/>
      <c r="BB457" s="120" t="s">
        <v>66</v>
      </c>
      <c r="BG457" s="73" t="s">
        <v>3926</v>
      </c>
      <c r="BI457" s="73" t="s">
        <v>4746</v>
      </c>
      <c r="BO457" s="72" t="s">
        <v>210</v>
      </c>
      <c r="BP457" s="73" t="s">
        <v>3869</v>
      </c>
      <c r="BQ457" s="75">
        <v>558000625</v>
      </c>
      <c r="BR457" s="75">
        <v>472000625</v>
      </c>
      <c r="BS457" s="75">
        <v>648000625</v>
      </c>
      <c r="BT457" s="75">
        <v>720000625</v>
      </c>
      <c r="BU457" s="75">
        <v>756000625</v>
      </c>
      <c r="BV457" s="75">
        <v>792000625</v>
      </c>
      <c r="BW457" s="75">
        <v>837000625</v>
      </c>
      <c r="BX457" s="75">
        <v>873000625</v>
      </c>
      <c r="BY457" s="75">
        <v>900000625</v>
      </c>
      <c r="BZ457" s="75">
        <v>0</v>
      </c>
      <c r="CA457" s="75">
        <v>0</v>
      </c>
    </row>
    <row r="458" spans="10:79" ht="12" customHeight="1">
      <c r="J458" s="46">
        <v>454</v>
      </c>
      <c r="K458" s="46">
        <f t="shared" si="18"/>
        <v>0</v>
      </c>
      <c r="L458" s="82">
        <f t="shared" si="19"/>
        <v>0</v>
      </c>
      <c r="N458" s="119" t="s">
        <v>33</v>
      </c>
      <c r="O458" s="120" t="s">
        <v>377</v>
      </c>
      <c r="P458" s="122">
        <v>0</v>
      </c>
      <c r="Q458" s="122">
        <v>0</v>
      </c>
      <c r="R458" s="122">
        <v>0</v>
      </c>
      <c r="S458" s="122">
        <v>0</v>
      </c>
      <c r="T458" s="122">
        <v>75000026</v>
      </c>
      <c r="U458" s="122">
        <v>85000026</v>
      </c>
      <c r="V458" s="122">
        <v>90000026</v>
      </c>
      <c r="W458" s="122">
        <v>100000026</v>
      </c>
      <c r="X458" s="122">
        <v>105000026</v>
      </c>
      <c r="Y458" s="122">
        <v>110000026</v>
      </c>
      <c r="Z458" s="122">
        <v>115000026</v>
      </c>
      <c r="AA458" s="122">
        <v>120000026</v>
      </c>
      <c r="AB458" s="122">
        <v>125000026</v>
      </c>
      <c r="AC458" s="122">
        <v>130000026</v>
      </c>
      <c r="AD458" s="121"/>
      <c r="BB458" s="120" t="s">
        <v>1263</v>
      </c>
      <c r="BG458" s="73" t="s">
        <v>3926</v>
      </c>
      <c r="BI458" s="73" t="s">
        <v>4747</v>
      </c>
      <c r="BO458" s="72" t="s">
        <v>210</v>
      </c>
      <c r="BP458" s="73" t="s">
        <v>3870</v>
      </c>
      <c r="BQ458" s="75">
        <v>0</v>
      </c>
      <c r="BR458" s="75">
        <v>0</v>
      </c>
      <c r="BS458" s="75">
        <v>0</v>
      </c>
      <c r="BT458" s="75">
        <v>0</v>
      </c>
      <c r="BU458" s="75">
        <v>0</v>
      </c>
      <c r="BV458" s="75">
        <v>0</v>
      </c>
      <c r="BW458" s="75">
        <v>0</v>
      </c>
      <c r="BX458" s="75">
        <v>630000625</v>
      </c>
      <c r="BY458" s="75">
        <v>810000625</v>
      </c>
      <c r="BZ458" s="75">
        <v>0</v>
      </c>
      <c r="CA458" s="75">
        <v>0</v>
      </c>
    </row>
    <row r="459" spans="10:79" ht="12" customHeight="1">
      <c r="J459" s="46">
        <v>455</v>
      </c>
      <c r="K459" s="46">
        <f t="shared" si="18"/>
        <v>0</v>
      </c>
      <c r="L459" s="82">
        <f t="shared" si="19"/>
        <v>0</v>
      </c>
      <c r="N459" s="119" t="s">
        <v>33</v>
      </c>
      <c r="O459" s="120" t="s">
        <v>1950</v>
      </c>
      <c r="P459" s="122">
        <v>0</v>
      </c>
      <c r="Q459" s="122">
        <v>0</v>
      </c>
      <c r="R459" s="122">
        <v>0</v>
      </c>
      <c r="S459" s="122">
        <v>0</v>
      </c>
      <c r="T459" s="122">
        <v>80000026</v>
      </c>
      <c r="U459" s="122">
        <v>75000026</v>
      </c>
      <c r="V459" s="122">
        <v>80000026</v>
      </c>
      <c r="W459" s="122">
        <v>85000026</v>
      </c>
      <c r="X459" s="122">
        <v>90000026</v>
      </c>
      <c r="Y459" s="122">
        <v>95000026</v>
      </c>
      <c r="Z459" s="122">
        <v>105000026</v>
      </c>
      <c r="AA459" s="122">
        <v>110000026</v>
      </c>
      <c r="AB459" s="122">
        <v>130000026</v>
      </c>
      <c r="AC459" s="122">
        <v>0</v>
      </c>
      <c r="AD459" s="121"/>
      <c r="BB459" s="120" t="s">
        <v>67</v>
      </c>
      <c r="BG459" s="73" t="s">
        <v>3927</v>
      </c>
      <c r="BI459" s="73" t="s">
        <v>4748</v>
      </c>
      <c r="BO459" s="72" t="s">
        <v>210</v>
      </c>
      <c r="BP459" s="73" t="s">
        <v>3871</v>
      </c>
      <c r="BQ459" s="75">
        <v>0</v>
      </c>
      <c r="BR459" s="75">
        <v>0</v>
      </c>
      <c r="BS459" s="75">
        <v>0</v>
      </c>
      <c r="BT459" s="75">
        <v>0</v>
      </c>
      <c r="BU459" s="75">
        <v>0</v>
      </c>
      <c r="BV459" s="75">
        <v>585000000</v>
      </c>
      <c r="BW459" s="75">
        <v>615000000</v>
      </c>
      <c r="BX459" s="75">
        <v>650000625</v>
      </c>
      <c r="BY459" s="75">
        <v>775000000</v>
      </c>
      <c r="BZ459" s="75">
        <v>820000000</v>
      </c>
      <c r="CA459" s="75">
        <v>0</v>
      </c>
    </row>
    <row r="460" spans="10:79" ht="12" customHeight="1">
      <c r="J460" s="46">
        <v>456</v>
      </c>
      <c r="K460" s="46">
        <f t="shared" si="18"/>
        <v>0</v>
      </c>
      <c r="L460" s="82">
        <f t="shared" si="19"/>
        <v>0</v>
      </c>
      <c r="N460" s="119" t="s">
        <v>33</v>
      </c>
      <c r="O460" s="120" t="s">
        <v>504</v>
      </c>
      <c r="P460" s="122">
        <v>0</v>
      </c>
      <c r="Q460" s="122">
        <v>0</v>
      </c>
      <c r="R460" s="122">
        <v>0</v>
      </c>
      <c r="S460" s="122">
        <v>0</v>
      </c>
      <c r="T460" s="122">
        <v>85000026</v>
      </c>
      <c r="U460" s="122">
        <v>95000026</v>
      </c>
      <c r="V460" s="122">
        <v>100000026</v>
      </c>
      <c r="W460" s="122">
        <v>105000026</v>
      </c>
      <c r="X460" s="122">
        <v>110000026</v>
      </c>
      <c r="Y460" s="122">
        <v>115000026</v>
      </c>
      <c r="Z460" s="122">
        <v>120000026</v>
      </c>
      <c r="AA460" s="122">
        <v>125000026</v>
      </c>
      <c r="AB460" s="122">
        <v>130000026</v>
      </c>
      <c r="AC460" s="122">
        <v>0</v>
      </c>
      <c r="AD460" s="121"/>
      <c r="BB460" s="120" t="s">
        <v>2624</v>
      </c>
      <c r="BG460" s="73" t="s">
        <v>3928</v>
      </c>
      <c r="BI460" s="73" t="s">
        <v>4749</v>
      </c>
      <c r="BO460" s="72" t="s">
        <v>210</v>
      </c>
      <c r="BP460" s="73" t="s">
        <v>3872</v>
      </c>
      <c r="BQ460" s="75">
        <v>0</v>
      </c>
      <c r="BR460" s="75">
        <v>0</v>
      </c>
      <c r="BS460" s="75">
        <v>0</v>
      </c>
      <c r="BT460" s="75">
        <v>0</v>
      </c>
      <c r="BU460" s="75">
        <v>0</v>
      </c>
      <c r="BV460" s="75">
        <v>0</v>
      </c>
      <c r="BW460" s="75">
        <v>0</v>
      </c>
      <c r="BX460" s="75">
        <v>738000625</v>
      </c>
      <c r="BY460" s="75">
        <v>0</v>
      </c>
      <c r="BZ460" s="75">
        <v>909000625</v>
      </c>
      <c r="CA460" s="75">
        <v>0</v>
      </c>
    </row>
    <row r="461" spans="10:79" ht="12" customHeight="1">
      <c r="J461" s="46">
        <v>457</v>
      </c>
      <c r="K461" s="46">
        <f t="shared" si="18"/>
        <v>0</v>
      </c>
      <c r="L461" s="82">
        <f t="shared" si="19"/>
        <v>0</v>
      </c>
      <c r="N461" s="119" t="s">
        <v>33</v>
      </c>
      <c r="O461" s="120" t="s">
        <v>1289</v>
      </c>
      <c r="P461" s="122">
        <v>0</v>
      </c>
      <c r="Q461" s="122">
        <v>0</v>
      </c>
      <c r="R461" s="122">
        <v>0</v>
      </c>
      <c r="S461" s="122">
        <v>0</v>
      </c>
      <c r="T461" s="122">
        <v>85000026</v>
      </c>
      <c r="U461" s="122">
        <v>95000026</v>
      </c>
      <c r="V461" s="122">
        <v>100000026</v>
      </c>
      <c r="W461" s="122">
        <v>105000026</v>
      </c>
      <c r="X461" s="122">
        <v>110000026</v>
      </c>
      <c r="Y461" s="122">
        <v>115000026</v>
      </c>
      <c r="Z461" s="122">
        <v>120000026</v>
      </c>
      <c r="AA461" s="122">
        <v>125000026</v>
      </c>
      <c r="AB461" s="122">
        <v>130000026</v>
      </c>
      <c r="AC461" s="122">
        <v>0</v>
      </c>
      <c r="AD461" s="121"/>
      <c r="BB461" s="120" t="s">
        <v>529</v>
      </c>
      <c r="BG461" s="73" t="s">
        <v>3929</v>
      </c>
      <c r="BI461" s="73" t="s">
        <v>4750</v>
      </c>
      <c r="BO461" s="72" t="s">
        <v>210</v>
      </c>
      <c r="BP461" s="73" t="s">
        <v>3873</v>
      </c>
      <c r="BQ461" s="75">
        <v>0</v>
      </c>
      <c r="BR461" s="75">
        <v>0</v>
      </c>
      <c r="BS461" s="75">
        <v>0</v>
      </c>
      <c r="BT461" s="75">
        <v>0</v>
      </c>
      <c r="BU461" s="75">
        <v>0</v>
      </c>
      <c r="BV461" s="75">
        <v>0</v>
      </c>
      <c r="BW461" s="75">
        <v>0</v>
      </c>
      <c r="BX461" s="75">
        <v>657000625</v>
      </c>
      <c r="BY461" s="75">
        <v>747000625</v>
      </c>
      <c r="BZ461" s="75">
        <v>765000625</v>
      </c>
      <c r="CA461" s="75">
        <v>0</v>
      </c>
    </row>
    <row r="462" spans="10:79" ht="12" customHeight="1">
      <c r="J462" s="46">
        <v>458</v>
      </c>
      <c r="K462" s="46">
        <f t="shared" si="18"/>
        <v>0</v>
      </c>
      <c r="L462" s="82">
        <f t="shared" si="19"/>
        <v>0</v>
      </c>
      <c r="N462" s="119" t="s">
        <v>33</v>
      </c>
      <c r="O462" s="120" t="s">
        <v>1951</v>
      </c>
      <c r="P462" s="122">
        <v>0</v>
      </c>
      <c r="Q462" s="122">
        <v>0</v>
      </c>
      <c r="R462" s="122">
        <v>0</v>
      </c>
      <c r="S462" s="122">
        <v>0</v>
      </c>
      <c r="T462" s="122">
        <v>85000026</v>
      </c>
      <c r="U462" s="122">
        <v>95000026</v>
      </c>
      <c r="V462" s="122">
        <v>100000026</v>
      </c>
      <c r="W462" s="122">
        <v>105000026</v>
      </c>
      <c r="X462" s="122">
        <v>110000026</v>
      </c>
      <c r="Y462" s="122">
        <v>115000026</v>
      </c>
      <c r="Z462" s="122">
        <v>120000026</v>
      </c>
      <c r="AA462" s="122">
        <v>125000026</v>
      </c>
      <c r="AB462" s="122">
        <v>130000026</v>
      </c>
      <c r="AC462" s="122">
        <v>0</v>
      </c>
      <c r="AD462" s="121"/>
      <c r="BB462" s="120" t="s">
        <v>2099</v>
      </c>
      <c r="BG462" s="73" t="s">
        <v>3930</v>
      </c>
      <c r="BI462" s="73" t="s">
        <v>4751</v>
      </c>
      <c r="BO462" s="72" t="s">
        <v>210</v>
      </c>
      <c r="BP462" s="73" t="s">
        <v>3874</v>
      </c>
      <c r="BQ462" s="75">
        <v>0</v>
      </c>
      <c r="BR462" s="75">
        <v>0</v>
      </c>
      <c r="BS462" s="75">
        <v>0</v>
      </c>
      <c r="BT462" s="75">
        <v>0</v>
      </c>
      <c r="BU462" s="75">
        <v>0</v>
      </c>
      <c r="BV462" s="75">
        <v>0</v>
      </c>
      <c r="BW462" s="75">
        <v>0</v>
      </c>
      <c r="BX462" s="75">
        <v>675000625</v>
      </c>
      <c r="BY462" s="75">
        <v>720000625</v>
      </c>
      <c r="BZ462" s="75">
        <v>0</v>
      </c>
      <c r="CA462" s="75">
        <v>0</v>
      </c>
    </row>
    <row r="463" spans="10:79" ht="12" customHeight="1">
      <c r="J463" s="46">
        <v>459</v>
      </c>
      <c r="K463" s="46">
        <f t="shared" si="18"/>
        <v>0</v>
      </c>
      <c r="L463" s="82">
        <f t="shared" si="19"/>
        <v>0</v>
      </c>
      <c r="N463" s="119" t="s">
        <v>33</v>
      </c>
      <c r="O463" s="120" t="s">
        <v>1941</v>
      </c>
      <c r="P463" s="122">
        <v>0</v>
      </c>
      <c r="Q463" s="122">
        <v>0</v>
      </c>
      <c r="R463" s="122">
        <v>0</v>
      </c>
      <c r="S463" s="122">
        <v>0</v>
      </c>
      <c r="T463" s="122">
        <v>85000026</v>
      </c>
      <c r="U463" s="122">
        <v>95000026</v>
      </c>
      <c r="V463" s="122">
        <v>100000026</v>
      </c>
      <c r="W463" s="122">
        <v>105000026</v>
      </c>
      <c r="X463" s="122">
        <v>110000026</v>
      </c>
      <c r="Y463" s="122">
        <v>115000026</v>
      </c>
      <c r="Z463" s="122">
        <v>120000026</v>
      </c>
      <c r="AA463" s="122">
        <v>125000026</v>
      </c>
      <c r="AB463" s="122">
        <v>130000026</v>
      </c>
      <c r="AC463" s="122">
        <v>0</v>
      </c>
      <c r="AD463" s="121"/>
      <c r="BB463" s="120" t="s">
        <v>2732</v>
      </c>
      <c r="BG463" s="73" t="s">
        <v>5279</v>
      </c>
      <c r="BI463" s="73" t="s">
        <v>4752</v>
      </c>
      <c r="BO463" s="72" t="s">
        <v>210</v>
      </c>
      <c r="BP463" s="73" t="s">
        <v>3875</v>
      </c>
      <c r="BQ463" s="75">
        <v>0</v>
      </c>
      <c r="BR463" s="75">
        <v>0</v>
      </c>
      <c r="BS463" s="75">
        <v>0</v>
      </c>
      <c r="BT463" s="75">
        <v>0</v>
      </c>
      <c r="BU463" s="75">
        <v>0</v>
      </c>
      <c r="BV463" s="75">
        <v>0</v>
      </c>
      <c r="BW463" s="75">
        <v>0</v>
      </c>
      <c r="BX463" s="75">
        <v>0</v>
      </c>
      <c r="BY463" s="75">
        <v>0</v>
      </c>
      <c r="BZ463" s="75">
        <v>0</v>
      </c>
      <c r="CA463" s="75">
        <v>0</v>
      </c>
    </row>
    <row r="464" spans="10:79" ht="12" customHeight="1">
      <c r="J464" s="46">
        <v>460</v>
      </c>
      <c r="K464" s="46">
        <f t="shared" si="18"/>
        <v>0</v>
      </c>
      <c r="L464" s="82">
        <f t="shared" si="19"/>
        <v>0</v>
      </c>
      <c r="N464" s="119" t="s">
        <v>33</v>
      </c>
      <c r="O464" s="120" t="s">
        <v>526</v>
      </c>
      <c r="P464" s="122">
        <v>0</v>
      </c>
      <c r="Q464" s="122">
        <v>0</v>
      </c>
      <c r="R464" s="122">
        <v>0</v>
      </c>
      <c r="S464" s="122">
        <v>0</v>
      </c>
      <c r="T464" s="122">
        <v>85000026</v>
      </c>
      <c r="U464" s="122">
        <v>95000026</v>
      </c>
      <c r="V464" s="122">
        <v>100000026</v>
      </c>
      <c r="W464" s="122">
        <v>105000026</v>
      </c>
      <c r="X464" s="122">
        <v>110000026</v>
      </c>
      <c r="Y464" s="122">
        <v>115000026</v>
      </c>
      <c r="Z464" s="122">
        <v>120000026</v>
      </c>
      <c r="AA464" s="122">
        <v>125000026</v>
      </c>
      <c r="AB464" s="122">
        <v>130000026</v>
      </c>
      <c r="AC464" s="122">
        <v>0</v>
      </c>
      <c r="AD464" s="121"/>
      <c r="BB464" s="120" t="s">
        <v>1812</v>
      </c>
      <c r="BG464" s="73" t="s">
        <v>3931</v>
      </c>
      <c r="BI464" s="73" t="s">
        <v>4753</v>
      </c>
      <c r="BO464" s="72" t="s">
        <v>210</v>
      </c>
      <c r="BP464" s="73" t="s">
        <v>3876</v>
      </c>
      <c r="BQ464" s="75">
        <v>324000625</v>
      </c>
      <c r="BR464" s="75">
        <v>360000625</v>
      </c>
      <c r="BS464" s="75">
        <v>603000625</v>
      </c>
      <c r="BT464" s="75">
        <v>639000625</v>
      </c>
      <c r="BU464" s="75">
        <v>675000625</v>
      </c>
      <c r="BV464" s="75">
        <v>711000625</v>
      </c>
      <c r="BW464" s="75">
        <v>0</v>
      </c>
      <c r="BX464" s="75">
        <v>0</v>
      </c>
      <c r="BY464" s="75">
        <v>0</v>
      </c>
      <c r="BZ464" s="75">
        <v>0</v>
      </c>
      <c r="CA464" s="75">
        <v>0</v>
      </c>
    </row>
    <row r="465" spans="10:79" ht="12" customHeight="1">
      <c r="J465" s="46">
        <v>461</v>
      </c>
      <c r="K465" s="46">
        <f t="shared" si="18"/>
        <v>0</v>
      </c>
      <c r="L465" s="82">
        <f t="shared" si="19"/>
        <v>0</v>
      </c>
      <c r="N465" s="119" t="s">
        <v>33</v>
      </c>
      <c r="O465" s="120" t="s">
        <v>331</v>
      </c>
      <c r="P465" s="122">
        <v>0</v>
      </c>
      <c r="Q465" s="122">
        <v>0</v>
      </c>
      <c r="R465" s="122">
        <v>0</v>
      </c>
      <c r="S465" s="122">
        <v>0</v>
      </c>
      <c r="T465" s="122">
        <v>85000026</v>
      </c>
      <c r="U465" s="122">
        <v>90000026</v>
      </c>
      <c r="V465" s="122">
        <v>95000026</v>
      </c>
      <c r="W465" s="122">
        <v>100000026</v>
      </c>
      <c r="X465" s="122">
        <v>105000026</v>
      </c>
      <c r="Y465" s="122">
        <v>110000026</v>
      </c>
      <c r="Z465" s="122">
        <v>115000026</v>
      </c>
      <c r="AA465" s="122">
        <v>120000026</v>
      </c>
      <c r="AB465" s="122">
        <v>0</v>
      </c>
      <c r="AC465" s="122">
        <v>0</v>
      </c>
      <c r="AD465" s="121"/>
      <c r="BB465" s="120" t="s">
        <v>572</v>
      </c>
      <c r="BG465" s="73" t="s">
        <v>3932</v>
      </c>
      <c r="BI465" s="73" t="s">
        <v>4754</v>
      </c>
      <c r="BO465" s="72" t="s">
        <v>210</v>
      </c>
      <c r="BP465" s="73" t="s">
        <v>3877</v>
      </c>
      <c r="BQ465" s="75">
        <v>324000625</v>
      </c>
      <c r="BR465" s="75">
        <v>360000625</v>
      </c>
      <c r="BS465" s="75">
        <v>0</v>
      </c>
      <c r="BT465" s="75">
        <v>630000625</v>
      </c>
      <c r="BU465" s="75">
        <v>0</v>
      </c>
      <c r="BV465" s="75">
        <v>0</v>
      </c>
      <c r="BW465" s="75">
        <v>0</v>
      </c>
      <c r="BX465" s="75">
        <v>0</v>
      </c>
      <c r="BY465" s="75">
        <v>0</v>
      </c>
      <c r="BZ465" s="75">
        <v>0</v>
      </c>
      <c r="CA465" s="75">
        <v>0</v>
      </c>
    </row>
    <row r="466" spans="10:79" ht="12" customHeight="1">
      <c r="J466" s="46">
        <v>462</v>
      </c>
      <c r="K466" s="46">
        <f t="shared" si="18"/>
        <v>0</v>
      </c>
      <c r="L466" s="82">
        <f t="shared" si="19"/>
        <v>0</v>
      </c>
      <c r="N466" s="119" t="s">
        <v>33</v>
      </c>
      <c r="O466" s="120" t="s">
        <v>505</v>
      </c>
      <c r="P466" s="122">
        <v>0</v>
      </c>
      <c r="Q466" s="122">
        <v>0</v>
      </c>
      <c r="R466" s="122">
        <v>0</v>
      </c>
      <c r="S466" s="122">
        <v>0</v>
      </c>
      <c r="T466" s="122">
        <v>85000026</v>
      </c>
      <c r="U466" s="122">
        <v>95000026</v>
      </c>
      <c r="V466" s="122">
        <v>100000026</v>
      </c>
      <c r="W466" s="122">
        <v>105000026</v>
      </c>
      <c r="X466" s="122">
        <v>110000026</v>
      </c>
      <c r="Y466" s="122">
        <v>115000026</v>
      </c>
      <c r="Z466" s="122">
        <v>120000026</v>
      </c>
      <c r="AA466" s="122">
        <v>125000026</v>
      </c>
      <c r="AB466" s="122">
        <v>130000026</v>
      </c>
      <c r="AC466" s="122">
        <v>0</v>
      </c>
      <c r="AD466" s="121"/>
      <c r="BB466" s="120" t="s">
        <v>2060</v>
      </c>
      <c r="BG466" s="73" t="s">
        <v>3933</v>
      </c>
      <c r="BI466" s="73" t="s">
        <v>4755</v>
      </c>
      <c r="BO466" s="72" t="s">
        <v>210</v>
      </c>
      <c r="BP466" s="73" t="s">
        <v>3878</v>
      </c>
      <c r="BQ466" s="75">
        <v>342000625</v>
      </c>
      <c r="BR466" s="75">
        <v>360000625</v>
      </c>
      <c r="BS466" s="75">
        <v>378000625</v>
      </c>
      <c r="BT466" s="75">
        <v>630000625</v>
      </c>
      <c r="BU466" s="75">
        <v>0</v>
      </c>
      <c r="BV466" s="75">
        <v>0</v>
      </c>
      <c r="BW466" s="75">
        <v>0</v>
      </c>
      <c r="BX466" s="75">
        <v>0</v>
      </c>
      <c r="BY466" s="75">
        <v>0</v>
      </c>
      <c r="BZ466" s="75">
        <v>0</v>
      </c>
      <c r="CA466" s="75">
        <v>0</v>
      </c>
    </row>
    <row r="467" spans="10:79" ht="12" customHeight="1">
      <c r="J467" s="46">
        <v>463</v>
      </c>
      <c r="K467" s="46">
        <f t="shared" si="18"/>
        <v>0</v>
      </c>
      <c r="L467" s="82">
        <f t="shared" si="19"/>
        <v>0</v>
      </c>
      <c r="N467" s="119" t="s">
        <v>33</v>
      </c>
      <c r="O467" s="120" t="s">
        <v>2127</v>
      </c>
      <c r="P467" s="122">
        <v>0</v>
      </c>
      <c r="Q467" s="122">
        <v>0</v>
      </c>
      <c r="R467" s="122">
        <v>0</v>
      </c>
      <c r="S467" s="122">
        <v>0</v>
      </c>
      <c r="T467" s="122">
        <v>0</v>
      </c>
      <c r="U467" s="122">
        <v>0</v>
      </c>
      <c r="V467" s="122">
        <v>0</v>
      </c>
      <c r="W467" s="122">
        <v>0</v>
      </c>
      <c r="X467" s="122">
        <v>0</v>
      </c>
      <c r="Y467" s="122">
        <v>170000026</v>
      </c>
      <c r="Z467" s="122">
        <v>180000026</v>
      </c>
      <c r="AA467" s="122">
        <v>190000026</v>
      </c>
      <c r="AB467" s="122">
        <v>195000026</v>
      </c>
      <c r="AC467" s="122">
        <v>0</v>
      </c>
      <c r="AD467" s="121"/>
      <c r="BB467" s="120" t="s">
        <v>1696</v>
      </c>
      <c r="BG467" s="73" t="s">
        <v>5280</v>
      </c>
      <c r="BI467" s="73" t="s">
        <v>4756</v>
      </c>
      <c r="BO467" s="72" t="s">
        <v>210</v>
      </c>
      <c r="BP467" s="73" t="s">
        <v>3879</v>
      </c>
      <c r="BQ467" s="75">
        <v>0</v>
      </c>
      <c r="BR467" s="75">
        <v>0</v>
      </c>
      <c r="BS467" s="75">
        <v>0</v>
      </c>
      <c r="BT467" s="75">
        <v>0</v>
      </c>
      <c r="BU467" s="75">
        <v>0</v>
      </c>
      <c r="BV467" s="75">
        <v>0</v>
      </c>
      <c r="BW467" s="75">
        <v>0</v>
      </c>
      <c r="BX467" s="75">
        <v>0</v>
      </c>
      <c r="BY467" s="75">
        <v>0</v>
      </c>
      <c r="BZ467" s="75">
        <v>0</v>
      </c>
      <c r="CA467" s="75">
        <v>0</v>
      </c>
    </row>
    <row r="468" spans="10:79" ht="12" customHeight="1">
      <c r="J468" s="46">
        <v>464</v>
      </c>
      <c r="K468" s="46">
        <f t="shared" si="18"/>
        <v>0</v>
      </c>
      <c r="L468" s="82">
        <f t="shared" si="19"/>
        <v>0</v>
      </c>
      <c r="N468" s="119" t="s">
        <v>33</v>
      </c>
      <c r="O468" s="120" t="s">
        <v>269</v>
      </c>
      <c r="P468" s="122">
        <v>0</v>
      </c>
      <c r="Q468" s="122">
        <v>0</v>
      </c>
      <c r="R468" s="122">
        <v>0</v>
      </c>
      <c r="S468" s="122">
        <v>0</v>
      </c>
      <c r="T468" s="122">
        <v>90000026</v>
      </c>
      <c r="U468" s="122">
        <v>100000026</v>
      </c>
      <c r="V468" s="122">
        <v>105000026</v>
      </c>
      <c r="W468" s="122">
        <v>110000026</v>
      </c>
      <c r="X468" s="122">
        <v>115000026</v>
      </c>
      <c r="Y468" s="122">
        <v>120000026</v>
      </c>
      <c r="Z468" s="122">
        <v>125000026</v>
      </c>
      <c r="AA468" s="122">
        <v>130000026</v>
      </c>
      <c r="AB468" s="122">
        <v>135000026</v>
      </c>
      <c r="AC468" s="122">
        <v>140000026</v>
      </c>
      <c r="AD468" s="121"/>
      <c r="BB468" s="120" t="s">
        <v>2353</v>
      </c>
      <c r="BG468" s="73" t="s">
        <v>3934</v>
      </c>
      <c r="BI468" s="73" t="s">
        <v>4757</v>
      </c>
      <c r="BO468" s="72" t="s">
        <v>210</v>
      </c>
      <c r="BP468" s="73" t="s">
        <v>3880</v>
      </c>
      <c r="BQ468" s="75">
        <v>495000625</v>
      </c>
      <c r="BR468" s="75">
        <v>387000625</v>
      </c>
      <c r="BS468" s="75">
        <v>405000625</v>
      </c>
      <c r="BT468" s="75">
        <v>432000625</v>
      </c>
      <c r="BU468" s="75">
        <v>468000625</v>
      </c>
      <c r="BV468" s="75">
        <v>522000625</v>
      </c>
      <c r="BW468" s="75">
        <v>558000625</v>
      </c>
      <c r="BX468" s="75">
        <v>594000625</v>
      </c>
      <c r="BY468" s="75">
        <v>0</v>
      </c>
      <c r="BZ468" s="75">
        <v>0</v>
      </c>
      <c r="CA468" s="75">
        <v>0</v>
      </c>
    </row>
    <row r="469" spans="10:79" ht="12" customHeight="1">
      <c r="J469" s="46">
        <v>465</v>
      </c>
      <c r="K469" s="46">
        <f t="shared" si="18"/>
        <v>0</v>
      </c>
      <c r="L469" s="82">
        <f t="shared" si="19"/>
        <v>0</v>
      </c>
      <c r="N469" s="119" t="s">
        <v>33</v>
      </c>
      <c r="O469" s="120" t="s">
        <v>1875</v>
      </c>
      <c r="P469" s="122">
        <v>0</v>
      </c>
      <c r="Q469" s="122">
        <v>0</v>
      </c>
      <c r="R469" s="122">
        <v>0</v>
      </c>
      <c r="S469" s="122">
        <v>0</v>
      </c>
      <c r="T469" s="122">
        <v>90000026</v>
      </c>
      <c r="U469" s="122">
        <v>100000026</v>
      </c>
      <c r="V469" s="122">
        <v>105000026</v>
      </c>
      <c r="W469" s="122">
        <v>110000026</v>
      </c>
      <c r="X469" s="122">
        <v>115000026</v>
      </c>
      <c r="Y469" s="122">
        <v>120000026</v>
      </c>
      <c r="Z469" s="122">
        <v>125000026</v>
      </c>
      <c r="AA469" s="122">
        <v>130000026</v>
      </c>
      <c r="AB469" s="122">
        <v>135000026</v>
      </c>
      <c r="AC469" s="122">
        <v>0</v>
      </c>
      <c r="AD469" s="121"/>
      <c r="BB469" s="120" t="s">
        <v>2354</v>
      </c>
      <c r="BG469" s="73" t="s">
        <v>3934</v>
      </c>
      <c r="BI469" s="73" t="s">
        <v>4758</v>
      </c>
      <c r="BO469" s="72" t="s">
        <v>210</v>
      </c>
      <c r="BP469" s="73" t="s">
        <v>3881</v>
      </c>
      <c r="BQ469" s="75">
        <v>0</v>
      </c>
      <c r="BR469" s="75">
        <v>0</v>
      </c>
      <c r="BS469" s="75">
        <v>430000625</v>
      </c>
      <c r="BT469" s="75">
        <v>0</v>
      </c>
      <c r="BU469" s="75">
        <v>0</v>
      </c>
      <c r="BV469" s="75">
        <v>0</v>
      </c>
      <c r="BW469" s="75">
        <v>0</v>
      </c>
      <c r="BX469" s="75">
        <v>0</v>
      </c>
      <c r="BY469" s="75">
        <v>0</v>
      </c>
      <c r="BZ469" s="75">
        <v>0</v>
      </c>
      <c r="CA469" s="75">
        <v>0</v>
      </c>
    </row>
    <row r="470" spans="10:79" ht="12" customHeight="1">
      <c r="J470" s="46">
        <v>466</v>
      </c>
      <c r="K470" s="46">
        <f t="shared" si="18"/>
        <v>0</v>
      </c>
      <c r="L470" s="82">
        <f t="shared" si="19"/>
        <v>0</v>
      </c>
      <c r="N470" s="119" t="s">
        <v>33</v>
      </c>
      <c r="O470" s="120" t="s">
        <v>1942</v>
      </c>
      <c r="P470" s="122">
        <v>0</v>
      </c>
      <c r="Q470" s="122">
        <v>0</v>
      </c>
      <c r="R470" s="122">
        <v>0</v>
      </c>
      <c r="S470" s="122">
        <v>0</v>
      </c>
      <c r="T470" s="122">
        <v>90000026</v>
      </c>
      <c r="U470" s="122">
        <v>100000026</v>
      </c>
      <c r="V470" s="122">
        <v>105000026</v>
      </c>
      <c r="W470" s="122">
        <v>110000026</v>
      </c>
      <c r="X470" s="122">
        <v>115000026</v>
      </c>
      <c r="Y470" s="122">
        <v>120000026</v>
      </c>
      <c r="Z470" s="122">
        <v>125000026</v>
      </c>
      <c r="AA470" s="122">
        <v>130000026</v>
      </c>
      <c r="AB470" s="122">
        <v>135000026</v>
      </c>
      <c r="AC470" s="122">
        <v>140000026</v>
      </c>
      <c r="AD470" s="121"/>
      <c r="BB470" s="120" t="s">
        <v>2854</v>
      </c>
      <c r="BG470" s="73" t="s">
        <v>3935</v>
      </c>
      <c r="BI470" s="73" t="s">
        <v>4759</v>
      </c>
      <c r="BO470" s="72" t="s">
        <v>210</v>
      </c>
      <c r="BP470" s="73" t="s">
        <v>3882</v>
      </c>
      <c r="BQ470" s="75">
        <v>535000625</v>
      </c>
      <c r="BR470" s="75">
        <v>535000625</v>
      </c>
      <c r="BS470" s="75">
        <v>625000625</v>
      </c>
      <c r="BT470" s="75">
        <v>0</v>
      </c>
      <c r="BU470" s="75">
        <v>733000625</v>
      </c>
      <c r="BV470" s="75">
        <v>0</v>
      </c>
      <c r="BW470" s="75">
        <v>814000625</v>
      </c>
      <c r="BX470" s="75">
        <v>0</v>
      </c>
      <c r="BY470" s="75">
        <v>0</v>
      </c>
      <c r="BZ470" s="75">
        <v>0</v>
      </c>
      <c r="CA470" s="75">
        <v>0</v>
      </c>
    </row>
    <row r="471" spans="10:79" ht="12" customHeight="1">
      <c r="J471" s="46">
        <v>467</v>
      </c>
      <c r="K471" s="46">
        <f t="shared" si="18"/>
        <v>0</v>
      </c>
      <c r="L471" s="82">
        <f t="shared" si="19"/>
        <v>0</v>
      </c>
      <c r="N471" s="119" t="s">
        <v>33</v>
      </c>
      <c r="O471" s="120" t="s">
        <v>506</v>
      </c>
      <c r="P471" s="122">
        <v>0</v>
      </c>
      <c r="Q471" s="122">
        <v>0</v>
      </c>
      <c r="R471" s="122">
        <v>0</v>
      </c>
      <c r="S471" s="122">
        <v>0</v>
      </c>
      <c r="T471" s="122">
        <v>80000026</v>
      </c>
      <c r="U471" s="122">
        <v>85000026</v>
      </c>
      <c r="V471" s="122">
        <v>90000026</v>
      </c>
      <c r="W471" s="122">
        <v>100000026</v>
      </c>
      <c r="X471" s="122">
        <v>105000026</v>
      </c>
      <c r="Y471" s="122">
        <v>110000026</v>
      </c>
      <c r="Z471" s="122">
        <v>115000026</v>
      </c>
      <c r="AA471" s="122">
        <v>120000026</v>
      </c>
      <c r="AB471" s="122">
        <v>130000026</v>
      </c>
      <c r="AC471" s="122">
        <v>0</v>
      </c>
      <c r="AD471" s="121"/>
      <c r="BB471" s="120" t="s">
        <v>2811</v>
      </c>
      <c r="BG471" s="73" t="s">
        <v>5281</v>
      </c>
      <c r="BI471" s="73" t="s">
        <v>4760</v>
      </c>
      <c r="BO471" s="72" t="s">
        <v>210</v>
      </c>
      <c r="BP471" s="73" t="s">
        <v>3883</v>
      </c>
      <c r="BQ471" s="75">
        <v>459000625</v>
      </c>
      <c r="BR471" s="75">
        <v>513000625</v>
      </c>
      <c r="BS471" s="75">
        <v>549000625</v>
      </c>
      <c r="BT471" s="75">
        <v>621000625</v>
      </c>
      <c r="BU471" s="75">
        <v>657000625</v>
      </c>
      <c r="BV471" s="75">
        <v>693000625</v>
      </c>
      <c r="BW471" s="75">
        <v>738000625</v>
      </c>
      <c r="BX471" s="75">
        <v>783000625</v>
      </c>
      <c r="BY471" s="75">
        <v>900000625</v>
      </c>
      <c r="BZ471" s="75">
        <v>1080000625</v>
      </c>
      <c r="CA471" s="75">
        <v>0</v>
      </c>
    </row>
    <row r="472" spans="10:79" ht="12" customHeight="1">
      <c r="J472" s="46">
        <v>468</v>
      </c>
      <c r="K472" s="46">
        <f t="shared" si="18"/>
        <v>0</v>
      </c>
      <c r="L472" s="82">
        <f t="shared" si="19"/>
        <v>0</v>
      </c>
      <c r="N472" s="119" t="s">
        <v>33</v>
      </c>
      <c r="O472" s="120" t="s">
        <v>270</v>
      </c>
      <c r="P472" s="122">
        <v>0</v>
      </c>
      <c r="Q472" s="122">
        <v>0</v>
      </c>
      <c r="R472" s="122">
        <v>0</v>
      </c>
      <c r="S472" s="122">
        <v>0</v>
      </c>
      <c r="T472" s="122">
        <v>80000026</v>
      </c>
      <c r="U472" s="122">
        <v>85000026</v>
      </c>
      <c r="V472" s="122">
        <v>90000026</v>
      </c>
      <c r="W472" s="122">
        <v>100000026</v>
      </c>
      <c r="X472" s="122">
        <v>105000026</v>
      </c>
      <c r="Y472" s="122">
        <v>110000026</v>
      </c>
      <c r="Z472" s="122">
        <v>115000026</v>
      </c>
      <c r="AA472" s="122">
        <v>120000026</v>
      </c>
      <c r="AB472" s="122">
        <v>130000026</v>
      </c>
      <c r="AC472" s="122">
        <v>0</v>
      </c>
      <c r="AD472" s="121"/>
      <c r="BB472" s="120" t="s">
        <v>2240</v>
      </c>
      <c r="BG472" s="73" t="s">
        <v>5300</v>
      </c>
      <c r="BI472" s="73" t="s">
        <v>4761</v>
      </c>
      <c r="BO472" s="72" t="s">
        <v>210</v>
      </c>
      <c r="BP472" s="73" t="s">
        <v>3883</v>
      </c>
      <c r="BQ472" s="75">
        <v>387000625</v>
      </c>
      <c r="BR472" s="75">
        <v>356000625</v>
      </c>
      <c r="BS472" s="75">
        <v>468000625</v>
      </c>
      <c r="BT472" s="75">
        <v>504000625</v>
      </c>
      <c r="BU472" s="75">
        <v>549000625</v>
      </c>
      <c r="BV472" s="75">
        <v>594000625</v>
      </c>
      <c r="BW472" s="75">
        <v>630000625</v>
      </c>
      <c r="BX472" s="75">
        <v>0</v>
      </c>
      <c r="BY472" s="75">
        <v>0</v>
      </c>
      <c r="BZ472" s="75">
        <v>0</v>
      </c>
      <c r="CA472" s="75">
        <v>0</v>
      </c>
    </row>
    <row r="473" spans="10:79" ht="12" customHeight="1">
      <c r="J473" s="46">
        <v>469</v>
      </c>
      <c r="K473" s="46">
        <f t="shared" si="18"/>
        <v>0</v>
      </c>
      <c r="L473" s="82">
        <f t="shared" si="19"/>
        <v>0</v>
      </c>
      <c r="N473" s="119" t="s">
        <v>33</v>
      </c>
      <c r="O473" s="120" t="s">
        <v>2542</v>
      </c>
      <c r="P473" s="122">
        <v>0</v>
      </c>
      <c r="Q473" s="122">
        <v>0</v>
      </c>
      <c r="R473" s="122">
        <v>0</v>
      </c>
      <c r="S473" s="122">
        <v>0</v>
      </c>
      <c r="T473" s="122">
        <v>80000026</v>
      </c>
      <c r="U473" s="122">
        <v>85000026</v>
      </c>
      <c r="V473" s="122">
        <v>90000026</v>
      </c>
      <c r="W473" s="122">
        <v>100000026</v>
      </c>
      <c r="X473" s="122">
        <v>105000026</v>
      </c>
      <c r="Y473" s="122">
        <v>110000026</v>
      </c>
      <c r="Z473" s="122">
        <v>115000026</v>
      </c>
      <c r="AA473" s="122">
        <v>120000026</v>
      </c>
      <c r="AB473" s="122">
        <v>130000026</v>
      </c>
      <c r="AC473" s="122">
        <v>0</v>
      </c>
      <c r="AD473" s="121"/>
      <c r="BB473" s="120" t="s">
        <v>2355</v>
      </c>
      <c r="BG473" s="73" t="s">
        <v>3936</v>
      </c>
      <c r="BI473" s="73" t="s">
        <v>4762</v>
      </c>
      <c r="BO473" s="72" t="s">
        <v>210</v>
      </c>
      <c r="BP473" s="73" t="s">
        <v>3884</v>
      </c>
      <c r="BQ473" s="75">
        <v>333000625</v>
      </c>
      <c r="BR473" s="75">
        <v>387000625</v>
      </c>
      <c r="BS473" s="75">
        <v>441000625</v>
      </c>
      <c r="BT473" s="75">
        <v>504000625</v>
      </c>
      <c r="BU473" s="75">
        <v>558000625</v>
      </c>
      <c r="BV473" s="75">
        <v>621000625</v>
      </c>
      <c r="BW473" s="75">
        <v>657000625</v>
      </c>
      <c r="BX473" s="75">
        <v>625000625</v>
      </c>
      <c r="BY473" s="75">
        <v>679000625</v>
      </c>
      <c r="BZ473" s="75">
        <v>0</v>
      </c>
      <c r="CA473" s="75">
        <v>0</v>
      </c>
    </row>
    <row r="474" spans="10:79" ht="12" customHeight="1">
      <c r="J474" s="46">
        <v>470</v>
      </c>
      <c r="K474" s="46">
        <f t="shared" si="18"/>
        <v>0</v>
      </c>
      <c r="L474" s="82">
        <f t="shared" si="19"/>
        <v>0</v>
      </c>
      <c r="N474" s="119" t="s">
        <v>33</v>
      </c>
      <c r="O474" s="120" t="s">
        <v>1994</v>
      </c>
      <c r="P474" s="122">
        <v>0</v>
      </c>
      <c r="Q474" s="122">
        <v>0</v>
      </c>
      <c r="R474" s="122">
        <v>0</v>
      </c>
      <c r="S474" s="122">
        <v>0</v>
      </c>
      <c r="T474" s="122">
        <v>80000026</v>
      </c>
      <c r="U474" s="122">
        <v>85000026</v>
      </c>
      <c r="V474" s="122">
        <v>90000026</v>
      </c>
      <c r="W474" s="122">
        <v>100000026</v>
      </c>
      <c r="X474" s="122">
        <v>105000026</v>
      </c>
      <c r="Y474" s="122">
        <v>110000026</v>
      </c>
      <c r="Z474" s="122">
        <v>115000026</v>
      </c>
      <c r="AA474" s="122">
        <v>120000026</v>
      </c>
      <c r="AB474" s="122">
        <v>130000026</v>
      </c>
      <c r="AC474" s="122">
        <v>0</v>
      </c>
      <c r="AD474" s="121"/>
      <c r="BB474" s="120" t="s">
        <v>3421</v>
      </c>
      <c r="BG474" s="73" t="s">
        <v>3937</v>
      </c>
      <c r="BI474" s="73" t="s">
        <v>4763</v>
      </c>
      <c r="BO474" s="72" t="s">
        <v>210</v>
      </c>
      <c r="BP474" s="73" t="s">
        <v>3885</v>
      </c>
      <c r="BQ474" s="75">
        <v>0</v>
      </c>
      <c r="BR474" s="75">
        <v>0</v>
      </c>
      <c r="BS474" s="75">
        <v>0</v>
      </c>
      <c r="BT474" s="75">
        <v>0</v>
      </c>
      <c r="BU474" s="75">
        <v>0</v>
      </c>
      <c r="BV474" s="75">
        <v>0</v>
      </c>
      <c r="BW474" s="75">
        <v>0</v>
      </c>
      <c r="BX474" s="75">
        <v>0</v>
      </c>
      <c r="BY474" s="75">
        <v>875000026</v>
      </c>
      <c r="BZ474" s="75">
        <v>0</v>
      </c>
      <c r="CA474" s="75">
        <v>0</v>
      </c>
    </row>
    <row r="475" spans="10:79" ht="12" customHeight="1">
      <c r="J475" s="46">
        <v>471</v>
      </c>
      <c r="K475" s="46">
        <f t="shared" si="18"/>
        <v>0</v>
      </c>
      <c r="L475" s="82">
        <f t="shared" si="19"/>
        <v>0</v>
      </c>
      <c r="N475" s="119" t="s">
        <v>33</v>
      </c>
      <c r="O475" s="120" t="s">
        <v>321</v>
      </c>
      <c r="P475" s="122">
        <v>0</v>
      </c>
      <c r="Q475" s="122">
        <v>0</v>
      </c>
      <c r="R475" s="122">
        <v>0</v>
      </c>
      <c r="S475" s="122">
        <v>0</v>
      </c>
      <c r="T475" s="122">
        <v>80000026</v>
      </c>
      <c r="U475" s="122">
        <v>85000026</v>
      </c>
      <c r="V475" s="122">
        <v>90000026</v>
      </c>
      <c r="W475" s="122">
        <v>100000026</v>
      </c>
      <c r="X475" s="122">
        <v>105000026</v>
      </c>
      <c r="Y475" s="122">
        <v>110000026</v>
      </c>
      <c r="Z475" s="122">
        <v>115000026</v>
      </c>
      <c r="AA475" s="122">
        <v>120000026</v>
      </c>
      <c r="AB475" s="122">
        <v>130000026</v>
      </c>
      <c r="AC475" s="122">
        <v>0</v>
      </c>
      <c r="AD475" s="121"/>
      <c r="BB475" s="120" t="s">
        <v>2674</v>
      </c>
      <c r="BG475" s="73" t="s">
        <v>3938</v>
      </c>
      <c r="BI475" s="73" t="s">
        <v>4764</v>
      </c>
      <c r="BO475" s="72" t="s">
        <v>210</v>
      </c>
      <c r="BP475" s="73" t="s">
        <v>3886</v>
      </c>
      <c r="BQ475" s="75">
        <v>0</v>
      </c>
      <c r="BR475" s="75">
        <v>0</v>
      </c>
      <c r="BS475" s="75">
        <v>0</v>
      </c>
      <c r="BT475" s="75">
        <v>0</v>
      </c>
      <c r="BU475" s="75">
        <v>0</v>
      </c>
      <c r="BV475" s="75">
        <v>0</v>
      </c>
      <c r="BW475" s="75">
        <v>0</v>
      </c>
      <c r="BX475" s="75">
        <v>0</v>
      </c>
      <c r="BY475" s="75">
        <v>0</v>
      </c>
      <c r="BZ475" s="75">
        <v>0</v>
      </c>
      <c r="CA475" s="75">
        <v>0</v>
      </c>
    </row>
    <row r="476" spans="10:79" ht="12" customHeight="1">
      <c r="J476" s="46">
        <v>472</v>
      </c>
      <c r="K476" s="46">
        <f t="shared" si="18"/>
        <v>0</v>
      </c>
      <c r="L476" s="82">
        <f t="shared" si="19"/>
        <v>0</v>
      </c>
      <c r="N476" s="119" t="s">
        <v>33</v>
      </c>
      <c r="O476" s="120" t="s">
        <v>1290</v>
      </c>
      <c r="P476" s="122">
        <v>0</v>
      </c>
      <c r="Q476" s="122">
        <v>0</v>
      </c>
      <c r="R476" s="122">
        <v>0</v>
      </c>
      <c r="S476" s="122">
        <v>0</v>
      </c>
      <c r="T476" s="122">
        <v>80000026</v>
      </c>
      <c r="U476" s="122">
        <v>85000026</v>
      </c>
      <c r="V476" s="122">
        <v>90000026</v>
      </c>
      <c r="W476" s="122">
        <v>100000026</v>
      </c>
      <c r="X476" s="122">
        <v>105000026</v>
      </c>
      <c r="Y476" s="122">
        <v>110000026</v>
      </c>
      <c r="Z476" s="122">
        <v>115000026</v>
      </c>
      <c r="AA476" s="122">
        <v>120000026</v>
      </c>
      <c r="AB476" s="122">
        <v>130000026</v>
      </c>
      <c r="AC476" s="122">
        <v>0</v>
      </c>
      <c r="AD476" s="121"/>
      <c r="BB476" s="120" t="s">
        <v>2356</v>
      </c>
      <c r="BG476" s="73" t="s">
        <v>3939</v>
      </c>
      <c r="BI476" s="73" t="s">
        <v>4765</v>
      </c>
      <c r="BO476" s="72" t="s">
        <v>210</v>
      </c>
      <c r="BP476" s="73" t="s">
        <v>3887</v>
      </c>
      <c r="BQ476" s="75">
        <v>243000625</v>
      </c>
      <c r="BR476" s="75">
        <v>0</v>
      </c>
      <c r="BS476" s="75">
        <v>0</v>
      </c>
      <c r="BT476" s="75">
        <v>666000625</v>
      </c>
      <c r="BU476" s="75">
        <v>333000625</v>
      </c>
      <c r="BV476" s="75">
        <v>0</v>
      </c>
      <c r="BW476" s="75">
        <v>0</v>
      </c>
      <c r="BX476" s="75">
        <v>0</v>
      </c>
      <c r="BY476" s="75">
        <v>0</v>
      </c>
      <c r="BZ476" s="75">
        <v>0</v>
      </c>
      <c r="CA476" s="75">
        <v>0</v>
      </c>
    </row>
    <row r="477" spans="10:79" ht="12" customHeight="1">
      <c r="J477" s="46">
        <v>473</v>
      </c>
      <c r="K477" s="46">
        <f t="shared" si="18"/>
        <v>0</v>
      </c>
      <c r="L477" s="82">
        <f t="shared" si="19"/>
        <v>0</v>
      </c>
      <c r="N477" s="119" t="s">
        <v>33</v>
      </c>
      <c r="O477" s="120" t="s">
        <v>357</v>
      </c>
      <c r="P477" s="122">
        <v>0</v>
      </c>
      <c r="Q477" s="122">
        <v>0</v>
      </c>
      <c r="R477" s="122">
        <v>0</v>
      </c>
      <c r="S477" s="122">
        <v>0</v>
      </c>
      <c r="T477" s="122">
        <v>80000026</v>
      </c>
      <c r="U477" s="122">
        <v>85000026</v>
      </c>
      <c r="V477" s="122">
        <v>90000026</v>
      </c>
      <c r="W477" s="122">
        <v>100000026</v>
      </c>
      <c r="X477" s="122">
        <v>105000026</v>
      </c>
      <c r="Y477" s="122">
        <v>110000026</v>
      </c>
      <c r="Z477" s="122">
        <v>115000026</v>
      </c>
      <c r="AA477" s="122">
        <v>120000026</v>
      </c>
      <c r="AB477" s="122">
        <v>130000026</v>
      </c>
      <c r="AC477" s="122">
        <v>0</v>
      </c>
      <c r="AD477" s="121"/>
      <c r="BB477" s="120" t="s">
        <v>2793</v>
      </c>
      <c r="BG477" s="73" t="s">
        <v>5301</v>
      </c>
      <c r="BI477" s="73" t="s">
        <v>4766</v>
      </c>
      <c r="BO477" s="72" t="s">
        <v>210</v>
      </c>
      <c r="BP477" s="73" t="s">
        <v>3888</v>
      </c>
      <c r="BQ477" s="75">
        <v>405000625</v>
      </c>
      <c r="BR477" s="75">
        <v>450000625</v>
      </c>
      <c r="BS477" s="75">
        <v>495000625</v>
      </c>
      <c r="BT477" s="75">
        <v>540000625</v>
      </c>
      <c r="BU477" s="75">
        <v>585000625</v>
      </c>
      <c r="BV477" s="75">
        <v>675000625</v>
      </c>
      <c r="BW477" s="75">
        <v>765000625</v>
      </c>
      <c r="BX477" s="75">
        <v>810000625</v>
      </c>
      <c r="BY477" s="75">
        <v>0</v>
      </c>
      <c r="BZ477" s="75">
        <v>0</v>
      </c>
      <c r="CA477" s="75">
        <v>0</v>
      </c>
    </row>
    <row r="478" spans="10:79" ht="12" customHeight="1">
      <c r="J478" s="46">
        <v>474</v>
      </c>
      <c r="K478" s="46">
        <f t="shared" si="18"/>
        <v>0</v>
      </c>
      <c r="L478" s="82">
        <f t="shared" si="19"/>
        <v>0</v>
      </c>
      <c r="N478" s="119" t="s">
        <v>33</v>
      </c>
      <c r="O478" s="120" t="s">
        <v>2367</v>
      </c>
      <c r="P478" s="122">
        <v>0</v>
      </c>
      <c r="Q478" s="122">
        <v>0</v>
      </c>
      <c r="R478" s="122">
        <v>0</v>
      </c>
      <c r="S478" s="122">
        <v>0</v>
      </c>
      <c r="T478" s="122">
        <v>85000026</v>
      </c>
      <c r="U478" s="122">
        <v>90000026</v>
      </c>
      <c r="V478" s="122">
        <v>95000026</v>
      </c>
      <c r="W478" s="122">
        <v>100000026</v>
      </c>
      <c r="X478" s="122">
        <v>105000026</v>
      </c>
      <c r="Y478" s="122">
        <v>110000026</v>
      </c>
      <c r="Z478" s="122">
        <v>115000026</v>
      </c>
      <c r="AA478" s="122">
        <v>120000026</v>
      </c>
      <c r="AB478" s="122">
        <v>125000026</v>
      </c>
      <c r="AC478" s="122">
        <v>0</v>
      </c>
      <c r="AD478" s="121"/>
      <c r="BB478" s="120" t="s">
        <v>2357</v>
      </c>
      <c r="BG478" s="73" t="s">
        <v>3940</v>
      </c>
      <c r="BI478" s="73" t="s">
        <v>4767</v>
      </c>
      <c r="BO478" s="72" t="s">
        <v>210</v>
      </c>
      <c r="BP478" s="73" t="s">
        <v>3889</v>
      </c>
      <c r="BQ478" s="75">
        <v>0</v>
      </c>
      <c r="BR478" s="75">
        <v>0</v>
      </c>
      <c r="BS478" s="75">
        <v>0</v>
      </c>
      <c r="BT478" s="75">
        <v>0</v>
      </c>
      <c r="BU478" s="75">
        <v>0</v>
      </c>
      <c r="BV478" s="75">
        <v>0</v>
      </c>
      <c r="BW478" s="75">
        <v>0</v>
      </c>
      <c r="BX478" s="75">
        <v>0</v>
      </c>
      <c r="BY478" s="75">
        <v>0</v>
      </c>
      <c r="BZ478" s="75">
        <v>0</v>
      </c>
      <c r="CA478" s="75">
        <v>0</v>
      </c>
    </row>
    <row r="479" spans="10:79" ht="12" customHeight="1">
      <c r="J479" s="46">
        <v>475</v>
      </c>
      <c r="K479" s="46">
        <f t="shared" si="18"/>
        <v>0</v>
      </c>
      <c r="L479" s="82">
        <f t="shared" si="19"/>
        <v>0</v>
      </c>
      <c r="N479" s="119" t="s">
        <v>33</v>
      </c>
      <c r="O479" s="120" t="s">
        <v>1911</v>
      </c>
      <c r="P479" s="122">
        <v>0</v>
      </c>
      <c r="Q479" s="122">
        <v>0</v>
      </c>
      <c r="R479" s="122">
        <v>0</v>
      </c>
      <c r="S479" s="122">
        <v>0</v>
      </c>
      <c r="T479" s="122">
        <v>85000026</v>
      </c>
      <c r="U479" s="122">
        <v>90000026</v>
      </c>
      <c r="V479" s="122">
        <v>95000026</v>
      </c>
      <c r="W479" s="122">
        <v>100000026</v>
      </c>
      <c r="X479" s="122">
        <v>105000026</v>
      </c>
      <c r="Y479" s="122">
        <v>110000026</v>
      </c>
      <c r="Z479" s="122">
        <v>115000026</v>
      </c>
      <c r="AA479" s="122">
        <v>120000026</v>
      </c>
      <c r="AB479" s="122">
        <v>125000026</v>
      </c>
      <c r="AC479" s="122">
        <v>0</v>
      </c>
      <c r="AD479" s="121"/>
      <c r="BB479" s="120" t="s">
        <v>2358</v>
      </c>
      <c r="BG479" s="73" t="s">
        <v>3941</v>
      </c>
      <c r="BI479" s="73" t="s">
        <v>4768</v>
      </c>
      <c r="BO479" s="72" t="s">
        <v>210</v>
      </c>
      <c r="BP479" s="73" t="s">
        <v>3890</v>
      </c>
      <c r="BQ479" s="75">
        <v>333000625</v>
      </c>
      <c r="BR479" s="75">
        <v>378000625</v>
      </c>
      <c r="BS479" s="75">
        <v>414000625</v>
      </c>
      <c r="BT479" s="75">
        <v>0</v>
      </c>
      <c r="BU479" s="75">
        <v>495000625</v>
      </c>
      <c r="BV479" s="75">
        <v>0</v>
      </c>
      <c r="BW479" s="75">
        <v>0</v>
      </c>
      <c r="BX479" s="75">
        <v>0</v>
      </c>
      <c r="BY479" s="75">
        <v>0</v>
      </c>
      <c r="BZ479" s="75">
        <v>0</v>
      </c>
      <c r="CA479" s="75">
        <v>0</v>
      </c>
    </row>
    <row r="480" spans="10:79" ht="12" customHeight="1">
      <c r="J480" s="46">
        <v>476</v>
      </c>
      <c r="K480" s="46">
        <f t="shared" si="18"/>
        <v>0</v>
      </c>
      <c r="L480" s="82">
        <f t="shared" si="19"/>
        <v>0</v>
      </c>
      <c r="N480" s="119" t="s">
        <v>33</v>
      </c>
      <c r="O480" s="120" t="s">
        <v>75</v>
      </c>
      <c r="P480" s="122">
        <v>65000026</v>
      </c>
      <c r="Q480" s="122">
        <v>70000026</v>
      </c>
      <c r="R480" s="122">
        <v>75000026</v>
      </c>
      <c r="S480" s="122">
        <v>85000026</v>
      </c>
      <c r="T480" s="122">
        <v>95000026</v>
      </c>
      <c r="U480" s="122">
        <v>100000026</v>
      </c>
      <c r="V480" s="122">
        <v>105000026</v>
      </c>
      <c r="W480" s="122">
        <v>115000026</v>
      </c>
      <c r="X480" s="122">
        <v>130000026</v>
      </c>
      <c r="Y480" s="122">
        <v>150000026</v>
      </c>
      <c r="Z480" s="122">
        <v>0</v>
      </c>
      <c r="AA480" s="122">
        <v>0</v>
      </c>
      <c r="AB480" s="122">
        <v>0</v>
      </c>
      <c r="AC480" s="122">
        <v>0</v>
      </c>
      <c r="AD480" s="121"/>
      <c r="BB480" s="120" t="s">
        <v>2711</v>
      </c>
      <c r="BG480" s="73" t="s">
        <v>5031</v>
      </c>
      <c r="BI480" s="73" t="s">
        <v>5187</v>
      </c>
      <c r="BO480" s="72" t="s">
        <v>210</v>
      </c>
      <c r="BP480" s="73" t="s">
        <v>3891</v>
      </c>
      <c r="BQ480" s="75">
        <v>475000925</v>
      </c>
      <c r="BR480" s="75">
        <v>510000925</v>
      </c>
      <c r="BS480" s="75">
        <v>585000925</v>
      </c>
      <c r="BT480" s="75">
        <v>650000925</v>
      </c>
      <c r="BU480" s="75">
        <v>705000925</v>
      </c>
      <c r="BV480" s="75">
        <v>765000925</v>
      </c>
      <c r="BW480" s="75">
        <v>820000925</v>
      </c>
      <c r="BX480" s="75">
        <v>0</v>
      </c>
      <c r="BY480" s="75">
        <v>900000026</v>
      </c>
      <c r="BZ480" s="75">
        <v>0</v>
      </c>
      <c r="CA480" s="75">
        <v>0</v>
      </c>
    </row>
    <row r="481" spans="10:79" ht="12" customHeight="1">
      <c r="J481" s="46">
        <v>477</v>
      </c>
      <c r="K481" s="46">
        <f t="shared" si="18"/>
        <v>0</v>
      </c>
      <c r="L481" s="82">
        <f t="shared" si="19"/>
        <v>0</v>
      </c>
      <c r="N481" s="119" t="s">
        <v>33</v>
      </c>
      <c r="O481" s="120" t="s">
        <v>752</v>
      </c>
      <c r="P481" s="122">
        <v>0</v>
      </c>
      <c r="Q481" s="122">
        <v>0</v>
      </c>
      <c r="R481" s="122">
        <v>0</v>
      </c>
      <c r="S481" s="122">
        <v>0</v>
      </c>
      <c r="T481" s="122">
        <v>0</v>
      </c>
      <c r="U481" s="122">
        <v>115000026</v>
      </c>
      <c r="V481" s="122">
        <v>0</v>
      </c>
      <c r="W481" s="122">
        <v>0</v>
      </c>
      <c r="X481" s="122">
        <v>0</v>
      </c>
      <c r="Y481" s="122">
        <v>0</v>
      </c>
      <c r="Z481" s="122">
        <v>0</v>
      </c>
      <c r="AA481" s="122">
        <v>0</v>
      </c>
      <c r="AB481" s="122">
        <v>0</v>
      </c>
      <c r="AC481" s="122">
        <v>0</v>
      </c>
      <c r="AD481" s="121"/>
      <c r="BB481" s="120" t="s">
        <v>2648</v>
      </c>
      <c r="BG481" s="73" t="s">
        <v>5282</v>
      </c>
      <c r="BI481" s="73" t="s">
        <v>4769</v>
      </c>
      <c r="BO481" s="72" t="s">
        <v>210</v>
      </c>
      <c r="BP481" s="73" t="s">
        <v>3892</v>
      </c>
      <c r="BQ481" s="75">
        <v>0</v>
      </c>
      <c r="BR481" s="75">
        <v>0</v>
      </c>
      <c r="BS481" s="75">
        <v>459000625</v>
      </c>
      <c r="BT481" s="75">
        <v>0</v>
      </c>
      <c r="BU481" s="75">
        <v>657000625</v>
      </c>
      <c r="BV481" s="75">
        <v>693000625</v>
      </c>
      <c r="BW481" s="75">
        <v>765000625</v>
      </c>
      <c r="BX481" s="75">
        <v>792000625</v>
      </c>
      <c r="BY481" s="75">
        <v>810000625</v>
      </c>
      <c r="BZ481" s="75">
        <v>0</v>
      </c>
      <c r="CA481" s="75">
        <v>0</v>
      </c>
    </row>
    <row r="482" spans="10:79" ht="12" customHeight="1">
      <c r="J482" s="46">
        <v>478</v>
      </c>
      <c r="K482" s="46">
        <f t="shared" si="18"/>
        <v>0</v>
      </c>
      <c r="L482" s="82">
        <f t="shared" si="19"/>
        <v>0</v>
      </c>
      <c r="N482" s="119" t="s">
        <v>33</v>
      </c>
      <c r="O482" s="120" t="s">
        <v>76</v>
      </c>
      <c r="P482" s="122">
        <v>75000026</v>
      </c>
      <c r="Q482" s="122">
        <v>80000026</v>
      </c>
      <c r="R482" s="122">
        <v>85000026</v>
      </c>
      <c r="S482" s="122">
        <v>90000026</v>
      </c>
      <c r="T482" s="122">
        <v>95000026</v>
      </c>
      <c r="U482" s="122">
        <v>105000026</v>
      </c>
      <c r="V482" s="122">
        <v>110000026</v>
      </c>
      <c r="W482" s="122">
        <v>125000026</v>
      </c>
      <c r="X482" s="122">
        <v>140000026</v>
      </c>
      <c r="Y482" s="122">
        <v>150000026</v>
      </c>
      <c r="Z482" s="122">
        <v>0</v>
      </c>
      <c r="AA482" s="122">
        <v>0</v>
      </c>
      <c r="AB482" s="122">
        <v>0</v>
      </c>
      <c r="AC482" s="122">
        <v>0</v>
      </c>
      <c r="AD482" s="121"/>
      <c r="BB482" s="120" t="s">
        <v>2735</v>
      </c>
      <c r="BG482" s="73" t="s">
        <v>3942</v>
      </c>
      <c r="BI482" s="73" t="s">
        <v>4770</v>
      </c>
      <c r="BO482" s="72" t="s">
        <v>210</v>
      </c>
      <c r="BP482" s="73" t="s">
        <v>3893</v>
      </c>
      <c r="BQ482" s="75">
        <v>522000625</v>
      </c>
      <c r="BR482" s="75">
        <v>513000625</v>
      </c>
      <c r="BS482" s="75">
        <v>585000625</v>
      </c>
      <c r="BT482" s="75">
        <v>630000625</v>
      </c>
      <c r="BU482" s="75">
        <v>0</v>
      </c>
      <c r="BV482" s="75">
        <v>666000625</v>
      </c>
      <c r="BW482" s="75">
        <v>0</v>
      </c>
      <c r="BX482" s="75">
        <v>0</v>
      </c>
      <c r="BY482" s="75">
        <v>0</v>
      </c>
      <c r="BZ482" s="75">
        <v>0</v>
      </c>
      <c r="CA482" s="75">
        <v>0</v>
      </c>
    </row>
    <row r="483" spans="10:79" ht="12" customHeight="1">
      <c r="J483" s="46">
        <v>479</v>
      </c>
      <c r="K483" s="46">
        <f t="shared" si="18"/>
        <v>0</v>
      </c>
      <c r="L483" s="82">
        <f t="shared" si="19"/>
        <v>0</v>
      </c>
      <c r="N483" s="119" t="s">
        <v>33</v>
      </c>
      <c r="O483" s="120" t="s">
        <v>806</v>
      </c>
      <c r="P483" s="122">
        <v>0</v>
      </c>
      <c r="Q483" s="122">
        <v>0</v>
      </c>
      <c r="R483" s="122">
        <v>75000026</v>
      </c>
      <c r="S483" s="122">
        <v>85000026</v>
      </c>
      <c r="T483" s="122">
        <v>95000026</v>
      </c>
      <c r="U483" s="122">
        <v>100000026</v>
      </c>
      <c r="V483" s="122">
        <v>105000026</v>
      </c>
      <c r="W483" s="122">
        <v>0</v>
      </c>
      <c r="X483" s="122">
        <v>0</v>
      </c>
      <c r="Y483" s="122">
        <v>0</v>
      </c>
      <c r="Z483" s="122">
        <v>0</v>
      </c>
      <c r="AA483" s="122">
        <v>0</v>
      </c>
      <c r="AB483" s="122">
        <v>0</v>
      </c>
      <c r="AC483" s="122">
        <v>0</v>
      </c>
      <c r="AD483" s="121"/>
      <c r="BB483" s="120" t="s">
        <v>2046</v>
      </c>
      <c r="BG483" s="73" t="s">
        <v>5283</v>
      </c>
      <c r="BI483" s="73" t="s">
        <v>4771</v>
      </c>
      <c r="BO483" s="72" t="s">
        <v>210</v>
      </c>
      <c r="BP483" s="73" t="s">
        <v>3894</v>
      </c>
      <c r="BQ483" s="75">
        <v>0</v>
      </c>
      <c r="BR483" s="75">
        <v>0</v>
      </c>
      <c r="BS483" s="75">
        <v>576000625</v>
      </c>
      <c r="BT483" s="75">
        <v>0</v>
      </c>
      <c r="BU483" s="75">
        <v>0</v>
      </c>
      <c r="BV483" s="75">
        <v>0</v>
      </c>
      <c r="BW483" s="75">
        <v>0</v>
      </c>
      <c r="BX483" s="75">
        <v>0</v>
      </c>
      <c r="BY483" s="75">
        <v>0</v>
      </c>
      <c r="BZ483" s="75">
        <v>0</v>
      </c>
      <c r="CA483" s="75">
        <v>0</v>
      </c>
    </row>
    <row r="484" spans="10:79" ht="12" customHeight="1">
      <c r="J484" s="46">
        <v>480</v>
      </c>
      <c r="K484" s="46">
        <f t="shared" si="18"/>
        <v>0</v>
      </c>
      <c r="L484" s="82">
        <f t="shared" si="19"/>
        <v>0</v>
      </c>
      <c r="N484" s="119" t="s">
        <v>33</v>
      </c>
      <c r="O484" s="120" t="s">
        <v>753</v>
      </c>
      <c r="P484" s="122">
        <v>0</v>
      </c>
      <c r="Q484" s="122">
        <v>0</v>
      </c>
      <c r="R484" s="122">
        <v>0</v>
      </c>
      <c r="S484" s="122">
        <v>80000026</v>
      </c>
      <c r="T484" s="122">
        <v>90000026</v>
      </c>
      <c r="U484" s="122">
        <v>100000026</v>
      </c>
      <c r="V484" s="122">
        <v>110000026</v>
      </c>
      <c r="W484" s="122">
        <v>120000026</v>
      </c>
      <c r="X484" s="122">
        <v>130000026</v>
      </c>
      <c r="Y484" s="122">
        <v>0</v>
      </c>
      <c r="Z484" s="122">
        <v>0</v>
      </c>
      <c r="AA484" s="122">
        <v>0</v>
      </c>
      <c r="AB484" s="122">
        <v>0</v>
      </c>
      <c r="AC484" s="122">
        <v>0</v>
      </c>
      <c r="AD484" s="121"/>
      <c r="BB484" s="120" t="s">
        <v>1565</v>
      </c>
      <c r="BG484" s="73" t="s">
        <v>3943</v>
      </c>
      <c r="BI484" s="73" t="s">
        <v>4772</v>
      </c>
      <c r="BO484" s="72" t="s">
        <v>210</v>
      </c>
      <c r="BP484" s="73" t="s">
        <v>3895</v>
      </c>
      <c r="BQ484" s="75">
        <v>459000625</v>
      </c>
      <c r="BR484" s="75">
        <v>513000625</v>
      </c>
      <c r="BS484" s="75">
        <v>549000625</v>
      </c>
      <c r="BT484" s="75">
        <v>621000625</v>
      </c>
      <c r="BU484" s="75">
        <v>657000625</v>
      </c>
      <c r="BV484" s="75">
        <v>693000625</v>
      </c>
      <c r="BW484" s="75">
        <v>738000625</v>
      </c>
      <c r="BX484" s="75">
        <v>783000625</v>
      </c>
      <c r="BY484" s="75">
        <v>900000625</v>
      </c>
      <c r="BZ484" s="75">
        <v>0</v>
      </c>
      <c r="CA484" s="75">
        <v>0</v>
      </c>
    </row>
    <row r="485" spans="10:79" ht="12" customHeight="1">
      <c r="J485" s="46">
        <v>481</v>
      </c>
      <c r="K485" s="46">
        <f t="shared" si="18"/>
        <v>0</v>
      </c>
      <c r="L485" s="82">
        <f t="shared" si="19"/>
        <v>0</v>
      </c>
      <c r="N485" s="119" t="s">
        <v>33</v>
      </c>
      <c r="O485" s="120" t="s">
        <v>2257</v>
      </c>
      <c r="P485" s="122">
        <v>0</v>
      </c>
      <c r="Q485" s="122">
        <v>0</v>
      </c>
      <c r="R485" s="122">
        <v>0</v>
      </c>
      <c r="S485" s="122">
        <v>0</v>
      </c>
      <c r="T485" s="122">
        <v>0</v>
      </c>
      <c r="U485" s="122">
        <v>0</v>
      </c>
      <c r="V485" s="122">
        <v>0</v>
      </c>
      <c r="W485" s="122">
        <v>140000026</v>
      </c>
      <c r="X485" s="122">
        <v>145000026</v>
      </c>
      <c r="Y485" s="122">
        <v>150000026</v>
      </c>
      <c r="Z485" s="122">
        <v>160000026</v>
      </c>
      <c r="AA485" s="122">
        <v>165000026</v>
      </c>
      <c r="AB485" s="122">
        <v>170000026</v>
      </c>
      <c r="AC485" s="122">
        <v>0</v>
      </c>
      <c r="AD485" s="121"/>
      <c r="BB485" s="120" t="s">
        <v>1655</v>
      </c>
      <c r="BG485" s="73" t="s">
        <v>5284</v>
      </c>
      <c r="BI485" s="73" t="s">
        <v>4773</v>
      </c>
      <c r="BO485" s="72" t="s">
        <v>210</v>
      </c>
      <c r="BP485" s="73" t="s">
        <v>3896</v>
      </c>
      <c r="BQ485" s="75">
        <v>0</v>
      </c>
      <c r="BR485" s="75">
        <v>0</v>
      </c>
      <c r="BS485" s="75">
        <v>562000625</v>
      </c>
      <c r="BT485" s="75">
        <v>634000625</v>
      </c>
      <c r="BU485" s="75">
        <v>670000625</v>
      </c>
      <c r="BV485" s="75">
        <v>729000625</v>
      </c>
      <c r="BW485" s="75">
        <v>751000625</v>
      </c>
      <c r="BX485" s="75">
        <v>0</v>
      </c>
      <c r="BY485" s="75">
        <v>637000625</v>
      </c>
      <c r="BZ485" s="75">
        <v>0</v>
      </c>
      <c r="CA485" s="75">
        <v>0</v>
      </c>
    </row>
    <row r="486" spans="10:79" ht="12" customHeight="1">
      <c r="J486" s="46">
        <v>482</v>
      </c>
      <c r="K486" s="46">
        <f t="shared" si="18"/>
        <v>0</v>
      </c>
      <c r="L486" s="82">
        <f t="shared" si="19"/>
        <v>0</v>
      </c>
      <c r="N486" s="119" t="s">
        <v>33</v>
      </c>
      <c r="O486" s="120" t="s">
        <v>3266</v>
      </c>
      <c r="P486" s="122">
        <v>0</v>
      </c>
      <c r="Q486" s="122">
        <v>0</v>
      </c>
      <c r="R486" s="122">
        <v>0</v>
      </c>
      <c r="S486" s="122">
        <v>0</v>
      </c>
      <c r="T486" s="122">
        <v>0</v>
      </c>
      <c r="U486" s="122">
        <v>0</v>
      </c>
      <c r="V486" s="122">
        <v>0</v>
      </c>
      <c r="W486" s="122">
        <v>135000026</v>
      </c>
      <c r="X486" s="122">
        <v>140000026</v>
      </c>
      <c r="Y486" s="122">
        <v>145000026</v>
      </c>
      <c r="Z486" s="122">
        <v>150000026</v>
      </c>
      <c r="AA486" s="122">
        <v>160000026</v>
      </c>
      <c r="AB486" s="122">
        <v>170000026</v>
      </c>
      <c r="AC486" s="122">
        <v>0</v>
      </c>
      <c r="AD486" s="121"/>
      <c r="BB486" s="120" t="s">
        <v>1669</v>
      </c>
      <c r="BG486" s="73" t="s">
        <v>5285</v>
      </c>
      <c r="BI486" s="73" t="s">
        <v>4774</v>
      </c>
      <c r="BO486" s="72" t="s">
        <v>210</v>
      </c>
      <c r="BP486" s="73" t="s">
        <v>3897</v>
      </c>
      <c r="BQ486" s="75">
        <v>531000625</v>
      </c>
      <c r="BR486" s="75">
        <v>585000625</v>
      </c>
      <c r="BS486" s="75">
        <v>504000625</v>
      </c>
      <c r="BT486" s="75">
        <v>693000625</v>
      </c>
      <c r="BU486" s="75">
        <v>729000625</v>
      </c>
      <c r="BV486" s="75">
        <v>738000625</v>
      </c>
      <c r="BW486" s="75">
        <v>792000625</v>
      </c>
      <c r="BX486" s="75">
        <v>810000625</v>
      </c>
      <c r="BY486" s="75">
        <v>0</v>
      </c>
      <c r="BZ486" s="75">
        <v>0</v>
      </c>
      <c r="CA486" s="75">
        <v>0</v>
      </c>
    </row>
    <row r="487" spans="10:79" ht="12" customHeight="1">
      <c r="J487" s="46">
        <v>483</v>
      </c>
      <c r="K487" s="46">
        <f t="shared" si="18"/>
        <v>0</v>
      </c>
      <c r="L487" s="82">
        <f t="shared" si="19"/>
        <v>0</v>
      </c>
      <c r="N487" s="119" t="s">
        <v>33</v>
      </c>
      <c r="O487" s="120" t="s">
        <v>2100</v>
      </c>
      <c r="P487" s="122">
        <v>0</v>
      </c>
      <c r="Q487" s="122">
        <v>0</v>
      </c>
      <c r="R487" s="122">
        <v>0</v>
      </c>
      <c r="S487" s="122">
        <v>0</v>
      </c>
      <c r="T487" s="122">
        <v>0</v>
      </c>
      <c r="U487" s="122">
        <v>0</v>
      </c>
      <c r="V487" s="122">
        <v>0</v>
      </c>
      <c r="W487" s="122">
        <v>180000026</v>
      </c>
      <c r="X487" s="122">
        <v>185000026</v>
      </c>
      <c r="Y487" s="122">
        <v>190000026</v>
      </c>
      <c r="Z487" s="122">
        <v>195000026</v>
      </c>
      <c r="AA487" s="122">
        <v>205000026</v>
      </c>
      <c r="AB487" s="122">
        <v>0</v>
      </c>
      <c r="AC487" s="122">
        <v>0</v>
      </c>
      <c r="AD487" s="121"/>
      <c r="BB487" s="120" t="s">
        <v>2359</v>
      </c>
      <c r="BG487" s="73" t="s">
        <v>3944</v>
      </c>
      <c r="BI487" s="73" t="s">
        <v>4775</v>
      </c>
      <c r="BO487" s="72" t="s">
        <v>210</v>
      </c>
      <c r="BP487" s="73" t="s">
        <v>3898</v>
      </c>
      <c r="BQ487" s="75">
        <v>0</v>
      </c>
      <c r="BR487" s="75">
        <v>0</v>
      </c>
      <c r="BS487" s="75">
        <v>0</v>
      </c>
      <c r="BT487" s="75">
        <v>0</v>
      </c>
      <c r="BU487" s="75">
        <v>666000625</v>
      </c>
      <c r="BV487" s="75">
        <v>0</v>
      </c>
      <c r="BW487" s="75">
        <v>0</v>
      </c>
      <c r="BX487" s="75">
        <v>0</v>
      </c>
      <c r="BY487" s="75">
        <v>0</v>
      </c>
      <c r="BZ487" s="75">
        <v>0</v>
      </c>
      <c r="CA487" s="75">
        <v>0</v>
      </c>
    </row>
    <row r="488" spans="10:79" ht="12" customHeight="1">
      <c r="J488" s="46">
        <v>484</v>
      </c>
      <c r="K488" s="46">
        <f t="shared" si="18"/>
        <v>0</v>
      </c>
      <c r="L488" s="82">
        <f t="shared" si="19"/>
        <v>0</v>
      </c>
      <c r="N488" s="119" t="s">
        <v>33</v>
      </c>
      <c r="O488" s="120" t="s">
        <v>695</v>
      </c>
      <c r="P488" s="122">
        <v>70000026</v>
      </c>
      <c r="Q488" s="122">
        <v>75000026</v>
      </c>
      <c r="R488" s="122">
        <v>80000026</v>
      </c>
      <c r="S488" s="122">
        <v>90000026</v>
      </c>
      <c r="T488" s="122">
        <v>105000026</v>
      </c>
      <c r="U488" s="122">
        <v>0</v>
      </c>
      <c r="V488" s="122">
        <v>0</v>
      </c>
      <c r="W488" s="122">
        <v>0</v>
      </c>
      <c r="X488" s="122">
        <v>0</v>
      </c>
      <c r="Y488" s="122">
        <v>0</v>
      </c>
      <c r="Z488" s="122">
        <v>0</v>
      </c>
      <c r="AA488" s="122">
        <v>0</v>
      </c>
      <c r="AB488" s="122">
        <v>0</v>
      </c>
      <c r="AC488" s="122">
        <v>0</v>
      </c>
      <c r="AD488" s="121"/>
      <c r="BB488" s="120" t="s">
        <v>2360</v>
      </c>
      <c r="BG488" s="73" t="s">
        <v>3945</v>
      </c>
      <c r="BI488" s="73" t="s">
        <v>4776</v>
      </c>
      <c r="BO488" s="72" t="s">
        <v>210</v>
      </c>
      <c r="BP488" s="73" t="s">
        <v>3899</v>
      </c>
      <c r="BQ488" s="75">
        <v>288000625</v>
      </c>
      <c r="BR488" s="75">
        <v>234000625</v>
      </c>
      <c r="BS488" s="75">
        <v>360000625</v>
      </c>
      <c r="BT488" s="75">
        <v>396000625</v>
      </c>
      <c r="BU488" s="75">
        <v>423000625</v>
      </c>
      <c r="BV488" s="75">
        <v>441000625</v>
      </c>
      <c r="BW488" s="75">
        <v>468000625</v>
      </c>
      <c r="BX488" s="75">
        <v>495000625</v>
      </c>
      <c r="BY488" s="75">
        <v>0</v>
      </c>
      <c r="BZ488" s="75">
        <v>0</v>
      </c>
      <c r="CA488" s="75">
        <v>0</v>
      </c>
    </row>
    <row r="489" spans="10:79" ht="12" customHeight="1">
      <c r="J489" s="46">
        <v>485</v>
      </c>
      <c r="K489" s="46">
        <f t="shared" si="18"/>
        <v>0</v>
      </c>
      <c r="L489" s="82">
        <f t="shared" si="19"/>
        <v>0</v>
      </c>
      <c r="N489" s="119" t="s">
        <v>33</v>
      </c>
      <c r="O489" s="120" t="s">
        <v>1833</v>
      </c>
      <c r="P489" s="122">
        <v>0</v>
      </c>
      <c r="Q489" s="122">
        <v>0</v>
      </c>
      <c r="R489" s="122">
        <v>0</v>
      </c>
      <c r="S489" s="122">
        <v>0</v>
      </c>
      <c r="T489" s="122">
        <v>0</v>
      </c>
      <c r="U489" s="122">
        <v>0</v>
      </c>
      <c r="V489" s="122">
        <v>150000026</v>
      </c>
      <c r="W489" s="122">
        <v>160000026</v>
      </c>
      <c r="X489" s="122">
        <v>165000026</v>
      </c>
      <c r="Y489" s="122">
        <v>175000026</v>
      </c>
      <c r="Z489" s="122">
        <v>180000026</v>
      </c>
      <c r="AA489" s="122">
        <v>190000026</v>
      </c>
      <c r="AB489" s="122">
        <v>195000026</v>
      </c>
      <c r="AC489" s="122">
        <v>0</v>
      </c>
      <c r="AD489" s="121"/>
      <c r="BB489" s="120" t="s">
        <v>2241</v>
      </c>
      <c r="BG489" s="73" t="s">
        <v>3946</v>
      </c>
      <c r="BI489" s="73" t="s">
        <v>4777</v>
      </c>
      <c r="BO489" s="72" t="s">
        <v>210</v>
      </c>
      <c r="BP489" s="73" t="s">
        <v>3900</v>
      </c>
      <c r="BQ489" s="75">
        <v>477000625</v>
      </c>
      <c r="BR489" s="75">
        <v>522000625</v>
      </c>
      <c r="BS489" s="75">
        <v>594000625</v>
      </c>
      <c r="BT489" s="75">
        <v>630000625</v>
      </c>
      <c r="BU489" s="75">
        <v>675000625</v>
      </c>
      <c r="BV489" s="75">
        <v>702000625</v>
      </c>
      <c r="BW489" s="75">
        <v>747000625</v>
      </c>
      <c r="BX489" s="75">
        <v>792000625</v>
      </c>
      <c r="BY489" s="75">
        <v>0</v>
      </c>
      <c r="BZ489" s="75">
        <v>0</v>
      </c>
      <c r="CA489" s="75">
        <v>0</v>
      </c>
    </row>
    <row r="490" spans="10:79" ht="12" customHeight="1">
      <c r="J490" s="46">
        <v>486</v>
      </c>
      <c r="K490" s="46">
        <f t="shared" si="18"/>
        <v>0</v>
      </c>
      <c r="L490" s="82">
        <f t="shared" si="19"/>
        <v>0</v>
      </c>
      <c r="N490" s="119" t="s">
        <v>33</v>
      </c>
      <c r="O490" s="120" t="s">
        <v>1888</v>
      </c>
      <c r="P490" s="122">
        <v>0</v>
      </c>
      <c r="Q490" s="122">
        <v>0</v>
      </c>
      <c r="R490" s="122">
        <v>0</v>
      </c>
      <c r="S490" s="122">
        <v>0</v>
      </c>
      <c r="T490" s="122">
        <v>0</v>
      </c>
      <c r="U490" s="122">
        <v>120000026</v>
      </c>
      <c r="V490" s="122">
        <v>150000026</v>
      </c>
      <c r="W490" s="122">
        <v>160000026</v>
      </c>
      <c r="X490" s="122">
        <v>170000026</v>
      </c>
      <c r="Y490" s="122">
        <v>175000026</v>
      </c>
      <c r="Z490" s="122">
        <v>180000026</v>
      </c>
      <c r="AA490" s="122">
        <v>190000026</v>
      </c>
      <c r="AB490" s="122">
        <v>215000026</v>
      </c>
      <c r="AC490" s="122">
        <v>220000026</v>
      </c>
      <c r="AD490" s="121"/>
      <c r="BB490" s="120" t="s">
        <v>2705</v>
      </c>
      <c r="BG490" s="73" t="s">
        <v>3947</v>
      </c>
      <c r="BI490" s="73" t="s">
        <v>4778</v>
      </c>
      <c r="BO490" s="72" t="s">
        <v>210</v>
      </c>
      <c r="BP490" s="73" t="s">
        <v>3901</v>
      </c>
      <c r="BQ490" s="75">
        <v>495000625</v>
      </c>
      <c r="BR490" s="75">
        <v>558000625</v>
      </c>
      <c r="BS490" s="75">
        <v>594000625</v>
      </c>
      <c r="BT490" s="75">
        <v>666000625</v>
      </c>
      <c r="BU490" s="75">
        <v>702000625</v>
      </c>
      <c r="BV490" s="75">
        <v>738000625</v>
      </c>
      <c r="BW490" s="75">
        <v>783000625</v>
      </c>
      <c r="BX490" s="75">
        <v>828000625</v>
      </c>
      <c r="BY490" s="75">
        <v>945000625</v>
      </c>
      <c r="BZ490" s="75">
        <v>0</v>
      </c>
      <c r="CA490" s="75">
        <v>0</v>
      </c>
    </row>
    <row r="491" spans="10:79" ht="12" customHeight="1">
      <c r="J491" s="46">
        <v>487</v>
      </c>
      <c r="K491" s="46">
        <f t="shared" si="18"/>
        <v>0</v>
      </c>
      <c r="L491" s="82">
        <f t="shared" si="19"/>
        <v>0</v>
      </c>
      <c r="N491" s="119" t="s">
        <v>33</v>
      </c>
      <c r="O491" s="120" t="s">
        <v>1149</v>
      </c>
      <c r="P491" s="122">
        <v>0</v>
      </c>
      <c r="Q491" s="122">
        <v>0</v>
      </c>
      <c r="R491" s="122">
        <v>0</v>
      </c>
      <c r="S491" s="122">
        <v>130000026</v>
      </c>
      <c r="T491" s="122">
        <v>0</v>
      </c>
      <c r="U491" s="122">
        <v>0</v>
      </c>
      <c r="V491" s="122">
        <v>0</v>
      </c>
      <c r="W491" s="122">
        <v>0</v>
      </c>
      <c r="X491" s="122">
        <v>0</v>
      </c>
      <c r="Y491" s="122">
        <v>0</v>
      </c>
      <c r="Z491" s="122">
        <v>0</v>
      </c>
      <c r="AA491" s="122">
        <v>0</v>
      </c>
      <c r="AB491" s="122">
        <v>0</v>
      </c>
      <c r="AC491" s="122">
        <v>0</v>
      </c>
      <c r="AD491" s="121"/>
      <c r="BB491" s="120" t="s">
        <v>2706</v>
      </c>
      <c r="BG491" s="73" t="s">
        <v>3948</v>
      </c>
      <c r="BI491" s="73" t="s">
        <v>4779</v>
      </c>
      <c r="BO491" s="72" t="s">
        <v>210</v>
      </c>
      <c r="BP491" s="73" t="s">
        <v>3902</v>
      </c>
      <c r="BQ491" s="75">
        <v>435000925</v>
      </c>
      <c r="BR491" s="75">
        <v>525000925</v>
      </c>
      <c r="BS491" s="75">
        <v>575000925</v>
      </c>
      <c r="BT491" s="75">
        <v>650000925</v>
      </c>
      <c r="BU491" s="75">
        <v>760000925</v>
      </c>
      <c r="BV491" s="75">
        <v>0</v>
      </c>
      <c r="BW491" s="75">
        <v>0</v>
      </c>
      <c r="BX491" s="75">
        <v>0</v>
      </c>
      <c r="BY491" s="75">
        <v>0</v>
      </c>
      <c r="BZ491" s="75">
        <v>0</v>
      </c>
      <c r="CA491" s="75">
        <v>0</v>
      </c>
    </row>
    <row r="492" spans="10:79" ht="12" customHeight="1">
      <c r="J492" s="46">
        <v>488</v>
      </c>
      <c r="K492" s="46">
        <f t="shared" si="18"/>
        <v>0</v>
      </c>
      <c r="L492" s="82">
        <f t="shared" si="19"/>
        <v>0</v>
      </c>
      <c r="N492" s="119" t="s">
        <v>33</v>
      </c>
      <c r="O492" s="120" t="s">
        <v>3267</v>
      </c>
      <c r="P492" s="122">
        <v>0</v>
      </c>
      <c r="Q492" s="122">
        <v>105000026</v>
      </c>
      <c r="R492" s="122">
        <v>110000026</v>
      </c>
      <c r="S492" s="122">
        <v>120000026</v>
      </c>
      <c r="T492" s="122">
        <v>0</v>
      </c>
      <c r="U492" s="122">
        <v>0</v>
      </c>
      <c r="V492" s="122">
        <v>0</v>
      </c>
      <c r="W492" s="122">
        <v>0</v>
      </c>
      <c r="X492" s="122">
        <v>0</v>
      </c>
      <c r="Y492" s="122">
        <v>0</v>
      </c>
      <c r="Z492" s="122">
        <v>0</v>
      </c>
      <c r="AA492" s="122">
        <v>0</v>
      </c>
      <c r="AB492" s="122">
        <v>0</v>
      </c>
      <c r="AC492" s="122">
        <v>0</v>
      </c>
      <c r="AD492" s="121"/>
      <c r="BB492" s="120" t="s">
        <v>2649</v>
      </c>
      <c r="BG492" s="73" t="s">
        <v>3949</v>
      </c>
      <c r="BI492" s="73" t="s">
        <v>4780</v>
      </c>
      <c r="BO492" s="72" t="s">
        <v>210</v>
      </c>
      <c r="BP492" s="73" t="s">
        <v>3903</v>
      </c>
      <c r="BQ492" s="75">
        <v>0</v>
      </c>
      <c r="BR492" s="75">
        <v>0</v>
      </c>
      <c r="BS492" s="75">
        <v>885000625</v>
      </c>
      <c r="BT492" s="75">
        <v>0</v>
      </c>
      <c r="BU492" s="75">
        <v>0</v>
      </c>
      <c r="BV492" s="75">
        <v>0</v>
      </c>
      <c r="BW492" s="75">
        <v>0</v>
      </c>
      <c r="BX492" s="75">
        <v>0</v>
      </c>
      <c r="BY492" s="75">
        <v>0</v>
      </c>
      <c r="BZ492" s="75">
        <v>0</v>
      </c>
      <c r="CA492" s="75">
        <v>0</v>
      </c>
    </row>
    <row r="493" spans="10:79" ht="12" customHeight="1">
      <c r="J493" s="46">
        <v>489</v>
      </c>
      <c r="K493" s="46">
        <f t="shared" si="18"/>
        <v>0</v>
      </c>
      <c r="L493" s="82">
        <f t="shared" si="19"/>
        <v>0</v>
      </c>
      <c r="N493" s="119" t="s">
        <v>33</v>
      </c>
      <c r="O493" s="120" t="s">
        <v>3268</v>
      </c>
      <c r="P493" s="122">
        <v>90000026</v>
      </c>
      <c r="Q493" s="122">
        <v>105000026</v>
      </c>
      <c r="R493" s="122">
        <v>110000026</v>
      </c>
      <c r="S493" s="122">
        <v>120000026</v>
      </c>
      <c r="T493" s="122">
        <v>125000026</v>
      </c>
      <c r="U493" s="122">
        <v>135000026</v>
      </c>
      <c r="V493" s="122">
        <v>145000026</v>
      </c>
      <c r="W493" s="122">
        <v>0</v>
      </c>
      <c r="X493" s="122">
        <v>0</v>
      </c>
      <c r="Y493" s="122">
        <v>0</v>
      </c>
      <c r="Z493" s="122">
        <v>0</v>
      </c>
      <c r="AA493" s="122">
        <v>0</v>
      </c>
      <c r="AB493" s="122">
        <v>0</v>
      </c>
      <c r="AC493" s="122">
        <v>0</v>
      </c>
      <c r="AD493" s="121"/>
      <c r="BB493" s="120" t="s">
        <v>665</v>
      </c>
      <c r="BG493" s="73" t="s">
        <v>3950</v>
      </c>
      <c r="BI493" s="73" t="s">
        <v>4781</v>
      </c>
      <c r="BO493" s="72" t="s">
        <v>210</v>
      </c>
      <c r="BP493" s="73" t="s">
        <v>3904</v>
      </c>
      <c r="BQ493" s="75">
        <v>504000625</v>
      </c>
      <c r="BR493" s="75">
        <v>0</v>
      </c>
      <c r="BS493" s="75">
        <v>621000625</v>
      </c>
      <c r="BT493" s="75">
        <v>0</v>
      </c>
      <c r="BU493" s="75">
        <v>729000625</v>
      </c>
      <c r="BV493" s="75">
        <v>0</v>
      </c>
      <c r="BW493" s="75">
        <v>0</v>
      </c>
      <c r="BX493" s="75">
        <v>0</v>
      </c>
      <c r="BY493" s="75">
        <v>0</v>
      </c>
      <c r="BZ493" s="75">
        <v>0</v>
      </c>
      <c r="CA493" s="75">
        <v>0</v>
      </c>
    </row>
    <row r="494" spans="10:79" ht="12" customHeight="1">
      <c r="J494" s="46">
        <v>490</v>
      </c>
      <c r="K494" s="46">
        <f t="shared" si="18"/>
        <v>0</v>
      </c>
      <c r="L494" s="82">
        <f t="shared" si="19"/>
        <v>0</v>
      </c>
      <c r="N494" s="119" t="s">
        <v>33</v>
      </c>
      <c r="O494" s="120" t="s">
        <v>940</v>
      </c>
      <c r="P494" s="122">
        <v>80000026</v>
      </c>
      <c r="Q494" s="122">
        <v>90000026</v>
      </c>
      <c r="R494" s="122">
        <v>100000026</v>
      </c>
      <c r="S494" s="122">
        <v>115000026</v>
      </c>
      <c r="T494" s="122">
        <v>130000026</v>
      </c>
      <c r="U494" s="122">
        <v>0</v>
      </c>
      <c r="V494" s="122">
        <v>0</v>
      </c>
      <c r="W494" s="122">
        <v>0</v>
      </c>
      <c r="X494" s="122">
        <v>0</v>
      </c>
      <c r="Y494" s="122">
        <v>0</v>
      </c>
      <c r="Z494" s="122">
        <v>0</v>
      </c>
      <c r="AA494" s="122">
        <v>0</v>
      </c>
      <c r="AB494" s="122">
        <v>0</v>
      </c>
      <c r="AC494" s="122">
        <v>0</v>
      </c>
      <c r="AD494" s="121"/>
      <c r="BB494" s="120" t="s">
        <v>1590</v>
      </c>
      <c r="BG494" s="73" t="s">
        <v>5257</v>
      </c>
      <c r="BI494" s="73" t="s">
        <v>4782</v>
      </c>
      <c r="BO494" s="72" t="s">
        <v>210</v>
      </c>
      <c r="BP494" s="73" t="s">
        <v>3905</v>
      </c>
      <c r="BQ494" s="75">
        <v>450000625</v>
      </c>
      <c r="BR494" s="75">
        <v>477000625</v>
      </c>
      <c r="BS494" s="75">
        <v>504000625</v>
      </c>
      <c r="BT494" s="75">
        <v>585000625</v>
      </c>
      <c r="BU494" s="75">
        <v>567000625</v>
      </c>
      <c r="BV494" s="75">
        <v>594000625</v>
      </c>
      <c r="BW494" s="75">
        <v>630000625</v>
      </c>
      <c r="BX494" s="75">
        <v>648000625</v>
      </c>
      <c r="BY494" s="75">
        <v>0</v>
      </c>
      <c r="BZ494" s="75">
        <v>0</v>
      </c>
      <c r="CA494" s="75">
        <v>0</v>
      </c>
    </row>
    <row r="495" spans="10:79" ht="12" customHeight="1">
      <c r="J495" s="46">
        <v>491</v>
      </c>
      <c r="K495" s="46">
        <f t="shared" si="18"/>
        <v>0</v>
      </c>
      <c r="L495" s="82">
        <f t="shared" si="19"/>
        <v>0</v>
      </c>
      <c r="N495" s="119" t="s">
        <v>33</v>
      </c>
      <c r="O495" s="120" t="s">
        <v>3269</v>
      </c>
      <c r="P495" s="122">
        <v>90000026</v>
      </c>
      <c r="Q495" s="122">
        <v>95000026</v>
      </c>
      <c r="R495" s="122">
        <v>105000026</v>
      </c>
      <c r="S495" s="122">
        <v>115000026</v>
      </c>
      <c r="T495" s="122">
        <v>120000026</v>
      </c>
      <c r="U495" s="122">
        <v>125000026</v>
      </c>
      <c r="V495" s="122">
        <v>130000026</v>
      </c>
      <c r="W495" s="122">
        <v>140000026</v>
      </c>
      <c r="X495" s="122">
        <v>0</v>
      </c>
      <c r="Y495" s="122">
        <v>0</v>
      </c>
      <c r="Z495" s="122">
        <v>0</v>
      </c>
      <c r="AA495" s="122">
        <v>0</v>
      </c>
      <c r="AB495" s="122">
        <v>0</v>
      </c>
      <c r="AC495" s="122">
        <v>0</v>
      </c>
      <c r="AD495" s="121"/>
      <c r="BB495" s="120" t="s">
        <v>112</v>
      </c>
      <c r="BG495" s="73" t="s">
        <v>3951</v>
      </c>
      <c r="BI495" s="73" t="s">
        <v>4783</v>
      </c>
      <c r="BO495" s="72" t="s">
        <v>210</v>
      </c>
      <c r="BP495" s="73" t="s">
        <v>5030</v>
      </c>
      <c r="BQ495" s="75">
        <v>520000026</v>
      </c>
      <c r="BR495" s="75">
        <v>595000026</v>
      </c>
      <c r="BS495" s="75">
        <v>640000026</v>
      </c>
      <c r="BT495" s="75">
        <v>725300026</v>
      </c>
      <c r="BU495" s="75">
        <v>805000026</v>
      </c>
      <c r="BV495" s="75">
        <v>885000026</v>
      </c>
      <c r="BW495" s="75">
        <v>915000026</v>
      </c>
      <c r="BX495" s="75">
        <v>985000026</v>
      </c>
      <c r="BY495" s="75">
        <v>0</v>
      </c>
      <c r="BZ495" s="75">
        <v>0</v>
      </c>
      <c r="CA495" s="75">
        <v>0</v>
      </c>
    </row>
    <row r="496" spans="10:79" ht="12" customHeight="1">
      <c r="J496" s="46">
        <v>492</v>
      </c>
      <c r="K496" s="46">
        <f t="shared" si="18"/>
        <v>0</v>
      </c>
      <c r="L496" s="82">
        <f t="shared" si="19"/>
        <v>0</v>
      </c>
      <c r="N496" s="119" t="s">
        <v>33</v>
      </c>
      <c r="O496" s="120" t="s">
        <v>606</v>
      </c>
      <c r="P496" s="122">
        <v>130000026</v>
      </c>
      <c r="Q496" s="122">
        <v>140000026</v>
      </c>
      <c r="R496" s="122">
        <v>150000026</v>
      </c>
      <c r="S496" s="122">
        <v>160000026</v>
      </c>
      <c r="T496" s="122">
        <v>165000026</v>
      </c>
      <c r="U496" s="122">
        <v>170000026</v>
      </c>
      <c r="V496" s="122">
        <v>0</v>
      </c>
      <c r="W496" s="122">
        <v>0</v>
      </c>
      <c r="X496" s="122">
        <v>0</v>
      </c>
      <c r="Y496" s="122">
        <v>0</v>
      </c>
      <c r="Z496" s="122">
        <v>0</v>
      </c>
      <c r="AA496" s="122">
        <v>0</v>
      </c>
      <c r="AB496" s="122">
        <v>0</v>
      </c>
      <c r="AC496" s="122">
        <v>0</v>
      </c>
      <c r="AD496" s="121"/>
      <c r="BB496" s="120" t="s">
        <v>844</v>
      </c>
      <c r="BG496" s="73" t="s">
        <v>3952</v>
      </c>
      <c r="BI496" s="73" t="s">
        <v>4784</v>
      </c>
      <c r="BO496" s="72" t="s">
        <v>210</v>
      </c>
      <c r="BP496" s="73" t="s">
        <v>3906</v>
      </c>
      <c r="BQ496" s="75">
        <v>387000625</v>
      </c>
      <c r="BR496" s="75">
        <v>432000625</v>
      </c>
      <c r="BS496" s="75">
        <v>450000625</v>
      </c>
      <c r="BT496" s="75">
        <v>504000625</v>
      </c>
      <c r="BU496" s="75">
        <v>540000625</v>
      </c>
      <c r="BV496" s="75">
        <v>594000625</v>
      </c>
      <c r="BW496" s="75">
        <v>657000625</v>
      </c>
      <c r="BX496" s="75">
        <v>0</v>
      </c>
      <c r="BY496" s="75">
        <v>0</v>
      </c>
      <c r="BZ496" s="75">
        <v>0</v>
      </c>
      <c r="CA496" s="75">
        <v>0</v>
      </c>
    </row>
    <row r="497" spans="10:79" ht="12" customHeight="1">
      <c r="J497" s="46">
        <v>493</v>
      </c>
      <c r="K497" s="46">
        <f t="shared" si="18"/>
        <v>0</v>
      </c>
      <c r="L497" s="82">
        <f t="shared" si="19"/>
        <v>0</v>
      </c>
      <c r="N497" s="119" t="s">
        <v>33</v>
      </c>
      <c r="O497" s="120" t="s">
        <v>3270</v>
      </c>
      <c r="P497" s="122">
        <v>90000026</v>
      </c>
      <c r="Q497" s="122">
        <v>100000026</v>
      </c>
      <c r="R497" s="122">
        <v>115000026</v>
      </c>
      <c r="S497" s="122">
        <v>120000026</v>
      </c>
      <c r="T497" s="122">
        <v>125000026</v>
      </c>
      <c r="U497" s="122">
        <v>135000026</v>
      </c>
      <c r="V497" s="122">
        <v>0</v>
      </c>
      <c r="W497" s="122">
        <v>0</v>
      </c>
      <c r="X497" s="122">
        <v>0</v>
      </c>
      <c r="Y497" s="122">
        <v>0</v>
      </c>
      <c r="Z497" s="122">
        <v>0</v>
      </c>
      <c r="AA497" s="122">
        <v>0</v>
      </c>
      <c r="AB497" s="122">
        <v>0</v>
      </c>
      <c r="AC497" s="122">
        <v>0</v>
      </c>
      <c r="AD497" s="121"/>
      <c r="BB497" s="120" t="s">
        <v>1566</v>
      </c>
      <c r="BG497" s="73" t="s">
        <v>3953</v>
      </c>
      <c r="BI497" s="73" t="s">
        <v>4785</v>
      </c>
      <c r="BO497" s="72" t="s">
        <v>210</v>
      </c>
      <c r="BP497" s="73" t="s">
        <v>3907</v>
      </c>
      <c r="BQ497" s="75">
        <v>0</v>
      </c>
      <c r="BR497" s="75">
        <v>0</v>
      </c>
      <c r="BS497" s="75">
        <v>562000625</v>
      </c>
      <c r="BT497" s="75">
        <v>634000625</v>
      </c>
      <c r="BU497" s="75">
        <v>670000625</v>
      </c>
      <c r="BV497" s="75">
        <v>729000625</v>
      </c>
      <c r="BW497" s="75">
        <v>751000625</v>
      </c>
      <c r="BX497" s="75">
        <v>0</v>
      </c>
      <c r="BY497" s="75">
        <v>637000625</v>
      </c>
      <c r="BZ497" s="75">
        <v>0</v>
      </c>
      <c r="CA497" s="75">
        <v>0</v>
      </c>
    </row>
    <row r="498" spans="10:79" ht="12" customHeight="1">
      <c r="J498" s="46">
        <v>494</v>
      </c>
      <c r="K498" s="46">
        <f t="shared" si="18"/>
        <v>0</v>
      </c>
      <c r="L498" s="82">
        <f t="shared" si="19"/>
        <v>0</v>
      </c>
      <c r="N498" s="119" t="s">
        <v>33</v>
      </c>
      <c r="O498" s="120" t="s">
        <v>242</v>
      </c>
      <c r="P498" s="122">
        <v>115000026</v>
      </c>
      <c r="Q498" s="122">
        <v>120000026</v>
      </c>
      <c r="R498" s="122">
        <v>135000026</v>
      </c>
      <c r="S498" s="122">
        <v>145000026</v>
      </c>
      <c r="T498" s="122">
        <v>160000026</v>
      </c>
      <c r="U498" s="122">
        <v>170000026</v>
      </c>
      <c r="V498" s="122">
        <v>0</v>
      </c>
      <c r="W498" s="122">
        <v>0</v>
      </c>
      <c r="X498" s="122">
        <v>0</v>
      </c>
      <c r="Y498" s="122">
        <v>0</v>
      </c>
      <c r="Z498" s="122">
        <v>0</v>
      </c>
      <c r="AA498" s="122">
        <v>0</v>
      </c>
      <c r="AB498" s="122">
        <v>0</v>
      </c>
      <c r="AC498" s="122">
        <v>0</v>
      </c>
      <c r="AD498" s="121"/>
      <c r="BB498" s="120" t="s">
        <v>2232</v>
      </c>
      <c r="BG498" s="73" t="s">
        <v>3954</v>
      </c>
      <c r="BI498" s="73" t="s">
        <v>4786</v>
      </c>
      <c r="BO498" s="72" t="s">
        <v>210</v>
      </c>
      <c r="BP498" s="73" t="s">
        <v>3908</v>
      </c>
      <c r="BQ498" s="75">
        <v>535000625</v>
      </c>
      <c r="BR498" s="75">
        <v>589000625</v>
      </c>
      <c r="BS498" s="75">
        <v>549000625</v>
      </c>
      <c r="BT498" s="75">
        <v>0</v>
      </c>
      <c r="BU498" s="75">
        <v>733000625</v>
      </c>
      <c r="BV498" s="75">
        <v>0</v>
      </c>
      <c r="BW498" s="75">
        <v>814000625</v>
      </c>
      <c r="BX498" s="75">
        <v>0</v>
      </c>
      <c r="BY498" s="75">
        <v>0</v>
      </c>
      <c r="BZ498" s="75">
        <v>0</v>
      </c>
      <c r="CA498" s="75">
        <v>0</v>
      </c>
    </row>
    <row r="499" spans="10:79" ht="12" customHeight="1">
      <c r="J499" s="46">
        <v>495</v>
      </c>
      <c r="K499" s="46">
        <f t="shared" si="18"/>
        <v>0</v>
      </c>
      <c r="L499" s="82">
        <f t="shared" si="19"/>
        <v>0</v>
      </c>
      <c r="N499" s="119" t="s">
        <v>33</v>
      </c>
      <c r="O499" s="120" t="s">
        <v>77</v>
      </c>
      <c r="P499" s="122">
        <v>0</v>
      </c>
      <c r="Q499" s="122">
        <v>140000026</v>
      </c>
      <c r="R499" s="122">
        <v>150000026</v>
      </c>
      <c r="S499" s="122">
        <v>160000026</v>
      </c>
      <c r="T499" s="122">
        <v>165000026</v>
      </c>
      <c r="U499" s="122">
        <v>170000026</v>
      </c>
      <c r="V499" s="122">
        <v>0</v>
      </c>
      <c r="W499" s="122">
        <v>0</v>
      </c>
      <c r="X499" s="122">
        <v>0</v>
      </c>
      <c r="Y499" s="122">
        <v>0</v>
      </c>
      <c r="Z499" s="122">
        <v>0</v>
      </c>
      <c r="AA499" s="122">
        <v>0</v>
      </c>
      <c r="AB499" s="122">
        <v>0</v>
      </c>
      <c r="AC499" s="122">
        <v>0</v>
      </c>
      <c r="AD499" s="121"/>
      <c r="BB499" s="120" t="s">
        <v>2361</v>
      </c>
      <c r="BG499" s="73" t="s">
        <v>3955</v>
      </c>
      <c r="BI499" s="73" t="s">
        <v>4787</v>
      </c>
      <c r="BO499" s="72" t="s">
        <v>210</v>
      </c>
      <c r="BP499" s="73" t="s">
        <v>3909</v>
      </c>
      <c r="BQ499" s="75">
        <v>423000625</v>
      </c>
      <c r="BR499" s="75">
        <v>468000625</v>
      </c>
      <c r="BS499" s="75">
        <v>540000625</v>
      </c>
      <c r="BT499" s="75">
        <v>576000625</v>
      </c>
      <c r="BU499" s="75">
        <v>0</v>
      </c>
      <c r="BV499" s="75">
        <v>0</v>
      </c>
      <c r="BW499" s="75">
        <v>0</v>
      </c>
      <c r="BX499" s="75">
        <v>0</v>
      </c>
      <c r="BY499" s="75">
        <v>0</v>
      </c>
      <c r="BZ499" s="75">
        <v>0</v>
      </c>
      <c r="CA499" s="75">
        <v>0</v>
      </c>
    </row>
    <row r="500" spans="10:79" ht="12" customHeight="1">
      <c r="J500" s="46">
        <v>496</v>
      </c>
      <c r="K500" s="46">
        <f t="shared" si="18"/>
        <v>0</v>
      </c>
      <c r="L500" s="82">
        <f t="shared" si="19"/>
        <v>0</v>
      </c>
      <c r="N500" s="119" t="s">
        <v>33</v>
      </c>
      <c r="O500" s="120" t="s">
        <v>570</v>
      </c>
      <c r="P500" s="122">
        <v>0</v>
      </c>
      <c r="Q500" s="122">
        <v>0</v>
      </c>
      <c r="R500" s="122">
        <v>0</v>
      </c>
      <c r="S500" s="122">
        <v>0</v>
      </c>
      <c r="T500" s="122">
        <v>130000026</v>
      </c>
      <c r="U500" s="122">
        <v>150000026</v>
      </c>
      <c r="V500" s="122">
        <v>170000026</v>
      </c>
      <c r="W500" s="122">
        <v>185000026</v>
      </c>
      <c r="X500" s="122">
        <v>190000026</v>
      </c>
      <c r="Y500" s="122">
        <v>195000026</v>
      </c>
      <c r="Z500" s="122">
        <v>200000026</v>
      </c>
      <c r="AA500" s="122">
        <v>215000026</v>
      </c>
      <c r="AB500" s="122">
        <v>0</v>
      </c>
      <c r="AC500" s="122">
        <v>0</v>
      </c>
      <c r="AD500" s="121"/>
      <c r="BB500" s="120" t="s">
        <v>2593</v>
      </c>
      <c r="BG500" s="73" t="s">
        <v>3956</v>
      </c>
      <c r="BI500" s="73" t="s">
        <v>4788</v>
      </c>
      <c r="BO500" s="72" t="s">
        <v>210</v>
      </c>
      <c r="BP500" s="73" t="s">
        <v>3910</v>
      </c>
      <c r="BQ500" s="75">
        <v>490000026</v>
      </c>
      <c r="BR500" s="75">
        <v>580000026</v>
      </c>
      <c r="BS500" s="75">
        <v>615000026</v>
      </c>
      <c r="BT500" s="75">
        <v>685000026</v>
      </c>
      <c r="BU500" s="75">
        <v>750000026</v>
      </c>
      <c r="BV500" s="75">
        <v>795000026</v>
      </c>
      <c r="BW500" s="75">
        <v>820000026</v>
      </c>
      <c r="BX500" s="75">
        <v>885000026</v>
      </c>
      <c r="BY500" s="75">
        <v>0</v>
      </c>
      <c r="BZ500" s="75">
        <v>0</v>
      </c>
      <c r="CA500" s="75">
        <v>0</v>
      </c>
    </row>
    <row r="501" spans="10:79" ht="12" customHeight="1">
      <c r="J501" s="46">
        <v>497</v>
      </c>
      <c r="K501" s="46">
        <f t="shared" si="18"/>
        <v>0</v>
      </c>
      <c r="L501" s="82">
        <f t="shared" si="19"/>
        <v>0</v>
      </c>
      <c r="N501" s="119" t="s">
        <v>33</v>
      </c>
      <c r="O501" s="120" t="s">
        <v>570</v>
      </c>
      <c r="P501" s="122">
        <v>0</v>
      </c>
      <c r="Q501" s="122">
        <v>0</v>
      </c>
      <c r="R501" s="122">
        <v>0</v>
      </c>
      <c r="S501" s="122">
        <v>0</v>
      </c>
      <c r="T501" s="122">
        <v>0</v>
      </c>
      <c r="U501" s="122">
        <v>0</v>
      </c>
      <c r="V501" s="122">
        <v>180000026</v>
      </c>
      <c r="W501" s="122">
        <v>185000026</v>
      </c>
      <c r="X501" s="122">
        <v>190000026</v>
      </c>
      <c r="Y501" s="122">
        <v>195000026</v>
      </c>
      <c r="Z501" s="122">
        <v>200000026</v>
      </c>
      <c r="AA501" s="122">
        <v>215000026</v>
      </c>
      <c r="AB501" s="122">
        <v>0</v>
      </c>
      <c r="AC501" s="122">
        <v>0</v>
      </c>
      <c r="AD501" s="121"/>
      <c r="BB501" s="120" t="s">
        <v>2594</v>
      </c>
      <c r="BG501" s="73" t="s">
        <v>3957</v>
      </c>
      <c r="BI501" s="73" t="s">
        <v>4789</v>
      </c>
      <c r="BO501" s="72" t="s">
        <v>210</v>
      </c>
      <c r="BP501" s="73" t="s">
        <v>3911</v>
      </c>
      <c r="BQ501" s="75">
        <v>0</v>
      </c>
      <c r="BR501" s="75">
        <v>0</v>
      </c>
      <c r="BS501" s="75">
        <v>0</v>
      </c>
      <c r="BT501" s="75">
        <v>0</v>
      </c>
      <c r="BU501" s="75">
        <v>0</v>
      </c>
      <c r="BV501" s="75">
        <v>0</v>
      </c>
      <c r="BW501" s="75">
        <v>0</v>
      </c>
      <c r="BX501" s="75">
        <v>1300000026</v>
      </c>
      <c r="BY501" s="75">
        <v>0</v>
      </c>
      <c r="BZ501" s="75">
        <v>0</v>
      </c>
      <c r="CA501" s="75">
        <v>0</v>
      </c>
    </row>
    <row r="502" spans="10:79" ht="12" customHeight="1">
      <c r="J502" s="46">
        <v>498</v>
      </c>
      <c r="K502" s="46">
        <f t="shared" si="18"/>
        <v>0</v>
      </c>
      <c r="L502" s="82">
        <f t="shared" si="19"/>
        <v>0</v>
      </c>
      <c r="N502" s="119" t="s">
        <v>33</v>
      </c>
      <c r="O502" s="120" t="s">
        <v>2111</v>
      </c>
      <c r="P502" s="122">
        <v>0</v>
      </c>
      <c r="Q502" s="122">
        <v>0</v>
      </c>
      <c r="R502" s="122">
        <v>0</v>
      </c>
      <c r="S502" s="122">
        <v>0</v>
      </c>
      <c r="T502" s="122">
        <v>0</v>
      </c>
      <c r="U502" s="122">
        <v>150000026</v>
      </c>
      <c r="V502" s="122">
        <v>160000026</v>
      </c>
      <c r="W502" s="122">
        <v>170000026</v>
      </c>
      <c r="X502" s="122">
        <v>180000026</v>
      </c>
      <c r="Y502" s="122">
        <v>190000026</v>
      </c>
      <c r="Z502" s="122">
        <v>200000026</v>
      </c>
      <c r="AA502" s="122">
        <v>215000026</v>
      </c>
      <c r="AB502" s="122">
        <v>0</v>
      </c>
      <c r="AC502" s="122">
        <v>0</v>
      </c>
      <c r="AD502" s="121"/>
      <c r="BB502" s="120" t="s">
        <v>2233</v>
      </c>
      <c r="BG502" s="73" t="s">
        <v>3958</v>
      </c>
      <c r="BI502" s="73" t="s">
        <v>4790</v>
      </c>
      <c r="BO502" s="72" t="s">
        <v>210</v>
      </c>
      <c r="BP502" s="73" t="s">
        <v>3912</v>
      </c>
      <c r="BQ502" s="75">
        <v>540000625</v>
      </c>
      <c r="BR502" s="75">
        <v>598000625</v>
      </c>
      <c r="BS502" s="75">
        <v>630000625</v>
      </c>
      <c r="BT502" s="75">
        <v>702000625</v>
      </c>
      <c r="BU502" s="75">
        <v>720000625</v>
      </c>
      <c r="BV502" s="75">
        <v>774000625</v>
      </c>
      <c r="BW502" s="75">
        <v>819000625</v>
      </c>
      <c r="BX502" s="75">
        <v>657000625</v>
      </c>
      <c r="BY502" s="75">
        <v>747000625</v>
      </c>
      <c r="BZ502" s="75">
        <v>0</v>
      </c>
      <c r="CA502" s="75">
        <v>0</v>
      </c>
    </row>
    <row r="503" spans="10:79" ht="12" customHeight="1">
      <c r="J503" s="46">
        <v>499</v>
      </c>
      <c r="K503" s="46">
        <f t="shared" si="18"/>
        <v>0</v>
      </c>
      <c r="L503" s="82">
        <f t="shared" si="19"/>
        <v>0</v>
      </c>
      <c r="N503" s="119" t="s">
        <v>33</v>
      </c>
      <c r="O503" s="120" t="s">
        <v>1525</v>
      </c>
      <c r="P503" s="122">
        <v>0</v>
      </c>
      <c r="Q503" s="122">
        <v>0</v>
      </c>
      <c r="R503" s="122">
        <v>0</v>
      </c>
      <c r="S503" s="122">
        <v>0</v>
      </c>
      <c r="T503" s="122">
        <v>0</v>
      </c>
      <c r="U503" s="122">
        <v>0</v>
      </c>
      <c r="V503" s="122">
        <v>160000026</v>
      </c>
      <c r="W503" s="122">
        <v>185000026</v>
      </c>
      <c r="X503" s="122">
        <v>190000026</v>
      </c>
      <c r="Y503" s="122">
        <v>195000026</v>
      </c>
      <c r="Z503" s="122">
        <v>205000026</v>
      </c>
      <c r="AA503" s="122">
        <v>210000026</v>
      </c>
      <c r="AB503" s="122">
        <v>0</v>
      </c>
      <c r="AC503" s="122">
        <v>0</v>
      </c>
      <c r="AD503" s="121"/>
      <c r="BB503" s="120" t="s">
        <v>2030</v>
      </c>
      <c r="BG503" s="73" t="s">
        <v>3959</v>
      </c>
      <c r="BI503" s="73" t="s">
        <v>4791</v>
      </c>
      <c r="BO503" s="72" t="s">
        <v>210</v>
      </c>
      <c r="BP503" s="73" t="s">
        <v>3913</v>
      </c>
      <c r="BQ503" s="75">
        <v>0</v>
      </c>
      <c r="BR503" s="75">
        <v>0</v>
      </c>
      <c r="BS503" s="75">
        <v>607000625</v>
      </c>
      <c r="BT503" s="75">
        <v>679000625</v>
      </c>
      <c r="BU503" s="75">
        <v>715000625</v>
      </c>
      <c r="BV503" s="75">
        <v>751000625</v>
      </c>
      <c r="BW503" s="75">
        <v>0</v>
      </c>
      <c r="BX503" s="75">
        <v>0</v>
      </c>
      <c r="BY503" s="75">
        <v>0</v>
      </c>
      <c r="BZ503" s="75">
        <v>0</v>
      </c>
      <c r="CA503" s="75">
        <v>0</v>
      </c>
    </row>
    <row r="504" spans="10:79" ht="12" customHeight="1">
      <c r="J504" s="46">
        <v>500</v>
      </c>
      <c r="K504" s="46">
        <f t="shared" si="18"/>
        <v>0</v>
      </c>
      <c r="L504" s="82">
        <f t="shared" si="19"/>
        <v>0</v>
      </c>
      <c r="N504" s="119" t="s">
        <v>33</v>
      </c>
      <c r="O504" s="120" t="s">
        <v>1525</v>
      </c>
      <c r="P504" s="122">
        <v>0</v>
      </c>
      <c r="Q504" s="122">
        <v>0</v>
      </c>
      <c r="R504" s="122">
        <v>0</v>
      </c>
      <c r="S504" s="122">
        <v>0</v>
      </c>
      <c r="T504" s="122">
        <v>0</v>
      </c>
      <c r="U504" s="122">
        <v>0</v>
      </c>
      <c r="V504" s="122">
        <v>160000026</v>
      </c>
      <c r="W504" s="122">
        <v>185000026</v>
      </c>
      <c r="X504" s="122">
        <v>190000026</v>
      </c>
      <c r="Y504" s="122">
        <v>195000026</v>
      </c>
      <c r="Z504" s="122">
        <v>205000026</v>
      </c>
      <c r="AA504" s="122">
        <v>210000026</v>
      </c>
      <c r="AB504" s="122">
        <v>0</v>
      </c>
      <c r="AC504" s="122">
        <v>0</v>
      </c>
      <c r="AD504" s="121"/>
      <c r="BB504" s="120" t="s">
        <v>2512</v>
      </c>
      <c r="BG504" s="73" t="s">
        <v>3960</v>
      </c>
      <c r="BI504" s="73" t="s">
        <v>4792</v>
      </c>
      <c r="BO504" s="72" t="s">
        <v>210</v>
      </c>
      <c r="BP504" s="73" t="s">
        <v>3914</v>
      </c>
      <c r="BQ504" s="75">
        <v>333000625</v>
      </c>
      <c r="BR504" s="75">
        <v>378000625</v>
      </c>
      <c r="BS504" s="75">
        <v>414000625</v>
      </c>
      <c r="BT504" s="75">
        <v>450000625</v>
      </c>
      <c r="BU504" s="75">
        <v>495000625</v>
      </c>
      <c r="BV504" s="75">
        <v>540000625</v>
      </c>
      <c r="BW504" s="75">
        <v>603000625</v>
      </c>
      <c r="BX504" s="75">
        <v>0</v>
      </c>
      <c r="BY504" s="75">
        <v>0</v>
      </c>
      <c r="BZ504" s="75">
        <v>0</v>
      </c>
      <c r="CA504" s="75">
        <v>0</v>
      </c>
    </row>
    <row r="505" spans="10:79" ht="12" customHeight="1">
      <c r="J505" s="46">
        <v>501</v>
      </c>
      <c r="K505" s="46">
        <f t="shared" si="18"/>
        <v>0</v>
      </c>
      <c r="L505" s="82">
        <f t="shared" si="19"/>
        <v>0</v>
      </c>
      <c r="N505" s="119" t="s">
        <v>33</v>
      </c>
      <c r="O505" s="120" t="s">
        <v>600</v>
      </c>
      <c r="P505" s="122">
        <v>0</v>
      </c>
      <c r="Q505" s="122">
        <v>0</v>
      </c>
      <c r="R505" s="122">
        <v>0</v>
      </c>
      <c r="S505" s="122">
        <v>0</v>
      </c>
      <c r="T505" s="122">
        <v>0</v>
      </c>
      <c r="U505" s="122">
        <v>0</v>
      </c>
      <c r="V505" s="122">
        <v>150000026</v>
      </c>
      <c r="W505" s="122">
        <v>160000026</v>
      </c>
      <c r="X505" s="122">
        <v>170000026</v>
      </c>
      <c r="Y505" s="122">
        <v>180000026</v>
      </c>
      <c r="Z505" s="122">
        <v>185000026</v>
      </c>
      <c r="AA505" s="122">
        <v>190000026</v>
      </c>
      <c r="AB505" s="122">
        <v>210000026</v>
      </c>
      <c r="AC505" s="122">
        <v>220000026</v>
      </c>
      <c r="AD505" s="121"/>
      <c r="BB505" s="120" t="s">
        <v>2362</v>
      </c>
      <c r="BG505" s="73" t="s">
        <v>3961</v>
      </c>
      <c r="BI505" s="73" t="s">
        <v>5250</v>
      </c>
      <c r="BO505" s="72" t="s">
        <v>210</v>
      </c>
      <c r="BP505" s="73" t="s">
        <v>3915</v>
      </c>
      <c r="BQ505" s="75">
        <v>0</v>
      </c>
      <c r="BR505" s="75">
        <v>0</v>
      </c>
      <c r="BS505" s="75">
        <v>0</v>
      </c>
      <c r="BT505" s="75">
        <v>675000625</v>
      </c>
      <c r="BU505" s="75">
        <v>702000625</v>
      </c>
      <c r="BV505" s="75">
        <v>729000625</v>
      </c>
      <c r="BW505" s="75">
        <v>0</v>
      </c>
      <c r="BX505" s="75">
        <v>0</v>
      </c>
      <c r="BY505" s="75">
        <v>0</v>
      </c>
      <c r="BZ505" s="75">
        <v>0</v>
      </c>
      <c r="CA505" s="75">
        <v>0</v>
      </c>
    </row>
    <row r="506" spans="10:79" ht="12" customHeight="1">
      <c r="J506" s="46">
        <v>502</v>
      </c>
      <c r="K506" s="46">
        <f t="shared" si="18"/>
        <v>0</v>
      </c>
      <c r="L506" s="82">
        <f t="shared" si="19"/>
        <v>0</v>
      </c>
      <c r="N506" s="119" t="s">
        <v>33</v>
      </c>
      <c r="O506" s="120" t="s">
        <v>600</v>
      </c>
      <c r="P506" s="122">
        <v>0</v>
      </c>
      <c r="Q506" s="122">
        <v>0</v>
      </c>
      <c r="R506" s="122">
        <v>0</v>
      </c>
      <c r="S506" s="122">
        <v>0</v>
      </c>
      <c r="T506" s="122">
        <v>0</v>
      </c>
      <c r="U506" s="122">
        <v>0</v>
      </c>
      <c r="V506" s="122">
        <v>150000026</v>
      </c>
      <c r="W506" s="122">
        <v>160000026</v>
      </c>
      <c r="X506" s="122">
        <v>170000026</v>
      </c>
      <c r="Y506" s="122">
        <v>180000026</v>
      </c>
      <c r="Z506" s="122">
        <v>185000026</v>
      </c>
      <c r="AA506" s="122">
        <v>190000026</v>
      </c>
      <c r="AB506" s="122">
        <v>210000026</v>
      </c>
      <c r="AC506" s="122">
        <v>220000026</v>
      </c>
      <c r="AD506" s="121"/>
      <c r="BB506" s="120" t="s">
        <v>920</v>
      </c>
      <c r="BG506" s="73" t="s">
        <v>3962</v>
      </c>
      <c r="BI506" s="73" t="s">
        <v>4793</v>
      </c>
      <c r="BO506" s="72" t="s">
        <v>210</v>
      </c>
      <c r="BP506" s="73" t="s">
        <v>3916</v>
      </c>
      <c r="BQ506" s="75">
        <v>468000625</v>
      </c>
      <c r="BR506" s="75">
        <v>522000625</v>
      </c>
      <c r="BS506" s="75">
        <v>634000625</v>
      </c>
      <c r="BT506" s="75">
        <v>630000625</v>
      </c>
      <c r="BU506" s="75">
        <v>742000625</v>
      </c>
      <c r="BV506" s="75">
        <v>778000625</v>
      </c>
      <c r="BW506" s="75">
        <v>823000625</v>
      </c>
      <c r="BX506" s="75">
        <v>864000625</v>
      </c>
      <c r="BY506" s="75">
        <v>900000625</v>
      </c>
      <c r="BZ506" s="75">
        <v>0</v>
      </c>
      <c r="CA506" s="75">
        <v>0</v>
      </c>
    </row>
    <row r="507" spans="10:79" ht="12" customHeight="1">
      <c r="J507" s="46">
        <v>503</v>
      </c>
      <c r="K507" s="46">
        <f t="shared" si="18"/>
        <v>0</v>
      </c>
      <c r="L507" s="82">
        <f t="shared" si="19"/>
        <v>0</v>
      </c>
      <c r="N507" s="119" t="s">
        <v>33</v>
      </c>
      <c r="O507" s="120" t="s">
        <v>1980</v>
      </c>
      <c r="P507" s="122">
        <v>0</v>
      </c>
      <c r="Q507" s="122">
        <v>0</v>
      </c>
      <c r="R507" s="122">
        <v>0</v>
      </c>
      <c r="S507" s="122">
        <v>0</v>
      </c>
      <c r="T507" s="122">
        <v>0</v>
      </c>
      <c r="U507" s="122">
        <v>0</v>
      </c>
      <c r="V507" s="122">
        <v>185000026</v>
      </c>
      <c r="W507" s="122">
        <v>190000026</v>
      </c>
      <c r="X507" s="122">
        <v>195000026</v>
      </c>
      <c r="Y507" s="122">
        <v>200000026</v>
      </c>
      <c r="Z507" s="122">
        <v>205000026</v>
      </c>
      <c r="AA507" s="122">
        <v>215000026</v>
      </c>
      <c r="AB507" s="122">
        <v>0</v>
      </c>
      <c r="AC507" s="122">
        <v>0</v>
      </c>
      <c r="AD507" s="121"/>
      <c r="BB507" s="120" t="s">
        <v>2588</v>
      </c>
      <c r="BG507" s="73" t="s">
        <v>3963</v>
      </c>
      <c r="BI507" s="73" t="s">
        <v>4794</v>
      </c>
      <c r="BO507" s="72" t="s">
        <v>210</v>
      </c>
      <c r="BP507" s="73" t="s">
        <v>3917</v>
      </c>
      <c r="BQ507" s="75">
        <v>517000625</v>
      </c>
      <c r="BR507" s="75">
        <v>571000625</v>
      </c>
      <c r="BS507" s="75">
        <v>607000625</v>
      </c>
      <c r="BT507" s="75">
        <v>679000625</v>
      </c>
      <c r="BU507" s="75">
        <v>715000625</v>
      </c>
      <c r="BV507" s="75">
        <v>751000625</v>
      </c>
      <c r="BW507" s="75">
        <v>796000625</v>
      </c>
      <c r="BX507" s="75">
        <v>828000625</v>
      </c>
      <c r="BY507" s="75">
        <v>0</v>
      </c>
      <c r="BZ507" s="75">
        <v>0</v>
      </c>
      <c r="CA507" s="75">
        <v>0</v>
      </c>
    </row>
    <row r="508" spans="10:79" ht="12" customHeight="1">
      <c r="J508" s="46">
        <v>504</v>
      </c>
      <c r="K508" s="46">
        <f t="shared" si="18"/>
        <v>0</v>
      </c>
      <c r="L508" s="82">
        <f t="shared" si="19"/>
        <v>0</v>
      </c>
      <c r="N508" s="119" t="s">
        <v>33</v>
      </c>
      <c r="O508" s="120" t="s">
        <v>1526</v>
      </c>
      <c r="P508" s="122">
        <v>0</v>
      </c>
      <c r="Q508" s="122">
        <v>0</v>
      </c>
      <c r="R508" s="122">
        <v>0</v>
      </c>
      <c r="S508" s="122">
        <v>0</v>
      </c>
      <c r="T508" s="122">
        <v>0</v>
      </c>
      <c r="U508" s="122">
        <v>0</v>
      </c>
      <c r="V508" s="122">
        <v>170000026</v>
      </c>
      <c r="W508" s="122">
        <v>185000026</v>
      </c>
      <c r="X508" s="122">
        <v>195000026</v>
      </c>
      <c r="Y508" s="122">
        <v>200000026</v>
      </c>
      <c r="Z508" s="122">
        <v>205000026</v>
      </c>
      <c r="AA508" s="122">
        <v>215000026</v>
      </c>
      <c r="AB508" s="122">
        <v>230000026</v>
      </c>
      <c r="AC508" s="122">
        <v>240000026</v>
      </c>
      <c r="AD508" s="121"/>
      <c r="BB508" s="120" t="s">
        <v>1607</v>
      </c>
      <c r="BG508" s="73" t="s">
        <v>3964</v>
      </c>
      <c r="BI508" s="73" t="s">
        <v>4795</v>
      </c>
      <c r="BO508" s="72" t="s">
        <v>210</v>
      </c>
      <c r="BP508" s="73" t="s">
        <v>3918</v>
      </c>
      <c r="BQ508" s="75">
        <v>517000625</v>
      </c>
      <c r="BR508" s="75">
        <v>0</v>
      </c>
      <c r="BS508" s="75">
        <v>0</v>
      </c>
      <c r="BT508" s="75">
        <v>679000625</v>
      </c>
      <c r="BU508" s="75">
        <v>0</v>
      </c>
      <c r="BV508" s="75">
        <v>0</v>
      </c>
      <c r="BW508" s="75">
        <v>0</v>
      </c>
      <c r="BX508" s="75">
        <v>0</v>
      </c>
      <c r="BY508" s="75">
        <v>0</v>
      </c>
      <c r="BZ508" s="75">
        <v>0</v>
      </c>
      <c r="CA508" s="75">
        <v>0</v>
      </c>
    </row>
    <row r="509" spans="10:79" ht="12" customHeight="1">
      <c r="J509" s="46">
        <v>505</v>
      </c>
      <c r="K509" s="46">
        <f t="shared" si="18"/>
        <v>0</v>
      </c>
      <c r="L509" s="82">
        <f t="shared" si="19"/>
        <v>0</v>
      </c>
      <c r="N509" s="119" t="s">
        <v>33</v>
      </c>
      <c r="O509" s="120" t="s">
        <v>1526</v>
      </c>
      <c r="P509" s="122">
        <v>0</v>
      </c>
      <c r="Q509" s="122">
        <v>0</v>
      </c>
      <c r="R509" s="122">
        <v>0</v>
      </c>
      <c r="S509" s="122">
        <v>0</v>
      </c>
      <c r="T509" s="122">
        <v>0</v>
      </c>
      <c r="U509" s="122">
        <v>0</v>
      </c>
      <c r="V509" s="122">
        <v>170000026</v>
      </c>
      <c r="W509" s="122">
        <v>180000026</v>
      </c>
      <c r="X509" s="122">
        <v>185000026</v>
      </c>
      <c r="Y509" s="122">
        <v>190000026</v>
      </c>
      <c r="Z509" s="122">
        <v>200000026</v>
      </c>
      <c r="AA509" s="122">
        <v>210000026</v>
      </c>
      <c r="AB509" s="122">
        <v>0</v>
      </c>
      <c r="AC509" s="122">
        <v>0</v>
      </c>
      <c r="AD509" s="121"/>
      <c r="BB509" s="120" t="s">
        <v>68</v>
      </c>
      <c r="BG509" s="73" t="s">
        <v>3965</v>
      </c>
      <c r="BI509" s="73" t="s">
        <v>4796</v>
      </c>
      <c r="BO509" s="72" t="s">
        <v>210</v>
      </c>
      <c r="BP509" s="73" t="s">
        <v>3919</v>
      </c>
      <c r="BQ509" s="75">
        <v>535000625</v>
      </c>
      <c r="BR509" s="75">
        <v>0</v>
      </c>
      <c r="BS509" s="75">
        <v>625000625</v>
      </c>
      <c r="BT509" s="75">
        <v>697000625</v>
      </c>
      <c r="BU509" s="75">
        <v>0</v>
      </c>
      <c r="BV509" s="75">
        <v>0</v>
      </c>
      <c r="BW509" s="75">
        <v>0</v>
      </c>
      <c r="BX509" s="75">
        <v>0</v>
      </c>
      <c r="BY509" s="75">
        <v>0</v>
      </c>
      <c r="BZ509" s="75">
        <v>0</v>
      </c>
      <c r="CA509" s="75">
        <v>0</v>
      </c>
    </row>
    <row r="510" spans="10:79" ht="12" customHeight="1">
      <c r="J510" s="46">
        <v>506</v>
      </c>
      <c r="K510" s="46">
        <f t="shared" si="18"/>
        <v>0</v>
      </c>
      <c r="L510" s="82">
        <f t="shared" si="19"/>
        <v>0</v>
      </c>
      <c r="N510" s="119" t="s">
        <v>33</v>
      </c>
      <c r="O510" s="120" t="s">
        <v>1956</v>
      </c>
      <c r="P510" s="122">
        <v>0</v>
      </c>
      <c r="Q510" s="122">
        <v>0</v>
      </c>
      <c r="R510" s="122">
        <v>0</v>
      </c>
      <c r="S510" s="122">
        <v>0</v>
      </c>
      <c r="T510" s="122">
        <v>0</v>
      </c>
      <c r="U510" s="122">
        <v>0</v>
      </c>
      <c r="V510" s="122">
        <v>0</v>
      </c>
      <c r="W510" s="122">
        <v>170000026</v>
      </c>
      <c r="X510" s="122">
        <v>180000026</v>
      </c>
      <c r="Y510" s="122">
        <v>185000026</v>
      </c>
      <c r="Z510" s="122">
        <v>190000026</v>
      </c>
      <c r="AA510" s="122">
        <v>210000026</v>
      </c>
      <c r="AB510" s="122">
        <v>0</v>
      </c>
      <c r="AC510" s="122">
        <v>0</v>
      </c>
      <c r="AD510" s="121"/>
      <c r="BB510" s="120" t="s">
        <v>1264</v>
      </c>
      <c r="BG510" s="73" t="s">
        <v>3966</v>
      </c>
      <c r="BI510" s="73" t="s">
        <v>4797</v>
      </c>
      <c r="BO510" s="72" t="s">
        <v>210</v>
      </c>
      <c r="BP510" s="73" t="s">
        <v>3920</v>
      </c>
      <c r="BQ510" s="75">
        <v>495000625</v>
      </c>
      <c r="BR510" s="75">
        <v>540000625</v>
      </c>
      <c r="BS510" s="75">
        <v>585000625</v>
      </c>
      <c r="BT510" s="75">
        <v>612000625</v>
      </c>
      <c r="BU510" s="75">
        <v>630000625</v>
      </c>
      <c r="BV510" s="75">
        <v>675000625</v>
      </c>
      <c r="BW510" s="75">
        <v>720000625</v>
      </c>
      <c r="BX510" s="75">
        <v>0</v>
      </c>
      <c r="BY510" s="75">
        <v>0</v>
      </c>
      <c r="BZ510" s="75">
        <v>0</v>
      </c>
      <c r="CA510" s="75">
        <v>0</v>
      </c>
    </row>
    <row r="511" spans="10:79" ht="12" customHeight="1">
      <c r="J511" s="46">
        <v>507</v>
      </c>
      <c r="K511" s="46">
        <f t="shared" si="18"/>
        <v>0</v>
      </c>
      <c r="L511" s="82">
        <f t="shared" si="19"/>
        <v>0</v>
      </c>
      <c r="N511" s="119" t="s">
        <v>33</v>
      </c>
      <c r="O511" s="120" t="s">
        <v>3271</v>
      </c>
      <c r="P511" s="122">
        <v>0</v>
      </c>
      <c r="Q511" s="122">
        <v>0</v>
      </c>
      <c r="R511" s="122">
        <v>0</v>
      </c>
      <c r="S511" s="122">
        <v>0</v>
      </c>
      <c r="T511" s="122">
        <v>0</v>
      </c>
      <c r="U511" s="122">
        <v>0</v>
      </c>
      <c r="V511" s="122">
        <v>0</v>
      </c>
      <c r="W511" s="122">
        <v>0</v>
      </c>
      <c r="X511" s="122">
        <v>0</v>
      </c>
      <c r="Y511" s="122">
        <v>0</v>
      </c>
      <c r="Z511" s="122">
        <v>195000026</v>
      </c>
      <c r="AA511" s="122">
        <v>0</v>
      </c>
      <c r="AB511" s="122">
        <v>0</v>
      </c>
      <c r="AC511" s="122">
        <v>0</v>
      </c>
      <c r="AD511" s="121"/>
      <c r="BB511" s="120" t="s">
        <v>2423</v>
      </c>
      <c r="BG511" s="73" t="s">
        <v>3967</v>
      </c>
      <c r="BI511" s="73" t="s">
        <v>4798</v>
      </c>
      <c r="BO511" s="72" t="s">
        <v>210</v>
      </c>
      <c r="BP511" s="73" t="s">
        <v>3921</v>
      </c>
      <c r="BQ511" s="75">
        <v>472000625</v>
      </c>
      <c r="BR511" s="75">
        <v>526000625</v>
      </c>
      <c r="BS511" s="75">
        <v>0</v>
      </c>
      <c r="BT511" s="75">
        <v>634000625</v>
      </c>
      <c r="BU511" s="75">
        <v>680000026</v>
      </c>
      <c r="BV511" s="75">
        <v>711000625</v>
      </c>
      <c r="BW511" s="75">
        <v>756000625</v>
      </c>
      <c r="BX511" s="75">
        <v>810000625</v>
      </c>
      <c r="BY511" s="75">
        <v>850000026</v>
      </c>
      <c r="BZ511" s="75">
        <v>0</v>
      </c>
      <c r="CA511" s="75">
        <v>0</v>
      </c>
    </row>
    <row r="512" spans="10:79" ht="12" customHeight="1">
      <c r="J512" s="46">
        <v>508</v>
      </c>
      <c r="K512" s="46">
        <f t="shared" si="18"/>
        <v>0</v>
      </c>
      <c r="L512" s="82">
        <f t="shared" si="19"/>
        <v>0</v>
      </c>
      <c r="N512" s="119" t="s">
        <v>33</v>
      </c>
      <c r="O512" s="120" t="s">
        <v>2157</v>
      </c>
      <c r="P512" s="122">
        <v>0</v>
      </c>
      <c r="Q512" s="122">
        <v>0</v>
      </c>
      <c r="R512" s="122">
        <v>0</v>
      </c>
      <c r="S512" s="122">
        <v>0</v>
      </c>
      <c r="T512" s="122">
        <v>0</v>
      </c>
      <c r="U512" s="122">
        <v>0</v>
      </c>
      <c r="V512" s="122">
        <v>0</v>
      </c>
      <c r="W512" s="122">
        <v>0</v>
      </c>
      <c r="X512" s="122">
        <v>0</v>
      </c>
      <c r="Y512" s="122">
        <v>0</v>
      </c>
      <c r="Z512" s="122">
        <v>190000026</v>
      </c>
      <c r="AA512" s="122">
        <v>205000026</v>
      </c>
      <c r="AB512" s="122">
        <v>230000026</v>
      </c>
      <c r="AC512" s="122">
        <v>0</v>
      </c>
      <c r="AD512" s="121"/>
      <c r="BB512" s="120" t="s">
        <v>1610</v>
      </c>
      <c r="BG512" s="73" t="s">
        <v>3968</v>
      </c>
      <c r="BI512" s="73" t="s">
        <v>4799</v>
      </c>
      <c r="BO512" s="72" t="s">
        <v>210</v>
      </c>
      <c r="BP512" s="73" t="s">
        <v>3922</v>
      </c>
      <c r="BQ512" s="75">
        <v>517000625</v>
      </c>
      <c r="BR512" s="75">
        <v>0</v>
      </c>
      <c r="BS512" s="75">
        <v>612000625</v>
      </c>
      <c r="BT512" s="75">
        <v>648000625</v>
      </c>
      <c r="BU512" s="75">
        <v>715000625</v>
      </c>
      <c r="BV512" s="75">
        <v>751000625</v>
      </c>
      <c r="BW512" s="75">
        <v>796000625</v>
      </c>
      <c r="BX512" s="75">
        <v>810000625</v>
      </c>
      <c r="BY512" s="75">
        <v>0</v>
      </c>
      <c r="BZ512" s="75">
        <v>0</v>
      </c>
      <c r="CA512" s="75">
        <v>0</v>
      </c>
    </row>
    <row r="513" spans="10:79" ht="12" customHeight="1">
      <c r="J513" s="46">
        <v>509</v>
      </c>
      <c r="K513" s="46">
        <f t="shared" si="18"/>
        <v>0</v>
      </c>
      <c r="L513" s="82">
        <f t="shared" si="19"/>
        <v>0</v>
      </c>
      <c r="N513" s="119" t="s">
        <v>33</v>
      </c>
      <c r="O513" s="120" t="s">
        <v>2807</v>
      </c>
      <c r="P513" s="122">
        <v>0</v>
      </c>
      <c r="Q513" s="122">
        <v>0</v>
      </c>
      <c r="R513" s="122">
        <v>0</v>
      </c>
      <c r="S513" s="122">
        <v>0</v>
      </c>
      <c r="T513" s="122">
        <v>0</v>
      </c>
      <c r="U513" s="122">
        <v>0</v>
      </c>
      <c r="V513" s="122">
        <v>0</v>
      </c>
      <c r="W513" s="122">
        <v>0</v>
      </c>
      <c r="X513" s="122">
        <v>0</v>
      </c>
      <c r="Y513" s="122">
        <v>190000026</v>
      </c>
      <c r="Z513" s="122">
        <v>0</v>
      </c>
      <c r="AA513" s="122">
        <v>0</v>
      </c>
      <c r="AB513" s="122">
        <v>0</v>
      </c>
      <c r="AC513" s="122">
        <v>0</v>
      </c>
      <c r="AD513" s="121"/>
      <c r="BB513" s="120" t="s">
        <v>1118</v>
      </c>
      <c r="BG513" s="73" t="s">
        <v>3969</v>
      </c>
      <c r="BI513" s="73" t="s">
        <v>4800</v>
      </c>
      <c r="BO513" s="72" t="s">
        <v>210</v>
      </c>
      <c r="BP513" s="73" t="s">
        <v>3923</v>
      </c>
      <c r="BQ513" s="75">
        <v>0</v>
      </c>
      <c r="BR513" s="75">
        <v>0</v>
      </c>
      <c r="BS513" s="75">
        <v>652000625</v>
      </c>
      <c r="BT513" s="75">
        <v>0</v>
      </c>
      <c r="BU513" s="75">
        <v>0</v>
      </c>
      <c r="BV513" s="75">
        <v>0</v>
      </c>
      <c r="BW513" s="75">
        <v>630000625</v>
      </c>
      <c r="BX513" s="75">
        <v>0</v>
      </c>
      <c r="BY513" s="75">
        <v>0</v>
      </c>
      <c r="BZ513" s="75">
        <v>0</v>
      </c>
      <c r="CA513" s="75">
        <v>0</v>
      </c>
    </row>
    <row r="514" spans="10:79" ht="12" customHeight="1">
      <c r="J514" s="46">
        <v>510</v>
      </c>
      <c r="K514" s="46">
        <f t="shared" si="18"/>
        <v>0</v>
      </c>
      <c r="L514" s="82">
        <f t="shared" si="19"/>
        <v>0</v>
      </c>
      <c r="N514" s="119" t="s">
        <v>33</v>
      </c>
      <c r="O514" s="120" t="s">
        <v>1952</v>
      </c>
      <c r="P514" s="122">
        <v>0</v>
      </c>
      <c r="Q514" s="122">
        <v>0</v>
      </c>
      <c r="R514" s="122">
        <v>0</v>
      </c>
      <c r="S514" s="122">
        <v>0</v>
      </c>
      <c r="T514" s="122">
        <v>0</v>
      </c>
      <c r="U514" s="122">
        <v>0</v>
      </c>
      <c r="V514" s="122">
        <v>0</v>
      </c>
      <c r="W514" s="122">
        <v>0</v>
      </c>
      <c r="X514" s="122">
        <v>200000026</v>
      </c>
      <c r="Y514" s="122">
        <v>205000026</v>
      </c>
      <c r="Z514" s="122">
        <v>210000026</v>
      </c>
      <c r="AA514" s="122">
        <v>220000026</v>
      </c>
      <c r="AB514" s="122">
        <v>0</v>
      </c>
      <c r="AC514" s="122">
        <v>0</v>
      </c>
      <c r="AD514" s="121"/>
      <c r="BB514" s="120" t="s">
        <v>2414</v>
      </c>
      <c r="BG514" s="73" t="s">
        <v>3970</v>
      </c>
      <c r="BI514" s="73" t="s">
        <v>4801</v>
      </c>
      <c r="BO514" s="72" t="s">
        <v>210</v>
      </c>
      <c r="BP514" s="73" t="s">
        <v>3924</v>
      </c>
      <c r="BQ514" s="75">
        <v>405000625</v>
      </c>
      <c r="BR514" s="75">
        <v>450000625</v>
      </c>
      <c r="BS514" s="75">
        <v>0</v>
      </c>
      <c r="BT514" s="75">
        <v>0</v>
      </c>
      <c r="BU514" s="75">
        <v>0</v>
      </c>
      <c r="BV514" s="75">
        <v>0</v>
      </c>
      <c r="BW514" s="75">
        <v>0</v>
      </c>
      <c r="BX514" s="75">
        <v>0</v>
      </c>
      <c r="BY514" s="75">
        <v>0</v>
      </c>
      <c r="BZ514" s="75">
        <v>0</v>
      </c>
      <c r="CA514" s="75">
        <v>0</v>
      </c>
    </row>
    <row r="515" spans="10:79" ht="12" customHeight="1">
      <c r="J515" s="46">
        <v>511</v>
      </c>
      <c r="K515" s="46">
        <f t="shared" si="18"/>
        <v>0</v>
      </c>
      <c r="L515" s="82">
        <f t="shared" si="19"/>
        <v>0</v>
      </c>
      <c r="N515" s="119" t="s">
        <v>33</v>
      </c>
      <c r="O515" s="120" t="s">
        <v>2258</v>
      </c>
      <c r="P515" s="122">
        <v>0</v>
      </c>
      <c r="Q515" s="122">
        <v>0</v>
      </c>
      <c r="R515" s="122">
        <v>0</v>
      </c>
      <c r="S515" s="122">
        <v>0</v>
      </c>
      <c r="T515" s="122">
        <v>0</v>
      </c>
      <c r="U515" s="122">
        <v>0</v>
      </c>
      <c r="V515" s="122">
        <v>0</v>
      </c>
      <c r="W515" s="122">
        <v>0</v>
      </c>
      <c r="X515" s="122">
        <v>0</v>
      </c>
      <c r="Y515" s="122">
        <v>0</v>
      </c>
      <c r="Z515" s="122">
        <v>195000026</v>
      </c>
      <c r="AA515" s="122">
        <v>205000026</v>
      </c>
      <c r="AB515" s="122">
        <v>0</v>
      </c>
      <c r="AC515" s="122">
        <v>0</v>
      </c>
      <c r="AD515" s="121"/>
      <c r="BB515" s="120" t="s">
        <v>1119</v>
      </c>
      <c r="BG515" s="73" t="s">
        <v>3971</v>
      </c>
      <c r="BI515" s="73" t="s">
        <v>4802</v>
      </c>
      <c r="BO515" s="72" t="s">
        <v>210</v>
      </c>
      <c r="BP515" s="73" t="s">
        <v>3925</v>
      </c>
      <c r="BQ515" s="75">
        <v>480000026</v>
      </c>
      <c r="BR515" s="75">
        <v>0</v>
      </c>
      <c r="BS515" s="75">
        <v>0</v>
      </c>
      <c r="BT515" s="75">
        <v>0</v>
      </c>
      <c r="BU515" s="75">
        <v>685000026</v>
      </c>
      <c r="BV515" s="75">
        <v>0</v>
      </c>
      <c r="BW515" s="75">
        <v>0</v>
      </c>
      <c r="BX515" s="75">
        <v>0</v>
      </c>
      <c r="BY515" s="75">
        <v>0</v>
      </c>
      <c r="BZ515" s="75">
        <v>0</v>
      </c>
      <c r="CA515" s="75">
        <v>0</v>
      </c>
    </row>
    <row r="516" spans="10:79" ht="12" customHeight="1">
      <c r="J516" s="46">
        <v>512</v>
      </c>
      <c r="K516" s="46">
        <f t="shared" si="18"/>
        <v>0</v>
      </c>
      <c r="L516" s="82">
        <f t="shared" si="19"/>
        <v>0</v>
      </c>
      <c r="N516" s="119" t="s">
        <v>33</v>
      </c>
      <c r="O516" s="120" t="s">
        <v>2096</v>
      </c>
      <c r="P516" s="122">
        <v>0</v>
      </c>
      <c r="Q516" s="122">
        <v>0</v>
      </c>
      <c r="R516" s="122">
        <v>0</v>
      </c>
      <c r="S516" s="122">
        <v>0</v>
      </c>
      <c r="T516" s="122">
        <v>0</v>
      </c>
      <c r="U516" s="122">
        <v>0</v>
      </c>
      <c r="V516" s="122">
        <v>0</v>
      </c>
      <c r="W516" s="122">
        <v>0</v>
      </c>
      <c r="X516" s="122">
        <v>0</v>
      </c>
      <c r="Y516" s="122">
        <v>175000026</v>
      </c>
      <c r="Z516" s="122">
        <v>195000026</v>
      </c>
      <c r="AA516" s="122">
        <v>205000026</v>
      </c>
      <c r="AB516" s="122">
        <v>0</v>
      </c>
      <c r="AC516" s="122">
        <v>0</v>
      </c>
      <c r="AD516" s="121"/>
      <c r="BB516" s="120" t="s">
        <v>1787</v>
      </c>
      <c r="BG516" s="73" t="s">
        <v>3972</v>
      </c>
      <c r="BI516" s="73" t="s">
        <v>4803</v>
      </c>
      <c r="BO516" s="72" t="s">
        <v>210</v>
      </c>
      <c r="BP516" s="73" t="s">
        <v>3926</v>
      </c>
      <c r="BQ516" s="75">
        <v>505000925</v>
      </c>
      <c r="BR516" s="75">
        <v>585000925</v>
      </c>
      <c r="BS516" s="75">
        <v>630000925</v>
      </c>
      <c r="BT516" s="75">
        <v>0</v>
      </c>
      <c r="BU516" s="75">
        <v>0</v>
      </c>
      <c r="BV516" s="75">
        <v>0</v>
      </c>
      <c r="BW516" s="75">
        <v>0</v>
      </c>
      <c r="BX516" s="75">
        <v>1275000026</v>
      </c>
      <c r="BY516" s="75">
        <v>0</v>
      </c>
      <c r="BZ516" s="75">
        <v>0</v>
      </c>
      <c r="CA516" s="75">
        <v>0</v>
      </c>
    </row>
    <row r="517" spans="10:79" ht="12" customHeight="1">
      <c r="J517" s="46">
        <v>513</v>
      </c>
      <c r="K517" s="46">
        <f t="shared" ref="K517:K580" si="20">IFERROR(IF($B$3="Passenger",(HLOOKUP($K$3,$AI$4:$BC$699,1+J517,0)),(HLOOKUP($K$3,$BF$4:$BM$686,1+J517,0))),0)</f>
        <v>0</v>
      </c>
      <c r="L517" s="82">
        <f t="shared" ref="L517:L580" si="21">IFERROR(IF($B$3="Passenger",VLOOKUP(K517,$O$5:$AD$3396,$L$3+1,0),VLOOKUP(K517,$BP$5:$CA$1915,$L$3+1,0)),0)</f>
        <v>0</v>
      </c>
      <c r="N517" s="119" t="s">
        <v>33</v>
      </c>
      <c r="O517" s="120" t="s">
        <v>2055</v>
      </c>
      <c r="P517" s="122">
        <v>0</v>
      </c>
      <c r="Q517" s="122">
        <v>0</v>
      </c>
      <c r="R517" s="122">
        <v>0</v>
      </c>
      <c r="S517" s="122">
        <v>0</v>
      </c>
      <c r="T517" s="122">
        <v>0</v>
      </c>
      <c r="U517" s="122">
        <v>0</v>
      </c>
      <c r="V517" s="122">
        <v>0</v>
      </c>
      <c r="W517" s="122">
        <v>0</v>
      </c>
      <c r="X517" s="122">
        <v>0</v>
      </c>
      <c r="Y517" s="122">
        <v>0</v>
      </c>
      <c r="Z517" s="122">
        <v>0</v>
      </c>
      <c r="AA517" s="122">
        <v>210000026</v>
      </c>
      <c r="AB517" s="122">
        <v>0</v>
      </c>
      <c r="AC517" s="122">
        <v>0</v>
      </c>
      <c r="AD517" s="121"/>
      <c r="BB517" s="120" t="s">
        <v>1366</v>
      </c>
      <c r="BG517" s="73" t="s">
        <v>3973</v>
      </c>
      <c r="BI517" s="73" t="s">
        <v>4804</v>
      </c>
      <c r="BO517" s="72" t="s">
        <v>210</v>
      </c>
      <c r="BP517" s="73" t="s">
        <v>3926</v>
      </c>
      <c r="BQ517" s="75">
        <v>505000925</v>
      </c>
      <c r="BR517" s="75">
        <v>585000925</v>
      </c>
      <c r="BS517" s="75">
        <v>630000925</v>
      </c>
      <c r="BT517" s="75">
        <v>0</v>
      </c>
      <c r="BU517" s="75">
        <v>0</v>
      </c>
      <c r="BV517" s="75">
        <v>0</v>
      </c>
      <c r="BW517" s="75">
        <v>0</v>
      </c>
      <c r="BX517" s="75">
        <v>1275000026</v>
      </c>
      <c r="BY517" s="75">
        <v>0</v>
      </c>
      <c r="BZ517" s="75">
        <v>0</v>
      </c>
      <c r="CA517" s="75">
        <v>0</v>
      </c>
    </row>
    <row r="518" spans="10:79" ht="12" customHeight="1">
      <c r="J518" s="46">
        <v>514</v>
      </c>
      <c r="K518" s="46">
        <f t="shared" si="20"/>
        <v>0</v>
      </c>
      <c r="L518" s="82">
        <f t="shared" si="21"/>
        <v>0</v>
      </c>
      <c r="N518" s="119" t="s">
        <v>33</v>
      </c>
      <c r="O518" s="120" t="s">
        <v>3272</v>
      </c>
      <c r="P518" s="122">
        <v>0</v>
      </c>
      <c r="Q518" s="122">
        <v>0</v>
      </c>
      <c r="R518" s="122">
        <v>0</v>
      </c>
      <c r="S518" s="122">
        <v>0</v>
      </c>
      <c r="T518" s="122">
        <v>0</v>
      </c>
      <c r="U518" s="122">
        <v>0</v>
      </c>
      <c r="V518" s="122">
        <v>0</v>
      </c>
      <c r="W518" s="122">
        <v>0</v>
      </c>
      <c r="X518" s="122">
        <v>0</v>
      </c>
      <c r="Y518" s="122">
        <v>0</v>
      </c>
      <c r="Z518" s="122">
        <v>0</v>
      </c>
      <c r="AA518" s="122">
        <v>200000026</v>
      </c>
      <c r="AB518" s="122">
        <v>0</v>
      </c>
      <c r="AC518" s="122">
        <v>0</v>
      </c>
      <c r="AD518" s="121"/>
      <c r="BB518" s="120" t="s">
        <v>1033</v>
      </c>
      <c r="BG518" s="73" t="s">
        <v>3974</v>
      </c>
      <c r="BI518" s="73" t="s">
        <v>4804</v>
      </c>
      <c r="BO518" s="72" t="s">
        <v>210</v>
      </c>
      <c r="BP518" s="73" t="s">
        <v>3927</v>
      </c>
      <c r="BQ518" s="75">
        <v>441000625</v>
      </c>
      <c r="BR518" s="75">
        <v>450000625</v>
      </c>
      <c r="BS518" s="75">
        <v>468000625</v>
      </c>
      <c r="BT518" s="75">
        <v>567000625</v>
      </c>
      <c r="BU518" s="75">
        <v>612000625</v>
      </c>
      <c r="BV518" s="75">
        <v>657000625</v>
      </c>
      <c r="BW518" s="75">
        <v>720000625</v>
      </c>
      <c r="BX518" s="75">
        <v>0</v>
      </c>
      <c r="BY518" s="75">
        <v>0</v>
      </c>
      <c r="BZ518" s="75">
        <v>0</v>
      </c>
      <c r="CA518" s="75">
        <v>0</v>
      </c>
    </row>
    <row r="519" spans="10:79" ht="12" customHeight="1">
      <c r="J519" s="46">
        <v>515</v>
      </c>
      <c r="K519" s="46">
        <f t="shared" si="20"/>
        <v>0</v>
      </c>
      <c r="L519" s="82">
        <f t="shared" si="21"/>
        <v>0</v>
      </c>
      <c r="N519" s="119" t="s">
        <v>33</v>
      </c>
      <c r="O519" s="120" t="s">
        <v>1527</v>
      </c>
      <c r="P519" s="122">
        <v>0</v>
      </c>
      <c r="Q519" s="122">
        <v>0</v>
      </c>
      <c r="R519" s="122">
        <v>0</v>
      </c>
      <c r="S519" s="122">
        <v>0</v>
      </c>
      <c r="T519" s="122">
        <v>0</v>
      </c>
      <c r="U519" s="122">
        <v>0</v>
      </c>
      <c r="V519" s="122">
        <v>170000026</v>
      </c>
      <c r="W519" s="122">
        <v>175000026</v>
      </c>
      <c r="X519" s="122">
        <v>180000026</v>
      </c>
      <c r="Y519" s="122">
        <v>185000026</v>
      </c>
      <c r="Z519" s="122">
        <v>190000026</v>
      </c>
      <c r="AA519" s="122">
        <v>195000026</v>
      </c>
      <c r="AB519" s="122">
        <v>0</v>
      </c>
      <c r="AC519" s="122">
        <v>0</v>
      </c>
      <c r="AD519" s="121"/>
      <c r="BB519" s="120" t="s">
        <v>237</v>
      </c>
      <c r="BG519" s="73" t="s">
        <v>3975</v>
      </c>
      <c r="BI519" s="73" t="s">
        <v>4805</v>
      </c>
      <c r="BO519" s="72" t="s">
        <v>210</v>
      </c>
      <c r="BP519" s="73" t="s">
        <v>3928</v>
      </c>
      <c r="BQ519" s="75">
        <v>342000625</v>
      </c>
      <c r="BR519" s="75">
        <v>0</v>
      </c>
      <c r="BS519" s="75">
        <v>0</v>
      </c>
      <c r="BT519" s="75">
        <v>0</v>
      </c>
      <c r="BU519" s="75">
        <v>504000625</v>
      </c>
      <c r="BV519" s="75">
        <v>0</v>
      </c>
      <c r="BW519" s="75">
        <v>0</v>
      </c>
      <c r="BX519" s="75">
        <v>0</v>
      </c>
      <c r="BY519" s="75">
        <v>0</v>
      </c>
      <c r="BZ519" s="75">
        <v>0</v>
      </c>
      <c r="CA519" s="75">
        <v>0</v>
      </c>
    </row>
    <row r="520" spans="10:79" ht="12" customHeight="1">
      <c r="J520" s="46">
        <v>516</v>
      </c>
      <c r="K520" s="46">
        <f t="shared" si="20"/>
        <v>0</v>
      </c>
      <c r="L520" s="82">
        <f t="shared" si="21"/>
        <v>0</v>
      </c>
      <c r="N520" s="119" t="s">
        <v>33</v>
      </c>
      <c r="O520" s="120" t="s">
        <v>1527</v>
      </c>
      <c r="P520" s="122">
        <v>0</v>
      </c>
      <c r="Q520" s="122">
        <v>0</v>
      </c>
      <c r="R520" s="122">
        <v>0</v>
      </c>
      <c r="S520" s="122">
        <v>0</v>
      </c>
      <c r="T520" s="122">
        <v>0</v>
      </c>
      <c r="U520" s="122">
        <v>0</v>
      </c>
      <c r="V520" s="122">
        <v>0</v>
      </c>
      <c r="W520" s="122">
        <v>165000026</v>
      </c>
      <c r="X520" s="122">
        <v>175000026</v>
      </c>
      <c r="Y520" s="122">
        <v>185000026</v>
      </c>
      <c r="Z520" s="122">
        <v>190000026</v>
      </c>
      <c r="AA520" s="122">
        <v>0</v>
      </c>
      <c r="AB520" s="122">
        <v>0</v>
      </c>
      <c r="AC520" s="122">
        <v>0</v>
      </c>
      <c r="AD520" s="121"/>
      <c r="BB520" s="120" t="s">
        <v>238</v>
      </c>
      <c r="BG520" s="73" t="s">
        <v>3976</v>
      </c>
      <c r="BI520" s="73" t="s">
        <v>4806</v>
      </c>
      <c r="BO520" s="72" t="s">
        <v>210</v>
      </c>
      <c r="BP520" s="73" t="s">
        <v>3929</v>
      </c>
      <c r="BQ520" s="75">
        <v>0</v>
      </c>
      <c r="BR520" s="75">
        <v>0</v>
      </c>
      <c r="BS520" s="75">
        <v>430000625</v>
      </c>
      <c r="BT520" s="75">
        <v>0</v>
      </c>
      <c r="BU520" s="75">
        <v>0</v>
      </c>
      <c r="BV520" s="75">
        <v>0</v>
      </c>
      <c r="BW520" s="75">
        <v>0</v>
      </c>
      <c r="BX520" s="75">
        <v>0</v>
      </c>
      <c r="BY520" s="75">
        <v>0</v>
      </c>
      <c r="BZ520" s="75">
        <v>0</v>
      </c>
      <c r="CA520" s="75">
        <v>0</v>
      </c>
    </row>
    <row r="521" spans="10:79" ht="12" customHeight="1">
      <c r="J521" s="46">
        <v>517</v>
      </c>
      <c r="K521" s="46">
        <f t="shared" si="20"/>
        <v>0</v>
      </c>
      <c r="L521" s="82">
        <f t="shared" si="21"/>
        <v>0</v>
      </c>
      <c r="N521" s="119" t="s">
        <v>33</v>
      </c>
      <c r="O521" s="120" t="s">
        <v>662</v>
      </c>
      <c r="P521" s="122">
        <v>0</v>
      </c>
      <c r="Q521" s="122">
        <v>0</v>
      </c>
      <c r="R521" s="122">
        <v>0</v>
      </c>
      <c r="S521" s="122">
        <v>0</v>
      </c>
      <c r="T521" s="122">
        <v>0</v>
      </c>
      <c r="U521" s="122">
        <v>0</v>
      </c>
      <c r="V521" s="122">
        <v>165000026</v>
      </c>
      <c r="W521" s="122">
        <v>170000026</v>
      </c>
      <c r="X521" s="122">
        <v>175000026</v>
      </c>
      <c r="Y521" s="122">
        <v>180000026</v>
      </c>
      <c r="Z521" s="122">
        <v>190000026</v>
      </c>
      <c r="AA521" s="122">
        <v>195000026</v>
      </c>
      <c r="AB521" s="122">
        <v>200000026</v>
      </c>
      <c r="AC521" s="122">
        <v>205000026</v>
      </c>
      <c r="AD521" s="121"/>
      <c r="BB521" s="120" t="s">
        <v>1367</v>
      </c>
      <c r="BG521" s="73" t="s">
        <v>3977</v>
      </c>
      <c r="BI521" s="73" t="s">
        <v>4807</v>
      </c>
      <c r="BO521" s="72" t="s">
        <v>210</v>
      </c>
      <c r="BP521" s="73" t="s">
        <v>3930</v>
      </c>
      <c r="BQ521" s="75">
        <v>0</v>
      </c>
      <c r="BR521" s="75">
        <v>0</v>
      </c>
      <c r="BS521" s="75">
        <v>0</v>
      </c>
      <c r="BT521" s="75">
        <v>0</v>
      </c>
      <c r="BU521" s="75">
        <v>0</v>
      </c>
      <c r="BV521" s="75">
        <v>0</v>
      </c>
      <c r="BW521" s="75">
        <v>0</v>
      </c>
      <c r="BX521" s="75">
        <v>800000625</v>
      </c>
      <c r="BY521" s="75">
        <v>820000625</v>
      </c>
      <c r="BZ521" s="75">
        <v>880000625</v>
      </c>
      <c r="CA521" s="75">
        <v>0</v>
      </c>
    </row>
    <row r="522" spans="10:79" ht="12" customHeight="1">
      <c r="J522" s="46">
        <v>518</v>
      </c>
      <c r="K522" s="46">
        <f t="shared" si="20"/>
        <v>0</v>
      </c>
      <c r="L522" s="82">
        <f t="shared" si="21"/>
        <v>0</v>
      </c>
      <c r="N522" s="119" t="s">
        <v>33</v>
      </c>
      <c r="O522" s="120" t="s">
        <v>662</v>
      </c>
      <c r="P522" s="122">
        <v>0</v>
      </c>
      <c r="Q522" s="122">
        <v>0</v>
      </c>
      <c r="R522" s="122">
        <v>0</v>
      </c>
      <c r="S522" s="122">
        <v>0</v>
      </c>
      <c r="T522" s="122">
        <v>0</v>
      </c>
      <c r="U522" s="122">
        <v>0</v>
      </c>
      <c r="V522" s="122">
        <v>165000026</v>
      </c>
      <c r="W522" s="122">
        <v>170000026</v>
      </c>
      <c r="X522" s="122">
        <v>175000026</v>
      </c>
      <c r="Y522" s="122">
        <v>180000026</v>
      </c>
      <c r="Z522" s="122">
        <v>190000026</v>
      </c>
      <c r="AA522" s="122">
        <v>195000026</v>
      </c>
      <c r="AB522" s="122">
        <v>200000026</v>
      </c>
      <c r="AC522" s="122">
        <v>205000026</v>
      </c>
      <c r="AD522" s="121"/>
      <c r="BB522" s="120" t="s">
        <v>1265</v>
      </c>
      <c r="BG522" s="73" t="s">
        <v>3978</v>
      </c>
      <c r="BI522" s="73" t="s">
        <v>4808</v>
      </c>
      <c r="BO522" s="72" t="s">
        <v>210</v>
      </c>
      <c r="BP522" s="73" t="s">
        <v>5279</v>
      </c>
      <c r="BQ522" s="74"/>
      <c r="BR522" s="74"/>
      <c r="BS522" s="74"/>
      <c r="BT522" s="74"/>
      <c r="BU522" s="74"/>
      <c r="BV522" s="74"/>
      <c r="BW522" s="74"/>
      <c r="BX522" s="75">
        <v>800000625</v>
      </c>
      <c r="BY522" s="74"/>
      <c r="BZ522" s="74"/>
      <c r="CA522" s="74"/>
    </row>
    <row r="523" spans="10:79" ht="12" customHeight="1">
      <c r="J523" s="46">
        <v>519</v>
      </c>
      <c r="K523" s="46">
        <f t="shared" si="20"/>
        <v>0</v>
      </c>
      <c r="L523" s="82">
        <f t="shared" si="21"/>
        <v>0</v>
      </c>
      <c r="N523" s="119" t="s">
        <v>33</v>
      </c>
      <c r="O523" s="120" t="s">
        <v>2722</v>
      </c>
      <c r="P523" s="122">
        <v>0</v>
      </c>
      <c r="Q523" s="122">
        <v>0</v>
      </c>
      <c r="R523" s="122">
        <v>0</v>
      </c>
      <c r="S523" s="122">
        <v>0</v>
      </c>
      <c r="T523" s="122">
        <v>0</v>
      </c>
      <c r="U523" s="122">
        <v>0</v>
      </c>
      <c r="V523" s="122">
        <v>0</v>
      </c>
      <c r="W523" s="122">
        <v>0</v>
      </c>
      <c r="X523" s="122">
        <v>0</v>
      </c>
      <c r="Y523" s="122">
        <v>0</v>
      </c>
      <c r="Z523" s="122">
        <v>0</v>
      </c>
      <c r="AA523" s="122">
        <v>0</v>
      </c>
      <c r="AB523" s="122">
        <v>195000026</v>
      </c>
      <c r="AC523" s="122">
        <v>0</v>
      </c>
      <c r="AD523" s="121"/>
      <c r="BB523" s="120" t="s">
        <v>1034</v>
      </c>
      <c r="BG523" s="73" t="s">
        <v>3979</v>
      </c>
      <c r="BI523" s="73" t="s">
        <v>4809</v>
      </c>
      <c r="BO523" s="72" t="s">
        <v>210</v>
      </c>
      <c r="BP523" s="73" t="s">
        <v>3931</v>
      </c>
      <c r="BQ523" s="75">
        <v>0</v>
      </c>
      <c r="BR523" s="75">
        <v>0</v>
      </c>
      <c r="BS523" s="75">
        <v>0</v>
      </c>
      <c r="BT523" s="75">
        <v>0</v>
      </c>
      <c r="BU523" s="75">
        <v>0</v>
      </c>
      <c r="BV523" s="75">
        <v>0</v>
      </c>
      <c r="BW523" s="75">
        <v>0</v>
      </c>
      <c r="BX523" s="75">
        <v>675000625</v>
      </c>
      <c r="BY523" s="75">
        <v>0</v>
      </c>
      <c r="BZ523" s="75">
        <v>0</v>
      </c>
      <c r="CA523" s="75">
        <v>0</v>
      </c>
    </row>
    <row r="524" spans="10:79" ht="12" customHeight="1">
      <c r="J524" s="46">
        <v>520</v>
      </c>
      <c r="K524" s="46">
        <f t="shared" si="20"/>
        <v>0</v>
      </c>
      <c r="L524" s="82">
        <f t="shared" si="21"/>
        <v>0</v>
      </c>
      <c r="N524" s="119" t="s">
        <v>33</v>
      </c>
      <c r="O524" s="120" t="s">
        <v>1528</v>
      </c>
      <c r="P524" s="122">
        <v>0</v>
      </c>
      <c r="Q524" s="122">
        <v>0</v>
      </c>
      <c r="R524" s="122">
        <v>0</v>
      </c>
      <c r="S524" s="122">
        <v>0</v>
      </c>
      <c r="T524" s="122">
        <v>125000026</v>
      </c>
      <c r="U524" s="122">
        <v>130000026</v>
      </c>
      <c r="V524" s="122">
        <v>135000026</v>
      </c>
      <c r="W524" s="122">
        <v>140000026</v>
      </c>
      <c r="X524" s="122">
        <v>145000026</v>
      </c>
      <c r="Y524" s="122">
        <v>160000026</v>
      </c>
      <c r="Z524" s="122">
        <v>170000026</v>
      </c>
      <c r="AA524" s="122">
        <v>180000026</v>
      </c>
      <c r="AB524" s="122">
        <v>190000026</v>
      </c>
      <c r="AC524" s="122">
        <v>0</v>
      </c>
      <c r="AD524" s="121"/>
      <c r="BB524" s="120" t="s">
        <v>1961</v>
      </c>
      <c r="BG524" s="73" t="s">
        <v>3980</v>
      </c>
      <c r="BI524" s="73" t="s">
        <v>4810</v>
      </c>
      <c r="BO524" s="72" t="s">
        <v>210</v>
      </c>
      <c r="BP524" s="73" t="s">
        <v>3932</v>
      </c>
      <c r="BQ524" s="75">
        <v>0</v>
      </c>
      <c r="BR524" s="75">
        <v>0</v>
      </c>
      <c r="BS524" s="75">
        <v>0</v>
      </c>
      <c r="BT524" s="75">
        <v>0</v>
      </c>
      <c r="BU524" s="75">
        <v>0</v>
      </c>
      <c r="BV524" s="75">
        <v>0</v>
      </c>
      <c r="BW524" s="75">
        <v>0</v>
      </c>
      <c r="BX524" s="75">
        <v>495000625</v>
      </c>
      <c r="BY524" s="75">
        <v>0</v>
      </c>
      <c r="BZ524" s="75">
        <v>0</v>
      </c>
      <c r="CA524" s="75">
        <v>0</v>
      </c>
    </row>
    <row r="525" spans="10:79" ht="12" customHeight="1">
      <c r="J525" s="46">
        <v>521</v>
      </c>
      <c r="K525" s="46">
        <f t="shared" si="20"/>
        <v>0</v>
      </c>
      <c r="L525" s="82">
        <f t="shared" si="21"/>
        <v>0</v>
      </c>
      <c r="N525" s="119" t="s">
        <v>33</v>
      </c>
      <c r="O525" s="120" t="s">
        <v>1528</v>
      </c>
      <c r="P525" s="122">
        <v>0</v>
      </c>
      <c r="Q525" s="122">
        <v>0</v>
      </c>
      <c r="R525" s="122">
        <v>0</v>
      </c>
      <c r="S525" s="122">
        <v>0</v>
      </c>
      <c r="T525" s="122">
        <v>0</v>
      </c>
      <c r="U525" s="122">
        <v>0</v>
      </c>
      <c r="V525" s="122">
        <v>0</v>
      </c>
      <c r="W525" s="122">
        <v>165000026</v>
      </c>
      <c r="X525" s="122">
        <v>175000026</v>
      </c>
      <c r="Y525" s="122">
        <v>185000026</v>
      </c>
      <c r="Z525" s="122">
        <v>190000026</v>
      </c>
      <c r="AA525" s="122">
        <v>0</v>
      </c>
      <c r="AB525" s="122">
        <v>0</v>
      </c>
      <c r="AC525" s="122">
        <v>0</v>
      </c>
      <c r="AD525" s="121"/>
      <c r="BB525" s="120" t="s">
        <v>2328</v>
      </c>
      <c r="BG525" s="73" t="s">
        <v>3981</v>
      </c>
      <c r="BI525" s="73" t="s">
        <v>4811</v>
      </c>
      <c r="BO525" s="72" t="s">
        <v>210</v>
      </c>
      <c r="BP525" s="73" t="s">
        <v>3933</v>
      </c>
      <c r="BQ525" s="75">
        <v>500000625</v>
      </c>
      <c r="BR525" s="75">
        <v>550000625</v>
      </c>
      <c r="BS525" s="75">
        <v>590000625</v>
      </c>
      <c r="BT525" s="75">
        <v>665000625</v>
      </c>
      <c r="BU525" s="75">
        <v>700000625</v>
      </c>
      <c r="BV525" s="75">
        <v>730000625</v>
      </c>
      <c r="BW525" s="75">
        <v>780000625</v>
      </c>
      <c r="BX525" s="75">
        <v>800000625</v>
      </c>
      <c r="BY525" s="75">
        <v>830000625</v>
      </c>
      <c r="BZ525" s="75">
        <v>0</v>
      </c>
      <c r="CA525" s="75">
        <v>0</v>
      </c>
    </row>
    <row r="526" spans="10:79" ht="12" customHeight="1">
      <c r="J526" s="46">
        <v>522</v>
      </c>
      <c r="K526" s="46">
        <f t="shared" si="20"/>
        <v>0</v>
      </c>
      <c r="L526" s="82">
        <f t="shared" si="21"/>
        <v>0</v>
      </c>
      <c r="N526" s="119" t="s">
        <v>33</v>
      </c>
      <c r="O526" s="120" t="s">
        <v>1876</v>
      </c>
      <c r="P526" s="122">
        <v>0</v>
      </c>
      <c r="Q526" s="122">
        <v>0</v>
      </c>
      <c r="R526" s="122">
        <v>0</v>
      </c>
      <c r="S526" s="122">
        <v>0</v>
      </c>
      <c r="T526" s="122">
        <v>0</v>
      </c>
      <c r="U526" s="122">
        <v>0</v>
      </c>
      <c r="V526" s="122">
        <v>0</v>
      </c>
      <c r="W526" s="122">
        <v>0</v>
      </c>
      <c r="X526" s="122">
        <v>160000026</v>
      </c>
      <c r="Y526" s="122">
        <v>0</v>
      </c>
      <c r="Z526" s="122">
        <v>0</v>
      </c>
      <c r="AA526" s="122">
        <v>0</v>
      </c>
      <c r="AB526" s="122">
        <v>0</v>
      </c>
      <c r="AC526" s="122">
        <v>0</v>
      </c>
      <c r="AD526" s="121"/>
      <c r="BB526" s="120" t="s">
        <v>2031</v>
      </c>
      <c r="BG526" s="73" t="s">
        <v>3982</v>
      </c>
      <c r="BI526" s="73" t="s">
        <v>4812</v>
      </c>
      <c r="BO526" s="72" t="s">
        <v>210</v>
      </c>
      <c r="BP526" s="73" t="s">
        <v>5280</v>
      </c>
      <c r="BQ526" s="74"/>
      <c r="BR526" s="74"/>
      <c r="BS526" s="74"/>
      <c r="BT526" s="74"/>
      <c r="BU526" s="74"/>
      <c r="BV526" s="74"/>
      <c r="BW526" s="74"/>
      <c r="BX526" s="75">
        <v>800000625</v>
      </c>
      <c r="BY526" s="74"/>
      <c r="BZ526" s="74"/>
      <c r="CA526" s="74"/>
    </row>
    <row r="527" spans="10:79" ht="12" customHeight="1">
      <c r="J527" s="46">
        <v>523</v>
      </c>
      <c r="K527" s="46">
        <f t="shared" si="20"/>
        <v>0</v>
      </c>
      <c r="L527" s="82">
        <f t="shared" si="21"/>
        <v>0</v>
      </c>
      <c r="N527" s="119" t="s">
        <v>33</v>
      </c>
      <c r="O527" s="120" t="s">
        <v>472</v>
      </c>
      <c r="P527" s="122">
        <v>0</v>
      </c>
      <c r="Q527" s="122">
        <v>0</v>
      </c>
      <c r="R527" s="122">
        <v>0</v>
      </c>
      <c r="S527" s="122">
        <v>0</v>
      </c>
      <c r="T527" s="122">
        <v>0</v>
      </c>
      <c r="U527" s="122">
        <v>0</v>
      </c>
      <c r="V527" s="122">
        <v>0</v>
      </c>
      <c r="W527" s="122">
        <v>160000026</v>
      </c>
      <c r="X527" s="122">
        <v>170000026</v>
      </c>
      <c r="Y527" s="122">
        <v>180000026</v>
      </c>
      <c r="Z527" s="122">
        <v>185000026</v>
      </c>
      <c r="AA527" s="122">
        <v>190000026</v>
      </c>
      <c r="AB527" s="122">
        <v>0</v>
      </c>
      <c r="AC527" s="122">
        <v>0</v>
      </c>
      <c r="AD527" s="121"/>
      <c r="BB527" s="120" t="s">
        <v>2191</v>
      </c>
      <c r="BG527" s="73" t="s">
        <v>3983</v>
      </c>
      <c r="BI527" s="73" t="s">
        <v>4813</v>
      </c>
      <c r="BO527" s="72" t="s">
        <v>210</v>
      </c>
      <c r="BP527" s="73" t="s">
        <v>3934</v>
      </c>
      <c r="BQ527" s="75">
        <v>0</v>
      </c>
      <c r="BR527" s="75">
        <v>0</v>
      </c>
      <c r="BS527" s="75">
        <v>0</v>
      </c>
      <c r="BT527" s="75">
        <v>0</v>
      </c>
      <c r="BU527" s="75">
        <v>0</v>
      </c>
      <c r="BV527" s="75">
        <v>0</v>
      </c>
      <c r="BW527" s="75">
        <v>800000026</v>
      </c>
      <c r="BX527" s="75">
        <v>860000026</v>
      </c>
      <c r="BY527" s="75">
        <v>890000026</v>
      </c>
      <c r="BZ527" s="75">
        <v>0</v>
      </c>
      <c r="CA527" s="75">
        <v>0</v>
      </c>
    </row>
    <row r="528" spans="10:79" ht="12" customHeight="1">
      <c r="J528" s="46">
        <v>524</v>
      </c>
      <c r="K528" s="46">
        <f t="shared" si="20"/>
        <v>0</v>
      </c>
      <c r="L528" s="82">
        <f t="shared" si="21"/>
        <v>0</v>
      </c>
      <c r="N528" s="119" t="s">
        <v>33</v>
      </c>
      <c r="O528" s="120" t="s">
        <v>3273</v>
      </c>
      <c r="P528" s="122">
        <v>0</v>
      </c>
      <c r="Q528" s="122">
        <v>0</v>
      </c>
      <c r="R528" s="122">
        <v>0</v>
      </c>
      <c r="S528" s="122">
        <v>0</v>
      </c>
      <c r="T528" s="122">
        <v>0</v>
      </c>
      <c r="U528" s="122">
        <v>0</v>
      </c>
      <c r="V528" s="122">
        <v>0</v>
      </c>
      <c r="W528" s="122">
        <v>0</v>
      </c>
      <c r="X528" s="122">
        <v>0</v>
      </c>
      <c r="Y528" s="122">
        <v>0</v>
      </c>
      <c r="Z528" s="122">
        <v>0</v>
      </c>
      <c r="AA528" s="122">
        <v>0</v>
      </c>
      <c r="AB528" s="122">
        <v>210000026</v>
      </c>
      <c r="AC528" s="122">
        <v>0</v>
      </c>
      <c r="AD528" s="121"/>
      <c r="BB528" s="120" t="s">
        <v>2625</v>
      </c>
      <c r="BG528" s="73" t="s">
        <v>3984</v>
      </c>
      <c r="BI528" s="73" t="s">
        <v>4814</v>
      </c>
      <c r="BO528" s="72" t="s">
        <v>210</v>
      </c>
      <c r="BP528" s="73" t="s">
        <v>3934</v>
      </c>
      <c r="BQ528" s="75">
        <v>0</v>
      </c>
      <c r="BR528" s="75">
        <v>0</v>
      </c>
      <c r="BS528" s="75">
        <v>0</v>
      </c>
      <c r="BT528" s="75">
        <v>0</v>
      </c>
      <c r="BU528" s="75">
        <v>0</v>
      </c>
      <c r="BV528" s="75">
        <v>0</v>
      </c>
      <c r="BW528" s="75">
        <v>800000026</v>
      </c>
      <c r="BX528" s="75">
        <v>860000026</v>
      </c>
      <c r="BY528" s="75">
        <v>890000026</v>
      </c>
      <c r="BZ528" s="75">
        <v>0</v>
      </c>
      <c r="CA528" s="75">
        <v>0</v>
      </c>
    </row>
    <row r="529" spans="10:79" ht="12" customHeight="1">
      <c r="J529" s="46">
        <v>525</v>
      </c>
      <c r="K529" s="46">
        <f t="shared" si="20"/>
        <v>0</v>
      </c>
      <c r="L529" s="82">
        <f t="shared" si="21"/>
        <v>0</v>
      </c>
      <c r="N529" s="119" t="s">
        <v>33</v>
      </c>
      <c r="O529" s="120" t="s">
        <v>2796</v>
      </c>
      <c r="P529" s="122">
        <v>0</v>
      </c>
      <c r="Q529" s="122">
        <v>0</v>
      </c>
      <c r="R529" s="122">
        <v>0</v>
      </c>
      <c r="S529" s="122">
        <v>0</v>
      </c>
      <c r="T529" s="122">
        <v>0</v>
      </c>
      <c r="U529" s="122">
        <v>0</v>
      </c>
      <c r="V529" s="122">
        <v>0</v>
      </c>
      <c r="W529" s="122">
        <v>0</v>
      </c>
      <c r="X529" s="122">
        <v>0</v>
      </c>
      <c r="Y529" s="122">
        <v>0</v>
      </c>
      <c r="Z529" s="122">
        <v>0</v>
      </c>
      <c r="AA529" s="122">
        <v>210000026</v>
      </c>
      <c r="AB529" s="122">
        <v>225000026</v>
      </c>
      <c r="AC529" s="122">
        <v>240000026</v>
      </c>
      <c r="AD529" s="121"/>
      <c r="BB529" s="120" t="s">
        <v>2032</v>
      </c>
      <c r="BG529" s="73" t="s">
        <v>3985</v>
      </c>
      <c r="BI529" s="73" t="s">
        <v>4815</v>
      </c>
      <c r="BO529" s="72" t="s">
        <v>210</v>
      </c>
      <c r="BP529" s="73" t="s">
        <v>3935</v>
      </c>
      <c r="BQ529" s="75">
        <v>0</v>
      </c>
      <c r="BR529" s="75">
        <v>0</v>
      </c>
      <c r="BS529" s="75">
        <v>0</v>
      </c>
      <c r="BT529" s="75">
        <v>0</v>
      </c>
      <c r="BU529" s="75">
        <v>0</v>
      </c>
      <c r="BV529" s="75">
        <v>670000925</v>
      </c>
      <c r="BW529" s="75">
        <v>720000925</v>
      </c>
      <c r="BX529" s="75">
        <v>800000925</v>
      </c>
      <c r="BY529" s="75">
        <v>0</v>
      </c>
      <c r="BZ529" s="75">
        <v>0</v>
      </c>
      <c r="CA529" s="75">
        <v>0</v>
      </c>
    </row>
    <row r="530" spans="10:79" ht="12" customHeight="1">
      <c r="J530" s="46">
        <v>526</v>
      </c>
      <c r="K530" s="46">
        <f t="shared" si="20"/>
        <v>0</v>
      </c>
      <c r="L530" s="82">
        <f t="shared" si="21"/>
        <v>0</v>
      </c>
      <c r="N530" s="119" t="s">
        <v>33</v>
      </c>
      <c r="O530" s="120" t="s">
        <v>2839</v>
      </c>
      <c r="P530" s="122">
        <v>0</v>
      </c>
      <c r="Q530" s="122">
        <v>0</v>
      </c>
      <c r="R530" s="122">
        <v>0</v>
      </c>
      <c r="S530" s="122">
        <v>0</v>
      </c>
      <c r="T530" s="122">
        <v>0</v>
      </c>
      <c r="U530" s="122">
        <v>0</v>
      </c>
      <c r="V530" s="122">
        <v>0</v>
      </c>
      <c r="W530" s="122">
        <v>0</v>
      </c>
      <c r="X530" s="122">
        <v>0</v>
      </c>
      <c r="Y530" s="122">
        <v>0</v>
      </c>
      <c r="Z530" s="122">
        <v>0</v>
      </c>
      <c r="AA530" s="122">
        <v>195000026</v>
      </c>
      <c r="AB530" s="122">
        <v>210000026</v>
      </c>
      <c r="AC530" s="122">
        <v>0</v>
      </c>
      <c r="AD530" s="121"/>
      <c r="BB530" s="120" t="s">
        <v>1847</v>
      </c>
      <c r="BG530" s="73" t="s">
        <v>3986</v>
      </c>
      <c r="BI530" s="73" t="s">
        <v>4816</v>
      </c>
      <c r="BO530" s="72" t="s">
        <v>210</v>
      </c>
      <c r="BP530" s="73" t="s">
        <v>5281</v>
      </c>
      <c r="BQ530" s="74"/>
      <c r="BR530" s="74"/>
      <c r="BS530" s="74"/>
      <c r="BT530" s="74"/>
      <c r="BU530" s="74"/>
      <c r="BV530" s="74"/>
      <c r="BW530" s="74"/>
      <c r="BX530" s="75">
        <v>800000625</v>
      </c>
      <c r="BY530" s="74"/>
      <c r="BZ530" s="74"/>
      <c r="CA530" s="74"/>
    </row>
    <row r="531" spans="10:79" ht="12" customHeight="1">
      <c r="J531" s="46">
        <v>527</v>
      </c>
      <c r="K531" s="46">
        <f t="shared" si="20"/>
        <v>0</v>
      </c>
      <c r="L531" s="82">
        <f t="shared" si="21"/>
        <v>0</v>
      </c>
      <c r="N531" s="119" t="s">
        <v>33</v>
      </c>
      <c r="O531" s="120" t="s">
        <v>2741</v>
      </c>
      <c r="P531" s="122">
        <v>0</v>
      </c>
      <c r="Q531" s="122">
        <v>0</v>
      </c>
      <c r="R531" s="122">
        <v>0</v>
      </c>
      <c r="S531" s="122">
        <v>0</v>
      </c>
      <c r="T531" s="122">
        <v>0</v>
      </c>
      <c r="U531" s="122">
        <v>0</v>
      </c>
      <c r="V531" s="122">
        <v>0</v>
      </c>
      <c r="W531" s="122">
        <v>0</v>
      </c>
      <c r="X531" s="122">
        <v>0</v>
      </c>
      <c r="Y531" s="122">
        <v>0</v>
      </c>
      <c r="Z531" s="122">
        <v>0</v>
      </c>
      <c r="AA531" s="122">
        <v>210000026</v>
      </c>
      <c r="AB531" s="122">
        <v>225000026</v>
      </c>
      <c r="AC531" s="122">
        <v>0</v>
      </c>
      <c r="AD531" s="121"/>
      <c r="BB531" s="120" t="s">
        <v>1925</v>
      </c>
      <c r="BG531" s="73" t="s">
        <v>3987</v>
      </c>
      <c r="BI531" s="73" t="s">
        <v>4817</v>
      </c>
      <c r="BO531" s="72" t="s">
        <v>210</v>
      </c>
      <c r="BP531" s="73" t="s">
        <v>5300</v>
      </c>
      <c r="BQ531" s="74"/>
      <c r="BR531" s="74"/>
      <c r="BS531" s="74"/>
      <c r="BT531" s="74"/>
      <c r="BU531" s="74"/>
      <c r="BV531" s="74"/>
      <c r="BW531" s="74"/>
      <c r="BX531" s="74"/>
      <c r="BY531" s="75">
        <v>780000725</v>
      </c>
      <c r="BZ531" s="74"/>
      <c r="CA531" s="74"/>
    </row>
    <row r="532" spans="10:79" ht="12" customHeight="1">
      <c r="J532" s="46">
        <v>528</v>
      </c>
      <c r="K532" s="46">
        <f t="shared" si="20"/>
        <v>0</v>
      </c>
      <c r="L532" s="82">
        <f t="shared" si="21"/>
        <v>0</v>
      </c>
      <c r="N532" s="119" t="s">
        <v>33</v>
      </c>
      <c r="O532" s="120" t="s">
        <v>2632</v>
      </c>
      <c r="P532" s="122">
        <v>0</v>
      </c>
      <c r="Q532" s="122">
        <v>0</v>
      </c>
      <c r="R532" s="122">
        <v>0</v>
      </c>
      <c r="S532" s="122">
        <v>0</v>
      </c>
      <c r="T532" s="122">
        <v>0</v>
      </c>
      <c r="U532" s="122">
        <v>0</v>
      </c>
      <c r="V532" s="122">
        <v>0</v>
      </c>
      <c r="W532" s="122">
        <v>0</v>
      </c>
      <c r="X532" s="122">
        <v>165000026</v>
      </c>
      <c r="Y532" s="122">
        <v>170000026</v>
      </c>
      <c r="Z532" s="122">
        <v>180000026</v>
      </c>
      <c r="AA532" s="122">
        <v>190000026</v>
      </c>
      <c r="AB532" s="122">
        <v>200000026</v>
      </c>
      <c r="AC532" s="122">
        <v>210000026</v>
      </c>
      <c r="AD532" s="121"/>
      <c r="BB532" s="120" t="s">
        <v>2073</v>
      </c>
      <c r="BG532" s="73" t="s">
        <v>3988</v>
      </c>
      <c r="BI532" s="73" t="s">
        <v>4818</v>
      </c>
      <c r="BO532" s="72" t="s">
        <v>210</v>
      </c>
      <c r="BP532" s="73" t="s">
        <v>3936</v>
      </c>
      <c r="BQ532" s="75">
        <v>0</v>
      </c>
      <c r="BR532" s="75">
        <v>0</v>
      </c>
      <c r="BS532" s="75">
        <v>0</v>
      </c>
      <c r="BT532" s="75">
        <v>0</v>
      </c>
      <c r="BU532" s="75">
        <v>0</v>
      </c>
      <c r="BV532" s="75">
        <v>0</v>
      </c>
      <c r="BW532" s="75">
        <v>0</v>
      </c>
      <c r="BX532" s="75">
        <v>865000026</v>
      </c>
      <c r="BY532" s="75">
        <v>925000026</v>
      </c>
      <c r="BZ532" s="75">
        <v>0</v>
      </c>
      <c r="CA532" s="75">
        <v>0</v>
      </c>
    </row>
    <row r="533" spans="10:79" ht="12" customHeight="1">
      <c r="J533" s="46">
        <v>529</v>
      </c>
      <c r="K533" s="46">
        <f t="shared" si="20"/>
        <v>0</v>
      </c>
      <c r="L533" s="82">
        <f t="shared" si="21"/>
        <v>0</v>
      </c>
      <c r="N533" s="119" t="s">
        <v>33</v>
      </c>
      <c r="O533" s="120" t="s">
        <v>473</v>
      </c>
      <c r="P533" s="122">
        <v>0</v>
      </c>
      <c r="Q533" s="122">
        <v>0</v>
      </c>
      <c r="R533" s="122">
        <v>0</v>
      </c>
      <c r="S533" s="122">
        <v>0</v>
      </c>
      <c r="T533" s="122">
        <v>0</v>
      </c>
      <c r="U533" s="122">
        <v>0</v>
      </c>
      <c r="V533" s="122">
        <v>170000026</v>
      </c>
      <c r="W533" s="122">
        <v>175000026</v>
      </c>
      <c r="X533" s="122">
        <v>180000026</v>
      </c>
      <c r="Y533" s="122">
        <v>185000026</v>
      </c>
      <c r="Z533" s="122">
        <v>190000026</v>
      </c>
      <c r="AA533" s="122">
        <v>195000026</v>
      </c>
      <c r="AB533" s="122">
        <v>200000026</v>
      </c>
      <c r="AC533" s="122">
        <v>0</v>
      </c>
      <c r="AD533" s="121"/>
      <c r="BB533" s="120" t="s">
        <v>2192</v>
      </c>
      <c r="BG533" s="73" t="s">
        <v>3989</v>
      </c>
      <c r="BI533" s="73" t="s">
        <v>4819</v>
      </c>
      <c r="BO533" s="72" t="s">
        <v>210</v>
      </c>
      <c r="BP533" s="73" t="s">
        <v>3937</v>
      </c>
      <c r="BQ533" s="75">
        <v>333000625</v>
      </c>
      <c r="BR533" s="75">
        <v>387000625</v>
      </c>
      <c r="BS533" s="75">
        <v>441000625</v>
      </c>
      <c r="BT533" s="75">
        <v>504000625</v>
      </c>
      <c r="BU533" s="75">
        <v>558000625</v>
      </c>
      <c r="BV533" s="75">
        <v>621000625</v>
      </c>
      <c r="BW533" s="75">
        <v>657000625</v>
      </c>
      <c r="BX533" s="75">
        <v>765000625</v>
      </c>
      <c r="BY533" s="75">
        <v>990000625</v>
      </c>
      <c r="BZ533" s="75">
        <v>0</v>
      </c>
      <c r="CA533" s="75">
        <v>0</v>
      </c>
    </row>
    <row r="534" spans="10:79" ht="12" customHeight="1">
      <c r="J534" s="46">
        <v>530</v>
      </c>
      <c r="K534" s="46">
        <f t="shared" si="20"/>
        <v>0</v>
      </c>
      <c r="L534" s="82">
        <f t="shared" si="21"/>
        <v>0</v>
      </c>
      <c r="N534" s="119" t="s">
        <v>33</v>
      </c>
      <c r="O534" s="120" t="s">
        <v>474</v>
      </c>
      <c r="P534" s="122">
        <v>0</v>
      </c>
      <c r="Q534" s="122">
        <v>0</v>
      </c>
      <c r="R534" s="122">
        <v>0</v>
      </c>
      <c r="S534" s="122">
        <v>0</v>
      </c>
      <c r="T534" s="122">
        <v>0</v>
      </c>
      <c r="U534" s="122">
        <v>150000026</v>
      </c>
      <c r="V534" s="122">
        <v>175000026</v>
      </c>
      <c r="W534" s="122">
        <v>180000026</v>
      </c>
      <c r="X534" s="122">
        <v>185000026</v>
      </c>
      <c r="Y534" s="122">
        <v>190000026</v>
      </c>
      <c r="Z534" s="122">
        <v>195000026</v>
      </c>
      <c r="AA534" s="122">
        <v>205000026</v>
      </c>
      <c r="AB534" s="122">
        <v>0</v>
      </c>
      <c r="AC534" s="122">
        <v>0</v>
      </c>
      <c r="AD534" s="121"/>
      <c r="BB534" s="120" t="s">
        <v>2193</v>
      </c>
      <c r="BG534" s="73" t="s">
        <v>3990</v>
      </c>
      <c r="BI534" s="73" t="s">
        <v>4820</v>
      </c>
      <c r="BO534" s="72" t="s">
        <v>210</v>
      </c>
      <c r="BP534" s="73" t="s">
        <v>3938</v>
      </c>
      <c r="BQ534" s="75">
        <v>0</v>
      </c>
      <c r="BR534" s="75">
        <v>450000625</v>
      </c>
      <c r="BS534" s="75">
        <v>486000625</v>
      </c>
      <c r="BT534" s="75">
        <v>522000625</v>
      </c>
      <c r="BU534" s="75">
        <v>567000625</v>
      </c>
      <c r="BV534" s="75">
        <v>612000625</v>
      </c>
      <c r="BW534" s="75">
        <v>675000625</v>
      </c>
      <c r="BX534" s="75">
        <v>750000725</v>
      </c>
      <c r="BY534" s="75">
        <v>1080000625</v>
      </c>
      <c r="BZ534" s="75">
        <v>0</v>
      </c>
      <c r="CA534" s="75">
        <v>0</v>
      </c>
    </row>
    <row r="535" spans="10:79" ht="12" customHeight="1">
      <c r="J535" s="46">
        <v>531</v>
      </c>
      <c r="K535" s="46">
        <f t="shared" si="20"/>
        <v>0</v>
      </c>
      <c r="L535" s="82">
        <f t="shared" si="21"/>
        <v>0</v>
      </c>
      <c r="N535" s="119" t="s">
        <v>33</v>
      </c>
      <c r="O535" s="120" t="s">
        <v>2505</v>
      </c>
      <c r="P535" s="122">
        <v>0</v>
      </c>
      <c r="Q535" s="122">
        <v>0</v>
      </c>
      <c r="R535" s="122">
        <v>0</v>
      </c>
      <c r="S535" s="122">
        <v>125000026</v>
      </c>
      <c r="T535" s="122">
        <v>135000026</v>
      </c>
      <c r="U535" s="122">
        <v>150000026</v>
      </c>
      <c r="V535" s="122">
        <v>160000026</v>
      </c>
      <c r="W535" s="122">
        <v>165000026</v>
      </c>
      <c r="X535" s="122">
        <v>170000026</v>
      </c>
      <c r="Y535" s="122">
        <v>175000026</v>
      </c>
      <c r="Z535" s="122">
        <v>180000026</v>
      </c>
      <c r="AA535" s="122">
        <v>190000026</v>
      </c>
      <c r="AB535" s="122">
        <v>0</v>
      </c>
      <c r="AC535" s="122">
        <v>0</v>
      </c>
      <c r="AD535" s="121"/>
      <c r="BB535" s="120" t="s">
        <v>2364</v>
      </c>
      <c r="BG535" s="73" t="s">
        <v>3991</v>
      </c>
      <c r="BI535" s="73" t="s">
        <v>4821</v>
      </c>
      <c r="BO535" s="72" t="s">
        <v>210</v>
      </c>
      <c r="BP535" s="73" t="s">
        <v>3939</v>
      </c>
      <c r="BQ535" s="75">
        <v>0</v>
      </c>
      <c r="BR535" s="75">
        <v>477000625</v>
      </c>
      <c r="BS535" s="75">
        <v>504000625</v>
      </c>
      <c r="BT535" s="75">
        <v>0</v>
      </c>
      <c r="BU535" s="75">
        <v>0</v>
      </c>
      <c r="BV535" s="75">
        <v>0</v>
      </c>
      <c r="BW535" s="75">
        <v>675000625</v>
      </c>
      <c r="BX535" s="75">
        <v>810000625</v>
      </c>
      <c r="BY535" s="75">
        <v>0</v>
      </c>
      <c r="BZ535" s="75">
        <v>0</v>
      </c>
      <c r="CA535" s="75">
        <v>0</v>
      </c>
    </row>
    <row r="536" spans="10:79" ht="12" customHeight="1">
      <c r="J536" s="46">
        <v>532</v>
      </c>
      <c r="K536" s="46">
        <f t="shared" si="20"/>
        <v>0</v>
      </c>
      <c r="L536" s="82">
        <f t="shared" si="21"/>
        <v>0</v>
      </c>
      <c r="N536" s="119" t="s">
        <v>33</v>
      </c>
      <c r="O536" s="120" t="s">
        <v>399</v>
      </c>
      <c r="P536" s="122">
        <v>0</v>
      </c>
      <c r="Q536" s="122">
        <v>0</v>
      </c>
      <c r="R536" s="122">
        <v>0</v>
      </c>
      <c r="S536" s="122">
        <v>0</v>
      </c>
      <c r="T536" s="122">
        <v>140000026</v>
      </c>
      <c r="U536" s="122">
        <v>145000026</v>
      </c>
      <c r="V536" s="122">
        <v>150000026</v>
      </c>
      <c r="W536" s="122">
        <v>160000026</v>
      </c>
      <c r="X536" s="122">
        <v>170000026</v>
      </c>
      <c r="Y536" s="122">
        <v>180000026</v>
      </c>
      <c r="Z536" s="122">
        <v>185000026</v>
      </c>
      <c r="AA536" s="122">
        <v>190000026</v>
      </c>
      <c r="AB536" s="122">
        <v>0</v>
      </c>
      <c r="AC536" s="122">
        <v>0</v>
      </c>
      <c r="AD536" s="121"/>
      <c r="BB536" s="120" t="s">
        <v>2015</v>
      </c>
      <c r="BG536" s="73" t="s">
        <v>3992</v>
      </c>
      <c r="BI536" s="73" t="s">
        <v>4822</v>
      </c>
      <c r="BO536" s="72" t="s">
        <v>210</v>
      </c>
      <c r="BP536" s="73" t="s">
        <v>5301</v>
      </c>
      <c r="BQ536" s="74"/>
      <c r="BR536" s="74"/>
      <c r="BS536" s="74"/>
      <c r="BT536" s="74"/>
      <c r="BU536" s="74"/>
      <c r="BV536" s="74"/>
      <c r="BW536" s="74"/>
      <c r="BX536" s="74"/>
      <c r="BY536" s="75">
        <v>875000026</v>
      </c>
      <c r="BZ536" s="74"/>
      <c r="CA536" s="74"/>
    </row>
    <row r="537" spans="10:79" ht="12" customHeight="1">
      <c r="J537" s="46">
        <v>533</v>
      </c>
      <c r="K537" s="46">
        <f t="shared" si="20"/>
        <v>0</v>
      </c>
      <c r="L537" s="82">
        <f t="shared" si="21"/>
        <v>0</v>
      </c>
      <c r="N537" s="119" t="s">
        <v>33</v>
      </c>
      <c r="O537" s="120" t="s">
        <v>262</v>
      </c>
      <c r="P537" s="122">
        <v>0</v>
      </c>
      <c r="Q537" s="122">
        <v>0</v>
      </c>
      <c r="R537" s="122">
        <v>0</v>
      </c>
      <c r="S537" s="122">
        <v>0</v>
      </c>
      <c r="T537" s="122">
        <v>145000026</v>
      </c>
      <c r="U537" s="122">
        <v>150000026</v>
      </c>
      <c r="V537" s="122">
        <v>160000026</v>
      </c>
      <c r="W537" s="122">
        <v>170000026</v>
      </c>
      <c r="X537" s="122">
        <v>180000026</v>
      </c>
      <c r="Y537" s="122">
        <v>190000026</v>
      </c>
      <c r="Z537" s="122">
        <v>200000026</v>
      </c>
      <c r="AA537" s="122">
        <v>205000026</v>
      </c>
      <c r="AB537" s="122">
        <v>210000026</v>
      </c>
      <c r="AC537" s="122">
        <v>0</v>
      </c>
      <c r="AD537" s="121"/>
      <c r="BB537" s="120" t="s">
        <v>1971</v>
      </c>
      <c r="BG537" s="73" t="s">
        <v>3993</v>
      </c>
      <c r="BI537" s="73" t="s">
        <v>4823</v>
      </c>
      <c r="BO537" s="72" t="s">
        <v>210</v>
      </c>
      <c r="BP537" s="73" t="s">
        <v>3940</v>
      </c>
      <c r="BQ537" s="75">
        <v>0</v>
      </c>
      <c r="BR537" s="75">
        <v>0</v>
      </c>
      <c r="BS537" s="75">
        <v>0</v>
      </c>
      <c r="BT537" s="75">
        <v>0</v>
      </c>
      <c r="BU537" s="75">
        <v>0</v>
      </c>
      <c r="BV537" s="75">
        <v>470000925</v>
      </c>
      <c r="BW537" s="75">
        <v>510000925</v>
      </c>
      <c r="BX537" s="75">
        <v>550000925</v>
      </c>
      <c r="BY537" s="75">
        <v>620000925</v>
      </c>
      <c r="BZ537" s="75">
        <v>0</v>
      </c>
      <c r="CA537" s="75">
        <v>0</v>
      </c>
    </row>
    <row r="538" spans="10:79" ht="12" customHeight="1">
      <c r="J538" s="46">
        <v>534</v>
      </c>
      <c r="K538" s="46">
        <f t="shared" si="20"/>
        <v>0</v>
      </c>
      <c r="L538" s="82">
        <f t="shared" si="21"/>
        <v>0</v>
      </c>
      <c r="N538" s="119" t="s">
        <v>33</v>
      </c>
      <c r="O538" s="120" t="s">
        <v>3274</v>
      </c>
      <c r="P538" s="122">
        <v>0</v>
      </c>
      <c r="Q538" s="122">
        <v>0</v>
      </c>
      <c r="R538" s="122">
        <v>0</v>
      </c>
      <c r="S538" s="122">
        <v>0</v>
      </c>
      <c r="T538" s="122">
        <v>0</v>
      </c>
      <c r="U538" s="122">
        <v>0</v>
      </c>
      <c r="V538" s="122">
        <v>0</v>
      </c>
      <c r="W538" s="122">
        <v>185000026</v>
      </c>
      <c r="X538" s="122">
        <v>190000026</v>
      </c>
      <c r="Y538" s="122">
        <v>195000026</v>
      </c>
      <c r="Z538" s="122">
        <v>205000026</v>
      </c>
      <c r="AA538" s="122">
        <v>220000026</v>
      </c>
      <c r="AB538" s="122">
        <v>235000026</v>
      </c>
      <c r="AC538" s="122">
        <v>0</v>
      </c>
      <c r="AD538" s="121"/>
      <c r="BB538" s="120" t="s">
        <v>2650</v>
      </c>
      <c r="BG538" s="73" t="s">
        <v>3994</v>
      </c>
      <c r="BI538" s="73" t="s">
        <v>4824</v>
      </c>
      <c r="BO538" s="72" t="s">
        <v>210</v>
      </c>
      <c r="BP538" s="73" t="s">
        <v>3941</v>
      </c>
      <c r="BQ538" s="75">
        <v>306000625</v>
      </c>
      <c r="BR538" s="75">
        <v>0</v>
      </c>
      <c r="BS538" s="75">
        <v>0</v>
      </c>
      <c r="BT538" s="75">
        <v>0</v>
      </c>
      <c r="BU538" s="75">
        <v>0</v>
      </c>
      <c r="BV538" s="75">
        <v>450000625</v>
      </c>
      <c r="BW538" s="75">
        <v>0</v>
      </c>
      <c r="BX538" s="75">
        <v>0</v>
      </c>
      <c r="BY538" s="75">
        <v>990000625</v>
      </c>
      <c r="BZ538" s="75">
        <v>0</v>
      </c>
      <c r="CA538" s="75">
        <v>0</v>
      </c>
    </row>
    <row r="539" spans="10:79" ht="12" customHeight="1">
      <c r="J539" s="46">
        <v>535</v>
      </c>
      <c r="K539" s="46">
        <f t="shared" si="20"/>
        <v>0</v>
      </c>
      <c r="L539" s="82">
        <f t="shared" si="21"/>
        <v>0</v>
      </c>
      <c r="N539" s="119" t="s">
        <v>33</v>
      </c>
      <c r="O539" s="120" t="s">
        <v>1529</v>
      </c>
      <c r="P539" s="122">
        <v>0</v>
      </c>
      <c r="Q539" s="122">
        <v>0</v>
      </c>
      <c r="R539" s="122">
        <v>0</v>
      </c>
      <c r="S539" s="122">
        <v>0</v>
      </c>
      <c r="T539" s="122">
        <v>0</v>
      </c>
      <c r="U539" s="122">
        <v>0</v>
      </c>
      <c r="V539" s="122">
        <v>175000026</v>
      </c>
      <c r="W539" s="122">
        <v>185000026</v>
      </c>
      <c r="X539" s="122">
        <v>190000026</v>
      </c>
      <c r="Y539" s="122">
        <v>200000026</v>
      </c>
      <c r="Z539" s="122">
        <v>210000026</v>
      </c>
      <c r="AA539" s="122">
        <v>220000026</v>
      </c>
      <c r="AB539" s="122">
        <v>0</v>
      </c>
      <c r="AC539" s="122">
        <v>0</v>
      </c>
      <c r="AD539" s="121"/>
      <c r="BB539" s="120" t="s">
        <v>2626</v>
      </c>
      <c r="BG539" s="73" t="s">
        <v>3995</v>
      </c>
      <c r="BI539" s="73" t="s">
        <v>4825</v>
      </c>
      <c r="BO539" s="72" t="s">
        <v>210</v>
      </c>
      <c r="BP539" s="73" t="s">
        <v>5031</v>
      </c>
      <c r="BQ539" s="75">
        <v>0</v>
      </c>
      <c r="BR539" s="75">
        <v>0</v>
      </c>
      <c r="BS539" s="75">
        <v>0</v>
      </c>
      <c r="BT539" s="75">
        <v>0</v>
      </c>
      <c r="BU539" s="75">
        <v>0</v>
      </c>
      <c r="BV539" s="75">
        <v>635000925</v>
      </c>
      <c r="BW539" s="75">
        <v>765000925</v>
      </c>
      <c r="BX539" s="75">
        <v>805000925</v>
      </c>
      <c r="BY539" s="75">
        <v>840000925</v>
      </c>
      <c r="BZ539" s="75">
        <v>905000925</v>
      </c>
      <c r="CA539" s="75">
        <v>0</v>
      </c>
    </row>
    <row r="540" spans="10:79" ht="12" customHeight="1">
      <c r="J540" s="46">
        <v>536</v>
      </c>
      <c r="K540" s="46">
        <f t="shared" si="20"/>
        <v>0</v>
      </c>
      <c r="L540" s="82">
        <f t="shared" si="21"/>
        <v>0</v>
      </c>
      <c r="N540" s="119" t="s">
        <v>33</v>
      </c>
      <c r="O540" s="120" t="s">
        <v>2329</v>
      </c>
      <c r="P540" s="122">
        <v>0</v>
      </c>
      <c r="Q540" s="122">
        <v>0</v>
      </c>
      <c r="R540" s="122">
        <v>0</v>
      </c>
      <c r="S540" s="122">
        <v>0</v>
      </c>
      <c r="T540" s="122">
        <v>0</v>
      </c>
      <c r="U540" s="122">
        <v>0</v>
      </c>
      <c r="V540" s="122">
        <v>0</v>
      </c>
      <c r="W540" s="122">
        <v>185000026</v>
      </c>
      <c r="X540" s="122">
        <v>0</v>
      </c>
      <c r="Y540" s="122">
        <v>0</v>
      </c>
      <c r="Z540" s="122">
        <v>0</v>
      </c>
      <c r="AA540" s="122">
        <v>0</v>
      </c>
      <c r="AB540" s="122">
        <v>0</v>
      </c>
      <c r="AC540" s="122">
        <v>0</v>
      </c>
      <c r="AD540" s="121"/>
      <c r="BB540" s="120" t="s">
        <v>2194</v>
      </c>
      <c r="BG540" s="73" t="s">
        <v>5032</v>
      </c>
      <c r="BI540" s="73" t="s">
        <v>4826</v>
      </c>
      <c r="BO540" s="72" t="s">
        <v>210</v>
      </c>
      <c r="BP540" s="73" t="s">
        <v>5282</v>
      </c>
      <c r="BQ540" s="74"/>
      <c r="BR540" s="74"/>
      <c r="BS540" s="74"/>
      <c r="BT540" s="74"/>
      <c r="BU540" s="74"/>
      <c r="BV540" s="74"/>
      <c r="BW540" s="74"/>
      <c r="BX540" s="75">
        <v>950000825</v>
      </c>
      <c r="BY540" s="74"/>
      <c r="BZ540" s="74"/>
      <c r="CA540" s="74"/>
    </row>
    <row r="541" spans="10:79" ht="12" customHeight="1">
      <c r="J541" s="46">
        <v>537</v>
      </c>
      <c r="K541" s="46">
        <f t="shared" si="20"/>
        <v>0</v>
      </c>
      <c r="L541" s="82">
        <f t="shared" si="21"/>
        <v>0</v>
      </c>
      <c r="N541" s="119" t="s">
        <v>33</v>
      </c>
      <c r="O541" s="120" t="s">
        <v>351</v>
      </c>
      <c r="P541" s="122">
        <v>0</v>
      </c>
      <c r="Q541" s="122">
        <v>0</v>
      </c>
      <c r="R541" s="122">
        <v>0</v>
      </c>
      <c r="S541" s="122">
        <v>0</v>
      </c>
      <c r="T541" s="122">
        <v>125000026</v>
      </c>
      <c r="U541" s="122">
        <v>130000026</v>
      </c>
      <c r="V541" s="122">
        <v>145000026</v>
      </c>
      <c r="W541" s="122">
        <v>160000026</v>
      </c>
      <c r="X541" s="122">
        <v>170000026</v>
      </c>
      <c r="Y541" s="122">
        <v>180000026</v>
      </c>
      <c r="Z541" s="122">
        <v>185000026</v>
      </c>
      <c r="AA541" s="122">
        <v>190000026</v>
      </c>
      <c r="AB541" s="122">
        <v>205000026</v>
      </c>
      <c r="AC541" s="122">
        <v>0</v>
      </c>
      <c r="AD541" s="121"/>
      <c r="BB541" s="120" t="s">
        <v>2627</v>
      </c>
      <c r="BG541" s="73" t="s">
        <v>3996</v>
      </c>
      <c r="BI541" s="73" t="s">
        <v>4827</v>
      </c>
      <c r="BO541" s="72" t="s">
        <v>210</v>
      </c>
      <c r="BP541" s="73" t="s">
        <v>3942</v>
      </c>
      <c r="BQ541" s="75">
        <v>0</v>
      </c>
      <c r="BR541" s="75">
        <v>0</v>
      </c>
      <c r="BS541" s="75">
        <v>652000625</v>
      </c>
      <c r="BT541" s="75">
        <v>0</v>
      </c>
      <c r="BU541" s="75">
        <v>0</v>
      </c>
      <c r="BV541" s="75">
        <v>0</v>
      </c>
      <c r="BW541" s="75">
        <v>0</v>
      </c>
      <c r="BX541" s="75">
        <v>675000625</v>
      </c>
      <c r="BY541" s="75">
        <v>750000625</v>
      </c>
      <c r="BZ541" s="75">
        <v>0</v>
      </c>
      <c r="CA541" s="75">
        <v>0</v>
      </c>
    </row>
    <row r="542" spans="10:79" ht="12" customHeight="1">
      <c r="J542" s="46">
        <v>538</v>
      </c>
      <c r="K542" s="46">
        <f t="shared" si="20"/>
        <v>0</v>
      </c>
      <c r="L542" s="82">
        <f t="shared" si="21"/>
        <v>0</v>
      </c>
      <c r="N542" s="119" t="s">
        <v>33</v>
      </c>
      <c r="O542" s="120" t="s">
        <v>300</v>
      </c>
      <c r="P542" s="122">
        <v>0</v>
      </c>
      <c r="Q542" s="122">
        <v>0</v>
      </c>
      <c r="R542" s="122">
        <v>0</v>
      </c>
      <c r="S542" s="122">
        <v>120000026</v>
      </c>
      <c r="T542" s="122">
        <v>135000026</v>
      </c>
      <c r="U542" s="122">
        <v>150000026</v>
      </c>
      <c r="V542" s="122">
        <v>160000026</v>
      </c>
      <c r="W542" s="122">
        <v>170000026</v>
      </c>
      <c r="X542" s="122">
        <v>180000026</v>
      </c>
      <c r="Y542" s="122">
        <v>190000026</v>
      </c>
      <c r="Z542" s="122">
        <v>200000026</v>
      </c>
      <c r="AA542" s="122">
        <v>205000026</v>
      </c>
      <c r="AB542" s="122">
        <v>210000026</v>
      </c>
      <c r="AC542" s="122">
        <v>0</v>
      </c>
      <c r="AD542" s="121"/>
      <c r="BB542" s="120" t="s">
        <v>1368</v>
      </c>
      <c r="BG542" s="73" t="s">
        <v>3997</v>
      </c>
      <c r="BI542" s="73" t="s">
        <v>4828</v>
      </c>
      <c r="BO542" s="72" t="s">
        <v>210</v>
      </c>
      <c r="BP542" s="73" t="s">
        <v>5283</v>
      </c>
      <c r="BQ542" s="74"/>
      <c r="BR542" s="74"/>
      <c r="BS542" s="74"/>
      <c r="BT542" s="74"/>
      <c r="BU542" s="74"/>
      <c r="BV542" s="74"/>
      <c r="BW542" s="74"/>
      <c r="BX542" s="75">
        <v>1100000725</v>
      </c>
      <c r="BY542" s="74"/>
      <c r="BZ542" s="74"/>
      <c r="CA542" s="74"/>
    </row>
    <row r="543" spans="10:79" ht="12" customHeight="1">
      <c r="J543" s="46">
        <v>539</v>
      </c>
      <c r="K543" s="46">
        <f t="shared" si="20"/>
        <v>0</v>
      </c>
      <c r="L543" s="82">
        <f t="shared" si="21"/>
        <v>0</v>
      </c>
      <c r="N543" s="119" t="s">
        <v>33</v>
      </c>
      <c r="O543" s="120" t="s">
        <v>1291</v>
      </c>
      <c r="P543" s="122">
        <v>0</v>
      </c>
      <c r="Q543" s="122">
        <v>0</v>
      </c>
      <c r="R543" s="122">
        <v>0</v>
      </c>
      <c r="S543" s="122">
        <v>0</v>
      </c>
      <c r="T543" s="122">
        <v>0</v>
      </c>
      <c r="U543" s="122">
        <v>130000026</v>
      </c>
      <c r="V543" s="122">
        <v>145000026</v>
      </c>
      <c r="W543" s="122">
        <v>180000026</v>
      </c>
      <c r="X543" s="122">
        <v>190000026</v>
      </c>
      <c r="Y543" s="122">
        <v>195000026</v>
      </c>
      <c r="Z543" s="122">
        <v>200000026</v>
      </c>
      <c r="AA543" s="122">
        <v>210000026</v>
      </c>
      <c r="AB543" s="122">
        <v>220000026</v>
      </c>
      <c r="AC543" s="122">
        <v>0</v>
      </c>
      <c r="AD543" s="121"/>
      <c r="BB543" s="120" t="s">
        <v>1266</v>
      </c>
      <c r="BG543" s="73" t="s">
        <v>3998</v>
      </c>
      <c r="BI543" s="73" t="s">
        <v>4829</v>
      </c>
      <c r="BO543" s="72" t="s">
        <v>210</v>
      </c>
      <c r="BP543" s="73" t="s">
        <v>3943</v>
      </c>
      <c r="BQ543" s="75">
        <v>0</v>
      </c>
      <c r="BR543" s="75">
        <v>0</v>
      </c>
      <c r="BS543" s="75">
        <v>0</v>
      </c>
      <c r="BT543" s="75">
        <v>0</v>
      </c>
      <c r="BU543" s="75">
        <v>0</v>
      </c>
      <c r="BV543" s="75">
        <v>0</v>
      </c>
      <c r="BW543" s="75">
        <v>0</v>
      </c>
      <c r="BX543" s="75">
        <v>945000625</v>
      </c>
      <c r="BY543" s="75">
        <v>0</v>
      </c>
      <c r="BZ543" s="75">
        <v>0</v>
      </c>
      <c r="CA543" s="75">
        <v>0</v>
      </c>
    </row>
    <row r="544" spans="10:79" ht="12" customHeight="1">
      <c r="J544" s="46">
        <v>540</v>
      </c>
      <c r="K544" s="46">
        <f t="shared" si="20"/>
        <v>0</v>
      </c>
      <c r="L544" s="82">
        <f t="shared" si="21"/>
        <v>0</v>
      </c>
      <c r="N544" s="119" t="s">
        <v>33</v>
      </c>
      <c r="O544" s="120" t="s">
        <v>1417</v>
      </c>
      <c r="P544" s="122">
        <v>0</v>
      </c>
      <c r="Q544" s="122">
        <v>0</v>
      </c>
      <c r="R544" s="122">
        <v>0</v>
      </c>
      <c r="S544" s="122">
        <v>0</v>
      </c>
      <c r="T544" s="122">
        <v>0</v>
      </c>
      <c r="U544" s="122">
        <v>165000026</v>
      </c>
      <c r="V544" s="122">
        <v>175000026</v>
      </c>
      <c r="W544" s="122">
        <v>180000026</v>
      </c>
      <c r="X544" s="122">
        <v>185000026</v>
      </c>
      <c r="Y544" s="122">
        <v>190000026</v>
      </c>
      <c r="Z544" s="122">
        <v>200000026</v>
      </c>
      <c r="AA544" s="122">
        <v>210000026</v>
      </c>
      <c r="AB544" s="122">
        <v>0</v>
      </c>
      <c r="AC544" s="122">
        <v>0</v>
      </c>
      <c r="AD544" s="121"/>
      <c r="BB544" s="120" t="s">
        <v>1369</v>
      </c>
      <c r="BG544" s="73" t="s">
        <v>3999</v>
      </c>
      <c r="BI544" s="73" t="s">
        <v>4830</v>
      </c>
      <c r="BO544" s="72" t="s">
        <v>210</v>
      </c>
      <c r="BP544" s="73" t="s">
        <v>5284</v>
      </c>
      <c r="BQ544" s="74"/>
      <c r="BR544" s="74"/>
      <c r="BS544" s="74"/>
      <c r="BT544" s="74"/>
      <c r="BU544" s="74"/>
      <c r="BV544" s="74"/>
      <c r="BW544" s="74"/>
      <c r="BX544" s="75">
        <v>725000026</v>
      </c>
      <c r="BY544" s="74"/>
      <c r="BZ544" s="74"/>
      <c r="CA544" s="74"/>
    </row>
    <row r="545" spans="10:79" ht="12" customHeight="1">
      <c r="J545" s="46">
        <v>541</v>
      </c>
      <c r="K545" s="46">
        <f t="shared" si="20"/>
        <v>0</v>
      </c>
      <c r="L545" s="82">
        <f t="shared" si="21"/>
        <v>0</v>
      </c>
      <c r="N545" s="119" t="s">
        <v>33</v>
      </c>
      <c r="O545" s="120" t="s">
        <v>1663</v>
      </c>
      <c r="P545" s="122">
        <v>0</v>
      </c>
      <c r="Q545" s="122">
        <v>0</v>
      </c>
      <c r="R545" s="122">
        <v>0</v>
      </c>
      <c r="S545" s="122">
        <v>0</v>
      </c>
      <c r="T545" s="122">
        <v>0</v>
      </c>
      <c r="U545" s="122">
        <v>0</v>
      </c>
      <c r="V545" s="122">
        <v>160000026</v>
      </c>
      <c r="W545" s="122">
        <v>170000026</v>
      </c>
      <c r="X545" s="122">
        <v>180000026</v>
      </c>
      <c r="Y545" s="122">
        <v>190000026</v>
      </c>
      <c r="Z545" s="122">
        <v>200000026</v>
      </c>
      <c r="AA545" s="122">
        <v>0</v>
      </c>
      <c r="AB545" s="122">
        <v>0</v>
      </c>
      <c r="AC545" s="122">
        <v>0</v>
      </c>
      <c r="AD545" s="121"/>
      <c r="BB545" s="120" t="s">
        <v>684</v>
      </c>
      <c r="BG545" s="73" t="s">
        <v>4000</v>
      </c>
      <c r="BI545" s="73" t="s">
        <v>4831</v>
      </c>
      <c r="BO545" s="72" t="s">
        <v>210</v>
      </c>
      <c r="BP545" s="73" t="s">
        <v>5285</v>
      </c>
      <c r="BQ545" s="74"/>
      <c r="BR545" s="74"/>
      <c r="BS545" s="74"/>
      <c r="BT545" s="74"/>
      <c r="BU545" s="74"/>
      <c r="BV545" s="74"/>
      <c r="BW545" s="74"/>
      <c r="BX545" s="75">
        <v>800000625</v>
      </c>
      <c r="BY545" s="74"/>
      <c r="BZ545" s="74"/>
      <c r="CA545" s="74"/>
    </row>
    <row r="546" spans="10:79" ht="12" customHeight="1">
      <c r="J546" s="46">
        <v>542</v>
      </c>
      <c r="K546" s="46">
        <f t="shared" si="20"/>
        <v>0</v>
      </c>
      <c r="L546" s="82">
        <f t="shared" si="21"/>
        <v>0</v>
      </c>
      <c r="N546" s="119" t="s">
        <v>33</v>
      </c>
      <c r="O546" s="120" t="s">
        <v>1653</v>
      </c>
      <c r="P546" s="122">
        <v>115000026</v>
      </c>
      <c r="Q546" s="122">
        <v>120000026</v>
      </c>
      <c r="R546" s="122">
        <v>125000026</v>
      </c>
      <c r="S546" s="122">
        <v>130000026</v>
      </c>
      <c r="T546" s="122">
        <v>135000026</v>
      </c>
      <c r="U546" s="122">
        <v>0</v>
      </c>
      <c r="V546" s="122">
        <v>0</v>
      </c>
      <c r="W546" s="122">
        <v>0</v>
      </c>
      <c r="X546" s="122">
        <v>0</v>
      </c>
      <c r="Y546" s="122">
        <v>0</v>
      </c>
      <c r="Z546" s="122">
        <v>0</v>
      </c>
      <c r="AA546" s="122">
        <v>0</v>
      </c>
      <c r="AB546" s="122">
        <v>0</v>
      </c>
      <c r="AC546" s="122">
        <v>0</v>
      </c>
      <c r="AD546" s="121"/>
      <c r="BB546" s="120" t="s">
        <v>1370</v>
      </c>
      <c r="BG546" s="73" t="s">
        <v>4001</v>
      </c>
      <c r="BI546" s="73" t="s">
        <v>4832</v>
      </c>
      <c r="BO546" s="72" t="s">
        <v>210</v>
      </c>
      <c r="BP546" s="73" t="s">
        <v>3944</v>
      </c>
      <c r="BQ546" s="75">
        <v>0</v>
      </c>
      <c r="BR546" s="75">
        <v>0</v>
      </c>
      <c r="BS546" s="75">
        <v>0</v>
      </c>
      <c r="BT546" s="75">
        <v>634000625</v>
      </c>
      <c r="BU546" s="75">
        <v>670000625</v>
      </c>
      <c r="BV546" s="75">
        <v>710000625</v>
      </c>
      <c r="BW546" s="75">
        <v>750000625</v>
      </c>
      <c r="BX546" s="75">
        <v>800000625</v>
      </c>
      <c r="BY546" s="75">
        <v>820000625</v>
      </c>
      <c r="BZ546" s="75">
        <v>880000625</v>
      </c>
      <c r="CA546" s="75">
        <v>0</v>
      </c>
    </row>
    <row r="547" spans="10:79" ht="12" customHeight="1">
      <c r="J547" s="46">
        <v>543</v>
      </c>
      <c r="K547" s="46">
        <f t="shared" si="20"/>
        <v>0</v>
      </c>
      <c r="L547" s="82">
        <f t="shared" si="21"/>
        <v>0</v>
      </c>
      <c r="N547" s="119" t="s">
        <v>33</v>
      </c>
      <c r="O547" s="120" t="s">
        <v>1654</v>
      </c>
      <c r="P547" s="122">
        <v>115000026</v>
      </c>
      <c r="Q547" s="122">
        <v>0</v>
      </c>
      <c r="R547" s="122">
        <v>0</v>
      </c>
      <c r="S547" s="122">
        <v>0</v>
      </c>
      <c r="T547" s="122">
        <v>0</v>
      </c>
      <c r="U547" s="122">
        <v>0</v>
      </c>
      <c r="V547" s="122">
        <v>0</v>
      </c>
      <c r="W547" s="122">
        <v>0</v>
      </c>
      <c r="X547" s="122">
        <v>0</v>
      </c>
      <c r="Y547" s="122">
        <v>0</v>
      </c>
      <c r="Z547" s="122">
        <v>0</v>
      </c>
      <c r="AA547" s="122">
        <v>0</v>
      </c>
      <c r="AB547" s="122">
        <v>0</v>
      </c>
      <c r="AC547" s="122">
        <v>0</v>
      </c>
      <c r="AD547" s="121"/>
      <c r="BB547" s="120" t="s">
        <v>1035</v>
      </c>
      <c r="BG547" s="73" t="s">
        <v>4002</v>
      </c>
      <c r="BI547" s="73" t="s">
        <v>4833</v>
      </c>
      <c r="BO547" s="72" t="s">
        <v>210</v>
      </c>
      <c r="BP547" s="73" t="s">
        <v>3945</v>
      </c>
      <c r="BQ547" s="75">
        <v>468000625</v>
      </c>
      <c r="BR547" s="75">
        <v>522000625</v>
      </c>
      <c r="BS547" s="75">
        <v>612000625</v>
      </c>
      <c r="BT547" s="75">
        <v>630000625</v>
      </c>
      <c r="BU547" s="75">
        <v>0</v>
      </c>
      <c r="BV547" s="75">
        <v>0</v>
      </c>
      <c r="BW547" s="75">
        <v>0</v>
      </c>
      <c r="BX547" s="75">
        <v>0</v>
      </c>
      <c r="BY547" s="75">
        <v>0</v>
      </c>
      <c r="BZ547" s="75">
        <v>0</v>
      </c>
      <c r="CA547" s="75">
        <v>0</v>
      </c>
    </row>
    <row r="548" spans="10:79" ht="12" customHeight="1">
      <c r="J548" s="46">
        <v>544</v>
      </c>
      <c r="K548" s="46">
        <f t="shared" si="20"/>
        <v>0</v>
      </c>
      <c r="L548" s="82">
        <f t="shared" si="21"/>
        <v>0</v>
      </c>
      <c r="N548" s="119" t="s">
        <v>33</v>
      </c>
      <c r="O548" s="120" t="s">
        <v>2477</v>
      </c>
      <c r="P548" s="122">
        <v>100000026</v>
      </c>
      <c r="Q548" s="122">
        <v>0</v>
      </c>
      <c r="R548" s="122">
        <v>0</v>
      </c>
      <c r="S548" s="122">
        <v>0</v>
      </c>
      <c r="T548" s="122">
        <v>0</v>
      </c>
      <c r="U548" s="122">
        <v>0</v>
      </c>
      <c r="V548" s="122">
        <v>0</v>
      </c>
      <c r="W548" s="122">
        <v>0</v>
      </c>
      <c r="X548" s="122">
        <v>0</v>
      </c>
      <c r="Y548" s="122">
        <v>0</v>
      </c>
      <c r="Z548" s="122">
        <v>0</v>
      </c>
      <c r="AA548" s="122">
        <v>0</v>
      </c>
      <c r="AB548" s="122">
        <v>0</v>
      </c>
      <c r="AC548" s="122">
        <v>0</v>
      </c>
      <c r="AD548" s="121"/>
      <c r="BB548" s="120" t="s">
        <v>239</v>
      </c>
      <c r="BG548" s="73" t="s">
        <v>4003</v>
      </c>
      <c r="BI548" s="73" t="s">
        <v>5052</v>
      </c>
      <c r="BO548" s="72" t="s">
        <v>210</v>
      </c>
      <c r="BP548" s="73" t="s">
        <v>3946</v>
      </c>
      <c r="BQ548" s="75">
        <v>540000625</v>
      </c>
      <c r="BR548" s="75">
        <v>477000625</v>
      </c>
      <c r="BS548" s="75">
        <v>504000625</v>
      </c>
      <c r="BT548" s="75">
        <v>702000625</v>
      </c>
      <c r="BU548" s="75">
        <v>567000625</v>
      </c>
      <c r="BV548" s="75">
        <v>774000625</v>
      </c>
      <c r="BW548" s="75">
        <v>819000625</v>
      </c>
      <c r="BX548" s="75">
        <v>855000625</v>
      </c>
      <c r="BY548" s="75">
        <v>0</v>
      </c>
      <c r="BZ548" s="75">
        <v>0</v>
      </c>
      <c r="CA548" s="75">
        <v>0</v>
      </c>
    </row>
    <row r="549" spans="10:79" ht="12" customHeight="1">
      <c r="J549" s="46">
        <v>545</v>
      </c>
      <c r="K549" s="46">
        <f t="shared" si="20"/>
        <v>0</v>
      </c>
      <c r="L549" s="82">
        <f t="shared" si="21"/>
        <v>0</v>
      </c>
      <c r="N549" s="119" t="s">
        <v>33</v>
      </c>
      <c r="O549" s="120" t="s">
        <v>78</v>
      </c>
      <c r="P549" s="122">
        <v>70000026</v>
      </c>
      <c r="Q549" s="122">
        <v>75000026</v>
      </c>
      <c r="R549" s="122">
        <v>80000026</v>
      </c>
      <c r="S549" s="122">
        <v>90000026</v>
      </c>
      <c r="T549" s="122">
        <v>105000026</v>
      </c>
      <c r="U549" s="122">
        <v>0</v>
      </c>
      <c r="V549" s="122">
        <v>0</v>
      </c>
      <c r="W549" s="122">
        <v>0</v>
      </c>
      <c r="X549" s="122">
        <v>0</v>
      </c>
      <c r="Y549" s="122">
        <v>0</v>
      </c>
      <c r="Z549" s="122">
        <v>0</v>
      </c>
      <c r="AA549" s="122">
        <v>0</v>
      </c>
      <c r="AB549" s="122">
        <v>0</v>
      </c>
      <c r="AC549" s="122">
        <v>0</v>
      </c>
      <c r="AD549" s="121"/>
      <c r="BB549" s="120" t="s">
        <v>1992</v>
      </c>
      <c r="BG549" s="73" t="s">
        <v>4004</v>
      </c>
      <c r="BI549" s="73" t="s">
        <v>4834</v>
      </c>
      <c r="BO549" s="72" t="s">
        <v>210</v>
      </c>
      <c r="BP549" s="73" t="s">
        <v>3947</v>
      </c>
      <c r="BQ549" s="75">
        <v>0</v>
      </c>
      <c r="BR549" s="75">
        <v>0</v>
      </c>
      <c r="BS549" s="75">
        <v>0</v>
      </c>
      <c r="BT549" s="75">
        <v>0</v>
      </c>
      <c r="BU549" s="75">
        <v>612000625</v>
      </c>
      <c r="BV549" s="75">
        <v>0</v>
      </c>
      <c r="BW549" s="75">
        <v>0</v>
      </c>
      <c r="BX549" s="75">
        <v>0</v>
      </c>
      <c r="BY549" s="75">
        <v>0</v>
      </c>
      <c r="BZ549" s="75">
        <v>0</v>
      </c>
      <c r="CA549" s="75">
        <v>0</v>
      </c>
    </row>
    <row r="550" spans="10:79" ht="12" customHeight="1">
      <c r="J550" s="46">
        <v>546</v>
      </c>
      <c r="K550" s="46">
        <f t="shared" si="20"/>
        <v>0</v>
      </c>
      <c r="L550" s="82">
        <f t="shared" si="21"/>
        <v>0</v>
      </c>
      <c r="N550" s="119" t="s">
        <v>33</v>
      </c>
      <c r="O550" s="120" t="s">
        <v>3275</v>
      </c>
      <c r="P550" s="122">
        <v>70000026</v>
      </c>
      <c r="Q550" s="122">
        <v>75000026</v>
      </c>
      <c r="R550" s="122">
        <v>80000026</v>
      </c>
      <c r="S550" s="122">
        <v>90000026</v>
      </c>
      <c r="T550" s="122">
        <v>105000026</v>
      </c>
      <c r="U550" s="122">
        <v>0</v>
      </c>
      <c r="V550" s="122">
        <v>0</v>
      </c>
      <c r="W550" s="122">
        <v>0</v>
      </c>
      <c r="X550" s="122">
        <v>0</v>
      </c>
      <c r="Y550" s="122">
        <v>0</v>
      </c>
      <c r="Z550" s="122">
        <v>0</v>
      </c>
      <c r="AA550" s="122">
        <v>0</v>
      </c>
      <c r="AB550" s="122">
        <v>0</v>
      </c>
      <c r="AC550" s="122">
        <v>0</v>
      </c>
      <c r="AD550" s="121"/>
      <c r="BB550" s="120" t="s">
        <v>2589</v>
      </c>
      <c r="BG550" s="73" t="s">
        <v>4005</v>
      </c>
      <c r="BI550" s="73" t="s">
        <v>4835</v>
      </c>
      <c r="BO550" s="72" t="s">
        <v>210</v>
      </c>
      <c r="BP550" s="73" t="s">
        <v>3948</v>
      </c>
      <c r="BQ550" s="75">
        <v>0</v>
      </c>
      <c r="BR550" s="75">
        <v>549000625</v>
      </c>
      <c r="BS550" s="75">
        <v>0</v>
      </c>
      <c r="BT550" s="75">
        <v>612000625</v>
      </c>
      <c r="BU550" s="75">
        <v>639000625</v>
      </c>
      <c r="BV550" s="75">
        <v>0</v>
      </c>
      <c r="BW550" s="75">
        <v>819000625</v>
      </c>
      <c r="BX550" s="75">
        <v>0</v>
      </c>
      <c r="BY550" s="75">
        <v>0</v>
      </c>
      <c r="BZ550" s="75">
        <v>0</v>
      </c>
      <c r="CA550" s="75">
        <v>0</v>
      </c>
    </row>
    <row r="551" spans="10:79" ht="12" customHeight="1">
      <c r="J551" s="46">
        <v>547</v>
      </c>
      <c r="K551" s="46">
        <f t="shared" si="20"/>
        <v>0</v>
      </c>
      <c r="L551" s="82">
        <f t="shared" si="21"/>
        <v>0</v>
      </c>
      <c r="N551" s="119" t="s">
        <v>33</v>
      </c>
      <c r="O551" s="120" t="s">
        <v>3276</v>
      </c>
      <c r="P551" s="122">
        <v>70000026</v>
      </c>
      <c r="Q551" s="122">
        <v>75000026</v>
      </c>
      <c r="R551" s="122">
        <v>80000026</v>
      </c>
      <c r="S551" s="122">
        <v>90000026</v>
      </c>
      <c r="T551" s="122">
        <v>105000026</v>
      </c>
      <c r="U551" s="122">
        <v>0</v>
      </c>
      <c r="V551" s="122">
        <v>0</v>
      </c>
      <c r="W551" s="122">
        <v>0</v>
      </c>
      <c r="X551" s="122">
        <v>0</v>
      </c>
      <c r="Y551" s="122">
        <v>0</v>
      </c>
      <c r="Z551" s="122">
        <v>0</v>
      </c>
      <c r="AA551" s="122">
        <v>0</v>
      </c>
      <c r="AB551" s="122">
        <v>0</v>
      </c>
      <c r="AC551" s="122">
        <v>0</v>
      </c>
      <c r="AD551" s="121"/>
      <c r="BB551" s="120" t="s">
        <v>356</v>
      </c>
      <c r="BG551" s="73" t="s">
        <v>4006</v>
      </c>
      <c r="BI551" s="73" t="s">
        <v>4836</v>
      </c>
      <c r="BO551" s="72" t="s">
        <v>210</v>
      </c>
      <c r="BP551" s="73" t="s">
        <v>3949</v>
      </c>
      <c r="BQ551" s="75">
        <v>540000625</v>
      </c>
      <c r="BR551" s="75">
        <v>432000625</v>
      </c>
      <c r="BS551" s="75">
        <v>468000625</v>
      </c>
      <c r="BT551" s="75">
        <v>0</v>
      </c>
      <c r="BU551" s="75">
        <v>549000625</v>
      </c>
      <c r="BV551" s="75">
        <v>594000625</v>
      </c>
      <c r="BW551" s="75">
        <v>0</v>
      </c>
      <c r="BX551" s="75">
        <v>0</v>
      </c>
      <c r="BY551" s="75">
        <v>0</v>
      </c>
      <c r="BZ551" s="75">
        <v>0</v>
      </c>
      <c r="CA551" s="75">
        <v>0</v>
      </c>
    </row>
    <row r="552" spans="10:79" ht="12" customHeight="1">
      <c r="J552" s="46">
        <v>548</v>
      </c>
      <c r="K552" s="46">
        <f t="shared" si="20"/>
        <v>0</v>
      </c>
      <c r="L552" s="82">
        <f t="shared" si="21"/>
        <v>0</v>
      </c>
      <c r="N552" s="119" t="s">
        <v>33</v>
      </c>
      <c r="O552" s="120" t="s">
        <v>3277</v>
      </c>
      <c r="P552" s="122">
        <v>90000026</v>
      </c>
      <c r="Q552" s="122">
        <v>95000026</v>
      </c>
      <c r="R552" s="122">
        <v>100000026</v>
      </c>
      <c r="S552" s="122">
        <v>105000026</v>
      </c>
      <c r="T552" s="122">
        <v>0</v>
      </c>
      <c r="U552" s="122">
        <v>0</v>
      </c>
      <c r="V552" s="122">
        <v>0</v>
      </c>
      <c r="W552" s="122">
        <v>0</v>
      </c>
      <c r="X552" s="122">
        <v>0</v>
      </c>
      <c r="Y552" s="122">
        <v>0</v>
      </c>
      <c r="Z552" s="122">
        <v>0</v>
      </c>
      <c r="AA552" s="122">
        <v>0</v>
      </c>
      <c r="AB552" s="122">
        <v>0</v>
      </c>
      <c r="AC552" s="122">
        <v>0</v>
      </c>
      <c r="AD552" s="121"/>
      <c r="BB552" s="120" t="s">
        <v>2590</v>
      </c>
      <c r="BG552" s="73" t="s">
        <v>4007</v>
      </c>
      <c r="BI552" s="73" t="s">
        <v>4837</v>
      </c>
      <c r="BO552" s="72" t="s">
        <v>210</v>
      </c>
      <c r="BP552" s="73" t="s">
        <v>3950</v>
      </c>
      <c r="BQ552" s="75">
        <v>486000625</v>
      </c>
      <c r="BR552" s="75">
        <v>531000625</v>
      </c>
      <c r="BS552" s="75">
        <v>549000625</v>
      </c>
      <c r="BT552" s="75">
        <v>639000625</v>
      </c>
      <c r="BU552" s="75">
        <v>675000625</v>
      </c>
      <c r="BV552" s="75">
        <v>711000625</v>
      </c>
      <c r="BW552" s="75">
        <v>720000625</v>
      </c>
      <c r="BX552" s="75">
        <v>738000625</v>
      </c>
      <c r="BY552" s="75">
        <v>0</v>
      </c>
      <c r="BZ552" s="75">
        <v>0</v>
      </c>
      <c r="CA552" s="75">
        <v>0</v>
      </c>
    </row>
    <row r="553" spans="10:79" ht="12" customHeight="1">
      <c r="J553" s="46">
        <v>549</v>
      </c>
      <c r="K553" s="46">
        <f t="shared" si="20"/>
        <v>0</v>
      </c>
      <c r="L553" s="82">
        <f t="shared" si="21"/>
        <v>0</v>
      </c>
      <c r="N553" s="119" t="s">
        <v>33</v>
      </c>
      <c r="O553" s="120" t="s">
        <v>3278</v>
      </c>
      <c r="P553" s="122">
        <v>0</v>
      </c>
      <c r="Q553" s="122">
        <v>140000026</v>
      </c>
      <c r="R553" s="122">
        <v>150000026</v>
      </c>
      <c r="S553" s="122">
        <v>160000026</v>
      </c>
      <c r="T553" s="122">
        <v>165000026</v>
      </c>
      <c r="U553" s="122">
        <v>170000026</v>
      </c>
      <c r="V553" s="122">
        <v>0</v>
      </c>
      <c r="W553" s="122">
        <v>0</v>
      </c>
      <c r="X553" s="122">
        <v>0</v>
      </c>
      <c r="Y553" s="122">
        <v>0</v>
      </c>
      <c r="Z553" s="122">
        <v>0</v>
      </c>
      <c r="AA553" s="122">
        <v>0</v>
      </c>
      <c r="AB553" s="122">
        <v>0</v>
      </c>
      <c r="AC553" s="122">
        <v>0</v>
      </c>
      <c r="AD553" s="121"/>
      <c r="BB553" s="120" t="s">
        <v>1371</v>
      </c>
      <c r="BG553" s="73" t="s">
        <v>4008</v>
      </c>
      <c r="BI553" s="73" t="s">
        <v>4838</v>
      </c>
      <c r="BO553" s="72" t="s">
        <v>210</v>
      </c>
      <c r="BP553" s="73" t="s">
        <v>5257</v>
      </c>
      <c r="BQ553" s="74"/>
      <c r="BR553" s="74"/>
      <c r="BS553" s="74"/>
      <c r="BT553" s="74"/>
      <c r="BU553" s="74"/>
      <c r="BV553" s="75">
        <v>650000725</v>
      </c>
      <c r="BW553" s="74"/>
      <c r="BX553" s="74"/>
      <c r="BY553" s="74"/>
      <c r="BZ553" s="74"/>
      <c r="CA553" s="74"/>
    </row>
    <row r="554" spans="10:79" ht="12" customHeight="1">
      <c r="J554" s="46">
        <v>550</v>
      </c>
      <c r="K554" s="46">
        <f t="shared" si="20"/>
        <v>0</v>
      </c>
      <c r="L554" s="82">
        <f t="shared" si="21"/>
        <v>0</v>
      </c>
      <c r="N554" s="119" t="s">
        <v>33</v>
      </c>
      <c r="O554" s="120" t="s">
        <v>3279</v>
      </c>
      <c r="P554" s="122">
        <v>95000026</v>
      </c>
      <c r="Q554" s="122">
        <v>105000026</v>
      </c>
      <c r="R554" s="122">
        <v>115000026</v>
      </c>
      <c r="S554" s="122">
        <v>130000026</v>
      </c>
      <c r="T554" s="122">
        <v>0</v>
      </c>
      <c r="U554" s="122">
        <v>0</v>
      </c>
      <c r="V554" s="122">
        <v>0</v>
      </c>
      <c r="W554" s="122">
        <v>0</v>
      </c>
      <c r="X554" s="122">
        <v>0</v>
      </c>
      <c r="Y554" s="122">
        <v>0</v>
      </c>
      <c r="Z554" s="122">
        <v>0</v>
      </c>
      <c r="AA554" s="122">
        <v>0</v>
      </c>
      <c r="AB554" s="122">
        <v>0</v>
      </c>
      <c r="AC554" s="122">
        <v>0</v>
      </c>
      <c r="AD554" s="121"/>
      <c r="BB554" s="120" t="s">
        <v>1372</v>
      </c>
      <c r="BG554" s="73" t="s">
        <v>5100</v>
      </c>
      <c r="BI554" s="73" t="s">
        <v>5258</v>
      </c>
      <c r="BO554" s="72" t="s">
        <v>210</v>
      </c>
      <c r="BP554" s="73" t="s">
        <v>3951</v>
      </c>
      <c r="BQ554" s="75">
        <v>0</v>
      </c>
      <c r="BR554" s="75">
        <v>0</v>
      </c>
      <c r="BS554" s="75">
        <v>0</v>
      </c>
      <c r="BT554" s="75">
        <v>0</v>
      </c>
      <c r="BU554" s="75">
        <v>0</v>
      </c>
      <c r="BV554" s="75">
        <v>0</v>
      </c>
      <c r="BW554" s="75">
        <v>0</v>
      </c>
      <c r="BX554" s="75">
        <v>0</v>
      </c>
      <c r="BY554" s="75">
        <v>0</v>
      </c>
      <c r="BZ554" s="75">
        <v>0</v>
      </c>
      <c r="CA554" s="75">
        <v>0</v>
      </c>
    </row>
    <row r="555" spans="10:79" ht="12" customHeight="1">
      <c r="J555" s="46">
        <v>551</v>
      </c>
      <c r="K555" s="46">
        <f t="shared" si="20"/>
        <v>0</v>
      </c>
      <c r="L555" s="82">
        <f t="shared" si="21"/>
        <v>0</v>
      </c>
      <c r="N555" s="119" t="s">
        <v>33</v>
      </c>
      <c r="O555" s="120" t="s">
        <v>3280</v>
      </c>
      <c r="P555" s="122">
        <v>110000026</v>
      </c>
      <c r="Q555" s="122">
        <v>120000026</v>
      </c>
      <c r="R555" s="122">
        <v>130000026</v>
      </c>
      <c r="S555" s="122">
        <v>140000026</v>
      </c>
      <c r="T555" s="122">
        <v>150000026</v>
      </c>
      <c r="U555" s="122">
        <v>160000026</v>
      </c>
      <c r="V555" s="122">
        <v>175000026</v>
      </c>
      <c r="W555" s="122">
        <v>0</v>
      </c>
      <c r="X555" s="122">
        <v>0</v>
      </c>
      <c r="Y555" s="122">
        <v>0</v>
      </c>
      <c r="Z555" s="122">
        <v>0</v>
      </c>
      <c r="AA555" s="122">
        <v>0</v>
      </c>
      <c r="AB555" s="122">
        <v>0</v>
      </c>
      <c r="AC555" s="122">
        <v>0</v>
      </c>
      <c r="AD555" s="121"/>
      <c r="BB555" s="120" t="s">
        <v>2591</v>
      </c>
      <c r="BG555" s="73" t="s">
        <v>4009</v>
      </c>
      <c r="BI555" s="73" t="s">
        <v>4839</v>
      </c>
      <c r="BO555" s="72" t="s">
        <v>210</v>
      </c>
      <c r="BP555" s="73" t="s">
        <v>3952</v>
      </c>
      <c r="BQ555" s="75">
        <v>486000625</v>
      </c>
      <c r="BR555" s="75">
        <v>540000625</v>
      </c>
      <c r="BS555" s="75">
        <v>0</v>
      </c>
      <c r="BT555" s="75">
        <v>648000625</v>
      </c>
      <c r="BU555" s="75">
        <v>684000625</v>
      </c>
      <c r="BV555" s="75">
        <v>720000625</v>
      </c>
      <c r="BW555" s="75">
        <v>0</v>
      </c>
      <c r="BX555" s="75">
        <v>0</v>
      </c>
      <c r="BY555" s="75">
        <v>0</v>
      </c>
      <c r="BZ555" s="75">
        <v>0</v>
      </c>
      <c r="CA555" s="75">
        <v>0</v>
      </c>
    </row>
    <row r="556" spans="10:79" ht="12" customHeight="1">
      <c r="J556" s="46">
        <v>552</v>
      </c>
      <c r="K556" s="46">
        <f t="shared" si="20"/>
        <v>0</v>
      </c>
      <c r="L556" s="82">
        <f t="shared" si="21"/>
        <v>0</v>
      </c>
      <c r="N556" s="119" t="s">
        <v>33</v>
      </c>
      <c r="O556" s="120" t="s">
        <v>3281</v>
      </c>
      <c r="P556" s="122">
        <v>90000026</v>
      </c>
      <c r="Q556" s="122">
        <v>95000026</v>
      </c>
      <c r="R556" s="122">
        <v>100000026</v>
      </c>
      <c r="S556" s="122">
        <v>105000026</v>
      </c>
      <c r="T556" s="122">
        <v>0</v>
      </c>
      <c r="U556" s="122">
        <v>0</v>
      </c>
      <c r="V556" s="122">
        <v>0</v>
      </c>
      <c r="W556" s="122">
        <v>0</v>
      </c>
      <c r="X556" s="122">
        <v>0</v>
      </c>
      <c r="Y556" s="122">
        <v>0</v>
      </c>
      <c r="Z556" s="122">
        <v>0</v>
      </c>
      <c r="AA556" s="122">
        <v>0</v>
      </c>
      <c r="AB556" s="122">
        <v>0</v>
      </c>
      <c r="AC556" s="122">
        <v>0</v>
      </c>
      <c r="AD556" s="121"/>
      <c r="BB556" s="120" t="s">
        <v>1614</v>
      </c>
      <c r="BG556" s="73" t="s">
        <v>4010</v>
      </c>
      <c r="BI556" s="73" t="s">
        <v>4840</v>
      </c>
      <c r="BO556" s="72" t="s">
        <v>210</v>
      </c>
      <c r="BP556" s="73" t="s">
        <v>3953</v>
      </c>
      <c r="BQ556" s="75">
        <v>0</v>
      </c>
      <c r="BR556" s="75">
        <v>0</v>
      </c>
      <c r="BS556" s="75">
        <v>0</v>
      </c>
      <c r="BT556" s="75">
        <v>0</v>
      </c>
      <c r="BU556" s="75">
        <v>756000625</v>
      </c>
      <c r="BV556" s="75">
        <v>0</v>
      </c>
      <c r="BW556" s="75">
        <v>675000625</v>
      </c>
      <c r="BX556" s="75">
        <v>0</v>
      </c>
      <c r="BY556" s="75">
        <v>0</v>
      </c>
      <c r="BZ556" s="75">
        <v>0</v>
      </c>
      <c r="CA556" s="75">
        <v>0</v>
      </c>
    </row>
    <row r="557" spans="10:79" ht="12" customHeight="1">
      <c r="J557" s="46">
        <v>553</v>
      </c>
      <c r="K557" s="46">
        <f t="shared" si="20"/>
        <v>0</v>
      </c>
      <c r="L557" s="82">
        <f t="shared" si="21"/>
        <v>0</v>
      </c>
      <c r="N557" s="119" t="s">
        <v>33</v>
      </c>
      <c r="O557" s="120" t="s">
        <v>3282</v>
      </c>
      <c r="P557" s="122">
        <v>95000026</v>
      </c>
      <c r="Q557" s="122">
        <v>105000026</v>
      </c>
      <c r="R557" s="122">
        <v>115000026</v>
      </c>
      <c r="S557" s="122">
        <v>130000026</v>
      </c>
      <c r="T557" s="122">
        <v>0</v>
      </c>
      <c r="U557" s="122">
        <v>0</v>
      </c>
      <c r="V557" s="122">
        <v>0</v>
      </c>
      <c r="W557" s="122">
        <v>0</v>
      </c>
      <c r="X557" s="122">
        <v>0</v>
      </c>
      <c r="Y557" s="122">
        <v>0</v>
      </c>
      <c r="Z557" s="122">
        <v>0</v>
      </c>
      <c r="AA557" s="122">
        <v>0</v>
      </c>
      <c r="AB557" s="122">
        <v>0</v>
      </c>
      <c r="AC557" s="122">
        <v>0</v>
      </c>
      <c r="AD557" s="121"/>
      <c r="BB557" s="120" t="s">
        <v>1962</v>
      </c>
      <c r="BG557" s="73" t="s">
        <v>4011</v>
      </c>
      <c r="BI557" s="73" t="s">
        <v>4841</v>
      </c>
      <c r="BO557" s="72" t="s">
        <v>210</v>
      </c>
      <c r="BP557" s="73" t="s">
        <v>3954</v>
      </c>
      <c r="BQ557" s="75">
        <v>0</v>
      </c>
      <c r="BR557" s="75">
        <v>540000625</v>
      </c>
      <c r="BS557" s="75">
        <v>0</v>
      </c>
      <c r="BT557" s="75">
        <v>0</v>
      </c>
      <c r="BU557" s="75">
        <v>684000625</v>
      </c>
      <c r="BV557" s="75">
        <v>720000625</v>
      </c>
      <c r="BW557" s="75">
        <v>0</v>
      </c>
      <c r="BX557" s="75">
        <v>850000026</v>
      </c>
      <c r="BY557" s="75">
        <v>0</v>
      </c>
      <c r="BZ557" s="75">
        <v>0</v>
      </c>
      <c r="CA557" s="75">
        <v>0</v>
      </c>
    </row>
    <row r="558" spans="10:79" ht="12" customHeight="1">
      <c r="J558" s="46">
        <v>554</v>
      </c>
      <c r="K558" s="46">
        <f t="shared" si="20"/>
        <v>0</v>
      </c>
      <c r="L558" s="82">
        <f t="shared" si="21"/>
        <v>0</v>
      </c>
      <c r="N558" s="119" t="s">
        <v>33</v>
      </c>
      <c r="O558" s="120" t="s">
        <v>1764</v>
      </c>
      <c r="P558" s="122">
        <v>0</v>
      </c>
      <c r="Q558" s="122">
        <v>130000026</v>
      </c>
      <c r="R558" s="122">
        <v>140000026</v>
      </c>
      <c r="S558" s="122">
        <v>150000026</v>
      </c>
      <c r="T558" s="122">
        <v>160000026</v>
      </c>
      <c r="U558" s="122">
        <v>170000026</v>
      </c>
      <c r="V558" s="122">
        <v>0</v>
      </c>
      <c r="W558" s="122">
        <v>0</v>
      </c>
      <c r="X558" s="122">
        <v>0</v>
      </c>
      <c r="Y558" s="122">
        <v>0</v>
      </c>
      <c r="Z558" s="122">
        <v>0</v>
      </c>
      <c r="AA558" s="122">
        <v>0</v>
      </c>
      <c r="AB558" s="122">
        <v>0</v>
      </c>
      <c r="AC558" s="122">
        <v>0</v>
      </c>
      <c r="AD558" s="121"/>
      <c r="BB558" s="120" t="s">
        <v>2195</v>
      </c>
      <c r="BG558" s="73" t="s">
        <v>4012</v>
      </c>
      <c r="BI558" s="73" t="s">
        <v>4842</v>
      </c>
      <c r="BO558" s="72" t="s">
        <v>210</v>
      </c>
      <c r="BP558" s="73" t="s">
        <v>3955</v>
      </c>
      <c r="BQ558" s="75">
        <v>432000625</v>
      </c>
      <c r="BR558" s="75">
        <v>486000625</v>
      </c>
      <c r="BS558" s="75">
        <v>522000625</v>
      </c>
      <c r="BT558" s="75">
        <v>594000625</v>
      </c>
      <c r="BU558" s="75">
        <v>630000625</v>
      </c>
      <c r="BV558" s="75">
        <v>666000625</v>
      </c>
      <c r="BW558" s="75">
        <v>702000625</v>
      </c>
      <c r="BX558" s="75">
        <v>738000625</v>
      </c>
      <c r="BY558" s="75">
        <v>0</v>
      </c>
      <c r="BZ558" s="75">
        <v>0</v>
      </c>
      <c r="CA558" s="75">
        <v>0</v>
      </c>
    </row>
    <row r="559" spans="10:79" ht="12" customHeight="1">
      <c r="J559" s="46">
        <v>555</v>
      </c>
      <c r="K559" s="46">
        <f t="shared" si="20"/>
        <v>0</v>
      </c>
      <c r="L559" s="82">
        <f t="shared" si="21"/>
        <v>0</v>
      </c>
      <c r="N559" s="119" t="s">
        <v>33</v>
      </c>
      <c r="O559" s="120" t="s">
        <v>2449</v>
      </c>
      <c r="P559" s="122">
        <v>0</v>
      </c>
      <c r="Q559" s="122">
        <v>120000026</v>
      </c>
      <c r="R559" s="122">
        <v>125000026</v>
      </c>
      <c r="S559" s="122">
        <v>135000026</v>
      </c>
      <c r="T559" s="122">
        <v>145000026</v>
      </c>
      <c r="U559" s="122">
        <v>165000026</v>
      </c>
      <c r="V559" s="122">
        <v>0</v>
      </c>
      <c r="W559" s="122">
        <v>0</v>
      </c>
      <c r="X559" s="122">
        <v>0</v>
      </c>
      <c r="Y559" s="122">
        <v>0</v>
      </c>
      <c r="Z559" s="122">
        <v>0</v>
      </c>
      <c r="AA559" s="122">
        <v>0</v>
      </c>
      <c r="AB559" s="122">
        <v>0</v>
      </c>
      <c r="AC559" s="122">
        <v>0</v>
      </c>
      <c r="AD559" s="121"/>
      <c r="BB559" s="120" t="s">
        <v>2613</v>
      </c>
      <c r="BG559" s="73" t="s">
        <v>5247</v>
      </c>
      <c r="BI559" s="73" t="s">
        <v>4843</v>
      </c>
      <c r="BO559" s="72" t="s">
        <v>210</v>
      </c>
      <c r="BP559" s="73" t="s">
        <v>3956</v>
      </c>
      <c r="BQ559" s="75">
        <v>378000625</v>
      </c>
      <c r="BR559" s="75">
        <v>432000625</v>
      </c>
      <c r="BS559" s="75">
        <v>459000625</v>
      </c>
      <c r="BT559" s="75">
        <v>495000625</v>
      </c>
      <c r="BU559" s="75">
        <v>549000625</v>
      </c>
      <c r="BV559" s="75">
        <v>585000625</v>
      </c>
      <c r="BW559" s="75">
        <v>0</v>
      </c>
      <c r="BX559" s="75">
        <v>0</v>
      </c>
      <c r="BY559" s="75">
        <v>0</v>
      </c>
      <c r="BZ559" s="75">
        <v>0</v>
      </c>
      <c r="CA559" s="75">
        <v>0</v>
      </c>
    </row>
    <row r="560" spans="10:79" ht="12" customHeight="1">
      <c r="J560" s="46">
        <v>556</v>
      </c>
      <c r="K560" s="46">
        <f t="shared" si="20"/>
        <v>0</v>
      </c>
      <c r="L560" s="82">
        <f t="shared" si="21"/>
        <v>0</v>
      </c>
      <c r="N560" s="119" t="s">
        <v>33</v>
      </c>
      <c r="O560" s="120" t="s">
        <v>3283</v>
      </c>
      <c r="P560" s="122">
        <v>0</v>
      </c>
      <c r="Q560" s="122">
        <v>90000026</v>
      </c>
      <c r="R560" s="122">
        <v>100000026</v>
      </c>
      <c r="S560" s="122">
        <v>115000026</v>
      </c>
      <c r="T560" s="122">
        <v>130000026</v>
      </c>
      <c r="U560" s="122">
        <v>140000026</v>
      </c>
      <c r="V560" s="122">
        <v>0</v>
      </c>
      <c r="W560" s="122">
        <v>0</v>
      </c>
      <c r="X560" s="122">
        <v>0</v>
      </c>
      <c r="Y560" s="122">
        <v>0</v>
      </c>
      <c r="Z560" s="122">
        <v>0</v>
      </c>
      <c r="AA560" s="122">
        <v>0</v>
      </c>
      <c r="AB560" s="122">
        <v>0</v>
      </c>
      <c r="AC560" s="122">
        <v>0</v>
      </c>
      <c r="AD560" s="121"/>
      <c r="BB560" s="120" t="s">
        <v>584</v>
      </c>
      <c r="BG560" s="73" t="s">
        <v>4013</v>
      </c>
      <c r="BI560" s="73" t="s">
        <v>4844</v>
      </c>
      <c r="BO560" s="72" t="s">
        <v>210</v>
      </c>
      <c r="BP560" s="73" t="s">
        <v>3957</v>
      </c>
      <c r="BQ560" s="75">
        <v>0</v>
      </c>
      <c r="BR560" s="75">
        <v>0</v>
      </c>
      <c r="BS560" s="75">
        <v>0</v>
      </c>
      <c r="BT560" s="75">
        <v>630000625</v>
      </c>
      <c r="BU560" s="75">
        <v>0</v>
      </c>
      <c r="BV560" s="75">
        <v>0</v>
      </c>
      <c r="BW560" s="75">
        <v>0</v>
      </c>
      <c r="BX560" s="75">
        <v>0</v>
      </c>
      <c r="BY560" s="75">
        <v>0</v>
      </c>
      <c r="BZ560" s="75">
        <v>0</v>
      </c>
      <c r="CA560" s="75">
        <v>0</v>
      </c>
    </row>
    <row r="561" spans="10:79" ht="12" customHeight="1">
      <c r="J561" s="46">
        <v>557</v>
      </c>
      <c r="K561" s="46">
        <f t="shared" si="20"/>
        <v>0</v>
      </c>
      <c r="L561" s="82">
        <f t="shared" si="21"/>
        <v>0</v>
      </c>
      <c r="N561" s="119" t="s">
        <v>33</v>
      </c>
      <c r="O561" s="120" t="s">
        <v>3284</v>
      </c>
      <c r="P561" s="122">
        <v>0</v>
      </c>
      <c r="Q561" s="122">
        <v>0</v>
      </c>
      <c r="R561" s="122">
        <v>120000026</v>
      </c>
      <c r="S561" s="122">
        <v>140000026</v>
      </c>
      <c r="T561" s="122">
        <v>150000026</v>
      </c>
      <c r="U561" s="122">
        <v>160000026</v>
      </c>
      <c r="V561" s="122">
        <v>175000026</v>
      </c>
      <c r="W561" s="122">
        <v>0</v>
      </c>
      <c r="X561" s="122">
        <v>0</v>
      </c>
      <c r="Y561" s="122">
        <v>0</v>
      </c>
      <c r="Z561" s="122">
        <v>0</v>
      </c>
      <c r="AA561" s="122">
        <v>0</v>
      </c>
      <c r="AB561" s="122">
        <v>0</v>
      </c>
      <c r="AC561" s="122">
        <v>0</v>
      </c>
      <c r="AD561" s="121"/>
      <c r="BB561" s="120" t="s">
        <v>1373</v>
      </c>
      <c r="BG561" s="73" t="s">
        <v>4014</v>
      </c>
      <c r="BI561" s="73" t="s">
        <v>4845</v>
      </c>
      <c r="BO561" s="72" t="s">
        <v>210</v>
      </c>
      <c r="BP561" s="73" t="s">
        <v>3958</v>
      </c>
      <c r="BQ561" s="75">
        <v>0</v>
      </c>
      <c r="BR561" s="75">
        <v>648000625</v>
      </c>
      <c r="BS561" s="75">
        <v>684000625</v>
      </c>
      <c r="BT561" s="75">
        <v>0</v>
      </c>
      <c r="BU561" s="75">
        <v>792000625</v>
      </c>
      <c r="BV561" s="75">
        <v>0</v>
      </c>
      <c r="BW561" s="75">
        <v>0</v>
      </c>
      <c r="BX561" s="75">
        <v>0</v>
      </c>
      <c r="BY561" s="75">
        <v>0</v>
      </c>
      <c r="BZ561" s="75">
        <v>0</v>
      </c>
      <c r="CA561" s="75">
        <v>0</v>
      </c>
    </row>
    <row r="562" spans="10:79" ht="12" customHeight="1">
      <c r="J562" s="46">
        <v>558</v>
      </c>
      <c r="K562" s="46">
        <f t="shared" si="20"/>
        <v>0</v>
      </c>
      <c r="L562" s="82">
        <f t="shared" si="21"/>
        <v>0</v>
      </c>
      <c r="N562" s="119" t="s">
        <v>33</v>
      </c>
      <c r="O562" s="120" t="s">
        <v>754</v>
      </c>
      <c r="P562" s="122">
        <v>0</v>
      </c>
      <c r="Q562" s="122">
        <v>0</v>
      </c>
      <c r="R562" s="122">
        <v>0</v>
      </c>
      <c r="S562" s="122">
        <v>140000026</v>
      </c>
      <c r="T562" s="122">
        <v>150000026</v>
      </c>
      <c r="U562" s="122">
        <v>160000026</v>
      </c>
      <c r="V562" s="122">
        <v>175000026</v>
      </c>
      <c r="W562" s="122">
        <v>0</v>
      </c>
      <c r="X562" s="122">
        <v>0</v>
      </c>
      <c r="Y562" s="122">
        <v>0</v>
      </c>
      <c r="Z562" s="122">
        <v>0</v>
      </c>
      <c r="AA562" s="122">
        <v>0</v>
      </c>
      <c r="AB562" s="122">
        <v>0</v>
      </c>
      <c r="AC562" s="122">
        <v>0</v>
      </c>
      <c r="AD562" s="121"/>
      <c r="BB562" s="120" t="s">
        <v>1612</v>
      </c>
      <c r="BG562" s="73" t="s">
        <v>4015</v>
      </c>
      <c r="BI562" s="73" t="s">
        <v>4846</v>
      </c>
      <c r="BO562" s="72" t="s">
        <v>210</v>
      </c>
      <c r="BP562" s="73" t="s">
        <v>3959</v>
      </c>
      <c r="BQ562" s="75">
        <v>432000625</v>
      </c>
      <c r="BR562" s="75">
        <v>495000625</v>
      </c>
      <c r="BS562" s="75">
        <v>558000625</v>
      </c>
      <c r="BT562" s="75">
        <v>612000625</v>
      </c>
      <c r="BU562" s="75">
        <v>639000625</v>
      </c>
      <c r="BV562" s="75">
        <v>670000625</v>
      </c>
      <c r="BW562" s="75">
        <v>711000625</v>
      </c>
      <c r="BX562" s="75">
        <v>0</v>
      </c>
      <c r="BY562" s="75">
        <v>0</v>
      </c>
      <c r="BZ562" s="75">
        <v>0</v>
      </c>
      <c r="CA562" s="75">
        <v>0</v>
      </c>
    </row>
    <row r="563" spans="10:79" ht="12" customHeight="1">
      <c r="J563" s="46">
        <v>559</v>
      </c>
      <c r="K563" s="46">
        <f t="shared" si="20"/>
        <v>0</v>
      </c>
      <c r="L563" s="82">
        <f t="shared" si="21"/>
        <v>0</v>
      </c>
      <c r="N563" s="119" t="s">
        <v>33</v>
      </c>
      <c r="O563" s="120" t="s">
        <v>633</v>
      </c>
      <c r="P563" s="122">
        <v>95000026</v>
      </c>
      <c r="Q563" s="122">
        <v>105000026</v>
      </c>
      <c r="R563" s="122">
        <v>115000026</v>
      </c>
      <c r="S563" s="122">
        <v>130000026</v>
      </c>
      <c r="T563" s="122">
        <v>0</v>
      </c>
      <c r="U563" s="122">
        <v>0</v>
      </c>
      <c r="V563" s="122">
        <v>0</v>
      </c>
      <c r="W563" s="122">
        <v>0</v>
      </c>
      <c r="X563" s="122">
        <v>0</v>
      </c>
      <c r="Y563" s="122">
        <v>0</v>
      </c>
      <c r="Z563" s="122">
        <v>0</v>
      </c>
      <c r="AA563" s="122">
        <v>0</v>
      </c>
      <c r="AB563" s="122">
        <v>0</v>
      </c>
      <c r="AC563" s="122">
        <v>0</v>
      </c>
      <c r="AD563" s="121"/>
      <c r="BB563" s="120" t="s">
        <v>303</v>
      </c>
      <c r="BG563" s="73" t="s">
        <v>4016</v>
      </c>
      <c r="BI563" s="73" t="s">
        <v>4847</v>
      </c>
      <c r="BO563" s="72" t="s">
        <v>210</v>
      </c>
      <c r="BP563" s="73" t="s">
        <v>3960</v>
      </c>
      <c r="BQ563" s="75">
        <v>0</v>
      </c>
      <c r="BR563" s="75">
        <v>0</v>
      </c>
      <c r="BS563" s="75">
        <v>0</v>
      </c>
      <c r="BT563" s="75">
        <v>0</v>
      </c>
      <c r="BU563" s="75">
        <v>0</v>
      </c>
      <c r="BV563" s="75">
        <v>0</v>
      </c>
      <c r="BW563" s="75">
        <v>0</v>
      </c>
      <c r="BX563" s="75">
        <v>765000625</v>
      </c>
      <c r="BY563" s="75">
        <v>0</v>
      </c>
      <c r="BZ563" s="75">
        <v>0</v>
      </c>
      <c r="CA563" s="75">
        <v>0</v>
      </c>
    </row>
    <row r="564" spans="10:79" ht="12" customHeight="1">
      <c r="J564" s="46">
        <v>560</v>
      </c>
      <c r="K564" s="46">
        <f t="shared" si="20"/>
        <v>0</v>
      </c>
      <c r="L564" s="82">
        <f t="shared" si="21"/>
        <v>0</v>
      </c>
      <c r="N564" s="119" t="s">
        <v>33</v>
      </c>
      <c r="O564" s="120" t="s">
        <v>696</v>
      </c>
      <c r="P564" s="122">
        <v>0</v>
      </c>
      <c r="Q564" s="122">
        <v>0</v>
      </c>
      <c r="R564" s="122">
        <v>0</v>
      </c>
      <c r="S564" s="122">
        <v>130000026</v>
      </c>
      <c r="T564" s="122">
        <v>140000026</v>
      </c>
      <c r="U564" s="122">
        <v>150000026</v>
      </c>
      <c r="V564" s="122">
        <v>160000026</v>
      </c>
      <c r="W564" s="122">
        <v>170000026</v>
      </c>
      <c r="X564" s="122">
        <v>0</v>
      </c>
      <c r="Y564" s="122">
        <v>0</v>
      </c>
      <c r="Z564" s="122">
        <v>0</v>
      </c>
      <c r="AA564" s="122">
        <v>0</v>
      </c>
      <c r="AB564" s="122">
        <v>0</v>
      </c>
      <c r="AC564" s="122">
        <v>0</v>
      </c>
      <c r="AD564" s="121"/>
      <c r="BB564" s="120" t="s">
        <v>1374</v>
      </c>
      <c r="BG564" s="73" t="s">
        <v>4017</v>
      </c>
      <c r="BI564" s="73" t="s">
        <v>4848</v>
      </c>
      <c r="BO564" s="72" t="s">
        <v>210</v>
      </c>
      <c r="BP564" s="73" t="s">
        <v>3961</v>
      </c>
      <c r="BQ564" s="75">
        <v>0</v>
      </c>
      <c r="BR564" s="75">
        <v>0</v>
      </c>
      <c r="BS564" s="75">
        <v>513000625</v>
      </c>
      <c r="BT564" s="75">
        <v>648000625</v>
      </c>
      <c r="BU564" s="75">
        <v>666000625</v>
      </c>
      <c r="BV564" s="75">
        <v>684000625</v>
      </c>
      <c r="BW564" s="75">
        <v>702000625</v>
      </c>
      <c r="BX564" s="75">
        <v>720000625</v>
      </c>
      <c r="BY564" s="75">
        <v>738000625</v>
      </c>
      <c r="BZ564" s="75">
        <v>0</v>
      </c>
      <c r="CA564" s="75">
        <v>0</v>
      </c>
    </row>
    <row r="565" spans="10:79" ht="12" customHeight="1">
      <c r="J565" s="46">
        <v>561</v>
      </c>
      <c r="K565" s="46">
        <f t="shared" si="20"/>
        <v>0</v>
      </c>
      <c r="L565" s="82">
        <f t="shared" si="21"/>
        <v>0</v>
      </c>
      <c r="N565" s="119" t="s">
        <v>33</v>
      </c>
      <c r="O565" s="120" t="s">
        <v>696</v>
      </c>
      <c r="P565" s="122">
        <v>95000026</v>
      </c>
      <c r="Q565" s="122">
        <v>105000026</v>
      </c>
      <c r="R565" s="122">
        <v>115000026</v>
      </c>
      <c r="S565" s="122">
        <v>130000026</v>
      </c>
      <c r="T565" s="122">
        <v>0</v>
      </c>
      <c r="U565" s="122">
        <v>0</v>
      </c>
      <c r="V565" s="122">
        <v>0</v>
      </c>
      <c r="W565" s="122">
        <v>0</v>
      </c>
      <c r="X565" s="122">
        <v>0</v>
      </c>
      <c r="Y565" s="122">
        <v>0</v>
      </c>
      <c r="Z565" s="122">
        <v>0</v>
      </c>
      <c r="AA565" s="122">
        <v>0</v>
      </c>
      <c r="AB565" s="122">
        <v>0</v>
      </c>
      <c r="AC565" s="122">
        <v>0</v>
      </c>
      <c r="AD565" s="121"/>
      <c r="BB565" s="120" t="s">
        <v>412</v>
      </c>
      <c r="BG565" s="73" t="s">
        <v>4018</v>
      </c>
      <c r="BI565" s="73" t="s">
        <v>4848</v>
      </c>
      <c r="BO565" s="72" t="s">
        <v>210</v>
      </c>
      <c r="BP565" s="73" t="s">
        <v>3962</v>
      </c>
      <c r="BQ565" s="75">
        <v>0</v>
      </c>
      <c r="BR565" s="75">
        <v>477000625</v>
      </c>
      <c r="BS565" s="75">
        <v>504000625</v>
      </c>
      <c r="BT565" s="75">
        <v>540000625</v>
      </c>
      <c r="BU565" s="75">
        <v>567000625</v>
      </c>
      <c r="BV565" s="75">
        <v>594000625</v>
      </c>
      <c r="BW565" s="75">
        <v>0</v>
      </c>
      <c r="BX565" s="75">
        <v>0</v>
      </c>
      <c r="BY565" s="75">
        <v>0</v>
      </c>
      <c r="BZ565" s="75">
        <v>0</v>
      </c>
      <c r="CA565" s="75">
        <v>0</v>
      </c>
    </row>
    <row r="566" spans="10:79" ht="12" customHeight="1">
      <c r="J566" s="46">
        <v>562</v>
      </c>
      <c r="K566" s="46">
        <f t="shared" si="20"/>
        <v>0</v>
      </c>
      <c r="L566" s="82">
        <f t="shared" si="21"/>
        <v>0</v>
      </c>
      <c r="N566" s="119" t="s">
        <v>33</v>
      </c>
      <c r="O566" s="120" t="s">
        <v>298</v>
      </c>
      <c r="P566" s="122">
        <v>95000026</v>
      </c>
      <c r="Q566" s="122">
        <v>105000026</v>
      </c>
      <c r="R566" s="122">
        <v>120000026</v>
      </c>
      <c r="S566" s="122">
        <v>130000026</v>
      </c>
      <c r="T566" s="122">
        <v>150000026</v>
      </c>
      <c r="U566" s="122">
        <v>0</v>
      </c>
      <c r="V566" s="122">
        <v>0</v>
      </c>
      <c r="W566" s="122">
        <v>0</v>
      </c>
      <c r="X566" s="122">
        <v>0</v>
      </c>
      <c r="Y566" s="122">
        <v>0</v>
      </c>
      <c r="Z566" s="122">
        <v>0</v>
      </c>
      <c r="AA566" s="122">
        <v>0</v>
      </c>
      <c r="AB566" s="122">
        <v>0</v>
      </c>
      <c r="AC566" s="122">
        <v>0</v>
      </c>
      <c r="AD566" s="121"/>
      <c r="BB566" s="120" t="s">
        <v>305</v>
      </c>
      <c r="BG566" s="73" t="s">
        <v>4019</v>
      </c>
      <c r="BI566" s="73" t="s">
        <v>4849</v>
      </c>
      <c r="BO566" s="72" t="s">
        <v>210</v>
      </c>
      <c r="BP566" s="73" t="s">
        <v>3963</v>
      </c>
      <c r="BQ566" s="75">
        <v>562000625</v>
      </c>
      <c r="BR566" s="75">
        <v>0</v>
      </c>
      <c r="BS566" s="75">
        <v>652000625</v>
      </c>
      <c r="BT566" s="75">
        <v>0</v>
      </c>
      <c r="BU566" s="75">
        <v>0</v>
      </c>
      <c r="BV566" s="75">
        <v>0</v>
      </c>
      <c r="BW566" s="75">
        <v>0</v>
      </c>
      <c r="BX566" s="75">
        <v>0</v>
      </c>
      <c r="BY566" s="75">
        <v>0</v>
      </c>
      <c r="BZ566" s="75">
        <v>0</v>
      </c>
      <c r="CA566" s="75">
        <v>0</v>
      </c>
    </row>
    <row r="567" spans="10:79" ht="12" customHeight="1">
      <c r="J567" s="46">
        <v>563</v>
      </c>
      <c r="K567" s="46">
        <f t="shared" si="20"/>
        <v>0</v>
      </c>
      <c r="L567" s="82">
        <f t="shared" si="21"/>
        <v>0</v>
      </c>
      <c r="N567" s="119" t="s">
        <v>33</v>
      </c>
      <c r="O567" s="120" t="s">
        <v>697</v>
      </c>
      <c r="P567" s="122">
        <v>95000026</v>
      </c>
      <c r="Q567" s="122">
        <v>105000026</v>
      </c>
      <c r="R567" s="122">
        <v>115000026</v>
      </c>
      <c r="S567" s="122">
        <v>130000026</v>
      </c>
      <c r="T567" s="122">
        <v>0</v>
      </c>
      <c r="U567" s="122">
        <v>0</v>
      </c>
      <c r="V567" s="122">
        <v>0</v>
      </c>
      <c r="W567" s="122">
        <v>0</v>
      </c>
      <c r="X567" s="122">
        <v>0</v>
      </c>
      <c r="Y567" s="122">
        <v>0</v>
      </c>
      <c r="Z567" s="122">
        <v>0</v>
      </c>
      <c r="AA567" s="122">
        <v>0</v>
      </c>
      <c r="AB567" s="122">
        <v>0</v>
      </c>
      <c r="AC567" s="122">
        <v>0</v>
      </c>
      <c r="AD567" s="121"/>
      <c r="BB567" s="120" t="s">
        <v>639</v>
      </c>
      <c r="BG567" s="73" t="s">
        <v>4019</v>
      </c>
      <c r="BI567" s="73" t="s">
        <v>4850</v>
      </c>
      <c r="BO567" s="72" t="s">
        <v>210</v>
      </c>
      <c r="BP567" s="73" t="s">
        <v>3964</v>
      </c>
      <c r="BQ567" s="75">
        <v>0</v>
      </c>
      <c r="BR567" s="75">
        <v>643000625</v>
      </c>
      <c r="BS567" s="75">
        <v>675000625</v>
      </c>
      <c r="BT567" s="75">
        <v>0</v>
      </c>
      <c r="BU567" s="75">
        <v>0</v>
      </c>
      <c r="BV567" s="75">
        <v>0</v>
      </c>
      <c r="BW567" s="75">
        <v>0</v>
      </c>
      <c r="BX567" s="75">
        <v>0</v>
      </c>
      <c r="BY567" s="75">
        <v>0</v>
      </c>
      <c r="BZ567" s="75">
        <v>0</v>
      </c>
      <c r="CA567" s="75">
        <v>0</v>
      </c>
    </row>
    <row r="568" spans="10:79" ht="12" customHeight="1">
      <c r="J568" s="46">
        <v>564</v>
      </c>
      <c r="K568" s="46">
        <f t="shared" si="20"/>
        <v>0</v>
      </c>
      <c r="L568" s="82">
        <f t="shared" si="21"/>
        <v>0</v>
      </c>
      <c r="N568" s="119" t="s">
        <v>33</v>
      </c>
      <c r="O568" s="120" t="s">
        <v>1530</v>
      </c>
      <c r="P568" s="122">
        <v>0</v>
      </c>
      <c r="Q568" s="122">
        <v>0</v>
      </c>
      <c r="R568" s="122">
        <v>0</v>
      </c>
      <c r="S568" s="122">
        <v>0</v>
      </c>
      <c r="T568" s="122">
        <v>0</v>
      </c>
      <c r="U568" s="122">
        <v>0</v>
      </c>
      <c r="V568" s="122">
        <v>170000026</v>
      </c>
      <c r="W568" s="122">
        <v>175000026</v>
      </c>
      <c r="X568" s="122">
        <v>180000026</v>
      </c>
      <c r="Y568" s="122">
        <v>185000026</v>
      </c>
      <c r="Z568" s="122">
        <v>190000026</v>
      </c>
      <c r="AA568" s="122">
        <v>195000026</v>
      </c>
      <c r="AB568" s="122">
        <v>0</v>
      </c>
      <c r="AC568" s="122">
        <v>0</v>
      </c>
      <c r="AD568" s="121"/>
      <c r="BB568" s="120" t="s">
        <v>1036</v>
      </c>
      <c r="BG568" s="73" t="s">
        <v>4019</v>
      </c>
      <c r="BI568" s="73" t="s">
        <v>4851</v>
      </c>
      <c r="BO568" s="72" t="s">
        <v>210</v>
      </c>
      <c r="BP568" s="73" t="s">
        <v>3965</v>
      </c>
      <c r="BQ568" s="75">
        <v>0</v>
      </c>
      <c r="BR568" s="75">
        <v>0</v>
      </c>
      <c r="BS568" s="75">
        <v>0</v>
      </c>
      <c r="BT568" s="75">
        <v>0</v>
      </c>
      <c r="BU568" s="75">
        <v>0</v>
      </c>
      <c r="BV568" s="75">
        <v>0</v>
      </c>
      <c r="BW568" s="75">
        <v>0</v>
      </c>
      <c r="BX568" s="75">
        <v>0</v>
      </c>
      <c r="BY568" s="75">
        <v>0</v>
      </c>
      <c r="BZ568" s="75">
        <v>0</v>
      </c>
      <c r="CA568" s="75">
        <v>0</v>
      </c>
    </row>
    <row r="569" spans="10:79" ht="12" customHeight="1">
      <c r="J569" s="46">
        <v>565</v>
      </c>
      <c r="K569" s="46">
        <f t="shared" si="20"/>
        <v>0</v>
      </c>
      <c r="L569" s="82">
        <f t="shared" si="21"/>
        <v>0</v>
      </c>
      <c r="N569" s="119" t="s">
        <v>33</v>
      </c>
      <c r="O569" s="120" t="s">
        <v>2158</v>
      </c>
      <c r="P569" s="122">
        <v>0</v>
      </c>
      <c r="Q569" s="122">
        <v>0</v>
      </c>
      <c r="R569" s="122">
        <v>0</v>
      </c>
      <c r="S569" s="122">
        <v>0</v>
      </c>
      <c r="T569" s="122">
        <v>0</v>
      </c>
      <c r="U569" s="122">
        <v>0</v>
      </c>
      <c r="V569" s="122">
        <v>0</v>
      </c>
      <c r="W569" s="122">
        <v>0</v>
      </c>
      <c r="X569" s="122">
        <v>0</v>
      </c>
      <c r="Y569" s="122">
        <v>0</v>
      </c>
      <c r="Z569" s="122">
        <v>190000026</v>
      </c>
      <c r="AA569" s="122">
        <v>0</v>
      </c>
      <c r="AB569" s="122">
        <v>0</v>
      </c>
      <c r="AC569" s="122">
        <v>0</v>
      </c>
      <c r="AD569" s="121"/>
      <c r="BB569" s="120" t="s">
        <v>1267</v>
      </c>
      <c r="BG569" s="73" t="s">
        <v>4020</v>
      </c>
      <c r="BI569" s="73" t="s">
        <v>4852</v>
      </c>
      <c r="BO569" s="72" t="s">
        <v>210</v>
      </c>
      <c r="BP569" s="73" t="s">
        <v>3966</v>
      </c>
      <c r="BQ569" s="75">
        <v>0</v>
      </c>
      <c r="BR569" s="75">
        <v>0</v>
      </c>
      <c r="BS569" s="75">
        <v>0</v>
      </c>
      <c r="BT569" s="75">
        <v>0</v>
      </c>
      <c r="BU569" s="75">
        <v>0</v>
      </c>
      <c r="BV569" s="75">
        <v>0</v>
      </c>
      <c r="BW569" s="75">
        <v>720000625</v>
      </c>
      <c r="BX569" s="75">
        <v>855000625</v>
      </c>
      <c r="BY569" s="75">
        <v>0</v>
      </c>
      <c r="BZ569" s="75">
        <v>0</v>
      </c>
      <c r="CA569" s="75">
        <v>0</v>
      </c>
    </row>
    <row r="570" spans="10:79" ht="12" customHeight="1">
      <c r="J570" s="46">
        <v>566</v>
      </c>
      <c r="K570" s="46">
        <f t="shared" si="20"/>
        <v>0</v>
      </c>
      <c r="L570" s="82">
        <f t="shared" si="21"/>
        <v>0</v>
      </c>
      <c r="N570" s="119" t="s">
        <v>33</v>
      </c>
      <c r="O570" s="120" t="s">
        <v>385</v>
      </c>
      <c r="P570" s="122">
        <v>0</v>
      </c>
      <c r="Q570" s="122">
        <v>0</v>
      </c>
      <c r="R570" s="122">
        <v>0</v>
      </c>
      <c r="S570" s="122">
        <v>0</v>
      </c>
      <c r="T570" s="122">
        <v>0</v>
      </c>
      <c r="U570" s="122">
        <v>0</v>
      </c>
      <c r="V570" s="122">
        <v>150000026</v>
      </c>
      <c r="W570" s="122">
        <v>160000026</v>
      </c>
      <c r="X570" s="122">
        <v>170000026</v>
      </c>
      <c r="Y570" s="122">
        <v>180000026</v>
      </c>
      <c r="Z570" s="122">
        <v>190000026</v>
      </c>
      <c r="AA570" s="122">
        <v>200000026</v>
      </c>
      <c r="AB570" s="122">
        <v>0</v>
      </c>
      <c r="AC570" s="122">
        <v>0</v>
      </c>
      <c r="AD570" s="121"/>
      <c r="BB570" s="120" t="s">
        <v>1120</v>
      </c>
      <c r="BG570" s="73" t="s">
        <v>5033</v>
      </c>
      <c r="BI570" s="73" t="s">
        <v>4853</v>
      </c>
      <c r="BO570" s="72" t="s">
        <v>210</v>
      </c>
      <c r="BP570" s="73" t="s">
        <v>3967</v>
      </c>
      <c r="BQ570" s="75">
        <v>486000625</v>
      </c>
      <c r="BR570" s="75">
        <v>540000625</v>
      </c>
      <c r="BS570" s="75">
        <v>0</v>
      </c>
      <c r="BT570" s="75">
        <v>648000625</v>
      </c>
      <c r="BU570" s="75">
        <v>684000625</v>
      </c>
      <c r="BV570" s="75">
        <v>720000625</v>
      </c>
      <c r="BW570" s="75">
        <v>0</v>
      </c>
      <c r="BX570" s="75">
        <v>0</v>
      </c>
      <c r="BY570" s="75">
        <v>0</v>
      </c>
      <c r="BZ570" s="75">
        <v>0</v>
      </c>
      <c r="CA570" s="75">
        <v>0</v>
      </c>
    </row>
    <row r="571" spans="10:79" ht="12" customHeight="1">
      <c r="J571" s="46">
        <v>567</v>
      </c>
      <c r="K571" s="46">
        <f t="shared" si="20"/>
        <v>0</v>
      </c>
      <c r="L571" s="82">
        <f t="shared" si="21"/>
        <v>0</v>
      </c>
      <c r="N571" s="119" t="s">
        <v>33</v>
      </c>
      <c r="O571" s="120" t="s">
        <v>1646</v>
      </c>
      <c r="P571" s="122">
        <v>0</v>
      </c>
      <c r="Q571" s="122">
        <v>0</v>
      </c>
      <c r="R571" s="122">
        <v>100000026</v>
      </c>
      <c r="S571" s="122">
        <v>0</v>
      </c>
      <c r="T571" s="122">
        <v>0</v>
      </c>
      <c r="U571" s="122">
        <v>0</v>
      </c>
      <c r="V571" s="122">
        <v>0</v>
      </c>
      <c r="W571" s="122">
        <v>0</v>
      </c>
      <c r="X571" s="122">
        <v>0</v>
      </c>
      <c r="Y571" s="122">
        <v>0</v>
      </c>
      <c r="Z571" s="122">
        <v>0</v>
      </c>
      <c r="AA571" s="122">
        <v>0</v>
      </c>
      <c r="AB571" s="122">
        <v>0</v>
      </c>
      <c r="AC571" s="122">
        <v>0</v>
      </c>
      <c r="AD571" s="121"/>
      <c r="BB571" s="120" t="s">
        <v>1037</v>
      </c>
      <c r="BG571" s="73" t="s">
        <v>4021</v>
      </c>
      <c r="BI571" s="73" t="s">
        <v>4854</v>
      </c>
      <c r="BO571" s="72" t="s">
        <v>210</v>
      </c>
      <c r="BP571" s="73" t="s">
        <v>3968</v>
      </c>
      <c r="BQ571" s="75">
        <v>540000625</v>
      </c>
      <c r="BR571" s="75">
        <v>594000625</v>
      </c>
      <c r="BS571" s="75">
        <v>630000625</v>
      </c>
      <c r="BT571" s="75">
        <v>702000625</v>
      </c>
      <c r="BU571" s="75">
        <v>738000625</v>
      </c>
      <c r="BV571" s="75">
        <v>774000625</v>
      </c>
      <c r="BW571" s="75">
        <v>819000625</v>
      </c>
      <c r="BX571" s="75">
        <v>855000625</v>
      </c>
      <c r="BY571" s="75">
        <v>0</v>
      </c>
      <c r="BZ571" s="75">
        <v>0</v>
      </c>
      <c r="CA571" s="75">
        <v>0</v>
      </c>
    </row>
    <row r="572" spans="10:79" ht="12" customHeight="1">
      <c r="J572" s="46">
        <v>568</v>
      </c>
      <c r="K572" s="46">
        <f t="shared" si="20"/>
        <v>0</v>
      </c>
      <c r="L572" s="82">
        <f t="shared" si="21"/>
        <v>0</v>
      </c>
      <c r="N572" s="119" t="s">
        <v>33</v>
      </c>
      <c r="O572" s="120" t="s">
        <v>1150</v>
      </c>
      <c r="P572" s="122">
        <v>0</v>
      </c>
      <c r="Q572" s="122">
        <v>0</v>
      </c>
      <c r="R572" s="122">
        <v>0</v>
      </c>
      <c r="S572" s="122">
        <v>120000026</v>
      </c>
      <c r="T572" s="122">
        <v>130000026</v>
      </c>
      <c r="U572" s="122">
        <v>140000026</v>
      </c>
      <c r="V572" s="122">
        <v>150000026</v>
      </c>
      <c r="W572" s="122">
        <v>160000026</v>
      </c>
      <c r="X572" s="122">
        <v>170000026</v>
      </c>
      <c r="Y572" s="122">
        <v>180000026</v>
      </c>
      <c r="Z572" s="122">
        <v>190000026</v>
      </c>
      <c r="AA572" s="122">
        <v>200000026</v>
      </c>
      <c r="AB572" s="122">
        <v>0</v>
      </c>
      <c r="AC572" s="122">
        <v>0</v>
      </c>
      <c r="AD572" s="121"/>
      <c r="BB572" s="120" t="s">
        <v>306</v>
      </c>
      <c r="BG572" s="73" t="s">
        <v>4022</v>
      </c>
      <c r="BI572" s="73" t="s">
        <v>4855</v>
      </c>
      <c r="BO572" s="72" t="s">
        <v>210</v>
      </c>
      <c r="BP572" s="73" t="s">
        <v>3969</v>
      </c>
      <c r="BQ572" s="75">
        <v>450000625</v>
      </c>
      <c r="BR572" s="75">
        <v>477000625</v>
      </c>
      <c r="BS572" s="75">
        <v>513000625</v>
      </c>
      <c r="BT572" s="75">
        <v>549000625</v>
      </c>
      <c r="BU572" s="75">
        <v>0</v>
      </c>
      <c r="BV572" s="75">
        <v>0</v>
      </c>
      <c r="BW572" s="75">
        <v>0</v>
      </c>
      <c r="BX572" s="75">
        <v>0</v>
      </c>
      <c r="BY572" s="75">
        <v>0</v>
      </c>
      <c r="BZ572" s="75">
        <v>0</v>
      </c>
      <c r="CA572" s="75">
        <v>0</v>
      </c>
    </row>
    <row r="573" spans="10:79" ht="12" customHeight="1">
      <c r="J573" s="46">
        <v>569</v>
      </c>
      <c r="K573" s="46">
        <f t="shared" si="20"/>
        <v>0</v>
      </c>
      <c r="L573" s="82">
        <f t="shared" si="21"/>
        <v>0</v>
      </c>
      <c r="N573" s="119" t="s">
        <v>33</v>
      </c>
      <c r="O573" s="120" t="s">
        <v>1531</v>
      </c>
      <c r="P573" s="122">
        <v>0</v>
      </c>
      <c r="Q573" s="122">
        <v>120000026</v>
      </c>
      <c r="R573" s="122">
        <v>125000026</v>
      </c>
      <c r="S573" s="122">
        <v>130000026</v>
      </c>
      <c r="T573" s="122">
        <v>140000026</v>
      </c>
      <c r="U573" s="122">
        <v>150000026</v>
      </c>
      <c r="V573" s="122">
        <v>160000026</v>
      </c>
      <c r="W573" s="122">
        <v>170000026</v>
      </c>
      <c r="X573" s="122">
        <v>175000026</v>
      </c>
      <c r="Y573" s="122">
        <v>180000026</v>
      </c>
      <c r="Z573" s="122">
        <v>0</v>
      </c>
      <c r="AA573" s="122">
        <v>0</v>
      </c>
      <c r="AB573" s="122">
        <v>0</v>
      </c>
      <c r="AC573" s="122">
        <v>0</v>
      </c>
      <c r="AD573" s="121"/>
      <c r="BB573" s="120" t="s">
        <v>1038</v>
      </c>
      <c r="BG573" s="73" t="s">
        <v>4023</v>
      </c>
      <c r="BI573" s="73" t="s">
        <v>4856</v>
      </c>
      <c r="BO573" s="72" t="s">
        <v>210</v>
      </c>
      <c r="BP573" s="73" t="s">
        <v>3970</v>
      </c>
      <c r="BQ573" s="75">
        <v>0</v>
      </c>
      <c r="BR573" s="75">
        <v>0</v>
      </c>
      <c r="BS573" s="75">
        <v>648000625</v>
      </c>
      <c r="BT573" s="75">
        <v>684000625</v>
      </c>
      <c r="BU573" s="75">
        <v>774000625</v>
      </c>
      <c r="BV573" s="75">
        <v>792000625</v>
      </c>
      <c r="BW573" s="75">
        <v>810000625</v>
      </c>
      <c r="BX573" s="75">
        <v>0</v>
      </c>
      <c r="BY573" s="75">
        <v>0</v>
      </c>
      <c r="BZ573" s="75">
        <v>0</v>
      </c>
      <c r="CA573" s="75">
        <v>0</v>
      </c>
    </row>
    <row r="574" spans="10:79" ht="12" customHeight="1">
      <c r="J574" s="46">
        <v>570</v>
      </c>
      <c r="K574" s="46">
        <f t="shared" si="20"/>
        <v>0</v>
      </c>
      <c r="L574" s="82">
        <f t="shared" si="21"/>
        <v>0</v>
      </c>
      <c r="N574" s="119" t="s">
        <v>33</v>
      </c>
      <c r="O574" s="120" t="s">
        <v>1151</v>
      </c>
      <c r="P574" s="122">
        <v>0</v>
      </c>
      <c r="Q574" s="122">
        <v>0</v>
      </c>
      <c r="R574" s="122">
        <v>0</v>
      </c>
      <c r="S574" s="122">
        <v>135000026</v>
      </c>
      <c r="T574" s="122">
        <v>140000026</v>
      </c>
      <c r="U574" s="122">
        <v>145000026</v>
      </c>
      <c r="V574" s="122">
        <v>150000026</v>
      </c>
      <c r="W574" s="122">
        <v>160000026</v>
      </c>
      <c r="X574" s="122">
        <v>170000026</v>
      </c>
      <c r="Y574" s="122">
        <v>180000026</v>
      </c>
      <c r="Z574" s="122">
        <v>190000026</v>
      </c>
      <c r="AA574" s="122">
        <v>200000026</v>
      </c>
      <c r="AB574" s="122">
        <v>0</v>
      </c>
      <c r="AC574" s="122">
        <v>0</v>
      </c>
      <c r="AD574" s="121"/>
      <c r="BB574" s="120" t="s">
        <v>295</v>
      </c>
      <c r="BG574" s="73" t="s">
        <v>4024</v>
      </c>
      <c r="BI574" s="73" t="s">
        <v>4857</v>
      </c>
      <c r="BO574" s="72" t="s">
        <v>210</v>
      </c>
      <c r="BP574" s="73" t="s">
        <v>3971</v>
      </c>
      <c r="BQ574" s="75">
        <v>423000625</v>
      </c>
      <c r="BR574" s="75">
        <v>468000625</v>
      </c>
      <c r="BS574" s="75">
        <v>540000625</v>
      </c>
      <c r="BT574" s="75">
        <v>576000625</v>
      </c>
      <c r="BU574" s="75">
        <v>0</v>
      </c>
      <c r="BV574" s="75">
        <v>648000625</v>
      </c>
      <c r="BW574" s="75">
        <v>693000625</v>
      </c>
      <c r="BX574" s="75">
        <v>0</v>
      </c>
      <c r="BY574" s="75">
        <v>0</v>
      </c>
      <c r="BZ574" s="75">
        <v>0</v>
      </c>
      <c r="CA574" s="75">
        <v>0</v>
      </c>
    </row>
    <row r="575" spans="10:79" ht="12" customHeight="1">
      <c r="J575" s="46">
        <v>571</v>
      </c>
      <c r="K575" s="46">
        <f t="shared" si="20"/>
        <v>0</v>
      </c>
      <c r="L575" s="82">
        <f t="shared" si="21"/>
        <v>0</v>
      </c>
      <c r="N575" s="119" t="s">
        <v>33</v>
      </c>
      <c r="O575" s="120" t="s">
        <v>2159</v>
      </c>
      <c r="P575" s="122">
        <v>0</v>
      </c>
      <c r="Q575" s="122">
        <v>0</v>
      </c>
      <c r="R575" s="122">
        <v>0</v>
      </c>
      <c r="S575" s="122">
        <v>0</v>
      </c>
      <c r="T575" s="122">
        <v>0</v>
      </c>
      <c r="U575" s="122">
        <v>135000026</v>
      </c>
      <c r="V575" s="122">
        <v>140000026</v>
      </c>
      <c r="W575" s="122">
        <v>145000026</v>
      </c>
      <c r="X575" s="122">
        <v>150000026</v>
      </c>
      <c r="Y575" s="122">
        <v>155000026</v>
      </c>
      <c r="Z575" s="122">
        <v>165000026</v>
      </c>
      <c r="AA575" s="122">
        <v>185000026</v>
      </c>
      <c r="AB575" s="122">
        <v>0</v>
      </c>
      <c r="AC575" s="122">
        <v>0</v>
      </c>
      <c r="AD575" s="121"/>
      <c r="BB575" s="120" t="s">
        <v>1504</v>
      </c>
      <c r="BG575" s="73" t="s">
        <v>4025</v>
      </c>
      <c r="BI575" s="73" t="s">
        <v>4858</v>
      </c>
      <c r="BO575" s="72" t="s">
        <v>210</v>
      </c>
      <c r="BP575" s="73" t="s">
        <v>3972</v>
      </c>
      <c r="BQ575" s="75">
        <v>0</v>
      </c>
      <c r="BR575" s="75">
        <v>0</v>
      </c>
      <c r="BS575" s="75">
        <v>0</v>
      </c>
      <c r="BT575" s="75">
        <v>0</v>
      </c>
      <c r="BU575" s="75">
        <v>0</v>
      </c>
      <c r="BV575" s="75">
        <v>0</v>
      </c>
      <c r="BW575" s="75">
        <v>0</v>
      </c>
      <c r="BX575" s="75">
        <v>0</v>
      </c>
      <c r="BY575" s="75">
        <v>0</v>
      </c>
      <c r="BZ575" s="75">
        <v>0</v>
      </c>
      <c r="CA575" s="75">
        <v>0</v>
      </c>
    </row>
    <row r="576" spans="10:79" ht="12" customHeight="1">
      <c r="J576" s="46">
        <v>572</v>
      </c>
      <c r="K576" s="46">
        <f t="shared" si="20"/>
        <v>0</v>
      </c>
      <c r="L576" s="82">
        <f t="shared" si="21"/>
        <v>0</v>
      </c>
      <c r="N576" s="119" t="s">
        <v>33</v>
      </c>
      <c r="O576" s="120" t="s">
        <v>755</v>
      </c>
      <c r="P576" s="122">
        <v>70000026</v>
      </c>
      <c r="Q576" s="122">
        <v>75000026</v>
      </c>
      <c r="R576" s="122">
        <v>80000026</v>
      </c>
      <c r="S576" s="122">
        <v>90000026</v>
      </c>
      <c r="T576" s="122">
        <v>105000026</v>
      </c>
      <c r="U576" s="122">
        <v>0</v>
      </c>
      <c r="V576" s="122">
        <v>0</v>
      </c>
      <c r="W576" s="122">
        <v>0</v>
      </c>
      <c r="X576" s="122">
        <v>0</v>
      </c>
      <c r="Y576" s="122">
        <v>0</v>
      </c>
      <c r="Z576" s="122">
        <v>0</v>
      </c>
      <c r="AA576" s="122">
        <v>0</v>
      </c>
      <c r="AB576" s="122">
        <v>0</v>
      </c>
      <c r="AC576" s="122">
        <v>0</v>
      </c>
      <c r="AD576" s="121"/>
      <c r="BB576" s="120" t="s">
        <v>1505</v>
      </c>
      <c r="BG576" s="73" t="s">
        <v>4026</v>
      </c>
      <c r="BI576" s="73" t="s">
        <v>4859</v>
      </c>
      <c r="BO576" s="72" t="s">
        <v>210</v>
      </c>
      <c r="BP576" s="73" t="s">
        <v>3973</v>
      </c>
      <c r="BQ576" s="75">
        <v>342000625</v>
      </c>
      <c r="BR576" s="75">
        <v>360000625</v>
      </c>
      <c r="BS576" s="75">
        <v>378000625</v>
      </c>
      <c r="BT576" s="75">
        <v>0</v>
      </c>
      <c r="BU576" s="75">
        <v>0</v>
      </c>
      <c r="BV576" s="75">
        <v>0</v>
      </c>
      <c r="BW576" s="75">
        <v>0</v>
      </c>
      <c r="BX576" s="75">
        <v>0</v>
      </c>
      <c r="BY576" s="75">
        <v>0</v>
      </c>
      <c r="BZ576" s="75">
        <v>0</v>
      </c>
      <c r="CA576" s="75">
        <v>0</v>
      </c>
    </row>
    <row r="577" spans="10:79" ht="12" customHeight="1">
      <c r="J577" s="46">
        <v>573</v>
      </c>
      <c r="K577" s="46">
        <f t="shared" si="20"/>
        <v>0</v>
      </c>
      <c r="L577" s="82">
        <f t="shared" si="21"/>
        <v>0</v>
      </c>
      <c r="N577" s="119" t="s">
        <v>33</v>
      </c>
      <c r="O577" s="120" t="s">
        <v>698</v>
      </c>
      <c r="P577" s="122">
        <v>90000026</v>
      </c>
      <c r="Q577" s="122">
        <v>95000026</v>
      </c>
      <c r="R577" s="122">
        <v>100000026</v>
      </c>
      <c r="S577" s="122">
        <v>105000026</v>
      </c>
      <c r="T577" s="122">
        <v>0</v>
      </c>
      <c r="U577" s="122">
        <v>0</v>
      </c>
      <c r="V577" s="122">
        <v>0</v>
      </c>
      <c r="W577" s="122">
        <v>0</v>
      </c>
      <c r="X577" s="122">
        <v>0</v>
      </c>
      <c r="Y577" s="122">
        <v>0</v>
      </c>
      <c r="Z577" s="122">
        <v>0</v>
      </c>
      <c r="AA577" s="122">
        <v>0</v>
      </c>
      <c r="AB577" s="122">
        <v>0</v>
      </c>
      <c r="AC577" s="122">
        <v>0</v>
      </c>
      <c r="AD577" s="121"/>
      <c r="BB577" s="120" t="s">
        <v>1506</v>
      </c>
      <c r="BG577" s="73" t="s">
        <v>4027</v>
      </c>
      <c r="BI577" s="73" t="s">
        <v>4860</v>
      </c>
      <c r="BO577" s="72" t="s">
        <v>210</v>
      </c>
      <c r="BP577" s="73" t="s">
        <v>3974</v>
      </c>
      <c r="BQ577" s="75">
        <v>540000625</v>
      </c>
      <c r="BR577" s="75">
        <v>0</v>
      </c>
      <c r="BS577" s="75">
        <v>0</v>
      </c>
      <c r="BT577" s="75">
        <v>630000625</v>
      </c>
      <c r="BU577" s="75">
        <v>650000000</v>
      </c>
      <c r="BV577" s="75">
        <v>0</v>
      </c>
      <c r="BW577" s="75">
        <v>0</v>
      </c>
      <c r="BX577" s="75">
        <v>0</v>
      </c>
      <c r="BY577" s="75">
        <v>0</v>
      </c>
      <c r="BZ577" s="75">
        <v>0</v>
      </c>
      <c r="CA577" s="75">
        <v>0</v>
      </c>
    </row>
    <row r="578" spans="10:79" ht="12" customHeight="1">
      <c r="J578" s="46">
        <v>574</v>
      </c>
      <c r="K578" s="46">
        <f t="shared" si="20"/>
        <v>0</v>
      </c>
      <c r="L578" s="82">
        <f t="shared" si="21"/>
        <v>0</v>
      </c>
      <c r="N578" s="119" t="s">
        <v>33</v>
      </c>
      <c r="O578" s="120" t="s">
        <v>637</v>
      </c>
      <c r="P578" s="122">
        <v>95000026</v>
      </c>
      <c r="Q578" s="122">
        <v>105000026</v>
      </c>
      <c r="R578" s="122">
        <v>115000026</v>
      </c>
      <c r="S578" s="122">
        <v>130000026</v>
      </c>
      <c r="T578" s="122">
        <v>0</v>
      </c>
      <c r="U578" s="122">
        <v>0</v>
      </c>
      <c r="V578" s="122">
        <v>0</v>
      </c>
      <c r="W578" s="122">
        <v>0</v>
      </c>
      <c r="X578" s="122">
        <v>0</v>
      </c>
      <c r="Y578" s="122">
        <v>0</v>
      </c>
      <c r="Z578" s="122">
        <v>0</v>
      </c>
      <c r="AA578" s="122">
        <v>0</v>
      </c>
      <c r="AB578" s="122">
        <v>0</v>
      </c>
      <c r="AC578" s="122">
        <v>0</v>
      </c>
      <c r="AD578" s="121"/>
      <c r="BB578" s="120" t="s">
        <v>1567</v>
      </c>
      <c r="BG578" s="73" t="s">
        <v>4028</v>
      </c>
      <c r="BI578" s="73" t="s">
        <v>4861</v>
      </c>
      <c r="BO578" s="72" t="s">
        <v>210</v>
      </c>
      <c r="BP578" s="73" t="s">
        <v>3975</v>
      </c>
      <c r="BQ578" s="75">
        <v>333000625</v>
      </c>
      <c r="BR578" s="75">
        <v>0</v>
      </c>
      <c r="BS578" s="75">
        <v>0</v>
      </c>
      <c r="BT578" s="75">
        <v>0</v>
      </c>
      <c r="BU578" s="75">
        <v>0</v>
      </c>
      <c r="BV578" s="75">
        <v>0</v>
      </c>
      <c r="BW578" s="75">
        <v>0</v>
      </c>
      <c r="BX578" s="75">
        <v>0</v>
      </c>
      <c r="BY578" s="75">
        <v>0</v>
      </c>
      <c r="BZ578" s="75">
        <v>0</v>
      </c>
      <c r="CA578" s="75">
        <v>0</v>
      </c>
    </row>
    <row r="579" spans="10:79" ht="12" customHeight="1">
      <c r="J579" s="46">
        <v>575</v>
      </c>
      <c r="K579" s="46">
        <f t="shared" si="20"/>
        <v>0</v>
      </c>
      <c r="L579" s="82">
        <f t="shared" si="21"/>
        <v>0</v>
      </c>
      <c r="N579" s="119" t="s">
        <v>33</v>
      </c>
      <c r="O579" s="120" t="s">
        <v>699</v>
      </c>
      <c r="P579" s="122">
        <v>90000026</v>
      </c>
      <c r="Q579" s="122">
        <v>95000026</v>
      </c>
      <c r="R579" s="122">
        <v>100000026</v>
      </c>
      <c r="S579" s="122">
        <v>105000026</v>
      </c>
      <c r="T579" s="122">
        <v>0</v>
      </c>
      <c r="U579" s="122">
        <v>0</v>
      </c>
      <c r="V579" s="122">
        <v>0</v>
      </c>
      <c r="W579" s="122">
        <v>0</v>
      </c>
      <c r="X579" s="122">
        <v>0</v>
      </c>
      <c r="Y579" s="122">
        <v>0</v>
      </c>
      <c r="Z579" s="122">
        <v>0</v>
      </c>
      <c r="AA579" s="122">
        <v>0</v>
      </c>
      <c r="AB579" s="122">
        <v>0</v>
      </c>
      <c r="AC579" s="122">
        <v>0</v>
      </c>
      <c r="AD579" s="121"/>
      <c r="BB579" s="120" t="s">
        <v>1507</v>
      </c>
      <c r="BG579" s="73" t="s">
        <v>4029</v>
      </c>
      <c r="BI579" s="73" t="s">
        <v>5268</v>
      </c>
      <c r="BO579" s="72" t="s">
        <v>210</v>
      </c>
      <c r="BP579" s="73" t="s">
        <v>3976</v>
      </c>
      <c r="BQ579" s="75">
        <v>0</v>
      </c>
      <c r="BR579" s="75">
        <v>0</v>
      </c>
      <c r="BS579" s="75">
        <v>585000625</v>
      </c>
      <c r="BT579" s="75">
        <v>675000625</v>
      </c>
      <c r="BU579" s="75">
        <v>756000625</v>
      </c>
      <c r="BV579" s="75">
        <v>828000625</v>
      </c>
      <c r="BW579" s="75">
        <v>972000625</v>
      </c>
      <c r="BX579" s="75">
        <v>0</v>
      </c>
      <c r="BY579" s="75">
        <v>0</v>
      </c>
      <c r="BZ579" s="75">
        <v>0</v>
      </c>
      <c r="CA579" s="75">
        <v>0</v>
      </c>
    </row>
    <row r="580" spans="10:79" ht="12" customHeight="1">
      <c r="J580" s="46">
        <v>576</v>
      </c>
      <c r="K580" s="46">
        <f t="shared" si="20"/>
        <v>0</v>
      </c>
      <c r="L580" s="82">
        <f t="shared" si="21"/>
        <v>0</v>
      </c>
      <c r="N580" s="119" t="s">
        <v>33</v>
      </c>
      <c r="O580" s="120" t="s">
        <v>700</v>
      </c>
      <c r="P580" s="122">
        <v>95000026</v>
      </c>
      <c r="Q580" s="122">
        <v>105000026</v>
      </c>
      <c r="R580" s="122">
        <v>115000026</v>
      </c>
      <c r="S580" s="122">
        <v>130000026</v>
      </c>
      <c r="T580" s="122">
        <v>0</v>
      </c>
      <c r="U580" s="122">
        <v>0</v>
      </c>
      <c r="V580" s="122">
        <v>0</v>
      </c>
      <c r="W580" s="122">
        <v>0</v>
      </c>
      <c r="X580" s="122">
        <v>0</v>
      </c>
      <c r="Y580" s="122">
        <v>0</v>
      </c>
      <c r="Z580" s="122">
        <v>0</v>
      </c>
      <c r="AA580" s="122">
        <v>0</v>
      </c>
      <c r="AB580" s="122">
        <v>0</v>
      </c>
      <c r="AC580" s="122">
        <v>0</v>
      </c>
      <c r="AD580" s="121"/>
      <c r="BB580" s="120" t="s">
        <v>601</v>
      </c>
      <c r="BG580" s="73" t="s">
        <v>4030</v>
      </c>
      <c r="BI580" s="73" t="s">
        <v>4862</v>
      </c>
      <c r="BO580" s="72" t="s">
        <v>210</v>
      </c>
      <c r="BP580" s="73" t="s">
        <v>3977</v>
      </c>
      <c r="BQ580" s="75">
        <v>0</v>
      </c>
      <c r="BR580" s="75">
        <v>477000625</v>
      </c>
      <c r="BS580" s="75">
        <v>504000625</v>
      </c>
      <c r="BT580" s="75">
        <v>540000625</v>
      </c>
      <c r="BU580" s="75">
        <v>567000625</v>
      </c>
      <c r="BV580" s="75">
        <v>594000625</v>
      </c>
      <c r="BW580" s="75">
        <v>675000625</v>
      </c>
      <c r="BX580" s="75">
        <v>0</v>
      </c>
      <c r="BY580" s="75">
        <v>0</v>
      </c>
      <c r="BZ580" s="75">
        <v>0</v>
      </c>
      <c r="CA580" s="75">
        <v>0</v>
      </c>
    </row>
    <row r="581" spans="10:79" ht="12" customHeight="1">
      <c r="J581" s="46">
        <v>577</v>
      </c>
      <c r="K581" s="46">
        <f t="shared" ref="K581:K644" si="22">IFERROR(IF($B$3="Passenger",(HLOOKUP($K$3,$AI$4:$BC$699,1+J581,0)),(HLOOKUP($K$3,$BF$4:$BM$686,1+J581,0))),0)</f>
        <v>0</v>
      </c>
      <c r="L581" s="82">
        <f t="shared" ref="L581:L644" si="23">IFERROR(IF($B$3="Passenger",VLOOKUP(K581,$O$5:$AD$3396,$L$3+1,0),VLOOKUP(K581,$BP$5:$CA$1915,$L$3+1,0)),0)</f>
        <v>0</v>
      </c>
      <c r="N581" s="119" t="s">
        <v>33</v>
      </c>
      <c r="O581" s="120" t="s">
        <v>701</v>
      </c>
      <c r="P581" s="122">
        <v>90000026</v>
      </c>
      <c r="Q581" s="122">
        <v>95000026</v>
      </c>
      <c r="R581" s="122">
        <v>100000026</v>
      </c>
      <c r="S581" s="122">
        <v>105000026</v>
      </c>
      <c r="T581" s="122">
        <v>0</v>
      </c>
      <c r="U581" s="122">
        <v>0</v>
      </c>
      <c r="V581" s="122">
        <v>0</v>
      </c>
      <c r="W581" s="122">
        <v>0</v>
      </c>
      <c r="X581" s="122">
        <v>0</v>
      </c>
      <c r="Y581" s="122">
        <v>0</v>
      </c>
      <c r="Z581" s="122">
        <v>0</v>
      </c>
      <c r="AA581" s="122">
        <v>0</v>
      </c>
      <c r="AB581" s="122">
        <v>0</v>
      </c>
      <c r="AC581" s="122">
        <v>0</v>
      </c>
      <c r="AD581" s="121"/>
      <c r="BB581" s="120" t="s">
        <v>141</v>
      </c>
      <c r="BG581" s="73" t="s">
        <v>4031</v>
      </c>
      <c r="BI581" s="73" t="s">
        <v>4863</v>
      </c>
      <c r="BO581" s="72" t="s">
        <v>210</v>
      </c>
      <c r="BP581" s="73" t="s">
        <v>3978</v>
      </c>
      <c r="BQ581" s="75">
        <v>0</v>
      </c>
      <c r="BR581" s="75">
        <v>0</v>
      </c>
      <c r="BS581" s="75">
        <v>0</v>
      </c>
      <c r="BT581" s="75">
        <v>0</v>
      </c>
      <c r="BU581" s="75">
        <v>0</v>
      </c>
      <c r="BV581" s="75">
        <v>0</v>
      </c>
      <c r="BW581" s="75">
        <v>0</v>
      </c>
      <c r="BX581" s="75">
        <v>0</v>
      </c>
      <c r="BY581" s="75">
        <v>0</v>
      </c>
      <c r="BZ581" s="75">
        <v>0</v>
      </c>
      <c r="CA581" s="75">
        <v>0</v>
      </c>
    </row>
    <row r="582" spans="10:79" ht="12" customHeight="1">
      <c r="J582" s="46">
        <v>578</v>
      </c>
      <c r="K582" s="46">
        <f t="shared" si="22"/>
        <v>0</v>
      </c>
      <c r="L582" s="82">
        <f t="shared" si="23"/>
        <v>0</v>
      </c>
      <c r="N582" s="119" t="s">
        <v>33</v>
      </c>
      <c r="O582" s="120" t="s">
        <v>702</v>
      </c>
      <c r="P582" s="122">
        <v>95000026</v>
      </c>
      <c r="Q582" s="122">
        <v>105000026</v>
      </c>
      <c r="R582" s="122">
        <v>115000026</v>
      </c>
      <c r="S582" s="122">
        <v>130000026</v>
      </c>
      <c r="T582" s="122">
        <v>0</v>
      </c>
      <c r="U582" s="122">
        <v>0</v>
      </c>
      <c r="V582" s="122">
        <v>0</v>
      </c>
      <c r="W582" s="122">
        <v>0</v>
      </c>
      <c r="X582" s="122">
        <v>0</v>
      </c>
      <c r="Y582" s="122">
        <v>0</v>
      </c>
      <c r="Z582" s="122">
        <v>0</v>
      </c>
      <c r="AA582" s="122">
        <v>0</v>
      </c>
      <c r="AB582" s="122">
        <v>0</v>
      </c>
      <c r="AC582" s="122">
        <v>0</v>
      </c>
      <c r="AD582" s="121"/>
      <c r="BB582" s="120" t="s">
        <v>95</v>
      </c>
      <c r="BG582" s="73" t="s">
        <v>4032</v>
      </c>
      <c r="BI582" s="73" t="s">
        <v>4864</v>
      </c>
      <c r="BO582" s="72" t="s">
        <v>210</v>
      </c>
      <c r="BP582" s="73" t="s">
        <v>3979</v>
      </c>
      <c r="BQ582" s="75">
        <v>0</v>
      </c>
      <c r="BR582" s="75">
        <v>477000625</v>
      </c>
      <c r="BS582" s="75">
        <v>0</v>
      </c>
      <c r="BT582" s="75">
        <v>495000625</v>
      </c>
      <c r="BU582" s="75">
        <v>531000625</v>
      </c>
      <c r="BV582" s="75">
        <v>540000625</v>
      </c>
      <c r="BW582" s="75">
        <v>0</v>
      </c>
      <c r="BX582" s="75">
        <v>0</v>
      </c>
      <c r="BY582" s="75">
        <v>0</v>
      </c>
      <c r="BZ582" s="75">
        <v>0</v>
      </c>
      <c r="CA582" s="75">
        <v>0</v>
      </c>
    </row>
    <row r="583" spans="10:79" ht="12" customHeight="1">
      <c r="J583" s="46">
        <v>579</v>
      </c>
      <c r="K583" s="46">
        <f t="shared" si="22"/>
        <v>0</v>
      </c>
      <c r="L583" s="82">
        <f t="shared" si="23"/>
        <v>0</v>
      </c>
      <c r="N583" s="119" t="s">
        <v>33</v>
      </c>
      <c r="O583" s="120" t="s">
        <v>703</v>
      </c>
      <c r="P583" s="122">
        <v>80000026</v>
      </c>
      <c r="Q583" s="122">
        <v>85000026</v>
      </c>
      <c r="R583" s="122">
        <v>90000026</v>
      </c>
      <c r="S583" s="122">
        <v>95000026</v>
      </c>
      <c r="T583" s="122">
        <v>110000026</v>
      </c>
      <c r="U583" s="122">
        <v>125000026</v>
      </c>
      <c r="V583" s="122">
        <v>140000026</v>
      </c>
      <c r="W583" s="122">
        <v>0</v>
      </c>
      <c r="X583" s="122">
        <v>0</v>
      </c>
      <c r="Y583" s="122">
        <v>0</v>
      </c>
      <c r="Z583" s="122">
        <v>0</v>
      </c>
      <c r="AA583" s="122">
        <v>0</v>
      </c>
      <c r="AB583" s="122">
        <v>0</v>
      </c>
      <c r="AC583" s="122">
        <v>0</v>
      </c>
      <c r="AD583" s="121"/>
      <c r="BB583" s="120" t="s">
        <v>743</v>
      </c>
      <c r="BG583" s="73" t="s">
        <v>4033</v>
      </c>
      <c r="BI583" s="73" t="s">
        <v>4865</v>
      </c>
      <c r="BO583" s="72" t="s">
        <v>210</v>
      </c>
      <c r="BP583" s="73" t="s">
        <v>3980</v>
      </c>
      <c r="BQ583" s="75">
        <v>0</v>
      </c>
      <c r="BR583" s="75">
        <v>0</v>
      </c>
      <c r="BS583" s="75">
        <v>0</v>
      </c>
      <c r="BT583" s="75">
        <v>702000625</v>
      </c>
      <c r="BU583" s="75">
        <v>747000625</v>
      </c>
      <c r="BV583" s="75">
        <v>792000625</v>
      </c>
      <c r="BW583" s="75">
        <v>0</v>
      </c>
      <c r="BX583" s="75">
        <v>0</v>
      </c>
      <c r="BY583" s="75">
        <v>0</v>
      </c>
      <c r="BZ583" s="75">
        <v>0</v>
      </c>
      <c r="CA583" s="75">
        <v>0</v>
      </c>
    </row>
    <row r="584" spans="10:79" ht="12" customHeight="1">
      <c r="J584" s="46">
        <v>580</v>
      </c>
      <c r="K584" s="46">
        <f t="shared" si="22"/>
        <v>0</v>
      </c>
      <c r="L584" s="82">
        <f t="shared" si="23"/>
        <v>0</v>
      </c>
      <c r="N584" s="119" t="s">
        <v>33</v>
      </c>
      <c r="O584" s="120" t="s">
        <v>34</v>
      </c>
      <c r="P584" s="122">
        <v>100000026</v>
      </c>
      <c r="Q584" s="122">
        <v>115000026</v>
      </c>
      <c r="R584" s="122">
        <v>0</v>
      </c>
      <c r="S584" s="122">
        <v>0</v>
      </c>
      <c r="T584" s="122">
        <v>0</v>
      </c>
      <c r="U584" s="122">
        <v>0</v>
      </c>
      <c r="V584" s="122">
        <v>0</v>
      </c>
      <c r="W584" s="122">
        <v>0</v>
      </c>
      <c r="X584" s="122">
        <v>0</v>
      </c>
      <c r="Y584" s="122">
        <v>0</v>
      </c>
      <c r="Z584" s="122">
        <v>0</v>
      </c>
      <c r="AA584" s="122">
        <v>0</v>
      </c>
      <c r="AB584" s="122">
        <v>0</v>
      </c>
      <c r="AC584" s="122">
        <v>0</v>
      </c>
      <c r="AD584" s="121"/>
      <c r="BB584" s="120" t="s">
        <v>845</v>
      </c>
      <c r="BG584" s="73" t="s">
        <v>5122</v>
      </c>
      <c r="BI584" s="73" t="s">
        <v>4866</v>
      </c>
      <c r="BO584" s="72" t="s">
        <v>210</v>
      </c>
      <c r="BP584" s="73" t="s">
        <v>3981</v>
      </c>
      <c r="BQ584" s="75">
        <v>0</v>
      </c>
      <c r="BR584" s="75">
        <v>0</v>
      </c>
      <c r="BS584" s="75">
        <v>0</v>
      </c>
      <c r="BT584" s="75">
        <v>702000625</v>
      </c>
      <c r="BU584" s="75">
        <v>747000625</v>
      </c>
      <c r="BV584" s="75">
        <v>792000625</v>
      </c>
      <c r="BW584" s="75">
        <v>0</v>
      </c>
      <c r="BX584" s="75">
        <v>0</v>
      </c>
      <c r="BY584" s="75">
        <v>0</v>
      </c>
      <c r="BZ584" s="75">
        <v>0</v>
      </c>
      <c r="CA584" s="75">
        <v>0</v>
      </c>
    </row>
    <row r="585" spans="10:79" ht="12" customHeight="1">
      <c r="J585" s="46">
        <v>581</v>
      </c>
      <c r="K585" s="46">
        <f t="shared" si="22"/>
        <v>0</v>
      </c>
      <c r="L585" s="82">
        <f t="shared" si="23"/>
        <v>0</v>
      </c>
      <c r="N585" s="119" t="s">
        <v>33</v>
      </c>
      <c r="O585" s="120" t="s">
        <v>2112</v>
      </c>
      <c r="P585" s="122">
        <v>0</v>
      </c>
      <c r="Q585" s="122">
        <v>0</v>
      </c>
      <c r="R585" s="122">
        <v>0</v>
      </c>
      <c r="S585" s="122">
        <v>0</v>
      </c>
      <c r="T585" s="122">
        <v>0</v>
      </c>
      <c r="U585" s="122">
        <v>0</v>
      </c>
      <c r="V585" s="122">
        <v>0</v>
      </c>
      <c r="W585" s="122">
        <v>0</v>
      </c>
      <c r="X585" s="122">
        <v>0</v>
      </c>
      <c r="Y585" s="122">
        <v>160000026</v>
      </c>
      <c r="Z585" s="122">
        <v>170000026</v>
      </c>
      <c r="AA585" s="122">
        <v>175000026</v>
      </c>
      <c r="AB585" s="122">
        <v>180000026</v>
      </c>
      <c r="AC585" s="122">
        <v>0</v>
      </c>
      <c r="AD585" s="121"/>
      <c r="BB585" s="120" t="s">
        <v>846</v>
      </c>
      <c r="BG585" s="73" t="s">
        <v>4034</v>
      </c>
      <c r="BI585" s="73" t="s">
        <v>4867</v>
      </c>
      <c r="BO585" s="72" t="s">
        <v>210</v>
      </c>
      <c r="BP585" s="73" t="s">
        <v>3982</v>
      </c>
      <c r="BQ585" s="75">
        <v>0</v>
      </c>
      <c r="BR585" s="75">
        <v>0</v>
      </c>
      <c r="BS585" s="75">
        <v>0</v>
      </c>
      <c r="BT585" s="75">
        <v>630000625</v>
      </c>
      <c r="BU585" s="75">
        <v>0</v>
      </c>
      <c r="BV585" s="75">
        <v>0</v>
      </c>
      <c r="BW585" s="75">
        <v>0</v>
      </c>
      <c r="BX585" s="75">
        <v>0</v>
      </c>
      <c r="BY585" s="75">
        <v>990000625</v>
      </c>
      <c r="BZ585" s="75">
        <v>0</v>
      </c>
      <c r="CA585" s="75">
        <v>0</v>
      </c>
    </row>
    <row r="586" spans="10:79" ht="12" customHeight="1">
      <c r="J586" s="46">
        <v>582</v>
      </c>
      <c r="K586" s="46">
        <f t="shared" si="22"/>
        <v>0</v>
      </c>
      <c r="L586" s="82">
        <f t="shared" si="23"/>
        <v>0</v>
      </c>
      <c r="N586" s="119" t="s">
        <v>33</v>
      </c>
      <c r="O586" s="120" t="s">
        <v>309</v>
      </c>
      <c r="P586" s="122">
        <v>100000026</v>
      </c>
      <c r="Q586" s="122">
        <v>105000026</v>
      </c>
      <c r="R586" s="122">
        <v>110000026</v>
      </c>
      <c r="S586" s="122">
        <v>115000026</v>
      </c>
      <c r="T586" s="122">
        <v>120000026</v>
      </c>
      <c r="U586" s="122">
        <v>125000026</v>
      </c>
      <c r="V586" s="122">
        <v>130000026</v>
      </c>
      <c r="W586" s="122">
        <v>140000026</v>
      </c>
      <c r="X586" s="122">
        <v>150000026</v>
      </c>
      <c r="Y586" s="122">
        <v>160000026</v>
      </c>
      <c r="Z586" s="122">
        <v>170000026</v>
      </c>
      <c r="AA586" s="122">
        <v>185000026</v>
      </c>
      <c r="AB586" s="122">
        <v>190000026</v>
      </c>
      <c r="AC586" s="122">
        <v>0</v>
      </c>
      <c r="AD586" s="121"/>
      <c r="BB586" s="120" t="s">
        <v>847</v>
      </c>
      <c r="BG586" s="73" t="s">
        <v>4035</v>
      </c>
      <c r="BI586" s="73" t="s">
        <v>4868</v>
      </c>
      <c r="BO586" s="72" t="s">
        <v>210</v>
      </c>
      <c r="BP586" s="73" t="s">
        <v>3983</v>
      </c>
      <c r="BQ586" s="75">
        <v>0</v>
      </c>
      <c r="BR586" s="75">
        <v>0</v>
      </c>
      <c r="BS586" s="75">
        <v>0</v>
      </c>
      <c r="BT586" s="75">
        <v>720000625</v>
      </c>
      <c r="BU586" s="75">
        <v>0</v>
      </c>
      <c r="BV586" s="75">
        <v>0</v>
      </c>
      <c r="BW586" s="75">
        <v>0</v>
      </c>
      <c r="BX586" s="75">
        <v>0</v>
      </c>
      <c r="BY586" s="75">
        <v>0</v>
      </c>
      <c r="BZ586" s="75">
        <v>0</v>
      </c>
      <c r="CA586" s="75">
        <v>0</v>
      </c>
    </row>
    <row r="587" spans="10:79" ht="12" customHeight="1">
      <c r="J587" s="46">
        <v>583</v>
      </c>
      <c r="K587" s="46">
        <f t="shared" si="22"/>
        <v>0</v>
      </c>
      <c r="L587" s="82">
        <f t="shared" si="23"/>
        <v>0</v>
      </c>
      <c r="N587" s="119" t="s">
        <v>33</v>
      </c>
      <c r="O587" s="120" t="s">
        <v>405</v>
      </c>
      <c r="P587" s="122">
        <v>80000026</v>
      </c>
      <c r="Q587" s="122">
        <v>90000026</v>
      </c>
      <c r="R587" s="122">
        <v>95000026</v>
      </c>
      <c r="S587" s="122">
        <v>105000026</v>
      </c>
      <c r="T587" s="122">
        <v>110000026</v>
      </c>
      <c r="U587" s="122">
        <v>115000026</v>
      </c>
      <c r="V587" s="122">
        <v>120000026</v>
      </c>
      <c r="W587" s="122">
        <v>125000026</v>
      </c>
      <c r="X587" s="122">
        <v>130000026</v>
      </c>
      <c r="Y587" s="122">
        <v>135000026</v>
      </c>
      <c r="Z587" s="122">
        <v>140000026</v>
      </c>
      <c r="AA587" s="122">
        <v>160000026</v>
      </c>
      <c r="AB587" s="122">
        <v>180000026</v>
      </c>
      <c r="AC587" s="122">
        <v>0</v>
      </c>
      <c r="AD587" s="121"/>
      <c r="BB587" s="120" t="s">
        <v>848</v>
      </c>
      <c r="BG587" s="73" t="s">
        <v>4036</v>
      </c>
      <c r="BI587" s="73" t="s">
        <v>4869</v>
      </c>
      <c r="BO587" s="72" t="s">
        <v>210</v>
      </c>
      <c r="BP587" s="73" t="s">
        <v>3984</v>
      </c>
      <c r="BQ587" s="75">
        <v>0</v>
      </c>
      <c r="BR587" s="75">
        <v>0</v>
      </c>
      <c r="BS587" s="75">
        <v>585000625</v>
      </c>
      <c r="BT587" s="75">
        <v>639000625</v>
      </c>
      <c r="BU587" s="75">
        <v>650000000</v>
      </c>
      <c r="BV587" s="75">
        <v>711000625</v>
      </c>
      <c r="BW587" s="75">
        <v>738000625</v>
      </c>
      <c r="BX587" s="75">
        <v>0</v>
      </c>
      <c r="BY587" s="75">
        <v>0</v>
      </c>
      <c r="BZ587" s="75">
        <v>0</v>
      </c>
      <c r="CA587" s="75">
        <v>0</v>
      </c>
    </row>
    <row r="588" spans="10:79" ht="12" customHeight="1">
      <c r="J588" s="46">
        <v>584</v>
      </c>
      <c r="K588" s="46">
        <f t="shared" si="22"/>
        <v>0</v>
      </c>
      <c r="L588" s="82">
        <f t="shared" si="23"/>
        <v>0</v>
      </c>
      <c r="N588" s="119" t="s">
        <v>33</v>
      </c>
      <c r="O588" s="120" t="s">
        <v>461</v>
      </c>
      <c r="P588" s="122">
        <v>0</v>
      </c>
      <c r="Q588" s="122">
        <v>90000026</v>
      </c>
      <c r="R588" s="122">
        <v>95000026</v>
      </c>
      <c r="S588" s="122">
        <v>100000026</v>
      </c>
      <c r="T588" s="122">
        <v>105000026</v>
      </c>
      <c r="U588" s="122">
        <v>110000026</v>
      </c>
      <c r="V588" s="122">
        <v>120000026</v>
      </c>
      <c r="W588" s="122">
        <v>0</v>
      </c>
      <c r="X588" s="122">
        <v>0</v>
      </c>
      <c r="Y588" s="122">
        <v>0</v>
      </c>
      <c r="Z588" s="122">
        <v>0</v>
      </c>
      <c r="AA588" s="122">
        <v>0</v>
      </c>
      <c r="AB588" s="122">
        <v>0</v>
      </c>
      <c r="AC588" s="122">
        <v>0</v>
      </c>
      <c r="AD588" s="121"/>
      <c r="BB588" s="120" t="s">
        <v>1121</v>
      </c>
      <c r="BG588" s="73" t="s">
        <v>4037</v>
      </c>
      <c r="BI588" s="73" t="s">
        <v>4870</v>
      </c>
      <c r="BO588" s="72" t="s">
        <v>210</v>
      </c>
      <c r="BP588" s="73" t="s">
        <v>3985</v>
      </c>
      <c r="BQ588" s="75">
        <v>0</v>
      </c>
      <c r="BR588" s="75">
        <v>0</v>
      </c>
      <c r="BS588" s="75">
        <v>0</v>
      </c>
      <c r="BT588" s="75">
        <v>630000625</v>
      </c>
      <c r="BU588" s="75">
        <v>650000000</v>
      </c>
      <c r="BV588" s="75">
        <v>0</v>
      </c>
      <c r="BW588" s="75">
        <v>0</v>
      </c>
      <c r="BX588" s="75">
        <v>0</v>
      </c>
      <c r="BY588" s="75">
        <v>0</v>
      </c>
      <c r="BZ588" s="75">
        <v>0</v>
      </c>
      <c r="CA588" s="75">
        <v>0</v>
      </c>
    </row>
    <row r="589" spans="10:79" ht="12" customHeight="1">
      <c r="J589" s="46">
        <v>585</v>
      </c>
      <c r="K589" s="46">
        <f t="shared" si="22"/>
        <v>0</v>
      </c>
      <c r="L589" s="82">
        <f t="shared" si="23"/>
        <v>0</v>
      </c>
      <c r="N589" s="119" t="s">
        <v>33</v>
      </c>
      <c r="O589" s="120" t="s">
        <v>207</v>
      </c>
      <c r="P589" s="122">
        <v>0</v>
      </c>
      <c r="Q589" s="122">
        <v>75000026</v>
      </c>
      <c r="R589" s="122">
        <v>80000026</v>
      </c>
      <c r="S589" s="122">
        <v>85000026</v>
      </c>
      <c r="T589" s="122">
        <v>0</v>
      </c>
      <c r="U589" s="122">
        <v>0</v>
      </c>
      <c r="V589" s="122">
        <v>0</v>
      </c>
      <c r="W589" s="122">
        <v>0</v>
      </c>
      <c r="X589" s="122">
        <v>0</v>
      </c>
      <c r="Y589" s="122">
        <v>0</v>
      </c>
      <c r="Z589" s="122">
        <v>0</v>
      </c>
      <c r="AA589" s="122">
        <v>0</v>
      </c>
      <c r="AB589" s="122">
        <v>0</v>
      </c>
      <c r="AC589" s="122">
        <v>0</v>
      </c>
      <c r="AD589" s="121"/>
      <c r="BB589" s="120" t="s">
        <v>1122</v>
      </c>
      <c r="BG589" s="73" t="s">
        <v>4038</v>
      </c>
      <c r="BI589" s="73" t="s">
        <v>4871</v>
      </c>
      <c r="BO589" s="72" t="s">
        <v>210</v>
      </c>
      <c r="BP589" s="73" t="s">
        <v>3986</v>
      </c>
      <c r="BQ589" s="75">
        <v>522000625</v>
      </c>
      <c r="BR589" s="75">
        <v>540000625</v>
      </c>
      <c r="BS589" s="75">
        <v>585000625</v>
      </c>
      <c r="BT589" s="75">
        <v>630000625</v>
      </c>
      <c r="BU589" s="75">
        <v>0</v>
      </c>
      <c r="BV589" s="75">
        <v>666000625</v>
      </c>
      <c r="BW589" s="75">
        <v>0</v>
      </c>
      <c r="BX589" s="75">
        <v>0</v>
      </c>
      <c r="BY589" s="75">
        <v>0</v>
      </c>
      <c r="BZ589" s="75">
        <v>0</v>
      </c>
      <c r="CA589" s="75">
        <v>0</v>
      </c>
    </row>
    <row r="590" spans="10:79" ht="12" customHeight="1">
      <c r="J590" s="46">
        <v>586</v>
      </c>
      <c r="K590" s="46">
        <f t="shared" si="22"/>
        <v>0</v>
      </c>
      <c r="L590" s="82">
        <f t="shared" si="23"/>
        <v>0</v>
      </c>
      <c r="N590" s="119" t="s">
        <v>33</v>
      </c>
      <c r="O590" s="120" t="s">
        <v>592</v>
      </c>
      <c r="P590" s="122">
        <v>0</v>
      </c>
      <c r="Q590" s="122">
        <v>0</v>
      </c>
      <c r="R590" s="122">
        <v>0</v>
      </c>
      <c r="S590" s="122">
        <v>80000026</v>
      </c>
      <c r="T590" s="122">
        <v>90000026</v>
      </c>
      <c r="U590" s="122">
        <v>0</v>
      </c>
      <c r="V590" s="122">
        <v>0</v>
      </c>
      <c r="W590" s="122">
        <v>0</v>
      </c>
      <c r="X590" s="122">
        <v>0</v>
      </c>
      <c r="Y590" s="122">
        <v>0</v>
      </c>
      <c r="Z590" s="122">
        <v>0</v>
      </c>
      <c r="AA590" s="122">
        <v>0</v>
      </c>
      <c r="AB590" s="122">
        <v>0</v>
      </c>
      <c r="AC590" s="122">
        <v>0</v>
      </c>
      <c r="AD590" s="121"/>
      <c r="BB590" s="120" t="s">
        <v>1268</v>
      </c>
      <c r="BG590" s="73" t="s">
        <v>4039</v>
      </c>
      <c r="BI590" s="73" t="s">
        <v>4872</v>
      </c>
      <c r="BO590" s="72" t="s">
        <v>210</v>
      </c>
      <c r="BP590" s="73" t="s">
        <v>3987</v>
      </c>
      <c r="BQ590" s="75">
        <v>0</v>
      </c>
      <c r="BR590" s="75">
        <v>0</v>
      </c>
      <c r="BS590" s="75">
        <v>0</v>
      </c>
      <c r="BT590" s="75">
        <v>0</v>
      </c>
      <c r="BU590" s="75">
        <v>0</v>
      </c>
      <c r="BV590" s="75">
        <v>0</v>
      </c>
      <c r="BW590" s="75">
        <v>0</v>
      </c>
      <c r="BX590" s="75">
        <v>0</v>
      </c>
      <c r="BY590" s="75">
        <v>1080000625</v>
      </c>
      <c r="BZ590" s="75">
        <v>0</v>
      </c>
      <c r="CA590" s="75">
        <v>0</v>
      </c>
    </row>
    <row r="591" spans="10:79" ht="12" customHeight="1">
      <c r="J591" s="46">
        <v>587</v>
      </c>
      <c r="K591" s="46">
        <f t="shared" si="22"/>
        <v>0</v>
      </c>
      <c r="L591" s="82">
        <f t="shared" si="23"/>
        <v>0</v>
      </c>
      <c r="N591" s="119" t="s">
        <v>33</v>
      </c>
      <c r="O591" s="120" t="s">
        <v>680</v>
      </c>
      <c r="P591" s="122">
        <v>0</v>
      </c>
      <c r="Q591" s="122">
        <v>0</v>
      </c>
      <c r="R591" s="122">
        <v>95000026</v>
      </c>
      <c r="S591" s="122">
        <v>110000026</v>
      </c>
      <c r="T591" s="122">
        <v>120000026</v>
      </c>
      <c r="U591" s="122">
        <v>0</v>
      </c>
      <c r="V591" s="122">
        <v>0</v>
      </c>
      <c r="W591" s="122">
        <v>0</v>
      </c>
      <c r="X591" s="122">
        <v>0</v>
      </c>
      <c r="Y591" s="122">
        <v>0</v>
      </c>
      <c r="Z591" s="122">
        <v>0</v>
      </c>
      <c r="AA591" s="122">
        <v>0</v>
      </c>
      <c r="AB591" s="122">
        <v>0</v>
      </c>
      <c r="AC591" s="122">
        <v>0</v>
      </c>
      <c r="AD591" s="121"/>
      <c r="BB591" s="120" t="s">
        <v>1269</v>
      </c>
      <c r="BG591" s="73" t="s">
        <v>4040</v>
      </c>
      <c r="BI591" s="73" t="s">
        <v>4873</v>
      </c>
      <c r="BO591" s="72" t="s">
        <v>210</v>
      </c>
      <c r="BP591" s="73" t="s">
        <v>3988</v>
      </c>
      <c r="BQ591" s="75">
        <v>0</v>
      </c>
      <c r="BR591" s="75">
        <v>0</v>
      </c>
      <c r="BS591" s="75">
        <v>0</v>
      </c>
      <c r="BT591" s="75">
        <v>660000026</v>
      </c>
      <c r="BU591" s="75">
        <v>0</v>
      </c>
      <c r="BV591" s="75">
        <v>0</v>
      </c>
      <c r="BW591" s="75">
        <v>0</v>
      </c>
      <c r="BX591" s="75">
        <v>0</v>
      </c>
      <c r="BY591" s="75">
        <v>0</v>
      </c>
      <c r="BZ591" s="75">
        <v>0</v>
      </c>
      <c r="CA591" s="75">
        <v>0</v>
      </c>
    </row>
    <row r="592" spans="10:79" ht="12" customHeight="1">
      <c r="J592" s="46">
        <v>588</v>
      </c>
      <c r="K592" s="46">
        <f t="shared" si="22"/>
        <v>0</v>
      </c>
      <c r="L592" s="82">
        <f t="shared" si="23"/>
        <v>0</v>
      </c>
      <c r="N592" s="119" t="s">
        <v>33</v>
      </c>
      <c r="O592" s="120" t="s">
        <v>941</v>
      </c>
      <c r="P592" s="122">
        <v>0</v>
      </c>
      <c r="Q592" s="122">
        <v>0</v>
      </c>
      <c r="R592" s="122">
        <v>125000026</v>
      </c>
      <c r="S592" s="122">
        <v>0</v>
      </c>
      <c r="T592" s="122">
        <v>0</v>
      </c>
      <c r="U592" s="122">
        <v>0</v>
      </c>
      <c r="V592" s="122">
        <v>0</v>
      </c>
      <c r="W592" s="122">
        <v>0</v>
      </c>
      <c r="X592" s="122">
        <v>0</v>
      </c>
      <c r="Y592" s="122">
        <v>0</v>
      </c>
      <c r="Z592" s="122">
        <v>0</v>
      </c>
      <c r="AA592" s="122">
        <v>0</v>
      </c>
      <c r="AB592" s="122">
        <v>0</v>
      </c>
      <c r="AC592" s="122">
        <v>0</v>
      </c>
      <c r="AD592" s="121"/>
      <c r="BB592" s="120" t="s">
        <v>1270</v>
      </c>
      <c r="BG592" s="73" t="s">
        <v>4041</v>
      </c>
      <c r="BI592" s="73" t="s">
        <v>4874</v>
      </c>
      <c r="BO592" s="72" t="s">
        <v>210</v>
      </c>
      <c r="BP592" s="73" t="s">
        <v>3989</v>
      </c>
      <c r="BQ592" s="75">
        <v>522000625</v>
      </c>
      <c r="BR592" s="75">
        <v>0</v>
      </c>
      <c r="BS592" s="75">
        <v>0</v>
      </c>
      <c r="BT592" s="75">
        <v>630000625</v>
      </c>
      <c r="BU592" s="75">
        <v>0</v>
      </c>
      <c r="BV592" s="75">
        <v>0</v>
      </c>
      <c r="BW592" s="75">
        <v>0</v>
      </c>
      <c r="BX592" s="75">
        <v>0</v>
      </c>
      <c r="BY592" s="75">
        <v>0</v>
      </c>
      <c r="BZ592" s="75">
        <v>0</v>
      </c>
      <c r="CA592" s="75">
        <v>0</v>
      </c>
    </row>
    <row r="593" spans="10:79" ht="12" customHeight="1">
      <c r="J593" s="46">
        <v>589</v>
      </c>
      <c r="K593" s="46">
        <f t="shared" si="22"/>
        <v>0</v>
      </c>
      <c r="L593" s="82">
        <f t="shared" si="23"/>
        <v>0</v>
      </c>
      <c r="N593" s="119" t="s">
        <v>33</v>
      </c>
      <c r="O593" s="120" t="s">
        <v>243</v>
      </c>
      <c r="P593" s="122">
        <v>0</v>
      </c>
      <c r="Q593" s="122">
        <v>0</v>
      </c>
      <c r="R593" s="122">
        <v>105000026</v>
      </c>
      <c r="S593" s="122">
        <v>0</v>
      </c>
      <c r="T593" s="122">
        <v>0</v>
      </c>
      <c r="U593" s="122">
        <v>0</v>
      </c>
      <c r="V593" s="122">
        <v>0</v>
      </c>
      <c r="W593" s="122">
        <v>0</v>
      </c>
      <c r="X593" s="122">
        <v>0</v>
      </c>
      <c r="Y593" s="122">
        <v>0</v>
      </c>
      <c r="Z593" s="122">
        <v>0</v>
      </c>
      <c r="AA593" s="122">
        <v>0</v>
      </c>
      <c r="AB593" s="122">
        <v>0</v>
      </c>
      <c r="AC593" s="122">
        <v>0</v>
      </c>
      <c r="AD593" s="121"/>
      <c r="BB593" s="120" t="s">
        <v>1271</v>
      </c>
      <c r="BG593" s="73" t="s">
        <v>4042</v>
      </c>
      <c r="BI593" s="73" t="s">
        <v>4875</v>
      </c>
      <c r="BO593" s="72" t="s">
        <v>210</v>
      </c>
      <c r="BP593" s="73" t="s">
        <v>3990</v>
      </c>
      <c r="BQ593" s="75">
        <v>360000625</v>
      </c>
      <c r="BR593" s="75">
        <v>396000625</v>
      </c>
      <c r="BS593" s="75">
        <v>432000625</v>
      </c>
      <c r="BT593" s="75">
        <v>468000625</v>
      </c>
      <c r="BU593" s="75">
        <v>495000625</v>
      </c>
      <c r="BV593" s="75">
        <v>513000625</v>
      </c>
      <c r="BW593" s="75">
        <v>540000625</v>
      </c>
      <c r="BX593" s="75">
        <v>567000625</v>
      </c>
      <c r="BY593" s="75">
        <v>594000625</v>
      </c>
      <c r="BZ593" s="75">
        <v>0</v>
      </c>
      <c r="CA593" s="75">
        <v>0</v>
      </c>
    </row>
    <row r="594" spans="10:79" ht="12" customHeight="1">
      <c r="J594" s="46">
        <v>590</v>
      </c>
      <c r="K594" s="46">
        <f t="shared" si="22"/>
        <v>0</v>
      </c>
      <c r="L594" s="82">
        <f t="shared" si="23"/>
        <v>0</v>
      </c>
      <c r="N594" s="119" t="s">
        <v>33</v>
      </c>
      <c r="O594" s="120" t="s">
        <v>208</v>
      </c>
      <c r="P594" s="122">
        <v>0</v>
      </c>
      <c r="Q594" s="122">
        <v>90000026</v>
      </c>
      <c r="R594" s="122">
        <v>95000026</v>
      </c>
      <c r="S594" s="122">
        <v>115000026</v>
      </c>
      <c r="T594" s="122">
        <v>120000026</v>
      </c>
      <c r="U594" s="122">
        <v>125000026</v>
      </c>
      <c r="V594" s="122">
        <v>130000026</v>
      </c>
      <c r="W594" s="122">
        <v>0</v>
      </c>
      <c r="X594" s="122">
        <v>0</v>
      </c>
      <c r="Y594" s="122">
        <v>0</v>
      </c>
      <c r="Z594" s="122">
        <v>0</v>
      </c>
      <c r="AA594" s="122">
        <v>0</v>
      </c>
      <c r="AB594" s="122">
        <v>0</v>
      </c>
      <c r="AC594" s="122">
        <v>0</v>
      </c>
      <c r="AD594" s="121"/>
      <c r="BB594" s="120" t="s">
        <v>579</v>
      </c>
      <c r="BG594" s="73" t="s">
        <v>4043</v>
      </c>
      <c r="BI594" s="73" t="s">
        <v>4876</v>
      </c>
      <c r="BO594" s="72" t="s">
        <v>210</v>
      </c>
      <c r="BP594" s="73" t="s">
        <v>3991</v>
      </c>
      <c r="BQ594" s="75">
        <v>288000625</v>
      </c>
      <c r="BR594" s="75">
        <v>234000625</v>
      </c>
      <c r="BS594" s="75">
        <v>360000625</v>
      </c>
      <c r="BT594" s="75">
        <v>396000625</v>
      </c>
      <c r="BU594" s="75">
        <v>423000625</v>
      </c>
      <c r="BV594" s="75">
        <v>441000625</v>
      </c>
      <c r="BW594" s="75">
        <v>468000625</v>
      </c>
      <c r="BX594" s="75">
        <v>495000625</v>
      </c>
      <c r="BY594" s="75">
        <v>612000625</v>
      </c>
      <c r="BZ594" s="75">
        <v>0</v>
      </c>
      <c r="CA594" s="75">
        <v>0</v>
      </c>
    </row>
    <row r="595" spans="10:79" ht="12" customHeight="1">
      <c r="J595" s="46">
        <v>591</v>
      </c>
      <c r="K595" s="46">
        <f t="shared" si="22"/>
        <v>0</v>
      </c>
      <c r="L595" s="82">
        <f t="shared" si="23"/>
        <v>0</v>
      </c>
      <c r="N595" s="119" t="s">
        <v>33</v>
      </c>
      <c r="O595" s="120" t="s">
        <v>942</v>
      </c>
      <c r="P595" s="122">
        <v>0</v>
      </c>
      <c r="Q595" s="122">
        <v>0</v>
      </c>
      <c r="R595" s="122">
        <v>0</v>
      </c>
      <c r="S595" s="122">
        <v>0</v>
      </c>
      <c r="T595" s="122">
        <v>110000026</v>
      </c>
      <c r="U595" s="122">
        <v>120000026</v>
      </c>
      <c r="V595" s="122">
        <v>130000026</v>
      </c>
      <c r="W595" s="122">
        <v>0</v>
      </c>
      <c r="X595" s="122">
        <v>0</v>
      </c>
      <c r="Y595" s="122">
        <v>0</v>
      </c>
      <c r="Z595" s="122">
        <v>0</v>
      </c>
      <c r="AA595" s="122">
        <v>0</v>
      </c>
      <c r="AB595" s="122">
        <v>0</v>
      </c>
      <c r="AC595" s="122">
        <v>0</v>
      </c>
      <c r="AD595" s="121"/>
      <c r="BB595" s="120" t="s">
        <v>1272</v>
      </c>
      <c r="BG595" s="73" t="s">
        <v>4044</v>
      </c>
      <c r="BI595" s="73" t="s">
        <v>4877</v>
      </c>
      <c r="BO595" s="72" t="s">
        <v>210</v>
      </c>
      <c r="BP595" s="73" t="s">
        <v>3992</v>
      </c>
      <c r="BQ595" s="75">
        <v>333000625</v>
      </c>
      <c r="BR595" s="75">
        <v>360000625</v>
      </c>
      <c r="BS595" s="75">
        <v>387000625</v>
      </c>
      <c r="BT595" s="75">
        <v>414000625</v>
      </c>
      <c r="BU595" s="75">
        <v>450000625</v>
      </c>
      <c r="BV595" s="75">
        <v>504000625</v>
      </c>
      <c r="BW595" s="75">
        <v>558000625</v>
      </c>
      <c r="BX595" s="75">
        <v>630000625</v>
      </c>
      <c r="BY595" s="75">
        <v>684000625</v>
      </c>
      <c r="BZ595" s="75">
        <v>0</v>
      </c>
      <c r="CA595" s="75">
        <v>0</v>
      </c>
    </row>
    <row r="596" spans="10:79" ht="12" customHeight="1">
      <c r="J596" s="46">
        <v>592</v>
      </c>
      <c r="K596" s="46">
        <f t="shared" si="22"/>
        <v>0</v>
      </c>
      <c r="L596" s="82">
        <f t="shared" si="23"/>
        <v>0</v>
      </c>
      <c r="N596" s="119" t="s">
        <v>33</v>
      </c>
      <c r="O596" s="120" t="s">
        <v>2633</v>
      </c>
      <c r="P596" s="122">
        <v>0</v>
      </c>
      <c r="Q596" s="122">
        <v>90000026</v>
      </c>
      <c r="R596" s="122">
        <v>95000026</v>
      </c>
      <c r="S596" s="122">
        <v>100000026</v>
      </c>
      <c r="T596" s="122">
        <v>110000026</v>
      </c>
      <c r="U596" s="122">
        <v>120000026</v>
      </c>
      <c r="V596" s="122">
        <v>130000026</v>
      </c>
      <c r="W596" s="122">
        <v>140000026</v>
      </c>
      <c r="X596" s="122">
        <v>150000026</v>
      </c>
      <c r="Y596" s="122">
        <v>160000026</v>
      </c>
      <c r="Z596" s="122">
        <v>170000026</v>
      </c>
      <c r="AA596" s="122">
        <v>175000026</v>
      </c>
      <c r="AB596" s="122">
        <v>180000026</v>
      </c>
      <c r="AC596" s="122">
        <v>0</v>
      </c>
      <c r="AD596" s="121"/>
      <c r="BB596" s="120" t="s">
        <v>657</v>
      </c>
      <c r="BG596" s="73" t="s">
        <v>4045</v>
      </c>
      <c r="BI596" s="73" t="s">
        <v>4878</v>
      </c>
      <c r="BO596" s="72" t="s">
        <v>210</v>
      </c>
      <c r="BP596" s="73" t="s">
        <v>3993</v>
      </c>
      <c r="BQ596" s="75">
        <v>558000625</v>
      </c>
      <c r="BR596" s="75">
        <v>612000625</v>
      </c>
      <c r="BS596" s="75">
        <v>648000625</v>
      </c>
      <c r="BT596" s="75">
        <v>720000625</v>
      </c>
      <c r="BU596" s="75">
        <v>756000625</v>
      </c>
      <c r="BV596" s="75">
        <v>792000625</v>
      </c>
      <c r="BW596" s="75">
        <v>837000625</v>
      </c>
      <c r="BX596" s="75">
        <v>873000625</v>
      </c>
      <c r="BY596" s="75">
        <v>900000625</v>
      </c>
      <c r="BZ596" s="75">
        <v>0</v>
      </c>
      <c r="CA596" s="75">
        <v>0</v>
      </c>
    </row>
    <row r="597" spans="10:79" ht="12" customHeight="1">
      <c r="J597" s="46">
        <v>593</v>
      </c>
      <c r="K597" s="46">
        <f t="shared" si="22"/>
        <v>0</v>
      </c>
      <c r="L597" s="82">
        <f t="shared" si="23"/>
        <v>0</v>
      </c>
      <c r="N597" s="119" t="s">
        <v>33</v>
      </c>
      <c r="O597" s="120" t="s">
        <v>370</v>
      </c>
      <c r="P597" s="122">
        <v>0</v>
      </c>
      <c r="Q597" s="122">
        <v>0</v>
      </c>
      <c r="R597" s="122">
        <v>0</v>
      </c>
      <c r="S597" s="122">
        <v>0</v>
      </c>
      <c r="T597" s="122">
        <v>120000026</v>
      </c>
      <c r="U597" s="122">
        <v>0</v>
      </c>
      <c r="V597" s="122">
        <v>0</v>
      </c>
      <c r="W597" s="122">
        <v>0</v>
      </c>
      <c r="X597" s="122">
        <v>0</v>
      </c>
      <c r="Y597" s="122">
        <v>0</v>
      </c>
      <c r="Z597" s="122">
        <v>0</v>
      </c>
      <c r="AA597" s="122">
        <v>0</v>
      </c>
      <c r="AB597" s="122">
        <v>0</v>
      </c>
      <c r="AC597" s="122">
        <v>0</v>
      </c>
      <c r="AD597" s="121"/>
      <c r="BB597" s="120" t="s">
        <v>1273</v>
      </c>
      <c r="BG597" s="73" t="s">
        <v>4046</v>
      </c>
      <c r="BI597" s="73" t="s">
        <v>4879</v>
      </c>
      <c r="BO597" s="72" t="s">
        <v>210</v>
      </c>
      <c r="BP597" s="73" t="s">
        <v>3994</v>
      </c>
      <c r="BQ597" s="75">
        <v>531000625</v>
      </c>
      <c r="BR597" s="75">
        <v>648000625</v>
      </c>
      <c r="BS597" s="75">
        <v>684000625</v>
      </c>
      <c r="BT597" s="75">
        <v>720000625</v>
      </c>
      <c r="BU597" s="75">
        <v>729000625</v>
      </c>
      <c r="BV597" s="75">
        <v>810000625</v>
      </c>
      <c r="BW597" s="75">
        <v>0</v>
      </c>
      <c r="BX597" s="75">
        <v>0</v>
      </c>
      <c r="BY597" s="75">
        <v>0</v>
      </c>
      <c r="BZ597" s="75">
        <v>0</v>
      </c>
      <c r="CA597" s="75">
        <v>0</v>
      </c>
    </row>
    <row r="598" spans="10:79" ht="12" customHeight="1">
      <c r="J598" s="46">
        <v>594</v>
      </c>
      <c r="K598" s="46">
        <f t="shared" si="22"/>
        <v>0</v>
      </c>
      <c r="L598" s="82">
        <f t="shared" si="23"/>
        <v>0</v>
      </c>
      <c r="N598" s="119" t="s">
        <v>33</v>
      </c>
      <c r="O598" s="120" t="s">
        <v>2478</v>
      </c>
      <c r="P598" s="122">
        <v>130000026</v>
      </c>
      <c r="Q598" s="122">
        <v>140000026</v>
      </c>
      <c r="R598" s="122">
        <v>150000026</v>
      </c>
      <c r="S598" s="122">
        <v>0</v>
      </c>
      <c r="T598" s="122">
        <v>0</v>
      </c>
      <c r="U598" s="122">
        <v>0</v>
      </c>
      <c r="V598" s="122">
        <v>0</v>
      </c>
      <c r="W598" s="122">
        <v>0</v>
      </c>
      <c r="X598" s="122">
        <v>0</v>
      </c>
      <c r="Y598" s="122">
        <v>0</v>
      </c>
      <c r="Z598" s="122">
        <v>0</v>
      </c>
      <c r="AA598" s="122">
        <v>0</v>
      </c>
      <c r="AB598" s="122">
        <v>0</v>
      </c>
      <c r="AC598" s="122">
        <v>0</v>
      </c>
      <c r="AD598" s="121"/>
      <c r="BB598" s="120" t="s">
        <v>2614</v>
      </c>
      <c r="BG598" s="73" t="s">
        <v>4047</v>
      </c>
      <c r="BI598" s="73" t="s">
        <v>4880</v>
      </c>
      <c r="BO598" s="72" t="s">
        <v>210</v>
      </c>
      <c r="BP598" s="73" t="s">
        <v>3995</v>
      </c>
      <c r="BQ598" s="75">
        <v>562000625</v>
      </c>
      <c r="BR598" s="75">
        <v>0</v>
      </c>
      <c r="BS598" s="75">
        <v>652000625</v>
      </c>
      <c r="BT598" s="75">
        <v>819000625</v>
      </c>
      <c r="BU598" s="75">
        <v>855000625</v>
      </c>
      <c r="BV598" s="75">
        <v>0</v>
      </c>
      <c r="BW598" s="75">
        <v>0</v>
      </c>
      <c r="BX598" s="75">
        <v>0</v>
      </c>
      <c r="BY598" s="75">
        <v>0</v>
      </c>
      <c r="BZ598" s="75">
        <v>0</v>
      </c>
      <c r="CA598" s="75">
        <v>0</v>
      </c>
    </row>
    <row r="599" spans="10:79" ht="12" customHeight="1">
      <c r="J599" s="46">
        <v>595</v>
      </c>
      <c r="K599" s="46">
        <f t="shared" si="22"/>
        <v>0</v>
      </c>
      <c r="L599" s="82">
        <f t="shared" si="23"/>
        <v>0</v>
      </c>
      <c r="N599" s="119" t="s">
        <v>33</v>
      </c>
      <c r="O599" s="120" t="s">
        <v>653</v>
      </c>
      <c r="P599" s="122">
        <v>0</v>
      </c>
      <c r="Q599" s="122">
        <v>80000026</v>
      </c>
      <c r="R599" s="122">
        <v>85000026</v>
      </c>
      <c r="S599" s="122">
        <v>90000026</v>
      </c>
      <c r="T599" s="122">
        <v>120000026</v>
      </c>
      <c r="U599" s="122">
        <v>130000026</v>
      </c>
      <c r="V599" s="122">
        <v>135000026</v>
      </c>
      <c r="W599" s="122">
        <v>145000026</v>
      </c>
      <c r="X599" s="122">
        <v>155000026</v>
      </c>
      <c r="Y599" s="122">
        <v>165000026</v>
      </c>
      <c r="Z599" s="122">
        <v>175000026</v>
      </c>
      <c r="AA599" s="122">
        <v>185000026</v>
      </c>
      <c r="AB599" s="122">
        <v>195000026</v>
      </c>
      <c r="AC599" s="122">
        <v>0</v>
      </c>
      <c r="AD599" s="121"/>
      <c r="BB599" s="120" t="s">
        <v>2234</v>
      </c>
      <c r="BG599" s="73" t="s">
        <v>4048</v>
      </c>
      <c r="BI599" s="73" t="s">
        <v>4881</v>
      </c>
      <c r="BO599" s="72" t="s">
        <v>210</v>
      </c>
      <c r="BP599" s="73" t="s">
        <v>5032</v>
      </c>
      <c r="BQ599" s="75">
        <v>410000026</v>
      </c>
      <c r="BR599" s="75">
        <v>480000026</v>
      </c>
      <c r="BS599" s="75">
        <v>570000026</v>
      </c>
      <c r="BT599" s="75">
        <v>625000026</v>
      </c>
      <c r="BU599" s="75">
        <v>690000026</v>
      </c>
      <c r="BV599" s="75">
        <v>740000026</v>
      </c>
      <c r="BW599" s="75">
        <v>790000026</v>
      </c>
      <c r="BX599" s="75">
        <v>820000026</v>
      </c>
      <c r="BY599" s="75">
        <v>875000026</v>
      </c>
      <c r="BZ599" s="75">
        <v>0</v>
      </c>
      <c r="CA599" s="75">
        <v>0</v>
      </c>
    </row>
    <row r="600" spans="10:79" ht="12" customHeight="1">
      <c r="J600" s="46">
        <v>596</v>
      </c>
      <c r="K600" s="46">
        <f t="shared" si="22"/>
        <v>0</v>
      </c>
      <c r="L600" s="82">
        <f t="shared" si="23"/>
        <v>0</v>
      </c>
      <c r="N600" s="119" t="s">
        <v>33</v>
      </c>
      <c r="O600" s="120" t="s">
        <v>1532</v>
      </c>
      <c r="P600" s="122">
        <v>120000026</v>
      </c>
      <c r="Q600" s="122">
        <v>130000026</v>
      </c>
      <c r="R600" s="122">
        <v>140000026</v>
      </c>
      <c r="S600" s="122">
        <v>0</v>
      </c>
      <c r="T600" s="122">
        <v>0</v>
      </c>
      <c r="U600" s="122">
        <v>0</v>
      </c>
      <c r="V600" s="122">
        <v>0</v>
      </c>
      <c r="W600" s="122">
        <v>0</v>
      </c>
      <c r="X600" s="122">
        <v>0</v>
      </c>
      <c r="Y600" s="122">
        <v>0</v>
      </c>
      <c r="Z600" s="122">
        <v>0</v>
      </c>
      <c r="AA600" s="122">
        <v>0</v>
      </c>
      <c r="AB600" s="122">
        <v>0</v>
      </c>
      <c r="AC600" s="122">
        <v>0</v>
      </c>
      <c r="AD600" s="121"/>
      <c r="BB600" s="120" t="s">
        <v>344</v>
      </c>
      <c r="BG600" s="73" t="s">
        <v>4049</v>
      </c>
      <c r="BI600" s="73" t="s">
        <v>4882</v>
      </c>
      <c r="BO600" s="72" t="s">
        <v>210</v>
      </c>
      <c r="BP600" s="73" t="s">
        <v>3996</v>
      </c>
      <c r="BQ600" s="75">
        <v>0</v>
      </c>
      <c r="BR600" s="75">
        <v>693000625</v>
      </c>
      <c r="BS600" s="75">
        <v>0</v>
      </c>
      <c r="BT600" s="75">
        <v>0</v>
      </c>
      <c r="BU600" s="75">
        <v>4095000625</v>
      </c>
      <c r="BV600" s="75">
        <v>0</v>
      </c>
      <c r="BW600" s="75">
        <v>0</v>
      </c>
      <c r="BX600" s="75">
        <v>0</v>
      </c>
      <c r="BY600" s="75">
        <v>0</v>
      </c>
      <c r="BZ600" s="75">
        <v>0</v>
      </c>
      <c r="CA600" s="75">
        <v>0</v>
      </c>
    </row>
    <row r="601" spans="10:79" ht="12" customHeight="1">
      <c r="J601" s="46">
        <v>597</v>
      </c>
      <c r="K601" s="46">
        <f t="shared" si="22"/>
        <v>0</v>
      </c>
      <c r="L601" s="82">
        <f t="shared" si="23"/>
        <v>0</v>
      </c>
      <c r="N601" s="119" t="s">
        <v>33</v>
      </c>
      <c r="O601" s="120" t="s">
        <v>333</v>
      </c>
      <c r="P601" s="122">
        <v>0</v>
      </c>
      <c r="Q601" s="122">
        <v>0</v>
      </c>
      <c r="R601" s="122">
        <v>0</v>
      </c>
      <c r="S601" s="122">
        <v>0</v>
      </c>
      <c r="T601" s="122">
        <v>0</v>
      </c>
      <c r="U601" s="122">
        <v>0</v>
      </c>
      <c r="V601" s="122">
        <v>115000026</v>
      </c>
      <c r="W601" s="122">
        <v>120000026</v>
      </c>
      <c r="X601" s="122">
        <v>130000026</v>
      </c>
      <c r="Y601" s="122">
        <v>140000026</v>
      </c>
      <c r="Z601" s="122">
        <v>150000026</v>
      </c>
      <c r="AA601" s="122">
        <v>160000026</v>
      </c>
      <c r="AB601" s="122">
        <v>165000026</v>
      </c>
      <c r="AC601" s="122">
        <v>0</v>
      </c>
      <c r="AD601" s="121"/>
      <c r="BB601" s="120" t="s">
        <v>678</v>
      </c>
      <c r="BG601" s="73" t="s">
        <v>4050</v>
      </c>
      <c r="BI601" s="73" t="s">
        <v>4883</v>
      </c>
      <c r="BO601" s="72" t="s">
        <v>210</v>
      </c>
      <c r="BP601" s="73" t="s">
        <v>3997</v>
      </c>
      <c r="BQ601" s="75">
        <v>459000625</v>
      </c>
      <c r="BR601" s="75">
        <v>513000625</v>
      </c>
      <c r="BS601" s="75">
        <v>585000625</v>
      </c>
      <c r="BT601" s="75">
        <v>621000625</v>
      </c>
      <c r="BU601" s="75">
        <v>657000625</v>
      </c>
      <c r="BV601" s="75">
        <v>693000625</v>
      </c>
      <c r="BW601" s="75">
        <v>0</v>
      </c>
      <c r="BX601" s="75">
        <v>0</v>
      </c>
      <c r="BY601" s="75">
        <v>0</v>
      </c>
      <c r="BZ601" s="75">
        <v>0</v>
      </c>
      <c r="CA601" s="75">
        <v>0</v>
      </c>
    </row>
    <row r="602" spans="10:79" ht="12" customHeight="1">
      <c r="J602" s="46">
        <v>598</v>
      </c>
      <c r="K602" s="46">
        <f t="shared" si="22"/>
        <v>0</v>
      </c>
      <c r="L602" s="82">
        <f t="shared" si="23"/>
        <v>0</v>
      </c>
      <c r="N602" s="119" t="s">
        <v>33</v>
      </c>
      <c r="O602" s="120" t="s">
        <v>2431</v>
      </c>
      <c r="P602" s="122">
        <v>110000026</v>
      </c>
      <c r="Q602" s="122">
        <v>120000026</v>
      </c>
      <c r="R602" s="122">
        <v>130000026</v>
      </c>
      <c r="S602" s="122">
        <v>0</v>
      </c>
      <c r="T602" s="122">
        <v>0</v>
      </c>
      <c r="U602" s="122">
        <v>0</v>
      </c>
      <c r="V602" s="122">
        <v>0</v>
      </c>
      <c r="W602" s="122">
        <v>0</v>
      </c>
      <c r="X602" s="122">
        <v>0</v>
      </c>
      <c r="Y602" s="122">
        <v>0</v>
      </c>
      <c r="Z602" s="122">
        <v>0</v>
      </c>
      <c r="AA602" s="122">
        <v>0</v>
      </c>
      <c r="AB602" s="122">
        <v>0</v>
      </c>
      <c r="AC602" s="122">
        <v>0</v>
      </c>
      <c r="AD602" s="121"/>
      <c r="BB602" s="120" t="s">
        <v>464</v>
      </c>
      <c r="BG602" s="73" t="s">
        <v>4051</v>
      </c>
      <c r="BI602" s="73" t="s">
        <v>4884</v>
      </c>
      <c r="BO602" s="72" t="s">
        <v>210</v>
      </c>
      <c r="BP602" s="73" t="s">
        <v>3998</v>
      </c>
      <c r="BQ602" s="75">
        <v>0</v>
      </c>
      <c r="BR602" s="75">
        <v>693000625</v>
      </c>
      <c r="BS602" s="75">
        <v>0</v>
      </c>
      <c r="BT602" s="75">
        <v>504000625</v>
      </c>
      <c r="BU602" s="75">
        <v>0</v>
      </c>
      <c r="BV602" s="75">
        <v>0</v>
      </c>
      <c r="BW602" s="75">
        <v>0</v>
      </c>
      <c r="BX602" s="75">
        <v>0</v>
      </c>
      <c r="BY602" s="75">
        <v>0</v>
      </c>
      <c r="BZ602" s="75">
        <v>0</v>
      </c>
      <c r="CA602" s="75">
        <v>0</v>
      </c>
    </row>
    <row r="603" spans="10:79" ht="12" customHeight="1">
      <c r="J603" s="46">
        <v>599</v>
      </c>
      <c r="K603" s="46">
        <f t="shared" si="22"/>
        <v>0</v>
      </c>
      <c r="L603" s="82">
        <f t="shared" si="23"/>
        <v>0</v>
      </c>
      <c r="N603" s="119" t="s">
        <v>33</v>
      </c>
      <c r="O603" s="120" t="s">
        <v>2436</v>
      </c>
      <c r="P603" s="122">
        <v>110000026</v>
      </c>
      <c r="Q603" s="122">
        <v>120000026</v>
      </c>
      <c r="R603" s="122">
        <v>130000026</v>
      </c>
      <c r="S603" s="122">
        <v>0</v>
      </c>
      <c r="T603" s="122">
        <v>0</v>
      </c>
      <c r="U603" s="122">
        <v>0</v>
      </c>
      <c r="V603" s="122">
        <v>0</v>
      </c>
      <c r="W603" s="122">
        <v>0</v>
      </c>
      <c r="X603" s="122">
        <v>0</v>
      </c>
      <c r="Y603" s="122">
        <v>0</v>
      </c>
      <c r="Z603" s="122">
        <v>0</v>
      </c>
      <c r="AA603" s="122">
        <v>0</v>
      </c>
      <c r="AB603" s="122">
        <v>0</v>
      </c>
      <c r="AC603" s="122">
        <v>0</v>
      </c>
      <c r="AD603" s="121"/>
      <c r="BB603" s="120" t="s">
        <v>465</v>
      </c>
      <c r="BG603" s="73" t="s">
        <v>4052</v>
      </c>
      <c r="BI603" s="73" t="s">
        <v>4885</v>
      </c>
      <c r="BO603" s="72" t="s">
        <v>210</v>
      </c>
      <c r="BP603" s="73" t="s">
        <v>3999</v>
      </c>
      <c r="BQ603" s="75">
        <v>0</v>
      </c>
      <c r="BR603" s="75">
        <v>0</v>
      </c>
      <c r="BS603" s="75">
        <v>0</v>
      </c>
      <c r="BT603" s="75">
        <v>0</v>
      </c>
      <c r="BU603" s="75">
        <v>720000625</v>
      </c>
      <c r="BV603" s="75">
        <v>0</v>
      </c>
      <c r="BW603" s="75">
        <v>0</v>
      </c>
      <c r="BX603" s="75">
        <v>0</v>
      </c>
      <c r="BY603" s="75">
        <v>2527000625</v>
      </c>
      <c r="BZ603" s="75">
        <v>0</v>
      </c>
      <c r="CA603" s="75">
        <v>0</v>
      </c>
    </row>
    <row r="604" spans="10:79" ht="12" customHeight="1">
      <c r="J604" s="46">
        <v>600</v>
      </c>
      <c r="K604" s="46">
        <f t="shared" si="22"/>
        <v>0</v>
      </c>
      <c r="L604" s="82">
        <f t="shared" si="23"/>
        <v>0</v>
      </c>
      <c r="N604" s="119" t="s">
        <v>33</v>
      </c>
      <c r="O604" s="120" t="s">
        <v>2437</v>
      </c>
      <c r="P604" s="122">
        <v>110000026</v>
      </c>
      <c r="Q604" s="122">
        <v>120000026</v>
      </c>
      <c r="R604" s="122">
        <v>130000026</v>
      </c>
      <c r="S604" s="122">
        <v>0</v>
      </c>
      <c r="T604" s="122">
        <v>0</v>
      </c>
      <c r="U604" s="122">
        <v>0</v>
      </c>
      <c r="V604" s="122">
        <v>0</v>
      </c>
      <c r="W604" s="122">
        <v>0</v>
      </c>
      <c r="X604" s="122">
        <v>0</v>
      </c>
      <c r="Y604" s="122">
        <v>0</v>
      </c>
      <c r="Z604" s="122">
        <v>0</v>
      </c>
      <c r="AA604" s="122">
        <v>0</v>
      </c>
      <c r="AB604" s="122">
        <v>0</v>
      </c>
      <c r="AC604" s="122">
        <v>0</v>
      </c>
      <c r="AD604" s="121"/>
      <c r="BB604" s="120" t="s">
        <v>1039</v>
      </c>
      <c r="BG604" s="73" t="s">
        <v>4053</v>
      </c>
      <c r="BI604" s="73" t="s">
        <v>5162</v>
      </c>
      <c r="BO604" s="72" t="s">
        <v>210</v>
      </c>
      <c r="BP604" s="73" t="s">
        <v>4000</v>
      </c>
      <c r="BQ604" s="75">
        <v>517000625</v>
      </c>
      <c r="BR604" s="75">
        <v>643000625</v>
      </c>
      <c r="BS604" s="75">
        <v>607000625</v>
      </c>
      <c r="BT604" s="75">
        <v>679000625</v>
      </c>
      <c r="BU604" s="75">
        <v>0</v>
      </c>
      <c r="BV604" s="75">
        <v>0</v>
      </c>
      <c r="BW604" s="75">
        <v>0</v>
      </c>
      <c r="BX604" s="75">
        <v>0</v>
      </c>
      <c r="BY604" s="75">
        <v>0</v>
      </c>
      <c r="BZ604" s="75">
        <v>0</v>
      </c>
      <c r="CA604" s="75">
        <v>0</v>
      </c>
    </row>
    <row r="605" spans="10:79" ht="12" customHeight="1">
      <c r="J605" s="46">
        <v>601</v>
      </c>
      <c r="K605" s="46">
        <f t="shared" si="22"/>
        <v>0</v>
      </c>
      <c r="L605" s="82">
        <f t="shared" si="23"/>
        <v>0</v>
      </c>
      <c r="N605" s="119" t="s">
        <v>33</v>
      </c>
      <c r="O605" s="120" t="s">
        <v>1621</v>
      </c>
      <c r="P605" s="122">
        <v>0</v>
      </c>
      <c r="Q605" s="122">
        <v>0</v>
      </c>
      <c r="R605" s="122">
        <v>0</v>
      </c>
      <c r="S605" s="122">
        <v>0</v>
      </c>
      <c r="T605" s="122">
        <v>0</v>
      </c>
      <c r="U605" s="122">
        <v>0</v>
      </c>
      <c r="V605" s="122">
        <v>0</v>
      </c>
      <c r="W605" s="122">
        <v>0</v>
      </c>
      <c r="X605" s="122">
        <v>0</v>
      </c>
      <c r="Y605" s="122">
        <v>175000026</v>
      </c>
      <c r="Z605" s="122">
        <v>190000026</v>
      </c>
      <c r="AA605" s="122">
        <v>205000026</v>
      </c>
      <c r="AB605" s="122">
        <v>0</v>
      </c>
      <c r="AC605" s="122">
        <v>0</v>
      </c>
      <c r="AD605" s="121"/>
      <c r="BB605" s="120" t="s">
        <v>96</v>
      </c>
      <c r="BG605" s="73" t="s">
        <v>4054</v>
      </c>
      <c r="BI605" s="73" t="s">
        <v>4886</v>
      </c>
      <c r="BO605" s="72" t="s">
        <v>210</v>
      </c>
      <c r="BP605" s="73" t="s">
        <v>4001</v>
      </c>
      <c r="BQ605" s="75">
        <v>315000625</v>
      </c>
      <c r="BR605" s="75">
        <v>364000625</v>
      </c>
      <c r="BS605" s="75">
        <v>0</v>
      </c>
      <c r="BT605" s="75">
        <v>504000625</v>
      </c>
      <c r="BU605" s="75">
        <v>567000625</v>
      </c>
      <c r="BV605" s="75">
        <v>702000625</v>
      </c>
      <c r="BW605" s="75">
        <v>630000625</v>
      </c>
      <c r="BX605" s="75">
        <v>702000625</v>
      </c>
      <c r="BY605" s="75">
        <v>0</v>
      </c>
      <c r="BZ605" s="75">
        <v>0</v>
      </c>
      <c r="CA605" s="75">
        <v>0</v>
      </c>
    </row>
    <row r="606" spans="10:79" ht="12" customHeight="1">
      <c r="J606" s="46">
        <v>602</v>
      </c>
      <c r="K606" s="46">
        <f t="shared" si="22"/>
        <v>0</v>
      </c>
      <c r="L606" s="82">
        <f t="shared" si="23"/>
        <v>0</v>
      </c>
      <c r="N606" s="119" t="s">
        <v>33</v>
      </c>
      <c r="O606" s="120" t="s">
        <v>2531</v>
      </c>
      <c r="P606" s="122">
        <v>120000026</v>
      </c>
      <c r="Q606" s="122">
        <v>130000026</v>
      </c>
      <c r="R606" s="122">
        <v>140000026</v>
      </c>
      <c r="S606" s="122">
        <v>0</v>
      </c>
      <c r="T606" s="122">
        <v>0</v>
      </c>
      <c r="U606" s="122">
        <v>0</v>
      </c>
      <c r="V606" s="122">
        <v>0</v>
      </c>
      <c r="W606" s="122">
        <v>0</v>
      </c>
      <c r="X606" s="122">
        <v>0</v>
      </c>
      <c r="Y606" s="122">
        <v>0</v>
      </c>
      <c r="Z606" s="122">
        <v>0</v>
      </c>
      <c r="AA606" s="122">
        <v>0</v>
      </c>
      <c r="AB606" s="122">
        <v>0</v>
      </c>
      <c r="AC606" s="122">
        <v>0</v>
      </c>
      <c r="AD606" s="121"/>
      <c r="BB606" s="120" t="s">
        <v>97</v>
      </c>
      <c r="BG606" s="73" t="s">
        <v>4055</v>
      </c>
      <c r="BI606" s="73" t="s">
        <v>4887</v>
      </c>
      <c r="BO606" s="72" t="s">
        <v>210</v>
      </c>
      <c r="BP606" s="73" t="s">
        <v>4002</v>
      </c>
      <c r="BQ606" s="75">
        <v>477000625</v>
      </c>
      <c r="BR606" s="75">
        <v>432000625</v>
      </c>
      <c r="BS606" s="75">
        <v>468000625</v>
      </c>
      <c r="BT606" s="75">
        <v>504000625</v>
      </c>
      <c r="BU606" s="75">
        <v>630000625</v>
      </c>
      <c r="BV606" s="75">
        <v>594000625</v>
      </c>
      <c r="BW606" s="75">
        <v>657000625</v>
      </c>
      <c r="BX606" s="75">
        <v>837000625</v>
      </c>
      <c r="BY606" s="75">
        <v>927000625</v>
      </c>
      <c r="BZ606" s="75">
        <v>0</v>
      </c>
      <c r="CA606" s="75">
        <v>0</v>
      </c>
    </row>
    <row r="607" spans="10:79" ht="12" customHeight="1">
      <c r="J607" s="46">
        <v>603</v>
      </c>
      <c r="K607" s="46">
        <f t="shared" si="22"/>
        <v>0</v>
      </c>
      <c r="L607" s="82">
        <f t="shared" si="23"/>
        <v>0</v>
      </c>
      <c r="N607" s="119" t="s">
        <v>33</v>
      </c>
      <c r="O607" s="120" t="s">
        <v>433</v>
      </c>
      <c r="P607" s="122">
        <v>0</v>
      </c>
      <c r="Q607" s="122">
        <v>130000026</v>
      </c>
      <c r="R607" s="122">
        <v>140000026</v>
      </c>
      <c r="S607" s="122">
        <v>150000026</v>
      </c>
      <c r="T607" s="122">
        <v>0</v>
      </c>
      <c r="U607" s="122">
        <v>0</v>
      </c>
      <c r="V607" s="122">
        <v>0</v>
      </c>
      <c r="W607" s="122">
        <v>0</v>
      </c>
      <c r="X607" s="122">
        <v>0</v>
      </c>
      <c r="Y607" s="122">
        <v>0</v>
      </c>
      <c r="Z607" s="122">
        <v>0</v>
      </c>
      <c r="AA607" s="122">
        <v>0</v>
      </c>
      <c r="AB607" s="122">
        <v>0</v>
      </c>
      <c r="AC607" s="122">
        <v>0</v>
      </c>
      <c r="AD607" s="121"/>
      <c r="BB607" s="120" t="s">
        <v>257</v>
      </c>
      <c r="BG607" s="73" t="s">
        <v>4056</v>
      </c>
      <c r="BI607" s="73" t="s">
        <v>4888</v>
      </c>
      <c r="BO607" s="72" t="s">
        <v>210</v>
      </c>
      <c r="BP607" s="73" t="s">
        <v>4003</v>
      </c>
      <c r="BQ607" s="75">
        <v>414000625</v>
      </c>
      <c r="BR607" s="75">
        <v>459000625</v>
      </c>
      <c r="BS607" s="75">
        <v>495000625</v>
      </c>
      <c r="BT607" s="75">
        <v>531000625</v>
      </c>
      <c r="BU607" s="75">
        <v>576000625</v>
      </c>
      <c r="BV607" s="75">
        <v>612000625</v>
      </c>
      <c r="BW607" s="75">
        <v>0</v>
      </c>
      <c r="BX607" s="75">
        <v>0</v>
      </c>
      <c r="BY607" s="75">
        <v>0</v>
      </c>
      <c r="BZ607" s="75">
        <v>0</v>
      </c>
      <c r="CA607" s="75">
        <v>0</v>
      </c>
    </row>
    <row r="608" spans="10:79" ht="12" customHeight="1">
      <c r="J608" s="46">
        <v>604</v>
      </c>
      <c r="K608" s="46">
        <f t="shared" si="22"/>
        <v>0</v>
      </c>
      <c r="L608" s="82">
        <f t="shared" si="23"/>
        <v>0</v>
      </c>
      <c r="N608" s="119" t="s">
        <v>33</v>
      </c>
      <c r="O608" s="120" t="s">
        <v>1853</v>
      </c>
      <c r="P608" s="122">
        <v>90000026</v>
      </c>
      <c r="Q608" s="122">
        <v>100000026</v>
      </c>
      <c r="R608" s="122">
        <v>110000026</v>
      </c>
      <c r="S608" s="122">
        <v>125000026</v>
      </c>
      <c r="T608" s="122">
        <v>0</v>
      </c>
      <c r="U608" s="122">
        <v>0</v>
      </c>
      <c r="V608" s="122">
        <v>0</v>
      </c>
      <c r="W608" s="122">
        <v>0</v>
      </c>
      <c r="X608" s="122">
        <v>0</v>
      </c>
      <c r="Y608" s="122">
        <v>0</v>
      </c>
      <c r="Z608" s="122">
        <v>0</v>
      </c>
      <c r="AA608" s="122">
        <v>0</v>
      </c>
      <c r="AB608" s="122">
        <v>0</v>
      </c>
      <c r="AC608" s="122">
        <v>0</v>
      </c>
      <c r="AD608" s="121"/>
      <c r="BB608" s="120" t="s">
        <v>345</v>
      </c>
      <c r="BG608" s="73" t="s">
        <v>4057</v>
      </c>
      <c r="BI608" s="73" t="s">
        <v>4889</v>
      </c>
      <c r="BO608" s="72" t="s">
        <v>210</v>
      </c>
      <c r="BP608" s="73" t="s">
        <v>4004</v>
      </c>
      <c r="BQ608" s="75">
        <v>0</v>
      </c>
      <c r="BR608" s="75">
        <v>0</v>
      </c>
      <c r="BS608" s="75">
        <v>0</v>
      </c>
      <c r="BT608" s="75">
        <v>0</v>
      </c>
      <c r="BU608" s="75">
        <v>0</v>
      </c>
      <c r="BV608" s="75">
        <v>0</v>
      </c>
      <c r="BW608" s="75">
        <v>0</v>
      </c>
      <c r="BX608" s="75">
        <v>0</v>
      </c>
      <c r="BY608" s="75">
        <v>1525000625</v>
      </c>
      <c r="BZ608" s="75">
        <v>0</v>
      </c>
      <c r="CA608" s="75">
        <v>0</v>
      </c>
    </row>
    <row r="609" spans="10:79" ht="12" customHeight="1">
      <c r="J609" s="46">
        <v>605</v>
      </c>
      <c r="K609" s="46">
        <f t="shared" si="22"/>
        <v>0</v>
      </c>
      <c r="L609" s="82">
        <f t="shared" si="23"/>
        <v>0</v>
      </c>
      <c r="N609" s="119" t="s">
        <v>33</v>
      </c>
      <c r="O609" s="120" t="s">
        <v>2101</v>
      </c>
      <c r="P609" s="122">
        <v>0</v>
      </c>
      <c r="Q609" s="122">
        <v>80000026</v>
      </c>
      <c r="R609" s="122">
        <v>90000026</v>
      </c>
      <c r="S609" s="122">
        <v>100000026</v>
      </c>
      <c r="T609" s="122">
        <v>115000026</v>
      </c>
      <c r="U609" s="122">
        <v>120000026</v>
      </c>
      <c r="V609" s="122">
        <v>130000026</v>
      </c>
      <c r="W609" s="122">
        <v>140000026</v>
      </c>
      <c r="X609" s="122">
        <v>0</v>
      </c>
      <c r="Y609" s="122">
        <v>0</v>
      </c>
      <c r="Z609" s="122">
        <v>0</v>
      </c>
      <c r="AA609" s="122">
        <v>0</v>
      </c>
      <c r="AB609" s="122">
        <v>0</v>
      </c>
      <c r="AC609" s="122">
        <v>0</v>
      </c>
      <c r="AD609" s="121"/>
      <c r="BB609" s="120" t="s">
        <v>849</v>
      </c>
      <c r="BG609" s="73" t="s">
        <v>4058</v>
      </c>
      <c r="BI609" s="73" t="s">
        <v>4890</v>
      </c>
      <c r="BO609" s="72" t="s">
        <v>210</v>
      </c>
      <c r="BP609" s="73" t="s">
        <v>4005</v>
      </c>
      <c r="BQ609" s="75">
        <v>0</v>
      </c>
      <c r="BR609" s="75">
        <v>549000625</v>
      </c>
      <c r="BS609" s="75">
        <v>576000625</v>
      </c>
      <c r="BT609" s="75">
        <v>612000625</v>
      </c>
      <c r="BU609" s="75">
        <v>0</v>
      </c>
      <c r="BV609" s="75">
        <v>0</v>
      </c>
      <c r="BW609" s="75">
        <v>0</v>
      </c>
      <c r="BX609" s="75">
        <v>0</v>
      </c>
      <c r="BY609" s="75">
        <v>0</v>
      </c>
      <c r="BZ609" s="75">
        <v>0</v>
      </c>
      <c r="CA609" s="75">
        <v>0</v>
      </c>
    </row>
    <row r="610" spans="10:79" ht="12" customHeight="1">
      <c r="J610" s="46">
        <v>606</v>
      </c>
      <c r="K610" s="46">
        <f t="shared" si="22"/>
        <v>0</v>
      </c>
      <c r="L610" s="82">
        <f t="shared" si="23"/>
        <v>0</v>
      </c>
      <c r="N610" s="119" t="s">
        <v>33</v>
      </c>
      <c r="O610" s="120" t="s">
        <v>434</v>
      </c>
      <c r="P610" s="122">
        <v>0</v>
      </c>
      <c r="Q610" s="122">
        <v>130000026</v>
      </c>
      <c r="R610" s="122">
        <v>135000026</v>
      </c>
      <c r="S610" s="122">
        <v>140000026</v>
      </c>
      <c r="T610" s="122">
        <v>145000026</v>
      </c>
      <c r="U610" s="122">
        <v>150000026</v>
      </c>
      <c r="V610" s="122">
        <v>0</v>
      </c>
      <c r="W610" s="122">
        <v>0</v>
      </c>
      <c r="X610" s="122">
        <v>0</v>
      </c>
      <c r="Y610" s="122">
        <v>0</v>
      </c>
      <c r="Z610" s="122">
        <v>0</v>
      </c>
      <c r="AA610" s="122">
        <v>0</v>
      </c>
      <c r="AB610" s="122">
        <v>0</v>
      </c>
      <c r="AC610" s="122">
        <v>0</v>
      </c>
      <c r="AD610" s="121"/>
      <c r="BB610" s="120" t="s">
        <v>1375</v>
      </c>
      <c r="BG610" s="73" t="s">
        <v>5065</v>
      </c>
      <c r="BI610" s="73" t="s">
        <v>5053</v>
      </c>
      <c r="BO610" s="72" t="s">
        <v>210</v>
      </c>
      <c r="BP610" s="73" t="s">
        <v>4006</v>
      </c>
      <c r="BQ610" s="75">
        <v>522000625</v>
      </c>
      <c r="BR610" s="75">
        <v>549000625</v>
      </c>
      <c r="BS610" s="75">
        <v>0</v>
      </c>
      <c r="BT610" s="75">
        <v>0</v>
      </c>
      <c r="BU610" s="75">
        <v>0</v>
      </c>
      <c r="BV610" s="75">
        <v>0</v>
      </c>
      <c r="BW610" s="75">
        <v>0</v>
      </c>
      <c r="BX610" s="75">
        <v>0</v>
      </c>
      <c r="BY610" s="75">
        <v>0</v>
      </c>
      <c r="BZ610" s="75">
        <v>0</v>
      </c>
      <c r="CA610" s="75">
        <v>0</v>
      </c>
    </row>
    <row r="611" spans="10:79" ht="12" customHeight="1">
      <c r="J611" s="46">
        <v>607</v>
      </c>
      <c r="K611" s="46">
        <f t="shared" si="22"/>
        <v>0</v>
      </c>
      <c r="L611" s="82">
        <f t="shared" si="23"/>
        <v>0</v>
      </c>
      <c r="N611" s="119" t="s">
        <v>33</v>
      </c>
      <c r="O611" s="120" t="s">
        <v>2259</v>
      </c>
      <c r="P611" s="122">
        <v>0</v>
      </c>
      <c r="Q611" s="122">
        <v>0</v>
      </c>
      <c r="R611" s="122">
        <v>0</v>
      </c>
      <c r="S611" s="122">
        <v>90000026</v>
      </c>
      <c r="T611" s="122">
        <v>100000026</v>
      </c>
      <c r="U611" s="122">
        <v>110000026</v>
      </c>
      <c r="V611" s="122">
        <v>120000026</v>
      </c>
      <c r="W611" s="122">
        <v>130000026</v>
      </c>
      <c r="X611" s="122">
        <v>135000026</v>
      </c>
      <c r="Y611" s="122">
        <v>145000026</v>
      </c>
      <c r="Z611" s="122">
        <v>150000026</v>
      </c>
      <c r="AA611" s="122">
        <v>165000026</v>
      </c>
      <c r="AB611" s="122">
        <v>175000026</v>
      </c>
      <c r="AC611" s="122">
        <v>0</v>
      </c>
      <c r="AD611" s="121"/>
      <c r="BB611" s="120" t="s">
        <v>1376</v>
      </c>
      <c r="BG611" s="73" t="s">
        <v>4059</v>
      </c>
      <c r="BI611" s="73" t="s">
        <v>4891</v>
      </c>
      <c r="BO611" s="72" t="s">
        <v>210</v>
      </c>
      <c r="BP611" s="73" t="s">
        <v>4007</v>
      </c>
      <c r="BQ611" s="75">
        <v>450000625</v>
      </c>
      <c r="BR611" s="75">
        <v>0</v>
      </c>
      <c r="BS611" s="75">
        <v>0</v>
      </c>
      <c r="BT611" s="75">
        <v>666000625</v>
      </c>
      <c r="BU611" s="75">
        <v>0</v>
      </c>
      <c r="BV611" s="75">
        <v>0</v>
      </c>
      <c r="BW611" s="75">
        <v>0</v>
      </c>
      <c r="BX611" s="75">
        <v>0</v>
      </c>
      <c r="BY611" s="75">
        <v>0</v>
      </c>
      <c r="BZ611" s="75">
        <v>0</v>
      </c>
      <c r="CA611" s="75">
        <v>0</v>
      </c>
    </row>
    <row r="612" spans="10:79" ht="12" customHeight="1">
      <c r="J612" s="46">
        <v>608</v>
      </c>
      <c r="K612" s="46">
        <f t="shared" si="22"/>
        <v>0</v>
      </c>
      <c r="L612" s="82">
        <f t="shared" si="23"/>
        <v>0</v>
      </c>
      <c r="N612" s="119" t="s">
        <v>33</v>
      </c>
      <c r="O612" s="120" t="s">
        <v>2002</v>
      </c>
      <c r="P612" s="122">
        <v>0</v>
      </c>
      <c r="Q612" s="122">
        <v>0</v>
      </c>
      <c r="R612" s="122">
        <v>0</v>
      </c>
      <c r="S612" s="122">
        <v>0</v>
      </c>
      <c r="T612" s="122">
        <v>0</v>
      </c>
      <c r="U612" s="122">
        <v>0</v>
      </c>
      <c r="V612" s="122">
        <v>0</v>
      </c>
      <c r="W612" s="122">
        <v>0</v>
      </c>
      <c r="X612" s="122">
        <v>0</v>
      </c>
      <c r="Y612" s="122">
        <v>170000026</v>
      </c>
      <c r="Z612" s="122">
        <v>180000026</v>
      </c>
      <c r="AA612" s="122">
        <v>185000026</v>
      </c>
      <c r="AB612" s="122">
        <v>190000026</v>
      </c>
      <c r="AC612" s="122">
        <v>195000026</v>
      </c>
      <c r="AD612" s="121"/>
      <c r="BB612" s="120" t="s">
        <v>850</v>
      </c>
      <c r="BG612" s="73" t="s">
        <v>4060</v>
      </c>
      <c r="BI612" s="73" t="s">
        <v>4892</v>
      </c>
      <c r="BO612" s="72" t="s">
        <v>210</v>
      </c>
      <c r="BP612" s="73" t="s">
        <v>4008</v>
      </c>
      <c r="BQ612" s="75">
        <v>0</v>
      </c>
      <c r="BR612" s="75">
        <v>477000625</v>
      </c>
      <c r="BS612" s="75">
        <v>504000625</v>
      </c>
      <c r="BT612" s="75">
        <v>639000625</v>
      </c>
      <c r="BU612" s="75">
        <v>567000625</v>
      </c>
      <c r="BV612" s="75">
        <v>711000625</v>
      </c>
      <c r="BW612" s="75">
        <v>0</v>
      </c>
      <c r="BX612" s="75">
        <v>0</v>
      </c>
      <c r="BY612" s="75">
        <v>0</v>
      </c>
      <c r="BZ612" s="75">
        <v>0</v>
      </c>
      <c r="CA612" s="75">
        <v>0</v>
      </c>
    </row>
    <row r="613" spans="10:79" ht="12" customHeight="1">
      <c r="J613" s="46">
        <v>609</v>
      </c>
      <c r="K613" s="46">
        <f t="shared" si="22"/>
        <v>0</v>
      </c>
      <c r="L613" s="82">
        <f t="shared" si="23"/>
        <v>0</v>
      </c>
      <c r="N613" s="119" t="s">
        <v>33</v>
      </c>
      <c r="O613" s="120" t="s">
        <v>2260</v>
      </c>
      <c r="P613" s="122">
        <v>0</v>
      </c>
      <c r="Q613" s="122">
        <v>0</v>
      </c>
      <c r="R613" s="122">
        <v>0</v>
      </c>
      <c r="S613" s="122">
        <v>0</v>
      </c>
      <c r="T613" s="122">
        <v>0</v>
      </c>
      <c r="U613" s="122">
        <v>0</v>
      </c>
      <c r="V613" s="122">
        <v>0</v>
      </c>
      <c r="W613" s="122">
        <v>0</v>
      </c>
      <c r="X613" s="122">
        <v>0</v>
      </c>
      <c r="Y613" s="122">
        <v>170000026</v>
      </c>
      <c r="Z613" s="122">
        <v>180000026</v>
      </c>
      <c r="AA613" s="122">
        <v>185000026</v>
      </c>
      <c r="AB613" s="122">
        <v>190000026</v>
      </c>
      <c r="AC613" s="122">
        <v>195000026</v>
      </c>
      <c r="AD613" s="121"/>
      <c r="BB613" s="120" t="s">
        <v>1274</v>
      </c>
      <c r="BG613" s="73" t="s">
        <v>4061</v>
      </c>
      <c r="BI613" s="73" t="s">
        <v>4893</v>
      </c>
      <c r="BO613" s="72" t="s">
        <v>210</v>
      </c>
      <c r="BP613" s="73" t="s">
        <v>5100</v>
      </c>
      <c r="BQ613" s="75">
        <v>380000925</v>
      </c>
      <c r="BR613" s="75">
        <v>405000925</v>
      </c>
      <c r="BS613" s="75">
        <v>470000925</v>
      </c>
      <c r="BT613" s="75">
        <v>530000925</v>
      </c>
      <c r="BU613" s="75">
        <v>605000925</v>
      </c>
      <c r="BV613" s="75">
        <v>675000925</v>
      </c>
      <c r="BW613" s="75">
        <v>710000925</v>
      </c>
      <c r="BX613" s="75">
        <v>740000925</v>
      </c>
      <c r="BY613" s="75">
        <v>0</v>
      </c>
      <c r="BZ613" s="75">
        <v>0</v>
      </c>
      <c r="CA613" s="75">
        <v>0</v>
      </c>
    </row>
    <row r="614" spans="10:79" ht="12" customHeight="1">
      <c r="J614" s="46">
        <v>610</v>
      </c>
      <c r="K614" s="46">
        <f t="shared" si="22"/>
        <v>0</v>
      </c>
      <c r="L614" s="82">
        <f t="shared" si="23"/>
        <v>0</v>
      </c>
      <c r="N614" s="119" t="s">
        <v>33</v>
      </c>
      <c r="O614" s="120" t="s">
        <v>2056</v>
      </c>
      <c r="P614" s="122">
        <v>0</v>
      </c>
      <c r="Q614" s="122">
        <v>0</v>
      </c>
      <c r="R614" s="122">
        <v>0</v>
      </c>
      <c r="S614" s="122">
        <v>0</v>
      </c>
      <c r="T614" s="122">
        <v>0</v>
      </c>
      <c r="U614" s="122">
        <v>115000026</v>
      </c>
      <c r="V614" s="122">
        <v>130000026</v>
      </c>
      <c r="W614" s="122">
        <v>140000026</v>
      </c>
      <c r="X614" s="122">
        <v>150000026</v>
      </c>
      <c r="Y614" s="122">
        <v>160000026</v>
      </c>
      <c r="Z614" s="122">
        <v>165000026</v>
      </c>
      <c r="AA614" s="122">
        <v>170000026</v>
      </c>
      <c r="AB614" s="122">
        <v>175000026</v>
      </c>
      <c r="AC614" s="122">
        <v>185000026</v>
      </c>
      <c r="AD614" s="121"/>
      <c r="BB614" s="120" t="s">
        <v>1123</v>
      </c>
      <c r="BG614" s="73" t="s">
        <v>4062</v>
      </c>
      <c r="BI614" s="73" t="s">
        <v>4894</v>
      </c>
      <c r="BO614" s="72" t="s">
        <v>210</v>
      </c>
      <c r="BP614" s="73" t="s">
        <v>4009</v>
      </c>
      <c r="BQ614" s="75">
        <v>558000625</v>
      </c>
      <c r="BR614" s="75">
        <v>0</v>
      </c>
      <c r="BS614" s="75">
        <v>0</v>
      </c>
      <c r="BT614" s="75">
        <v>0</v>
      </c>
      <c r="BU614" s="75">
        <v>0</v>
      </c>
      <c r="BV614" s="75">
        <v>0</v>
      </c>
      <c r="BW614" s="75">
        <v>0</v>
      </c>
      <c r="BX614" s="75">
        <v>0</v>
      </c>
      <c r="BY614" s="75">
        <v>0</v>
      </c>
      <c r="BZ614" s="75">
        <v>0</v>
      </c>
      <c r="CA614" s="75">
        <v>0</v>
      </c>
    </row>
    <row r="615" spans="10:79" ht="12" customHeight="1">
      <c r="J615" s="46">
        <v>611</v>
      </c>
      <c r="K615" s="46">
        <f t="shared" si="22"/>
        <v>0</v>
      </c>
      <c r="L615" s="82">
        <f t="shared" si="23"/>
        <v>0</v>
      </c>
      <c r="N615" s="119" t="s">
        <v>33</v>
      </c>
      <c r="O615" s="120" t="s">
        <v>2209</v>
      </c>
      <c r="P615" s="122">
        <v>0</v>
      </c>
      <c r="Q615" s="122">
        <v>0</v>
      </c>
      <c r="R615" s="122">
        <v>0</v>
      </c>
      <c r="S615" s="122">
        <v>0</v>
      </c>
      <c r="T615" s="122">
        <v>125000026</v>
      </c>
      <c r="U615" s="122">
        <v>130000026</v>
      </c>
      <c r="V615" s="122">
        <v>135000026</v>
      </c>
      <c r="W615" s="122">
        <v>140000026</v>
      </c>
      <c r="X615" s="122">
        <v>150000026</v>
      </c>
      <c r="Y615" s="122">
        <v>160000026</v>
      </c>
      <c r="Z615" s="122">
        <v>165000026</v>
      </c>
      <c r="AA615" s="122">
        <v>170000026</v>
      </c>
      <c r="AB615" s="122">
        <v>175000026</v>
      </c>
      <c r="AC615" s="122">
        <v>185000026</v>
      </c>
      <c r="AD615" s="121"/>
      <c r="BB615" s="120" t="s">
        <v>346</v>
      </c>
      <c r="BG615" s="73" t="s">
        <v>4063</v>
      </c>
      <c r="BI615" s="73" t="s">
        <v>4895</v>
      </c>
      <c r="BO615" s="72" t="s">
        <v>210</v>
      </c>
      <c r="BP615" s="73" t="s">
        <v>4010</v>
      </c>
      <c r="BQ615" s="75">
        <v>432000625</v>
      </c>
      <c r="BR615" s="75">
        <v>477000625</v>
      </c>
      <c r="BS615" s="75">
        <v>549000625</v>
      </c>
      <c r="BT615" s="75">
        <v>0</v>
      </c>
      <c r="BU615" s="75">
        <v>0</v>
      </c>
      <c r="BV615" s="75">
        <v>0</v>
      </c>
      <c r="BW615" s="75">
        <v>0</v>
      </c>
      <c r="BX615" s="75">
        <v>0</v>
      </c>
      <c r="BY615" s="75">
        <v>0</v>
      </c>
      <c r="BZ615" s="75">
        <v>0</v>
      </c>
      <c r="CA615" s="75">
        <v>0</v>
      </c>
    </row>
    <row r="616" spans="10:79" ht="12" customHeight="1">
      <c r="J616" s="46">
        <v>612</v>
      </c>
      <c r="K616" s="46">
        <f t="shared" si="22"/>
        <v>0</v>
      </c>
      <c r="L616" s="82">
        <f t="shared" si="23"/>
        <v>0</v>
      </c>
      <c r="N616" s="119" t="s">
        <v>33</v>
      </c>
      <c r="O616" s="120" t="s">
        <v>2209</v>
      </c>
      <c r="P616" s="122">
        <v>0</v>
      </c>
      <c r="Q616" s="122">
        <v>0</v>
      </c>
      <c r="R616" s="122">
        <v>0</v>
      </c>
      <c r="S616" s="122">
        <v>0</v>
      </c>
      <c r="T616" s="122">
        <v>0</v>
      </c>
      <c r="U616" s="122">
        <v>0</v>
      </c>
      <c r="V616" s="122">
        <v>0</v>
      </c>
      <c r="W616" s="122">
        <v>0</v>
      </c>
      <c r="X616" s="122">
        <v>150000026</v>
      </c>
      <c r="Y616" s="122">
        <v>160000026</v>
      </c>
      <c r="Z616" s="122">
        <v>165000026</v>
      </c>
      <c r="AA616" s="122">
        <v>170000026</v>
      </c>
      <c r="AB616" s="122">
        <v>175000026</v>
      </c>
      <c r="AC616" s="122">
        <v>185000026</v>
      </c>
      <c r="AD616" s="121"/>
      <c r="BB616" s="120" t="s">
        <v>240</v>
      </c>
      <c r="BG616" s="73" t="s">
        <v>4064</v>
      </c>
      <c r="BI616" s="73" t="s">
        <v>4896</v>
      </c>
      <c r="BO616" s="72" t="s">
        <v>210</v>
      </c>
      <c r="BP616" s="73" t="s">
        <v>4011</v>
      </c>
      <c r="BQ616" s="75">
        <v>333000625</v>
      </c>
      <c r="BR616" s="75">
        <v>360000625</v>
      </c>
      <c r="BS616" s="75">
        <v>387000625</v>
      </c>
      <c r="BT616" s="75">
        <v>414000625</v>
      </c>
      <c r="BU616" s="75">
        <v>450000625</v>
      </c>
      <c r="BV616" s="75">
        <v>504000625</v>
      </c>
      <c r="BW616" s="75">
        <v>558000625</v>
      </c>
      <c r="BX616" s="75">
        <v>630000625</v>
      </c>
      <c r="BY616" s="75">
        <v>0</v>
      </c>
      <c r="BZ616" s="75">
        <v>0</v>
      </c>
      <c r="CA616" s="75">
        <v>0</v>
      </c>
    </row>
    <row r="617" spans="10:79" ht="12" customHeight="1">
      <c r="J617" s="46">
        <v>613</v>
      </c>
      <c r="K617" s="46">
        <f t="shared" si="22"/>
        <v>0</v>
      </c>
      <c r="L617" s="82">
        <f t="shared" si="23"/>
        <v>0</v>
      </c>
      <c r="N617" s="119" t="s">
        <v>33</v>
      </c>
      <c r="O617" s="120" t="s">
        <v>2465</v>
      </c>
      <c r="P617" s="122">
        <v>0</v>
      </c>
      <c r="Q617" s="122">
        <v>0</v>
      </c>
      <c r="R617" s="122">
        <v>0</v>
      </c>
      <c r="S617" s="122">
        <v>0</v>
      </c>
      <c r="T617" s="122">
        <v>0</v>
      </c>
      <c r="U617" s="122">
        <v>0</v>
      </c>
      <c r="V617" s="122">
        <v>0</v>
      </c>
      <c r="W617" s="122">
        <v>0</v>
      </c>
      <c r="X617" s="122">
        <v>0</v>
      </c>
      <c r="Y617" s="122">
        <v>160000026</v>
      </c>
      <c r="Z617" s="122">
        <v>165000026</v>
      </c>
      <c r="AA617" s="122">
        <v>170000026</v>
      </c>
      <c r="AB617" s="122">
        <v>175000026</v>
      </c>
      <c r="AC617" s="122">
        <v>185000026</v>
      </c>
      <c r="AD617" s="121"/>
      <c r="BB617" s="120" t="s">
        <v>617</v>
      </c>
      <c r="BG617" s="73" t="s">
        <v>4065</v>
      </c>
      <c r="BI617" s="73" t="s">
        <v>4897</v>
      </c>
      <c r="BO617" s="72" t="s">
        <v>210</v>
      </c>
      <c r="BP617" s="73" t="s">
        <v>4012</v>
      </c>
      <c r="BQ617" s="75">
        <v>450000625</v>
      </c>
      <c r="BR617" s="75">
        <v>0</v>
      </c>
      <c r="BS617" s="75">
        <v>504000625</v>
      </c>
      <c r="BT617" s="75">
        <v>540000625</v>
      </c>
      <c r="BU617" s="75">
        <v>0</v>
      </c>
      <c r="BV617" s="75">
        <v>0</v>
      </c>
      <c r="BW617" s="75">
        <v>630000625</v>
      </c>
      <c r="BX617" s="75">
        <v>0</v>
      </c>
      <c r="BY617" s="75">
        <v>0</v>
      </c>
      <c r="BZ617" s="75">
        <v>0</v>
      </c>
      <c r="CA617" s="75">
        <v>0</v>
      </c>
    </row>
    <row r="618" spans="10:79" ht="12" customHeight="1">
      <c r="J618" s="46">
        <v>614</v>
      </c>
      <c r="K618" s="46">
        <f t="shared" si="22"/>
        <v>0</v>
      </c>
      <c r="L618" s="82">
        <f t="shared" si="23"/>
        <v>0</v>
      </c>
      <c r="N618" s="119" t="s">
        <v>33</v>
      </c>
      <c r="O618" s="120" t="s">
        <v>2466</v>
      </c>
      <c r="P618" s="122">
        <v>0</v>
      </c>
      <c r="Q618" s="122">
        <v>0</v>
      </c>
      <c r="R618" s="122">
        <v>0</v>
      </c>
      <c r="S618" s="122">
        <v>0</v>
      </c>
      <c r="T618" s="122">
        <v>0</v>
      </c>
      <c r="U618" s="122">
        <v>0</v>
      </c>
      <c r="V618" s="122">
        <v>0</v>
      </c>
      <c r="W618" s="122">
        <v>0</v>
      </c>
      <c r="X618" s="122">
        <v>0</v>
      </c>
      <c r="Y618" s="122">
        <v>160000026</v>
      </c>
      <c r="Z618" s="122">
        <v>165000026</v>
      </c>
      <c r="AA618" s="122">
        <v>170000026</v>
      </c>
      <c r="AB618" s="122">
        <v>175000026</v>
      </c>
      <c r="AC618" s="122">
        <v>185000026</v>
      </c>
      <c r="AD618" s="121"/>
      <c r="BB618" s="120" t="s">
        <v>523</v>
      </c>
      <c r="BG618" s="73" t="s">
        <v>4066</v>
      </c>
      <c r="BI618" s="73" t="s">
        <v>4898</v>
      </c>
      <c r="BO618" s="72" t="s">
        <v>210</v>
      </c>
      <c r="BP618" s="73" t="s">
        <v>5247</v>
      </c>
      <c r="BQ618" s="74"/>
      <c r="BR618" s="74"/>
      <c r="BS618" s="74"/>
      <c r="BT618" s="74"/>
      <c r="BU618" s="75">
        <v>585000026</v>
      </c>
      <c r="BV618" s="74"/>
      <c r="BW618" s="74"/>
      <c r="BX618" s="74"/>
      <c r="BY618" s="74"/>
      <c r="BZ618" s="74"/>
      <c r="CA618" s="74"/>
    </row>
    <row r="619" spans="10:79" ht="12" customHeight="1">
      <c r="J619" s="46">
        <v>615</v>
      </c>
      <c r="K619" s="46">
        <f t="shared" si="22"/>
        <v>0</v>
      </c>
      <c r="L619" s="82">
        <f t="shared" si="23"/>
        <v>0</v>
      </c>
      <c r="N619" s="119" t="s">
        <v>33</v>
      </c>
      <c r="O619" s="120" t="s">
        <v>2210</v>
      </c>
      <c r="P619" s="122">
        <v>0</v>
      </c>
      <c r="Q619" s="122">
        <v>0</v>
      </c>
      <c r="R619" s="122">
        <v>0</v>
      </c>
      <c r="S619" s="122">
        <v>0</v>
      </c>
      <c r="T619" s="122">
        <v>0</v>
      </c>
      <c r="U619" s="122">
        <v>0</v>
      </c>
      <c r="V619" s="122">
        <v>0</v>
      </c>
      <c r="W619" s="122">
        <v>0</v>
      </c>
      <c r="X619" s="122">
        <v>160000026</v>
      </c>
      <c r="Y619" s="122">
        <v>170000026</v>
      </c>
      <c r="Z619" s="122">
        <v>175000026</v>
      </c>
      <c r="AA619" s="122">
        <v>180000026</v>
      </c>
      <c r="AB619" s="122">
        <v>185000026</v>
      </c>
      <c r="AC619" s="122">
        <v>190000026</v>
      </c>
      <c r="AD619" s="121"/>
      <c r="BB619" s="120" t="s">
        <v>1377</v>
      </c>
      <c r="BG619" s="73" t="s">
        <v>4067</v>
      </c>
      <c r="BI619" s="73" t="s">
        <v>4899</v>
      </c>
      <c r="BO619" s="72" t="s">
        <v>210</v>
      </c>
      <c r="BP619" s="73" t="s">
        <v>4013</v>
      </c>
      <c r="BQ619" s="75">
        <v>0</v>
      </c>
      <c r="BR619" s="75">
        <v>0</v>
      </c>
      <c r="BS619" s="75">
        <v>0</v>
      </c>
      <c r="BT619" s="75">
        <v>0</v>
      </c>
      <c r="BU619" s="75">
        <v>0</v>
      </c>
      <c r="BV619" s="75">
        <v>0</v>
      </c>
      <c r="BW619" s="75">
        <v>0</v>
      </c>
      <c r="BX619" s="75">
        <v>0</v>
      </c>
      <c r="BY619" s="75">
        <v>801000625</v>
      </c>
      <c r="BZ619" s="75">
        <v>0</v>
      </c>
      <c r="CA619" s="75">
        <v>0</v>
      </c>
    </row>
    <row r="620" spans="10:79" ht="12" customHeight="1">
      <c r="J620" s="46">
        <v>616</v>
      </c>
      <c r="K620" s="46">
        <f t="shared" si="22"/>
        <v>0</v>
      </c>
      <c r="L620" s="82">
        <f t="shared" si="23"/>
        <v>0</v>
      </c>
      <c r="N620" s="119" t="s">
        <v>33</v>
      </c>
      <c r="O620" s="120" t="s">
        <v>2210</v>
      </c>
      <c r="P620" s="122">
        <v>0</v>
      </c>
      <c r="Q620" s="122">
        <v>0</v>
      </c>
      <c r="R620" s="122">
        <v>0</v>
      </c>
      <c r="S620" s="122">
        <v>0</v>
      </c>
      <c r="T620" s="122">
        <v>0</v>
      </c>
      <c r="U620" s="122">
        <v>0</v>
      </c>
      <c r="V620" s="122">
        <v>0</v>
      </c>
      <c r="W620" s="122">
        <v>0</v>
      </c>
      <c r="X620" s="122">
        <v>160000026</v>
      </c>
      <c r="Y620" s="122">
        <v>170000026</v>
      </c>
      <c r="Z620" s="122">
        <v>175000026</v>
      </c>
      <c r="AA620" s="122">
        <v>180000026</v>
      </c>
      <c r="AB620" s="122">
        <v>185000026</v>
      </c>
      <c r="AC620" s="122">
        <v>190000026</v>
      </c>
      <c r="AD620" s="121"/>
      <c r="BB620" s="120" t="s">
        <v>524</v>
      </c>
      <c r="BG620" s="73" t="s">
        <v>4068</v>
      </c>
      <c r="BI620" s="73" t="s">
        <v>4900</v>
      </c>
      <c r="BO620" s="72" t="s">
        <v>210</v>
      </c>
      <c r="BP620" s="73" t="s">
        <v>4014</v>
      </c>
      <c r="BQ620" s="75">
        <v>540000625</v>
      </c>
      <c r="BR620" s="75">
        <v>567000625</v>
      </c>
      <c r="BS620" s="75">
        <v>594000625</v>
      </c>
      <c r="BT620" s="75">
        <v>630000625</v>
      </c>
      <c r="BU620" s="75">
        <v>0</v>
      </c>
      <c r="BV620" s="75">
        <v>0</v>
      </c>
      <c r="BW620" s="75">
        <v>0</v>
      </c>
      <c r="BX620" s="75">
        <v>945000625</v>
      </c>
      <c r="BY620" s="75">
        <v>0</v>
      </c>
      <c r="BZ620" s="75">
        <v>0</v>
      </c>
      <c r="CA620" s="75">
        <v>0</v>
      </c>
    </row>
    <row r="621" spans="10:79" ht="12" customHeight="1">
      <c r="J621" s="46">
        <v>617</v>
      </c>
      <c r="K621" s="46">
        <f t="shared" si="22"/>
        <v>0</v>
      </c>
      <c r="L621" s="82">
        <f t="shared" si="23"/>
        <v>0</v>
      </c>
      <c r="N621" s="119" t="s">
        <v>33</v>
      </c>
      <c r="O621" s="120" t="s">
        <v>1969</v>
      </c>
      <c r="P621" s="122">
        <v>0</v>
      </c>
      <c r="Q621" s="122">
        <v>90000026</v>
      </c>
      <c r="R621" s="122">
        <v>95000026</v>
      </c>
      <c r="S621" s="122">
        <v>105000026</v>
      </c>
      <c r="T621" s="122">
        <v>115000026</v>
      </c>
      <c r="U621" s="122">
        <v>125000026</v>
      </c>
      <c r="V621" s="122">
        <v>135000026</v>
      </c>
      <c r="W621" s="122">
        <v>150000026</v>
      </c>
      <c r="X621" s="122">
        <v>160000026</v>
      </c>
      <c r="Y621" s="122">
        <v>170000026</v>
      </c>
      <c r="Z621" s="122">
        <v>180000026</v>
      </c>
      <c r="AA621" s="122">
        <v>185000026</v>
      </c>
      <c r="AB621" s="122">
        <v>190000026</v>
      </c>
      <c r="AC621" s="122">
        <v>195000026</v>
      </c>
      <c r="AD621" s="121"/>
      <c r="BB621" s="120" t="s">
        <v>525</v>
      </c>
      <c r="BG621" s="73" t="s">
        <v>4069</v>
      </c>
      <c r="BI621" s="73" t="s">
        <v>4901</v>
      </c>
      <c r="BO621" s="72" t="s">
        <v>210</v>
      </c>
      <c r="BP621" s="73" t="s">
        <v>4015</v>
      </c>
      <c r="BQ621" s="75">
        <v>540000625</v>
      </c>
      <c r="BR621" s="75">
        <v>567000625</v>
      </c>
      <c r="BS621" s="75">
        <v>594000625</v>
      </c>
      <c r="BT621" s="75">
        <v>0</v>
      </c>
      <c r="BU621" s="75">
        <v>0</v>
      </c>
      <c r="BV621" s="75">
        <v>0</v>
      </c>
      <c r="BW621" s="75">
        <v>0</v>
      </c>
      <c r="BX621" s="75">
        <v>0</v>
      </c>
      <c r="BY621" s="75">
        <v>0</v>
      </c>
      <c r="BZ621" s="75">
        <v>0</v>
      </c>
      <c r="CA621" s="75">
        <v>0</v>
      </c>
    </row>
    <row r="622" spans="10:79" ht="12" customHeight="1">
      <c r="J622" s="46">
        <v>618</v>
      </c>
      <c r="K622" s="46">
        <f t="shared" si="22"/>
        <v>0</v>
      </c>
      <c r="L622" s="82">
        <f t="shared" si="23"/>
        <v>0</v>
      </c>
      <c r="N622" s="119" t="s">
        <v>33</v>
      </c>
      <c r="O622" s="120" t="s">
        <v>2160</v>
      </c>
      <c r="P622" s="122">
        <v>0</v>
      </c>
      <c r="Q622" s="122">
        <v>0</v>
      </c>
      <c r="R622" s="122">
        <v>0</v>
      </c>
      <c r="S622" s="122">
        <v>0</v>
      </c>
      <c r="T622" s="122">
        <v>0</v>
      </c>
      <c r="U622" s="122">
        <v>0</v>
      </c>
      <c r="V622" s="122">
        <v>0</v>
      </c>
      <c r="W622" s="122">
        <v>0</v>
      </c>
      <c r="X622" s="122">
        <v>0</v>
      </c>
      <c r="Y622" s="122">
        <v>190000026</v>
      </c>
      <c r="Z622" s="122">
        <v>195000026</v>
      </c>
      <c r="AA622" s="122">
        <v>200000026</v>
      </c>
      <c r="AB622" s="122">
        <v>210000026</v>
      </c>
      <c r="AC622" s="122">
        <v>220000026</v>
      </c>
      <c r="AD622" s="121"/>
      <c r="BB622" s="120" t="s">
        <v>1378</v>
      </c>
      <c r="BG622" s="73" t="s">
        <v>4070</v>
      </c>
      <c r="BI622" s="73" t="s">
        <v>4902</v>
      </c>
      <c r="BO622" s="72" t="s">
        <v>210</v>
      </c>
      <c r="BP622" s="73" t="s">
        <v>4016</v>
      </c>
      <c r="BQ622" s="75">
        <v>540000625</v>
      </c>
      <c r="BR622" s="75">
        <v>567000625</v>
      </c>
      <c r="BS622" s="75">
        <v>594000625</v>
      </c>
      <c r="BT622" s="75">
        <v>630000625</v>
      </c>
      <c r="BU622" s="75">
        <v>0</v>
      </c>
      <c r="BV622" s="75">
        <v>0</v>
      </c>
      <c r="BW622" s="75">
        <v>0</v>
      </c>
      <c r="BX622" s="75">
        <v>0</v>
      </c>
      <c r="BY622" s="75">
        <v>0</v>
      </c>
      <c r="BZ622" s="75">
        <v>0</v>
      </c>
      <c r="CA622" s="75">
        <v>0</v>
      </c>
    </row>
    <row r="623" spans="10:79" ht="12" customHeight="1">
      <c r="J623" s="46">
        <v>619</v>
      </c>
      <c r="K623" s="46">
        <f t="shared" si="22"/>
        <v>0</v>
      </c>
      <c r="L623" s="82">
        <f t="shared" si="23"/>
        <v>0</v>
      </c>
      <c r="N623" s="119" t="s">
        <v>33</v>
      </c>
      <c r="O623" s="120" t="s">
        <v>2261</v>
      </c>
      <c r="P623" s="122">
        <v>0</v>
      </c>
      <c r="Q623" s="122">
        <v>0</v>
      </c>
      <c r="R623" s="122">
        <v>0</v>
      </c>
      <c r="S623" s="122">
        <v>0</v>
      </c>
      <c r="T623" s="122">
        <v>0</v>
      </c>
      <c r="U623" s="122">
        <v>0</v>
      </c>
      <c r="V623" s="122">
        <v>0</v>
      </c>
      <c r="W623" s="122">
        <v>0</v>
      </c>
      <c r="X623" s="122">
        <v>0</v>
      </c>
      <c r="Y623" s="122">
        <v>190000026</v>
      </c>
      <c r="Z623" s="122">
        <v>195000026</v>
      </c>
      <c r="AA623" s="122">
        <v>200000026</v>
      </c>
      <c r="AB623" s="122">
        <v>210000026</v>
      </c>
      <c r="AC623" s="122">
        <v>220000026</v>
      </c>
      <c r="AD623" s="121"/>
      <c r="BB623" s="120" t="s">
        <v>1379</v>
      </c>
      <c r="BG623" s="73" t="s">
        <v>4071</v>
      </c>
      <c r="BI623" s="73" t="s">
        <v>5269</v>
      </c>
      <c r="BO623" s="72" t="s">
        <v>210</v>
      </c>
      <c r="BP623" s="73" t="s">
        <v>4017</v>
      </c>
      <c r="BQ623" s="75">
        <v>486000625</v>
      </c>
      <c r="BR623" s="75">
        <v>531000625</v>
      </c>
      <c r="BS623" s="75">
        <v>576000625</v>
      </c>
      <c r="BT623" s="75">
        <v>612000625</v>
      </c>
      <c r="BU623" s="75">
        <v>639000625</v>
      </c>
      <c r="BV623" s="75">
        <v>666000625</v>
      </c>
      <c r="BW623" s="75">
        <v>702000625</v>
      </c>
      <c r="BX623" s="75">
        <v>774000625</v>
      </c>
      <c r="BY623" s="75">
        <v>0</v>
      </c>
      <c r="BZ623" s="75">
        <v>0</v>
      </c>
      <c r="CA623" s="75">
        <v>0</v>
      </c>
    </row>
    <row r="624" spans="10:79" ht="12" customHeight="1">
      <c r="J624" s="46">
        <v>620</v>
      </c>
      <c r="K624" s="46">
        <f t="shared" si="22"/>
        <v>0</v>
      </c>
      <c r="L624" s="82">
        <f t="shared" si="23"/>
        <v>0</v>
      </c>
      <c r="N624" s="119" t="s">
        <v>33</v>
      </c>
      <c r="O624" s="120" t="s">
        <v>2262</v>
      </c>
      <c r="P624" s="122">
        <v>0</v>
      </c>
      <c r="Q624" s="122">
        <v>0</v>
      </c>
      <c r="R624" s="122">
        <v>0</v>
      </c>
      <c r="S624" s="122">
        <v>0</v>
      </c>
      <c r="T624" s="122">
        <v>0</v>
      </c>
      <c r="U624" s="122">
        <v>0</v>
      </c>
      <c r="V624" s="122">
        <v>0</v>
      </c>
      <c r="W624" s="122">
        <v>0</v>
      </c>
      <c r="X624" s="122">
        <v>0</v>
      </c>
      <c r="Y624" s="122">
        <v>190000026</v>
      </c>
      <c r="Z624" s="122">
        <v>195000026</v>
      </c>
      <c r="AA624" s="122">
        <v>200000026</v>
      </c>
      <c r="AB624" s="122">
        <v>210000026</v>
      </c>
      <c r="AC624" s="122">
        <v>205000026</v>
      </c>
      <c r="AD624" s="121"/>
      <c r="BB624" s="120" t="s">
        <v>2553</v>
      </c>
      <c r="BG624" s="73" t="s">
        <v>5034</v>
      </c>
      <c r="BI624" s="73" t="s">
        <v>4903</v>
      </c>
      <c r="BO624" s="72" t="s">
        <v>210</v>
      </c>
      <c r="BP624" s="73" t="s">
        <v>4018</v>
      </c>
      <c r="BQ624" s="75">
        <v>490000625</v>
      </c>
      <c r="BR624" s="75">
        <v>495000625</v>
      </c>
      <c r="BS624" s="75">
        <v>505000625</v>
      </c>
      <c r="BT624" s="75">
        <v>520000625</v>
      </c>
      <c r="BU624" s="75">
        <v>590000625</v>
      </c>
      <c r="BV624" s="75">
        <v>550000625</v>
      </c>
      <c r="BW624" s="75">
        <v>575000625</v>
      </c>
      <c r="BX624" s="75">
        <v>595000625</v>
      </c>
      <c r="BY624" s="75">
        <v>0</v>
      </c>
      <c r="BZ624" s="75">
        <v>0</v>
      </c>
      <c r="CA624" s="75">
        <v>0</v>
      </c>
    </row>
    <row r="625" spans="10:79" ht="12" customHeight="1">
      <c r="J625" s="46">
        <v>621</v>
      </c>
      <c r="K625" s="46">
        <f t="shared" si="22"/>
        <v>0</v>
      </c>
      <c r="L625" s="82">
        <f t="shared" si="23"/>
        <v>0</v>
      </c>
      <c r="N625" s="119" t="s">
        <v>33</v>
      </c>
      <c r="O625" s="120" t="s">
        <v>2161</v>
      </c>
      <c r="P625" s="122">
        <v>0</v>
      </c>
      <c r="Q625" s="122">
        <v>0</v>
      </c>
      <c r="R625" s="122">
        <v>0</v>
      </c>
      <c r="S625" s="122">
        <v>0</v>
      </c>
      <c r="T625" s="122">
        <v>0</v>
      </c>
      <c r="U625" s="122">
        <v>0</v>
      </c>
      <c r="V625" s="122">
        <v>0</v>
      </c>
      <c r="W625" s="122">
        <v>0</v>
      </c>
      <c r="X625" s="122">
        <v>150000026</v>
      </c>
      <c r="Y625" s="122">
        <v>160000026</v>
      </c>
      <c r="Z625" s="122">
        <v>165000026</v>
      </c>
      <c r="AA625" s="122">
        <v>170000026</v>
      </c>
      <c r="AB625" s="122">
        <v>175000026</v>
      </c>
      <c r="AC625" s="122">
        <v>185000026</v>
      </c>
      <c r="AD625" s="121"/>
      <c r="BB625" s="120" t="s">
        <v>323</v>
      </c>
      <c r="BG625" s="73" t="s">
        <v>4072</v>
      </c>
      <c r="BI625" s="73" t="s">
        <v>4907</v>
      </c>
      <c r="BO625" s="72" t="s">
        <v>210</v>
      </c>
      <c r="BP625" s="73" t="s">
        <v>4019</v>
      </c>
      <c r="BQ625" s="75">
        <v>0</v>
      </c>
      <c r="BR625" s="75">
        <v>0</v>
      </c>
      <c r="BS625" s="75">
        <v>0</v>
      </c>
      <c r="BT625" s="75">
        <v>0</v>
      </c>
      <c r="BU625" s="75">
        <v>0</v>
      </c>
      <c r="BV625" s="75">
        <v>0</v>
      </c>
      <c r="BW625" s="75">
        <v>0</v>
      </c>
      <c r="BX625" s="75">
        <v>0</v>
      </c>
      <c r="BY625" s="75">
        <v>0</v>
      </c>
      <c r="BZ625" s="75">
        <v>0</v>
      </c>
      <c r="CA625" s="75">
        <v>0</v>
      </c>
    </row>
    <row r="626" spans="10:79" ht="12" customHeight="1">
      <c r="J626" s="46">
        <v>622</v>
      </c>
      <c r="K626" s="46">
        <f t="shared" si="22"/>
        <v>0</v>
      </c>
      <c r="L626" s="82">
        <f t="shared" si="23"/>
        <v>0</v>
      </c>
      <c r="N626" s="119" t="s">
        <v>33</v>
      </c>
      <c r="O626" s="120" t="s">
        <v>2162</v>
      </c>
      <c r="P626" s="122">
        <v>0</v>
      </c>
      <c r="Q626" s="122">
        <v>0</v>
      </c>
      <c r="R626" s="122">
        <v>0</v>
      </c>
      <c r="S626" s="122">
        <v>0</v>
      </c>
      <c r="T626" s="122">
        <v>0</v>
      </c>
      <c r="U626" s="122">
        <v>0</v>
      </c>
      <c r="V626" s="122">
        <v>0</v>
      </c>
      <c r="W626" s="122">
        <v>0</v>
      </c>
      <c r="X626" s="122">
        <v>0</v>
      </c>
      <c r="Y626" s="122">
        <v>180000026</v>
      </c>
      <c r="Z626" s="122">
        <v>185000026</v>
      </c>
      <c r="AA626" s="122">
        <v>190000026</v>
      </c>
      <c r="AB626" s="122">
        <v>195000026</v>
      </c>
      <c r="AC626" s="122">
        <v>205000026</v>
      </c>
      <c r="AD626" s="121"/>
      <c r="BB626" s="120" t="s">
        <v>379</v>
      </c>
      <c r="BG626" s="73" t="s">
        <v>4073</v>
      </c>
      <c r="BI626" s="73" t="s">
        <v>4904</v>
      </c>
      <c r="BO626" s="72" t="s">
        <v>210</v>
      </c>
      <c r="BP626" s="73" t="s">
        <v>4019</v>
      </c>
      <c r="BQ626" s="75">
        <v>0</v>
      </c>
      <c r="BR626" s="75">
        <v>0</v>
      </c>
      <c r="BS626" s="75">
        <v>0</v>
      </c>
      <c r="BT626" s="75">
        <v>0</v>
      </c>
      <c r="BU626" s="75">
        <v>0</v>
      </c>
      <c r="BV626" s="75">
        <v>0</v>
      </c>
      <c r="BW626" s="75">
        <v>0</v>
      </c>
      <c r="BX626" s="75">
        <v>0</v>
      </c>
      <c r="BY626" s="75">
        <v>0</v>
      </c>
      <c r="BZ626" s="75">
        <v>730000026</v>
      </c>
      <c r="CA626" s="75">
        <v>0</v>
      </c>
    </row>
    <row r="627" spans="10:79" ht="12" customHeight="1">
      <c r="J627" s="46">
        <v>623</v>
      </c>
      <c r="K627" s="46">
        <f t="shared" si="22"/>
        <v>0</v>
      </c>
      <c r="L627" s="82">
        <f t="shared" si="23"/>
        <v>0</v>
      </c>
      <c r="N627" s="119" t="s">
        <v>33</v>
      </c>
      <c r="O627" s="120" t="s">
        <v>2514</v>
      </c>
      <c r="P627" s="122">
        <v>0</v>
      </c>
      <c r="Q627" s="122">
        <v>0</v>
      </c>
      <c r="R627" s="122">
        <v>0</v>
      </c>
      <c r="S627" s="122">
        <v>0</v>
      </c>
      <c r="T627" s="122">
        <v>0</v>
      </c>
      <c r="U627" s="122">
        <v>0</v>
      </c>
      <c r="V627" s="122">
        <v>0</v>
      </c>
      <c r="W627" s="122">
        <v>0</v>
      </c>
      <c r="X627" s="122">
        <v>0</v>
      </c>
      <c r="Y627" s="122">
        <v>180000026</v>
      </c>
      <c r="Z627" s="122">
        <v>185000026</v>
      </c>
      <c r="AA627" s="122">
        <v>190000026</v>
      </c>
      <c r="AB627" s="122">
        <v>195000026</v>
      </c>
      <c r="AC627" s="122">
        <v>205000026</v>
      </c>
      <c r="AD627" s="121"/>
      <c r="BB627" s="120" t="s">
        <v>330</v>
      </c>
      <c r="BG627" s="73" t="s">
        <v>4074</v>
      </c>
      <c r="BI627" s="73" t="s">
        <v>4908</v>
      </c>
      <c r="BO627" s="72" t="s">
        <v>210</v>
      </c>
      <c r="BP627" s="73" t="s">
        <v>4019</v>
      </c>
      <c r="BQ627" s="75">
        <v>0</v>
      </c>
      <c r="BR627" s="75">
        <v>0</v>
      </c>
      <c r="BS627" s="75">
        <v>0</v>
      </c>
      <c r="BT627" s="75">
        <v>0</v>
      </c>
      <c r="BU627" s="75">
        <v>0</v>
      </c>
      <c r="BV627" s="75">
        <v>0</v>
      </c>
      <c r="BW627" s="75">
        <v>0</v>
      </c>
      <c r="BX627" s="75">
        <v>0</v>
      </c>
      <c r="BY627" s="75">
        <v>0</v>
      </c>
      <c r="BZ627" s="75">
        <v>0</v>
      </c>
      <c r="CA627" s="75">
        <v>0</v>
      </c>
    </row>
    <row r="628" spans="10:79" ht="12" customHeight="1">
      <c r="J628" s="46">
        <v>624</v>
      </c>
      <c r="K628" s="46">
        <f t="shared" si="22"/>
        <v>0</v>
      </c>
      <c r="L628" s="82">
        <f t="shared" si="23"/>
        <v>0</v>
      </c>
      <c r="N628" s="119" t="s">
        <v>33</v>
      </c>
      <c r="O628" s="120" t="s">
        <v>704</v>
      </c>
      <c r="P628" s="122">
        <v>80000026</v>
      </c>
      <c r="Q628" s="122">
        <v>90000026</v>
      </c>
      <c r="R628" s="122">
        <v>100000026</v>
      </c>
      <c r="S628" s="122">
        <v>120000026</v>
      </c>
      <c r="T628" s="122">
        <v>0</v>
      </c>
      <c r="U628" s="122">
        <v>0</v>
      </c>
      <c r="V628" s="122">
        <v>0</v>
      </c>
      <c r="W628" s="122">
        <v>0</v>
      </c>
      <c r="X628" s="122">
        <v>0</v>
      </c>
      <c r="Y628" s="122">
        <v>0</v>
      </c>
      <c r="Z628" s="122">
        <v>0</v>
      </c>
      <c r="AA628" s="122">
        <v>0</v>
      </c>
      <c r="AB628" s="122">
        <v>0</v>
      </c>
      <c r="AC628" s="122">
        <v>0</v>
      </c>
      <c r="AD628" s="121"/>
      <c r="BB628" s="120" t="s">
        <v>2365</v>
      </c>
      <c r="BG628" s="73" t="s">
        <v>4075</v>
      </c>
      <c r="BI628" s="73" t="s">
        <v>4905</v>
      </c>
      <c r="BO628" s="72" t="s">
        <v>210</v>
      </c>
      <c r="BP628" s="73" t="s">
        <v>4020</v>
      </c>
      <c r="BQ628" s="75">
        <v>0</v>
      </c>
      <c r="BR628" s="75">
        <v>0</v>
      </c>
      <c r="BS628" s="75">
        <v>0</v>
      </c>
      <c r="BT628" s="75">
        <v>0</v>
      </c>
      <c r="BU628" s="75">
        <v>567000625</v>
      </c>
      <c r="BV628" s="75">
        <v>0</v>
      </c>
      <c r="BW628" s="75">
        <v>0</v>
      </c>
      <c r="BX628" s="75">
        <v>0</v>
      </c>
      <c r="BY628" s="75">
        <v>0</v>
      </c>
      <c r="BZ628" s="75">
        <v>0</v>
      </c>
      <c r="CA628" s="75">
        <v>0</v>
      </c>
    </row>
    <row r="629" spans="10:79" ht="12" customHeight="1">
      <c r="J629" s="46">
        <v>625</v>
      </c>
      <c r="K629" s="46">
        <f t="shared" si="22"/>
        <v>0</v>
      </c>
      <c r="L629" s="82">
        <f t="shared" si="23"/>
        <v>0</v>
      </c>
      <c r="N629" s="119" t="s">
        <v>33</v>
      </c>
      <c r="O629" s="120" t="s">
        <v>943</v>
      </c>
      <c r="P629" s="122">
        <v>75000026</v>
      </c>
      <c r="Q629" s="122">
        <v>80000026</v>
      </c>
      <c r="R629" s="122">
        <v>85000026</v>
      </c>
      <c r="S629" s="122">
        <v>0</v>
      </c>
      <c r="T629" s="122">
        <v>0</v>
      </c>
      <c r="U629" s="122">
        <v>0</v>
      </c>
      <c r="V629" s="122">
        <v>0</v>
      </c>
      <c r="W629" s="122">
        <v>0</v>
      </c>
      <c r="X629" s="122">
        <v>0</v>
      </c>
      <c r="Y629" s="122">
        <v>0</v>
      </c>
      <c r="Z629" s="122">
        <v>0</v>
      </c>
      <c r="AA629" s="122">
        <v>0</v>
      </c>
      <c r="AB629" s="122">
        <v>0</v>
      </c>
      <c r="AC629" s="122">
        <v>0</v>
      </c>
      <c r="AD629" s="121"/>
      <c r="BB629" s="120" t="s">
        <v>2698</v>
      </c>
      <c r="BG629" s="73" t="s">
        <v>4076</v>
      </c>
      <c r="BI629" s="73" t="s">
        <v>4906</v>
      </c>
      <c r="BO629" s="72" t="s">
        <v>210</v>
      </c>
      <c r="BP629" s="73" t="s">
        <v>5033</v>
      </c>
      <c r="BQ629" s="75">
        <v>425000925</v>
      </c>
      <c r="BR629" s="75">
        <v>570000925</v>
      </c>
      <c r="BS629" s="75">
        <v>605000925</v>
      </c>
      <c r="BT629" s="75">
        <v>645000925</v>
      </c>
      <c r="BU629" s="75">
        <v>720000925</v>
      </c>
      <c r="BV629" s="75">
        <v>0</v>
      </c>
      <c r="BW629" s="75">
        <v>0</v>
      </c>
      <c r="BX629" s="75">
        <v>0</v>
      </c>
      <c r="BY629" s="75">
        <v>0</v>
      </c>
      <c r="BZ629" s="75">
        <v>0</v>
      </c>
      <c r="CA629" s="75">
        <v>0</v>
      </c>
    </row>
    <row r="630" spans="10:79" ht="12" customHeight="1">
      <c r="J630" s="46">
        <v>626</v>
      </c>
      <c r="K630" s="46">
        <f t="shared" si="22"/>
        <v>0</v>
      </c>
      <c r="L630" s="82">
        <f t="shared" si="23"/>
        <v>0</v>
      </c>
      <c r="N630" s="119" t="s">
        <v>33</v>
      </c>
      <c r="O630" s="120" t="s">
        <v>944</v>
      </c>
      <c r="P630" s="122">
        <v>75000026</v>
      </c>
      <c r="Q630" s="122">
        <v>80000026</v>
      </c>
      <c r="R630" s="122">
        <v>85000026</v>
      </c>
      <c r="S630" s="122">
        <v>0</v>
      </c>
      <c r="T630" s="122">
        <v>0</v>
      </c>
      <c r="U630" s="122">
        <v>0</v>
      </c>
      <c r="V630" s="122">
        <v>0</v>
      </c>
      <c r="W630" s="122">
        <v>0</v>
      </c>
      <c r="X630" s="122">
        <v>0</v>
      </c>
      <c r="Y630" s="122">
        <v>0</v>
      </c>
      <c r="Z630" s="122">
        <v>0</v>
      </c>
      <c r="AA630" s="122">
        <v>0</v>
      </c>
      <c r="AB630" s="122">
        <v>0</v>
      </c>
      <c r="AC630" s="122">
        <v>0</v>
      </c>
      <c r="AD630" s="121"/>
      <c r="BB630" s="120" t="s">
        <v>1040</v>
      </c>
      <c r="BG630" s="73" t="s">
        <v>4077</v>
      </c>
      <c r="BI630" s="73" t="s">
        <v>4909</v>
      </c>
      <c r="BO630" s="72" t="s">
        <v>210</v>
      </c>
      <c r="BP630" s="73" t="s">
        <v>4021</v>
      </c>
      <c r="BQ630" s="75">
        <v>526000625</v>
      </c>
      <c r="BR630" s="75">
        <v>580000625</v>
      </c>
      <c r="BS630" s="75">
        <v>616000625</v>
      </c>
      <c r="BT630" s="75">
        <v>540000625</v>
      </c>
      <c r="BU630" s="75">
        <v>567000625</v>
      </c>
      <c r="BV630" s="75">
        <v>760000625</v>
      </c>
      <c r="BW630" s="75">
        <v>630000625</v>
      </c>
      <c r="BX630" s="75">
        <v>819000625</v>
      </c>
      <c r="BY630" s="75">
        <v>846000625</v>
      </c>
      <c r="BZ630" s="75">
        <v>0</v>
      </c>
      <c r="CA630" s="75">
        <v>0</v>
      </c>
    </row>
    <row r="631" spans="10:79" ht="12" customHeight="1">
      <c r="J631" s="46">
        <v>627</v>
      </c>
      <c r="K631" s="46">
        <f t="shared" si="22"/>
        <v>0</v>
      </c>
      <c r="L631" s="82">
        <f t="shared" si="23"/>
        <v>0</v>
      </c>
      <c r="N631" s="119" t="s">
        <v>33</v>
      </c>
      <c r="O631" s="120" t="s">
        <v>945</v>
      </c>
      <c r="P631" s="122">
        <v>80000026</v>
      </c>
      <c r="Q631" s="122">
        <v>85000026</v>
      </c>
      <c r="R631" s="122">
        <v>90000026</v>
      </c>
      <c r="S631" s="122">
        <v>0</v>
      </c>
      <c r="T631" s="122">
        <v>0</v>
      </c>
      <c r="U631" s="122">
        <v>0</v>
      </c>
      <c r="V631" s="122">
        <v>0</v>
      </c>
      <c r="W631" s="122">
        <v>0</v>
      </c>
      <c r="X631" s="122">
        <v>0</v>
      </c>
      <c r="Y631" s="122">
        <v>0</v>
      </c>
      <c r="Z631" s="122">
        <v>0</v>
      </c>
      <c r="AA631" s="122">
        <v>0</v>
      </c>
      <c r="AB631" s="122">
        <v>0</v>
      </c>
      <c r="AC631" s="122">
        <v>0</v>
      </c>
      <c r="AD631" s="121"/>
      <c r="BB631" s="120" t="s">
        <v>69</v>
      </c>
      <c r="BG631" s="73" t="s">
        <v>4078</v>
      </c>
      <c r="BI631" s="73" t="s">
        <v>4910</v>
      </c>
      <c r="BO631" s="72" t="s">
        <v>210</v>
      </c>
      <c r="BP631" s="73" t="s">
        <v>4022</v>
      </c>
      <c r="BQ631" s="75">
        <v>0</v>
      </c>
      <c r="BR631" s="75">
        <v>549000625</v>
      </c>
      <c r="BS631" s="75">
        <v>576000625</v>
      </c>
      <c r="BT631" s="75">
        <v>612000625</v>
      </c>
      <c r="BU631" s="75">
        <v>0</v>
      </c>
      <c r="BV631" s="75">
        <v>0</v>
      </c>
      <c r="BW631" s="75">
        <v>0</v>
      </c>
      <c r="BX631" s="75">
        <v>0</v>
      </c>
      <c r="BY631" s="75">
        <v>0</v>
      </c>
      <c r="BZ631" s="75">
        <v>0</v>
      </c>
      <c r="CA631" s="75">
        <v>0</v>
      </c>
    </row>
    <row r="632" spans="10:79" ht="12" customHeight="1">
      <c r="J632" s="46">
        <v>628</v>
      </c>
      <c r="K632" s="46">
        <f t="shared" si="22"/>
        <v>0</v>
      </c>
      <c r="L632" s="82">
        <f t="shared" si="23"/>
        <v>0</v>
      </c>
      <c r="N632" s="119" t="s">
        <v>33</v>
      </c>
      <c r="O632" s="120" t="s">
        <v>946</v>
      </c>
      <c r="P632" s="122">
        <v>80000026</v>
      </c>
      <c r="Q632" s="122">
        <v>85000026</v>
      </c>
      <c r="R632" s="122">
        <v>90000026</v>
      </c>
      <c r="S632" s="122">
        <v>0</v>
      </c>
      <c r="T632" s="122">
        <v>0</v>
      </c>
      <c r="U632" s="122">
        <v>0</v>
      </c>
      <c r="V632" s="122">
        <v>0</v>
      </c>
      <c r="W632" s="122">
        <v>0</v>
      </c>
      <c r="X632" s="122">
        <v>0</v>
      </c>
      <c r="Y632" s="122">
        <v>0</v>
      </c>
      <c r="Z632" s="122">
        <v>0</v>
      </c>
      <c r="AA632" s="122">
        <v>0</v>
      </c>
      <c r="AB632" s="122">
        <v>0</v>
      </c>
      <c r="AC632" s="122">
        <v>0</v>
      </c>
      <c r="AD632" s="121"/>
      <c r="BB632" s="120" t="s">
        <v>1797</v>
      </c>
      <c r="BG632" s="73" t="s">
        <v>4079</v>
      </c>
      <c r="BI632" s="73" t="s">
        <v>4911</v>
      </c>
      <c r="BO632" s="72" t="s">
        <v>210</v>
      </c>
      <c r="BP632" s="73" t="s">
        <v>4023</v>
      </c>
      <c r="BQ632" s="75">
        <v>540000625</v>
      </c>
      <c r="BR632" s="75">
        <v>567000625</v>
      </c>
      <c r="BS632" s="75">
        <v>0</v>
      </c>
      <c r="BT632" s="75">
        <v>612000625</v>
      </c>
      <c r="BU632" s="75">
        <v>657000625</v>
      </c>
      <c r="BV632" s="75">
        <v>684000625</v>
      </c>
      <c r="BW632" s="75">
        <v>0</v>
      </c>
      <c r="BX632" s="75">
        <v>0</v>
      </c>
      <c r="BY632" s="75">
        <v>0</v>
      </c>
      <c r="BZ632" s="75">
        <v>0</v>
      </c>
      <c r="CA632" s="75">
        <v>0</v>
      </c>
    </row>
    <row r="633" spans="10:79" ht="12" customHeight="1">
      <c r="J633" s="46">
        <v>629</v>
      </c>
      <c r="K633" s="46">
        <f t="shared" si="22"/>
        <v>0</v>
      </c>
      <c r="L633" s="82">
        <f t="shared" si="23"/>
        <v>0</v>
      </c>
      <c r="N633" s="119" t="s">
        <v>33</v>
      </c>
      <c r="O633" s="120" t="s">
        <v>870</v>
      </c>
      <c r="P633" s="122">
        <v>0</v>
      </c>
      <c r="Q633" s="122">
        <v>0</v>
      </c>
      <c r="R633" s="122">
        <v>0</v>
      </c>
      <c r="S633" s="122">
        <v>0</v>
      </c>
      <c r="T633" s="122">
        <v>135000026</v>
      </c>
      <c r="U633" s="122">
        <v>140000026</v>
      </c>
      <c r="V633" s="122">
        <v>145000026</v>
      </c>
      <c r="W633" s="122">
        <v>150000026</v>
      </c>
      <c r="X633" s="122">
        <v>160000026</v>
      </c>
      <c r="Y633" s="122">
        <v>170000026</v>
      </c>
      <c r="Z633" s="122">
        <v>0</v>
      </c>
      <c r="AA633" s="122">
        <v>0</v>
      </c>
      <c r="AB633" s="122">
        <v>0</v>
      </c>
      <c r="AC633" s="122">
        <v>0</v>
      </c>
      <c r="AD633" s="121"/>
      <c r="BB633" s="120" t="s">
        <v>589</v>
      </c>
      <c r="BG633" s="73" t="s">
        <v>4080</v>
      </c>
      <c r="BI633" s="73" t="s">
        <v>4912</v>
      </c>
      <c r="BO633" s="72" t="s">
        <v>210</v>
      </c>
      <c r="BP633" s="73" t="s">
        <v>4024</v>
      </c>
      <c r="BQ633" s="75">
        <v>520000026</v>
      </c>
      <c r="BR633" s="75">
        <v>585000026</v>
      </c>
      <c r="BS633" s="75">
        <v>630000026</v>
      </c>
      <c r="BT633" s="75">
        <v>695000026</v>
      </c>
      <c r="BU633" s="75">
        <v>745000026</v>
      </c>
      <c r="BV633" s="75">
        <v>820000026</v>
      </c>
      <c r="BW633" s="75">
        <v>885000026</v>
      </c>
      <c r="BX633" s="75">
        <v>0</v>
      </c>
      <c r="BY633" s="75">
        <v>0</v>
      </c>
      <c r="BZ633" s="75">
        <v>0</v>
      </c>
      <c r="CA633" s="75">
        <v>0</v>
      </c>
    </row>
    <row r="634" spans="10:79" ht="12" customHeight="1">
      <c r="J634" s="46">
        <v>630</v>
      </c>
      <c r="K634" s="46">
        <f t="shared" si="22"/>
        <v>0</v>
      </c>
      <c r="L634" s="82">
        <f t="shared" si="23"/>
        <v>0</v>
      </c>
      <c r="N634" s="119" t="s">
        <v>33</v>
      </c>
      <c r="O634" s="120" t="s">
        <v>871</v>
      </c>
      <c r="P634" s="122">
        <v>0</v>
      </c>
      <c r="Q634" s="122">
        <v>0</v>
      </c>
      <c r="R634" s="122">
        <v>0</v>
      </c>
      <c r="S634" s="122">
        <v>0</v>
      </c>
      <c r="T634" s="122">
        <v>0</v>
      </c>
      <c r="U634" s="122">
        <v>0</v>
      </c>
      <c r="V634" s="122">
        <v>0</v>
      </c>
      <c r="W634" s="122">
        <v>0</v>
      </c>
      <c r="X634" s="122">
        <v>0</v>
      </c>
      <c r="Y634" s="122">
        <v>180000026</v>
      </c>
      <c r="Z634" s="122">
        <v>190000026</v>
      </c>
      <c r="AA634" s="122">
        <v>205000026</v>
      </c>
      <c r="AB634" s="122">
        <v>220000026</v>
      </c>
      <c r="AC634" s="122">
        <v>0</v>
      </c>
      <c r="AD634" s="121"/>
      <c r="BB634" s="120" t="s">
        <v>70</v>
      </c>
      <c r="BG634" s="73" t="s">
        <v>4081</v>
      </c>
      <c r="BI634" s="73" t="s">
        <v>4913</v>
      </c>
      <c r="BO634" s="72" t="s">
        <v>210</v>
      </c>
      <c r="BP634" s="73" t="s">
        <v>4025</v>
      </c>
      <c r="BQ634" s="75">
        <v>0</v>
      </c>
      <c r="BR634" s="75">
        <v>0</v>
      </c>
      <c r="BS634" s="75">
        <v>490000026</v>
      </c>
      <c r="BT634" s="75">
        <v>540000026</v>
      </c>
      <c r="BU634" s="75">
        <v>585000026</v>
      </c>
      <c r="BV634" s="75">
        <v>0</v>
      </c>
      <c r="BW634" s="75">
        <v>0</v>
      </c>
      <c r="BX634" s="75">
        <v>0</v>
      </c>
      <c r="BY634" s="75">
        <v>0</v>
      </c>
      <c r="BZ634" s="75">
        <v>0</v>
      </c>
      <c r="CA634" s="75">
        <v>0</v>
      </c>
    </row>
    <row r="635" spans="10:79" ht="12" customHeight="1">
      <c r="J635" s="46">
        <v>631</v>
      </c>
      <c r="K635" s="46">
        <f t="shared" si="22"/>
        <v>0</v>
      </c>
      <c r="L635" s="82">
        <f t="shared" si="23"/>
        <v>0</v>
      </c>
      <c r="N635" s="119" t="s">
        <v>33</v>
      </c>
      <c r="O635" s="120" t="s">
        <v>947</v>
      </c>
      <c r="P635" s="122">
        <v>0</v>
      </c>
      <c r="Q635" s="122">
        <v>0</v>
      </c>
      <c r="R635" s="122">
        <v>0</v>
      </c>
      <c r="S635" s="122">
        <v>0</v>
      </c>
      <c r="T635" s="122">
        <v>135000026</v>
      </c>
      <c r="U635" s="122">
        <v>140000026</v>
      </c>
      <c r="V635" s="122">
        <v>145000026</v>
      </c>
      <c r="W635" s="122">
        <v>150000026</v>
      </c>
      <c r="X635" s="122">
        <v>160000026</v>
      </c>
      <c r="Y635" s="122">
        <v>170000026</v>
      </c>
      <c r="Z635" s="122">
        <v>0</v>
      </c>
      <c r="AA635" s="122">
        <v>0</v>
      </c>
      <c r="AB635" s="122">
        <v>0</v>
      </c>
      <c r="AC635" s="122">
        <v>0</v>
      </c>
      <c r="AD635" s="121"/>
      <c r="BB635" s="120" t="s">
        <v>2554</v>
      </c>
      <c r="BG635" s="73" t="s">
        <v>4082</v>
      </c>
      <c r="BI635" s="73" t="s">
        <v>4914</v>
      </c>
      <c r="BO635" s="72" t="s">
        <v>210</v>
      </c>
      <c r="BP635" s="73" t="s">
        <v>4026</v>
      </c>
      <c r="BQ635" s="75">
        <v>360000625</v>
      </c>
      <c r="BR635" s="75">
        <v>396000625</v>
      </c>
      <c r="BS635" s="75">
        <v>432000625</v>
      </c>
      <c r="BT635" s="75">
        <v>468000625</v>
      </c>
      <c r="BU635" s="75">
        <v>495000625</v>
      </c>
      <c r="BV635" s="75">
        <v>513000625</v>
      </c>
      <c r="BW635" s="75">
        <v>540000625</v>
      </c>
      <c r="BX635" s="75">
        <v>567000625</v>
      </c>
      <c r="BY635" s="75">
        <v>594000625</v>
      </c>
      <c r="BZ635" s="75">
        <v>0</v>
      </c>
      <c r="CA635" s="75">
        <v>0</v>
      </c>
    </row>
    <row r="636" spans="10:79" ht="12" customHeight="1">
      <c r="J636" s="46">
        <v>632</v>
      </c>
      <c r="K636" s="46">
        <f t="shared" si="22"/>
        <v>0</v>
      </c>
      <c r="L636" s="82">
        <f t="shared" si="23"/>
        <v>0</v>
      </c>
      <c r="N636" s="119" t="s">
        <v>33</v>
      </c>
      <c r="O636" s="120" t="s">
        <v>948</v>
      </c>
      <c r="P636" s="122">
        <v>0</v>
      </c>
      <c r="Q636" s="122">
        <v>0</v>
      </c>
      <c r="R636" s="122">
        <v>0</v>
      </c>
      <c r="S636" s="122">
        <v>0</v>
      </c>
      <c r="T636" s="122">
        <v>0</v>
      </c>
      <c r="U636" s="122">
        <v>0</v>
      </c>
      <c r="V636" s="122">
        <v>0</v>
      </c>
      <c r="W636" s="122">
        <v>0</v>
      </c>
      <c r="X636" s="122">
        <v>0</v>
      </c>
      <c r="Y636" s="122">
        <v>160000026</v>
      </c>
      <c r="Z636" s="122">
        <v>175000026</v>
      </c>
      <c r="AA636" s="122">
        <v>190000026</v>
      </c>
      <c r="AB636" s="122">
        <v>205000026</v>
      </c>
      <c r="AC636" s="122">
        <v>0</v>
      </c>
      <c r="AD636" s="121"/>
      <c r="BB636" s="120" t="s">
        <v>421</v>
      </c>
      <c r="BG636" s="73" t="s">
        <v>4083</v>
      </c>
      <c r="BI636" s="73" t="s">
        <v>4915</v>
      </c>
      <c r="BO636" s="72" t="s">
        <v>210</v>
      </c>
      <c r="BP636" s="73" t="s">
        <v>4027</v>
      </c>
      <c r="BQ636" s="75">
        <v>315000625</v>
      </c>
      <c r="BR636" s="75">
        <v>364000625</v>
      </c>
      <c r="BS636" s="75">
        <v>612000625</v>
      </c>
      <c r="BT636" s="75">
        <v>504000625</v>
      </c>
      <c r="BU636" s="75">
        <v>666000625</v>
      </c>
      <c r="BV636" s="75">
        <v>702000625</v>
      </c>
      <c r="BW636" s="75">
        <v>657000625</v>
      </c>
      <c r="BX636" s="75">
        <v>702000625</v>
      </c>
      <c r="BY636" s="75">
        <v>0</v>
      </c>
      <c r="BZ636" s="75">
        <v>0</v>
      </c>
      <c r="CA636" s="75">
        <v>0</v>
      </c>
    </row>
    <row r="637" spans="10:79" ht="12" customHeight="1">
      <c r="J637" s="46">
        <v>633</v>
      </c>
      <c r="K637" s="46">
        <f t="shared" si="22"/>
        <v>0</v>
      </c>
      <c r="L637" s="82">
        <f t="shared" si="23"/>
        <v>0</v>
      </c>
      <c r="N637" s="119" t="s">
        <v>33</v>
      </c>
      <c r="O637" s="120" t="s">
        <v>949</v>
      </c>
      <c r="P637" s="122">
        <v>0</v>
      </c>
      <c r="Q637" s="122">
        <v>0</v>
      </c>
      <c r="R637" s="122">
        <v>0</v>
      </c>
      <c r="S637" s="122">
        <v>0</v>
      </c>
      <c r="T637" s="122">
        <v>0</v>
      </c>
      <c r="U637" s="122">
        <v>0</v>
      </c>
      <c r="V637" s="122">
        <v>0</v>
      </c>
      <c r="W637" s="122">
        <v>0</v>
      </c>
      <c r="X637" s="122">
        <v>180000026</v>
      </c>
      <c r="Y637" s="122">
        <v>185000026</v>
      </c>
      <c r="Z637" s="122">
        <v>190000026</v>
      </c>
      <c r="AA637" s="122">
        <v>200000026</v>
      </c>
      <c r="AB637" s="122">
        <v>210000026</v>
      </c>
      <c r="AC637" s="122">
        <v>0</v>
      </c>
      <c r="AD637" s="121"/>
      <c r="BB637" s="120" t="s">
        <v>2576</v>
      </c>
      <c r="BG637" s="73" t="s">
        <v>4084</v>
      </c>
      <c r="BI637" s="73" t="s">
        <v>4916</v>
      </c>
      <c r="BO637" s="72" t="s">
        <v>210</v>
      </c>
      <c r="BP637" s="73" t="s">
        <v>4028</v>
      </c>
      <c r="BQ637" s="75">
        <v>450000625</v>
      </c>
      <c r="BR637" s="75">
        <v>477000625</v>
      </c>
      <c r="BS637" s="75">
        <v>0</v>
      </c>
      <c r="BT637" s="75">
        <v>0</v>
      </c>
      <c r="BU637" s="75">
        <v>0</v>
      </c>
      <c r="BV637" s="75">
        <v>0</v>
      </c>
      <c r="BW637" s="75">
        <v>0</v>
      </c>
      <c r="BX637" s="75">
        <v>0</v>
      </c>
      <c r="BY637" s="75">
        <v>0</v>
      </c>
      <c r="BZ637" s="75">
        <v>0</v>
      </c>
      <c r="CA637" s="75">
        <v>0</v>
      </c>
    </row>
    <row r="638" spans="10:79" ht="12" customHeight="1">
      <c r="J638" s="46">
        <v>634</v>
      </c>
      <c r="K638" s="46">
        <f t="shared" si="22"/>
        <v>0</v>
      </c>
      <c r="L638" s="82">
        <f t="shared" si="23"/>
        <v>0</v>
      </c>
      <c r="N638" s="119" t="s">
        <v>33</v>
      </c>
      <c r="O638" s="120" t="s">
        <v>950</v>
      </c>
      <c r="P638" s="122">
        <v>0</v>
      </c>
      <c r="Q638" s="122">
        <v>95000026</v>
      </c>
      <c r="R638" s="122">
        <v>0</v>
      </c>
      <c r="S638" s="122">
        <v>0</v>
      </c>
      <c r="T638" s="122">
        <v>0</v>
      </c>
      <c r="U638" s="122">
        <v>0</v>
      </c>
      <c r="V638" s="122">
        <v>0</v>
      </c>
      <c r="W638" s="122">
        <v>0</v>
      </c>
      <c r="X638" s="122">
        <v>180000026</v>
      </c>
      <c r="Y638" s="122">
        <v>185000026</v>
      </c>
      <c r="Z638" s="122">
        <v>190000026</v>
      </c>
      <c r="AA638" s="122">
        <v>200000026</v>
      </c>
      <c r="AB638" s="122">
        <v>210000026</v>
      </c>
      <c r="AC638" s="122">
        <v>0</v>
      </c>
      <c r="AD638" s="121"/>
      <c r="BB638" s="120" t="s">
        <v>2577</v>
      </c>
      <c r="BG638" s="73" t="s">
        <v>4085</v>
      </c>
      <c r="BI638" s="73" t="s">
        <v>4917</v>
      </c>
      <c r="BO638" s="72" t="s">
        <v>210</v>
      </c>
      <c r="BP638" s="73" t="s">
        <v>4029</v>
      </c>
      <c r="BQ638" s="75">
        <v>450000625</v>
      </c>
      <c r="BR638" s="75">
        <v>477000625</v>
      </c>
      <c r="BS638" s="75">
        <v>540000625</v>
      </c>
      <c r="BT638" s="75">
        <v>495000625</v>
      </c>
      <c r="BU638" s="75">
        <v>531000625</v>
      </c>
      <c r="BV638" s="75">
        <v>540000625</v>
      </c>
      <c r="BW638" s="75">
        <v>0</v>
      </c>
      <c r="BX638" s="75">
        <v>0</v>
      </c>
      <c r="BY638" s="75">
        <v>0</v>
      </c>
      <c r="BZ638" s="75">
        <v>0</v>
      </c>
      <c r="CA638" s="75">
        <v>0</v>
      </c>
    </row>
    <row r="639" spans="10:79" ht="12" customHeight="1">
      <c r="J639" s="46">
        <v>635</v>
      </c>
      <c r="K639" s="46">
        <f t="shared" si="22"/>
        <v>0</v>
      </c>
      <c r="L639" s="82">
        <f t="shared" si="23"/>
        <v>0</v>
      </c>
      <c r="N639" s="119" t="s">
        <v>33</v>
      </c>
      <c r="O639" s="120" t="s">
        <v>951</v>
      </c>
      <c r="P639" s="122">
        <v>0</v>
      </c>
      <c r="Q639" s="122">
        <v>90000026</v>
      </c>
      <c r="R639" s="122">
        <v>0</v>
      </c>
      <c r="S639" s="122">
        <v>0</v>
      </c>
      <c r="T639" s="122">
        <v>0</v>
      </c>
      <c r="U639" s="122">
        <v>0</v>
      </c>
      <c r="V639" s="122">
        <v>0</v>
      </c>
      <c r="W639" s="122">
        <v>0</v>
      </c>
      <c r="X639" s="122">
        <v>0</v>
      </c>
      <c r="Y639" s="122">
        <v>160000026</v>
      </c>
      <c r="Z639" s="122">
        <v>175000026</v>
      </c>
      <c r="AA639" s="122">
        <v>190000026</v>
      </c>
      <c r="AB639" s="122">
        <v>205000026</v>
      </c>
      <c r="AC639" s="122">
        <v>0</v>
      </c>
      <c r="AD639" s="121"/>
      <c r="BB639" s="120" t="s">
        <v>1932</v>
      </c>
      <c r="BG639" s="73" t="s">
        <v>4086</v>
      </c>
      <c r="BI639" s="73" t="s">
        <v>4918</v>
      </c>
      <c r="BO639" s="72" t="s">
        <v>210</v>
      </c>
      <c r="BP639" s="73" t="s">
        <v>4030</v>
      </c>
      <c r="BQ639" s="75">
        <v>410000026</v>
      </c>
      <c r="BR639" s="75">
        <v>440000026</v>
      </c>
      <c r="BS639" s="75">
        <v>460000026</v>
      </c>
      <c r="BT639" s="75">
        <v>495000026</v>
      </c>
      <c r="BU639" s="75">
        <v>580000026</v>
      </c>
      <c r="BV639" s="75">
        <v>650000026</v>
      </c>
      <c r="BW639" s="75">
        <v>710000026</v>
      </c>
      <c r="BX639" s="75">
        <v>775000026</v>
      </c>
      <c r="BY639" s="75">
        <v>825000026</v>
      </c>
      <c r="BZ639" s="75">
        <v>0</v>
      </c>
      <c r="CA639" s="75">
        <v>0</v>
      </c>
    </row>
    <row r="640" spans="10:79" ht="12" customHeight="1">
      <c r="J640" s="46">
        <v>636</v>
      </c>
      <c r="K640" s="46">
        <f t="shared" si="22"/>
        <v>0</v>
      </c>
      <c r="L640" s="82">
        <f t="shared" si="23"/>
        <v>0</v>
      </c>
      <c r="N640" s="119" t="s">
        <v>33</v>
      </c>
      <c r="O640" s="120" t="s">
        <v>209</v>
      </c>
      <c r="P640" s="122">
        <v>0</v>
      </c>
      <c r="Q640" s="122">
        <v>0</v>
      </c>
      <c r="R640" s="122">
        <v>0</v>
      </c>
      <c r="S640" s="122">
        <v>95000026</v>
      </c>
      <c r="T640" s="122">
        <v>100000026</v>
      </c>
      <c r="U640" s="122">
        <v>105000026</v>
      </c>
      <c r="V640" s="122">
        <v>110000026</v>
      </c>
      <c r="W640" s="122">
        <v>115000026</v>
      </c>
      <c r="X640" s="122">
        <v>120000026</v>
      </c>
      <c r="Y640" s="122">
        <v>130000026</v>
      </c>
      <c r="Z640" s="122">
        <v>140000026</v>
      </c>
      <c r="AA640" s="122">
        <v>150000026</v>
      </c>
      <c r="AB640" s="122">
        <v>165000026</v>
      </c>
      <c r="AC640" s="122">
        <v>0</v>
      </c>
      <c r="AD640" s="121"/>
      <c r="BB640" s="120" t="s">
        <v>800</v>
      </c>
      <c r="BG640" s="73" t="s">
        <v>4087</v>
      </c>
      <c r="BI640" s="73" t="s">
        <v>5102</v>
      </c>
      <c r="BO640" s="72" t="s">
        <v>210</v>
      </c>
      <c r="BP640" s="73" t="s">
        <v>4031</v>
      </c>
      <c r="BQ640" s="75">
        <v>0</v>
      </c>
      <c r="BR640" s="75">
        <v>0</v>
      </c>
      <c r="BS640" s="75">
        <v>0</v>
      </c>
      <c r="BT640" s="75">
        <v>0</v>
      </c>
      <c r="BU640" s="75">
        <v>0</v>
      </c>
      <c r="BV640" s="75">
        <v>0</v>
      </c>
      <c r="BW640" s="75">
        <v>747000625</v>
      </c>
      <c r="BX640" s="75">
        <v>0</v>
      </c>
      <c r="BY640" s="75">
        <v>0</v>
      </c>
      <c r="BZ640" s="75">
        <v>0</v>
      </c>
      <c r="CA640" s="75">
        <v>0</v>
      </c>
    </row>
    <row r="641" spans="10:79" ht="12" customHeight="1">
      <c r="J641" s="46">
        <v>637</v>
      </c>
      <c r="K641" s="46">
        <f t="shared" si="22"/>
        <v>0</v>
      </c>
      <c r="L641" s="82">
        <f t="shared" si="23"/>
        <v>0</v>
      </c>
      <c r="N641" s="119" t="s">
        <v>33</v>
      </c>
      <c r="O641" s="120" t="s">
        <v>952</v>
      </c>
      <c r="P641" s="122">
        <v>0</v>
      </c>
      <c r="Q641" s="122">
        <v>0</v>
      </c>
      <c r="R641" s="122">
        <v>0</v>
      </c>
      <c r="S641" s="122">
        <v>95000026</v>
      </c>
      <c r="T641" s="122">
        <v>100000026</v>
      </c>
      <c r="U641" s="122">
        <v>105000026</v>
      </c>
      <c r="V641" s="122">
        <v>110000026</v>
      </c>
      <c r="W641" s="122">
        <v>115000026</v>
      </c>
      <c r="X641" s="122">
        <v>120000026</v>
      </c>
      <c r="Y641" s="122">
        <v>130000026</v>
      </c>
      <c r="Z641" s="122">
        <v>140000026</v>
      </c>
      <c r="AA641" s="122">
        <v>150000026</v>
      </c>
      <c r="AB641" s="122">
        <v>165000026</v>
      </c>
      <c r="AC641" s="122">
        <v>0</v>
      </c>
      <c r="AD641" s="121"/>
      <c r="BB641" s="120" t="s">
        <v>921</v>
      </c>
      <c r="BG641" s="73" t="s">
        <v>4088</v>
      </c>
      <c r="BI641" s="73" t="s">
        <v>4919</v>
      </c>
      <c r="BO641" s="72" t="s">
        <v>210</v>
      </c>
      <c r="BP641" s="73" t="s">
        <v>4032</v>
      </c>
      <c r="BQ641" s="75">
        <v>0</v>
      </c>
      <c r="BR641" s="75">
        <v>531000625</v>
      </c>
      <c r="BS641" s="75">
        <v>603000625</v>
      </c>
      <c r="BT641" s="75">
        <v>639000625</v>
      </c>
      <c r="BU641" s="75">
        <v>675000625</v>
      </c>
      <c r="BV641" s="75">
        <v>711000625</v>
      </c>
      <c r="BW641" s="75">
        <v>0</v>
      </c>
      <c r="BX641" s="75">
        <v>0</v>
      </c>
      <c r="BY641" s="75">
        <v>0</v>
      </c>
      <c r="BZ641" s="75">
        <v>0</v>
      </c>
      <c r="CA641" s="75">
        <v>0</v>
      </c>
    </row>
    <row r="642" spans="10:79" ht="12" customHeight="1">
      <c r="J642" s="46">
        <v>638</v>
      </c>
      <c r="K642" s="46">
        <f t="shared" si="22"/>
        <v>0</v>
      </c>
      <c r="L642" s="82">
        <f t="shared" si="23"/>
        <v>0</v>
      </c>
      <c r="N642" s="119" t="s">
        <v>33</v>
      </c>
      <c r="O642" s="120" t="s">
        <v>1912</v>
      </c>
      <c r="P642" s="122">
        <v>0</v>
      </c>
      <c r="Q642" s="122">
        <v>0</v>
      </c>
      <c r="R642" s="122">
        <v>0</v>
      </c>
      <c r="S642" s="122">
        <v>0</v>
      </c>
      <c r="T642" s="122">
        <v>0</v>
      </c>
      <c r="U642" s="122">
        <v>130000026</v>
      </c>
      <c r="V642" s="122">
        <v>134000026</v>
      </c>
      <c r="W642" s="122">
        <v>150000026</v>
      </c>
      <c r="X642" s="122">
        <v>160000026</v>
      </c>
      <c r="Y642" s="122">
        <v>170000026</v>
      </c>
      <c r="Z642" s="122">
        <v>0</v>
      </c>
      <c r="AA642" s="122">
        <v>0</v>
      </c>
      <c r="AB642" s="122">
        <v>0</v>
      </c>
      <c r="AC642" s="122">
        <v>0</v>
      </c>
      <c r="AD642" s="121"/>
      <c r="BB642" s="120" t="s">
        <v>744</v>
      </c>
      <c r="BG642" s="73" t="s">
        <v>4089</v>
      </c>
      <c r="BI642" s="73" t="s">
        <v>4920</v>
      </c>
      <c r="BO642" s="72" t="s">
        <v>210</v>
      </c>
      <c r="BP642" s="73" t="s">
        <v>4033</v>
      </c>
      <c r="BQ642" s="75">
        <v>0</v>
      </c>
      <c r="BR642" s="75">
        <v>0</v>
      </c>
      <c r="BS642" s="75">
        <v>0</v>
      </c>
      <c r="BT642" s="75">
        <v>0</v>
      </c>
      <c r="BU642" s="75">
        <v>0</v>
      </c>
      <c r="BV642" s="75">
        <v>0</v>
      </c>
      <c r="BW642" s="75">
        <v>0</v>
      </c>
      <c r="BX642" s="75">
        <v>0</v>
      </c>
      <c r="BY642" s="75">
        <v>0</v>
      </c>
      <c r="BZ642" s="75">
        <v>837000625</v>
      </c>
      <c r="CA642" s="75">
        <v>0</v>
      </c>
    </row>
    <row r="643" spans="10:79" ht="12" customHeight="1">
      <c r="J643" s="46">
        <v>639</v>
      </c>
      <c r="K643" s="46">
        <f t="shared" si="22"/>
        <v>0</v>
      </c>
      <c r="L643" s="82">
        <f t="shared" si="23"/>
        <v>0</v>
      </c>
      <c r="N643" s="119" t="s">
        <v>33</v>
      </c>
      <c r="O643" s="120" t="s">
        <v>2037</v>
      </c>
      <c r="P643" s="122">
        <v>0</v>
      </c>
      <c r="Q643" s="122">
        <v>0</v>
      </c>
      <c r="R643" s="122">
        <v>0</v>
      </c>
      <c r="S643" s="122">
        <v>0</v>
      </c>
      <c r="T643" s="122">
        <v>0</v>
      </c>
      <c r="U643" s="122">
        <v>130000026</v>
      </c>
      <c r="V643" s="122">
        <v>134000026</v>
      </c>
      <c r="W643" s="122">
        <v>150000026</v>
      </c>
      <c r="X643" s="122">
        <v>160000026</v>
      </c>
      <c r="Y643" s="122">
        <v>170000026</v>
      </c>
      <c r="Z643" s="122">
        <v>0</v>
      </c>
      <c r="AA643" s="122">
        <v>0</v>
      </c>
      <c r="AB643" s="122">
        <v>0</v>
      </c>
      <c r="AC643" s="122">
        <v>0</v>
      </c>
      <c r="AD643" s="121"/>
      <c r="BB643" s="120" t="s">
        <v>801</v>
      </c>
      <c r="BG643" s="73" t="s">
        <v>4090</v>
      </c>
      <c r="BI643" s="73" t="s">
        <v>4921</v>
      </c>
      <c r="BO643" s="72" t="s">
        <v>210</v>
      </c>
      <c r="BP643" s="73" t="s">
        <v>5122</v>
      </c>
      <c r="BQ643" s="75">
        <v>0</v>
      </c>
      <c r="BR643" s="75">
        <v>0</v>
      </c>
      <c r="BS643" s="75">
        <v>0</v>
      </c>
      <c r="BT643" s="75">
        <v>0</v>
      </c>
      <c r="BU643" s="75">
        <v>0</v>
      </c>
      <c r="BV643" s="75">
        <v>795000925</v>
      </c>
      <c r="BW643" s="75">
        <v>860000925</v>
      </c>
      <c r="BX643" s="75">
        <v>900000925</v>
      </c>
      <c r="BY643" s="75">
        <v>950000925</v>
      </c>
      <c r="BZ643" s="75">
        <v>1050000925</v>
      </c>
      <c r="CA643" s="75">
        <v>0</v>
      </c>
    </row>
    <row r="644" spans="10:79" ht="12" customHeight="1">
      <c r="J644" s="46">
        <v>640</v>
      </c>
      <c r="K644" s="46">
        <f t="shared" si="22"/>
        <v>0</v>
      </c>
      <c r="L644" s="82">
        <f t="shared" si="23"/>
        <v>0</v>
      </c>
      <c r="N644" s="119" t="s">
        <v>33</v>
      </c>
      <c r="O644" s="120" t="s">
        <v>2019</v>
      </c>
      <c r="P644" s="122">
        <v>0</v>
      </c>
      <c r="Q644" s="122">
        <v>0</v>
      </c>
      <c r="R644" s="122">
        <v>0</v>
      </c>
      <c r="S644" s="122">
        <v>0</v>
      </c>
      <c r="T644" s="122">
        <v>0</v>
      </c>
      <c r="U644" s="122">
        <v>0</v>
      </c>
      <c r="V644" s="122">
        <v>140000026</v>
      </c>
      <c r="W644" s="122">
        <v>150000026</v>
      </c>
      <c r="X644" s="122">
        <v>175000026</v>
      </c>
      <c r="Y644" s="122">
        <v>185000026</v>
      </c>
      <c r="Z644" s="122">
        <v>0</v>
      </c>
      <c r="AA644" s="122">
        <v>0</v>
      </c>
      <c r="AB644" s="122">
        <v>0</v>
      </c>
      <c r="AC644" s="122">
        <v>0</v>
      </c>
      <c r="AD644" s="121"/>
      <c r="BB644" s="120" t="s">
        <v>71</v>
      </c>
      <c r="BG644" s="73" t="s">
        <v>4091</v>
      </c>
      <c r="BI644" s="73" t="s">
        <v>4922</v>
      </c>
      <c r="BO644" s="72" t="s">
        <v>210</v>
      </c>
      <c r="BP644" s="73" t="s">
        <v>4034</v>
      </c>
      <c r="BQ644" s="75">
        <v>0</v>
      </c>
      <c r="BR644" s="75">
        <v>0</v>
      </c>
      <c r="BS644" s="75">
        <v>0</v>
      </c>
      <c r="BT644" s="75">
        <v>0</v>
      </c>
      <c r="BU644" s="75">
        <v>0</v>
      </c>
      <c r="BV644" s="75">
        <v>685000026</v>
      </c>
      <c r="BW644" s="75">
        <v>725000026</v>
      </c>
      <c r="BX644" s="75">
        <v>790000026</v>
      </c>
      <c r="BY644" s="75">
        <v>0</v>
      </c>
      <c r="BZ644" s="75">
        <v>0</v>
      </c>
      <c r="CA644" s="75">
        <v>0</v>
      </c>
    </row>
    <row r="645" spans="10:79" ht="12" customHeight="1">
      <c r="J645" s="46">
        <v>641</v>
      </c>
      <c r="K645" s="46">
        <f t="shared" ref="K645:K708" si="24">IFERROR(IF($B$3="Passenger",(HLOOKUP($K$3,$AI$4:$BC$699,1+J645,0)),(HLOOKUP($K$3,$BF$4:$BM$686,1+J645,0))),0)</f>
        <v>0</v>
      </c>
      <c r="L645" s="82">
        <f t="shared" ref="L645:L708" si="25">IFERROR(IF($B$3="Passenger",VLOOKUP(K645,$O$5:$AD$3396,$L$3+1,0),VLOOKUP(K645,$BP$5:$CA$1915,$L$3+1,0)),0)</f>
        <v>0</v>
      </c>
      <c r="N645" s="119" t="s">
        <v>33</v>
      </c>
      <c r="O645" s="120" t="s">
        <v>1725</v>
      </c>
      <c r="P645" s="122">
        <v>0</v>
      </c>
      <c r="Q645" s="122">
        <v>0</v>
      </c>
      <c r="R645" s="122">
        <v>0</v>
      </c>
      <c r="S645" s="122">
        <v>120000026</v>
      </c>
      <c r="T645" s="122">
        <v>135000026</v>
      </c>
      <c r="U645" s="122">
        <v>145000026</v>
      </c>
      <c r="V645" s="122">
        <v>150000026</v>
      </c>
      <c r="W645" s="122">
        <v>160000026</v>
      </c>
      <c r="X645" s="122">
        <v>170000026</v>
      </c>
      <c r="Y645" s="122">
        <v>0</v>
      </c>
      <c r="Z645" s="122">
        <v>0</v>
      </c>
      <c r="AA645" s="122">
        <v>0</v>
      </c>
      <c r="AB645" s="122">
        <v>0</v>
      </c>
      <c r="AC645" s="122">
        <v>0</v>
      </c>
      <c r="AD645" s="121"/>
      <c r="BB645" s="120" t="s">
        <v>1275</v>
      </c>
      <c r="BG645" s="73" t="s">
        <v>4092</v>
      </c>
      <c r="BI645" s="73" t="s">
        <v>4923</v>
      </c>
      <c r="BO645" s="72" t="s">
        <v>210</v>
      </c>
      <c r="BP645" s="73" t="s">
        <v>4035</v>
      </c>
      <c r="BQ645" s="75">
        <v>477000625</v>
      </c>
      <c r="BR645" s="75">
        <v>522000625</v>
      </c>
      <c r="BS645" s="75">
        <v>558000625</v>
      </c>
      <c r="BT645" s="75">
        <v>612000625</v>
      </c>
      <c r="BU645" s="75">
        <v>630000625</v>
      </c>
      <c r="BV645" s="75">
        <v>666000625</v>
      </c>
      <c r="BW645" s="75">
        <v>720000625</v>
      </c>
      <c r="BX645" s="75">
        <v>837000625</v>
      </c>
      <c r="BY645" s="75">
        <v>927000625</v>
      </c>
      <c r="BZ645" s="75">
        <v>0</v>
      </c>
      <c r="CA645" s="75">
        <v>0</v>
      </c>
    </row>
    <row r="646" spans="10:79" ht="12" customHeight="1">
      <c r="J646" s="46">
        <v>642</v>
      </c>
      <c r="K646" s="46">
        <f t="shared" si="24"/>
        <v>0</v>
      </c>
      <c r="L646" s="82">
        <f t="shared" si="25"/>
        <v>0</v>
      </c>
      <c r="N646" s="119" t="s">
        <v>33</v>
      </c>
      <c r="O646" s="120" t="s">
        <v>1867</v>
      </c>
      <c r="P646" s="122">
        <v>0</v>
      </c>
      <c r="Q646" s="122">
        <v>0</v>
      </c>
      <c r="R646" s="122">
        <v>0</v>
      </c>
      <c r="S646" s="122">
        <v>120000026</v>
      </c>
      <c r="T646" s="122">
        <v>125000026</v>
      </c>
      <c r="U646" s="122">
        <v>130000026</v>
      </c>
      <c r="V646" s="122">
        <v>135000026</v>
      </c>
      <c r="W646" s="122">
        <v>145000026</v>
      </c>
      <c r="X646" s="122">
        <v>160000026</v>
      </c>
      <c r="Y646" s="122">
        <v>170000026</v>
      </c>
      <c r="Z646" s="122">
        <v>0</v>
      </c>
      <c r="AA646" s="122">
        <v>0</v>
      </c>
      <c r="AB646" s="122">
        <v>0</v>
      </c>
      <c r="AC646" s="122">
        <v>0</v>
      </c>
      <c r="AD646" s="121"/>
      <c r="BB646" s="120" t="s">
        <v>745</v>
      </c>
      <c r="BG646" s="73" t="s">
        <v>4093</v>
      </c>
      <c r="BI646" s="73" t="s">
        <v>4924</v>
      </c>
      <c r="BO646" s="72" t="s">
        <v>210</v>
      </c>
      <c r="BP646" s="73" t="s">
        <v>4036</v>
      </c>
      <c r="BQ646" s="75">
        <v>0</v>
      </c>
      <c r="BR646" s="75">
        <v>0</v>
      </c>
      <c r="BS646" s="75">
        <v>0</v>
      </c>
      <c r="BT646" s="75">
        <v>0</v>
      </c>
      <c r="BU646" s="75">
        <v>0</v>
      </c>
      <c r="BV646" s="75">
        <v>0</v>
      </c>
      <c r="BW646" s="75">
        <v>0</v>
      </c>
      <c r="BX646" s="75">
        <v>0</v>
      </c>
      <c r="BY646" s="75">
        <v>0</v>
      </c>
      <c r="BZ646" s="75">
        <v>0</v>
      </c>
      <c r="CA646" s="75">
        <v>0</v>
      </c>
    </row>
    <row r="647" spans="10:79" ht="12" customHeight="1">
      <c r="J647" s="46">
        <v>643</v>
      </c>
      <c r="K647" s="46">
        <f t="shared" si="24"/>
        <v>0</v>
      </c>
      <c r="L647" s="82">
        <f t="shared" si="25"/>
        <v>0</v>
      </c>
      <c r="N647" s="119" t="s">
        <v>33</v>
      </c>
      <c r="O647" s="120" t="s">
        <v>1995</v>
      </c>
      <c r="P647" s="122">
        <v>0</v>
      </c>
      <c r="Q647" s="122">
        <v>0</v>
      </c>
      <c r="R647" s="122">
        <v>0</v>
      </c>
      <c r="S647" s="122">
        <v>0</v>
      </c>
      <c r="T647" s="122">
        <v>0</v>
      </c>
      <c r="U647" s="122">
        <v>135000026</v>
      </c>
      <c r="V647" s="122">
        <v>145000026</v>
      </c>
      <c r="W647" s="122">
        <v>155000026</v>
      </c>
      <c r="X647" s="122">
        <v>160000026</v>
      </c>
      <c r="Y647" s="122">
        <v>170000026</v>
      </c>
      <c r="Z647" s="122">
        <v>0</v>
      </c>
      <c r="AA647" s="122">
        <v>0</v>
      </c>
      <c r="AB647" s="122">
        <v>0</v>
      </c>
      <c r="AC647" s="122">
        <v>0</v>
      </c>
      <c r="AD647" s="121"/>
      <c r="BB647" s="120" t="s">
        <v>393</v>
      </c>
      <c r="BG647" s="73" t="s">
        <v>4094</v>
      </c>
      <c r="BI647" s="73" t="s">
        <v>4925</v>
      </c>
      <c r="BO647" s="72" t="s">
        <v>210</v>
      </c>
      <c r="BP647" s="73" t="s">
        <v>4037</v>
      </c>
      <c r="BQ647" s="75">
        <v>0</v>
      </c>
      <c r="BR647" s="75">
        <v>477000625</v>
      </c>
      <c r="BS647" s="75">
        <v>504000625</v>
      </c>
      <c r="BT647" s="75">
        <v>540000625</v>
      </c>
      <c r="BU647" s="75">
        <v>567000625</v>
      </c>
      <c r="BV647" s="75">
        <v>594000625</v>
      </c>
      <c r="BW647" s="75">
        <v>675000625</v>
      </c>
      <c r="BX647" s="75">
        <v>0</v>
      </c>
      <c r="BY647" s="75">
        <v>0</v>
      </c>
      <c r="BZ647" s="75">
        <v>0</v>
      </c>
      <c r="CA647" s="75">
        <v>0</v>
      </c>
    </row>
    <row r="648" spans="10:79" ht="12" customHeight="1">
      <c r="J648" s="46">
        <v>644</v>
      </c>
      <c r="K648" s="46">
        <f t="shared" si="24"/>
        <v>0</v>
      </c>
      <c r="L648" s="82">
        <f t="shared" si="25"/>
        <v>0</v>
      </c>
      <c r="N648" s="119" t="s">
        <v>33</v>
      </c>
      <c r="O648" s="120" t="s">
        <v>2163</v>
      </c>
      <c r="P648" s="122">
        <v>0</v>
      </c>
      <c r="Q648" s="122">
        <v>0</v>
      </c>
      <c r="R648" s="122">
        <v>0</v>
      </c>
      <c r="S648" s="122">
        <v>125000026</v>
      </c>
      <c r="T648" s="122">
        <v>135000026</v>
      </c>
      <c r="U648" s="122">
        <v>145000026</v>
      </c>
      <c r="V648" s="122">
        <v>160000026</v>
      </c>
      <c r="W648" s="122">
        <v>0</v>
      </c>
      <c r="X648" s="122">
        <v>0</v>
      </c>
      <c r="Y648" s="122">
        <v>0</v>
      </c>
      <c r="Z648" s="122">
        <v>0</v>
      </c>
      <c r="AA648" s="122">
        <v>0</v>
      </c>
      <c r="AB648" s="122">
        <v>0</v>
      </c>
      <c r="AC648" s="122">
        <v>0</v>
      </c>
      <c r="AD648" s="121"/>
      <c r="BB648" s="120" t="s">
        <v>1508</v>
      </c>
      <c r="BG648" s="73" t="s">
        <v>4095</v>
      </c>
      <c r="BI648" s="73" t="s">
        <v>4926</v>
      </c>
      <c r="BO648" s="72" t="s">
        <v>210</v>
      </c>
      <c r="BP648" s="73" t="s">
        <v>4038</v>
      </c>
      <c r="BQ648" s="75">
        <v>432000625</v>
      </c>
      <c r="BR648" s="75">
        <v>468000625</v>
      </c>
      <c r="BS648" s="75">
        <v>504000625</v>
      </c>
      <c r="BT648" s="75">
        <v>585000625</v>
      </c>
      <c r="BU648" s="75">
        <v>621000625</v>
      </c>
      <c r="BV648" s="75">
        <v>657000625</v>
      </c>
      <c r="BW648" s="75">
        <v>675000625</v>
      </c>
      <c r="BX648" s="75">
        <v>0</v>
      </c>
      <c r="BY648" s="75">
        <v>0</v>
      </c>
      <c r="BZ648" s="75">
        <v>0</v>
      </c>
      <c r="CA648" s="75">
        <v>0</v>
      </c>
    </row>
    <row r="649" spans="10:79" ht="12" customHeight="1">
      <c r="J649" s="46">
        <v>645</v>
      </c>
      <c r="K649" s="46">
        <f t="shared" si="24"/>
        <v>0</v>
      </c>
      <c r="L649" s="82">
        <f t="shared" si="25"/>
        <v>0</v>
      </c>
      <c r="N649" s="119" t="s">
        <v>33</v>
      </c>
      <c r="O649" s="120" t="s">
        <v>1966</v>
      </c>
      <c r="P649" s="122">
        <v>0</v>
      </c>
      <c r="Q649" s="122">
        <v>0</v>
      </c>
      <c r="R649" s="122">
        <v>0</v>
      </c>
      <c r="S649" s="122">
        <v>125000026</v>
      </c>
      <c r="T649" s="122">
        <v>135000026</v>
      </c>
      <c r="U649" s="122">
        <v>145000026</v>
      </c>
      <c r="V649" s="122">
        <v>160000026</v>
      </c>
      <c r="W649" s="122">
        <v>0</v>
      </c>
      <c r="X649" s="122">
        <v>0</v>
      </c>
      <c r="Y649" s="122">
        <v>0</v>
      </c>
      <c r="Z649" s="122">
        <v>0</v>
      </c>
      <c r="AA649" s="122">
        <v>0</v>
      </c>
      <c r="AB649" s="122">
        <v>0</v>
      </c>
      <c r="AC649" s="122">
        <v>0</v>
      </c>
      <c r="AD649" s="121"/>
      <c r="BB649" s="120" t="s">
        <v>1568</v>
      </c>
      <c r="BG649" s="73" t="s">
        <v>4096</v>
      </c>
      <c r="BI649" s="73" t="s">
        <v>4927</v>
      </c>
      <c r="BO649" s="72" t="s">
        <v>210</v>
      </c>
      <c r="BP649" s="73" t="s">
        <v>4039</v>
      </c>
      <c r="BQ649" s="75">
        <v>0</v>
      </c>
      <c r="BR649" s="75">
        <v>405000925</v>
      </c>
      <c r="BS649" s="75">
        <v>460500925</v>
      </c>
      <c r="BT649" s="75">
        <v>495000925</v>
      </c>
      <c r="BU649" s="75">
        <v>635000925</v>
      </c>
      <c r="BV649" s="75">
        <v>710000925</v>
      </c>
      <c r="BW649" s="75">
        <v>735000925</v>
      </c>
      <c r="BX649" s="75">
        <v>815000925</v>
      </c>
      <c r="BY649" s="75">
        <v>0</v>
      </c>
      <c r="BZ649" s="75">
        <v>0</v>
      </c>
      <c r="CA649" s="75">
        <v>0</v>
      </c>
    </row>
    <row r="650" spans="10:79" ht="12" customHeight="1">
      <c r="J650" s="46">
        <v>646</v>
      </c>
      <c r="K650" s="46">
        <f t="shared" si="24"/>
        <v>0</v>
      </c>
      <c r="L650" s="82">
        <f t="shared" si="25"/>
        <v>0</v>
      </c>
      <c r="N650" s="119" t="s">
        <v>33</v>
      </c>
      <c r="O650" s="120" t="s">
        <v>1741</v>
      </c>
      <c r="P650" s="122">
        <v>0</v>
      </c>
      <c r="Q650" s="122">
        <v>0</v>
      </c>
      <c r="R650" s="122">
        <v>0</v>
      </c>
      <c r="S650" s="122">
        <v>120000026</v>
      </c>
      <c r="T650" s="122">
        <v>130000026</v>
      </c>
      <c r="U650" s="122">
        <v>140000026</v>
      </c>
      <c r="V650" s="122">
        <v>150000026</v>
      </c>
      <c r="W650" s="122">
        <v>0</v>
      </c>
      <c r="X650" s="122">
        <v>0</v>
      </c>
      <c r="Y650" s="122">
        <v>0</v>
      </c>
      <c r="Z650" s="122">
        <v>0</v>
      </c>
      <c r="AA650" s="122">
        <v>0</v>
      </c>
      <c r="AB650" s="122">
        <v>0</v>
      </c>
      <c r="AC650" s="122">
        <v>0</v>
      </c>
      <c r="AD650" s="121"/>
      <c r="BB650" s="120" t="s">
        <v>627</v>
      </c>
      <c r="BG650" s="73" t="s">
        <v>4097</v>
      </c>
      <c r="BI650" s="73" t="s">
        <v>4928</v>
      </c>
      <c r="BO650" s="72" t="s">
        <v>210</v>
      </c>
      <c r="BP650" s="73" t="s">
        <v>4040</v>
      </c>
      <c r="BQ650" s="75">
        <v>0</v>
      </c>
      <c r="BR650" s="75">
        <v>0</v>
      </c>
      <c r="BS650" s="75">
        <v>0</v>
      </c>
      <c r="BT650" s="75">
        <v>0</v>
      </c>
      <c r="BU650" s="75">
        <v>0</v>
      </c>
      <c r="BV650" s="75">
        <v>0</v>
      </c>
      <c r="BW650" s="75">
        <v>796000625</v>
      </c>
      <c r="BX650" s="75">
        <v>0</v>
      </c>
      <c r="BY650" s="75">
        <v>0</v>
      </c>
      <c r="BZ650" s="75">
        <v>837000625</v>
      </c>
      <c r="CA650" s="75">
        <v>0</v>
      </c>
    </row>
    <row r="651" spans="10:79" ht="12" customHeight="1">
      <c r="J651" s="46">
        <v>647</v>
      </c>
      <c r="K651" s="46">
        <f t="shared" si="24"/>
        <v>0</v>
      </c>
      <c r="L651" s="82">
        <f t="shared" si="25"/>
        <v>0</v>
      </c>
      <c r="N651" s="119" t="s">
        <v>33</v>
      </c>
      <c r="O651" s="120" t="s">
        <v>1762</v>
      </c>
      <c r="P651" s="122">
        <v>0</v>
      </c>
      <c r="Q651" s="122">
        <v>0</v>
      </c>
      <c r="R651" s="122">
        <v>0</v>
      </c>
      <c r="S651" s="122">
        <v>120000026</v>
      </c>
      <c r="T651" s="122">
        <v>125000026</v>
      </c>
      <c r="U651" s="122">
        <v>130000026</v>
      </c>
      <c r="V651" s="122">
        <v>135000026</v>
      </c>
      <c r="W651" s="122">
        <v>140000026</v>
      </c>
      <c r="X651" s="122">
        <v>165000026</v>
      </c>
      <c r="Y651" s="122">
        <v>175000026</v>
      </c>
      <c r="Z651" s="122">
        <v>195000026</v>
      </c>
      <c r="AA651" s="122">
        <v>220000026</v>
      </c>
      <c r="AB651" s="122">
        <v>230000026</v>
      </c>
      <c r="AC651" s="122">
        <v>0</v>
      </c>
      <c r="AD651" s="121"/>
      <c r="BB651" s="120" t="s">
        <v>1124</v>
      </c>
      <c r="BI651" s="73" t="s">
        <v>5103</v>
      </c>
      <c r="BO651" s="72" t="s">
        <v>210</v>
      </c>
      <c r="BP651" s="73" t="s">
        <v>4041</v>
      </c>
      <c r="BQ651" s="75">
        <v>0</v>
      </c>
      <c r="BR651" s="75">
        <v>0</v>
      </c>
      <c r="BS651" s="75">
        <v>0</v>
      </c>
      <c r="BT651" s="75">
        <v>0</v>
      </c>
      <c r="BU651" s="75">
        <v>675000625</v>
      </c>
      <c r="BV651" s="75">
        <v>0</v>
      </c>
      <c r="BW651" s="75">
        <v>675000625</v>
      </c>
      <c r="BX651" s="75">
        <v>0</v>
      </c>
      <c r="BY651" s="75">
        <v>0</v>
      </c>
      <c r="BZ651" s="75">
        <v>0</v>
      </c>
      <c r="CA651" s="75">
        <v>0</v>
      </c>
    </row>
    <row r="652" spans="10:79" ht="12" customHeight="1">
      <c r="J652" s="46">
        <v>648</v>
      </c>
      <c r="K652" s="46">
        <f t="shared" si="24"/>
        <v>0</v>
      </c>
      <c r="L652" s="82">
        <f t="shared" si="25"/>
        <v>0</v>
      </c>
      <c r="N652" s="119" t="s">
        <v>33</v>
      </c>
      <c r="O652" s="120" t="s">
        <v>646</v>
      </c>
      <c r="P652" s="122">
        <v>0</v>
      </c>
      <c r="Q652" s="122">
        <v>0</v>
      </c>
      <c r="R652" s="122">
        <v>0</v>
      </c>
      <c r="S652" s="122">
        <v>75000026</v>
      </c>
      <c r="T652" s="122">
        <v>85000026</v>
      </c>
      <c r="U652" s="122">
        <v>95000026</v>
      </c>
      <c r="V652" s="122">
        <v>105000026</v>
      </c>
      <c r="W652" s="122">
        <v>0</v>
      </c>
      <c r="X652" s="122">
        <v>0</v>
      </c>
      <c r="Y652" s="122">
        <v>0</v>
      </c>
      <c r="Z652" s="122">
        <v>0</v>
      </c>
      <c r="AA652" s="122">
        <v>0</v>
      </c>
      <c r="AB652" s="122">
        <v>0</v>
      </c>
      <c r="AC652" s="122">
        <v>0</v>
      </c>
      <c r="AD652" s="121"/>
      <c r="BB652" s="120" t="s">
        <v>1650</v>
      </c>
      <c r="BI652" s="73" t="s">
        <v>4929</v>
      </c>
      <c r="BO652" s="72" t="s">
        <v>210</v>
      </c>
      <c r="BP652" s="73" t="s">
        <v>4042</v>
      </c>
      <c r="BQ652" s="75">
        <v>477000625</v>
      </c>
      <c r="BR652" s="75">
        <v>477000625</v>
      </c>
      <c r="BS652" s="75">
        <v>504000625</v>
      </c>
      <c r="BT652" s="75">
        <v>540000625</v>
      </c>
      <c r="BU652" s="75">
        <v>567000625</v>
      </c>
      <c r="BV652" s="75">
        <v>594000625</v>
      </c>
      <c r="BW652" s="75">
        <v>0</v>
      </c>
      <c r="BX652" s="75">
        <v>0</v>
      </c>
      <c r="BY652" s="75">
        <v>0</v>
      </c>
      <c r="BZ652" s="75">
        <v>0</v>
      </c>
      <c r="CA652" s="75">
        <v>0</v>
      </c>
    </row>
    <row r="653" spans="10:79" ht="12" customHeight="1">
      <c r="J653" s="46">
        <v>649</v>
      </c>
      <c r="K653" s="46">
        <f t="shared" si="24"/>
        <v>0</v>
      </c>
      <c r="L653" s="82">
        <f t="shared" si="25"/>
        <v>0</v>
      </c>
      <c r="N653" s="119" t="s">
        <v>33</v>
      </c>
      <c r="O653" s="120" t="s">
        <v>169</v>
      </c>
      <c r="P653" s="122">
        <v>0</v>
      </c>
      <c r="Q653" s="122">
        <v>0</v>
      </c>
      <c r="R653" s="122">
        <v>0</v>
      </c>
      <c r="S653" s="122">
        <v>85000026</v>
      </c>
      <c r="T653" s="122">
        <v>95000026</v>
      </c>
      <c r="U653" s="122">
        <v>110000026</v>
      </c>
      <c r="V653" s="122">
        <v>120000026</v>
      </c>
      <c r="W653" s="122">
        <v>0</v>
      </c>
      <c r="X653" s="122">
        <v>0</v>
      </c>
      <c r="Y653" s="122">
        <v>0</v>
      </c>
      <c r="Z653" s="122">
        <v>0</v>
      </c>
      <c r="AA653" s="122">
        <v>0</v>
      </c>
      <c r="AB653" s="122">
        <v>0</v>
      </c>
      <c r="AC653" s="122">
        <v>0</v>
      </c>
      <c r="AD653" s="121"/>
      <c r="BB653" s="120" t="s">
        <v>1276</v>
      </c>
      <c r="BI653" s="73" t="s">
        <v>4930</v>
      </c>
      <c r="BO653" s="72" t="s">
        <v>210</v>
      </c>
      <c r="BP653" s="73" t="s">
        <v>4043</v>
      </c>
      <c r="BQ653" s="75">
        <v>0</v>
      </c>
      <c r="BR653" s="75">
        <v>540000625</v>
      </c>
      <c r="BS653" s="75">
        <v>612000625</v>
      </c>
      <c r="BT653" s="75">
        <v>648000625</v>
      </c>
      <c r="BU653" s="75">
        <v>675000625</v>
      </c>
      <c r="BV653" s="75">
        <v>702000625</v>
      </c>
      <c r="BW653" s="75">
        <v>738000625</v>
      </c>
      <c r="BX653" s="75">
        <v>324000625</v>
      </c>
      <c r="BY653" s="75">
        <v>0</v>
      </c>
      <c r="BZ653" s="75">
        <v>684000625</v>
      </c>
      <c r="CA653" s="75">
        <v>0</v>
      </c>
    </row>
    <row r="654" spans="10:79" ht="12" customHeight="1">
      <c r="J654" s="46">
        <v>650</v>
      </c>
      <c r="K654" s="46">
        <f t="shared" si="24"/>
        <v>0</v>
      </c>
      <c r="L654" s="82">
        <f t="shared" si="25"/>
        <v>0</v>
      </c>
      <c r="N654" s="119" t="s">
        <v>33</v>
      </c>
      <c r="O654" s="120" t="s">
        <v>1152</v>
      </c>
      <c r="P654" s="122">
        <v>0</v>
      </c>
      <c r="Q654" s="122">
        <v>0</v>
      </c>
      <c r="R654" s="122">
        <v>75000026</v>
      </c>
      <c r="S654" s="122">
        <v>80000026</v>
      </c>
      <c r="T654" s="122">
        <v>90000026</v>
      </c>
      <c r="U654" s="122">
        <v>105000026</v>
      </c>
      <c r="V654" s="122">
        <v>115000026</v>
      </c>
      <c r="W654" s="122">
        <v>0</v>
      </c>
      <c r="X654" s="122">
        <v>0</v>
      </c>
      <c r="Y654" s="122">
        <v>0</v>
      </c>
      <c r="Z654" s="122">
        <v>0</v>
      </c>
      <c r="AA654" s="122">
        <v>0</v>
      </c>
      <c r="AB654" s="122">
        <v>0</v>
      </c>
      <c r="AC654" s="122">
        <v>0</v>
      </c>
      <c r="AD654" s="121"/>
      <c r="BB654" s="120" t="s">
        <v>2196</v>
      </c>
      <c r="BI654" s="73" t="s">
        <v>4931</v>
      </c>
      <c r="BO654" s="72" t="s">
        <v>210</v>
      </c>
      <c r="BP654" s="73" t="s">
        <v>4044</v>
      </c>
      <c r="BQ654" s="75">
        <v>0</v>
      </c>
      <c r="BR654" s="75">
        <v>0</v>
      </c>
      <c r="BS654" s="75">
        <v>0</v>
      </c>
      <c r="BT654" s="75">
        <v>648000625</v>
      </c>
      <c r="BU654" s="75">
        <v>675000625</v>
      </c>
      <c r="BV654" s="75">
        <v>0</v>
      </c>
      <c r="BW654" s="75">
        <v>0</v>
      </c>
      <c r="BX654" s="75">
        <v>0</v>
      </c>
      <c r="BY654" s="75">
        <v>0</v>
      </c>
      <c r="BZ654" s="75">
        <v>0</v>
      </c>
      <c r="CA654" s="75">
        <v>0</v>
      </c>
    </row>
    <row r="655" spans="10:79" ht="12" customHeight="1">
      <c r="J655" s="46">
        <v>651</v>
      </c>
      <c r="K655" s="46">
        <f t="shared" si="24"/>
        <v>0</v>
      </c>
      <c r="L655" s="82">
        <f t="shared" si="25"/>
        <v>0</v>
      </c>
      <c r="N655" s="119" t="s">
        <v>33</v>
      </c>
      <c r="O655" s="120" t="s">
        <v>364</v>
      </c>
      <c r="P655" s="122">
        <v>0</v>
      </c>
      <c r="Q655" s="122">
        <v>0</v>
      </c>
      <c r="R655" s="122">
        <v>95000026</v>
      </c>
      <c r="S655" s="122">
        <v>100000026</v>
      </c>
      <c r="T655" s="122">
        <v>105000026</v>
      </c>
      <c r="U655" s="122">
        <v>110000026</v>
      </c>
      <c r="V655" s="122">
        <v>120000026</v>
      </c>
      <c r="W655" s="122">
        <v>135000026</v>
      </c>
      <c r="X655" s="122">
        <v>145000026</v>
      </c>
      <c r="Y655" s="122">
        <v>155000026</v>
      </c>
      <c r="Z655" s="122">
        <v>165000026</v>
      </c>
      <c r="AA655" s="122">
        <v>180000026</v>
      </c>
      <c r="AB655" s="122">
        <v>0</v>
      </c>
      <c r="AC655" s="122">
        <v>0</v>
      </c>
      <c r="AD655" s="121"/>
      <c r="BB655" s="120" t="s">
        <v>2061</v>
      </c>
      <c r="BI655" s="73" t="s">
        <v>4932</v>
      </c>
      <c r="BO655" s="72" t="s">
        <v>210</v>
      </c>
      <c r="BP655" s="73" t="s">
        <v>4045</v>
      </c>
      <c r="BQ655" s="75">
        <v>0</v>
      </c>
      <c r="BR655" s="75">
        <v>0</v>
      </c>
      <c r="BS655" s="75">
        <v>0</v>
      </c>
      <c r="BT655" s="75">
        <v>0</v>
      </c>
      <c r="BU655" s="75">
        <v>0</v>
      </c>
      <c r="BV655" s="75">
        <v>0</v>
      </c>
      <c r="BW655" s="75">
        <v>1948000625</v>
      </c>
      <c r="BX655" s="75">
        <v>0</v>
      </c>
      <c r="BY655" s="75">
        <v>1525000625</v>
      </c>
      <c r="BZ655" s="75">
        <v>0</v>
      </c>
      <c r="CA655" s="75">
        <v>0</v>
      </c>
    </row>
    <row r="656" spans="10:79" ht="12" customHeight="1">
      <c r="J656" s="46">
        <v>652</v>
      </c>
      <c r="K656" s="46">
        <f t="shared" si="24"/>
        <v>0</v>
      </c>
      <c r="L656" s="82">
        <f t="shared" si="25"/>
        <v>0</v>
      </c>
      <c r="N656" s="119" t="s">
        <v>33</v>
      </c>
      <c r="O656" s="120" t="s">
        <v>1292</v>
      </c>
      <c r="P656" s="122">
        <v>0</v>
      </c>
      <c r="Q656" s="122">
        <v>0</v>
      </c>
      <c r="R656" s="122">
        <v>0</v>
      </c>
      <c r="S656" s="122">
        <v>135000026</v>
      </c>
      <c r="T656" s="122">
        <v>145000026</v>
      </c>
      <c r="U656" s="122">
        <v>160000026</v>
      </c>
      <c r="V656" s="122">
        <v>170000026</v>
      </c>
      <c r="W656" s="122">
        <v>180000026</v>
      </c>
      <c r="X656" s="122">
        <v>0</v>
      </c>
      <c r="Y656" s="122">
        <v>0</v>
      </c>
      <c r="Z656" s="122">
        <v>0</v>
      </c>
      <c r="AA656" s="122">
        <v>0</v>
      </c>
      <c r="AB656" s="122">
        <v>0</v>
      </c>
      <c r="AC656" s="122">
        <v>0</v>
      </c>
      <c r="AD656" s="121"/>
      <c r="BB656" s="120" t="s">
        <v>1972</v>
      </c>
      <c r="BI656" s="73" t="s">
        <v>4933</v>
      </c>
      <c r="BO656" s="72" t="s">
        <v>210</v>
      </c>
      <c r="BP656" s="73" t="s">
        <v>4046</v>
      </c>
      <c r="BQ656" s="75">
        <v>0</v>
      </c>
      <c r="BR656" s="75">
        <v>0</v>
      </c>
      <c r="BS656" s="75">
        <v>0</v>
      </c>
      <c r="BT656" s="75">
        <v>0</v>
      </c>
      <c r="BU656" s="75">
        <v>0</v>
      </c>
      <c r="BV656" s="75">
        <v>0</v>
      </c>
      <c r="BW656" s="75">
        <v>1948000625</v>
      </c>
      <c r="BX656" s="75">
        <v>0</v>
      </c>
      <c r="BY656" s="75">
        <v>2527000625</v>
      </c>
      <c r="BZ656" s="75">
        <v>0</v>
      </c>
      <c r="CA656" s="75">
        <v>0</v>
      </c>
    </row>
    <row r="657" spans="10:79" ht="12" customHeight="1">
      <c r="J657" s="46">
        <v>653</v>
      </c>
      <c r="K657" s="46">
        <f t="shared" si="24"/>
        <v>0</v>
      </c>
      <c r="L657" s="82">
        <f t="shared" si="25"/>
        <v>0</v>
      </c>
      <c r="N657" s="119" t="s">
        <v>33</v>
      </c>
      <c r="O657" s="120" t="s">
        <v>1153</v>
      </c>
      <c r="P657" s="122">
        <v>0</v>
      </c>
      <c r="Q657" s="122">
        <v>0</v>
      </c>
      <c r="R657" s="122">
        <v>95000026</v>
      </c>
      <c r="S657" s="122">
        <v>100000026</v>
      </c>
      <c r="T657" s="122">
        <v>105000026</v>
      </c>
      <c r="U657" s="122">
        <v>110000026</v>
      </c>
      <c r="V657" s="122">
        <v>120000026</v>
      </c>
      <c r="W657" s="122">
        <v>130000026</v>
      </c>
      <c r="X657" s="122">
        <v>140000026</v>
      </c>
      <c r="Y657" s="122">
        <v>150000026</v>
      </c>
      <c r="Z657" s="122">
        <v>165000026</v>
      </c>
      <c r="AA657" s="122">
        <v>175000026</v>
      </c>
      <c r="AB657" s="122">
        <v>0</v>
      </c>
      <c r="AC657" s="122">
        <v>0</v>
      </c>
      <c r="AD657" s="121"/>
      <c r="BB657" s="120" t="s">
        <v>1652</v>
      </c>
      <c r="BI657" s="73" t="s">
        <v>4934</v>
      </c>
      <c r="BO657" s="72" t="s">
        <v>210</v>
      </c>
      <c r="BP657" s="73" t="s">
        <v>4047</v>
      </c>
      <c r="BQ657" s="75">
        <v>0</v>
      </c>
      <c r="BR657" s="75">
        <v>0</v>
      </c>
      <c r="BS657" s="75">
        <v>0</v>
      </c>
      <c r="BT657" s="75">
        <v>0</v>
      </c>
      <c r="BU657" s="75">
        <v>0</v>
      </c>
      <c r="BV657" s="75">
        <v>0</v>
      </c>
      <c r="BW657" s="75">
        <v>0</v>
      </c>
      <c r="BX657" s="75">
        <v>657000625</v>
      </c>
      <c r="BY657" s="75">
        <v>720000625</v>
      </c>
      <c r="BZ657" s="75">
        <v>0</v>
      </c>
      <c r="CA657" s="75">
        <v>0</v>
      </c>
    </row>
    <row r="658" spans="10:79" ht="12" customHeight="1">
      <c r="J658" s="46">
        <v>654</v>
      </c>
      <c r="K658" s="46">
        <f t="shared" si="24"/>
        <v>0</v>
      </c>
      <c r="L658" s="82">
        <f t="shared" si="25"/>
        <v>0</v>
      </c>
      <c r="N658" s="119" t="s">
        <v>33</v>
      </c>
      <c r="O658" s="120" t="s">
        <v>1533</v>
      </c>
      <c r="P658" s="122">
        <v>0</v>
      </c>
      <c r="Q658" s="122">
        <v>0</v>
      </c>
      <c r="R658" s="122">
        <v>0</v>
      </c>
      <c r="S658" s="122">
        <v>135000026</v>
      </c>
      <c r="T658" s="122">
        <v>145000026</v>
      </c>
      <c r="U658" s="122">
        <v>160000026</v>
      </c>
      <c r="V658" s="122">
        <v>170000026</v>
      </c>
      <c r="W658" s="122">
        <v>180000026</v>
      </c>
      <c r="X658" s="122">
        <v>0</v>
      </c>
      <c r="Y658" s="122">
        <v>0</v>
      </c>
      <c r="Z658" s="122">
        <v>0</v>
      </c>
      <c r="AA658" s="122">
        <v>0</v>
      </c>
      <c r="AB658" s="122">
        <v>0</v>
      </c>
      <c r="AC658" s="122">
        <v>0</v>
      </c>
      <c r="AD658" s="121"/>
      <c r="BB658" s="120" t="s">
        <v>747</v>
      </c>
      <c r="BI658" s="73" t="s">
        <v>4935</v>
      </c>
      <c r="BO658" s="72" t="s">
        <v>210</v>
      </c>
      <c r="BP658" s="73" t="s">
        <v>4048</v>
      </c>
      <c r="BQ658" s="75">
        <v>0</v>
      </c>
      <c r="BR658" s="75">
        <v>0</v>
      </c>
      <c r="BS658" s="75">
        <v>0</v>
      </c>
      <c r="BT658" s="75">
        <v>0</v>
      </c>
      <c r="BU658" s="75">
        <v>0</v>
      </c>
      <c r="BV658" s="75">
        <v>0</v>
      </c>
      <c r="BW658" s="75">
        <v>0</v>
      </c>
      <c r="BX658" s="75">
        <v>657000625</v>
      </c>
      <c r="BY658" s="75">
        <v>747000625</v>
      </c>
      <c r="BZ658" s="75">
        <v>0</v>
      </c>
      <c r="CA658" s="75">
        <v>0</v>
      </c>
    </row>
    <row r="659" spans="10:79" ht="12" customHeight="1">
      <c r="J659" s="46">
        <v>655</v>
      </c>
      <c r="K659" s="46">
        <f t="shared" si="24"/>
        <v>0</v>
      </c>
      <c r="L659" s="82">
        <f t="shared" si="25"/>
        <v>0</v>
      </c>
      <c r="N659" s="119" t="s">
        <v>33</v>
      </c>
      <c r="O659" s="120" t="s">
        <v>358</v>
      </c>
      <c r="P659" s="122">
        <v>0</v>
      </c>
      <c r="Q659" s="122">
        <v>0</v>
      </c>
      <c r="R659" s="122">
        <v>95000026</v>
      </c>
      <c r="S659" s="122">
        <v>100000026</v>
      </c>
      <c r="T659" s="122">
        <v>105000026</v>
      </c>
      <c r="U659" s="122">
        <v>110000026</v>
      </c>
      <c r="V659" s="122">
        <v>120000026</v>
      </c>
      <c r="W659" s="122">
        <v>130000026</v>
      </c>
      <c r="X659" s="122">
        <v>140000026</v>
      </c>
      <c r="Y659" s="122">
        <v>150000026</v>
      </c>
      <c r="Z659" s="122">
        <v>165000026</v>
      </c>
      <c r="AA659" s="122">
        <v>175000026</v>
      </c>
      <c r="AB659" s="122">
        <v>0</v>
      </c>
      <c r="AC659" s="122">
        <v>0</v>
      </c>
      <c r="AD659" s="121"/>
      <c r="BB659" s="120" t="s">
        <v>1277</v>
      </c>
      <c r="BI659" s="73" t="s">
        <v>4936</v>
      </c>
      <c r="BO659" s="72" t="s">
        <v>210</v>
      </c>
      <c r="BP659" s="73" t="s">
        <v>4049</v>
      </c>
      <c r="BQ659" s="75">
        <v>0</v>
      </c>
      <c r="BR659" s="75">
        <v>643000625</v>
      </c>
      <c r="BS659" s="75">
        <v>513000625</v>
      </c>
      <c r="BT659" s="75">
        <v>0</v>
      </c>
      <c r="BU659" s="75">
        <v>0</v>
      </c>
      <c r="BV659" s="75">
        <v>0</v>
      </c>
      <c r="BW659" s="75">
        <v>0</v>
      </c>
      <c r="BX659" s="75">
        <v>0</v>
      </c>
      <c r="BY659" s="75">
        <v>0</v>
      </c>
      <c r="BZ659" s="75">
        <v>0</v>
      </c>
      <c r="CA659" s="75">
        <v>0</v>
      </c>
    </row>
    <row r="660" spans="10:79" ht="12" customHeight="1">
      <c r="J660" s="46">
        <v>656</v>
      </c>
      <c r="K660" s="46">
        <f t="shared" si="24"/>
        <v>0</v>
      </c>
      <c r="L660" s="82">
        <f t="shared" si="25"/>
        <v>0</v>
      </c>
      <c r="N660" s="119" t="s">
        <v>33</v>
      </c>
      <c r="O660" s="120" t="s">
        <v>672</v>
      </c>
      <c r="P660" s="122">
        <v>0</v>
      </c>
      <c r="Q660" s="122">
        <v>0</v>
      </c>
      <c r="R660" s="122">
        <v>95000026</v>
      </c>
      <c r="S660" s="122">
        <v>100000026</v>
      </c>
      <c r="T660" s="122">
        <v>105000026</v>
      </c>
      <c r="U660" s="122">
        <v>110000026</v>
      </c>
      <c r="V660" s="122">
        <v>120000026</v>
      </c>
      <c r="W660" s="122">
        <v>130000026</v>
      </c>
      <c r="X660" s="122">
        <v>140000026</v>
      </c>
      <c r="Y660" s="122">
        <v>150000026</v>
      </c>
      <c r="Z660" s="122">
        <v>165000026</v>
      </c>
      <c r="AA660" s="122">
        <v>175000026</v>
      </c>
      <c r="AB660" s="122">
        <v>0</v>
      </c>
      <c r="AC660" s="122">
        <v>0</v>
      </c>
      <c r="AD660" s="121"/>
      <c r="BB660" s="120" t="s">
        <v>628</v>
      </c>
      <c r="BI660" s="73" t="s">
        <v>4937</v>
      </c>
      <c r="BO660" s="72" t="s">
        <v>210</v>
      </c>
      <c r="BP660" s="73" t="s">
        <v>4050</v>
      </c>
      <c r="BQ660" s="75">
        <v>0</v>
      </c>
      <c r="BR660" s="75">
        <v>643000625</v>
      </c>
      <c r="BS660" s="75">
        <v>675000625</v>
      </c>
      <c r="BT660" s="75">
        <v>0</v>
      </c>
      <c r="BU660" s="75">
        <v>0</v>
      </c>
      <c r="BV660" s="75">
        <v>0</v>
      </c>
      <c r="BW660" s="75">
        <v>0</v>
      </c>
      <c r="BX660" s="75">
        <v>0</v>
      </c>
      <c r="BY660" s="75">
        <v>0</v>
      </c>
      <c r="BZ660" s="75">
        <v>0</v>
      </c>
      <c r="CA660" s="75">
        <v>0</v>
      </c>
    </row>
    <row r="661" spans="10:79" ht="12" customHeight="1">
      <c r="J661" s="46">
        <v>657</v>
      </c>
      <c r="K661" s="46">
        <f t="shared" si="24"/>
        <v>0</v>
      </c>
      <c r="L661" s="82">
        <f t="shared" si="25"/>
        <v>0</v>
      </c>
      <c r="N661" s="119" t="s">
        <v>33</v>
      </c>
      <c r="O661" s="120" t="s">
        <v>1154</v>
      </c>
      <c r="P661" s="122">
        <v>0</v>
      </c>
      <c r="Q661" s="122">
        <v>0</v>
      </c>
      <c r="R661" s="122">
        <v>0</v>
      </c>
      <c r="S661" s="122">
        <v>0</v>
      </c>
      <c r="T661" s="122">
        <v>130000026</v>
      </c>
      <c r="U661" s="122">
        <v>140000026</v>
      </c>
      <c r="V661" s="122">
        <v>150000026</v>
      </c>
      <c r="W661" s="122">
        <v>160000026</v>
      </c>
      <c r="X661" s="122">
        <v>170000026</v>
      </c>
      <c r="Y661" s="122">
        <v>175000026</v>
      </c>
      <c r="Z661" s="122">
        <v>180000026</v>
      </c>
      <c r="AA661" s="122">
        <v>190000026</v>
      </c>
      <c r="AB661" s="122">
        <v>0</v>
      </c>
      <c r="AC661" s="122">
        <v>0</v>
      </c>
      <c r="AD661" s="121"/>
      <c r="BB661" s="120" t="s">
        <v>675</v>
      </c>
      <c r="BI661" s="73" t="s">
        <v>4938</v>
      </c>
      <c r="BO661" s="72" t="s">
        <v>210</v>
      </c>
      <c r="BP661" s="73" t="s">
        <v>4051</v>
      </c>
      <c r="BQ661" s="75">
        <v>315000625</v>
      </c>
      <c r="BR661" s="75">
        <v>0</v>
      </c>
      <c r="BS661" s="75">
        <v>396000625</v>
      </c>
      <c r="BT661" s="75">
        <v>432000625</v>
      </c>
      <c r="BU661" s="75">
        <v>0</v>
      </c>
      <c r="BV661" s="75">
        <v>0</v>
      </c>
      <c r="BW661" s="75">
        <v>0</v>
      </c>
      <c r="BX661" s="75">
        <v>0</v>
      </c>
      <c r="BY661" s="75">
        <v>0</v>
      </c>
      <c r="BZ661" s="75">
        <v>0</v>
      </c>
      <c r="CA661" s="75">
        <v>0</v>
      </c>
    </row>
    <row r="662" spans="10:79" ht="12" customHeight="1">
      <c r="J662" s="46">
        <v>658</v>
      </c>
      <c r="K662" s="46">
        <f t="shared" si="24"/>
        <v>0</v>
      </c>
      <c r="L662" s="82">
        <f t="shared" si="25"/>
        <v>0</v>
      </c>
      <c r="N662" s="119" t="s">
        <v>33</v>
      </c>
      <c r="O662" s="120" t="s">
        <v>538</v>
      </c>
      <c r="P662" s="122">
        <v>0</v>
      </c>
      <c r="Q662" s="122">
        <v>0</v>
      </c>
      <c r="R662" s="122">
        <v>0</v>
      </c>
      <c r="S662" s="122">
        <v>120000026</v>
      </c>
      <c r="T662" s="122">
        <v>125000026</v>
      </c>
      <c r="U662" s="122">
        <v>130000026</v>
      </c>
      <c r="V662" s="122">
        <v>140000026</v>
      </c>
      <c r="W662" s="122">
        <v>150000026</v>
      </c>
      <c r="X662" s="122">
        <v>160000026</v>
      </c>
      <c r="Y662" s="122">
        <v>170000026</v>
      </c>
      <c r="Z662" s="122">
        <v>175000026</v>
      </c>
      <c r="AA662" s="122">
        <v>180000026</v>
      </c>
      <c r="AB662" s="122">
        <v>0</v>
      </c>
      <c r="AC662" s="122">
        <v>0</v>
      </c>
      <c r="AD662" s="121"/>
      <c r="BB662" s="120" t="s">
        <v>2527</v>
      </c>
      <c r="BI662" s="73" t="s">
        <v>4939</v>
      </c>
      <c r="BO662" s="72" t="s">
        <v>210</v>
      </c>
      <c r="BP662" s="73" t="s">
        <v>4052</v>
      </c>
      <c r="BQ662" s="75">
        <v>279000625</v>
      </c>
      <c r="BR662" s="75">
        <v>306000625</v>
      </c>
      <c r="BS662" s="75">
        <v>333000625</v>
      </c>
      <c r="BT662" s="75">
        <v>360000625</v>
      </c>
      <c r="BU662" s="75">
        <v>396000625</v>
      </c>
      <c r="BV662" s="75">
        <v>450000625</v>
      </c>
      <c r="BW662" s="75">
        <v>504000625</v>
      </c>
      <c r="BX662" s="75">
        <v>576000625</v>
      </c>
      <c r="BY662" s="75">
        <v>630000625</v>
      </c>
      <c r="BZ662" s="75">
        <v>0</v>
      </c>
      <c r="CA662" s="75">
        <v>0</v>
      </c>
    </row>
    <row r="663" spans="10:79" ht="12" customHeight="1">
      <c r="J663" s="46">
        <v>659</v>
      </c>
      <c r="K663" s="46">
        <f t="shared" si="24"/>
        <v>0</v>
      </c>
      <c r="L663" s="82">
        <f t="shared" si="25"/>
        <v>0</v>
      </c>
      <c r="N663" s="119" t="s">
        <v>33</v>
      </c>
      <c r="O663" s="120" t="s">
        <v>352</v>
      </c>
      <c r="P663" s="122">
        <v>0</v>
      </c>
      <c r="Q663" s="122">
        <v>0</v>
      </c>
      <c r="R663" s="122">
        <v>0</v>
      </c>
      <c r="S663" s="122">
        <v>0</v>
      </c>
      <c r="T663" s="122">
        <v>105000026</v>
      </c>
      <c r="U663" s="122">
        <v>110000026</v>
      </c>
      <c r="V663" s="122">
        <v>125000026</v>
      </c>
      <c r="W663" s="122">
        <v>135000026</v>
      </c>
      <c r="X663" s="122">
        <v>145000026</v>
      </c>
      <c r="Y663" s="122">
        <v>155000026</v>
      </c>
      <c r="Z663" s="122">
        <v>160000026</v>
      </c>
      <c r="AA663" s="122">
        <v>165000026</v>
      </c>
      <c r="AB663" s="122">
        <v>170000026</v>
      </c>
      <c r="AC663" s="122">
        <v>0</v>
      </c>
      <c r="AD663" s="121"/>
      <c r="BB663" s="120" t="s">
        <v>1926</v>
      </c>
      <c r="BI663" s="73" t="s">
        <v>4940</v>
      </c>
      <c r="BO663" s="72" t="s">
        <v>210</v>
      </c>
      <c r="BP663" s="73" t="s">
        <v>4053</v>
      </c>
      <c r="BQ663" s="75">
        <v>279000625</v>
      </c>
      <c r="BR663" s="75">
        <v>306000625</v>
      </c>
      <c r="BS663" s="75">
        <v>333000625</v>
      </c>
      <c r="BT663" s="75">
        <v>360000625</v>
      </c>
      <c r="BU663" s="75">
        <v>396000625</v>
      </c>
      <c r="BV663" s="75">
        <v>450000625</v>
      </c>
      <c r="BW663" s="75">
        <v>504000625</v>
      </c>
      <c r="BX663" s="75">
        <v>576000625</v>
      </c>
      <c r="BY663" s="75">
        <v>630000625</v>
      </c>
      <c r="BZ663" s="75">
        <v>0</v>
      </c>
      <c r="CA663" s="75">
        <v>0</v>
      </c>
    </row>
    <row r="664" spans="10:79" ht="12" customHeight="1">
      <c r="J664" s="46">
        <v>660</v>
      </c>
      <c r="K664" s="46">
        <f t="shared" si="24"/>
        <v>0</v>
      </c>
      <c r="L664" s="82">
        <f t="shared" si="25"/>
        <v>0</v>
      </c>
      <c r="N664" s="119" t="s">
        <v>33</v>
      </c>
      <c r="O664" s="120" t="s">
        <v>557</v>
      </c>
      <c r="P664" s="122">
        <v>0</v>
      </c>
      <c r="Q664" s="122">
        <v>80000026</v>
      </c>
      <c r="R664" s="122">
        <v>90000026</v>
      </c>
      <c r="S664" s="122">
        <v>105000026</v>
      </c>
      <c r="T664" s="122">
        <v>115000026</v>
      </c>
      <c r="U664" s="122">
        <v>130000026</v>
      </c>
      <c r="V664" s="122">
        <v>140000026</v>
      </c>
      <c r="W664" s="122">
        <v>145000026</v>
      </c>
      <c r="X664" s="122">
        <v>150000026</v>
      </c>
      <c r="Y664" s="122">
        <v>0</v>
      </c>
      <c r="Z664" s="122">
        <v>0</v>
      </c>
      <c r="AA664" s="122">
        <v>0</v>
      </c>
      <c r="AB664" s="122">
        <v>0</v>
      </c>
      <c r="AC664" s="122">
        <v>0</v>
      </c>
      <c r="AD664" s="121"/>
      <c r="BB664" s="120" t="s">
        <v>2474</v>
      </c>
      <c r="BI664" s="73" t="s">
        <v>4941</v>
      </c>
      <c r="BO664" s="72" t="s">
        <v>210</v>
      </c>
      <c r="BP664" s="73" t="s">
        <v>4054</v>
      </c>
      <c r="BQ664" s="75">
        <v>0</v>
      </c>
      <c r="BR664" s="75">
        <v>0</v>
      </c>
      <c r="BS664" s="75">
        <v>0</v>
      </c>
      <c r="BT664" s="75">
        <v>454000625</v>
      </c>
      <c r="BU664" s="75">
        <v>517000625</v>
      </c>
      <c r="BV664" s="75">
        <v>544000625</v>
      </c>
      <c r="BW664" s="75">
        <v>625000625</v>
      </c>
      <c r="BX664" s="75">
        <v>648000625</v>
      </c>
      <c r="BY664" s="75">
        <v>774000625</v>
      </c>
      <c r="BZ664" s="75">
        <v>0</v>
      </c>
      <c r="CA664" s="75">
        <v>0</v>
      </c>
    </row>
    <row r="665" spans="10:79" ht="12" customHeight="1">
      <c r="J665" s="46">
        <v>661</v>
      </c>
      <c r="K665" s="46">
        <f t="shared" si="24"/>
        <v>0</v>
      </c>
      <c r="L665" s="82">
        <f t="shared" si="25"/>
        <v>0</v>
      </c>
      <c r="N665" s="119" t="s">
        <v>33</v>
      </c>
      <c r="O665" s="120" t="s">
        <v>1978</v>
      </c>
      <c r="P665" s="122">
        <v>0</v>
      </c>
      <c r="Q665" s="122">
        <v>0</v>
      </c>
      <c r="R665" s="122">
        <v>0</v>
      </c>
      <c r="S665" s="122">
        <v>0</v>
      </c>
      <c r="T665" s="122">
        <v>115000026</v>
      </c>
      <c r="U665" s="122">
        <v>120000026</v>
      </c>
      <c r="V665" s="122">
        <v>125000026</v>
      </c>
      <c r="W665" s="122">
        <v>130000026</v>
      </c>
      <c r="X665" s="122">
        <v>0</v>
      </c>
      <c r="Y665" s="122">
        <v>0</v>
      </c>
      <c r="Z665" s="122">
        <v>0</v>
      </c>
      <c r="AA665" s="122">
        <v>0</v>
      </c>
      <c r="AB665" s="122">
        <v>0</v>
      </c>
      <c r="AC665" s="122">
        <v>0</v>
      </c>
      <c r="AD665" s="121"/>
      <c r="BB665" s="120" t="s">
        <v>2434</v>
      </c>
      <c r="BI665" s="73" t="s">
        <v>4942</v>
      </c>
      <c r="BO665" s="72" t="s">
        <v>210</v>
      </c>
      <c r="BP665" s="73" t="s">
        <v>4055</v>
      </c>
      <c r="BQ665" s="75">
        <v>570000925</v>
      </c>
      <c r="BR665" s="75">
        <v>590000925</v>
      </c>
      <c r="BS665" s="75">
        <v>605000925</v>
      </c>
      <c r="BT665" s="75">
        <v>630000925</v>
      </c>
      <c r="BU665" s="75">
        <v>692000925</v>
      </c>
      <c r="BV665" s="75">
        <v>760000925</v>
      </c>
      <c r="BW665" s="75">
        <v>0</v>
      </c>
      <c r="BX665" s="75">
        <v>0</v>
      </c>
      <c r="BY665" s="75">
        <v>0</v>
      </c>
      <c r="BZ665" s="75">
        <v>0</v>
      </c>
      <c r="CA665" s="75">
        <v>0</v>
      </c>
    </row>
    <row r="666" spans="10:79" ht="12" customHeight="1">
      <c r="J666" s="46">
        <v>662</v>
      </c>
      <c r="K666" s="46">
        <f t="shared" si="24"/>
        <v>0</v>
      </c>
      <c r="L666" s="82">
        <f t="shared" si="25"/>
        <v>0</v>
      </c>
      <c r="N666" s="119" t="s">
        <v>33</v>
      </c>
      <c r="O666" s="120" t="s">
        <v>1752</v>
      </c>
      <c r="P666" s="122">
        <v>0</v>
      </c>
      <c r="Q666" s="122">
        <v>0</v>
      </c>
      <c r="R666" s="122">
        <v>0</v>
      </c>
      <c r="S666" s="122">
        <v>0</v>
      </c>
      <c r="T666" s="122">
        <v>115000026</v>
      </c>
      <c r="U666" s="122">
        <v>120000026</v>
      </c>
      <c r="V666" s="122">
        <v>125000026</v>
      </c>
      <c r="W666" s="122">
        <v>130000026</v>
      </c>
      <c r="X666" s="122">
        <v>0</v>
      </c>
      <c r="Y666" s="122">
        <v>0</v>
      </c>
      <c r="Z666" s="122">
        <v>0</v>
      </c>
      <c r="AA666" s="122">
        <v>0</v>
      </c>
      <c r="AB666" s="122">
        <v>0</v>
      </c>
      <c r="AC666" s="122">
        <v>0</v>
      </c>
      <c r="AD666" s="121"/>
      <c r="BB666" s="120" t="s">
        <v>2108</v>
      </c>
      <c r="BI666" s="73" t="s">
        <v>4943</v>
      </c>
      <c r="BO666" s="72" t="s">
        <v>210</v>
      </c>
      <c r="BP666" s="73" t="s">
        <v>4056</v>
      </c>
      <c r="BQ666" s="75">
        <v>545000925</v>
      </c>
      <c r="BR666" s="75">
        <v>605000925</v>
      </c>
      <c r="BS666" s="75">
        <v>665000925</v>
      </c>
      <c r="BT666" s="75">
        <v>735000925</v>
      </c>
      <c r="BU666" s="75">
        <v>0</v>
      </c>
      <c r="BV666" s="75">
        <v>0</v>
      </c>
      <c r="BW666" s="75">
        <v>0</v>
      </c>
      <c r="BX666" s="75">
        <v>0</v>
      </c>
      <c r="BY666" s="75">
        <v>0</v>
      </c>
      <c r="BZ666" s="75">
        <v>0</v>
      </c>
      <c r="CA666" s="75">
        <v>0</v>
      </c>
    </row>
    <row r="667" spans="10:79" ht="12" customHeight="1">
      <c r="J667" s="46">
        <v>663</v>
      </c>
      <c r="K667" s="46">
        <f t="shared" si="24"/>
        <v>0</v>
      </c>
      <c r="L667" s="82">
        <f t="shared" si="25"/>
        <v>0</v>
      </c>
      <c r="N667" s="119" t="s">
        <v>33</v>
      </c>
      <c r="O667" s="120" t="s">
        <v>475</v>
      </c>
      <c r="P667" s="122">
        <v>0</v>
      </c>
      <c r="Q667" s="122">
        <v>0</v>
      </c>
      <c r="R667" s="122">
        <v>0</v>
      </c>
      <c r="S667" s="122">
        <v>0</v>
      </c>
      <c r="T667" s="122">
        <v>135000026</v>
      </c>
      <c r="U667" s="122">
        <v>140000026</v>
      </c>
      <c r="V667" s="122">
        <v>145000026</v>
      </c>
      <c r="W667" s="122">
        <v>150000026</v>
      </c>
      <c r="X667" s="122">
        <v>155000026</v>
      </c>
      <c r="Y667" s="122">
        <v>160000026</v>
      </c>
      <c r="Z667" s="122">
        <v>0</v>
      </c>
      <c r="AA667" s="122">
        <v>0</v>
      </c>
      <c r="AB667" s="122">
        <v>0</v>
      </c>
      <c r="AC667" s="122">
        <v>0</v>
      </c>
      <c r="AD667" s="121"/>
      <c r="BB667" s="120" t="s">
        <v>466</v>
      </c>
      <c r="BI667" s="73" t="s">
        <v>4944</v>
      </c>
      <c r="BO667" s="72" t="s">
        <v>210</v>
      </c>
      <c r="BP667" s="73" t="s">
        <v>4057</v>
      </c>
      <c r="BQ667" s="75">
        <v>590000925</v>
      </c>
      <c r="BR667" s="75">
        <v>630000925</v>
      </c>
      <c r="BS667" s="75">
        <v>670000925</v>
      </c>
      <c r="BT667" s="75">
        <v>705000925</v>
      </c>
      <c r="BU667" s="75">
        <v>735000925</v>
      </c>
      <c r="BV667" s="75">
        <v>805000925</v>
      </c>
      <c r="BW667" s="75">
        <v>830000925</v>
      </c>
      <c r="BX667" s="75">
        <v>890000925</v>
      </c>
      <c r="BY667" s="75">
        <v>905000925</v>
      </c>
      <c r="BZ667" s="75">
        <v>0</v>
      </c>
      <c r="CA667" s="75">
        <v>0</v>
      </c>
    </row>
    <row r="668" spans="10:79" ht="12" customHeight="1">
      <c r="J668" s="46">
        <v>664</v>
      </c>
      <c r="K668" s="46">
        <f t="shared" si="24"/>
        <v>0</v>
      </c>
      <c r="L668" s="82">
        <f t="shared" si="25"/>
        <v>0</v>
      </c>
      <c r="N668" s="119" t="s">
        <v>33</v>
      </c>
      <c r="O668" s="120" t="s">
        <v>476</v>
      </c>
      <c r="P668" s="122">
        <v>0</v>
      </c>
      <c r="Q668" s="122">
        <v>0</v>
      </c>
      <c r="R668" s="122">
        <v>0</v>
      </c>
      <c r="S668" s="122">
        <v>0</v>
      </c>
      <c r="T668" s="122">
        <v>125000026</v>
      </c>
      <c r="U668" s="122">
        <v>130000026</v>
      </c>
      <c r="V668" s="122">
        <v>135000026</v>
      </c>
      <c r="W668" s="122">
        <v>140000026</v>
      </c>
      <c r="X668" s="122">
        <v>0</v>
      </c>
      <c r="Y668" s="122">
        <v>0</v>
      </c>
      <c r="Z668" s="122">
        <v>0</v>
      </c>
      <c r="AA668" s="122">
        <v>0</v>
      </c>
      <c r="AB668" s="122">
        <v>0</v>
      </c>
      <c r="AC668" s="122">
        <v>0</v>
      </c>
      <c r="AD668" s="121"/>
      <c r="BB668" s="120" t="s">
        <v>467</v>
      </c>
      <c r="BI668" s="73" t="s">
        <v>4945</v>
      </c>
      <c r="BO668" s="72" t="s">
        <v>210</v>
      </c>
      <c r="BP668" s="73" t="s">
        <v>4058</v>
      </c>
      <c r="BQ668" s="75">
        <v>0</v>
      </c>
      <c r="BR668" s="75">
        <v>0</v>
      </c>
      <c r="BS668" s="75">
        <v>0</v>
      </c>
      <c r="BT668" s="75">
        <v>594000625</v>
      </c>
      <c r="BU668" s="75">
        <v>630000625</v>
      </c>
      <c r="BV668" s="75">
        <v>0</v>
      </c>
      <c r="BW668" s="75">
        <v>0</v>
      </c>
      <c r="BX668" s="75">
        <v>0</v>
      </c>
      <c r="BY668" s="75">
        <v>0</v>
      </c>
      <c r="BZ668" s="75">
        <v>0</v>
      </c>
      <c r="CA668" s="75">
        <v>0</v>
      </c>
    </row>
    <row r="669" spans="10:79" ht="12" customHeight="1">
      <c r="J669" s="46">
        <v>665</v>
      </c>
      <c r="K669" s="46">
        <f t="shared" si="24"/>
        <v>0</v>
      </c>
      <c r="L669" s="82">
        <f t="shared" si="25"/>
        <v>0</v>
      </c>
      <c r="N669" s="119" t="s">
        <v>33</v>
      </c>
      <c r="O669" s="120" t="s">
        <v>1534</v>
      </c>
      <c r="P669" s="122">
        <v>0</v>
      </c>
      <c r="Q669" s="122">
        <v>0</v>
      </c>
      <c r="R669" s="122">
        <v>0</v>
      </c>
      <c r="S669" s="122">
        <v>135000026</v>
      </c>
      <c r="T669" s="122">
        <v>145000026</v>
      </c>
      <c r="U669" s="122">
        <v>160000026</v>
      </c>
      <c r="V669" s="122">
        <v>170000026</v>
      </c>
      <c r="W669" s="122">
        <v>180000026</v>
      </c>
      <c r="X669" s="122">
        <v>0</v>
      </c>
      <c r="Y669" s="122">
        <v>0</v>
      </c>
      <c r="Z669" s="122">
        <v>0</v>
      </c>
      <c r="AA669" s="122">
        <v>0</v>
      </c>
      <c r="AB669" s="122">
        <v>0</v>
      </c>
      <c r="AC669" s="122">
        <v>0</v>
      </c>
      <c r="AD669" s="121"/>
      <c r="BB669" s="120" t="s">
        <v>468</v>
      </c>
      <c r="BI669" s="73" t="s">
        <v>4946</v>
      </c>
      <c r="BO669" s="72" t="s">
        <v>210</v>
      </c>
      <c r="BP669" s="73" t="s">
        <v>5065</v>
      </c>
      <c r="BQ669" s="75">
        <v>495000026</v>
      </c>
      <c r="BR669" s="75">
        <v>525000026</v>
      </c>
      <c r="BS669" s="75">
        <v>560000026</v>
      </c>
      <c r="BT669" s="75">
        <v>590000026</v>
      </c>
      <c r="BU669" s="75">
        <v>625000026</v>
      </c>
      <c r="BV669" s="75">
        <v>685000026</v>
      </c>
      <c r="BW669" s="75">
        <v>750000026</v>
      </c>
      <c r="BX669" s="75">
        <v>830000026</v>
      </c>
      <c r="BY669" s="75">
        <v>910000026</v>
      </c>
      <c r="BZ669" s="75">
        <v>0</v>
      </c>
      <c r="CA669" s="75">
        <v>0</v>
      </c>
    </row>
    <row r="670" spans="10:79" ht="12" customHeight="1">
      <c r="J670" s="46">
        <v>666</v>
      </c>
      <c r="K670" s="46">
        <f t="shared" si="24"/>
        <v>0</v>
      </c>
      <c r="L670" s="82">
        <f t="shared" si="25"/>
        <v>0</v>
      </c>
      <c r="N670" s="119" t="s">
        <v>33</v>
      </c>
      <c r="O670" s="120" t="s">
        <v>477</v>
      </c>
      <c r="P670" s="122">
        <v>0</v>
      </c>
      <c r="Q670" s="122">
        <v>0</v>
      </c>
      <c r="R670" s="122">
        <v>0</v>
      </c>
      <c r="S670" s="122">
        <v>0</v>
      </c>
      <c r="T670" s="122">
        <v>135000026</v>
      </c>
      <c r="U670" s="122">
        <v>140000026</v>
      </c>
      <c r="V670" s="122">
        <v>145000026</v>
      </c>
      <c r="W670" s="122">
        <v>150000026</v>
      </c>
      <c r="X670" s="122">
        <v>0</v>
      </c>
      <c r="Y670" s="122">
        <v>0</v>
      </c>
      <c r="Z670" s="122">
        <v>0</v>
      </c>
      <c r="AA670" s="122">
        <v>0</v>
      </c>
      <c r="AB670" s="122">
        <v>0</v>
      </c>
      <c r="AC670" s="122">
        <v>0</v>
      </c>
      <c r="AD670" s="121"/>
      <c r="BB670" s="120" t="s">
        <v>469</v>
      </c>
      <c r="BI670" s="73" t="s">
        <v>5188</v>
      </c>
      <c r="BO670" s="72" t="s">
        <v>210</v>
      </c>
      <c r="BP670" s="73" t="s">
        <v>4059</v>
      </c>
      <c r="BQ670" s="75">
        <v>0</v>
      </c>
      <c r="BR670" s="75">
        <v>0</v>
      </c>
      <c r="BS670" s="75">
        <v>0</v>
      </c>
      <c r="BT670" s="75">
        <v>0</v>
      </c>
      <c r="BU670" s="75">
        <v>0</v>
      </c>
      <c r="BV670" s="75">
        <v>0</v>
      </c>
      <c r="BW670" s="75">
        <v>0</v>
      </c>
      <c r="BX670" s="75">
        <v>990000625</v>
      </c>
      <c r="BY670" s="75">
        <v>0</v>
      </c>
      <c r="BZ670" s="75">
        <v>0</v>
      </c>
      <c r="CA670" s="75">
        <v>0</v>
      </c>
    </row>
    <row r="671" spans="10:79" ht="12" customHeight="1">
      <c r="J671" s="46">
        <v>667</v>
      </c>
      <c r="K671" s="46">
        <f t="shared" si="24"/>
        <v>0</v>
      </c>
      <c r="L671" s="82">
        <f t="shared" si="25"/>
        <v>0</v>
      </c>
      <c r="N671" s="119" t="s">
        <v>33</v>
      </c>
      <c r="O671" s="120" t="s">
        <v>478</v>
      </c>
      <c r="P671" s="122">
        <v>0</v>
      </c>
      <c r="Q671" s="122">
        <v>0</v>
      </c>
      <c r="R671" s="122">
        <v>0</v>
      </c>
      <c r="S671" s="122">
        <v>0</v>
      </c>
      <c r="T671" s="122">
        <v>125000026</v>
      </c>
      <c r="U671" s="122">
        <v>130000026</v>
      </c>
      <c r="V671" s="122">
        <v>135000026</v>
      </c>
      <c r="W671" s="122">
        <v>140000026</v>
      </c>
      <c r="X671" s="122">
        <v>0</v>
      </c>
      <c r="Y671" s="122">
        <v>0</v>
      </c>
      <c r="Z671" s="122">
        <v>0</v>
      </c>
      <c r="AA671" s="122">
        <v>0</v>
      </c>
      <c r="AB671" s="122">
        <v>0</v>
      </c>
      <c r="AC671" s="122">
        <v>0</v>
      </c>
      <c r="AD671" s="121"/>
      <c r="BB671" s="120" t="s">
        <v>2062</v>
      </c>
      <c r="BI671" s="73" t="s">
        <v>4947</v>
      </c>
      <c r="BO671" s="72" t="s">
        <v>210</v>
      </c>
      <c r="BP671" s="73" t="s">
        <v>4060</v>
      </c>
      <c r="BQ671" s="75">
        <v>459000625</v>
      </c>
      <c r="BR671" s="75">
        <v>513000625</v>
      </c>
      <c r="BS671" s="75">
        <v>549000625</v>
      </c>
      <c r="BT671" s="75">
        <v>621000625</v>
      </c>
      <c r="BU671" s="75">
        <v>0</v>
      </c>
      <c r="BV671" s="75">
        <v>0</v>
      </c>
      <c r="BW671" s="75">
        <v>0</v>
      </c>
      <c r="BX671" s="75">
        <v>0</v>
      </c>
      <c r="BY671" s="75">
        <v>0</v>
      </c>
      <c r="BZ671" s="75">
        <v>0</v>
      </c>
      <c r="CA671" s="75">
        <v>0</v>
      </c>
    </row>
    <row r="672" spans="10:79" ht="12" customHeight="1">
      <c r="J672" s="46">
        <v>668</v>
      </c>
      <c r="K672" s="46">
        <f t="shared" si="24"/>
        <v>0</v>
      </c>
      <c r="L672" s="82">
        <f t="shared" si="25"/>
        <v>0</v>
      </c>
      <c r="N672" s="119" t="s">
        <v>33</v>
      </c>
      <c r="O672" s="120" t="s">
        <v>479</v>
      </c>
      <c r="P672" s="122">
        <v>0</v>
      </c>
      <c r="Q672" s="122">
        <v>0</v>
      </c>
      <c r="R672" s="122">
        <v>0</v>
      </c>
      <c r="S672" s="122">
        <v>0</v>
      </c>
      <c r="T672" s="122">
        <v>125000026</v>
      </c>
      <c r="U672" s="122">
        <v>130000026</v>
      </c>
      <c r="V672" s="122">
        <v>140000026</v>
      </c>
      <c r="W672" s="122">
        <v>145000026</v>
      </c>
      <c r="X672" s="122">
        <v>0</v>
      </c>
      <c r="Y672" s="122">
        <v>0</v>
      </c>
      <c r="Z672" s="122">
        <v>0</v>
      </c>
      <c r="AA672" s="122">
        <v>0</v>
      </c>
      <c r="AB672" s="122">
        <v>0</v>
      </c>
      <c r="AC672" s="122">
        <v>0</v>
      </c>
      <c r="AD672" s="121"/>
      <c r="BB672" s="120" t="s">
        <v>2013</v>
      </c>
      <c r="BI672" s="73" t="s">
        <v>4948</v>
      </c>
      <c r="BO672" s="72" t="s">
        <v>210</v>
      </c>
      <c r="BP672" s="73" t="s">
        <v>4061</v>
      </c>
      <c r="BQ672" s="75">
        <v>420000026</v>
      </c>
      <c r="BR672" s="75">
        <v>450000026</v>
      </c>
      <c r="BS672" s="75">
        <v>500000026</v>
      </c>
      <c r="BT672" s="75">
        <v>550000026</v>
      </c>
      <c r="BU672" s="75">
        <v>610000026</v>
      </c>
      <c r="BV672" s="75">
        <v>685000026</v>
      </c>
      <c r="BW672" s="75">
        <v>760000026</v>
      </c>
      <c r="BX672" s="75">
        <v>830000026</v>
      </c>
      <c r="BY672" s="75">
        <v>895000026</v>
      </c>
      <c r="BZ672" s="75">
        <v>0</v>
      </c>
      <c r="CA672" s="75">
        <v>0</v>
      </c>
    </row>
    <row r="673" spans="10:79" ht="12" customHeight="1">
      <c r="J673" s="46">
        <v>669</v>
      </c>
      <c r="K673" s="46">
        <f t="shared" si="24"/>
        <v>0</v>
      </c>
      <c r="L673" s="82">
        <f t="shared" si="25"/>
        <v>0</v>
      </c>
      <c r="N673" s="119" t="s">
        <v>33</v>
      </c>
      <c r="O673" s="120" t="s">
        <v>480</v>
      </c>
      <c r="P673" s="122">
        <v>0</v>
      </c>
      <c r="Q673" s="122">
        <v>0</v>
      </c>
      <c r="R673" s="122">
        <v>0</v>
      </c>
      <c r="S673" s="122">
        <v>0</v>
      </c>
      <c r="T673" s="122">
        <v>120000026</v>
      </c>
      <c r="U673" s="122">
        <v>130000026</v>
      </c>
      <c r="V673" s="122">
        <v>135000026</v>
      </c>
      <c r="W673" s="122">
        <v>140000026</v>
      </c>
      <c r="X673" s="122">
        <v>0</v>
      </c>
      <c r="Y673" s="122">
        <v>0</v>
      </c>
      <c r="Z673" s="122">
        <v>0</v>
      </c>
      <c r="AA673" s="122">
        <v>0</v>
      </c>
      <c r="AB673" s="122">
        <v>0</v>
      </c>
      <c r="AC673" s="122">
        <v>0</v>
      </c>
      <c r="AD673" s="121"/>
      <c r="BB673" s="120" t="s">
        <v>1899</v>
      </c>
      <c r="BI673" s="73" t="s">
        <v>4949</v>
      </c>
      <c r="BO673" s="72" t="s">
        <v>210</v>
      </c>
      <c r="BP673" s="73" t="s">
        <v>4062</v>
      </c>
      <c r="BQ673" s="75">
        <v>423000625</v>
      </c>
      <c r="BR673" s="75">
        <v>468000625</v>
      </c>
      <c r="BS673" s="75">
        <v>504000625</v>
      </c>
      <c r="BT673" s="75">
        <v>540000625</v>
      </c>
      <c r="BU673" s="75">
        <v>585000625</v>
      </c>
      <c r="BV673" s="75">
        <v>630000625</v>
      </c>
      <c r="BW673" s="75">
        <v>693000625</v>
      </c>
      <c r="BX673" s="75">
        <v>711000625</v>
      </c>
      <c r="BY673" s="75">
        <v>738000625</v>
      </c>
      <c r="BZ673" s="75">
        <v>0</v>
      </c>
      <c r="CA673" s="75">
        <v>0</v>
      </c>
    </row>
    <row r="674" spans="10:79" ht="12" customHeight="1">
      <c r="J674" s="46">
        <v>670</v>
      </c>
      <c r="K674" s="46">
        <f t="shared" si="24"/>
        <v>0</v>
      </c>
      <c r="L674" s="82">
        <f t="shared" si="25"/>
        <v>0</v>
      </c>
      <c r="N674" s="119" t="s">
        <v>33</v>
      </c>
      <c r="O674" s="120" t="s">
        <v>481</v>
      </c>
      <c r="P674" s="122">
        <v>0</v>
      </c>
      <c r="Q674" s="122">
        <v>0</v>
      </c>
      <c r="R674" s="122">
        <v>0</v>
      </c>
      <c r="S674" s="122">
        <v>0</v>
      </c>
      <c r="T674" s="122">
        <v>125000026</v>
      </c>
      <c r="U674" s="122">
        <v>130000026</v>
      </c>
      <c r="V674" s="122">
        <v>140000026</v>
      </c>
      <c r="W674" s="122">
        <v>145000026</v>
      </c>
      <c r="X674" s="122">
        <v>0</v>
      </c>
      <c r="Y674" s="122">
        <v>0</v>
      </c>
      <c r="Z674" s="122">
        <v>0</v>
      </c>
      <c r="AA674" s="122">
        <v>0</v>
      </c>
      <c r="AB674" s="122">
        <v>0</v>
      </c>
      <c r="AC674" s="122">
        <v>0</v>
      </c>
      <c r="AD674" s="121"/>
      <c r="BB674" s="120" t="s">
        <v>1380</v>
      </c>
      <c r="BI674" s="73" t="s">
        <v>4950</v>
      </c>
      <c r="BO674" s="72" t="s">
        <v>210</v>
      </c>
      <c r="BP674" s="73" t="s">
        <v>4063</v>
      </c>
      <c r="BQ674" s="75">
        <v>459000625</v>
      </c>
      <c r="BR674" s="75">
        <v>513000625</v>
      </c>
      <c r="BS674" s="75">
        <v>0</v>
      </c>
      <c r="BT674" s="75">
        <v>0</v>
      </c>
      <c r="BU674" s="75">
        <v>0</v>
      </c>
      <c r="BV674" s="75">
        <v>0</v>
      </c>
      <c r="BW674" s="75">
        <v>0</v>
      </c>
      <c r="BX674" s="75">
        <v>0</v>
      </c>
      <c r="BY674" s="75">
        <v>0</v>
      </c>
      <c r="BZ674" s="75">
        <v>0</v>
      </c>
      <c r="CA674" s="75">
        <v>0</v>
      </c>
    </row>
    <row r="675" spans="10:79" ht="12" customHeight="1">
      <c r="J675" s="46">
        <v>671</v>
      </c>
      <c r="K675" s="46">
        <f t="shared" si="24"/>
        <v>0</v>
      </c>
      <c r="L675" s="82">
        <f t="shared" si="25"/>
        <v>0</v>
      </c>
      <c r="N675" s="119" t="s">
        <v>33</v>
      </c>
      <c r="O675" s="120" t="s">
        <v>482</v>
      </c>
      <c r="P675" s="122">
        <v>0</v>
      </c>
      <c r="Q675" s="122">
        <v>0</v>
      </c>
      <c r="R675" s="122">
        <v>0</v>
      </c>
      <c r="S675" s="122">
        <v>0</v>
      </c>
      <c r="T675" s="122">
        <v>125000026</v>
      </c>
      <c r="U675" s="122">
        <v>130000026</v>
      </c>
      <c r="V675" s="122">
        <v>135000026</v>
      </c>
      <c r="W675" s="122">
        <v>140000026</v>
      </c>
      <c r="X675" s="122">
        <v>0</v>
      </c>
      <c r="Y675" s="122">
        <v>0</v>
      </c>
      <c r="Z675" s="122">
        <v>0</v>
      </c>
      <c r="AA675" s="122">
        <v>0</v>
      </c>
      <c r="AB675" s="122">
        <v>0</v>
      </c>
      <c r="AC675" s="122">
        <v>0</v>
      </c>
      <c r="AD675" s="121"/>
      <c r="BB675" s="120" t="s">
        <v>1381</v>
      </c>
      <c r="BO675" s="72" t="s">
        <v>210</v>
      </c>
      <c r="BP675" s="73" t="s">
        <v>4064</v>
      </c>
      <c r="BQ675" s="75">
        <v>0</v>
      </c>
      <c r="BR675" s="75">
        <v>0</v>
      </c>
      <c r="BS675" s="75">
        <v>0</v>
      </c>
      <c r="BT675" s="75">
        <v>0</v>
      </c>
      <c r="BU675" s="75">
        <v>0</v>
      </c>
      <c r="BV675" s="75">
        <v>0</v>
      </c>
      <c r="BW675" s="75">
        <v>0</v>
      </c>
      <c r="BX675" s="75">
        <v>0</v>
      </c>
      <c r="BY675" s="75">
        <v>0</v>
      </c>
      <c r="BZ675" s="75">
        <v>0</v>
      </c>
      <c r="CA675" s="75">
        <v>0</v>
      </c>
    </row>
    <row r="676" spans="10:79" ht="12" customHeight="1">
      <c r="J676" s="46">
        <v>672</v>
      </c>
      <c r="K676" s="46">
        <f t="shared" si="24"/>
        <v>0</v>
      </c>
      <c r="L676" s="82">
        <f t="shared" si="25"/>
        <v>0</v>
      </c>
      <c r="N676" s="119" t="s">
        <v>33</v>
      </c>
      <c r="O676" s="120" t="s">
        <v>807</v>
      </c>
      <c r="P676" s="122">
        <v>0</v>
      </c>
      <c r="Q676" s="122">
        <v>0</v>
      </c>
      <c r="R676" s="122">
        <v>85000026</v>
      </c>
      <c r="S676" s="122">
        <v>90000026</v>
      </c>
      <c r="T676" s="122">
        <v>0</v>
      </c>
      <c r="U676" s="122">
        <v>0</v>
      </c>
      <c r="V676" s="122">
        <v>0</v>
      </c>
      <c r="W676" s="122">
        <v>0</v>
      </c>
      <c r="X676" s="122">
        <v>160000026</v>
      </c>
      <c r="Y676" s="122">
        <v>170000026</v>
      </c>
      <c r="Z676" s="122">
        <v>180000026</v>
      </c>
      <c r="AA676" s="122">
        <v>195000026</v>
      </c>
      <c r="AB676" s="122">
        <v>210000026</v>
      </c>
      <c r="AC676" s="122">
        <v>0</v>
      </c>
      <c r="AD676" s="121"/>
      <c r="BB676" s="120" t="s">
        <v>2475</v>
      </c>
      <c r="BO676" s="72" t="s">
        <v>210</v>
      </c>
      <c r="BP676" s="73" t="s">
        <v>4065</v>
      </c>
      <c r="BQ676" s="75">
        <v>405000625</v>
      </c>
      <c r="BR676" s="75">
        <v>450000625</v>
      </c>
      <c r="BS676" s="75">
        <v>495000625</v>
      </c>
      <c r="BT676" s="75">
        <v>540000625</v>
      </c>
      <c r="BU676" s="75">
        <v>585000625</v>
      </c>
      <c r="BV676" s="75">
        <v>675000625</v>
      </c>
      <c r="BW676" s="75">
        <v>765000625</v>
      </c>
      <c r="BX676" s="75">
        <v>810000625</v>
      </c>
      <c r="BY676" s="75">
        <v>855000625</v>
      </c>
      <c r="BZ676" s="75">
        <v>0</v>
      </c>
      <c r="CA676" s="75">
        <v>0</v>
      </c>
    </row>
    <row r="677" spans="10:79" ht="12" customHeight="1">
      <c r="J677" s="46">
        <v>673</v>
      </c>
      <c r="K677" s="46">
        <f t="shared" si="24"/>
        <v>0</v>
      </c>
      <c r="L677" s="82">
        <f t="shared" si="25"/>
        <v>0</v>
      </c>
      <c r="N677" s="119" t="s">
        <v>33</v>
      </c>
      <c r="O677" s="120" t="s">
        <v>808</v>
      </c>
      <c r="P677" s="122">
        <v>75000026</v>
      </c>
      <c r="Q677" s="122">
        <v>85000026</v>
      </c>
      <c r="R677" s="122">
        <v>0</v>
      </c>
      <c r="S677" s="122">
        <v>0</v>
      </c>
      <c r="T677" s="122">
        <v>0</v>
      </c>
      <c r="U677" s="122">
        <v>0</v>
      </c>
      <c r="V677" s="122">
        <v>0</v>
      </c>
      <c r="W677" s="122">
        <v>0</v>
      </c>
      <c r="X677" s="122">
        <v>160000026</v>
      </c>
      <c r="Y677" s="122">
        <v>170000026</v>
      </c>
      <c r="Z677" s="122">
        <v>180000026</v>
      </c>
      <c r="AA677" s="122">
        <v>195000026</v>
      </c>
      <c r="AB677" s="122">
        <v>215000026</v>
      </c>
      <c r="AC677" s="122">
        <v>0</v>
      </c>
      <c r="AD677" s="121"/>
      <c r="BB677" s="120" t="s">
        <v>2675</v>
      </c>
      <c r="BO677" s="72" t="s">
        <v>210</v>
      </c>
      <c r="BP677" s="73" t="s">
        <v>4066</v>
      </c>
      <c r="BQ677" s="75">
        <v>450000625</v>
      </c>
      <c r="BR677" s="75">
        <v>477000625</v>
      </c>
      <c r="BS677" s="75">
        <v>504000625</v>
      </c>
      <c r="BT677" s="75">
        <v>0</v>
      </c>
      <c r="BU677" s="75">
        <v>0</v>
      </c>
      <c r="BV677" s="75">
        <v>0</v>
      </c>
      <c r="BW677" s="75">
        <v>0</v>
      </c>
      <c r="BX677" s="75">
        <v>0</v>
      </c>
      <c r="BY677" s="75">
        <v>0</v>
      </c>
      <c r="BZ677" s="75">
        <v>0</v>
      </c>
      <c r="CA677" s="75">
        <v>0</v>
      </c>
    </row>
    <row r="678" spans="10:79" ht="12" customHeight="1">
      <c r="J678" s="46">
        <v>674</v>
      </c>
      <c r="K678" s="46">
        <f t="shared" si="24"/>
        <v>0</v>
      </c>
      <c r="L678" s="82">
        <f t="shared" si="25"/>
        <v>0</v>
      </c>
      <c r="N678" s="119" t="s">
        <v>33</v>
      </c>
      <c r="O678" s="120" t="s">
        <v>809</v>
      </c>
      <c r="P678" s="122">
        <v>0</v>
      </c>
      <c r="Q678" s="122">
        <v>0</v>
      </c>
      <c r="R678" s="122">
        <v>0</v>
      </c>
      <c r="S678" s="122">
        <v>0</v>
      </c>
      <c r="T678" s="122">
        <v>135000026</v>
      </c>
      <c r="U678" s="122">
        <v>140000026</v>
      </c>
      <c r="V678" s="122">
        <v>145000026</v>
      </c>
      <c r="W678" s="122">
        <v>150000026</v>
      </c>
      <c r="X678" s="122">
        <v>160000026</v>
      </c>
      <c r="Y678" s="122">
        <v>170000026</v>
      </c>
      <c r="Z678" s="122">
        <v>0</v>
      </c>
      <c r="AA678" s="122">
        <v>0</v>
      </c>
      <c r="AB678" s="122">
        <v>0</v>
      </c>
      <c r="AC678" s="122">
        <v>0</v>
      </c>
      <c r="AD678" s="121"/>
      <c r="BB678" s="120" t="s">
        <v>2628</v>
      </c>
      <c r="BO678" s="72" t="s">
        <v>210</v>
      </c>
      <c r="BP678" s="73" t="s">
        <v>4067</v>
      </c>
      <c r="BQ678" s="75">
        <v>531000625</v>
      </c>
      <c r="BR678" s="75">
        <v>576000625</v>
      </c>
      <c r="BS678" s="75">
        <v>648000625</v>
      </c>
      <c r="BT678" s="75">
        <v>684000625</v>
      </c>
      <c r="BU678" s="75">
        <v>720000625</v>
      </c>
      <c r="BV678" s="75">
        <v>756000625</v>
      </c>
      <c r="BW678" s="75">
        <v>801000625</v>
      </c>
      <c r="BX678" s="75">
        <v>828000625</v>
      </c>
      <c r="BY678" s="75">
        <v>855000625</v>
      </c>
      <c r="BZ678" s="75">
        <v>0</v>
      </c>
      <c r="CA678" s="75">
        <v>0</v>
      </c>
    </row>
    <row r="679" spans="10:79" ht="12" customHeight="1">
      <c r="J679" s="46">
        <v>675</v>
      </c>
      <c r="K679" s="46">
        <f t="shared" si="24"/>
        <v>0</v>
      </c>
      <c r="L679" s="82">
        <f t="shared" si="25"/>
        <v>0</v>
      </c>
      <c r="N679" s="119" t="s">
        <v>33</v>
      </c>
      <c r="O679" s="120" t="s">
        <v>872</v>
      </c>
      <c r="P679" s="122">
        <v>0</v>
      </c>
      <c r="Q679" s="122">
        <v>0</v>
      </c>
      <c r="R679" s="122">
        <v>0</v>
      </c>
      <c r="S679" s="122">
        <v>0</v>
      </c>
      <c r="T679" s="122">
        <v>0</v>
      </c>
      <c r="U679" s="122">
        <v>0</v>
      </c>
      <c r="V679" s="122">
        <v>0</v>
      </c>
      <c r="W679" s="122">
        <v>0</v>
      </c>
      <c r="X679" s="122">
        <v>160000026</v>
      </c>
      <c r="Y679" s="122">
        <v>170000026</v>
      </c>
      <c r="Z679" s="122">
        <v>180000026</v>
      </c>
      <c r="AA679" s="122">
        <v>195000026</v>
      </c>
      <c r="AB679" s="122">
        <v>215000026</v>
      </c>
      <c r="AC679" s="122">
        <v>0</v>
      </c>
      <c r="AD679" s="121"/>
      <c r="BB679" s="120" t="s">
        <v>3422</v>
      </c>
      <c r="BO679" s="72" t="s">
        <v>210</v>
      </c>
      <c r="BP679" s="73" t="s">
        <v>4068</v>
      </c>
      <c r="BQ679" s="75">
        <v>0</v>
      </c>
      <c r="BR679" s="75">
        <v>0</v>
      </c>
      <c r="BS679" s="75">
        <v>0</v>
      </c>
      <c r="BT679" s="75">
        <v>648000625</v>
      </c>
      <c r="BU679" s="75">
        <v>0</v>
      </c>
      <c r="BV679" s="75">
        <v>0</v>
      </c>
      <c r="BW679" s="75">
        <v>0</v>
      </c>
      <c r="BX679" s="75">
        <v>990000625</v>
      </c>
      <c r="BY679" s="75">
        <v>0</v>
      </c>
      <c r="BZ679" s="75">
        <v>0</v>
      </c>
      <c r="CA679" s="75">
        <v>0</v>
      </c>
    </row>
    <row r="680" spans="10:79" ht="12" customHeight="1">
      <c r="J680" s="46">
        <v>676</v>
      </c>
      <c r="K680" s="46">
        <f t="shared" si="24"/>
        <v>0</v>
      </c>
      <c r="L680" s="82">
        <f t="shared" si="25"/>
        <v>0</v>
      </c>
      <c r="N680" s="119" t="s">
        <v>33</v>
      </c>
      <c r="O680" s="120" t="s">
        <v>810</v>
      </c>
      <c r="P680" s="122">
        <v>0</v>
      </c>
      <c r="Q680" s="122">
        <v>0</v>
      </c>
      <c r="R680" s="122">
        <v>0</v>
      </c>
      <c r="S680" s="122">
        <v>0</v>
      </c>
      <c r="T680" s="122">
        <v>0</v>
      </c>
      <c r="U680" s="122">
        <v>0</v>
      </c>
      <c r="V680" s="122">
        <v>0</v>
      </c>
      <c r="W680" s="122">
        <v>0</v>
      </c>
      <c r="X680" s="122">
        <v>0</v>
      </c>
      <c r="Y680" s="122">
        <v>0</v>
      </c>
      <c r="Z680" s="122">
        <v>200000026</v>
      </c>
      <c r="AA680" s="122">
        <v>215000026</v>
      </c>
      <c r="AB680" s="122">
        <v>225000026</v>
      </c>
      <c r="AC680" s="122">
        <v>0</v>
      </c>
      <c r="AD680" s="121"/>
      <c r="BB680" s="120" t="s">
        <v>2712</v>
      </c>
      <c r="BO680" s="72" t="s">
        <v>210</v>
      </c>
      <c r="BP680" s="73" t="s">
        <v>4069</v>
      </c>
      <c r="BQ680" s="75">
        <v>472000625</v>
      </c>
      <c r="BR680" s="75">
        <v>526000625</v>
      </c>
      <c r="BS680" s="75">
        <v>562000625</v>
      </c>
      <c r="BT680" s="75">
        <v>634000625</v>
      </c>
      <c r="BU680" s="75">
        <v>0</v>
      </c>
      <c r="BV680" s="75">
        <v>0</v>
      </c>
      <c r="BW680" s="75">
        <v>0</v>
      </c>
      <c r="BX680" s="75">
        <v>0</v>
      </c>
      <c r="BY680" s="75">
        <v>0</v>
      </c>
      <c r="BZ680" s="75">
        <v>0</v>
      </c>
      <c r="CA680" s="75">
        <v>0</v>
      </c>
    </row>
    <row r="681" spans="10:79" ht="12" customHeight="1">
      <c r="J681" s="46">
        <v>677</v>
      </c>
      <c r="K681" s="46">
        <f t="shared" si="24"/>
        <v>0</v>
      </c>
      <c r="L681" s="82">
        <f t="shared" si="25"/>
        <v>0</v>
      </c>
      <c r="N681" s="119" t="s">
        <v>33</v>
      </c>
      <c r="O681" s="120" t="s">
        <v>953</v>
      </c>
      <c r="P681" s="122">
        <v>0</v>
      </c>
      <c r="Q681" s="122">
        <v>0</v>
      </c>
      <c r="R681" s="122">
        <v>90000026</v>
      </c>
      <c r="S681" s="122">
        <v>95000026</v>
      </c>
      <c r="T681" s="122">
        <v>100000026</v>
      </c>
      <c r="U681" s="122">
        <v>110000026</v>
      </c>
      <c r="V681" s="122">
        <v>125000026</v>
      </c>
      <c r="W681" s="122">
        <v>150000026</v>
      </c>
      <c r="X681" s="122">
        <v>170000026</v>
      </c>
      <c r="Y681" s="122">
        <v>180000026</v>
      </c>
      <c r="Z681" s="122">
        <v>0</v>
      </c>
      <c r="AA681" s="122">
        <v>0</v>
      </c>
      <c r="AB681" s="122">
        <v>0</v>
      </c>
      <c r="AC681" s="122">
        <v>0</v>
      </c>
      <c r="AD681" s="121"/>
      <c r="BB681" s="120" t="s">
        <v>2804</v>
      </c>
      <c r="BO681" s="72" t="s">
        <v>210</v>
      </c>
      <c r="BP681" s="73" t="s">
        <v>4070</v>
      </c>
      <c r="BQ681" s="75">
        <v>562000625</v>
      </c>
      <c r="BR681" s="75">
        <v>0</v>
      </c>
      <c r="BS681" s="75">
        <v>540000625</v>
      </c>
      <c r="BT681" s="75">
        <v>0</v>
      </c>
      <c r="BU681" s="75">
        <v>0</v>
      </c>
      <c r="BV681" s="75">
        <v>0</v>
      </c>
      <c r="BW681" s="75">
        <v>945000625</v>
      </c>
      <c r="BX681" s="75">
        <v>1080000625</v>
      </c>
      <c r="BY681" s="75">
        <v>0</v>
      </c>
      <c r="BZ681" s="75">
        <v>0</v>
      </c>
      <c r="CA681" s="75">
        <v>0</v>
      </c>
    </row>
    <row r="682" spans="10:79" ht="12" customHeight="1">
      <c r="J682" s="46">
        <v>678</v>
      </c>
      <c r="K682" s="46">
        <f t="shared" si="24"/>
        <v>0</v>
      </c>
      <c r="L682" s="82">
        <f t="shared" si="25"/>
        <v>0</v>
      </c>
      <c r="N682" s="119" t="s">
        <v>33</v>
      </c>
      <c r="O682" s="120" t="s">
        <v>1668</v>
      </c>
      <c r="P682" s="122">
        <v>120000026</v>
      </c>
      <c r="Q682" s="122">
        <v>130000026</v>
      </c>
      <c r="R682" s="122">
        <v>145000026</v>
      </c>
      <c r="S682" s="122">
        <v>160000026</v>
      </c>
      <c r="T682" s="122">
        <v>120000026</v>
      </c>
      <c r="U682" s="122">
        <v>130000026</v>
      </c>
      <c r="V682" s="122">
        <v>140000026</v>
      </c>
      <c r="W682" s="122">
        <v>150000026</v>
      </c>
      <c r="X682" s="122">
        <v>160000026</v>
      </c>
      <c r="Y682" s="122">
        <v>170000026</v>
      </c>
      <c r="Z682" s="122">
        <v>175000026</v>
      </c>
      <c r="AA682" s="122">
        <v>180000026</v>
      </c>
      <c r="AB682" s="122">
        <v>0</v>
      </c>
      <c r="AC682" s="122">
        <v>0</v>
      </c>
      <c r="AD682" s="121"/>
      <c r="BB682" s="120" t="s">
        <v>2828</v>
      </c>
      <c r="BO682" s="72" t="s">
        <v>210</v>
      </c>
      <c r="BP682" s="73" t="s">
        <v>4071</v>
      </c>
      <c r="BQ682" s="75">
        <v>0</v>
      </c>
      <c r="BR682" s="75">
        <v>0</v>
      </c>
      <c r="BS682" s="75">
        <v>540000625</v>
      </c>
      <c r="BT682" s="75">
        <v>648000625</v>
      </c>
      <c r="BU682" s="75">
        <v>0</v>
      </c>
      <c r="BV682" s="75">
        <v>0</v>
      </c>
      <c r="BW682" s="75">
        <v>945000625</v>
      </c>
      <c r="BX682" s="75">
        <v>1080000625</v>
      </c>
      <c r="BY682" s="75">
        <v>0</v>
      </c>
      <c r="BZ682" s="75">
        <v>0</v>
      </c>
      <c r="CA682" s="75">
        <v>0</v>
      </c>
    </row>
    <row r="683" spans="10:79" ht="12" customHeight="1">
      <c r="J683" s="46">
        <v>679</v>
      </c>
      <c r="K683" s="46">
        <f t="shared" si="24"/>
        <v>0</v>
      </c>
      <c r="L683" s="82">
        <f t="shared" si="25"/>
        <v>0</v>
      </c>
      <c r="N683" s="119" t="s">
        <v>33</v>
      </c>
      <c r="O683" s="120" t="s">
        <v>811</v>
      </c>
      <c r="P683" s="122">
        <v>950000026</v>
      </c>
      <c r="Q683" s="122">
        <v>100000026</v>
      </c>
      <c r="R683" s="122">
        <v>105000026</v>
      </c>
      <c r="S683" s="122">
        <v>110000026</v>
      </c>
      <c r="T683" s="122">
        <v>120000026</v>
      </c>
      <c r="U683" s="122">
        <v>125000026</v>
      </c>
      <c r="V683" s="122">
        <v>130000026</v>
      </c>
      <c r="W683" s="122">
        <v>135000026</v>
      </c>
      <c r="X683" s="122">
        <v>160000026</v>
      </c>
      <c r="Y683" s="122">
        <v>170000026</v>
      </c>
      <c r="Z683" s="122">
        <v>180000026</v>
      </c>
      <c r="AA683" s="122">
        <v>195000026</v>
      </c>
      <c r="AB683" s="122">
        <v>215000026</v>
      </c>
      <c r="AC683" s="122">
        <v>0</v>
      </c>
      <c r="AD683" s="121"/>
      <c r="BB683" s="120" t="s">
        <v>2366</v>
      </c>
      <c r="BO683" s="72" t="s">
        <v>210</v>
      </c>
      <c r="BP683" s="73" t="s">
        <v>5034</v>
      </c>
      <c r="BQ683" s="75">
        <v>0</v>
      </c>
      <c r="BR683" s="75">
        <v>0</v>
      </c>
      <c r="BS683" s="75">
        <v>685000925</v>
      </c>
      <c r="BT683" s="75">
        <v>765000925</v>
      </c>
      <c r="BU683" s="75">
        <v>875000925</v>
      </c>
      <c r="BV683" s="75">
        <v>920000925</v>
      </c>
      <c r="BW683" s="75">
        <v>950000925</v>
      </c>
      <c r="BX683" s="75">
        <v>1150000925</v>
      </c>
      <c r="BY683" s="75">
        <v>1550000925</v>
      </c>
      <c r="BZ683" s="75">
        <v>0</v>
      </c>
      <c r="CA683" s="75">
        <v>0</v>
      </c>
    </row>
    <row r="684" spans="10:79" ht="12" customHeight="1">
      <c r="J684" s="46">
        <v>680</v>
      </c>
      <c r="K684" s="46">
        <f t="shared" si="24"/>
        <v>0</v>
      </c>
      <c r="L684" s="82">
        <f t="shared" si="25"/>
        <v>0</v>
      </c>
      <c r="N684" s="119" t="s">
        <v>33</v>
      </c>
      <c r="O684" s="120" t="s">
        <v>812</v>
      </c>
      <c r="P684" s="122">
        <v>0</v>
      </c>
      <c r="Q684" s="122">
        <v>0</v>
      </c>
      <c r="R684" s="122">
        <v>95000026</v>
      </c>
      <c r="S684" s="122">
        <v>100000026</v>
      </c>
      <c r="T684" s="122">
        <v>105000026</v>
      </c>
      <c r="U684" s="122">
        <v>115000026</v>
      </c>
      <c r="V684" s="122">
        <v>125000026</v>
      </c>
      <c r="W684" s="122">
        <v>135000026</v>
      </c>
      <c r="X684" s="122">
        <v>160000026</v>
      </c>
      <c r="Y684" s="122">
        <v>170000026</v>
      </c>
      <c r="Z684" s="122">
        <v>180000026</v>
      </c>
      <c r="AA684" s="122">
        <v>195000026</v>
      </c>
      <c r="AB684" s="122">
        <v>215000026</v>
      </c>
      <c r="AC684" s="122">
        <v>0</v>
      </c>
      <c r="AD684" s="121"/>
      <c r="BB684" s="120" t="s">
        <v>2197</v>
      </c>
      <c r="BO684" s="72" t="s">
        <v>210</v>
      </c>
      <c r="BP684" s="73" t="s">
        <v>4072</v>
      </c>
      <c r="BQ684" s="75">
        <v>562000625</v>
      </c>
      <c r="BR684" s="75">
        <v>0</v>
      </c>
      <c r="BS684" s="75">
        <v>0</v>
      </c>
      <c r="BT684" s="75">
        <v>0</v>
      </c>
      <c r="BU684" s="75">
        <v>0</v>
      </c>
      <c r="BV684" s="75">
        <v>0</v>
      </c>
      <c r="BW684" s="75">
        <v>0</v>
      </c>
      <c r="BX684" s="75">
        <v>0</v>
      </c>
      <c r="BY684" s="75">
        <v>0</v>
      </c>
      <c r="BZ684" s="75">
        <v>0</v>
      </c>
      <c r="CA684" s="75">
        <v>0</v>
      </c>
    </row>
    <row r="685" spans="10:79" ht="12" customHeight="1">
      <c r="J685" s="46">
        <v>681</v>
      </c>
      <c r="K685" s="46">
        <f t="shared" si="24"/>
        <v>0</v>
      </c>
      <c r="L685" s="82">
        <f t="shared" si="25"/>
        <v>0</v>
      </c>
      <c r="N685" s="119" t="s">
        <v>33</v>
      </c>
      <c r="O685" s="120" t="s">
        <v>813</v>
      </c>
      <c r="P685" s="122">
        <v>0</v>
      </c>
      <c r="Q685" s="122">
        <v>0</v>
      </c>
      <c r="R685" s="122">
        <v>0</v>
      </c>
      <c r="S685" s="122">
        <v>0</v>
      </c>
      <c r="T685" s="122">
        <v>0</v>
      </c>
      <c r="U685" s="122">
        <v>0</v>
      </c>
      <c r="V685" s="122">
        <v>0</v>
      </c>
      <c r="W685" s="122">
        <v>0</v>
      </c>
      <c r="X685" s="122">
        <v>0</v>
      </c>
      <c r="Y685" s="122">
        <v>0</v>
      </c>
      <c r="Z685" s="122">
        <v>190000026</v>
      </c>
      <c r="AA685" s="122">
        <v>205000026</v>
      </c>
      <c r="AB685" s="122">
        <v>215000026</v>
      </c>
      <c r="AC685" s="122">
        <v>0</v>
      </c>
      <c r="AD685" s="121"/>
      <c r="BB685" s="120" t="s">
        <v>585</v>
      </c>
      <c r="BO685" s="72" t="s">
        <v>210</v>
      </c>
      <c r="BP685" s="73" t="s">
        <v>4073</v>
      </c>
      <c r="BQ685" s="75">
        <v>477000625</v>
      </c>
      <c r="BR685" s="75">
        <v>522000625</v>
      </c>
      <c r="BS685" s="75">
        <v>594000625</v>
      </c>
      <c r="BT685" s="75">
        <v>630000625</v>
      </c>
      <c r="BU685" s="75">
        <v>666000625</v>
      </c>
      <c r="BV685" s="75">
        <v>702000625</v>
      </c>
      <c r="BW685" s="75">
        <v>747000625</v>
      </c>
      <c r="BX685" s="75">
        <v>0</v>
      </c>
      <c r="BY685" s="75">
        <v>0</v>
      </c>
      <c r="BZ685" s="75">
        <v>0</v>
      </c>
      <c r="CA685" s="75">
        <v>0</v>
      </c>
    </row>
    <row r="686" spans="10:79" ht="12" customHeight="1">
      <c r="J686" s="46">
        <v>682</v>
      </c>
      <c r="K686" s="46">
        <f t="shared" si="24"/>
        <v>0</v>
      </c>
      <c r="L686" s="82">
        <f t="shared" si="25"/>
        <v>0</v>
      </c>
      <c r="N686" s="119" t="s">
        <v>33</v>
      </c>
      <c r="O686" s="120" t="s">
        <v>602</v>
      </c>
      <c r="P686" s="122">
        <v>0</v>
      </c>
      <c r="Q686" s="122">
        <v>0</v>
      </c>
      <c r="R686" s="122">
        <v>0</v>
      </c>
      <c r="S686" s="122">
        <v>0</v>
      </c>
      <c r="T686" s="122">
        <v>0</v>
      </c>
      <c r="U686" s="122">
        <v>0</v>
      </c>
      <c r="V686" s="122">
        <v>130000026</v>
      </c>
      <c r="W686" s="122">
        <v>145000026</v>
      </c>
      <c r="X686" s="122">
        <v>160000026</v>
      </c>
      <c r="Y686" s="122">
        <v>170000026</v>
      </c>
      <c r="Z686" s="122">
        <v>180000026</v>
      </c>
      <c r="AA686" s="122">
        <v>195000026</v>
      </c>
      <c r="AB686" s="122">
        <v>215000026</v>
      </c>
      <c r="AC686" s="122">
        <v>0</v>
      </c>
      <c r="AD686" s="121"/>
      <c r="BB686" s="120" t="s">
        <v>1382</v>
      </c>
      <c r="BO686" s="72" t="s">
        <v>210</v>
      </c>
      <c r="BP686" s="73" t="s">
        <v>4074</v>
      </c>
      <c r="BQ686" s="75">
        <v>0</v>
      </c>
      <c r="BR686" s="75">
        <v>0</v>
      </c>
      <c r="BS686" s="75">
        <v>0</v>
      </c>
      <c r="BT686" s="75">
        <v>0</v>
      </c>
      <c r="BU686" s="75">
        <v>0</v>
      </c>
      <c r="BV686" s="75">
        <v>765000625</v>
      </c>
      <c r="BW686" s="75">
        <v>0</v>
      </c>
      <c r="BX686" s="75">
        <v>0</v>
      </c>
      <c r="BY686" s="75">
        <v>0</v>
      </c>
      <c r="BZ686" s="75">
        <v>0</v>
      </c>
      <c r="CA686" s="75">
        <v>0</v>
      </c>
    </row>
    <row r="687" spans="10:79" ht="12" customHeight="1">
      <c r="J687" s="46">
        <v>683</v>
      </c>
      <c r="K687" s="46">
        <f t="shared" si="24"/>
        <v>0</v>
      </c>
      <c r="L687" s="82">
        <f t="shared" si="25"/>
        <v>0</v>
      </c>
      <c r="N687" s="119" t="s">
        <v>33</v>
      </c>
      <c r="O687" s="120" t="s">
        <v>814</v>
      </c>
      <c r="P687" s="122">
        <v>0</v>
      </c>
      <c r="Q687" s="122">
        <v>0</v>
      </c>
      <c r="R687" s="122">
        <v>0</v>
      </c>
      <c r="S687" s="122">
        <v>0</v>
      </c>
      <c r="T687" s="122">
        <v>0</v>
      </c>
      <c r="U687" s="122">
        <v>0</v>
      </c>
      <c r="V687" s="122">
        <v>0</v>
      </c>
      <c r="W687" s="122">
        <v>0</v>
      </c>
      <c r="X687" s="122">
        <v>160000026</v>
      </c>
      <c r="Y687" s="122">
        <v>170000026</v>
      </c>
      <c r="Z687" s="122">
        <v>180000026</v>
      </c>
      <c r="AA687" s="122">
        <v>195000026</v>
      </c>
      <c r="AB687" s="122">
        <v>215000026</v>
      </c>
      <c r="AC687" s="122">
        <v>0</v>
      </c>
      <c r="AD687" s="121"/>
      <c r="BB687" s="120" t="s">
        <v>1509</v>
      </c>
      <c r="BO687" s="72" t="s">
        <v>210</v>
      </c>
      <c r="BP687" s="73" t="s">
        <v>4075</v>
      </c>
      <c r="BQ687" s="75">
        <v>531000625</v>
      </c>
      <c r="BR687" s="75">
        <v>585000625</v>
      </c>
      <c r="BS687" s="75">
        <v>540000625</v>
      </c>
      <c r="BT687" s="75">
        <v>405000625</v>
      </c>
      <c r="BU687" s="75">
        <v>729000625</v>
      </c>
      <c r="BV687" s="75">
        <v>0</v>
      </c>
      <c r="BW687" s="75">
        <v>0</v>
      </c>
      <c r="BX687" s="75">
        <v>0</v>
      </c>
      <c r="BY687" s="75">
        <v>0</v>
      </c>
      <c r="BZ687" s="75">
        <v>0</v>
      </c>
      <c r="CA687" s="75">
        <v>0</v>
      </c>
    </row>
    <row r="688" spans="10:79" ht="12" customHeight="1">
      <c r="J688" s="46">
        <v>684</v>
      </c>
      <c r="K688" s="46">
        <f t="shared" si="24"/>
        <v>0</v>
      </c>
      <c r="L688" s="82">
        <f t="shared" si="25"/>
        <v>0</v>
      </c>
      <c r="N688" s="119" t="s">
        <v>33</v>
      </c>
      <c r="O688" s="120" t="s">
        <v>815</v>
      </c>
      <c r="P688" s="122">
        <v>0</v>
      </c>
      <c r="Q688" s="122">
        <v>0</v>
      </c>
      <c r="R688" s="122">
        <v>0</v>
      </c>
      <c r="S688" s="122">
        <v>0</v>
      </c>
      <c r="T688" s="122">
        <v>0</v>
      </c>
      <c r="U688" s="122">
        <v>0</v>
      </c>
      <c r="V688" s="122">
        <v>125000026</v>
      </c>
      <c r="W688" s="122">
        <v>140000026</v>
      </c>
      <c r="X688" s="122">
        <v>160000026</v>
      </c>
      <c r="Y688" s="122">
        <v>170000026</v>
      </c>
      <c r="Z688" s="122">
        <v>180000026</v>
      </c>
      <c r="AA688" s="122">
        <v>195000026</v>
      </c>
      <c r="AB688" s="122">
        <v>215000026</v>
      </c>
      <c r="AC688" s="122">
        <v>0</v>
      </c>
      <c r="AD688" s="121"/>
      <c r="BB688" s="120" t="s">
        <v>623</v>
      </c>
      <c r="BO688" s="72" t="s">
        <v>210</v>
      </c>
      <c r="BP688" s="73" t="s">
        <v>4076</v>
      </c>
      <c r="BQ688" s="75">
        <v>540000625</v>
      </c>
      <c r="BR688" s="75">
        <v>558000625</v>
      </c>
      <c r="BS688" s="75">
        <v>585000625</v>
      </c>
      <c r="BT688" s="75">
        <v>630000625</v>
      </c>
      <c r="BU688" s="75">
        <v>720000625</v>
      </c>
      <c r="BV688" s="75">
        <v>729000625</v>
      </c>
      <c r="BW688" s="75">
        <v>1025000625</v>
      </c>
      <c r="BX688" s="75">
        <v>0</v>
      </c>
      <c r="BY688" s="75">
        <v>0</v>
      </c>
      <c r="BZ688" s="75">
        <v>0</v>
      </c>
      <c r="CA688" s="75">
        <v>0</v>
      </c>
    </row>
    <row r="689" spans="10:79" ht="12" customHeight="1">
      <c r="J689" s="46">
        <v>686</v>
      </c>
      <c r="K689" s="46">
        <f t="shared" si="24"/>
        <v>0</v>
      </c>
      <c r="L689" s="82">
        <f t="shared" si="25"/>
        <v>0</v>
      </c>
      <c r="N689" s="119" t="s">
        <v>3018</v>
      </c>
      <c r="O689" s="120" t="s">
        <v>7959</v>
      </c>
      <c r="P689" s="121"/>
      <c r="Q689" s="121"/>
      <c r="R689" s="121"/>
      <c r="S689" s="121"/>
      <c r="T689" s="121"/>
      <c r="U689" s="121"/>
      <c r="V689" s="121"/>
      <c r="W689" s="121"/>
      <c r="X689" s="121"/>
      <c r="Y689" s="121"/>
      <c r="Z689" s="121"/>
      <c r="AA689" s="121"/>
      <c r="AB689" s="121"/>
      <c r="AC689" s="122">
        <v>820000925</v>
      </c>
      <c r="AD689" s="121"/>
      <c r="BB689" s="120" t="s">
        <v>652</v>
      </c>
      <c r="BO689" s="72" t="s">
        <v>210</v>
      </c>
      <c r="BP689" s="73" t="s">
        <v>4078</v>
      </c>
      <c r="BQ689" s="75">
        <v>513000625</v>
      </c>
      <c r="BR689" s="75">
        <v>567000625</v>
      </c>
      <c r="BS689" s="75">
        <v>540000625</v>
      </c>
      <c r="BT689" s="75">
        <v>675000625</v>
      </c>
      <c r="BU689" s="75">
        <v>711000625</v>
      </c>
      <c r="BV689" s="75">
        <v>747000625</v>
      </c>
      <c r="BW689" s="75">
        <v>792000625</v>
      </c>
      <c r="BX689" s="75">
        <v>837000625</v>
      </c>
      <c r="BY689" s="75">
        <v>0</v>
      </c>
      <c r="BZ689" s="75">
        <v>0</v>
      </c>
      <c r="CA689" s="75">
        <v>0</v>
      </c>
    </row>
    <row r="690" spans="10:79" ht="12" customHeight="1">
      <c r="J690" s="46">
        <v>687</v>
      </c>
      <c r="K690" s="46">
        <f t="shared" si="24"/>
        <v>0</v>
      </c>
      <c r="L690" s="82">
        <f t="shared" si="25"/>
        <v>0</v>
      </c>
      <c r="N690" s="119" t="s">
        <v>3018</v>
      </c>
      <c r="O690" s="120" t="s">
        <v>7960</v>
      </c>
      <c r="P690" s="121"/>
      <c r="Q690" s="121"/>
      <c r="R690" s="121"/>
      <c r="S690" s="121"/>
      <c r="T690" s="121"/>
      <c r="U690" s="121"/>
      <c r="V690" s="121"/>
      <c r="W690" s="121"/>
      <c r="X690" s="121"/>
      <c r="Y690" s="121"/>
      <c r="Z690" s="121"/>
      <c r="AA690" s="121"/>
      <c r="AB690" s="121"/>
      <c r="AC690" s="122">
        <v>800000026</v>
      </c>
      <c r="AD690" s="121"/>
      <c r="BB690" s="120" t="s">
        <v>1383</v>
      </c>
      <c r="BO690" s="72" t="s">
        <v>210</v>
      </c>
      <c r="BP690" s="73" t="s">
        <v>4079</v>
      </c>
      <c r="BQ690" s="75">
        <v>0</v>
      </c>
      <c r="BR690" s="75">
        <v>513000625</v>
      </c>
      <c r="BS690" s="75">
        <v>0</v>
      </c>
      <c r="BT690" s="75">
        <v>0</v>
      </c>
      <c r="BU690" s="75">
        <v>657000625</v>
      </c>
      <c r="BV690" s="75">
        <v>0</v>
      </c>
      <c r="BW690" s="75">
        <v>792000625</v>
      </c>
      <c r="BX690" s="75">
        <v>0</v>
      </c>
      <c r="BY690" s="75">
        <v>0</v>
      </c>
      <c r="BZ690" s="75">
        <v>0</v>
      </c>
      <c r="CA690" s="75">
        <v>0</v>
      </c>
    </row>
    <row r="691" spans="10:79" ht="12" customHeight="1">
      <c r="J691" s="46">
        <v>688</v>
      </c>
      <c r="K691" s="46">
        <f t="shared" si="24"/>
        <v>0</v>
      </c>
      <c r="L691" s="82">
        <f t="shared" si="25"/>
        <v>0</v>
      </c>
      <c r="N691" s="119" t="s">
        <v>3025</v>
      </c>
      <c r="O691" s="120" t="s">
        <v>7961</v>
      </c>
      <c r="P691" s="121"/>
      <c r="Q691" s="121"/>
      <c r="R691" s="121"/>
      <c r="S691" s="121"/>
      <c r="T691" s="121"/>
      <c r="U691" s="121"/>
      <c r="V691" s="121"/>
      <c r="W691" s="121"/>
      <c r="X691" s="121"/>
      <c r="Y691" s="121"/>
      <c r="Z691" s="121"/>
      <c r="AA691" s="121"/>
      <c r="AB691" s="122">
        <v>620000026</v>
      </c>
      <c r="AC691" s="122">
        <v>680000026</v>
      </c>
      <c r="AD691" s="121"/>
      <c r="BB691" s="120" t="s">
        <v>1384</v>
      </c>
      <c r="BO691" s="72" t="s">
        <v>210</v>
      </c>
      <c r="BP691" s="73" t="s">
        <v>4080</v>
      </c>
      <c r="BQ691" s="75">
        <v>450000625</v>
      </c>
      <c r="BR691" s="75">
        <v>495000625</v>
      </c>
      <c r="BS691" s="75">
        <v>520000625</v>
      </c>
      <c r="BT691" s="75">
        <v>576000625</v>
      </c>
      <c r="BU691" s="75">
        <v>0</v>
      </c>
      <c r="BV691" s="75">
        <v>0</v>
      </c>
      <c r="BW691" s="75">
        <v>0</v>
      </c>
      <c r="BX691" s="75">
        <v>0</v>
      </c>
      <c r="BY691" s="75">
        <v>0</v>
      </c>
      <c r="BZ691" s="75">
        <v>0</v>
      </c>
      <c r="CA691" s="75">
        <v>0</v>
      </c>
    </row>
    <row r="692" spans="10:79" ht="12" customHeight="1">
      <c r="J692" s="46">
        <v>689</v>
      </c>
      <c r="K692" s="46">
        <f t="shared" si="24"/>
        <v>0</v>
      </c>
      <c r="L692" s="82">
        <f t="shared" si="25"/>
        <v>0</v>
      </c>
      <c r="N692" s="123" t="s">
        <v>24</v>
      </c>
      <c r="O692" s="124" t="s">
        <v>1733</v>
      </c>
      <c r="P692" s="125">
        <v>0</v>
      </c>
      <c r="Q692" s="125">
        <v>0</v>
      </c>
      <c r="R692" s="125">
        <v>0</v>
      </c>
      <c r="S692" s="125">
        <v>0</v>
      </c>
      <c r="T692" s="125">
        <v>0</v>
      </c>
      <c r="U692" s="125">
        <v>0</v>
      </c>
      <c r="V692" s="125">
        <v>0</v>
      </c>
      <c r="W692" s="125">
        <v>350000026</v>
      </c>
      <c r="X692" s="125">
        <v>380000026</v>
      </c>
      <c r="Y692" s="125">
        <v>400000026</v>
      </c>
      <c r="Z692" s="125">
        <v>430000026</v>
      </c>
      <c r="AA692" s="125">
        <v>490000026</v>
      </c>
      <c r="AB692" s="125">
        <v>0</v>
      </c>
      <c r="AC692" s="125">
        <v>0</v>
      </c>
      <c r="AD692" s="126"/>
      <c r="BB692" s="120" t="s">
        <v>1569</v>
      </c>
      <c r="BO692" s="72" t="s">
        <v>210</v>
      </c>
      <c r="BP692" s="73" t="s">
        <v>4081</v>
      </c>
      <c r="BQ692" s="75">
        <v>545000925</v>
      </c>
      <c r="BR692" s="75">
        <v>605000925</v>
      </c>
      <c r="BS692" s="75">
        <v>665000925</v>
      </c>
      <c r="BT692" s="75">
        <v>735000925</v>
      </c>
      <c r="BU692" s="75">
        <v>0</v>
      </c>
      <c r="BV692" s="75">
        <v>0</v>
      </c>
      <c r="BW692" s="75">
        <v>0</v>
      </c>
      <c r="BX692" s="75">
        <v>0</v>
      </c>
      <c r="BY692" s="75">
        <v>0</v>
      </c>
      <c r="BZ692" s="75">
        <v>0</v>
      </c>
      <c r="CA692" s="75">
        <v>0</v>
      </c>
    </row>
    <row r="693" spans="10:79" ht="12" customHeight="1">
      <c r="J693" s="46">
        <v>690</v>
      </c>
      <c r="K693" s="46">
        <f t="shared" si="24"/>
        <v>0</v>
      </c>
      <c r="L693" s="82">
        <f t="shared" si="25"/>
        <v>0</v>
      </c>
      <c r="N693" s="119" t="s">
        <v>24</v>
      </c>
      <c r="O693" s="120" t="s">
        <v>2128</v>
      </c>
      <c r="P693" s="122">
        <v>0</v>
      </c>
      <c r="Q693" s="122">
        <v>0</v>
      </c>
      <c r="R693" s="122">
        <v>0</v>
      </c>
      <c r="S693" s="122">
        <v>0</v>
      </c>
      <c r="T693" s="122">
        <v>0</v>
      </c>
      <c r="U693" s="122">
        <v>0</v>
      </c>
      <c r="V693" s="122">
        <v>0</v>
      </c>
      <c r="W693" s="122">
        <v>350000026</v>
      </c>
      <c r="X693" s="122">
        <v>380000026</v>
      </c>
      <c r="Y693" s="122">
        <v>400000026</v>
      </c>
      <c r="Z693" s="122">
        <v>430000026</v>
      </c>
      <c r="AA693" s="122">
        <v>490000026</v>
      </c>
      <c r="AB693" s="122">
        <v>0</v>
      </c>
      <c r="AC693" s="122">
        <v>0</v>
      </c>
      <c r="AD693" s="121"/>
      <c r="BB693" s="120" t="s">
        <v>316</v>
      </c>
      <c r="BO693" s="72" t="s">
        <v>210</v>
      </c>
      <c r="BP693" s="73" t="s">
        <v>4082</v>
      </c>
      <c r="BQ693" s="75">
        <v>0</v>
      </c>
      <c r="BR693" s="75">
        <v>0</v>
      </c>
      <c r="BS693" s="75">
        <v>0</v>
      </c>
      <c r="BT693" s="75">
        <v>648000625</v>
      </c>
      <c r="BU693" s="75">
        <v>684000625</v>
      </c>
      <c r="BV693" s="75">
        <v>0</v>
      </c>
      <c r="BW693" s="75">
        <v>765000625</v>
      </c>
      <c r="BX693" s="75">
        <v>0</v>
      </c>
      <c r="BY693" s="75">
        <v>0</v>
      </c>
      <c r="BZ693" s="75">
        <v>0</v>
      </c>
      <c r="CA693" s="75">
        <v>0</v>
      </c>
    </row>
    <row r="694" spans="10:79" ht="12" customHeight="1">
      <c r="J694" s="46">
        <v>691</v>
      </c>
      <c r="K694" s="46">
        <f t="shared" si="24"/>
        <v>0</v>
      </c>
      <c r="L694" s="82">
        <f t="shared" si="25"/>
        <v>0</v>
      </c>
      <c r="N694" s="119" t="s">
        <v>24</v>
      </c>
      <c r="O694" s="120" t="s">
        <v>2376</v>
      </c>
      <c r="P694" s="122">
        <v>120000026</v>
      </c>
      <c r="Q694" s="122">
        <v>125000026</v>
      </c>
      <c r="R694" s="122">
        <v>130000026</v>
      </c>
      <c r="S694" s="122">
        <v>140000026</v>
      </c>
      <c r="T694" s="122">
        <v>160000026</v>
      </c>
      <c r="U694" s="122">
        <v>175000026</v>
      </c>
      <c r="V694" s="122">
        <v>0</v>
      </c>
      <c r="W694" s="122">
        <v>0</v>
      </c>
      <c r="X694" s="122">
        <v>0</v>
      </c>
      <c r="Y694" s="122">
        <v>0</v>
      </c>
      <c r="Z694" s="122">
        <v>0</v>
      </c>
      <c r="AA694" s="122">
        <v>0</v>
      </c>
      <c r="AB694" s="122">
        <v>0</v>
      </c>
      <c r="AC694" s="122">
        <v>0</v>
      </c>
      <c r="AD694" s="121"/>
      <c r="BB694" s="120" t="s">
        <v>1604</v>
      </c>
      <c r="BO694" s="72" t="s">
        <v>210</v>
      </c>
      <c r="BP694" s="73" t="s">
        <v>4083</v>
      </c>
      <c r="BQ694" s="75">
        <v>477000625</v>
      </c>
      <c r="BR694" s="75">
        <v>522000625</v>
      </c>
      <c r="BS694" s="75">
        <v>540000625</v>
      </c>
      <c r="BT694" s="75">
        <v>405000625</v>
      </c>
      <c r="BU694" s="75">
        <v>666000625</v>
      </c>
      <c r="BV694" s="75">
        <v>702000625</v>
      </c>
      <c r="BW694" s="75">
        <v>747000625</v>
      </c>
      <c r="BX694" s="75">
        <v>0</v>
      </c>
      <c r="BY694" s="75">
        <v>0</v>
      </c>
      <c r="BZ694" s="75">
        <v>0</v>
      </c>
      <c r="CA694" s="75">
        <v>0</v>
      </c>
    </row>
    <row r="695" spans="10:79" ht="12" customHeight="1">
      <c r="J695" s="46">
        <v>692</v>
      </c>
      <c r="K695" s="46">
        <f t="shared" si="24"/>
        <v>0</v>
      </c>
      <c r="L695" s="82">
        <f t="shared" si="25"/>
        <v>0</v>
      </c>
      <c r="N695" s="119" t="s">
        <v>24</v>
      </c>
      <c r="O695" s="120" t="s">
        <v>2377</v>
      </c>
      <c r="P695" s="122">
        <v>140000026</v>
      </c>
      <c r="Q695" s="122">
        <v>165000026</v>
      </c>
      <c r="R695" s="122">
        <v>180000026</v>
      </c>
      <c r="S695" s="122">
        <v>200000026</v>
      </c>
      <c r="T695" s="122">
        <v>225000026</v>
      </c>
      <c r="U695" s="122">
        <v>250000026</v>
      </c>
      <c r="V695" s="122">
        <v>0</v>
      </c>
      <c r="W695" s="122">
        <v>0</v>
      </c>
      <c r="X695" s="122">
        <v>0</v>
      </c>
      <c r="Y695" s="122">
        <v>0</v>
      </c>
      <c r="Z695" s="122">
        <v>0</v>
      </c>
      <c r="AA695" s="122">
        <v>0</v>
      </c>
      <c r="AB695" s="122">
        <v>0</v>
      </c>
      <c r="AC695" s="122">
        <v>0</v>
      </c>
      <c r="AD695" s="121"/>
      <c r="BB695" s="120" t="s">
        <v>312</v>
      </c>
      <c r="BO695" s="72" t="s">
        <v>210</v>
      </c>
      <c r="BP695" s="73" t="s">
        <v>4084</v>
      </c>
      <c r="BQ695" s="75">
        <v>0</v>
      </c>
      <c r="BR695" s="75">
        <v>513000625</v>
      </c>
      <c r="BS695" s="75">
        <v>0</v>
      </c>
      <c r="BT695" s="75">
        <v>0</v>
      </c>
      <c r="BU695" s="75">
        <v>657000625</v>
      </c>
      <c r="BV695" s="75">
        <v>0</v>
      </c>
      <c r="BW695" s="75">
        <v>0</v>
      </c>
      <c r="BX695" s="75">
        <v>0</v>
      </c>
      <c r="BY695" s="75">
        <v>0</v>
      </c>
      <c r="BZ695" s="75">
        <v>0</v>
      </c>
      <c r="CA695" s="75">
        <v>0</v>
      </c>
    </row>
    <row r="696" spans="10:79" ht="12" customHeight="1">
      <c r="J696" s="46">
        <v>693</v>
      </c>
      <c r="K696" s="46">
        <f t="shared" si="24"/>
        <v>0</v>
      </c>
      <c r="L696" s="82">
        <f t="shared" si="25"/>
        <v>0</v>
      </c>
      <c r="N696" s="119" t="s">
        <v>24</v>
      </c>
      <c r="O696" s="120" t="s">
        <v>2382</v>
      </c>
      <c r="P696" s="122">
        <v>110000026</v>
      </c>
      <c r="Q696" s="122">
        <v>120000026</v>
      </c>
      <c r="R696" s="122">
        <v>155000026</v>
      </c>
      <c r="S696" s="122">
        <v>175000026</v>
      </c>
      <c r="T696" s="122">
        <v>180000026</v>
      </c>
      <c r="U696" s="122">
        <v>185000026</v>
      </c>
      <c r="V696" s="122">
        <v>195000026</v>
      </c>
      <c r="W696" s="122">
        <v>0</v>
      </c>
      <c r="X696" s="122">
        <v>0</v>
      </c>
      <c r="Y696" s="122">
        <v>0</v>
      </c>
      <c r="Z696" s="122">
        <v>0</v>
      </c>
      <c r="AA696" s="122">
        <v>0</v>
      </c>
      <c r="AB696" s="122">
        <v>0</v>
      </c>
      <c r="AC696" s="122">
        <v>0</v>
      </c>
      <c r="AD696" s="121"/>
      <c r="BB696" s="120" t="s">
        <v>1385</v>
      </c>
      <c r="BO696" s="72" t="s">
        <v>210</v>
      </c>
      <c r="BP696" s="73" t="s">
        <v>4085</v>
      </c>
      <c r="BQ696" s="75">
        <v>0</v>
      </c>
      <c r="BR696" s="75">
        <v>558000625</v>
      </c>
      <c r="BS696" s="75">
        <v>0</v>
      </c>
      <c r="BT696" s="75">
        <v>0</v>
      </c>
      <c r="BU696" s="75">
        <v>0</v>
      </c>
      <c r="BV696" s="75">
        <v>0</v>
      </c>
      <c r="BW696" s="75">
        <v>0</v>
      </c>
      <c r="BX696" s="75">
        <v>0</v>
      </c>
      <c r="BY696" s="75">
        <v>0</v>
      </c>
      <c r="BZ696" s="75">
        <v>0</v>
      </c>
      <c r="CA696" s="75">
        <v>0</v>
      </c>
    </row>
    <row r="697" spans="10:79" ht="12" customHeight="1">
      <c r="J697" s="46">
        <v>694</v>
      </c>
      <c r="K697" s="46">
        <f t="shared" si="24"/>
        <v>0</v>
      </c>
      <c r="L697" s="82">
        <f t="shared" si="25"/>
        <v>0</v>
      </c>
      <c r="N697" s="119" t="s">
        <v>24</v>
      </c>
      <c r="O697" s="120" t="s">
        <v>2378</v>
      </c>
      <c r="P697" s="122">
        <v>95000026</v>
      </c>
      <c r="Q697" s="122">
        <v>115000026</v>
      </c>
      <c r="R697" s="122">
        <v>150000026</v>
      </c>
      <c r="S697" s="122">
        <v>170000026</v>
      </c>
      <c r="T697" s="122">
        <v>175000026</v>
      </c>
      <c r="U697" s="122">
        <v>180000026</v>
      </c>
      <c r="V697" s="122">
        <v>190000026</v>
      </c>
      <c r="W697" s="122">
        <v>0</v>
      </c>
      <c r="X697" s="122">
        <v>0</v>
      </c>
      <c r="Y697" s="122">
        <v>0</v>
      </c>
      <c r="Z697" s="122">
        <v>0</v>
      </c>
      <c r="AA697" s="122">
        <v>0</v>
      </c>
      <c r="AB697" s="122">
        <v>0</v>
      </c>
      <c r="AC697" s="122">
        <v>0</v>
      </c>
      <c r="AD697" s="121"/>
      <c r="BB697" s="120" t="s">
        <v>679</v>
      </c>
      <c r="BO697" s="72" t="s">
        <v>210</v>
      </c>
      <c r="BP697" s="73" t="s">
        <v>4086</v>
      </c>
      <c r="BQ697" s="75">
        <v>513000625</v>
      </c>
      <c r="BR697" s="75">
        <v>567000625</v>
      </c>
      <c r="BS697" s="75">
        <v>603000625</v>
      </c>
      <c r="BT697" s="75">
        <v>675000625</v>
      </c>
      <c r="BU697" s="75">
        <v>711000625</v>
      </c>
      <c r="BV697" s="75">
        <v>747000625</v>
      </c>
      <c r="BW697" s="75">
        <v>792000625</v>
      </c>
      <c r="BX697" s="75">
        <v>837000625</v>
      </c>
      <c r="BY697" s="75">
        <v>0</v>
      </c>
      <c r="BZ697" s="75">
        <v>0</v>
      </c>
      <c r="CA697" s="75">
        <v>0</v>
      </c>
    </row>
    <row r="698" spans="10:79" ht="12" customHeight="1">
      <c r="J698" s="46">
        <v>695</v>
      </c>
      <c r="K698" s="46">
        <f t="shared" si="24"/>
        <v>0</v>
      </c>
      <c r="L698" s="82">
        <f t="shared" si="25"/>
        <v>0</v>
      </c>
      <c r="N698" s="119" t="s">
        <v>24</v>
      </c>
      <c r="O698" s="120" t="s">
        <v>2379</v>
      </c>
      <c r="P698" s="122">
        <v>110000026</v>
      </c>
      <c r="Q698" s="122">
        <v>120000026</v>
      </c>
      <c r="R698" s="122">
        <v>155000026</v>
      </c>
      <c r="S698" s="122">
        <v>175000026</v>
      </c>
      <c r="T698" s="122">
        <v>180000026</v>
      </c>
      <c r="U698" s="122">
        <v>185000026</v>
      </c>
      <c r="V698" s="122">
        <v>195000026</v>
      </c>
      <c r="W698" s="122">
        <v>0</v>
      </c>
      <c r="X698" s="122">
        <v>0</v>
      </c>
      <c r="Y698" s="122">
        <v>0</v>
      </c>
      <c r="Z698" s="122">
        <v>0</v>
      </c>
      <c r="AA698" s="122">
        <v>0</v>
      </c>
      <c r="AB698" s="122">
        <v>0</v>
      </c>
      <c r="AC698" s="122">
        <v>0</v>
      </c>
      <c r="AD698" s="121"/>
      <c r="BB698" s="120" t="s">
        <v>624</v>
      </c>
      <c r="BO698" s="72" t="s">
        <v>210</v>
      </c>
      <c r="BP698" s="73" t="s">
        <v>4087</v>
      </c>
      <c r="BQ698" s="75">
        <v>560000925</v>
      </c>
      <c r="BR698" s="75">
        <v>650000925</v>
      </c>
      <c r="BS698" s="75">
        <v>740000925</v>
      </c>
      <c r="BT698" s="75">
        <v>795000925</v>
      </c>
      <c r="BU698" s="75">
        <v>820000925</v>
      </c>
      <c r="BV698" s="75">
        <v>890000925</v>
      </c>
      <c r="BW698" s="75">
        <v>950000925</v>
      </c>
      <c r="BX698" s="75">
        <v>0</v>
      </c>
      <c r="BY698" s="75">
        <v>0</v>
      </c>
      <c r="BZ698" s="75">
        <v>0</v>
      </c>
      <c r="CA698" s="75">
        <v>0</v>
      </c>
    </row>
    <row r="699" spans="10:79" ht="12" customHeight="1">
      <c r="J699" s="46">
        <v>696</v>
      </c>
      <c r="K699" s="46">
        <f t="shared" si="24"/>
        <v>0</v>
      </c>
      <c r="L699" s="82">
        <f t="shared" si="25"/>
        <v>0</v>
      </c>
      <c r="N699" s="119" t="s">
        <v>24</v>
      </c>
      <c r="O699" s="120" t="s">
        <v>2380</v>
      </c>
      <c r="P699" s="122">
        <v>120000026</v>
      </c>
      <c r="Q699" s="122">
        <v>125000026</v>
      </c>
      <c r="R699" s="122">
        <v>130000026</v>
      </c>
      <c r="S699" s="122">
        <v>140000026</v>
      </c>
      <c r="T699" s="122">
        <v>160000026</v>
      </c>
      <c r="U699" s="122">
        <v>175000026</v>
      </c>
      <c r="V699" s="122">
        <v>0</v>
      </c>
      <c r="W699" s="122">
        <v>0</v>
      </c>
      <c r="X699" s="122">
        <v>0</v>
      </c>
      <c r="Y699" s="122">
        <v>0</v>
      </c>
      <c r="Z699" s="122">
        <v>0</v>
      </c>
      <c r="AA699" s="122">
        <v>0</v>
      </c>
      <c r="AB699" s="122">
        <v>0</v>
      </c>
      <c r="AC699" s="122">
        <v>0</v>
      </c>
      <c r="AD699" s="121"/>
      <c r="BB699" s="120" t="s">
        <v>2435</v>
      </c>
      <c r="BO699" s="72" t="s">
        <v>210</v>
      </c>
      <c r="BP699" s="73" t="s">
        <v>4088</v>
      </c>
      <c r="BQ699" s="75">
        <v>450000625</v>
      </c>
      <c r="BR699" s="75">
        <v>495000625</v>
      </c>
      <c r="BS699" s="75">
        <v>540000625</v>
      </c>
      <c r="BT699" s="75">
        <v>576000625</v>
      </c>
      <c r="BU699" s="75">
        <v>0</v>
      </c>
      <c r="BV699" s="75">
        <v>765000625</v>
      </c>
      <c r="BW699" s="75">
        <v>0</v>
      </c>
      <c r="BX699" s="75">
        <v>0</v>
      </c>
      <c r="BY699" s="75">
        <v>0</v>
      </c>
      <c r="BZ699" s="75">
        <v>0</v>
      </c>
      <c r="CA699" s="75">
        <v>0</v>
      </c>
    </row>
    <row r="700" spans="10:79" ht="12" customHeight="1">
      <c r="J700" s="46">
        <v>697</v>
      </c>
      <c r="K700" s="46">
        <f t="shared" si="24"/>
        <v>0</v>
      </c>
      <c r="L700" s="82">
        <f t="shared" si="25"/>
        <v>0</v>
      </c>
      <c r="N700" s="119" t="s">
        <v>24</v>
      </c>
      <c r="O700" s="120" t="s">
        <v>954</v>
      </c>
      <c r="P700" s="122">
        <v>110000026</v>
      </c>
      <c r="Q700" s="122">
        <v>120000026</v>
      </c>
      <c r="R700" s="122">
        <v>155000026</v>
      </c>
      <c r="S700" s="122">
        <v>175000026</v>
      </c>
      <c r="T700" s="122">
        <v>180000026</v>
      </c>
      <c r="U700" s="122">
        <v>185000026</v>
      </c>
      <c r="V700" s="122">
        <v>195000026</v>
      </c>
      <c r="W700" s="122">
        <v>0</v>
      </c>
      <c r="X700" s="122">
        <v>0</v>
      </c>
      <c r="Y700" s="122">
        <v>0</v>
      </c>
      <c r="Z700" s="122">
        <v>0</v>
      </c>
      <c r="AA700" s="122">
        <v>0</v>
      </c>
      <c r="AB700" s="122">
        <v>0</v>
      </c>
      <c r="AC700" s="122">
        <v>0</v>
      </c>
      <c r="AD700" s="121"/>
      <c r="BO700" s="72" t="s">
        <v>210</v>
      </c>
      <c r="BP700" s="73" t="s">
        <v>4089</v>
      </c>
      <c r="BQ700" s="75">
        <v>0</v>
      </c>
      <c r="BR700" s="75">
        <v>549000625</v>
      </c>
      <c r="BS700" s="75">
        <v>0</v>
      </c>
      <c r="BT700" s="75">
        <v>0</v>
      </c>
      <c r="BU700" s="75">
        <v>0</v>
      </c>
      <c r="BV700" s="75">
        <v>0</v>
      </c>
      <c r="BW700" s="75">
        <v>0</v>
      </c>
      <c r="BX700" s="75">
        <v>0</v>
      </c>
      <c r="BY700" s="75">
        <v>0</v>
      </c>
      <c r="BZ700" s="75">
        <v>0</v>
      </c>
      <c r="CA700" s="75">
        <v>0</v>
      </c>
    </row>
    <row r="701" spans="10:79" ht="12" customHeight="1">
      <c r="J701" s="46">
        <v>698</v>
      </c>
      <c r="K701" s="46">
        <f t="shared" si="24"/>
        <v>0</v>
      </c>
      <c r="L701" s="82">
        <f t="shared" si="25"/>
        <v>0</v>
      </c>
      <c r="N701" s="119" t="s">
        <v>24</v>
      </c>
      <c r="O701" s="120" t="s">
        <v>756</v>
      </c>
      <c r="P701" s="122">
        <v>95000026</v>
      </c>
      <c r="Q701" s="122">
        <v>115000026</v>
      </c>
      <c r="R701" s="122">
        <v>150000026</v>
      </c>
      <c r="S701" s="122">
        <v>170000026</v>
      </c>
      <c r="T701" s="122">
        <v>175000026</v>
      </c>
      <c r="U701" s="122">
        <v>180000026</v>
      </c>
      <c r="V701" s="122">
        <v>190000026</v>
      </c>
      <c r="W701" s="122">
        <v>0</v>
      </c>
      <c r="X701" s="122">
        <v>0</v>
      </c>
      <c r="Y701" s="122">
        <v>0</v>
      </c>
      <c r="Z701" s="122">
        <v>0</v>
      </c>
      <c r="AA701" s="122">
        <v>0</v>
      </c>
      <c r="AB701" s="122">
        <v>0</v>
      </c>
      <c r="AC701" s="122">
        <v>0</v>
      </c>
      <c r="AD701" s="121"/>
      <c r="BO701" s="72" t="s">
        <v>210</v>
      </c>
      <c r="BP701" s="73" t="s">
        <v>4090</v>
      </c>
      <c r="BQ701" s="75">
        <v>0</v>
      </c>
      <c r="BR701" s="75">
        <v>505000625</v>
      </c>
      <c r="BS701" s="75">
        <v>520000625</v>
      </c>
      <c r="BT701" s="75">
        <v>0</v>
      </c>
      <c r="BU701" s="75">
        <v>0</v>
      </c>
      <c r="BV701" s="75">
        <v>0</v>
      </c>
      <c r="BW701" s="75">
        <v>0</v>
      </c>
      <c r="BX701" s="75">
        <v>0</v>
      </c>
      <c r="BY701" s="75">
        <v>0</v>
      </c>
      <c r="BZ701" s="75">
        <v>0</v>
      </c>
      <c r="CA701" s="75">
        <v>0</v>
      </c>
    </row>
    <row r="702" spans="10:79" ht="12" customHeight="1">
      <c r="J702" s="46">
        <v>699</v>
      </c>
      <c r="K702" s="46">
        <f t="shared" si="24"/>
        <v>0</v>
      </c>
      <c r="L702" s="82">
        <f t="shared" si="25"/>
        <v>0</v>
      </c>
      <c r="N702" s="119" t="s">
        <v>24</v>
      </c>
      <c r="O702" s="120" t="s">
        <v>170</v>
      </c>
      <c r="P702" s="122">
        <v>110000026</v>
      </c>
      <c r="Q702" s="122">
        <v>120000026</v>
      </c>
      <c r="R702" s="122">
        <v>155000026</v>
      </c>
      <c r="S702" s="122">
        <v>175000026</v>
      </c>
      <c r="T702" s="122">
        <v>180000026</v>
      </c>
      <c r="U702" s="122">
        <v>185000026</v>
      </c>
      <c r="V702" s="122">
        <v>195000026</v>
      </c>
      <c r="W702" s="122">
        <v>0</v>
      </c>
      <c r="X702" s="122">
        <v>0</v>
      </c>
      <c r="Y702" s="122">
        <v>0</v>
      </c>
      <c r="Z702" s="122">
        <v>0</v>
      </c>
      <c r="AA702" s="122">
        <v>0</v>
      </c>
      <c r="AB702" s="122">
        <v>0</v>
      </c>
      <c r="AC702" s="122">
        <v>0</v>
      </c>
      <c r="AD702" s="121"/>
      <c r="BO702" s="72" t="s">
        <v>210</v>
      </c>
      <c r="BP702" s="73" t="s">
        <v>4091</v>
      </c>
      <c r="BQ702" s="75">
        <v>0</v>
      </c>
      <c r="BR702" s="75">
        <v>0</v>
      </c>
      <c r="BS702" s="75">
        <v>0</v>
      </c>
      <c r="BT702" s="75">
        <v>693000625</v>
      </c>
      <c r="BU702" s="75">
        <v>729000625</v>
      </c>
      <c r="BV702" s="75">
        <v>0</v>
      </c>
      <c r="BW702" s="75">
        <v>0</v>
      </c>
      <c r="BX702" s="75">
        <v>0</v>
      </c>
      <c r="BY702" s="75">
        <v>0</v>
      </c>
      <c r="BZ702" s="75">
        <v>0</v>
      </c>
      <c r="CA702" s="75">
        <v>0</v>
      </c>
    </row>
    <row r="703" spans="10:79" ht="12" customHeight="1">
      <c r="J703" s="46">
        <v>700</v>
      </c>
      <c r="K703" s="46">
        <f t="shared" si="24"/>
        <v>0</v>
      </c>
      <c r="L703" s="82">
        <f t="shared" si="25"/>
        <v>0</v>
      </c>
      <c r="N703" s="119" t="s">
        <v>24</v>
      </c>
      <c r="O703" s="120" t="s">
        <v>2383</v>
      </c>
      <c r="P703" s="122">
        <v>110000026</v>
      </c>
      <c r="Q703" s="122">
        <v>120000026</v>
      </c>
      <c r="R703" s="122">
        <v>155000026</v>
      </c>
      <c r="S703" s="122">
        <v>175000026</v>
      </c>
      <c r="T703" s="122">
        <v>180000026</v>
      </c>
      <c r="U703" s="122">
        <v>185000026</v>
      </c>
      <c r="V703" s="122">
        <v>195000026</v>
      </c>
      <c r="W703" s="122">
        <v>0</v>
      </c>
      <c r="X703" s="122">
        <v>0</v>
      </c>
      <c r="Y703" s="122">
        <v>0</v>
      </c>
      <c r="Z703" s="122">
        <v>0</v>
      </c>
      <c r="AA703" s="122">
        <v>0</v>
      </c>
      <c r="AB703" s="122">
        <v>0</v>
      </c>
      <c r="AC703" s="122">
        <v>0</v>
      </c>
      <c r="AD703" s="121"/>
      <c r="BO703" s="72" t="s">
        <v>210</v>
      </c>
      <c r="BP703" s="73" t="s">
        <v>4092</v>
      </c>
      <c r="BQ703" s="75">
        <v>562000625</v>
      </c>
      <c r="BR703" s="75">
        <v>0</v>
      </c>
      <c r="BS703" s="75">
        <v>0</v>
      </c>
      <c r="BT703" s="75">
        <v>0</v>
      </c>
      <c r="BU703" s="75">
        <v>0</v>
      </c>
      <c r="BV703" s="75">
        <v>0</v>
      </c>
      <c r="BW703" s="75">
        <v>0</v>
      </c>
      <c r="BX703" s="75">
        <v>0</v>
      </c>
      <c r="BY703" s="75">
        <v>0</v>
      </c>
      <c r="BZ703" s="75">
        <v>0</v>
      </c>
      <c r="CA703" s="75">
        <v>0</v>
      </c>
    </row>
    <row r="704" spans="10:79" ht="12" customHeight="1">
      <c r="J704" s="46">
        <v>701</v>
      </c>
      <c r="K704" s="46">
        <f t="shared" si="24"/>
        <v>0</v>
      </c>
      <c r="L704" s="82">
        <f t="shared" si="25"/>
        <v>0</v>
      </c>
      <c r="N704" s="119" t="s">
        <v>24</v>
      </c>
      <c r="O704" s="120" t="s">
        <v>2263</v>
      </c>
      <c r="P704" s="122">
        <v>95000026</v>
      </c>
      <c r="Q704" s="122">
        <v>115000026</v>
      </c>
      <c r="R704" s="122">
        <v>150000026</v>
      </c>
      <c r="S704" s="122">
        <v>170000026</v>
      </c>
      <c r="T704" s="122">
        <v>175000026</v>
      </c>
      <c r="U704" s="122">
        <v>180000026</v>
      </c>
      <c r="V704" s="122">
        <v>190000026</v>
      </c>
      <c r="W704" s="122">
        <v>0</v>
      </c>
      <c r="X704" s="122">
        <v>0</v>
      </c>
      <c r="Y704" s="122">
        <v>0</v>
      </c>
      <c r="Z704" s="122">
        <v>0</v>
      </c>
      <c r="AA704" s="122">
        <v>0</v>
      </c>
      <c r="AB704" s="122">
        <v>0</v>
      </c>
      <c r="AC704" s="122">
        <v>0</v>
      </c>
      <c r="AD704" s="121"/>
      <c r="BO704" s="72" t="s">
        <v>210</v>
      </c>
      <c r="BP704" s="73" t="s">
        <v>4093</v>
      </c>
      <c r="BQ704" s="75">
        <v>0</v>
      </c>
      <c r="BR704" s="75">
        <v>0</v>
      </c>
      <c r="BS704" s="75">
        <v>0</v>
      </c>
      <c r="BT704" s="75">
        <v>0</v>
      </c>
      <c r="BU704" s="75">
        <v>0</v>
      </c>
      <c r="BV704" s="75">
        <v>0</v>
      </c>
      <c r="BW704" s="75">
        <v>0</v>
      </c>
      <c r="BX704" s="75">
        <v>0</v>
      </c>
      <c r="BY704" s="75">
        <v>0</v>
      </c>
      <c r="BZ704" s="75">
        <v>0</v>
      </c>
      <c r="CA704" s="75">
        <v>0</v>
      </c>
    </row>
    <row r="705" spans="10:79" ht="12" customHeight="1">
      <c r="J705" s="46">
        <v>702</v>
      </c>
      <c r="K705" s="46">
        <f t="shared" si="24"/>
        <v>0</v>
      </c>
      <c r="L705" s="82">
        <f t="shared" si="25"/>
        <v>0</v>
      </c>
      <c r="N705" s="119" t="s">
        <v>24</v>
      </c>
      <c r="O705" s="120" t="s">
        <v>2715</v>
      </c>
      <c r="P705" s="122">
        <v>0</v>
      </c>
      <c r="Q705" s="122">
        <v>0</v>
      </c>
      <c r="R705" s="122">
        <v>0</v>
      </c>
      <c r="S705" s="122">
        <v>0</v>
      </c>
      <c r="T705" s="122">
        <v>0</v>
      </c>
      <c r="U705" s="122">
        <v>0</v>
      </c>
      <c r="V705" s="122">
        <v>0</v>
      </c>
      <c r="W705" s="122">
        <v>0</v>
      </c>
      <c r="X705" s="122">
        <v>0</v>
      </c>
      <c r="Y705" s="122">
        <v>0</v>
      </c>
      <c r="Z705" s="122">
        <v>0</v>
      </c>
      <c r="AA705" s="122">
        <v>700000026</v>
      </c>
      <c r="AB705" s="122">
        <v>750000026</v>
      </c>
      <c r="AC705" s="122">
        <v>820000026</v>
      </c>
      <c r="AD705" s="121"/>
      <c r="BO705" s="72" t="s">
        <v>210</v>
      </c>
      <c r="BP705" s="73" t="s">
        <v>4094</v>
      </c>
      <c r="BQ705" s="75">
        <v>562000625</v>
      </c>
      <c r="BR705" s="75">
        <v>0</v>
      </c>
      <c r="BS705" s="75">
        <v>0</v>
      </c>
      <c r="BT705" s="75">
        <v>0</v>
      </c>
      <c r="BU705" s="75">
        <v>0</v>
      </c>
      <c r="BV705" s="75">
        <v>0</v>
      </c>
      <c r="BW705" s="75">
        <v>0</v>
      </c>
      <c r="BX705" s="75">
        <v>0</v>
      </c>
      <c r="BY705" s="75">
        <v>0</v>
      </c>
      <c r="BZ705" s="75">
        <v>0</v>
      </c>
      <c r="CA705" s="75">
        <v>0</v>
      </c>
    </row>
    <row r="706" spans="10:79" ht="12" customHeight="1">
      <c r="J706" s="46">
        <v>703</v>
      </c>
      <c r="K706" s="46">
        <f t="shared" si="24"/>
        <v>0</v>
      </c>
      <c r="L706" s="82">
        <f t="shared" si="25"/>
        <v>0</v>
      </c>
      <c r="N706" s="119" t="s">
        <v>24</v>
      </c>
      <c r="O706" s="120" t="s">
        <v>757</v>
      </c>
      <c r="P706" s="122">
        <v>120000026</v>
      </c>
      <c r="Q706" s="122">
        <v>140000026</v>
      </c>
      <c r="R706" s="122">
        <v>160000026</v>
      </c>
      <c r="S706" s="122">
        <v>175000026</v>
      </c>
      <c r="T706" s="122">
        <v>190000026</v>
      </c>
      <c r="U706" s="122">
        <v>205000026</v>
      </c>
      <c r="V706" s="122">
        <v>215000026</v>
      </c>
      <c r="W706" s="122">
        <v>0</v>
      </c>
      <c r="X706" s="122">
        <v>0</v>
      </c>
      <c r="Y706" s="122">
        <v>0</v>
      </c>
      <c r="Z706" s="122">
        <v>0</v>
      </c>
      <c r="AA706" s="122">
        <v>0</v>
      </c>
      <c r="AB706" s="122">
        <v>0</v>
      </c>
      <c r="AC706" s="122">
        <v>0</v>
      </c>
      <c r="AD706" s="121"/>
      <c r="BO706" s="72" t="s">
        <v>210</v>
      </c>
      <c r="BP706" s="73" t="s">
        <v>4095</v>
      </c>
      <c r="BQ706" s="75">
        <v>0</v>
      </c>
      <c r="BR706" s="75">
        <v>0</v>
      </c>
      <c r="BS706" s="75">
        <v>0</v>
      </c>
      <c r="BT706" s="75">
        <v>0</v>
      </c>
      <c r="BU706" s="75">
        <v>0</v>
      </c>
      <c r="BV706" s="75">
        <v>0</v>
      </c>
      <c r="BW706" s="75">
        <v>0</v>
      </c>
      <c r="BX706" s="75">
        <v>850000625</v>
      </c>
      <c r="BY706" s="75">
        <v>0</v>
      </c>
      <c r="BZ706" s="75">
        <v>0</v>
      </c>
      <c r="CA706" s="75">
        <v>0</v>
      </c>
    </row>
    <row r="707" spans="10:79" ht="12" customHeight="1">
      <c r="J707" s="46">
        <v>704</v>
      </c>
      <c r="K707" s="46">
        <f t="shared" si="24"/>
        <v>0</v>
      </c>
      <c r="L707" s="82">
        <f t="shared" si="25"/>
        <v>0</v>
      </c>
      <c r="N707" s="119" t="s">
        <v>24</v>
      </c>
      <c r="O707" s="120" t="s">
        <v>1535</v>
      </c>
      <c r="P707" s="122">
        <v>110000026</v>
      </c>
      <c r="Q707" s="122">
        <v>120000026</v>
      </c>
      <c r="R707" s="122">
        <v>155000026</v>
      </c>
      <c r="S707" s="122">
        <v>175000026</v>
      </c>
      <c r="T707" s="122">
        <v>180000026</v>
      </c>
      <c r="U707" s="122">
        <v>185000026</v>
      </c>
      <c r="V707" s="122">
        <v>195000026</v>
      </c>
      <c r="W707" s="122">
        <v>0</v>
      </c>
      <c r="X707" s="122">
        <v>0</v>
      </c>
      <c r="Y707" s="122">
        <v>0</v>
      </c>
      <c r="Z707" s="122">
        <v>0</v>
      </c>
      <c r="AA707" s="122">
        <v>0</v>
      </c>
      <c r="AB707" s="122">
        <v>0</v>
      </c>
      <c r="AC707" s="122">
        <v>0</v>
      </c>
      <c r="AD707" s="121"/>
      <c r="BO707" s="72" t="s">
        <v>210</v>
      </c>
      <c r="BP707" s="73" t="s">
        <v>4096</v>
      </c>
      <c r="BQ707" s="75">
        <v>0</v>
      </c>
      <c r="BR707" s="75">
        <v>0</v>
      </c>
      <c r="BS707" s="75">
        <v>0</v>
      </c>
      <c r="BT707" s="75">
        <v>648000625</v>
      </c>
      <c r="BU707" s="75">
        <v>684000625</v>
      </c>
      <c r="BV707" s="75">
        <v>0</v>
      </c>
      <c r="BW707" s="75">
        <v>765000625</v>
      </c>
      <c r="BX707" s="75">
        <v>0</v>
      </c>
      <c r="BY707" s="75">
        <v>0</v>
      </c>
      <c r="BZ707" s="75">
        <v>0</v>
      </c>
      <c r="CA707" s="75">
        <v>0</v>
      </c>
    </row>
    <row r="708" spans="10:79" ht="12" customHeight="1">
      <c r="J708" s="46">
        <v>705</v>
      </c>
      <c r="K708" s="46">
        <f t="shared" si="24"/>
        <v>0</v>
      </c>
      <c r="L708" s="82">
        <f t="shared" si="25"/>
        <v>0</v>
      </c>
      <c r="N708" s="119" t="s">
        <v>24</v>
      </c>
      <c r="O708" s="120" t="s">
        <v>2384</v>
      </c>
      <c r="P708" s="122">
        <v>110000026</v>
      </c>
      <c r="Q708" s="122">
        <v>120000026</v>
      </c>
      <c r="R708" s="122">
        <v>155000026</v>
      </c>
      <c r="S708" s="122">
        <v>175000026</v>
      </c>
      <c r="T708" s="122">
        <v>180000026</v>
      </c>
      <c r="U708" s="122">
        <v>185000026</v>
      </c>
      <c r="V708" s="122">
        <v>195000026</v>
      </c>
      <c r="W708" s="122">
        <v>0</v>
      </c>
      <c r="X708" s="122">
        <v>0</v>
      </c>
      <c r="Y708" s="122">
        <v>0</v>
      </c>
      <c r="Z708" s="122">
        <v>0</v>
      </c>
      <c r="AA708" s="122">
        <v>0</v>
      </c>
      <c r="AB708" s="122">
        <v>0</v>
      </c>
      <c r="AC708" s="122">
        <v>0</v>
      </c>
      <c r="AD708" s="121"/>
      <c r="BO708" s="72" t="s">
        <v>210</v>
      </c>
      <c r="BP708" s="73" t="s">
        <v>4097</v>
      </c>
      <c r="BQ708" s="75">
        <v>405000026</v>
      </c>
      <c r="BR708" s="75">
        <v>460000026</v>
      </c>
      <c r="BS708" s="75">
        <v>525000026</v>
      </c>
      <c r="BT708" s="75">
        <v>610000026</v>
      </c>
      <c r="BU708" s="75">
        <v>705000026</v>
      </c>
      <c r="BV708" s="75">
        <v>815000026</v>
      </c>
      <c r="BW708" s="75">
        <v>850000026</v>
      </c>
      <c r="BX708" s="75">
        <v>0</v>
      </c>
      <c r="BY708" s="75">
        <v>0</v>
      </c>
      <c r="BZ708" s="75">
        <v>0</v>
      </c>
      <c r="CA708" s="75">
        <v>0</v>
      </c>
    </row>
    <row r="709" spans="10:79" ht="12" customHeight="1">
      <c r="J709" s="46">
        <v>706</v>
      </c>
      <c r="K709" s="46">
        <f t="shared" ref="K709:K772" si="26">IFERROR(IF($B$3="Passenger",(HLOOKUP($K$3,$AI$4:$BC$699,1+J709,0)),(HLOOKUP($K$3,$BF$4:$BM$686,1+J709,0))),0)</f>
        <v>0</v>
      </c>
      <c r="L709" s="82">
        <f t="shared" ref="L709:L772" si="27">IFERROR(IF($B$3="Passenger",VLOOKUP(K709,$O$5:$AD$3396,$L$3+1,0),VLOOKUP(K709,$BP$5:$CA$1915,$L$3+1,0)),0)</f>
        <v>0</v>
      </c>
      <c r="N709" s="119" t="s">
        <v>24</v>
      </c>
      <c r="O709" s="120" t="s">
        <v>758</v>
      </c>
      <c r="P709" s="122">
        <v>110000026</v>
      </c>
      <c r="Q709" s="122">
        <v>120000026</v>
      </c>
      <c r="R709" s="122">
        <v>155000026</v>
      </c>
      <c r="S709" s="122">
        <v>175000026</v>
      </c>
      <c r="T709" s="122">
        <v>180000026</v>
      </c>
      <c r="U709" s="122">
        <v>185000026</v>
      </c>
      <c r="V709" s="122">
        <v>195000026</v>
      </c>
      <c r="W709" s="122">
        <v>0</v>
      </c>
      <c r="X709" s="122">
        <v>0</v>
      </c>
      <c r="Y709" s="122">
        <v>0</v>
      </c>
      <c r="Z709" s="122">
        <v>0</v>
      </c>
      <c r="AA709" s="122">
        <v>0</v>
      </c>
      <c r="AB709" s="122">
        <v>0</v>
      </c>
      <c r="AC709" s="122">
        <v>0</v>
      </c>
      <c r="AD709" s="121"/>
      <c r="BO709" s="72" t="s">
        <v>37</v>
      </c>
      <c r="BP709" s="73" t="s">
        <v>4098</v>
      </c>
      <c r="BQ709" s="75">
        <v>216000625</v>
      </c>
      <c r="BR709" s="75">
        <v>0</v>
      </c>
      <c r="BS709" s="75">
        <v>279000625</v>
      </c>
      <c r="BT709" s="75">
        <v>0</v>
      </c>
      <c r="BU709" s="75">
        <v>648000625</v>
      </c>
      <c r="BV709" s="75">
        <v>693000625</v>
      </c>
      <c r="BW709" s="75">
        <v>738000625</v>
      </c>
      <c r="BX709" s="75">
        <v>810000625</v>
      </c>
      <c r="BY709" s="75">
        <v>0</v>
      </c>
      <c r="BZ709" s="75">
        <v>0</v>
      </c>
      <c r="CA709" s="75">
        <v>0</v>
      </c>
    </row>
    <row r="710" spans="10:79" ht="12" customHeight="1">
      <c r="J710" s="46">
        <v>707</v>
      </c>
      <c r="K710" s="46">
        <f t="shared" si="26"/>
        <v>0</v>
      </c>
      <c r="L710" s="82">
        <f t="shared" si="27"/>
        <v>0</v>
      </c>
      <c r="N710" s="119" t="s">
        <v>24</v>
      </c>
      <c r="O710" s="120" t="s">
        <v>705</v>
      </c>
      <c r="P710" s="122">
        <v>110000026</v>
      </c>
      <c r="Q710" s="122">
        <v>120000026</v>
      </c>
      <c r="R710" s="122">
        <v>155000026</v>
      </c>
      <c r="S710" s="122">
        <v>175000026</v>
      </c>
      <c r="T710" s="122">
        <v>180000026</v>
      </c>
      <c r="U710" s="122">
        <v>185000026</v>
      </c>
      <c r="V710" s="122">
        <v>195000026</v>
      </c>
      <c r="W710" s="122">
        <v>0</v>
      </c>
      <c r="X710" s="122">
        <v>0</v>
      </c>
      <c r="Y710" s="122">
        <v>0</v>
      </c>
      <c r="Z710" s="122">
        <v>0</v>
      </c>
      <c r="AA710" s="122">
        <v>0</v>
      </c>
      <c r="AB710" s="122">
        <v>0</v>
      </c>
      <c r="AC710" s="122">
        <v>0</v>
      </c>
      <c r="AD710" s="121"/>
      <c r="BO710" s="72" t="s">
        <v>37</v>
      </c>
      <c r="BP710" s="73" t="s">
        <v>4099</v>
      </c>
      <c r="BQ710" s="75">
        <v>180000625</v>
      </c>
      <c r="BR710" s="75">
        <v>0</v>
      </c>
      <c r="BS710" s="75">
        <v>243000625</v>
      </c>
      <c r="BT710" s="75">
        <v>0</v>
      </c>
      <c r="BU710" s="75">
        <v>0</v>
      </c>
      <c r="BV710" s="75">
        <v>0</v>
      </c>
      <c r="BW710" s="75">
        <v>0</v>
      </c>
      <c r="BX710" s="75">
        <v>0</v>
      </c>
      <c r="BY710" s="75">
        <v>0</v>
      </c>
      <c r="BZ710" s="75">
        <v>0</v>
      </c>
      <c r="CA710" s="75">
        <v>0</v>
      </c>
    </row>
    <row r="711" spans="10:79" ht="12" customHeight="1">
      <c r="J711" s="46">
        <v>708</v>
      </c>
      <c r="K711" s="46">
        <f t="shared" si="26"/>
        <v>0</v>
      </c>
      <c r="L711" s="82">
        <f t="shared" si="27"/>
        <v>0</v>
      </c>
      <c r="N711" s="119" t="s">
        <v>24</v>
      </c>
      <c r="O711" s="120" t="s">
        <v>2385</v>
      </c>
      <c r="P711" s="122">
        <v>95000026</v>
      </c>
      <c r="Q711" s="122">
        <v>115000026</v>
      </c>
      <c r="R711" s="122">
        <v>150000026</v>
      </c>
      <c r="S711" s="122">
        <v>170000026</v>
      </c>
      <c r="T711" s="122">
        <v>175000026</v>
      </c>
      <c r="U711" s="122">
        <v>180000026</v>
      </c>
      <c r="V711" s="122">
        <v>190000026</v>
      </c>
      <c r="W711" s="122">
        <v>0</v>
      </c>
      <c r="X711" s="122">
        <v>0</v>
      </c>
      <c r="Y711" s="122">
        <v>0</v>
      </c>
      <c r="Z711" s="122">
        <v>0</v>
      </c>
      <c r="AA711" s="122">
        <v>0</v>
      </c>
      <c r="AB711" s="122">
        <v>0</v>
      </c>
      <c r="AC711" s="122">
        <v>0</v>
      </c>
      <c r="AD711" s="121"/>
      <c r="BO711" s="72" t="s">
        <v>37</v>
      </c>
      <c r="BP711" s="73" t="s">
        <v>4100</v>
      </c>
      <c r="BQ711" s="75">
        <v>0</v>
      </c>
      <c r="BR711" s="75">
        <v>0</v>
      </c>
      <c r="BS711" s="75">
        <v>297000625</v>
      </c>
      <c r="BT711" s="75">
        <v>324000625</v>
      </c>
      <c r="BU711" s="75">
        <v>0</v>
      </c>
      <c r="BV711" s="75">
        <v>0</v>
      </c>
      <c r="BW711" s="75">
        <v>0</v>
      </c>
      <c r="BX711" s="75">
        <v>0</v>
      </c>
      <c r="BY711" s="75">
        <v>0</v>
      </c>
      <c r="BZ711" s="75">
        <v>0</v>
      </c>
      <c r="CA711" s="75">
        <v>0</v>
      </c>
    </row>
    <row r="712" spans="10:79" ht="12" customHeight="1">
      <c r="J712" s="46">
        <v>709</v>
      </c>
      <c r="K712" s="46">
        <f t="shared" si="26"/>
        <v>0</v>
      </c>
      <c r="L712" s="82">
        <f t="shared" si="27"/>
        <v>0</v>
      </c>
      <c r="N712" s="119" t="s">
        <v>24</v>
      </c>
      <c r="O712" s="120" t="s">
        <v>1868</v>
      </c>
      <c r="P712" s="122">
        <v>70000026</v>
      </c>
      <c r="Q712" s="122">
        <v>75000026</v>
      </c>
      <c r="R712" s="122">
        <v>80000026</v>
      </c>
      <c r="S712" s="122">
        <v>85000026</v>
      </c>
      <c r="T712" s="122">
        <v>95000026</v>
      </c>
      <c r="U712" s="122">
        <v>105000026</v>
      </c>
      <c r="V712" s="122">
        <v>110000026</v>
      </c>
      <c r="W712" s="122">
        <v>115000026</v>
      </c>
      <c r="X712" s="122">
        <v>125000026</v>
      </c>
      <c r="Y712" s="122">
        <v>130000026</v>
      </c>
      <c r="Z712" s="122">
        <v>135000026</v>
      </c>
      <c r="AA712" s="122">
        <v>140000026</v>
      </c>
      <c r="AB712" s="122">
        <v>145000026</v>
      </c>
      <c r="AC712" s="122">
        <v>165000026</v>
      </c>
      <c r="AD712" s="121"/>
      <c r="BO712" s="72" t="s">
        <v>37</v>
      </c>
      <c r="BP712" s="73" t="s">
        <v>4101</v>
      </c>
      <c r="BQ712" s="75">
        <v>0</v>
      </c>
      <c r="BR712" s="75">
        <v>0</v>
      </c>
      <c r="BS712" s="75">
        <v>0</v>
      </c>
      <c r="BT712" s="75">
        <v>0</v>
      </c>
      <c r="BU712" s="75">
        <v>0</v>
      </c>
      <c r="BV712" s="75">
        <v>0</v>
      </c>
      <c r="BW712" s="75">
        <v>0</v>
      </c>
      <c r="BX712" s="75">
        <v>0</v>
      </c>
      <c r="BY712" s="75">
        <v>0</v>
      </c>
      <c r="BZ712" s="75">
        <v>0</v>
      </c>
      <c r="CA712" s="75">
        <v>0</v>
      </c>
    </row>
    <row r="713" spans="10:79" ht="12" customHeight="1">
      <c r="J713" s="46">
        <v>710</v>
      </c>
      <c r="K713" s="46">
        <f t="shared" si="26"/>
        <v>0</v>
      </c>
      <c r="L713" s="82">
        <f t="shared" si="27"/>
        <v>0</v>
      </c>
      <c r="N713" s="119" t="s">
        <v>24</v>
      </c>
      <c r="O713" s="120" t="s">
        <v>1748</v>
      </c>
      <c r="P713" s="122">
        <v>0</v>
      </c>
      <c r="Q713" s="122">
        <v>0</v>
      </c>
      <c r="R713" s="122">
        <v>0</v>
      </c>
      <c r="S713" s="122">
        <v>0</v>
      </c>
      <c r="T713" s="122">
        <v>105000026</v>
      </c>
      <c r="U713" s="122">
        <v>110000026</v>
      </c>
      <c r="V713" s="122">
        <v>125000026</v>
      </c>
      <c r="W713" s="122">
        <v>135000026</v>
      </c>
      <c r="X713" s="122">
        <v>140000016</v>
      </c>
      <c r="Y713" s="122">
        <v>145000026</v>
      </c>
      <c r="Z713" s="122">
        <v>150000026</v>
      </c>
      <c r="AA713" s="122">
        <v>180000026</v>
      </c>
      <c r="AB713" s="122">
        <v>200000026</v>
      </c>
      <c r="AC713" s="122">
        <v>210000026</v>
      </c>
      <c r="AD713" s="121"/>
      <c r="BO713" s="72" t="s">
        <v>37</v>
      </c>
      <c r="BP713" s="73" t="s">
        <v>4102</v>
      </c>
      <c r="BQ713" s="75">
        <v>252000625</v>
      </c>
      <c r="BR713" s="75">
        <v>288000625</v>
      </c>
      <c r="BS713" s="75">
        <v>297000625</v>
      </c>
      <c r="BT713" s="75">
        <v>342000625</v>
      </c>
      <c r="BU713" s="75">
        <v>387000625</v>
      </c>
      <c r="BV713" s="75">
        <v>0</v>
      </c>
      <c r="BW713" s="75">
        <v>0</v>
      </c>
      <c r="BX713" s="75">
        <v>0</v>
      </c>
      <c r="BY713" s="75">
        <v>0</v>
      </c>
      <c r="BZ713" s="75">
        <v>0</v>
      </c>
      <c r="CA713" s="75">
        <v>0</v>
      </c>
    </row>
    <row r="714" spans="10:79" ht="12" customHeight="1">
      <c r="J714" s="46">
        <v>711</v>
      </c>
      <c r="K714" s="46">
        <f t="shared" si="26"/>
        <v>0</v>
      </c>
      <c r="L714" s="82">
        <f t="shared" si="27"/>
        <v>0</v>
      </c>
      <c r="N714" s="119" t="s">
        <v>24</v>
      </c>
      <c r="O714" s="120" t="s">
        <v>1836</v>
      </c>
      <c r="P714" s="122">
        <v>0</v>
      </c>
      <c r="Q714" s="122">
        <v>0</v>
      </c>
      <c r="R714" s="122">
        <v>0</v>
      </c>
      <c r="S714" s="122">
        <v>0</v>
      </c>
      <c r="T714" s="122">
        <v>110000026</v>
      </c>
      <c r="U714" s="122">
        <v>120000026</v>
      </c>
      <c r="V714" s="122">
        <v>125000026</v>
      </c>
      <c r="W714" s="122">
        <v>130000026</v>
      </c>
      <c r="X714" s="122">
        <v>135000026</v>
      </c>
      <c r="Y714" s="122">
        <v>140000016</v>
      </c>
      <c r="Z714" s="122">
        <v>145000026</v>
      </c>
      <c r="AA714" s="122">
        <v>150000026</v>
      </c>
      <c r="AB714" s="122">
        <v>180000026</v>
      </c>
      <c r="AC714" s="122">
        <v>200000026</v>
      </c>
      <c r="AD714" s="121"/>
      <c r="BO714" s="72" t="s">
        <v>37</v>
      </c>
      <c r="BP714" s="73" t="s">
        <v>4103</v>
      </c>
      <c r="BQ714" s="75">
        <v>252000625</v>
      </c>
      <c r="BR714" s="75">
        <v>288000625</v>
      </c>
      <c r="BS714" s="75">
        <v>297000625</v>
      </c>
      <c r="BT714" s="75">
        <v>324000625</v>
      </c>
      <c r="BU714" s="75">
        <v>387000625</v>
      </c>
      <c r="BV714" s="75">
        <v>0</v>
      </c>
      <c r="BW714" s="75">
        <v>0</v>
      </c>
      <c r="BX714" s="75">
        <v>0</v>
      </c>
      <c r="BY714" s="75">
        <v>0</v>
      </c>
      <c r="BZ714" s="75">
        <v>0</v>
      </c>
      <c r="CA714" s="75">
        <v>0</v>
      </c>
    </row>
    <row r="715" spans="10:79" ht="12" customHeight="1">
      <c r="J715" s="46">
        <v>712</v>
      </c>
      <c r="K715" s="46">
        <f t="shared" si="26"/>
        <v>0</v>
      </c>
      <c r="L715" s="82">
        <f t="shared" si="27"/>
        <v>0</v>
      </c>
      <c r="N715" s="119" t="s">
        <v>24</v>
      </c>
      <c r="O715" s="120" t="s">
        <v>2634</v>
      </c>
      <c r="P715" s="122">
        <v>0</v>
      </c>
      <c r="Q715" s="122">
        <v>0</v>
      </c>
      <c r="R715" s="122">
        <v>0</v>
      </c>
      <c r="S715" s="122">
        <v>0</v>
      </c>
      <c r="T715" s="122">
        <v>100000026</v>
      </c>
      <c r="U715" s="122">
        <v>105000026</v>
      </c>
      <c r="V715" s="122">
        <v>110000026</v>
      </c>
      <c r="W715" s="122">
        <v>125000026</v>
      </c>
      <c r="X715" s="122">
        <v>135000026</v>
      </c>
      <c r="Y715" s="122">
        <v>140000026</v>
      </c>
      <c r="Z715" s="122">
        <v>145000026</v>
      </c>
      <c r="AA715" s="122">
        <v>150000026</v>
      </c>
      <c r="AB715" s="122">
        <v>180000026</v>
      </c>
      <c r="AC715" s="122">
        <v>200000026</v>
      </c>
      <c r="AD715" s="121"/>
      <c r="BO715" s="72" t="s">
        <v>37</v>
      </c>
      <c r="BP715" s="73" t="s">
        <v>4104</v>
      </c>
      <c r="BQ715" s="75">
        <v>0</v>
      </c>
      <c r="BR715" s="75">
        <v>288000625</v>
      </c>
      <c r="BS715" s="75">
        <v>0</v>
      </c>
      <c r="BT715" s="75">
        <v>0</v>
      </c>
      <c r="BU715" s="75">
        <v>0</v>
      </c>
      <c r="BV715" s="75">
        <v>0</v>
      </c>
      <c r="BW715" s="75">
        <v>0</v>
      </c>
      <c r="BX715" s="75">
        <v>0</v>
      </c>
      <c r="BY715" s="75">
        <v>0</v>
      </c>
      <c r="BZ715" s="75">
        <v>0</v>
      </c>
      <c r="CA715" s="75">
        <v>0</v>
      </c>
    </row>
    <row r="716" spans="10:79" ht="12" customHeight="1">
      <c r="J716" s="46">
        <v>713</v>
      </c>
      <c r="K716" s="46">
        <f t="shared" si="26"/>
        <v>0</v>
      </c>
      <c r="L716" s="82">
        <f t="shared" si="27"/>
        <v>0</v>
      </c>
      <c r="N716" s="119" t="s">
        <v>24</v>
      </c>
      <c r="O716" s="120" t="s">
        <v>2129</v>
      </c>
      <c r="P716" s="122">
        <v>0</v>
      </c>
      <c r="Q716" s="122">
        <v>0</v>
      </c>
      <c r="R716" s="122">
        <v>0</v>
      </c>
      <c r="S716" s="122">
        <v>0</v>
      </c>
      <c r="T716" s="122">
        <v>105000026</v>
      </c>
      <c r="U716" s="122">
        <v>110000026</v>
      </c>
      <c r="V716" s="122">
        <v>125000026</v>
      </c>
      <c r="W716" s="122">
        <v>135000026</v>
      </c>
      <c r="X716" s="122">
        <v>140000016</v>
      </c>
      <c r="Y716" s="122">
        <v>145000026</v>
      </c>
      <c r="Z716" s="122">
        <v>150000026</v>
      </c>
      <c r="AA716" s="122">
        <v>180000026</v>
      </c>
      <c r="AB716" s="122">
        <v>200000026</v>
      </c>
      <c r="AC716" s="122">
        <v>210000026</v>
      </c>
      <c r="AD716" s="121"/>
      <c r="BO716" s="72" t="s">
        <v>37</v>
      </c>
      <c r="BP716" s="73" t="s">
        <v>4105</v>
      </c>
      <c r="BQ716" s="75">
        <v>0</v>
      </c>
      <c r="BR716" s="75">
        <v>0</v>
      </c>
      <c r="BS716" s="75">
        <v>288000625</v>
      </c>
      <c r="BT716" s="75">
        <v>315000625</v>
      </c>
      <c r="BU716" s="75">
        <v>0</v>
      </c>
      <c r="BV716" s="75">
        <v>0</v>
      </c>
      <c r="BW716" s="75">
        <v>0</v>
      </c>
      <c r="BX716" s="75">
        <v>0</v>
      </c>
      <c r="BY716" s="75">
        <v>0</v>
      </c>
      <c r="BZ716" s="75">
        <v>0</v>
      </c>
      <c r="CA716" s="75">
        <v>0</v>
      </c>
    </row>
    <row r="717" spans="10:79" ht="12" customHeight="1">
      <c r="J717" s="46">
        <v>714</v>
      </c>
      <c r="K717" s="46">
        <f t="shared" si="26"/>
        <v>0</v>
      </c>
      <c r="L717" s="82">
        <f t="shared" si="27"/>
        <v>0</v>
      </c>
      <c r="N717" s="119" t="s">
        <v>24</v>
      </c>
      <c r="O717" s="120" t="s">
        <v>1638</v>
      </c>
      <c r="P717" s="122">
        <v>70000026</v>
      </c>
      <c r="Q717" s="122">
        <v>75000026</v>
      </c>
      <c r="R717" s="122">
        <v>80000026</v>
      </c>
      <c r="S717" s="122">
        <v>85000026</v>
      </c>
      <c r="T717" s="122">
        <v>90000026</v>
      </c>
      <c r="U717" s="122">
        <v>95000026</v>
      </c>
      <c r="V717" s="122">
        <v>100000026</v>
      </c>
      <c r="W717" s="122">
        <v>105000026</v>
      </c>
      <c r="X717" s="122">
        <v>120000026</v>
      </c>
      <c r="Y717" s="122">
        <v>125000026</v>
      </c>
      <c r="Z717" s="122">
        <v>130000026</v>
      </c>
      <c r="AA717" s="122">
        <v>135000026</v>
      </c>
      <c r="AB717" s="122">
        <v>140000026</v>
      </c>
      <c r="AC717" s="122">
        <v>145000026</v>
      </c>
      <c r="AD717" s="121"/>
      <c r="BO717" s="72" t="s">
        <v>37</v>
      </c>
      <c r="BP717" s="73" t="s">
        <v>4106</v>
      </c>
      <c r="BQ717" s="75">
        <v>0</v>
      </c>
      <c r="BR717" s="75">
        <v>0</v>
      </c>
      <c r="BS717" s="75">
        <v>0</v>
      </c>
      <c r="BT717" s="75">
        <v>0</v>
      </c>
      <c r="BU717" s="75">
        <v>0</v>
      </c>
      <c r="BV717" s="75">
        <v>0</v>
      </c>
      <c r="BW717" s="75">
        <v>0</v>
      </c>
      <c r="BX717" s="75">
        <v>0</v>
      </c>
      <c r="BY717" s="75">
        <v>0</v>
      </c>
      <c r="BZ717" s="75">
        <v>0</v>
      </c>
      <c r="CA717" s="75">
        <v>0</v>
      </c>
    </row>
    <row r="718" spans="10:79" ht="12" customHeight="1">
      <c r="J718" s="46">
        <v>715</v>
      </c>
      <c r="K718" s="46">
        <f t="shared" si="26"/>
        <v>0</v>
      </c>
      <c r="L718" s="82">
        <f t="shared" si="27"/>
        <v>0</v>
      </c>
      <c r="N718" s="119" t="s">
        <v>24</v>
      </c>
      <c r="O718" s="120" t="s">
        <v>1711</v>
      </c>
      <c r="P718" s="122">
        <v>0</v>
      </c>
      <c r="Q718" s="122">
        <v>75000026</v>
      </c>
      <c r="R718" s="122">
        <v>80000026</v>
      </c>
      <c r="S718" s="122">
        <v>90000026</v>
      </c>
      <c r="T718" s="122">
        <v>100000026</v>
      </c>
      <c r="U718" s="122">
        <v>110000026</v>
      </c>
      <c r="V718" s="122">
        <v>115000026</v>
      </c>
      <c r="W718" s="122">
        <v>130000026</v>
      </c>
      <c r="X718" s="122">
        <v>135000026</v>
      </c>
      <c r="Y718" s="122">
        <v>140000025</v>
      </c>
      <c r="Z718" s="122">
        <v>145000026</v>
      </c>
      <c r="AA718" s="122">
        <v>150000026</v>
      </c>
      <c r="AB718" s="122">
        <v>160000026</v>
      </c>
      <c r="AC718" s="122">
        <v>165000026</v>
      </c>
      <c r="AD718" s="121"/>
      <c r="BO718" s="72" t="s">
        <v>37</v>
      </c>
      <c r="BP718" s="73" t="s">
        <v>4107</v>
      </c>
      <c r="BQ718" s="75">
        <v>252000625</v>
      </c>
      <c r="BR718" s="75">
        <v>288000625</v>
      </c>
      <c r="BS718" s="75">
        <v>315000625</v>
      </c>
      <c r="BT718" s="75">
        <v>342000625</v>
      </c>
      <c r="BU718" s="75">
        <v>387000625</v>
      </c>
      <c r="BV718" s="75">
        <v>423000625</v>
      </c>
      <c r="BW718" s="75">
        <v>441000625</v>
      </c>
      <c r="BX718" s="75">
        <v>486000625</v>
      </c>
      <c r="BY718" s="75">
        <v>558000625</v>
      </c>
      <c r="BZ718" s="75">
        <v>0</v>
      </c>
      <c r="CA718" s="75">
        <v>0</v>
      </c>
    </row>
    <row r="719" spans="10:79" ht="12" customHeight="1">
      <c r="J719" s="46">
        <v>716</v>
      </c>
      <c r="K719" s="46">
        <f t="shared" si="26"/>
        <v>0</v>
      </c>
      <c r="L719" s="82">
        <f t="shared" si="27"/>
        <v>0</v>
      </c>
      <c r="N719" s="119" t="s">
        <v>24</v>
      </c>
      <c r="O719" s="120" t="s">
        <v>1815</v>
      </c>
      <c r="P719" s="122">
        <v>0</v>
      </c>
      <c r="Q719" s="122">
        <v>60000026</v>
      </c>
      <c r="R719" s="122">
        <v>65000026</v>
      </c>
      <c r="S719" s="122">
        <v>70000026</v>
      </c>
      <c r="T719" s="122">
        <v>75000026</v>
      </c>
      <c r="U719" s="122">
        <v>80000026</v>
      </c>
      <c r="V719" s="122">
        <v>85000026</v>
      </c>
      <c r="W719" s="122">
        <v>90000026</v>
      </c>
      <c r="X719" s="122">
        <v>95000026</v>
      </c>
      <c r="Y719" s="122">
        <v>100000026</v>
      </c>
      <c r="Z719" s="122">
        <v>105000026</v>
      </c>
      <c r="AA719" s="122">
        <v>125000026</v>
      </c>
      <c r="AB719" s="122">
        <v>130000026</v>
      </c>
      <c r="AC719" s="122">
        <v>135000026</v>
      </c>
      <c r="AD719" s="121"/>
      <c r="BO719" s="72" t="s">
        <v>37</v>
      </c>
      <c r="BP719" s="73" t="s">
        <v>4108</v>
      </c>
      <c r="BQ719" s="75">
        <v>0</v>
      </c>
      <c r="BR719" s="75">
        <v>288000625</v>
      </c>
      <c r="BS719" s="75">
        <v>0</v>
      </c>
      <c r="BT719" s="75">
        <v>0</v>
      </c>
      <c r="BU719" s="75">
        <v>0</v>
      </c>
      <c r="BV719" s="75">
        <v>0</v>
      </c>
      <c r="BW719" s="75">
        <v>0</v>
      </c>
      <c r="BX719" s="75">
        <v>0</v>
      </c>
      <c r="BY719" s="75">
        <v>0</v>
      </c>
      <c r="BZ719" s="75">
        <v>0</v>
      </c>
      <c r="CA719" s="75">
        <v>0</v>
      </c>
    </row>
    <row r="720" spans="10:79" ht="12" customHeight="1">
      <c r="J720" s="46">
        <v>717</v>
      </c>
      <c r="K720" s="46">
        <f t="shared" si="26"/>
        <v>0</v>
      </c>
      <c r="L720" s="82">
        <f t="shared" si="27"/>
        <v>0</v>
      </c>
      <c r="N720" s="119" t="s">
        <v>24</v>
      </c>
      <c r="O720" s="120" t="s">
        <v>1155</v>
      </c>
      <c r="P720" s="122">
        <v>70000026</v>
      </c>
      <c r="Q720" s="122">
        <v>75000026</v>
      </c>
      <c r="R720" s="122">
        <v>80000026</v>
      </c>
      <c r="S720" s="122">
        <v>85000026</v>
      </c>
      <c r="T720" s="122">
        <v>90000026</v>
      </c>
      <c r="U720" s="122">
        <v>95000026</v>
      </c>
      <c r="V720" s="122">
        <v>100000026</v>
      </c>
      <c r="W720" s="122">
        <v>105000026</v>
      </c>
      <c r="X720" s="122">
        <v>110000025</v>
      </c>
      <c r="Y720" s="122">
        <v>125000026</v>
      </c>
      <c r="Z720" s="122">
        <v>130000026</v>
      </c>
      <c r="AA720" s="122">
        <v>135000026</v>
      </c>
      <c r="AB720" s="122">
        <v>140000026</v>
      </c>
      <c r="AC720" s="122">
        <v>145000026</v>
      </c>
      <c r="AD720" s="121"/>
      <c r="BO720" s="72" t="s">
        <v>37</v>
      </c>
      <c r="BP720" s="73" t="s">
        <v>4109</v>
      </c>
      <c r="BQ720" s="75">
        <v>252000625</v>
      </c>
      <c r="BR720" s="75">
        <v>288000625</v>
      </c>
      <c r="BS720" s="75">
        <v>288000625</v>
      </c>
      <c r="BT720" s="75">
        <v>315000625</v>
      </c>
      <c r="BU720" s="75">
        <v>387000625</v>
      </c>
      <c r="BV720" s="75">
        <v>423000625</v>
      </c>
      <c r="BW720" s="75">
        <v>441000625</v>
      </c>
      <c r="BX720" s="75">
        <v>486000625</v>
      </c>
      <c r="BY720" s="75">
        <v>558000625</v>
      </c>
      <c r="BZ720" s="75">
        <v>0</v>
      </c>
      <c r="CA720" s="75">
        <v>0</v>
      </c>
    </row>
    <row r="721" spans="10:79" ht="12" customHeight="1">
      <c r="J721" s="46">
        <v>718</v>
      </c>
      <c r="K721" s="46">
        <f t="shared" si="26"/>
        <v>0</v>
      </c>
      <c r="L721" s="82">
        <f t="shared" si="27"/>
        <v>0</v>
      </c>
      <c r="N721" s="119" t="s">
        <v>24</v>
      </c>
      <c r="O721" s="120" t="s">
        <v>1624</v>
      </c>
      <c r="P721" s="122">
        <v>70000026</v>
      </c>
      <c r="Q721" s="122">
        <v>75000026</v>
      </c>
      <c r="R721" s="122">
        <v>80000026</v>
      </c>
      <c r="S721" s="122">
        <v>85000026</v>
      </c>
      <c r="T721" s="122">
        <v>90000026</v>
      </c>
      <c r="U721" s="122">
        <v>95000026</v>
      </c>
      <c r="V721" s="122">
        <v>100000026</v>
      </c>
      <c r="W721" s="122">
        <v>105000026</v>
      </c>
      <c r="X721" s="122">
        <v>110000025</v>
      </c>
      <c r="Y721" s="122">
        <v>125000026</v>
      </c>
      <c r="Z721" s="122">
        <v>130000026</v>
      </c>
      <c r="AA721" s="122">
        <v>135000026</v>
      </c>
      <c r="AB721" s="122">
        <v>140000026</v>
      </c>
      <c r="AC721" s="122">
        <v>145000026</v>
      </c>
      <c r="AD721" s="121"/>
      <c r="BO721" s="72" t="s">
        <v>37</v>
      </c>
      <c r="BP721" s="73" t="s">
        <v>4110</v>
      </c>
      <c r="BQ721" s="75">
        <v>0</v>
      </c>
      <c r="BR721" s="75">
        <v>0</v>
      </c>
      <c r="BS721" s="75">
        <v>349000625</v>
      </c>
      <c r="BT721" s="75">
        <v>0</v>
      </c>
      <c r="BU721" s="75">
        <v>0</v>
      </c>
      <c r="BV721" s="75">
        <v>0</v>
      </c>
      <c r="BW721" s="75">
        <v>0</v>
      </c>
      <c r="BX721" s="75">
        <v>0</v>
      </c>
      <c r="BY721" s="75">
        <v>0</v>
      </c>
      <c r="BZ721" s="75">
        <v>0</v>
      </c>
      <c r="CA721" s="75">
        <v>0</v>
      </c>
    </row>
    <row r="722" spans="10:79" ht="12" customHeight="1">
      <c r="J722" s="46">
        <v>719</v>
      </c>
      <c r="K722" s="46">
        <f t="shared" si="26"/>
        <v>0</v>
      </c>
      <c r="L722" s="82">
        <f t="shared" si="27"/>
        <v>0</v>
      </c>
      <c r="N722" s="119" t="s">
        <v>24</v>
      </c>
      <c r="O722" s="120" t="s">
        <v>171</v>
      </c>
      <c r="P722" s="122">
        <v>85000026</v>
      </c>
      <c r="Q722" s="122">
        <v>90000026</v>
      </c>
      <c r="R722" s="122">
        <v>0</v>
      </c>
      <c r="S722" s="122">
        <v>0</v>
      </c>
      <c r="T722" s="122">
        <v>0</v>
      </c>
      <c r="U722" s="122">
        <v>0</v>
      </c>
      <c r="V722" s="122">
        <v>0</v>
      </c>
      <c r="W722" s="122">
        <v>0</v>
      </c>
      <c r="X722" s="122">
        <v>0</v>
      </c>
      <c r="Y722" s="122">
        <v>0</v>
      </c>
      <c r="Z722" s="122">
        <v>0</v>
      </c>
      <c r="AA722" s="122">
        <v>0</v>
      </c>
      <c r="AB722" s="122">
        <v>0</v>
      </c>
      <c r="AC722" s="122">
        <v>0</v>
      </c>
      <c r="AD722" s="121"/>
      <c r="BO722" s="72" t="s">
        <v>37</v>
      </c>
      <c r="BP722" s="73" t="s">
        <v>4111</v>
      </c>
      <c r="BQ722" s="75">
        <v>216000625</v>
      </c>
      <c r="BR722" s="75">
        <v>0</v>
      </c>
      <c r="BS722" s="75">
        <v>0</v>
      </c>
      <c r="BT722" s="75">
        <v>306000625</v>
      </c>
      <c r="BU722" s="75">
        <v>0</v>
      </c>
      <c r="BV722" s="75">
        <v>0</v>
      </c>
      <c r="BW722" s="75">
        <v>0</v>
      </c>
      <c r="BX722" s="75">
        <v>0</v>
      </c>
      <c r="BY722" s="75">
        <v>0</v>
      </c>
      <c r="BZ722" s="75">
        <v>0</v>
      </c>
      <c r="CA722" s="75">
        <v>0</v>
      </c>
    </row>
    <row r="723" spans="10:79" ht="12" customHeight="1">
      <c r="J723" s="46">
        <v>720</v>
      </c>
      <c r="K723" s="46">
        <f t="shared" si="26"/>
        <v>0</v>
      </c>
      <c r="L723" s="82">
        <f t="shared" si="27"/>
        <v>0</v>
      </c>
      <c r="N723" s="119" t="s">
        <v>24</v>
      </c>
      <c r="O723" s="120" t="s">
        <v>211</v>
      </c>
      <c r="P723" s="122">
        <v>85000026</v>
      </c>
      <c r="Q723" s="122">
        <v>90000026</v>
      </c>
      <c r="R723" s="122">
        <v>95000026</v>
      </c>
      <c r="S723" s="122">
        <v>100000026</v>
      </c>
      <c r="T723" s="122">
        <v>105000026</v>
      </c>
      <c r="U723" s="122">
        <v>110000026</v>
      </c>
      <c r="V723" s="122">
        <v>115000026</v>
      </c>
      <c r="W723" s="122">
        <v>120000026</v>
      </c>
      <c r="X723" s="122">
        <v>125000025</v>
      </c>
      <c r="Y723" s="122">
        <v>130000026</v>
      </c>
      <c r="Z723" s="122">
        <v>135000026</v>
      </c>
      <c r="AA723" s="122">
        <v>140000026</v>
      </c>
      <c r="AB723" s="122">
        <v>145000026</v>
      </c>
      <c r="AC723" s="122">
        <v>145000026</v>
      </c>
      <c r="AD723" s="121"/>
      <c r="BO723" s="72" t="s">
        <v>37</v>
      </c>
      <c r="BP723" s="73" t="s">
        <v>4112</v>
      </c>
      <c r="BQ723" s="75">
        <v>216000625</v>
      </c>
      <c r="BR723" s="75">
        <v>0</v>
      </c>
      <c r="BS723" s="75">
        <v>0</v>
      </c>
      <c r="BT723" s="75">
        <v>306000625</v>
      </c>
      <c r="BU723" s="75">
        <v>0</v>
      </c>
      <c r="BV723" s="75">
        <v>0</v>
      </c>
      <c r="BW723" s="75">
        <v>0</v>
      </c>
      <c r="BX723" s="75">
        <v>0</v>
      </c>
      <c r="BY723" s="75">
        <v>0</v>
      </c>
      <c r="BZ723" s="75">
        <v>0</v>
      </c>
      <c r="CA723" s="75">
        <v>0</v>
      </c>
    </row>
    <row r="724" spans="10:79" ht="12" customHeight="1">
      <c r="J724" s="46">
        <v>721</v>
      </c>
      <c r="K724" s="46">
        <f t="shared" si="26"/>
        <v>0</v>
      </c>
      <c r="L724" s="82">
        <f t="shared" si="27"/>
        <v>0</v>
      </c>
      <c r="N724" s="119" t="s">
        <v>24</v>
      </c>
      <c r="O724" s="120" t="s">
        <v>1156</v>
      </c>
      <c r="P724" s="122">
        <v>70000026</v>
      </c>
      <c r="Q724" s="122">
        <v>75000026</v>
      </c>
      <c r="R724" s="122">
        <v>80000026</v>
      </c>
      <c r="S724" s="122">
        <v>85000026</v>
      </c>
      <c r="T724" s="122">
        <v>90000026</v>
      </c>
      <c r="U724" s="122">
        <v>95000026</v>
      </c>
      <c r="V724" s="122">
        <v>100000026</v>
      </c>
      <c r="W724" s="122">
        <v>105000026</v>
      </c>
      <c r="X724" s="122">
        <v>110000025</v>
      </c>
      <c r="Y724" s="122">
        <v>125000026</v>
      </c>
      <c r="Z724" s="122">
        <v>130000026</v>
      </c>
      <c r="AA724" s="122">
        <v>135000026</v>
      </c>
      <c r="AB724" s="122">
        <v>140000026</v>
      </c>
      <c r="AC724" s="122">
        <v>145000026</v>
      </c>
      <c r="AD724" s="121"/>
      <c r="BO724" s="72" t="s">
        <v>37</v>
      </c>
      <c r="BP724" s="73" t="s">
        <v>4113</v>
      </c>
      <c r="BQ724" s="75">
        <v>0</v>
      </c>
      <c r="BR724" s="75">
        <v>0</v>
      </c>
      <c r="BS724" s="75">
        <v>0</v>
      </c>
      <c r="BT724" s="75">
        <v>0</v>
      </c>
      <c r="BU724" s="75">
        <v>0</v>
      </c>
      <c r="BV724" s="75">
        <v>612000625</v>
      </c>
      <c r="BW724" s="75">
        <v>0</v>
      </c>
      <c r="BX724" s="75">
        <v>0</v>
      </c>
      <c r="BY724" s="75">
        <v>0</v>
      </c>
      <c r="BZ724" s="75">
        <v>0</v>
      </c>
      <c r="CA724" s="75">
        <v>0</v>
      </c>
    </row>
    <row r="725" spans="10:79" ht="12" customHeight="1">
      <c r="J725" s="46">
        <v>722</v>
      </c>
      <c r="K725" s="46">
        <f t="shared" si="26"/>
        <v>0</v>
      </c>
      <c r="L725" s="82">
        <f t="shared" si="27"/>
        <v>0</v>
      </c>
      <c r="N725" s="119" t="s">
        <v>24</v>
      </c>
      <c r="O725" s="120" t="s">
        <v>172</v>
      </c>
      <c r="P725" s="122">
        <v>80000026</v>
      </c>
      <c r="Q725" s="122">
        <v>90000026</v>
      </c>
      <c r="R725" s="122">
        <v>0</v>
      </c>
      <c r="S725" s="122">
        <v>0</v>
      </c>
      <c r="T725" s="122">
        <v>0</v>
      </c>
      <c r="U725" s="122">
        <v>0</v>
      </c>
      <c r="V725" s="122">
        <v>0</v>
      </c>
      <c r="W725" s="122">
        <v>0</v>
      </c>
      <c r="X725" s="122">
        <v>0</v>
      </c>
      <c r="Y725" s="122">
        <v>0</v>
      </c>
      <c r="Z725" s="122">
        <v>0</v>
      </c>
      <c r="AA725" s="122">
        <v>0</v>
      </c>
      <c r="AB725" s="122">
        <v>0</v>
      </c>
      <c r="AC725" s="122">
        <v>0</v>
      </c>
      <c r="AD725" s="121"/>
      <c r="BO725" s="72" t="s">
        <v>37</v>
      </c>
      <c r="BP725" s="73" t="s">
        <v>4114</v>
      </c>
      <c r="BQ725" s="75">
        <v>288000625</v>
      </c>
      <c r="BR725" s="75">
        <v>0</v>
      </c>
      <c r="BS725" s="75">
        <v>351000625</v>
      </c>
      <c r="BT725" s="75">
        <v>378000625</v>
      </c>
      <c r="BU725" s="75">
        <v>0</v>
      </c>
      <c r="BV725" s="75">
        <v>0</v>
      </c>
      <c r="BW725" s="75">
        <v>0</v>
      </c>
      <c r="BX725" s="75">
        <v>0</v>
      </c>
      <c r="BY725" s="75">
        <v>0</v>
      </c>
      <c r="BZ725" s="75">
        <v>0</v>
      </c>
      <c r="CA725" s="75">
        <v>0</v>
      </c>
    </row>
    <row r="726" spans="10:79" ht="12" customHeight="1">
      <c r="J726" s="46">
        <v>723</v>
      </c>
      <c r="K726" s="46">
        <f t="shared" si="26"/>
        <v>0</v>
      </c>
      <c r="L726" s="82">
        <f t="shared" si="27"/>
        <v>0</v>
      </c>
      <c r="N726" s="119" t="s">
        <v>24</v>
      </c>
      <c r="O726" s="120" t="s">
        <v>955</v>
      </c>
      <c r="P726" s="122">
        <v>80000026</v>
      </c>
      <c r="Q726" s="122">
        <v>85000026</v>
      </c>
      <c r="R726" s="122">
        <v>0</v>
      </c>
      <c r="S726" s="122">
        <v>0</v>
      </c>
      <c r="T726" s="122">
        <v>0</v>
      </c>
      <c r="U726" s="122">
        <v>0</v>
      </c>
      <c r="V726" s="122">
        <v>0</v>
      </c>
      <c r="W726" s="122">
        <v>0</v>
      </c>
      <c r="X726" s="122">
        <v>0</v>
      </c>
      <c r="Y726" s="122">
        <v>0</v>
      </c>
      <c r="Z726" s="122">
        <v>0</v>
      </c>
      <c r="AA726" s="122">
        <v>0</v>
      </c>
      <c r="AB726" s="122">
        <v>0</v>
      </c>
      <c r="AC726" s="122">
        <v>0</v>
      </c>
      <c r="AD726" s="121"/>
      <c r="BO726" s="72" t="s">
        <v>37</v>
      </c>
      <c r="BP726" s="73" t="s">
        <v>4115</v>
      </c>
      <c r="BQ726" s="75">
        <v>216000625</v>
      </c>
      <c r="BR726" s="75">
        <v>324000625</v>
      </c>
      <c r="BS726" s="75">
        <v>351000625</v>
      </c>
      <c r="BT726" s="75">
        <v>0</v>
      </c>
      <c r="BU726" s="75">
        <v>0</v>
      </c>
      <c r="BV726" s="75">
        <v>0</v>
      </c>
      <c r="BW726" s="75">
        <v>0</v>
      </c>
      <c r="BX726" s="75">
        <v>0</v>
      </c>
      <c r="BY726" s="75">
        <v>0</v>
      </c>
      <c r="BZ726" s="75">
        <v>0</v>
      </c>
      <c r="CA726" s="75">
        <v>0</v>
      </c>
    </row>
    <row r="727" spans="10:79" ht="12" customHeight="1">
      <c r="J727" s="46">
        <v>724</v>
      </c>
      <c r="K727" s="46">
        <f t="shared" si="26"/>
        <v>0</v>
      </c>
      <c r="L727" s="82">
        <f t="shared" si="27"/>
        <v>0</v>
      </c>
      <c r="N727" s="119" t="s">
        <v>24</v>
      </c>
      <c r="O727" s="120" t="s">
        <v>956</v>
      </c>
      <c r="P727" s="122">
        <v>75000026</v>
      </c>
      <c r="Q727" s="122">
        <v>80000026</v>
      </c>
      <c r="R727" s="122">
        <v>0</v>
      </c>
      <c r="S727" s="122">
        <v>0</v>
      </c>
      <c r="T727" s="122">
        <v>0</v>
      </c>
      <c r="U727" s="122">
        <v>0</v>
      </c>
      <c r="V727" s="122">
        <v>0</v>
      </c>
      <c r="W727" s="122">
        <v>0</v>
      </c>
      <c r="X727" s="122">
        <v>0</v>
      </c>
      <c r="Y727" s="122">
        <v>0</v>
      </c>
      <c r="Z727" s="122">
        <v>0</v>
      </c>
      <c r="AA727" s="122">
        <v>0</v>
      </c>
      <c r="AB727" s="122">
        <v>0</v>
      </c>
      <c r="AC727" s="122">
        <v>0</v>
      </c>
      <c r="AD727" s="121"/>
      <c r="BO727" s="72" t="s">
        <v>37</v>
      </c>
      <c r="BP727" s="73" t="s">
        <v>4116</v>
      </c>
      <c r="BQ727" s="75">
        <v>288000625</v>
      </c>
      <c r="BR727" s="75">
        <v>324000625</v>
      </c>
      <c r="BS727" s="75">
        <v>351000625</v>
      </c>
      <c r="BT727" s="75">
        <v>378000625</v>
      </c>
      <c r="BU727" s="75">
        <v>430000026</v>
      </c>
      <c r="BV727" s="75">
        <v>0</v>
      </c>
      <c r="BW727" s="75">
        <v>0</v>
      </c>
      <c r="BX727" s="75">
        <v>0</v>
      </c>
      <c r="BY727" s="75">
        <v>0</v>
      </c>
      <c r="BZ727" s="75">
        <v>0</v>
      </c>
      <c r="CA727" s="75">
        <v>0</v>
      </c>
    </row>
    <row r="728" spans="10:79" ht="12" customHeight="1">
      <c r="J728" s="46">
        <v>725</v>
      </c>
      <c r="K728" s="46">
        <f t="shared" si="26"/>
        <v>0</v>
      </c>
      <c r="L728" s="82">
        <f t="shared" si="27"/>
        <v>0</v>
      </c>
      <c r="N728" s="119" t="s">
        <v>24</v>
      </c>
      <c r="O728" s="120" t="s">
        <v>1418</v>
      </c>
      <c r="P728" s="122">
        <v>0</v>
      </c>
      <c r="Q728" s="122">
        <v>0</v>
      </c>
      <c r="R728" s="122">
        <v>0</v>
      </c>
      <c r="S728" s="122">
        <v>0</v>
      </c>
      <c r="T728" s="122">
        <v>105000026</v>
      </c>
      <c r="U728" s="122">
        <v>110000026</v>
      </c>
      <c r="V728" s="122">
        <v>125000026</v>
      </c>
      <c r="W728" s="122">
        <v>135000026</v>
      </c>
      <c r="X728" s="122">
        <v>140000016</v>
      </c>
      <c r="Y728" s="122">
        <v>145000026</v>
      </c>
      <c r="Z728" s="122">
        <v>150000026</v>
      </c>
      <c r="AA728" s="122">
        <v>180000026</v>
      </c>
      <c r="AB728" s="122">
        <v>200000026</v>
      </c>
      <c r="AC728" s="122">
        <v>210000026</v>
      </c>
      <c r="AD728" s="121"/>
      <c r="BO728" s="72" t="s">
        <v>37</v>
      </c>
      <c r="BP728" s="73" t="s">
        <v>4117</v>
      </c>
      <c r="BQ728" s="75">
        <v>288000625</v>
      </c>
      <c r="BR728" s="75">
        <v>324000625</v>
      </c>
      <c r="BS728" s="75">
        <v>351000625</v>
      </c>
      <c r="BT728" s="75">
        <v>378000625</v>
      </c>
      <c r="BU728" s="75">
        <v>0</v>
      </c>
      <c r="BV728" s="75">
        <v>0</v>
      </c>
      <c r="BW728" s="75">
        <v>0</v>
      </c>
      <c r="BX728" s="75">
        <v>0</v>
      </c>
      <c r="BY728" s="75">
        <v>0</v>
      </c>
      <c r="BZ728" s="75">
        <v>0</v>
      </c>
      <c r="CA728" s="75">
        <v>0</v>
      </c>
    </row>
    <row r="729" spans="10:79" ht="12" customHeight="1">
      <c r="J729" s="46">
        <v>726</v>
      </c>
      <c r="K729" s="46">
        <f t="shared" si="26"/>
        <v>0</v>
      </c>
      <c r="L729" s="82">
        <f t="shared" si="27"/>
        <v>0</v>
      </c>
      <c r="N729" s="119" t="s">
        <v>24</v>
      </c>
      <c r="O729" s="120" t="s">
        <v>1736</v>
      </c>
      <c r="P729" s="122">
        <v>0</v>
      </c>
      <c r="Q729" s="122">
        <v>0</v>
      </c>
      <c r="R729" s="122">
        <v>0</v>
      </c>
      <c r="S729" s="122">
        <v>0</v>
      </c>
      <c r="T729" s="122">
        <v>100000026</v>
      </c>
      <c r="U729" s="122">
        <v>105000026</v>
      </c>
      <c r="V729" s="122">
        <v>110000026</v>
      </c>
      <c r="W729" s="122">
        <v>125000026</v>
      </c>
      <c r="X729" s="122">
        <v>135000026</v>
      </c>
      <c r="Y729" s="122">
        <v>140000016</v>
      </c>
      <c r="Z729" s="122">
        <v>145000026</v>
      </c>
      <c r="AA729" s="122">
        <v>150000026</v>
      </c>
      <c r="AB729" s="122">
        <v>180000026</v>
      </c>
      <c r="AC729" s="122">
        <v>200000026</v>
      </c>
      <c r="AD729" s="121"/>
      <c r="BO729" s="72" t="s">
        <v>37</v>
      </c>
      <c r="BP729" s="73" t="s">
        <v>4118</v>
      </c>
      <c r="BQ729" s="75">
        <v>0</v>
      </c>
      <c r="BR729" s="75">
        <v>0</v>
      </c>
      <c r="BS729" s="75">
        <v>0</v>
      </c>
      <c r="BT729" s="75">
        <v>0</v>
      </c>
      <c r="BU729" s="75">
        <v>0</v>
      </c>
      <c r="BV729" s="75">
        <v>612000625</v>
      </c>
      <c r="BW729" s="75">
        <v>0</v>
      </c>
      <c r="BX729" s="75">
        <v>0</v>
      </c>
      <c r="BY729" s="75">
        <v>0</v>
      </c>
      <c r="BZ729" s="75">
        <v>0</v>
      </c>
      <c r="CA729" s="75">
        <v>0</v>
      </c>
    </row>
    <row r="730" spans="10:79" ht="12" customHeight="1">
      <c r="J730" s="46">
        <v>727</v>
      </c>
      <c r="K730" s="46">
        <f t="shared" si="26"/>
        <v>0</v>
      </c>
      <c r="L730" s="82">
        <f t="shared" si="27"/>
        <v>0</v>
      </c>
      <c r="N730" s="119" t="s">
        <v>24</v>
      </c>
      <c r="O730" s="120" t="s">
        <v>873</v>
      </c>
      <c r="P730" s="122">
        <v>0</v>
      </c>
      <c r="Q730" s="122">
        <v>0</v>
      </c>
      <c r="R730" s="122">
        <v>0</v>
      </c>
      <c r="S730" s="122">
        <v>0</v>
      </c>
      <c r="T730" s="122">
        <v>105000026</v>
      </c>
      <c r="U730" s="122">
        <v>0</v>
      </c>
      <c r="V730" s="122">
        <v>0</v>
      </c>
      <c r="W730" s="122">
        <v>0</v>
      </c>
      <c r="X730" s="122">
        <v>0</v>
      </c>
      <c r="Y730" s="122">
        <v>0</v>
      </c>
      <c r="Z730" s="122">
        <v>0</v>
      </c>
      <c r="AA730" s="122">
        <v>0</v>
      </c>
      <c r="AB730" s="122">
        <v>0</v>
      </c>
      <c r="AC730" s="122">
        <v>0</v>
      </c>
      <c r="AD730" s="121"/>
      <c r="BO730" s="72" t="s">
        <v>37</v>
      </c>
      <c r="BP730" s="73" t="s">
        <v>4119</v>
      </c>
      <c r="BQ730" s="75">
        <v>0</v>
      </c>
      <c r="BR730" s="75">
        <v>0</v>
      </c>
      <c r="BS730" s="75">
        <v>333000625</v>
      </c>
      <c r="BT730" s="75">
        <v>414000625</v>
      </c>
      <c r="BU730" s="75">
        <v>0</v>
      </c>
      <c r="BV730" s="75">
        <v>0</v>
      </c>
      <c r="BW730" s="75">
        <v>0</v>
      </c>
      <c r="BX730" s="75">
        <v>0</v>
      </c>
      <c r="BY730" s="75">
        <v>0</v>
      </c>
      <c r="BZ730" s="75">
        <v>0</v>
      </c>
      <c r="CA730" s="75">
        <v>0</v>
      </c>
    </row>
    <row r="731" spans="10:79" ht="12" customHeight="1">
      <c r="J731" s="46">
        <v>728</v>
      </c>
      <c r="K731" s="46">
        <f t="shared" si="26"/>
        <v>0</v>
      </c>
      <c r="L731" s="82">
        <f t="shared" si="27"/>
        <v>0</v>
      </c>
      <c r="N731" s="119" t="s">
        <v>24</v>
      </c>
      <c r="O731" s="120" t="s">
        <v>329</v>
      </c>
      <c r="P731" s="122">
        <v>0</v>
      </c>
      <c r="Q731" s="122">
        <v>0</v>
      </c>
      <c r="R731" s="122">
        <v>0</v>
      </c>
      <c r="S731" s="122">
        <v>0</v>
      </c>
      <c r="T731" s="122">
        <v>105000026</v>
      </c>
      <c r="U731" s="122">
        <v>110000026</v>
      </c>
      <c r="V731" s="122">
        <v>125000026</v>
      </c>
      <c r="W731" s="122">
        <v>135000026</v>
      </c>
      <c r="X731" s="122">
        <v>140000016</v>
      </c>
      <c r="Y731" s="122">
        <v>145000026</v>
      </c>
      <c r="Z731" s="122">
        <v>150000026</v>
      </c>
      <c r="AA731" s="122">
        <v>180000026</v>
      </c>
      <c r="AB731" s="122">
        <v>200000026</v>
      </c>
      <c r="AC731" s="122">
        <v>210000026</v>
      </c>
      <c r="AD731" s="121"/>
      <c r="BO731" s="72" t="s">
        <v>37</v>
      </c>
      <c r="BP731" s="73" t="s">
        <v>4120</v>
      </c>
      <c r="BQ731" s="75">
        <v>0</v>
      </c>
      <c r="BR731" s="75">
        <v>0</v>
      </c>
      <c r="BS731" s="75">
        <v>0</v>
      </c>
      <c r="BT731" s="75">
        <v>0</v>
      </c>
      <c r="BU731" s="75">
        <v>0</v>
      </c>
      <c r="BV731" s="75">
        <v>0</v>
      </c>
      <c r="BW731" s="75">
        <v>0</v>
      </c>
      <c r="BX731" s="75">
        <v>0</v>
      </c>
      <c r="BY731" s="75">
        <v>0</v>
      </c>
      <c r="BZ731" s="75">
        <v>0</v>
      </c>
      <c r="CA731" s="75">
        <v>0</v>
      </c>
    </row>
    <row r="732" spans="10:79" ht="12" customHeight="1">
      <c r="J732" s="46">
        <v>729</v>
      </c>
      <c r="K732" s="46">
        <f t="shared" si="26"/>
        <v>0</v>
      </c>
      <c r="L732" s="82">
        <f t="shared" si="27"/>
        <v>0</v>
      </c>
      <c r="N732" s="119" t="s">
        <v>24</v>
      </c>
      <c r="O732" s="120" t="s">
        <v>2164</v>
      </c>
      <c r="P732" s="122">
        <v>0</v>
      </c>
      <c r="Q732" s="122">
        <v>0</v>
      </c>
      <c r="R732" s="122">
        <v>0</v>
      </c>
      <c r="S732" s="122">
        <v>0</v>
      </c>
      <c r="T732" s="122">
        <v>105000026</v>
      </c>
      <c r="U732" s="122">
        <v>110000026</v>
      </c>
      <c r="V732" s="122">
        <v>125000026</v>
      </c>
      <c r="W732" s="122">
        <v>135000026</v>
      </c>
      <c r="X732" s="122">
        <v>140000026</v>
      </c>
      <c r="Y732" s="122">
        <v>145000026</v>
      </c>
      <c r="Z732" s="122">
        <v>150000026</v>
      </c>
      <c r="AA732" s="122">
        <v>180000026</v>
      </c>
      <c r="AB732" s="122">
        <v>200000026</v>
      </c>
      <c r="AC732" s="122">
        <v>210000026</v>
      </c>
      <c r="AD732" s="121"/>
      <c r="BO732" s="72" t="s">
        <v>37</v>
      </c>
      <c r="BP732" s="73" t="s">
        <v>4121</v>
      </c>
      <c r="BQ732" s="75">
        <v>216000625</v>
      </c>
      <c r="BR732" s="75">
        <v>324000625</v>
      </c>
      <c r="BS732" s="75">
        <v>351000625</v>
      </c>
      <c r="BT732" s="75">
        <v>378000625</v>
      </c>
      <c r="BU732" s="75">
        <v>423000625</v>
      </c>
      <c r="BV732" s="75">
        <v>459000625</v>
      </c>
      <c r="BW732" s="75">
        <v>486000625</v>
      </c>
      <c r="BX732" s="75">
        <v>522000625</v>
      </c>
      <c r="BY732" s="75">
        <v>594000625</v>
      </c>
      <c r="BZ732" s="75">
        <v>0</v>
      </c>
      <c r="CA732" s="75">
        <v>0</v>
      </c>
    </row>
    <row r="733" spans="10:79" ht="12" customHeight="1">
      <c r="J733" s="46">
        <v>730</v>
      </c>
      <c r="K733" s="46">
        <f t="shared" si="26"/>
        <v>0</v>
      </c>
      <c r="L733" s="82">
        <f t="shared" si="27"/>
        <v>0</v>
      </c>
      <c r="N733" s="119" t="s">
        <v>24</v>
      </c>
      <c r="O733" s="120" t="s">
        <v>654</v>
      </c>
      <c r="P733" s="122">
        <v>0</v>
      </c>
      <c r="Q733" s="122">
        <v>0</v>
      </c>
      <c r="R733" s="122">
        <v>0</v>
      </c>
      <c r="S733" s="122">
        <v>0</v>
      </c>
      <c r="T733" s="122">
        <v>100000026</v>
      </c>
      <c r="U733" s="122">
        <v>105000026</v>
      </c>
      <c r="V733" s="122">
        <v>110000026</v>
      </c>
      <c r="W733" s="122">
        <v>125000026</v>
      </c>
      <c r="X733" s="122">
        <v>135000026</v>
      </c>
      <c r="Y733" s="122">
        <v>140000016</v>
      </c>
      <c r="Z733" s="122">
        <v>145000026</v>
      </c>
      <c r="AA733" s="122">
        <v>150000026</v>
      </c>
      <c r="AB733" s="122">
        <v>180000026</v>
      </c>
      <c r="AC733" s="122">
        <v>200000026</v>
      </c>
      <c r="AD733" s="121"/>
      <c r="BO733" s="72" t="s">
        <v>37</v>
      </c>
      <c r="BP733" s="73" t="s">
        <v>4122</v>
      </c>
      <c r="BQ733" s="75">
        <v>270000625</v>
      </c>
      <c r="BR733" s="75">
        <v>306000625</v>
      </c>
      <c r="BS733" s="75">
        <v>0</v>
      </c>
      <c r="BT733" s="75">
        <v>414000625</v>
      </c>
      <c r="BU733" s="75">
        <v>0</v>
      </c>
      <c r="BV733" s="75">
        <v>0</v>
      </c>
      <c r="BW733" s="75">
        <v>0</v>
      </c>
      <c r="BX733" s="75">
        <v>0</v>
      </c>
      <c r="BY733" s="75">
        <v>0</v>
      </c>
      <c r="BZ733" s="75">
        <v>0</v>
      </c>
      <c r="CA733" s="75">
        <v>0</v>
      </c>
    </row>
    <row r="734" spans="10:79" ht="12" customHeight="1">
      <c r="J734" s="46">
        <v>731</v>
      </c>
      <c r="K734" s="46">
        <f t="shared" si="26"/>
        <v>0</v>
      </c>
      <c r="L734" s="82">
        <f t="shared" si="27"/>
        <v>0</v>
      </c>
      <c r="N734" s="119" t="s">
        <v>24</v>
      </c>
      <c r="O734" s="120" t="s">
        <v>2211</v>
      </c>
      <c r="P734" s="122">
        <v>0</v>
      </c>
      <c r="Q734" s="122">
        <v>0</v>
      </c>
      <c r="R734" s="122">
        <v>0</v>
      </c>
      <c r="S734" s="122">
        <v>0</v>
      </c>
      <c r="T734" s="122">
        <v>100000026</v>
      </c>
      <c r="U734" s="122">
        <v>105000026</v>
      </c>
      <c r="V734" s="122">
        <v>110000026</v>
      </c>
      <c r="W734" s="122">
        <v>125000026</v>
      </c>
      <c r="X734" s="122">
        <v>135000026</v>
      </c>
      <c r="Y734" s="122">
        <v>140000026</v>
      </c>
      <c r="Z734" s="122">
        <v>145000026</v>
      </c>
      <c r="AA734" s="122">
        <v>150000026</v>
      </c>
      <c r="AB734" s="122">
        <v>180000026</v>
      </c>
      <c r="AC734" s="122">
        <v>200000026</v>
      </c>
      <c r="AD734" s="121"/>
      <c r="BO734" s="72" t="s">
        <v>37</v>
      </c>
      <c r="BP734" s="73" t="s">
        <v>4123</v>
      </c>
      <c r="BQ734" s="75">
        <v>270000625</v>
      </c>
      <c r="BR734" s="75">
        <v>306000625</v>
      </c>
      <c r="BS734" s="75">
        <v>351000625</v>
      </c>
      <c r="BT734" s="75">
        <v>378000625</v>
      </c>
      <c r="BU734" s="75">
        <v>423000625</v>
      </c>
      <c r="BV734" s="75">
        <v>459000625</v>
      </c>
      <c r="BW734" s="75">
        <v>486000625</v>
      </c>
      <c r="BX734" s="75">
        <v>522000625</v>
      </c>
      <c r="BY734" s="75">
        <v>594000625</v>
      </c>
      <c r="BZ734" s="75">
        <v>0</v>
      </c>
      <c r="CA734" s="75">
        <v>0</v>
      </c>
    </row>
    <row r="735" spans="10:79" ht="12" customHeight="1">
      <c r="J735" s="46">
        <v>732</v>
      </c>
      <c r="K735" s="46">
        <f t="shared" si="26"/>
        <v>0</v>
      </c>
      <c r="L735" s="82">
        <f t="shared" si="27"/>
        <v>0</v>
      </c>
      <c r="N735" s="119" t="s">
        <v>24</v>
      </c>
      <c r="O735" s="120" t="s">
        <v>1293</v>
      </c>
      <c r="P735" s="122">
        <v>0</v>
      </c>
      <c r="Q735" s="122">
        <v>0</v>
      </c>
      <c r="R735" s="122">
        <v>0</v>
      </c>
      <c r="S735" s="122">
        <v>0</v>
      </c>
      <c r="T735" s="122">
        <v>105000026</v>
      </c>
      <c r="U735" s="122">
        <v>110000026</v>
      </c>
      <c r="V735" s="122">
        <v>125000026</v>
      </c>
      <c r="W735" s="122">
        <v>135000026</v>
      </c>
      <c r="X735" s="122">
        <v>140000016</v>
      </c>
      <c r="Y735" s="122">
        <v>145000026</v>
      </c>
      <c r="Z735" s="122">
        <v>150000026</v>
      </c>
      <c r="AA735" s="122">
        <v>180000026</v>
      </c>
      <c r="AB735" s="122">
        <v>200000026</v>
      </c>
      <c r="AC735" s="122">
        <v>210000026</v>
      </c>
      <c r="AD735" s="121"/>
      <c r="BO735" s="72" t="s">
        <v>37</v>
      </c>
      <c r="BP735" s="73" t="s">
        <v>4124</v>
      </c>
      <c r="BQ735" s="75">
        <v>216000625</v>
      </c>
      <c r="BR735" s="75">
        <v>0</v>
      </c>
      <c r="BS735" s="75">
        <v>0</v>
      </c>
      <c r="BT735" s="75">
        <v>0</v>
      </c>
      <c r="BU735" s="75">
        <v>0</v>
      </c>
      <c r="BV735" s="75">
        <v>0</v>
      </c>
      <c r="BW735" s="75">
        <v>0</v>
      </c>
      <c r="BX735" s="75">
        <v>0</v>
      </c>
      <c r="BY735" s="75">
        <v>0</v>
      </c>
      <c r="BZ735" s="75">
        <v>0</v>
      </c>
      <c r="CA735" s="75">
        <v>0</v>
      </c>
    </row>
    <row r="736" spans="10:79" ht="12" customHeight="1">
      <c r="J736" s="46">
        <v>733</v>
      </c>
      <c r="K736" s="46">
        <f t="shared" si="26"/>
        <v>0</v>
      </c>
      <c r="L736" s="82">
        <f t="shared" si="27"/>
        <v>0</v>
      </c>
      <c r="N736" s="119" t="s">
        <v>24</v>
      </c>
      <c r="O736" s="120" t="s">
        <v>1419</v>
      </c>
      <c r="P736" s="122">
        <v>0</v>
      </c>
      <c r="Q736" s="122">
        <v>0</v>
      </c>
      <c r="R736" s="122">
        <v>0</v>
      </c>
      <c r="S736" s="122">
        <v>0</v>
      </c>
      <c r="T736" s="122">
        <v>105000026</v>
      </c>
      <c r="U736" s="122">
        <v>110000026</v>
      </c>
      <c r="V736" s="122">
        <v>125000026</v>
      </c>
      <c r="W736" s="122">
        <v>135000026</v>
      </c>
      <c r="X736" s="122">
        <v>140000016</v>
      </c>
      <c r="Y736" s="122">
        <v>145000026</v>
      </c>
      <c r="Z736" s="122">
        <v>150000026</v>
      </c>
      <c r="AA736" s="122">
        <v>180000026</v>
      </c>
      <c r="AB736" s="122">
        <v>200000026</v>
      </c>
      <c r="AC736" s="122">
        <v>210000026</v>
      </c>
      <c r="AD736" s="121"/>
      <c r="BO736" s="72" t="s">
        <v>37</v>
      </c>
      <c r="BP736" s="73" t="s">
        <v>4125</v>
      </c>
      <c r="BQ736" s="75">
        <v>288000625</v>
      </c>
      <c r="BR736" s="75">
        <v>324000625</v>
      </c>
      <c r="BS736" s="75">
        <v>0</v>
      </c>
      <c r="BT736" s="75">
        <v>378000625</v>
      </c>
      <c r="BU736" s="75">
        <v>423000625</v>
      </c>
      <c r="BV736" s="75">
        <v>0</v>
      </c>
      <c r="BW736" s="75">
        <v>0</v>
      </c>
      <c r="BX736" s="75">
        <v>0</v>
      </c>
      <c r="BY736" s="75">
        <v>0</v>
      </c>
      <c r="BZ736" s="75">
        <v>0</v>
      </c>
      <c r="CA736" s="75">
        <v>0</v>
      </c>
    </row>
    <row r="737" spans="10:79" ht="12" customHeight="1">
      <c r="J737" s="46">
        <v>734</v>
      </c>
      <c r="K737" s="46">
        <f t="shared" si="26"/>
        <v>0</v>
      </c>
      <c r="L737" s="82">
        <f t="shared" si="27"/>
        <v>0</v>
      </c>
      <c r="N737" s="119" t="s">
        <v>24</v>
      </c>
      <c r="O737" s="120" t="s">
        <v>173</v>
      </c>
      <c r="P737" s="122">
        <v>80000026</v>
      </c>
      <c r="Q737" s="122">
        <v>90000026</v>
      </c>
      <c r="R737" s="122">
        <v>100000026</v>
      </c>
      <c r="S737" s="122">
        <v>0</v>
      </c>
      <c r="T737" s="122">
        <v>0</v>
      </c>
      <c r="U737" s="122">
        <v>0</v>
      </c>
      <c r="V737" s="122">
        <v>0</v>
      </c>
      <c r="W737" s="122">
        <v>0</v>
      </c>
      <c r="X737" s="122">
        <v>0</v>
      </c>
      <c r="Y737" s="122">
        <v>0</v>
      </c>
      <c r="Z737" s="122">
        <v>0</v>
      </c>
      <c r="AA737" s="122">
        <v>0</v>
      </c>
      <c r="AB737" s="122">
        <v>0</v>
      </c>
      <c r="AC737" s="122">
        <v>0</v>
      </c>
      <c r="AD737" s="121"/>
      <c r="BO737" s="72" t="s">
        <v>37</v>
      </c>
      <c r="BP737" s="73" t="s">
        <v>4126</v>
      </c>
      <c r="BQ737" s="75">
        <v>0</v>
      </c>
      <c r="BR737" s="75">
        <v>0</v>
      </c>
      <c r="BS737" s="75">
        <v>0</v>
      </c>
      <c r="BT737" s="75">
        <v>414000625</v>
      </c>
      <c r="BU737" s="75">
        <v>0</v>
      </c>
      <c r="BV737" s="75">
        <v>0</v>
      </c>
      <c r="BW737" s="75">
        <v>0</v>
      </c>
      <c r="BX737" s="75">
        <v>0</v>
      </c>
      <c r="BY737" s="75">
        <v>0</v>
      </c>
      <c r="BZ737" s="75">
        <v>0</v>
      </c>
      <c r="CA737" s="75">
        <v>0</v>
      </c>
    </row>
    <row r="738" spans="10:79" ht="12" customHeight="1">
      <c r="J738" s="46">
        <v>735</v>
      </c>
      <c r="K738" s="46">
        <f t="shared" si="26"/>
        <v>0</v>
      </c>
      <c r="L738" s="82">
        <f t="shared" si="27"/>
        <v>0</v>
      </c>
      <c r="N738" s="119" t="s">
        <v>24</v>
      </c>
      <c r="O738" s="120" t="s">
        <v>212</v>
      </c>
      <c r="P738" s="122">
        <v>60000026</v>
      </c>
      <c r="Q738" s="122">
        <v>65000026</v>
      </c>
      <c r="R738" s="122">
        <v>70000026</v>
      </c>
      <c r="S738" s="122">
        <v>75000026</v>
      </c>
      <c r="T738" s="122">
        <v>80000026</v>
      </c>
      <c r="U738" s="122">
        <v>85000026</v>
      </c>
      <c r="V738" s="122">
        <v>90000026</v>
      </c>
      <c r="W738" s="122">
        <v>95000026</v>
      </c>
      <c r="X738" s="122">
        <v>100000026</v>
      </c>
      <c r="Y738" s="122">
        <v>105000026</v>
      </c>
      <c r="Z738" s="122">
        <v>125000026</v>
      </c>
      <c r="AA738" s="122">
        <v>130000026</v>
      </c>
      <c r="AB738" s="122">
        <v>135000026</v>
      </c>
      <c r="AC738" s="122">
        <v>140000026</v>
      </c>
      <c r="AD738" s="121"/>
      <c r="BO738" s="72" t="s">
        <v>37</v>
      </c>
      <c r="BP738" s="73" t="s">
        <v>4127</v>
      </c>
      <c r="BQ738" s="75">
        <v>288000625</v>
      </c>
      <c r="BR738" s="75">
        <v>0</v>
      </c>
      <c r="BS738" s="75">
        <v>0</v>
      </c>
      <c r="BT738" s="75">
        <v>378000625</v>
      </c>
      <c r="BU738" s="75">
        <v>423000625</v>
      </c>
      <c r="BV738" s="75">
        <v>0</v>
      </c>
      <c r="BW738" s="75">
        <v>0</v>
      </c>
      <c r="BX738" s="75">
        <v>0</v>
      </c>
      <c r="BY738" s="75">
        <v>0</v>
      </c>
      <c r="BZ738" s="75">
        <v>0</v>
      </c>
      <c r="CA738" s="75">
        <v>0</v>
      </c>
    </row>
    <row r="739" spans="10:79" ht="12" customHeight="1">
      <c r="J739" s="46">
        <v>736</v>
      </c>
      <c r="K739" s="46">
        <f t="shared" si="26"/>
        <v>0</v>
      </c>
      <c r="L739" s="82">
        <f t="shared" si="27"/>
        <v>0</v>
      </c>
      <c r="N739" s="119" t="s">
        <v>24</v>
      </c>
      <c r="O739" s="120" t="s">
        <v>174</v>
      </c>
      <c r="P739" s="122">
        <v>80000026</v>
      </c>
      <c r="Q739" s="122">
        <v>85000026</v>
      </c>
      <c r="R739" s="122">
        <v>90000026</v>
      </c>
      <c r="S739" s="122">
        <v>0</v>
      </c>
      <c r="T739" s="122">
        <v>0</v>
      </c>
      <c r="U739" s="122">
        <v>0</v>
      </c>
      <c r="V739" s="122">
        <v>0</v>
      </c>
      <c r="W739" s="122">
        <v>0</v>
      </c>
      <c r="X739" s="122">
        <v>0</v>
      </c>
      <c r="Y739" s="122">
        <v>0</v>
      </c>
      <c r="Z739" s="122">
        <v>0</v>
      </c>
      <c r="AA739" s="122">
        <v>0</v>
      </c>
      <c r="AB739" s="122">
        <v>0</v>
      </c>
      <c r="AC739" s="122">
        <v>0</v>
      </c>
      <c r="AD739" s="121"/>
      <c r="BO739" s="72" t="s">
        <v>37</v>
      </c>
      <c r="BP739" s="73" t="s">
        <v>4133</v>
      </c>
      <c r="BQ739" s="75">
        <v>351000625</v>
      </c>
      <c r="BR739" s="75">
        <v>0</v>
      </c>
      <c r="BS739" s="75">
        <v>333000625</v>
      </c>
      <c r="BT739" s="75">
        <v>414000625</v>
      </c>
      <c r="BU739" s="75">
        <v>0</v>
      </c>
      <c r="BV739" s="75">
        <v>0</v>
      </c>
      <c r="BW739" s="75">
        <v>0</v>
      </c>
      <c r="BX739" s="75">
        <v>0</v>
      </c>
      <c r="BY739" s="75">
        <v>0</v>
      </c>
      <c r="BZ739" s="75">
        <v>0</v>
      </c>
      <c r="CA739" s="75">
        <v>0</v>
      </c>
    </row>
    <row r="740" spans="10:79" ht="12" customHeight="1">
      <c r="J740" s="46">
        <v>737</v>
      </c>
      <c r="K740" s="46">
        <f t="shared" si="26"/>
        <v>0</v>
      </c>
      <c r="L740" s="82">
        <f t="shared" si="27"/>
        <v>0</v>
      </c>
      <c r="N740" s="119" t="s">
        <v>24</v>
      </c>
      <c r="O740" s="120" t="s">
        <v>213</v>
      </c>
      <c r="P740" s="122">
        <v>0</v>
      </c>
      <c r="Q740" s="122">
        <v>80000026</v>
      </c>
      <c r="R740" s="122">
        <v>90000026</v>
      </c>
      <c r="S740" s="122">
        <v>100000026</v>
      </c>
      <c r="T740" s="122">
        <v>105000026</v>
      </c>
      <c r="U740" s="122">
        <v>110000026</v>
      </c>
      <c r="V740" s="122">
        <v>115000026</v>
      </c>
      <c r="W740" s="122">
        <v>120000026</v>
      </c>
      <c r="X740" s="122">
        <v>125000026</v>
      </c>
      <c r="Y740" s="122">
        <v>130000026</v>
      </c>
      <c r="Z740" s="122">
        <v>135000026</v>
      </c>
      <c r="AA740" s="122">
        <v>140000026</v>
      </c>
      <c r="AB740" s="122">
        <v>145000026</v>
      </c>
      <c r="AC740" s="122">
        <v>150000026</v>
      </c>
      <c r="AD740" s="121"/>
      <c r="BO740" s="72" t="s">
        <v>37</v>
      </c>
      <c r="BP740" s="73" t="s">
        <v>4128</v>
      </c>
      <c r="BQ740" s="75">
        <v>216000625</v>
      </c>
      <c r="BR740" s="75">
        <v>324000625</v>
      </c>
      <c r="BS740" s="75">
        <v>351000625</v>
      </c>
      <c r="BT740" s="75">
        <v>378000625</v>
      </c>
      <c r="BU740" s="75">
        <v>0</v>
      </c>
      <c r="BV740" s="75">
        <v>0</v>
      </c>
      <c r="BW740" s="75">
        <v>0</v>
      </c>
      <c r="BX740" s="75">
        <v>0</v>
      </c>
      <c r="BY740" s="75">
        <v>0</v>
      </c>
      <c r="BZ740" s="75">
        <v>0</v>
      </c>
      <c r="CA740" s="75">
        <v>0</v>
      </c>
    </row>
    <row r="741" spans="10:79" ht="12" customHeight="1">
      <c r="J741" s="46">
        <v>738</v>
      </c>
      <c r="K741" s="46">
        <f t="shared" si="26"/>
        <v>0</v>
      </c>
      <c r="L741" s="82">
        <f t="shared" si="27"/>
        <v>0</v>
      </c>
      <c r="N741" s="119" t="s">
        <v>24</v>
      </c>
      <c r="O741" s="120" t="s">
        <v>380</v>
      </c>
      <c r="P741" s="122">
        <v>70000026</v>
      </c>
      <c r="Q741" s="122">
        <v>75000026</v>
      </c>
      <c r="R741" s="122">
        <v>80000026</v>
      </c>
      <c r="S741" s="122">
        <v>90000026</v>
      </c>
      <c r="T741" s="122">
        <v>105000026</v>
      </c>
      <c r="U741" s="122">
        <v>115000026</v>
      </c>
      <c r="V741" s="122">
        <v>125000026</v>
      </c>
      <c r="W741" s="122">
        <v>135000026</v>
      </c>
      <c r="X741" s="122">
        <v>145000026</v>
      </c>
      <c r="Y741" s="122">
        <v>150000026</v>
      </c>
      <c r="Z741" s="122">
        <v>155000026</v>
      </c>
      <c r="AA741" s="122">
        <v>160000026</v>
      </c>
      <c r="AB741" s="122">
        <v>165000026</v>
      </c>
      <c r="AC741" s="122">
        <v>180000026</v>
      </c>
      <c r="AD741" s="121"/>
      <c r="BO741" s="72" t="s">
        <v>37</v>
      </c>
      <c r="BP741" s="73" t="s">
        <v>4129</v>
      </c>
      <c r="BQ741" s="75">
        <v>216000625</v>
      </c>
      <c r="BR741" s="75">
        <v>0</v>
      </c>
      <c r="BS741" s="75">
        <v>0</v>
      </c>
      <c r="BT741" s="75">
        <v>0</v>
      </c>
      <c r="BU741" s="75">
        <v>0</v>
      </c>
      <c r="BV741" s="75">
        <v>0</v>
      </c>
      <c r="BW741" s="75">
        <v>0</v>
      </c>
      <c r="BX741" s="75">
        <v>0</v>
      </c>
      <c r="BY741" s="75">
        <v>0</v>
      </c>
      <c r="BZ741" s="75">
        <v>0</v>
      </c>
      <c r="CA741" s="75">
        <v>0</v>
      </c>
    </row>
    <row r="742" spans="10:79" ht="12" customHeight="1">
      <c r="J742" s="46">
        <v>739</v>
      </c>
      <c r="K742" s="46">
        <f t="shared" si="26"/>
        <v>0</v>
      </c>
      <c r="L742" s="82">
        <f t="shared" si="27"/>
        <v>0</v>
      </c>
      <c r="N742" s="119" t="s">
        <v>24</v>
      </c>
      <c r="O742" s="120" t="s">
        <v>307</v>
      </c>
      <c r="P742" s="122">
        <v>65000026</v>
      </c>
      <c r="Q742" s="122">
        <v>70000026</v>
      </c>
      <c r="R742" s="122">
        <v>75000026</v>
      </c>
      <c r="S742" s="122">
        <v>80000026</v>
      </c>
      <c r="T742" s="122">
        <v>85000026</v>
      </c>
      <c r="U742" s="122">
        <v>90000026</v>
      </c>
      <c r="V742" s="122">
        <v>105000026</v>
      </c>
      <c r="W742" s="122">
        <v>110000026</v>
      </c>
      <c r="X742" s="122">
        <v>120000026</v>
      </c>
      <c r="Y742" s="122">
        <v>130000025</v>
      </c>
      <c r="Z742" s="122">
        <v>140000026</v>
      </c>
      <c r="AA742" s="122">
        <v>150000026</v>
      </c>
      <c r="AB742" s="122">
        <v>160000026</v>
      </c>
      <c r="AC742" s="122">
        <v>165000026</v>
      </c>
      <c r="AD742" s="121"/>
      <c r="BO742" s="72" t="s">
        <v>37</v>
      </c>
      <c r="BP742" s="73" t="s">
        <v>4130</v>
      </c>
      <c r="BQ742" s="75">
        <v>216000625</v>
      </c>
      <c r="BR742" s="75">
        <v>0</v>
      </c>
      <c r="BS742" s="75">
        <v>279000625</v>
      </c>
      <c r="BT742" s="75">
        <v>378000625</v>
      </c>
      <c r="BU742" s="75">
        <v>0</v>
      </c>
      <c r="BV742" s="75">
        <v>0</v>
      </c>
      <c r="BW742" s="75">
        <v>0</v>
      </c>
      <c r="BX742" s="75">
        <v>0</v>
      </c>
      <c r="BY742" s="75">
        <v>0</v>
      </c>
      <c r="BZ742" s="75">
        <v>0</v>
      </c>
      <c r="CA742" s="75">
        <v>0</v>
      </c>
    </row>
    <row r="743" spans="10:79" ht="12" customHeight="1">
      <c r="J743" s="46">
        <v>740</v>
      </c>
      <c r="K743" s="46">
        <f t="shared" si="26"/>
        <v>0</v>
      </c>
      <c r="L743" s="82">
        <f t="shared" si="27"/>
        <v>0</v>
      </c>
      <c r="N743" s="119" t="s">
        <v>24</v>
      </c>
      <c r="O743" s="120" t="s">
        <v>1582</v>
      </c>
      <c r="P743" s="122">
        <v>0</v>
      </c>
      <c r="Q743" s="122">
        <v>75000026</v>
      </c>
      <c r="R743" s="122">
        <v>80000026</v>
      </c>
      <c r="S743" s="122">
        <v>85000026</v>
      </c>
      <c r="T743" s="122">
        <v>90000026</v>
      </c>
      <c r="U743" s="122">
        <v>95000026</v>
      </c>
      <c r="V743" s="122">
        <v>100000026</v>
      </c>
      <c r="W743" s="122">
        <v>105000026</v>
      </c>
      <c r="X743" s="122">
        <v>120000026</v>
      </c>
      <c r="Y743" s="122">
        <v>130000026</v>
      </c>
      <c r="Z743" s="122">
        <v>140000026</v>
      </c>
      <c r="AA743" s="122">
        <v>150000026</v>
      </c>
      <c r="AB743" s="122">
        <v>160000026</v>
      </c>
      <c r="AC743" s="122">
        <v>170000026</v>
      </c>
      <c r="AD743" s="121"/>
      <c r="BO743" s="72" t="s">
        <v>37</v>
      </c>
      <c r="BP743" s="73" t="s">
        <v>4131</v>
      </c>
      <c r="BQ743" s="75">
        <v>288000625</v>
      </c>
      <c r="BR743" s="75">
        <v>324000625</v>
      </c>
      <c r="BS743" s="75">
        <v>351000625</v>
      </c>
      <c r="BT743" s="75">
        <v>351000625</v>
      </c>
      <c r="BU743" s="75">
        <v>0</v>
      </c>
      <c r="BV743" s="75">
        <v>0</v>
      </c>
      <c r="BW743" s="75">
        <v>0</v>
      </c>
      <c r="BX743" s="75">
        <v>0</v>
      </c>
      <c r="BY743" s="75">
        <v>0</v>
      </c>
      <c r="BZ743" s="75">
        <v>0</v>
      </c>
      <c r="CA743" s="75">
        <v>0</v>
      </c>
    </row>
    <row r="744" spans="10:79" ht="12" customHeight="1">
      <c r="J744" s="46">
        <v>741</v>
      </c>
      <c r="K744" s="46">
        <f t="shared" si="26"/>
        <v>0</v>
      </c>
      <c r="L744" s="82">
        <f t="shared" si="27"/>
        <v>0</v>
      </c>
      <c r="N744" s="119" t="s">
        <v>24</v>
      </c>
      <c r="O744" s="120" t="s">
        <v>214</v>
      </c>
      <c r="P744" s="122">
        <v>0</v>
      </c>
      <c r="Q744" s="122">
        <v>0</v>
      </c>
      <c r="R744" s="122">
        <v>0</v>
      </c>
      <c r="S744" s="122">
        <v>80000026</v>
      </c>
      <c r="T744" s="122">
        <v>0</v>
      </c>
      <c r="U744" s="122">
        <v>0</v>
      </c>
      <c r="V744" s="122">
        <v>0</v>
      </c>
      <c r="W744" s="122">
        <v>0</v>
      </c>
      <c r="X744" s="122">
        <v>0</v>
      </c>
      <c r="Y744" s="122">
        <v>0</v>
      </c>
      <c r="Z744" s="122">
        <v>0</v>
      </c>
      <c r="AA744" s="122">
        <v>0</v>
      </c>
      <c r="AB744" s="122">
        <v>0</v>
      </c>
      <c r="AC744" s="122">
        <v>0</v>
      </c>
      <c r="AD744" s="121"/>
      <c r="BO744" s="72" t="s">
        <v>37</v>
      </c>
      <c r="BP744" s="73" t="s">
        <v>4132</v>
      </c>
      <c r="BQ744" s="75">
        <v>0</v>
      </c>
      <c r="BR744" s="75">
        <v>0</v>
      </c>
      <c r="BS744" s="75">
        <v>0</v>
      </c>
      <c r="BT744" s="75">
        <v>351000625</v>
      </c>
      <c r="BU744" s="75">
        <v>0</v>
      </c>
      <c r="BV744" s="75">
        <v>0</v>
      </c>
      <c r="BW744" s="75">
        <v>510000026</v>
      </c>
      <c r="BX744" s="75">
        <v>0</v>
      </c>
      <c r="BY744" s="75">
        <v>0</v>
      </c>
      <c r="BZ744" s="75">
        <v>0</v>
      </c>
      <c r="CA744" s="75">
        <v>0</v>
      </c>
    </row>
    <row r="745" spans="10:79" ht="12" customHeight="1">
      <c r="J745" s="46">
        <v>742</v>
      </c>
      <c r="K745" s="46">
        <f t="shared" si="26"/>
        <v>0</v>
      </c>
      <c r="L745" s="82">
        <f t="shared" si="27"/>
        <v>0</v>
      </c>
      <c r="N745" s="119" t="s">
        <v>24</v>
      </c>
      <c r="O745" s="120" t="s">
        <v>957</v>
      </c>
      <c r="P745" s="122">
        <v>60000026</v>
      </c>
      <c r="Q745" s="122">
        <v>65000026</v>
      </c>
      <c r="R745" s="122">
        <v>70000026</v>
      </c>
      <c r="S745" s="122">
        <v>75000026</v>
      </c>
      <c r="T745" s="122">
        <v>80000026</v>
      </c>
      <c r="U745" s="122">
        <v>85000026</v>
      </c>
      <c r="V745" s="122">
        <v>90000026</v>
      </c>
      <c r="W745" s="122">
        <v>95000026</v>
      </c>
      <c r="X745" s="122">
        <v>100000026</v>
      </c>
      <c r="Y745" s="122">
        <v>105000026</v>
      </c>
      <c r="Z745" s="122">
        <v>125000026</v>
      </c>
      <c r="AA745" s="122">
        <v>130000026</v>
      </c>
      <c r="AB745" s="122">
        <v>135000026</v>
      </c>
      <c r="AC745" s="122">
        <v>140000026</v>
      </c>
      <c r="AD745" s="121"/>
      <c r="BO745" s="72" t="s">
        <v>37</v>
      </c>
      <c r="BP745" s="73" t="s">
        <v>4134</v>
      </c>
      <c r="BQ745" s="75">
        <v>351000625</v>
      </c>
      <c r="BR745" s="75">
        <v>387000625</v>
      </c>
      <c r="BS745" s="75">
        <v>486000625</v>
      </c>
      <c r="BT745" s="75">
        <v>441000625</v>
      </c>
      <c r="BU745" s="75">
        <v>0</v>
      </c>
      <c r="BV745" s="75">
        <v>0</v>
      </c>
      <c r="BW745" s="75">
        <v>0</v>
      </c>
      <c r="BX745" s="75">
        <v>0</v>
      </c>
      <c r="BY745" s="75">
        <v>0</v>
      </c>
      <c r="BZ745" s="75">
        <v>0</v>
      </c>
      <c r="CA745" s="75">
        <v>0</v>
      </c>
    </row>
    <row r="746" spans="10:79" ht="12" customHeight="1">
      <c r="J746" s="46">
        <v>743</v>
      </c>
      <c r="K746" s="46">
        <f t="shared" si="26"/>
        <v>0</v>
      </c>
      <c r="L746" s="82">
        <f t="shared" si="27"/>
        <v>0</v>
      </c>
      <c r="N746" s="119" t="s">
        <v>24</v>
      </c>
      <c r="O746" s="120" t="s">
        <v>326</v>
      </c>
      <c r="P746" s="122">
        <v>70000026</v>
      </c>
      <c r="Q746" s="122">
        <v>75000026</v>
      </c>
      <c r="R746" s="122">
        <v>80000026</v>
      </c>
      <c r="S746" s="122">
        <v>85000026</v>
      </c>
      <c r="T746" s="122">
        <v>90000026</v>
      </c>
      <c r="U746" s="122">
        <v>95000026</v>
      </c>
      <c r="V746" s="122">
        <v>100000026</v>
      </c>
      <c r="W746" s="122">
        <v>105000026</v>
      </c>
      <c r="X746" s="122">
        <v>110000025</v>
      </c>
      <c r="Y746" s="122">
        <v>125000026</v>
      </c>
      <c r="Z746" s="122">
        <v>130000026</v>
      </c>
      <c r="AA746" s="122">
        <v>135000026</v>
      </c>
      <c r="AB746" s="122">
        <v>140000026</v>
      </c>
      <c r="AC746" s="122">
        <v>145000026</v>
      </c>
      <c r="AD746" s="121"/>
      <c r="BO746" s="72" t="s">
        <v>37</v>
      </c>
      <c r="BP746" s="73" t="s">
        <v>4135</v>
      </c>
      <c r="BQ746" s="75">
        <v>333000625</v>
      </c>
      <c r="BR746" s="75">
        <v>369000625</v>
      </c>
      <c r="BS746" s="75">
        <v>396000625</v>
      </c>
      <c r="BT746" s="75">
        <v>423000625</v>
      </c>
      <c r="BU746" s="75">
        <v>468000625</v>
      </c>
      <c r="BV746" s="75">
        <v>504000625</v>
      </c>
      <c r="BW746" s="75">
        <v>531000625</v>
      </c>
      <c r="BX746" s="75">
        <v>567000625</v>
      </c>
      <c r="BY746" s="75">
        <v>639000625</v>
      </c>
      <c r="BZ746" s="75">
        <v>0</v>
      </c>
      <c r="CA746" s="75">
        <v>0</v>
      </c>
    </row>
    <row r="747" spans="10:79" ht="12" customHeight="1">
      <c r="J747" s="46">
        <v>744</v>
      </c>
      <c r="K747" s="46">
        <f t="shared" si="26"/>
        <v>0</v>
      </c>
      <c r="L747" s="82">
        <f t="shared" si="27"/>
        <v>0</v>
      </c>
      <c r="N747" s="119" t="s">
        <v>24</v>
      </c>
      <c r="O747" s="120" t="s">
        <v>215</v>
      </c>
      <c r="P747" s="122">
        <v>70000026</v>
      </c>
      <c r="Q747" s="122">
        <v>80000026</v>
      </c>
      <c r="R747" s="122">
        <v>85000026</v>
      </c>
      <c r="S747" s="122">
        <v>95000026</v>
      </c>
      <c r="T747" s="122">
        <v>100000026</v>
      </c>
      <c r="U747" s="122">
        <v>105000026</v>
      </c>
      <c r="V747" s="122">
        <v>110000026</v>
      </c>
      <c r="W747" s="122">
        <v>115000026</v>
      </c>
      <c r="X747" s="122">
        <v>120000026</v>
      </c>
      <c r="Y747" s="122">
        <v>125000025</v>
      </c>
      <c r="Z747" s="122">
        <v>130000026</v>
      </c>
      <c r="AA747" s="122">
        <v>135000026</v>
      </c>
      <c r="AB747" s="122">
        <v>140000026</v>
      </c>
      <c r="AC747" s="122">
        <v>145000026</v>
      </c>
      <c r="AD747" s="121"/>
      <c r="BO747" s="72" t="s">
        <v>37</v>
      </c>
      <c r="BP747" s="73" t="s">
        <v>4136</v>
      </c>
      <c r="BQ747" s="75">
        <v>351000625</v>
      </c>
      <c r="BR747" s="75">
        <v>387000625</v>
      </c>
      <c r="BS747" s="75">
        <v>414000625</v>
      </c>
      <c r="BT747" s="75">
        <v>441000625</v>
      </c>
      <c r="BU747" s="75">
        <v>0</v>
      </c>
      <c r="BV747" s="75">
        <v>0</v>
      </c>
      <c r="BW747" s="75">
        <v>0</v>
      </c>
      <c r="BX747" s="75">
        <v>0</v>
      </c>
      <c r="BY747" s="75">
        <v>0</v>
      </c>
      <c r="BZ747" s="75">
        <v>0</v>
      </c>
      <c r="CA747" s="75">
        <v>0</v>
      </c>
    </row>
    <row r="748" spans="10:79" ht="12" customHeight="1">
      <c r="J748" s="46">
        <v>745</v>
      </c>
      <c r="K748" s="46">
        <f t="shared" si="26"/>
        <v>0</v>
      </c>
      <c r="L748" s="82">
        <f t="shared" si="27"/>
        <v>0</v>
      </c>
      <c r="N748" s="119" t="s">
        <v>24</v>
      </c>
      <c r="O748" s="120" t="s">
        <v>958</v>
      </c>
      <c r="P748" s="122">
        <v>60000026</v>
      </c>
      <c r="Q748" s="122">
        <v>65000026</v>
      </c>
      <c r="R748" s="122">
        <v>70000026</v>
      </c>
      <c r="S748" s="122">
        <v>75000026</v>
      </c>
      <c r="T748" s="122">
        <v>80000026</v>
      </c>
      <c r="U748" s="122">
        <v>85000026</v>
      </c>
      <c r="V748" s="122">
        <v>90000026</v>
      </c>
      <c r="W748" s="122">
        <v>95000026</v>
      </c>
      <c r="X748" s="122">
        <v>100000026</v>
      </c>
      <c r="Y748" s="122">
        <v>105000026</v>
      </c>
      <c r="Z748" s="122">
        <v>125000026</v>
      </c>
      <c r="AA748" s="122">
        <v>130000026</v>
      </c>
      <c r="AB748" s="122">
        <v>135000026</v>
      </c>
      <c r="AC748" s="122">
        <v>140000026</v>
      </c>
      <c r="AD748" s="121"/>
      <c r="BO748" s="72" t="s">
        <v>37</v>
      </c>
      <c r="BP748" s="73" t="s">
        <v>4137</v>
      </c>
      <c r="BQ748" s="75">
        <v>351000625</v>
      </c>
      <c r="BR748" s="75">
        <v>0</v>
      </c>
      <c r="BS748" s="75">
        <v>414000625</v>
      </c>
      <c r="BT748" s="75">
        <v>0</v>
      </c>
      <c r="BU748" s="75">
        <v>0</v>
      </c>
      <c r="BV748" s="75">
        <v>0</v>
      </c>
      <c r="BW748" s="75">
        <v>0</v>
      </c>
      <c r="BX748" s="75">
        <v>0</v>
      </c>
      <c r="BY748" s="75">
        <v>0</v>
      </c>
      <c r="BZ748" s="75">
        <v>0</v>
      </c>
      <c r="CA748" s="75">
        <v>0</v>
      </c>
    </row>
    <row r="749" spans="10:79" ht="12" customHeight="1">
      <c r="J749" s="46">
        <v>746</v>
      </c>
      <c r="K749" s="46">
        <f t="shared" si="26"/>
        <v>0</v>
      </c>
      <c r="L749" s="82">
        <f t="shared" si="27"/>
        <v>0</v>
      </c>
      <c r="N749" s="119" t="s">
        <v>24</v>
      </c>
      <c r="O749" s="120" t="s">
        <v>216</v>
      </c>
      <c r="P749" s="122">
        <v>0</v>
      </c>
      <c r="Q749" s="122">
        <v>85000026</v>
      </c>
      <c r="R749" s="122">
        <v>90000026</v>
      </c>
      <c r="S749" s="122">
        <v>95000026</v>
      </c>
      <c r="T749" s="122">
        <v>100000026</v>
      </c>
      <c r="U749" s="122">
        <v>105000026</v>
      </c>
      <c r="V749" s="122">
        <v>110000026</v>
      </c>
      <c r="W749" s="122">
        <v>115000026</v>
      </c>
      <c r="X749" s="122">
        <v>120000026</v>
      </c>
      <c r="Y749" s="122">
        <v>125000026</v>
      </c>
      <c r="Z749" s="122">
        <v>130000026</v>
      </c>
      <c r="AA749" s="122">
        <v>135000026</v>
      </c>
      <c r="AB749" s="122">
        <v>140000026</v>
      </c>
      <c r="AC749" s="122">
        <v>150000026</v>
      </c>
      <c r="AD749" s="121"/>
      <c r="BO749" s="72" t="s">
        <v>37</v>
      </c>
      <c r="BP749" s="73" t="s">
        <v>4138</v>
      </c>
      <c r="BQ749" s="75">
        <v>351000625</v>
      </c>
      <c r="BR749" s="75">
        <v>387000625</v>
      </c>
      <c r="BS749" s="75">
        <v>414000625</v>
      </c>
      <c r="BT749" s="75">
        <v>441000625</v>
      </c>
      <c r="BU749" s="75">
        <v>0</v>
      </c>
      <c r="BV749" s="75">
        <v>0</v>
      </c>
      <c r="BW749" s="75">
        <v>0</v>
      </c>
      <c r="BX749" s="75">
        <v>0</v>
      </c>
      <c r="BY749" s="75">
        <v>0</v>
      </c>
      <c r="BZ749" s="75">
        <v>0</v>
      </c>
      <c r="CA749" s="75">
        <v>0</v>
      </c>
    </row>
    <row r="750" spans="10:79" ht="12" customHeight="1">
      <c r="J750" s="46">
        <v>747</v>
      </c>
      <c r="K750" s="46">
        <f t="shared" si="26"/>
        <v>0</v>
      </c>
      <c r="L750" s="82">
        <f t="shared" si="27"/>
        <v>0</v>
      </c>
      <c r="N750" s="119" t="s">
        <v>24</v>
      </c>
      <c r="O750" s="120" t="s">
        <v>1979</v>
      </c>
      <c r="P750" s="122">
        <v>80000026</v>
      </c>
      <c r="Q750" s="122">
        <v>85000026</v>
      </c>
      <c r="R750" s="122">
        <v>0</v>
      </c>
      <c r="S750" s="122">
        <v>0</v>
      </c>
      <c r="T750" s="122">
        <v>0</v>
      </c>
      <c r="U750" s="122">
        <v>0</v>
      </c>
      <c r="V750" s="122">
        <v>0</v>
      </c>
      <c r="W750" s="122">
        <v>0</v>
      </c>
      <c r="X750" s="122">
        <v>0</v>
      </c>
      <c r="Y750" s="122">
        <v>0</v>
      </c>
      <c r="Z750" s="122">
        <v>0</v>
      </c>
      <c r="AA750" s="122">
        <v>0</v>
      </c>
      <c r="AB750" s="122">
        <v>0</v>
      </c>
      <c r="AC750" s="122">
        <v>0</v>
      </c>
      <c r="AD750" s="121"/>
      <c r="BO750" s="72" t="s">
        <v>37</v>
      </c>
      <c r="BP750" s="73" t="s">
        <v>4139</v>
      </c>
      <c r="BQ750" s="75">
        <v>396000625</v>
      </c>
      <c r="BR750" s="75">
        <v>0</v>
      </c>
      <c r="BS750" s="75">
        <v>459000625</v>
      </c>
      <c r="BT750" s="75">
        <v>0</v>
      </c>
      <c r="BU750" s="75">
        <v>0</v>
      </c>
      <c r="BV750" s="75">
        <v>0</v>
      </c>
      <c r="BW750" s="75">
        <v>0</v>
      </c>
      <c r="BX750" s="75">
        <v>0</v>
      </c>
      <c r="BY750" s="75">
        <v>0</v>
      </c>
      <c r="BZ750" s="75">
        <v>0</v>
      </c>
      <c r="CA750" s="75">
        <v>0</v>
      </c>
    </row>
    <row r="751" spans="10:79" ht="12" customHeight="1">
      <c r="J751" s="46">
        <v>748</v>
      </c>
      <c r="K751" s="46">
        <f t="shared" si="26"/>
        <v>0</v>
      </c>
      <c r="L751" s="82">
        <f t="shared" si="27"/>
        <v>0</v>
      </c>
      <c r="N751" s="119" t="s">
        <v>24</v>
      </c>
      <c r="O751" s="120" t="s">
        <v>2264</v>
      </c>
      <c r="P751" s="122">
        <v>75000026</v>
      </c>
      <c r="Q751" s="122">
        <v>80000026</v>
      </c>
      <c r="R751" s="122">
        <v>0</v>
      </c>
      <c r="S751" s="122">
        <v>0</v>
      </c>
      <c r="T751" s="122">
        <v>0</v>
      </c>
      <c r="U751" s="122">
        <v>0</v>
      </c>
      <c r="V751" s="122">
        <v>0</v>
      </c>
      <c r="W751" s="122">
        <v>0</v>
      </c>
      <c r="X751" s="122">
        <v>0</v>
      </c>
      <c r="Y751" s="122">
        <v>0</v>
      </c>
      <c r="Z751" s="122">
        <v>0</v>
      </c>
      <c r="AA751" s="122">
        <v>0</v>
      </c>
      <c r="AB751" s="122">
        <v>0</v>
      </c>
      <c r="AC751" s="122">
        <v>0</v>
      </c>
      <c r="AD751" s="121"/>
      <c r="BO751" s="72" t="s">
        <v>37</v>
      </c>
      <c r="BP751" s="73" t="s">
        <v>4140</v>
      </c>
      <c r="BQ751" s="75">
        <v>0</v>
      </c>
      <c r="BR751" s="75">
        <v>0</v>
      </c>
      <c r="BS751" s="75">
        <v>0</v>
      </c>
      <c r="BT751" s="75">
        <v>0</v>
      </c>
      <c r="BU751" s="75">
        <v>0</v>
      </c>
      <c r="BV751" s="75">
        <v>0</v>
      </c>
      <c r="BW751" s="75">
        <v>0</v>
      </c>
      <c r="BX751" s="75">
        <v>0</v>
      </c>
      <c r="BY751" s="75">
        <v>0</v>
      </c>
      <c r="BZ751" s="75">
        <v>590000026</v>
      </c>
      <c r="CA751" s="75">
        <v>0</v>
      </c>
    </row>
    <row r="752" spans="10:79" ht="12" customHeight="1">
      <c r="J752" s="46">
        <v>749</v>
      </c>
      <c r="K752" s="46">
        <f t="shared" si="26"/>
        <v>0</v>
      </c>
      <c r="L752" s="82">
        <f t="shared" si="27"/>
        <v>0</v>
      </c>
      <c r="N752" s="119" t="s">
        <v>24</v>
      </c>
      <c r="O752" s="120" t="s">
        <v>1877</v>
      </c>
      <c r="P752" s="122">
        <v>0</v>
      </c>
      <c r="Q752" s="122">
        <v>0</v>
      </c>
      <c r="R752" s="122">
        <v>0</v>
      </c>
      <c r="S752" s="122">
        <v>0</v>
      </c>
      <c r="T752" s="122">
        <v>140000026</v>
      </c>
      <c r="U752" s="122">
        <v>150000026</v>
      </c>
      <c r="V752" s="122">
        <v>160000026</v>
      </c>
      <c r="W752" s="122">
        <v>170000026</v>
      </c>
      <c r="X752" s="122">
        <v>185000026</v>
      </c>
      <c r="Y752" s="122">
        <v>200000026</v>
      </c>
      <c r="Z752" s="122">
        <v>205000026</v>
      </c>
      <c r="AA752" s="122">
        <v>215000026</v>
      </c>
      <c r="AB752" s="122">
        <v>230000026</v>
      </c>
      <c r="AC752" s="122">
        <v>240000026</v>
      </c>
      <c r="AD752" s="121"/>
      <c r="BO752" s="72" t="s">
        <v>37</v>
      </c>
      <c r="BP752" s="73" t="s">
        <v>4141</v>
      </c>
      <c r="BQ752" s="75">
        <v>351000625</v>
      </c>
      <c r="BR752" s="75">
        <v>387000625</v>
      </c>
      <c r="BS752" s="75">
        <v>414000625</v>
      </c>
      <c r="BT752" s="75">
        <v>441000625</v>
      </c>
      <c r="BU752" s="75">
        <v>0</v>
      </c>
      <c r="BV752" s="75">
        <v>0</v>
      </c>
      <c r="BW752" s="75">
        <v>0</v>
      </c>
      <c r="BX752" s="75">
        <v>0</v>
      </c>
      <c r="BY752" s="75">
        <v>0</v>
      </c>
      <c r="BZ752" s="75">
        <v>0</v>
      </c>
      <c r="CA752" s="75">
        <v>0</v>
      </c>
    </row>
    <row r="753" spans="10:79" ht="12" customHeight="1">
      <c r="J753" s="46">
        <v>750</v>
      </c>
      <c r="K753" s="46">
        <f t="shared" si="26"/>
        <v>0</v>
      </c>
      <c r="L753" s="82">
        <f t="shared" si="27"/>
        <v>0</v>
      </c>
      <c r="N753" s="119" t="s">
        <v>24</v>
      </c>
      <c r="O753" s="120" t="s">
        <v>2094</v>
      </c>
      <c r="P753" s="122">
        <v>0</v>
      </c>
      <c r="Q753" s="122">
        <v>0</v>
      </c>
      <c r="R753" s="122">
        <v>0</v>
      </c>
      <c r="S753" s="122">
        <v>0</v>
      </c>
      <c r="T753" s="122">
        <v>135000026</v>
      </c>
      <c r="U753" s="122">
        <v>140000026</v>
      </c>
      <c r="V753" s="122">
        <v>150000026</v>
      </c>
      <c r="W753" s="122">
        <v>160000026</v>
      </c>
      <c r="X753" s="122">
        <v>170000026</v>
      </c>
      <c r="Y753" s="122">
        <v>185000026</v>
      </c>
      <c r="Z753" s="122">
        <v>200000026</v>
      </c>
      <c r="AA753" s="122">
        <v>205000026</v>
      </c>
      <c r="AB753" s="122">
        <v>215000026</v>
      </c>
      <c r="AC753" s="122">
        <v>220000026</v>
      </c>
      <c r="AD753" s="121"/>
      <c r="BO753" s="72" t="s">
        <v>37</v>
      </c>
      <c r="BP753" s="73" t="s">
        <v>4142</v>
      </c>
      <c r="BQ753" s="75">
        <v>351000625</v>
      </c>
      <c r="BR753" s="75">
        <v>387000625</v>
      </c>
      <c r="BS753" s="75">
        <v>414000625</v>
      </c>
      <c r="BT753" s="75">
        <v>441000625</v>
      </c>
      <c r="BU753" s="75">
        <v>558000625</v>
      </c>
      <c r="BV753" s="75">
        <v>594000625</v>
      </c>
      <c r="BW753" s="75">
        <v>0</v>
      </c>
      <c r="BX753" s="75">
        <v>0</v>
      </c>
      <c r="BY753" s="75">
        <v>0</v>
      </c>
      <c r="BZ753" s="75">
        <v>0</v>
      </c>
      <c r="CA753" s="75">
        <v>0</v>
      </c>
    </row>
    <row r="754" spans="10:79" ht="12" customHeight="1">
      <c r="J754" s="46">
        <v>751</v>
      </c>
      <c r="K754" s="46">
        <f t="shared" si="26"/>
        <v>0</v>
      </c>
      <c r="L754" s="82">
        <f t="shared" si="27"/>
        <v>0</v>
      </c>
      <c r="N754" s="119" t="s">
        <v>24</v>
      </c>
      <c r="O754" s="120" t="s">
        <v>2543</v>
      </c>
      <c r="P754" s="122">
        <v>0</v>
      </c>
      <c r="Q754" s="122">
        <v>0</v>
      </c>
      <c r="R754" s="122">
        <v>0</v>
      </c>
      <c r="S754" s="122">
        <v>0</v>
      </c>
      <c r="T754" s="122">
        <v>140000026</v>
      </c>
      <c r="U754" s="122">
        <v>150000026</v>
      </c>
      <c r="V754" s="122">
        <v>155000026</v>
      </c>
      <c r="W754" s="122">
        <v>165000026</v>
      </c>
      <c r="X754" s="122">
        <v>175000026</v>
      </c>
      <c r="Y754" s="122">
        <v>185000026</v>
      </c>
      <c r="Z754" s="122">
        <v>190000026</v>
      </c>
      <c r="AA754" s="122">
        <v>210000026</v>
      </c>
      <c r="AB754" s="122">
        <v>230000026</v>
      </c>
      <c r="AC754" s="122">
        <v>270000026</v>
      </c>
      <c r="AD754" s="121"/>
      <c r="BO754" s="72" t="s">
        <v>37</v>
      </c>
      <c r="BP754" s="73" t="s">
        <v>4143</v>
      </c>
      <c r="BQ754" s="75">
        <v>396000625</v>
      </c>
      <c r="BR754" s="75">
        <v>432000625</v>
      </c>
      <c r="BS754" s="75">
        <v>459000625</v>
      </c>
      <c r="BT754" s="75">
        <v>486000625</v>
      </c>
      <c r="BU754" s="75">
        <v>0</v>
      </c>
      <c r="BV754" s="75">
        <v>0</v>
      </c>
      <c r="BW754" s="75">
        <v>0</v>
      </c>
      <c r="BX754" s="75">
        <v>0</v>
      </c>
      <c r="BY754" s="75">
        <v>0</v>
      </c>
      <c r="BZ754" s="75">
        <v>0</v>
      </c>
      <c r="CA754" s="75">
        <v>0</v>
      </c>
    </row>
    <row r="755" spans="10:79" ht="12" customHeight="1">
      <c r="J755" s="46">
        <v>752</v>
      </c>
      <c r="K755" s="46">
        <f t="shared" si="26"/>
        <v>0</v>
      </c>
      <c r="L755" s="82">
        <f t="shared" si="27"/>
        <v>0</v>
      </c>
      <c r="N755" s="119" t="s">
        <v>24</v>
      </c>
      <c r="O755" s="120" t="s">
        <v>2544</v>
      </c>
      <c r="P755" s="122">
        <v>0</v>
      </c>
      <c r="Q755" s="122">
        <v>0</v>
      </c>
      <c r="R755" s="122">
        <v>0</v>
      </c>
      <c r="S755" s="122">
        <v>0</v>
      </c>
      <c r="T755" s="122">
        <v>140000026</v>
      </c>
      <c r="U755" s="122">
        <v>150000026</v>
      </c>
      <c r="V755" s="122">
        <v>155000026</v>
      </c>
      <c r="W755" s="122">
        <v>165000026</v>
      </c>
      <c r="X755" s="122">
        <v>175000026</v>
      </c>
      <c r="Y755" s="122">
        <v>185000026</v>
      </c>
      <c r="Z755" s="122">
        <v>190000026</v>
      </c>
      <c r="AA755" s="122">
        <v>210000026</v>
      </c>
      <c r="AB755" s="122">
        <v>230000026</v>
      </c>
      <c r="AC755" s="122">
        <v>270000026</v>
      </c>
      <c r="AD755" s="121"/>
      <c r="BO755" s="72" t="s">
        <v>37</v>
      </c>
      <c r="BP755" s="73" t="s">
        <v>4144</v>
      </c>
      <c r="BQ755" s="75">
        <v>351000625</v>
      </c>
      <c r="BR755" s="75">
        <v>387000625</v>
      </c>
      <c r="BS755" s="75">
        <v>414000625</v>
      </c>
      <c r="BT755" s="75">
        <v>0</v>
      </c>
      <c r="BU755" s="75">
        <v>0</v>
      </c>
      <c r="BV755" s="75">
        <v>0</v>
      </c>
      <c r="BW755" s="75">
        <v>0</v>
      </c>
      <c r="BX755" s="75">
        <v>0</v>
      </c>
      <c r="BY755" s="75">
        <v>0</v>
      </c>
      <c r="BZ755" s="75">
        <v>0</v>
      </c>
      <c r="CA755" s="75">
        <v>0</v>
      </c>
    </row>
    <row r="756" spans="10:79" ht="12" customHeight="1">
      <c r="J756" s="46">
        <v>753</v>
      </c>
      <c r="K756" s="46">
        <f t="shared" si="26"/>
        <v>0</v>
      </c>
      <c r="L756" s="82">
        <f t="shared" si="27"/>
        <v>0</v>
      </c>
      <c r="N756" s="119" t="s">
        <v>24</v>
      </c>
      <c r="O756" s="120" t="s">
        <v>2545</v>
      </c>
      <c r="P756" s="122">
        <v>0</v>
      </c>
      <c r="Q756" s="122">
        <v>0</v>
      </c>
      <c r="R756" s="122">
        <v>0</v>
      </c>
      <c r="S756" s="122">
        <v>0</v>
      </c>
      <c r="T756" s="122">
        <v>130000026</v>
      </c>
      <c r="U756" s="122">
        <v>135000026</v>
      </c>
      <c r="V756" s="122">
        <v>140000026</v>
      </c>
      <c r="W756" s="122">
        <v>145000026</v>
      </c>
      <c r="X756" s="122">
        <v>150000026</v>
      </c>
      <c r="Y756" s="122">
        <v>155000026</v>
      </c>
      <c r="Z756" s="122">
        <v>160000026</v>
      </c>
      <c r="AA756" s="122">
        <v>200000026</v>
      </c>
      <c r="AB756" s="122">
        <v>220000026</v>
      </c>
      <c r="AC756" s="122">
        <v>230000026</v>
      </c>
      <c r="AD756" s="121"/>
      <c r="BO756" s="72" t="s">
        <v>37</v>
      </c>
      <c r="BP756" s="73" t="s">
        <v>4145</v>
      </c>
      <c r="BQ756" s="75">
        <v>505000925</v>
      </c>
      <c r="BR756" s="75">
        <v>565000925</v>
      </c>
      <c r="BS756" s="75">
        <v>585000925</v>
      </c>
      <c r="BT756" s="75">
        <v>605000925</v>
      </c>
      <c r="BU756" s="75">
        <v>635000925</v>
      </c>
      <c r="BV756" s="75">
        <v>665000925</v>
      </c>
      <c r="BW756" s="75">
        <v>705000925</v>
      </c>
      <c r="BX756" s="75">
        <v>800000925</v>
      </c>
      <c r="BY756" s="75">
        <v>0</v>
      </c>
      <c r="BZ756" s="75">
        <v>0</v>
      </c>
      <c r="CA756" s="75">
        <v>0</v>
      </c>
    </row>
    <row r="757" spans="10:79" ht="12" customHeight="1">
      <c r="J757" s="46">
        <v>754</v>
      </c>
      <c r="K757" s="46">
        <f t="shared" si="26"/>
        <v>0</v>
      </c>
      <c r="L757" s="82">
        <f t="shared" si="27"/>
        <v>0</v>
      </c>
      <c r="N757" s="119" t="s">
        <v>24</v>
      </c>
      <c r="O757" s="120" t="s">
        <v>2557</v>
      </c>
      <c r="P757" s="122">
        <v>0</v>
      </c>
      <c r="Q757" s="122">
        <v>0</v>
      </c>
      <c r="R757" s="122">
        <v>0</v>
      </c>
      <c r="S757" s="122">
        <v>0</v>
      </c>
      <c r="T757" s="122">
        <v>140000026</v>
      </c>
      <c r="U757" s="122">
        <v>150000026</v>
      </c>
      <c r="V757" s="122">
        <v>155000026</v>
      </c>
      <c r="W757" s="122">
        <v>165000026</v>
      </c>
      <c r="X757" s="122">
        <v>175000026</v>
      </c>
      <c r="Y757" s="122">
        <v>185000026</v>
      </c>
      <c r="Z757" s="122">
        <v>190000026</v>
      </c>
      <c r="AA757" s="122">
        <v>210000026</v>
      </c>
      <c r="AB757" s="122">
        <v>230000026</v>
      </c>
      <c r="AC757" s="122">
        <v>270000026</v>
      </c>
      <c r="AD757" s="121"/>
      <c r="BO757" s="72" t="s">
        <v>37</v>
      </c>
      <c r="BP757" s="73" t="s">
        <v>4146</v>
      </c>
      <c r="BQ757" s="75">
        <v>396000625</v>
      </c>
      <c r="BR757" s="75">
        <v>0</v>
      </c>
      <c r="BS757" s="75">
        <v>459000625</v>
      </c>
      <c r="BT757" s="75">
        <v>0</v>
      </c>
      <c r="BU757" s="75">
        <v>0</v>
      </c>
      <c r="BV757" s="75">
        <v>0</v>
      </c>
      <c r="BW757" s="75">
        <v>0</v>
      </c>
      <c r="BX757" s="75">
        <v>0</v>
      </c>
      <c r="BY757" s="75">
        <v>0</v>
      </c>
      <c r="BZ757" s="75">
        <v>0</v>
      </c>
      <c r="CA757" s="75">
        <v>0</v>
      </c>
    </row>
    <row r="758" spans="10:79" ht="12" customHeight="1">
      <c r="J758" s="46">
        <v>755</v>
      </c>
      <c r="K758" s="46">
        <f t="shared" si="26"/>
        <v>0</v>
      </c>
      <c r="L758" s="82">
        <f t="shared" si="27"/>
        <v>0</v>
      </c>
      <c r="N758" s="119" t="s">
        <v>24</v>
      </c>
      <c r="O758" s="120" t="s">
        <v>2265</v>
      </c>
      <c r="P758" s="122">
        <v>0</v>
      </c>
      <c r="Q758" s="122">
        <v>0</v>
      </c>
      <c r="R758" s="122">
        <v>0</v>
      </c>
      <c r="S758" s="122">
        <v>0</v>
      </c>
      <c r="T758" s="122">
        <v>140000026</v>
      </c>
      <c r="U758" s="122">
        <v>150000026</v>
      </c>
      <c r="V758" s="122">
        <v>155000026</v>
      </c>
      <c r="W758" s="122">
        <v>165000026</v>
      </c>
      <c r="X758" s="122">
        <v>175000026</v>
      </c>
      <c r="Y758" s="122">
        <v>185000026</v>
      </c>
      <c r="Z758" s="122">
        <v>190000026</v>
      </c>
      <c r="AA758" s="122">
        <v>210000026</v>
      </c>
      <c r="AB758" s="122">
        <v>230000026</v>
      </c>
      <c r="AC758" s="122">
        <v>270000026</v>
      </c>
      <c r="AD758" s="121"/>
      <c r="BO758" s="72" t="s">
        <v>37</v>
      </c>
      <c r="BP758" s="73" t="s">
        <v>4147</v>
      </c>
      <c r="BQ758" s="75">
        <v>396000625</v>
      </c>
      <c r="BR758" s="75">
        <v>432000625</v>
      </c>
      <c r="BS758" s="75">
        <v>459000625</v>
      </c>
      <c r="BT758" s="75">
        <v>441000625</v>
      </c>
      <c r="BU758" s="75">
        <v>0</v>
      </c>
      <c r="BV758" s="75">
        <v>0</v>
      </c>
      <c r="BW758" s="75">
        <v>0</v>
      </c>
      <c r="BX758" s="75">
        <v>0</v>
      </c>
      <c r="BY758" s="75">
        <v>0</v>
      </c>
      <c r="BZ758" s="75">
        <v>0</v>
      </c>
      <c r="CA758" s="75">
        <v>0</v>
      </c>
    </row>
    <row r="759" spans="10:79" ht="12" customHeight="1">
      <c r="J759" s="46">
        <v>756</v>
      </c>
      <c r="K759" s="46">
        <f t="shared" si="26"/>
        <v>0</v>
      </c>
      <c r="L759" s="82">
        <f t="shared" si="27"/>
        <v>0</v>
      </c>
      <c r="N759" s="119" t="s">
        <v>24</v>
      </c>
      <c r="O759" s="120" t="s">
        <v>2212</v>
      </c>
      <c r="P759" s="122">
        <v>0</v>
      </c>
      <c r="Q759" s="122">
        <v>0</v>
      </c>
      <c r="R759" s="122">
        <v>0</v>
      </c>
      <c r="S759" s="122">
        <v>0</v>
      </c>
      <c r="T759" s="122">
        <v>150000026</v>
      </c>
      <c r="U759" s="122">
        <v>155000026</v>
      </c>
      <c r="V759" s="122">
        <v>165000026</v>
      </c>
      <c r="W759" s="122">
        <v>175000026</v>
      </c>
      <c r="X759" s="122">
        <v>185000026</v>
      </c>
      <c r="Y759" s="122">
        <v>190000026</v>
      </c>
      <c r="Z759" s="122">
        <v>210000026</v>
      </c>
      <c r="AA759" s="122">
        <v>230000026</v>
      </c>
      <c r="AB759" s="122">
        <v>270000026</v>
      </c>
      <c r="AC759" s="122">
        <v>275000026</v>
      </c>
      <c r="AD759" s="121"/>
      <c r="BO759" s="72" t="s">
        <v>37</v>
      </c>
      <c r="BP759" s="73" t="s">
        <v>4148</v>
      </c>
      <c r="BQ759" s="75">
        <v>297000625</v>
      </c>
      <c r="BR759" s="75">
        <v>360000625</v>
      </c>
      <c r="BS759" s="75">
        <v>468000625</v>
      </c>
      <c r="BT759" s="75">
        <v>495000625</v>
      </c>
      <c r="BU759" s="75">
        <v>540000625</v>
      </c>
      <c r="BV759" s="75">
        <v>540000625</v>
      </c>
      <c r="BW759" s="75">
        <v>0</v>
      </c>
      <c r="BX759" s="75">
        <v>0</v>
      </c>
      <c r="BY759" s="75">
        <v>0</v>
      </c>
      <c r="BZ759" s="75">
        <v>0</v>
      </c>
      <c r="CA759" s="75">
        <v>0</v>
      </c>
    </row>
    <row r="760" spans="10:79" ht="12" customHeight="1">
      <c r="J760" s="46">
        <v>757</v>
      </c>
      <c r="K760" s="46">
        <f t="shared" si="26"/>
        <v>0</v>
      </c>
      <c r="L760" s="82">
        <f t="shared" si="27"/>
        <v>0</v>
      </c>
      <c r="N760" s="119" t="s">
        <v>24</v>
      </c>
      <c r="O760" s="120" t="s">
        <v>2266</v>
      </c>
      <c r="P760" s="122">
        <v>0</v>
      </c>
      <c r="Q760" s="122">
        <v>0</v>
      </c>
      <c r="R760" s="122">
        <v>0</v>
      </c>
      <c r="S760" s="122">
        <v>0</v>
      </c>
      <c r="T760" s="122">
        <v>135000026</v>
      </c>
      <c r="U760" s="122">
        <v>140000026</v>
      </c>
      <c r="V760" s="122">
        <v>150000026</v>
      </c>
      <c r="W760" s="122">
        <v>160000026</v>
      </c>
      <c r="X760" s="122">
        <v>170000026</v>
      </c>
      <c r="Y760" s="122">
        <v>185000026</v>
      </c>
      <c r="Z760" s="122">
        <v>200000026</v>
      </c>
      <c r="AA760" s="122">
        <v>205000026</v>
      </c>
      <c r="AB760" s="122">
        <v>215000026</v>
      </c>
      <c r="AC760" s="122">
        <v>220000026</v>
      </c>
      <c r="AD760" s="121"/>
      <c r="BO760" s="72" t="s">
        <v>37</v>
      </c>
      <c r="BP760" s="73" t="s">
        <v>5116</v>
      </c>
      <c r="BQ760" s="74"/>
      <c r="BR760" s="74"/>
      <c r="BS760" s="74"/>
      <c r="BT760" s="74"/>
      <c r="BU760" s="74"/>
      <c r="BV760" s="75">
        <v>650000825</v>
      </c>
      <c r="BW760" s="74"/>
      <c r="BX760" s="74"/>
      <c r="BY760" s="74"/>
      <c r="BZ760" s="74"/>
      <c r="CA760" s="74"/>
    </row>
    <row r="761" spans="10:79" ht="12" customHeight="1">
      <c r="J761" s="46">
        <v>758</v>
      </c>
      <c r="K761" s="46">
        <f t="shared" si="26"/>
        <v>0</v>
      </c>
      <c r="L761" s="82">
        <f t="shared" si="27"/>
        <v>0</v>
      </c>
      <c r="N761" s="119" t="s">
        <v>24</v>
      </c>
      <c r="O761" s="120" t="s">
        <v>2267</v>
      </c>
      <c r="P761" s="122">
        <v>0</v>
      </c>
      <c r="Q761" s="122">
        <v>0</v>
      </c>
      <c r="R761" s="122">
        <v>0</v>
      </c>
      <c r="S761" s="122">
        <v>0</v>
      </c>
      <c r="T761" s="122">
        <v>140000026</v>
      </c>
      <c r="U761" s="122">
        <v>150000026</v>
      </c>
      <c r="V761" s="122">
        <v>155000026</v>
      </c>
      <c r="W761" s="122">
        <v>165000026</v>
      </c>
      <c r="X761" s="122">
        <v>175000026</v>
      </c>
      <c r="Y761" s="122">
        <v>185000026</v>
      </c>
      <c r="Z761" s="122">
        <v>190000026</v>
      </c>
      <c r="AA761" s="122">
        <v>210000026</v>
      </c>
      <c r="AB761" s="122">
        <v>230000026</v>
      </c>
      <c r="AC761" s="122">
        <v>270000026</v>
      </c>
      <c r="AD761" s="121"/>
      <c r="BO761" s="72" t="s">
        <v>37</v>
      </c>
      <c r="BP761" s="73" t="s">
        <v>5101</v>
      </c>
      <c r="BQ761" s="75">
        <v>395000925</v>
      </c>
      <c r="BR761" s="75">
        <v>425000925</v>
      </c>
      <c r="BS761" s="75">
        <v>465000925</v>
      </c>
      <c r="BT761" s="75">
        <v>495000925</v>
      </c>
      <c r="BU761" s="75">
        <v>525000925</v>
      </c>
      <c r="BV761" s="75">
        <v>585000925</v>
      </c>
      <c r="BW761" s="75">
        <v>610000925</v>
      </c>
      <c r="BX761" s="75">
        <v>665000925</v>
      </c>
      <c r="BY761" s="75">
        <v>775000026</v>
      </c>
      <c r="BZ761" s="75">
        <v>895000026</v>
      </c>
      <c r="CA761" s="75">
        <v>0</v>
      </c>
    </row>
    <row r="762" spans="10:79" ht="12" customHeight="1">
      <c r="J762" s="46">
        <v>759</v>
      </c>
      <c r="K762" s="46">
        <f t="shared" si="26"/>
        <v>0</v>
      </c>
      <c r="L762" s="82">
        <f t="shared" si="27"/>
        <v>0</v>
      </c>
      <c r="N762" s="119" t="s">
        <v>24</v>
      </c>
      <c r="O762" s="120" t="s">
        <v>2064</v>
      </c>
      <c r="P762" s="122">
        <v>0</v>
      </c>
      <c r="Q762" s="122">
        <v>0</v>
      </c>
      <c r="R762" s="122">
        <v>0</v>
      </c>
      <c r="S762" s="122">
        <v>0</v>
      </c>
      <c r="T762" s="122">
        <v>150000026</v>
      </c>
      <c r="U762" s="122">
        <v>155000026</v>
      </c>
      <c r="V762" s="122">
        <v>165000026</v>
      </c>
      <c r="W762" s="122">
        <v>175000026</v>
      </c>
      <c r="X762" s="122">
        <v>185000026</v>
      </c>
      <c r="Y762" s="122">
        <v>190000026</v>
      </c>
      <c r="Z762" s="122">
        <v>210000026</v>
      </c>
      <c r="AA762" s="122">
        <v>230000026</v>
      </c>
      <c r="AB762" s="122">
        <v>270000026</v>
      </c>
      <c r="AC762" s="122">
        <v>275000026</v>
      </c>
      <c r="AD762" s="121"/>
      <c r="BO762" s="72" t="s">
        <v>37</v>
      </c>
      <c r="BP762" s="73" t="s">
        <v>4149</v>
      </c>
      <c r="BQ762" s="75">
        <v>423000625</v>
      </c>
      <c r="BR762" s="75">
        <v>0</v>
      </c>
      <c r="BS762" s="75">
        <v>414000625</v>
      </c>
      <c r="BT762" s="75">
        <v>513000625</v>
      </c>
      <c r="BU762" s="75">
        <v>0</v>
      </c>
      <c r="BV762" s="75">
        <v>0</v>
      </c>
      <c r="BW762" s="75">
        <v>0</v>
      </c>
      <c r="BX762" s="75">
        <v>0</v>
      </c>
      <c r="BY762" s="75">
        <v>0</v>
      </c>
      <c r="BZ762" s="75">
        <v>0</v>
      </c>
      <c r="CA762" s="75">
        <v>0</v>
      </c>
    </row>
    <row r="763" spans="10:79" ht="12" customHeight="1">
      <c r="J763" s="46">
        <v>760</v>
      </c>
      <c r="K763" s="46">
        <f t="shared" si="26"/>
        <v>0</v>
      </c>
      <c r="L763" s="82">
        <f t="shared" si="27"/>
        <v>0</v>
      </c>
      <c r="N763" s="119" t="s">
        <v>24</v>
      </c>
      <c r="O763" s="120" t="s">
        <v>2546</v>
      </c>
      <c r="P763" s="122">
        <v>0</v>
      </c>
      <c r="Q763" s="122">
        <v>0</v>
      </c>
      <c r="R763" s="122">
        <v>0</v>
      </c>
      <c r="S763" s="122">
        <v>0</v>
      </c>
      <c r="T763" s="122">
        <v>130000026</v>
      </c>
      <c r="U763" s="122">
        <v>135000026</v>
      </c>
      <c r="V763" s="122">
        <v>140000026</v>
      </c>
      <c r="W763" s="122">
        <v>145000026</v>
      </c>
      <c r="X763" s="122">
        <v>150000026</v>
      </c>
      <c r="Y763" s="122">
        <v>155000026</v>
      </c>
      <c r="Z763" s="122">
        <v>160000026</v>
      </c>
      <c r="AA763" s="122">
        <v>200000026</v>
      </c>
      <c r="AB763" s="122">
        <v>220000026</v>
      </c>
      <c r="AC763" s="122">
        <v>230000026</v>
      </c>
      <c r="AD763" s="121"/>
      <c r="BO763" s="72" t="s">
        <v>37</v>
      </c>
      <c r="BP763" s="73" t="s">
        <v>4150</v>
      </c>
      <c r="BQ763" s="75">
        <v>423000625</v>
      </c>
      <c r="BR763" s="75">
        <v>459000625</v>
      </c>
      <c r="BS763" s="75">
        <v>486000625</v>
      </c>
      <c r="BT763" s="75">
        <v>513000625</v>
      </c>
      <c r="BU763" s="75">
        <v>558000625</v>
      </c>
      <c r="BV763" s="75">
        <v>594000625</v>
      </c>
      <c r="BW763" s="75">
        <v>0</v>
      </c>
      <c r="BX763" s="75">
        <v>0</v>
      </c>
      <c r="BY763" s="75">
        <v>0</v>
      </c>
      <c r="BZ763" s="75">
        <v>0</v>
      </c>
      <c r="CA763" s="75">
        <v>0</v>
      </c>
    </row>
    <row r="764" spans="10:79" ht="12" customHeight="1">
      <c r="J764" s="46">
        <v>761</v>
      </c>
      <c r="K764" s="46">
        <f t="shared" si="26"/>
        <v>0</v>
      </c>
      <c r="L764" s="82">
        <f t="shared" si="27"/>
        <v>0</v>
      </c>
      <c r="N764" s="119" t="s">
        <v>24</v>
      </c>
      <c r="O764" s="120" t="s">
        <v>1635</v>
      </c>
      <c r="P764" s="122">
        <v>0</v>
      </c>
      <c r="Q764" s="122">
        <v>0</v>
      </c>
      <c r="R764" s="122">
        <v>0</v>
      </c>
      <c r="S764" s="122">
        <v>0</v>
      </c>
      <c r="T764" s="122">
        <v>150000026</v>
      </c>
      <c r="U764" s="122">
        <v>160000026</v>
      </c>
      <c r="V764" s="122">
        <v>170000026</v>
      </c>
      <c r="W764" s="122">
        <v>180000026</v>
      </c>
      <c r="X764" s="122">
        <v>190000026</v>
      </c>
      <c r="Y764" s="122">
        <v>195000026</v>
      </c>
      <c r="Z764" s="122">
        <v>220000026</v>
      </c>
      <c r="AA764" s="122">
        <v>230000026</v>
      </c>
      <c r="AB764" s="122">
        <v>240000026</v>
      </c>
      <c r="AC764" s="122">
        <v>270000026</v>
      </c>
      <c r="AD764" s="121"/>
      <c r="BO764" s="72" t="s">
        <v>37</v>
      </c>
      <c r="BP764" s="73" t="s">
        <v>4151</v>
      </c>
      <c r="BQ764" s="75">
        <v>351000625</v>
      </c>
      <c r="BR764" s="75">
        <v>387000625</v>
      </c>
      <c r="BS764" s="75">
        <v>414000625</v>
      </c>
      <c r="BT764" s="75">
        <v>0</v>
      </c>
      <c r="BU764" s="75">
        <v>0</v>
      </c>
      <c r="BV764" s="75">
        <v>0</v>
      </c>
      <c r="BW764" s="75">
        <v>0</v>
      </c>
      <c r="BX764" s="75">
        <v>0</v>
      </c>
      <c r="BY764" s="75">
        <v>0</v>
      </c>
      <c r="BZ764" s="75">
        <v>0</v>
      </c>
      <c r="CA764" s="75">
        <v>0</v>
      </c>
    </row>
    <row r="765" spans="10:79" ht="12" customHeight="1">
      <c r="J765" s="46">
        <v>762</v>
      </c>
      <c r="K765" s="46">
        <f t="shared" si="26"/>
        <v>0</v>
      </c>
      <c r="L765" s="82">
        <f t="shared" si="27"/>
        <v>0</v>
      </c>
      <c r="N765" s="119" t="s">
        <v>24</v>
      </c>
      <c r="O765" s="120" t="s">
        <v>3378</v>
      </c>
      <c r="P765" s="121"/>
      <c r="Q765" s="121"/>
      <c r="R765" s="121"/>
      <c r="S765" s="121"/>
      <c r="T765" s="121"/>
      <c r="U765" s="121"/>
      <c r="V765" s="121"/>
      <c r="W765" s="121"/>
      <c r="X765" s="121"/>
      <c r="Y765" s="121"/>
      <c r="Z765" s="121"/>
      <c r="AA765" s="122">
        <v>230000026</v>
      </c>
      <c r="AB765" s="121"/>
      <c r="AC765" s="121"/>
      <c r="AD765" s="121"/>
      <c r="BO765" s="72" t="s">
        <v>37</v>
      </c>
      <c r="BP765" s="73" t="s">
        <v>4152</v>
      </c>
      <c r="BQ765" s="75">
        <v>420000925</v>
      </c>
      <c r="BR765" s="75">
        <v>485000925</v>
      </c>
      <c r="BS765" s="75">
        <v>530000925</v>
      </c>
      <c r="BT765" s="75">
        <v>595000925</v>
      </c>
      <c r="BU765" s="75">
        <v>675000925</v>
      </c>
      <c r="BV765" s="75">
        <v>705000925</v>
      </c>
      <c r="BW765" s="75">
        <v>725000925</v>
      </c>
      <c r="BX765" s="75">
        <v>770000925</v>
      </c>
      <c r="BY765" s="75">
        <v>0</v>
      </c>
      <c r="BZ765" s="75">
        <v>0</v>
      </c>
      <c r="CA765" s="75">
        <v>0</v>
      </c>
    </row>
    <row r="766" spans="10:79" ht="12" customHeight="1">
      <c r="J766" s="46">
        <v>763</v>
      </c>
      <c r="K766" s="46">
        <f t="shared" si="26"/>
        <v>0</v>
      </c>
      <c r="L766" s="82">
        <f t="shared" si="27"/>
        <v>0</v>
      </c>
      <c r="N766" s="119" t="s">
        <v>24</v>
      </c>
      <c r="O766" s="120" t="s">
        <v>296</v>
      </c>
      <c r="P766" s="122">
        <v>0</v>
      </c>
      <c r="Q766" s="122">
        <v>0</v>
      </c>
      <c r="R766" s="122">
        <v>0</v>
      </c>
      <c r="S766" s="122">
        <v>0</v>
      </c>
      <c r="T766" s="122">
        <v>140000026</v>
      </c>
      <c r="U766" s="122">
        <v>150000026</v>
      </c>
      <c r="V766" s="122">
        <v>160000026</v>
      </c>
      <c r="W766" s="122">
        <v>170000026</v>
      </c>
      <c r="X766" s="122">
        <v>185000026</v>
      </c>
      <c r="Y766" s="122">
        <v>200000026</v>
      </c>
      <c r="Z766" s="122">
        <v>205000026</v>
      </c>
      <c r="AA766" s="122">
        <v>215000026</v>
      </c>
      <c r="AB766" s="122">
        <v>230000026</v>
      </c>
      <c r="AC766" s="122">
        <v>240000026</v>
      </c>
      <c r="AD766" s="121"/>
      <c r="BO766" s="72" t="s">
        <v>37</v>
      </c>
      <c r="BP766" s="73" t="s">
        <v>4153</v>
      </c>
      <c r="BQ766" s="75">
        <v>315000625</v>
      </c>
      <c r="BR766" s="75">
        <v>333000625</v>
      </c>
      <c r="BS766" s="75">
        <v>360000625</v>
      </c>
      <c r="BT766" s="75">
        <v>405000625</v>
      </c>
      <c r="BU766" s="75">
        <v>450000625</v>
      </c>
      <c r="BV766" s="75">
        <v>540000625</v>
      </c>
      <c r="BW766" s="75">
        <v>603000625</v>
      </c>
      <c r="BX766" s="75">
        <v>639000625</v>
      </c>
      <c r="BY766" s="75">
        <v>711000625</v>
      </c>
      <c r="BZ766" s="75">
        <v>0</v>
      </c>
      <c r="CA766" s="75">
        <v>0</v>
      </c>
    </row>
    <row r="767" spans="10:79" ht="12" customHeight="1">
      <c r="J767" s="46">
        <v>764</v>
      </c>
      <c r="K767" s="46">
        <f t="shared" si="26"/>
        <v>0</v>
      </c>
      <c r="L767" s="82">
        <f t="shared" si="27"/>
        <v>0</v>
      </c>
      <c r="N767" s="119" t="s">
        <v>24</v>
      </c>
      <c r="O767" s="120" t="s">
        <v>1878</v>
      </c>
      <c r="P767" s="122">
        <v>0</v>
      </c>
      <c r="Q767" s="122">
        <v>0</v>
      </c>
      <c r="R767" s="122">
        <v>0</v>
      </c>
      <c r="S767" s="122">
        <v>0</v>
      </c>
      <c r="T767" s="122">
        <v>140000026</v>
      </c>
      <c r="U767" s="122">
        <v>150000026</v>
      </c>
      <c r="V767" s="122">
        <v>155000026</v>
      </c>
      <c r="W767" s="122">
        <v>165000026</v>
      </c>
      <c r="X767" s="122">
        <v>175000026</v>
      </c>
      <c r="Y767" s="122">
        <v>185000026</v>
      </c>
      <c r="Z767" s="122">
        <v>190000026</v>
      </c>
      <c r="AA767" s="122">
        <v>210000026</v>
      </c>
      <c r="AB767" s="122">
        <v>230000026</v>
      </c>
      <c r="AC767" s="122">
        <v>270000026</v>
      </c>
      <c r="AD767" s="121"/>
      <c r="BO767" s="72" t="s">
        <v>37</v>
      </c>
      <c r="BP767" s="73" t="s">
        <v>4154</v>
      </c>
      <c r="BQ767" s="75">
        <v>396000625</v>
      </c>
      <c r="BR767" s="75">
        <v>432000625</v>
      </c>
      <c r="BS767" s="75">
        <v>459000625</v>
      </c>
      <c r="BT767" s="75">
        <v>630000625</v>
      </c>
      <c r="BU767" s="75">
        <v>679000625</v>
      </c>
      <c r="BV767" s="75">
        <v>0</v>
      </c>
      <c r="BW767" s="75">
        <v>0</v>
      </c>
      <c r="BX767" s="75">
        <v>0</v>
      </c>
      <c r="BY767" s="75">
        <v>0</v>
      </c>
      <c r="BZ767" s="75">
        <v>0</v>
      </c>
      <c r="CA767" s="75">
        <v>0</v>
      </c>
    </row>
    <row r="768" spans="10:79" ht="12" customHeight="1">
      <c r="J768" s="46">
        <v>765</v>
      </c>
      <c r="K768" s="46">
        <f t="shared" si="26"/>
        <v>0</v>
      </c>
      <c r="L768" s="82">
        <f t="shared" si="27"/>
        <v>0</v>
      </c>
      <c r="N768" s="119" t="s">
        <v>24</v>
      </c>
      <c r="O768" s="120" t="s">
        <v>271</v>
      </c>
      <c r="P768" s="122">
        <v>0</v>
      </c>
      <c r="Q768" s="122">
        <v>0</v>
      </c>
      <c r="R768" s="122">
        <v>0</v>
      </c>
      <c r="S768" s="122">
        <v>0</v>
      </c>
      <c r="T768" s="122">
        <v>135000026</v>
      </c>
      <c r="U768" s="122">
        <v>140000026</v>
      </c>
      <c r="V768" s="122">
        <v>150000026</v>
      </c>
      <c r="W768" s="122">
        <v>160000026</v>
      </c>
      <c r="X768" s="122">
        <v>170000026</v>
      </c>
      <c r="Y768" s="122">
        <v>185000026</v>
      </c>
      <c r="Z768" s="122">
        <v>200000026</v>
      </c>
      <c r="AA768" s="122">
        <v>205000026</v>
      </c>
      <c r="AB768" s="122">
        <v>215000026</v>
      </c>
      <c r="AC768" s="122">
        <v>220000026</v>
      </c>
      <c r="AD768" s="121"/>
      <c r="BO768" s="72" t="s">
        <v>37</v>
      </c>
      <c r="BP768" s="73" t="s">
        <v>4155</v>
      </c>
      <c r="BQ768" s="75">
        <v>315000625</v>
      </c>
      <c r="BR768" s="75">
        <v>333000625</v>
      </c>
      <c r="BS768" s="75">
        <v>360000625</v>
      </c>
      <c r="BT768" s="75">
        <v>405000625</v>
      </c>
      <c r="BU768" s="75">
        <v>450000625</v>
      </c>
      <c r="BV768" s="75">
        <v>540000625</v>
      </c>
      <c r="BW768" s="75">
        <v>603000625</v>
      </c>
      <c r="BX768" s="75">
        <v>639000625</v>
      </c>
      <c r="BY768" s="75">
        <v>711000625</v>
      </c>
      <c r="BZ768" s="75">
        <v>0</v>
      </c>
      <c r="CA768" s="75">
        <v>0</v>
      </c>
    </row>
    <row r="769" spans="10:79" ht="12" customHeight="1">
      <c r="J769" s="46">
        <v>766</v>
      </c>
      <c r="K769" s="46">
        <f t="shared" si="26"/>
        <v>0</v>
      </c>
      <c r="L769" s="82">
        <f t="shared" si="27"/>
        <v>0</v>
      </c>
      <c r="N769" s="119" t="s">
        <v>24</v>
      </c>
      <c r="O769" s="120" t="s">
        <v>3020</v>
      </c>
      <c r="P769" s="122">
        <v>0</v>
      </c>
      <c r="Q769" s="122">
        <v>0</v>
      </c>
      <c r="R769" s="122">
        <v>0</v>
      </c>
      <c r="S769" s="122">
        <v>0</v>
      </c>
      <c r="T769" s="122">
        <v>140000026</v>
      </c>
      <c r="U769" s="122">
        <v>150000026</v>
      </c>
      <c r="V769" s="122">
        <v>155000026</v>
      </c>
      <c r="W769" s="122">
        <v>165000026</v>
      </c>
      <c r="X769" s="122">
        <v>175000026</v>
      </c>
      <c r="Y769" s="122">
        <v>185000026</v>
      </c>
      <c r="Z769" s="122">
        <v>190000026</v>
      </c>
      <c r="AA769" s="122">
        <v>210000026</v>
      </c>
      <c r="AB769" s="122">
        <v>230000026</v>
      </c>
      <c r="AC769" s="122">
        <v>270000026</v>
      </c>
      <c r="AD769" s="121"/>
      <c r="BO769" s="72" t="s">
        <v>37</v>
      </c>
      <c r="BP769" s="73" t="s">
        <v>4156</v>
      </c>
      <c r="BQ769" s="75">
        <v>396000625</v>
      </c>
      <c r="BR769" s="75">
        <v>432000625</v>
      </c>
      <c r="BS769" s="75">
        <v>459000625</v>
      </c>
      <c r="BT769" s="75">
        <v>0</v>
      </c>
      <c r="BU769" s="75">
        <v>0</v>
      </c>
      <c r="BV769" s="75">
        <v>585000625</v>
      </c>
      <c r="BW769" s="75">
        <v>630000625</v>
      </c>
      <c r="BX769" s="75">
        <v>900000625</v>
      </c>
      <c r="BY769" s="75">
        <v>950000026</v>
      </c>
      <c r="BZ769" s="75">
        <v>985000026</v>
      </c>
      <c r="CA769" s="75">
        <v>0</v>
      </c>
    </row>
    <row r="770" spans="10:79" ht="12" customHeight="1">
      <c r="J770" s="46">
        <v>767</v>
      </c>
      <c r="K770" s="46">
        <f t="shared" si="26"/>
        <v>0</v>
      </c>
      <c r="L770" s="82">
        <f t="shared" si="27"/>
        <v>0</v>
      </c>
      <c r="N770" s="119" t="s">
        <v>24</v>
      </c>
      <c r="O770" s="120" t="s">
        <v>3411</v>
      </c>
      <c r="P770" s="121"/>
      <c r="Q770" s="121"/>
      <c r="R770" s="121"/>
      <c r="S770" s="121"/>
      <c r="T770" s="121"/>
      <c r="U770" s="121"/>
      <c r="V770" s="121"/>
      <c r="W770" s="121"/>
      <c r="X770" s="121"/>
      <c r="Y770" s="121"/>
      <c r="Z770" s="121"/>
      <c r="AA770" s="121"/>
      <c r="AB770" s="122">
        <v>220000026</v>
      </c>
      <c r="AC770" s="121"/>
      <c r="AD770" s="121"/>
      <c r="BO770" s="72" t="s">
        <v>37</v>
      </c>
      <c r="BP770" s="73" t="s">
        <v>4157</v>
      </c>
      <c r="BQ770" s="75">
        <v>297000625</v>
      </c>
      <c r="BR770" s="75">
        <v>360000625</v>
      </c>
      <c r="BS770" s="75">
        <v>468000625</v>
      </c>
      <c r="BT770" s="75">
        <v>495000625</v>
      </c>
      <c r="BU770" s="75">
        <v>540000625</v>
      </c>
      <c r="BV770" s="75">
        <v>540000625</v>
      </c>
      <c r="BW770" s="75">
        <v>0</v>
      </c>
      <c r="BX770" s="75">
        <v>0</v>
      </c>
      <c r="BY770" s="75">
        <v>0</v>
      </c>
      <c r="BZ770" s="75">
        <v>0</v>
      </c>
      <c r="CA770" s="75">
        <v>0</v>
      </c>
    </row>
    <row r="771" spans="10:79" ht="12" customHeight="1">
      <c r="J771" s="46">
        <v>768</v>
      </c>
      <c r="K771" s="46">
        <f t="shared" si="26"/>
        <v>0</v>
      </c>
      <c r="L771" s="82">
        <f t="shared" si="27"/>
        <v>0</v>
      </c>
      <c r="N771" s="119" t="s">
        <v>24</v>
      </c>
      <c r="O771" s="120" t="s">
        <v>3021</v>
      </c>
      <c r="P771" s="122">
        <v>0</v>
      </c>
      <c r="Q771" s="122">
        <v>0</v>
      </c>
      <c r="R771" s="122">
        <v>0</v>
      </c>
      <c r="S771" s="122">
        <v>0</v>
      </c>
      <c r="T771" s="122">
        <v>150000026</v>
      </c>
      <c r="U771" s="122">
        <v>155000026</v>
      </c>
      <c r="V771" s="122">
        <v>165000026</v>
      </c>
      <c r="W771" s="122">
        <v>175000026</v>
      </c>
      <c r="X771" s="122">
        <v>185000026</v>
      </c>
      <c r="Y771" s="122">
        <v>190000026</v>
      </c>
      <c r="Z771" s="122">
        <v>210000026</v>
      </c>
      <c r="AA771" s="122">
        <v>230000026</v>
      </c>
      <c r="AB771" s="122">
        <v>270000026</v>
      </c>
      <c r="AC771" s="122">
        <v>275000026</v>
      </c>
      <c r="AD771" s="121"/>
      <c r="BO771" s="72" t="s">
        <v>37</v>
      </c>
      <c r="BP771" s="73" t="s">
        <v>4158</v>
      </c>
      <c r="BQ771" s="75">
        <v>423000625</v>
      </c>
      <c r="BR771" s="75">
        <v>459000625</v>
      </c>
      <c r="BS771" s="75">
        <v>486000625</v>
      </c>
      <c r="BT771" s="75">
        <v>513000625</v>
      </c>
      <c r="BU771" s="75">
        <v>0</v>
      </c>
      <c r="BV771" s="75">
        <v>0</v>
      </c>
      <c r="BW771" s="75">
        <v>0</v>
      </c>
      <c r="BX771" s="75">
        <v>0</v>
      </c>
      <c r="BY771" s="75">
        <v>0</v>
      </c>
      <c r="BZ771" s="75">
        <v>0</v>
      </c>
      <c r="CA771" s="75">
        <v>0</v>
      </c>
    </row>
    <row r="772" spans="10:79" ht="12" customHeight="1">
      <c r="J772" s="46">
        <v>769</v>
      </c>
      <c r="K772" s="46">
        <f t="shared" si="26"/>
        <v>0</v>
      </c>
      <c r="L772" s="82">
        <f t="shared" si="27"/>
        <v>0</v>
      </c>
      <c r="N772" s="119" t="s">
        <v>24</v>
      </c>
      <c r="O772" s="120" t="s">
        <v>3285</v>
      </c>
      <c r="P772" s="122">
        <v>0</v>
      </c>
      <c r="Q772" s="122">
        <v>0</v>
      </c>
      <c r="R772" s="122">
        <v>0</v>
      </c>
      <c r="S772" s="122">
        <v>0</v>
      </c>
      <c r="T772" s="122">
        <v>0</v>
      </c>
      <c r="U772" s="122">
        <v>0</v>
      </c>
      <c r="V772" s="122">
        <v>0</v>
      </c>
      <c r="W772" s="122">
        <v>0</v>
      </c>
      <c r="X772" s="122">
        <v>0</v>
      </c>
      <c r="Y772" s="122">
        <v>0</v>
      </c>
      <c r="Z772" s="122">
        <v>0</v>
      </c>
      <c r="AA772" s="122">
        <v>220000026</v>
      </c>
      <c r="AB772" s="122">
        <v>250000026</v>
      </c>
      <c r="AC772" s="122">
        <v>275000026</v>
      </c>
      <c r="AD772" s="121"/>
      <c r="BO772" s="72" t="s">
        <v>37</v>
      </c>
      <c r="BP772" s="73" t="s">
        <v>4159</v>
      </c>
      <c r="BQ772" s="75">
        <v>0</v>
      </c>
      <c r="BR772" s="75">
        <v>0</v>
      </c>
      <c r="BS772" s="75">
        <v>0</v>
      </c>
      <c r="BT772" s="75">
        <v>351000625</v>
      </c>
      <c r="BU772" s="75">
        <v>0</v>
      </c>
      <c r="BV772" s="75">
        <v>0</v>
      </c>
      <c r="BW772" s="75">
        <v>0</v>
      </c>
      <c r="BX772" s="75">
        <v>0</v>
      </c>
      <c r="BY772" s="75">
        <v>0</v>
      </c>
      <c r="BZ772" s="75">
        <v>0</v>
      </c>
      <c r="CA772" s="75">
        <v>0</v>
      </c>
    </row>
    <row r="773" spans="10:79" ht="12" customHeight="1">
      <c r="J773" s="46">
        <v>770</v>
      </c>
      <c r="K773" s="46">
        <f t="shared" ref="K773:K836" si="28">IFERROR(IF($B$3="Passenger",(HLOOKUP($K$3,$AI$4:$BC$699,1+J773,0)),(HLOOKUP($K$3,$BF$4:$BM$686,1+J773,0))),0)</f>
        <v>0</v>
      </c>
      <c r="L773" s="82">
        <f t="shared" ref="L773:L836" si="29">IFERROR(IF($B$3="Passenger",VLOOKUP(K773,$O$5:$AD$3396,$L$3+1,0),VLOOKUP(K773,$BP$5:$CA$1915,$L$3+1,0)),0)</f>
        <v>0</v>
      </c>
      <c r="N773" s="119" t="s">
        <v>24</v>
      </c>
      <c r="O773" s="120" t="s">
        <v>322</v>
      </c>
      <c r="P773" s="122">
        <v>0</v>
      </c>
      <c r="Q773" s="122">
        <v>0</v>
      </c>
      <c r="R773" s="122">
        <v>0</v>
      </c>
      <c r="S773" s="122">
        <v>0</v>
      </c>
      <c r="T773" s="122">
        <v>130000026</v>
      </c>
      <c r="U773" s="122">
        <v>135000026</v>
      </c>
      <c r="V773" s="122">
        <v>140000026</v>
      </c>
      <c r="W773" s="122">
        <v>145000026</v>
      </c>
      <c r="X773" s="122">
        <v>150000026</v>
      </c>
      <c r="Y773" s="122">
        <v>155000026</v>
      </c>
      <c r="Z773" s="122">
        <v>160000026</v>
      </c>
      <c r="AA773" s="122">
        <v>200000026</v>
      </c>
      <c r="AB773" s="122">
        <v>220000026</v>
      </c>
      <c r="AC773" s="122">
        <v>230000026</v>
      </c>
      <c r="AD773" s="121"/>
      <c r="BO773" s="72" t="s">
        <v>37</v>
      </c>
      <c r="BP773" s="73" t="s">
        <v>4160</v>
      </c>
      <c r="BQ773" s="75">
        <v>504000625</v>
      </c>
      <c r="BR773" s="75">
        <v>540000625</v>
      </c>
      <c r="BS773" s="75">
        <v>396000625</v>
      </c>
      <c r="BT773" s="75">
        <v>594000625</v>
      </c>
      <c r="BU773" s="75">
        <v>0</v>
      </c>
      <c r="BV773" s="75">
        <v>0</v>
      </c>
      <c r="BW773" s="75">
        <v>0</v>
      </c>
      <c r="BX773" s="75">
        <v>0</v>
      </c>
      <c r="BY773" s="75">
        <v>0</v>
      </c>
      <c r="BZ773" s="75">
        <v>0</v>
      </c>
      <c r="CA773" s="75">
        <v>0</v>
      </c>
    </row>
    <row r="774" spans="10:79" ht="12" customHeight="1">
      <c r="J774" s="46">
        <v>771</v>
      </c>
      <c r="K774" s="46">
        <f t="shared" si="28"/>
        <v>0</v>
      </c>
      <c r="L774" s="82">
        <f t="shared" si="29"/>
        <v>0</v>
      </c>
      <c r="N774" s="119" t="s">
        <v>24</v>
      </c>
      <c r="O774" s="120" t="s">
        <v>2758</v>
      </c>
      <c r="P774" s="122">
        <v>105000026</v>
      </c>
      <c r="Q774" s="122">
        <v>115000026</v>
      </c>
      <c r="R774" s="122">
        <v>130000026</v>
      </c>
      <c r="S774" s="122">
        <v>135000026</v>
      </c>
      <c r="T774" s="122">
        <v>150000026</v>
      </c>
      <c r="U774" s="122">
        <v>160000026</v>
      </c>
      <c r="V774" s="122">
        <v>170000026</v>
      </c>
      <c r="W774" s="122">
        <v>175000026</v>
      </c>
      <c r="X774" s="122">
        <v>190000026</v>
      </c>
      <c r="Y774" s="122">
        <v>0</v>
      </c>
      <c r="Z774" s="122">
        <v>0</v>
      </c>
      <c r="AA774" s="122">
        <v>0</v>
      </c>
      <c r="AB774" s="122">
        <v>0</v>
      </c>
      <c r="AC774" s="122">
        <v>0</v>
      </c>
      <c r="AD774" s="121"/>
      <c r="BO774" s="72" t="s">
        <v>37</v>
      </c>
      <c r="BP774" s="73" t="s">
        <v>4161</v>
      </c>
      <c r="BQ774" s="75">
        <v>261000625</v>
      </c>
      <c r="BR774" s="75">
        <v>0</v>
      </c>
      <c r="BS774" s="75">
        <v>0</v>
      </c>
      <c r="BT774" s="75">
        <v>0</v>
      </c>
      <c r="BU774" s="75">
        <v>0</v>
      </c>
      <c r="BV774" s="75">
        <v>0</v>
      </c>
      <c r="BW774" s="75">
        <v>0</v>
      </c>
      <c r="BX774" s="75">
        <v>0</v>
      </c>
      <c r="BY774" s="75">
        <v>0</v>
      </c>
      <c r="BZ774" s="75">
        <v>0</v>
      </c>
      <c r="CA774" s="75">
        <v>0</v>
      </c>
    </row>
    <row r="775" spans="10:79" ht="12" customHeight="1">
      <c r="J775" s="46">
        <v>772</v>
      </c>
      <c r="K775" s="46">
        <f t="shared" si="28"/>
        <v>0</v>
      </c>
      <c r="L775" s="82">
        <f t="shared" si="29"/>
        <v>0</v>
      </c>
      <c r="N775" s="119" t="s">
        <v>24</v>
      </c>
      <c r="O775" s="120" t="s">
        <v>2084</v>
      </c>
      <c r="P775" s="122">
        <v>105000026</v>
      </c>
      <c r="Q775" s="122">
        <v>110000026</v>
      </c>
      <c r="R775" s="122">
        <v>115000026</v>
      </c>
      <c r="S775" s="122">
        <v>0</v>
      </c>
      <c r="T775" s="122">
        <v>0</v>
      </c>
      <c r="U775" s="122">
        <v>0</v>
      </c>
      <c r="V775" s="122">
        <v>0</v>
      </c>
      <c r="W775" s="122">
        <v>0</v>
      </c>
      <c r="X775" s="122">
        <v>0</v>
      </c>
      <c r="Y775" s="122">
        <v>0</v>
      </c>
      <c r="Z775" s="122">
        <v>0</v>
      </c>
      <c r="AA775" s="122">
        <v>0</v>
      </c>
      <c r="AB775" s="122">
        <v>0</v>
      </c>
      <c r="AC775" s="122">
        <v>0</v>
      </c>
      <c r="AD775" s="121"/>
      <c r="BO775" s="72" t="s">
        <v>37</v>
      </c>
      <c r="BP775" s="73" t="s">
        <v>4162</v>
      </c>
      <c r="BQ775" s="75">
        <v>261000625</v>
      </c>
      <c r="BR775" s="75">
        <v>297000625</v>
      </c>
      <c r="BS775" s="75">
        <v>324000625</v>
      </c>
      <c r="BT775" s="75">
        <v>351000625</v>
      </c>
      <c r="BU775" s="75">
        <v>396000625</v>
      </c>
      <c r="BV775" s="75">
        <v>432000625</v>
      </c>
      <c r="BW775" s="75">
        <v>0</v>
      </c>
      <c r="BX775" s="75">
        <v>0</v>
      </c>
      <c r="BY775" s="75">
        <v>0</v>
      </c>
      <c r="BZ775" s="75">
        <v>0</v>
      </c>
      <c r="CA775" s="75">
        <v>0</v>
      </c>
    </row>
    <row r="776" spans="10:79" ht="12" customHeight="1">
      <c r="J776" s="46">
        <v>773</v>
      </c>
      <c r="K776" s="46">
        <f t="shared" si="28"/>
        <v>0</v>
      </c>
      <c r="L776" s="82">
        <f t="shared" si="29"/>
        <v>0</v>
      </c>
      <c r="N776" s="119" t="s">
        <v>24</v>
      </c>
      <c r="O776" s="120" t="s">
        <v>1618</v>
      </c>
      <c r="P776" s="122">
        <v>100000026</v>
      </c>
      <c r="Q776" s="122">
        <v>105000026</v>
      </c>
      <c r="R776" s="122">
        <v>110000026</v>
      </c>
      <c r="S776" s="122">
        <v>0</v>
      </c>
      <c r="T776" s="122">
        <v>0</v>
      </c>
      <c r="U776" s="122">
        <v>0</v>
      </c>
      <c r="V776" s="122">
        <v>0</v>
      </c>
      <c r="W776" s="122">
        <v>0</v>
      </c>
      <c r="X776" s="122">
        <v>0</v>
      </c>
      <c r="Y776" s="122">
        <v>0</v>
      </c>
      <c r="Z776" s="122">
        <v>0</v>
      </c>
      <c r="AA776" s="122">
        <v>0</v>
      </c>
      <c r="AB776" s="122">
        <v>0</v>
      </c>
      <c r="AC776" s="122">
        <v>0</v>
      </c>
      <c r="AD776" s="121"/>
      <c r="BO776" s="72" t="s">
        <v>37</v>
      </c>
      <c r="BP776" s="73" t="s">
        <v>4163</v>
      </c>
      <c r="BQ776" s="75">
        <v>315000625</v>
      </c>
      <c r="BR776" s="75">
        <v>351000625</v>
      </c>
      <c r="BS776" s="75">
        <v>378000625</v>
      </c>
      <c r="BT776" s="75">
        <v>405000625</v>
      </c>
      <c r="BU776" s="75">
        <v>0</v>
      </c>
      <c r="BV776" s="75">
        <v>0</v>
      </c>
      <c r="BW776" s="75">
        <v>0</v>
      </c>
      <c r="BX776" s="75">
        <v>0</v>
      </c>
      <c r="BY776" s="75">
        <v>0</v>
      </c>
      <c r="BZ776" s="75">
        <v>0</v>
      </c>
      <c r="CA776" s="75">
        <v>0</v>
      </c>
    </row>
    <row r="777" spans="10:79" ht="12" customHeight="1">
      <c r="J777" s="46">
        <v>774</v>
      </c>
      <c r="K777" s="46">
        <f t="shared" si="28"/>
        <v>0</v>
      </c>
      <c r="L777" s="82">
        <f t="shared" si="29"/>
        <v>0</v>
      </c>
      <c r="N777" s="119" t="s">
        <v>24</v>
      </c>
      <c r="O777" s="120" t="s">
        <v>2402</v>
      </c>
      <c r="P777" s="122">
        <v>105000026</v>
      </c>
      <c r="Q777" s="122">
        <v>115000026</v>
      </c>
      <c r="R777" s="122">
        <v>130000026</v>
      </c>
      <c r="S777" s="122">
        <v>135000026</v>
      </c>
      <c r="T777" s="122">
        <v>150000026</v>
      </c>
      <c r="U777" s="122">
        <v>160000026</v>
      </c>
      <c r="V777" s="122">
        <v>170000026</v>
      </c>
      <c r="W777" s="122">
        <v>175000026</v>
      </c>
      <c r="X777" s="122">
        <v>190000026</v>
      </c>
      <c r="Y777" s="122">
        <v>0</v>
      </c>
      <c r="Z777" s="122">
        <v>0</v>
      </c>
      <c r="AA777" s="122">
        <v>0</v>
      </c>
      <c r="AB777" s="122">
        <v>0</v>
      </c>
      <c r="AC777" s="122">
        <v>0</v>
      </c>
      <c r="AD777" s="121"/>
      <c r="BO777" s="72" t="s">
        <v>37</v>
      </c>
      <c r="BP777" s="73" t="s">
        <v>4164</v>
      </c>
      <c r="BQ777" s="75">
        <v>261000625</v>
      </c>
      <c r="BR777" s="75">
        <v>297000625</v>
      </c>
      <c r="BS777" s="75">
        <v>324000625</v>
      </c>
      <c r="BT777" s="75">
        <v>351000625</v>
      </c>
      <c r="BU777" s="75">
        <v>0</v>
      </c>
      <c r="BV777" s="75">
        <v>0</v>
      </c>
      <c r="BW777" s="75">
        <v>0</v>
      </c>
      <c r="BX777" s="75">
        <v>0</v>
      </c>
      <c r="BY777" s="75">
        <v>0</v>
      </c>
      <c r="BZ777" s="75">
        <v>0</v>
      </c>
      <c r="CA777" s="75">
        <v>0</v>
      </c>
    </row>
    <row r="778" spans="10:79" ht="12" customHeight="1">
      <c r="J778" s="46">
        <v>775</v>
      </c>
      <c r="K778" s="46">
        <f t="shared" si="28"/>
        <v>0</v>
      </c>
      <c r="L778" s="82">
        <f t="shared" si="29"/>
        <v>0</v>
      </c>
      <c r="N778" s="119" t="s">
        <v>24</v>
      </c>
      <c r="O778" s="120" t="s">
        <v>1858</v>
      </c>
      <c r="P778" s="122">
        <v>115000026</v>
      </c>
      <c r="Q778" s="122">
        <v>130000026</v>
      </c>
      <c r="R778" s="122">
        <v>135000026</v>
      </c>
      <c r="S778" s="122">
        <v>150000026</v>
      </c>
      <c r="T778" s="122">
        <v>160000026</v>
      </c>
      <c r="U778" s="122">
        <v>170000026</v>
      </c>
      <c r="V778" s="122">
        <v>175000026</v>
      </c>
      <c r="W778" s="122">
        <v>190000026</v>
      </c>
      <c r="X778" s="122">
        <v>195000026</v>
      </c>
      <c r="Y778" s="122">
        <v>0</v>
      </c>
      <c r="Z778" s="122">
        <v>0</v>
      </c>
      <c r="AA778" s="122">
        <v>0</v>
      </c>
      <c r="AB778" s="122">
        <v>0</v>
      </c>
      <c r="AC778" s="122">
        <v>0</v>
      </c>
      <c r="AD778" s="121"/>
      <c r="BO778" s="72" t="s">
        <v>37</v>
      </c>
      <c r="BP778" s="73" t="s">
        <v>4165</v>
      </c>
      <c r="BQ778" s="75">
        <v>360000625</v>
      </c>
      <c r="BR778" s="75">
        <v>0</v>
      </c>
      <c r="BS778" s="75">
        <v>0</v>
      </c>
      <c r="BT778" s="75">
        <v>0</v>
      </c>
      <c r="BU778" s="75">
        <v>0</v>
      </c>
      <c r="BV778" s="75">
        <v>0</v>
      </c>
      <c r="BW778" s="75">
        <v>0</v>
      </c>
      <c r="BX778" s="75">
        <v>0</v>
      </c>
      <c r="BY778" s="75">
        <v>0</v>
      </c>
      <c r="BZ778" s="75">
        <v>0</v>
      </c>
      <c r="CA778" s="75">
        <v>0</v>
      </c>
    </row>
    <row r="779" spans="10:79" ht="12" customHeight="1">
      <c r="J779" s="46">
        <v>776</v>
      </c>
      <c r="K779" s="46">
        <f t="shared" si="28"/>
        <v>0</v>
      </c>
      <c r="L779" s="82">
        <f t="shared" si="29"/>
        <v>0</v>
      </c>
      <c r="N779" s="119" t="s">
        <v>24</v>
      </c>
      <c r="O779" s="120" t="s">
        <v>2399</v>
      </c>
      <c r="P779" s="122">
        <v>105000026</v>
      </c>
      <c r="Q779" s="122">
        <v>110000026</v>
      </c>
      <c r="R779" s="122">
        <v>115000026</v>
      </c>
      <c r="S779" s="122">
        <v>0</v>
      </c>
      <c r="T779" s="122">
        <v>0</v>
      </c>
      <c r="U779" s="122">
        <v>0</v>
      </c>
      <c r="V779" s="122">
        <v>0</v>
      </c>
      <c r="W779" s="122">
        <v>0</v>
      </c>
      <c r="X779" s="122">
        <v>0</v>
      </c>
      <c r="Y779" s="122">
        <v>0</v>
      </c>
      <c r="Z779" s="122">
        <v>0</v>
      </c>
      <c r="AA779" s="122">
        <v>0</v>
      </c>
      <c r="AB779" s="122">
        <v>0</v>
      </c>
      <c r="AC779" s="122">
        <v>0</v>
      </c>
      <c r="AD779" s="121"/>
      <c r="BO779" s="72" t="s">
        <v>37</v>
      </c>
      <c r="BP779" s="73" t="s">
        <v>4166</v>
      </c>
      <c r="BQ779" s="75">
        <v>360000625</v>
      </c>
      <c r="BR779" s="75">
        <v>387000625</v>
      </c>
      <c r="BS779" s="75">
        <v>0</v>
      </c>
      <c r="BT779" s="75">
        <v>405000625</v>
      </c>
      <c r="BU779" s="75">
        <v>450000625</v>
      </c>
      <c r="BV779" s="75">
        <v>0</v>
      </c>
      <c r="BW779" s="75">
        <v>459000625</v>
      </c>
      <c r="BX779" s="75">
        <v>0</v>
      </c>
      <c r="BY779" s="75">
        <v>0</v>
      </c>
      <c r="BZ779" s="75">
        <v>0</v>
      </c>
      <c r="CA779" s="75">
        <v>0</v>
      </c>
    </row>
    <row r="780" spans="10:79" ht="12" customHeight="1">
      <c r="J780" s="46">
        <v>777</v>
      </c>
      <c r="K780" s="46">
        <f t="shared" si="28"/>
        <v>0</v>
      </c>
      <c r="L780" s="82">
        <f t="shared" si="29"/>
        <v>0</v>
      </c>
      <c r="N780" s="119" t="s">
        <v>24</v>
      </c>
      <c r="O780" s="120" t="s">
        <v>2479</v>
      </c>
      <c r="P780" s="122">
        <v>100000026</v>
      </c>
      <c r="Q780" s="122">
        <v>105000026</v>
      </c>
      <c r="R780" s="122">
        <v>110000026</v>
      </c>
      <c r="S780" s="122">
        <v>0</v>
      </c>
      <c r="T780" s="122">
        <v>0</v>
      </c>
      <c r="U780" s="122">
        <v>0</v>
      </c>
      <c r="V780" s="122">
        <v>0</v>
      </c>
      <c r="W780" s="122">
        <v>0</v>
      </c>
      <c r="X780" s="122">
        <v>0</v>
      </c>
      <c r="Y780" s="122">
        <v>0</v>
      </c>
      <c r="Z780" s="122">
        <v>0</v>
      </c>
      <c r="AA780" s="122">
        <v>0</v>
      </c>
      <c r="AB780" s="122">
        <v>0</v>
      </c>
      <c r="AC780" s="122">
        <v>0</v>
      </c>
      <c r="AD780" s="121"/>
      <c r="BO780" s="72" t="s">
        <v>37</v>
      </c>
      <c r="BP780" s="73" t="s">
        <v>4167</v>
      </c>
      <c r="BQ780" s="75">
        <v>0</v>
      </c>
      <c r="BR780" s="75">
        <v>387000625</v>
      </c>
      <c r="BS780" s="75">
        <v>396000625</v>
      </c>
      <c r="BT780" s="75">
        <v>405000625</v>
      </c>
      <c r="BU780" s="75">
        <v>450000625</v>
      </c>
      <c r="BV780" s="75">
        <v>0</v>
      </c>
      <c r="BW780" s="75">
        <v>459000625</v>
      </c>
      <c r="BX780" s="75">
        <v>0</v>
      </c>
      <c r="BY780" s="75">
        <v>0</v>
      </c>
      <c r="BZ780" s="75">
        <v>0</v>
      </c>
      <c r="CA780" s="75">
        <v>0</v>
      </c>
    </row>
    <row r="781" spans="10:79" ht="12" customHeight="1">
      <c r="J781" s="46">
        <v>778</v>
      </c>
      <c r="K781" s="46">
        <f t="shared" si="28"/>
        <v>0</v>
      </c>
      <c r="L781" s="82">
        <f t="shared" si="29"/>
        <v>0</v>
      </c>
      <c r="N781" s="119" t="s">
        <v>24</v>
      </c>
      <c r="O781" s="120" t="s">
        <v>759</v>
      </c>
      <c r="P781" s="122">
        <v>105000026</v>
      </c>
      <c r="Q781" s="122">
        <v>115000026</v>
      </c>
      <c r="R781" s="122">
        <v>130000026</v>
      </c>
      <c r="S781" s="122">
        <v>135000026</v>
      </c>
      <c r="T781" s="122">
        <v>150000026</v>
      </c>
      <c r="U781" s="122">
        <v>160000026</v>
      </c>
      <c r="V781" s="122">
        <v>170000026</v>
      </c>
      <c r="W781" s="122">
        <v>175000026</v>
      </c>
      <c r="X781" s="122">
        <v>190000026</v>
      </c>
      <c r="Y781" s="122">
        <v>0</v>
      </c>
      <c r="Z781" s="122">
        <v>0</v>
      </c>
      <c r="AA781" s="122">
        <v>235000026</v>
      </c>
      <c r="AB781" s="122">
        <v>0</v>
      </c>
      <c r="AC781" s="122">
        <v>0</v>
      </c>
      <c r="AD781" s="121"/>
      <c r="BO781" s="72" t="s">
        <v>37</v>
      </c>
      <c r="BP781" s="73" t="s">
        <v>4168</v>
      </c>
      <c r="BQ781" s="75">
        <v>351000625</v>
      </c>
      <c r="BR781" s="75">
        <v>387000625</v>
      </c>
      <c r="BS781" s="75">
        <v>0</v>
      </c>
      <c r="BT781" s="75">
        <v>0</v>
      </c>
      <c r="BU781" s="75">
        <v>0</v>
      </c>
      <c r="BV781" s="75">
        <v>0</v>
      </c>
      <c r="BW781" s="75">
        <v>0</v>
      </c>
      <c r="BX781" s="75">
        <v>0</v>
      </c>
      <c r="BY781" s="75">
        <v>0</v>
      </c>
      <c r="BZ781" s="75">
        <v>0</v>
      </c>
      <c r="CA781" s="75">
        <v>0</v>
      </c>
    </row>
    <row r="782" spans="10:79" ht="12" customHeight="1">
      <c r="J782" s="46">
        <v>779</v>
      </c>
      <c r="K782" s="46">
        <f t="shared" si="28"/>
        <v>0</v>
      </c>
      <c r="L782" s="82">
        <f t="shared" si="29"/>
        <v>0</v>
      </c>
      <c r="N782" s="119" t="s">
        <v>24</v>
      </c>
      <c r="O782" s="120" t="s">
        <v>1057</v>
      </c>
      <c r="P782" s="122">
        <v>105000026</v>
      </c>
      <c r="Q782" s="122">
        <v>115000026</v>
      </c>
      <c r="R782" s="122">
        <v>130000026</v>
      </c>
      <c r="S782" s="122">
        <v>135000026</v>
      </c>
      <c r="T782" s="122">
        <v>150000026</v>
      </c>
      <c r="U782" s="122">
        <v>160000026</v>
      </c>
      <c r="V782" s="122">
        <v>170000026</v>
      </c>
      <c r="W782" s="122">
        <v>175000026</v>
      </c>
      <c r="X782" s="122">
        <v>190000026</v>
      </c>
      <c r="Y782" s="122">
        <v>0</v>
      </c>
      <c r="Z782" s="122">
        <v>0</v>
      </c>
      <c r="AA782" s="122">
        <v>0</v>
      </c>
      <c r="AB782" s="122">
        <v>0</v>
      </c>
      <c r="AC782" s="122">
        <v>0</v>
      </c>
      <c r="AD782" s="121"/>
      <c r="BO782" s="72" t="s">
        <v>37</v>
      </c>
      <c r="BP782" s="73" t="s">
        <v>4169</v>
      </c>
      <c r="BQ782" s="75">
        <v>351000625</v>
      </c>
      <c r="BR782" s="75">
        <v>387000625</v>
      </c>
      <c r="BS782" s="75">
        <v>414000625</v>
      </c>
      <c r="BT782" s="75">
        <v>441000625</v>
      </c>
      <c r="BU782" s="75">
        <v>0</v>
      </c>
      <c r="BV782" s="75">
        <v>522000625</v>
      </c>
      <c r="BW782" s="75">
        <v>0</v>
      </c>
      <c r="BX782" s="75">
        <v>0</v>
      </c>
      <c r="BY782" s="75">
        <v>0</v>
      </c>
      <c r="BZ782" s="75">
        <v>0</v>
      </c>
      <c r="CA782" s="75">
        <v>0</v>
      </c>
    </row>
    <row r="783" spans="10:79" ht="12" customHeight="1">
      <c r="J783" s="46">
        <v>780</v>
      </c>
      <c r="K783" s="46">
        <f t="shared" si="28"/>
        <v>0</v>
      </c>
      <c r="L783" s="82">
        <f t="shared" si="29"/>
        <v>0</v>
      </c>
      <c r="N783" s="119" t="s">
        <v>24</v>
      </c>
      <c r="O783" s="120" t="s">
        <v>760</v>
      </c>
      <c r="P783" s="122">
        <v>115000026</v>
      </c>
      <c r="Q783" s="122">
        <v>130000026</v>
      </c>
      <c r="R783" s="122">
        <v>135000026</v>
      </c>
      <c r="S783" s="122">
        <v>150000026</v>
      </c>
      <c r="T783" s="122">
        <v>160000026</v>
      </c>
      <c r="U783" s="122">
        <v>170000026</v>
      </c>
      <c r="V783" s="122">
        <v>175000026</v>
      </c>
      <c r="W783" s="122">
        <v>190000026</v>
      </c>
      <c r="X783" s="122">
        <v>195000026</v>
      </c>
      <c r="Y783" s="122">
        <v>0</v>
      </c>
      <c r="Z783" s="122">
        <v>0</v>
      </c>
      <c r="AA783" s="122">
        <v>0</v>
      </c>
      <c r="AB783" s="122">
        <v>0</v>
      </c>
      <c r="AC783" s="122">
        <v>0</v>
      </c>
      <c r="AD783" s="121"/>
      <c r="BO783" s="72" t="s">
        <v>37</v>
      </c>
      <c r="BP783" s="73" t="s">
        <v>4170</v>
      </c>
      <c r="BQ783" s="75">
        <v>261000625</v>
      </c>
      <c r="BR783" s="75">
        <v>297000625</v>
      </c>
      <c r="BS783" s="75">
        <v>324000625</v>
      </c>
      <c r="BT783" s="75">
        <v>351000625</v>
      </c>
      <c r="BU783" s="75">
        <v>396000625</v>
      </c>
      <c r="BV783" s="75">
        <v>432000625</v>
      </c>
      <c r="BW783" s="75">
        <v>0</v>
      </c>
      <c r="BX783" s="75">
        <v>0</v>
      </c>
      <c r="BY783" s="75">
        <v>0</v>
      </c>
      <c r="BZ783" s="75">
        <v>0</v>
      </c>
      <c r="CA783" s="75">
        <v>0</v>
      </c>
    </row>
    <row r="784" spans="10:79" ht="12" customHeight="1">
      <c r="J784" s="46">
        <v>781</v>
      </c>
      <c r="K784" s="46">
        <f t="shared" si="28"/>
        <v>0</v>
      </c>
      <c r="L784" s="82">
        <f t="shared" si="29"/>
        <v>0</v>
      </c>
      <c r="N784" s="119" t="s">
        <v>24</v>
      </c>
      <c r="O784" s="120" t="s">
        <v>1058</v>
      </c>
      <c r="P784" s="122">
        <v>105000026</v>
      </c>
      <c r="Q784" s="122">
        <v>115000026</v>
      </c>
      <c r="R784" s="122">
        <v>130000026</v>
      </c>
      <c r="S784" s="122">
        <v>135000026</v>
      </c>
      <c r="T784" s="122">
        <v>150000026</v>
      </c>
      <c r="U784" s="122">
        <v>160000026</v>
      </c>
      <c r="V784" s="122">
        <v>170000026</v>
      </c>
      <c r="W784" s="122">
        <v>175000026</v>
      </c>
      <c r="X784" s="122">
        <v>190000026</v>
      </c>
      <c r="Y784" s="122">
        <v>0</v>
      </c>
      <c r="Z784" s="122">
        <v>0</v>
      </c>
      <c r="AA784" s="122">
        <v>0</v>
      </c>
      <c r="AB784" s="122">
        <v>0</v>
      </c>
      <c r="AC784" s="122">
        <v>0</v>
      </c>
      <c r="AD784" s="121"/>
      <c r="BO784" s="72" t="s">
        <v>37</v>
      </c>
      <c r="BP784" s="73" t="s">
        <v>4171</v>
      </c>
      <c r="BQ784" s="75">
        <v>351000625</v>
      </c>
      <c r="BR784" s="75">
        <v>369000625</v>
      </c>
      <c r="BS784" s="75">
        <v>396000625</v>
      </c>
      <c r="BT784" s="75">
        <v>423000625</v>
      </c>
      <c r="BU784" s="75">
        <v>0</v>
      </c>
      <c r="BV784" s="75">
        <v>0</v>
      </c>
      <c r="BW784" s="75">
        <v>0</v>
      </c>
      <c r="BX784" s="75">
        <v>0</v>
      </c>
      <c r="BY784" s="75">
        <v>0</v>
      </c>
      <c r="BZ784" s="75">
        <v>0</v>
      </c>
      <c r="CA784" s="75">
        <v>0</v>
      </c>
    </row>
    <row r="785" spans="10:79" ht="12" customHeight="1">
      <c r="J785" s="46">
        <v>782</v>
      </c>
      <c r="K785" s="46">
        <f t="shared" si="28"/>
        <v>0</v>
      </c>
      <c r="L785" s="82">
        <f t="shared" si="29"/>
        <v>0</v>
      </c>
      <c r="N785" s="119" t="s">
        <v>24</v>
      </c>
      <c r="O785" s="120" t="s">
        <v>2078</v>
      </c>
      <c r="P785" s="122">
        <v>105000026</v>
      </c>
      <c r="Q785" s="122">
        <v>115000026</v>
      </c>
      <c r="R785" s="122">
        <v>130000026</v>
      </c>
      <c r="S785" s="122">
        <v>135000026</v>
      </c>
      <c r="T785" s="122">
        <v>150000026</v>
      </c>
      <c r="U785" s="122">
        <v>160000026</v>
      </c>
      <c r="V785" s="122">
        <v>170000026</v>
      </c>
      <c r="W785" s="122">
        <v>175000026</v>
      </c>
      <c r="X785" s="122">
        <v>190000026</v>
      </c>
      <c r="Y785" s="122">
        <v>0</v>
      </c>
      <c r="Z785" s="122">
        <v>0</v>
      </c>
      <c r="AA785" s="122">
        <v>0</v>
      </c>
      <c r="AB785" s="122">
        <v>0</v>
      </c>
      <c r="AC785" s="122">
        <v>0</v>
      </c>
      <c r="AD785" s="121"/>
      <c r="BO785" s="72" t="s">
        <v>37</v>
      </c>
      <c r="BP785" s="73" t="s">
        <v>4172</v>
      </c>
      <c r="BQ785" s="75">
        <v>261000625</v>
      </c>
      <c r="BR785" s="75">
        <v>0</v>
      </c>
      <c r="BS785" s="75">
        <v>324000625</v>
      </c>
      <c r="BT785" s="75">
        <v>351000625</v>
      </c>
      <c r="BU785" s="75">
        <v>0</v>
      </c>
      <c r="BV785" s="75">
        <v>0</v>
      </c>
      <c r="BW785" s="75">
        <v>0</v>
      </c>
      <c r="BX785" s="75">
        <v>0</v>
      </c>
      <c r="BY785" s="75">
        <v>0</v>
      </c>
      <c r="BZ785" s="75">
        <v>0</v>
      </c>
      <c r="CA785" s="75">
        <v>0</v>
      </c>
    </row>
    <row r="786" spans="10:79" ht="12" customHeight="1">
      <c r="J786" s="46">
        <v>783</v>
      </c>
      <c r="K786" s="46">
        <f t="shared" si="28"/>
        <v>0</v>
      </c>
      <c r="L786" s="82">
        <f t="shared" si="29"/>
        <v>0</v>
      </c>
      <c r="N786" s="119" t="s">
        <v>24</v>
      </c>
      <c r="O786" s="120" t="s">
        <v>144</v>
      </c>
      <c r="P786" s="122">
        <v>115000026</v>
      </c>
      <c r="Q786" s="122">
        <v>130000026</v>
      </c>
      <c r="R786" s="122">
        <v>135000026</v>
      </c>
      <c r="S786" s="122">
        <v>150000026</v>
      </c>
      <c r="T786" s="122">
        <v>160000026</v>
      </c>
      <c r="U786" s="122">
        <v>170000026</v>
      </c>
      <c r="V786" s="122">
        <v>175000026</v>
      </c>
      <c r="W786" s="122">
        <v>190000026</v>
      </c>
      <c r="X786" s="122">
        <v>195000026</v>
      </c>
      <c r="Y786" s="122">
        <v>0</v>
      </c>
      <c r="Z786" s="122">
        <v>0</v>
      </c>
      <c r="AA786" s="122">
        <v>0</v>
      </c>
      <c r="AB786" s="122">
        <v>0</v>
      </c>
      <c r="AC786" s="122">
        <v>0</v>
      </c>
      <c r="AD786" s="121"/>
      <c r="BO786" s="72" t="s">
        <v>37</v>
      </c>
      <c r="BP786" s="73" t="s">
        <v>4173</v>
      </c>
      <c r="BQ786" s="75">
        <v>315000625</v>
      </c>
      <c r="BR786" s="75">
        <v>351000625</v>
      </c>
      <c r="BS786" s="75">
        <v>378000625</v>
      </c>
      <c r="BT786" s="75">
        <v>405000625</v>
      </c>
      <c r="BU786" s="75">
        <v>0</v>
      </c>
      <c r="BV786" s="75">
        <v>0</v>
      </c>
      <c r="BW786" s="75">
        <v>0</v>
      </c>
      <c r="BX786" s="75">
        <v>0</v>
      </c>
      <c r="BY786" s="75">
        <v>0</v>
      </c>
      <c r="BZ786" s="75">
        <v>0</v>
      </c>
      <c r="CA786" s="75">
        <v>0</v>
      </c>
    </row>
    <row r="787" spans="10:79" ht="12" customHeight="1">
      <c r="J787" s="46">
        <v>784</v>
      </c>
      <c r="K787" s="46">
        <f t="shared" si="28"/>
        <v>0</v>
      </c>
      <c r="L787" s="82">
        <f t="shared" si="29"/>
        <v>0</v>
      </c>
      <c r="N787" s="119" t="s">
        <v>24</v>
      </c>
      <c r="O787" s="120" t="s">
        <v>1849</v>
      </c>
      <c r="P787" s="122">
        <v>105000026</v>
      </c>
      <c r="Q787" s="122">
        <v>110000026</v>
      </c>
      <c r="R787" s="122">
        <v>115000026</v>
      </c>
      <c r="S787" s="122">
        <v>0</v>
      </c>
      <c r="T787" s="122">
        <v>0</v>
      </c>
      <c r="U787" s="122">
        <v>0</v>
      </c>
      <c r="V787" s="122">
        <v>0</v>
      </c>
      <c r="W787" s="122">
        <v>0</v>
      </c>
      <c r="X787" s="122">
        <v>0</v>
      </c>
      <c r="Y787" s="122">
        <v>0</v>
      </c>
      <c r="Z787" s="122">
        <v>0</v>
      </c>
      <c r="AA787" s="122">
        <v>0</v>
      </c>
      <c r="AB787" s="122">
        <v>0</v>
      </c>
      <c r="AC787" s="122">
        <v>0</v>
      </c>
      <c r="AD787" s="121"/>
      <c r="BO787" s="72" t="s">
        <v>37</v>
      </c>
      <c r="BP787" s="73" t="s">
        <v>4174</v>
      </c>
      <c r="BQ787" s="75">
        <v>315000625</v>
      </c>
      <c r="BR787" s="75">
        <v>0</v>
      </c>
      <c r="BS787" s="75">
        <v>378000625</v>
      </c>
      <c r="BT787" s="75">
        <v>351000625</v>
      </c>
      <c r="BU787" s="75">
        <v>0</v>
      </c>
      <c r="BV787" s="75">
        <v>0</v>
      </c>
      <c r="BW787" s="75">
        <v>0</v>
      </c>
      <c r="BX787" s="75">
        <v>0</v>
      </c>
      <c r="BY787" s="75">
        <v>0</v>
      </c>
      <c r="BZ787" s="75">
        <v>0</v>
      </c>
      <c r="CA787" s="75">
        <v>0</v>
      </c>
    </row>
    <row r="788" spans="10:79" ht="12" customHeight="1">
      <c r="J788" s="46">
        <v>785</v>
      </c>
      <c r="K788" s="46">
        <f t="shared" si="28"/>
        <v>0</v>
      </c>
      <c r="L788" s="82">
        <f t="shared" si="29"/>
        <v>0</v>
      </c>
      <c r="N788" s="119" t="s">
        <v>24</v>
      </c>
      <c r="O788" s="120" t="s">
        <v>1854</v>
      </c>
      <c r="P788" s="122">
        <v>100000026</v>
      </c>
      <c r="Q788" s="122">
        <v>105000026</v>
      </c>
      <c r="R788" s="122">
        <v>110000026</v>
      </c>
      <c r="S788" s="122">
        <v>0</v>
      </c>
      <c r="T788" s="122">
        <v>0</v>
      </c>
      <c r="U788" s="122">
        <v>0</v>
      </c>
      <c r="V788" s="122">
        <v>0</v>
      </c>
      <c r="W788" s="122">
        <v>0</v>
      </c>
      <c r="X788" s="122">
        <v>0</v>
      </c>
      <c r="Y788" s="122">
        <v>0</v>
      </c>
      <c r="Z788" s="122">
        <v>0</v>
      </c>
      <c r="AA788" s="122">
        <v>0</v>
      </c>
      <c r="AB788" s="122">
        <v>0</v>
      </c>
      <c r="AC788" s="122">
        <v>0</v>
      </c>
      <c r="AD788" s="121"/>
      <c r="BO788" s="72" t="s">
        <v>37</v>
      </c>
      <c r="BP788" s="73" t="s">
        <v>4175</v>
      </c>
      <c r="BQ788" s="75">
        <v>351000625</v>
      </c>
      <c r="BR788" s="75">
        <v>369000625</v>
      </c>
      <c r="BS788" s="75">
        <v>396000625</v>
      </c>
      <c r="BT788" s="75">
        <v>423000625</v>
      </c>
      <c r="BU788" s="75">
        <v>0</v>
      </c>
      <c r="BV788" s="75">
        <v>0</v>
      </c>
      <c r="BW788" s="75">
        <v>0</v>
      </c>
      <c r="BX788" s="75">
        <v>0</v>
      </c>
      <c r="BY788" s="75">
        <v>0</v>
      </c>
      <c r="BZ788" s="75">
        <v>0</v>
      </c>
      <c r="CA788" s="75">
        <v>0</v>
      </c>
    </row>
    <row r="789" spans="10:79" ht="12" customHeight="1">
      <c r="J789" s="46">
        <v>786</v>
      </c>
      <c r="K789" s="46">
        <f t="shared" si="28"/>
        <v>0</v>
      </c>
      <c r="L789" s="82">
        <f t="shared" si="29"/>
        <v>0</v>
      </c>
      <c r="N789" s="119" t="s">
        <v>24</v>
      </c>
      <c r="O789" s="120" t="s">
        <v>1861</v>
      </c>
      <c r="P789" s="122">
        <v>105000026</v>
      </c>
      <c r="Q789" s="122">
        <v>115000026</v>
      </c>
      <c r="R789" s="122">
        <v>130000026</v>
      </c>
      <c r="S789" s="122">
        <v>135000026</v>
      </c>
      <c r="T789" s="122">
        <v>150000026</v>
      </c>
      <c r="U789" s="122">
        <v>160000026</v>
      </c>
      <c r="V789" s="122">
        <v>170000026</v>
      </c>
      <c r="W789" s="122">
        <v>175000026</v>
      </c>
      <c r="X789" s="122">
        <v>190000026</v>
      </c>
      <c r="Y789" s="122">
        <v>0</v>
      </c>
      <c r="Z789" s="122">
        <v>0</v>
      </c>
      <c r="AA789" s="122">
        <v>0</v>
      </c>
      <c r="AB789" s="122">
        <v>0</v>
      </c>
      <c r="AC789" s="122">
        <v>0</v>
      </c>
      <c r="AD789" s="121"/>
      <c r="BO789" s="72" t="s">
        <v>37</v>
      </c>
      <c r="BP789" s="73" t="s">
        <v>4176</v>
      </c>
      <c r="BQ789" s="75">
        <v>351000625</v>
      </c>
      <c r="BR789" s="75">
        <v>387000625</v>
      </c>
      <c r="BS789" s="75">
        <v>0</v>
      </c>
      <c r="BT789" s="75">
        <v>0</v>
      </c>
      <c r="BU789" s="75">
        <v>0</v>
      </c>
      <c r="BV789" s="75">
        <v>0</v>
      </c>
      <c r="BW789" s="75">
        <v>0</v>
      </c>
      <c r="BX789" s="75">
        <v>0</v>
      </c>
      <c r="BY789" s="75">
        <v>0</v>
      </c>
      <c r="BZ789" s="75">
        <v>0</v>
      </c>
      <c r="CA789" s="75">
        <v>0</v>
      </c>
    </row>
    <row r="790" spans="10:79" ht="12" customHeight="1">
      <c r="J790" s="46">
        <v>787</v>
      </c>
      <c r="K790" s="46">
        <f t="shared" si="28"/>
        <v>0</v>
      </c>
      <c r="L790" s="82">
        <f t="shared" si="29"/>
        <v>0</v>
      </c>
      <c r="N790" s="119" t="s">
        <v>24</v>
      </c>
      <c r="O790" s="120" t="s">
        <v>1923</v>
      </c>
      <c r="P790" s="122">
        <v>0</v>
      </c>
      <c r="Q790" s="122">
        <v>0</v>
      </c>
      <c r="R790" s="122">
        <v>0</v>
      </c>
      <c r="S790" s="122">
        <v>0</v>
      </c>
      <c r="T790" s="122">
        <v>0</v>
      </c>
      <c r="U790" s="122">
        <v>0</v>
      </c>
      <c r="V790" s="122">
        <v>0</v>
      </c>
      <c r="W790" s="122">
        <v>0</v>
      </c>
      <c r="X790" s="122">
        <v>0</v>
      </c>
      <c r="Y790" s="122">
        <v>210000026</v>
      </c>
      <c r="Z790" s="122">
        <v>220000026</v>
      </c>
      <c r="AA790" s="122">
        <v>230000026</v>
      </c>
      <c r="AB790" s="122">
        <v>250000026</v>
      </c>
      <c r="AC790" s="122">
        <v>290000026</v>
      </c>
      <c r="AD790" s="121"/>
      <c r="BO790" s="72" t="s">
        <v>37</v>
      </c>
      <c r="BP790" s="73" t="s">
        <v>4177</v>
      </c>
      <c r="BQ790" s="75">
        <v>351000625</v>
      </c>
      <c r="BR790" s="75">
        <v>387000625</v>
      </c>
      <c r="BS790" s="75">
        <v>0</v>
      </c>
      <c r="BT790" s="75">
        <v>0</v>
      </c>
      <c r="BU790" s="75">
        <v>0</v>
      </c>
      <c r="BV790" s="75">
        <v>0</v>
      </c>
      <c r="BW790" s="75">
        <v>0</v>
      </c>
      <c r="BX790" s="75">
        <v>0</v>
      </c>
      <c r="BY790" s="75">
        <v>0</v>
      </c>
      <c r="BZ790" s="75">
        <v>0</v>
      </c>
      <c r="CA790" s="75">
        <v>0</v>
      </c>
    </row>
    <row r="791" spans="10:79" ht="12" customHeight="1">
      <c r="J791" s="46">
        <v>788</v>
      </c>
      <c r="K791" s="46">
        <f t="shared" si="28"/>
        <v>0</v>
      </c>
      <c r="L791" s="82">
        <f t="shared" si="29"/>
        <v>0</v>
      </c>
      <c r="N791" s="119" t="s">
        <v>24</v>
      </c>
      <c r="O791" s="120" t="s">
        <v>2268</v>
      </c>
      <c r="P791" s="122">
        <v>0</v>
      </c>
      <c r="Q791" s="122">
        <v>0</v>
      </c>
      <c r="R791" s="122">
        <v>0</v>
      </c>
      <c r="S791" s="122">
        <v>0</v>
      </c>
      <c r="T791" s="122">
        <v>0</v>
      </c>
      <c r="U791" s="122">
        <v>0</v>
      </c>
      <c r="V791" s="122">
        <v>0</v>
      </c>
      <c r="W791" s="122">
        <v>0</v>
      </c>
      <c r="X791" s="122">
        <v>0</v>
      </c>
      <c r="Y791" s="122">
        <v>210000026</v>
      </c>
      <c r="Z791" s="122">
        <v>220000026</v>
      </c>
      <c r="AA791" s="122">
        <v>230000026</v>
      </c>
      <c r="AB791" s="122">
        <v>250000026</v>
      </c>
      <c r="AC791" s="122">
        <v>290000026</v>
      </c>
      <c r="AD791" s="121"/>
      <c r="BO791" s="72" t="s">
        <v>37</v>
      </c>
      <c r="BP791" s="73" t="s">
        <v>4178</v>
      </c>
      <c r="BQ791" s="75">
        <v>360000625</v>
      </c>
      <c r="BR791" s="75">
        <v>0</v>
      </c>
      <c r="BS791" s="75">
        <v>0</v>
      </c>
      <c r="BT791" s="75">
        <v>0</v>
      </c>
      <c r="BU791" s="75">
        <v>0</v>
      </c>
      <c r="BV791" s="75">
        <v>522000625</v>
      </c>
      <c r="BW791" s="75">
        <v>0</v>
      </c>
      <c r="BX791" s="75">
        <v>0</v>
      </c>
      <c r="BY791" s="75">
        <v>0</v>
      </c>
      <c r="BZ791" s="75">
        <v>0</v>
      </c>
      <c r="CA791" s="75">
        <v>0</v>
      </c>
    </row>
    <row r="792" spans="10:79" ht="12" customHeight="1">
      <c r="J792" s="46">
        <v>789</v>
      </c>
      <c r="K792" s="46">
        <f t="shared" si="28"/>
        <v>0</v>
      </c>
      <c r="L792" s="82">
        <f t="shared" si="29"/>
        <v>0</v>
      </c>
      <c r="N792" s="119" t="s">
        <v>24</v>
      </c>
      <c r="O792" s="120" t="s">
        <v>1957</v>
      </c>
      <c r="P792" s="122">
        <v>0</v>
      </c>
      <c r="Q792" s="122">
        <v>0</v>
      </c>
      <c r="R792" s="122">
        <v>0</v>
      </c>
      <c r="S792" s="122">
        <v>0</v>
      </c>
      <c r="T792" s="122">
        <v>0</v>
      </c>
      <c r="U792" s="122">
        <v>0</v>
      </c>
      <c r="V792" s="122">
        <v>0</v>
      </c>
      <c r="W792" s="122">
        <v>0</v>
      </c>
      <c r="X792" s="122">
        <v>0</v>
      </c>
      <c r="Y792" s="122">
        <v>200000026</v>
      </c>
      <c r="Z792" s="122">
        <v>210000026</v>
      </c>
      <c r="AA792" s="122">
        <v>220000026</v>
      </c>
      <c r="AB792" s="122">
        <v>230000026</v>
      </c>
      <c r="AC792" s="122">
        <v>250000026</v>
      </c>
      <c r="AD792" s="121"/>
      <c r="BO792" s="72" t="s">
        <v>37</v>
      </c>
      <c r="BP792" s="73" t="s">
        <v>4179</v>
      </c>
      <c r="BQ792" s="75">
        <v>0</v>
      </c>
      <c r="BR792" s="75">
        <v>351000625</v>
      </c>
      <c r="BS792" s="75">
        <v>0</v>
      </c>
      <c r="BT792" s="75">
        <v>0</v>
      </c>
      <c r="BU792" s="75">
        <v>450000625</v>
      </c>
      <c r="BV792" s="75">
        <v>486000625</v>
      </c>
      <c r="BW792" s="75">
        <v>0</v>
      </c>
      <c r="BX792" s="75">
        <v>0</v>
      </c>
      <c r="BY792" s="75">
        <v>0</v>
      </c>
      <c r="BZ792" s="75">
        <v>0</v>
      </c>
      <c r="CA792" s="75">
        <v>0</v>
      </c>
    </row>
    <row r="793" spans="10:79" ht="12" customHeight="1">
      <c r="J793" s="46">
        <v>790</v>
      </c>
      <c r="K793" s="46">
        <f t="shared" si="28"/>
        <v>0</v>
      </c>
      <c r="L793" s="82">
        <f t="shared" si="29"/>
        <v>0</v>
      </c>
      <c r="N793" s="119" t="s">
        <v>24</v>
      </c>
      <c r="O793" s="120" t="s">
        <v>816</v>
      </c>
      <c r="P793" s="122">
        <v>105000026</v>
      </c>
      <c r="Q793" s="122">
        <v>115000026</v>
      </c>
      <c r="R793" s="122">
        <v>130000026</v>
      </c>
      <c r="S793" s="122">
        <v>135000026</v>
      </c>
      <c r="T793" s="122">
        <v>150000026</v>
      </c>
      <c r="U793" s="122">
        <v>160000026</v>
      </c>
      <c r="V793" s="122">
        <v>170000026</v>
      </c>
      <c r="W793" s="122">
        <v>175000026</v>
      </c>
      <c r="X793" s="122">
        <v>180000026</v>
      </c>
      <c r="Y793" s="122">
        <v>185000026</v>
      </c>
      <c r="Z793" s="122">
        <v>190000026</v>
      </c>
      <c r="AA793" s="122">
        <v>0</v>
      </c>
      <c r="AB793" s="122">
        <v>0</v>
      </c>
      <c r="AC793" s="122">
        <v>0</v>
      </c>
      <c r="AD793" s="121"/>
      <c r="BO793" s="72" t="s">
        <v>37</v>
      </c>
      <c r="BP793" s="73" t="s">
        <v>4180</v>
      </c>
      <c r="BQ793" s="75">
        <v>0</v>
      </c>
      <c r="BR793" s="75">
        <v>351000625</v>
      </c>
      <c r="BS793" s="75">
        <v>324000625</v>
      </c>
      <c r="BT793" s="75">
        <v>0</v>
      </c>
      <c r="BU793" s="75">
        <v>450000625</v>
      </c>
      <c r="BV793" s="75">
        <v>486000625</v>
      </c>
      <c r="BW793" s="75">
        <v>0</v>
      </c>
      <c r="BX793" s="75">
        <v>0</v>
      </c>
      <c r="BY793" s="75">
        <v>0</v>
      </c>
      <c r="BZ793" s="75">
        <v>0</v>
      </c>
      <c r="CA793" s="75">
        <v>0</v>
      </c>
    </row>
    <row r="794" spans="10:79" ht="12" customHeight="1">
      <c r="J794" s="46">
        <v>791</v>
      </c>
      <c r="K794" s="46">
        <f t="shared" si="28"/>
        <v>0</v>
      </c>
      <c r="L794" s="82">
        <f t="shared" si="29"/>
        <v>0</v>
      </c>
      <c r="N794" s="119" t="s">
        <v>24</v>
      </c>
      <c r="O794" s="120" t="s">
        <v>874</v>
      </c>
      <c r="P794" s="122">
        <v>115000026</v>
      </c>
      <c r="Q794" s="122">
        <v>130000026</v>
      </c>
      <c r="R794" s="122">
        <v>135000026</v>
      </c>
      <c r="S794" s="122">
        <v>150000026</v>
      </c>
      <c r="T794" s="122">
        <v>160000026</v>
      </c>
      <c r="U794" s="122">
        <v>170000026</v>
      </c>
      <c r="V794" s="122">
        <v>175000026</v>
      </c>
      <c r="W794" s="122">
        <v>190000026</v>
      </c>
      <c r="X794" s="122">
        <v>195000026</v>
      </c>
      <c r="Y794" s="122">
        <v>0</v>
      </c>
      <c r="Z794" s="122">
        <v>0</v>
      </c>
      <c r="AA794" s="122">
        <v>0</v>
      </c>
      <c r="AB794" s="122">
        <v>0</v>
      </c>
      <c r="AC794" s="122">
        <v>0</v>
      </c>
      <c r="AD794" s="121"/>
      <c r="BO794" s="72" t="s">
        <v>37</v>
      </c>
      <c r="BP794" s="73" t="s">
        <v>4181</v>
      </c>
      <c r="BQ794" s="75">
        <v>0</v>
      </c>
      <c r="BR794" s="75">
        <v>0</v>
      </c>
      <c r="BS794" s="75">
        <v>378000625</v>
      </c>
      <c r="BT794" s="75">
        <v>405000625</v>
      </c>
      <c r="BU794" s="75">
        <v>0</v>
      </c>
      <c r="BV794" s="75">
        <v>0</v>
      </c>
      <c r="BW794" s="75">
        <v>580000825</v>
      </c>
      <c r="BX794" s="75">
        <v>0</v>
      </c>
      <c r="BY794" s="75">
        <v>0</v>
      </c>
      <c r="BZ794" s="75">
        <v>0</v>
      </c>
      <c r="CA794" s="75">
        <v>0</v>
      </c>
    </row>
    <row r="795" spans="10:79" ht="12" customHeight="1">
      <c r="J795" s="46">
        <v>792</v>
      </c>
      <c r="K795" s="46">
        <f t="shared" si="28"/>
        <v>0</v>
      </c>
      <c r="L795" s="82">
        <f t="shared" si="29"/>
        <v>0</v>
      </c>
      <c r="N795" s="119" t="s">
        <v>24</v>
      </c>
      <c r="O795" s="120" t="s">
        <v>761</v>
      </c>
      <c r="P795" s="122">
        <v>0</v>
      </c>
      <c r="Q795" s="122">
        <v>0</v>
      </c>
      <c r="R795" s="122">
        <v>0</v>
      </c>
      <c r="S795" s="122">
        <v>0</v>
      </c>
      <c r="T795" s="122">
        <v>0</v>
      </c>
      <c r="U795" s="122">
        <v>0</v>
      </c>
      <c r="V795" s="122">
        <v>0</v>
      </c>
      <c r="W795" s="122">
        <v>0</v>
      </c>
      <c r="X795" s="122">
        <v>0</v>
      </c>
      <c r="Y795" s="122">
        <v>210000026</v>
      </c>
      <c r="Z795" s="122">
        <v>220000026</v>
      </c>
      <c r="AA795" s="122">
        <v>230000026</v>
      </c>
      <c r="AB795" s="122">
        <v>250000026</v>
      </c>
      <c r="AC795" s="122">
        <v>290000026</v>
      </c>
      <c r="AD795" s="121"/>
      <c r="BO795" s="72" t="s">
        <v>37</v>
      </c>
      <c r="BP795" s="73" t="s">
        <v>4182</v>
      </c>
      <c r="BQ795" s="75">
        <v>0</v>
      </c>
      <c r="BR795" s="75">
        <v>0</v>
      </c>
      <c r="BS795" s="75">
        <v>0</v>
      </c>
      <c r="BT795" s="75">
        <v>0</v>
      </c>
      <c r="BU795" s="75">
        <v>0</v>
      </c>
      <c r="BV795" s="75">
        <v>0</v>
      </c>
      <c r="BW795" s="75">
        <v>0</v>
      </c>
      <c r="BX795" s="75">
        <v>0</v>
      </c>
      <c r="BY795" s="75">
        <v>0</v>
      </c>
      <c r="BZ795" s="75">
        <v>0</v>
      </c>
      <c r="CA795" s="75">
        <v>0</v>
      </c>
    </row>
    <row r="796" spans="10:79" ht="12" customHeight="1">
      <c r="J796" s="46">
        <v>793</v>
      </c>
      <c r="K796" s="46">
        <f t="shared" si="28"/>
        <v>0</v>
      </c>
      <c r="L796" s="82">
        <f t="shared" si="29"/>
        <v>0</v>
      </c>
      <c r="N796" s="119" t="s">
        <v>24</v>
      </c>
      <c r="O796" s="120" t="s">
        <v>875</v>
      </c>
      <c r="P796" s="122">
        <v>105000026</v>
      </c>
      <c r="Q796" s="122">
        <v>110000026</v>
      </c>
      <c r="R796" s="122">
        <v>115000026</v>
      </c>
      <c r="S796" s="122">
        <v>0</v>
      </c>
      <c r="T796" s="122">
        <v>0</v>
      </c>
      <c r="U796" s="122">
        <v>0</v>
      </c>
      <c r="V796" s="122">
        <v>0</v>
      </c>
      <c r="W796" s="122">
        <v>0</v>
      </c>
      <c r="X796" s="122">
        <v>0</v>
      </c>
      <c r="Y796" s="122">
        <v>0</v>
      </c>
      <c r="Z796" s="122">
        <v>0</v>
      </c>
      <c r="AA796" s="122">
        <v>0</v>
      </c>
      <c r="AB796" s="122">
        <v>0</v>
      </c>
      <c r="AC796" s="122">
        <v>0</v>
      </c>
      <c r="AD796" s="121"/>
      <c r="BO796" s="72" t="s">
        <v>37</v>
      </c>
      <c r="BP796" s="73" t="s">
        <v>4183</v>
      </c>
      <c r="BQ796" s="75">
        <v>261000625</v>
      </c>
      <c r="BR796" s="75">
        <v>297000625</v>
      </c>
      <c r="BS796" s="75">
        <v>324000625</v>
      </c>
      <c r="BT796" s="75">
        <v>423000625</v>
      </c>
      <c r="BU796" s="75">
        <v>468000625</v>
      </c>
      <c r="BV796" s="75">
        <v>0</v>
      </c>
      <c r="BW796" s="75">
        <v>0</v>
      </c>
      <c r="BX796" s="75">
        <v>0</v>
      </c>
      <c r="BY796" s="75">
        <v>0</v>
      </c>
      <c r="BZ796" s="75">
        <v>0</v>
      </c>
      <c r="CA796" s="75">
        <v>0</v>
      </c>
    </row>
    <row r="797" spans="10:79" ht="12" customHeight="1">
      <c r="J797" s="46">
        <v>794</v>
      </c>
      <c r="K797" s="46">
        <f t="shared" si="28"/>
        <v>0</v>
      </c>
      <c r="L797" s="82">
        <f t="shared" si="29"/>
        <v>0</v>
      </c>
      <c r="N797" s="119" t="s">
        <v>24</v>
      </c>
      <c r="O797" s="120" t="s">
        <v>2480</v>
      </c>
      <c r="P797" s="122">
        <v>100000026</v>
      </c>
      <c r="Q797" s="122">
        <v>105000026</v>
      </c>
      <c r="R797" s="122">
        <v>110000026</v>
      </c>
      <c r="S797" s="122">
        <v>0</v>
      </c>
      <c r="T797" s="122">
        <v>0</v>
      </c>
      <c r="U797" s="122">
        <v>0</v>
      </c>
      <c r="V797" s="122">
        <v>0</v>
      </c>
      <c r="W797" s="122">
        <v>0</v>
      </c>
      <c r="X797" s="122">
        <v>0</v>
      </c>
      <c r="Y797" s="122">
        <v>0</v>
      </c>
      <c r="Z797" s="122">
        <v>0</v>
      </c>
      <c r="AA797" s="122">
        <v>0</v>
      </c>
      <c r="AB797" s="122">
        <v>0</v>
      </c>
      <c r="AC797" s="122">
        <v>0</v>
      </c>
      <c r="AD797" s="121"/>
      <c r="BO797" s="72" t="s">
        <v>37</v>
      </c>
      <c r="BP797" s="73" t="s">
        <v>4184</v>
      </c>
      <c r="BQ797" s="75">
        <v>261000625</v>
      </c>
      <c r="BR797" s="75">
        <v>0</v>
      </c>
      <c r="BS797" s="75">
        <v>324000625</v>
      </c>
      <c r="BT797" s="75">
        <v>0</v>
      </c>
      <c r="BU797" s="75">
        <v>0</v>
      </c>
      <c r="BV797" s="75">
        <v>0</v>
      </c>
      <c r="BW797" s="75">
        <v>0</v>
      </c>
      <c r="BX797" s="75">
        <v>0</v>
      </c>
      <c r="BY797" s="75">
        <v>0</v>
      </c>
      <c r="BZ797" s="75">
        <v>0</v>
      </c>
      <c r="CA797" s="75">
        <v>0</v>
      </c>
    </row>
    <row r="798" spans="10:79" ht="12" customHeight="1">
      <c r="J798" s="46">
        <v>795</v>
      </c>
      <c r="K798" s="46">
        <f t="shared" si="28"/>
        <v>0</v>
      </c>
      <c r="L798" s="82">
        <f t="shared" si="29"/>
        <v>0</v>
      </c>
      <c r="N798" s="119" t="s">
        <v>24</v>
      </c>
      <c r="O798" s="120" t="s">
        <v>706</v>
      </c>
      <c r="P798" s="122">
        <v>100000026</v>
      </c>
      <c r="Q798" s="122">
        <v>105000026</v>
      </c>
      <c r="R798" s="122">
        <v>110000026</v>
      </c>
      <c r="S798" s="122">
        <v>0</v>
      </c>
      <c r="T798" s="122">
        <v>0</v>
      </c>
      <c r="U798" s="122">
        <v>0</v>
      </c>
      <c r="V798" s="122">
        <v>0</v>
      </c>
      <c r="W798" s="122">
        <v>0</v>
      </c>
      <c r="X798" s="122">
        <v>0</v>
      </c>
      <c r="Y798" s="122">
        <v>0</v>
      </c>
      <c r="Z798" s="122">
        <v>0</v>
      </c>
      <c r="AA798" s="122">
        <v>0</v>
      </c>
      <c r="AB798" s="122">
        <v>0</v>
      </c>
      <c r="AC798" s="122">
        <v>0</v>
      </c>
      <c r="AD798" s="121"/>
      <c r="BO798" s="72" t="s">
        <v>37</v>
      </c>
      <c r="BP798" s="73" t="s">
        <v>4185</v>
      </c>
      <c r="BQ798" s="75">
        <v>0</v>
      </c>
      <c r="BR798" s="75">
        <v>387000625</v>
      </c>
      <c r="BS798" s="75">
        <v>0</v>
      </c>
      <c r="BT798" s="75">
        <v>423000625</v>
      </c>
      <c r="BU798" s="75">
        <v>468000625</v>
      </c>
      <c r="BV798" s="75">
        <v>0</v>
      </c>
      <c r="BW798" s="75">
        <v>0</v>
      </c>
      <c r="BX798" s="75">
        <v>0</v>
      </c>
      <c r="BY798" s="75">
        <v>0</v>
      </c>
      <c r="BZ798" s="75">
        <v>0</v>
      </c>
      <c r="CA798" s="75">
        <v>0</v>
      </c>
    </row>
    <row r="799" spans="10:79" ht="12" customHeight="1">
      <c r="J799" s="46">
        <v>796</v>
      </c>
      <c r="K799" s="46">
        <f t="shared" si="28"/>
        <v>0</v>
      </c>
      <c r="L799" s="82">
        <f t="shared" si="29"/>
        <v>0</v>
      </c>
      <c r="N799" s="119" t="s">
        <v>24</v>
      </c>
      <c r="O799" s="120" t="s">
        <v>2292</v>
      </c>
      <c r="P799" s="122">
        <v>0</v>
      </c>
      <c r="Q799" s="122">
        <v>0</v>
      </c>
      <c r="R799" s="122">
        <v>0</v>
      </c>
      <c r="S799" s="122">
        <v>0</v>
      </c>
      <c r="T799" s="122">
        <v>260000026</v>
      </c>
      <c r="U799" s="122">
        <v>280000026</v>
      </c>
      <c r="V799" s="122">
        <v>285000026</v>
      </c>
      <c r="W799" s="122">
        <v>290000026</v>
      </c>
      <c r="X799" s="122">
        <v>300000026</v>
      </c>
      <c r="Y799" s="122">
        <v>320000026</v>
      </c>
      <c r="Z799" s="122">
        <v>0</v>
      </c>
      <c r="AA799" s="122">
        <v>0</v>
      </c>
      <c r="AB799" s="122">
        <v>0</v>
      </c>
      <c r="AC799" s="122">
        <v>0</v>
      </c>
      <c r="AD799" s="121"/>
      <c r="BO799" s="72" t="s">
        <v>37</v>
      </c>
      <c r="BP799" s="73" t="s">
        <v>5211</v>
      </c>
      <c r="BQ799" s="74"/>
      <c r="BR799" s="74"/>
      <c r="BS799" s="74"/>
      <c r="BT799" s="75">
        <v>480000026</v>
      </c>
      <c r="BU799" s="74"/>
      <c r="BV799" s="74"/>
      <c r="BW799" s="74"/>
      <c r="BX799" s="74"/>
      <c r="BY799" s="74"/>
      <c r="BZ799" s="74"/>
      <c r="CA799" s="74"/>
    </row>
    <row r="800" spans="10:79" ht="12" customHeight="1">
      <c r="J800" s="46">
        <v>797</v>
      </c>
      <c r="K800" s="46">
        <f t="shared" si="28"/>
        <v>0</v>
      </c>
      <c r="L800" s="82">
        <f t="shared" si="29"/>
        <v>0</v>
      </c>
      <c r="N800" s="119" t="s">
        <v>24</v>
      </c>
      <c r="O800" s="120" t="s">
        <v>1294</v>
      </c>
      <c r="P800" s="122">
        <v>0</v>
      </c>
      <c r="Q800" s="122">
        <v>0</v>
      </c>
      <c r="R800" s="122">
        <v>0</v>
      </c>
      <c r="S800" s="122">
        <v>0</v>
      </c>
      <c r="T800" s="122">
        <v>260000026</v>
      </c>
      <c r="U800" s="122">
        <v>280000026</v>
      </c>
      <c r="V800" s="122">
        <v>285000026</v>
      </c>
      <c r="W800" s="122">
        <v>290000026</v>
      </c>
      <c r="X800" s="122">
        <v>300000026</v>
      </c>
      <c r="Y800" s="122">
        <v>320000026</v>
      </c>
      <c r="Z800" s="122">
        <v>0</v>
      </c>
      <c r="AA800" s="122">
        <v>0</v>
      </c>
      <c r="AB800" s="122">
        <v>0</v>
      </c>
      <c r="AC800" s="122">
        <v>0</v>
      </c>
      <c r="AD800" s="121"/>
      <c r="BO800" s="72" t="s">
        <v>37</v>
      </c>
      <c r="BP800" s="73" t="s">
        <v>4186</v>
      </c>
      <c r="BQ800" s="75">
        <v>333000625</v>
      </c>
      <c r="BR800" s="75">
        <v>369000625</v>
      </c>
      <c r="BS800" s="75">
        <v>378000625</v>
      </c>
      <c r="BT800" s="75">
        <v>423000625</v>
      </c>
      <c r="BU800" s="75">
        <v>468000625</v>
      </c>
      <c r="BV800" s="75">
        <v>504000625</v>
      </c>
      <c r="BW800" s="75">
        <v>531000625</v>
      </c>
      <c r="BX800" s="75">
        <v>567000625</v>
      </c>
      <c r="BY800" s="75">
        <v>639000625</v>
      </c>
      <c r="BZ800" s="75">
        <v>0</v>
      </c>
      <c r="CA800" s="75">
        <v>0</v>
      </c>
    </row>
    <row r="801" spans="10:79" ht="12" customHeight="1">
      <c r="J801" s="46">
        <v>798</v>
      </c>
      <c r="K801" s="46">
        <f t="shared" si="28"/>
        <v>0</v>
      </c>
      <c r="L801" s="82">
        <f t="shared" si="29"/>
        <v>0</v>
      </c>
      <c r="N801" s="119" t="s">
        <v>24</v>
      </c>
      <c r="O801" s="120" t="s">
        <v>1295</v>
      </c>
      <c r="P801" s="122">
        <v>0</v>
      </c>
      <c r="Q801" s="122">
        <v>0</v>
      </c>
      <c r="R801" s="122">
        <v>0</v>
      </c>
      <c r="S801" s="122">
        <v>0</v>
      </c>
      <c r="T801" s="122">
        <v>0</v>
      </c>
      <c r="U801" s="122">
        <v>0</v>
      </c>
      <c r="V801" s="122">
        <v>0</v>
      </c>
      <c r="W801" s="122">
        <v>0</v>
      </c>
      <c r="X801" s="122">
        <v>350000026</v>
      </c>
      <c r="Y801" s="122">
        <v>360000026</v>
      </c>
      <c r="Z801" s="122">
        <v>375000026</v>
      </c>
      <c r="AA801" s="122">
        <v>450000026</v>
      </c>
      <c r="AB801" s="122">
        <v>470000026</v>
      </c>
      <c r="AC801" s="122">
        <v>500000026</v>
      </c>
      <c r="AD801" s="121"/>
      <c r="BO801" s="72" t="s">
        <v>37</v>
      </c>
      <c r="BP801" s="73" t="s">
        <v>4187</v>
      </c>
      <c r="BQ801" s="75">
        <v>0</v>
      </c>
      <c r="BR801" s="75">
        <v>0</v>
      </c>
      <c r="BS801" s="75">
        <v>378000625</v>
      </c>
      <c r="BT801" s="75">
        <v>405000625</v>
      </c>
      <c r="BU801" s="75">
        <v>0</v>
      </c>
      <c r="BV801" s="75">
        <v>0</v>
      </c>
      <c r="BW801" s="75">
        <v>0</v>
      </c>
      <c r="BX801" s="75">
        <v>0</v>
      </c>
      <c r="BY801" s="75">
        <v>0</v>
      </c>
      <c r="BZ801" s="75">
        <v>0</v>
      </c>
      <c r="CA801" s="75">
        <v>0</v>
      </c>
    </row>
    <row r="802" spans="10:79" ht="12" customHeight="1">
      <c r="J802" s="46">
        <v>799</v>
      </c>
      <c r="K802" s="46">
        <f t="shared" si="28"/>
        <v>0</v>
      </c>
      <c r="L802" s="82">
        <f t="shared" si="29"/>
        <v>0</v>
      </c>
      <c r="N802" s="119" t="s">
        <v>24</v>
      </c>
      <c r="O802" s="120" t="s">
        <v>406</v>
      </c>
      <c r="P802" s="122">
        <v>0</v>
      </c>
      <c r="Q802" s="122">
        <v>0</v>
      </c>
      <c r="R802" s="122">
        <v>0</v>
      </c>
      <c r="S802" s="122">
        <v>0</v>
      </c>
      <c r="T802" s="122">
        <v>260000026</v>
      </c>
      <c r="U802" s="122">
        <v>280000026</v>
      </c>
      <c r="V802" s="122">
        <v>285000026</v>
      </c>
      <c r="W802" s="122">
        <v>290000026</v>
      </c>
      <c r="X802" s="122">
        <v>300000026</v>
      </c>
      <c r="Y802" s="122">
        <v>320000026</v>
      </c>
      <c r="Z802" s="122">
        <v>0</v>
      </c>
      <c r="AA802" s="122">
        <v>0</v>
      </c>
      <c r="AB802" s="122">
        <v>0</v>
      </c>
      <c r="AC802" s="122">
        <v>0</v>
      </c>
      <c r="AD802" s="121"/>
      <c r="BO802" s="72" t="s">
        <v>37</v>
      </c>
      <c r="BP802" s="73" t="s">
        <v>4188</v>
      </c>
      <c r="BQ802" s="75">
        <v>315000625</v>
      </c>
      <c r="BR802" s="75">
        <v>351000625</v>
      </c>
      <c r="BS802" s="75">
        <v>378000625</v>
      </c>
      <c r="BT802" s="75">
        <v>405000625</v>
      </c>
      <c r="BU802" s="75">
        <v>450000625</v>
      </c>
      <c r="BV802" s="75">
        <v>486000625</v>
      </c>
      <c r="BW802" s="75">
        <v>513000625</v>
      </c>
      <c r="BX802" s="75">
        <v>549000625</v>
      </c>
      <c r="BY802" s="75">
        <v>621000625</v>
      </c>
      <c r="BZ802" s="75">
        <v>0</v>
      </c>
      <c r="CA802" s="75">
        <v>0</v>
      </c>
    </row>
    <row r="803" spans="10:79" ht="12" customHeight="1">
      <c r="J803" s="46">
        <v>800</v>
      </c>
      <c r="K803" s="46">
        <f t="shared" si="28"/>
        <v>0</v>
      </c>
      <c r="L803" s="82">
        <f t="shared" si="29"/>
        <v>0</v>
      </c>
      <c r="N803" s="119" t="s">
        <v>24</v>
      </c>
      <c r="O803" s="120" t="s">
        <v>400</v>
      </c>
      <c r="P803" s="122">
        <v>0</v>
      </c>
      <c r="Q803" s="122">
        <v>0</v>
      </c>
      <c r="R803" s="122">
        <v>0</v>
      </c>
      <c r="S803" s="122">
        <v>0</v>
      </c>
      <c r="T803" s="122">
        <v>260000026</v>
      </c>
      <c r="U803" s="122">
        <v>280000026</v>
      </c>
      <c r="V803" s="122">
        <v>285000026</v>
      </c>
      <c r="W803" s="122">
        <v>290000026</v>
      </c>
      <c r="X803" s="122">
        <v>300000026</v>
      </c>
      <c r="Y803" s="122">
        <v>320000026</v>
      </c>
      <c r="Z803" s="122">
        <v>0</v>
      </c>
      <c r="AA803" s="122">
        <v>0</v>
      </c>
      <c r="AB803" s="122">
        <v>0</v>
      </c>
      <c r="AC803" s="122">
        <v>0</v>
      </c>
      <c r="AD803" s="121"/>
      <c r="BO803" s="72" t="s">
        <v>37</v>
      </c>
      <c r="BP803" s="73" t="s">
        <v>5286</v>
      </c>
      <c r="BQ803" s="74"/>
      <c r="BR803" s="74"/>
      <c r="BS803" s="74"/>
      <c r="BT803" s="74"/>
      <c r="BU803" s="74"/>
      <c r="BV803" s="74"/>
      <c r="BW803" s="74"/>
      <c r="BX803" s="75">
        <v>490000026</v>
      </c>
      <c r="BY803" s="74"/>
      <c r="BZ803" s="74"/>
      <c r="CA803" s="74"/>
    </row>
    <row r="804" spans="10:79" ht="12" customHeight="1">
      <c r="J804" s="46">
        <v>801</v>
      </c>
      <c r="K804" s="46">
        <f t="shared" si="28"/>
        <v>0</v>
      </c>
      <c r="L804" s="82">
        <f t="shared" si="29"/>
        <v>0</v>
      </c>
      <c r="N804" s="119" t="s">
        <v>24</v>
      </c>
      <c r="O804" s="120" t="s">
        <v>2616</v>
      </c>
      <c r="P804" s="122">
        <v>0</v>
      </c>
      <c r="Q804" s="122">
        <v>0</v>
      </c>
      <c r="R804" s="122">
        <v>0</v>
      </c>
      <c r="S804" s="122">
        <v>0</v>
      </c>
      <c r="T804" s="122">
        <v>260000026</v>
      </c>
      <c r="U804" s="122">
        <v>280000026</v>
      </c>
      <c r="V804" s="122">
        <v>285000026</v>
      </c>
      <c r="W804" s="122">
        <v>290000026</v>
      </c>
      <c r="X804" s="122">
        <v>300000026</v>
      </c>
      <c r="Y804" s="122">
        <v>320000026</v>
      </c>
      <c r="Z804" s="122">
        <v>0</v>
      </c>
      <c r="AA804" s="122">
        <v>0</v>
      </c>
      <c r="AB804" s="122">
        <v>0</v>
      </c>
      <c r="AC804" s="122">
        <v>0</v>
      </c>
      <c r="AD804" s="121"/>
      <c r="BO804" s="72" t="s">
        <v>37</v>
      </c>
      <c r="BP804" s="73" t="s">
        <v>4189</v>
      </c>
      <c r="BQ804" s="75">
        <v>315000625</v>
      </c>
      <c r="BR804" s="75">
        <v>351000625</v>
      </c>
      <c r="BS804" s="75">
        <v>378000625</v>
      </c>
      <c r="BT804" s="75">
        <v>405000625</v>
      </c>
      <c r="BU804" s="75">
        <v>450000625</v>
      </c>
      <c r="BV804" s="75">
        <v>486000625</v>
      </c>
      <c r="BW804" s="75">
        <v>513000625</v>
      </c>
      <c r="BX804" s="75">
        <v>549000625</v>
      </c>
      <c r="BY804" s="75">
        <v>621000625</v>
      </c>
      <c r="BZ804" s="75">
        <v>0</v>
      </c>
      <c r="CA804" s="75">
        <v>0</v>
      </c>
    </row>
    <row r="805" spans="10:79" ht="12" customHeight="1">
      <c r="J805" s="46">
        <v>802</v>
      </c>
      <c r="K805" s="46">
        <f t="shared" si="28"/>
        <v>0</v>
      </c>
      <c r="L805" s="82">
        <f t="shared" si="29"/>
        <v>0</v>
      </c>
      <c r="N805" s="119" t="s">
        <v>24</v>
      </c>
      <c r="O805" s="120" t="s">
        <v>1296</v>
      </c>
      <c r="P805" s="122">
        <v>0</v>
      </c>
      <c r="Q805" s="122">
        <v>0</v>
      </c>
      <c r="R805" s="122">
        <v>0</v>
      </c>
      <c r="S805" s="122">
        <v>0</v>
      </c>
      <c r="T805" s="122">
        <v>260000026</v>
      </c>
      <c r="U805" s="122">
        <v>280000026</v>
      </c>
      <c r="V805" s="122">
        <v>285000026</v>
      </c>
      <c r="W805" s="122">
        <v>290000026</v>
      </c>
      <c r="X805" s="122">
        <v>300000026</v>
      </c>
      <c r="Y805" s="122">
        <v>320000026</v>
      </c>
      <c r="Z805" s="122">
        <v>0</v>
      </c>
      <c r="AA805" s="122">
        <v>0</v>
      </c>
      <c r="AB805" s="122">
        <v>0</v>
      </c>
      <c r="AC805" s="122">
        <v>0</v>
      </c>
      <c r="AD805" s="121"/>
      <c r="BO805" s="72" t="s">
        <v>37</v>
      </c>
      <c r="BP805" s="73" t="s">
        <v>4190</v>
      </c>
      <c r="BQ805" s="75">
        <v>558000625</v>
      </c>
      <c r="BR805" s="75">
        <v>594000625</v>
      </c>
      <c r="BS805" s="75">
        <v>621000625</v>
      </c>
      <c r="BT805" s="75">
        <v>648000625</v>
      </c>
      <c r="BU805" s="75">
        <v>693000625</v>
      </c>
      <c r="BV805" s="75">
        <v>729000625</v>
      </c>
      <c r="BW805" s="75">
        <v>756000625</v>
      </c>
      <c r="BX805" s="75">
        <v>792000625</v>
      </c>
      <c r="BY805" s="75">
        <v>864000625</v>
      </c>
      <c r="BZ805" s="75">
        <v>0</v>
      </c>
      <c r="CA805" s="75">
        <v>0</v>
      </c>
    </row>
    <row r="806" spans="10:79" ht="12" customHeight="1">
      <c r="J806" s="46">
        <v>803</v>
      </c>
      <c r="K806" s="46">
        <f t="shared" si="28"/>
        <v>0</v>
      </c>
      <c r="L806" s="82">
        <f t="shared" si="29"/>
        <v>0</v>
      </c>
      <c r="N806" s="119" t="s">
        <v>24</v>
      </c>
      <c r="O806" s="120" t="s">
        <v>3357</v>
      </c>
      <c r="P806" s="121"/>
      <c r="Q806" s="121"/>
      <c r="R806" s="121"/>
      <c r="S806" s="121"/>
      <c r="T806" s="121"/>
      <c r="U806" s="121"/>
      <c r="V806" s="121"/>
      <c r="W806" s="121"/>
      <c r="X806" s="121"/>
      <c r="Y806" s="122">
        <v>340000026</v>
      </c>
      <c r="Z806" s="121"/>
      <c r="AA806" s="121"/>
      <c r="AB806" s="121"/>
      <c r="AC806" s="121"/>
      <c r="AD806" s="121"/>
      <c r="BO806" s="72" t="s">
        <v>37</v>
      </c>
      <c r="BP806" s="73" t="s">
        <v>4191</v>
      </c>
      <c r="BQ806" s="75">
        <v>525000026</v>
      </c>
      <c r="BR806" s="75">
        <v>575000026</v>
      </c>
      <c r="BS806" s="75">
        <v>615000026</v>
      </c>
      <c r="BT806" s="75">
        <v>665000026</v>
      </c>
      <c r="BU806" s="75">
        <v>705000026</v>
      </c>
      <c r="BV806" s="75">
        <v>715000026</v>
      </c>
      <c r="BW806" s="75">
        <v>785000026</v>
      </c>
      <c r="BX806" s="75">
        <v>0</v>
      </c>
      <c r="BY806" s="75">
        <v>0</v>
      </c>
      <c r="BZ806" s="75">
        <v>0</v>
      </c>
      <c r="CA806" s="75">
        <v>0</v>
      </c>
    </row>
    <row r="807" spans="10:79" ht="12" customHeight="1">
      <c r="J807" s="46">
        <v>804</v>
      </c>
      <c r="K807" s="46">
        <f t="shared" si="28"/>
        <v>0</v>
      </c>
      <c r="L807" s="82">
        <f t="shared" si="29"/>
        <v>0</v>
      </c>
      <c r="N807" s="119" t="s">
        <v>24</v>
      </c>
      <c r="O807" s="120" t="s">
        <v>2165</v>
      </c>
      <c r="P807" s="122">
        <v>0</v>
      </c>
      <c r="Q807" s="122">
        <v>0</v>
      </c>
      <c r="R807" s="122">
        <v>0</v>
      </c>
      <c r="S807" s="122">
        <v>0</v>
      </c>
      <c r="T807" s="122">
        <v>0</v>
      </c>
      <c r="U807" s="122">
        <v>0</v>
      </c>
      <c r="V807" s="122">
        <v>0</v>
      </c>
      <c r="W807" s="122">
        <v>0</v>
      </c>
      <c r="X807" s="122">
        <v>350000026</v>
      </c>
      <c r="Y807" s="122">
        <v>360000026</v>
      </c>
      <c r="Z807" s="122">
        <v>375000026</v>
      </c>
      <c r="AA807" s="122">
        <v>450000026</v>
      </c>
      <c r="AB807" s="122">
        <v>470000026</v>
      </c>
      <c r="AC807" s="122">
        <v>500000026</v>
      </c>
      <c r="AD807" s="121"/>
      <c r="BO807" s="72" t="s">
        <v>37</v>
      </c>
      <c r="BP807" s="73" t="s">
        <v>4191</v>
      </c>
      <c r="BQ807" s="75">
        <v>525000025</v>
      </c>
      <c r="BR807" s="75">
        <v>575000026</v>
      </c>
      <c r="BS807" s="75">
        <v>615000026</v>
      </c>
      <c r="BT807" s="75">
        <v>665000026</v>
      </c>
      <c r="BU807" s="75">
        <v>705000026</v>
      </c>
      <c r="BV807" s="75">
        <v>715000026</v>
      </c>
      <c r="BW807" s="75">
        <v>785000026</v>
      </c>
      <c r="BX807" s="75">
        <v>0</v>
      </c>
      <c r="BY807" s="75">
        <v>0</v>
      </c>
      <c r="BZ807" s="75">
        <v>0</v>
      </c>
      <c r="CA807" s="75">
        <v>0</v>
      </c>
    </row>
    <row r="808" spans="10:79" ht="12" customHeight="1">
      <c r="J808" s="46">
        <v>805</v>
      </c>
      <c r="K808" s="46">
        <f t="shared" si="28"/>
        <v>0</v>
      </c>
      <c r="L808" s="82">
        <f t="shared" si="29"/>
        <v>0</v>
      </c>
      <c r="N808" s="119" t="s">
        <v>24</v>
      </c>
      <c r="O808" s="120" t="s">
        <v>707</v>
      </c>
      <c r="P808" s="122">
        <v>130000026</v>
      </c>
      <c r="Q808" s="122">
        <v>135000026</v>
      </c>
      <c r="R808" s="122">
        <v>145000026</v>
      </c>
      <c r="S808" s="122">
        <v>150000026</v>
      </c>
      <c r="T808" s="122">
        <v>155000026</v>
      </c>
      <c r="U808" s="122">
        <v>0</v>
      </c>
      <c r="V808" s="122">
        <v>0</v>
      </c>
      <c r="W808" s="122">
        <v>0</v>
      </c>
      <c r="X808" s="122">
        <v>0</v>
      </c>
      <c r="Y808" s="122">
        <v>0</v>
      </c>
      <c r="Z808" s="122">
        <v>0</v>
      </c>
      <c r="AA808" s="122">
        <v>0</v>
      </c>
      <c r="AB808" s="122">
        <v>0</v>
      </c>
      <c r="AC808" s="122">
        <v>0</v>
      </c>
      <c r="AD808" s="121"/>
      <c r="BO808" s="72" t="s">
        <v>37</v>
      </c>
      <c r="BP808" s="73" t="s">
        <v>4192</v>
      </c>
      <c r="BQ808" s="75">
        <v>504000625</v>
      </c>
      <c r="BR808" s="75">
        <v>540000625</v>
      </c>
      <c r="BS808" s="75">
        <v>639000625</v>
      </c>
      <c r="BT808" s="75">
        <v>594000625</v>
      </c>
      <c r="BU808" s="75">
        <v>711000625</v>
      </c>
      <c r="BV808" s="75">
        <v>747000625</v>
      </c>
      <c r="BW808" s="75">
        <v>774000625</v>
      </c>
      <c r="BX808" s="75">
        <v>810000625</v>
      </c>
      <c r="BY808" s="75">
        <v>0</v>
      </c>
      <c r="BZ808" s="75">
        <v>0</v>
      </c>
      <c r="CA808" s="75">
        <v>0</v>
      </c>
    </row>
    <row r="809" spans="10:79" ht="12" customHeight="1">
      <c r="J809" s="46">
        <v>806</v>
      </c>
      <c r="K809" s="46">
        <f t="shared" si="28"/>
        <v>0</v>
      </c>
      <c r="L809" s="82">
        <f t="shared" si="29"/>
        <v>0</v>
      </c>
      <c r="N809" s="119" t="s">
        <v>24</v>
      </c>
      <c r="O809" s="120" t="s">
        <v>1965</v>
      </c>
      <c r="P809" s="122">
        <v>0</v>
      </c>
      <c r="Q809" s="122">
        <v>0</v>
      </c>
      <c r="R809" s="122">
        <v>500000026</v>
      </c>
      <c r="S809" s="122">
        <v>550000026</v>
      </c>
      <c r="T809" s="122">
        <v>590000026</v>
      </c>
      <c r="U809" s="122">
        <v>630000026</v>
      </c>
      <c r="V809" s="122">
        <v>700000026</v>
      </c>
      <c r="W809" s="122">
        <v>720000026</v>
      </c>
      <c r="X809" s="122">
        <v>730000026</v>
      </c>
      <c r="Y809" s="122">
        <v>800000026</v>
      </c>
      <c r="Z809" s="122">
        <v>900000026</v>
      </c>
      <c r="AA809" s="122">
        <v>1100000026</v>
      </c>
      <c r="AB809" s="122">
        <v>1200000026</v>
      </c>
      <c r="AC809" s="122">
        <v>1300000026</v>
      </c>
      <c r="AD809" s="121"/>
      <c r="BO809" s="72" t="s">
        <v>37</v>
      </c>
      <c r="BP809" s="73" t="s">
        <v>4193</v>
      </c>
      <c r="BQ809" s="75">
        <v>504000625</v>
      </c>
      <c r="BR809" s="75">
        <v>594000625</v>
      </c>
      <c r="BS809" s="75">
        <v>621000625</v>
      </c>
      <c r="BT809" s="75">
        <v>648000625</v>
      </c>
      <c r="BU809" s="75">
        <v>693000625</v>
      </c>
      <c r="BV809" s="75">
        <v>729000625</v>
      </c>
      <c r="BW809" s="75">
        <v>756000625</v>
      </c>
      <c r="BX809" s="75">
        <v>792000625</v>
      </c>
      <c r="BY809" s="75">
        <v>864000625</v>
      </c>
      <c r="BZ809" s="75">
        <v>0</v>
      </c>
      <c r="CA809" s="75">
        <v>0</v>
      </c>
    </row>
    <row r="810" spans="10:79" ht="12" customHeight="1">
      <c r="J810" s="46">
        <v>807</v>
      </c>
      <c r="K810" s="46">
        <f t="shared" si="28"/>
        <v>0</v>
      </c>
      <c r="L810" s="82">
        <f t="shared" si="29"/>
        <v>0</v>
      </c>
      <c r="N810" s="119" t="s">
        <v>24</v>
      </c>
      <c r="O810" s="120" t="s">
        <v>959</v>
      </c>
      <c r="P810" s="122">
        <v>130000026</v>
      </c>
      <c r="Q810" s="122">
        <v>135000026</v>
      </c>
      <c r="R810" s="122">
        <v>145000026</v>
      </c>
      <c r="S810" s="122">
        <v>150000026</v>
      </c>
      <c r="T810" s="122">
        <v>155000026</v>
      </c>
      <c r="U810" s="122">
        <v>0</v>
      </c>
      <c r="V810" s="122">
        <v>0</v>
      </c>
      <c r="W810" s="122">
        <v>0</v>
      </c>
      <c r="X810" s="122">
        <v>0</v>
      </c>
      <c r="Y810" s="122">
        <v>0</v>
      </c>
      <c r="Z810" s="122">
        <v>0</v>
      </c>
      <c r="AA810" s="122">
        <v>0</v>
      </c>
      <c r="AB810" s="122">
        <v>0</v>
      </c>
      <c r="AC810" s="122">
        <v>0</v>
      </c>
      <c r="AD810" s="121"/>
      <c r="BO810" s="72" t="s">
        <v>37</v>
      </c>
      <c r="BP810" s="73" t="s">
        <v>4194</v>
      </c>
      <c r="BQ810" s="75">
        <v>0</v>
      </c>
      <c r="BR810" s="75">
        <v>0</v>
      </c>
      <c r="BS810" s="75">
        <v>0</v>
      </c>
      <c r="BT810" s="75">
        <v>0</v>
      </c>
      <c r="BU810" s="75">
        <v>0</v>
      </c>
      <c r="BV810" s="75">
        <v>710000026</v>
      </c>
      <c r="BW810" s="75">
        <v>0</v>
      </c>
      <c r="BX810" s="75">
        <v>0</v>
      </c>
      <c r="BY810" s="75">
        <v>0</v>
      </c>
      <c r="BZ810" s="75">
        <v>0</v>
      </c>
      <c r="CA810" s="75">
        <v>0</v>
      </c>
    </row>
    <row r="811" spans="10:79" ht="12" customHeight="1">
      <c r="J811" s="46">
        <v>808</v>
      </c>
      <c r="K811" s="46">
        <f t="shared" si="28"/>
        <v>0</v>
      </c>
      <c r="L811" s="82">
        <f t="shared" si="29"/>
        <v>0</v>
      </c>
      <c r="N811" s="119" t="s">
        <v>24</v>
      </c>
      <c r="O811" s="120" t="s">
        <v>960</v>
      </c>
      <c r="P811" s="122">
        <v>125000026</v>
      </c>
      <c r="Q811" s="122">
        <v>130000026</v>
      </c>
      <c r="R811" s="122">
        <v>140000026</v>
      </c>
      <c r="S811" s="122">
        <v>145000026</v>
      </c>
      <c r="T811" s="122">
        <v>150000026</v>
      </c>
      <c r="U811" s="122">
        <v>0</v>
      </c>
      <c r="V811" s="122">
        <v>0</v>
      </c>
      <c r="W811" s="122">
        <v>0</v>
      </c>
      <c r="X811" s="122">
        <v>0</v>
      </c>
      <c r="Y811" s="122">
        <v>0</v>
      </c>
      <c r="Z811" s="122">
        <v>0</v>
      </c>
      <c r="AA811" s="122">
        <v>0</v>
      </c>
      <c r="AB811" s="122">
        <v>0</v>
      </c>
      <c r="AC811" s="122">
        <v>0</v>
      </c>
      <c r="AD811" s="121"/>
      <c r="BO811" s="72" t="s">
        <v>37</v>
      </c>
      <c r="BP811" s="73" t="s">
        <v>4195</v>
      </c>
      <c r="BQ811" s="75">
        <v>558000625</v>
      </c>
      <c r="BR811" s="75">
        <v>0</v>
      </c>
      <c r="BS811" s="75">
        <v>621000625</v>
      </c>
      <c r="BT811" s="75">
        <v>639000625</v>
      </c>
      <c r="BU811" s="75">
        <v>0</v>
      </c>
      <c r="BV811" s="75">
        <v>0</v>
      </c>
      <c r="BW811" s="75">
        <v>0</v>
      </c>
      <c r="BX811" s="75">
        <v>783000625</v>
      </c>
      <c r="BY811" s="75">
        <v>0</v>
      </c>
      <c r="BZ811" s="75">
        <v>0</v>
      </c>
      <c r="CA811" s="75">
        <v>0</v>
      </c>
    </row>
    <row r="812" spans="10:79" ht="12" customHeight="1">
      <c r="J812" s="46">
        <v>809</v>
      </c>
      <c r="K812" s="46">
        <f t="shared" si="28"/>
        <v>0</v>
      </c>
      <c r="L812" s="82">
        <f t="shared" si="29"/>
        <v>0</v>
      </c>
      <c r="N812" s="119" t="s">
        <v>24</v>
      </c>
      <c r="O812" s="120" t="s">
        <v>658</v>
      </c>
      <c r="P812" s="122">
        <v>0</v>
      </c>
      <c r="Q812" s="122">
        <v>0</v>
      </c>
      <c r="R812" s="122">
        <v>0</v>
      </c>
      <c r="S812" s="122">
        <v>0</v>
      </c>
      <c r="T812" s="122">
        <v>260000026</v>
      </c>
      <c r="U812" s="122">
        <v>280000026</v>
      </c>
      <c r="V812" s="122">
        <v>285000026</v>
      </c>
      <c r="W812" s="122">
        <v>290000026</v>
      </c>
      <c r="X812" s="122">
        <v>300000026</v>
      </c>
      <c r="Y812" s="122">
        <v>320000026</v>
      </c>
      <c r="Z812" s="122">
        <v>0</v>
      </c>
      <c r="AA812" s="122">
        <v>0</v>
      </c>
      <c r="AB812" s="122">
        <v>0</v>
      </c>
      <c r="AC812" s="122">
        <v>0</v>
      </c>
      <c r="AD812" s="121"/>
      <c r="BO812" s="72" t="s">
        <v>37</v>
      </c>
      <c r="BP812" s="73" t="s">
        <v>4196</v>
      </c>
      <c r="BQ812" s="75">
        <v>0</v>
      </c>
      <c r="BR812" s="75">
        <v>585000625</v>
      </c>
      <c r="BS812" s="75">
        <v>0</v>
      </c>
      <c r="BT812" s="75">
        <v>0</v>
      </c>
      <c r="BU812" s="75">
        <v>711000625</v>
      </c>
      <c r="BV812" s="75">
        <v>0</v>
      </c>
      <c r="BW812" s="75">
        <v>0</v>
      </c>
      <c r="BX812" s="75">
        <v>0</v>
      </c>
      <c r="BY812" s="75">
        <v>0</v>
      </c>
      <c r="BZ812" s="75">
        <v>0</v>
      </c>
      <c r="CA812" s="75">
        <v>0</v>
      </c>
    </row>
    <row r="813" spans="10:79" ht="12" customHeight="1">
      <c r="J813" s="46">
        <v>810</v>
      </c>
      <c r="K813" s="46">
        <f t="shared" si="28"/>
        <v>0</v>
      </c>
      <c r="L813" s="82">
        <f t="shared" si="29"/>
        <v>0</v>
      </c>
      <c r="N813" s="119" t="s">
        <v>24</v>
      </c>
      <c r="O813" s="120" t="s">
        <v>2558</v>
      </c>
      <c r="P813" s="122">
        <v>130000026</v>
      </c>
      <c r="Q813" s="122">
        <v>135000026</v>
      </c>
      <c r="R813" s="122">
        <v>145000026</v>
      </c>
      <c r="S813" s="122">
        <v>150000026</v>
      </c>
      <c r="T813" s="122">
        <v>155000026</v>
      </c>
      <c r="U813" s="122">
        <v>0</v>
      </c>
      <c r="V813" s="122">
        <v>0</v>
      </c>
      <c r="W813" s="122">
        <v>0</v>
      </c>
      <c r="X813" s="122">
        <v>0</v>
      </c>
      <c r="Y813" s="122">
        <v>0</v>
      </c>
      <c r="Z813" s="122">
        <v>0</v>
      </c>
      <c r="AA813" s="122">
        <v>0</v>
      </c>
      <c r="AB813" s="122">
        <v>0</v>
      </c>
      <c r="AC813" s="122">
        <v>0</v>
      </c>
      <c r="AD813" s="121"/>
      <c r="BO813" s="72" t="s">
        <v>37</v>
      </c>
      <c r="BP813" s="73" t="s">
        <v>4197</v>
      </c>
      <c r="BQ813" s="75">
        <v>576000625</v>
      </c>
      <c r="BR813" s="75">
        <v>612000625</v>
      </c>
      <c r="BS813" s="75">
        <v>639000625</v>
      </c>
      <c r="BT813" s="75">
        <v>666000625</v>
      </c>
      <c r="BU813" s="75">
        <v>711000625</v>
      </c>
      <c r="BV813" s="75">
        <v>747000625</v>
      </c>
      <c r="BW813" s="75">
        <v>774000625</v>
      </c>
      <c r="BX813" s="75">
        <v>810000625</v>
      </c>
      <c r="BY813" s="75">
        <v>0</v>
      </c>
      <c r="BZ813" s="75">
        <v>0</v>
      </c>
      <c r="CA813" s="75">
        <v>0</v>
      </c>
    </row>
    <row r="814" spans="10:79" ht="12" customHeight="1">
      <c r="J814" s="46">
        <v>811</v>
      </c>
      <c r="K814" s="46">
        <f t="shared" si="28"/>
        <v>0</v>
      </c>
      <c r="L814" s="82">
        <f t="shared" si="29"/>
        <v>0</v>
      </c>
      <c r="N814" s="119" t="s">
        <v>24</v>
      </c>
      <c r="O814" s="120" t="s">
        <v>2415</v>
      </c>
      <c r="P814" s="122">
        <v>130000026</v>
      </c>
      <c r="Q814" s="122">
        <v>135000026</v>
      </c>
      <c r="R814" s="122">
        <v>145000026</v>
      </c>
      <c r="S814" s="122">
        <v>150000026</v>
      </c>
      <c r="T814" s="122">
        <v>155000026</v>
      </c>
      <c r="U814" s="122">
        <v>0</v>
      </c>
      <c r="V814" s="122">
        <v>0</v>
      </c>
      <c r="W814" s="122">
        <v>0</v>
      </c>
      <c r="X814" s="122">
        <v>0</v>
      </c>
      <c r="Y814" s="122">
        <v>0</v>
      </c>
      <c r="Z814" s="122">
        <v>0</v>
      </c>
      <c r="AA814" s="122">
        <v>0</v>
      </c>
      <c r="AB814" s="122">
        <v>0</v>
      </c>
      <c r="AC814" s="122">
        <v>0</v>
      </c>
      <c r="AD814" s="121"/>
      <c r="BO814" s="72" t="s">
        <v>37</v>
      </c>
      <c r="BP814" s="73" t="s">
        <v>4198</v>
      </c>
      <c r="BQ814" s="75">
        <v>0</v>
      </c>
      <c r="BR814" s="75">
        <v>0</v>
      </c>
      <c r="BS814" s="75">
        <v>0</v>
      </c>
      <c r="BT814" s="75">
        <v>594000625</v>
      </c>
      <c r="BU814" s="75">
        <v>0</v>
      </c>
      <c r="BV814" s="75">
        <v>0</v>
      </c>
      <c r="BW814" s="75">
        <v>0</v>
      </c>
      <c r="BX814" s="75">
        <v>0</v>
      </c>
      <c r="BY814" s="75">
        <v>0</v>
      </c>
      <c r="BZ814" s="75">
        <v>0</v>
      </c>
      <c r="CA814" s="75">
        <v>0</v>
      </c>
    </row>
    <row r="815" spans="10:79" ht="12" customHeight="1">
      <c r="J815" s="46">
        <v>812</v>
      </c>
      <c r="K815" s="46">
        <f t="shared" si="28"/>
        <v>0</v>
      </c>
      <c r="L815" s="82">
        <f t="shared" si="29"/>
        <v>0</v>
      </c>
      <c r="N815" s="119" t="s">
        <v>24</v>
      </c>
      <c r="O815" s="120" t="s">
        <v>2079</v>
      </c>
      <c r="P815" s="122">
        <v>130000026</v>
      </c>
      <c r="Q815" s="122">
        <v>135000026</v>
      </c>
      <c r="R815" s="122">
        <v>145000026</v>
      </c>
      <c r="S815" s="122">
        <v>150000026</v>
      </c>
      <c r="T815" s="122">
        <v>155000026</v>
      </c>
      <c r="U815" s="122">
        <v>0</v>
      </c>
      <c r="V815" s="122">
        <v>0</v>
      </c>
      <c r="W815" s="122">
        <v>0</v>
      </c>
      <c r="X815" s="122">
        <v>0</v>
      </c>
      <c r="Y815" s="122">
        <v>0</v>
      </c>
      <c r="Z815" s="122">
        <v>0</v>
      </c>
      <c r="AA815" s="122">
        <v>0</v>
      </c>
      <c r="AB815" s="122">
        <v>0</v>
      </c>
      <c r="AC815" s="122">
        <v>0</v>
      </c>
      <c r="AD815" s="121"/>
      <c r="BO815" s="72" t="s">
        <v>37</v>
      </c>
      <c r="BP815" s="73" t="s">
        <v>4199</v>
      </c>
      <c r="BQ815" s="75">
        <v>576000625</v>
      </c>
      <c r="BR815" s="75">
        <v>585000625</v>
      </c>
      <c r="BS815" s="75">
        <v>612000625</v>
      </c>
      <c r="BT815" s="75">
        <v>639000625</v>
      </c>
      <c r="BU815" s="75">
        <v>0</v>
      </c>
      <c r="BV815" s="75">
        <v>0</v>
      </c>
      <c r="BW815" s="75">
        <v>0</v>
      </c>
      <c r="BX815" s="75">
        <v>0</v>
      </c>
      <c r="BY815" s="75">
        <v>0</v>
      </c>
      <c r="BZ815" s="75">
        <v>0</v>
      </c>
      <c r="CA815" s="75">
        <v>0</v>
      </c>
    </row>
    <row r="816" spans="10:79" ht="12" customHeight="1">
      <c r="J816" s="46">
        <v>813</v>
      </c>
      <c r="K816" s="46">
        <f t="shared" si="28"/>
        <v>0</v>
      </c>
      <c r="L816" s="82">
        <f t="shared" si="29"/>
        <v>0</v>
      </c>
      <c r="N816" s="119" t="s">
        <v>24</v>
      </c>
      <c r="O816" s="120" t="s">
        <v>2085</v>
      </c>
      <c r="P816" s="122">
        <v>125000026</v>
      </c>
      <c r="Q816" s="122">
        <v>130000026</v>
      </c>
      <c r="R816" s="122">
        <v>140000026</v>
      </c>
      <c r="S816" s="122">
        <v>145000026</v>
      </c>
      <c r="T816" s="122">
        <v>150000026</v>
      </c>
      <c r="U816" s="122">
        <v>0</v>
      </c>
      <c r="V816" s="122">
        <v>0</v>
      </c>
      <c r="W816" s="122">
        <v>0</v>
      </c>
      <c r="X816" s="122">
        <v>0</v>
      </c>
      <c r="Y816" s="122">
        <v>0</v>
      </c>
      <c r="Z816" s="122">
        <v>0</v>
      </c>
      <c r="AA816" s="122">
        <v>0</v>
      </c>
      <c r="AB816" s="122">
        <v>0</v>
      </c>
      <c r="AC816" s="122">
        <v>0</v>
      </c>
      <c r="AD816" s="121"/>
      <c r="BO816" s="72" t="s">
        <v>37</v>
      </c>
      <c r="BP816" s="73" t="s">
        <v>4200</v>
      </c>
      <c r="BQ816" s="75">
        <v>0</v>
      </c>
      <c r="BR816" s="75">
        <v>0</v>
      </c>
      <c r="BS816" s="75">
        <v>0</v>
      </c>
      <c r="BT816" s="75">
        <v>639000625</v>
      </c>
      <c r="BU816" s="75">
        <v>0</v>
      </c>
      <c r="BV816" s="75">
        <v>0</v>
      </c>
      <c r="BW816" s="75">
        <v>0</v>
      </c>
      <c r="BX816" s="75">
        <v>783000625</v>
      </c>
      <c r="BY816" s="75">
        <v>0</v>
      </c>
      <c r="BZ816" s="75">
        <v>0</v>
      </c>
      <c r="CA816" s="75">
        <v>0</v>
      </c>
    </row>
    <row r="817" spans="10:79" ht="12" customHeight="1">
      <c r="J817" s="46">
        <v>814</v>
      </c>
      <c r="K817" s="46">
        <f t="shared" si="28"/>
        <v>0</v>
      </c>
      <c r="L817" s="82">
        <f t="shared" si="29"/>
        <v>0</v>
      </c>
      <c r="N817" s="119" t="s">
        <v>24</v>
      </c>
      <c r="O817" s="120" t="s">
        <v>2754</v>
      </c>
      <c r="P817" s="122">
        <v>0</v>
      </c>
      <c r="Q817" s="122">
        <v>160000026</v>
      </c>
      <c r="R817" s="122">
        <v>0</v>
      </c>
      <c r="S817" s="122">
        <v>0</v>
      </c>
      <c r="T817" s="122">
        <v>0</v>
      </c>
      <c r="U817" s="122">
        <v>0</v>
      </c>
      <c r="V817" s="122">
        <v>0</v>
      </c>
      <c r="W817" s="122">
        <v>0</v>
      </c>
      <c r="X817" s="122">
        <v>0</v>
      </c>
      <c r="Y817" s="122">
        <v>0</v>
      </c>
      <c r="Z817" s="122">
        <v>0</v>
      </c>
      <c r="AA817" s="122">
        <v>0</v>
      </c>
      <c r="AB817" s="122">
        <v>0</v>
      </c>
      <c r="AC817" s="122">
        <v>0</v>
      </c>
      <c r="AD817" s="121"/>
      <c r="BO817" s="72" t="s">
        <v>37</v>
      </c>
      <c r="BP817" s="73" t="s">
        <v>4201</v>
      </c>
      <c r="BQ817" s="75">
        <v>0</v>
      </c>
      <c r="BR817" s="75">
        <v>585000625</v>
      </c>
      <c r="BS817" s="75">
        <v>621000625</v>
      </c>
      <c r="BT817" s="75">
        <v>648000625</v>
      </c>
      <c r="BU817" s="75">
        <v>693000625</v>
      </c>
      <c r="BV817" s="75">
        <v>729000625</v>
      </c>
      <c r="BW817" s="75">
        <v>756000625</v>
      </c>
      <c r="BX817" s="75">
        <v>792000625</v>
      </c>
      <c r="BY817" s="75">
        <v>864000625</v>
      </c>
      <c r="BZ817" s="75">
        <v>0</v>
      </c>
      <c r="CA817" s="75">
        <v>0</v>
      </c>
    </row>
    <row r="818" spans="10:79" ht="12" customHeight="1">
      <c r="J818" s="46">
        <v>815</v>
      </c>
      <c r="K818" s="46">
        <f t="shared" si="28"/>
        <v>0</v>
      </c>
      <c r="L818" s="82">
        <f t="shared" si="29"/>
        <v>0</v>
      </c>
      <c r="N818" s="119" t="s">
        <v>24</v>
      </c>
      <c r="O818" s="120" t="s">
        <v>1665</v>
      </c>
      <c r="P818" s="122">
        <v>125000026</v>
      </c>
      <c r="Q818" s="122">
        <v>130000026</v>
      </c>
      <c r="R818" s="122">
        <v>140000026</v>
      </c>
      <c r="S818" s="122">
        <v>145000026</v>
      </c>
      <c r="T818" s="122">
        <v>150000026</v>
      </c>
      <c r="U818" s="122">
        <v>0</v>
      </c>
      <c r="V818" s="122">
        <v>0</v>
      </c>
      <c r="W818" s="122">
        <v>0</v>
      </c>
      <c r="X818" s="122">
        <v>0</v>
      </c>
      <c r="Y818" s="122">
        <v>0</v>
      </c>
      <c r="Z818" s="122">
        <v>0</v>
      </c>
      <c r="AA818" s="122">
        <v>0</v>
      </c>
      <c r="AB818" s="122">
        <v>0</v>
      </c>
      <c r="AC818" s="122">
        <v>0</v>
      </c>
      <c r="AD818" s="121"/>
      <c r="BO818" s="72" t="s">
        <v>37</v>
      </c>
      <c r="BP818" s="73" t="s">
        <v>4202</v>
      </c>
      <c r="BQ818" s="75">
        <v>594000625</v>
      </c>
      <c r="BR818" s="75">
        <v>630000625</v>
      </c>
      <c r="BS818" s="75">
        <v>657000625</v>
      </c>
      <c r="BT818" s="75">
        <v>666000625</v>
      </c>
      <c r="BU818" s="75">
        <v>711000625</v>
      </c>
      <c r="BV818" s="75">
        <v>747000625</v>
      </c>
      <c r="BW818" s="75">
        <v>774000625</v>
      </c>
      <c r="BX818" s="75">
        <v>810000625</v>
      </c>
      <c r="BY818" s="75">
        <v>900000625</v>
      </c>
      <c r="BZ818" s="75">
        <v>0</v>
      </c>
      <c r="CA818" s="75">
        <v>0</v>
      </c>
    </row>
    <row r="819" spans="10:79" ht="12" customHeight="1">
      <c r="J819" s="46">
        <v>816</v>
      </c>
      <c r="K819" s="46">
        <f t="shared" si="28"/>
        <v>0</v>
      </c>
      <c r="L819" s="82">
        <f t="shared" si="29"/>
        <v>0</v>
      </c>
      <c r="N819" s="119" t="s">
        <v>24</v>
      </c>
      <c r="O819" s="120" t="s">
        <v>2270</v>
      </c>
      <c r="P819" s="122">
        <v>0</v>
      </c>
      <c r="Q819" s="122">
        <v>0</v>
      </c>
      <c r="R819" s="122">
        <v>0</v>
      </c>
      <c r="S819" s="122">
        <v>0</v>
      </c>
      <c r="T819" s="122">
        <v>0</v>
      </c>
      <c r="U819" s="122">
        <v>0</v>
      </c>
      <c r="V819" s="122">
        <v>0</v>
      </c>
      <c r="W819" s="122">
        <v>0</v>
      </c>
      <c r="X819" s="122">
        <v>350000026</v>
      </c>
      <c r="Y819" s="122">
        <v>360000026</v>
      </c>
      <c r="Z819" s="122">
        <v>375000026</v>
      </c>
      <c r="AA819" s="122">
        <v>450000026</v>
      </c>
      <c r="AB819" s="122">
        <v>470000026</v>
      </c>
      <c r="AC819" s="122">
        <v>500000026</v>
      </c>
      <c r="AD819" s="121"/>
      <c r="BO819" s="72" t="s">
        <v>37</v>
      </c>
      <c r="BP819" s="73" t="s">
        <v>4203</v>
      </c>
      <c r="BQ819" s="75">
        <v>0</v>
      </c>
      <c r="BR819" s="75">
        <v>540000625</v>
      </c>
      <c r="BS819" s="75">
        <v>567000625</v>
      </c>
      <c r="BT819" s="75">
        <v>639000625</v>
      </c>
      <c r="BU819" s="75">
        <v>0</v>
      </c>
      <c r="BV819" s="75">
        <v>0</v>
      </c>
      <c r="BW819" s="75">
        <v>0</v>
      </c>
      <c r="BX819" s="75">
        <v>0</v>
      </c>
      <c r="BY819" s="75">
        <v>0</v>
      </c>
      <c r="BZ819" s="75">
        <v>0</v>
      </c>
      <c r="CA819" s="75">
        <v>0</v>
      </c>
    </row>
    <row r="820" spans="10:79" ht="12" customHeight="1">
      <c r="J820" s="46">
        <v>817</v>
      </c>
      <c r="K820" s="46">
        <f t="shared" si="28"/>
        <v>0</v>
      </c>
      <c r="L820" s="82">
        <f t="shared" si="29"/>
        <v>0</v>
      </c>
      <c r="N820" s="119" t="s">
        <v>24</v>
      </c>
      <c r="O820" s="120" t="s">
        <v>1420</v>
      </c>
      <c r="P820" s="122">
        <v>0</v>
      </c>
      <c r="Q820" s="122">
        <v>0</v>
      </c>
      <c r="R820" s="122">
        <v>0</v>
      </c>
      <c r="S820" s="122">
        <v>0</v>
      </c>
      <c r="T820" s="122">
        <v>260000026</v>
      </c>
      <c r="U820" s="122">
        <v>280000026</v>
      </c>
      <c r="V820" s="122">
        <v>285000026</v>
      </c>
      <c r="W820" s="122">
        <v>290000026</v>
      </c>
      <c r="X820" s="122">
        <v>300000026</v>
      </c>
      <c r="Y820" s="122">
        <v>320000026</v>
      </c>
      <c r="Z820" s="122">
        <v>0</v>
      </c>
      <c r="AA820" s="122">
        <v>0</v>
      </c>
      <c r="AB820" s="122">
        <v>0</v>
      </c>
      <c r="AC820" s="122">
        <v>0</v>
      </c>
      <c r="AD820" s="121"/>
      <c r="BO820" s="72" t="s">
        <v>37</v>
      </c>
      <c r="BP820" s="73" t="s">
        <v>4204</v>
      </c>
      <c r="BQ820" s="75">
        <v>0</v>
      </c>
      <c r="BR820" s="75">
        <v>216000625</v>
      </c>
      <c r="BS820" s="75">
        <v>0</v>
      </c>
      <c r="BT820" s="75">
        <v>0</v>
      </c>
      <c r="BU820" s="75">
        <v>711000625</v>
      </c>
      <c r="BV820" s="75">
        <v>0</v>
      </c>
      <c r="BW820" s="75">
        <v>0</v>
      </c>
      <c r="BX820" s="75">
        <v>0</v>
      </c>
      <c r="BY820" s="75">
        <v>0</v>
      </c>
      <c r="BZ820" s="75">
        <v>0</v>
      </c>
      <c r="CA820" s="75">
        <v>0</v>
      </c>
    </row>
    <row r="821" spans="10:79" ht="12" customHeight="1">
      <c r="J821" s="46">
        <v>818</v>
      </c>
      <c r="K821" s="46">
        <f t="shared" si="28"/>
        <v>0</v>
      </c>
      <c r="L821" s="82">
        <f t="shared" si="29"/>
        <v>0</v>
      </c>
      <c r="N821" s="119" t="s">
        <v>24</v>
      </c>
      <c r="O821" s="120" t="s">
        <v>1421</v>
      </c>
      <c r="P821" s="122">
        <v>0</v>
      </c>
      <c r="Q821" s="122">
        <v>0</v>
      </c>
      <c r="R821" s="122">
        <v>0</v>
      </c>
      <c r="S821" s="122">
        <v>0</v>
      </c>
      <c r="T821" s="122">
        <v>0</v>
      </c>
      <c r="U821" s="122">
        <v>220000026</v>
      </c>
      <c r="V821" s="122">
        <v>250000026</v>
      </c>
      <c r="W821" s="122">
        <v>0</v>
      </c>
      <c r="X821" s="122">
        <v>0</v>
      </c>
      <c r="Y821" s="122">
        <v>0</v>
      </c>
      <c r="Z821" s="122">
        <v>0</v>
      </c>
      <c r="AA821" s="122">
        <v>0</v>
      </c>
      <c r="AB821" s="122">
        <v>0</v>
      </c>
      <c r="AC821" s="122">
        <v>0</v>
      </c>
      <c r="AD821" s="121"/>
      <c r="BO821" s="72" t="s">
        <v>37</v>
      </c>
      <c r="BP821" s="73" t="s">
        <v>4205</v>
      </c>
      <c r="BQ821" s="75">
        <v>576000625</v>
      </c>
      <c r="BR821" s="75">
        <v>540000625</v>
      </c>
      <c r="BS821" s="75">
        <v>567000625</v>
      </c>
      <c r="BT821" s="75">
        <v>666000625</v>
      </c>
      <c r="BU821" s="75">
        <v>0</v>
      </c>
      <c r="BV821" s="75">
        <v>0</v>
      </c>
      <c r="BW821" s="75">
        <v>0</v>
      </c>
      <c r="BX821" s="75">
        <v>0</v>
      </c>
      <c r="BY821" s="75">
        <v>0</v>
      </c>
      <c r="BZ821" s="75">
        <v>0</v>
      </c>
      <c r="CA821" s="75">
        <v>0</v>
      </c>
    </row>
    <row r="822" spans="10:79" ht="12" customHeight="1">
      <c r="J822" s="46">
        <v>819</v>
      </c>
      <c r="K822" s="46">
        <f t="shared" si="28"/>
        <v>0</v>
      </c>
      <c r="L822" s="82">
        <f t="shared" si="29"/>
        <v>0</v>
      </c>
      <c r="N822" s="119" t="s">
        <v>24</v>
      </c>
      <c r="O822" s="120" t="s">
        <v>1422</v>
      </c>
      <c r="P822" s="122">
        <v>0</v>
      </c>
      <c r="Q822" s="122">
        <v>0</v>
      </c>
      <c r="R822" s="122">
        <v>0</v>
      </c>
      <c r="S822" s="122">
        <v>0</v>
      </c>
      <c r="T822" s="122">
        <v>260000026</v>
      </c>
      <c r="U822" s="122">
        <v>280000026</v>
      </c>
      <c r="V822" s="122">
        <v>285000026</v>
      </c>
      <c r="W822" s="122">
        <v>290000026</v>
      </c>
      <c r="X822" s="122">
        <v>300000026</v>
      </c>
      <c r="Y822" s="122">
        <v>320000026</v>
      </c>
      <c r="Z822" s="122">
        <v>0</v>
      </c>
      <c r="AA822" s="122">
        <v>0</v>
      </c>
      <c r="AB822" s="122">
        <v>0</v>
      </c>
      <c r="AC822" s="122">
        <v>0</v>
      </c>
      <c r="AD822" s="121"/>
      <c r="BO822" s="72" t="s">
        <v>37</v>
      </c>
      <c r="BP822" s="73" t="s">
        <v>4206</v>
      </c>
      <c r="BQ822" s="75">
        <v>576000625</v>
      </c>
      <c r="BR822" s="75">
        <v>612000625</v>
      </c>
      <c r="BS822" s="75">
        <v>639000625</v>
      </c>
      <c r="BT822" s="75">
        <v>666000625</v>
      </c>
      <c r="BU822" s="75">
        <v>729000625</v>
      </c>
      <c r="BV822" s="75">
        <v>765000625</v>
      </c>
      <c r="BW822" s="75">
        <v>792000625</v>
      </c>
      <c r="BX822" s="75">
        <v>828000625</v>
      </c>
      <c r="BY822" s="75">
        <v>900000625</v>
      </c>
      <c r="BZ822" s="75">
        <v>0</v>
      </c>
      <c r="CA822" s="75">
        <v>0</v>
      </c>
    </row>
    <row r="823" spans="10:79" ht="12" customHeight="1">
      <c r="J823" s="46">
        <v>820</v>
      </c>
      <c r="K823" s="46">
        <f t="shared" si="28"/>
        <v>0</v>
      </c>
      <c r="L823" s="82">
        <f t="shared" si="29"/>
        <v>0</v>
      </c>
      <c r="N823" s="119" t="s">
        <v>24</v>
      </c>
      <c r="O823" s="120" t="s">
        <v>1423</v>
      </c>
      <c r="P823" s="122">
        <v>0</v>
      </c>
      <c r="Q823" s="122">
        <v>0</v>
      </c>
      <c r="R823" s="122">
        <v>0</v>
      </c>
      <c r="S823" s="122">
        <v>0</v>
      </c>
      <c r="T823" s="122">
        <v>0</v>
      </c>
      <c r="U823" s="122">
        <v>220000026</v>
      </c>
      <c r="V823" s="122">
        <v>250000026</v>
      </c>
      <c r="W823" s="122">
        <v>0</v>
      </c>
      <c r="X823" s="122">
        <v>0</v>
      </c>
      <c r="Y823" s="122">
        <v>0</v>
      </c>
      <c r="Z823" s="122">
        <v>0</v>
      </c>
      <c r="AA823" s="122">
        <v>0</v>
      </c>
      <c r="AB823" s="122">
        <v>0</v>
      </c>
      <c r="AC823" s="122">
        <v>0</v>
      </c>
      <c r="AD823" s="121"/>
      <c r="BO823" s="72" t="s">
        <v>37</v>
      </c>
      <c r="BP823" s="73" t="s">
        <v>4207</v>
      </c>
      <c r="BQ823" s="75">
        <v>504000625</v>
      </c>
      <c r="BR823" s="75">
        <v>612000625</v>
      </c>
      <c r="BS823" s="75">
        <v>639000625</v>
      </c>
      <c r="BT823" s="75">
        <v>666000625</v>
      </c>
      <c r="BU823" s="75">
        <v>711000625</v>
      </c>
      <c r="BV823" s="75">
        <v>747000625</v>
      </c>
      <c r="BW823" s="75">
        <v>774000625</v>
      </c>
      <c r="BX823" s="75">
        <v>810000625</v>
      </c>
      <c r="BY823" s="75">
        <v>0</v>
      </c>
      <c r="BZ823" s="75">
        <v>0</v>
      </c>
      <c r="CA823" s="75">
        <v>0</v>
      </c>
    </row>
    <row r="824" spans="10:79" ht="12" customHeight="1">
      <c r="J824" s="46">
        <v>821</v>
      </c>
      <c r="K824" s="46">
        <f t="shared" si="28"/>
        <v>0</v>
      </c>
      <c r="L824" s="82">
        <f t="shared" si="29"/>
        <v>0</v>
      </c>
      <c r="N824" s="119" t="s">
        <v>24</v>
      </c>
      <c r="O824" s="120" t="s">
        <v>762</v>
      </c>
      <c r="P824" s="122">
        <v>130000026</v>
      </c>
      <c r="Q824" s="122">
        <v>135000026</v>
      </c>
      <c r="R824" s="122">
        <v>145000026</v>
      </c>
      <c r="S824" s="122">
        <v>150000026</v>
      </c>
      <c r="T824" s="122">
        <v>155000026</v>
      </c>
      <c r="U824" s="122">
        <v>0</v>
      </c>
      <c r="V824" s="122">
        <v>0</v>
      </c>
      <c r="W824" s="122">
        <v>0</v>
      </c>
      <c r="X824" s="122">
        <v>0</v>
      </c>
      <c r="Y824" s="122">
        <v>0</v>
      </c>
      <c r="Z824" s="122">
        <v>0</v>
      </c>
      <c r="AA824" s="122">
        <v>0</v>
      </c>
      <c r="AB824" s="122">
        <v>0</v>
      </c>
      <c r="AC824" s="122">
        <v>0</v>
      </c>
      <c r="AD824" s="121"/>
      <c r="BO824" s="72" t="s">
        <v>37</v>
      </c>
      <c r="BP824" s="73" t="s">
        <v>4208</v>
      </c>
      <c r="BQ824" s="75">
        <v>0</v>
      </c>
      <c r="BR824" s="75">
        <v>0</v>
      </c>
      <c r="BS824" s="75">
        <v>612000625</v>
      </c>
      <c r="BT824" s="75">
        <v>0</v>
      </c>
      <c r="BU824" s="75">
        <v>0</v>
      </c>
      <c r="BV824" s="75">
        <v>0</v>
      </c>
      <c r="BW824" s="75">
        <v>0</v>
      </c>
      <c r="BX824" s="75">
        <v>0</v>
      </c>
      <c r="BY824" s="75">
        <v>0</v>
      </c>
      <c r="BZ824" s="75">
        <v>0</v>
      </c>
      <c r="CA824" s="75">
        <v>0</v>
      </c>
    </row>
    <row r="825" spans="10:79" ht="12" customHeight="1">
      <c r="J825" s="46">
        <v>822</v>
      </c>
      <c r="K825" s="46">
        <f t="shared" si="28"/>
        <v>0</v>
      </c>
      <c r="L825" s="82">
        <f t="shared" si="29"/>
        <v>0</v>
      </c>
      <c r="N825" s="119" t="s">
        <v>24</v>
      </c>
      <c r="O825" s="120" t="s">
        <v>2490</v>
      </c>
      <c r="P825" s="122">
        <v>130000026</v>
      </c>
      <c r="Q825" s="122">
        <v>135000026</v>
      </c>
      <c r="R825" s="122">
        <v>145000026</v>
      </c>
      <c r="S825" s="122">
        <v>150000026</v>
      </c>
      <c r="T825" s="122">
        <v>155000026</v>
      </c>
      <c r="U825" s="122">
        <v>0</v>
      </c>
      <c r="V825" s="122">
        <v>0</v>
      </c>
      <c r="W825" s="122">
        <v>0</v>
      </c>
      <c r="X825" s="122">
        <v>0</v>
      </c>
      <c r="Y825" s="122">
        <v>0</v>
      </c>
      <c r="Z825" s="122">
        <v>0</v>
      </c>
      <c r="AA825" s="122">
        <v>0</v>
      </c>
      <c r="AB825" s="122">
        <v>0</v>
      </c>
      <c r="AC825" s="122">
        <v>0</v>
      </c>
      <c r="AD825" s="121"/>
      <c r="BO825" s="72" t="s">
        <v>37</v>
      </c>
      <c r="BP825" s="73" t="s">
        <v>4209</v>
      </c>
      <c r="BQ825" s="75">
        <v>0</v>
      </c>
      <c r="BR825" s="75">
        <v>216000625</v>
      </c>
      <c r="BS825" s="75">
        <v>396000625</v>
      </c>
      <c r="BT825" s="75">
        <v>0</v>
      </c>
      <c r="BU825" s="75">
        <v>0</v>
      </c>
      <c r="BV825" s="75">
        <v>0</v>
      </c>
      <c r="BW825" s="75">
        <v>0</v>
      </c>
      <c r="BX825" s="75">
        <v>0</v>
      </c>
      <c r="BY825" s="75">
        <v>0</v>
      </c>
      <c r="BZ825" s="75">
        <v>0</v>
      </c>
      <c r="CA825" s="75">
        <v>0</v>
      </c>
    </row>
    <row r="826" spans="10:79" ht="12" customHeight="1">
      <c r="J826" s="46">
        <v>823</v>
      </c>
      <c r="K826" s="46">
        <f t="shared" si="28"/>
        <v>0</v>
      </c>
      <c r="L826" s="82">
        <f t="shared" si="29"/>
        <v>0</v>
      </c>
      <c r="N826" s="119" t="s">
        <v>24</v>
      </c>
      <c r="O826" s="120" t="s">
        <v>763</v>
      </c>
      <c r="P826" s="122">
        <v>125000026</v>
      </c>
      <c r="Q826" s="122">
        <v>130000026</v>
      </c>
      <c r="R826" s="122">
        <v>140000026</v>
      </c>
      <c r="S826" s="122">
        <v>145000026</v>
      </c>
      <c r="T826" s="122">
        <v>150000026</v>
      </c>
      <c r="U826" s="122">
        <v>0</v>
      </c>
      <c r="V826" s="122">
        <v>0</v>
      </c>
      <c r="W826" s="122">
        <v>0</v>
      </c>
      <c r="X826" s="122">
        <v>0</v>
      </c>
      <c r="Y826" s="122">
        <v>0</v>
      </c>
      <c r="Z826" s="122">
        <v>0</v>
      </c>
      <c r="AA826" s="122">
        <v>0</v>
      </c>
      <c r="AB826" s="122">
        <v>0</v>
      </c>
      <c r="AC826" s="122">
        <v>0</v>
      </c>
      <c r="AD826" s="121"/>
      <c r="BO826" s="72" t="s">
        <v>37</v>
      </c>
      <c r="BP826" s="73" t="s">
        <v>4210</v>
      </c>
      <c r="BQ826" s="75">
        <v>0</v>
      </c>
      <c r="BR826" s="75">
        <v>0</v>
      </c>
      <c r="BS826" s="75">
        <v>0</v>
      </c>
      <c r="BT826" s="75">
        <v>0</v>
      </c>
      <c r="BU826" s="75">
        <v>0</v>
      </c>
      <c r="BV826" s="75">
        <v>0</v>
      </c>
      <c r="BW826" s="75">
        <v>0</v>
      </c>
      <c r="BX826" s="75">
        <v>0</v>
      </c>
      <c r="BY826" s="75">
        <v>0</v>
      </c>
      <c r="BZ826" s="75">
        <v>785000026</v>
      </c>
      <c r="CA826" s="75">
        <v>0</v>
      </c>
    </row>
    <row r="827" spans="10:79" ht="12" customHeight="1">
      <c r="J827" s="46">
        <v>824</v>
      </c>
      <c r="K827" s="46">
        <f t="shared" si="28"/>
        <v>0</v>
      </c>
      <c r="L827" s="82">
        <f t="shared" si="29"/>
        <v>0</v>
      </c>
      <c r="N827" s="119" t="s">
        <v>24</v>
      </c>
      <c r="O827" s="120" t="s">
        <v>2491</v>
      </c>
      <c r="P827" s="122">
        <v>130000026</v>
      </c>
      <c r="Q827" s="122">
        <v>135000026</v>
      </c>
      <c r="R827" s="122">
        <v>145000026</v>
      </c>
      <c r="S827" s="122">
        <v>150000026</v>
      </c>
      <c r="T827" s="122">
        <v>155000026</v>
      </c>
      <c r="U827" s="122">
        <v>0</v>
      </c>
      <c r="V827" s="122">
        <v>0</v>
      </c>
      <c r="W827" s="122">
        <v>0</v>
      </c>
      <c r="X827" s="122">
        <v>0</v>
      </c>
      <c r="Y827" s="122">
        <v>0</v>
      </c>
      <c r="Z827" s="122">
        <v>0</v>
      </c>
      <c r="AA827" s="122">
        <v>0</v>
      </c>
      <c r="AB827" s="122">
        <v>0</v>
      </c>
      <c r="AC827" s="122">
        <v>0</v>
      </c>
      <c r="AD827" s="121"/>
      <c r="BO827" s="72" t="s">
        <v>37</v>
      </c>
      <c r="BP827" s="73" t="s">
        <v>4211</v>
      </c>
      <c r="BQ827" s="75">
        <v>0</v>
      </c>
      <c r="BR827" s="75">
        <v>0</v>
      </c>
      <c r="BS827" s="75">
        <v>0</v>
      </c>
      <c r="BT827" s="75">
        <v>405000625</v>
      </c>
      <c r="BU827" s="75">
        <v>0</v>
      </c>
      <c r="BV827" s="75">
        <v>0</v>
      </c>
      <c r="BW827" s="75">
        <v>738000625</v>
      </c>
      <c r="BX827" s="75">
        <v>0</v>
      </c>
      <c r="BY827" s="75">
        <v>0</v>
      </c>
      <c r="BZ827" s="75">
        <v>0</v>
      </c>
      <c r="CA827" s="75">
        <v>0</v>
      </c>
    </row>
    <row r="828" spans="10:79" ht="12" customHeight="1">
      <c r="J828" s="46">
        <v>825</v>
      </c>
      <c r="K828" s="46">
        <f t="shared" si="28"/>
        <v>0</v>
      </c>
      <c r="L828" s="82">
        <f t="shared" si="29"/>
        <v>0</v>
      </c>
      <c r="N828" s="119" t="s">
        <v>24</v>
      </c>
      <c r="O828" s="120" t="s">
        <v>1157</v>
      </c>
      <c r="P828" s="122">
        <v>0</v>
      </c>
      <c r="Q828" s="122">
        <v>0</v>
      </c>
      <c r="R828" s="122">
        <v>500000026</v>
      </c>
      <c r="S828" s="122">
        <v>550000026</v>
      </c>
      <c r="T828" s="122">
        <v>590000026</v>
      </c>
      <c r="U828" s="122">
        <v>630000026</v>
      </c>
      <c r="V828" s="122">
        <v>700000026</v>
      </c>
      <c r="W828" s="122">
        <v>720000026</v>
      </c>
      <c r="X828" s="122">
        <v>730000026</v>
      </c>
      <c r="Y828" s="122">
        <v>800000026</v>
      </c>
      <c r="Z828" s="122">
        <v>900000026</v>
      </c>
      <c r="AA828" s="122">
        <v>1100000026</v>
      </c>
      <c r="AB828" s="122">
        <v>1200000026</v>
      </c>
      <c r="AC828" s="122">
        <v>1300000026</v>
      </c>
      <c r="AD828" s="121"/>
      <c r="BO828" s="72" t="s">
        <v>37</v>
      </c>
      <c r="BP828" s="73" t="s">
        <v>4212</v>
      </c>
      <c r="BQ828" s="75">
        <v>0</v>
      </c>
      <c r="BR828" s="75">
        <v>0</v>
      </c>
      <c r="BS828" s="75">
        <v>0</v>
      </c>
      <c r="BT828" s="75">
        <v>0</v>
      </c>
      <c r="BU828" s="75">
        <v>445000625</v>
      </c>
      <c r="BV828" s="75">
        <v>0</v>
      </c>
      <c r="BW828" s="75">
        <v>0</v>
      </c>
      <c r="BX828" s="75">
        <v>0</v>
      </c>
      <c r="BY828" s="75">
        <v>0</v>
      </c>
      <c r="BZ828" s="75">
        <v>0</v>
      </c>
      <c r="CA828" s="75">
        <v>0</v>
      </c>
    </row>
    <row r="829" spans="10:79" ht="12" customHeight="1">
      <c r="J829" s="46">
        <v>826</v>
      </c>
      <c r="K829" s="46">
        <f t="shared" si="28"/>
        <v>0</v>
      </c>
      <c r="L829" s="82">
        <f t="shared" si="29"/>
        <v>0</v>
      </c>
      <c r="N829" s="119" t="s">
        <v>24</v>
      </c>
      <c r="O829" s="120" t="s">
        <v>1822</v>
      </c>
      <c r="P829" s="122">
        <v>0</v>
      </c>
      <c r="Q829" s="122">
        <v>0</v>
      </c>
      <c r="R829" s="122">
        <v>0</v>
      </c>
      <c r="S829" s="122">
        <v>0</v>
      </c>
      <c r="T829" s="122">
        <v>0</v>
      </c>
      <c r="U829" s="122">
        <v>0</v>
      </c>
      <c r="V829" s="122">
        <v>0</v>
      </c>
      <c r="W829" s="122">
        <v>0</v>
      </c>
      <c r="X829" s="122">
        <v>350000026</v>
      </c>
      <c r="Y829" s="122">
        <v>360000026</v>
      </c>
      <c r="Z829" s="122">
        <v>375000026</v>
      </c>
      <c r="AA829" s="122">
        <v>450000026</v>
      </c>
      <c r="AB829" s="122">
        <v>470000026</v>
      </c>
      <c r="AC829" s="122">
        <v>500000026</v>
      </c>
      <c r="AD829" s="121"/>
      <c r="BO829" s="72" t="s">
        <v>37</v>
      </c>
      <c r="BP829" s="73" t="s">
        <v>4213</v>
      </c>
      <c r="BQ829" s="75">
        <v>0</v>
      </c>
      <c r="BR829" s="75">
        <v>0</v>
      </c>
      <c r="BS829" s="75">
        <v>0</v>
      </c>
      <c r="BT829" s="75">
        <v>0</v>
      </c>
      <c r="BU829" s="75">
        <v>0</v>
      </c>
      <c r="BV829" s="75">
        <v>729000625</v>
      </c>
      <c r="BW829" s="75">
        <v>0</v>
      </c>
      <c r="BX829" s="75">
        <v>0</v>
      </c>
      <c r="BY829" s="75">
        <v>0</v>
      </c>
      <c r="BZ829" s="75">
        <v>0</v>
      </c>
      <c r="CA829" s="75">
        <v>0</v>
      </c>
    </row>
    <row r="830" spans="10:79" ht="12" customHeight="1">
      <c r="J830" s="46">
        <v>827</v>
      </c>
      <c r="K830" s="46">
        <f t="shared" si="28"/>
        <v>0</v>
      </c>
      <c r="L830" s="82">
        <f t="shared" si="29"/>
        <v>0</v>
      </c>
      <c r="N830" s="119" t="s">
        <v>24</v>
      </c>
      <c r="O830" s="120" t="s">
        <v>1611</v>
      </c>
      <c r="P830" s="122">
        <v>0</v>
      </c>
      <c r="Q830" s="122">
        <v>0</v>
      </c>
      <c r="R830" s="122">
        <v>0</v>
      </c>
      <c r="S830" s="122">
        <v>0</v>
      </c>
      <c r="T830" s="122">
        <v>260000026</v>
      </c>
      <c r="U830" s="122">
        <v>280000026</v>
      </c>
      <c r="V830" s="122">
        <v>285000026</v>
      </c>
      <c r="W830" s="122">
        <v>290000026</v>
      </c>
      <c r="X830" s="122">
        <v>300000026</v>
      </c>
      <c r="Y830" s="122">
        <v>320000026</v>
      </c>
      <c r="Z830" s="122">
        <v>0</v>
      </c>
      <c r="AA830" s="122">
        <v>0</v>
      </c>
      <c r="AB830" s="122">
        <v>0</v>
      </c>
      <c r="AC830" s="122">
        <v>0</v>
      </c>
      <c r="AD830" s="121"/>
      <c r="BO830" s="72" t="s">
        <v>37</v>
      </c>
      <c r="BP830" s="73" t="s">
        <v>4214</v>
      </c>
      <c r="BQ830" s="75">
        <v>0</v>
      </c>
      <c r="BR830" s="75">
        <v>0</v>
      </c>
      <c r="BS830" s="75">
        <v>486000625</v>
      </c>
      <c r="BT830" s="75">
        <v>513000625</v>
      </c>
      <c r="BU830" s="75">
        <v>558000625</v>
      </c>
      <c r="BV830" s="75">
        <v>594000625</v>
      </c>
      <c r="BW830" s="75">
        <v>621000625</v>
      </c>
      <c r="BX830" s="75">
        <v>657000625</v>
      </c>
      <c r="BY830" s="75">
        <v>729000625</v>
      </c>
      <c r="BZ830" s="75">
        <v>0</v>
      </c>
      <c r="CA830" s="75">
        <v>0</v>
      </c>
    </row>
    <row r="831" spans="10:79" ht="12" customHeight="1">
      <c r="J831" s="46">
        <v>828</v>
      </c>
      <c r="K831" s="46">
        <f t="shared" si="28"/>
        <v>0</v>
      </c>
      <c r="L831" s="82">
        <f t="shared" si="29"/>
        <v>0</v>
      </c>
      <c r="N831" s="119" t="s">
        <v>24</v>
      </c>
      <c r="O831" s="120" t="s">
        <v>1712</v>
      </c>
      <c r="P831" s="122">
        <v>0</v>
      </c>
      <c r="Q831" s="122">
        <v>0</v>
      </c>
      <c r="R831" s="122">
        <v>0</v>
      </c>
      <c r="S831" s="122">
        <v>0</v>
      </c>
      <c r="T831" s="122">
        <v>0</v>
      </c>
      <c r="U831" s="122">
        <v>280000026</v>
      </c>
      <c r="V831" s="122">
        <v>300000026</v>
      </c>
      <c r="W831" s="122">
        <v>320000026</v>
      </c>
      <c r="X831" s="122">
        <v>340000026</v>
      </c>
      <c r="Y831" s="122">
        <v>400000026</v>
      </c>
      <c r="Z831" s="122">
        <v>420000026</v>
      </c>
      <c r="AA831" s="122">
        <v>430000026</v>
      </c>
      <c r="AB831" s="122">
        <v>500000026</v>
      </c>
      <c r="AC831" s="122">
        <v>520000026</v>
      </c>
      <c r="AD831" s="121"/>
      <c r="BO831" s="72" t="s">
        <v>37</v>
      </c>
      <c r="BP831" s="73" t="s">
        <v>4215</v>
      </c>
      <c r="BQ831" s="75">
        <v>0</v>
      </c>
      <c r="BR831" s="75">
        <v>324000625</v>
      </c>
      <c r="BS831" s="75">
        <v>0</v>
      </c>
      <c r="BT831" s="75">
        <v>0</v>
      </c>
      <c r="BU831" s="75">
        <v>423000625</v>
      </c>
      <c r="BV831" s="75">
        <v>0</v>
      </c>
      <c r="BW831" s="75">
        <v>0</v>
      </c>
      <c r="BX831" s="75">
        <v>0</v>
      </c>
      <c r="BY831" s="75">
        <v>0</v>
      </c>
      <c r="BZ831" s="75">
        <v>0</v>
      </c>
      <c r="CA831" s="75">
        <v>0</v>
      </c>
    </row>
    <row r="832" spans="10:79" ht="12" customHeight="1">
      <c r="J832" s="46">
        <v>829</v>
      </c>
      <c r="K832" s="46">
        <f t="shared" si="28"/>
        <v>0</v>
      </c>
      <c r="L832" s="82">
        <f t="shared" si="29"/>
        <v>0</v>
      </c>
      <c r="N832" s="119" t="s">
        <v>24</v>
      </c>
      <c r="O832" s="120" t="s">
        <v>2271</v>
      </c>
      <c r="P832" s="122">
        <v>0</v>
      </c>
      <c r="Q832" s="122">
        <v>0</v>
      </c>
      <c r="R832" s="122">
        <v>0</v>
      </c>
      <c r="S832" s="122">
        <v>0</v>
      </c>
      <c r="T832" s="122">
        <v>0</v>
      </c>
      <c r="U832" s="122">
        <v>280000026</v>
      </c>
      <c r="V832" s="122">
        <v>300000026</v>
      </c>
      <c r="W832" s="122">
        <v>320000026</v>
      </c>
      <c r="X832" s="122">
        <v>340000026</v>
      </c>
      <c r="Y832" s="122">
        <v>400000026</v>
      </c>
      <c r="Z832" s="122">
        <v>420000026</v>
      </c>
      <c r="AA832" s="122">
        <v>430000026</v>
      </c>
      <c r="AB832" s="122">
        <v>500000026</v>
      </c>
      <c r="AC832" s="122">
        <v>520000026</v>
      </c>
      <c r="AD832" s="121"/>
      <c r="BO832" s="72" t="s">
        <v>37</v>
      </c>
      <c r="BP832" s="73" t="s">
        <v>4216</v>
      </c>
      <c r="BQ832" s="75">
        <v>0</v>
      </c>
      <c r="BR832" s="75">
        <v>0</v>
      </c>
      <c r="BS832" s="75">
        <v>0</v>
      </c>
      <c r="BT832" s="75">
        <v>495000625</v>
      </c>
      <c r="BU832" s="75">
        <v>445000625</v>
      </c>
      <c r="BV832" s="75">
        <v>0</v>
      </c>
      <c r="BW832" s="75">
        <v>0</v>
      </c>
      <c r="BX832" s="75">
        <v>0</v>
      </c>
      <c r="BY832" s="75">
        <v>0</v>
      </c>
      <c r="BZ832" s="75">
        <v>0</v>
      </c>
      <c r="CA832" s="75">
        <v>0</v>
      </c>
    </row>
    <row r="833" spans="10:79" ht="12" customHeight="1">
      <c r="J833" s="46">
        <v>830</v>
      </c>
      <c r="K833" s="46">
        <f t="shared" si="28"/>
        <v>0</v>
      </c>
      <c r="L833" s="82">
        <f t="shared" si="29"/>
        <v>0</v>
      </c>
      <c r="N833" s="119" t="s">
        <v>24</v>
      </c>
      <c r="O833" s="120" t="s">
        <v>2580</v>
      </c>
      <c r="P833" s="122">
        <v>0</v>
      </c>
      <c r="Q833" s="122">
        <v>0</v>
      </c>
      <c r="R833" s="122">
        <v>0</v>
      </c>
      <c r="S833" s="122">
        <v>0</v>
      </c>
      <c r="T833" s="122">
        <v>0</v>
      </c>
      <c r="U833" s="122">
        <v>280000026</v>
      </c>
      <c r="V833" s="122">
        <v>300000026</v>
      </c>
      <c r="W833" s="122">
        <v>320000026</v>
      </c>
      <c r="X833" s="122">
        <v>340000026</v>
      </c>
      <c r="Y833" s="122">
        <v>390000026</v>
      </c>
      <c r="Z833" s="122">
        <v>410000026</v>
      </c>
      <c r="AA833" s="122">
        <v>435000026</v>
      </c>
      <c r="AB833" s="122">
        <v>485000026</v>
      </c>
      <c r="AC833" s="122">
        <v>520000026</v>
      </c>
      <c r="AD833" s="121"/>
      <c r="BO833" s="72" t="s">
        <v>37</v>
      </c>
      <c r="BP833" s="73" t="s">
        <v>4217</v>
      </c>
      <c r="BQ833" s="75">
        <v>0</v>
      </c>
      <c r="BR833" s="75">
        <v>0</v>
      </c>
      <c r="BS833" s="75">
        <v>0</v>
      </c>
      <c r="BT833" s="75">
        <v>414000625</v>
      </c>
      <c r="BU833" s="75">
        <v>0</v>
      </c>
      <c r="BV833" s="75">
        <v>0</v>
      </c>
      <c r="BW833" s="75">
        <v>0</v>
      </c>
      <c r="BX833" s="75">
        <v>0</v>
      </c>
      <c r="BY833" s="75">
        <v>0</v>
      </c>
      <c r="BZ833" s="75">
        <v>0</v>
      </c>
      <c r="CA833" s="75">
        <v>0</v>
      </c>
    </row>
    <row r="834" spans="10:79" ht="12" customHeight="1">
      <c r="J834" s="46">
        <v>831</v>
      </c>
      <c r="K834" s="46">
        <f t="shared" si="28"/>
        <v>0</v>
      </c>
      <c r="L834" s="82">
        <f t="shared" si="29"/>
        <v>0</v>
      </c>
      <c r="N834" s="119" t="s">
        <v>24</v>
      </c>
      <c r="O834" s="120" t="s">
        <v>1678</v>
      </c>
      <c r="P834" s="122">
        <v>0</v>
      </c>
      <c r="Q834" s="122">
        <v>0</v>
      </c>
      <c r="R834" s="122">
        <v>0</v>
      </c>
      <c r="S834" s="122">
        <v>0</v>
      </c>
      <c r="T834" s="122">
        <v>0</v>
      </c>
      <c r="U834" s="122">
        <v>280000026</v>
      </c>
      <c r="V834" s="122">
        <v>300000026</v>
      </c>
      <c r="W834" s="122">
        <v>320000026</v>
      </c>
      <c r="X834" s="122">
        <v>340000026</v>
      </c>
      <c r="Y834" s="122">
        <v>400000026</v>
      </c>
      <c r="Z834" s="122">
        <v>420000026</v>
      </c>
      <c r="AA834" s="122">
        <v>430000026</v>
      </c>
      <c r="AB834" s="122">
        <v>500000026</v>
      </c>
      <c r="AC834" s="122">
        <v>520000026</v>
      </c>
      <c r="AD834" s="121"/>
      <c r="BO834" s="72" t="s">
        <v>37</v>
      </c>
      <c r="BP834" s="73" t="s">
        <v>4218</v>
      </c>
      <c r="BQ834" s="75">
        <v>0</v>
      </c>
      <c r="BR834" s="75">
        <v>0</v>
      </c>
      <c r="BS834" s="75">
        <v>0</v>
      </c>
      <c r="BT834" s="75">
        <v>378000625</v>
      </c>
      <c r="BU834" s="75">
        <v>0</v>
      </c>
      <c r="BV834" s="75">
        <v>0</v>
      </c>
      <c r="BW834" s="75">
        <v>0</v>
      </c>
      <c r="BX834" s="75">
        <v>0</v>
      </c>
      <c r="BY834" s="75">
        <v>0</v>
      </c>
      <c r="BZ834" s="75">
        <v>0</v>
      </c>
      <c r="CA834" s="75">
        <v>0</v>
      </c>
    </row>
    <row r="835" spans="10:79" ht="12" customHeight="1">
      <c r="J835" s="46">
        <v>832</v>
      </c>
      <c r="K835" s="46">
        <f t="shared" si="28"/>
        <v>0</v>
      </c>
      <c r="L835" s="82">
        <f t="shared" si="29"/>
        <v>0</v>
      </c>
      <c r="N835" s="119" t="s">
        <v>24</v>
      </c>
      <c r="O835" s="120" t="s">
        <v>597</v>
      </c>
      <c r="P835" s="122">
        <v>0</v>
      </c>
      <c r="Q835" s="122">
        <v>0</v>
      </c>
      <c r="R835" s="122">
        <v>0</v>
      </c>
      <c r="S835" s="122">
        <v>0</v>
      </c>
      <c r="T835" s="122">
        <v>0</v>
      </c>
      <c r="U835" s="122">
        <v>280000026</v>
      </c>
      <c r="V835" s="122">
        <v>300000026</v>
      </c>
      <c r="W835" s="122">
        <v>320000026</v>
      </c>
      <c r="X835" s="122">
        <v>340000026</v>
      </c>
      <c r="Y835" s="122">
        <v>400000026</v>
      </c>
      <c r="Z835" s="122">
        <v>420000026</v>
      </c>
      <c r="AA835" s="122">
        <v>430000026</v>
      </c>
      <c r="AB835" s="122">
        <v>500000026</v>
      </c>
      <c r="AC835" s="122">
        <v>520000026</v>
      </c>
      <c r="AD835" s="121"/>
      <c r="BO835" s="72" t="s">
        <v>37</v>
      </c>
      <c r="BP835" s="73" t="s">
        <v>4219</v>
      </c>
      <c r="BQ835" s="75">
        <v>288000625</v>
      </c>
      <c r="BR835" s="75">
        <v>324000625</v>
      </c>
      <c r="BS835" s="75">
        <v>351000625</v>
      </c>
      <c r="BT835" s="75">
        <v>378000625</v>
      </c>
      <c r="BU835" s="75">
        <v>423000625</v>
      </c>
      <c r="BV835" s="75">
        <v>459000625</v>
      </c>
      <c r="BW835" s="75">
        <v>486000625</v>
      </c>
      <c r="BX835" s="75">
        <v>522000625</v>
      </c>
      <c r="BY835" s="75">
        <v>594000625</v>
      </c>
      <c r="BZ835" s="75">
        <v>0</v>
      </c>
      <c r="CA835" s="75">
        <v>0</v>
      </c>
    </row>
    <row r="836" spans="10:79" ht="12" customHeight="1">
      <c r="J836" s="46">
        <v>833</v>
      </c>
      <c r="K836" s="46">
        <f t="shared" si="28"/>
        <v>0</v>
      </c>
      <c r="L836" s="82">
        <f t="shared" si="29"/>
        <v>0</v>
      </c>
      <c r="N836" s="119" t="s">
        <v>24</v>
      </c>
      <c r="O836" s="120" t="s">
        <v>1634</v>
      </c>
      <c r="P836" s="122">
        <v>0</v>
      </c>
      <c r="Q836" s="122">
        <v>0</v>
      </c>
      <c r="R836" s="122">
        <v>0</v>
      </c>
      <c r="S836" s="122">
        <v>0</v>
      </c>
      <c r="T836" s="122">
        <v>0</v>
      </c>
      <c r="U836" s="122">
        <v>280000026</v>
      </c>
      <c r="V836" s="122">
        <v>300000026</v>
      </c>
      <c r="W836" s="122">
        <v>320000026</v>
      </c>
      <c r="X836" s="122">
        <v>340000026</v>
      </c>
      <c r="Y836" s="122">
        <v>400000026</v>
      </c>
      <c r="Z836" s="122">
        <v>420000026</v>
      </c>
      <c r="AA836" s="122">
        <v>430000026</v>
      </c>
      <c r="AB836" s="122">
        <v>500000026</v>
      </c>
      <c r="AC836" s="122">
        <v>520000026</v>
      </c>
      <c r="AD836" s="121"/>
      <c r="BO836" s="72" t="s">
        <v>37</v>
      </c>
      <c r="BP836" s="73" t="s">
        <v>4220</v>
      </c>
      <c r="BQ836" s="75">
        <v>0</v>
      </c>
      <c r="BR836" s="75">
        <v>0</v>
      </c>
      <c r="BS836" s="75">
        <v>468000625</v>
      </c>
      <c r="BT836" s="75">
        <v>495000625</v>
      </c>
      <c r="BU836" s="75">
        <v>540000625</v>
      </c>
      <c r="BV836" s="75">
        <v>0</v>
      </c>
      <c r="BW836" s="75">
        <v>0</v>
      </c>
      <c r="BX836" s="75">
        <v>0</v>
      </c>
      <c r="BY836" s="75">
        <v>0</v>
      </c>
      <c r="BZ836" s="75">
        <v>0</v>
      </c>
      <c r="CA836" s="75">
        <v>0</v>
      </c>
    </row>
    <row r="837" spans="10:79" ht="12" customHeight="1">
      <c r="J837" s="46">
        <v>834</v>
      </c>
      <c r="K837" s="46">
        <f t="shared" ref="K837:K848" si="30">IFERROR(IF($B$3="Passenger",(HLOOKUP($K$3,$AI$4:$BC$699,1+J837,0)),(HLOOKUP($K$3,$BF$4:$BM$686,1+J837,0))),0)</f>
        <v>0</v>
      </c>
      <c r="L837" s="82">
        <f t="shared" ref="L837:L848" si="31">IFERROR(IF($B$3="Passenger",VLOOKUP(K837,$O$5:$AD$3396,$L$3+1,0),VLOOKUP(K837,$BP$5:$CA$1915,$L$3+1,0)),0)</f>
        <v>0</v>
      </c>
      <c r="N837" s="119" t="s">
        <v>24</v>
      </c>
      <c r="O837" s="120" t="s">
        <v>1983</v>
      </c>
      <c r="P837" s="122">
        <v>130000026</v>
      </c>
      <c r="Q837" s="122">
        <v>135000026</v>
      </c>
      <c r="R837" s="122">
        <v>145000026</v>
      </c>
      <c r="S837" s="122">
        <v>155000026</v>
      </c>
      <c r="T837" s="122">
        <v>170000026</v>
      </c>
      <c r="U837" s="122">
        <v>200000026</v>
      </c>
      <c r="V837" s="122">
        <v>230000026</v>
      </c>
      <c r="W837" s="122">
        <v>235000026</v>
      </c>
      <c r="X837" s="122">
        <v>240000026</v>
      </c>
      <c r="Y837" s="122">
        <v>260000026</v>
      </c>
      <c r="Z837" s="122">
        <v>270000026</v>
      </c>
      <c r="AA837" s="122">
        <v>0</v>
      </c>
      <c r="AB837" s="122">
        <v>0</v>
      </c>
      <c r="AC837" s="122">
        <v>0</v>
      </c>
      <c r="AD837" s="121"/>
      <c r="BO837" s="72" t="s">
        <v>37</v>
      </c>
      <c r="BP837" s="73" t="s">
        <v>4221</v>
      </c>
      <c r="BQ837" s="75">
        <v>0</v>
      </c>
      <c r="BR837" s="75">
        <v>0</v>
      </c>
      <c r="BS837" s="75">
        <v>0</v>
      </c>
      <c r="BT837" s="75">
        <v>513000625</v>
      </c>
      <c r="BU837" s="75">
        <v>531000625</v>
      </c>
      <c r="BV837" s="75">
        <v>0</v>
      </c>
      <c r="BW837" s="75">
        <v>0</v>
      </c>
      <c r="BX837" s="75">
        <v>0</v>
      </c>
      <c r="BY837" s="75">
        <v>0</v>
      </c>
      <c r="BZ837" s="75">
        <v>0</v>
      </c>
      <c r="CA837" s="75">
        <v>0</v>
      </c>
    </row>
    <row r="838" spans="10:79" ht="12" customHeight="1">
      <c r="J838" s="46">
        <v>835</v>
      </c>
      <c r="K838" s="46">
        <f t="shared" si="30"/>
        <v>0</v>
      </c>
      <c r="L838" s="82">
        <f t="shared" si="31"/>
        <v>0</v>
      </c>
      <c r="N838" s="119" t="s">
        <v>24</v>
      </c>
      <c r="O838" s="120" t="s">
        <v>708</v>
      </c>
      <c r="P838" s="122">
        <v>120000026</v>
      </c>
      <c r="Q838" s="122">
        <v>130000026</v>
      </c>
      <c r="R838" s="122">
        <v>135000026</v>
      </c>
      <c r="S838" s="122">
        <v>145000026</v>
      </c>
      <c r="T838" s="122">
        <v>155000026</v>
      </c>
      <c r="U838" s="122">
        <v>170000026</v>
      </c>
      <c r="V838" s="122">
        <v>200000026</v>
      </c>
      <c r="W838" s="122">
        <v>230000026</v>
      </c>
      <c r="X838" s="122">
        <v>235000026</v>
      </c>
      <c r="Y838" s="122">
        <v>240000026</v>
      </c>
      <c r="Z838" s="122">
        <v>260000026</v>
      </c>
      <c r="AA838" s="122">
        <v>0</v>
      </c>
      <c r="AB838" s="122">
        <v>0</v>
      </c>
      <c r="AC838" s="122">
        <v>0</v>
      </c>
      <c r="AD838" s="121"/>
      <c r="BO838" s="72" t="s">
        <v>37</v>
      </c>
      <c r="BP838" s="73" t="s">
        <v>4222</v>
      </c>
      <c r="BQ838" s="75">
        <v>0</v>
      </c>
      <c r="BR838" s="75">
        <v>0</v>
      </c>
      <c r="BS838" s="75">
        <v>0</v>
      </c>
      <c r="BT838" s="75">
        <v>495000625</v>
      </c>
      <c r="BU838" s="75">
        <v>540000625</v>
      </c>
      <c r="BV838" s="75">
        <v>594000625</v>
      </c>
      <c r="BW838" s="75">
        <v>648000625</v>
      </c>
      <c r="BX838" s="75">
        <v>0</v>
      </c>
      <c r="BY838" s="75">
        <v>0</v>
      </c>
      <c r="BZ838" s="75">
        <v>0</v>
      </c>
      <c r="CA838" s="75">
        <v>0</v>
      </c>
    </row>
    <row r="839" spans="10:79" ht="12" customHeight="1">
      <c r="J839" s="46">
        <v>836</v>
      </c>
      <c r="K839" s="46">
        <f t="shared" si="30"/>
        <v>0</v>
      </c>
      <c r="L839" s="82">
        <f t="shared" si="31"/>
        <v>0</v>
      </c>
      <c r="N839" s="119" t="s">
        <v>24</v>
      </c>
      <c r="O839" s="120" t="s">
        <v>3379</v>
      </c>
      <c r="P839" s="121"/>
      <c r="Q839" s="121"/>
      <c r="R839" s="121"/>
      <c r="S839" s="121"/>
      <c r="T839" s="121"/>
      <c r="U839" s="121"/>
      <c r="V839" s="121"/>
      <c r="W839" s="121"/>
      <c r="X839" s="121"/>
      <c r="Y839" s="121"/>
      <c r="Z839" s="121"/>
      <c r="AA839" s="122">
        <v>0</v>
      </c>
      <c r="AB839" s="122">
        <v>580000026</v>
      </c>
      <c r="AC839" s="121"/>
      <c r="AD839" s="121"/>
      <c r="BO839" s="72" t="s">
        <v>37</v>
      </c>
      <c r="BP839" s="73" t="s">
        <v>4223</v>
      </c>
      <c r="BQ839" s="75">
        <v>0</v>
      </c>
      <c r="BR839" s="75">
        <v>0</v>
      </c>
      <c r="BS839" s="75">
        <v>522000625</v>
      </c>
      <c r="BT839" s="75">
        <v>513000625</v>
      </c>
      <c r="BU839" s="75">
        <v>0</v>
      </c>
      <c r="BV839" s="75">
        <v>0</v>
      </c>
      <c r="BW839" s="75">
        <v>0</v>
      </c>
      <c r="BX839" s="75">
        <v>0</v>
      </c>
      <c r="BY839" s="75">
        <v>0</v>
      </c>
      <c r="BZ839" s="75">
        <v>0</v>
      </c>
      <c r="CA839" s="75">
        <v>0</v>
      </c>
    </row>
    <row r="840" spans="10:79" ht="12" customHeight="1">
      <c r="J840" s="46">
        <v>837</v>
      </c>
      <c r="K840" s="46">
        <f t="shared" si="30"/>
        <v>0</v>
      </c>
      <c r="L840" s="82">
        <f t="shared" si="31"/>
        <v>0</v>
      </c>
      <c r="N840" s="119" t="s">
        <v>24</v>
      </c>
      <c r="O840" s="120" t="s">
        <v>1770</v>
      </c>
      <c r="P840" s="122">
        <v>0</v>
      </c>
      <c r="Q840" s="122">
        <v>0</v>
      </c>
      <c r="R840" s="122">
        <v>0</v>
      </c>
      <c r="S840" s="122">
        <v>150000026</v>
      </c>
      <c r="T840" s="122">
        <v>0</v>
      </c>
      <c r="U840" s="122">
        <v>0</v>
      </c>
      <c r="V840" s="122">
        <v>0</v>
      </c>
      <c r="W840" s="122">
        <v>0</v>
      </c>
      <c r="X840" s="122">
        <v>0</v>
      </c>
      <c r="Y840" s="122">
        <v>0</v>
      </c>
      <c r="Z840" s="122">
        <v>0</v>
      </c>
      <c r="AA840" s="122">
        <v>0</v>
      </c>
      <c r="AB840" s="122">
        <v>0</v>
      </c>
      <c r="AC840" s="122">
        <v>0</v>
      </c>
      <c r="AD840" s="121"/>
      <c r="BO840" s="72" t="s">
        <v>37</v>
      </c>
      <c r="BP840" s="73" t="s">
        <v>4224</v>
      </c>
      <c r="BQ840" s="75">
        <v>0</v>
      </c>
      <c r="BR840" s="75">
        <v>0</v>
      </c>
      <c r="BS840" s="75">
        <v>0</v>
      </c>
      <c r="BT840" s="75">
        <v>0</v>
      </c>
      <c r="BU840" s="75">
        <v>0</v>
      </c>
      <c r="BV840" s="75">
        <v>0</v>
      </c>
      <c r="BW840" s="75">
        <v>0</v>
      </c>
      <c r="BX840" s="75">
        <v>0</v>
      </c>
      <c r="BY840" s="75">
        <v>0</v>
      </c>
      <c r="BZ840" s="75">
        <v>0</v>
      </c>
      <c r="CA840" s="75">
        <v>0</v>
      </c>
    </row>
    <row r="841" spans="10:79" ht="12" customHeight="1">
      <c r="J841" s="46">
        <v>838</v>
      </c>
      <c r="K841" s="46">
        <f t="shared" si="30"/>
        <v>0</v>
      </c>
      <c r="L841" s="82">
        <f t="shared" si="31"/>
        <v>0</v>
      </c>
      <c r="N841" s="119" t="s">
        <v>24</v>
      </c>
      <c r="O841" s="120" t="s">
        <v>764</v>
      </c>
      <c r="P841" s="122">
        <v>130000026</v>
      </c>
      <c r="Q841" s="122">
        <v>150000026</v>
      </c>
      <c r="R841" s="122">
        <v>160000026</v>
      </c>
      <c r="S841" s="122">
        <v>185000026</v>
      </c>
      <c r="T841" s="122">
        <v>200000026</v>
      </c>
      <c r="U841" s="122">
        <v>220000026</v>
      </c>
      <c r="V841" s="122">
        <v>0</v>
      </c>
      <c r="W841" s="122">
        <v>0</v>
      </c>
      <c r="X841" s="122">
        <v>0</v>
      </c>
      <c r="Y841" s="122">
        <v>0</v>
      </c>
      <c r="Z841" s="122">
        <v>0</v>
      </c>
      <c r="AA841" s="122">
        <v>0</v>
      </c>
      <c r="AB841" s="122">
        <v>0</v>
      </c>
      <c r="AC841" s="122">
        <v>0</v>
      </c>
      <c r="AD841" s="121"/>
      <c r="BO841" s="72" t="s">
        <v>37</v>
      </c>
      <c r="BP841" s="73" t="s">
        <v>4225</v>
      </c>
      <c r="BQ841" s="75">
        <v>0</v>
      </c>
      <c r="BR841" s="75">
        <v>0</v>
      </c>
      <c r="BS841" s="75">
        <v>522000625</v>
      </c>
      <c r="BT841" s="75">
        <v>441000625</v>
      </c>
      <c r="BU841" s="75">
        <v>486000625</v>
      </c>
      <c r="BV841" s="75">
        <v>0</v>
      </c>
      <c r="BW841" s="75">
        <v>0</v>
      </c>
      <c r="BX841" s="75">
        <v>0</v>
      </c>
      <c r="BY841" s="75">
        <v>0</v>
      </c>
      <c r="BZ841" s="75">
        <v>0</v>
      </c>
      <c r="CA841" s="75">
        <v>0</v>
      </c>
    </row>
    <row r="842" spans="10:79" ht="12" customHeight="1">
      <c r="J842" s="46">
        <v>839</v>
      </c>
      <c r="K842" s="46">
        <f t="shared" si="30"/>
        <v>0</v>
      </c>
      <c r="L842" s="82">
        <f t="shared" si="31"/>
        <v>0</v>
      </c>
      <c r="N842" s="119" t="s">
        <v>24</v>
      </c>
      <c r="O842" s="120" t="s">
        <v>562</v>
      </c>
      <c r="P842" s="122">
        <v>0</v>
      </c>
      <c r="Q842" s="122">
        <v>0</v>
      </c>
      <c r="R842" s="122">
        <v>0</v>
      </c>
      <c r="S842" s="122">
        <v>0</v>
      </c>
      <c r="T842" s="122">
        <v>0</v>
      </c>
      <c r="U842" s="122">
        <v>280000026</v>
      </c>
      <c r="V842" s="122">
        <v>300000026</v>
      </c>
      <c r="W842" s="122">
        <v>320000026</v>
      </c>
      <c r="X842" s="122">
        <v>340000026</v>
      </c>
      <c r="Y842" s="122">
        <v>400000026</v>
      </c>
      <c r="Z842" s="122">
        <v>420000026</v>
      </c>
      <c r="AA842" s="122">
        <v>430000026</v>
      </c>
      <c r="AB842" s="122">
        <v>500000026</v>
      </c>
      <c r="AC842" s="122">
        <v>520000026</v>
      </c>
      <c r="AD842" s="121"/>
      <c r="BO842" s="72" t="s">
        <v>37</v>
      </c>
      <c r="BP842" s="73" t="s">
        <v>5123</v>
      </c>
      <c r="BQ842" s="75">
        <v>0</v>
      </c>
      <c r="BR842" s="75">
        <v>0</v>
      </c>
      <c r="BS842" s="75">
        <v>0</v>
      </c>
      <c r="BT842" s="75">
        <v>0</v>
      </c>
      <c r="BU842" s="75">
        <v>0</v>
      </c>
      <c r="BV842" s="75">
        <v>0</v>
      </c>
      <c r="BW842" s="75">
        <v>0</v>
      </c>
      <c r="BX842" s="75">
        <v>0</v>
      </c>
      <c r="BY842" s="75">
        <v>790000026</v>
      </c>
      <c r="BZ842" s="75">
        <v>965000026</v>
      </c>
      <c r="CA842" s="75">
        <v>0</v>
      </c>
    </row>
    <row r="843" spans="10:79" ht="12" customHeight="1">
      <c r="J843" s="46">
        <v>840</v>
      </c>
      <c r="K843" s="46">
        <f t="shared" si="30"/>
        <v>0</v>
      </c>
      <c r="L843" s="82">
        <f t="shared" si="31"/>
        <v>0</v>
      </c>
      <c r="N843" s="119" t="s">
        <v>24</v>
      </c>
      <c r="O843" s="120" t="s">
        <v>175</v>
      </c>
      <c r="P843" s="122">
        <v>130000026</v>
      </c>
      <c r="Q843" s="122">
        <v>135000026</v>
      </c>
      <c r="R843" s="122">
        <v>145000026</v>
      </c>
      <c r="S843" s="122">
        <v>155000026</v>
      </c>
      <c r="T843" s="122">
        <v>170000026</v>
      </c>
      <c r="U843" s="122">
        <v>200000026</v>
      </c>
      <c r="V843" s="122">
        <v>230000026</v>
      </c>
      <c r="W843" s="122">
        <v>235000026</v>
      </c>
      <c r="X843" s="122">
        <v>240000026</v>
      </c>
      <c r="Y843" s="122">
        <v>260000026</v>
      </c>
      <c r="Z843" s="122">
        <v>270000026</v>
      </c>
      <c r="AA843" s="122">
        <v>0</v>
      </c>
      <c r="AB843" s="122">
        <v>0</v>
      </c>
      <c r="AC843" s="122">
        <v>0</v>
      </c>
      <c r="AD843" s="121"/>
      <c r="BO843" s="72" t="s">
        <v>37</v>
      </c>
      <c r="BP843" s="73" t="s">
        <v>4226</v>
      </c>
      <c r="BQ843" s="75">
        <v>549000625</v>
      </c>
      <c r="BR843" s="75">
        <v>585000625</v>
      </c>
      <c r="BS843" s="75">
        <v>612000625</v>
      </c>
      <c r="BT843" s="75">
        <v>639000625</v>
      </c>
      <c r="BU843" s="75">
        <v>558000625</v>
      </c>
      <c r="BV843" s="75">
        <v>594000625</v>
      </c>
      <c r="BW843" s="75">
        <v>621000625</v>
      </c>
      <c r="BX843" s="75">
        <v>657000625</v>
      </c>
      <c r="BY843" s="75">
        <v>755000625</v>
      </c>
      <c r="BZ843" s="75">
        <v>850000026</v>
      </c>
      <c r="CA843" s="75">
        <v>0</v>
      </c>
    </row>
    <row r="844" spans="10:79" ht="12" customHeight="1">
      <c r="J844" s="46">
        <v>841</v>
      </c>
      <c r="K844" s="46">
        <f t="shared" si="30"/>
        <v>0</v>
      </c>
      <c r="L844" s="82">
        <f t="shared" si="31"/>
        <v>0</v>
      </c>
      <c r="N844" s="119" t="s">
        <v>24</v>
      </c>
      <c r="O844" s="120" t="s">
        <v>961</v>
      </c>
      <c r="P844" s="122">
        <v>130000026</v>
      </c>
      <c r="Q844" s="122">
        <v>135000026</v>
      </c>
      <c r="R844" s="122">
        <v>145000026</v>
      </c>
      <c r="S844" s="122">
        <v>155000026</v>
      </c>
      <c r="T844" s="122">
        <v>170000026</v>
      </c>
      <c r="U844" s="122">
        <v>200000026</v>
      </c>
      <c r="V844" s="122">
        <v>230000026</v>
      </c>
      <c r="W844" s="122">
        <v>235000026</v>
      </c>
      <c r="X844" s="122">
        <v>240000026</v>
      </c>
      <c r="Y844" s="122">
        <v>260000026</v>
      </c>
      <c r="Z844" s="122">
        <v>270000026</v>
      </c>
      <c r="AA844" s="122">
        <v>0</v>
      </c>
      <c r="AB844" s="122">
        <v>0</v>
      </c>
      <c r="AC844" s="122">
        <v>0</v>
      </c>
      <c r="AD844" s="121"/>
      <c r="BO844" s="72" t="s">
        <v>37</v>
      </c>
      <c r="BP844" s="73" t="s">
        <v>4227</v>
      </c>
      <c r="BQ844" s="75">
        <v>441000625</v>
      </c>
      <c r="BR844" s="75">
        <v>477000625</v>
      </c>
      <c r="BS844" s="75">
        <v>504000625</v>
      </c>
      <c r="BT844" s="75">
        <v>531000625</v>
      </c>
      <c r="BU844" s="75">
        <v>513000625</v>
      </c>
      <c r="BV844" s="75">
        <v>612000625</v>
      </c>
      <c r="BW844" s="75">
        <v>603000625</v>
      </c>
      <c r="BX844" s="75">
        <v>675000625</v>
      </c>
      <c r="BY844" s="75">
        <v>747000625</v>
      </c>
      <c r="BZ844" s="75">
        <v>0</v>
      </c>
      <c r="CA844" s="75">
        <v>0</v>
      </c>
    </row>
    <row r="845" spans="10:79" ht="12" customHeight="1">
      <c r="J845" s="46">
        <v>842</v>
      </c>
      <c r="K845" s="46">
        <f t="shared" si="30"/>
        <v>0</v>
      </c>
      <c r="L845" s="82">
        <f t="shared" si="31"/>
        <v>0</v>
      </c>
      <c r="N845" s="119" t="s">
        <v>24</v>
      </c>
      <c r="O845" s="120" t="s">
        <v>1059</v>
      </c>
      <c r="P845" s="122">
        <v>120000026</v>
      </c>
      <c r="Q845" s="122">
        <v>130000026</v>
      </c>
      <c r="R845" s="122">
        <v>135000026</v>
      </c>
      <c r="S845" s="122">
        <v>145000026</v>
      </c>
      <c r="T845" s="122">
        <v>155000026</v>
      </c>
      <c r="U845" s="122">
        <v>170000026</v>
      </c>
      <c r="V845" s="122">
        <v>200000026</v>
      </c>
      <c r="W845" s="122">
        <v>230000026</v>
      </c>
      <c r="X845" s="122">
        <v>235000026</v>
      </c>
      <c r="Y845" s="122">
        <v>240000026</v>
      </c>
      <c r="Z845" s="122">
        <v>260000026</v>
      </c>
      <c r="AA845" s="122">
        <v>0</v>
      </c>
      <c r="AB845" s="122">
        <v>0</v>
      </c>
      <c r="AC845" s="122">
        <v>0</v>
      </c>
      <c r="AD845" s="121"/>
      <c r="BO845" s="72" t="s">
        <v>37</v>
      </c>
      <c r="BP845" s="73" t="s">
        <v>5287</v>
      </c>
      <c r="BQ845" s="74"/>
      <c r="BR845" s="74"/>
      <c r="BS845" s="74"/>
      <c r="BT845" s="74"/>
      <c r="BU845" s="74"/>
      <c r="BV845" s="74"/>
      <c r="BW845" s="74"/>
      <c r="BX845" s="75">
        <v>550000026</v>
      </c>
      <c r="BY845" s="74"/>
      <c r="BZ845" s="74"/>
      <c r="CA845" s="74"/>
    </row>
    <row r="846" spans="10:79" ht="12" customHeight="1">
      <c r="J846" s="46">
        <v>843</v>
      </c>
      <c r="K846" s="46">
        <f t="shared" si="30"/>
        <v>0</v>
      </c>
      <c r="L846" s="82">
        <f t="shared" si="31"/>
        <v>0</v>
      </c>
      <c r="N846" s="119" t="s">
        <v>24</v>
      </c>
      <c r="O846" s="120" t="s">
        <v>176</v>
      </c>
      <c r="P846" s="122">
        <v>120000026</v>
      </c>
      <c r="Q846" s="122">
        <v>130000026</v>
      </c>
      <c r="R846" s="122">
        <v>135000026</v>
      </c>
      <c r="S846" s="122">
        <v>145000026</v>
      </c>
      <c r="T846" s="122">
        <v>155000026</v>
      </c>
      <c r="U846" s="122">
        <v>170000026</v>
      </c>
      <c r="V846" s="122">
        <v>200000026</v>
      </c>
      <c r="W846" s="122">
        <v>230000026</v>
      </c>
      <c r="X846" s="122">
        <v>235000026</v>
      </c>
      <c r="Y846" s="122">
        <v>240000026</v>
      </c>
      <c r="Z846" s="122">
        <v>260000026</v>
      </c>
      <c r="AA846" s="122">
        <v>0</v>
      </c>
      <c r="AB846" s="122">
        <v>0</v>
      </c>
      <c r="AC846" s="122">
        <v>0</v>
      </c>
      <c r="AD846" s="121"/>
      <c r="BO846" s="72" t="s">
        <v>37</v>
      </c>
      <c r="BP846" s="73" t="s">
        <v>4228</v>
      </c>
      <c r="BQ846" s="75">
        <v>423000625</v>
      </c>
      <c r="BR846" s="75">
        <v>459000625</v>
      </c>
      <c r="BS846" s="75">
        <v>486000625</v>
      </c>
      <c r="BT846" s="75">
        <v>495000625</v>
      </c>
      <c r="BU846" s="75">
        <v>558000625</v>
      </c>
      <c r="BV846" s="75">
        <v>594000625</v>
      </c>
      <c r="BW846" s="75">
        <v>621000625</v>
      </c>
      <c r="BX846" s="75">
        <v>657000625</v>
      </c>
      <c r="BY846" s="75">
        <v>729000625</v>
      </c>
      <c r="BZ846" s="75">
        <v>0</v>
      </c>
      <c r="CA846" s="75">
        <v>0</v>
      </c>
    </row>
    <row r="847" spans="10:79" ht="12" customHeight="1">
      <c r="J847" s="46">
        <v>844</v>
      </c>
      <c r="K847" s="46">
        <f t="shared" si="30"/>
        <v>0</v>
      </c>
      <c r="L847" s="82">
        <f t="shared" si="31"/>
        <v>0</v>
      </c>
      <c r="N847" s="119" t="s">
        <v>24</v>
      </c>
      <c r="O847" s="120" t="s">
        <v>118</v>
      </c>
      <c r="P847" s="122">
        <v>130000026</v>
      </c>
      <c r="Q847" s="122">
        <v>150000026</v>
      </c>
      <c r="R847" s="122">
        <v>160000026</v>
      </c>
      <c r="S847" s="122">
        <v>185000026</v>
      </c>
      <c r="T847" s="122">
        <v>200000026</v>
      </c>
      <c r="U847" s="122">
        <v>220000026</v>
      </c>
      <c r="V847" s="122">
        <v>0</v>
      </c>
      <c r="W847" s="122">
        <v>0</v>
      </c>
      <c r="X847" s="122">
        <v>0</v>
      </c>
      <c r="Y847" s="122">
        <v>0</v>
      </c>
      <c r="Z847" s="122">
        <v>0</v>
      </c>
      <c r="AA847" s="122">
        <v>0</v>
      </c>
      <c r="AB847" s="122">
        <v>0</v>
      </c>
      <c r="AC847" s="122">
        <v>0</v>
      </c>
      <c r="AD847" s="121"/>
      <c r="BO847" s="72" t="s">
        <v>37</v>
      </c>
      <c r="BP847" s="73" t="s">
        <v>4229</v>
      </c>
      <c r="BQ847" s="75">
        <v>0</v>
      </c>
      <c r="BR847" s="75">
        <v>0</v>
      </c>
      <c r="BS847" s="75">
        <v>0</v>
      </c>
      <c r="BT847" s="75">
        <v>486000625</v>
      </c>
      <c r="BU847" s="75">
        <v>0</v>
      </c>
      <c r="BV847" s="75">
        <v>0</v>
      </c>
      <c r="BW847" s="75">
        <v>0</v>
      </c>
      <c r="BX847" s="75">
        <v>540000625</v>
      </c>
      <c r="BY847" s="75">
        <v>0</v>
      </c>
      <c r="BZ847" s="75">
        <v>0</v>
      </c>
      <c r="CA847" s="75">
        <v>0</v>
      </c>
    </row>
    <row r="848" spans="10:79" ht="12" customHeight="1">
      <c r="J848" s="46">
        <v>845</v>
      </c>
      <c r="K848" s="46">
        <f t="shared" si="30"/>
        <v>0</v>
      </c>
      <c r="L848" s="82">
        <f t="shared" si="31"/>
        <v>0</v>
      </c>
      <c r="N848" s="119" t="s">
        <v>24</v>
      </c>
      <c r="O848" s="120" t="s">
        <v>177</v>
      </c>
      <c r="P848" s="122">
        <v>130000026</v>
      </c>
      <c r="Q848" s="122">
        <v>150000026</v>
      </c>
      <c r="R848" s="122">
        <v>160000026</v>
      </c>
      <c r="S848" s="122">
        <v>185000026</v>
      </c>
      <c r="T848" s="122">
        <v>200000026</v>
      </c>
      <c r="U848" s="122">
        <v>220000026</v>
      </c>
      <c r="V848" s="122">
        <v>0</v>
      </c>
      <c r="W848" s="122">
        <v>0</v>
      </c>
      <c r="X848" s="122">
        <v>0</v>
      </c>
      <c r="Y848" s="122">
        <v>0</v>
      </c>
      <c r="Z848" s="122">
        <v>0</v>
      </c>
      <c r="AA848" s="122">
        <v>0</v>
      </c>
      <c r="AB848" s="122">
        <v>0</v>
      </c>
      <c r="AC848" s="122">
        <v>0</v>
      </c>
      <c r="AD848" s="121"/>
      <c r="BO848" s="72" t="s">
        <v>37</v>
      </c>
      <c r="BP848" s="73" t="s">
        <v>4230</v>
      </c>
      <c r="BQ848" s="75">
        <v>0</v>
      </c>
      <c r="BR848" s="75">
        <v>441000625</v>
      </c>
      <c r="BS848" s="75">
        <v>0</v>
      </c>
      <c r="BT848" s="75">
        <v>0</v>
      </c>
      <c r="BU848" s="75">
        <v>0</v>
      </c>
      <c r="BV848" s="75">
        <v>0</v>
      </c>
      <c r="BW848" s="75">
        <v>0</v>
      </c>
      <c r="BX848" s="75">
        <v>729000625</v>
      </c>
      <c r="BY848" s="75">
        <v>0</v>
      </c>
      <c r="BZ848" s="75">
        <v>0</v>
      </c>
      <c r="CA848" s="75">
        <v>0</v>
      </c>
    </row>
    <row r="849" spans="14:79" ht="12" customHeight="1">
      <c r="N849" s="119" t="s">
        <v>24</v>
      </c>
      <c r="O849" s="120" t="s">
        <v>2467</v>
      </c>
      <c r="P849" s="122">
        <v>130000026</v>
      </c>
      <c r="Q849" s="122">
        <v>150000026</v>
      </c>
      <c r="R849" s="122">
        <v>160000026</v>
      </c>
      <c r="S849" s="122">
        <v>185000026</v>
      </c>
      <c r="T849" s="122">
        <v>200000026</v>
      </c>
      <c r="U849" s="122">
        <v>220000026</v>
      </c>
      <c r="V849" s="122">
        <v>0</v>
      </c>
      <c r="W849" s="122">
        <v>0</v>
      </c>
      <c r="X849" s="122">
        <v>0</v>
      </c>
      <c r="Y849" s="122">
        <v>0</v>
      </c>
      <c r="Z849" s="122">
        <v>0</v>
      </c>
      <c r="AA849" s="122">
        <v>0</v>
      </c>
      <c r="AB849" s="122">
        <v>0</v>
      </c>
      <c r="AC849" s="122">
        <v>0</v>
      </c>
      <c r="AD849" s="121"/>
      <c r="BO849" s="72" t="s">
        <v>37</v>
      </c>
      <c r="BP849" s="73" t="s">
        <v>4231</v>
      </c>
      <c r="BQ849" s="75">
        <v>306000625</v>
      </c>
      <c r="BR849" s="75">
        <v>342000625</v>
      </c>
      <c r="BS849" s="75">
        <v>369000625</v>
      </c>
      <c r="BT849" s="75">
        <v>396000625</v>
      </c>
      <c r="BU849" s="75">
        <v>441000625</v>
      </c>
      <c r="BV849" s="75">
        <v>477000625</v>
      </c>
      <c r="BW849" s="75">
        <v>504000625</v>
      </c>
      <c r="BX849" s="75">
        <v>540000625</v>
      </c>
      <c r="BY849" s="75">
        <v>729000625</v>
      </c>
      <c r="BZ849" s="75">
        <v>0</v>
      </c>
      <c r="CA849" s="75">
        <v>0</v>
      </c>
    </row>
    <row r="850" spans="14:79" ht="12" customHeight="1">
      <c r="N850" s="119" t="s">
        <v>24</v>
      </c>
      <c r="O850" s="120" t="s">
        <v>3380</v>
      </c>
      <c r="P850" s="121"/>
      <c r="Q850" s="121"/>
      <c r="R850" s="121"/>
      <c r="S850" s="121"/>
      <c r="T850" s="121"/>
      <c r="U850" s="121"/>
      <c r="V850" s="121"/>
      <c r="W850" s="121"/>
      <c r="X850" s="121"/>
      <c r="Y850" s="121"/>
      <c r="Z850" s="121"/>
      <c r="AA850" s="122">
        <v>490000026</v>
      </c>
      <c r="AB850" s="121"/>
      <c r="AC850" s="121"/>
      <c r="AD850" s="121"/>
      <c r="BO850" s="72" t="s">
        <v>37</v>
      </c>
      <c r="BP850" s="73" t="s">
        <v>4232</v>
      </c>
      <c r="BQ850" s="75">
        <v>0</v>
      </c>
      <c r="BR850" s="75">
        <v>0</v>
      </c>
      <c r="BS850" s="75">
        <v>0</v>
      </c>
      <c r="BT850" s="75">
        <v>495000625</v>
      </c>
      <c r="BU850" s="75">
        <v>522000625</v>
      </c>
      <c r="BV850" s="75">
        <v>540000625</v>
      </c>
      <c r="BW850" s="75">
        <v>0</v>
      </c>
      <c r="BX850" s="75">
        <v>0</v>
      </c>
      <c r="BY850" s="75">
        <v>0</v>
      </c>
      <c r="BZ850" s="75">
        <v>0</v>
      </c>
      <c r="CA850" s="75">
        <v>0</v>
      </c>
    </row>
    <row r="851" spans="14:79" ht="12" customHeight="1">
      <c r="N851" s="119" t="s">
        <v>24</v>
      </c>
      <c r="O851" s="120" t="s">
        <v>1424</v>
      </c>
      <c r="P851" s="122">
        <v>0</v>
      </c>
      <c r="Q851" s="122">
        <v>0</v>
      </c>
      <c r="R851" s="122">
        <v>0</v>
      </c>
      <c r="S851" s="122">
        <v>0</v>
      </c>
      <c r="T851" s="122">
        <v>0</v>
      </c>
      <c r="U851" s="122">
        <v>280000026</v>
      </c>
      <c r="V851" s="122">
        <v>300000026</v>
      </c>
      <c r="W851" s="122">
        <v>320000026</v>
      </c>
      <c r="X851" s="122">
        <v>340000026</v>
      </c>
      <c r="Y851" s="122">
        <v>400000026</v>
      </c>
      <c r="Z851" s="122">
        <v>420000026</v>
      </c>
      <c r="AA851" s="122">
        <v>430000026</v>
      </c>
      <c r="AB851" s="122">
        <v>500000026</v>
      </c>
      <c r="AC851" s="122">
        <v>520000026</v>
      </c>
      <c r="AD851" s="121"/>
      <c r="BO851" s="72" t="s">
        <v>37</v>
      </c>
      <c r="BP851" s="73" t="s">
        <v>4233</v>
      </c>
      <c r="BQ851" s="75">
        <v>594000625</v>
      </c>
      <c r="BR851" s="75">
        <v>630000625</v>
      </c>
      <c r="BS851" s="75">
        <v>657000625</v>
      </c>
      <c r="BT851" s="75">
        <v>576000625</v>
      </c>
      <c r="BU851" s="75">
        <v>729000625</v>
      </c>
      <c r="BV851" s="75">
        <v>765000625</v>
      </c>
      <c r="BW851" s="75">
        <v>792000625</v>
      </c>
      <c r="BX851" s="75">
        <v>828000625</v>
      </c>
      <c r="BY851" s="75">
        <v>900000625</v>
      </c>
      <c r="BZ851" s="75">
        <v>0</v>
      </c>
      <c r="CA851" s="75">
        <v>0</v>
      </c>
    </row>
    <row r="852" spans="14:79" ht="12" customHeight="1">
      <c r="N852" s="119" t="s">
        <v>24</v>
      </c>
      <c r="O852" s="120" t="s">
        <v>2532</v>
      </c>
      <c r="P852" s="122">
        <v>0</v>
      </c>
      <c r="Q852" s="122">
        <v>0</v>
      </c>
      <c r="R852" s="122">
        <v>0</v>
      </c>
      <c r="S852" s="122">
        <v>0</v>
      </c>
      <c r="T852" s="122">
        <v>0</v>
      </c>
      <c r="U852" s="122">
        <v>170000026</v>
      </c>
      <c r="V852" s="122">
        <v>180000026</v>
      </c>
      <c r="W852" s="122">
        <v>0</v>
      </c>
      <c r="X852" s="122">
        <v>0</v>
      </c>
      <c r="Y852" s="122">
        <v>0</v>
      </c>
      <c r="Z852" s="122">
        <v>0</v>
      </c>
      <c r="AA852" s="122">
        <v>0</v>
      </c>
      <c r="AB852" s="122">
        <v>0</v>
      </c>
      <c r="AC852" s="122">
        <v>0</v>
      </c>
      <c r="AD852" s="121"/>
      <c r="BO852" s="72" t="s">
        <v>37</v>
      </c>
      <c r="BP852" s="73" t="s">
        <v>4234</v>
      </c>
      <c r="BQ852" s="75">
        <v>0</v>
      </c>
      <c r="BR852" s="75">
        <v>0</v>
      </c>
      <c r="BS852" s="75">
        <v>486000625</v>
      </c>
      <c r="BT852" s="75">
        <v>513000625</v>
      </c>
      <c r="BU852" s="75">
        <v>558000625</v>
      </c>
      <c r="BV852" s="75">
        <v>594000625</v>
      </c>
      <c r="BW852" s="75">
        <v>621000625</v>
      </c>
      <c r="BX852" s="75">
        <v>657000625</v>
      </c>
      <c r="BY852" s="75">
        <v>729000625</v>
      </c>
      <c r="BZ852" s="75">
        <v>0</v>
      </c>
      <c r="CA852" s="75">
        <v>0</v>
      </c>
    </row>
    <row r="853" spans="14:79" ht="12" customHeight="1">
      <c r="N853" s="119" t="s">
        <v>24</v>
      </c>
      <c r="O853" s="120" t="s">
        <v>454</v>
      </c>
      <c r="P853" s="122">
        <v>130000026</v>
      </c>
      <c r="Q853" s="122">
        <v>150000026</v>
      </c>
      <c r="R853" s="122">
        <v>160000026</v>
      </c>
      <c r="S853" s="122">
        <v>185000026</v>
      </c>
      <c r="T853" s="122">
        <v>200000026</v>
      </c>
      <c r="U853" s="122">
        <v>220000026</v>
      </c>
      <c r="V853" s="122">
        <v>0</v>
      </c>
      <c r="W853" s="122">
        <v>0</v>
      </c>
      <c r="X853" s="122">
        <v>0</v>
      </c>
      <c r="Y853" s="122">
        <v>0</v>
      </c>
      <c r="Z853" s="122">
        <v>0</v>
      </c>
      <c r="AA853" s="122">
        <v>0</v>
      </c>
      <c r="AB853" s="122">
        <v>0</v>
      </c>
      <c r="AC853" s="122">
        <v>0</v>
      </c>
      <c r="AD853" s="121"/>
      <c r="BO853" s="72" t="s">
        <v>37</v>
      </c>
      <c r="BP853" s="73" t="s">
        <v>4235</v>
      </c>
      <c r="BQ853" s="75">
        <v>0</v>
      </c>
      <c r="BR853" s="75">
        <v>0</v>
      </c>
      <c r="BS853" s="75">
        <v>0</v>
      </c>
      <c r="BT853" s="75">
        <v>495000625</v>
      </c>
      <c r="BU853" s="75">
        <v>396000625</v>
      </c>
      <c r="BV853" s="75">
        <v>0</v>
      </c>
      <c r="BW853" s="75">
        <v>0</v>
      </c>
      <c r="BX853" s="75">
        <v>0</v>
      </c>
      <c r="BY853" s="75">
        <v>0</v>
      </c>
      <c r="BZ853" s="75">
        <v>0</v>
      </c>
      <c r="CA853" s="75">
        <v>0</v>
      </c>
    </row>
    <row r="854" spans="14:79" ht="12" customHeight="1">
      <c r="N854" s="119" t="s">
        <v>24</v>
      </c>
      <c r="O854" s="120" t="s">
        <v>2468</v>
      </c>
      <c r="P854" s="122">
        <v>130000026</v>
      </c>
      <c r="Q854" s="122">
        <v>150000026</v>
      </c>
      <c r="R854" s="122">
        <v>160000026</v>
      </c>
      <c r="S854" s="122">
        <v>185000026</v>
      </c>
      <c r="T854" s="122">
        <v>200000026</v>
      </c>
      <c r="U854" s="122">
        <v>220000026</v>
      </c>
      <c r="V854" s="122">
        <v>0</v>
      </c>
      <c r="W854" s="122">
        <v>0</v>
      </c>
      <c r="X854" s="122">
        <v>0</v>
      </c>
      <c r="Y854" s="122">
        <v>0</v>
      </c>
      <c r="Z854" s="122">
        <v>0</v>
      </c>
      <c r="AA854" s="122">
        <v>0</v>
      </c>
      <c r="AB854" s="122">
        <v>0</v>
      </c>
      <c r="AC854" s="122">
        <v>0</v>
      </c>
      <c r="AD854" s="121"/>
      <c r="BO854" s="72" t="s">
        <v>37</v>
      </c>
      <c r="BP854" s="73" t="s">
        <v>4236</v>
      </c>
      <c r="BQ854" s="75">
        <v>360000625</v>
      </c>
      <c r="BR854" s="75">
        <v>387000625</v>
      </c>
      <c r="BS854" s="75">
        <v>414000625</v>
      </c>
      <c r="BT854" s="75">
        <v>513000625</v>
      </c>
      <c r="BU854" s="75">
        <v>558000625</v>
      </c>
      <c r="BV854" s="75">
        <v>594000625</v>
      </c>
      <c r="BW854" s="75">
        <v>621000625</v>
      </c>
      <c r="BX854" s="75">
        <v>657000625</v>
      </c>
      <c r="BY854" s="75">
        <v>729000625</v>
      </c>
      <c r="BZ854" s="75">
        <v>0</v>
      </c>
      <c r="CA854" s="75">
        <v>0</v>
      </c>
    </row>
    <row r="855" spans="14:79" ht="12" customHeight="1">
      <c r="N855" s="119" t="s">
        <v>24</v>
      </c>
      <c r="O855" s="120" t="s">
        <v>1060</v>
      </c>
      <c r="P855" s="122">
        <v>130000026</v>
      </c>
      <c r="Q855" s="122">
        <v>150000026</v>
      </c>
      <c r="R855" s="122">
        <v>160000026</v>
      </c>
      <c r="S855" s="122">
        <v>185000026</v>
      </c>
      <c r="T855" s="122">
        <v>200000026</v>
      </c>
      <c r="U855" s="122">
        <v>220000026</v>
      </c>
      <c r="V855" s="122">
        <v>0</v>
      </c>
      <c r="W855" s="122">
        <v>0</v>
      </c>
      <c r="X855" s="122">
        <v>0</v>
      </c>
      <c r="Y855" s="122">
        <v>0</v>
      </c>
      <c r="Z855" s="122">
        <v>0</v>
      </c>
      <c r="AA855" s="122">
        <v>0</v>
      </c>
      <c r="AB855" s="122">
        <v>0</v>
      </c>
      <c r="AC855" s="122">
        <v>0</v>
      </c>
      <c r="AD855" s="121"/>
      <c r="BO855" s="72" t="s">
        <v>37</v>
      </c>
      <c r="BP855" s="73" t="s">
        <v>4237</v>
      </c>
      <c r="BQ855" s="75">
        <v>396000625</v>
      </c>
      <c r="BR855" s="75">
        <v>432000625</v>
      </c>
      <c r="BS855" s="75">
        <v>459000625</v>
      </c>
      <c r="BT855" s="75">
        <v>486000625</v>
      </c>
      <c r="BU855" s="75">
        <v>531000625</v>
      </c>
      <c r="BV855" s="75">
        <v>567000625</v>
      </c>
      <c r="BW855" s="75">
        <v>594000625</v>
      </c>
      <c r="BX855" s="75">
        <v>630000625</v>
      </c>
      <c r="BY855" s="75">
        <v>702000625</v>
      </c>
      <c r="BZ855" s="75">
        <v>0</v>
      </c>
      <c r="CA855" s="75">
        <v>0</v>
      </c>
    </row>
    <row r="856" spans="14:79" ht="12" customHeight="1">
      <c r="N856" s="119" t="s">
        <v>24</v>
      </c>
      <c r="O856" s="120" t="s">
        <v>709</v>
      </c>
      <c r="P856" s="122">
        <v>130000026</v>
      </c>
      <c r="Q856" s="122">
        <v>150000026</v>
      </c>
      <c r="R856" s="122">
        <v>160000026</v>
      </c>
      <c r="S856" s="122">
        <v>185000026</v>
      </c>
      <c r="T856" s="122">
        <v>200000026</v>
      </c>
      <c r="U856" s="122">
        <v>220000026</v>
      </c>
      <c r="V856" s="122">
        <v>0</v>
      </c>
      <c r="W856" s="122">
        <v>0</v>
      </c>
      <c r="X856" s="122">
        <v>0</v>
      </c>
      <c r="Y856" s="122">
        <v>0</v>
      </c>
      <c r="Z856" s="122">
        <v>0</v>
      </c>
      <c r="AA856" s="122">
        <v>0</v>
      </c>
      <c r="AB856" s="122">
        <v>0</v>
      </c>
      <c r="AC856" s="122">
        <v>0</v>
      </c>
      <c r="AD856" s="121"/>
      <c r="BO856" s="72" t="s">
        <v>37</v>
      </c>
      <c r="BP856" s="73" t="s">
        <v>4238</v>
      </c>
      <c r="BQ856" s="75">
        <v>0</v>
      </c>
      <c r="BR856" s="75">
        <v>0</v>
      </c>
      <c r="BS856" s="75">
        <v>486000625</v>
      </c>
      <c r="BT856" s="75">
        <v>513000625</v>
      </c>
      <c r="BU856" s="75">
        <v>558000625</v>
      </c>
      <c r="BV856" s="75">
        <v>594000625</v>
      </c>
      <c r="BW856" s="75">
        <v>621000625</v>
      </c>
      <c r="BX856" s="75">
        <v>657000625</v>
      </c>
      <c r="BY856" s="75">
        <v>729000625</v>
      </c>
      <c r="BZ856" s="75">
        <v>0</v>
      </c>
      <c r="CA856" s="75">
        <v>0</v>
      </c>
    </row>
    <row r="857" spans="14:79" ht="12" customHeight="1">
      <c r="N857" s="119" t="s">
        <v>24</v>
      </c>
      <c r="O857" s="120" t="s">
        <v>79</v>
      </c>
      <c r="P857" s="122">
        <v>130000026</v>
      </c>
      <c r="Q857" s="122">
        <v>135000026</v>
      </c>
      <c r="R857" s="122">
        <v>145000026</v>
      </c>
      <c r="S857" s="122">
        <v>155000026</v>
      </c>
      <c r="T857" s="122">
        <v>170000026</v>
      </c>
      <c r="U857" s="122">
        <v>200000026</v>
      </c>
      <c r="V857" s="122">
        <v>230000026</v>
      </c>
      <c r="W857" s="122">
        <v>235000026</v>
      </c>
      <c r="X857" s="122">
        <v>240000026</v>
      </c>
      <c r="Y857" s="122">
        <v>260000026</v>
      </c>
      <c r="Z857" s="122">
        <v>270000026</v>
      </c>
      <c r="AA857" s="122">
        <v>0</v>
      </c>
      <c r="AB857" s="122">
        <v>0</v>
      </c>
      <c r="AC857" s="122">
        <v>0</v>
      </c>
      <c r="AD857" s="121"/>
      <c r="BO857" s="72" t="s">
        <v>37</v>
      </c>
      <c r="BP857" s="73" t="s">
        <v>4239</v>
      </c>
      <c r="BQ857" s="75">
        <v>0</v>
      </c>
      <c r="BR857" s="75">
        <v>0</v>
      </c>
      <c r="BS857" s="75">
        <v>0</v>
      </c>
      <c r="BT857" s="75">
        <v>378000625</v>
      </c>
      <c r="BU857" s="75">
        <v>0</v>
      </c>
      <c r="BV857" s="75">
        <v>576000625</v>
      </c>
      <c r="BW857" s="75">
        <v>0</v>
      </c>
      <c r="BX857" s="75">
        <v>0</v>
      </c>
      <c r="BY857" s="75">
        <v>0</v>
      </c>
      <c r="BZ857" s="75">
        <v>0</v>
      </c>
      <c r="CA857" s="75">
        <v>0</v>
      </c>
    </row>
    <row r="858" spans="14:79" ht="12" customHeight="1">
      <c r="N858" s="119" t="s">
        <v>24</v>
      </c>
      <c r="O858" s="120" t="s">
        <v>80</v>
      </c>
      <c r="P858" s="122">
        <v>120000026</v>
      </c>
      <c r="Q858" s="122">
        <v>130000026</v>
      </c>
      <c r="R858" s="122">
        <v>135000026</v>
      </c>
      <c r="S858" s="122">
        <v>145000026</v>
      </c>
      <c r="T858" s="122">
        <v>155000026</v>
      </c>
      <c r="U858" s="122">
        <v>170000026</v>
      </c>
      <c r="V858" s="122">
        <v>200000026</v>
      </c>
      <c r="W858" s="122">
        <v>230000026</v>
      </c>
      <c r="X858" s="122">
        <v>235000026</v>
      </c>
      <c r="Y858" s="122">
        <v>240000026</v>
      </c>
      <c r="Z858" s="122">
        <v>260000026</v>
      </c>
      <c r="AA858" s="122">
        <v>0</v>
      </c>
      <c r="AB858" s="122">
        <v>0</v>
      </c>
      <c r="AC858" s="122">
        <v>0</v>
      </c>
      <c r="AD858" s="121"/>
      <c r="BO858" s="72" t="s">
        <v>37</v>
      </c>
      <c r="BP858" s="73" t="s">
        <v>4240</v>
      </c>
      <c r="BQ858" s="75">
        <v>0</v>
      </c>
      <c r="BR858" s="75">
        <v>441000625</v>
      </c>
      <c r="BS858" s="75">
        <v>0</v>
      </c>
      <c r="BT858" s="75">
        <v>0</v>
      </c>
      <c r="BU858" s="75">
        <v>585000625</v>
      </c>
      <c r="BV858" s="75">
        <v>0</v>
      </c>
      <c r="BW858" s="75">
        <v>0</v>
      </c>
      <c r="BX858" s="75">
        <v>0</v>
      </c>
      <c r="BY858" s="75">
        <v>0</v>
      </c>
      <c r="BZ858" s="75">
        <v>0</v>
      </c>
      <c r="CA858" s="75">
        <v>0</v>
      </c>
    </row>
    <row r="859" spans="14:79" ht="12" customHeight="1">
      <c r="N859" s="119" t="s">
        <v>24</v>
      </c>
      <c r="O859" s="120" t="s">
        <v>81</v>
      </c>
      <c r="P859" s="122">
        <v>130000026</v>
      </c>
      <c r="Q859" s="122">
        <v>150000026</v>
      </c>
      <c r="R859" s="122">
        <v>160000026</v>
      </c>
      <c r="S859" s="122">
        <v>185000026</v>
      </c>
      <c r="T859" s="122">
        <v>200000026</v>
      </c>
      <c r="U859" s="122">
        <v>220000026</v>
      </c>
      <c r="V859" s="122">
        <v>0</v>
      </c>
      <c r="W859" s="122">
        <v>0</v>
      </c>
      <c r="X859" s="122">
        <v>0</v>
      </c>
      <c r="Y859" s="122">
        <v>0</v>
      </c>
      <c r="Z859" s="122">
        <v>0</v>
      </c>
      <c r="AA859" s="122">
        <v>0</v>
      </c>
      <c r="AB859" s="122">
        <v>0</v>
      </c>
      <c r="AC859" s="122">
        <v>0</v>
      </c>
      <c r="AD859" s="121"/>
      <c r="BO859" s="72" t="s">
        <v>37</v>
      </c>
      <c r="BP859" s="73" t="s">
        <v>4241</v>
      </c>
      <c r="BQ859" s="75">
        <v>0</v>
      </c>
      <c r="BR859" s="75">
        <v>0</v>
      </c>
      <c r="BS859" s="75">
        <v>585000625</v>
      </c>
      <c r="BT859" s="75">
        <v>495000625</v>
      </c>
      <c r="BU859" s="75">
        <v>0</v>
      </c>
      <c r="BV859" s="75">
        <v>765000625</v>
      </c>
      <c r="BW859" s="75">
        <v>0</v>
      </c>
      <c r="BX859" s="75">
        <v>0</v>
      </c>
      <c r="BY859" s="75">
        <v>0</v>
      </c>
      <c r="BZ859" s="75">
        <v>0</v>
      </c>
      <c r="CA859" s="75">
        <v>0</v>
      </c>
    </row>
    <row r="860" spans="14:79" ht="12" customHeight="1">
      <c r="N860" s="119" t="s">
        <v>24</v>
      </c>
      <c r="O860" s="120" t="s">
        <v>1662</v>
      </c>
      <c r="P860" s="122">
        <v>0</v>
      </c>
      <c r="Q860" s="122">
        <v>0</v>
      </c>
      <c r="R860" s="122">
        <v>0</v>
      </c>
      <c r="S860" s="122">
        <v>0</v>
      </c>
      <c r="T860" s="122">
        <v>0</v>
      </c>
      <c r="U860" s="122">
        <v>280000026</v>
      </c>
      <c r="V860" s="122">
        <v>300000026</v>
      </c>
      <c r="W860" s="122">
        <v>320000026</v>
      </c>
      <c r="X860" s="122">
        <v>340000026</v>
      </c>
      <c r="Y860" s="122">
        <v>400000026</v>
      </c>
      <c r="Z860" s="122">
        <v>420000026</v>
      </c>
      <c r="AA860" s="122">
        <v>430000026</v>
      </c>
      <c r="AB860" s="122">
        <v>500000026</v>
      </c>
      <c r="AC860" s="122">
        <v>520000026</v>
      </c>
      <c r="AD860" s="121"/>
      <c r="BO860" s="72" t="s">
        <v>37</v>
      </c>
      <c r="BP860" s="73" t="s">
        <v>5263</v>
      </c>
      <c r="BQ860" s="74"/>
      <c r="BR860" s="74"/>
      <c r="BS860" s="74"/>
      <c r="BT860" s="74"/>
      <c r="BU860" s="74"/>
      <c r="BV860" s="74"/>
      <c r="BW860" s="75">
        <v>530000026</v>
      </c>
      <c r="BX860" s="74"/>
      <c r="BY860" s="74"/>
      <c r="BZ860" s="74"/>
      <c r="CA860" s="74"/>
    </row>
    <row r="861" spans="14:79" ht="12" customHeight="1">
      <c r="N861" s="119" t="s">
        <v>24</v>
      </c>
      <c r="O861" s="120" t="s">
        <v>2533</v>
      </c>
      <c r="P861" s="122">
        <v>130000026</v>
      </c>
      <c r="Q861" s="122">
        <v>135000026</v>
      </c>
      <c r="R861" s="122">
        <v>145000026</v>
      </c>
      <c r="S861" s="122">
        <v>155000026</v>
      </c>
      <c r="T861" s="122">
        <v>170000026</v>
      </c>
      <c r="U861" s="122">
        <v>200000026</v>
      </c>
      <c r="V861" s="122">
        <v>230000026</v>
      </c>
      <c r="W861" s="122">
        <v>235000026</v>
      </c>
      <c r="X861" s="122">
        <v>240000026</v>
      </c>
      <c r="Y861" s="122">
        <v>260000026</v>
      </c>
      <c r="Z861" s="122">
        <v>270000026</v>
      </c>
      <c r="AA861" s="122">
        <v>0</v>
      </c>
      <c r="AB861" s="122">
        <v>0</v>
      </c>
      <c r="AC861" s="122">
        <v>0</v>
      </c>
      <c r="AD861" s="121"/>
      <c r="BO861" s="72" t="s">
        <v>37</v>
      </c>
      <c r="BP861" s="73" t="s">
        <v>4242</v>
      </c>
      <c r="BQ861" s="75">
        <v>0</v>
      </c>
      <c r="BR861" s="75">
        <v>369000625</v>
      </c>
      <c r="BS861" s="75">
        <v>396000625</v>
      </c>
      <c r="BT861" s="75">
        <v>423000625</v>
      </c>
      <c r="BU861" s="75">
        <v>468000625</v>
      </c>
      <c r="BV861" s="75">
        <v>504000625</v>
      </c>
      <c r="BW861" s="75">
        <v>531000625</v>
      </c>
      <c r="BX861" s="75">
        <v>567000625</v>
      </c>
      <c r="BY861" s="75">
        <v>639000625</v>
      </c>
      <c r="BZ861" s="75">
        <v>0</v>
      </c>
      <c r="CA861" s="75">
        <v>0</v>
      </c>
    </row>
    <row r="862" spans="14:79" ht="12" customHeight="1">
      <c r="N862" s="119" t="s">
        <v>24</v>
      </c>
      <c r="O862" s="120" t="s">
        <v>1158</v>
      </c>
      <c r="P862" s="122">
        <v>130000026</v>
      </c>
      <c r="Q862" s="122">
        <v>135000026</v>
      </c>
      <c r="R862" s="122">
        <v>145000026</v>
      </c>
      <c r="S862" s="122">
        <v>155000026</v>
      </c>
      <c r="T862" s="122">
        <v>170000026</v>
      </c>
      <c r="U862" s="122">
        <v>200000026</v>
      </c>
      <c r="V862" s="122">
        <v>230000026</v>
      </c>
      <c r="W862" s="122">
        <v>235000026</v>
      </c>
      <c r="X862" s="122">
        <v>240000026</v>
      </c>
      <c r="Y862" s="122">
        <v>260000026</v>
      </c>
      <c r="Z862" s="122">
        <v>270000026</v>
      </c>
      <c r="AA862" s="122">
        <v>0</v>
      </c>
      <c r="AB862" s="122">
        <v>0</v>
      </c>
      <c r="AC862" s="122">
        <v>0</v>
      </c>
      <c r="AD862" s="121"/>
      <c r="BO862" s="72" t="s">
        <v>37</v>
      </c>
      <c r="BP862" s="73" t="s">
        <v>4243</v>
      </c>
      <c r="BQ862" s="75">
        <v>0</v>
      </c>
      <c r="BR862" s="75">
        <v>0</v>
      </c>
      <c r="BS862" s="75">
        <v>0</v>
      </c>
      <c r="BT862" s="75">
        <v>0</v>
      </c>
      <c r="BU862" s="75">
        <v>0</v>
      </c>
      <c r="BV862" s="75">
        <v>0</v>
      </c>
      <c r="BW862" s="75">
        <v>0</v>
      </c>
      <c r="BX862" s="75">
        <v>0</v>
      </c>
      <c r="BY862" s="75">
        <v>0</v>
      </c>
      <c r="BZ862" s="75">
        <v>930000026</v>
      </c>
      <c r="CA862" s="75">
        <v>0</v>
      </c>
    </row>
    <row r="863" spans="14:79" ht="12" customHeight="1">
      <c r="N863" s="119" t="s">
        <v>24</v>
      </c>
      <c r="O863" s="120" t="s">
        <v>2469</v>
      </c>
      <c r="P863" s="122">
        <v>130000026</v>
      </c>
      <c r="Q863" s="122">
        <v>150000026</v>
      </c>
      <c r="R863" s="122">
        <v>160000026</v>
      </c>
      <c r="S863" s="122">
        <v>185000026</v>
      </c>
      <c r="T863" s="122">
        <v>200000026</v>
      </c>
      <c r="U863" s="122">
        <v>220000026</v>
      </c>
      <c r="V863" s="122">
        <v>0</v>
      </c>
      <c r="W863" s="122">
        <v>0</v>
      </c>
      <c r="X863" s="122">
        <v>0</v>
      </c>
      <c r="Y863" s="122">
        <v>0</v>
      </c>
      <c r="Z863" s="122">
        <v>0</v>
      </c>
      <c r="AA863" s="122">
        <v>0</v>
      </c>
      <c r="AB863" s="122">
        <v>0</v>
      </c>
      <c r="AC863" s="122">
        <v>0</v>
      </c>
      <c r="AD863" s="121"/>
      <c r="BO863" s="72" t="s">
        <v>37</v>
      </c>
      <c r="BP863" s="73" t="s">
        <v>4244</v>
      </c>
      <c r="BQ863" s="75">
        <v>530000925</v>
      </c>
      <c r="BR863" s="75">
        <v>0</v>
      </c>
      <c r="BS863" s="75">
        <v>0</v>
      </c>
      <c r="BT863" s="75">
        <v>0</v>
      </c>
      <c r="BU863" s="75">
        <v>0</v>
      </c>
      <c r="BV863" s="75">
        <v>0</v>
      </c>
      <c r="BW863" s="75">
        <v>0</v>
      </c>
      <c r="BX863" s="75">
        <v>0</v>
      </c>
      <c r="BY863" s="75">
        <v>0</v>
      </c>
      <c r="BZ863" s="75">
        <v>0</v>
      </c>
      <c r="CA863" s="75">
        <v>0</v>
      </c>
    </row>
    <row r="864" spans="14:79" ht="12" customHeight="1">
      <c r="N864" s="119" t="s">
        <v>24</v>
      </c>
      <c r="O864" s="120" t="s">
        <v>1580</v>
      </c>
      <c r="P864" s="122">
        <v>130000026</v>
      </c>
      <c r="Q864" s="122">
        <v>150000026</v>
      </c>
      <c r="R864" s="122">
        <v>160000026</v>
      </c>
      <c r="S864" s="122">
        <v>185000026</v>
      </c>
      <c r="T864" s="122">
        <v>200000026</v>
      </c>
      <c r="U864" s="122">
        <v>220000026</v>
      </c>
      <c r="V864" s="122">
        <v>0</v>
      </c>
      <c r="W864" s="122">
        <v>0</v>
      </c>
      <c r="X864" s="122">
        <v>0</v>
      </c>
      <c r="Y864" s="122">
        <v>0</v>
      </c>
      <c r="Z864" s="122">
        <v>0</v>
      </c>
      <c r="AA864" s="122">
        <v>0</v>
      </c>
      <c r="AB864" s="122">
        <v>0</v>
      </c>
      <c r="AC864" s="122">
        <v>0</v>
      </c>
      <c r="AD864" s="121"/>
      <c r="BO864" s="72" t="s">
        <v>37</v>
      </c>
      <c r="BP864" s="73" t="s">
        <v>4245</v>
      </c>
      <c r="BQ864" s="75">
        <v>378000625</v>
      </c>
      <c r="BR864" s="75">
        <v>0</v>
      </c>
      <c r="BS864" s="75">
        <v>522000625</v>
      </c>
      <c r="BT864" s="75">
        <v>0</v>
      </c>
      <c r="BU864" s="75">
        <v>0</v>
      </c>
      <c r="BV864" s="75">
        <v>0</v>
      </c>
      <c r="BW864" s="75">
        <v>0</v>
      </c>
      <c r="BX864" s="75">
        <v>0</v>
      </c>
      <c r="BY864" s="75">
        <v>0</v>
      </c>
      <c r="BZ864" s="75">
        <v>0</v>
      </c>
      <c r="CA864" s="75">
        <v>0</v>
      </c>
    </row>
    <row r="865" spans="14:79" ht="12" customHeight="1">
      <c r="N865" s="119" t="s">
        <v>24</v>
      </c>
      <c r="O865" s="120" t="s">
        <v>1656</v>
      </c>
      <c r="P865" s="122">
        <v>120000026</v>
      </c>
      <c r="Q865" s="122">
        <v>0</v>
      </c>
      <c r="R865" s="122">
        <v>0</v>
      </c>
      <c r="S865" s="122">
        <v>0</v>
      </c>
      <c r="T865" s="122">
        <v>0</v>
      </c>
      <c r="U865" s="122">
        <v>0</v>
      </c>
      <c r="V865" s="122">
        <v>0</v>
      </c>
      <c r="W865" s="122">
        <v>0</v>
      </c>
      <c r="X865" s="122">
        <v>0</v>
      </c>
      <c r="Y865" s="122">
        <v>0</v>
      </c>
      <c r="Z865" s="122">
        <v>0</v>
      </c>
      <c r="AA865" s="122">
        <v>0</v>
      </c>
      <c r="AB865" s="122">
        <v>0</v>
      </c>
      <c r="AC865" s="122">
        <v>0</v>
      </c>
      <c r="AD865" s="121"/>
      <c r="BO865" s="72" t="s">
        <v>37</v>
      </c>
      <c r="BP865" s="73" t="s">
        <v>4246</v>
      </c>
      <c r="BQ865" s="75">
        <v>315000625</v>
      </c>
      <c r="BR865" s="75">
        <v>0</v>
      </c>
      <c r="BS865" s="75">
        <v>378000625</v>
      </c>
      <c r="BT865" s="75">
        <v>423000625</v>
      </c>
      <c r="BU865" s="75">
        <v>0</v>
      </c>
      <c r="BV865" s="75">
        <v>0</v>
      </c>
      <c r="BW865" s="75">
        <v>0</v>
      </c>
      <c r="BX865" s="75">
        <v>0</v>
      </c>
      <c r="BY865" s="75">
        <v>0</v>
      </c>
      <c r="BZ865" s="75">
        <v>0</v>
      </c>
      <c r="CA865" s="75">
        <v>0</v>
      </c>
    </row>
    <row r="866" spans="14:79" ht="12" customHeight="1">
      <c r="N866" s="119" t="s">
        <v>24</v>
      </c>
      <c r="O866" s="120" t="s">
        <v>1578</v>
      </c>
      <c r="P866" s="122">
        <v>130000026</v>
      </c>
      <c r="Q866" s="122">
        <v>150000026</v>
      </c>
      <c r="R866" s="122">
        <v>160000026</v>
      </c>
      <c r="S866" s="122">
        <v>185000026</v>
      </c>
      <c r="T866" s="122">
        <v>200000026</v>
      </c>
      <c r="U866" s="122">
        <v>220000026</v>
      </c>
      <c r="V866" s="122">
        <v>0</v>
      </c>
      <c r="W866" s="122">
        <v>0</v>
      </c>
      <c r="X866" s="122">
        <v>0</v>
      </c>
      <c r="Y866" s="122">
        <v>0</v>
      </c>
      <c r="Z866" s="122">
        <v>0</v>
      </c>
      <c r="AA866" s="122">
        <v>0</v>
      </c>
      <c r="AB866" s="122">
        <v>0</v>
      </c>
      <c r="AC866" s="122">
        <v>0</v>
      </c>
      <c r="AD866" s="121"/>
      <c r="BO866" s="72" t="s">
        <v>37</v>
      </c>
      <c r="BP866" s="73" t="s">
        <v>4247</v>
      </c>
      <c r="BQ866" s="75">
        <v>0</v>
      </c>
      <c r="BR866" s="75">
        <v>0</v>
      </c>
      <c r="BS866" s="75">
        <v>0</v>
      </c>
      <c r="BT866" s="75">
        <v>0</v>
      </c>
      <c r="BU866" s="75">
        <v>531000625</v>
      </c>
      <c r="BV866" s="75">
        <v>0</v>
      </c>
      <c r="BW866" s="75">
        <v>0</v>
      </c>
      <c r="BX866" s="75">
        <v>810000625</v>
      </c>
      <c r="BY866" s="75">
        <v>0</v>
      </c>
      <c r="BZ866" s="75">
        <v>0</v>
      </c>
      <c r="CA866" s="75">
        <v>0</v>
      </c>
    </row>
    <row r="867" spans="14:79" ht="12" customHeight="1">
      <c r="N867" s="119" t="s">
        <v>24</v>
      </c>
      <c r="O867" s="120" t="s">
        <v>553</v>
      </c>
      <c r="P867" s="122">
        <v>130000026</v>
      </c>
      <c r="Q867" s="122">
        <v>135000026</v>
      </c>
      <c r="R867" s="122">
        <v>145000026</v>
      </c>
      <c r="S867" s="122">
        <v>155000026</v>
      </c>
      <c r="T867" s="122">
        <v>170000026</v>
      </c>
      <c r="U867" s="122">
        <v>200000026</v>
      </c>
      <c r="V867" s="122">
        <v>230000026</v>
      </c>
      <c r="W867" s="122">
        <v>235000026</v>
      </c>
      <c r="X867" s="122">
        <v>240000026</v>
      </c>
      <c r="Y867" s="122">
        <v>260000026</v>
      </c>
      <c r="Z867" s="122">
        <v>270000026</v>
      </c>
      <c r="AA867" s="122">
        <v>0</v>
      </c>
      <c r="AB867" s="122">
        <v>0</v>
      </c>
      <c r="AC867" s="122">
        <v>0</v>
      </c>
      <c r="AD867" s="121"/>
      <c r="BO867" s="72" t="s">
        <v>37</v>
      </c>
      <c r="BP867" s="73" t="s">
        <v>4248</v>
      </c>
      <c r="BQ867" s="75">
        <v>0</v>
      </c>
      <c r="BR867" s="75">
        <v>297000625</v>
      </c>
      <c r="BS867" s="75">
        <v>324000625</v>
      </c>
      <c r="BT867" s="75">
        <v>351000625</v>
      </c>
      <c r="BU867" s="75">
        <v>0</v>
      </c>
      <c r="BV867" s="75">
        <v>594000625</v>
      </c>
      <c r="BW867" s="75">
        <v>648000625</v>
      </c>
      <c r="BX867" s="75">
        <v>0</v>
      </c>
      <c r="BY867" s="75">
        <v>0</v>
      </c>
      <c r="BZ867" s="75">
        <v>0</v>
      </c>
      <c r="CA867" s="75">
        <v>0</v>
      </c>
    </row>
    <row r="868" spans="14:79" ht="12" customHeight="1">
      <c r="N868" s="119" t="s">
        <v>24</v>
      </c>
      <c r="O868" s="120" t="s">
        <v>1591</v>
      </c>
      <c r="P868" s="122">
        <v>135000026</v>
      </c>
      <c r="Q868" s="122">
        <v>150000026</v>
      </c>
      <c r="R868" s="122">
        <v>160000026</v>
      </c>
      <c r="S868" s="122">
        <v>185000026</v>
      </c>
      <c r="T868" s="122">
        <v>200000026</v>
      </c>
      <c r="U868" s="122">
        <v>220000026</v>
      </c>
      <c r="V868" s="122">
        <v>0</v>
      </c>
      <c r="W868" s="122">
        <v>0</v>
      </c>
      <c r="X868" s="122">
        <v>0</v>
      </c>
      <c r="Y868" s="122">
        <v>0</v>
      </c>
      <c r="Z868" s="122">
        <v>0</v>
      </c>
      <c r="AA868" s="122">
        <v>0</v>
      </c>
      <c r="AB868" s="122">
        <v>0</v>
      </c>
      <c r="AC868" s="122">
        <v>0</v>
      </c>
      <c r="AD868" s="121"/>
      <c r="BO868" s="72" t="s">
        <v>37</v>
      </c>
      <c r="BP868" s="73" t="s">
        <v>4249</v>
      </c>
      <c r="BQ868" s="75">
        <v>396000625</v>
      </c>
      <c r="BR868" s="75">
        <v>369000625</v>
      </c>
      <c r="BS868" s="75">
        <v>396000625</v>
      </c>
      <c r="BT868" s="75">
        <v>423000625</v>
      </c>
      <c r="BU868" s="75">
        <v>468000625</v>
      </c>
      <c r="BV868" s="75">
        <v>504000625</v>
      </c>
      <c r="BW868" s="75">
        <v>531000625</v>
      </c>
      <c r="BX868" s="75">
        <v>567000625</v>
      </c>
      <c r="BY868" s="75">
        <v>639000625</v>
      </c>
      <c r="BZ868" s="75">
        <v>0</v>
      </c>
      <c r="CA868" s="75">
        <v>0</v>
      </c>
    </row>
    <row r="869" spans="14:79" ht="12" customHeight="1">
      <c r="N869" s="119" t="s">
        <v>24</v>
      </c>
      <c r="O869" s="120" t="s">
        <v>82</v>
      </c>
      <c r="P869" s="122">
        <v>120000026</v>
      </c>
      <c r="Q869" s="122">
        <v>130000026</v>
      </c>
      <c r="R869" s="122">
        <v>135000026</v>
      </c>
      <c r="S869" s="122">
        <v>145000026</v>
      </c>
      <c r="T869" s="122">
        <v>155000026</v>
      </c>
      <c r="U869" s="122">
        <v>170000026</v>
      </c>
      <c r="V869" s="122">
        <v>200000026</v>
      </c>
      <c r="W869" s="122">
        <v>230000026</v>
      </c>
      <c r="X869" s="122">
        <v>235000026</v>
      </c>
      <c r="Y869" s="122">
        <v>240000026</v>
      </c>
      <c r="Z869" s="122">
        <v>260000026</v>
      </c>
      <c r="AA869" s="122">
        <v>0</v>
      </c>
      <c r="AB869" s="122">
        <v>0</v>
      </c>
      <c r="AC869" s="122">
        <v>0</v>
      </c>
      <c r="AD869" s="121"/>
      <c r="BO869" s="72" t="s">
        <v>37</v>
      </c>
      <c r="BP869" s="73" t="s">
        <v>4250</v>
      </c>
      <c r="BQ869" s="75">
        <v>0</v>
      </c>
      <c r="BR869" s="75">
        <v>365000925</v>
      </c>
      <c r="BS869" s="75">
        <v>450000925</v>
      </c>
      <c r="BT869" s="75">
        <v>510000925</v>
      </c>
      <c r="BU869" s="75">
        <v>550000925</v>
      </c>
      <c r="BV869" s="75">
        <v>595000925</v>
      </c>
      <c r="BW869" s="75">
        <v>0</v>
      </c>
      <c r="BX869" s="75">
        <v>0</v>
      </c>
      <c r="BY869" s="75">
        <v>0</v>
      </c>
      <c r="BZ869" s="75">
        <v>0</v>
      </c>
      <c r="CA869" s="75">
        <v>0</v>
      </c>
    </row>
    <row r="870" spans="14:79" ht="12" customHeight="1">
      <c r="N870" s="119" t="s">
        <v>24</v>
      </c>
      <c r="O870" s="120" t="s">
        <v>1930</v>
      </c>
      <c r="P870" s="122">
        <v>120000026</v>
      </c>
      <c r="Q870" s="122">
        <v>130000026</v>
      </c>
      <c r="R870" s="122">
        <v>135000026</v>
      </c>
      <c r="S870" s="122">
        <v>145000026</v>
      </c>
      <c r="T870" s="122">
        <v>155000026</v>
      </c>
      <c r="U870" s="122">
        <v>170000026</v>
      </c>
      <c r="V870" s="122">
        <v>200000026</v>
      </c>
      <c r="W870" s="122">
        <v>230000026</v>
      </c>
      <c r="X870" s="122">
        <v>235000026</v>
      </c>
      <c r="Y870" s="122">
        <v>240000026</v>
      </c>
      <c r="Z870" s="122">
        <v>260000026</v>
      </c>
      <c r="AA870" s="122">
        <v>0</v>
      </c>
      <c r="AB870" s="122">
        <v>0</v>
      </c>
      <c r="AC870" s="122">
        <v>0</v>
      </c>
      <c r="AD870" s="121"/>
      <c r="BO870" s="72" t="s">
        <v>37</v>
      </c>
      <c r="BP870" s="73" t="s">
        <v>4251</v>
      </c>
      <c r="BQ870" s="75">
        <v>0</v>
      </c>
      <c r="BR870" s="75">
        <v>0</v>
      </c>
      <c r="BS870" s="75">
        <v>0</v>
      </c>
      <c r="BT870" s="75">
        <v>351000625</v>
      </c>
      <c r="BU870" s="75">
        <v>423000625</v>
      </c>
      <c r="BV870" s="75">
        <v>0</v>
      </c>
      <c r="BW870" s="75">
        <v>0</v>
      </c>
      <c r="BX870" s="75">
        <v>0</v>
      </c>
      <c r="BY870" s="75">
        <v>0</v>
      </c>
      <c r="BZ870" s="75">
        <v>0</v>
      </c>
      <c r="CA870" s="75">
        <v>0</v>
      </c>
    </row>
    <row r="871" spans="14:79" ht="12" customHeight="1">
      <c r="N871" s="119" t="s">
        <v>24</v>
      </c>
      <c r="O871" s="120" t="s">
        <v>1674</v>
      </c>
      <c r="P871" s="122">
        <v>130000026</v>
      </c>
      <c r="Q871" s="122">
        <v>150000026</v>
      </c>
      <c r="R871" s="122">
        <v>160000026</v>
      </c>
      <c r="S871" s="122">
        <v>185000026</v>
      </c>
      <c r="T871" s="122">
        <v>200000026</v>
      </c>
      <c r="U871" s="122">
        <v>220000026</v>
      </c>
      <c r="V871" s="122">
        <v>0</v>
      </c>
      <c r="W871" s="122">
        <v>0</v>
      </c>
      <c r="X871" s="122">
        <v>0</v>
      </c>
      <c r="Y871" s="122">
        <v>0</v>
      </c>
      <c r="Z871" s="122">
        <v>0</v>
      </c>
      <c r="AA871" s="122">
        <v>0</v>
      </c>
      <c r="AB871" s="122">
        <v>0</v>
      </c>
      <c r="AC871" s="122">
        <v>0</v>
      </c>
      <c r="AD871" s="121"/>
      <c r="BO871" s="72" t="s">
        <v>37</v>
      </c>
      <c r="BP871" s="73" t="s">
        <v>4252</v>
      </c>
      <c r="BQ871" s="75">
        <v>333000625</v>
      </c>
      <c r="BR871" s="75">
        <v>432000625</v>
      </c>
      <c r="BS871" s="75">
        <v>396000625</v>
      </c>
      <c r="BT871" s="75">
        <v>423000625</v>
      </c>
      <c r="BU871" s="75">
        <v>531000625</v>
      </c>
      <c r="BV871" s="75">
        <v>567000625</v>
      </c>
      <c r="BW871" s="75">
        <v>594000625</v>
      </c>
      <c r="BX871" s="75">
        <v>630000625</v>
      </c>
      <c r="BY871" s="75">
        <v>702000625</v>
      </c>
      <c r="BZ871" s="75">
        <v>0</v>
      </c>
      <c r="CA871" s="75">
        <v>0</v>
      </c>
    </row>
    <row r="872" spans="14:79" ht="12" customHeight="1">
      <c r="N872" s="119" t="s">
        <v>24</v>
      </c>
      <c r="O872" s="120" t="s">
        <v>304</v>
      </c>
      <c r="P872" s="122">
        <v>130000026</v>
      </c>
      <c r="Q872" s="122">
        <v>150000026</v>
      </c>
      <c r="R872" s="122">
        <v>160000026</v>
      </c>
      <c r="S872" s="122">
        <v>185000026</v>
      </c>
      <c r="T872" s="122">
        <v>200000026</v>
      </c>
      <c r="U872" s="122">
        <v>220000026</v>
      </c>
      <c r="V872" s="122">
        <v>0</v>
      </c>
      <c r="W872" s="122">
        <v>0</v>
      </c>
      <c r="X872" s="122">
        <v>0</v>
      </c>
      <c r="Y872" s="122">
        <v>0</v>
      </c>
      <c r="Z872" s="122">
        <v>0</v>
      </c>
      <c r="AA872" s="122">
        <v>0</v>
      </c>
      <c r="AB872" s="122">
        <v>0</v>
      </c>
      <c r="AC872" s="122">
        <v>0</v>
      </c>
      <c r="AD872" s="121"/>
      <c r="BO872" s="72" t="s">
        <v>37</v>
      </c>
      <c r="BP872" s="73" t="s">
        <v>4253</v>
      </c>
      <c r="BQ872" s="75">
        <v>0</v>
      </c>
      <c r="BR872" s="75">
        <v>0</v>
      </c>
      <c r="BS872" s="75">
        <v>0</v>
      </c>
      <c r="BT872" s="75">
        <v>378000625</v>
      </c>
      <c r="BU872" s="75">
        <v>0</v>
      </c>
      <c r="BV872" s="75">
        <v>0</v>
      </c>
      <c r="BW872" s="75">
        <v>0</v>
      </c>
      <c r="BX872" s="75">
        <v>814000625</v>
      </c>
      <c r="BY872" s="75">
        <v>0</v>
      </c>
      <c r="BZ872" s="75">
        <v>0</v>
      </c>
      <c r="CA872" s="75">
        <v>0</v>
      </c>
    </row>
    <row r="873" spans="14:79" ht="12" customHeight="1">
      <c r="N873" s="119" t="s">
        <v>24</v>
      </c>
      <c r="O873" s="120" t="s">
        <v>1586</v>
      </c>
      <c r="P873" s="122">
        <v>130000026</v>
      </c>
      <c r="Q873" s="122">
        <v>150000026</v>
      </c>
      <c r="R873" s="122">
        <v>160000026</v>
      </c>
      <c r="S873" s="122">
        <v>185000026</v>
      </c>
      <c r="T873" s="122">
        <v>200000026</v>
      </c>
      <c r="U873" s="122">
        <v>220000026</v>
      </c>
      <c r="V873" s="122">
        <v>0</v>
      </c>
      <c r="W873" s="122">
        <v>0</v>
      </c>
      <c r="X873" s="122">
        <v>0</v>
      </c>
      <c r="Y873" s="122">
        <v>0</v>
      </c>
      <c r="Z873" s="122">
        <v>0</v>
      </c>
      <c r="AA873" s="122">
        <v>0</v>
      </c>
      <c r="AB873" s="122">
        <v>0</v>
      </c>
      <c r="AC873" s="122">
        <v>0</v>
      </c>
      <c r="AD873" s="121"/>
      <c r="BO873" s="72" t="s">
        <v>37</v>
      </c>
      <c r="BP873" s="73" t="s">
        <v>4254</v>
      </c>
      <c r="BQ873" s="75">
        <v>300000026</v>
      </c>
      <c r="BR873" s="75">
        <v>405000925</v>
      </c>
      <c r="BS873" s="75">
        <v>432000925</v>
      </c>
      <c r="BT873" s="75">
        <v>460000625</v>
      </c>
      <c r="BU873" s="75">
        <v>495000925</v>
      </c>
      <c r="BV873" s="75">
        <v>540000925</v>
      </c>
      <c r="BW873" s="75">
        <v>0</v>
      </c>
      <c r="BX873" s="75">
        <v>0</v>
      </c>
      <c r="BY873" s="75">
        <v>0</v>
      </c>
      <c r="BZ873" s="75">
        <v>0</v>
      </c>
      <c r="CA873" s="75">
        <v>0</v>
      </c>
    </row>
    <row r="874" spans="14:79" ht="12" customHeight="1">
      <c r="N874" s="119" t="s">
        <v>24</v>
      </c>
      <c r="O874" s="120" t="s">
        <v>1642</v>
      </c>
      <c r="P874" s="122">
        <v>130000026</v>
      </c>
      <c r="Q874" s="122">
        <v>135000026</v>
      </c>
      <c r="R874" s="122">
        <v>145000026</v>
      </c>
      <c r="S874" s="122">
        <v>155000026</v>
      </c>
      <c r="T874" s="122">
        <v>170000026</v>
      </c>
      <c r="U874" s="122">
        <v>200000026</v>
      </c>
      <c r="V874" s="122">
        <v>230000026</v>
      </c>
      <c r="W874" s="122">
        <v>235000026</v>
      </c>
      <c r="X874" s="122">
        <v>240000026</v>
      </c>
      <c r="Y874" s="122">
        <v>260000026</v>
      </c>
      <c r="Z874" s="122">
        <v>270000026</v>
      </c>
      <c r="AA874" s="122">
        <v>0</v>
      </c>
      <c r="AB874" s="122">
        <v>0</v>
      </c>
      <c r="AC874" s="122">
        <v>0</v>
      </c>
      <c r="AD874" s="121"/>
      <c r="BO874" s="72" t="s">
        <v>37</v>
      </c>
      <c r="BP874" s="73" t="s">
        <v>4255</v>
      </c>
      <c r="BQ874" s="75">
        <v>0</v>
      </c>
      <c r="BR874" s="75">
        <v>0</v>
      </c>
      <c r="BS874" s="75">
        <v>378000625</v>
      </c>
      <c r="BT874" s="75">
        <v>405000625</v>
      </c>
      <c r="BU874" s="75">
        <v>450000625</v>
      </c>
      <c r="BV874" s="75">
        <v>486000625</v>
      </c>
      <c r="BW874" s="75">
        <v>513000625</v>
      </c>
      <c r="BX874" s="75">
        <v>549000625</v>
      </c>
      <c r="BY874" s="75">
        <v>621000625</v>
      </c>
      <c r="BZ874" s="75">
        <v>0</v>
      </c>
      <c r="CA874" s="75">
        <v>0</v>
      </c>
    </row>
    <row r="875" spans="14:79" ht="12" customHeight="1">
      <c r="N875" s="119" t="s">
        <v>24</v>
      </c>
      <c r="O875" s="120" t="s">
        <v>1704</v>
      </c>
      <c r="P875" s="122">
        <v>130000026</v>
      </c>
      <c r="Q875" s="122">
        <v>150000026</v>
      </c>
      <c r="R875" s="122">
        <v>160000026</v>
      </c>
      <c r="S875" s="122">
        <v>185000026</v>
      </c>
      <c r="T875" s="122">
        <v>200000026</v>
      </c>
      <c r="U875" s="122">
        <v>220000026</v>
      </c>
      <c r="V875" s="122">
        <v>0</v>
      </c>
      <c r="W875" s="122">
        <v>0</v>
      </c>
      <c r="X875" s="122">
        <v>0</v>
      </c>
      <c r="Y875" s="122">
        <v>0</v>
      </c>
      <c r="Z875" s="122">
        <v>0</v>
      </c>
      <c r="AA875" s="122">
        <v>0</v>
      </c>
      <c r="AB875" s="122">
        <v>0</v>
      </c>
      <c r="AC875" s="122">
        <v>0</v>
      </c>
      <c r="AD875" s="121"/>
      <c r="BO875" s="72" t="s">
        <v>37</v>
      </c>
      <c r="BP875" s="73" t="s">
        <v>4256</v>
      </c>
      <c r="BQ875" s="75">
        <v>0</v>
      </c>
      <c r="BR875" s="75">
        <v>369000625</v>
      </c>
      <c r="BS875" s="75">
        <v>396000625</v>
      </c>
      <c r="BT875" s="75">
        <v>0</v>
      </c>
      <c r="BU875" s="75">
        <v>0</v>
      </c>
      <c r="BV875" s="75">
        <v>0</v>
      </c>
      <c r="BW875" s="75">
        <v>0</v>
      </c>
      <c r="BX875" s="75">
        <v>0</v>
      </c>
      <c r="BY875" s="75">
        <v>0</v>
      </c>
      <c r="BZ875" s="75">
        <v>0</v>
      </c>
      <c r="CA875" s="75">
        <v>0</v>
      </c>
    </row>
    <row r="876" spans="14:79" ht="12" customHeight="1">
      <c r="N876" s="119" t="s">
        <v>24</v>
      </c>
      <c r="O876" s="120" t="s">
        <v>594</v>
      </c>
      <c r="P876" s="122">
        <v>120000026</v>
      </c>
      <c r="Q876" s="122">
        <v>130000026</v>
      </c>
      <c r="R876" s="122">
        <v>135000026</v>
      </c>
      <c r="S876" s="122">
        <v>145000026</v>
      </c>
      <c r="T876" s="122">
        <v>155000026</v>
      </c>
      <c r="U876" s="122">
        <v>170000026</v>
      </c>
      <c r="V876" s="122">
        <v>200000026</v>
      </c>
      <c r="W876" s="122">
        <v>230000026</v>
      </c>
      <c r="X876" s="122">
        <v>235000026</v>
      </c>
      <c r="Y876" s="122">
        <v>240000026</v>
      </c>
      <c r="Z876" s="122">
        <v>260000026</v>
      </c>
      <c r="AA876" s="122">
        <v>0</v>
      </c>
      <c r="AB876" s="122">
        <v>0</v>
      </c>
      <c r="AC876" s="122">
        <v>0</v>
      </c>
      <c r="AD876" s="121"/>
      <c r="BO876" s="72" t="s">
        <v>37</v>
      </c>
      <c r="BP876" s="73" t="s">
        <v>4257</v>
      </c>
      <c r="BQ876" s="75">
        <v>0</v>
      </c>
      <c r="BR876" s="75">
        <v>306000625</v>
      </c>
      <c r="BS876" s="75">
        <v>0</v>
      </c>
      <c r="BT876" s="75">
        <v>0</v>
      </c>
      <c r="BU876" s="75">
        <v>450000625</v>
      </c>
      <c r="BV876" s="75">
        <v>0</v>
      </c>
      <c r="BW876" s="75">
        <v>450000625</v>
      </c>
      <c r="BX876" s="75">
        <v>0</v>
      </c>
      <c r="BY876" s="75">
        <v>0</v>
      </c>
      <c r="BZ876" s="75">
        <v>0</v>
      </c>
      <c r="CA876" s="75">
        <v>0</v>
      </c>
    </row>
    <row r="877" spans="14:79" ht="12" customHeight="1">
      <c r="N877" s="119" t="s">
        <v>24</v>
      </c>
      <c r="O877" s="120" t="s">
        <v>1297</v>
      </c>
      <c r="P877" s="122">
        <v>130000026</v>
      </c>
      <c r="Q877" s="122">
        <v>150000026</v>
      </c>
      <c r="R877" s="122">
        <v>160000026</v>
      </c>
      <c r="S877" s="122">
        <v>185000026</v>
      </c>
      <c r="T877" s="122">
        <v>200000026</v>
      </c>
      <c r="U877" s="122">
        <v>220000026</v>
      </c>
      <c r="V877" s="122">
        <v>0</v>
      </c>
      <c r="W877" s="122">
        <v>0</v>
      </c>
      <c r="X877" s="122">
        <v>0</v>
      </c>
      <c r="Y877" s="122">
        <v>0</v>
      </c>
      <c r="Z877" s="122">
        <v>0</v>
      </c>
      <c r="AA877" s="122">
        <v>0</v>
      </c>
      <c r="AB877" s="122">
        <v>0</v>
      </c>
      <c r="AC877" s="122">
        <v>0</v>
      </c>
      <c r="AD877" s="121"/>
      <c r="BO877" s="72" t="s">
        <v>37</v>
      </c>
      <c r="BP877" s="73" t="s">
        <v>4258</v>
      </c>
      <c r="BQ877" s="75">
        <v>0</v>
      </c>
      <c r="BR877" s="75">
        <v>0</v>
      </c>
      <c r="BS877" s="75">
        <v>0</v>
      </c>
      <c r="BT877" s="75">
        <v>0</v>
      </c>
      <c r="BU877" s="75">
        <v>450000625</v>
      </c>
      <c r="BV877" s="75">
        <v>504000625</v>
      </c>
      <c r="BW877" s="75">
        <v>0</v>
      </c>
      <c r="BX877" s="75">
        <v>0</v>
      </c>
      <c r="BY877" s="75">
        <v>0</v>
      </c>
      <c r="BZ877" s="75">
        <v>0</v>
      </c>
      <c r="CA877" s="75">
        <v>0</v>
      </c>
    </row>
    <row r="878" spans="14:79" ht="12" customHeight="1">
      <c r="N878" s="119" t="s">
        <v>24</v>
      </c>
      <c r="O878" s="120" t="s">
        <v>2677</v>
      </c>
      <c r="P878" s="122">
        <v>0</v>
      </c>
      <c r="Q878" s="122">
        <v>0</v>
      </c>
      <c r="R878" s="122">
        <v>0</v>
      </c>
      <c r="S878" s="122">
        <v>0</v>
      </c>
      <c r="T878" s="122">
        <v>0</v>
      </c>
      <c r="U878" s="122">
        <v>0</v>
      </c>
      <c r="V878" s="122">
        <v>0</v>
      </c>
      <c r="W878" s="122">
        <v>0</v>
      </c>
      <c r="X878" s="122">
        <v>0</v>
      </c>
      <c r="Y878" s="122">
        <v>0</v>
      </c>
      <c r="Z878" s="122">
        <v>0</v>
      </c>
      <c r="AA878" s="122">
        <v>575000026</v>
      </c>
      <c r="AB878" s="122">
        <v>600000026</v>
      </c>
      <c r="AC878" s="122">
        <v>620000026</v>
      </c>
      <c r="AD878" s="121"/>
      <c r="BO878" s="72" t="s">
        <v>37</v>
      </c>
      <c r="BP878" s="73" t="s">
        <v>4259</v>
      </c>
      <c r="BQ878" s="75">
        <v>576000625</v>
      </c>
      <c r="BR878" s="75">
        <v>612000625</v>
      </c>
      <c r="BS878" s="75">
        <v>639000625</v>
      </c>
      <c r="BT878" s="75">
        <v>666000625</v>
      </c>
      <c r="BU878" s="75">
        <v>450000625</v>
      </c>
      <c r="BV878" s="75">
        <v>747000625</v>
      </c>
      <c r="BW878" s="75">
        <v>774000625</v>
      </c>
      <c r="BX878" s="75">
        <v>810000625</v>
      </c>
      <c r="BY878" s="75">
        <v>882000625</v>
      </c>
      <c r="BZ878" s="75">
        <v>0</v>
      </c>
      <c r="CA878" s="75">
        <v>0</v>
      </c>
    </row>
    <row r="879" spans="14:79" ht="12" customHeight="1">
      <c r="N879" s="119" t="s">
        <v>24</v>
      </c>
      <c r="O879" s="120" t="s">
        <v>386</v>
      </c>
      <c r="P879" s="122">
        <v>115000026</v>
      </c>
      <c r="Q879" s="122">
        <v>140000026</v>
      </c>
      <c r="R879" s="122">
        <v>150000026</v>
      </c>
      <c r="S879" s="122">
        <v>165000026</v>
      </c>
      <c r="T879" s="122">
        <v>175000026</v>
      </c>
      <c r="U879" s="122">
        <v>185000026</v>
      </c>
      <c r="V879" s="122">
        <v>0</v>
      </c>
      <c r="W879" s="122">
        <v>0</v>
      </c>
      <c r="X879" s="122">
        <v>0</v>
      </c>
      <c r="Y879" s="122">
        <v>0</v>
      </c>
      <c r="Z879" s="122">
        <v>0</v>
      </c>
      <c r="AA879" s="122">
        <v>0</v>
      </c>
      <c r="AB879" s="122">
        <v>0</v>
      </c>
      <c r="AC879" s="122">
        <v>0</v>
      </c>
      <c r="AD879" s="121"/>
      <c r="BO879" s="72" t="s">
        <v>37</v>
      </c>
      <c r="BP879" s="73" t="s">
        <v>5317</v>
      </c>
      <c r="BQ879" s="74"/>
      <c r="BR879" s="74"/>
      <c r="BS879" s="74"/>
      <c r="BT879" s="74"/>
      <c r="BU879" s="74"/>
      <c r="BV879" s="74"/>
      <c r="BW879" s="74"/>
      <c r="BX879" s="74"/>
      <c r="BY879" s="74"/>
      <c r="BZ879" s="74"/>
      <c r="CA879" s="75">
        <v>800000026</v>
      </c>
    </row>
    <row r="880" spans="14:79" ht="12" customHeight="1">
      <c r="N880" s="119" t="s">
        <v>24</v>
      </c>
      <c r="O880" s="120" t="s">
        <v>1061</v>
      </c>
      <c r="P880" s="122">
        <v>110000026</v>
      </c>
      <c r="Q880" s="122">
        <v>135000026</v>
      </c>
      <c r="R880" s="122">
        <v>145000026</v>
      </c>
      <c r="S880" s="122">
        <v>160000026</v>
      </c>
      <c r="T880" s="122">
        <v>170000026</v>
      </c>
      <c r="U880" s="122">
        <v>180000026</v>
      </c>
      <c r="V880" s="122">
        <v>0</v>
      </c>
      <c r="W880" s="122">
        <v>0</v>
      </c>
      <c r="X880" s="122">
        <v>0</v>
      </c>
      <c r="Y880" s="122">
        <v>0</v>
      </c>
      <c r="Z880" s="122">
        <v>0</v>
      </c>
      <c r="AA880" s="122">
        <v>0</v>
      </c>
      <c r="AB880" s="122">
        <v>0</v>
      </c>
      <c r="AC880" s="122">
        <v>0</v>
      </c>
      <c r="AD880" s="121"/>
      <c r="BO880" s="72" t="s">
        <v>37</v>
      </c>
      <c r="BP880" s="73" t="s">
        <v>4260</v>
      </c>
      <c r="BQ880" s="75">
        <v>0</v>
      </c>
      <c r="BR880" s="75">
        <v>0</v>
      </c>
      <c r="BS880" s="75">
        <v>585000625</v>
      </c>
      <c r="BT880" s="75">
        <v>675000625</v>
      </c>
      <c r="BU880" s="75">
        <v>585000625</v>
      </c>
      <c r="BV880" s="75">
        <v>765000625</v>
      </c>
      <c r="BW880" s="75">
        <v>0</v>
      </c>
      <c r="BX880" s="75">
        <v>0</v>
      </c>
      <c r="BY880" s="75">
        <v>0</v>
      </c>
      <c r="BZ880" s="75">
        <v>0</v>
      </c>
      <c r="CA880" s="75">
        <v>0</v>
      </c>
    </row>
    <row r="881" spans="14:79" ht="12" customHeight="1">
      <c r="N881" s="119" t="s">
        <v>24</v>
      </c>
      <c r="O881" s="120" t="s">
        <v>647</v>
      </c>
      <c r="P881" s="122">
        <v>115000026</v>
      </c>
      <c r="Q881" s="122">
        <v>140000026</v>
      </c>
      <c r="R881" s="122">
        <v>150000026</v>
      </c>
      <c r="S881" s="122">
        <v>165000026</v>
      </c>
      <c r="T881" s="122">
        <v>175000026</v>
      </c>
      <c r="U881" s="122">
        <v>185000026</v>
      </c>
      <c r="V881" s="122">
        <v>0</v>
      </c>
      <c r="W881" s="122">
        <v>0</v>
      </c>
      <c r="X881" s="122">
        <v>0</v>
      </c>
      <c r="Y881" s="122">
        <v>0</v>
      </c>
      <c r="Z881" s="122">
        <v>0</v>
      </c>
      <c r="AA881" s="122">
        <v>0</v>
      </c>
      <c r="AB881" s="122">
        <v>0</v>
      </c>
      <c r="AC881" s="122">
        <v>0</v>
      </c>
      <c r="AD881" s="121"/>
      <c r="BO881" s="72" t="s">
        <v>37</v>
      </c>
      <c r="BP881" s="73" t="s">
        <v>4261</v>
      </c>
      <c r="BQ881" s="75">
        <v>306000625</v>
      </c>
      <c r="BR881" s="75">
        <v>342000625</v>
      </c>
      <c r="BS881" s="75">
        <v>369000625</v>
      </c>
      <c r="BT881" s="75">
        <v>396000625</v>
      </c>
      <c r="BU881" s="75">
        <v>441000625</v>
      </c>
      <c r="BV881" s="75">
        <v>477000625</v>
      </c>
      <c r="BW881" s="75">
        <v>504000625</v>
      </c>
      <c r="BX881" s="75">
        <v>540000625</v>
      </c>
      <c r="BY881" s="75">
        <v>0</v>
      </c>
      <c r="BZ881" s="75">
        <v>0</v>
      </c>
      <c r="CA881" s="75">
        <v>0</v>
      </c>
    </row>
    <row r="882" spans="14:79" ht="12" customHeight="1">
      <c r="N882" s="119" t="s">
        <v>24</v>
      </c>
      <c r="O882" s="120" t="s">
        <v>1298</v>
      </c>
      <c r="P882" s="122">
        <v>115000026</v>
      </c>
      <c r="Q882" s="122">
        <v>140000026</v>
      </c>
      <c r="R882" s="122">
        <v>150000026</v>
      </c>
      <c r="S882" s="122">
        <v>165000026</v>
      </c>
      <c r="T882" s="122">
        <v>175000026</v>
      </c>
      <c r="U882" s="122">
        <v>185000026</v>
      </c>
      <c r="V882" s="122">
        <v>0</v>
      </c>
      <c r="W882" s="122">
        <v>0</v>
      </c>
      <c r="X882" s="122">
        <v>0</v>
      </c>
      <c r="Y882" s="122">
        <v>0</v>
      </c>
      <c r="Z882" s="122">
        <v>0</v>
      </c>
      <c r="AA882" s="122">
        <v>0</v>
      </c>
      <c r="AB882" s="122">
        <v>0</v>
      </c>
      <c r="AC882" s="122">
        <v>0</v>
      </c>
      <c r="AD882" s="121"/>
      <c r="BO882" s="72" t="s">
        <v>37</v>
      </c>
      <c r="BP882" s="73" t="s">
        <v>4262</v>
      </c>
      <c r="BQ882" s="75">
        <v>0</v>
      </c>
      <c r="BR882" s="75">
        <v>297000625</v>
      </c>
      <c r="BS882" s="75">
        <v>0</v>
      </c>
      <c r="BT882" s="75">
        <v>0</v>
      </c>
      <c r="BU882" s="75">
        <v>0</v>
      </c>
      <c r="BV882" s="75">
        <v>0</v>
      </c>
      <c r="BW882" s="75">
        <v>0</v>
      </c>
      <c r="BX882" s="75">
        <v>0</v>
      </c>
      <c r="BY882" s="75">
        <v>0</v>
      </c>
      <c r="BZ882" s="75">
        <v>0</v>
      </c>
      <c r="CA882" s="75">
        <v>0</v>
      </c>
    </row>
    <row r="883" spans="14:79" ht="12" customHeight="1">
      <c r="N883" s="119" t="s">
        <v>24</v>
      </c>
      <c r="O883" s="120" t="s">
        <v>1976</v>
      </c>
      <c r="P883" s="122">
        <v>0</v>
      </c>
      <c r="Q883" s="122">
        <v>220000026</v>
      </c>
      <c r="R883" s="122">
        <v>250000026</v>
      </c>
      <c r="S883" s="122">
        <v>275000026</v>
      </c>
      <c r="T883" s="122">
        <v>305000026</v>
      </c>
      <c r="U883" s="122">
        <v>325000026</v>
      </c>
      <c r="V883" s="122">
        <v>0</v>
      </c>
      <c r="W883" s="122">
        <v>0</v>
      </c>
      <c r="X883" s="122">
        <v>0</v>
      </c>
      <c r="Y883" s="122">
        <v>0</v>
      </c>
      <c r="Z883" s="122">
        <v>0</v>
      </c>
      <c r="AA883" s="122">
        <v>0</v>
      </c>
      <c r="AB883" s="122">
        <v>0</v>
      </c>
      <c r="AC883" s="122">
        <v>0</v>
      </c>
      <c r="AD883" s="121"/>
      <c r="BO883" s="72" t="s">
        <v>37</v>
      </c>
      <c r="BP883" s="73" t="s">
        <v>4263</v>
      </c>
      <c r="BQ883" s="75">
        <v>0</v>
      </c>
      <c r="BR883" s="75">
        <v>324000625</v>
      </c>
      <c r="BS883" s="75">
        <v>432000625</v>
      </c>
      <c r="BT883" s="75">
        <v>459000625</v>
      </c>
      <c r="BU883" s="75">
        <v>423000625</v>
      </c>
      <c r="BV883" s="75">
        <v>540000625</v>
      </c>
      <c r="BW883" s="75">
        <v>0</v>
      </c>
      <c r="BX883" s="75">
        <v>0</v>
      </c>
      <c r="BY883" s="75">
        <v>0</v>
      </c>
      <c r="BZ883" s="75">
        <v>0</v>
      </c>
      <c r="CA883" s="75">
        <v>0</v>
      </c>
    </row>
    <row r="884" spans="14:79" ht="12" customHeight="1">
      <c r="N884" s="119" t="s">
        <v>24</v>
      </c>
      <c r="O884" s="120" t="s">
        <v>145</v>
      </c>
      <c r="P884" s="122">
        <v>105000026</v>
      </c>
      <c r="Q884" s="122">
        <v>115000026</v>
      </c>
      <c r="R884" s="122">
        <v>120000026</v>
      </c>
      <c r="S884" s="122">
        <v>140000026</v>
      </c>
      <c r="T884" s="122">
        <v>150000026</v>
      </c>
      <c r="U884" s="122">
        <v>0</v>
      </c>
      <c r="V884" s="122">
        <v>0</v>
      </c>
      <c r="W884" s="122">
        <v>0</v>
      </c>
      <c r="X884" s="122">
        <v>0</v>
      </c>
      <c r="Y884" s="122">
        <v>0</v>
      </c>
      <c r="Z884" s="122">
        <v>0</v>
      </c>
      <c r="AA884" s="122">
        <v>0</v>
      </c>
      <c r="AB884" s="122">
        <v>0</v>
      </c>
      <c r="AC884" s="122">
        <v>0</v>
      </c>
      <c r="AD884" s="121"/>
      <c r="BO884" s="72" t="s">
        <v>37</v>
      </c>
      <c r="BP884" s="73" t="s">
        <v>4264</v>
      </c>
      <c r="BQ884" s="75">
        <v>0</v>
      </c>
      <c r="BR884" s="75">
        <v>0</v>
      </c>
      <c r="BS884" s="75">
        <v>0</v>
      </c>
      <c r="BT884" s="75">
        <v>0</v>
      </c>
      <c r="BU884" s="75">
        <v>630000625</v>
      </c>
      <c r="BV884" s="75">
        <v>666000625</v>
      </c>
      <c r="BW884" s="75">
        <v>0</v>
      </c>
      <c r="BX884" s="75">
        <v>0</v>
      </c>
      <c r="BY884" s="75">
        <v>0</v>
      </c>
      <c r="BZ884" s="75">
        <v>0</v>
      </c>
      <c r="CA884" s="75">
        <v>0</v>
      </c>
    </row>
    <row r="885" spans="14:79" ht="12" customHeight="1">
      <c r="N885" s="119" t="s">
        <v>24</v>
      </c>
      <c r="O885" s="120" t="s">
        <v>119</v>
      </c>
      <c r="P885" s="122">
        <v>105000026</v>
      </c>
      <c r="Q885" s="122">
        <v>115000026</v>
      </c>
      <c r="R885" s="122">
        <v>120000026</v>
      </c>
      <c r="S885" s="122">
        <v>140000026</v>
      </c>
      <c r="T885" s="122">
        <v>150000026</v>
      </c>
      <c r="U885" s="122">
        <v>0</v>
      </c>
      <c r="V885" s="122">
        <v>0</v>
      </c>
      <c r="W885" s="122">
        <v>0</v>
      </c>
      <c r="X885" s="122">
        <v>0</v>
      </c>
      <c r="Y885" s="122">
        <v>0</v>
      </c>
      <c r="Z885" s="122">
        <v>0</v>
      </c>
      <c r="AA885" s="122">
        <v>0</v>
      </c>
      <c r="AB885" s="122">
        <v>0</v>
      </c>
      <c r="AC885" s="122">
        <v>0</v>
      </c>
      <c r="AD885" s="121"/>
      <c r="BO885" s="72" t="s">
        <v>37</v>
      </c>
      <c r="BP885" s="73" t="s">
        <v>4265</v>
      </c>
      <c r="BQ885" s="75">
        <v>292000625</v>
      </c>
      <c r="BR885" s="75">
        <v>0</v>
      </c>
      <c r="BS885" s="75">
        <v>639000625</v>
      </c>
      <c r="BT885" s="75">
        <v>666000625</v>
      </c>
      <c r="BU885" s="75">
        <v>0</v>
      </c>
      <c r="BV885" s="75">
        <v>0</v>
      </c>
      <c r="BW885" s="75">
        <v>0</v>
      </c>
      <c r="BX885" s="75">
        <v>0</v>
      </c>
      <c r="BY885" s="75">
        <v>0</v>
      </c>
      <c r="BZ885" s="75">
        <v>0</v>
      </c>
      <c r="CA885" s="75">
        <v>0</v>
      </c>
    </row>
    <row r="886" spans="14:79" ht="12" customHeight="1">
      <c r="N886" s="119" t="s">
        <v>24</v>
      </c>
      <c r="O886" s="120" t="s">
        <v>962</v>
      </c>
      <c r="P886" s="122">
        <v>105000026</v>
      </c>
      <c r="Q886" s="122">
        <v>115000026</v>
      </c>
      <c r="R886" s="122">
        <v>120000026</v>
      </c>
      <c r="S886" s="122">
        <v>140000026</v>
      </c>
      <c r="T886" s="122">
        <v>150000026</v>
      </c>
      <c r="U886" s="122">
        <v>0</v>
      </c>
      <c r="V886" s="122">
        <v>0</v>
      </c>
      <c r="W886" s="122">
        <v>0</v>
      </c>
      <c r="X886" s="122">
        <v>0</v>
      </c>
      <c r="Y886" s="122">
        <v>0</v>
      </c>
      <c r="Z886" s="122">
        <v>0</v>
      </c>
      <c r="AA886" s="122">
        <v>0</v>
      </c>
      <c r="AB886" s="122">
        <v>0</v>
      </c>
      <c r="AC886" s="122">
        <v>0</v>
      </c>
      <c r="AD886" s="121"/>
      <c r="BO886" s="72" t="s">
        <v>37</v>
      </c>
      <c r="BP886" s="73" t="s">
        <v>4266</v>
      </c>
      <c r="BQ886" s="75">
        <v>0</v>
      </c>
      <c r="BR886" s="75">
        <v>0</v>
      </c>
      <c r="BS886" s="75">
        <v>0</v>
      </c>
      <c r="BT886" s="75">
        <v>441000625</v>
      </c>
      <c r="BU886" s="75">
        <v>486000625</v>
      </c>
      <c r="BV886" s="75">
        <v>0</v>
      </c>
      <c r="BW886" s="75">
        <v>0</v>
      </c>
      <c r="BX886" s="75">
        <v>810000625</v>
      </c>
      <c r="BY886" s="75">
        <v>0</v>
      </c>
      <c r="BZ886" s="75">
        <v>0</v>
      </c>
      <c r="CA886" s="75">
        <v>0</v>
      </c>
    </row>
    <row r="887" spans="14:79" ht="12" customHeight="1">
      <c r="N887" s="119" t="s">
        <v>24</v>
      </c>
      <c r="O887" s="120" t="s">
        <v>817</v>
      </c>
      <c r="P887" s="122">
        <v>105000026</v>
      </c>
      <c r="Q887" s="122">
        <v>115000026</v>
      </c>
      <c r="R887" s="122">
        <v>120000026</v>
      </c>
      <c r="S887" s="122">
        <v>140000026</v>
      </c>
      <c r="T887" s="122">
        <v>150000026</v>
      </c>
      <c r="U887" s="122">
        <v>0</v>
      </c>
      <c r="V887" s="122">
        <v>0</v>
      </c>
      <c r="W887" s="122">
        <v>0</v>
      </c>
      <c r="X887" s="122">
        <v>0</v>
      </c>
      <c r="Y887" s="122">
        <v>0</v>
      </c>
      <c r="Z887" s="122">
        <v>0</v>
      </c>
      <c r="AA887" s="122">
        <v>0</v>
      </c>
      <c r="AB887" s="122">
        <v>0</v>
      </c>
      <c r="AC887" s="122">
        <v>0</v>
      </c>
      <c r="AD887" s="121"/>
      <c r="BO887" s="72" t="s">
        <v>37</v>
      </c>
      <c r="BP887" s="73" t="s">
        <v>4267</v>
      </c>
      <c r="BQ887" s="75">
        <v>0</v>
      </c>
      <c r="BR887" s="75">
        <v>0</v>
      </c>
      <c r="BS887" s="75">
        <v>0</v>
      </c>
      <c r="BT887" s="75">
        <v>666000625</v>
      </c>
      <c r="BU887" s="75">
        <v>558000625</v>
      </c>
      <c r="BV887" s="75">
        <v>594000625</v>
      </c>
      <c r="BW887" s="75">
        <v>621000625</v>
      </c>
      <c r="BX887" s="75">
        <v>657000625</v>
      </c>
      <c r="BY887" s="75">
        <v>0</v>
      </c>
      <c r="BZ887" s="75">
        <v>0</v>
      </c>
      <c r="CA887" s="75">
        <v>0</v>
      </c>
    </row>
    <row r="888" spans="14:79" ht="12" customHeight="1">
      <c r="N888" s="119" t="s">
        <v>24</v>
      </c>
      <c r="O888" s="120" t="s">
        <v>462</v>
      </c>
      <c r="P888" s="122">
        <v>105000026</v>
      </c>
      <c r="Q888" s="122">
        <v>115000026</v>
      </c>
      <c r="R888" s="122">
        <v>120000026</v>
      </c>
      <c r="S888" s="122">
        <v>140000026</v>
      </c>
      <c r="T888" s="122">
        <v>150000026</v>
      </c>
      <c r="U888" s="122">
        <v>0</v>
      </c>
      <c r="V888" s="122">
        <v>0</v>
      </c>
      <c r="W888" s="122">
        <v>0</v>
      </c>
      <c r="X888" s="122">
        <v>0</v>
      </c>
      <c r="Y888" s="122">
        <v>0</v>
      </c>
      <c r="Z888" s="122">
        <v>0</v>
      </c>
      <c r="AA888" s="122">
        <v>0</v>
      </c>
      <c r="AB888" s="122">
        <v>0</v>
      </c>
      <c r="AC888" s="122">
        <v>0</v>
      </c>
      <c r="AD888" s="121"/>
      <c r="BO888" s="72" t="s">
        <v>37</v>
      </c>
      <c r="BP888" s="73" t="s">
        <v>4268</v>
      </c>
      <c r="BQ888" s="75">
        <v>0</v>
      </c>
      <c r="BR888" s="75">
        <v>297000625</v>
      </c>
      <c r="BS888" s="75">
        <v>324000625</v>
      </c>
      <c r="BT888" s="75">
        <v>351000625</v>
      </c>
      <c r="BU888" s="75">
        <v>0</v>
      </c>
      <c r="BV888" s="75">
        <v>0</v>
      </c>
      <c r="BW888" s="75">
        <v>0</v>
      </c>
      <c r="BX888" s="75">
        <v>0</v>
      </c>
      <c r="BY888" s="75">
        <v>0</v>
      </c>
      <c r="BZ888" s="75">
        <v>0</v>
      </c>
      <c r="CA888" s="75">
        <v>0</v>
      </c>
    </row>
    <row r="889" spans="14:79" ht="12" customHeight="1">
      <c r="N889" s="119" t="s">
        <v>24</v>
      </c>
      <c r="O889" s="120" t="s">
        <v>635</v>
      </c>
      <c r="P889" s="122">
        <v>105000026</v>
      </c>
      <c r="Q889" s="122">
        <v>115000026</v>
      </c>
      <c r="R889" s="122">
        <v>120000026</v>
      </c>
      <c r="S889" s="122">
        <v>140000026</v>
      </c>
      <c r="T889" s="122">
        <v>150000026</v>
      </c>
      <c r="U889" s="122">
        <v>0</v>
      </c>
      <c r="V889" s="122">
        <v>0</v>
      </c>
      <c r="W889" s="122">
        <v>0</v>
      </c>
      <c r="X889" s="122">
        <v>0</v>
      </c>
      <c r="Y889" s="122">
        <v>0</v>
      </c>
      <c r="Z889" s="122">
        <v>0</v>
      </c>
      <c r="AA889" s="122">
        <v>0</v>
      </c>
      <c r="AB889" s="122">
        <v>0</v>
      </c>
      <c r="AC889" s="122">
        <v>0</v>
      </c>
      <c r="AD889" s="121"/>
      <c r="BO889" s="72" t="s">
        <v>37</v>
      </c>
      <c r="BP889" s="73" t="s">
        <v>4269</v>
      </c>
      <c r="BQ889" s="75">
        <v>0</v>
      </c>
      <c r="BR889" s="75">
        <v>0</v>
      </c>
      <c r="BS889" s="75">
        <v>0</v>
      </c>
      <c r="BT889" s="75">
        <v>351000625</v>
      </c>
      <c r="BU889" s="75">
        <v>0</v>
      </c>
      <c r="BV889" s="75">
        <v>0</v>
      </c>
      <c r="BW889" s="75">
        <v>0</v>
      </c>
      <c r="BX889" s="75">
        <v>0</v>
      </c>
      <c r="BY889" s="75">
        <v>0</v>
      </c>
      <c r="BZ889" s="75">
        <v>0</v>
      </c>
      <c r="CA889" s="75">
        <v>0</v>
      </c>
    </row>
    <row r="890" spans="14:79" ht="12" customHeight="1">
      <c r="N890" s="119" t="s">
        <v>24</v>
      </c>
      <c r="O890" s="120" t="s">
        <v>2080</v>
      </c>
      <c r="P890" s="122">
        <v>105000026</v>
      </c>
      <c r="Q890" s="122">
        <v>115000026</v>
      </c>
      <c r="R890" s="122">
        <v>120000026</v>
      </c>
      <c r="S890" s="122">
        <v>140000026</v>
      </c>
      <c r="T890" s="122">
        <v>150000026</v>
      </c>
      <c r="U890" s="122">
        <v>0</v>
      </c>
      <c r="V890" s="122">
        <v>0</v>
      </c>
      <c r="W890" s="122">
        <v>0</v>
      </c>
      <c r="X890" s="122">
        <v>0</v>
      </c>
      <c r="Y890" s="122">
        <v>0</v>
      </c>
      <c r="Z890" s="122">
        <v>0</v>
      </c>
      <c r="AA890" s="122">
        <v>0</v>
      </c>
      <c r="AB890" s="122">
        <v>0</v>
      </c>
      <c r="AC890" s="122">
        <v>0</v>
      </c>
      <c r="AD890" s="121"/>
      <c r="BO890" s="72" t="s">
        <v>37</v>
      </c>
      <c r="BP890" s="73" t="s">
        <v>4270</v>
      </c>
      <c r="BQ890" s="75">
        <v>288000625</v>
      </c>
      <c r="BR890" s="75">
        <v>324000625</v>
      </c>
      <c r="BS890" s="75">
        <v>351000625</v>
      </c>
      <c r="BT890" s="75">
        <v>378000625</v>
      </c>
      <c r="BU890" s="75">
        <v>423000625</v>
      </c>
      <c r="BV890" s="75">
        <v>459000625</v>
      </c>
      <c r="BW890" s="75">
        <v>486000625</v>
      </c>
      <c r="BX890" s="75">
        <v>522000625</v>
      </c>
      <c r="BY890" s="75">
        <v>594000625</v>
      </c>
      <c r="BZ890" s="75">
        <v>0</v>
      </c>
      <c r="CA890" s="75">
        <v>0</v>
      </c>
    </row>
    <row r="891" spans="14:79" ht="12" customHeight="1">
      <c r="N891" s="119" t="s">
        <v>24</v>
      </c>
      <c r="O891" s="120" t="s">
        <v>666</v>
      </c>
      <c r="P891" s="122">
        <v>115000026</v>
      </c>
      <c r="Q891" s="122">
        <v>120000026</v>
      </c>
      <c r="R891" s="122">
        <v>130000026</v>
      </c>
      <c r="S891" s="122">
        <v>140000026</v>
      </c>
      <c r="T891" s="122">
        <v>150000026</v>
      </c>
      <c r="U891" s="122">
        <v>0</v>
      </c>
      <c r="V891" s="122">
        <v>0</v>
      </c>
      <c r="W891" s="122">
        <v>0</v>
      </c>
      <c r="X891" s="122">
        <v>0</v>
      </c>
      <c r="Y891" s="122">
        <v>0</v>
      </c>
      <c r="Z891" s="122">
        <v>0</v>
      </c>
      <c r="AA891" s="122">
        <v>0</v>
      </c>
      <c r="AB891" s="122">
        <v>0</v>
      </c>
      <c r="AC891" s="122">
        <v>0</v>
      </c>
      <c r="AD891" s="121"/>
      <c r="BO891" s="72" t="s">
        <v>37</v>
      </c>
      <c r="BP891" s="73" t="s">
        <v>4271</v>
      </c>
      <c r="BQ891" s="75">
        <v>320000026</v>
      </c>
      <c r="BR891" s="75">
        <v>330000026</v>
      </c>
      <c r="BS891" s="75">
        <v>340000026</v>
      </c>
      <c r="BT891" s="75">
        <v>350000026</v>
      </c>
      <c r="BU891" s="75">
        <v>375000026</v>
      </c>
      <c r="BV891" s="75">
        <v>405000026</v>
      </c>
      <c r="BW891" s="75">
        <v>445000026</v>
      </c>
      <c r="BX891" s="75">
        <v>0</v>
      </c>
      <c r="BY891" s="75">
        <v>0</v>
      </c>
      <c r="BZ891" s="75">
        <v>0</v>
      </c>
      <c r="CA891" s="75">
        <v>0</v>
      </c>
    </row>
    <row r="892" spans="14:79" ht="12" customHeight="1">
      <c r="N892" s="119" t="s">
        <v>24</v>
      </c>
      <c r="O892" s="120" t="s">
        <v>1616</v>
      </c>
      <c r="P892" s="122">
        <v>105000026</v>
      </c>
      <c r="Q892" s="122">
        <v>115000026</v>
      </c>
      <c r="R892" s="122">
        <v>120000026</v>
      </c>
      <c r="S892" s="122">
        <v>140000026</v>
      </c>
      <c r="T892" s="122">
        <v>150000026</v>
      </c>
      <c r="U892" s="122">
        <v>0</v>
      </c>
      <c r="V892" s="122">
        <v>0</v>
      </c>
      <c r="W892" s="122">
        <v>0</v>
      </c>
      <c r="X892" s="122">
        <v>0</v>
      </c>
      <c r="Y892" s="122">
        <v>0</v>
      </c>
      <c r="Z892" s="122">
        <v>0</v>
      </c>
      <c r="AA892" s="122">
        <v>0</v>
      </c>
      <c r="AB892" s="122">
        <v>0</v>
      </c>
      <c r="AC892" s="122">
        <v>0</v>
      </c>
      <c r="AD892" s="121"/>
      <c r="BO892" s="72" t="s">
        <v>37</v>
      </c>
      <c r="BP892" s="73" t="s">
        <v>4272</v>
      </c>
      <c r="BQ892" s="75">
        <v>0</v>
      </c>
      <c r="BR892" s="75">
        <v>0</v>
      </c>
      <c r="BS892" s="75">
        <v>0</v>
      </c>
      <c r="BT892" s="75">
        <v>0</v>
      </c>
      <c r="BU892" s="75">
        <v>0</v>
      </c>
      <c r="BV892" s="75">
        <v>0</v>
      </c>
      <c r="BW892" s="75">
        <v>0</v>
      </c>
      <c r="BX892" s="75">
        <v>0</v>
      </c>
      <c r="BY892" s="75">
        <v>0</v>
      </c>
      <c r="BZ892" s="75">
        <v>0</v>
      </c>
      <c r="CA892" s="75">
        <v>980000026</v>
      </c>
    </row>
    <row r="893" spans="14:79" ht="12" customHeight="1">
      <c r="N893" s="119" t="s">
        <v>24</v>
      </c>
      <c r="O893" s="120" t="s">
        <v>1592</v>
      </c>
      <c r="P893" s="122">
        <v>105000026</v>
      </c>
      <c r="Q893" s="122">
        <v>115000026</v>
      </c>
      <c r="R893" s="122">
        <v>120000026</v>
      </c>
      <c r="S893" s="122">
        <v>140000026</v>
      </c>
      <c r="T893" s="122">
        <v>150000026</v>
      </c>
      <c r="U893" s="122">
        <v>0</v>
      </c>
      <c r="V893" s="122">
        <v>0</v>
      </c>
      <c r="W893" s="122">
        <v>0</v>
      </c>
      <c r="X893" s="122">
        <v>0</v>
      </c>
      <c r="Y893" s="122">
        <v>0</v>
      </c>
      <c r="Z893" s="122">
        <v>0</v>
      </c>
      <c r="AA893" s="122">
        <v>0</v>
      </c>
      <c r="AB893" s="122">
        <v>0</v>
      </c>
      <c r="AC893" s="122">
        <v>0</v>
      </c>
      <c r="AD893" s="121"/>
      <c r="BO893" s="72" t="s">
        <v>37</v>
      </c>
      <c r="BP893" s="73" t="s">
        <v>4273</v>
      </c>
      <c r="BQ893" s="75">
        <v>576000625</v>
      </c>
      <c r="BR893" s="75">
        <v>297000625</v>
      </c>
      <c r="BS893" s="75">
        <v>0</v>
      </c>
      <c r="BT893" s="75">
        <v>0</v>
      </c>
      <c r="BU893" s="75">
        <v>0</v>
      </c>
      <c r="BV893" s="75">
        <v>0</v>
      </c>
      <c r="BW893" s="75">
        <v>0</v>
      </c>
      <c r="BX893" s="75">
        <v>0</v>
      </c>
      <c r="BY893" s="75">
        <v>0</v>
      </c>
      <c r="BZ893" s="75">
        <v>0</v>
      </c>
      <c r="CA893" s="75">
        <v>0</v>
      </c>
    </row>
    <row r="894" spans="14:79" ht="12" customHeight="1">
      <c r="N894" s="119" t="s">
        <v>24</v>
      </c>
      <c r="O894" s="120" t="s">
        <v>2016</v>
      </c>
      <c r="P894" s="122">
        <v>105000026</v>
      </c>
      <c r="Q894" s="122">
        <v>115000026</v>
      </c>
      <c r="R894" s="122">
        <v>120000026</v>
      </c>
      <c r="S894" s="122">
        <v>140000026</v>
      </c>
      <c r="T894" s="122">
        <v>150000026</v>
      </c>
      <c r="U894" s="122">
        <v>0</v>
      </c>
      <c r="V894" s="122">
        <v>0</v>
      </c>
      <c r="W894" s="122">
        <v>0</v>
      </c>
      <c r="X894" s="122">
        <v>0</v>
      </c>
      <c r="Y894" s="122">
        <v>0</v>
      </c>
      <c r="Z894" s="122">
        <v>0</v>
      </c>
      <c r="AA894" s="122">
        <v>0</v>
      </c>
      <c r="AB894" s="122">
        <v>0</v>
      </c>
      <c r="AC894" s="122">
        <v>0</v>
      </c>
      <c r="AD894" s="121"/>
      <c r="BO894" s="72" t="s">
        <v>37</v>
      </c>
      <c r="BP894" s="73" t="s">
        <v>4274</v>
      </c>
      <c r="BQ894" s="75">
        <v>288000625</v>
      </c>
      <c r="BR894" s="75">
        <v>315000625</v>
      </c>
      <c r="BS894" s="75">
        <v>342000625</v>
      </c>
      <c r="BT894" s="75">
        <v>378000625</v>
      </c>
      <c r="BU894" s="75">
        <v>423000625</v>
      </c>
      <c r="BV894" s="75">
        <v>468000625</v>
      </c>
      <c r="BW894" s="75">
        <v>513000625</v>
      </c>
      <c r="BX894" s="75">
        <v>531000625</v>
      </c>
      <c r="BY894" s="75">
        <v>828000625</v>
      </c>
      <c r="BZ894" s="75">
        <v>0</v>
      </c>
      <c r="CA894" s="75">
        <v>0</v>
      </c>
    </row>
    <row r="895" spans="14:79" ht="12" customHeight="1">
      <c r="N895" s="119" t="s">
        <v>24</v>
      </c>
      <c r="O895" s="120" t="s">
        <v>2470</v>
      </c>
      <c r="P895" s="122">
        <v>105000026</v>
      </c>
      <c r="Q895" s="122">
        <v>115000026</v>
      </c>
      <c r="R895" s="122">
        <v>120000026</v>
      </c>
      <c r="S895" s="122">
        <v>140000026</v>
      </c>
      <c r="T895" s="122">
        <v>150000026</v>
      </c>
      <c r="U895" s="122">
        <v>0</v>
      </c>
      <c r="V895" s="122">
        <v>0</v>
      </c>
      <c r="W895" s="122">
        <v>0</v>
      </c>
      <c r="X895" s="122">
        <v>0</v>
      </c>
      <c r="Y895" s="122">
        <v>0</v>
      </c>
      <c r="Z895" s="122">
        <v>0</v>
      </c>
      <c r="AA895" s="122">
        <v>0</v>
      </c>
      <c r="AB895" s="122">
        <v>0</v>
      </c>
      <c r="AC895" s="122">
        <v>0</v>
      </c>
      <c r="AD895" s="121"/>
      <c r="BO895" s="72" t="s">
        <v>37</v>
      </c>
      <c r="BP895" s="73" t="s">
        <v>4275</v>
      </c>
      <c r="BQ895" s="75">
        <v>292000625</v>
      </c>
      <c r="BR895" s="75">
        <v>585000625</v>
      </c>
      <c r="BS895" s="75">
        <v>612000625</v>
      </c>
      <c r="BT895" s="75">
        <v>639000625</v>
      </c>
      <c r="BU895" s="75">
        <v>684000625</v>
      </c>
      <c r="BV895" s="75">
        <v>702000625</v>
      </c>
      <c r="BW895" s="75">
        <v>720000625</v>
      </c>
      <c r="BX895" s="75">
        <v>783000625</v>
      </c>
      <c r="BY895" s="75">
        <v>855000625</v>
      </c>
      <c r="BZ895" s="75">
        <v>0</v>
      </c>
      <c r="CA895" s="75">
        <v>0</v>
      </c>
    </row>
    <row r="896" spans="14:79" ht="12" customHeight="1">
      <c r="N896" s="119" t="s">
        <v>24</v>
      </c>
      <c r="O896" s="120" t="s">
        <v>2081</v>
      </c>
      <c r="P896" s="122">
        <v>105000026</v>
      </c>
      <c r="Q896" s="122">
        <v>115000026</v>
      </c>
      <c r="R896" s="122">
        <v>120000026</v>
      </c>
      <c r="S896" s="122">
        <v>140000026</v>
      </c>
      <c r="T896" s="122">
        <v>150000026</v>
      </c>
      <c r="U896" s="122">
        <v>0</v>
      </c>
      <c r="V896" s="122">
        <v>0</v>
      </c>
      <c r="W896" s="122">
        <v>0</v>
      </c>
      <c r="X896" s="122">
        <v>0</v>
      </c>
      <c r="Y896" s="122">
        <v>0</v>
      </c>
      <c r="Z896" s="122">
        <v>0</v>
      </c>
      <c r="AA896" s="122">
        <v>0</v>
      </c>
      <c r="AB896" s="122">
        <v>0</v>
      </c>
      <c r="AC896" s="122">
        <v>0</v>
      </c>
      <c r="AD896" s="121"/>
      <c r="BO896" s="72" t="s">
        <v>37</v>
      </c>
      <c r="BP896" s="73" t="s">
        <v>4276</v>
      </c>
      <c r="BQ896" s="75">
        <v>0</v>
      </c>
      <c r="BR896" s="75">
        <v>0</v>
      </c>
      <c r="BS896" s="75">
        <v>612000625</v>
      </c>
      <c r="BT896" s="75">
        <v>0</v>
      </c>
      <c r="BU896" s="75">
        <v>684000625</v>
      </c>
      <c r="BV896" s="75">
        <v>576000625</v>
      </c>
      <c r="BW896" s="75">
        <v>0</v>
      </c>
      <c r="BX896" s="75">
        <v>0</v>
      </c>
      <c r="BY896" s="75">
        <v>0</v>
      </c>
      <c r="BZ896" s="75">
        <v>0</v>
      </c>
      <c r="CA896" s="75">
        <v>0</v>
      </c>
    </row>
    <row r="897" spans="14:79" ht="12" customHeight="1">
      <c r="N897" s="119" t="s">
        <v>24</v>
      </c>
      <c r="O897" s="120" t="s">
        <v>2471</v>
      </c>
      <c r="P897" s="122">
        <v>105000026</v>
      </c>
      <c r="Q897" s="122">
        <v>115000026</v>
      </c>
      <c r="R897" s="122">
        <v>120000026</v>
      </c>
      <c r="S897" s="122">
        <v>140000026</v>
      </c>
      <c r="T897" s="122">
        <v>150000026</v>
      </c>
      <c r="U897" s="122">
        <v>0</v>
      </c>
      <c r="V897" s="122">
        <v>0</v>
      </c>
      <c r="W897" s="122">
        <v>0</v>
      </c>
      <c r="X897" s="122">
        <v>0</v>
      </c>
      <c r="Y897" s="122">
        <v>0</v>
      </c>
      <c r="Z897" s="122">
        <v>0</v>
      </c>
      <c r="AA897" s="122">
        <v>0</v>
      </c>
      <c r="AB897" s="122">
        <v>0</v>
      </c>
      <c r="AC897" s="122">
        <v>0</v>
      </c>
      <c r="AD897" s="121"/>
      <c r="BO897" s="72" t="s">
        <v>37</v>
      </c>
      <c r="BP897" s="73" t="s">
        <v>4277</v>
      </c>
      <c r="BQ897" s="75">
        <v>0</v>
      </c>
      <c r="BR897" s="75">
        <v>0</v>
      </c>
      <c r="BS897" s="75">
        <v>0</v>
      </c>
      <c r="BT897" s="75">
        <v>594000625</v>
      </c>
      <c r="BU897" s="75">
        <v>639000625</v>
      </c>
      <c r="BV897" s="75">
        <v>747000625</v>
      </c>
      <c r="BW897" s="75">
        <v>774000625</v>
      </c>
      <c r="BX897" s="75">
        <v>810000625</v>
      </c>
      <c r="BY897" s="75">
        <v>0</v>
      </c>
      <c r="BZ897" s="75">
        <v>0</v>
      </c>
      <c r="CA897" s="75">
        <v>0</v>
      </c>
    </row>
    <row r="898" spans="14:79" ht="12" customHeight="1">
      <c r="N898" s="119" t="s">
        <v>24</v>
      </c>
      <c r="O898" s="120" t="s">
        <v>963</v>
      </c>
      <c r="P898" s="122">
        <v>105000026</v>
      </c>
      <c r="Q898" s="122">
        <v>115000026</v>
      </c>
      <c r="R898" s="122">
        <v>120000026</v>
      </c>
      <c r="S898" s="122">
        <v>140000026</v>
      </c>
      <c r="T898" s="122">
        <v>150000026</v>
      </c>
      <c r="U898" s="122">
        <v>0</v>
      </c>
      <c r="V898" s="122">
        <v>0</v>
      </c>
      <c r="W898" s="122">
        <v>0</v>
      </c>
      <c r="X898" s="122">
        <v>0</v>
      </c>
      <c r="Y898" s="122">
        <v>0</v>
      </c>
      <c r="Z898" s="122">
        <v>0</v>
      </c>
      <c r="AA898" s="122">
        <v>0</v>
      </c>
      <c r="AB898" s="122">
        <v>0</v>
      </c>
      <c r="AC898" s="122">
        <v>0</v>
      </c>
      <c r="AD898" s="121"/>
      <c r="BO898" s="72" t="s">
        <v>37</v>
      </c>
      <c r="BP898" s="73" t="s">
        <v>4278</v>
      </c>
      <c r="BQ898" s="75">
        <v>576000625</v>
      </c>
      <c r="BR898" s="75">
        <v>612000625</v>
      </c>
      <c r="BS898" s="75">
        <v>639000625</v>
      </c>
      <c r="BT898" s="75">
        <v>650000026</v>
      </c>
      <c r="BU898" s="75">
        <v>700000026</v>
      </c>
      <c r="BV898" s="75">
        <v>740000026</v>
      </c>
      <c r="BW898" s="75">
        <v>765000026</v>
      </c>
      <c r="BX898" s="75">
        <v>800000026</v>
      </c>
      <c r="BY898" s="75">
        <v>0</v>
      </c>
      <c r="BZ898" s="75">
        <v>0</v>
      </c>
      <c r="CA898" s="75">
        <v>0</v>
      </c>
    </row>
    <row r="899" spans="14:79" ht="12" customHeight="1">
      <c r="N899" s="119" t="s">
        <v>24</v>
      </c>
      <c r="O899" s="120" t="s">
        <v>876</v>
      </c>
      <c r="P899" s="122">
        <v>105000026</v>
      </c>
      <c r="Q899" s="122">
        <v>115000026</v>
      </c>
      <c r="R899" s="122">
        <v>120000026</v>
      </c>
      <c r="S899" s="122">
        <v>140000026</v>
      </c>
      <c r="T899" s="122">
        <v>150000026</v>
      </c>
      <c r="U899" s="122">
        <v>0</v>
      </c>
      <c r="V899" s="122">
        <v>0</v>
      </c>
      <c r="W899" s="122">
        <v>0</v>
      </c>
      <c r="X899" s="122">
        <v>0</v>
      </c>
      <c r="Y899" s="122">
        <v>0</v>
      </c>
      <c r="Z899" s="122">
        <v>0</v>
      </c>
      <c r="AA899" s="122">
        <v>0</v>
      </c>
      <c r="AB899" s="122">
        <v>0</v>
      </c>
      <c r="AC899" s="122">
        <v>0</v>
      </c>
      <c r="AD899" s="121"/>
      <c r="BO899" s="72" t="s">
        <v>37</v>
      </c>
      <c r="BP899" s="73" t="s">
        <v>4279</v>
      </c>
      <c r="BQ899" s="75">
        <v>0</v>
      </c>
      <c r="BR899" s="75">
        <v>0</v>
      </c>
      <c r="BS899" s="75">
        <v>0</v>
      </c>
      <c r="BT899" s="75">
        <v>594000625</v>
      </c>
      <c r="BU899" s="75">
        <v>445000625</v>
      </c>
      <c r="BV899" s="75">
        <v>0</v>
      </c>
      <c r="BW899" s="75">
        <v>0</v>
      </c>
      <c r="BX899" s="75">
        <v>0</v>
      </c>
      <c r="BY899" s="75">
        <v>0</v>
      </c>
      <c r="BZ899" s="75">
        <v>0</v>
      </c>
      <c r="CA899" s="75">
        <v>0</v>
      </c>
    </row>
    <row r="900" spans="14:79" ht="12" customHeight="1">
      <c r="N900" s="119" t="s">
        <v>24</v>
      </c>
      <c r="O900" s="120" t="s">
        <v>710</v>
      </c>
      <c r="P900" s="122">
        <v>105000026</v>
      </c>
      <c r="Q900" s="122">
        <v>115000026</v>
      </c>
      <c r="R900" s="122">
        <v>120000026</v>
      </c>
      <c r="S900" s="122">
        <v>140000026</v>
      </c>
      <c r="T900" s="122">
        <v>150000026</v>
      </c>
      <c r="U900" s="122">
        <v>0</v>
      </c>
      <c r="V900" s="122">
        <v>0</v>
      </c>
      <c r="W900" s="122">
        <v>0</v>
      </c>
      <c r="X900" s="122">
        <v>0</v>
      </c>
      <c r="Y900" s="122">
        <v>0</v>
      </c>
      <c r="Z900" s="122">
        <v>0</v>
      </c>
      <c r="AA900" s="122">
        <v>0</v>
      </c>
      <c r="AB900" s="122">
        <v>0</v>
      </c>
      <c r="AC900" s="122">
        <v>0</v>
      </c>
      <c r="AD900" s="121"/>
      <c r="BO900" s="72" t="s">
        <v>37</v>
      </c>
      <c r="BP900" s="73" t="s">
        <v>4280</v>
      </c>
      <c r="BQ900" s="75">
        <v>315000625</v>
      </c>
      <c r="BR900" s="75">
        <v>0</v>
      </c>
      <c r="BS900" s="75">
        <v>378000625</v>
      </c>
      <c r="BT900" s="75">
        <v>0</v>
      </c>
      <c r="BU900" s="75">
        <v>550000625</v>
      </c>
      <c r="BV900" s="75">
        <v>580000625</v>
      </c>
      <c r="BW900" s="75">
        <v>600000625</v>
      </c>
      <c r="BX900" s="75">
        <v>0</v>
      </c>
      <c r="BY900" s="75">
        <v>630000725</v>
      </c>
      <c r="BZ900" s="75">
        <v>0</v>
      </c>
      <c r="CA900" s="75">
        <v>0</v>
      </c>
    </row>
    <row r="901" spans="14:79" ht="12" customHeight="1">
      <c r="N901" s="119" t="s">
        <v>24</v>
      </c>
      <c r="O901" s="120" t="s">
        <v>1159</v>
      </c>
      <c r="P901" s="122">
        <v>0</v>
      </c>
      <c r="Q901" s="122">
        <v>0</v>
      </c>
      <c r="R901" s="122">
        <v>0</v>
      </c>
      <c r="S901" s="122">
        <v>160000026</v>
      </c>
      <c r="T901" s="122">
        <v>170000026</v>
      </c>
      <c r="U901" s="122">
        <v>180000026</v>
      </c>
      <c r="V901" s="122">
        <v>190000026</v>
      </c>
      <c r="W901" s="122">
        <v>200000026</v>
      </c>
      <c r="X901" s="122">
        <v>210000026</v>
      </c>
      <c r="Y901" s="122">
        <v>220000026</v>
      </c>
      <c r="Z901" s="122">
        <v>240000026</v>
      </c>
      <c r="AA901" s="122">
        <v>250000026</v>
      </c>
      <c r="AB901" s="122">
        <v>260000026</v>
      </c>
      <c r="AC901" s="122">
        <v>290000026</v>
      </c>
      <c r="AD901" s="121"/>
      <c r="BO901" s="72" t="s">
        <v>37</v>
      </c>
      <c r="BP901" s="73" t="s">
        <v>4281</v>
      </c>
      <c r="BQ901" s="75">
        <v>594000625</v>
      </c>
      <c r="BR901" s="75">
        <v>630000625</v>
      </c>
      <c r="BS901" s="75">
        <v>378000625</v>
      </c>
      <c r="BT901" s="75">
        <v>405000625</v>
      </c>
      <c r="BU901" s="75">
        <v>450000625</v>
      </c>
      <c r="BV901" s="75">
        <v>486000625</v>
      </c>
      <c r="BW901" s="75">
        <v>513000625</v>
      </c>
      <c r="BX901" s="75">
        <v>549000625</v>
      </c>
      <c r="BY901" s="75">
        <v>621000625</v>
      </c>
      <c r="BZ901" s="75">
        <v>0</v>
      </c>
      <c r="CA901" s="75">
        <v>0</v>
      </c>
    </row>
    <row r="902" spans="14:79" ht="12" customHeight="1">
      <c r="N902" s="119" t="s">
        <v>24</v>
      </c>
      <c r="O902" s="120" t="s">
        <v>1790</v>
      </c>
      <c r="P902" s="122">
        <v>0</v>
      </c>
      <c r="Q902" s="122">
        <v>0</v>
      </c>
      <c r="R902" s="122">
        <v>0</v>
      </c>
      <c r="S902" s="122">
        <v>0</v>
      </c>
      <c r="T902" s="122">
        <v>0</v>
      </c>
      <c r="U902" s="122">
        <v>0</v>
      </c>
      <c r="V902" s="122">
        <v>180000026</v>
      </c>
      <c r="W902" s="122">
        <v>190000026</v>
      </c>
      <c r="X902" s="122">
        <v>200000026</v>
      </c>
      <c r="Y902" s="122">
        <v>220000026</v>
      </c>
      <c r="Z902" s="122">
        <v>270000026</v>
      </c>
      <c r="AA902" s="122">
        <v>0</v>
      </c>
      <c r="AB902" s="122">
        <v>0</v>
      </c>
      <c r="AC902" s="122">
        <v>0</v>
      </c>
      <c r="AD902" s="121"/>
      <c r="BO902" s="72" t="s">
        <v>37</v>
      </c>
      <c r="BP902" s="73" t="s">
        <v>4282</v>
      </c>
      <c r="BQ902" s="75">
        <v>558000625</v>
      </c>
      <c r="BR902" s="75">
        <v>0</v>
      </c>
      <c r="BS902" s="75">
        <v>0</v>
      </c>
      <c r="BT902" s="75">
        <v>0</v>
      </c>
      <c r="BU902" s="75">
        <v>0</v>
      </c>
      <c r="BV902" s="75">
        <v>729000625</v>
      </c>
      <c r="BW902" s="75">
        <v>0</v>
      </c>
      <c r="BX902" s="75">
        <v>0</v>
      </c>
      <c r="BY902" s="75">
        <v>0</v>
      </c>
      <c r="BZ902" s="75">
        <v>0</v>
      </c>
      <c r="CA902" s="75">
        <v>0</v>
      </c>
    </row>
    <row r="903" spans="14:79" ht="12" customHeight="1">
      <c r="N903" s="119" t="s">
        <v>24</v>
      </c>
      <c r="O903" s="120" t="s">
        <v>1425</v>
      </c>
      <c r="P903" s="122">
        <v>0</v>
      </c>
      <c r="Q903" s="122">
        <v>0</v>
      </c>
      <c r="R903" s="122">
        <v>0</v>
      </c>
      <c r="S903" s="122">
        <v>160000026</v>
      </c>
      <c r="T903" s="122">
        <v>170000026</v>
      </c>
      <c r="U903" s="122">
        <v>180000026</v>
      </c>
      <c r="V903" s="122">
        <v>190000026</v>
      </c>
      <c r="W903" s="122">
        <v>200000026</v>
      </c>
      <c r="X903" s="122">
        <v>210000026</v>
      </c>
      <c r="Y903" s="122">
        <v>220000026</v>
      </c>
      <c r="Z903" s="122">
        <v>240000026</v>
      </c>
      <c r="AA903" s="122">
        <v>250000026</v>
      </c>
      <c r="AB903" s="122">
        <v>260000026</v>
      </c>
      <c r="AC903" s="122">
        <v>290000026</v>
      </c>
      <c r="AD903" s="121"/>
      <c r="BO903" s="72" t="s">
        <v>37</v>
      </c>
      <c r="BP903" s="73" t="s">
        <v>4283</v>
      </c>
      <c r="BQ903" s="75">
        <v>0</v>
      </c>
      <c r="BR903" s="75">
        <v>0</v>
      </c>
      <c r="BS903" s="75">
        <v>0</v>
      </c>
      <c r="BT903" s="75">
        <v>0</v>
      </c>
      <c r="BU903" s="75">
        <v>648000625</v>
      </c>
      <c r="BV903" s="75">
        <v>693000625</v>
      </c>
      <c r="BW903" s="75">
        <v>738000625</v>
      </c>
      <c r="BX903" s="75">
        <v>810000625</v>
      </c>
      <c r="BY903" s="75">
        <v>0</v>
      </c>
      <c r="BZ903" s="75">
        <v>0</v>
      </c>
      <c r="CA903" s="75">
        <v>0</v>
      </c>
    </row>
    <row r="904" spans="14:79" ht="12" customHeight="1">
      <c r="N904" s="119" t="s">
        <v>24</v>
      </c>
      <c r="O904" s="120" t="s">
        <v>1426</v>
      </c>
      <c r="P904" s="122">
        <v>0</v>
      </c>
      <c r="Q904" s="122">
        <v>0</v>
      </c>
      <c r="R904" s="122">
        <v>0</v>
      </c>
      <c r="S904" s="122">
        <v>160000026</v>
      </c>
      <c r="T904" s="122">
        <v>170000026</v>
      </c>
      <c r="U904" s="122">
        <v>180000026</v>
      </c>
      <c r="V904" s="122">
        <v>190000026</v>
      </c>
      <c r="W904" s="122">
        <v>200000026</v>
      </c>
      <c r="X904" s="122">
        <v>210000026</v>
      </c>
      <c r="Y904" s="122">
        <v>220000026</v>
      </c>
      <c r="Z904" s="122">
        <v>240000026</v>
      </c>
      <c r="AA904" s="122">
        <v>250000026</v>
      </c>
      <c r="AB904" s="122">
        <v>260000026</v>
      </c>
      <c r="AC904" s="122">
        <v>290000026</v>
      </c>
      <c r="AD904" s="121"/>
      <c r="BO904" s="72" t="s">
        <v>37</v>
      </c>
      <c r="BP904" s="73" t="s">
        <v>4284</v>
      </c>
      <c r="BQ904" s="75">
        <v>290000625</v>
      </c>
      <c r="BR904" s="75">
        <v>0</v>
      </c>
      <c r="BS904" s="75">
        <v>349000625</v>
      </c>
      <c r="BT904" s="75">
        <v>0</v>
      </c>
      <c r="BU904" s="75">
        <v>0</v>
      </c>
      <c r="BV904" s="75">
        <v>0</v>
      </c>
      <c r="BW904" s="75">
        <v>0</v>
      </c>
      <c r="BX904" s="75">
        <v>0</v>
      </c>
      <c r="BY904" s="75">
        <v>0</v>
      </c>
      <c r="BZ904" s="75">
        <v>0</v>
      </c>
      <c r="CA904" s="75">
        <v>0</v>
      </c>
    </row>
    <row r="905" spans="14:79" ht="12" customHeight="1">
      <c r="N905" s="119" t="s">
        <v>24</v>
      </c>
      <c r="O905" s="120" t="s">
        <v>563</v>
      </c>
      <c r="P905" s="122">
        <v>0</v>
      </c>
      <c r="Q905" s="122">
        <v>0</v>
      </c>
      <c r="R905" s="122">
        <v>0</v>
      </c>
      <c r="S905" s="122">
        <v>150000026</v>
      </c>
      <c r="T905" s="122">
        <v>160000026</v>
      </c>
      <c r="U905" s="122">
        <v>165000026</v>
      </c>
      <c r="V905" s="122">
        <v>170000026</v>
      </c>
      <c r="W905" s="122">
        <v>180000026</v>
      </c>
      <c r="X905" s="122">
        <v>185000026</v>
      </c>
      <c r="Y905" s="122">
        <v>190000026</v>
      </c>
      <c r="Z905" s="122">
        <v>200000026</v>
      </c>
      <c r="AA905" s="122">
        <v>210000026</v>
      </c>
      <c r="AB905" s="122">
        <v>0</v>
      </c>
      <c r="AC905" s="122">
        <v>0</v>
      </c>
      <c r="AD905" s="121"/>
      <c r="BO905" s="72" t="s">
        <v>37</v>
      </c>
      <c r="BP905" s="73" t="s">
        <v>4285</v>
      </c>
      <c r="BQ905" s="75">
        <v>360000625</v>
      </c>
      <c r="BR905" s="75">
        <v>387000625</v>
      </c>
      <c r="BS905" s="75">
        <v>414000625</v>
      </c>
      <c r="BT905" s="75">
        <v>0</v>
      </c>
      <c r="BU905" s="75">
        <v>468000625</v>
      </c>
      <c r="BV905" s="75">
        <v>504000625</v>
      </c>
      <c r="BW905" s="75">
        <v>0</v>
      </c>
      <c r="BX905" s="75">
        <v>0</v>
      </c>
      <c r="BY905" s="75">
        <v>0</v>
      </c>
      <c r="BZ905" s="75">
        <v>0</v>
      </c>
      <c r="CA905" s="75">
        <v>0</v>
      </c>
    </row>
    <row r="906" spans="14:79" ht="12" customHeight="1">
      <c r="N906" s="119" t="s">
        <v>24</v>
      </c>
      <c r="O906" s="120" t="s">
        <v>1160</v>
      </c>
      <c r="P906" s="122">
        <v>0</v>
      </c>
      <c r="Q906" s="122">
        <v>0</v>
      </c>
      <c r="R906" s="122">
        <v>0</v>
      </c>
      <c r="S906" s="122">
        <v>150000026</v>
      </c>
      <c r="T906" s="122">
        <v>0</v>
      </c>
      <c r="U906" s="122">
        <v>0</v>
      </c>
      <c r="V906" s="122">
        <v>0</v>
      </c>
      <c r="W906" s="122">
        <v>0</v>
      </c>
      <c r="X906" s="122">
        <v>0</v>
      </c>
      <c r="Y906" s="122">
        <v>0</v>
      </c>
      <c r="Z906" s="122">
        <v>0</v>
      </c>
      <c r="AA906" s="122">
        <v>0</v>
      </c>
      <c r="AB906" s="122">
        <v>0</v>
      </c>
      <c r="AC906" s="122">
        <v>0</v>
      </c>
      <c r="AD906" s="121"/>
      <c r="BO906" s="72" t="s">
        <v>37</v>
      </c>
      <c r="BP906" s="73" t="s">
        <v>4286</v>
      </c>
      <c r="BQ906" s="75">
        <v>0</v>
      </c>
      <c r="BR906" s="75">
        <v>0</v>
      </c>
      <c r="BS906" s="75">
        <v>0</v>
      </c>
      <c r="BT906" s="75">
        <v>486000625</v>
      </c>
      <c r="BU906" s="75">
        <v>423000625</v>
      </c>
      <c r="BV906" s="75">
        <v>0</v>
      </c>
      <c r="BW906" s="75">
        <v>0</v>
      </c>
      <c r="BX906" s="75">
        <v>0</v>
      </c>
      <c r="BY906" s="75">
        <v>0</v>
      </c>
      <c r="BZ906" s="75">
        <v>0</v>
      </c>
      <c r="CA906" s="75">
        <v>0</v>
      </c>
    </row>
    <row r="907" spans="14:79" ht="12" customHeight="1">
      <c r="N907" s="119" t="s">
        <v>24</v>
      </c>
      <c r="O907" s="120" t="s">
        <v>263</v>
      </c>
      <c r="P907" s="122">
        <v>0</v>
      </c>
      <c r="Q907" s="122">
        <v>0</v>
      </c>
      <c r="R907" s="122">
        <v>0</v>
      </c>
      <c r="S907" s="122">
        <v>160000026</v>
      </c>
      <c r="T907" s="122">
        <v>170000026</v>
      </c>
      <c r="U907" s="122">
        <v>180000026</v>
      </c>
      <c r="V907" s="122">
        <v>190000026</v>
      </c>
      <c r="W907" s="122">
        <v>200000026</v>
      </c>
      <c r="X907" s="122">
        <v>210000026</v>
      </c>
      <c r="Y907" s="122">
        <v>220000026</v>
      </c>
      <c r="Z907" s="122">
        <v>240000026</v>
      </c>
      <c r="AA907" s="122">
        <v>250000026</v>
      </c>
      <c r="AB907" s="122">
        <v>260000026</v>
      </c>
      <c r="AC907" s="122">
        <v>290000026</v>
      </c>
      <c r="AD907" s="121"/>
      <c r="BO907" s="72" t="s">
        <v>37</v>
      </c>
      <c r="BP907" s="73" t="s">
        <v>5035</v>
      </c>
      <c r="BQ907" s="75">
        <v>310000925</v>
      </c>
      <c r="BR907" s="75">
        <v>330000925</v>
      </c>
      <c r="BS907" s="75">
        <v>360000925</v>
      </c>
      <c r="BT907" s="75">
        <v>375000925</v>
      </c>
      <c r="BU907" s="75">
        <v>390000925</v>
      </c>
      <c r="BV907" s="75">
        <v>420000925</v>
      </c>
      <c r="BW907" s="75">
        <v>0</v>
      </c>
      <c r="BX907" s="75">
        <v>0</v>
      </c>
      <c r="BY907" s="75">
        <v>0</v>
      </c>
      <c r="BZ907" s="75">
        <v>0</v>
      </c>
      <c r="CA907" s="75">
        <v>0</v>
      </c>
    </row>
    <row r="908" spans="14:79" ht="12" customHeight="1">
      <c r="N908" s="119" t="s">
        <v>24</v>
      </c>
      <c r="O908" s="120" t="s">
        <v>263</v>
      </c>
      <c r="P908" s="122">
        <v>0</v>
      </c>
      <c r="Q908" s="122">
        <v>0</v>
      </c>
      <c r="R908" s="122">
        <v>0</v>
      </c>
      <c r="S908" s="122">
        <v>160000026</v>
      </c>
      <c r="T908" s="122">
        <v>170000026</v>
      </c>
      <c r="U908" s="122">
        <v>180000026</v>
      </c>
      <c r="V908" s="122">
        <v>190000026</v>
      </c>
      <c r="W908" s="122">
        <v>200000026</v>
      </c>
      <c r="X908" s="122">
        <v>210000026</v>
      </c>
      <c r="Y908" s="122">
        <v>220000026</v>
      </c>
      <c r="Z908" s="122">
        <v>240000026</v>
      </c>
      <c r="AA908" s="122">
        <v>250000026</v>
      </c>
      <c r="AB908" s="122">
        <v>260000026</v>
      </c>
      <c r="AC908" s="122">
        <v>290000026</v>
      </c>
      <c r="AD908" s="121"/>
      <c r="BO908" s="72" t="s">
        <v>37</v>
      </c>
      <c r="BP908" s="73" t="s">
        <v>4287</v>
      </c>
      <c r="BQ908" s="75">
        <v>350000625</v>
      </c>
      <c r="BR908" s="75">
        <v>270000625</v>
      </c>
      <c r="BS908" s="75">
        <v>390000625</v>
      </c>
      <c r="BT908" s="75">
        <v>420000625</v>
      </c>
      <c r="BU908" s="75">
        <v>480000625</v>
      </c>
      <c r="BV908" s="75">
        <v>520000625</v>
      </c>
      <c r="BW908" s="75">
        <v>590000625</v>
      </c>
      <c r="BX908" s="75">
        <v>650000625</v>
      </c>
      <c r="BY908" s="75">
        <v>695000625</v>
      </c>
      <c r="BZ908" s="75">
        <v>0</v>
      </c>
      <c r="CA908" s="75">
        <v>0</v>
      </c>
    </row>
    <row r="909" spans="14:79" ht="12" customHeight="1">
      <c r="N909" s="119" t="s">
        <v>24</v>
      </c>
      <c r="O909" s="120" t="s">
        <v>2515</v>
      </c>
      <c r="P909" s="122">
        <v>0</v>
      </c>
      <c r="Q909" s="122">
        <v>0</v>
      </c>
      <c r="R909" s="122">
        <v>0</v>
      </c>
      <c r="S909" s="122">
        <v>160000026</v>
      </c>
      <c r="T909" s="122">
        <v>170000026</v>
      </c>
      <c r="U909" s="122">
        <v>180000026</v>
      </c>
      <c r="V909" s="122">
        <v>190000026</v>
      </c>
      <c r="W909" s="122">
        <v>200000026</v>
      </c>
      <c r="X909" s="122">
        <v>210000026</v>
      </c>
      <c r="Y909" s="122">
        <v>220000026</v>
      </c>
      <c r="Z909" s="122">
        <v>240000026</v>
      </c>
      <c r="AA909" s="122">
        <v>250000026</v>
      </c>
      <c r="AB909" s="122">
        <v>260000026</v>
      </c>
      <c r="AC909" s="122">
        <v>290000026</v>
      </c>
      <c r="AD909" s="121"/>
      <c r="BO909" s="72" t="s">
        <v>37</v>
      </c>
      <c r="BP909" s="73" t="s">
        <v>4288</v>
      </c>
      <c r="BQ909" s="75">
        <v>396000625</v>
      </c>
      <c r="BR909" s="75">
        <v>423000625</v>
      </c>
      <c r="BS909" s="75">
        <v>450000625</v>
      </c>
      <c r="BT909" s="75">
        <v>486000625</v>
      </c>
      <c r="BU909" s="75">
        <v>531000625</v>
      </c>
      <c r="BV909" s="75">
        <v>468000625</v>
      </c>
      <c r="BW909" s="75">
        <v>621000625</v>
      </c>
      <c r="BX909" s="75">
        <v>693000625</v>
      </c>
      <c r="BY909" s="75">
        <v>765000625</v>
      </c>
      <c r="BZ909" s="75">
        <v>0</v>
      </c>
      <c r="CA909" s="75">
        <v>0</v>
      </c>
    </row>
    <row r="910" spans="14:79" ht="12" customHeight="1">
      <c r="N910" s="119" t="s">
        <v>24</v>
      </c>
      <c r="O910" s="120" t="s">
        <v>264</v>
      </c>
      <c r="P910" s="122">
        <v>0</v>
      </c>
      <c r="Q910" s="122">
        <v>0</v>
      </c>
      <c r="R910" s="122">
        <v>0</v>
      </c>
      <c r="S910" s="122">
        <v>150000026</v>
      </c>
      <c r="T910" s="122">
        <v>160000026</v>
      </c>
      <c r="U910" s="122">
        <v>165000026</v>
      </c>
      <c r="V910" s="122">
        <v>170000026</v>
      </c>
      <c r="W910" s="122">
        <v>180000026</v>
      </c>
      <c r="X910" s="122">
        <v>185000026</v>
      </c>
      <c r="Y910" s="122">
        <v>190000026</v>
      </c>
      <c r="Z910" s="122">
        <v>200000026</v>
      </c>
      <c r="AA910" s="122">
        <v>210000026</v>
      </c>
      <c r="AB910" s="122">
        <v>0</v>
      </c>
      <c r="AC910" s="122">
        <v>0</v>
      </c>
      <c r="AD910" s="121"/>
      <c r="BO910" s="72" t="s">
        <v>37</v>
      </c>
      <c r="BP910" s="73" t="s">
        <v>4289</v>
      </c>
      <c r="BQ910" s="75">
        <v>0</v>
      </c>
      <c r="BR910" s="75">
        <v>0</v>
      </c>
      <c r="BS910" s="75">
        <v>0</v>
      </c>
      <c r="BT910" s="75">
        <v>0</v>
      </c>
      <c r="BU910" s="75">
        <v>0</v>
      </c>
      <c r="BV910" s="75">
        <v>0</v>
      </c>
      <c r="BW910" s="75">
        <v>0</v>
      </c>
      <c r="BX910" s="75">
        <v>814000625</v>
      </c>
      <c r="BY910" s="75">
        <v>657000625</v>
      </c>
      <c r="BZ910" s="75">
        <v>0</v>
      </c>
      <c r="CA910" s="75">
        <v>0</v>
      </c>
    </row>
    <row r="911" spans="14:79" ht="12" customHeight="1">
      <c r="N911" s="119" t="s">
        <v>24</v>
      </c>
      <c r="O911" s="120" t="s">
        <v>264</v>
      </c>
      <c r="P911" s="122">
        <v>0</v>
      </c>
      <c r="Q911" s="122">
        <v>0</v>
      </c>
      <c r="R911" s="122">
        <v>0</v>
      </c>
      <c r="S911" s="122">
        <v>150000026</v>
      </c>
      <c r="T911" s="122">
        <v>160000026</v>
      </c>
      <c r="U911" s="122">
        <v>165000026</v>
      </c>
      <c r="V911" s="122">
        <v>170000026</v>
      </c>
      <c r="W911" s="122">
        <v>180000026</v>
      </c>
      <c r="X911" s="122">
        <v>185000026</v>
      </c>
      <c r="Y911" s="122">
        <v>190000026</v>
      </c>
      <c r="Z911" s="122">
        <v>200000026</v>
      </c>
      <c r="AA911" s="122">
        <v>210000026</v>
      </c>
      <c r="AB911" s="122">
        <v>0</v>
      </c>
      <c r="AC911" s="122">
        <v>0</v>
      </c>
      <c r="AD911" s="121"/>
      <c r="BO911" s="72" t="s">
        <v>37</v>
      </c>
      <c r="BP911" s="73" t="s">
        <v>4290</v>
      </c>
      <c r="BQ911" s="75">
        <v>441000625</v>
      </c>
      <c r="BR911" s="75">
        <v>477000625</v>
      </c>
      <c r="BS911" s="75">
        <v>504000625</v>
      </c>
      <c r="BT911" s="75">
        <v>495000625</v>
      </c>
      <c r="BU911" s="75">
        <v>522000625</v>
      </c>
      <c r="BV911" s="75">
        <v>540000625</v>
      </c>
      <c r="BW911" s="75">
        <v>639000625</v>
      </c>
      <c r="BX911" s="75">
        <v>675000625</v>
      </c>
      <c r="BY911" s="75">
        <v>747000625</v>
      </c>
      <c r="BZ911" s="75">
        <v>0</v>
      </c>
      <c r="CA911" s="75">
        <v>0</v>
      </c>
    </row>
    <row r="912" spans="14:79" ht="12" customHeight="1">
      <c r="N912" s="119" t="s">
        <v>24</v>
      </c>
      <c r="O912" s="120" t="s">
        <v>272</v>
      </c>
      <c r="P912" s="122">
        <v>0</v>
      </c>
      <c r="Q912" s="122">
        <v>0</v>
      </c>
      <c r="R912" s="122">
        <v>0</v>
      </c>
      <c r="S912" s="122">
        <v>160000026</v>
      </c>
      <c r="T912" s="122">
        <v>165000026</v>
      </c>
      <c r="U912" s="122">
        <v>170000026</v>
      </c>
      <c r="V912" s="122">
        <v>180000026</v>
      </c>
      <c r="W912" s="122">
        <v>185000026</v>
      </c>
      <c r="X912" s="122">
        <v>190000026</v>
      </c>
      <c r="Y912" s="122">
        <v>200000026</v>
      </c>
      <c r="Z912" s="122">
        <v>210000026</v>
      </c>
      <c r="AA912" s="122">
        <v>220000026</v>
      </c>
      <c r="AB912" s="122">
        <v>0</v>
      </c>
      <c r="AC912" s="122">
        <v>0</v>
      </c>
      <c r="AD912" s="121"/>
      <c r="BO912" s="72" t="s">
        <v>37</v>
      </c>
      <c r="BP912" s="73" t="s">
        <v>4291</v>
      </c>
      <c r="BQ912" s="75">
        <v>288000625</v>
      </c>
      <c r="BR912" s="75">
        <v>315000625</v>
      </c>
      <c r="BS912" s="75">
        <v>342000625</v>
      </c>
      <c r="BT912" s="75">
        <v>378000625</v>
      </c>
      <c r="BU912" s="75">
        <v>423000625</v>
      </c>
      <c r="BV912" s="75">
        <v>468000625</v>
      </c>
      <c r="BW912" s="75">
        <v>513000625</v>
      </c>
      <c r="BX912" s="75">
        <v>531000625</v>
      </c>
      <c r="BY912" s="75">
        <v>540000026</v>
      </c>
      <c r="BZ912" s="75">
        <v>0</v>
      </c>
      <c r="CA912" s="75">
        <v>0</v>
      </c>
    </row>
    <row r="913" spans="14:79" ht="12" customHeight="1">
      <c r="N913" s="119" t="s">
        <v>24</v>
      </c>
      <c r="O913" s="120" t="s">
        <v>2065</v>
      </c>
      <c r="P913" s="122">
        <v>0</v>
      </c>
      <c r="Q913" s="122">
        <v>0</v>
      </c>
      <c r="R913" s="122">
        <v>0</v>
      </c>
      <c r="S913" s="122">
        <v>0</v>
      </c>
      <c r="T913" s="122">
        <v>0</v>
      </c>
      <c r="U913" s="122">
        <v>0</v>
      </c>
      <c r="V913" s="122">
        <v>0</v>
      </c>
      <c r="W913" s="122">
        <v>0</v>
      </c>
      <c r="X913" s="122">
        <v>0</v>
      </c>
      <c r="Y913" s="122">
        <v>260000026</v>
      </c>
      <c r="Z913" s="122">
        <v>285000026</v>
      </c>
      <c r="AA913" s="122">
        <v>305000026</v>
      </c>
      <c r="AB913" s="122">
        <v>320000026</v>
      </c>
      <c r="AC913" s="122">
        <v>350000026</v>
      </c>
      <c r="AD913" s="121"/>
      <c r="BO913" s="72" t="s">
        <v>37</v>
      </c>
      <c r="BP913" s="73" t="s">
        <v>4292</v>
      </c>
      <c r="BQ913" s="75">
        <v>288000625</v>
      </c>
      <c r="BR913" s="75">
        <v>315000625</v>
      </c>
      <c r="BS913" s="75">
        <v>0</v>
      </c>
      <c r="BT913" s="75">
        <v>0</v>
      </c>
      <c r="BU913" s="75">
        <v>0</v>
      </c>
      <c r="BV913" s="75">
        <v>0</v>
      </c>
      <c r="BW913" s="75">
        <v>0</v>
      </c>
      <c r="BX913" s="75">
        <v>0</v>
      </c>
      <c r="BY913" s="75">
        <v>657000625</v>
      </c>
      <c r="BZ913" s="75">
        <v>0</v>
      </c>
      <c r="CA913" s="75">
        <v>950000026</v>
      </c>
    </row>
    <row r="914" spans="14:79" ht="12" customHeight="1">
      <c r="N914" s="119" t="s">
        <v>24</v>
      </c>
      <c r="O914" s="120" t="s">
        <v>2272</v>
      </c>
      <c r="P914" s="122">
        <v>0</v>
      </c>
      <c r="Q914" s="122">
        <v>0</v>
      </c>
      <c r="R914" s="122">
        <v>0</v>
      </c>
      <c r="S914" s="122">
        <v>160000026</v>
      </c>
      <c r="T914" s="122">
        <v>170000026</v>
      </c>
      <c r="U914" s="122">
        <v>180000026</v>
      </c>
      <c r="V914" s="122">
        <v>190000026</v>
      </c>
      <c r="W914" s="122">
        <v>200000026</v>
      </c>
      <c r="X914" s="122">
        <v>210000026</v>
      </c>
      <c r="Y914" s="122">
        <v>220000026</v>
      </c>
      <c r="Z914" s="122">
        <v>240000026</v>
      </c>
      <c r="AA914" s="122">
        <v>250000026</v>
      </c>
      <c r="AB914" s="122">
        <v>260000026</v>
      </c>
      <c r="AC914" s="122">
        <v>290000026</v>
      </c>
      <c r="AD914" s="121"/>
      <c r="BO914" s="72" t="s">
        <v>37</v>
      </c>
      <c r="BP914" s="73" t="s">
        <v>4293</v>
      </c>
      <c r="BQ914" s="75">
        <v>0</v>
      </c>
      <c r="BR914" s="75">
        <v>0</v>
      </c>
      <c r="BS914" s="75">
        <v>0</v>
      </c>
      <c r="BT914" s="75">
        <v>0</v>
      </c>
      <c r="BU914" s="75">
        <v>0</v>
      </c>
      <c r="BV914" s="75">
        <v>0</v>
      </c>
      <c r="BW914" s="75">
        <v>0</v>
      </c>
      <c r="BX914" s="75">
        <v>540000625</v>
      </c>
      <c r="BY914" s="75">
        <v>724000625</v>
      </c>
      <c r="BZ914" s="75">
        <v>0</v>
      </c>
      <c r="CA914" s="75">
        <v>0</v>
      </c>
    </row>
    <row r="915" spans="14:79" ht="12" customHeight="1">
      <c r="N915" s="119" t="s">
        <v>24</v>
      </c>
      <c r="O915" s="120" t="s">
        <v>2213</v>
      </c>
      <c r="P915" s="122">
        <v>0</v>
      </c>
      <c r="Q915" s="122">
        <v>0</v>
      </c>
      <c r="R915" s="122">
        <v>0</v>
      </c>
      <c r="S915" s="122">
        <v>0</v>
      </c>
      <c r="T915" s="122">
        <v>0</v>
      </c>
      <c r="U915" s="122">
        <v>0</v>
      </c>
      <c r="V915" s="122">
        <v>0</v>
      </c>
      <c r="W915" s="122">
        <v>0</v>
      </c>
      <c r="X915" s="122">
        <v>0</v>
      </c>
      <c r="Y915" s="122">
        <v>0</v>
      </c>
      <c r="Z915" s="122">
        <v>325000026</v>
      </c>
      <c r="AA915" s="122">
        <v>345000026</v>
      </c>
      <c r="AB915" s="122">
        <v>365000026</v>
      </c>
      <c r="AC915" s="122">
        <v>390000026</v>
      </c>
      <c r="AD915" s="121"/>
      <c r="BO915" s="72" t="s">
        <v>37</v>
      </c>
      <c r="BP915" s="73" t="s">
        <v>5313</v>
      </c>
      <c r="BQ915" s="74"/>
      <c r="BR915" s="74"/>
      <c r="BS915" s="74"/>
      <c r="BT915" s="74"/>
      <c r="BU915" s="74"/>
      <c r="BV915" s="74"/>
      <c r="BW915" s="74"/>
      <c r="BX915" s="74"/>
      <c r="BY915" s="74"/>
      <c r="BZ915" s="75">
        <v>0</v>
      </c>
      <c r="CA915" s="74"/>
    </row>
    <row r="916" spans="14:79" ht="12" customHeight="1">
      <c r="N916" s="119" t="s">
        <v>24</v>
      </c>
      <c r="O916" s="120" t="s">
        <v>2547</v>
      </c>
      <c r="P916" s="122">
        <v>0</v>
      </c>
      <c r="Q916" s="122">
        <v>0</v>
      </c>
      <c r="R916" s="122">
        <v>0</v>
      </c>
      <c r="S916" s="122">
        <v>0</v>
      </c>
      <c r="T916" s="122">
        <v>0</v>
      </c>
      <c r="U916" s="122">
        <v>0</v>
      </c>
      <c r="V916" s="122">
        <v>0</v>
      </c>
      <c r="W916" s="122">
        <v>0</v>
      </c>
      <c r="X916" s="122">
        <v>0</v>
      </c>
      <c r="Y916" s="122">
        <v>0</v>
      </c>
      <c r="Z916" s="122">
        <v>315000026</v>
      </c>
      <c r="AA916" s="122">
        <v>335000026</v>
      </c>
      <c r="AB916" s="122">
        <v>350000026</v>
      </c>
      <c r="AC916" s="122">
        <v>390000026</v>
      </c>
      <c r="AD916" s="121"/>
      <c r="BO916" s="72" t="s">
        <v>37</v>
      </c>
      <c r="BP916" s="73" t="s">
        <v>4294</v>
      </c>
      <c r="BQ916" s="75">
        <v>0</v>
      </c>
      <c r="BR916" s="75">
        <v>0</v>
      </c>
      <c r="BS916" s="75">
        <v>0</v>
      </c>
      <c r="BT916" s="75">
        <v>378000625</v>
      </c>
      <c r="BU916" s="75">
        <v>0</v>
      </c>
      <c r="BV916" s="75">
        <v>0</v>
      </c>
      <c r="BW916" s="75">
        <v>738000625</v>
      </c>
      <c r="BX916" s="75">
        <v>0</v>
      </c>
      <c r="BY916" s="75">
        <v>0</v>
      </c>
      <c r="BZ916" s="75">
        <v>0</v>
      </c>
      <c r="CA916" s="75">
        <v>0</v>
      </c>
    </row>
    <row r="917" spans="14:79" ht="12" customHeight="1">
      <c r="N917" s="119" t="s">
        <v>24</v>
      </c>
      <c r="O917" s="120" t="s">
        <v>1161</v>
      </c>
      <c r="P917" s="122">
        <v>0</v>
      </c>
      <c r="Q917" s="122">
        <v>0</v>
      </c>
      <c r="R917" s="122">
        <v>0</v>
      </c>
      <c r="S917" s="122">
        <v>170000026</v>
      </c>
      <c r="T917" s="122">
        <v>190000026</v>
      </c>
      <c r="U917" s="122">
        <v>210000026</v>
      </c>
      <c r="V917" s="122">
        <v>220000026</v>
      </c>
      <c r="W917" s="122">
        <v>230000026</v>
      </c>
      <c r="X917" s="122">
        <v>250000026</v>
      </c>
      <c r="Y917" s="122">
        <v>255000026</v>
      </c>
      <c r="Z917" s="122">
        <v>0</v>
      </c>
      <c r="AA917" s="122">
        <v>0</v>
      </c>
      <c r="AB917" s="122">
        <v>0</v>
      </c>
      <c r="AC917" s="122">
        <v>0</v>
      </c>
      <c r="AD917" s="121"/>
      <c r="BO917" s="72" t="s">
        <v>37</v>
      </c>
      <c r="BP917" s="73" t="s">
        <v>4295</v>
      </c>
      <c r="BQ917" s="75">
        <v>558000625</v>
      </c>
      <c r="BR917" s="75">
        <v>0</v>
      </c>
      <c r="BS917" s="75">
        <v>0</v>
      </c>
      <c r="BT917" s="75">
        <v>666000625</v>
      </c>
      <c r="BU917" s="75">
        <v>711000625</v>
      </c>
      <c r="BV917" s="75">
        <v>0</v>
      </c>
      <c r="BW917" s="75">
        <v>0</v>
      </c>
      <c r="BX917" s="75">
        <v>0</v>
      </c>
      <c r="BY917" s="75">
        <v>0</v>
      </c>
      <c r="BZ917" s="75">
        <v>0</v>
      </c>
      <c r="CA917" s="75">
        <v>0</v>
      </c>
    </row>
    <row r="918" spans="14:79" ht="12" customHeight="1">
      <c r="N918" s="119" t="s">
        <v>24</v>
      </c>
      <c r="O918" s="120" t="s">
        <v>1162</v>
      </c>
      <c r="P918" s="122">
        <v>0</v>
      </c>
      <c r="Q918" s="122">
        <v>0</v>
      </c>
      <c r="R918" s="122">
        <v>0</v>
      </c>
      <c r="S918" s="122">
        <v>160000026</v>
      </c>
      <c r="T918" s="122">
        <v>170000026</v>
      </c>
      <c r="U918" s="122">
        <v>180000026</v>
      </c>
      <c r="V918" s="122">
        <v>190000026</v>
      </c>
      <c r="W918" s="122">
        <v>200000026</v>
      </c>
      <c r="X918" s="122">
        <v>210000026</v>
      </c>
      <c r="Y918" s="122">
        <v>220000026</v>
      </c>
      <c r="Z918" s="122">
        <v>240000026</v>
      </c>
      <c r="AA918" s="122">
        <v>250000026</v>
      </c>
      <c r="AB918" s="122">
        <v>260000026</v>
      </c>
      <c r="AC918" s="122">
        <v>290000026</v>
      </c>
      <c r="AD918" s="121"/>
      <c r="BO918" s="72" t="s">
        <v>37</v>
      </c>
      <c r="BP918" s="73" t="s">
        <v>4296</v>
      </c>
      <c r="BQ918" s="75">
        <v>290000625</v>
      </c>
      <c r="BR918" s="75">
        <v>0</v>
      </c>
      <c r="BS918" s="75">
        <v>0</v>
      </c>
      <c r="BT918" s="75">
        <v>0</v>
      </c>
      <c r="BU918" s="75">
        <v>0</v>
      </c>
      <c r="BV918" s="75">
        <v>0</v>
      </c>
      <c r="BW918" s="75">
        <v>0</v>
      </c>
      <c r="BX918" s="75">
        <v>810000625</v>
      </c>
      <c r="BY918" s="75">
        <v>0</v>
      </c>
      <c r="BZ918" s="75">
        <v>0</v>
      </c>
      <c r="CA918" s="75">
        <v>0</v>
      </c>
    </row>
    <row r="919" spans="14:79" ht="12" customHeight="1">
      <c r="N919" s="119" t="s">
        <v>24</v>
      </c>
      <c r="O919" s="120" t="s">
        <v>2516</v>
      </c>
      <c r="P919" s="122">
        <v>0</v>
      </c>
      <c r="Q919" s="122">
        <v>0</v>
      </c>
      <c r="R919" s="122">
        <v>0</v>
      </c>
      <c r="S919" s="122">
        <v>170000026</v>
      </c>
      <c r="T919" s="122">
        <v>190000026</v>
      </c>
      <c r="U919" s="122">
        <v>210000026</v>
      </c>
      <c r="V919" s="122">
        <v>220000026</v>
      </c>
      <c r="W919" s="122">
        <v>230000026</v>
      </c>
      <c r="X919" s="122">
        <v>250000026</v>
      </c>
      <c r="Y919" s="122">
        <v>255000026</v>
      </c>
      <c r="Z919" s="122">
        <v>0</v>
      </c>
      <c r="AA919" s="122">
        <v>0</v>
      </c>
      <c r="AB919" s="122">
        <v>0</v>
      </c>
      <c r="AC919" s="122">
        <v>0</v>
      </c>
      <c r="AD919" s="121"/>
      <c r="BO919" s="72" t="s">
        <v>37</v>
      </c>
      <c r="BP919" s="73" t="s">
        <v>5302</v>
      </c>
      <c r="BQ919" s="74"/>
      <c r="BR919" s="74"/>
      <c r="BS919" s="74"/>
      <c r="BT919" s="74"/>
      <c r="BU919" s="74"/>
      <c r="BV919" s="74"/>
      <c r="BW919" s="74"/>
      <c r="BX919" s="74"/>
      <c r="BY919" s="75">
        <v>800000725</v>
      </c>
      <c r="BZ919" s="74"/>
      <c r="CA919" s="74"/>
    </row>
    <row r="920" spans="14:79" ht="12" customHeight="1">
      <c r="N920" s="119" t="s">
        <v>24</v>
      </c>
      <c r="O920" s="120" t="s">
        <v>1859</v>
      </c>
      <c r="P920" s="122">
        <v>0</v>
      </c>
      <c r="Q920" s="122">
        <v>0</v>
      </c>
      <c r="R920" s="122">
        <v>0</v>
      </c>
      <c r="S920" s="122">
        <v>180000026</v>
      </c>
      <c r="T920" s="122">
        <v>190000026</v>
      </c>
      <c r="U920" s="122">
        <v>205000026</v>
      </c>
      <c r="V920" s="122">
        <v>215000026</v>
      </c>
      <c r="W920" s="122">
        <v>225000026</v>
      </c>
      <c r="X920" s="122">
        <v>240000026</v>
      </c>
      <c r="Y920" s="122">
        <v>0</v>
      </c>
      <c r="Z920" s="122">
        <v>0</v>
      </c>
      <c r="AA920" s="122">
        <v>0</v>
      </c>
      <c r="AB920" s="122">
        <v>0</v>
      </c>
      <c r="AC920" s="122">
        <v>0</v>
      </c>
      <c r="AD920" s="121"/>
      <c r="BO920" s="72" t="s">
        <v>37</v>
      </c>
      <c r="BP920" s="73" t="s">
        <v>4297</v>
      </c>
      <c r="BQ920" s="75">
        <v>0</v>
      </c>
      <c r="BR920" s="75">
        <v>0</v>
      </c>
      <c r="BS920" s="75">
        <v>612000625</v>
      </c>
      <c r="BT920" s="75">
        <v>0</v>
      </c>
      <c r="BU920" s="75">
        <v>648000625</v>
      </c>
      <c r="BV920" s="75">
        <v>693000625</v>
      </c>
      <c r="BW920" s="75">
        <v>738000625</v>
      </c>
      <c r="BX920" s="75">
        <v>810000625</v>
      </c>
      <c r="BY920" s="75">
        <v>0</v>
      </c>
      <c r="BZ920" s="75">
        <v>0</v>
      </c>
      <c r="CA920" s="75">
        <v>0</v>
      </c>
    </row>
    <row r="921" spans="14:79" ht="12" customHeight="1">
      <c r="N921" s="119" t="s">
        <v>24</v>
      </c>
      <c r="O921" s="120" t="s">
        <v>273</v>
      </c>
      <c r="P921" s="122">
        <v>0</v>
      </c>
      <c r="Q921" s="122">
        <v>0</v>
      </c>
      <c r="R921" s="122">
        <v>0</v>
      </c>
      <c r="S921" s="122">
        <v>170000026</v>
      </c>
      <c r="T921" s="122">
        <v>190000026</v>
      </c>
      <c r="U921" s="122">
        <v>210000026</v>
      </c>
      <c r="V921" s="122">
        <v>220000026</v>
      </c>
      <c r="W921" s="122">
        <v>230000026</v>
      </c>
      <c r="X921" s="122">
        <v>250000026</v>
      </c>
      <c r="Y921" s="122">
        <v>255000026</v>
      </c>
      <c r="Z921" s="122">
        <v>0</v>
      </c>
      <c r="AA921" s="122">
        <v>0</v>
      </c>
      <c r="AB921" s="122">
        <v>0</v>
      </c>
      <c r="AC921" s="122">
        <v>0</v>
      </c>
      <c r="AD921" s="121"/>
      <c r="BO921" s="72" t="s">
        <v>37</v>
      </c>
      <c r="BP921" s="73" t="s">
        <v>4298</v>
      </c>
      <c r="BQ921" s="75">
        <v>0</v>
      </c>
      <c r="BR921" s="75">
        <v>0</v>
      </c>
      <c r="BS921" s="75">
        <v>349000625</v>
      </c>
      <c r="BT921" s="75">
        <v>405000625</v>
      </c>
      <c r="BU921" s="75">
        <v>0</v>
      </c>
      <c r="BV921" s="75">
        <v>0</v>
      </c>
      <c r="BW921" s="75">
        <v>0</v>
      </c>
      <c r="BX921" s="75">
        <v>0</v>
      </c>
      <c r="BY921" s="75">
        <v>0</v>
      </c>
      <c r="BZ921" s="75">
        <v>0</v>
      </c>
      <c r="CA921" s="75">
        <v>0</v>
      </c>
    </row>
    <row r="922" spans="14:79" ht="12" customHeight="1">
      <c r="N922" s="119" t="s">
        <v>24</v>
      </c>
      <c r="O922" s="120" t="s">
        <v>1299</v>
      </c>
      <c r="P922" s="122">
        <v>0</v>
      </c>
      <c r="Q922" s="122">
        <v>0</v>
      </c>
      <c r="R922" s="122">
        <v>0</v>
      </c>
      <c r="S922" s="122">
        <v>0</v>
      </c>
      <c r="T922" s="122">
        <v>190000026</v>
      </c>
      <c r="U922" s="122">
        <v>205000026</v>
      </c>
      <c r="V922" s="122">
        <v>215000026</v>
      </c>
      <c r="W922" s="122">
        <v>0</v>
      </c>
      <c r="X922" s="122">
        <v>0</v>
      </c>
      <c r="Y922" s="122">
        <v>0</v>
      </c>
      <c r="Z922" s="122">
        <v>0</v>
      </c>
      <c r="AA922" s="122">
        <v>0</v>
      </c>
      <c r="AB922" s="122">
        <v>0</v>
      </c>
      <c r="AC922" s="122">
        <v>0</v>
      </c>
      <c r="AD922" s="121"/>
      <c r="BO922" s="72" t="s">
        <v>37</v>
      </c>
      <c r="BP922" s="73" t="s">
        <v>4299</v>
      </c>
      <c r="BQ922" s="75">
        <v>288000625</v>
      </c>
      <c r="BR922" s="75">
        <v>315000625</v>
      </c>
      <c r="BS922" s="75">
        <v>342000625</v>
      </c>
      <c r="BT922" s="75">
        <v>378000625</v>
      </c>
      <c r="BU922" s="75">
        <v>423000625</v>
      </c>
      <c r="BV922" s="75">
        <v>0</v>
      </c>
      <c r="BW922" s="75">
        <v>0</v>
      </c>
      <c r="BX922" s="75">
        <v>585000625</v>
      </c>
      <c r="BY922" s="75">
        <v>0</v>
      </c>
      <c r="BZ922" s="75">
        <v>0</v>
      </c>
      <c r="CA922" s="75">
        <v>0</v>
      </c>
    </row>
    <row r="923" spans="14:79" ht="12" customHeight="1">
      <c r="N923" s="119" t="s">
        <v>24</v>
      </c>
      <c r="O923" s="120" t="s">
        <v>1671</v>
      </c>
      <c r="P923" s="122">
        <v>0</v>
      </c>
      <c r="Q923" s="122">
        <v>0</v>
      </c>
      <c r="R923" s="122">
        <v>0</v>
      </c>
      <c r="S923" s="122">
        <v>0</v>
      </c>
      <c r="T923" s="122">
        <v>0</v>
      </c>
      <c r="U923" s="122">
        <v>200000026</v>
      </c>
      <c r="V923" s="122">
        <v>220000026</v>
      </c>
      <c r="W923" s="122">
        <v>235000026</v>
      </c>
      <c r="X923" s="122">
        <v>260000026</v>
      </c>
      <c r="Y923" s="122">
        <v>280000026</v>
      </c>
      <c r="Z923" s="122">
        <v>0</v>
      </c>
      <c r="AA923" s="122">
        <v>0</v>
      </c>
      <c r="AB923" s="122">
        <v>0</v>
      </c>
      <c r="AC923" s="122">
        <v>0</v>
      </c>
      <c r="AD923" s="121"/>
      <c r="BO923" s="72" t="s">
        <v>37</v>
      </c>
      <c r="BP923" s="73" t="s">
        <v>4300</v>
      </c>
      <c r="BQ923" s="75">
        <v>360000625</v>
      </c>
      <c r="BR923" s="75">
        <v>387000625</v>
      </c>
      <c r="BS923" s="75">
        <v>414000625</v>
      </c>
      <c r="BT923" s="75">
        <v>468000625</v>
      </c>
      <c r="BU923" s="75">
        <v>0</v>
      </c>
      <c r="BV923" s="75">
        <v>0</v>
      </c>
      <c r="BW923" s="75">
        <v>0</v>
      </c>
      <c r="BX923" s="75">
        <v>0</v>
      </c>
      <c r="BY923" s="75">
        <v>0</v>
      </c>
      <c r="BZ923" s="75">
        <v>0</v>
      </c>
      <c r="CA923" s="75">
        <v>0</v>
      </c>
    </row>
    <row r="924" spans="14:79" ht="12" customHeight="1">
      <c r="N924" s="119" t="s">
        <v>24</v>
      </c>
      <c r="O924" s="120" t="s">
        <v>265</v>
      </c>
      <c r="P924" s="122">
        <v>0</v>
      </c>
      <c r="Q924" s="122">
        <v>0</v>
      </c>
      <c r="R924" s="122">
        <v>0</v>
      </c>
      <c r="S924" s="122">
        <v>170000026</v>
      </c>
      <c r="T924" s="122">
        <v>190000026</v>
      </c>
      <c r="U924" s="122">
        <v>210000026</v>
      </c>
      <c r="V924" s="122">
        <v>220000026</v>
      </c>
      <c r="W924" s="122">
        <v>230000026</v>
      </c>
      <c r="X924" s="122">
        <v>250000026</v>
      </c>
      <c r="Y924" s="122">
        <v>260000026</v>
      </c>
      <c r="Z924" s="122">
        <v>265000026</v>
      </c>
      <c r="AA924" s="122">
        <v>0</v>
      </c>
      <c r="AB924" s="122">
        <v>0</v>
      </c>
      <c r="AC924" s="122">
        <v>0</v>
      </c>
      <c r="AD924" s="121"/>
      <c r="BO924" s="72" t="s">
        <v>37</v>
      </c>
      <c r="BP924" s="73" t="s">
        <v>4301</v>
      </c>
      <c r="BQ924" s="75">
        <v>520000026</v>
      </c>
      <c r="BR924" s="75">
        <v>615000026</v>
      </c>
      <c r="BS924" s="75">
        <v>685000026</v>
      </c>
      <c r="BT924" s="75">
        <v>750000026</v>
      </c>
      <c r="BU924" s="75">
        <v>825000026</v>
      </c>
      <c r="BV924" s="75">
        <v>865000026</v>
      </c>
      <c r="BW924" s="75">
        <v>920000026</v>
      </c>
      <c r="BX924" s="75">
        <v>0</v>
      </c>
      <c r="BY924" s="75">
        <v>0</v>
      </c>
      <c r="BZ924" s="75">
        <v>0</v>
      </c>
      <c r="CA924" s="75">
        <v>0</v>
      </c>
    </row>
    <row r="925" spans="14:79" ht="12" customHeight="1">
      <c r="N925" s="119" t="s">
        <v>24</v>
      </c>
      <c r="O925" s="120" t="s">
        <v>2066</v>
      </c>
      <c r="P925" s="122">
        <v>0</v>
      </c>
      <c r="Q925" s="122">
        <v>0</v>
      </c>
      <c r="R925" s="122">
        <v>0</v>
      </c>
      <c r="S925" s="122">
        <v>0</v>
      </c>
      <c r="T925" s="122">
        <v>0</v>
      </c>
      <c r="U925" s="122">
        <v>0</v>
      </c>
      <c r="V925" s="122">
        <v>0</v>
      </c>
      <c r="W925" s="122">
        <v>0</v>
      </c>
      <c r="X925" s="122">
        <v>0</v>
      </c>
      <c r="Y925" s="122">
        <v>0</v>
      </c>
      <c r="Z925" s="122">
        <v>315000026</v>
      </c>
      <c r="AA925" s="122">
        <v>335000026</v>
      </c>
      <c r="AB925" s="122">
        <v>350000026</v>
      </c>
      <c r="AC925" s="122">
        <v>390000026</v>
      </c>
      <c r="AD925" s="121"/>
      <c r="BO925" s="72" t="s">
        <v>37</v>
      </c>
      <c r="BP925" s="73" t="s">
        <v>4302</v>
      </c>
      <c r="BQ925" s="75">
        <v>288000625</v>
      </c>
      <c r="BR925" s="75">
        <v>315000625</v>
      </c>
      <c r="BS925" s="75">
        <v>342000625</v>
      </c>
      <c r="BT925" s="75">
        <v>378000625</v>
      </c>
      <c r="BU925" s="75">
        <v>423000625</v>
      </c>
      <c r="BV925" s="75">
        <v>0</v>
      </c>
      <c r="BW925" s="75">
        <v>0</v>
      </c>
      <c r="BX925" s="75">
        <v>585000625</v>
      </c>
      <c r="BY925" s="75">
        <v>0</v>
      </c>
      <c r="BZ925" s="75">
        <v>0</v>
      </c>
      <c r="CA925" s="75">
        <v>0</v>
      </c>
    </row>
    <row r="926" spans="14:79" ht="12" customHeight="1">
      <c r="N926" s="119" t="s">
        <v>24</v>
      </c>
      <c r="O926" s="120" t="s">
        <v>1163</v>
      </c>
      <c r="P926" s="122">
        <v>0</v>
      </c>
      <c r="Q926" s="122">
        <v>0</v>
      </c>
      <c r="R926" s="122">
        <v>0</v>
      </c>
      <c r="S926" s="122">
        <v>170000026</v>
      </c>
      <c r="T926" s="122">
        <v>190000026</v>
      </c>
      <c r="U926" s="122">
        <v>210000026</v>
      </c>
      <c r="V926" s="122">
        <v>220000026</v>
      </c>
      <c r="W926" s="122">
        <v>230000026</v>
      </c>
      <c r="X926" s="122">
        <v>250000026</v>
      </c>
      <c r="Y926" s="122">
        <v>255000026</v>
      </c>
      <c r="Z926" s="122">
        <v>0</v>
      </c>
      <c r="AA926" s="122">
        <v>0</v>
      </c>
      <c r="AB926" s="122">
        <v>0</v>
      </c>
      <c r="AC926" s="122">
        <v>0</v>
      </c>
      <c r="AD926" s="121"/>
      <c r="BO926" s="72" t="s">
        <v>37</v>
      </c>
      <c r="BP926" s="73" t="s">
        <v>4303</v>
      </c>
      <c r="BQ926" s="75">
        <v>0</v>
      </c>
      <c r="BR926" s="75">
        <v>315000625</v>
      </c>
      <c r="BS926" s="75">
        <v>450000625</v>
      </c>
      <c r="BT926" s="75">
        <v>513000625</v>
      </c>
      <c r="BU926" s="75">
        <v>531000625</v>
      </c>
      <c r="BV926" s="75">
        <v>0</v>
      </c>
      <c r="BW926" s="75">
        <v>513000625</v>
      </c>
      <c r="BX926" s="75">
        <v>0</v>
      </c>
      <c r="BY926" s="75">
        <v>0</v>
      </c>
      <c r="BZ926" s="75">
        <v>0</v>
      </c>
      <c r="CA926" s="75">
        <v>0</v>
      </c>
    </row>
    <row r="927" spans="14:79" ht="12" customHeight="1">
      <c r="N927" s="119" t="s">
        <v>24</v>
      </c>
      <c r="O927" s="120" t="s">
        <v>2517</v>
      </c>
      <c r="P927" s="122">
        <v>0</v>
      </c>
      <c r="Q927" s="122">
        <v>0</v>
      </c>
      <c r="R927" s="122">
        <v>0</v>
      </c>
      <c r="S927" s="122">
        <v>160000026</v>
      </c>
      <c r="T927" s="122">
        <v>170000026</v>
      </c>
      <c r="U927" s="122">
        <v>180000026</v>
      </c>
      <c r="V927" s="122">
        <v>190000026</v>
      </c>
      <c r="W927" s="122">
        <v>200000026</v>
      </c>
      <c r="X927" s="122">
        <v>210000026</v>
      </c>
      <c r="Y927" s="122">
        <v>220000026</v>
      </c>
      <c r="Z927" s="122">
        <v>240000026</v>
      </c>
      <c r="AA927" s="122">
        <v>250000026</v>
      </c>
      <c r="AB927" s="122">
        <v>260000026</v>
      </c>
      <c r="AC927" s="122">
        <v>290000026</v>
      </c>
      <c r="AD927" s="121"/>
      <c r="BO927" s="72" t="s">
        <v>37</v>
      </c>
      <c r="BP927" s="73" t="s">
        <v>5036</v>
      </c>
      <c r="BQ927" s="75">
        <v>305000925</v>
      </c>
      <c r="BR927" s="75">
        <v>315000925</v>
      </c>
      <c r="BS927" s="75">
        <v>435000925</v>
      </c>
      <c r="BT927" s="75">
        <v>495000925</v>
      </c>
      <c r="BU927" s="75">
        <v>525000925</v>
      </c>
      <c r="BV927" s="75">
        <v>585000925</v>
      </c>
      <c r="BW927" s="75">
        <v>605000925</v>
      </c>
      <c r="BX927" s="75">
        <v>640000925</v>
      </c>
      <c r="BY927" s="75">
        <v>690000925</v>
      </c>
      <c r="BZ927" s="75">
        <v>720000925</v>
      </c>
      <c r="CA927" s="75">
        <v>0</v>
      </c>
    </row>
    <row r="928" spans="14:79" ht="12" customHeight="1">
      <c r="N928" s="119" t="s">
        <v>24</v>
      </c>
      <c r="O928" s="120" t="s">
        <v>1300</v>
      </c>
      <c r="P928" s="122">
        <v>0</v>
      </c>
      <c r="Q928" s="122">
        <v>0</v>
      </c>
      <c r="R928" s="122">
        <v>0</v>
      </c>
      <c r="S928" s="122">
        <v>160000026</v>
      </c>
      <c r="T928" s="122">
        <v>170000026</v>
      </c>
      <c r="U928" s="122">
        <v>180000026</v>
      </c>
      <c r="V928" s="122">
        <v>190000026</v>
      </c>
      <c r="W928" s="122">
        <v>200000026</v>
      </c>
      <c r="X928" s="122">
        <v>210000026</v>
      </c>
      <c r="Y928" s="122">
        <v>220000026</v>
      </c>
      <c r="Z928" s="122">
        <v>240000026</v>
      </c>
      <c r="AA928" s="122">
        <v>250000026</v>
      </c>
      <c r="AB928" s="122">
        <v>260000026</v>
      </c>
      <c r="AC928" s="122">
        <v>290000026</v>
      </c>
      <c r="AD928" s="121"/>
      <c r="BO928" s="72" t="s">
        <v>37</v>
      </c>
      <c r="BP928" s="73" t="s">
        <v>4304</v>
      </c>
      <c r="BQ928" s="75">
        <v>0</v>
      </c>
      <c r="BR928" s="75">
        <v>0</v>
      </c>
      <c r="BS928" s="75">
        <v>350000725</v>
      </c>
      <c r="BT928" s="75">
        <v>0</v>
      </c>
      <c r="BU928" s="75">
        <v>0</v>
      </c>
      <c r="BV928" s="75">
        <v>0</v>
      </c>
      <c r="BW928" s="75">
        <v>558000625</v>
      </c>
      <c r="BX928" s="75">
        <v>0</v>
      </c>
      <c r="BY928" s="75">
        <v>0</v>
      </c>
      <c r="BZ928" s="75">
        <v>0</v>
      </c>
      <c r="CA928" s="75">
        <v>0</v>
      </c>
    </row>
    <row r="929" spans="14:79" ht="12" customHeight="1">
      <c r="N929" s="119" t="s">
        <v>24</v>
      </c>
      <c r="O929" s="120" t="s">
        <v>1301</v>
      </c>
      <c r="P929" s="122">
        <v>0</v>
      </c>
      <c r="Q929" s="122">
        <v>0</v>
      </c>
      <c r="R929" s="122">
        <v>0</v>
      </c>
      <c r="S929" s="122">
        <v>160000026</v>
      </c>
      <c r="T929" s="122">
        <v>170000026</v>
      </c>
      <c r="U929" s="122">
        <v>180000026</v>
      </c>
      <c r="V929" s="122">
        <v>190000026</v>
      </c>
      <c r="W929" s="122">
        <v>200000026</v>
      </c>
      <c r="X929" s="122">
        <v>210000026</v>
      </c>
      <c r="Y929" s="122">
        <v>220000026</v>
      </c>
      <c r="Z929" s="122">
        <v>240000026</v>
      </c>
      <c r="AA929" s="122">
        <v>250000026</v>
      </c>
      <c r="AB929" s="122">
        <v>260000026</v>
      </c>
      <c r="AC929" s="122">
        <v>0</v>
      </c>
      <c r="AD929" s="121"/>
      <c r="BO929" s="72" t="s">
        <v>37</v>
      </c>
      <c r="BP929" s="73" t="s">
        <v>4305</v>
      </c>
      <c r="BQ929" s="75">
        <v>382000625</v>
      </c>
      <c r="BR929" s="75">
        <v>0</v>
      </c>
      <c r="BS929" s="75">
        <v>387000625</v>
      </c>
      <c r="BT929" s="75">
        <v>396000625</v>
      </c>
      <c r="BU929" s="75">
        <v>423000625</v>
      </c>
      <c r="BV929" s="75">
        <v>540000625</v>
      </c>
      <c r="BW929" s="75">
        <v>513000625</v>
      </c>
      <c r="BX929" s="75">
        <v>0</v>
      </c>
      <c r="BY929" s="75">
        <v>0</v>
      </c>
      <c r="BZ929" s="75">
        <v>0</v>
      </c>
      <c r="CA929" s="75">
        <v>0</v>
      </c>
    </row>
    <row r="930" spans="14:79" ht="12" customHeight="1">
      <c r="N930" s="119" t="s">
        <v>24</v>
      </c>
      <c r="O930" s="120" t="s">
        <v>359</v>
      </c>
      <c r="P930" s="122">
        <v>0</v>
      </c>
      <c r="Q930" s="122">
        <v>0</v>
      </c>
      <c r="R930" s="122">
        <v>0</v>
      </c>
      <c r="S930" s="122">
        <v>160000026</v>
      </c>
      <c r="T930" s="122">
        <v>170000026</v>
      </c>
      <c r="U930" s="122">
        <v>180000026</v>
      </c>
      <c r="V930" s="122">
        <v>190000026</v>
      </c>
      <c r="W930" s="122">
        <v>200000026</v>
      </c>
      <c r="X930" s="122">
        <v>210000026</v>
      </c>
      <c r="Y930" s="122">
        <v>220000026</v>
      </c>
      <c r="Z930" s="122">
        <v>240000026</v>
      </c>
      <c r="AA930" s="122">
        <v>250000026</v>
      </c>
      <c r="AB930" s="122">
        <v>260000026</v>
      </c>
      <c r="AC930" s="122">
        <v>290000026</v>
      </c>
      <c r="AD930" s="121"/>
      <c r="BO930" s="72" t="s">
        <v>37</v>
      </c>
      <c r="BP930" s="73" t="s">
        <v>5288</v>
      </c>
      <c r="BQ930" s="74"/>
      <c r="BR930" s="74"/>
      <c r="BS930" s="74"/>
      <c r="BT930" s="74"/>
      <c r="BU930" s="74"/>
      <c r="BV930" s="74"/>
      <c r="BW930" s="74"/>
      <c r="BX930" s="75">
        <v>405000026</v>
      </c>
      <c r="BY930" s="74"/>
      <c r="BZ930" s="74"/>
      <c r="CA930" s="74"/>
    </row>
    <row r="931" spans="14:79" ht="12" customHeight="1">
      <c r="N931" s="119" t="s">
        <v>24</v>
      </c>
      <c r="O931" s="120" t="s">
        <v>1302</v>
      </c>
      <c r="P931" s="122">
        <v>0</v>
      </c>
      <c r="Q931" s="122">
        <v>0</v>
      </c>
      <c r="R931" s="122">
        <v>0</v>
      </c>
      <c r="S931" s="122">
        <v>170000026</v>
      </c>
      <c r="T931" s="122">
        <v>190000026</v>
      </c>
      <c r="U931" s="122">
        <v>210000026</v>
      </c>
      <c r="V931" s="122">
        <v>220000026</v>
      </c>
      <c r="W931" s="122">
        <v>230000026</v>
      </c>
      <c r="X931" s="122">
        <v>250000026</v>
      </c>
      <c r="Y931" s="122">
        <v>255000026</v>
      </c>
      <c r="Z931" s="122">
        <v>0</v>
      </c>
      <c r="AA931" s="122">
        <v>0</v>
      </c>
      <c r="AB931" s="122">
        <v>0</v>
      </c>
      <c r="AC931" s="122">
        <v>0</v>
      </c>
      <c r="AD931" s="121"/>
      <c r="BO931" s="72" t="s">
        <v>37</v>
      </c>
      <c r="BP931" s="73" t="s">
        <v>4306</v>
      </c>
      <c r="BQ931" s="75">
        <v>605000026</v>
      </c>
      <c r="BR931" s="75">
        <v>675000026</v>
      </c>
      <c r="BS931" s="75">
        <v>730000026</v>
      </c>
      <c r="BT931" s="75">
        <v>790000026</v>
      </c>
      <c r="BU931" s="75">
        <v>850000026</v>
      </c>
      <c r="BV931" s="75">
        <v>880000026</v>
      </c>
      <c r="BW931" s="75">
        <v>920000026</v>
      </c>
      <c r="BX931" s="75">
        <v>945000026</v>
      </c>
      <c r="BY931" s="75">
        <v>965000026</v>
      </c>
      <c r="BZ931" s="75">
        <v>980000026</v>
      </c>
      <c r="CA931" s="75">
        <v>1050000026</v>
      </c>
    </row>
    <row r="932" spans="14:79" ht="12" customHeight="1">
      <c r="N932" s="119" t="s">
        <v>24</v>
      </c>
      <c r="O932" s="120" t="s">
        <v>1958</v>
      </c>
      <c r="P932" s="122">
        <v>0</v>
      </c>
      <c r="Q932" s="122">
        <v>0</v>
      </c>
      <c r="R932" s="122">
        <v>0</v>
      </c>
      <c r="S932" s="122">
        <v>160000026</v>
      </c>
      <c r="T932" s="122">
        <v>170000026</v>
      </c>
      <c r="U932" s="122">
        <v>180000026</v>
      </c>
      <c r="V932" s="122">
        <v>190000026</v>
      </c>
      <c r="W932" s="122">
        <v>200000026</v>
      </c>
      <c r="X932" s="122">
        <v>210000026</v>
      </c>
      <c r="Y932" s="122">
        <v>220000026</v>
      </c>
      <c r="Z932" s="122">
        <v>240000026</v>
      </c>
      <c r="AA932" s="122">
        <v>250000026</v>
      </c>
      <c r="AB932" s="122">
        <v>260000026</v>
      </c>
      <c r="AC932" s="122">
        <v>290000026</v>
      </c>
      <c r="AD932" s="121"/>
      <c r="BO932" s="72" t="s">
        <v>37</v>
      </c>
      <c r="BP932" s="73" t="s">
        <v>4307</v>
      </c>
      <c r="BQ932" s="75">
        <v>0</v>
      </c>
      <c r="BR932" s="75">
        <v>0</v>
      </c>
      <c r="BS932" s="75">
        <v>0</v>
      </c>
      <c r="BT932" s="75">
        <v>0</v>
      </c>
      <c r="BU932" s="75">
        <v>0</v>
      </c>
      <c r="BV932" s="75">
        <v>0</v>
      </c>
      <c r="BW932" s="75">
        <v>0</v>
      </c>
      <c r="BX932" s="75">
        <v>0</v>
      </c>
      <c r="BY932" s="75">
        <v>725000026</v>
      </c>
      <c r="BZ932" s="75">
        <v>750000026</v>
      </c>
      <c r="CA932" s="75">
        <v>0</v>
      </c>
    </row>
    <row r="933" spans="14:79" ht="12" customHeight="1">
      <c r="N933" s="119" t="s">
        <v>24</v>
      </c>
      <c r="O933" s="120" t="s">
        <v>1303</v>
      </c>
      <c r="P933" s="122">
        <v>0</v>
      </c>
      <c r="Q933" s="122">
        <v>0</v>
      </c>
      <c r="R933" s="122">
        <v>0</v>
      </c>
      <c r="S933" s="122">
        <v>0</v>
      </c>
      <c r="T933" s="122">
        <v>0</v>
      </c>
      <c r="U933" s="122">
        <v>0</v>
      </c>
      <c r="V933" s="122">
        <v>0</v>
      </c>
      <c r="W933" s="122">
        <v>0</v>
      </c>
      <c r="X933" s="122">
        <v>0</v>
      </c>
      <c r="Y933" s="122">
        <v>0</v>
      </c>
      <c r="Z933" s="122">
        <v>315000026</v>
      </c>
      <c r="AA933" s="122">
        <v>335000026</v>
      </c>
      <c r="AB933" s="122">
        <v>350000026</v>
      </c>
      <c r="AC933" s="122">
        <v>390000026</v>
      </c>
      <c r="AD933" s="121"/>
      <c r="BO933" s="72" t="s">
        <v>37</v>
      </c>
      <c r="BP933" s="73" t="s">
        <v>4308</v>
      </c>
      <c r="BQ933" s="75">
        <v>513000625</v>
      </c>
      <c r="BR933" s="75">
        <v>540000625</v>
      </c>
      <c r="BS933" s="75">
        <v>567000625</v>
      </c>
      <c r="BT933" s="75">
        <v>603000625</v>
      </c>
      <c r="BU933" s="75">
        <v>648000625</v>
      </c>
      <c r="BV933" s="75">
        <v>693000625</v>
      </c>
      <c r="BW933" s="75">
        <v>738000625</v>
      </c>
      <c r="BX933" s="75">
        <v>810000625</v>
      </c>
      <c r="BY933" s="75">
        <v>882000625</v>
      </c>
      <c r="BZ933" s="75">
        <v>0</v>
      </c>
      <c r="CA933" s="75">
        <v>0</v>
      </c>
    </row>
    <row r="934" spans="14:79" ht="12" customHeight="1">
      <c r="N934" s="119" t="s">
        <v>24</v>
      </c>
      <c r="O934" s="120" t="s">
        <v>1536</v>
      </c>
      <c r="P934" s="122">
        <v>0</v>
      </c>
      <c r="Q934" s="122">
        <v>0</v>
      </c>
      <c r="R934" s="122">
        <v>0</v>
      </c>
      <c r="S934" s="122">
        <v>0</v>
      </c>
      <c r="T934" s="122">
        <v>0</v>
      </c>
      <c r="U934" s="122">
        <v>0</v>
      </c>
      <c r="V934" s="122">
        <v>0</v>
      </c>
      <c r="W934" s="122">
        <v>0</v>
      </c>
      <c r="X934" s="122">
        <v>0</v>
      </c>
      <c r="Y934" s="122">
        <v>0</v>
      </c>
      <c r="Z934" s="122">
        <v>315000026</v>
      </c>
      <c r="AA934" s="122">
        <v>335000026</v>
      </c>
      <c r="AB934" s="122">
        <v>350000026</v>
      </c>
      <c r="AC934" s="122">
        <v>390000026</v>
      </c>
      <c r="AD934" s="121"/>
      <c r="BO934" s="72" t="s">
        <v>37</v>
      </c>
      <c r="BP934" s="73" t="s">
        <v>5124</v>
      </c>
      <c r="BQ934" s="75">
        <v>0</v>
      </c>
      <c r="BR934" s="75">
        <v>0</v>
      </c>
      <c r="BS934" s="75">
        <v>0</v>
      </c>
      <c r="BT934" s="75">
        <v>0</v>
      </c>
      <c r="BU934" s="75">
        <v>0</v>
      </c>
      <c r="BV934" s="75">
        <v>0</v>
      </c>
      <c r="BW934" s="75">
        <v>0</v>
      </c>
      <c r="BX934" s="75">
        <v>770000026</v>
      </c>
      <c r="BY934" s="75">
        <v>860000026</v>
      </c>
      <c r="BZ934" s="75">
        <v>0</v>
      </c>
      <c r="CA934" s="75">
        <v>0</v>
      </c>
    </row>
    <row r="935" spans="14:79" ht="12" customHeight="1">
      <c r="N935" s="119" t="s">
        <v>24</v>
      </c>
      <c r="O935" s="120" t="s">
        <v>366</v>
      </c>
      <c r="P935" s="122">
        <v>0</v>
      </c>
      <c r="Q935" s="122">
        <v>0</v>
      </c>
      <c r="R935" s="122">
        <v>0</v>
      </c>
      <c r="S935" s="122">
        <v>160000026</v>
      </c>
      <c r="T935" s="122">
        <v>170000026</v>
      </c>
      <c r="U935" s="122">
        <v>180000026</v>
      </c>
      <c r="V935" s="122">
        <v>190000026</v>
      </c>
      <c r="W935" s="122">
        <v>200000026</v>
      </c>
      <c r="X935" s="122">
        <v>210000026</v>
      </c>
      <c r="Y935" s="122">
        <v>220000026</v>
      </c>
      <c r="Z935" s="122">
        <v>240000026</v>
      </c>
      <c r="AA935" s="122">
        <v>250000026</v>
      </c>
      <c r="AB935" s="122">
        <v>260000026</v>
      </c>
      <c r="AC935" s="122">
        <v>290000026</v>
      </c>
      <c r="AD935" s="121"/>
      <c r="BO935" s="72" t="s">
        <v>37</v>
      </c>
      <c r="BP935" s="73" t="s">
        <v>4309</v>
      </c>
      <c r="BQ935" s="75">
        <v>0</v>
      </c>
      <c r="BR935" s="75">
        <v>0</v>
      </c>
      <c r="BS935" s="75">
        <v>675000625</v>
      </c>
      <c r="BT935" s="75">
        <v>711000625</v>
      </c>
      <c r="BU935" s="75">
        <v>648000625</v>
      </c>
      <c r="BV935" s="75">
        <v>693000625</v>
      </c>
      <c r="BW935" s="75">
        <v>0</v>
      </c>
      <c r="BX935" s="75">
        <v>0</v>
      </c>
      <c r="BY935" s="75">
        <v>0</v>
      </c>
      <c r="BZ935" s="75">
        <v>0</v>
      </c>
      <c r="CA935" s="75">
        <v>0</v>
      </c>
    </row>
    <row r="936" spans="14:79" ht="12" customHeight="1">
      <c r="N936" s="119" t="s">
        <v>24</v>
      </c>
      <c r="O936" s="120" t="s">
        <v>2756</v>
      </c>
      <c r="P936" s="122">
        <v>0</v>
      </c>
      <c r="Q936" s="122">
        <v>0</v>
      </c>
      <c r="R936" s="122">
        <v>0</v>
      </c>
      <c r="S936" s="122">
        <v>160000026</v>
      </c>
      <c r="T936" s="122">
        <v>170000026</v>
      </c>
      <c r="U936" s="122">
        <v>180000026</v>
      </c>
      <c r="V936" s="122">
        <v>190000026</v>
      </c>
      <c r="W936" s="122">
        <v>200000026</v>
      </c>
      <c r="X936" s="122">
        <v>210000026</v>
      </c>
      <c r="Y936" s="122">
        <v>220000026</v>
      </c>
      <c r="Z936" s="122">
        <v>240000026</v>
      </c>
      <c r="AA936" s="122">
        <v>250000026</v>
      </c>
      <c r="AB936" s="122">
        <v>260000026</v>
      </c>
      <c r="AC936" s="122">
        <v>290000026</v>
      </c>
      <c r="AD936" s="121"/>
      <c r="BO936" s="72" t="s">
        <v>37</v>
      </c>
      <c r="BP936" s="73" t="s">
        <v>4310</v>
      </c>
      <c r="BQ936" s="75">
        <v>247000625</v>
      </c>
      <c r="BR936" s="75">
        <v>271000625</v>
      </c>
      <c r="BS936" s="75">
        <v>284000625</v>
      </c>
      <c r="BT936" s="75">
        <v>711000625</v>
      </c>
      <c r="BU936" s="75">
        <v>0</v>
      </c>
      <c r="BV936" s="75">
        <v>0</v>
      </c>
      <c r="BW936" s="75">
        <v>0</v>
      </c>
      <c r="BX936" s="75">
        <v>0</v>
      </c>
      <c r="BY936" s="75">
        <v>0</v>
      </c>
      <c r="BZ936" s="75">
        <v>0</v>
      </c>
      <c r="CA936" s="75">
        <v>0</v>
      </c>
    </row>
    <row r="937" spans="14:79" ht="12" customHeight="1">
      <c r="N937" s="119" t="s">
        <v>24</v>
      </c>
      <c r="O937" s="120" t="s">
        <v>1681</v>
      </c>
      <c r="P937" s="122">
        <v>0</v>
      </c>
      <c r="Q937" s="122">
        <v>0</v>
      </c>
      <c r="R937" s="122">
        <v>0</v>
      </c>
      <c r="S937" s="122">
        <v>150000026</v>
      </c>
      <c r="T937" s="122">
        <v>160000026</v>
      </c>
      <c r="U937" s="122">
        <v>165000026</v>
      </c>
      <c r="V937" s="122">
        <v>170000026</v>
      </c>
      <c r="W937" s="122">
        <v>180000026</v>
      </c>
      <c r="X937" s="122">
        <v>185000026</v>
      </c>
      <c r="Y937" s="122">
        <v>190000026</v>
      </c>
      <c r="Z937" s="122">
        <v>200000026</v>
      </c>
      <c r="AA937" s="122">
        <v>210000026</v>
      </c>
      <c r="AB937" s="122">
        <v>0</v>
      </c>
      <c r="AC937" s="122">
        <v>0</v>
      </c>
      <c r="AD937" s="121"/>
      <c r="BO937" s="72" t="s">
        <v>37</v>
      </c>
      <c r="BP937" s="73" t="s">
        <v>4311</v>
      </c>
      <c r="BQ937" s="75">
        <v>0</v>
      </c>
      <c r="BR937" s="75">
        <v>0</v>
      </c>
      <c r="BS937" s="75">
        <v>0</v>
      </c>
      <c r="BT937" s="75">
        <v>0</v>
      </c>
      <c r="BU937" s="75">
        <v>135000026</v>
      </c>
      <c r="BV937" s="75">
        <v>145000026</v>
      </c>
      <c r="BW937" s="75">
        <v>150000026</v>
      </c>
      <c r="BX937" s="75">
        <v>165000026</v>
      </c>
      <c r="BY937" s="75">
        <v>0</v>
      </c>
      <c r="BZ937" s="75">
        <v>0</v>
      </c>
      <c r="CA937" s="75">
        <v>0</v>
      </c>
    </row>
    <row r="938" spans="14:79" ht="12" customHeight="1">
      <c r="N938" s="119" t="s">
        <v>24</v>
      </c>
      <c r="O938" s="120" t="s">
        <v>2095</v>
      </c>
      <c r="P938" s="122">
        <v>0</v>
      </c>
      <c r="Q938" s="122">
        <v>0</v>
      </c>
      <c r="R938" s="122">
        <v>0</v>
      </c>
      <c r="S938" s="122">
        <v>150000026</v>
      </c>
      <c r="T938" s="122">
        <v>160000026</v>
      </c>
      <c r="U938" s="122">
        <v>165000026</v>
      </c>
      <c r="V938" s="122">
        <v>170000026</v>
      </c>
      <c r="W938" s="122">
        <v>180000026</v>
      </c>
      <c r="X938" s="122">
        <v>185000026</v>
      </c>
      <c r="Y938" s="122">
        <v>190000026</v>
      </c>
      <c r="Z938" s="122">
        <v>200000026</v>
      </c>
      <c r="AA938" s="122">
        <v>210000026</v>
      </c>
      <c r="AB938" s="122">
        <v>0</v>
      </c>
      <c r="AC938" s="122">
        <v>0</v>
      </c>
      <c r="AD938" s="121"/>
      <c r="BO938" s="72" t="s">
        <v>37</v>
      </c>
      <c r="BP938" s="73" t="s">
        <v>5314</v>
      </c>
      <c r="BQ938" s="74"/>
      <c r="BR938" s="74"/>
      <c r="BS938" s="74"/>
      <c r="BT938" s="74"/>
      <c r="BU938" s="74"/>
      <c r="BV938" s="74"/>
      <c r="BW938" s="74"/>
      <c r="BX938" s="74"/>
      <c r="BY938" s="74"/>
      <c r="BZ938" s="75">
        <v>205000026</v>
      </c>
      <c r="CA938" s="74"/>
    </row>
    <row r="939" spans="14:79" ht="12" customHeight="1">
      <c r="N939" s="119" t="s">
        <v>24</v>
      </c>
      <c r="O939" s="120" t="s">
        <v>1744</v>
      </c>
      <c r="P939" s="122">
        <v>0</v>
      </c>
      <c r="Q939" s="122">
        <v>0</v>
      </c>
      <c r="R939" s="122">
        <v>0</v>
      </c>
      <c r="S939" s="122">
        <v>0</v>
      </c>
      <c r="T939" s="122">
        <v>0</v>
      </c>
      <c r="U939" s="122">
        <v>215000026</v>
      </c>
      <c r="V939" s="122">
        <v>220000026</v>
      </c>
      <c r="W939" s="122">
        <v>230000026</v>
      </c>
      <c r="X939" s="122">
        <v>250000026</v>
      </c>
      <c r="Y939" s="122">
        <v>280000026</v>
      </c>
      <c r="Z939" s="122">
        <v>305000026</v>
      </c>
      <c r="AA939" s="122">
        <v>335000026</v>
      </c>
      <c r="AB939" s="122">
        <v>350000026</v>
      </c>
      <c r="AC939" s="122">
        <v>390000026</v>
      </c>
      <c r="AD939" s="121"/>
      <c r="BO939" s="72" t="s">
        <v>37</v>
      </c>
      <c r="BP939" s="73" t="s">
        <v>4312</v>
      </c>
      <c r="BQ939" s="75">
        <v>0</v>
      </c>
      <c r="BR939" s="75">
        <v>0</v>
      </c>
      <c r="BS939" s="75">
        <v>0</v>
      </c>
      <c r="BT939" s="75">
        <v>157000625</v>
      </c>
      <c r="BU939" s="75">
        <v>157000625</v>
      </c>
      <c r="BV939" s="75">
        <v>152000625</v>
      </c>
      <c r="BW939" s="75">
        <v>175000625</v>
      </c>
      <c r="BX939" s="75">
        <v>0</v>
      </c>
      <c r="BY939" s="75">
        <v>0</v>
      </c>
      <c r="BZ939" s="75">
        <v>0</v>
      </c>
      <c r="CA939" s="75">
        <v>0</v>
      </c>
    </row>
    <row r="940" spans="14:79" ht="12" customHeight="1">
      <c r="N940" s="119" t="s">
        <v>24</v>
      </c>
      <c r="O940" s="120" t="s">
        <v>1729</v>
      </c>
      <c r="P940" s="122">
        <v>0</v>
      </c>
      <c r="Q940" s="122">
        <v>0</v>
      </c>
      <c r="R940" s="122">
        <v>0</v>
      </c>
      <c r="S940" s="122">
        <v>160000026</v>
      </c>
      <c r="T940" s="122">
        <v>170000026</v>
      </c>
      <c r="U940" s="122">
        <v>180000026</v>
      </c>
      <c r="V940" s="122">
        <v>190000026</v>
      </c>
      <c r="W940" s="122">
        <v>200000026</v>
      </c>
      <c r="X940" s="122">
        <v>210000026</v>
      </c>
      <c r="Y940" s="122">
        <v>220000026</v>
      </c>
      <c r="Z940" s="122">
        <v>240000026</v>
      </c>
      <c r="AA940" s="122">
        <v>250000026</v>
      </c>
      <c r="AB940" s="122">
        <v>260000026</v>
      </c>
      <c r="AC940" s="122">
        <v>290000026</v>
      </c>
      <c r="AD940" s="121"/>
      <c r="BO940" s="72" t="s">
        <v>37</v>
      </c>
      <c r="BP940" s="73" t="s">
        <v>4313</v>
      </c>
      <c r="BQ940" s="75">
        <v>0</v>
      </c>
      <c r="BR940" s="75">
        <v>0</v>
      </c>
      <c r="BS940" s="75">
        <v>0</v>
      </c>
      <c r="BT940" s="75">
        <v>153000625</v>
      </c>
      <c r="BU940" s="75">
        <v>0</v>
      </c>
      <c r="BV940" s="75">
        <v>0</v>
      </c>
      <c r="BW940" s="75">
        <v>166000625</v>
      </c>
      <c r="BX940" s="75">
        <v>153000625</v>
      </c>
      <c r="BY940" s="75">
        <v>157000625</v>
      </c>
      <c r="BZ940" s="75">
        <v>171000625</v>
      </c>
      <c r="CA940" s="75">
        <v>0</v>
      </c>
    </row>
    <row r="941" spans="14:79" ht="12" customHeight="1">
      <c r="N941" s="119" t="s">
        <v>24</v>
      </c>
      <c r="O941" s="120" t="s">
        <v>1632</v>
      </c>
      <c r="P941" s="122">
        <v>0</v>
      </c>
      <c r="Q941" s="122">
        <v>0</v>
      </c>
      <c r="R941" s="122">
        <v>0</v>
      </c>
      <c r="S941" s="122">
        <v>170000026</v>
      </c>
      <c r="T941" s="122">
        <v>190000026</v>
      </c>
      <c r="U941" s="122">
        <v>210000026</v>
      </c>
      <c r="V941" s="122">
        <v>220000026</v>
      </c>
      <c r="W941" s="122">
        <v>230000026</v>
      </c>
      <c r="X941" s="122">
        <v>250000026</v>
      </c>
      <c r="Y941" s="122">
        <v>255000026</v>
      </c>
      <c r="Z941" s="122">
        <v>0</v>
      </c>
      <c r="AA941" s="122">
        <v>0</v>
      </c>
      <c r="AB941" s="122">
        <v>0</v>
      </c>
      <c r="AC941" s="122">
        <v>0</v>
      </c>
      <c r="AD941" s="121"/>
      <c r="BO941" s="72" t="s">
        <v>37</v>
      </c>
      <c r="BP941" s="73" t="s">
        <v>4314</v>
      </c>
      <c r="BQ941" s="75">
        <v>0</v>
      </c>
      <c r="BR941" s="75">
        <v>0</v>
      </c>
      <c r="BS941" s="75">
        <v>0</v>
      </c>
      <c r="BT941" s="75">
        <v>0</v>
      </c>
      <c r="BU941" s="75">
        <v>157000625</v>
      </c>
      <c r="BV941" s="75">
        <v>171000625</v>
      </c>
      <c r="BW941" s="75">
        <v>139000625</v>
      </c>
      <c r="BX941" s="75">
        <v>162000625</v>
      </c>
      <c r="BY941" s="75">
        <v>220000625</v>
      </c>
      <c r="BZ941" s="75">
        <v>225000625</v>
      </c>
      <c r="CA941" s="75">
        <v>0</v>
      </c>
    </row>
    <row r="942" spans="14:79" ht="12" customHeight="1">
      <c r="N942" s="119" t="s">
        <v>24</v>
      </c>
      <c r="O942" s="120" t="s">
        <v>2291</v>
      </c>
      <c r="P942" s="122">
        <v>0</v>
      </c>
      <c r="Q942" s="122">
        <v>0</v>
      </c>
      <c r="R942" s="122">
        <v>0</v>
      </c>
      <c r="S942" s="122">
        <v>190000026</v>
      </c>
      <c r="T942" s="122">
        <v>195000026</v>
      </c>
      <c r="U942" s="122">
        <v>200000026</v>
      </c>
      <c r="V942" s="122">
        <v>210000026</v>
      </c>
      <c r="W942" s="122">
        <v>0</v>
      </c>
      <c r="X942" s="122">
        <v>0</v>
      </c>
      <c r="Y942" s="122">
        <v>0</v>
      </c>
      <c r="Z942" s="122">
        <v>0</v>
      </c>
      <c r="AA942" s="122">
        <v>0</v>
      </c>
      <c r="AB942" s="122">
        <v>0</v>
      </c>
      <c r="AC942" s="122">
        <v>0</v>
      </c>
      <c r="AD942" s="121"/>
      <c r="BO942" s="72" t="s">
        <v>37</v>
      </c>
      <c r="BP942" s="73" t="s">
        <v>4315</v>
      </c>
      <c r="BQ942" s="75">
        <v>0</v>
      </c>
      <c r="BR942" s="75">
        <v>0</v>
      </c>
      <c r="BS942" s="75">
        <v>0</v>
      </c>
      <c r="BT942" s="75">
        <v>139000625</v>
      </c>
      <c r="BU942" s="75">
        <v>144000625</v>
      </c>
      <c r="BV942" s="75">
        <v>148000625</v>
      </c>
      <c r="BW942" s="75">
        <v>153000625</v>
      </c>
      <c r="BX942" s="75">
        <v>162000625</v>
      </c>
      <c r="BY942" s="75">
        <v>220000625</v>
      </c>
      <c r="BZ942" s="75">
        <v>202000625</v>
      </c>
      <c r="CA942" s="75">
        <v>0</v>
      </c>
    </row>
    <row r="943" spans="14:79" ht="12" customHeight="1">
      <c r="N943" s="119" t="s">
        <v>24</v>
      </c>
      <c r="O943" s="120" t="s">
        <v>1673</v>
      </c>
      <c r="P943" s="122">
        <v>0</v>
      </c>
      <c r="Q943" s="122">
        <v>0</v>
      </c>
      <c r="R943" s="122">
        <v>0</v>
      </c>
      <c r="S943" s="122">
        <v>150000026</v>
      </c>
      <c r="T943" s="122">
        <v>160000026</v>
      </c>
      <c r="U943" s="122">
        <v>165000026</v>
      </c>
      <c r="V943" s="122">
        <v>170000026</v>
      </c>
      <c r="W943" s="122">
        <v>180000026</v>
      </c>
      <c r="X943" s="122">
        <v>185000026</v>
      </c>
      <c r="Y943" s="122">
        <v>190000026</v>
      </c>
      <c r="Z943" s="122">
        <v>200000026</v>
      </c>
      <c r="AA943" s="122">
        <v>210000026</v>
      </c>
      <c r="AB943" s="122">
        <v>0</v>
      </c>
      <c r="AC943" s="122">
        <v>0</v>
      </c>
      <c r="AD943" s="121"/>
      <c r="BO943" s="72" t="s">
        <v>37</v>
      </c>
      <c r="BP943" s="73" t="s">
        <v>4316</v>
      </c>
      <c r="BQ943" s="75">
        <v>0</v>
      </c>
      <c r="BR943" s="75">
        <v>0</v>
      </c>
      <c r="BS943" s="75">
        <v>0</v>
      </c>
      <c r="BT943" s="75">
        <v>108000625</v>
      </c>
      <c r="BU943" s="75">
        <v>0</v>
      </c>
      <c r="BV943" s="75">
        <v>0</v>
      </c>
      <c r="BW943" s="75">
        <v>0</v>
      </c>
      <c r="BX943" s="75">
        <v>144000625</v>
      </c>
      <c r="BY943" s="75">
        <v>0</v>
      </c>
      <c r="BZ943" s="75">
        <v>0</v>
      </c>
      <c r="CA943" s="75">
        <v>0</v>
      </c>
    </row>
    <row r="944" spans="14:79" ht="12" customHeight="1">
      <c r="N944" s="119" t="s">
        <v>24</v>
      </c>
      <c r="O944" s="120" t="s">
        <v>100</v>
      </c>
      <c r="P944" s="122">
        <v>120000026</v>
      </c>
      <c r="Q944" s="122">
        <v>130000026</v>
      </c>
      <c r="R944" s="122">
        <v>150000026</v>
      </c>
      <c r="S944" s="122">
        <v>160000026</v>
      </c>
      <c r="T944" s="122">
        <v>170000026</v>
      </c>
      <c r="U944" s="122">
        <v>180000026</v>
      </c>
      <c r="V944" s="122">
        <v>190000026</v>
      </c>
      <c r="W944" s="122">
        <v>200000026</v>
      </c>
      <c r="X944" s="122">
        <v>210000026</v>
      </c>
      <c r="Y944" s="122">
        <v>215000026</v>
      </c>
      <c r="Z944" s="122">
        <v>0</v>
      </c>
      <c r="AA944" s="122">
        <v>0</v>
      </c>
      <c r="AB944" s="122">
        <v>0</v>
      </c>
      <c r="AC944" s="122">
        <v>0</v>
      </c>
      <c r="AD944" s="121"/>
      <c r="BO944" s="72" t="s">
        <v>37</v>
      </c>
      <c r="BP944" s="73" t="s">
        <v>4317</v>
      </c>
      <c r="BQ944" s="75">
        <v>0</v>
      </c>
      <c r="BR944" s="75">
        <v>0</v>
      </c>
      <c r="BS944" s="75">
        <v>0</v>
      </c>
      <c r="BT944" s="75">
        <v>126000625</v>
      </c>
      <c r="BU944" s="75">
        <v>144000625</v>
      </c>
      <c r="BV944" s="75">
        <v>153000625</v>
      </c>
      <c r="BW944" s="75">
        <v>166000625</v>
      </c>
      <c r="BX944" s="75">
        <v>175000625</v>
      </c>
      <c r="BY944" s="75">
        <v>180000625</v>
      </c>
      <c r="BZ944" s="75">
        <v>184000625</v>
      </c>
      <c r="CA944" s="75">
        <v>0</v>
      </c>
    </row>
    <row r="945" spans="14:79" ht="12" customHeight="1">
      <c r="N945" s="119" t="s">
        <v>24</v>
      </c>
      <c r="O945" s="120" t="s">
        <v>101</v>
      </c>
      <c r="P945" s="122">
        <v>110000026</v>
      </c>
      <c r="Q945" s="122">
        <v>120000026</v>
      </c>
      <c r="R945" s="122">
        <v>130000026</v>
      </c>
      <c r="S945" s="122">
        <v>150000026</v>
      </c>
      <c r="T945" s="122">
        <v>160000026</v>
      </c>
      <c r="U945" s="122">
        <v>170000026</v>
      </c>
      <c r="V945" s="122">
        <v>180000026</v>
      </c>
      <c r="W945" s="122">
        <v>190000026</v>
      </c>
      <c r="X945" s="122">
        <v>200000026</v>
      </c>
      <c r="Y945" s="122">
        <v>210000026</v>
      </c>
      <c r="Z945" s="122">
        <v>0</v>
      </c>
      <c r="AA945" s="122">
        <v>0</v>
      </c>
      <c r="AB945" s="122">
        <v>0</v>
      </c>
      <c r="AC945" s="122">
        <v>0</v>
      </c>
      <c r="AD945" s="121"/>
      <c r="BO945" s="72" t="s">
        <v>37</v>
      </c>
      <c r="BP945" s="73" t="s">
        <v>4318</v>
      </c>
      <c r="BQ945" s="75">
        <v>0</v>
      </c>
      <c r="BR945" s="75">
        <v>0</v>
      </c>
      <c r="BS945" s="75">
        <v>0</v>
      </c>
      <c r="BT945" s="75">
        <v>144000625</v>
      </c>
      <c r="BU945" s="75">
        <v>153000625</v>
      </c>
      <c r="BV945" s="75">
        <v>162000625</v>
      </c>
      <c r="BW945" s="75">
        <v>139000625</v>
      </c>
      <c r="BX945" s="75">
        <v>162000625</v>
      </c>
      <c r="BY945" s="75">
        <v>193000625</v>
      </c>
      <c r="BZ945" s="75">
        <v>202000625</v>
      </c>
      <c r="CA945" s="75">
        <v>0</v>
      </c>
    </row>
    <row r="946" spans="14:79" ht="12" customHeight="1">
      <c r="N946" s="119" t="s">
        <v>24</v>
      </c>
      <c r="O946" s="120" t="s">
        <v>711</v>
      </c>
      <c r="P946" s="122">
        <v>110000026</v>
      </c>
      <c r="Q946" s="122">
        <v>115000026</v>
      </c>
      <c r="R946" s="122">
        <v>125000026</v>
      </c>
      <c r="S946" s="122">
        <v>140000026</v>
      </c>
      <c r="T946" s="122">
        <v>150000026</v>
      </c>
      <c r="U946" s="122">
        <v>155000026</v>
      </c>
      <c r="V946" s="122">
        <v>160000026</v>
      </c>
      <c r="W946" s="122">
        <v>170000026</v>
      </c>
      <c r="X946" s="122">
        <v>185000026</v>
      </c>
      <c r="Y946" s="122">
        <v>0</v>
      </c>
      <c r="Z946" s="122">
        <v>0</v>
      </c>
      <c r="AA946" s="122">
        <v>0</v>
      </c>
      <c r="AB946" s="122">
        <v>0</v>
      </c>
      <c r="AC946" s="122">
        <v>0</v>
      </c>
      <c r="AD946" s="121"/>
      <c r="BO946" s="72" t="s">
        <v>37</v>
      </c>
      <c r="BP946" s="73" t="s">
        <v>4319</v>
      </c>
      <c r="BQ946" s="75">
        <v>0</v>
      </c>
      <c r="BR946" s="75">
        <v>0</v>
      </c>
      <c r="BS946" s="75">
        <v>0</v>
      </c>
      <c r="BT946" s="75">
        <v>0</v>
      </c>
      <c r="BU946" s="75">
        <v>0</v>
      </c>
      <c r="BV946" s="75">
        <v>130000026</v>
      </c>
      <c r="BW946" s="75">
        <v>140000026</v>
      </c>
      <c r="BX946" s="75">
        <v>150000026</v>
      </c>
      <c r="BY946" s="75">
        <v>160000026</v>
      </c>
      <c r="BZ946" s="75">
        <v>170000026</v>
      </c>
      <c r="CA946" s="75">
        <v>0</v>
      </c>
    </row>
    <row r="947" spans="14:79" ht="12" customHeight="1">
      <c r="N947" s="119" t="s">
        <v>24</v>
      </c>
      <c r="O947" s="120" t="s">
        <v>712</v>
      </c>
      <c r="P947" s="122">
        <v>105000026</v>
      </c>
      <c r="Q947" s="122">
        <v>110000026</v>
      </c>
      <c r="R947" s="122">
        <v>115000026</v>
      </c>
      <c r="S947" s="122">
        <v>125000026</v>
      </c>
      <c r="T947" s="122">
        <v>140000026</v>
      </c>
      <c r="U947" s="122">
        <v>150000026</v>
      </c>
      <c r="V947" s="122">
        <v>155000026</v>
      </c>
      <c r="W947" s="122">
        <v>160000026</v>
      </c>
      <c r="X947" s="122">
        <v>180000026</v>
      </c>
      <c r="Y947" s="122">
        <v>0</v>
      </c>
      <c r="Z947" s="122">
        <v>0</v>
      </c>
      <c r="AA947" s="122">
        <v>0</v>
      </c>
      <c r="AB947" s="122">
        <v>0</v>
      </c>
      <c r="AC947" s="122">
        <v>0</v>
      </c>
      <c r="AD947" s="121"/>
      <c r="BO947" s="72" t="s">
        <v>37</v>
      </c>
      <c r="BP947" s="73" t="s">
        <v>5037</v>
      </c>
      <c r="BQ947" s="75">
        <v>0</v>
      </c>
      <c r="BR947" s="75">
        <v>0</v>
      </c>
      <c r="BS947" s="75">
        <v>0</v>
      </c>
      <c r="BT947" s="75">
        <v>145000026</v>
      </c>
      <c r="BU947" s="75">
        <v>150000026</v>
      </c>
      <c r="BV947" s="75">
        <v>160000026</v>
      </c>
      <c r="BW947" s="75">
        <v>170000026</v>
      </c>
      <c r="BX947" s="75">
        <v>180000026</v>
      </c>
      <c r="BY947" s="75">
        <v>190000026</v>
      </c>
      <c r="BZ947" s="75">
        <v>195000026</v>
      </c>
      <c r="CA947" s="75">
        <v>220000026</v>
      </c>
    </row>
    <row r="948" spans="14:79" ht="12" customHeight="1">
      <c r="N948" s="119" t="s">
        <v>24</v>
      </c>
      <c r="O948" s="120" t="s">
        <v>2450</v>
      </c>
      <c r="P948" s="122">
        <v>110000026</v>
      </c>
      <c r="Q948" s="122">
        <v>115000026</v>
      </c>
      <c r="R948" s="122">
        <v>125000026</v>
      </c>
      <c r="S948" s="122">
        <v>140000026</v>
      </c>
      <c r="T948" s="122">
        <v>150000026</v>
      </c>
      <c r="U948" s="122">
        <v>155000026</v>
      </c>
      <c r="V948" s="122">
        <v>160000026</v>
      </c>
      <c r="W948" s="122">
        <v>170000026</v>
      </c>
      <c r="X948" s="122">
        <v>185000026</v>
      </c>
      <c r="Y948" s="122">
        <v>0</v>
      </c>
      <c r="Z948" s="122">
        <v>0</v>
      </c>
      <c r="AA948" s="122">
        <v>0</v>
      </c>
      <c r="AB948" s="122">
        <v>0</v>
      </c>
      <c r="AC948" s="122">
        <v>0</v>
      </c>
      <c r="AD948" s="121"/>
      <c r="BO948" s="72" t="s">
        <v>37</v>
      </c>
      <c r="BP948" s="73" t="s">
        <v>4320</v>
      </c>
      <c r="BQ948" s="75">
        <v>0</v>
      </c>
      <c r="BR948" s="75">
        <v>0</v>
      </c>
      <c r="BS948" s="75">
        <v>0</v>
      </c>
      <c r="BT948" s="75">
        <v>139000625</v>
      </c>
      <c r="BU948" s="75">
        <v>148000625</v>
      </c>
      <c r="BV948" s="75">
        <v>157000625</v>
      </c>
      <c r="BW948" s="75">
        <v>166000625</v>
      </c>
      <c r="BX948" s="75">
        <v>166000625</v>
      </c>
      <c r="BY948" s="75">
        <v>171000625</v>
      </c>
      <c r="BZ948" s="75">
        <v>193000625</v>
      </c>
      <c r="CA948" s="75">
        <v>0</v>
      </c>
    </row>
    <row r="949" spans="14:79" ht="12" customHeight="1">
      <c r="N949" s="119" t="s">
        <v>24</v>
      </c>
      <c r="O949" s="120" t="s">
        <v>2484</v>
      </c>
      <c r="P949" s="122">
        <v>105000026</v>
      </c>
      <c r="Q949" s="122">
        <v>110000026</v>
      </c>
      <c r="R949" s="122">
        <v>115000026</v>
      </c>
      <c r="S949" s="122">
        <v>125000026</v>
      </c>
      <c r="T949" s="122">
        <v>140000026</v>
      </c>
      <c r="U949" s="122">
        <v>150000026</v>
      </c>
      <c r="V949" s="122">
        <v>155000026</v>
      </c>
      <c r="W949" s="122">
        <v>160000026</v>
      </c>
      <c r="X949" s="122">
        <v>180000026</v>
      </c>
      <c r="Y949" s="122">
        <v>0</v>
      </c>
      <c r="Z949" s="122">
        <v>0</v>
      </c>
      <c r="AA949" s="122">
        <v>0</v>
      </c>
      <c r="AB949" s="122">
        <v>0</v>
      </c>
      <c r="AC949" s="122">
        <v>0</v>
      </c>
      <c r="AD949" s="121"/>
      <c r="BO949" s="72" t="s">
        <v>37</v>
      </c>
      <c r="BP949" s="73" t="s">
        <v>4321</v>
      </c>
      <c r="BQ949" s="75">
        <v>0</v>
      </c>
      <c r="BR949" s="75">
        <v>0</v>
      </c>
      <c r="BS949" s="75">
        <v>0</v>
      </c>
      <c r="BT949" s="75">
        <v>150000026</v>
      </c>
      <c r="BU949" s="75">
        <v>160000026</v>
      </c>
      <c r="BV949" s="75">
        <v>170000026</v>
      </c>
      <c r="BW949" s="75">
        <v>180000026</v>
      </c>
      <c r="BX949" s="75">
        <v>195000026</v>
      </c>
      <c r="BY949" s="75">
        <v>210000026</v>
      </c>
      <c r="BZ949" s="75">
        <v>220000026</v>
      </c>
      <c r="CA949" s="75">
        <v>235000026</v>
      </c>
    </row>
    <row r="950" spans="14:79" ht="12" customHeight="1">
      <c r="N950" s="119" t="s">
        <v>24</v>
      </c>
      <c r="O950" s="120" t="s">
        <v>1606</v>
      </c>
      <c r="P950" s="122">
        <v>100000026</v>
      </c>
      <c r="Q950" s="122">
        <v>110000026</v>
      </c>
      <c r="R950" s="122">
        <v>120000026</v>
      </c>
      <c r="S950" s="122">
        <v>0</v>
      </c>
      <c r="T950" s="122">
        <v>0</v>
      </c>
      <c r="U950" s="122">
        <v>0</v>
      </c>
      <c r="V950" s="122">
        <v>0</v>
      </c>
      <c r="W950" s="122">
        <v>0</v>
      </c>
      <c r="X950" s="122">
        <v>0</v>
      </c>
      <c r="Y950" s="122">
        <v>0</v>
      </c>
      <c r="Z950" s="122">
        <v>0</v>
      </c>
      <c r="AA950" s="122">
        <v>0</v>
      </c>
      <c r="AB950" s="122">
        <v>0</v>
      </c>
      <c r="AC950" s="122">
        <v>0</v>
      </c>
      <c r="AD950" s="121"/>
      <c r="BO950" s="72" t="s">
        <v>37</v>
      </c>
      <c r="BP950" s="73" t="s">
        <v>4322</v>
      </c>
      <c r="BQ950" s="75">
        <v>0</v>
      </c>
      <c r="BR950" s="75">
        <v>0</v>
      </c>
      <c r="BS950" s="75">
        <v>0</v>
      </c>
      <c r="BT950" s="75">
        <v>0</v>
      </c>
      <c r="BU950" s="75">
        <v>0</v>
      </c>
      <c r="BV950" s="75">
        <v>0</v>
      </c>
      <c r="BW950" s="75">
        <v>139000625</v>
      </c>
      <c r="BX950" s="75">
        <v>162000625</v>
      </c>
      <c r="BY950" s="75">
        <v>200000625</v>
      </c>
      <c r="BZ950" s="75">
        <v>210000026</v>
      </c>
      <c r="CA950" s="75">
        <v>0</v>
      </c>
    </row>
    <row r="951" spans="14:79" ht="12" customHeight="1">
      <c r="N951" s="119" t="s">
        <v>24</v>
      </c>
      <c r="O951" s="120" t="s">
        <v>1824</v>
      </c>
      <c r="P951" s="122">
        <v>120000026</v>
      </c>
      <c r="Q951" s="122">
        <v>125000026</v>
      </c>
      <c r="R951" s="122">
        <v>0</v>
      </c>
      <c r="S951" s="122">
        <v>0</v>
      </c>
      <c r="T951" s="122">
        <v>0</v>
      </c>
      <c r="U951" s="122">
        <v>0</v>
      </c>
      <c r="V951" s="122">
        <v>0</v>
      </c>
      <c r="W951" s="122">
        <v>0</v>
      </c>
      <c r="X951" s="122">
        <v>0</v>
      </c>
      <c r="Y951" s="122">
        <v>0</v>
      </c>
      <c r="Z951" s="122">
        <v>0</v>
      </c>
      <c r="AA951" s="122">
        <v>0</v>
      </c>
      <c r="AB951" s="122">
        <v>0</v>
      </c>
      <c r="AC951" s="122">
        <v>0</v>
      </c>
      <c r="AD951" s="121"/>
      <c r="BO951" s="72" t="s">
        <v>37</v>
      </c>
      <c r="BP951" s="73" t="s">
        <v>4323</v>
      </c>
      <c r="BQ951" s="75">
        <v>0</v>
      </c>
      <c r="BR951" s="75">
        <v>0</v>
      </c>
      <c r="BS951" s="75">
        <v>0</v>
      </c>
      <c r="BT951" s="75">
        <v>144000625</v>
      </c>
      <c r="BU951" s="75">
        <v>153000625</v>
      </c>
      <c r="BV951" s="75">
        <v>162000625</v>
      </c>
      <c r="BW951" s="75">
        <v>139000625</v>
      </c>
      <c r="BX951" s="75">
        <v>162000625</v>
      </c>
      <c r="BY951" s="75">
        <v>193000625</v>
      </c>
      <c r="BZ951" s="75">
        <v>202000625</v>
      </c>
      <c r="CA951" s="75">
        <v>0</v>
      </c>
    </row>
    <row r="952" spans="14:79" ht="12" customHeight="1">
      <c r="N952" s="119" t="s">
        <v>24</v>
      </c>
      <c r="O952" s="120" t="s">
        <v>367</v>
      </c>
      <c r="P952" s="122">
        <v>120000026</v>
      </c>
      <c r="Q952" s="122">
        <v>125000026</v>
      </c>
      <c r="R952" s="122">
        <v>135000026</v>
      </c>
      <c r="S952" s="122">
        <v>145000026</v>
      </c>
      <c r="T952" s="122">
        <v>0</v>
      </c>
      <c r="U952" s="122">
        <v>0</v>
      </c>
      <c r="V952" s="122">
        <v>0</v>
      </c>
      <c r="W952" s="122">
        <v>0</v>
      </c>
      <c r="X952" s="122">
        <v>0</v>
      </c>
      <c r="Y952" s="122">
        <v>0</v>
      </c>
      <c r="Z952" s="122">
        <v>0</v>
      </c>
      <c r="AA952" s="122">
        <v>0</v>
      </c>
      <c r="AB952" s="122">
        <v>0</v>
      </c>
      <c r="AC952" s="122">
        <v>0</v>
      </c>
      <c r="AD952" s="121"/>
      <c r="BO952" s="72" t="s">
        <v>37</v>
      </c>
      <c r="BP952" s="73" t="s">
        <v>5303</v>
      </c>
      <c r="BQ952" s="74"/>
      <c r="BR952" s="74"/>
      <c r="BS952" s="74"/>
      <c r="BT952" s="74"/>
      <c r="BU952" s="74"/>
      <c r="BV952" s="74"/>
      <c r="BW952" s="74"/>
      <c r="BX952" s="74"/>
      <c r="BY952" s="75">
        <v>205000026</v>
      </c>
      <c r="BZ952" s="75">
        <v>225000026</v>
      </c>
      <c r="CA952" s="74"/>
    </row>
    <row r="953" spans="14:79" ht="12" customHeight="1">
      <c r="N953" s="119" t="s">
        <v>24</v>
      </c>
      <c r="O953" s="120" t="s">
        <v>964</v>
      </c>
      <c r="P953" s="122">
        <v>110000026</v>
      </c>
      <c r="Q953" s="122">
        <v>120000026</v>
      </c>
      <c r="R953" s="122">
        <v>0</v>
      </c>
      <c r="S953" s="122">
        <v>0</v>
      </c>
      <c r="T953" s="122">
        <v>0</v>
      </c>
      <c r="U953" s="122">
        <v>0</v>
      </c>
      <c r="V953" s="122">
        <v>0</v>
      </c>
      <c r="W953" s="122">
        <v>0</v>
      </c>
      <c r="X953" s="122">
        <v>0</v>
      </c>
      <c r="Y953" s="122">
        <v>0</v>
      </c>
      <c r="Z953" s="122">
        <v>0</v>
      </c>
      <c r="AA953" s="122">
        <v>0</v>
      </c>
      <c r="AB953" s="122">
        <v>0</v>
      </c>
      <c r="AC953" s="122">
        <v>0</v>
      </c>
      <c r="AD953" s="121"/>
      <c r="BO953" s="72" t="s">
        <v>37</v>
      </c>
      <c r="BP953" s="73" t="s">
        <v>4324</v>
      </c>
      <c r="BQ953" s="75">
        <v>0</v>
      </c>
      <c r="BR953" s="75">
        <v>0</v>
      </c>
      <c r="BS953" s="75">
        <v>0</v>
      </c>
      <c r="BT953" s="75">
        <v>0</v>
      </c>
      <c r="BU953" s="75">
        <v>0</v>
      </c>
      <c r="BV953" s="75">
        <v>135000925</v>
      </c>
      <c r="BW953" s="75">
        <v>140000925</v>
      </c>
      <c r="BX953" s="75">
        <v>165000925</v>
      </c>
      <c r="BY953" s="75">
        <v>185000925</v>
      </c>
      <c r="BZ953" s="75">
        <v>190000026</v>
      </c>
      <c r="CA953" s="75">
        <v>200000026</v>
      </c>
    </row>
    <row r="954" spans="14:79" ht="12" customHeight="1">
      <c r="N954" s="119" t="s">
        <v>24</v>
      </c>
      <c r="O954" s="120" t="s">
        <v>1697</v>
      </c>
      <c r="P954" s="122">
        <v>100000026</v>
      </c>
      <c r="Q954" s="122">
        <v>110000026</v>
      </c>
      <c r="R954" s="122">
        <v>120000026</v>
      </c>
      <c r="S954" s="122">
        <v>0</v>
      </c>
      <c r="T954" s="122">
        <v>0</v>
      </c>
      <c r="U954" s="122">
        <v>0</v>
      </c>
      <c r="V954" s="122">
        <v>0</v>
      </c>
      <c r="W954" s="122">
        <v>0</v>
      </c>
      <c r="X954" s="122">
        <v>0</v>
      </c>
      <c r="Y954" s="122">
        <v>0</v>
      </c>
      <c r="Z954" s="122">
        <v>0</v>
      </c>
      <c r="AA954" s="122">
        <v>0</v>
      </c>
      <c r="AB954" s="122">
        <v>0</v>
      </c>
      <c r="AC954" s="122">
        <v>0</v>
      </c>
      <c r="AD954" s="121"/>
      <c r="BO954" s="72" t="s">
        <v>37</v>
      </c>
      <c r="BP954" s="73" t="s">
        <v>4325</v>
      </c>
      <c r="BQ954" s="75">
        <v>0</v>
      </c>
      <c r="BR954" s="75">
        <v>0</v>
      </c>
      <c r="BS954" s="75">
        <v>0</v>
      </c>
      <c r="BT954" s="75">
        <v>0</v>
      </c>
      <c r="BU954" s="75">
        <v>157000625</v>
      </c>
      <c r="BV954" s="75">
        <v>171000625</v>
      </c>
      <c r="BW954" s="75">
        <v>139000625</v>
      </c>
      <c r="BX954" s="75">
        <v>162000625</v>
      </c>
      <c r="BY954" s="75">
        <v>220000625</v>
      </c>
      <c r="BZ954" s="75">
        <v>0</v>
      </c>
      <c r="CA954" s="75">
        <v>0</v>
      </c>
    </row>
    <row r="955" spans="14:79" ht="12" customHeight="1">
      <c r="N955" s="119" t="s">
        <v>24</v>
      </c>
      <c r="O955" s="120" t="s">
        <v>2076</v>
      </c>
      <c r="P955" s="122">
        <v>110000026</v>
      </c>
      <c r="Q955" s="122">
        <v>115000026</v>
      </c>
      <c r="R955" s="122">
        <v>125000026</v>
      </c>
      <c r="S955" s="122">
        <v>140000026</v>
      </c>
      <c r="T955" s="122">
        <v>150000026</v>
      </c>
      <c r="U955" s="122">
        <v>155000026</v>
      </c>
      <c r="V955" s="122">
        <v>160000026</v>
      </c>
      <c r="W955" s="122">
        <v>170000026</v>
      </c>
      <c r="X955" s="122">
        <v>185000026</v>
      </c>
      <c r="Y955" s="122">
        <v>0</v>
      </c>
      <c r="Z955" s="122">
        <v>0</v>
      </c>
      <c r="AA955" s="122">
        <v>0</v>
      </c>
      <c r="AB955" s="122">
        <v>0</v>
      </c>
      <c r="AC955" s="122">
        <v>0</v>
      </c>
      <c r="AD955" s="121"/>
      <c r="BO955" s="72" t="s">
        <v>37</v>
      </c>
      <c r="BP955" s="73" t="s">
        <v>4326</v>
      </c>
      <c r="BQ955" s="75">
        <v>0</v>
      </c>
      <c r="BR955" s="75">
        <v>0</v>
      </c>
      <c r="BS955" s="75">
        <v>0</v>
      </c>
      <c r="BT955" s="75">
        <v>108000625</v>
      </c>
      <c r="BU955" s="75">
        <v>0</v>
      </c>
      <c r="BV955" s="75">
        <v>0</v>
      </c>
      <c r="BW955" s="75">
        <v>0</v>
      </c>
      <c r="BX955" s="75">
        <v>153000625</v>
      </c>
      <c r="BY955" s="75">
        <v>157000625</v>
      </c>
      <c r="BZ955" s="75">
        <v>171000625</v>
      </c>
      <c r="CA955" s="75">
        <v>0</v>
      </c>
    </row>
    <row r="956" spans="14:79" ht="12" customHeight="1">
      <c r="N956" s="119" t="s">
        <v>24</v>
      </c>
      <c r="O956" s="120" t="s">
        <v>1702</v>
      </c>
      <c r="P956" s="122">
        <v>105000026</v>
      </c>
      <c r="Q956" s="122">
        <v>110000026</v>
      </c>
      <c r="R956" s="122">
        <v>115000026</v>
      </c>
      <c r="S956" s="122">
        <v>125000026</v>
      </c>
      <c r="T956" s="122">
        <v>140000026</v>
      </c>
      <c r="U956" s="122">
        <v>150000026</v>
      </c>
      <c r="V956" s="122">
        <v>155000026</v>
      </c>
      <c r="W956" s="122">
        <v>160000026</v>
      </c>
      <c r="X956" s="122">
        <v>180000026</v>
      </c>
      <c r="Y956" s="122">
        <v>0</v>
      </c>
      <c r="Z956" s="122">
        <v>0</v>
      </c>
      <c r="AA956" s="122">
        <v>0</v>
      </c>
      <c r="AB956" s="122">
        <v>0</v>
      </c>
      <c r="AC956" s="122">
        <v>0</v>
      </c>
      <c r="AD956" s="121"/>
      <c r="BO956" s="72" t="s">
        <v>37</v>
      </c>
      <c r="BP956" s="73" t="s">
        <v>4327</v>
      </c>
      <c r="BQ956" s="75">
        <v>0</v>
      </c>
      <c r="BR956" s="75">
        <v>0</v>
      </c>
      <c r="BS956" s="75">
        <v>0</v>
      </c>
      <c r="BT956" s="75">
        <v>139000625</v>
      </c>
      <c r="BU956" s="75">
        <v>148000625</v>
      </c>
      <c r="BV956" s="75">
        <v>157000625</v>
      </c>
      <c r="BW956" s="75">
        <v>166000625</v>
      </c>
      <c r="BX956" s="75">
        <v>171000625</v>
      </c>
      <c r="BY956" s="75">
        <v>184000625</v>
      </c>
      <c r="BZ956" s="75">
        <v>193000625</v>
      </c>
      <c r="CA956" s="75">
        <v>0</v>
      </c>
    </row>
    <row r="957" spans="14:79" ht="12" customHeight="1">
      <c r="N957" s="119" t="s">
        <v>24</v>
      </c>
      <c r="O957" s="120" t="s">
        <v>1688</v>
      </c>
      <c r="P957" s="122">
        <v>120000026</v>
      </c>
      <c r="Q957" s="122">
        <v>130000026</v>
      </c>
      <c r="R957" s="122">
        <v>150000026</v>
      </c>
      <c r="S957" s="122">
        <v>160000026</v>
      </c>
      <c r="T957" s="122">
        <v>170000026</v>
      </c>
      <c r="U957" s="122">
        <v>180000026</v>
      </c>
      <c r="V957" s="122">
        <v>190000026</v>
      </c>
      <c r="W957" s="122">
        <v>200000026</v>
      </c>
      <c r="X957" s="122">
        <v>210000026</v>
      </c>
      <c r="Y957" s="122">
        <v>215000026</v>
      </c>
      <c r="Z957" s="122">
        <v>0</v>
      </c>
      <c r="AA957" s="122">
        <v>0</v>
      </c>
      <c r="AB957" s="122">
        <v>0</v>
      </c>
      <c r="AC957" s="122">
        <v>0</v>
      </c>
      <c r="AD957" s="121"/>
      <c r="BO957" s="72" t="s">
        <v>37</v>
      </c>
      <c r="BP957" s="73" t="s">
        <v>4328</v>
      </c>
      <c r="BQ957" s="75">
        <v>0</v>
      </c>
      <c r="BR957" s="75">
        <v>0</v>
      </c>
      <c r="BS957" s="75">
        <v>0</v>
      </c>
      <c r="BT957" s="75">
        <v>165000026</v>
      </c>
      <c r="BU957" s="75">
        <v>175000026</v>
      </c>
      <c r="BV957" s="75">
        <v>185000026</v>
      </c>
      <c r="BW957" s="75">
        <v>195000026</v>
      </c>
      <c r="BX957" s="75">
        <v>205000026</v>
      </c>
      <c r="BY957" s="75">
        <v>215000026</v>
      </c>
      <c r="BZ957" s="75">
        <v>225000026</v>
      </c>
      <c r="CA957" s="75">
        <v>235000026</v>
      </c>
    </row>
    <row r="958" spans="14:79" ht="12" customHeight="1">
      <c r="N958" s="119" t="s">
        <v>24</v>
      </c>
      <c r="O958" s="120" t="s">
        <v>550</v>
      </c>
      <c r="P958" s="122">
        <v>110000026</v>
      </c>
      <c r="Q958" s="122">
        <v>120000026</v>
      </c>
      <c r="R958" s="122">
        <v>130000026</v>
      </c>
      <c r="S958" s="122">
        <v>150000026</v>
      </c>
      <c r="T958" s="122">
        <v>160000026</v>
      </c>
      <c r="U958" s="122">
        <v>170000026</v>
      </c>
      <c r="V958" s="122">
        <v>180000026</v>
      </c>
      <c r="W958" s="122">
        <v>190000026</v>
      </c>
      <c r="X958" s="122">
        <v>200000026</v>
      </c>
      <c r="Y958" s="122">
        <v>210000026</v>
      </c>
      <c r="Z958" s="122">
        <v>0</v>
      </c>
      <c r="AA958" s="122">
        <v>0</v>
      </c>
      <c r="AB958" s="122">
        <v>0</v>
      </c>
      <c r="AC958" s="122">
        <v>0</v>
      </c>
      <c r="AD958" s="121"/>
      <c r="BO958" s="72" t="s">
        <v>37</v>
      </c>
      <c r="BP958" s="73" t="s">
        <v>4329</v>
      </c>
      <c r="BQ958" s="75">
        <v>2349000625</v>
      </c>
      <c r="BR958" s="75">
        <v>2353000625</v>
      </c>
      <c r="BS958" s="75">
        <v>0</v>
      </c>
      <c r="BT958" s="75">
        <v>0</v>
      </c>
      <c r="BU958" s="75">
        <v>0</v>
      </c>
      <c r="BV958" s="75">
        <v>2461000625</v>
      </c>
      <c r="BW958" s="75">
        <v>139000625</v>
      </c>
      <c r="BX958" s="75">
        <v>162000625</v>
      </c>
      <c r="BY958" s="75">
        <v>220000625</v>
      </c>
      <c r="BZ958" s="75">
        <v>0</v>
      </c>
      <c r="CA958" s="75">
        <v>0</v>
      </c>
    </row>
    <row r="959" spans="14:79" ht="12" customHeight="1">
      <c r="N959" s="119" t="s">
        <v>24</v>
      </c>
      <c r="O959" s="120" t="s">
        <v>2772</v>
      </c>
      <c r="P959" s="122">
        <v>110000026</v>
      </c>
      <c r="Q959" s="122">
        <v>115000026</v>
      </c>
      <c r="R959" s="122">
        <v>125000026</v>
      </c>
      <c r="S959" s="122">
        <v>140000026</v>
      </c>
      <c r="T959" s="122">
        <v>150000026</v>
      </c>
      <c r="U959" s="122">
        <v>155000026</v>
      </c>
      <c r="V959" s="122">
        <v>160000026</v>
      </c>
      <c r="W959" s="122">
        <v>170000026</v>
      </c>
      <c r="X959" s="122">
        <v>185000026</v>
      </c>
      <c r="Y959" s="122">
        <v>0</v>
      </c>
      <c r="Z959" s="122">
        <v>0</v>
      </c>
      <c r="AA959" s="122">
        <v>0</v>
      </c>
      <c r="AB959" s="122">
        <v>0</v>
      </c>
      <c r="AC959" s="122">
        <v>0</v>
      </c>
      <c r="AD959" s="121"/>
      <c r="BO959" s="72" t="s">
        <v>37</v>
      </c>
      <c r="BP959" s="73" t="s">
        <v>4330</v>
      </c>
      <c r="BQ959" s="75">
        <v>0</v>
      </c>
      <c r="BR959" s="75">
        <v>0</v>
      </c>
      <c r="BS959" s="75">
        <v>0</v>
      </c>
      <c r="BT959" s="75">
        <v>145000625</v>
      </c>
      <c r="BU959" s="75">
        <v>150000625</v>
      </c>
      <c r="BV959" s="75">
        <v>160000625</v>
      </c>
      <c r="BW959" s="75">
        <v>170000625</v>
      </c>
      <c r="BX959" s="75">
        <v>180000625</v>
      </c>
      <c r="BY959" s="75">
        <v>185000625</v>
      </c>
      <c r="BZ959" s="75">
        <v>190000625</v>
      </c>
      <c r="CA959" s="75">
        <v>0</v>
      </c>
    </row>
    <row r="960" spans="14:79" ht="12" customHeight="1">
      <c r="N960" s="119" t="s">
        <v>24</v>
      </c>
      <c r="O960" s="120" t="s">
        <v>638</v>
      </c>
      <c r="P960" s="122">
        <v>105000026</v>
      </c>
      <c r="Q960" s="122">
        <v>110000026</v>
      </c>
      <c r="R960" s="122">
        <v>115000026</v>
      </c>
      <c r="S960" s="122">
        <v>125000026</v>
      </c>
      <c r="T960" s="122">
        <v>140000026</v>
      </c>
      <c r="U960" s="122">
        <v>150000026</v>
      </c>
      <c r="V960" s="122">
        <v>155000026</v>
      </c>
      <c r="W960" s="122">
        <v>160000026</v>
      </c>
      <c r="X960" s="122">
        <v>180000026</v>
      </c>
      <c r="Y960" s="122">
        <v>0</v>
      </c>
      <c r="Z960" s="122">
        <v>0</v>
      </c>
      <c r="AA960" s="122">
        <v>0</v>
      </c>
      <c r="AB960" s="122">
        <v>0</v>
      </c>
      <c r="AC960" s="122">
        <v>0</v>
      </c>
      <c r="AD960" s="121"/>
      <c r="BO960" s="72" t="s">
        <v>37</v>
      </c>
      <c r="BP960" s="73" t="s">
        <v>4331</v>
      </c>
      <c r="BQ960" s="75">
        <v>0</v>
      </c>
      <c r="BR960" s="75">
        <v>0</v>
      </c>
      <c r="BS960" s="75">
        <v>0</v>
      </c>
      <c r="BT960" s="75">
        <v>103000625</v>
      </c>
      <c r="BU960" s="75">
        <v>0</v>
      </c>
      <c r="BV960" s="75">
        <v>0</v>
      </c>
      <c r="BW960" s="75">
        <v>0</v>
      </c>
      <c r="BX960" s="75">
        <v>180000026</v>
      </c>
      <c r="BY960" s="75">
        <v>0</v>
      </c>
      <c r="BZ960" s="75">
        <v>0</v>
      </c>
      <c r="CA960" s="75">
        <v>0</v>
      </c>
    </row>
    <row r="961" spans="14:79" ht="12" customHeight="1">
      <c r="N961" s="119" t="s">
        <v>24</v>
      </c>
      <c r="O961" s="120" t="s">
        <v>2451</v>
      </c>
      <c r="P961" s="122">
        <v>120000026</v>
      </c>
      <c r="Q961" s="122">
        <v>130000026</v>
      </c>
      <c r="R961" s="122">
        <v>150000026</v>
      </c>
      <c r="S961" s="122">
        <v>160000026</v>
      </c>
      <c r="T961" s="122">
        <v>170000026</v>
      </c>
      <c r="U961" s="122">
        <v>180000026</v>
      </c>
      <c r="V961" s="122">
        <v>190000026</v>
      </c>
      <c r="W961" s="122">
        <v>200000026</v>
      </c>
      <c r="X961" s="122">
        <v>210000026</v>
      </c>
      <c r="Y961" s="122">
        <v>215000026</v>
      </c>
      <c r="Z961" s="122">
        <v>0</v>
      </c>
      <c r="AA961" s="122">
        <v>0</v>
      </c>
      <c r="AB961" s="122">
        <v>0</v>
      </c>
      <c r="AC961" s="122">
        <v>0</v>
      </c>
      <c r="AD961" s="121"/>
      <c r="BO961" s="72" t="s">
        <v>37</v>
      </c>
      <c r="BP961" s="73" t="s">
        <v>4332</v>
      </c>
      <c r="BQ961" s="75">
        <v>0</v>
      </c>
      <c r="BR961" s="75">
        <v>0</v>
      </c>
      <c r="BS961" s="75">
        <v>0</v>
      </c>
      <c r="BT961" s="75">
        <v>0</v>
      </c>
      <c r="BU961" s="75">
        <v>0</v>
      </c>
      <c r="BV961" s="75">
        <v>180000026</v>
      </c>
      <c r="BW961" s="75">
        <v>190000026</v>
      </c>
      <c r="BX961" s="75">
        <v>205000026</v>
      </c>
      <c r="BY961" s="75">
        <v>215000026</v>
      </c>
      <c r="BZ961" s="75">
        <v>225000026</v>
      </c>
      <c r="CA961" s="75">
        <v>0</v>
      </c>
    </row>
    <row r="962" spans="14:79" ht="12" customHeight="1">
      <c r="N962" s="119" t="s">
        <v>24</v>
      </c>
      <c r="O962" s="120" t="s">
        <v>1698</v>
      </c>
      <c r="P962" s="122">
        <v>120000026</v>
      </c>
      <c r="Q962" s="122">
        <v>130000026</v>
      </c>
      <c r="R962" s="122">
        <v>150000026</v>
      </c>
      <c r="S962" s="122">
        <v>160000026</v>
      </c>
      <c r="T962" s="122">
        <v>170000026</v>
      </c>
      <c r="U962" s="122">
        <v>180000026</v>
      </c>
      <c r="V962" s="122">
        <v>190000026</v>
      </c>
      <c r="W962" s="122">
        <v>200000026</v>
      </c>
      <c r="X962" s="122">
        <v>210000026</v>
      </c>
      <c r="Y962" s="122">
        <v>215000026</v>
      </c>
      <c r="Z962" s="122">
        <v>0</v>
      </c>
      <c r="AA962" s="122">
        <v>0</v>
      </c>
      <c r="AB962" s="122">
        <v>0</v>
      </c>
      <c r="AC962" s="122">
        <v>0</v>
      </c>
      <c r="AD962" s="121"/>
      <c r="BO962" s="72" t="s">
        <v>37</v>
      </c>
      <c r="BP962" s="73" t="s">
        <v>4333</v>
      </c>
      <c r="BQ962" s="75">
        <v>0</v>
      </c>
      <c r="BR962" s="75">
        <v>0</v>
      </c>
      <c r="BS962" s="75">
        <v>0</v>
      </c>
      <c r="BT962" s="75">
        <v>103000625</v>
      </c>
      <c r="BU962" s="75">
        <v>162000625</v>
      </c>
      <c r="BV962" s="75">
        <v>152000625</v>
      </c>
      <c r="BW962" s="75">
        <v>0</v>
      </c>
      <c r="BX962" s="75">
        <v>0</v>
      </c>
      <c r="BY962" s="75">
        <v>0</v>
      </c>
      <c r="BZ962" s="75">
        <v>0</v>
      </c>
      <c r="CA962" s="75">
        <v>0</v>
      </c>
    </row>
    <row r="963" spans="14:79" ht="12" customHeight="1">
      <c r="N963" s="119" t="s">
        <v>24</v>
      </c>
      <c r="O963" s="120" t="s">
        <v>548</v>
      </c>
      <c r="P963" s="122">
        <v>120000026</v>
      </c>
      <c r="Q963" s="122">
        <v>130000026</v>
      </c>
      <c r="R963" s="122">
        <v>150000026</v>
      </c>
      <c r="S963" s="122">
        <v>160000026</v>
      </c>
      <c r="T963" s="122">
        <v>170000026</v>
      </c>
      <c r="U963" s="122">
        <v>180000026</v>
      </c>
      <c r="V963" s="122">
        <v>190000026</v>
      </c>
      <c r="W963" s="122">
        <v>200000026</v>
      </c>
      <c r="X963" s="122">
        <v>210000026</v>
      </c>
      <c r="Y963" s="122">
        <v>215000026</v>
      </c>
      <c r="Z963" s="122">
        <v>0</v>
      </c>
      <c r="AA963" s="122">
        <v>0</v>
      </c>
      <c r="AB963" s="122">
        <v>0</v>
      </c>
      <c r="AC963" s="122">
        <v>0</v>
      </c>
      <c r="AD963" s="121"/>
      <c r="BO963" s="72" t="s">
        <v>42</v>
      </c>
      <c r="BP963" s="73" t="s">
        <v>4334</v>
      </c>
      <c r="BQ963" s="75">
        <v>0</v>
      </c>
      <c r="BR963" s="75">
        <v>0</v>
      </c>
      <c r="BS963" s="75">
        <v>0</v>
      </c>
      <c r="BT963" s="75">
        <v>0</v>
      </c>
      <c r="BU963" s="75">
        <v>0</v>
      </c>
      <c r="BV963" s="75">
        <v>265000625</v>
      </c>
      <c r="BW963" s="75">
        <v>270000625</v>
      </c>
      <c r="BX963" s="75">
        <v>0</v>
      </c>
      <c r="BY963" s="75">
        <v>0</v>
      </c>
      <c r="BZ963" s="75">
        <v>0</v>
      </c>
      <c r="CA963" s="75">
        <v>0</v>
      </c>
    </row>
    <row r="964" spans="14:79" ht="12" customHeight="1">
      <c r="N964" s="119" t="s">
        <v>24</v>
      </c>
      <c r="O964" s="120" t="s">
        <v>178</v>
      </c>
      <c r="P964" s="122">
        <v>120000026</v>
      </c>
      <c r="Q964" s="122">
        <v>130000026</v>
      </c>
      <c r="R964" s="122">
        <v>150000026</v>
      </c>
      <c r="S964" s="122">
        <v>160000026</v>
      </c>
      <c r="T964" s="122">
        <v>170000026</v>
      </c>
      <c r="U964" s="122">
        <v>180000026</v>
      </c>
      <c r="V964" s="122">
        <v>190000026</v>
      </c>
      <c r="W964" s="122">
        <v>200000026</v>
      </c>
      <c r="X964" s="122">
        <v>210000026</v>
      </c>
      <c r="Y964" s="122">
        <v>215000026</v>
      </c>
      <c r="Z964" s="122">
        <v>0</v>
      </c>
      <c r="AA964" s="122">
        <v>0</v>
      </c>
      <c r="AB964" s="122">
        <v>0</v>
      </c>
      <c r="AC964" s="122">
        <v>0</v>
      </c>
      <c r="AD964" s="121"/>
      <c r="BO964" s="72" t="s">
        <v>42</v>
      </c>
      <c r="BP964" s="73" t="s">
        <v>4335</v>
      </c>
      <c r="BQ964" s="75">
        <v>0</v>
      </c>
      <c r="BR964" s="75">
        <v>0</v>
      </c>
      <c r="BS964" s="75">
        <v>0</v>
      </c>
      <c r="BT964" s="75">
        <v>243000625</v>
      </c>
      <c r="BU964" s="75">
        <v>0</v>
      </c>
      <c r="BV964" s="75">
        <v>306000625</v>
      </c>
      <c r="BW964" s="75">
        <v>333000625</v>
      </c>
      <c r="BX964" s="75">
        <v>360000625</v>
      </c>
      <c r="BY964" s="75">
        <v>405000625</v>
      </c>
      <c r="BZ964" s="75">
        <v>0</v>
      </c>
      <c r="CA964" s="75">
        <v>0</v>
      </c>
    </row>
    <row r="965" spans="14:79" ht="12" customHeight="1">
      <c r="N965" s="119" t="s">
        <v>24</v>
      </c>
      <c r="O965" s="120" t="s">
        <v>1164</v>
      </c>
      <c r="P965" s="122">
        <v>110000026</v>
      </c>
      <c r="Q965" s="122">
        <v>115000026</v>
      </c>
      <c r="R965" s="122">
        <v>125000026</v>
      </c>
      <c r="S965" s="122">
        <v>140000026</v>
      </c>
      <c r="T965" s="122">
        <v>150000026</v>
      </c>
      <c r="U965" s="122">
        <v>155000026</v>
      </c>
      <c r="V965" s="122">
        <v>160000026</v>
      </c>
      <c r="W965" s="122">
        <v>170000026</v>
      </c>
      <c r="X965" s="122">
        <v>185000026</v>
      </c>
      <c r="Y965" s="122">
        <v>0</v>
      </c>
      <c r="Z965" s="122">
        <v>0</v>
      </c>
      <c r="AA965" s="122">
        <v>0</v>
      </c>
      <c r="AB965" s="122">
        <v>0</v>
      </c>
      <c r="AC965" s="122">
        <v>0</v>
      </c>
      <c r="AD965" s="121"/>
      <c r="BO965" s="72" t="s">
        <v>42</v>
      </c>
      <c r="BP965" s="73" t="s">
        <v>4336</v>
      </c>
      <c r="BQ965" s="75">
        <v>193000625</v>
      </c>
      <c r="BR965" s="75">
        <v>198000625</v>
      </c>
      <c r="BS965" s="75">
        <v>225000625</v>
      </c>
      <c r="BT965" s="75">
        <v>234000625</v>
      </c>
      <c r="BU965" s="75">
        <v>243000625</v>
      </c>
      <c r="BV965" s="75">
        <v>252000625</v>
      </c>
      <c r="BW965" s="75">
        <v>351000625</v>
      </c>
      <c r="BX965" s="75">
        <v>360000625</v>
      </c>
      <c r="BY965" s="75">
        <v>369000625</v>
      </c>
      <c r="BZ965" s="75">
        <v>0</v>
      </c>
      <c r="CA965" s="75">
        <v>0</v>
      </c>
    </row>
    <row r="966" spans="14:79" ht="12" customHeight="1">
      <c r="N966" s="119" t="s">
        <v>24</v>
      </c>
      <c r="O966" s="120" t="s">
        <v>1753</v>
      </c>
      <c r="P966" s="122">
        <v>0</v>
      </c>
      <c r="Q966" s="122">
        <v>0</v>
      </c>
      <c r="R966" s="122">
        <v>100000026</v>
      </c>
      <c r="S966" s="122">
        <v>110000026</v>
      </c>
      <c r="T966" s="122">
        <v>115000026</v>
      </c>
      <c r="U966" s="122">
        <v>120000026</v>
      </c>
      <c r="V966" s="122">
        <v>125000026</v>
      </c>
      <c r="W966" s="122">
        <v>130000026</v>
      </c>
      <c r="X966" s="122">
        <v>135000026</v>
      </c>
      <c r="Y966" s="122">
        <v>160000026</v>
      </c>
      <c r="Z966" s="122">
        <v>0</v>
      </c>
      <c r="AA966" s="122">
        <v>0</v>
      </c>
      <c r="AB966" s="122">
        <v>0</v>
      </c>
      <c r="AC966" s="122">
        <v>0</v>
      </c>
      <c r="AD966" s="121"/>
      <c r="BO966" s="72" t="s">
        <v>42</v>
      </c>
      <c r="BP966" s="73" t="s">
        <v>4337</v>
      </c>
      <c r="BQ966" s="75">
        <v>190000925</v>
      </c>
      <c r="BR966" s="75">
        <v>195000925</v>
      </c>
      <c r="BS966" s="75">
        <v>220000925</v>
      </c>
      <c r="BT966" s="75">
        <v>235000925</v>
      </c>
      <c r="BU966" s="75">
        <v>240000925</v>
      </c>
      <c r="BV966" s="75">
        <v>250000925</v>
      </c>
      <c r="BW966" s="75">
        <v>285000925</v>
      </c>
      <c r="BX966" s="75">
        <v>300000925</v>
      </c>
      <c r="BY966" s="75">
        <v>340000925</v>
      </c>
      <c r="BZ966" s="75">
        <v>0</v>
      </c>
      <c r="CA966" s="75">
        <v>0</v>
      </c>
    </row>
    <row r="967" spans="14:79" ht="12" customHeight="1">
      <c r="N967" s="119" t="s">
        <v>24</v>
      </c>
      <c r="O967" s="120" t="s">
        <v>1835</v>
      </c>
      <c r="P967" s="122">
        <v>0</v>
      </c>
      <c r="Q967" s="122">
        <v>0</v>
      </c>
      <c r="R967" s="122">
        <v>100000026</v>
      </c>
      <c r="S967" s="122">
        <v>110000026</v>
      </c>
      <c r="T967" s="122">
        <v>115000026</v>
      </c>
      <c r="U967" s="122">
        <v>120000026</v>
      </c>
      <c r="V967" s="122">
        <v>125000026</v>
      </c>
      <c r="W967" s="122">
        <v>130000026</v>
      </c>
      <c r="X967" s="122">
        <v>135000026</v>
      </c>
      <c r="Y967" s="122">
        <v>0</v>
      </c>
      <c r="Z967" s="122">
        <v>0</v>
      </c>
      <c r="AA967" s="122">
        <v>0</v>
      </c>
      <c r="AB967" s="122">
        <v>0</v>
      </c>
      <c r="AC967" s="122">
        <v>0</v>
      </c>
      <c r="AD967" s="121"/>
      <c r="BO967" s="72" t="s">
        <v>42</v>
      </c>
      <c r="BP967" s="73" t="s">
        <v>4338</v>
      </c>
      <c r="BQ967" s="75">
        <v>234000625</v>
      </c>
      <c r="BR967" s="75">
        <v>252000625</v>
      </c>
      <c r="BS967" s="75">
        <v>270000625</v>
      </c>
      <c r="BT967" s="75">
        <v>297000625</v>
      </c>
      <c r="BU967" s="75">
        <v>306000625</v>
      </c>
      <c r="BV967" s="75">
        <v>315000625</v>
      </c>
      <c r="BW967" s="75">
        <v>333000625</v>
      </c>
      <c r="BX967" s="75">
        <v>342000625</v>
      </c>
      <c r="BY967" s="75">
        <v>351000625</v>
      </c>
      <c r="BZ967" s="75">
        <v>0</v>
      </c>
      <c r="CA967" s="75">
        <v>0</v>
      </c>
    </row>
    <row r="968" spans="14:79" ht="12" customHeight="1">
      <c r="N968" s="119" t="s">
        <v>24</v>
      </c>
      <c r="O968" s="120" t="s">
        <v>2273</v>
      </c>
      <c r="P968" s="122">
        <v>0</v>
      </c>
      <c r="Q968" s="122">
        <v>0</v>
      </c>
      <c r="R968" s="122">
        <v>100000026</v>
      </c>
      <c r="S968" s="122">
        <v>105000026</v>
      </c>
      <c r="T968" s="122">
        <v>110000026</v>
      </c>
      <c r="U968" s="122">
        <v>120000026</v>
      </c>
      <c r="V968" s="122">
        <v>125000026</v>
      </c>
      <c r="W968" s="122">
        <v>130000026</v>
      </c>
      <c r="X968" s="122">
        <v>135000026</v>
      </c>
      <c r="Y968" s="122">
        <v>145000026</v>
      </c>
      <c r="Z968" s="122">
        <v>150000026</v>
      </c>
      <c r="AA968" s="122">
        <v>155000026</v>
      </c>
      <c r="AB968" s="122">
        <v>160000026</v>
      </c>
      <c r="AC968" s="122">
        <v>0</v>
      </c>
      <c r="AD968" s="121"/>
      <c r="BO968" s="72" t="s">
        <v>42</v>
      </c>
      <c r="BP968" s="73" t="s">
        <v>4339</v>
      </c>
      <c r="BQ968" s="75">
        <v>243000625</v>
      </c>
      <c r="BR968" s="75">
        <v>261000625</v>
      </c>
      <c r="BS968" s="75">
        <v>279000625</v>
      </c>
      <c r="BT968" s="75">
        <v>306000625</v>
      </c>
      <c r="BU968" s="75">
        <v>315000625</v>
      </c>
      <c r="BV968" s="75">
        <v>324000625</v>
      </c>
      <c r="BW968" s="75">
        <v>342000625</v>
      </c>
      <c r="BX968" s="75">
        <v>360000625</v>
      </c>
      <c r="BY968" s="75">
        <v>378000625</v>
      </c>
      <c r="BZ968" s="75">
        <v>0</v>
      </c>
      <c r="CA968" s="75">
        <v>0</v>
      </c>
    </row>
    <row r="969" spans="14:79" ht="12" customHeight="1">
      <c r="N969" s="119" t="s">
        <v>24</v>
      </c>
      <c r="O969" s="120" t="s">
        <v>2518</v>
      </c>
      <c r="P969" s="122">
        <v>0</v>
      </c>
      <c r="Q969" s="122">
        <v>0</v>
      </c>
      <c r="R969" s="122">
        <v>115000026</v>
      </c>
      <c r="S969" s="122">
        <v>120000026</v>
      </c>
      <c r="T969" s="122">
        <v>125000026</v>
      </c>
      <c r="U969" s="122">
        <v>135000026</v>
      </c>
      <c r="V969" s="122">
        <v>140000026</v>
      </c>
      <c r="W969" s="122">
        <v>150000026</v>
      </c>
      <c r="X969" s="122">
        <v>155000026</v>
      </c>
      <c r="Y969" s="122">
        <v>160000026</v>
      </c>
      <c r="Z969" s="122">
        <v>0</v>
      </c>
      <c r="AA969" s="122">
        <v>0</v>
      </c>
      <c r="AB969" s="122">
        <v>0</v>
      </c>
      <c r="AC969" s="122">
        <v>0</v>
      </c>
      <c r="AD969" s="121"/>
      <c r="BO969" s="72" t="s">
        <v>42</v>
      </c>
      <c r="BP969" s="73" t="s">
        <v>4340</v>
      </c>
      <c r="BQ969" s="75">
        <v>0</v>
      </c>
      <c r="BR969" s="75">
        <v>243000625</v>
      </c>
      <c r="BS969" s="75">
        <v>0</v>
      </c>
      <c r="BT969" s="75">
        <v>0</v>
      </c>
      <c r="BU969" s="75">
        <v>0</v>
      </c>
      <c r="BV969" s="75">
        <v>315000625</v>
      </c>
      <c r="BW969" s="75">
        <v>333000625</v>
      </c>
      <c r="BX969" s="75">
        <v>351000625</v>
      </c>
      <c r="BY969" s="75">
        <v>369000625</v>
      </c>
      <c r="BZ969" s="75">
        <v>396000625</v>
      </c>
      <c r="CA969" s="75">
        <v>0</v>
      </c>
    </row>
    <row r="970" spans="14:79" ht="12" customHeight="1">
      <c r="N970" s="119" t="s">
        <v>24</v>
      </c>
      <c r="O970" s="120" t="s">
        <v>2581</v>
      </c>
      <c r="P970" s="122">
        <v>0</v>
      </c>
      <c r="Q970" s="122">
        <v>0</v>
      </c>
      <c r="R970" s="122">
        <v>110000026</v>
      </c>
      <c r="S970" s="122">
        <v>115000026</v>
      </c>
      <c r="T970" s="122">
        <v>120000026</v>
      </c>
      <c r="U970" s="122">
        <v>125000026</v>
      </c>
      <c r="V970" s="122">
        <v>135000026</v>
      </c>
      <c r="W970" s="122">
        <v>140000026</v>
      </c>
      <c r="X970" s="122">
        <v>150000026</v>
      </c>
      <c r="Y970" s="122">
        <v>155000026</v>
      </c>
      <c r="Z970" s="122">
        <v>0</v>
      </c>
      <c r="AA970" s="122">
        <v>0</v>
      </c>
      <c r="AB970" s="122">
        <v>0</v>
      </c>
      <c r="AC970" s="122">
        <v>0</v>
      </c>
      <c r="AD970" s="121"/>
      <c r="BO970" s="72" t="s">
        <v>42</v>
      </c>
      <c r="BP970" s="73" t="s">
        <v>4341</v>
      </c>
      <c r="BQ970" s="75">
        <v>234000625</v>
      </c>
      <c r="BR970" s="75">
        <v>252000625</v>
      </c>
      <c r="BS970" s="75">
        <v>270000625</v>
      </c>
      <c r="BT970" s="75">
        <v>288000625</v>
      </c>
      <c r="BU970" s="75">
        <v>297000625</v>
      </c>
      <c r="BV970" s="75">
        <v>306000625</v>
      </c>
      <c r="BW970" s="75">
        <v>315000625</v>
      </c>
      <c r="BX970" s="75">
        <v>333000625</v>
      </c>
      <c r="BY970" s="75">
        <v>342000625</v>
      </c>
      <c r="BZ970" s="75">
        <v>441000625</v>
      </c>
      <c r="CA970" s="75">
        <v>0</v>
      </c>
    </row>
    <row r="971" spans="14:79" ht="12" customHeight="1">
      <c r="N971" s="119" t="s">
        <v>24</v>
      </c>
      <c r="O971" s="120" t="s">
        <v>2519</v>
      </c>
      <c r="P971" s="122">
        <v>0</v>
      </c>
      <c r="Q971" s="122">
        <v>0</v>
      </c>
      <c r="R971" s="122">
        <v>100000026</v>
      </c>
      <c r="S971" s="122">
        <v>110000026</v>
      </c>
      <c r="T971" s="122">
        <v>115000026</v>
      </c>
      <c r="U971" s="122">
        <v>120000026</v>
      </c>
      <c r="V971" s="122">
        <v>125000026</v>
      </c>
      <c r="W971" s="122">
        <v>130000026</v>
      </c>
      <c r="X971" s="122">
        <v>150000026</v>
      </c>
      <c r="Y971" s="122">
        <v>170000026</v>
      </c>
      <c r="Z971" s="122">
        <v>0</v>
      </c>
      <c r="AA971" s="122">
        <v>0</v>
      </c>
      <c r="AB971" s="122">
        <v>0</v>
      </c>
      <c r="AC971" s="122">
        <v>0</v>
      </c>
      <c r="AD971" s="121"/>
      <c r="BO971" s="72" t="s">
        <v>42</v>
      </c>
      <c r="BP971" s="73" t="s">
        <v>4342</v>
      </c>
      <c r="BQ971" s="75">
        <v>0</v>
      </c>
      <c r="BR971" s="75">
        <v>0</v>
      </c>
      <c r="BS971" s="75">
        <v>0</v>
      </c>
      <c r="BT971" s="75">
        <v>0</v>
      </c>
      <c r="BU971" s="75">
        <v>0</v>
      </c>
      <c r="BV971" s="75">
        <v>0</v>
      </c>
      <c r="BW971" s="75">
        <v>0</v>
      </c>
      <c r="BX971" s="75">
        <v>310000925</v>
      </c>
      <c r="BY971" s="75">
        <v>395000925</v>
      </c>
      <c r="BZ971" s="75">
        <v>430000026</v>
      </c>
      <c r="CA971" s="75">
        <v>0</v>
      </c>
    </row>
    <row r="972" spans="14:79" ht="12" customHeight="1">
      <c r="N972" s="119" t="s">
        <v>24</v>
      </c>
      <c r="O972" s="120" t="s">
        <v>245</v>
      </c>
      <c r="P972" s="122">
        <v>0</v>
      </c>
      <c r="Q972" s="122">
        <v>0</v>
      </c>
      <c r="R972" s="122">
        <v>105000026</v>
      </c>
      <c r="S972" s="122">
        <v>115000026</v>
      </c>
      <c r="T972" s="122">
        <v>120000026</v>
      </c>
      <c r="U972" s="122">
        <v>125000026</v>
      </c>
      <c r="V972" s="122">
        <v>130000026</v>
      </c>
      <c r="W972" s="122">
        <v>135000026</v>
      </c>
      <c r="X972" s="122">
        <v>145000026</v>
      </c>
      <c r="Y972" s="122">
        <v>160000026</v>
      </c>
      <c r="Z972" s="122">
        <v>0</v>
      </c>
      <c r="AA972" s="122">
        <v>0</v>
      </c>
      <c r="AB972" s="122">
        <v>0</v>
      </c>
      <c r="AC972" s="122">
        <v>0</v>
      </c>
      <c r="AD972" s="121"/>
      <c r="BO972" s="72" t="s">
        <v>42</v>
      </c>
      <c r="BP972" s="73" t="s">
        <v>4343</v>
      </c>
      <c r="BQ972" s="75">
        <v>260000026</v>
      </c>
      <c r="BR972" s="75">
        <v>275000026</v>
      </c>
      <c r="BS972" s="75">
        <v>290000026</v>
      </c>
      <c r="BT972" s="75">
        <v>305000026</v>
      </c>
      <c r="BU972" s="75">
        <v>320000026</v>
      </c>
      <c r="BV972" s="75">
        <v>345000026</v>
      </c>
      <c r="BW972" s="75">
        <v>375000026</v>
      </c>
      <c r="BX972" s="75">
        <v>0</v>
      </c>
      <c r="BY972" s="75">
        <v>0</v>
      </c>
      <c r="BZ972" s="75">
        <v>0</v>
      </c>
      <c r="CA972" s="75">
        <v>0</v>
      </c>
    </row>
    <row r="973" spans="14:79" ht="12" customHeight="1">
      <c r="N973" s="119" t="s">
        <v>24</v>
      </c>
      <c r="O973" s="120" t="s">
        <v>1062</v>
      </c>
      <c r="P973" s="122">
        <v>0</v>
      </c>
      <c r="Q973" s="122">
        <v>0</v>
      </c>
      <c r="R973" s="122">
        <v>105000026</v>
      </c>
      <c r="S973" s="122">
        <v>115000026</v>
      </c>
      <c r="T973" s="122">
        <v>120000026</v>
      </c>
      <c r="U973" s="122">
        <v>125000026</v>
      </c>
      <c r="V973" s="122">
        <v>130000026</v>
      </c>
      <c r="W973" s="122">
        <v>135000026</v>
      </c>
      <c r="X973" s="122">
        <v>0</v>
      </c>
      <c r="Y973" s="122">
        <v>0</v>
      </c>
      <c r="Z973" s="122">
        <v>0</v>
      </c>
      <c r="AA973" s="122">
        <v>0</v>
      </c>
      <c r="AB973" s="122">
        <v>0</v>
      </c>
      <c r="AC973" s="122">
        <v>0</v>
      </c>
      <c r="AD973" s="121"/>
      <c r="BO973" s="72" t="s">
        <v>42</v>
      </c>
      <c r="BP973" s="73" t="s">
        <v>4344</v>
      </c>
      <c r="BQ973" s="75">
        <v>189000625</v>
      </c>
      <c r="BR973" s="75">
        <v>243000625</v>
      </c>
      <c r="BS973" s="75">
        <v>252000625</v>
      </c>
      <c r="BT973" s="75">
        <v>261000625</v>
      </c>
      <c r="BU973" s="75">
        <v>270000625</v>
      </c>
      <c r="BV973" s="75">
        <v>306000625</v>
      </c>
      <c r="BW973" s="75">
        <v>324000625</v>
      </c>
      <c r="BX973" s="75">
        <v>335000725</v>
      </c>
      <c r="BY973" s="75">
        <v>360000625</v>
      </c>
      <c r="BZ973" s="75">
        <v>0</v>
      </c>
      <c r="CA973" s="75">
        <v>0</v>
      </c>
    </row>
    <row r="974" spans="14:79" ht="12" customHeight="1">
      <c r="N974" s="119" t="s">
        <v>24</v>
      </c>
      <c r="O974" s="120" t="s">
        <v>1165</v>
      </c>
      <c r="P974" s="122">
        <v>0</v>
      </c>
      <c r="Q974" s="122">
        <v>0</v>
      </c>
      <c r="R974" s="122">
        <v>105000026</v>
      </c>
      <c r="S974" s="122">
        <v>115000026</v>
      </c>
      <c r="T974" s="122">
        <v>120000026</v>
      </c>
      <c r="U974" s="122">
        <v>125000026</v>
      </c>
      <c r="V974" s="122">
        <v>130000026</v>
      </c>
      <c r="W974" s="122">
        <v>135000026</v>
      </c>
      <c r="X974" s="122">
        <v>0</v>
      </c>
      <c r="Y974" s="122">
        <v>0</v>
      </c>
      <c r="Z974" s="122">
        <v>0</v>
      </c>
      <c r="AA974" s="122">
        <v>0</v>
      </c>
      <c r="AB974" s="122">
        <v>0</v>
      </c>
      <c r="AC974" s="122">
        <v>0</v>
      </c>
      <c r="AD974" s="121"/>
      <c r="BO974" s="72" t="s">
        <v>42</v>
      </c>
      <c r="BP974" s="73" t="s">
        <v>4345</v>
      </c>
      <c r="BQ974" s="75">
        <v>243000625</v>
      </c>
      <c r="BR974" s="75">
        <v>243000625</v>
      </c>
      <c r="BS974" s="75">
        <v>279000625</v>
      </c>
      <c r="BT974" s="75">
        <v>306000625</v>
      </c>
      <c r="BU974" s="75">
        <v>315000625</v>
      </c>
      <c r="BV974" s="75">
        <v>324000625</v>
      </c>
      <c r="BW974" s="75">
        <v>342000625</v>
      </c>
      <c r="BX974" s="75">
        <v>360000625</v>
      </c>
      <c r="BY974" s="75">
        <v>378000625</v>
      </c>
      <c r="BZ974" s="75">
        <v>396000625</v>
      </c>
      <c r="CA974" s="75">
        <v>0</v>
      </c>
    </row>
    <row r="975" spans="14:79" ht="12" customHeight="1">
      <c r="N975" s="119" t="s">
        <v>24</v>
      </c>
      <c r="O975" s="120" t="s">
        <v>246</v>
      </c>
      <c r="P975" s="122">
        <v>0</v>
      </c>
      <c r="Q975" s="122">
        <v>0</v>
      </c>
      <c r="R975" s="122">
        <v>105000026</v>
      </c>
      <c r="S975" s="122">
        <v>115000026</v>
      </c>
      <c r="T975" s="122">
        <v>120000026</v>
      </c>
      <c r="U975" s="122">
        <v>125000026</v>
      </c>
      <c r="V975" s="122">
        <v>130000026</v>
      </c>
      <c r="W975" s="122">
        <v>135000026</v>
      </c>
      <c r="X975" s="122">
        <v>0</v>
      </c>
      <c r="Y975" s="122">
        <v>0</v>
      </c>
      <c r="Z975" s="122">
        <v>0</v>
      </c>
      <c r="AA975" s="122">
        <v>0</v>
      </c>
      <c r="AB975" s="122">
        <v>0</v>
      </c>
      <c r="AC975" s="122">
        <v>0</v>
      </c>
      <c r="AD975" s="121"/>
      <c r="BO975" s="72" t="s">
        <v>42</v>
      </c>
      <c r="BP975" s="73" t="s">
        <v>4346</v>
      </c>
      <c r="BQ975" s="75">
        <v>0</v>
      </c>
      <c r="BR975" s="75">
        <v>0</v>
      </c>
      <c r="BS975" s="75">
        <v>0</v>
      </c>
      <c r="BT975" s="75">
        <v>0</v>
      </c>
      <c r="BU975" s="75">
        <v>0</v>
      </c>
      <c r="BV975" s="75">
        <v>285000026</v>
      </c>
      <c r="BW975" s="75">
        <v>290000026</v>
      </c>
      <c r="BX975" s="75">
        <v>305000026</v>
      </c>
      <c r="BY975" s="75">
        <v>330000026</v>
      </c>
      <c r="BZ975" s="75">
        <v>350000026</v>
      </c>
      <c r="CA975" s="75">
        <v>0</v>
      </c>
    </row>
    <row r="976" spans="14:79" ht="12" customHeight="1">
      <c r="N976" s="119" t="s">
        <v>24</v>
      </c>
      <c r="O976" s="120" t="s">
        <v>1063</v>
      </c>
      <c r="P976" s="122">
        <v>0</v>
      </c>
      <c r="Q976" s="122">
        <v>0</v>
      </c>
      <c r="R976" s="122">
        <v>100000026</v>
      </c>
      <c r="S976" s="122">
        <v>110000026</v>
      </c>
      <c r="T976" s="122">
        <v>115000026</v>
      </c>
      <c r="U976" s="122">
        <v>120000026</v>
      </c>
      <c r="V976" s="122">
        <v>125000026</v>
      </c>
      <c r="W976" s="122">
        <v>130000026</v>
      </c>
      <c r="X976" s="122">
        <v>0</v>
      </c>
      <c r="Y976" s="122">
        <v>0</v>
      </c>
      <c r="Z976" s="122">
        <v>0</v>
      </c>
      <c r="AA976" s="122">
        <v>0</v>
      </c>
      <c r="AB976" s="122">
        <v>0</v>
      </c>
      <c r="AC976" s="122">
        <v>0</v>
      </c>
      <c r="AD976" s="121"/>
      <c r="BO976" s="72" t="s">
        <v>42</v>
      </c>
      <c r="BP976" s="73" t="s">
        <v>4347</v>
      </c>
      <c r="BQ976" s="75">
        <v>234000625</v>
      </c>
      <c r="BR976" s="75">
        <v>252000625</v>
      </c>
      <c r="BS976" s="75">
        <v>270000625</v>
      </c>
      <c r="BT976" s="75">
        <v>297000625</v>
      </c>
      <c r="BU976" s="75">
        <v>306000625</v>
      </c>
      <c r="BV976" s="75">
        <v>315000625</v>
      </c>
      <c r="BW976" s="75">
        <v>333000625</v>
      </c>
      <c r="BX976" s="75">
        <v>351000625</v>
      </c>
      <c r="BY976" s="75">
        <v>369000625</v>
      </c>
      <c r="BZ976" s="75">
        <v>441000625</v>
      </c>
      <c r="CA976" s="75">
        <v>0</v>
      </c>
    </row>
    <row r="977" spans="14:79" ht="12" customHeight="1">
      <c r="N977" s="119" t="s">
        <v>24</v>
      </c>
      <c r="O977" s="120" t="s">
        <v>247</v>
      </c>
      <c r="P977" s="122">
        <v>0</v>
      </c>
      <c r="Q977" s="122">
        <v>0</v>
      </c>
      <c r="R977" s="122">
        <v>100000026</v>
      </c>
      <c r="S977" s="122">
        <v>110000026</v>
      </c>
      <c r="T977" s="122">
        <v>115000026</v>
      </c>
      <c r="U977" s="122">
        <v>120000026</v>
      </c>
      <c r="V977" s="122">
        <v>125000026</v>
      </c>
      <c r="W977" s="122">
        <v>130000026</v>
      </c>
      <c r="X977" s="122">
        <v>140000026</v>
      </c>
      <c r="Y977" s="122">
        <v>150000026</v>
      </c>
      <c r="Z977" s="122">
        <v>0</v>
      </c>
      <c r="AA977" s="122">
        <v>0</v>
      </c>
      <c r="AB977" s="122">
        <v>0</v>
      </c>
      <c r="AC977" s="122">
        <v>0</v>
      </c>
      <c r="AD977" s="121"/>
      <c r="BO977" s="72" t="s">
        <v>42</v>
      </c>
      <c r="BP977" s="73" t="s">
        <v>5125</v>
      </c>
      <c r="BQ977" s="75">
        <v>0</v>
      </c>
      <c r="BR977" s="75">
        <v>0</v>
      </c>
      <c r="BS977" s="75">
        <v>0</v>
      </c>
      <c r="BT977" s="75">
        <v>0</v>
      </c>
      <c r="BU977" s="75">
        <v>0</v>
      </c>
      <c r="BV977" s="75">
        <v>305000026</v>
      </c>
      <c r="BW977" s="75">
        <v>330000026</v>
      </c>
      <c r="BX977" s="75">
        <v>360000026</v>
      </c>
      <c r="BY977" s="75">
        <v>390000026</v>
      </c>
      <c r="BZ977" s="75">
        <v>0</v>
      </c>
      <c r="CA977" s="75">
        <v>0</v>
      </c>
    </row>
    <row r="978" spans="14:79" ht="12" customHeight="1">
      <c r="N978" s="119" t="s">
        <v>24</v>
      </c>
      <c r="O978" s="120" t="s">
        <v>1659</v>
      </c>
      <c r="P978" s="122">
        <v>0</v>
      </c>
      <c r="Q978" s="122">
        <v>0</v>
      </c>
      <c r="R978" s="122">
        <v>100000026</v>
      </c>
      <c r="S978" s="122">
        <v>110000026</v>
      </c>
      <c r="T978" s="122">
        <v>115000026</v>
      </c>
      <c r="U978" s="122">
        <v>120000026</v>
      </c>
      <c r="V978" s="122">
        <v>130000026</v>
      </c>
      <c r="W978" s="122">
        <v>140000026</v>
      </c>
      <c r="X978" s="122">
        <v>150000026</v>
      </c>
      <c r="Y978" s="122">
        <v>0</v>
      </c>
      <c r="Z978" s="122">
        <v>0</v>
      </c>
      <c r="AA978" s="122">
        <v>0</v>
      </c>
      <c r="AB978" s="122">
        <v>0</v>
      </c>
      <c r="AC978" s="122">
        <v>0</v>
      </c>
      <c r="AD978" s="121"/>
      <c r="BO978" s="72" t="s">
        <v>42</v>
      </c>
      <c r="BP978" s="73" t="s">
        <v>4348</v>
      </c>
      <c r="BQ978" s="75">
        <v>234000625</v>
      </c>
      <c r="BR978" s="75">
        <v>252000625</v>
      </c>
      <c r="BS978" s="75">
        <v>270000625</v>
      </c>
      <c r="BT978" s="75">
        <v>297000625</v>
      </c>
      <c r="BU978" s="75">
        <v>306000625</v>
      </c>
      <c r="BV978" s="75">
        <v>315000625</v>
      </c>
      <c r="BW978" s="75">
        <v>333000625</v>
      </c>
      <c r="BX978" s="75">
        <v>351000625</v>
      </c>
      <c r="BY978" s="75">
        <v>369000625</v>
      </c>
      <c r="BZ978" s="75">
        <v>0</v>
      </c>
      <c r="CA978" s="75">
        <v>0</v>
      </c>
    </row>
    <row r="979" spans="14:79" ht="12" customHeight="1">
      <c r="N979" s="119" t="s">
        <v>24</v>
      </c>
      <c r="O979" s="120" t="s">
        <v>1304</v>
      </c>
      <c r="P979" s="122">
        <v>0</v>
      </c>
      <c r="Q979" s="122">
        <v>0</v>
      </c>
      <c r="R979" s="122">
        <v>105000026</v>
      </c>
      <c r="S979" s="122">
        <v>115000026</v>
      </c>
      <c r="T979" s="122">
        <v>120000026</v>
      </c>
      <c r="U979" s="122">
        <v>125000026</v>
      </c>
      <c r="V979" s="122">
        <v>130000026</v>
      </c>
      <c r="W979" s="122">
        <v>135000026</v>
      </c>
      <c r="X979" s="122">
        <v>0</v>
      </c>
      <c r="Y979" s="122">
        <v>0</v>
      </c>
      <c r="Z979" s="122">
        <v>0</v>
      </c>
      <c r="AA979" s="122">
        <v>0</v>
      </c>
      <c r="AB979" s="122">
        <v>0</v>
      </c>
      <c r="AC979" s="122">
        <v>0</v>
      </c>
      <c r="AD979" s="121"/>
      <c r="BO979" s="72" t="s">
        <v>42</v>
      </c>
      <c r="BP979" s="73" t="s">
        <v>4349</v>
      </c>
      <c r="BQ979" s="75">
        <v>0</v>
      </c>
      <c r="BR979" s="75">
        <v>252000625</v>
      </c>
      <c r="BS979" s="75">
        <v>0</v>
      </c>
      <c r="BT979" s="75">
        <v>0</v>
      </c>
      <c r="BU979" s="75">
        <v>0</v>
      </c>
      <c r="BV979" s="75">
        <v>0</v>
      </c>
      <c r="BW979" s="75">
        <v>310000026</v>
      </c>
      <c r="BX979" s="75">
        <v>330000026</v>
      </c>
      <c r="BY979" s="75">
        <v>0</v>
      </c>
      <c r="BZ979" s="75">
        <v>0</v>
      </c>
      <c r="CA979" s="75">
        <v>0</v>
      </c>
    </row>
    <row r="980" spans="14:79" ht="12" customHeight="1">
      <c r="N980" s="119" t="s">
        <v>24</v>
      </c>
      <c r="O980" s="120" t="s">
        <v>328</v>
      </c>
      <c r="P980" s="122">
        <v>0</v>
      </c>
      <c r="Q980" s="122">
        <v>0</v>
      </c>
      <c r="R980" s="122">
        <v>115000026</v>
      </c>
      <c r="S980" s="122">
        <v>120000026</v>
      </c>
      <c r="T980" s="122">
        <v>125000026</v>
      </c>
      <c r="U980" s="122">
        <v>135000026</v>
      </c>
      <c r="V980" s="122">
        <v>140000026</v>
      </c>
      <c r="W980" s="122">
        <v>150000026</v>
      </c>
      <c r="X980" s="122">
        <v>155000026</v>
      </c>
      <c r="Y980" s="122">
        <v>160000026</v>
      </c>
      <c r="Z980" s="122">
        <v>0</v>
      </c>
      <c r="AA980" s="122">
        <v>0</v>
      </c>
      <c r="AB980" s="122">
        <v>0</v>
      </c>
      <c r="AC980" s="122">
        <v>0</v>
      </c>
      <c r="AD980" s="121"/>
      <c r="BO980" s="72" t="s">
        <v>42</v>
      </c>
      <c r="BP980" s="73" t="s">
        <v>3006</v>
      </c>
      <c r="BQ980" s="74"/>
      <c r="BR980" s="74"/>
      <c r="BS980" s="74"/>
      <c r="BT980" s="74"/>
      <c r="BU980" s="74"/>
      <c r="BV980" s="75">
        <v>300000825</v>
      </c>
      <c r="BW980" s="74"/>
      <c r="BX980" s="74"/>
      <c r="BY980" s="74"/>
      <c r="BZ980" s="74"/>
      <c r="CA980" s="74"/>
    </row>
    <row r="981" spans="14:79" ht="12" customHeight="1">
      <c r="N981" s="119" t="s">
        <v>24</v>
      </c>
      <c r="O981" s="120" t="s">
        <v>1166</v>
      </c>
      <c r="P981" s="122">
        <v>0</v>
      </c>
      <c r="Q981" s="122">
        <v>0</v>
      </c>
      <c r="R981" s="122">
        <v>115000026</v>
      </c>
      <c r="S981" s="122">
        <v>120000026</v>
      </c>
      <c r="T981" s="122">
        <v>125000026</v>
      </c>
      <c r="U981" s="122">
        <v>135000026</v>
      </c>
      <c r="V981" s="122">
        <v>140000026</v>
      </c>
      <c r="W981" s="122">
        <v>150000026</v>
      </c>
      <c r="X981" s="122">
        <v>155000026</v>
      </c>
      <c r="Y981" s="122">
        <v>160000026</v>
      </c>
      <c r="Z981" s="122">
        <v>0</v>
      </c>
      <c r="AA981" s="122">
        <v>0</v>
      </c>
      <c r="AB981" s="122">
        <v>0</v>
      </c>
      <c r="AC981" s="122">
        <v>0</v>
      </c>
      <c r="AD981" s="121"/>
      <c r="BO981" s="72" t="s">
        <v>42</v>
      </c>
      <c r="BP981" s="73" t="s">
        <v>4350</v>
      </c>
      <c r="BQ981" s="75">
        <v>0</v>
      </c>
      <c r="BR981" s="75">
        <v>0</v>
      </c>
      <c r="BS981" s="75">
        <v>0</v>
      </c>
      <c r="BT981" s="75">
        <v>0</v>
      </c>
      <c r="BU981" s="75">
        <v>0</v>
      </c>
      <c r="BV981" s="75">
        <v>265000625</v>
      </c>
      <c r="BW981" s="75">
        <v>270000625</v>
      </c>
      <c r="BX981" s="75">
        <v>0</v>
      </c>
      <c r="BY981" s="75">
        <v>0</v>
      </c>
      <c r="BZ981" s="75">
        <v>0</v>
      </c>
      <c r="CA981" s="75">
        <v>0</v>
      </c>
    </row>
    <row r="982" spans="14:79" ht="12" customHeight="1">
      <c r="N982" s="119" t="s">
        <v>24</v>
      </c>
      <c r="O982" s="120" t="s">
        <v>1167</v>
      </c>
      <c r="P982" s="122">
        <v>0</v>
      </c>
      <c r="Q982" s="122">
        <v>0</v>
      </c>
      <c r="R982" s="122">
        <v>115000026</v>
      </c>
      <c r="S982" s="122">
        <v>120000026</v>
      </c>
      <c r="T982" s="122">
        <v>125000026</v>
      </c>
      <c r="U982" s="122">
        <v>135000026</v>
      </c>
      <c r="V982" s="122">
        <v>140000026</v>
      </c>
      <c r="W982" s="122">
        <v>150000026</v>
      </c>
      <c r="X982" s="122">
        <v>155000026</v>
      </c>
      <c r="Y982" s="122">
        <v>160000026</v>
      </c>
      <c r="Z982" s="122">
        <v>0</v>
      </c>
      <c r="AA982" s="122">
        <v>0</v>
      </c>
      <c r="AB982" s="122">
        <v>0</v>
      </c>
      <c r="AC982" s="122">
        <v>0</v>
      </c>
      <c r="AD982" s="121"/>
      <c r="BO982" s="72" t="s">
        <v>42</v>
      </c>
      <c r="BP982" s="73" t="s">
        <v>4351</v>
      </c>
      <c r="BQ982" s="75">
        <v>0</v>
      </c>
      <c r="BR982" s="75">
        <v>0</v>
      </c>
      <c r="BS982" s="75">
        <v>0</v>
      </c>
      <c r="BT982" s="75">
        <v>0</v>
      </c>
      <c r="BU982" s="75">
        <v>0</v>
      </c>
      <c r="BV982" s="75">
        <v>216000625</v>
      </c>
      <c r="BW982" s="75">
        <v>225000625</v>
      </c>
      <c r="BX982" s="75">
        <v>315000625</v>
      </c>
      <c r="BY982" s="75">
        <v>315000625</v>
      </c>
      <c r="BZ982" s="75">
        <v>0</v>
      </c>
      <c r="CA982" s="75">
        <v>0</v>
      </c>
    </row>
    <row r="983" spans="14:79" ht="12" customHeight="1">
      <c r="N983" s="119" t="s">
        <v>24</v>
      </c>
      <c r="O983" s="120" t="s">
        <v>248</v>
      </c>
      <c r="P983" s="122">
        <v>0</v>
      </c>
      <c r="Q983" s="122">
        <v>0</v>
      </c>
      <c r="R983" s="122">
        <v>110000026</v>
      </c>
      <c r="S983" s="122">
        <v>115000026</v>
      </c>
      <c r="T983" s="122">
        <v>120000026</v>
      </c>
      <c r="U983" s="122">
        <v>125000026</v>
      </c>
      <c r="V983" s="122">
        <v>135000026</v>
      </c>
      <c r="W983" s="122">
        <v>140000026</v>
      </c>
      <c r="X983" s="122">
        <v>150000026</v>
      </c>
      <c r="Y983" s="122">
        <v>155000026</v>
      </c>
      <c r="Z983" s="122">
        <v>0</v>
      </c>
      <c r="AA983" s="122">
        <v>0</v>
      </c>
      <c r="AB983" s="122">
        <v>0</v>
      </c>
      <c r="AC983" s="122">
        <v>0</v>
      </c>
      <c r="AD983" s="121"/>
      <c r="BO983" s="72" t="s">
        <v>42</v>
      </c>
      <c r="BP983" s="73" t="s">
        <v>4352</v>
      </c>
      <c r="BQ983" s="75">
        <v>234000625</v>
      </c>
      <c r="BR983" s="75">
        <v>252000625</v>
      </c>
      <c r="BS983" s="75">
        <v>270000625</v>
      </c>
      <c r="BT983" s="75">
        <v>297000625</v>
      </c>
      <c r="BU983" s="75">
        <v>306000625</v>
      </c>
      <c r="BV983" s="75">
        <v>315000625</v>
      </c>
      <c r="BW983" s="75">
        <v>333000625</v>
      </c>
      <c r="BX983" s="75">
        <v>342000625</v>
      </c>
      <c r="BY983" s="75">
        <v>360000625</v>
      </c>
      <c r="BZ983" s="75">
        <v>0</v>
      </c>
      <c r="CA983" s="75">
        <v>0</v>
      </c>
    </row>
    <row r="984" spans="14:79" ht="12" customHeight="1">
      <c r="N984" s="119" t="s">
        <v>24</v>
      </c>
      <c r="O984" s="120" t="s">
        <v>1936</v>
      </c>
      <c r="P984" s="122">
        <v>0</v>
      </c>
      <c r="Q984" s="122">
        <v>0</v>
      </c>
      <c r="R984" s="122">
        <v>0</v>
      </c>
      <c r="S984" s="122">
        <v>130000026</v>
      </c>
      <c r="T984" s="122">
        <v>0</v>
      </c>
      <c r="U984" s="122">
        <v>0</v>
      </c>
      <c r="V984" s="122">
        <v>0</v>
      </c>
      <c r="W984" s="122">
        <v>0</v>
      </c>
      <c r="X984" s="122">
        <v>0</v>
      </c>
      <c r="Y984" s="122">
        <v>0</v>
      </c>
      <c r="Z984" s="122">
        <v>0</v>
      </c>
      <c r="AA984" s="122">
        <v>0</v>
      </c>
      <c r="AB984" s="122">
        <v>0</v>
      </c>
      <c r="AC984" s="122">
        <v>0</v>
      </c>
      <c r="AD984" s="121"/>
      <c r="BO984" s="72" t="s">
        <v>42</v>
      </c>
      <c r="BP984" s="73" t="s">
        <v>4353</v>
      </c>
      <c r="BQ984" s="75">
        <v>0</v>
      </c>
      <c r="BR984" s="75">
        <v>0</v>
      </c>
      <c r="BS984" s="75">
        <v>0</v>
      </c>
      <c r="BT984" s="75">
        <v>0</v>
      </c>
      <c r="BU984" s="75">
        <v>0</v>
      </c>
      <c r="BV984" s="75">
        <v>297000625</v>
      </c>
      <c r="BW984" s="75">
        <v>0</v>
      </c>
      <c r="BX984" s="75">
        <v>360000625</v>
      </c>
      <c r="BY984" s="75">
        <v>378000625</v>
      </c>
      <c r="BZ984" s="75">
        <v>0</v>
      </c>
      <c r="CA984" s="75">
        <v>0</v>
      </c>
    </row>
    <row r="985" spans="14:79" ht="12" customHeight="1">
      <c r="N985" s="119" t="s">
        <v>24</v>
      </c>
      <c r="O985" s="120" t="s">
        <v>659</v>
      </c>
      <c r="P985" s="122">
        <v>0</v>
      </c>
      <c r="Q985" s="122">
        <v>0</v>
      </c>
      <c r="R985" s="122">
        <v>110000026</v>
      </c>
      <c r="S985" s="122">
        <v>115000026</v>
      </c>
      <c r="T985" s="122">
        <v>120000026</v>
      </c>
      <c r="U985" s="122">
        <v>125000026</v>
      </c>
      <c r="V985" s="122">
        <v>135000026</v>
      </c>
      <c r="W985" s="122">
        <v>140000026</v>
      </c>
      <c r="X985" s="122">
        <v>150000026</v>
      </c>
      <c r="Y985" s="122">
        <v>155000026</v>
      </c>
      <c r="Z985" s="122">
        <v>0</v>
      </c>
      <c r="AA985" s="122">
        <v>0</v>
      </c>
      <c r="AB985" s="122">
        <v>0</v>
      </c>
      <c r="AC985" s="122">
        <v>0</v>
      </c>
      <c r="AD985" s="121"/>
      <c r="BO985" s="72" t="s">
        <v>42</v>
      </c>
      <c r="BP985" s="73" t="s">
        <v>5304</v>
      </c>
      <c r="BQ985" s="74"/>
      <c r="BR985" s="74"/>
      <c r="BS985" s="74"/>
      <c r="BT985" s="74"/>
      <c r="BU985" s="74"/>
      <c r="BV985" s="74"/>
      <c r="BW985" s="74"/>
      <c r="BX985" s="74"/>
      <c r="BY985" s="75">
        <v>425000026</v>
      </c>
      <c r="BZ985" s="75">
        <v>550000026</v>
      </c>
      <c r="CA985" s="74"/>
    </row>
    <row r="986" spans="14:79" ht="12" customHeight="1">
      <c r="N986" s="119" t="s">
        <v>24</v>
      </c>
      <c r="O986" s="120" t="s">
        <v>2520</v>
      </c>
      <c r="P986" s="122">
        <v>0</v>
      </c>
      <c r="Q986" s="122">
        <v>0</v>
      </c>
      <c r="R986" s="122">
        <v>110000026</v>
      </c>
      <c r="S986" s="122">
        <v>115000026</v>
      </c>
      <c r="T986" s="122">
        <v>120000026</v>
      </c>
      <c r="U986" s="122">
        <v>125000026</v>
      </c>
      <c r="V986" s="122">
        <v>135000026</v>
      </c>
      <c r="W986" s="122">
        <v>140000026</v>
      </c>
      <c r="X986" s="122">
        <v>150000026</v>
      </c>
      <c r="Y986" s="122">
        <v>155000026</v>
      </c>
      <c r="Z986" s="122">
        <v>0</v>
      </c>
      <c r="AA986" s="122">
        <v>0</v>
      </c>
      <c r="AB986" s="122">
        <v>0</v>
      </c>
      <c r="AC986" s="122">
        <v>0</v>
      </c>
      <c r="AD986" s="121"/>
      <c r="BO986" s="72" t="s">
        <v>42</v>
      </c>
      <c r="BP986" s="73" t="s">
        <v>5038</v>
      </c>
      <c r="BQ986" s="75">
        <v>0</v>
      </c>
      <c r="BR986" s="75">
        <v>0</v>
      </c>
      <c r="BS986" s="75">
        <v>0</v>
      </c>
      <c r="BT986" s="75">
        <v>0</v>
      </c>
      <c r="BU986" s="75">
        <v>0</v>
      </c>
      <c r="BV986" s="75">
        <v>240000026</v>
      </c>
      <c r="BW986" s="75">
        <v>295000026</v>
      </c>
      <c r="BX986" s="75">
        <v>350000026</v>
      </c>
      <c r="BY986" s="75">
        <v>375000026</v>
      </c>
      <c r="BZ986" s="75">
        <v>405000026</v>
      </c>
      <c r="CA986" s="75">
        <v>0</v>
      </c>
    </row>
    <row r="987" spans="14:79" ht="12" customHeight="1">
      <c r="N987" s="119" t="s">
        <v>24</v>
      </c>
      <c r="O987" s="120" t="s">
        <v>249</v>
      </c>
      <c r="P987" s="122">
        <v>0</v>
      </c>
      <c r="Q987" s="122">
        <v>0</v>
      </c>
      <c r="R987" s="122">
        <v>100000026</v>
      </c>
      <c r="S987" s="122">
        <v>105000026</v>
      </c>
      <c r="T987" s="122">
        <v>110000026</v>
      </c>
      <c r="U987" s="122">
        <v>120000026</v>
      </c>
      <c r="V987" s="122">
        <v>125000026</v>
      </c>
      <c r="W987" s="122">
        <v>130000026</v>
      </c>
      <c r="X987" s="122">
        <v>135000026</v>
      </c>
      <c r="Y987" s="122">
        <v>145000026</v>
      </c>
      <c r="Z987" s="122">
        <v>150000026</v>
      </c>
      <c r="AA987" s="122">
        <v>155000026</v>
      </c>
      <c r="AB987" s="122">
        <v>160000026</v>
      </c>
      <c r="AC987" s="122">
        <v>0</v>
      </c>
      <c r="AD987" s="121"/>
      <c r="BO987" s="72" t="s">
        <v>42</v>
      </c>
      <c r="BP987" s="73" t="s">
        <v>4354</v>
      </c>
      <c r="BQ987" s="75">
        <v>0</v>
      </c>
      <c r="BR987" s="75">
        <v>0</v>
      </c>
      <c r="BS987" s="75">
        <v>0</v>
      </c>
      <c r="BT987" s="75">
        <v>0</v>
      </c>
      <c r="BU987" s="75">
        <v>0</v>
      </c>
      <c r="BV987" s="75">
        <v>306000625</v>
      </c>
      <c r="BW987" s="75">
        <v>333000625</v>
      </c>
      <c r="BX987" s="75">
        <v>360000625</v>
      </c>
      <c r="BY987" s="75">
        <v>405000625</v>
      </c>
      <c r="BZ987" s="75">
        <v>0</v>
      </c>
      <c r="CA987" s="75">
        <v>0</v>
      </c>
    </row>
    <row r="988" spans="14:79" ht="12" customHeight="1">
      <c r="N988" s="119" t="s">
        <v>24</v>
      </c>
      <c r="O988" s="120" t="s">
        <v>1660</v>
      </c>
      <c r="P988" s="122">
        <v>0</v>
      </c>
      <c r="Q988" s="122">
        <v>0</v>
      </c>
      <c r="R988" s="122">
        <v>100000026</v>
      </c>
      <c r="S988" s="122">
        <v>105000026</v>
      </c>
      <c r="T988" s="122">
        <v>110000026</v>
      </c>
      <c r="U988" s="122">
        <v>120000026</v>
      </c>
      <c r="V988" s="122">
        <v>125000026</v>
      </c>
      <c r="W988" s="122">
        <v>130000026</v>
      </c>
      <c r="X988" s="122">
        <v>135000026</v>
      </c>
      <c r="Y988" s="122">
        <v>145000026</v>
      </c>
      <c r="Z988" s="122">
        <v>150000026</v>
      </c>
      <c r="AA988" s="122">
        <v>155000026</v>
      </c>
      <c r="AB988" s="122">
        <v>160000026</v>
      </c>
      <c r="AC988" s="122">
        <v>0</v>
      </c>
      <c r="AD988" s="121"/>
      <c r="BO988" s="72" t="s">
        <v>42</v>
      </c>
      <c r="BP988" s="73" t="s">
        <v>4355</v>
      </c>
      <c r="BQ988" s="75">
        <v>0</v>
      </c>
      <c r="BR988" s="75">
        <v>0</v>
      </c>
      <c r="BS988" s="75">
        <v>0</v>
      </c>
      <c r="BT988" s="75">
        <v>270000625</v>
      </c>
      <c r="BU988" s="75">
        <v>306000625</v>
      </c>
      <c r="BV988" s="75">
        <v>0</v>
      </c>
      <c r="BW988" s="75">
        <v>0</v>
      </c>
      <c r="BX988" s="75">
        <v>0</v>
      </c>
      <c r="BY988" s="75">
        <v>432000625</v>
      </c>
      <c r="BZ988" s="75">
        <v>0</v>
      </c>
      <c r="CA988" s="75">
        <v>0</v>
      </c>
    </row>
    <row r="989" spans="14:79" ht="12" customHeight="1">
      <c r="N989" s="119" t="s">
        <v>24</v>
      </c>
      <c r="O989" s="120" t="s">
        <v>7962</v>
      </c>
      <c r="P989" s="122">
        <v>105000026</v>
      </c>
      <c r="Q989" s="122">
        <v>115000026</v>
      </c>
      <c r="R989" s="122">
        <v>120000026</v>
      </c>
      <c r="S989" s="122">
        <v>0</v>
      </c>
      <c r="T989" s="122">
        <v>0</v>
      </c>
      <c r="U989" s="122">
        <v>0</v>
      </c>
      <c r="V989" s="122">
        <v>0</v>
      </c>
      <c r="W989" s="122">
        <v>0</v>
      </c>
      <c r="X989" s="122">
        <v>0</v>
      </c>
      <c r="Y989" s="122">
        <v>0</v>
      </c>
      <c r="Z989" s="122">
        <v>0</v>
      </c>
      <c r="AA989" s="122">
        <v>0</v>
      </c>
      <c r="AB989" s="122">
        <v>0</v>
      </c>
      <c r="AC989" s="122">
        <v>0</v>
      </c>
      <c r="AD989" s="121"/>
      <c r="BO989" s="72" t="s">
        <v>42</v>
      </c>
      <c r="BP989" s="73" t="s">
        <v>4356</v>
      </c>
      <c r="BQ989" s="75">
        <v>0</v>
      </c>
      <c r="BR989" s="75">
        <v>0</v>
      </c>
      <c r="BS989" s="75">
        <v>0</v>
      </c>
      <c r="BT989" s="75">
        <v>0</v>
      </c>
      <c r="BU989" s="75">
        <v>0</v>
      </c>
      <c r="BV989" s="75">
        <v>0</v>
      </c>
      <c r="BW989" s="75">
        <v>280000925</v>
      </c>
      <c r="BX989" s="75">
        <v>295000925</v>
      </c>
      <c r="BY989" s="75">
        <v>315000925</v>
      </c>
      <c r="BZ989" s="75">
        <v>365000925</v>
      </c>
      <c r="CA989" s="75">
        <v>0</v>
      </c>
    </row>
    <row r="990" spans="14:79" ht="12" customHeight="1">
      <c r="N990" s="119" t="s">
        <v>24</v>
      </c>
      <c r="O990" s="120" t="s">
        <v>7963</v>
      </c>
      <c r="P990" s="122">
        <v>130000026</v>
      </c>
      <c r="Q990" s="122">
        <v>140000026</v>
      </c>
      <c r="R990" s="122">
        <v>150000026</v>
      </c>
      <c r="S990" s="122">
        <v>160000026</v>
      </c>
      <c r="T990" s="122">
        <v>170000026</v>
      </c>
      <c r="U990" s="122">
        <v>175000026</v>
      </c>
      <c r="V990" s="122">
        <v>180000026</v>
      </c>
      <c r="W990" s="122">
        <v>190000026</v>
      </c>
      <c r="X990" s="122">
        <v>200000026</v>
      </c>
      <c r="Y990" s="122">
        <v>205000026</v>
      </c>
      <c r="Z990" s="122">
        <v>210000026</v>
      </c>
      <c r="AA990" s="122">
        <v>0</v>
      </c>
      <c r="AB990" s="122">
        <v>0</v>
      </c>
      <c r="AC990" s="122">
        <v>0</v>
      </c>
      <c r="AD990" s="121"/>
      <c r="BO990" s="72" t="s">
        <v>42</v>
      </c>
      <c r="BP990" s="73" t="s">
        <v>4357</v>
      </c>
      <c r="BQ990" s="75">
        <v>0</v>
      </c>
      <c r="BR990" s="75">
        <v>0</v>
      </c>
      <c r="BS990" s="75">
        <v>306000625</v>
      </c>
      <c r="BT990" s="75">
        <v>324000625</v>
      </c>
      <c r="BU990" s="75">
        <v>342000625</v>
      </c>
      <c r="BV990" s="75">
        <v>0</v>
      </c>
      <c r="BW990" s="75">
        <v>351000625</v>
      </c>
      <c r="BX990" s="75">
        <v>306000625</v>
      </c>
      <c r="BY990" s="75">
        <v>342000625</v>
      </c>
      <c r="BZ990" s="75">
        <v>0</v>
      </c>
      <c r="CA990" s="75">
        <v>380000026</v>
      </c>
    </row>
    <row r="991" spans="14:79" ht="12" customHeight="1">
      <c r="N991" s="119" t="s">
        <v>24</v>
      </c>
      <c r="O991" s="120" t="s">
        <v>101</v>
      </c>
      <c r="P991" s="122">
        <v>120000026</v>
      </c>
      <c r="Q991" s="122">
        <v>130000026</v>
      </c>
      <c r="R991" s="122">
        <v>140000026</v>
      </c>
      <c r="S991" s="122">
        <v>150000026</v>
      </c>
      <c r="T991" s="122">
        <v>160000026</v>
      </c>
      <c r="U991" s="122">
        <v>170000026</v>
      </c>
      <c r="V991" s="122">
        <v>175000026</v>
      </c>
      <c r="W991" s="122">
        <v>180000026</v>
      </c>
      <c r="X991" s="122">
        <v>190000026</v>
      </c>
      <c r="Y991" s="122">
        <v>200000026</v>
      </c>
      <c r="Z991" s="122">
        <v>205000026</v>
      </c>
      <c r="AA991" s="122">
        <v>0</v>
      </c>
      <c r="AB991" s="122">
        <v>0</v>
      </c>
      <c r="AC991" s="122">
        <v>0</v>
      </c>
      <c r="AD991" s="121"/>
      <c r="BO991" s="72" t="s">
        <v>42</v>
      </c>
      <c r="BP991" s="73" t="s">
        <v>4358</v>
      </c>
      <c r="BQ991" s="75">
        <v>0</v>
      </c>
      <c r="BR991" s="75">
        <v>0</v>
      </c>
      <c r="BS991" s="75">
        <v>0</v>
      </c>
      <c r="BT991" s="75">
        <v>0</v>
      </c>
      <c r="BU991" s="75">
        <v>324000625</v>
      </c>
      <c r="BV991" s="75">
        <v>333000625</v>
      </c>
      <c r="BW991" s="75">
        <v>342000625</v>
      </c>
      <c r="BX991" s="75">
        <v>306000625</v>
      </c>
      <c r="BY991" s="75">
        <v>342000625</v>
      </c>
      <c r="BZ991" s="75">
        <v>355000625</v>
      </c>
      <c r="CA991" s="75">
        <v>0</v>
      </c>
    </row>
    <row r="992" spans="14:79" ht="12" customHeight="1">
      <c r="N992" s="119" t="s">
        <v>24</v>
      </c>
      <c r="O992" s="120" t="s">
        <v>711</v>
      </c>
      <c r="P992" s="122">
        <v>115000026</v>
      </c>
      <c r="Q992" s="122">
        <v>120000026</v>
      </c>
      <c r="R992" s="122">
        <v>130000026</v>
      </c>
      <c r="S992" s="122">
        <v>135000026</v>
      </c>
      <c r="T992" s="122">
        <v>140000025</v>
      </c>
      <c r="U992" s="122">
        <v>145000026</v>
      </c>
      <c r="V992" s="122">
        <v>155000026</v>
      </c>
      <c r="W992" s="122">
        <v>160000026</v>
      </c>
      <c r="X992" s="122">
        <v>170000026</v>
      </c>
      <c r="Y992" s="122">
        <v>0</v>
      </c>
      <c r="Z992" s="122">
        <v>0</v>
      </c>
      <c r="AA992" s="122">
        <v>0</v>
      </c>
      <c r="AB992" s="122">
        <v>0</v>
      </c>
      <c r="AC992" s="122">
        <v>0</v>
      </c>
      <c r="AD992" s="121"/>
      <c r="BO992" s="72" t="s">
        <v>42</v>
      </c>
      <c r="BP992" s="73" t="s">
        <v>4359</v>
      </c>
      <c r="BQ992" s="75">
        <v>235000925</v>
      </c>
      <c r="BR992" s="75">
        <v>250000925</v>
      </c>
      <c r="BS992" s="75">
        <v>270000925</v>
      </c>
      <c r="BT992" s="75">
        <v>305000925</v>
      </c>
      <c r="BU992" s="75">
        <v>325000925</v>
      </c>
      <c r="BV992" s="75">
        <v>330000925</v>
      </c>
      <c r="BW992" s="75">
        <v>340000925</v>
      </c>
      <c r="BX992" s="75">
        <v>350000925</v>
      </c>
      <c r="BY992" s="75">
        <v>365000925</v>
      </c>
      <c r="BZ992" s="75">
        <v>385000925</v>
      </c>
      <c r="CA992" s="75">
        <v>0</v>
      </c>
    </row>
    <row r="993" spans="14:79" ht="12" customHeight="1">
      <c r="N993" s="119" t="s">
        <v>24</v>
      </c>
      <c r="O993" s="120" t="s">
        <v>7964</v>
      </c>
      <c r="P993" s="122">
        <v>115000026</v>
      </c>
      <c r="Q993" s="122">
        <v>120000026</v>
      </c>
      <c r="R993" s="122">
        <v>130000026</v>
      </c>
      <c r="S993" s="122">
        <v>135000026</v>
      </c>
      <c r="T993" s="122">
        <v>140000025</v>
      </c>
      <c r="U993" s="122">
        <v>145000026</v>
      </c>
      <c r="V993" s="122">
        <v>155000026</v>
      </c>
      <c r="W993" s="122">
        <v>160000026</v>
      </c>
      <c r="X993" s="122">
        <v>170000026</v>
      </c>
      <c r="Y993" s="122">
        <v>0</v>
      </c>
      <c r="Z993" s="122">
        <v>0</v>
      </c>
      <c r="AA993" s="122">
        <v>0</v>
      </c>
      <c r="AB993" s="122">
        <v>0</v>
      </c>
      <c r="AC993" s="122">
        <v>0</v>
      </c>
      <c r="AD993" s="121"/>
      <c r="BO993" s="72" t="s">
        <v>42</v>
      </c>
      <c r="BP993" s="73" t="s">
        <v>4360</v>
      </c>
      <c r="BQ993" s="75">
        <v>243000625</v>
      </c>
      <c r="BR993" s="75">
        <v>261000625</v>
      </c>
      <c r="BS993" s="75">
        <v>279000625</v>
      </c>
      <c r="BT993" s="75">
        <v>306000625</v>
      </c>
      <c r="BU993" s="75">
        <v>315000625</v>
      </c>
      <c r="BV993" s="75">
        <v>324000625</v>
      </c>
      <c r="BW993" s="75">
        <v>342000625</v>
      </c>
      <c r="BX993" s="75">
        <v>355000625</v>
      </c>
      <c r="BY993" s="75">
        <v>378000625</v>
      </c>
      <c r="BZ993" s="75">
        <v>0</v>
      </c>
      <c r="CA993" s="75">
        <v>0</v>
      </c>
    </row>
    <row r="994" spans="14:79" ht="12" customHeight="1">
      <c r="N994" s="119" t="s">
        <v>24</v>
      </c>
      <c r="O994" s="120" t="s">
        <v>712</v>
      </c>
      <c r="P994" s="122">
        <v>100000026</v>
      </c>
      <c r="Q994" s="122">
        <v>115000026</v>
      </c>
      <c r="R994" s="122">
        <v>120000026</v>
      </c>
      <c r="S994" s="122">
        <v>130000026</v>
      </c>
      <c r="T994" s="122">
        <v>135000026</v>
      </c>
      <c r="U994" s="122">
        <v>140000025</v>
      </c>
      <c r="V994" s="122">
        <v>145000026</v>
      </c>
      <c r="W994" s="122">
        <v>155000026</v>
      </c>
      <c r="X994" s="122">
        <v>0</v>
      </c>
      <c r="Y994" s="122">
        <v>0</v>
      </c>
      <c r="Z994" s="122">
        <v>0</v>
      </c>
      <c r="AA994" s="122">
        <v>0</v>
      </c>
      <c r="AB994" s="122">
        <v>0</v>
      </c>
      <c r="AC994" s="122">
        <v>0</v>
      </c>
      <c r="AD994" s="121"/>
      <c r="BO994" s="72" t="s">
        <v>42</v>
      </c>
      <c r="BP994" s="73" t="s">
        <v>5039</v>
      </c>
      <c r="BQ994" s="75">
        <v>190000925</v>
      </c>
      <c r="BR994" s="75">
        <v>210000925</v>
      </c>
      <c r="BS994" s="75">
        <v>265000925</v>
      </c>
      <c r="BT994" s="75">
        <v>290000925</v>
      </c>
      <c r="BU994" s="75">
        <v>320000925</v>
      </c>
      <c r="BV994" s="75">
        <v>370000925</v>
      </c>
      <c r="BW994" s="75">
        <v>395000925</v>
      </c>
      <c r="BX994" s="75">
        <v>420000925</v>
      </c>
      <c r="BY994" s="75">
        <v>490000925</v>
      </c>
      <c r="BZ994" s="75">
        <v>0</v>
      </c>
      <c r="CA994" s="75">
        <v>0</v>
      </c>
    </row>
    <row r="995" spans="14:79" ht="12" customHeight="1">
      <c r="N995" s="119" t="s">
        <v>24</v>
      </c>
      <c r="O995" s="120" t="s">
        <v>7965</v>
      </c>
      <c r="P995" s="122">
        <v>130000026</v>
      </c>
      <c r="Q995" s="122">
        <v>140000026</v>
      </c>
      <c r="R995" s="122">
        <v>150000026</v>
      </c>
      <c r="S995" s="122">
        <v>160000026</v>
      </c>
      <c r="T995" s="122">
        <v>170000026</v>
      </c>
      <c r="U995" s="122">
        <v>175000026</v>
      </c>
      <c r="V995" s="122">
        <v>180000026</v>
      </c>
      <c r="W995" s="122">
        <v>190000026</v>
      </c>
      <c r="X995" s="122">
        <v>200000026</v>
      </c>
      <c r="Y995" s="122">
        <v>205000026</v>
      </c>
      <c r="Z995" s="122">
        <v>210000026</v>
      </c>
      <c r="AA995" s="122">
        <v>0</v>
      </c>
      <c r="AB995" s="122">
        <v>0</v>
      </c>
      <c r="AC995" s="122">
        <v>0</v>
      </c>
      <c r="AD995" s="121"/>
      <c r="BO995" s="72" t="s">
        <v>42</v>
      </c>
      <c r="BP995" s="73" t="s">
        <v>4361</v>
      </c>
      <c r="BQ995" s="75">
        <v>189000625</v>
      </c>
      <c r="BR995" s="75">
        <v>252000625</v>
      </c>
      <c r="BS995" s="75">
        <v>270000625</v>
      </c>
      <c r="BT995" s="75">
        <v>297000625</v>
      </c>
      <c r="BU995" s="75">
        <v>306000625</v>
      </c>
      <c r="BV995" s="75">
        <v>315000625</v>
      </c>
      <c r="BW995" s="75">
        <v>333000625</v>
      </c>
      <c r="BX995" s="75">
        <v>340000000</v>
      </c>
      <c r="BY995" s="75">
        <v>360000625</v>
      </c>
      <c r="BZ995" s="75">
        <v>0</v>
      </c>
      <c r="CA995" s="75">
        <v>0</v>
      </c>
    </row>
    <row r="996" spans="14:79" ht="12" customHeight="1">
      <c r="N996" s="119" t="s">
        <v>24</v>
      </c>
      <c r="O996" s="120" t="s">
        <v>7966</v>
      </c>
      <c r="P996" s="122">
        <v>130000026</v>
      </c>
      <c r="Q996" s="122">
        <v>140000026</v>
      </c>
      <c r="R996" s="122">
        <v>150000026</v>
      </c>
      <c r="S996" s="122">
        <v>160000026</v>
      </c>
      <c r="T996" s="122">
        <v>170000026</v>
      </c>
      <c r="U996" s="122">
        <v>175000026</v>
      </c>
      <c r="V996" s="122">
        <v>180000026</v>
      </c>
      <c r="W996" s="122">
        <v>190000026</v>
      </c>
      <c r="X996" s="122">
        <v>200000026</v>
      </c>
      <c r="Y996" s="122">
        <v>205000026</v>
      </c>
      <c r="Z996" s="122">
        <v>210000026</v>
      </c>
      <c r="AA996" s="122">
        <v>0</v>
      </c>
      <c r="AB996" s="122">
        <v>0</v>
      </c>
      <c r="AC996" s="122">
        <v>0</v>
      </c>
      <c r="AD996" s="121"/>
      <c r="BO996" s="72" t="s">
        <v>42</v>
      </c>
      <c r="BP996" s="73" t="s">
        <v>4362</v>
      </c>
      <c r="BQ996" s="75">
        <v>243000625</v>
      </c>
      <c r="BR996" s="75">
        <v>261000625</v>
      </c>
      <c r="BS996" s="75">
        <v>279000625</v>
      </c>
      <c r="BT996" s="75">
        <v>306000625</v>
      </c>
      <c r="BU996" s="75">
        <v>315000625</v>
      </c>
      <c r="BV996" s="75">
        <v>315000625</v>
      </c>
      <c r="BW996" s="75">
        <v>333000625</v>
      </c>
      <c r="BX996" s="75">
        <v>342000625</v>
      </c>
      <c r="BY996" s="75">
        <v>351000625</v>
      </c>
      <c r="BZ996" s="75">
        <v>396000625</v>
      </c>
      <c r="CA996" s="75">
        <v>0</v>
      </c>
    </row>
    <row r="997" spans="14:79" ht="12" customHeight="1">
      <c r="N997" s="119" t="s">
        <v>24</v>
      </c>
      <c r="O997" s="120" t="s">
        <v>7967</v>
      </c>
      <c r="P997" s="122">
        <v>130000026</v>
      </c>
      <c r="Q997" s="122">
        <v>140000026</v>
      </c>
      <c r="R997" s="122">
        <v>150000026</v>
      </c>
      <c r="S997" s="122">
        <v>160000026</v>
      </c>
      <c r="T997" s="122">
        <v>170000026</v>
      </c>
      <c r="U997" s="122">
        <v>175000026</v>
      </c>
      <c r="V997" s="122">
        <v>180000026</v>
      </c>
      <c r="W997" s="122">
        <v>190000026</v>
      </c>
      <c r="X997" s="122">
        <v>200000026</v>
      </c>
      <c r="Y997" s="122">
        <v>205000026</v>
      </c>
      <c r="Z997" s="122">
        <v>210000026</v>
      </c>
      <c r="AA997" s="122">
        <v>0</v>
      </c>
      <c r="AB997" s="122">
        <v>0</v>
      </c>
      <c r="AC997" s="122">
        <v>0</v>
      </c>
      <c r="AD997" s="121"/>
      <c r="BO997" s="72" t="s">
        <v>42</v>
      </c>
      <c r="BP997" s="73" t="s">
        <v>4363</v>
      </c>
      <c r="BQ997" s="75">
        <v>243000625</v>
      </c>
      <c r="BR997" s="75">
        <v>261000625</v>
      </c>
      <c r="BS997" s="75">
        <v>279000625</v>
      </c>
      <c r="BT997" s="75">
        <v>306000625</v>
      </c>
      <c r="BU997" s="75">
        <v>315000625</v>
      </c>
      <c r="BV997" s="75">
        <v>324000625</v>
      </c>
      <c r="BW997" s="75">
        <v>342000625</v>
      </c>
      <c r="BX997" s="75">
        <v>360000625</v>
      </c>
      <c r="BY997" s="75">
        <v>378000625</v>
      </c>
      <c r="BZ997" s="75">
        <v>0</v>
      </c>
      <c r="CA997" s="75">
        <v>0</v>
      </c>
    </row>
    <row r="998" spans="14:79" ht="12" customHeight="1">
      <c r="N998" s="119" t="s">
        <v>24</v>
      </c>
      <c r="O998" s="120" t="s">
        <v>7968</v>
      </c>
      <c r="P998" s="122">
        <v>120000026</v>
      </c>
      <c r="Q998" s="122">
        <v>130000026</v>
      </c>
      <c r="R998" s="122">
        <v>140000026</v>
      </c>
      <c r="S998" s="122">
        <v>150000026</v>
      </c>
      <c r="T998" s="122">
        <v>160000026</v>
      </c>
      <c r="U998" s="122">
        <v>170000026</v>
      </c>
      <c r="V998" s="122">
        <v>175000026</v>
      </c>
      <c r="W998" s="122">
        <v>180000026</v>
      </c>
      <c r="X998" s="122">
        <v>190000026</v>
      </c>
      <c r="Y998" s="122">
        <v>200000026</v>
      </c>
      <c r="Z998" s="122">
        <v>205000026</v>
      </c>
      <c r="AA998" s="122">
        <v>0</v>
      </c>
      <c r="AB998" s="122">
        <v>0</v>
      </c>
      <c r="AC998" s="122">
        <v>0</v>
      </c>
      <c r="AD998" s="121"/>
      <c r="BO998" s="72" t="s">
        <v>42</v>
      </c>
      <c r="BP998" s="73" t="s">
        <v>4364</v>
      </c>
      <c r="BQ998" s="75">
        <v>234000625</v>
      </c>
      <c r="BR998" s="75">
        <v>252000625</v>
      </c>
      <c r="BS998" s="75">
        <v>270000625</v>
      </c>
      <c r="BT998" s="75">
        <v>297000625</v>
      </c>
      <c r="BU998" s="75">
        <v>306000625</v>
      </c>
      <c r="BV998" s="75">
        <v>315000625</v>
      </c>
      <c r="BW998" s="75">
        <v>333000625</v>
      </c>
      <c r="BX998" s="75">
        <v>351000625</v>
      </c>
      <c r="BY998" s="75">
        <v>369000625</v>
      </c>
      <c r="BZ998" s="75">
        <v>423000625</v>
      </c>
      <c r="CA998" s="75">
        <v>0</v>
      </c>
    </row>
    <row r="999" spans="14:79" ht="12" customHeight="1">
      <c r="N999" s="119" t="s">
        <v>24</v>
      </c>
      <c r="O999" s="120" t="s">
        <v>2403</v>
      </c>
      <c r="P999" s="122">
        <v>150000026</v>
      </c>
      <c r="Q999" s="122">
        <v>170000026</v>
      </c>
      <c r="R999" s="122">
        <v>180000026</v>
      </c>
      <c r="S999" s="122">
        <v>190000026</v>
      </c>
      <c r="T999" s="122">
        <v>200000026</v>
      </c>
      <c r="U999" s="122">
        <v>240000026</v>
      </c>
      <c r="V999" s="122">
        <v>270000026</v>
      </c>
      <c r="W999" s="122">
        <v>300000026</v>
      </c>
      <c r="X999" s="122">
        <v>340000026</v>
      </c>
      <c r="Y999" s="122">
        <v>500000026</v>
      </c>
      <c r="Z999" s="122">
        <v>0</v>
      </c>
      <c r="AA999" s="122">
        <v>0</v>
      </c>
      <c r="AB999" s="122">
        <v>0</v>
      </c>
      <c r="AC999" s="122">
        <v>0</v>
      </c>
      <c r="AD999" s="121"/>
      <c r="BO999" s="72" t="s">
        <v>42</v>
      </c>
      <c r="BP999" s="73" t="s">
        <v>4365</v>
      </c>
      <c r="BQ999" s="75">
        <v>0</v>
      </c>
      <c r="BR999" s="75">
        <v>0</v>
      </c>
      <c r="BS999" s="75">
        <v>0</v>
      </c>
      <c r="BT999" s="75">
        <v>0</v>
      </c>
      <c r="BU999" s="75">
        <v>0</v>
      </c>
      <c r="BV999" s="75">
        <v>0</v>
      </c>
      <c r="BW999" s="75">
        <v>0</v>
      </c>
      <c r="BX999" s="75">
        <v>288000625</v>
      </c>
      <c r="BY999" s="75">
        <v>0</v>
      </c>
      <c r="BZ999" s="75">
        <v>479000625</v>
      </c>
      <c r="CA999" s="75">
        <v>0</v>
      </c>
    </row>
    <row r="1000" spans="14:79" ht="12" customHeight="1">
      <c r="N1000" s="119" t="s">
        <v>24</v>
      </c>
      <c r="O1000" s="120" t="s">
        <v>1879</v>
      </c>
      <c r="P1000" s="122">
        <v>150000026</v>
      </c>
      <c r="Q1000" s="122">
        <v>170000026</v>
      </c>
      <c r="R1000" s="122">
        <v>180000026</v>
      </c>
      <c r="S1000" s="122">
        <v>190000026</v>
      </c>
      <c r="T1000" s="122">
        <v>200000026</v>
      </c>
      <c r="U1000" s="122">
        <v>240000026</v>
      </c>
      <c r="V1000" s="122">
        <v>270000026</v>
      </c>
      <c r="W1000" s="122">
        <v>300000026</v>
      </c>
      <c r="X1000" s="122">
        <v>340000026</v>
      </c>
      <c r="Y1000" s="122">
        <v>500000026</v>
      </c>
      <c r="Z1000" s="122">
        <v>0</v>
      </c>
      <c r="AA1000" s="122">
        <v>0</v>
      </c>
      <c r="AB1000" s="122">
        <v>0</v>
      </c>
      <c r="AC1000" s="122">
        <v>0</v>
      </c>
      <c r="AD1000" s="121"/>
      <c r="BO1000" s="72" t="s">
        <v>42</v>
      </c>
      <c r="BP1000" s="73" t="s">
        <v>4366</v>
      </c>
      <c r="BQ1000" s="75">
        <v>234000625</v>
      </c>
      <c r="BR1000" s="75">
        <v>252000625</v>
      </c>
      <c r="BS1000" s="75">
        <v>270000625</v>
      </c>
      <c r="BT1000" s="75">
        <v>288000625</v>
      </c>
      <c r="BU1000" s="75">
        <v>297000625</v>
      </c>
      <c r="BV1000" s="75">
        <v>306000625</v>
      </c>
      <c r="BW1000" s="75">
        <v>315000625</v>
      </c>
      <c r="BX1000" s="75">
        <v>333000625</v>
      </c>
      <c r="BY1000" s="75">
        <v>342000625</v>
      </c>
      <c r="BZ1000" s="75">
        <v>0</v>
      </c>
      <c r="CA1000" s="75">
        <v>0</v>
      </c>
    </row>
    <row r="1001" spans="14:79" ht="12" customHeight="1">
      <c r="N1001" s="119" t="s">
        <v>24</v>
      </c>
      <c r="O1001" s="120" t="s">
        <v>2404</v>
      </c>
      <c r="P1001" s="122">
        <v>150000026</v>
      </c>
      <c r="Q1001" s="122">
        <v>170000026</v>
      </c>
      <c r="R1001" s="122">
        <v>180000026</v>
      </c>
      <c r="S1001" s="122">
        <v>190000026</v>
      </c>
      <c r="T1001" s="122">
        <v>200000026</v>
      </c>
      <c r="U1001" s="122">
        <v>240000026</v>
      </c>
      <c r="V1001" s="122">
        <v>270000026</v>
      </c>
      <c r="W1001" s="122">
        <v>300000026</v>
      </c>
      <c r="X1001" s="122">
        <v>340000026</v>
      </c>
      <c r="Y1001" s="122">
        <v>500000026</v>
      </c>
      <c r="Z1001" s="122">
        <v>0</v>
      </c>
      <c r="AA1001" s="122">
        <v>0</v>
      </c>
      <c r="AB1001" s="122">
        <v>0</v>
      </c>
      <c r="AC1001" s="122">
        <v>0</v>
      </c>
      <c r="AD1001" s="121"/>
      <c r="BO1001" s="72" t="s">
        <v>42</v>
      </c>
      <c r="BP1001" s="73" t="s">
        <v>4367</v>
      </c>
      <c r="BQ1001" s="75">
        <v>243000625</v>
      </c>
      <c r="BR1001" s="75">
        <v>261000625</v>
      </c>
      <c r="BS1001" s="75">
        <v>279000625</v>
      </c>
      <c r="BT1001" s="75">
        <v>270000625</v>
      </c>
      <c r="BU1001" s="75">
        <v>306000625</v>
      </c>
      <c r="BV1001" s="75">
        <v>324000625</v>
      </c>
      <c r="BW1001" s="75">
        <v>342000625</v>
      </c>
      <c r="BX1001" s="75">
        <v>360000625</v>
      </c>
      <c r="BY1001" s="75">
        <v>378000625</v>
      </c>
      <c r="BZ1001" s="75">
        <v>0</v>
      </c>
      <c r="CA1001" s="75">
        <v>0</v>
      </c>
    </row>
    <row r="1002" spans="14:79" ht="12" customHeight="1">
      <c r="N1002" s="119" t="s">
        <v>24</v>
      </c>
      <c r="O1002" s="120" t="s">
        <v>2274</v>
      </c>
      <c r="P1002" s="122">
        <v>150000026</v>
      </c>
      <c r="Q1002" s="122">
        <v>170000026</v>
      </c>
      <c r="R1002" s="122">
        <v>180000026</v>
      </c>
      <c r="S1002" s="122">
        <v>190000026</v>
      </c>
      <c r="T1002" s="122">
        <v>200000026</v>
      </c>
      <c r="U1002" s="122">
        <v>240000026</v>
      </c>
      <c r="V1002" s="122">
        <v>270000026</v>
      </c>
      <c r="W1002" s="122">
        <v>300000026</v>
      </c>
      <c r="X1002" s="122">
        <v>340000026</v>
      </c>
      <c r="Y1002" s="122">
        <v>500000026</v>
      </c>
      <c r="Z1002" s="122">
        <v>0</v>
      </c>
      <c r="AA1002" s="122">
        <v>0</v>
      </c>
      <c r="AB1002" s="122">
        <v>0</v>
      </c>
      <c r="AC1002" s="122">
        <v>0</v>
      </c>
      <c r="AD1002" s="121"/>
      <c r="BO1002" s="72" t="s">
        <v>42</v>
      </c>
      <c r="BP1002" s="73" t="s">
        <v>4368</v>
      </c>
      <c r="BQ1002" s="75">
        <v>207000625</v>
      </c>
      <c r="BR1002" s="75">
        <v>225000625</v>
      </c>
      <c r="BS1002" s="75">
        <v>243000625</v>
      </c>
      <c r="BT1002" s="75">
        <v>261000625</v>
      </c>
      <c r="BU1002" s="75">
        <v>279000625</v>
      </c>
      <c r="BV1002" s="75">
        <v>297000625</v>
      </c>
      <c r="BW1002" s="75">
        <v>315000625</v>
      </c>
      <c r="BX1002" s="75">
        <v>333000625</v>
      </c>
      <c r="BY1002" s="75">
        <v>360000625</v>
      </c>
      <c r="BZ1002" s="75">
        <v>0</v>
      </c>
      <c r="CA1002" s="75">
        <v>0</v>
      </c>
    </row>
    <row r="1003" spans="14:79" ht="12" customHeight="1">
      <c r="N1003" s="119" t="s">
        <v>24</v>
      </c>
      <c r="O1003" s="120" t="s">
        <v>2113</v>
      </c>
      <c r="P1003" s="122">
        <v>150000026</v>
      </c>
      <c r="Q1003" s="122">
        <v>170000026</v>
      </c>
      <c r="R1003" s="122">
        <v>180000026</v>
      </c>
      <c r="S1003" s="122">
        <v>190000026</v>
      </c>
      <c r="T1003" s="122">
        <v>200000026</v>
      </c>
      <c r="U1003" s="122">
        <v>240000026</v>
      </c>
      <c r="V1003" s="122">
        <v>270000026</v>
      </c>
      <c r="W1003" s="122">
        <v>300000026</v>
      </c>
      <c r="X1003" s="122">
        <v>340000026</v>
      </c>
      <c r="Y1003" s="122">
        <v>500000026</v>
      </c>
      <c r="Z1003" s="122">
        <v>0</v>
      </c>
      <c r="AA1003" s="122">
        <v>0</v>
      </c>
      <c r="AB1003" s="122">
        <v>0</v>
      </c>
      <c r="AC1003" s="122">
        <v>0</v>
      </c>
      <c r="AD1003" s="121"/>
      <c r="BO1003" s="72" t="s">
        <v>42</v>
      </c>
      <c r="BP1003" s="73" t="s">
        <v>4369</v>
      </c>
      <c r="BQ1003" s="75">
        <v>234000625</v>
      </c>
      <c r="BR1003" s="75">
        <v>252000625</v>
      </c>
      <c r="BS1003" s="75">
        <v>270000625</v>
      </c>
      <c r="BT1003" s="75">
        <v>297000625</v>
      </c>
      <c r="BU1003" s="75">
        <v>306000625</v>
      </c>
      <c r="BV1003" s="75">
        <v>315000625</v>
      </c>
      <c r="BW1003" s="75">
        <v>333000625</v>
      </c>
      <c r="BX1003" s="75">
        <v>342000625</v>
      </c>
      <c r="BY1003" s="75">
        <v>360000625</v>
      </c>
      <c r="BZ1003" s="75">
        <v>0</v>
      </c>
      <c r="CA1003" s="75">
        <v>0</v>
      </c>
    </row>
    <row r="1004" spans="14:79" ht="12" customHeight="1">
      <c r="N1004" s="119" t="s">
        <v>24</v>
      </c>
      <c r="O1004" s="120" t="s">
        <v>2275</v>
      </c>
      <c r="P1004" s="122">
        <v>150000026</v>
      </c>
      <c r="Q1004" s="122">
        <v>170000026</v>
      </c>
      <c r="R1004" s="122">
        <v>180000026</v>
      </c>
      <c r="S1004" s="122">
        <v>190000026</v>
      </c>
      <c r="T1004" s="122">
        <v>200000026</v>
      </c>
      <c r="U1004" s="122">
        <v>240000026</v>
      </c>
      <c r="V1004" s="122">
        <v>270000026</v>
      </c>
      <c r="W1004" s="122">
        <v>300000026</v>
      </c>
      <c r="X1004" s="122">
        <v>340000026</v>
      </c>
      <c r="Y1004" s="122">
        <v>500000026</v>
      </c>
      <c r="Z1004" s="122">
        <v>0</v>
      </c>
      <c r="AA1004" s="122">
        <v>0</v>
      </c>
      <c r="AB1004" s="122">
        <v>0</v>
      </c>
      <c r="AC1004" s="122">
        <v>0</v>
      </c>
      <c r="AD1004" s="121"/>
      <c r="BO1004" s="72" t="s">
        <v>42</v>
      </c>
      <c r="BP1004" s="73" t="s">
        <v>4370</v>
      </c>
      <c r="BQ1004" s="75">
        <v>0</v>
      </c>
      <c r="BR1004" s="75">
        <v>0</v>
      </c>
      <c r="BS1004" s="75">
        <v>0</v>
      </c>
      <c r="BT1004" s="75">
        <v>0</v>
      </c>
      <c r="BU1004" s="75">
        <v>0</v>
      </c>
      <c r="BV1004" s="75">
        <v>274000625</v>
      </c>
      <c r="BW1004" s="75">
        <v>287000625</v>
      </c>
      <c r="BX1004" s="75">
        <v>305000026</v>
      </c>
      <c r="BY1004" s="75">
        <v>360000625</v>
      </c>
      <c r="BZ1004" s="75">
        <v>0</v>
      </c>
      <c r="CA1004" s="75">
        <v>0</v>
      </c>
    </row>
    <row r="1005" spans="14:79" ht="12" customHeight="1">
      <c r="N1005" s="119" t="s">
        <v>24</v>
      </c>
      <c r="O1005" s="120" t="s">
        <v>1977</v>
      </c>
      <c r="P1005" s="122">
        <v>150000026</v>
      </c>
      <c r="Q1005" s="122">
        <v>170000026</v>
      </c>
      <c r="R1005" s="122">
        <v>180000026</v>
      </c>
      <c r="S1005" s="122">
        <v>190000026</v>
      </c>
      <c r="T1005" s="122">
        <v>200000026</v>
      </c>
      <c r="U1005" s="122">
        <v>240000026</v>
      </c>
      <c r="V1005" s="122">
        <v>270000026</v>
      </c>
      <c r="W1005" s="122">
        <v>300000026</v>
      </c>
      <c r="X1005" s="122">
        <v>340000026</v>
      </c>
      <c r="Y1005" s="122">
        <v>500000026</v>
      </c>
      <c r="Z1005" s="122">
        <v>0</v>
      </c>
      <c r="AA1005" s="122">
        <v>0</v>
      </c>
      <c r="AB1005" s="122">
        <v>0</v>
      </c>
      <c r="AC1005" s="122">
        <v>0</v>
      </c>
      <c r="AD1005" s="121"/>
      <c r="BO1005" s="72" t="s">
        <v>42</v>
      </c>
      <c r="BP1005" s="73" t="s">
        <v>4371</v>
      </c>
      <c r="BQ1005" s="75">
        <v>0</v>
      </c>
      <c r="BR1005" s="75">
        <v>0</v>
      </c>
      <c r="BS1005" s="75">
        <v>0</v>
      </c>
      <c r="BT1005" s="75">
        <v>0</v>
      </c>
      <c r="BU1005" s="75">
        <v>0</v>
      </c>
      <c r="BV1005" s="75">
        <v>0</v>
      </c>
      <c r="BW1005" s="75">
        <v>0</v>
      </c>
      <c r="BX1005" s="75">
        <v>252000625</v>
      </c>
      <c r="BY1005" s="75">
        <v>288000625</v>
      </c>
      <c r="BZ1005" s="75">
        <v>479000625</v>
      </c>
      <c r="CA1005" s="75">
        <v>0</v>
      </c>
    </row>
    <row r="1006" spans="14:79" ht="12" customHeight="1">
      <c r="N1006" s="119" t="s">
        <v>24</v>
      </c>
      <c r="O1006" s="120" t="s">
        <v>2405</v>
      </c>
      <c r="P1006" s="122">
        <v>150000026</v>
      </c>
      <c r="Q1006" s="122">
        <v>170000026</v>
      </c>
      <c r="R1006" s="122">
        <v>180000026</v>
      </c>
      <c r="S1006" s="122">
        <v>190000026</v>
      </c>
      <c r="T1006" s="122">
        <v>200000026</v>
      </c>
      <c r="U1006" s="122">
        <v>240000026</v>
      </c>
      <c r="V1006" s="122">
        <v>270000026</v>
      </c>
      <c r="W1006" s="122">
        <v>300000026</v>
      </c>
      <c r="X1006" s="122">
        <v>340000026</v>
      </c>
      <c r="Y1006" s="122">
        <v>500000026</v>
      </c>
      <c r="Z1006" s="122">
        <v>0</v>
      </c>
      <c r="AA1006" s="122">
        <v>0</v>
      </c>
      <c r="AB1006" s="122">
        <v>0</v>
      </c>
      <c r="AC1006" s="122">
        <v>0</v>
      </c>
      <c r="AD1006" s="121"/>
      <c r="BO1006" s="72" t="s">
        <v>42</v>
      </c>
      <c r="BP1006" s="73" t="s">
        <v>5040</v>
      </c>
      <c r="BQ1006" s="75">
        <v>0</v>
      </c>
      <c r="BR1006" s="75">
        <v>0</v>
      </c>
      <c r="BS1006" s="75">
        <v>0</v>
      </c>
      <c r="BT1006" s="75">
        <v>0</v>
      </c>
      <c r="BU1006" s="75">
        <v>0</v>
      </c>
      <c r="BV1006" s="75">
        <v>390000925</v>
      </c>
      <c r="BW1006" s="75">
        <v>430000925</v>
      </c>
      <c r="BX1006" s="75">
        <v>465000925</v>
      </c>
      <c r="BY1006" s="75">
        <v>495000925</v>
      </c>
      <c r="BZ1006" s="75">
        <v>560000925</v>
      </c>
      <c r="CA1006" s="75">
        <v>585000925</v>
      </c>
    </row>
    <row r="1007" spans="14:79" ht="12" customHeight="1">
      <c r="N1007" s="119" t="s">
        <v>24</v>
      </c>
      <c r="O1007" s="120" t="s">
        <v>2406</v>
      </c>
      <c r="P1007" s="122">
        <v>150000026</v>
      </c>
      <c r="Q1007" s="122">
        <v>170000026</v>
      </c>
      <c r="R1007" s="122">
        <v>180000026</v>
      </c>
      <c r="S1007" s="122">
        <v>190000026</v>
      </c>
      <c r="T1007" s="122">
        <v>200000026</v>
      </c>
      <c r="U1007" s="122">
        <v>240000026</v>
      </c>
      <c r="V1007" s="122">
        <v>270000026</v>
      </c>
      <c r="W1007" s="122">
        <v>300000026</v>
      </c>
      <c r="X1007" s="122">
        <v>340000026</v>
      </c>
      <c r="Y1007" s="122">
        <v>500000026</v>
      </c>
      <c r="Z1007" s="122">
        <v>0</v>
      </c>
      <c r="AA1007" s="122">
        <v>0</v>
      </c>
      <c r="AB1007" s="122">
        <v>0</v>
      </c>
      <c r="AC1007" s="122">
        <v>0</v>
      </c>
      <c r="AD1007" s="121"/>
      <c r="BO1007" s="72" t="s">
        <v>42</v>
      </c>
      <c r="BP1007" s="73" t="s">
        <v>4372</v>
      </c>
      <c r="BQ1007" s="75">
        <v>0</v>
      </c>
      <c r="BR1007" s="75">
        <v>0</v>
      </c>
      <c r="BS1007" s="75">
        <v>0</v>
      </c>
      <c r="BT1007" s="75">
        <v>0</v>
      </c>
      <c r="BU1007" s="75">
        <v>0</v>
      </c>
      <c r="BV1007" s="75">
        <v>0</v>
      </c>
      <c r="BW1007" s="75">
        <v>0</v>
      </c>
      <c r="BX1007" s="75">
        <v>315000625</v>
      </c>
      <c r="BY1007" s="75">
        <v>350000625</v>
      </c>
      <c r="BZ1007" s="75">
        <v>390000625</v>
      </c>
      <c r="CA1007" s="75">
        <v>0</v>
      </c>
    </row>
    <row r="1008" spans="14:79" ht="12" customHeight="1">
      <c r="N1008" s="119" t="s">
        <v>24</v>
      </c>
      <c r="O1008" s="120" t="s">
        <v>1996</v>
      </c>
      <c r="P1008" s="122">
        <v>150000026</v>
      </c>
      <c r="Q1008" s="122">
        <v>170000026</v>
      </c>
      <c r="R1008" s="122">
        <v>180000026</v>
      </c>
      <c r="S1008" s="122">
        <v>190000026</v>
      </c>
      <c r="T1008" s="122">
        <v>200000026</v>
      </c>
      <c r="U1008" s="122">
        <v>240000026</v>
      </c>
      <c r="V1008" s="122">
        <v>270000026</v>
      </c>
      <c r="W1008" s="122">
        <v>300000026</v>
      </c>
      <c r="X1008" s="122">
        <v>340000026</v>
      </c>
      <c r="Y1008" s="122">
        <v>500000026</v>
      </c>
      <c r="Z1008" s="122">
        <v>0</v>
      </c>
      <c r="AA1008" s="122">
        <v>0</v>
      </c>
      <c r="AB1008" s="122">
        <v>0</v>
      </c>
      <c r="AC1008" s="122">
        <v>0</v>
      </c>
      <c r="AD1008" s="121"/>
      <c r="BO1008" s="72" t="s">
        <v>42</v>
      </c>
      <c r="BP1008" s="73" t="s">
        <v>4373</v>
      </c>
      <c r="BQ1008" s="75">
        <v>243000625</v>
      </c>
      <c r="BR1008" s="75">
        <v>261000625</v>
      </c>
      <c r="BS1008" s="75">
        <v>279000625</v>
      </c>
      <c r="BT1008" s="75">
        <v>288000625</v>
      </c>
      <c r="BU1008" s="75">
        <v>315000625</v>
      </c>
      <c r="BV1008" s="75">
        <v>324000625</v>
      </c>
      <c r="BW1008" s="75">
        <v>342000625</v>
      </c>
      <c r="BX1008" s="75">
        <v>360000625</v>
      </c>
      <c r="BY1008" s="75">
        <v>270000625</v>
      </c>
      <c r="BZ1008" s="75">
        <v>382000625</v>
      </c>
      <c r="CA1008" s="75">
        <v>0</v>
      </c>
    </row>
    <row r="1009" spans="14:79" ht="12" customHeight="1">
      <c r="N1009" s="119" t="s">
        <v>24</v>
      </c>
      <c r="O1009" s="120" t="s">
        <v>2407</v>
      </c>
      <c r="P1009" s="122">
        <v>150000026</v>
      </c>
      <c r="Q1009" s="122">
        <v>170000026</v>
      </c>
      <c r="R1009" s="122">
        <v>180000026</v>
      </c>
      <c r="S1009" s="122">
        <v>190000026</v>
      </c>
      <c r="T1009" s="122">
        <v>200000026</v>
      </c>
      <c r="U1009" s="122">
        <v>240000026</v>
      </c>
      <c r="V1009" s="122">
        <v>270000026</v>
      </c>
      <c r="W1009" s="122">
        <v>300000026</v>
      </c>
      <c r="X1009" s="122">
        <v>340000026</v>
      </c>
      <c r="Y1009" s="122">
        <v>500000026</v>
      </c>
      <c r="Z1009" s="122">
        <v>0</v>
      </c>
      <c r="AA1009" s="122">
        <v>0</v>
      </c>
      <c r="AB1009" s="122">
        <v>0</v>
      </c>
      <c r="AC1009" s="122">
        <v>0</v>
      </c>
      <c r="AD1009" s="121"/>
      <c r="BO1009" s="72" t="s">
        <v>42</v>
      </c>
      <c r="BP1009" s="73" t="s">
        <v>4374</v>
      </c>
      <c r="BQ1009" s="75">
        <v>234000625</v>
      </c>
      <c r="BR1009" s="75">
        <v>252000625</v>
      </c>
      <c r="BS1009" s="75">
        <v>270000625</v>
      </c>
      <c r="BT1009" s="75">
        <v>297000625</v>
      </c>
      <c r="BU1009" s="75">
        <v>306000625</v>
      </c>
      <c r="BV1009" s="75">
        <v>315000625</v>
      </c>
      <c r="BW1009" s="75">
        <v>333000625</v>
      </c>
      <c r="BX1009" s="75">
        <v>351000625</v>
      </c>
      <c r="BY1009" s="75">
        <v>369000625</v>
      </c>
      <c r="BZ1009" s="75">
        <v>0</v>
      </c>
      <c r="CA1009" s="75">
        <v>0</v>
      </c>
    </row>
    <row r="1010" spans="14:79" ht="12" customHeight="1">
      <c r="N1010" s="119" t="s">
        <v>24</v>
      </c>
      <c r="O1010" s="120" t="s">
        <v>1804</v>
      </c>
      <c r="P1010" s="122">
        <v>150000026</v>
      </c>
      <c r="Q1010" s="122">
        <v>170000026</v>
      </c>
      <c r="R1010" s="122">
        <v>180000026</v>
      </c>
      <c r="S1010" s="122">
        <v>190000026</v>
      </c>
      <c r="T1010" s="122">
        <v>200000026</v>
      </c>
      <c r="U1010" s="122">
        <v>240000026</v>
      </c>
      <c r="V1010" s="122">
        <v>270000026</v>
      </c>
      <c r="W1010" s="122">
        <v>300000026</v>
      </c>
      <c r="X1010" s="122">
        <v>340000026</v>
      </c>
      <c r="Y1010" s="122">
        <v>500000026</v>
      </c>
      <c r="Z1010" s="122">
        <v>0</v>
      </c>
      <c r="AA1010" s="122">
        <v>0</v>
      </c>
      <c r="AB1010" s="122">
        <v>0</v>
      </c>
      <c r="AC1010" s="122">
        <v>0</v>
      </c>
      <c r="AD1010" s="121"/>
      <c r="BO1010" s="72" t="s">
        <v>42</v>
      </c>
      <c r="BP1010" s="73" t="s">
        <v>4375</v>
      </c>
      <c r="BQ1010" s="75">
        <v>234000625</v>
      </c>
      <c r="BR1010" s="75">
        <v>252000625</v>
      </c>
      <c r="BS1010" s="75">
        <v>270000625</v>
      </c>
      <c r="BT1010" s="75">
        <v>297000625</v>
      </c>
      <c r="BU1010" s="75">
        <v>306000625</v>
      </c>
      <c r="BV1010" s="75">
        <v>315000625</v>
      </c>
      <c r="BW1010" s="75">
        <v>333000625</v>
      </c>
      <c r="BX1010" s="75">
        <v>351000625</v>
      </c>
      <c r="BY1010" s="75">
        <v>369000625</v>
      </c>
      <c r="BZ1010" s="75">
        <v>0</v>
      </c>
      <c r="CA1010" s="75">
        <v>0</v>
      </c>
    </row>
    <row r="1011" spans="14:79" ht="12" customHeight="1">
      <c r="N1011" s="119" t="s">
        <v>24</v>
      </c>
      <c r="O1011" s="120" t="s">
        <v>2728</v>
      </c>
      <c r="P1011" s="122">
        <v>0</v>
      </c>
      <c r="Q1011" s="122">
        <v>0</v>
      </c>
      <c r="R1011" s="122">
        <v>0</v>
      </c>
      <c r="S1011" s="122">
        <v>0</v>
      </c>
      <c r="T1011" s="122">
        <v>0</v>
      </c>
      <c r="U1011" s="122">
        <v>0</v>
      </c>
      <c r="V1011" s="122">
        <v>0</v>
      </c>
      <c r="W1011" s="122">
        <v>0</v>
      </c>
      <c r="X1011" s="122">
        <v>0</v>
      </c>
      <c r="Y1011" s="122">
        <v>0</v>
      </c>
      <c r="Z1011" s="122">
        <v>200000026</v>
      </c>
      <c r="AA1011" s="122">
        <v>205000026</v>
      </c>
      <c r="AB1011" s="122">
        <v>210000026</v>
      </c>
      <c r="AC1011" s="122">
        <v>215000026</v>
      </c>
      <c r="AD1011" s="121"/>
      <c r="BO1011" s="72" t="s">
        <v>42</v>
      </c>
      <c r="BP1011" s="73" t="s">
        <v>4376</v>
      </c>
      <c r="BQ1011" s="75">
        <v>0</v>
      </c>
      <c r="BR1011" s="75">
        <v>252000625</v>
      </c>
      <c r="BS1011" s="75">
        <v>0</v>
      </c>
      <c r="BT1011" s="75">
        <v>0</v>
      </c>
      <c r="BU1011" s="75">
        <v>0</v>
      </c>
      <c r="BV1011" s="75">
        <v>0</v>
      </c>
      <c r="BW1011" s="75">
        <v>0</v>
      </c>
      <c r="BX1011" s="75">
        <v>0</v>
      </c>
      <c r="BY1011" s="75">
        <v>0</v>
      </c>
      <c r="BZ1011" s="75">
        <v>0</v>
      </c>
      <c r="CA1011" s="75">
        <v>0</v>
      </c>
    </row>
    <row r="1012" spans="14:79" ht="12" customHeight="1">
      <c r="N1012" s="119" t="s">
        <v>24</v>
      </c>
      <c r="O1012" s="120" t="s">
        <v>2655</v>
      </c>
      <c r="P1012" s="122">
        <v>0</v>
      </c>
      <c r="Q1012" s="122">
        <v>0</v>
      </c>
      <c r="R1012" s="122">
        <v>0</v>
      </c>
      <c r="S1012" s="122">
        <v>0</v>
      </c>
      <c r="T1012" s="122">
        <v>0</v>
      </c>
      <c r="U1012" s="122">
        <v>0</v>
      </c>
      <c r="V1012" s="122">
        <v>0</v>
      </c>
      <c r="W1012" s="122">
        <v>0</v>
      </c>
      <c r="X1012" s="122">
        <v>0</v>
      </c>
      <c r="Y1012" s="122">
        <v>0</v>
      </c>
      <c r="Z1012" s="122">
        <v>205000026</v>
      </c>
      <c r="AA1012" s="122">
        <v>210000026</v>
      </c>
      <c r="AB1012" s="122">
        <v>215000026</v>
      </c>
      <c r="AC1012" s="122">
        <v>220000026</v>
      </c>
      <c r="AD1012" s="121"/>
      <c r="BO1012" s="72" t="s">
        <v>42</v>
      </c>
      <c r="BP1012" s="73" t="s">
        <v>4377</v>
      </c>
      <c r="BQ1012" s="75">
        <v>243000625</v>
      </c>
      <c r="BR1012" s="75">
        <v>261000625</v>
      </c>
      <c r="BS1012" s="75">
        <v>279000625</v>
      </c>
      <c r="BT1012" s="75">
        <v>288000625</v>
      </c>
      <c r="BU1012" s="75">
        <v>315000625</v>
      </c>
      <c r="BV1012" s="75">
        <v>324000625</v>
      </c>
      <c r="BW1012" s="75">
        <v>342000625</v>
      </c>
      <c r="BX1012" s="75">
        <v>360000625</v>
      </c>
      <c r="BY1012" s="75">
        <v>270000625</v>
      </c>
      <c r="BZ1012" s="75">
        <v>382000625</v>
      </c>
      <c r="CA1012" s="75">
        <v>0</v>
      </c>
    </row>
    <row r="1013" spans="14:79" ht="12" customHeight="1">
      <c r="N1013" s="119" t="s">
        <v>24</v>
      </c>
      <c r="O1013" s="120" t="s">
        <v>2276</v>
      </c>
      <c r="P1013" s="122">
        <v>0</v>
      </c>
      <c r="Q1013" s="122">
        <v>0</v>
      </c>
      <c r="R1013" s="122">
        <v>0</v>
      </c>
      <c r="S1013" s="122">
        <v>0</v>
      </c>
      <c r="T1013" s="122">
        <v>0</v>
      </c>
      <c r="U1013" s="122">
        <v>0</v>
      </c>
      <c r="V1013" s="122">
        <v>0</v>
      </c>
      <c r="W1013" s="122">
        <v>0</v>
      </c>
      <c r="X1013" s="122">
        <v>0</v>
      </c>
      <c r="Y1013" s="122">
        <v>0</v>
      </c>
      <c r="Z1013" s="122">
        <v>210000026</v>
      </c>
      <c r="AA1013" s="122">
        <v>220000026</v>
      </c>
      <c r="AB1013" s="122">
        <v>235000026</v>
      </c>
      <c r="AC1013" s="122">
        <v>240000026</v>
      </c>
      <c r="AD1013" s="121"/>
      <c r="BO1013" s="72" t="s">
        <v>42</v>
      </c>
      <c r="BP1013" s="73" t="s">
        <v>4378</v>
      </c>
      <c r="BQ1013" s="75">
        <v>0</v>
      </c>
      <c r="BR1013" s="75">
        <v>0</v>
      </c>
      <c r="BS1013" s="75">
        <v>0</v>
      </c>
      <c r="BT1013" s="75">
        <v>270000625</v>
      </c>
      <c r="BU1013" s="75">
        <v>306000625</v>
      </c>
      <c r="BV1013" s="75">
        <v>342000625</v>
      </c>
      <c r="BW1013" s="75">
        <v>360000625</v>
      </c>
      <c r="BX1013" s="75">
        <v>301000625</v>
      </c>
      <c r="BY1013" s="75">
        <v>0</v>
      </c>
      <c r="BZ1013" s="75">
        <v>0</v>
      </c>
      <c r="CA1013" s="75">
        <v>0</v>
      </c>
    </row>
    <row r="1014" spans="14:79" ht="12" customHeight="1">
      <c r="N1014" s="119" t="s">
        <v>24</v>
      </c>
      <c r="O1014" s="120" t="s">
        <v>2656</v>
      </c>
      <c r="P1014" s="122">
        <v>0</v>
      </c>
      <c r="Q1014" s="122">
        <v>0</v>
      </c>
      <c r="R1014" s="122">
        <v>0</v>
      </c>
      <c r="S1014" s="122">
        <v>0</v>
      </c>
      <c r="T1014" s="122">
        <v>0</v>
      </c>
      <c r="U1014" s="122">
        <v>0</v>
      </c>
      <c r="V1014" s="122">
        <v>0</v>
      </c>
      <c r="W1014" s="122">
        <v>0</v>
      </c>
      <c r="X1014" s="122">
        <v>0</v>
      </c>
      <c r="Y1014" s="122">
        <v>0</v>
      </c>
      <c r="Z1014" s="122">
        <v>210000026</v>
      </c>
      <c r="AA1014" s="122">
        <v>220000026</v>
      </c>
      <c r="AB1014" s="122">
        <v>235000026</v>
      </c>
      <c r="AC1014" s="122">
        <v>240000026</v>
      </c>
      <c r="AD1014" s="121"/>
      <c r="BO1014" s="72" t="s">
        <v>42</v>
      </c>
      <c r="BP1014" s="73" t="s">
        <v>4379</v>
      </c>
      <c r="BQ1014" s="75">
        <v>0</v>
      </c>
      <c r="BR1014" s="75">
        <v>0</v>
      </c>
      <c r="BS1014" s="75">
        <v>0</v>
      </c>
      <c r="BT1014" s="75">
        <v>0</v>
      </c>
      <c r="BU1014" s="75">
        <v>0</v>
      </c>
      <c r="BV1014" s="75">
        <v>243000625</v>
      </c>
      <c r="BW1014" s="75">
        <v>261000625</v>
      </c>
      <c r="BX1014" s="75">
        <v>288000625</v>
      </c>
      <c r="BY1014" s="75">
        <v>351000625</v>
      </c>
      <c r="BZ1014" s="75">
        <v>0</v>
      </c>
      <c r="CA1014" s="75">
        <v>0</v>
      </c>
    </row>
    <row r="1015" spans="14:79" ht="12" customHeight="1">
      <c r="N1015" s="119" t="s">
        <v>24</v>
      </c>
      <c r="O1015" s="120" t="s">
        <v>2708</v>
      </c>
      <c r="P1015" s="122">
        <v>0</v>
      </c>
      <c r="Q1015" s="122">
        <v>0</v>
      </c>
      <c r="R1015" s="122">
        <v>0</v>
      </c>
      <c r="S1015" s="122">
        <v>0</v>
      </c>
      <c r="T1015" s="122">
        <v>0</v>
      </c>
      <c r="U1015" s="122">
        <v>0</v>
      </c>
      <c r="V1015" s="122">
        <v>0</v>
      </c>
      <c r="W1015" s="122">
        <v>0</v>
      </c>
      <c r="X1015" s="122">
        <v>0</v>
      </c>
      <c r="Y1015" s="122">
        <v>0</v>
      </c>
      <c r="Z1015" s="122">
        <v>210000026</v>
      </c>
      <c r="AA1015" s="122">
        <v>220000026</v>
      </c>
      <c r="AB1015" s="122">
        <v>235000026</v>
      </c>
      <c r="AC1015" s="122">
        <v>240000026</v>
      </c>
      <c r="AD1015" s="121"/>
      <c r="BO1015" s="72" t="s">
        <v>42</v>
      </c>
      <c r="BP1015" s="73" t="s">
        <v>4380</v>
      </c>
      <c r="BQ1015" s="75">
        <v>0</v>
      </c>
      <c r="BR1015" s="75">
        <v>0</v>
      </c>
      <c r="BS1015" s="75">
        <v>0</v>
      </c>
      <c r="BT1015" s="75">
        <v>0</v>
      </c>
      <c r="BU1015" s="75">
        <v>0</v>
      </c>
      <c r="BV1015" s="75">
        <v>0</v>
      </c>
      <c r="BW1015" s="75">
        <v>0</v>
      </c>
      <c r="BX1015" s="75">
        <v>415000026</v>
      </c>
      <c r="BY1015" s="75">
        <v>450000026</v>
      </c>
      <c r="BZ1015" s="75">
        <v>0</v>
      </c>
      <c r="CA1015" s="75">
        <v>0</v>
      </c>
    </row>
    <row r="1016" spans="14:79" ht="12" customHeight="1">
      <c r="N1016" s="119" t="s">
        <v>24</v>
      </c>
      <c r="O1016" s="120" t="s">
        <v>2840</v>
      </c>
      <c r="P1016" s="122">
        <v>0</v>
      </c>
      <c r="Q1016" s="122">
        <v>0</v>
      </c>
      <c r="R1016" s="122">
        <v>0</v>
      </c>
      <c r="S1016" s="122">
        <v>0</v>
      </c>
      <c r="T1016" s="122">
        <v>0</v>
      </c>
      <c r="U1016" s="122">
        <v>0</v>
      </c>
      <c r="V1016" s="122">
        <v>0</v>
      </c>
      <c r="W1016" s="122">
        <v>0</v>
      </c>
      <c r="X1016" s="122">
        <v>0</v>
      </c>
      <c r="Y1016" s="122">
        <v>0</v>
      </c>
      <c r="Z1016" s="122">
        <v>210000026</v>
      </c>
      <c r="AA1016" s="122">
        <v>220000026</v>
      </c>
      <c r="AB1016" s="122">
        <v>235000026</v>
      </c>
      <c r="AC1016" s="122">
        <v>240000026</v>
      </c>
      <c r="AD1016" s="121"/>
      <c r="BO1016" s="72" t="s">
        <v>42</v>
      </c>
      <c r="BP1016" s="73" t="s">
        <v>4381</v>
      </c>
      <c r="BQ1016" s="75">
        <v>0</v>
      </c>
      <c r="BR1016" s="75">
        <v>0</v>
      </c>
      <c r="BS1016" s="75">
        <v>215000026</v>
      </c>
      <c r="BT1016" s="75">
        <v>245000026</v>
      </c>
      <c r="BU1016" s="75">
        <v>270000026</v>
      </c>
      <c r="BV1016" s="75">
        <v>300000026</v>
      </c>
      <c r="BW1016" s="75">
        <v>325000026</v>
      </c>
      <c r="BX1016" s="75">
        <v>360000026</v>
      </c>
      <c r="BY1016" s="75">
        <v>0</v>
      </c>
      <c r="BZ1016" s="75">
        <v>0</v>
      </c>
      <c r="CA1016" s="75">
        <v>0</v>
      </c>
    </row>
    <row r="1017" spans="14:79" ht="12" customHeight="1">
      <c r="N1017" s="119" t="s">
        <v>36</v>
      </c>
      <c r="O1017" s="120" t="s">
        <v>2067</v>
      </c>
      <c r="P1017" s="122">
        <v>0</v>
      </c>
      <c r="Q1017" s="122">
        <v>0</v>
      </c>
      <c r="R1017" s="122">
        <v>0</v>
      </c>
      <c r="S1017" s="122">
        <v>0</v>
      </c>
      <c r="T1017" s="122">
        <v>0</v>
      </c>
      <c r="U1017" s="122">
        <v>0</v>
      </c>
      <c r="V1017" s="122">
        <v>0</v>
      </c>
      <c r="W1017" s="122">
        <v>0</v>
      </c>
      <c r="X1017" s="122">
        <v>0</v>
      </c>
      <c r="Y1017" s="122">
        <v>0</v>
      </c>
      <c r="Z1017" s="122">
        <v>235000026</v>
      </c>
      <c r="AA1017" s="122">
        <v>255000026</v>
      </c>
      <c r="AB1017" s="122">
        <v>275000026</v>
      </c>
      <c r="AC1017" s="122">
        <v>330000026</v>
      </c>
      <c r="AD1017" s="121"/>
      <c r="BO1017" s="72" t="s">
        <v>42</v>
      </c>
      <c r="BP1017" s="73" t="s">
        <v>4382</v>
      </c>
      <c r="BQ1017" s="75">
        <v>189000625</v>
      </c>
      <c r="BR1017" s="75">
        <v>0</v>
      </c>
      <c r="BS1017" s="75">
        <v>0</v>
      </c>
      <c r="BT1017" s="75">
        <v>270000625</v>
      </c>
      <c r="BU1017" s="75">
        <v>306000625</v>
      </c>
      <c r="BV1017" s="75">
        <v>342000625</v>
      </c>
      <c r="BW1017" s="75">
        <v>360000625</v>
      </c>
      <c r="BX1017" s="75">
        <v>396000625</v>
      </c>
      <c r="BY1017" s="75">
        <v>0</v>
      </c>
      <c r="BZ1017" s="75">
        <v>0</v>
      </c>
      <c r="CA1017" s="75">
        <v>0</v>
      </c>
    </row>
    <row r="1018" spans="14:79" ht="12" customHeight="1">
      <c r="N1018" s="119" t="s">
        <v>36</v>
      </c>
      <c r="O1018" s="120" t="s">
        <v>2657</v>
      </c>
      <c r="P1018" s="122">
        <v>0</v>
      </c>
      <c r="Q1018" s="122">
        <v>0</v>
      </c>
      <c r="R1018" s="122">
        <v>0</v>
      </c>
      <c r="S1018" s="122">
        <v>0</v>
      </c>
      <c r="T1018" s="122">
        <v>0</v>
      </c>
      <c r="U1018" s="122">
        <v>0</v>
      </c>
      <c r="V1018" s="122">
        <v>0</v>
      </c>
      <c r="W1018" s="122">
        <v>0</v>
      </c>
      <c r="X1018" s="122">
        <v>0</v>
      </c>
      <c r="Y1018" s="122">
        <v>0</v>
      </c>
      <c r="Z1018" s="122">
        <v>190000026</v>
      </c>
      <c r="AA1018" s="122">
        <v>195000026</v>
      </c>
      <c r="AB1018" s="122">
        <v>210000026</v>
      </c>
      <c r="AC1018" s="122">
        <v>230000026</v>
      </c>
      <c r="AD1018" s="121"/>
      <c r="BO1018" s="72" t="s">
        <v>42</v>
      </c>
      <c r="BP1018" s="73" t="s">
        <v>4383</v>
      </c>
      <c r="BQ1018" s="75">
        <v>0</v>
      </c>
      <c r="BR1018" s="75">
        <v>0</v>
      </c>
      <c r="BS1018" s="75">
        <v>170000825</v>
      </c>
      <c r="BT1018" s="75">
        <v>0</v>
      </c>
      <c r="BU1018" s="75">
        <v>162000825</v>
      </c>
      <c r="BV1018" s="75">
        <v>0</v>
      </c>
      <c r="BW1018" s="75">
        <v>0</v>
      </c>
      <c r="BX1018" s="75">
        <v>284000625</v>
      </c>
      <c r="BY1018" s="75">
        <v>0</v>
      </c>
      <c r="BZ1018" s="75">
        <v>0</v>
      </c>
      <c r="CA1018" s="75">
        <v>0</v>
      </c>
    </row>
    <row r="1019" spans="14:79" ht="12" customHeight="1">
      <c r="N1019" s="119" t="s">
        <v>36</v>
      </c>
      <c r="O1019" s="120" t="s">
        <v>2829</v>
      </c>
      <c r="P1019" s="122">
        <v>0</v>
      </c>
      <c r="Q1019" s="122">
        <v>0</v>
      </c>
      <c r="R1019" s="122">
        <v>0</v>
      </c>
      <c r="S1019" s="122">
        <v>0</v>
      </c>
      <c r="T1019" s="122">
        <v>0</v>
      </c>
      <c r="U1019" s="122">
        <v>0</v>
      </c>
      <c r="V1019" s="122">
        <v>0</v>
      </c>
      <c r="W1019" s="122">
        <v>0</v>
      </c>
      <c r="X1019" s="122">
        <v>0</v>
      </c>
      <c r="Y1019" s="122">
        <v>0</v>
      </c>
      <c r="Z1019" s="122">
        <v>0</v>
      </c>
      <c r="AA1019" s="122">
        <v>270000026</v>
      </c>
      <c r="AB1019" s="122">
        <v>300000026</v>
      </c>
      <c r="AC1019" s="122">
        <v>320000026</v>
      </c>
      <c r="AD1019" s="121"/>
      <c r="BO1019" s="72" t="s">
        <v>42</v>
      </c>
      <c r="BP1019" s="73" t="s">
        <v>4384</v>
      </c>
      <c r="BQ1019" s="75">
        <v>0</v>
      </c>
      <c r="BR1019" s="75">
        <v>0</v>
      </c>
      <c r="BS1019" s="75">
        <v>0</v>
      </c>
      <c r="BT1019" s="75">
        <v>0</v>
      </c>
      <c r="BU1019" s="75">
        <v>0</v>
      </c>
      <c r="BV1019" s="75">
        <v>0</v>
      </c>
      <c r="BW1019" s="75">
        <v>0</v>
      </c>
      <c r="BX1019" s="75">
        <v>290000625</v>
      </c>
      <c r="BY1019" s="75">
        <v>0</v>
      </c>
      <c r="BZ1019" s="75">
        <v>0</v>
      </c>
      <c r="CA1019" s="75">
        <v>0</v>
      </c>
    </row>
    <row r="1020" spans="14:79" ht="12" customHeight="1">
      <c r="N1020" s="119" t="s">
        <v>36</v>
      </c>
      <c r="O1020" s="120" t="s">
        <v>3286</v>
      </c>
      <c r="P1020" s="122">
        <v>0</v>
      </c>
      <c r="Q1020" s="122">
        <v>0</v>
      </c>
      <c r="R1020" s="122">
        <v>0</v>
      </c>
      <c r="S1020" s="122">
        <v>0</v>
      </c>
      <c r="T1020" s="122">
        <v>0</v>
      </c>
      <c r="U1020" s="122">
        <v>0</v>
      </c>
      <c r="V1020" s="122">
        <v>0</v>
      </c>
      <c r="W1020" s="122">
        <v>0</v>
      </c>
      <c r="X1020" s="122">
        <v>0</v>
      </c>
      <c r="Y1020" s="122">
        <v>0</v>
      </c>
      <c r="Z1020" s="122">
        <v>0</v>
      </c>
      <c r="AA1020" s="122">
        <v>0</v>
      </c>
      <c r="AB1020" s="122">
        <v>350000026</v>
      </c>
      <c r="AC1020" s="122">
        <v>420000026</v>
      </c>
      <c r="AD1020" s="121"/>
      <c r="BO1020" s="72" t="s">
        <v>42</v>
      </c>
      <c r="BP1020" s="73" t="s">
        <v>4385</v>
      </c>
      <c r="BQ1020" s="75">
        <v>215000026</v>
      </c>
      <c r="BR1020" s="75">
        <v>220000026</v>
      </c>
      <c r="BS1020" s="75">
        <v>225000026</v>
      </c>
      <c r="BT1020" s="75">
        <v>230000026</v>
      </c>
      <c r="BU1020" s="75">
        <v>235000026</v>
      </c>
      <c r="BV1020" s="75">
        <v>240000026</v>
      </c>
      <c r="BW1020" s="75">
        <v>245000026</v>
      </c>
      <c r="BX1020" s="75">
        <v>265000026</v>
      </c>
      <c r="BY1020" s="75">
        <v>0</v>
      </c>
      <c r="BZ1020" s="75">
        <v>0</v>
      </c>
      <c r="CA1020" s="75">
        <v>0</v>
      </c>
    </row>
    <row r="1021" spans="14:79" ht="12" customHeight="1">
      <c r="N1021" s="119" t="s">
        <v>36</v>
      </c>
      <c r="O1021" s="120" t="s">
        <v>3012</v>
      </c>
      <c r="P1021" s="122">
        <v>0</v>
      </c>
      <c r="Q1021" s="122">
        <v>0</v>
      </c>
      <c r="R1021" s="122">
        <v>0</v>
      </c>
      <c r="S1021" s="122">
        <v>0</v>
      </c>
      <c r="T1021" s="122">
        <v>0</v>
      </c>
      <c r="U1021" s="122">
        <v>0</v>
      </c>
      <c r="V1021" s="122">
        <v>0</v>
      </c>
      <c r="W1021" s="122">
        <v>0</v>
      </c>
      <c r="X1021" s="122">
        <v>0</v>
      </c>
      <c r="Y1021" s="122">
        <v>0</v>
      </c>
      <c r="Z1021" s="122">
        <v>235000026</v>
      </c>
      <c r="AA1021" s="122">
        <v>255000026</v>
      </c>
      <c r="AB1021" s="122">
        <v>275000026</v>
      </c>
      <c r="AC1021" s="122">
        <v>330000026</v>
      </c>
      <c r="AD1021" s="121"/>
      <c r="BO1021" s="72" t="s">
        <v>42</v>
      </c>
      <c r="BP1021" s="73" t="s">
        <v>4386</v>
      </c>
      <c r="BQ1021" s="75">
        <v>0</v>
      </c>
      <c r="BR1021" s="75">
        <v>0</v>
      </c>
      <c r="BS1021" s="75">
        <v>0</v>
      </c>
      <c r="BT1021" s="75">
        <v>0</v>
      </c>
      <c r="BU1021" s="75">
        <v>0</v>
      </c>
      <c r="BV1021" s="75">
        <v>0</v>
      </c>
      <c r="BW1021" s="75">
        <v>0</v>
      </c>
      <c r="BX1021" s="75">
        <v>304000625</v>
      </c>
      <c r="BY1021" s="75">
        <v>0</v>
      </c>
      <c r="BZ1021" s="75">
        <v>0</v>
      </c>
      <c r="CA1021" s="75">
        <v>0</v>
      </c>
    </row>
    <row r="1022" spans="14:79" ht="12" customHeight="1">
      <c r="N1022" s="119" t="s">
        <v>36</v>
      </c>
      <c r="O1022" s="120" t="s">
        <v>2033</v>
      </c>
      <c r="P1022" s="122">
        <v>0</v>
      </c>
      <c r="Q1022" s="122">
        <v>0</v>
      </c>
      <c r="R1022" s="122">
        <v>0</v>
      </c>
      <c r="S1022" s="122">
        <v>0</v>
      </c>
      <c r="T1022" s="122">
        <v>0</v>
      </c>
      <c r="U1022" s="122">
        <v>0</v>
      </c>
      <c r="V1022" s="122">
        <v>0</v>
      </c>
      <c r="W1022" s="122">
        <v>0</v>
      </c>
      <c r="X1022" s="122">
        <v>0</v>
      </c>
      <c r="Y1022" s="122">
        <v>0</v>
      </c>
      <c r="Z1022" s="122">
        <v>250000026</v>
      </c>
      <c r="AA1022" s="122">
        <v>260000026</v>
      </c>
      <c r="AB1022" s="122">
        <v>275000026</v>
      </c>
      <c r="AC1022" s="122">
        <v>330000026</v>
      </c>
      <c r="AD1022" s="121"/>
      <c r="BO1022" s="72" t="s">
        <v>42</v>
      </c>
      <c r="BP1022" s="73" t="s">
        <v>4387</v>
      </c>
      <c r="BQ1022" s="75">
        <v>0</v>
      </c>
      <c r="BR1022" s="75">
        <v>0</v>
      </c>
      <c r="BS1022" s="75">
        <v>0</v>
      </c>
      <c r="BT1022" s="75">
        <v>0</v>
      </c>
      <c r="BU1022" s="75">
        <v>0</v>
      </c>
      <c r="BV1022" s="75">
        <v>0</v>
      </c>
      <c r="BW1022" s="75">
        <v>0</v>
      </c>
      <c r="BX1022" s="75">
        <v>252000625</v>
      </c>
      <c r="BY1022" s="75">
        <v>288000625</v>
      </c>
      <c r="BZ1022" s="75">
        <v>0</v>
      </c>
      <c r="CA1022" s="75">
        <v>0</v>
      </c>
    </row>
    <row r="1023" spans="14:79" ht="12" customHeight="1">
      <c r="N1023" s="119" t="s">
        <v>36</v>
      </c>
      <c r="O1023" s="120" t="s">
        <v>2658</v>
      </c>
      <c r="P1023" s="122">
        <v>0</v>
      </c>
      <c r="Q1023" s="122">
        <v>0</v>
      </c>
      <c r="R1023" s="122">
        <v>0</v>
      </c>
      <c r="S1023" s="122">
        <v>0</v>
      </c>
      <c r="T1023" s="122">
        <v>0</v>
      </c>
      <c r="U1023" s="122">
        <v>0</v>
      </c>
      <c r="V1023" s="122">
        <v>0</v>
      </c>
      <c r="W1023" s="122">
        <v>0</v>
      </c>
      <c r="X1023" s="122">
        <v>0</v>
      </c>
      <c r="Y1023" s="122">
        <v>0</v>
      </c>
      <c r="Z1023" s="122">
        <v>240000026</v>
      </c>
      <c r="AA1023" s="122">
        <v>260000026</v>
      </c>
      <c r="AB1023" s="122">
        <v>280000026</v>
      </c>
      <c r="AC1023" s="122">
        <v>335000026</v>
      </c>
      <c r="AD1023" s="121"/>
      <c r="BO1023" s="72" t="s">
        <v>42</v>
      </c>
      <c r="BP1023" s="73" t="s">
        <v>4388</v>
      </c>
      <c r="BQ1023" s="75">
        <v>0</v>
      </c>
      <c r="BR1023" s="75">
        <v>0</v>
      </c>
      <c r="BS1023" s="75">
        <v>0</v>
      </c>
      <c r="BT1023" s="75">
        <v>0</v>
      </c>
      <c r="BU1023" s="75">
        <v>0</v>
      </c>
      <c r="BV1023" s="75">
        <v>0</v>
      </c>
      <c r="BW1023" s="75">
        <v>0</v>
      </c>
      <c r="BX1023" s="75">
        <v>288000625</v>
      </c>
      <c r="BY1023" s="75">
        <v>351000625</v>
      </c>
      <c r="BZ1023" s="75">
        <v>0</v>
      </c>
      <c r="CA1023" s="75">
        <v>0</v>
      </c>
    </row>
    <row r="1024" spans="14:79" ht="12" customHeight="1">
      <c r="N1024" s="119" t="s">
        <v>36</v>
      </c>
      <c r="O1024" s="120" t="s">
        <v>2214</v>
      </c>
      <c r="P1024" s="122">
        <v>0</v>
      </c>
      <c r="Q1024" s="122">
        <v>0</v>
      </c>
      <c r="R1024" s="122">
        <v>0</v>
      </c>
      <c r="S1024" s="122">
        <v>0</v>
      </c>
      <c r="T1024" s="122">
        <v>0</v>
      </c>
      <c r="U1024" s="122">
        <v>0</v>
      </c>
      <c r="V1024" s="122">
        <v>0</v>
      </c>
      <c r="W1024" s="122">
        <v>0</v>
      </c>
      <c r="X1024" s="122">
        <v>0</v>
      </c>
      <c r="Y1024" s="122">
        <v>0</v>
      </c>
      <c r="Z1024" s="122">
        <v>240000026</v>
      </c>
      <c r="AA1024" s="122">
        <v>260000026</v>
      </c>
      <c r="AB1024" s="122">
        <v>280000026</v>
      </c>
      <c r="AC1024" s="122">
        <v>335000026</v>
      </c>
      <c r="AD1024" s="121"/>
      <c r="BO1024" s="72" t="s">
        <v>42</v>
      </c>
      <c r="BP1024" s="73" t="s">
        <v>4389</v>
      </c>
      <c r="BQ1024" s="75">
        <v>0</v>
      </c>
      <c r="BR1024" s="75">
        <v>0</v>
      </c>
      <c r="BS1024" s="75">
        <v>0</v>
      </c>
      <c r="BT1024" s="75">
        <v>0</v>
      </c>
      <c r="BU1024" s="75">
        <v>0</v>
      </c>
      <c r="BV1024" s="75">
        <v>0</v>
      </c>
      <c r="BW1024" s="75">
        <v>0</v>
      </c>
      <c r="BX1024" s="75">
        <v>304000625</v>
      </c>
      <c r="BY1024" s="75">
        <v>0</v>
      </c>
      <c r="BZ1024" s="75">
        <v>0</v>
      </c>
      <c r="CA1024" s="75">
        <v>0</v>
      </c>
    </row>
    <row r="1025" spans="14:79" ht="12" customHeight="1">
      <c r="N1025" s="119" t="s">
        <v>36</v>
      </c>
      <c r="O1025" s="120" t="s">
        <v>2277</v>
      </c>
      <c r="P1025" s="122">
        <v>0</v>
      </c>
      <c r="Q1025" s="122">
        <v>0</v>
      </c>
      <c r="R1025" s="122">
        <v>0</v>
      </c>
      <c r="S1025" s="122">
        <v>0</v>
      </c>
      <c r="T1025" s="122">
        <v>0</v>
      </c>
      <c r="U1025" s="122">
        <v>0</v>
      </c>
      <c r="V1025" s="122">
        <v>0</v>
      </c>
      <c r="W1025" s="122">
        <v>0</v>
      </c>
      <c r="X1025" s="122">
        <v>0</v>
      </c>
      <c r="Y1025" s="122">
        <v>0</v>
      </c>
      <c r="Z1025" s="122">
        <v>235000026</v>
      </c>
      <c r="AA1025" s="122">
        <v>255000026</v>
      </c>
      <c r="AB1025" s="122">
        <v>275000026</v>
      </c>
      <c r="AC1025" s="122">
        <v>330000026</v>
      </c>
      <c r="AD1025" s="121"/>
      <c r="BO1025" s="72" t="s">
        <v>42</v>
      </c>
      <c r="BP1025" s="73" t="s">
        <v>4390</v>
      </c>
      <c r="BQ1025" s="75">
        <v>0</v>
      </c>
      <c r="BR1025" s="75">
        <v>0</v>
      </c>
      <c r="BS1025" s="75">
        <v>0</v>
      </c>
      <c r="BT1025" s="75">
        <v>0</v>
      </c>
      <c r="BU1025" s="75">
        <v>0</v>
      </c>
      <c r="BV1025" s="75">
        <v>0</v>
      </c>
      <c r="BW1025" s="75">
        <v>0</v>
      </c>
      <c r="BX1025" s="75">
        <v>342000625</v>
      </c>
      <c r="BY1025" s="75">
        <v>0</v>
      </c>
      <c r="BZ1025" s="75">
        <v>550000026</v>
      </c>
      <c r="CA1025" s="75">
        <v>0</v>
      </c>
    </row>
    <row r="1026" spans="14:79" ht="12" customHeight="1">
      <c r="N1026" s="119" t="s">
        <v>36</v>
      </c>
      <c r="O1026" s="120" t="s">
        <v>2215</v>
      </c>
      <c r="P1026" s="122">
        <v>0</v>
      </c>
      <c r="Q1026" s="122">
        <v>0</v>
      </c>
      <c r="R1026" s="122">
        <v>0</v>
      </c>
      <c r="S1026" s="122">
        <v>0</v>
      </c>
      <c r="T1026" s="122">
        <v>0</v>
      </c>
      <c r="U1026" s="122">
        <v>0</v>
      </c>
      <c r="V1026" s="122">
        <v>0</v>
      </c>
      <c r="W1026" s="122">
        <v>0</v>
      </c>
      <c r="X1026" s="122">
        <v>0</v>
      </c>
      <c r="Y1026" s="122">
        <v>0</v>
      </c>
      <c r="Z1026" s="122">
        <v>240000026</v>
      </c>
      <c r="AA1026" s="122">
        <v>260000026</v>
      </c>
      <c r="AB1026" s="122">
        <v>280000026</v>
      </c>
      <c r="AC1026" s="122">
        <v>335000026</v>
      </c>
      <c r="AD1026" s="121"/>
      <c r="BO1026" s="72" t="s">
        <v>42</v>
      </c>
      <c r="BP1026" s="73" t="s">
        <v>4391</v>
      </c>
      <c r="BQ1026" s="75">
        <v>0</v>
      </c>
      <c r="BR1026" s="75">
        <v>0</v>
      </c>
      <c r="BS1026" s="75">
        <v>0</v>
      </c>
      <c r="BT1026" s="75">
        <v>0</v>
      </c>
      <c r="BU1026" s="75">
        <v>0</v>
      </c>
      <c r="BV1026" s="75">
        <v>0</v>
      </c>
      <c r="BW1026" s="75">
        <v>0</v>
      </c>
      <c r="BX1026" s="75">
        <v>304000625</v>
      </c>
      <c r="BY1026" s="75">
        <v>360000625</v>
      </c>
      <c r="BZ1026" s="75">
        <v>0</v>
      </c>
      <c r="CA1026" s="75">
        <v>0</v>
      </c>
    </row>
    <row r="1027" spans="14:79" ht="12" customHeight="1">
      <c r="N1027" s="119" t="s">
        <v>36</v>
      </c>
      <c r="O1027" s="120" t="s">
        <v>2278</v>
      </c>
      <c r="P1027" s="122">
        <v>0</v>
      </c>
      <c r="Q1027" s="122">
        <v>0</v>
      </c>
      <c r="R1027" s="122">
        <v>0</v>
      </c>
      <c r="S1027" s="122">
        <v>0</v>
      </c>
      <c r="T1027" s="122">
        <v>0</v>
      </c>
      <c r="U1027" s="122">
        <v>0</v>
      </c>
      <c r="V1027" s="122">
        <v>0</v>
      </c>
      <c r="W1027" s="122">
        <v>0</v>
      </c>
      <c r="X1027" s="122">
        <v>0</v>
      </c>
      <c r="Y1027" s="122">
        <v>0</v>
      </c>
      <c r="Z1027" s="122">
        <v>215000026</v>
      </c>
      <c r="AA1027" s="122">
        <v>230000026</v>
      </c>
      <c r="AB1027" s="122">
        <v>240000026</v>
      </c>
      <c r="AC1027" s="122">
        <v>300000026</v>
      </c>
      <c r="AD1027" s="121"/>
      <c r="BO1027" s="72" t="s">
        <v>42</v>
      </c>
      <c r="BP1027" s="73" t="s">
        <v>4392</v>
      </c>
      <c r="BQ1027" s="75">
        <v>0</v>
      </c>
      <c r="BR1027" s="75">
        <v>0</v>
      </c>
      <c r="BS1027" s="75">
        <v>0</v>
      </c>
      <c r="BT1027" s="75">
        <v>0</v>
      </c>
      <c r="BU1027" s="75">
        <v>0</v>
      </c>
      <c r="BV1027" s="75">
        <v>0</v>
      </c>
      <c r="BW1027" s="75">
        <v>0</v>
      </c>
      <c r="BX1027" s="75">
        <v>405000625</v>
      </c>
      <c r="BY1027" s="75">
        <v>0</v>
      </c>
      <c r="BZ1027" s="75">
        <v>423000625</v>
      </c>
      <c r="CA1027" s="75">
        <v>0</v>
      </c>
    </row>
    <row r="1028" spans="14:79" ht="12" customHeight="1">
      <c r="N1028" s="119" t="s">
        <v>36</v>
      </c>
      <c r="O1028" s="120" t="s">
        <v>2068</v>
      </c>
      <c r="P1028" s="122">
        <v>0</v>
      </c>
      <c r="Q1028" s="122">
        <v>0</v>
      </c>
      <c r="R1028" s="122">
        <v>0</v>
      </c>
      <c r="S1028" s="122">
        <v>0</v>
      </c>
      <c r="T1028" s="122">
        <v>0</v>
      </c>
      <c r="U1028" s="122">
        <v>0</v>
      </c>
      <c r="V1028" s="122">
        <v>0</v>
      </c>
      <c r="W1028" s="122">
        <v>0</v>
      </c>
      <c r="X1028" s="122">
        <v>0</v>
      </c>
      <c r="Y1028" s="122">
        <v>0</v>
      </c>
      <c r="Z1028" s="122">
        <v>215000026</v>
      </c>
      <c r="AA1028" s="122">
        <v>230000026</v>
      </c>
      <c r="AB1028" s="122">
        <v>240000026</v>
      </c>
      <c r="AC1028" s="122">
        <v>300000026</v>
      </c>
      <c r="AD1028" s="121"/>
      <c r="BO1028" s="72" t="s">
        <v>42</v>
      </c>
      <c r="BP1028" s="73" t="s">
        <v>4393</v>
      </c>
      <c r="BQ1028" s="75">
        <v>198000625</v>
      </c>
      <c r="BR1028" s="75">
        <v>216000625</v>
      </c>
      <c r="BS1028" s="75">
        <v>234000625</v>
      </c>
      <c r="BT1028" s="75">
        <v>261000625</v>
      </c>
      <c r="BU1028" s="75">
        <v>270000625</v>
      </c>
      <c r="BV1028" s="75">
        <v>279000625</v>
      </c>
      <c r="BW1028" s="75">
        <v>0</v>
      </c>
      <c r="BX1028" s="75">
        <v>0</v>
      </c>
      <c r="BY1028" s="75">
        <v>0</v>
      </c>
      <c r="BZ1028" s="75">
        <v>0</v>
      </c>
      <c r="CA1028" s="75">
        <v>0</v>
      </c>
    </row>
    <row r="1029" spans="14:79" ht="12" customHeight="1">
      <c r="N1029" s="119" t="s">
        <v>36</v>
      </c>
      <c r="O1029" s="120" t="s">
        <v>2216</v>
      </c>
      <c r="P1029" s="122">
        <v>0</v>
      </c>
      <c r="Q1029" s="122">
        <v>0</v>
      </c>
      <c r="R1029" s="122">
        <v>0</v>
      </c>
      <c r="S1029" s="122">
        <v>0</v>
      </c>
      <c r="T1029" s="122">
        <v>0</v>
      </c>
      <c r="U1029" s="122">
        <v>0</v>
      </c>
      <c r="V1029" s="122">
        <v>0</v>
      </c>
      <c r="W1029" s="122">
        <v>0</v>
      </c>
      <c r="X1029" s="122">
        <v>0</v>
      </c>
      <c r="Y1029" s="122">
        <v>0</v>
      </c>
      <c r="Z1029" s="122">
        <v>200000026</v>
      </c>
      <c r="AA1029" s="122">
        <v>210000026</v>
      </c>
      <c r="AB1029" s="122">
        <v>240000026</v>
      </c>
      <c r="AC1029" s="122">
        <v>280000026</v>
      </c>
      <c r="AD1029" s="121"/>
      <c r="BO1029" s="72" t="s">
        <v>42</v>
      </c>
      <c r="BP1029" s="73" t="s">
        <v>4394</v>
      </c>
      <c r="BQ1029" s="75">
        <v>0</v>
      </c>
      <c r="BR1029" s="75">
        <v>0</v>
      </c>
      <c r="BS1029" s="75">
        <v>270000625</v>
      </c>
      <c r="BT1029" s="75">
        <v>234000625</v>
      </c>
      <c r="BU1029" s="75">
        <v>243000625</v>
      </c>
      <c r="BV1029" s="75">
        <v>252000625</v>
      </c>
      <c r="BW1029" s="75">
        <v>270000625</v>
      </c>
      <c r="BX1029" s="75">
        <v>288000625</v>
      </c>
      <c r="BY1029" s="75">
        <v>306000625</v>
      </c>
      <c r="BZ1029" s="75">
        <v>0</v>
      </c>
      <c r="CA1029" s="75">
        <v>0</v>
      </c>
    </row>
    <row r="1030" spans="14:79" ht="12" customHeight="1">
      <c r="N1030" s="119" t="s">
        <v>36</v>
      </c>
      <c r="O1030" s="120" t="s">
        <v>2701</v>
      </c>
      <c r="P1030" s="122">
        <v>0</v>
      </c>
      <c r="Q1030" s="122">
        <v>0</v>
      </c>
      <c r="R1030" s="122">
        <v>0</v>
      </c>
      <c r="S1030" s="122">
        <v>0</v>
      </c>
      <c r="T1030" s="122">
        <v>0</v>
      </c>
      <c r="U1030" s="122">
        <v>0</v>
      </c>
      <c r="V1030" s="122">
        <v>0</v>
      </c>
      <c r="W1030" s="122">
        <v>0</v>
      </c>
      <c r="X1030" s="122">
        <v>0</v>
      </c>
      <c r="Y1030" s="122">
        <v>0</v>
      </c>
      <c r="Z1030" s="122">
        <v>195000026</v>
      </c>
      <c r="AA1030" s="122">
        <v>205000026</v>
      </c>
      <c r="AB1030" s="122">
        <v>235000026</v>
      </c>
      <c r="AC1030" s="122">
        <v>275000026</v>
      </c>
      <c r="AD1030" s="121"/>
      <c r="BO1030" s="72" t="s">
        <v>42</v>
      </c>
      <c r="BP1030" s="73" t="s">
        <v>4395</v>
      </c>
      <c r="BQ1030" s="75">
        <v>198000625</v>
      </c>
      <c r="BR1030" s="75">
        <v>216000625</v>
      </c>
      <c r="BS1030" s="75">
        <v>0</v>
      </c>
      <c r="BT1030" s="75">
        <v>0</v>
      </c>
      <c r="BU1030" s="75">
        <v>0</v>
      </c>
      <c r="BV1030" s="75">
        <v>0</v>
      </c>
      <c r="BW1030" s="75">
        <v>0</v>
      </c>
      <c r="BX1030" s="75">
        <v>0</v>
      </c>
      <c r="BY1030" s="75">
        <v>0</v>
      </c>
      <c r="BZ1030" s="75">
        <v>0</v>
      </c>
      <c r="CA1030" s="75">
        <v>0</v>
      </c>
    </row>
    <row r="1031" spans="14:79" ht="12" customHeight="1">
      <c r="N1031" s="119" t="s">
        <v>36</v>
      </c>
      <c r="O1031" s="120" t="s">
        <v>2725</v>
      </c>
      <c r="P1031" s="122">
        <v>0</v>
      </c>
      <c r="Q1031" s="122">
        <v>0</v>
      </c>
      <c r="R1031" s="122">
        <v>0</v>
      </c>
      <c r="S1031" s="122">
        <v>0</v>
      </c>
      <c r="T1031" s="122">
        <v>0</v>
      </c>
      <c r="U1031" s="122">
        <v>0</v>
      </c>
      <c r="V1031" s="122">
        <v>0</v>
      </c>
      <c r="W1031" s="122">
        <v>0</v>
      </c>
      <c r="X1031" s="122">
        <v>0</v>
      </c>
      <c r="Y1031" s="122">
        <v>0</v>
      </c>
      <c r="Z1031" s="122">
        <v>900000026</v>
      </c>
      <c r="AA1031" s="122">
        <v>950000026</v>
      </c>
      <c r="AB1031" s="122">
        <v>0</v>
      </c>
      <c r="AC1031" s="122">
        <v>0</v>
      </c>
      <c r="AD1031" s="121"/>
      <c r="BO1031" s="72" t="s">
        <v>42</v>
      </c>
      <c r="BP1031" s="73" t="s">
        <v>5041</v>
      </c>
      <c r="BQ1031" s="75">
        <v>170000925</v>
      </c>
      <c r="BR1031" s="75">
        <v>200000925</v>
      </c>
      <c r="BS1031" s="75">
        <v>205000925</v>
      </c>
      <c r="BT1031" s="75">
        <v>210000925</v>
      </c>
      <c r="BU1031" s="75">
        <v>220000925</v>
      </c>
      <c r="BV1031" s="75">
        <v>240000925</v>
      </c>
      <c r="BW1031" s="75">
        <v>285000925</v>
      </c>
      <c r="BX1031" s="75">
        <v>305000925</v>
      </c>
      <c r="BY1031" s="75">
        <v>325000925</v>
      </c>
      <c r="BZ1031" s="75">
        <v>0</v>
      </c>
      <c r="CA1031" s="75">
        <v>0</v>
      </c>
    </row>
    <row r="1032" spans="14:79" ht="12" customHeight="1">
      <c r="N1032" s="119" t="s">
        <v>36</v>
      </c>
      <c r="O1032" s="120" t="s">
        <v>2844</v>
      </c>
      <c r="P1032" s="122">
        <v>0</v>
      </c>
      <c r="Q1032" s="122">
        <v>0</v>
      </c>
      <c r="R1032" s="122">
        <v>0</v>
      </c>
      <c r="S1032" s="122">
        <v>0</v>
      </c>
      <c r="T1032" s="122">
        <v>0</v>
      </c>
      <c r="U1032" s="122">
        <v>0</v>
      </c>
      <c r="V1032" s="122">
        <v>0</v>
      </c>
      <c r="W1032" s="122">
        <v>0</v>
      </c>
      <c r="X1032" s="122">
        <v>0</v>
      </c>
      <c r="Y1032" s="122">
        <v>0</v>
      </c>
      <c r="Z1032" s="122">
        <v>890000026</v>
      </c>
      <c r="AA1032" s="122">
        <v>940000026</v>
      </c>
      <c r="AB1032" s="122">
        <v>0</v>
      </c>
      <c r="AC1032" s="122">
        <v>0</v>
      </c>
      <c r="AD1032" s="121"/>
      <c r="BO1032" s="72" t="s">
        <v>42</v>
      </c>
      <c r="BP1032" s="73" t="s">
        <v>4396</v>
      </c>
      <c r="BQ1032" s="75">
        <v>0</v>
      </c>
      <c r="BR1032" s="75">
        <v>0</v>
      </c>
      <c r="BS1032" s="75">
        <v>0</v>
      </c>
      <c r="BT1032" s="75">
        <v>0</v>
      </c>
      <c r="BU1032" s="75">
        <v>0</v>
      </c>
      <c r="BV1032" s="75">
        <v>0</v>
      </c>
      <c r="BW1032" s="75">
        <v>0</v>
      </c>
      <c r="BX1032" s="75">
        <v>0</v>
      </c>
      <c r="BY1032" s="75">
        <v>0</v>
      </c>
      <c r="BZ1032" s="75">
        <v>0</v>
      </c>
      <c r="CA1032" s="75">
        <v>0</v>
      </c>
    </row>
    <row r="1033" spans="14:79" ht="12" customHeight="1">
      <c r="N1033" s="119" t="s">
        <v>36</v>
      </c>
      <c r="O1033" s="120" t="s">
        <v>1599</v>
      </c>
      <c r="P1033" s="122">
        <v>125000026</v>
      </c>
      <c r="Q1033" s="122">
        <v>135000026</v>
      </c>
      <c r="R1033" s="122">
        <v>150000026</v>
      </c>
      <c r="S1033" s="122">
        <v>160000026</v>
      </c>
      <c r="T1033" s="122">
        <v>170000026</v>
      </c>
      <c r="U1033" s="122">
        <v>190000026</v>
      </c>
      <c r="V1033" s="122">
        <v>200000026</v>
      </c>
      <c r="W1033" s="122">
        <v>250000026</v>
      </c>
      <c r="X1033" s="122">
        <v>0</v>
      </c>
      <c r="Y1033" s="122">
        <v>0</v>
      </c>
      <c r="Z1033" s="122">
        <v>0</v>
      </c>
      <c r="AA1033" s="122">
        <v>0</v>
      </c>
      <c r="AB1033" s="122">
        <v>0</v>
      </c>
      <c r="AC1033" s="122">
        <v>0</v>
      </c>
      <c r="AD1033" s="121"/>
      <c r="BO1033" s="72" t="s">
        <v>42</v>
      </c>
      <c r="BP1033" s="73" t="s">
        <v>4397</v>
      </c>
      <c r="BQ1033" s="75">
        <v>180000625</v>
      </c>
      <c r="BR1033" s="75">
        <v>198000625</v>
      </c>
      <c r="BS1033" s="75">
        <v>216000625</v>
      </c>
      <c r="BT1033" s="75">
        <v>243000625</v>
      </c>
      <c r="BU1033" s="75">
        <v>252000625</v>
      </c>
      <c r="BV1033" s="75">
        <v>261000625</v>
      </c>
      <c r="BW1033" s="75">
        <v>279000625</v>
      </c>
      <c r="BX1033" s="75">
        <v>297000625</v>
      </c>
      <c r="BY1033" s="75">
        <v>315000625</v>
      </c>
      <c r="BZ1033" s="75">
        <v>0</v>
      </c>
      <c r="CA1033" s="75">
        <v>0</v>
      </c>
    </row>
    <row r="1034" spans="14:79" ht="12" customHeight="1">
      <c r="N1034" s="119" t="s">
        <v>36</v>
      </c>
      <c r="O1034" s="120" t="s">
        <v>2492</v>
      </c>
      <c r="P1034" s="122">
        <v>110000026</v>
      </c>
      <c r="Q1034" s="122">
        <v>120000026</v>
      </c>
      <c r="R1034" s="122">
        <v>125000026</v>
      </c>
      <c r="S1034" s="122">
        <v>135000026</v>
      </c>
      <c r="T1034" s="122">
        <v>150000026</v>
      </c>
      <c r="U1034" s="122">
        <v>160000026</v>
      </c>
      <c r="V1034" s="122">
        <v>170000026</v>
      </c>
      <c r="W1034" s="122">
        <v>0</v>
      </c>
      <c r="X1034" s="122">
        <v>0</v>
      </c>
      <c r="Y1034" s="122">
        <v>0</v>
      </c>
      <c r="Z1034" s="122">
        <v>0</v>
      </c>
      <c r="AA1034" s="122">
        <v>0</v>
      </c>
      <c r="AB1034" s="122">
        <v>0</v>
      </c>
      <c r="AC1034" s="122">
        <v>0</v>
      </c>
      <c r="AD1034" s="121"/>
      <c r="BO1034" s="72" t="s">
        <v>42</v>
      </c>
      <c r="BP1034" s="73" t="s">
        <v>4398</v>
      </c>
      <c r="BQ1034" s="75">
        <v>198000625</v>
      </c>
      <c r="BR1034" s="75">
        <v>189000625</v>
      </c>
      <c r="BS1034" s="75">
        <v>207000625</v>
      </c>
      <c r="BT1034" s="75">
        <v>210000026</v>
      </c>
      <c r="BU1034" s="75">
        <v>216000625</v>
      </c>
      <c r="BV1034" s="75">
        <v>0</v>
      </c>
      <c r="BW1034" s="75">
        <v>0</v>
      </c>
      <c r="BX1034" s="75">
        <v>0</v>
      </c>
      <c r="BY1034" s="75">
        <v>0</v>
      </c>
      <c r="BZ1034" s="75">
        <v>0</v>
      </c>
      <c r="CA1034" s="75">
        <v>0</v>
      </c>
    </row>
    <row r="1035" spans="14:79" ht="12" customHeight="1">
      <c r="N1035" s="119" t="s">
        <v>36</v>
      </c>
      <c r="O1035" s="120" t="s">
        <v>965</v>
      </c>
      <c r="P1035" s="122">
        <v>110000026</v>
      </c>
      <c r="Q1035" s="122">
        <v>120000026</v>
      </c>
      <c r="R1035" s="122">
        <v>125000026</v>
      </c>
      <c r="S1035" s="122">
        <v>135000026</v>
      </c>
      <c r="T1035" s="122">
        <v>150000026</v>
      </c>
      <c r="U1035" s="122">
        <v>160000026</v>
      </c>
      <c r="V1035" s="122">
        <v>170000026</v>
      </c>
      <c r="W1035" s="122">
        <v>0</v>
      </c>
      <c r="X1035" s="122">
        <v>0</v>
      </c>
      <c r="Y1035" s="122">
        <v>0</v>
      </c>
      <c r="Z1035" s="122">
        <v>0</v>
      </c>
      <c r="AA1035" s="122">
        <v>0</v>
      </c>
      <c r="AB1035" s="122">
        <v>0</v>
      </c>
      <c r="AC1035" s="122">
        <v>0</v>
      </c>
      <c r="AD1035" s="121"/>
      <c r="BO1035" s="72" t="s">
        <v>42</v>
      </c>
      <c r="BP1035" s="73" t="s">
        <v>4399</v>
      </c>
      <c r="BQ1035" s="75">
        <v>180000625</v>
      </c>
      <c r="BR1035" s="75">
        <v>198000625</v>
      </c>
      <c r="BS1035" s="75">
        <v>216000625</v>
      </c>
      <c r="BT1035" s="75">
        <v>243000625</v>
      </c>
      <c r="BU1035" s="75">
        <v>252000625</v>
      </c>
      <c r="BV1035" s="75">
        <v>261000625</v>
      </c>
      <c r="BW1035" s="75">
        <v>279000625</v>
      </c>
      <c r="BX1035" s="75">
        <v>297000625</v>
      </c>
      <c r="BY1035" s="75">
        <v>315000625</v>
      </c>
      <c r="BZ1035" s="75">
        <v>0</v>
      </c>
      <c r="CA1035" s="75">
        <v>0</v>
      </c>
    </row>
    <row r="1036" spans="14:79" ht="12" customHeight="1">
      <c r="N1036" s="119" t="s">
        <v>36</v>
      </c>
      <c r="O1036" s="120" t="s">
        <v>2521</v>
      </c>
      <c r="P1036" s="122">
        <v>110000026</v>
      </c>
      <c r="Q1036" s="122">
        <v>120000026</v>
      </c>
      <c r="R1036" s="122">
        <v>125000026</v>
      </c>
      <c r="S1036" s="122">
        <v>135000026</v>
      </c>
      <c r="T1036" s="122">
        <v>150000026</v>
      </c>
      <c r="U1036" s="122">
        <v>160000026</v>
      </c>
      <c r="V1036" s="122">
        <v>170000026</v>
      </c>
      <c r="W1036" s="122">
        <v>0</v>
      </c>
      <c r="X1036" s="122">
        <v>0</v>
      </c>
      <c r="Y1036" s="122">
        <v>0</v>
      </c>
      <c r="Z1036" s="122">
        <v>0</v>
      </c>
      <c r="AA1036" s="122">
        <v>0</v>
      </c>
      <c r="AB1036" s="122">
        <v>0</v>
      </c>
      <c r="AC1036" s="122">
        <v>0</v>
      </c>
      <c r="AD1036" s="121"/>
      <c r="BO1036" s="72" t="s">
        <v>42</v>
      </c>
      <c r="BP1036" s="73" t="s">
        <v>5042</v>
      </c>
      <c r="BQ1036" s="75">
        <v>175000925</v>
      </c>
      <c r="BR1036" s="75">
        <v>180000925</v>
      </c>
      <c r="BS1036" s="75">
        <v>185000925</v>
      </c>
      <c r="BT1036" s="75">
        <v>200000925</v>
      </c>
      <c r="BU1036" s="75">
        <v>220000925</v>
      </c>
      <c r="BV1036" s="75">
        <v>250000925</v>
      </c>
      <c r="BW1036" s="75">
        <v>280000925</v>
      </c>
      <c r="BX1036" s="75">
        <v>305000925</v>
      </c>
      <c r="BY1036" s="75">
        <v>315000925</v>
      </c>
      <c r="BZ1036" s="75">
        <v>0</v>
      </c>
      <c r="CA1036" s="75">
        <v>0</v>
      </c>
    </row>
    <row r="1037" spans="14:79" ht="12" customHeight="1">
      <c r="N1037" s="119" t="s">
        <v>36</v>
      </c>
      <c r="O1037" s="120" t="s">
        <v>966</v>
      </c>
      <c r="P1037" s="122">
        <v>110000026</v>
      </c>
      <c r="Q1037" s="122">
        <v>120000026</v>
      </c>
      <c r="R1037" s="122">
        <v>125000026</v>
      </c>
      <c r="S1037" s="122">
        <v>135000026</v>
      </c>
      <c r="T1037" s="122">
        <v>150000026</v>
      </c>
      <c r="U1037" s="122">
        <v>160000026</v>
      </c>
      <c r="V1037" s="122">
        <v>170000026</v>
      </c>
      <c r="W1037" s="122">
        <v>0</v>
      </c>
      <c r="X1037" s="122">
        <v>0</v>
      </c>
      <c r="Y1037" s="122">
        <v>0</v>
      </c>
      <c r="Z1037" s="122">
        <v>0</v>
      </c>
      <c r="AA1037" s="122">
        <v>0</v>
      </c>
      <c r="AB1037" s="122">
        <v>0</v>
      </c>
      <c r="AC1037" s="122">
        <v>0</v>
      </c>
      <c r="AD1037" s="121"/>
      <c r="BO1037" s="72" t="s">
        <v>42</v>
      </c>
      <c r="BP1037" s="73" t="s">
        <v>4400</v>
      </c>
      <c r="BQ1037" s="75">
        <v>85000625</v>
      </c>
      <c r="BR1037" s="75">
        <v>90000625</v>
      </c>
      <c r="BS1037" s="75">
        <v>94000625</v>
      </c>
      <c r="BT1037" s="75">
        <v>99000625</v>
      </c>
      <c r="BU1037" s="75">
        <v>103000625</v>
      </c>
      <c r="BV1037" s="75">
        <v>108000625</v>
      </c>
      <c r="BW1037" s="75">
        <v>112000625</v>
      </c>
      <c r="BX1037" s="75">
        <v>0</v>
      </c>
      <c r="BY1037" s="75">
        <v>0</v>
      </c>
      <c r="BZ1037" s="75">
        <v>0</v>
      </c>
      <c r="CA1037" s="75">
        <v>0</v>
      </c>
    </row>
    <row r="1038" spans="14:79" ht="12" customHeight="1">
      <c r="N1038" s="119" t="s">
        <v>36</v>
      </c>
      <c r="O1038" s="120" t="s">
        <v>818</v>
      </c>
      <c r="P1038" s="122">
        <v>110000026</v>
      </c>
      <c r="Q1038" s="122">
        <v>120000026</v>
      </c>
      <c r="R1038" s="122">
        <v>125000026</v>
      </c>
      <c r="S1038" s="122">
        <v>135000026</v>
      </c>
      <c r="T1038" s="122">
        <v>150000026</v>
      </c>
      <c r="U1038" s="122">
        <v>160000026</v>
      </c>
      <c r="V1038" s="122">
        <v>170000026</v>
      </c>
      <c r="W1038" s="122">
        <v>0</v>
      </c>
      <c r="X1038" s="122">
        <v>0</v>
      </c>
      <c r="Y1038" s="122">
        <v>0</v>
      </c>
      <c r="Z1038" s="122">
        <v>0</v>
      </c>
      <c r="AA1038" s="122">
        <v>0</v>
      </c>
      <c r="AB1038" s="122">
        <v>0</v>
      </c>
      <c r="AC1038" s="122">
        <v>0</v>
      </c>
      <c r="AD1038" s="121"/>
      <c r="BO1038" s="72" t="s">
        <v>42</v>
      </c>
      <c r="BP1038" s="73" t="s">
        <v>4401</v>
      </c>
      <c r="BQ1038" s="75">
        <v>171000625</v>
      </c>
      <c r="BR1038" s="75">
        <v>0</v>
      </c>
      <c r="BS1038" s="75">
        <v>0</v>
      </c>
      <c r="BT1038" s="75">
        <v>0</v>
      </c>
      <c r="BU1038" s="75">
        <v>0</v>
      </c>
      <c r="BV1038" s="75">
        <v>0</v>
      </c>
      <c r="BW1038" s="75">
        <v>351000625</v>
      </c>
      <c r="BX1038" s="75">
        <v>0</v>
      </c>
      <c r="BY1038" s="75">
        <v>0</v>
      </c>
      <c r="BZ1038" s="75">
        <v>0</v>
      </c>
      <c r="CA1038" s="75">
        <v>0</v>
      </c>
    </row>
    <row r="1039" spans="14:79" ht="12" customHeight="1">
      <c r="N1039" s="119" t="s">
        <v>36</v>
      </c>
      <c r="O1039" s="120" t="s">
        <v>2493</v>
      </c>
      <c r="P1039" s="122">
        <v>110000026</v>
      </c>
      <c r="Q1039" s="122">
        <v>120000026</v>
      </c>
      <c r="R1039" s="122">
        <v>125000026</v>
      </c>
      <c r="S1039" s="122">
        <v>135000026</v>
      </c>
      <c r="T1039" s="122">
        <v>150000026</v>
      </c>
      <c r="U1039" s="122">
        <v>160000026</v>
      </c>
      <c r="V1039" s="122">
        <v>170000026</v>
      </c>
      <c r="W1039" s="122">
        <v>0</v>
      </c>
      <c r="X1039" s="122">
        <v>0</v>
      </c>
      <c r="Y1039" s="122">
        <v>0</v>
      </c>
      <c r="Z1039" s="122">
        <v>0</v>
      </c>
      <c r="AA1039" s="122">
        <v>0</v>
      </c>
      <c r="AB1039" s="122">
        <v>0</v>
      </c>
      <c r="AC1039" s="122">
        <v>0</v>
      </c>
      <c r="AD1039" s="121"/>
      <c r="BO1039" s="72" t="s">
        <v>42</v>
      </c>
      <c r="BP1039" s="73" t="s">
        <v>4402</v>
      </c>
      <c r="BQ1039" s="75">
        <v>198000625</v>
      </c>
      <c r="BR1039" s="75">
        <v>216000625</v>
      </c>
      <c r="BS1039" s="75">
        <v>252000625</v>
      </c>
      <c r="BT1039" s="75">
        <v>279000625</v>
      </c>
      <c r="BU1039" s="75">
        <v>288000625</v>
      </c>
      <c r="BV1039" s="75">
        <v>297000625</v>
      </c>
      <c r="BW1039" s="75">
        <v>315000625</v>
      </c>
      <c r="BX1039" s="75">
        <v>0</v>
      </c>
      <c r="BY1039" s="75">
        <v>0</v>
      </c>
      <c r="BZ1039" s="75">
        <v>0</v>
      </c>
      <c r="CA1039" s="75">
        <v>0</v>
      </c>
    </row>
    <row r="1040" spans="14:79" ht="12" customHeight="1">
      <c r="N1040" s="119" t="s">
        <v>36</v>
      </c>
      <c r="O1040" s="120" t="s">
        <v>967</v>
      </c>
      <c r="P1040" s="122">
        <v>110000026</v>
      </c>
      <c r="Q1040" s="122">
        <v>120000026</v>
      </c>
      <c r="R1040" s="122">
        <v>125000026</v>
      </c>
      <c r="S1040" s="122">
        <v>135000026</v>
      </c>
      <c r="T1040" s="122">
        <v>150000026</v>
      </c>
      <c r="U1040" s="122">
        <v>160000026</v>
      </c>
      <c r="V1040" s="122">
        <v>170000026</v>
      </c>
      <c r="W1040" s="122">
        <v>0</v>
      </c>
      <c r="X1040" s="122">
        <v>0</v>
      </c>
      <c r="Y1040" s="122">
        <v>0</v>
      </c>
      <c r="Z1040" s="122">
        <v>0</v>
      </c>
      <c r="AA1040" s="122">
        <v>0</v>
      </c>
      <c r="AB1040" s="122">
        <v>0</v>
      </c>
      <c r="AC1040" s="122">
        <v>0</v>
      </c>
      <c r="AD1040" s="121"/>
      <c r="BO1040" s="72" t="s">
        <v>42</v>
      </c>
      <c r="BP1040" s="73" t="s">
        <v>4403</v>
      </c>
      <c r="BQ1040" s="75">
        <v>58000625</v>
      </c>
      <c r="BR1040" s="75">
        <v>63000625</v>
      </c>
      <c r="BS1040" s="75">
        <v>67000625</v>
      </c>
      <c r="BT1040" s="75">
        <v>72000625</v>
      </c>
      <c r="BU1040" s="75">
        <v>76000625</v>
      </c>
      <c r="BV1040" s="75">
        <v>81000625</v>
      </c>
      <c r="BW1040" s="75">
        <v>85000625</v>
      </c>
      <c r="BX1040" s="75">
        <v>0</v>
      </c>
      <c r="BY1040" s="75">
        <v>0</v>
      </c>
      <c r="BZ1040" s="75">
        <v>0</v>
      </c>
      <c r="CA1040" s="75">
        <v>0</v>
      </c>
    </row>
    <row r="1041" spans="14:79" ht="12" customHeight="1">
      <c r="N1041" s="119" t="s">
        <v>36</v>
      </c>
      <c r="O1041" s="120" t="s">
        <v>968</v>
      </c>
      <c r="P1041" s="122">
        <v>110000026</v>
      </c>
      <c r="Q1041" s="122">
        <v>120000026</v>
      </c>
      <c r="R1041" s="122">
        <v>125000026</v>
      </c>
      <c r="S1041" s="122">
        <v>135000026</v>
      </c>
      <c r="T1041" s="122">
        <v>150000026</v>
      </c>
      <c r="U1041" s="122">
        <v>160000026</v>
      </c>
      <c r="V1041" s="122">
        <v>170000026</v>
      </c>
      <c r="W1041" s="122">
        <v>0</v>
      </c>
      <c r="X1041" s="122">
        <v>0</v>
      </c>
      <c r="Y1041" s="122">
        <v>0</v>
      </c>
      <c r="Z1041" s="122">
        <v>0</v>
      </c>
      <c r="AA1041" s="122">
        <v>0</v>
      </c>
      <c r="AB1041" s="122">
        <v>0</v>
      </c>
      <c r="AC1041" s="122">
        <v>0</v>
      </c>
      <c r="AD1041" s="121"/>
      <c r="BO1041" s="72" t="s">
        <v>42</v>
      </c>
      <c r="BP1041" s="73" t="s">
        <v>4404</v>
      </c>
      <c r="BQ1041" s="75">
        <v>205000925</v>
      </c>
      <c r="BR1041" s="75">
        <v>225000925</v>
      </c>
      <c r="BS1041" s="75">
        <v>245000925</v>
      </c>
      <c r="BT1041" s="75">
        <v>270000925</v>
      </c>
      <c r="BU1041" s="75">
        <v>280000925</v>
      </c>
      <c r="BV1041" s="75">
        <v>290000925</v>
      </c>
      <c r="BW1041" s="75">
        <v>0</v>
      </c>
      <c r="BX1041" s="75">
        <v>0</v>
      </c>
      <c r="BY1041" s="75">
        <v>0</v>
      </c>
      <c r="BZ1041" s="75">
        <v>0</v>
      </c>
      <c r="CA1041" s="75">
        <v>0</v>
      </c>
    </row>
    <row r="1042" spans="14:79" ht="12" customHeight="1">
      <c r="N1042" s="119" t="s">
        <v>36</v>
      </c>
      <c r="O1042" s="120" t="s">
        <v>877</v>
      </c>
      <c r="P1042" s="122">
        <v>125000026</v>
      </c>
      <c r="Q1042" s="122">
        <v>135000026</v>
      </c>
      <c r="R1042" s="122">
        <v>150000026</v>
      </c>
      <c r="S1042" s="122">
        <v>160000026</v>
      </c>
      <c r="T1042" s="122">
        <v>170000026</v>
      </c>
      <c r="U1042" s="122">
        <v>190000026</v>
      </c>
      <c r="V1042" s="122">
        <v>200000026</v>
      </c>
      <c r="W1042" s="122">
        <v>250000026</v>
      </c>
      <c r="X1042" s="122">
        <v>0</v>
      </c>
      <c r="Y1042" s="122">
        <v>0</v>
      </c>
      <c r="Z1042" s="122">
        <v>0</v>
      </c>
      <c r="AA1042" s="122">
        <v>0</v>
      </c>
      <c r="AB1042" s="122">
        <v>0</v>
      </c>
      <c r="AC1042" s="122">
        <v>0</v>
      </c>
      <c r="AD1042" s="121"/>
      <c r="BO1042" s="72" t="s">
        <v>42</v>
      </c>
      <c r="BP1042" s="73" t="s">
        <v>4405</v>
      </c>
      <c r="BQ1042" s="75">
        <v>252000625</v>
      </c>
      <c r="BR1042" s="75">
        <v>270000625</v>
      </c>
      <c r="BS1042" s="75">
        <v>288000625</v>
      </c>
      <c r="BT1042" s="75">
        <v>315000625</v>
      </c>
      <c r="BU1042" s="75">
        <v>324000625</v>
      </c>
      <c r="BV1042" s="75">
        <v>333000625</v>
      </c>
      <c r="BW1042" s="75">
        <v>351000625</v>
      </c>
      <c r="BX1042" s="75">
        <v>369000625</v>
      </c>
      <c r="BY1042" s="75">
        <v>387000625</v>
      </c>
      <c r="BZ1042" s="75">
        <v>0</v>
      </c>
      <c r="CA1042" s="75">
        <v>0</v>
      </c>
    </row>
    <row r="1043" spans="14:79" ht="12" customHeight="1">
      <c r="N1043" s="119" t="s">
        <v>36</v>
      </c>
      <c r="O1043" s="120" t="s">
        <v>819</v>
      </c>
      <c r="P1043" s="122">
        <v>125000026</v>
      </c>
      <c r="Q1043" s="122">
        <v>135000026</v>
      </c>
      <c r="R1043" s="122">
        <v>150000026</v>
      </c>
      <c r="S1043" s="122">
        <v>160000026</v>
      </c>
      <c r="T1043" s="122">
        <v>170000026</v>
      </c>
      <c r="U1043" s="122">
        <v>190000026</v>
      </c>
      <c r="V1043" s="122">
        <v>200000026</v>
      </c>
      <c r="W1043" s="122">
        <v>250000026</v>
      </c>
      <c r="X1043" s="122">
        <v>0</v>
      </c>
      <c r="Y1043" s="122">
        <v>0</v>
      </c>
      <c r="Z1043" s="122">
        <v>0</v>
      </c>
      <c r="AA1043" s="122">
        <v>0</v>
      </c>
      <c r="AB1043" s="122">
        <v>0</v>
      </c>
      <c r="AC1043" s="122">
        <v>0</v>
      </c>
      <c r="AD1043" s="121"/>
      <c r="BO1043" s="72" t="s">
        <v>42</v>
      </c>
      <c r="BP1043" s="73" t="s">
        <v>4406</v>
      </c>
      <c r="BQ1043" s="75">
        <v>225000625</v>
      </c>
      <c r="BR1043" s="75">
        <v>234000625</v>
      </c>
      <c r="BS1043" s="75">
        <v>261000625</v>
      </c>
      <c r="BT1043" s="75">
        <v>288000625</v>
      </c>
      <c r="BU1043" s="75">
        <v>297000625</v>
      </c>
      <c r="BV1043" s="75">
        <v>306000625</v>
      </c>
      <c r="BW1043" s="75">
        <v>324000625</v>
      </c>
      <c r="BX1043" s="75">
        <v>342000625</v>
      </c>
      <c r="BY1043" s="75">
        <v>360000625</v>
      </c>
      <c r="BZ1043" s="75">
        <v>0</v>
      </c>
      <c r="CA1043" s="75">
        <v>0</v>
      </c>
    </row>
    <row r="1044" spans="14:79" ht="12" customHeight="1">
      <c r="N1044" s="119" t="s">
        <v>36</v>
      </c>
      <c r="O1044" s="120" t="s">
        <v>2494</v>
      </c>
      <c r="P1044" s="122">
        <v>110000026</v>
      </c>
      <c r="Q1044" s="122">
        <v>120000026</v>
      </c>
      <c r="R1044" s="122">
        <v>125000026</v>
      </c>
      <c r="S1044" s="122">
        <v>135000026</v>
      </c>
      <c r="T1044" s="122">
        <v>150000026</v>
      </c>
      <c r="U1044" s="122">
        <v>160000026</v>
      </c>
      <c r="V1044" s="122">
        <v>170000026</v>
      </c>
      <c r="W1044" s="122">
        <v>0</v>
      </c>
      <c r="X1044" s="122">
        <v>0</v>
      </c>
      <c r="Y1044" s="122">
        <v>0</v>
      </c>
      <c r="Z1044" s="122">
        <v>0</v>
      </c>
      <c r="AA1044" s="122">
        <v>0</v>
      </c>
      <c r="AB1044" s="122">
        <v>0</v>
      </c>
      <c r="AC1044" s="122">
        <v>0</v>
      </c>
      <c r="AD1044" s="121"/>
      <c r="BO1044" s="72" t="s">
        <v>42</v>
      </c>
      <c r="BP1044" s="73" t="s">
        <v>4407</v>
      </c>
      <c r="BQ1044" s="75">
        <v>243000625</v>
      </c>
      <c r="BR1044" s="75">
        <v>261000625</v>
      </c>
      <c r="BS1044" s="75">
        <v>279000625</v>
      </c>
      <c r="BT1044" s="75">
        <v>306000625</v>
      </c>
      <c r="BU1044" s="75">
        <v>315000625</v>
      </c>
      <c r="BV1044" s="75">
        <v>324000625</v>
      </c>
      <c r="BW1044" s="75">
        <v>342000625</v>
      </c>
      <c r="BX1044" s="75">
        <v>360000625</v>
      </c>
      <c r="BY1044" s="75">
        <v>378000625</v>
      </c>
      <c r="BZ1044" s="75">
        <v>396000625</v>
      </c>
      <c r="CA1044" s="75">
        <v>0</v>
      </c>
    </row>
    <row r="1045" spans="14:79" ht="12" customHeight="1">
      <c r="N1045" s="119" t="s">
        <v>36</v>
      </c>
      <c r="O1045" s="120" t="s">
        <v>1307</v>
      </c>
      <c r="P1045" s="122">
        <v>110000026</v>
      </c>
      <c r="Q1045" s="122">
        <v>120000026</v>
      </c>
      <c r="R1045" s="122">
        <v>125000026</v>
      </c>
      <c r="S1045" s="122">
        <v>135000026</v>
      </c>
      <c r="T1045" s="122">
        <v>150000026</v>
      </c>
      <c r="U1045" s="122">
        <v>160000026</v>
      </c>
      <c r="V1045" s="122">
        <v>170000026</v>
      </c>
      <c r="W1045" s="122">
        <v>0</v>
      </c>
      <c r="X1045" s="122">
        <v>0</v>
      </c>
      <c r="Y1045" s="122">
        <v>0</v>
      </c>
      <c r="Z1045" s="122">
        <v>0</v>
      </c>
      <c r="AA1045" s="122">
        <v>0</v>
      </c>
      <c r="AB1045" s="122">
        <v>0</v>
      </c>
      <c r="AC1045" s="122">
        <v>0</v>
      </c>
      <c r="AD1045" s="121"/>
      <c r="BO1045" s="72" t="s">
        <v>42</v>
      </c>
      <c r="BP1045" s="73" t="s">
        <v>4408</v>
      </c>
      <c r="BQ1045" s="75">
        <v>243000625</v>
      </c>
      <c r="BR1045" s="75">
        <v>261000625</v>
      </c>
      <c r="BS1045" s="75">
        <v>279000625</v>
      </c>
      <c r="BT1045" s="75">
        <v>306000625</v>
      </c>
      <c r="BU1045" s="75">
        <v>315000625</v>
      </c>
      <c r="BV1045" s="75">
        <v>324000625</v>
      </c>
      <c r="BW1045" s="75">
        <v>342000625</v>
      </c>
      <c r="BX1045" s="75">
        <v>360000625</v>
      </c>
      <c r="BY1045" s="75">
        <v>378000625</v>
      </c>
      <c r="BZ1045" s="75">
        <v>0</v>
      </c>
      <c r="CA1045" s="75">
        <v>0</v>
      </c>
    </row>
    <row r="1046" spans="14:79" ht="12" customHeight="1">
      <c r="N1046" s="119" t="s">
        <v>36</v>
      </c>
      <c r="O1046" s="120" t="s">
        <v>878</v>
      </c>
      <c r="P1046" s="122">
        <v>110000026</v>
      </c>
      <c r="Q1046" s="122">
        <v>120000026</v>
      </c>
      <c r="R1046" s="122">
        <v>125000026</v>
      </c>
      <c r="S1046" s="122">
        <v>135000026</v>
      </c>
      <c r="T1046" s="122">
        <v>150000026</v>
      </c>
      <c r="U1046" s="122">
        <v>160000026</v>
      </c>
      <c r="V1046" s="122">
        <v>170000026</v>
      </c>
      <c r="W1046" s="122">
        <v>0</v>
      </c>
      <c r="X1046" s="122">
        <v>0</v>
      </c>
      <c r="Y1046" s="122">
        <v>0</v>
      </c>
      <c r="Z1046" s="122">
        <v>0</v>
      </c>
      <c r="AA1046" s="122">
        <v>0</v>
      </c>
      <c r="AB1046" s="122">
        <v>0</v>
      </c>
      <c r="AC1046" s="122">
        <v>0</v>
      </c>
      <c r="AD1046" s="121"/>
      <c r="BO1046" s="72" t="s">
        <v>42</v>
      </c>
      <c r="BP1046" s="73" t="s">
        <v>4409</v>
      </c>
      <c r="BQ1046" s="75">
        <v>225000625</v>
      </c>
      <c r="BR1046" s="75">
        <v>243000625</v>
      </c>
      <c r="BS1046" s="75">
        <v>261000625</v>
      </c>
      <c r="BT1046" s="75">
        <v>288000625</v>
      </c>
      <c r="BU1046" s="75">
        <v>297000625</v>
      </c>
      <c r="BV1046" s="75">
        <v>306000625</v>
      </c>
      <c r="BW1046" s="75">
        <v>324000625</v>
      </c>
      <c r="BX1046" s="75">
        <v>342000625</v>
      </c>
      <c r="BY1046" s="75">
        <v>360000625</v>
      </c>
      <c r="BZ1046" s="75">
        <v>0</v>
      </c>
      <c r="CA1046" s="75">
        <v>0</v>
      </c>
    </row>
    <row r="1047" spans="14:79" ht="12" customHeight="1">
      <c r="N1047" s="119" t="s">
        <v>36</v>
      </c>
      <c r="O1047" s="120" t="s">
        <v>969</v>
      </c>
      <c r="P1047" s="122">
        <v>160000026</v>
      </c>
      <c r="Q1047" s="122">
        <v>180000026</v>
      </c>
      <c r="R1047" s="122">
        <v>195000026</v>
      </c>
      <c r="S1047" s="122">
        <v>210000026</v>
      </c>
      <c r="T1047" s="122">
        <v>240000026</v>
      </c>
      <c r="U1047" s="122">
        <v>280000026</v>
      </c>
      <c r="V1047" s="122">
        <v>305000026</v>
      </c>
      <c r="W1047" s="122">
        <v>0</v>
      </c>
      <c r="X1047" s="122">
        <v>0</v>
      </c>
      <c r="Y1047" s="122">
        <v>0</v>
      </c>
      <c r="Z1047" s="122">
        <v>0</v>
      </c>
      <c r="AA1047" s="122">
        <v>0</v>
      </c>
      <c r="AB1047" s="122">
        <v>0</v>
      </c>
      <c r="AC1047" s="122">
        <v>0</v>
      </c>
      <c r="AD1047" s="121"/>
      <c r="BO1047" s="72" t="s">
        <v>42</v>
      </c>
      <c r="BP1047" s="73" t="s">
        <v>4410</v>
      </c>
      <c r="BQ1047" s="75">
        <v>0</v>
      </c>
      <c r="BR1047" s="75">
        <v>0</v>
      </c>
      <c r="BS1047" s="75">
        <v>148000625</v>
      </c>
      <c r="BT1047" s="75">
        <v>153000625</v>
      </c>
      <c r="BU1047" s="75">
        <v>162000625</v>
      </c>
      <c r="BV1047" s="75">
        <v>166000625</v>
      </c>
      <c r="BW1047" s="75">
        <v>175000625</v>
      </c>
      <c r="BX1047" s="75">
        <v>193000625</v>
      </c>
      <c r="BY1047" s="75">
        <v>396000625</v>
      </c>
      <c r="BZ1047" s="75">
        <v>0</v>
      </c>
      <c r="CA1047" s="75">
        <v>0</v>
      </c>
    </row>
    <row r="1048" spans="14:79" ht="12" customHeight="1">
      <c r="N1048" s="119" t="s">
        <v>36</v>
      </c>
      <c r="O1048" s="120" t="s">
        <v>970</v>
      </c>
      <c r="P1048" s="122">
        <v>110000026</v>
      </c>
      <c r="Q1048" s="122">
        <v>120000026</v>
      </c>
      <c r="R1048" s="122">
        <v>125000026</v>
      </c>
      <c r="S1048" s="122">
        <v>135000026</v>
      </c>
      <c r="T1048" s="122">
        <v>150000026</v>
      </c>
      <c r="U1048" s="122">
        <v>160000026</v>
      </c>
      <c r="V1048" s="122">
        <v>170000026</v>
      </c>
      <c r="W1048" s="122">
        <v>0</v>
      </c>
      <c r="X1048" s="122">
        <v>0</v>
      </c>
      <c r="Y1048" s="122">
        <v>0</v>
      </c>
      <c r="Z1048" s="122">
        <v>0</v>
      </c>
      <c r="AA1048" s="122">
        <v>0</v>
      </c>
      <c r="AB1048" s="122">
        <v>0</v>
      </c>
      <c r="AC1048" s="122">
        <v>0</v>
      </c>
      <c r="AD1048" s="121"/>
      <c r="BO1048" s="72" t="s">
        <v>42</v>
      </c>
      <c r="BP1048" s="73" t="s">
        <v>4411</v>
      </c>
      <c r="BQ1048" s="75">
        <v>234000625</v>
      </c>
      <c r="BR1048" s="75">
        <v>252000625</v>
      </c>
      <c r="BS1048" s="75">
        <v>270000625</v>
      </c>
      <c r="BT1048" s="75">
        <v>297000625</v>
      </c>
      <c r="BU1048" s="75">
        <v>270000625</v>
      </c>
      <c r="BV1048" s="75">
        <v>288000625</v>
      </c>
      <c r="BW1048" s="75">
        <v>306000625</v>
      </c>
      <c r="BX1048" s="75">
        <v>324000625</v>
      </c>
      <c r="BY1048" s="75">
        <v>342000625</v>
      </c>
      <c r="BZ1048" s="75">
        <v>0</v>
      </c>
      <c r="CA1048" s="75">
        <v>0</v>
      </c>
    </row>
    <row r="1049" spans="14:79" ht="12" customHeight="1">
      <c r="N1049" s="119" t="s">
        <v>36</v>
      </c>
      <c r="O1049" s="120" t="s">
        <v>971</v>
      </c>
      <c r="P1049" s="122">
        <v>125000026</v>
      </c>
      <c r="Q1049" s="122">
        <v>135000026</v>
      </c>
      <c r="R1049" s="122">
        <v>150000026</v>
      </c>
      <c r="S1049" s="122">
        <v>160000026</v>
      </c>
      <c r="T1049" s="122">
        <v>170000026</v>
      </c>
      <c r="U1049" s="122">
        <v>190000026</v>
      </c>
      <c r="V1049" s="122">
        <v>200000026</v>
      </c>
      <c r="W1049" s="122">
        <v>250000026</v>
      </c>
      <c r="X1049" s="122">
        <v>0</v>
      </c>
      <c r="Y1049" s="122">
        <v>0</v>
      </c>
      <c r="Z1049" s="122">
        <v>0</v>
      </c>
      <c r="AA1049" s="122">
        <v>0</v>
      </c>
      <c r="AB1049" s="122">
        <v>0</v>
      </c>
      <c r="AC1049" s="122">
        <v>0</v>
      </c>
      <c r="AD1049" s="121"/>
      <c r="BO1049" s="72" t="s">
        <v>42</v>
      </c>
      <c r="BP1049" s="73" t="s">
        <v>4412</v>
      </c>
      <c r="BQ1049" s="75">
        <v>300000026</v>
      </c>
      <c r="BR1049" s="75">
        <v>0</v>
      </c>
      <c r="BS1049" s="75">
        <v>0</v>
      </c>
      <c r="BT1049" s="75">
        <v>0</v>
      </c>
      <c r="BU1049" s="75">
        <v>0</v>
      </c>
      <c r="BV1049" s="75">
        <v>0</v>
      </c>
      <c r="BW1049" s="75">
        <v>0</v>
      </c>
      <c r="BX1049" s="75">
        <v>0</v>
      </c>
      <c r="BY1049" s="75">
        <v>400000026</v>
      </c>
      <c r="BZ1049" s="75">
        <v>0</v>
      </c>
      <c r="CA1049" s="75">
        <v>0</v>
      </c>
    </row>
    <row r="1050" spans="14:79" ht="12" customHeight="1">
      <c r="N1050" s="119" t="s">
        <v>36</v>
      </c>
      <c r="O1050" s="120" t="s">
        <v>1065</v>
      </c>
      <c r="P1050" s="122">
        <v>125000026</v>
      </c>
      <c r="Q1050" s="122">
        <v>135000026</v>
      </c>
      <c r="R1050" s="122">
        <v>150000026</v>
      </c>
      <c r="S1050" s="122">
        <v>160000026</v>
      </c>
      <c r="T1050" s="122">
        <v>170000026</v>
      </c>
      <c r="U1050" s="122">
        <v>190000026</v>
      </c>
      <c r="V1050" s="122">
        <v>200000026</v>
      </c>
      <c r="W1050" s="122">
        <v>250000026</v>
      </c>
      <c r="X1050" s="122">
        <v>0</v>
      </c>
      <c r="Y1050" s="122">
        <v>0</v>
      </c>
      <c r="Z1050" s="122">
        <v>0</v>
      </c>
      <c r="AA1050" s="122">
        <v>0</v>
      </c>
      <c r="AB1050" s="122">
        <v>0</v>
      </c>
      <c r="AC1050" s="122">
        <v>0</v>
      </c>
      <c r="AD1050" s="121"/>
      <c r="BO1050" s="72" t="s">
        <v>42</v>
      </c>
      <c r="BP1050" s="73" t="s">
        <v>4413</v>
      </c>
      <c r="BQ1050" s="75">
        <v>205000026</v>
      </c>
      <c r="BR1050" s="75">
        <v>220000026</v>
      </c>
      <c r="BS1050" s="75">
        <v>240000026</v>
      </c>
      <c r="BT1050" s="75">
        <v>260000026</v>
      </c>
      <c r="BU1050" s="75">
        <v>280000026</v>
      </c>
      <c r="BV1050" s="75">
        <v>300000026</v>
      </c>
      <c r="BW1050" s="75">
        <v>315000026</v>
      </c>
      <c r="BX1050" s="75">
        <v>0</v>
      </c>
      <c r="BY1050" s="75">
        <v>0</v>
      </c>
      <c r="BZ1050" s="75">
        <v>0</v>
      </c>
      <c r="CA1050" s="75">
        <v>0</v>
      </c>
    </row>
    <row r="1051" spans="14:79" ht="12" customHeight="1">
      <c r="N1051" s="119" t="s">
        <v>36</v>
      </c>
      <c r="O1051" s="120" t="s">
        <v>715</v>
      </c>
      <c r="P1051" s="122">
        <v>125000026</v>
      </c>
      <c r="Q1051" s="122">
        <v>135000026</v>
      </c>
      <c r="R1051" s="122">
        <v>150000026</v>
      </c>
      <c r="S1051" s="122">
        <v>160000026</v>
      </c>
      <c r="T1051" s="122">
        <v>170000026</v>
      </c>
      <c r="U1051" s="122">
        <v>190000026</v>
      </c>
      <c r="V1051" s="122">
        <v>200000026</v>
      </c>
      <c r="W1051" s="122">
        <v>250000026</v>
      </c>
      <c r="X1051" s="122">
        <v>0</v>
      </c>
      <c r="Y1051" s="122">
        <v>0</v>
      </c>
      <c r="Z1051" s="122">
        <v>0</v>
      </c>
      <c r="AA1051" s="122">
        <v>0</v>
      </c>
      <c r="AB1051" s="122">
        <v>0</v>
      </c>
      <c r="AC1051" s="122">
        <v>0</v>
      </c>
      <c r="AD1051" s="121"/>
      <c r="BO1051" s="72" t="s">
        <v>42</v>
      </c>
      <c r="BP1051" s="73" t="s">
        <v>4414</v>
      </c>
      <c r="BQ1051" s="75">
        <v>225000625</v>
      </c>
      <c r="BR1051" s="75">
        <v>243000625</v>
      </c>
      <c r="BS1051" s="75">
        <v>261000625</v>
      </c>
      <c r="BT1051" s="75">
        <v>288000625</v>
      </c>
      <c r="BU1051" s="75">
        <v>297000625</v>
      </c>
      <c r="BV1051" s="75">
        <v>306000625</v>
      </c>
      <c r="BW1051" s="75">
        <v>324000625</v>
      </c>
      <c r="BX1051" s="75">
        <v>351000625</v>
      </c>
      <c r="BY1051" s="75">
        <v>369000625</v>
      </c>
      <c r="BZ1051" s="75">
        <v>0</v>
      </c>
      <c r="CA1051" s="75">
        <v>0</v>
      </c>
    </row>
    <row r="1052" spans="14:79" ht="12" customHeight="1">
      <c r="N1052" s="119" t="s">
        <v>36</v>
      </c>
      <c r="O1052" s="120" t="s">
        <v>972</v>
      </c>
      <c r="P1052" s="122">
        <v>125000026</v>
      </c>
      <c r="Q1052" s="122">
        <v>135000026</v>
      </c>
      <c r="R1052" s="122">
        <v>150000026</v>
      </c>
      <c r="S1052" s="122">
        <v>160000026</v>
      </c>
      <c r="T1052" s="122">
        <v>170000026</v>
      </c>
      <c r="U1052" s="122">
        <v>190000026</v>
      </c>
      <c r="V1052" s="122">
        <v>200000026</v>
      </c>
      <c r="W1052" s="122">
        <v>250000026</v>
      </c>
      <c r="X1052" s="122">
        <v>0</v>
      </c>
      <c r="Y1052" s="122">
        <v>0</v>
      </c>
      <c r="Z1052" s="122">
        <v>0</v>
      </c>
      <c r="AA1052" s="122">
        <v>0</v>
      </c>
      <c r="AB1052" s="122">
        <v>0</v>
      </c>
      <c r="AC1052" s="122">
        <v>0</v>
      </c>
      <c r="AD1052" s="121"/>
      <c r="BO1052" s="72" t="s">
        <v>42</v>
      </c>
      <c r="BP1052" s="73" t="s">
        <v>5043</v>
      </c>
      <c r="BQ1052" s="75">
        <v>225000925</v>
      </c>
      <c r="BR1052" s="75">
        <v>265000925</v>
      </c>
      <c r="BS1052" s="75">
        <v>275000925</v>
      </c>
      <c r="BT1052" s="75">
        <v>295000925</v>
      </c>
      <c r="BU1052" s="75">
        <v>305000925</v>
      </c>
      <c r="BV1052" s="75">
        <v>310000925</v>
      </c>
      <c r="BW1052" s="75">
        <v>325000925</v>
      </c>
      <c r="BX1052" s="75">
        <v>345000925</v>
      </c>
      <c r="BY1052" s="75">
        <v>0</v>
      </c>
      <c r="BZ1052" s="75">
        <v>0</v>
      </c>
      <c r="CA1052" s="75">
        <v>0</v>
      </c>
    </row>
    <row r="1053" spans="14:79" ht="12" customHeight="1">
      <c r="N1053" s="119" t="s">
        <v>36</v>
      </c>
      <c r="O1053" s="120" t="s">
        <v>973</v>
      </c>
      <c r="P1053" s="122">
        <v>125000026</v>
      </c>
      <c r="Q1053" s="122">
        <v>135000026</v>
      </c>
      <c r="R1053" s="122">
        <v>150000026</v>
      </c>
      <c r="S1053" s="122">
        <v>160000026</v>
      </c>
      <c r="T1053" s="122">
        <v>170000026</v>
      </c>
      <c r="U1053" s="122">
        <v>190000026</v>
      </c>
      <c r="V1053" s="122">
        <v>200000026</v>
      </c>
      <c r="W1053" s="122">
        <v>250000026</v>
      </c>
      <c r="X1053" s="122">
        <v>0</v>
      </c>
      <c r="Y1053" s="122">
        <v>0</v>
      </c>
      <c r="Z1053" s="122">
        <v>0</v>
      </c>
      <c r="AA1053" s="122">
        <v>0</v>
      </c>
      <c r="AB1053" s="122">
        <v>0</v>
      </c>
      <c r="AC1053" s="122">
        <v>0</v>
      </c>
      <c r="AD1053" s="121"/>
      <c r="BO1053" s="72" t="s">
        <v>42</v>
      </c>
      <c r="BP1053" s="73" t="s">
        <v>4415</v>
      </c>
      <c r="BQ1053" s="75">
        <v>207000625</v>
      </c>
      <c r="BR1053" s="75">
        <v>225000625</v>
      </c>
      <c r="BS1053" s="75">
        <v>270000625</v>
      </c>
      <c r="BT1053" s="75">
        <v>297000625</v>
      </c>
      <c r="BU1053" s="75">
        <v>306000625</v>
      </c>
      <c r="BV1053" s="75">
        <v>315000625</v>
      </c>
      <c r="BW1053" s="75">
        <v>333000625</v>
      </c>
      <c r="BX1053" s="75">
        <v>351000625</v>
      </c>
      <c r="BY1053" s="75">
        <v>369000625</v>
      </c>
      <c r="BZ1053" s="75">
        <v>0</v>
      </c>
      <c r="CA1053" s="75">
        <v>0</v>
      </c>
    </row>
    <row r="1054" spans="14:79" ht="12" customHeight="1">
      <c r="N1054" s="119" t="s">
        <v>36</v>
      </c>
      <c r="O1054" s="120" t="s">
        <v>2827</v>
      </c>
      <c r="P1054" s="122">
        <v>0</v>
      </c>
      <c r="Q1054" s="122">
        <v>0</v>
      </c>
      <c r="R1054" s="122">
        <v>0</v>
      </c>
      <c r="S1054" s="122">
        <v>0</v>
      </c>
      <c r="T1054" s="122">
        <v>0</v>
      </c>
      <c r="U1054" s="122">
        <v>0</v>
      </c>
      <c r="V1054" s="122">
        <v>0</v>
      </c>
      <c r="W1054" s="122">
        <v>0</v>
      </c>
      <c r="X1054" s="122">
        <v>0</v>
      </c>
      <c r="Y1054" s="122">
        <v>0</v>
      </c>
      <c r="Z1054" s="122">
        <v>410000026</v>
      </c>
      <c r="AA1054" s="122">
        <v>430000026</v>
      </c>
      <c r="AB1054" s="122">
        <v>480000026</v>
      </c>
      <c r="AC1054" s="122">
        <v>550000026</v>
      </c>
      <c r="AD1054" s="121"/>
      <c r="BO1054" s="72" t="s">
        <v>42</v>
      </c>
      <c r="BP1054" s="73" t="s">
        <v>5044</v>
      </c>
      <c r="BQ1054" s="75">
        <v>205000925</v>
      </c>
      <c r="BR1054" s="75">
        <v>215000925</v>
      </c>
      <c r="BS1054" s="75">
        <v>225000925</v>
      </c>
      <c r="BT1054" s="75">
        <v>235000925</v>
      </c>
      <c r="BU1054" s="75">
        <v>250000925</v>
      </c>
      <c r="BV1054" s="75">
        <v>260000925</v>
      </c>
      <c r="BW1054" s="75">
        <v>275000925</v>
      </c>
      <c r="BX1054" s="75">
        <v>305000925</v>
      </c>
      <c r="BY1054" s="75">
        <v>0</v>
      </c>
      <c r="BZ1054" s="75">
        <v>0</v>
      </c>
      <c r="CA1054" s="75">
        <v>0</v>
      </c>
    </row>
    <row r="1055" spans="14:79" ht="12" customHeight="1">
      <c r="N1055" s="119" t="s">
        <v>36</v>
      </c>
      <c r="O1055" s="120" t="s">
        <v>3381</v>
      </c>
      <c r="P1055" s="121"/>
      <c r="Q1055" s="121"/>
      <c r="R1055" s="121"/>
      <c r="S1055" s="121"/>
      <c r="T1055" s="121"/>
      <c r="U1055" s="121"/>
      <c r="V1055" s="121"/>
      <c r="W1055" s="121"/>
      <c r="X1055" s="121"/>
      <c r="Y1055" s="121"/>
      <c r="Z1055" s="121"/>
      <c r="AA1055" s="122">
        <v>430000026</v>
      </c>
      <c r="AB1055" s="122">
        <v>490000026</v>
      </c>
      <c r="AC1055" s="121"/>
      <c r="AD1055" s="121"/>
      <c r="BO1055" s="72" t="s">
        <v>42</v>
      </c>
      <c r="BP1055" s="73" t="s">
        <v>4416</v>
      </c>
      <c r="BQ1055" s="75">
        <v>200000725</v>
      </c>
      <c r="BR1055" s="75">
        <v>243000625</v>
      </c>
      <c r="BS1055" s="75">
        <v>250000925</v>
      </c>
      <c r="BT1055" s="75">
        <v>261000625</v>
      </c>
      <c r="BU1055" s="75">
        <v>280000925</v>
      </c>
      <c r="BV1055" s="75">
        <v>306000625</v>
      </c>
      <c r="BW1055" s="75">
        <v>324000625</v>
      </c>
      <c r="BX1055" s="75">
        <v>342000625</v>
      </c>
      <c r="BY1055" s="75">
        <v>369000625</v>
      </c>
      <c r="BZ1055" s="75">
        <v>0</v>
      </c>
      <c r="CA1055" s="75">
        <v>0</v>
      </c>
    </row>
    <row r="1056" spans="14:79" ht="12" customHeight="1">
      <c r="N1056" s="119" t="s">
        <v>36</v>
      </c>
      <c r="O1056" s="120" t="s">
        <v>2279</v>
      </c>
      <c r="P1056" s="122">
        <v>0</v>
      </c>
      <c r="Q1056" s="122">
        <v>0</v>
      </c>
      <c r="R1056" s="122">
        <v>0</v>
      </c>
      <c r="S1056" s="122">
        <v>0</v>
      </c>
      <c r="T1056" s="122">
        <v>0</v>
      </c>
      <c r="U1056" s="122">
        <v>0</v>
      </c>
      <c r="V1056" s="122">
        <v>0</v>
      </c>
      <c r="W1056" s="122">
        <v>0</v>
      </c>
      <c r="X1056" s="122">
        <v>0</v>
      </c>
      <c r="Y1056" s="122">
        <v>0</v>
      </c>
      <c r="Z1056" s="122">
        <v>410000026</v>
      </c>
      <c r="AA1056" s="122">
        <v>430000026</v>
      </c>
      <c r="AB1056" s="122">
        <v>480000026</v>
      </c>
      <c r="AC1056" s="122">
        <v>550000026</v>
      </c>
      <c r="AD1056" s="121"/>
      <c r="BO1056" s="72" t="s">
        <v>42</v>
      </c>
      <c r="BP1056" s="73" t="s">
        <v>4417</v>
      </c>
      <c r="BQ1056" s="75">
        <v>243000625</v>
      </c>
      <c r="BR1056" s="75">
        <v>261000625</v>
      </c>
      <c r="BS1056" s="75">
        <v>240000825</v>
      </c>
      <c r="BT1056" s="75">
        <v>250000725</v>
      </c>
      <c r="BU1056" s="75">
        <v>275000925</v>
      </c>
      <c r="BV1056" s="75">
        <v>324000625</v>
      </c>
      <c r="BW1056" s="75">
        <v>320000825</v>
      </c>
      <c r="BX1056" s="75">
        <v>360000625</v>
      </c>
      <c r="BY1056" s="75">
        <v>378000625</v>
      </c>
      <c r="BZ1056" s="75">
        <v>0</v>
      </c>
      <c r="CA1056" s="75">
        <v>0</v>
      </c>
    </row>
    <row r="1057" spans="14:79" ht="12" customHeight="1">
      <c r="N1057" s="119" t="s">
        <v>36</v>
      </c>
      <c r="O1057" s="120" t="s">
        <v>2280</v>
      </c>
      <c r="P1057" s="122">
        <v>0</v>
      </c>
      <c r="Q1057" s="122">
        <v>0</v>
      </c>
      <c r="R1057" s="122">
        <v>0</v>
      </c>
      <c r="S1057" s="122">
        <v>0</v>
      </c>
      <c r="T1057" s="122">
        <v>0</v>
      </c>
      <c r="U1057" s="122">
        <v>0</v>
      </c>
      <c r="V1057" s="122">
        <v>0</v>
      </c>
      <c r="W1057" s="122">
        <v>0</v>
      </c>
      <c r="X1057" s="122">
        <v>0</v>
      </c>
      <c r="Y1057" s="122">
        <v>0</v>
      </c>
      <c r="Z1057" s="122">
        <v>350000000</v>
      </c>
      <c r="AA1057" s="122">
        <v>400000026</v>
      </c>
      <c r="AB1057" s="122">
        <v>450000026</v>
      </c>
      <c r="AC1057" s="122">
        <v>510000036</v>
      </c>
      <c r="AD1057" s="121"/>
      <c r="BO1057" s="72" t="s">
        <v>42</v>
      </c>
      <c r="BP1057" s="73" t="s">
        <v>4418</v>
      </c>
      <c r="BQ1057" s="75">
        <v>162000625</v>
      </c>
      <c r="BR1057" s="75">
        <v>180000625</v>
      </c>
      <c r="BS1057" s="75">
        <v>198000625</v>
      </c>
      <c r="BT1057" s="75">
        <v>225000625</v>
      </c>
      <c r="BU1057" s="75">
        <v>234000625</v>
      </c>
      <c r="BV1057" s="75">
        <v>243000625</v>
      </c>
      <c r="BW1057" s="75">
        <v>261000625</v>
      </c>
      <c r="BX1057" s="75">
        <v>288000625</v>
      </c>
      <c r="BY1057" s="75">
        <v>351000625</v>
      </c>
      <c r="BZ1057" s="75">
        <v>0</v>
      </c>
      <c r="CA1057" s="75">
        <v>0</v>
      </c>
    </row>
    <row r="1058" spans="14:79" ht="12" customHeight="1">
      <c r="N1058" s="119" t="s">
        <v>36</v>
      </c>
      <c r="O1058" s="120" t="s">
        <v>2659</v>
      </c>
      <c r="P1058" s="122">
        <v>0</v>
      </c>
      <c r="Q1058" s="122">
        <v>0</v>
      </c>
      <c r="R1058" s="122">
        <v>0</v>
      </c>
      <c r="S1058" s="122">
        <v>0</v>
      </c>
      <c r="T1058" s="122">
        <v>0</v>
      </c>
      <c r="U1058" s="122">
        <v>0</v>
      </c>
      <c r="V1058" s="122">
        <v>0</v>
      </c>
      <c r="W1058" s="122">
        <v>0</v>
      </c>
      <c r="X1058" s="122">
        <v>0</v>
      </c>
      <c r="Y1058" s="122">
        <v>0</v>
      </c>
      <c r="Z1058" s="122">
        <v>350000000</v>
      </c>
      <c r="AA1058" s="122">
        <v>400000026</v>
      </c>
      <c r="AB1058" s="122">
        <v>450000026</v>
      </c>
      <c r="AC1058" s="122">
        <v>510000036</v>
      </c>
      <c r="AD1058" s="121"/>
      <c r="BO1058" s="72" t="s">
        <v>42</v>
      </c>
      <c r="BP1058" s="73" t="s">
        <v>4419</v>
      </c>
      <c r="BQ1058" s="75">
        <v>230000026</v>
      </c>
      <c r="BR1058" s="75">
        <v>250000026</v>
      </c>
      <c r="BS1058" s="75">
        <v>265000026</v>
      </c>
      <c r="BT1058" s="75">
        <v>290000026</v>
      </c>
      <c r="BU1058" s="75">
        <v>310000026</v>
      </c>
      <c r="BV1058" s="75">
        <v>330000026</v>
      </c>
      <c r="BW1058" s="75">
        <v>0</v>
      </c>
      <c r="BX1058" s="75">
        <v>0</v>
      </c>
      <c r="BY1058" s="75">
        <v>0</v>
      </c>
      <c r="BZ1058" s="75">
        <v>0</v>
      </c>
      <c r="CA1058" s="75">
        <v>0</v>
      </c>
    </row>
    <row r="1059" spans="14:79" ht="12" customHeight="1">
      <c r="N1059" s="119" t="s">
        <v>36</v>
      </c>
      <c r="O1059" s="120" t="s">
        <v>2217</v>
      </c>
      <c r="P1059" s="122">
        <v>0</v>
      </c>
      <c r="Q1059" s="122">
        <v>0</v>
      </c>
      <c r="R1059" s="122">
        <v>0</v>
      </c>
      <c r="S1059" s="122">
        <v>0</v>
      </c>
      <c r="T1059" s="122">
        <v>0</v>
      </c>
      <c r="U1059" s="122">
        <v>0</v>
      </c>
      <c r="V1059" s="122">
        <v>0</v>
      </c>
      <c r="W1059" s="122">
        <v>0</v>
      </c>
      <c r="X1059" s="122">
        <v>0</v>
      </c>
      <c r="Y1059" s="122">
        <v>0</v>
      </c>
      <c r="Z1059" s="122">
        <v>410000026</v>
      </c>
      <c r="AA1059" s="122">
        <v>430000026</v>
      </c>
      <c r="AB1059" s="122">
        <v>480000026</v>
      </c>
      <c r="AC1059" s="122">
        <v>550000026</v>
      </c>
      <c r="AD1059" s="121"/>
      <c r="BO1059" s="72" t="s">
        <v>42</v>
      </c>
      <c r="BP1059" s="73" t="s">
        <v>4420</v>
      </c>
      <c r="BQ1059" s="75">
        <v>58000625</v>
      </c>
      <c r="BR1059" s="75">
        <v>63000625</v>
      </c>
      <c r="BS1059" s="75">
        <v>67000625</v>
      </c>
      <c r="BT1059" s="75">
        <v>72000625</v>
      </c>
      <c r="BU1059" s="75">
        <v>76000625</v>
      </c>
      <c r="BV1059" s="75">
        <v>81000625</v>
      </c>
      <c r="BW1059" s="75">
        <v>85000625</v>
      </c>
      <c r="BX1059" s="75">
        <v>94000625</v>
      </c>
      <c r="BY1059" s="75">
        <v>99000625</v>
      </c>
      <c r="BZ1059" s="75">
        <v>0</v>
      </c>
      <c r="CA1059" s="75">
        <v>0</v>
      </c>
    </row>
    <row r="1060" spans="14:79" ht="12" customHeight="1">
      <c r="N1060" s="119" t="s">
        <v>36</v>
      </c>
      <c r="O1060" s="120" t="s">
        <v>2742</v>
      </c>
      <c r="P1060" s="122">
        <v>0</v>
      </c>
      <c r="Q1060" s="122">
        <v>0</v>
      </c>
      <c r="R1060" s="122">
        <v>0</v>
      </c>
      <c r="S1060" s="122">
        <v>0</v>
      </c>
      <c r="T1060" s="122">
        <v>0</v>
      </c>
      <c r="U1060" s="122">
        <v>0</v>
      </c>
      <c r="V1060" s="122">
        <v>0</v>
      </c>
      <c r="W1060" s="122">
        <v>0</v>
      </c>
      <c r="X1060" s="122">
        <v>0</v>
      </c>
      <c r="Y1060" s="122">
        <v>0</v>
      </c>
      <c r="Z1060" s="122">
        <v>0</v>
      </c>
      <c r="AA1060" s="122">
        <v>620000026</v>
      </c>
      <c r="AB1060" s="122">
        <v>750000026</v>
      </c>
      <c r="AC1060" s="122">
        <v>900000026</v>
      </c>
      <c r="AD1060" s="121"/>
      <c r="BO1060" s="72" t="s">
        <v>42</v>
      </c>
      <c r="BP1060" s="73" t="s">
        <v>4421</v>
      </c>
      <c r="BQ1060" s="75">
        <v>243000625</v>
      </c>
      <c r="BR1060" s="75">
        <v>261000625</v>
      </c>
      <c r="BS1060" s="75">
        <v>198000625</v>
      </c>
      <c r="BT1060" s="75">
        <v>306000625</v>
      </c>
      <c r="BU1060" s="75">
        <v>315000625</v>
      </c>
      <c r="BV1060" s="75">
        <v>324000625</v>
      </c>
      <c r="BW1060" s="75">
        <v>342000625</v>
      </c>
      <c r="BX1060" s="75">
        <v>360000625</v>
      </c>
      <c r="BY1060" s="75">
        <v>378000625</v>
      </c>
      <c r="BZ1060" s="75">
        <v>396000625</v>
      </c>
      <c r="CA1060" s="75">
        <v>0</v>
      </c>
    </row>
    <row r="1061" spans="14:79" ht="12" customHeight="1">
      <c r="N1061" s="119" t="s">
        <v>36</v>
      </c>
      <c r="O1061" s="120" t="s">
        <v>2597</v>
      </c>
      <c r="P1061" s="122">
        <v>0</v>
      </c>
      <c r="Q1061" s="122">
        <v>0</v>
      </c>
      <c r="R1061" s="122">
        <v>0</v>
      </c>
      <c r="S1061" s="122">
        <v>0</v>
      </c>
      <c r="T1061" s="122">
        <v>0</v>
      </c>
      <c r="U1061" s="122">
        <v>0</v>
      </c>
      <c r="V1061" s="122">
        <v>0</v>
      </c>
      <c r="W1061" s="122">
        <v>0</v>
      </c>
      <c r="X1061" s="122">
        <v>190000026</v>
      </c>
      <c r="Y1061" s="122">
        <v>200000026</v>
      </c>
      <c r="Z1061" s="122">
        <v>0</v>
      </c>
      <c r="AA1061" s="122">
        <v>0</v>
      </c>
      <c r="AB1061" s="122">
        <v>0</v>
      </c>
      <c r="AC1061" s="122">
        <v>0</v>
      </c>
      <c r="AD1061" s="121"/>
      <c r="BO1061" s="72" t="s">
        <v>42</v>
      </c>
      <c r="BP1061" s="73" t="s">
        <v>5264</v>
      </c>
      <c r="BQ1061" s="74"/>
      <c r="BR1061" s="74"/>
      <c r="BS1061" s="74"/>
      <c r="BT1061" s="74"/>
      <c r="BU1061" s="74"/>
      <c r="BV1061" s="74"/>
      <c r="BW1061" s="75">
        <v>320000825</v>
      </c>
      <c r="BX1061" s="74"/>
      <c r="BY1061" s="74"/>
      <c r="BZ1061" s="74"/>
      <c r="CA1061" s="74"/>
    </row>
    <row r="1062" spans="14:79" ht="12" customHeight="1">
      <c r="N1062" s="119" t="s">
        <v>36</v>
      </c>
      <c r="O1062" s="120" t="s">
        <v>2598</v>
      </c>
      <c r="P1062" s="122">
        <v>0</v>
      </c>
      <c r="Q1062" s="122">
        <v>0</v>
      </c>
      <c r="R1062" s="122">
        <v>0</v>
      </c>
      <c r="S1062" s="122">
        <v>0</v>
      </c>
      <c r="T1062" s="122">
        <v>0</v>
      </c>
      <c r="U1062" s="122">
        <v>0</v>
      </c>
      <c r="V1062" s="122">
        <v>0</v>
      </c>
      <c r="W1062" s="122">
        <v>0</v>
      </c>
      <c r="X1062" s="122">
        <v>0</v>
      </c>
      <c r="Y1062" s="122">
        <v>200000026</v>
      </c>
      <c r="Z1062" s="122">
        <v>210000026</v>
      </c>
      <c r="AA1062" s="122">
        <v>0</v>
      </c>
      <c r="AB1062" s="122">
        <v>0</v>
      </c>
      <c r="AC1062" s="122">
        <v>0</v>
      </c>
      <c r="AD1062" s="121"/>
      <c r="BO1062" s="72" t="s">
        <v>42</v>
      </c>
      <c r="BP1062" s="73" t="s">
        <v>4422</v>
      </c>
      <c r="BQ1062" s="75">
        <v>225000625</v>
      </c>
      <c r="BR1062" s="75">
        <v>243000625</v>
      </c>
      <c r="BS1062" s="75">
        <v>252000625</v>
      </c>
      <c r="BT1062" s="75">
        <v>279000625</v>
      </c>
      <c r="BU1062" s="75">
        <v>288000625</v>
      </c>
      <c r="BV1062" s="75">
        <v>306000625</v>
      </c>
      <c r="BW1062" s="75">
        <v>315000625</v>
      </c>
      <c r="BX1062" s="75">
        <v>333000625</v>
      </c>
      <c r="BY1062" s="75">
        <v>360000625</v>
      </c>
      <c r="BZ1062" s="75">
        <v>0</v>
      </c>
      <c r="CA1062" s="75">
        <v>0</v>
      </c>
    </row>
    <row r="1063" spans="14:79" ht="12" customHeight="1">
      <c r="N1063" s="119" t="s">
        <v>36</v>
      </c>
      <c r="O1063" s="120" t="s">
        <v>2000</v>
      </c>
      <c r="P1063" s="122">
        <v>0</v>
      </c>
      <c r="Q1063" s="122">
        <v>0</v>
      </c>
      <c r="R1063" s="122">
        <v>0</v>
      </c>
      <c r="S1063" s="122">
        <v>0</v>
      </c>
      <c r="T1063" s="122">
        <v>0</v>
      </c>
      <c r="U1063" s="122">
        <v>0</v>
      </c>
      <c r="V1063" s="122">
        <v>0</v>
      </c>
      <c r="W1063" s="122">
        <v>0</v>
      </c>
      <c r="X1063" s="122">
        <v>0</v>
      </c>
      <c r="Y1063" s="122">
        <v>320000026</v>
      </c>
      <c r="Z1063" s="122">
        <v>380000026</v>
      </c>
      <c r="AA1063" s="122">
        <v>0</v>
      </c>
      <c r="AB1063" s="122">
        <v>0</v>
      </c>
      <c r="AC1063" s="122">
        <v>0</v>
      </c>
      <c r="AD1063" s="121"/>
      <c r="BO1063" s="72" t="s">
        <v>42</v>
      </c>
      <c r="BP1063" s="73" t="s">
        <v>4423</v>
      </c>
      <c r="BQ1063" s="75">
        <v>225000625</v>
      </c>
      <c r="BR1063" s="75">
        <v>243000625</v>
      </c>
      <c r="BS1063" s="75">
        <v>261000625</v>
      </c>
      <c r="BT1063" s="75">
        <v>288000625</v>
      </c>
      <c r="BU1063" s="75">
        <v>297000625</v>
      </c>
      <c r="BV1063" s="75">
        <v>306000625</v>
      </c>
      <c r="BW1063" s="75">
        <v>324000625</v>
      </c>
      <c r="BX1063" s="75">
        <v>342000625</v>
      </c>
      <c r="BY1063" s="75">
        <v>360000625</v>
      </c>
      <c r="BZ1063" s="75">
        <v>0</v>
      </c>
      <c r="CA1063" s="75">
        <v>0</v>
      </c>
    </row>
    <row r="1064" spans="14:79" ht="12" customHeight="1">
      <c r="N1064" s="119" t="s">
        <v>36</v>
      </c>
      <c r="O1064" s="120" t="s">
        <v>2599</v>
      </c>
      <c r="P1064" s="122">
        <v>0</v>
      </c>
      <c r="Q1064" s="122">
        <v>0</v>
      </c>
      <c r="R1064" s="122">
        <v>0</v>
      </c>
      <c r="S1064" s="122">
        <v>0</v>
      </c>
      <c r="T1064" s="122">
        <v>0</v>
      </c>
      <c r="U1064" s="122">
        <v>0</v>
      </c>
      <c r="V1064" s="122">
        <v>0</v>
      </c>
      <c r="W1064" s="122">
        <v>0</v>
      </c>
      <c r="X1064" s="122">
        <v>0</v>
      </c>
      <c r="Y1064" s="122">
        <v>200000026</v>
      </c>
      <c r="Z1064" s="122">
        <v>210000026</v>
      </c>
      <c r="AA1064" s="122">
        <v>0</v>
      </c>
      <c r="AB1064" s="122">
        <v>0</v>
      </c>
      <c r="AC1064" s="122">
        <v>0</v>
      </c>
      <c r="AD1064" s="121"/>
      <c r="BO1064" s="72" t="s">
        <v>42</v>
      </c>
      <c r="BP1064" s="73" t="s">
        <v>4424</v>
      </c>
      <c r="BQ1064" s="75">
        <v>225000625</v>
      </c>
      <c r="BR1064" s="75">
        <v>243000625</v>
      </c>
      <c r="BS1064" s="75">
        <v>198000625</v>
      </c>
      <c r="BT1064" s="75">
        <v>261000625</v>
      </c>
      <c r="BU1064" s="75">
        <v>270000625</v>
      </c>
      <c r="BV1064" s="75">
        <v>306000625</v>
      </c>
      <c r="BW1064" s="75">
        <v>315000625</v>
      </c>
      <c r="BX1064" s="75">
        <v>333000625</v>
      </c>
      <c r="BY1064" s="75">
        <v>0</v>
      </c>
      <c r="BZ1064" s="75">
        <v>0</v>
      </c>
      <c r="CA1064" s="75">
        <v>0</v>
      </c>
    </row>
    <row r="1065" spans="14:79" ht="12" customHeight="1">
      <c r="N1065" s="119" t="s">
        <v>36</v>
      </c>
      <c r="O1065" s="120" t="s">
        <v>2600</v>
      </c>
      <c r="P1065" s="122">
        <v>0</v>
      </c>
      <c r="Q1065" s="122">
        <v>0</v>
      </c>
      <c r="R1065" s="122">
        <v>0</v>
      </c>
      <c r="S1065" s="122">
        <v>0</v>
      </c>
      <c r="T1065" s="122">
        <v>0</v>
      </c>
      <c r="U1065" s="122">
        <v>0</v>
      </c>
      <c r="V1065" s="122">
        <v>0</v>
      </c>
      <c r="W1065" s="122">
        <v>0</v>
      </c>
      <c r="X1065" s="122">
        <v>190000026</v>
      </c>
      <c r="Y1065" s="122">
        <v>200000026</v>
      </c>
      <c r="Z1065" s="122">
        <v>0</v>
      </c>
      <c r="AA1065" s="122">
        <v>0</v>
      </c>
      <c r="AB1065" s="122">
        <v>0</v>
      </c>
      <c r="AC1065" s="122">
        <v>0</v>
      </c>
      <c r="AD1065" s="121"/>
      <c r="BO1065" s="72" t="s">
        <v>42</v>
      </c>
      <c r="BP1065" s="73" t="s">
        <v>4425</v>
      </c>
      <c r="BQ1065" s="75">
        <v>225000625</v>
      </c>
      <c r="BR1065" s="75">
        <v>243000625</v>
      </c>
      <c r="BS1065" s="75">
        <v>261000625</v>
      </c>
      <c r="BT1065" s="75">
        <v>288000625</v>
      </c>
      <c r="BU1065" s="75">
        <v>0</v>
      </c>
      <c r="BV1065" s="75">
        <v>0</v>
      </c>
      <c r="BW1065" s="75">
        <v>0</v>
      </c>
      <c r="BX1065" s="75">
        <v>0</v>
      </c>
      <c r="BY1065" s="75">
        <v>0</v>
      </c>
      <c r="BZ1065" s="75">
        <v>0</v>
      </c>
      <c r="CA1065" s="75">
        <v>0</v>
      </c>
    </row>
    <row r="1066" spans="14:79" ht="12" customHeight="1">
      <c r="N1066" s="119" t="s">
        <v>36</v>
      </c>
      <c r="O1066" s="120" t="s">
        <v>2601</v>
      </c>
      <c r="P1066" s="122">
        <v>0</v>
      </c>
      <c r="Q1066" s="122">
        <v>0</v>
      </c>
      <c r="R1066" s="122">
        <v>0</v>
      </c>
      <c r="S1066" s="122">
        <v>0</v>
      </c>
      <c r="T1066" s="122">
        <v>0</v>
      </c>
      <c r="U1066" s="122">
        <v>0</v>
      </c>
      <c r="V1066" s="122">
        <v>0</v>
      </c>
      <c r="W1066" s="122">
        <v>0</v>
      </c>
      <c r="X1066" s="122">
        <v>190000026</v>
      </c>
      <c r="Y1066" s="122">
        <v>200000026</v>
      </c>
      <c r="Z1066" s="122">
        <v>0</v>
      </c>
      <c r="AA1066" s="122">
        <v>0</v>
      </c>
      <c r="AB1066" s="122">
        <v>0</v>
      </c>
      <c r="AC1066" s="122">
        <v>0</v>
      </c>
      <c r="AD1066" s="121"/>
      <c r="BO1066" s="72" t="s">
        <v>42</v>
      </c>
      <c r="BP1066" s="73" t="s">
        <v>4426</v>
      </c>
      <c r="BQ1066" s="75">
        <v>234000625</v>
      </c>
      <c r="BR1066" s="75">
        <v>252000625</v>
      </c>
      <c r="BS1066" s="75">
        <v>270000625</v>
      </c>
      <c r="BT1066" s="75">
        <v>297000625</v>
      </c>
      <c r="BU1066" s="75">
        <v>306000625</v>
      </c>
      <c r="BV1066" s="75">
        <v>315000625</v>
      </c>
      <c r="BW1066" s="75">
        <v>333000625</v>
      </c>
      <c r="BX1066" s="75">
        <v>342000625</v>
      </c>
      <c r="BY1066" s="75">
        <v>360000625</v>
      </c>
      <c r="BZ1066" s="75">
        <v>0</v>
      </c>
      <c r="CA1066" s="75">
        <v>0</v>
      </c>
    </row>
    <row r="1067" spans="14:79" ht="12" customHeight="1">
      <c r="N1067" s="119" t="s">
        <v>36</v>
      </c>
      <c r="O1067" s="120" t="s">
        <v>2602</v>
      </c>
      <c r="P1067" s="122">
        <v>0</v>
      </c>
      <c r="Q1067" s="122">
        <v>0</v>
      </c>
      <c r="R1067" s="122">
        <v>0</v>
      </c>
      <c r="S1067" s="122">
        <v>0</v>
      </c>
      <c r="T1067" s="122">
        <v>0</v>
      </c>
      <c r="U1067" s="122">
        <v>0</v>
      </c>
      <c r="V1067" s="122">
        <v>0</v>
      </c>
      <c r="W1067" s="122">
        <v>0</v>
      </c>
      <c r="X1067" s="122">
        <v>0</v>
      </c>
      <c r="Y1067" s="122">
        <v>200000026</v>
      </c>
      <c r="Z1067" s="122">
        <v>210000026</v>
      </c>
      <c r="AA1067" s="122">
        <v>0</v>
      </c>
      <c r="AB1067" s="122">
        <v>0</v>
      </c>
      <c r="AC1067" s="122">
        <v>0</v>
      </c>
      <c r="AD1067" s="121"/>
      <c r="BO1067" s="72" t="s">
        <v>42</v>
      </c>
      <c r="BP1067" s="73" t="s">
        <v>4427</v>
      </c>
      <c r="BQ1067" s="75">
        <v>216000625</v>
      </c>
      <c r="BR1067" s="75">
        <v>234000625</v>
      </c>
      <c r="BS1067" s="75">
        <v>252000625</v>
      </c>
      <c r="BT1067" s="75">
        <v>279000625</v>
      </c>
      <c r="BU1067" s="75">
        <v>288000625</v>
      </c>
      <c r="BV1067" s="75">
        <v>297000625</v>
      </c>
      <c r="BW1067" s="75">
        <v>315000625</v>
      </c>
      <c r="BX1067" s="75">
        <v>0</v>
      </c>
      <c r="BY1067" s="75">
        <v>0</v>
      </c>
      <c r="BZ1067" s="75">
        <v>0</v>
      </c>
      <c r="CA1067" s="75">
        <v>0</v>
      </c>
    </row>
    <row r="1068" spans="14:79" ht="12" customHeight="1">
      <c r="N1068" s="119" t="s">
        <v>36</v>
      </c>
      <c r="O1068" s="120" t="s">
        <v>2003</v>
      </c>
      <c r="P1068" s="122">
        <v>0</v>
      </c>
      <c r="Q1068" s="122">
        <v>0</v>
      </c>
      <c r="R1068" s="122">
        <v>0</v>
      </c>
      <c r="S1068" s="122">
        <v>0</v>
      </c>
      <c r="T1068" s="122">
        <v>0</v>
      </c>
      <c r="U1068" s="122">
        <v>0</v>
      </c>
      <c r="V1068" s="122">
        <v>0</v>
      </c>
      <c r="W1068" s="122">
        <v>0</v>
      </c>
      <c r="X1068" s="122">
        <v>195000026</v>
      </c>
      <c r="Y1068" s="122">
        <v>225000026</v>
      </c>
      <c r="Z1068" s="122">
        <v>0</v>
      </c>
      <c r="AA1068" s="122">
        <v>0</v>
      </c>
      <c r="AB1068" s="122">
        <v>0</v>
      </c>
      <c r="AC1068" s="122">
        <v>0</v>
      </c>
      <c r="AD1068" s="121"/>
      <c r="BO1068" s="72" t="s">
        <v>42</v>
      </c>
      <c r="BP1068" s="73" t="s">
        <v>5248</v>
      </c>
      <c r="BQ1068" s="74"/>
      <c r="BR1068" s="74"/>
      <c r="BS1068" s="74"/>
      <c r="BT1068" s="74"/>
      <c r="BU1068" s="75">
        <v>250000925</v>
      </c>
      <c r="BV1068" s="74"/>
      <c r="BW1068" s="74"/>
      <c r="BX1068" s="74"/>
      <c r="BY1068" s="74"/>
      <c r="BZ1068" s="74"/>
      <c r="CA1068" s="74"/>
    </row>
    <row r="1069" spans="14:79" ht="12" customHeight="1">
      <c r="N1069" s="119" t="s">
        <v>36</v>
      </c>
      <c r="O1069" s="120" t="s">
        <v>2603</v>
      </c>
      <c r="P1069" s="122">
        <v>0</v>
      </c>
      <c r="Q1069" s="122">
        <v>0</v>
      </c>
      <c r="R1069" s="122">
        <v>0</v>
      </c>
      <c r="S1069" s="122">
        <v>0</v>
      </c>
      <c r="T1069" s="122">
        <v>0</v>
      </c>
      <c r="U1069" s="122">
        <v>0</v>
      </c>
      <c r="V1069" s="122">
        <v>0</v>
      </c>
      <c r="W1069" s="122">
        <v>0</v>
      </c>
      <c r="X1069" s="122">
        <v>0</v>
      </c>
      <c r="Y1069" s="122">
        <v>250000026</v>
      </c>
      <c r="Z1069" s="122">
        <v>0</v>
      </c>
      <c r="AA1069" s="122">
        <v>0</v>
      </c>
      <c r="AB1069" s="122">
        <v>0</v>
      </c>
      <c r="AC1069" s="122">
        <v>0</v>
      </c>
      <c r="AD1069" s="121"/>
      <c r="BO1069" s="72" t="s">
        <v>42</v>
      </c>
      <c r="BP1069" s="73" t="s">
        <v>4428</v>
      </c>
      <c r="BQ1069" s="75">
        <v>0</v>
      </c>
      <c r="BR1069" s="75">
        <v>0</v>
      </c>
      <c r="BS1069" s="75">
        <v>270000625</v>
      </c>
      <c r="BT1069" s="75">
        <v>252000625</v>
      </c>
      <c r="BU1069" s="75">
        <v>306000625</v>
      </c>
      <c r="BV1069" s="75">
        <v>0</v>
      </c>
      <c r="BW1069" s="75">
        <v>0</v>
      </c>
      <c r="BX1069" s="75">
        <v>0</v>
      </c>
      <c r="BY1069" s="75">
        <v>0</v>
      </c>
      <c r="BZ1069" s="75">
        <v>0</v>
      </c>
      <c r="CA1069" s="75">
        <v>0</v>
      </c>
    </row>
    <row r="1070" spans="14:79" ht="12" customHeight="1">
      <c r="N1070" s="119" t="s">
        <v>36</v>
      </c>
      <c r="O1070" s="120" t="s">
        <v>3013</v>
      </c>
      <c r="P1070" s="122">
        <v>0</v>
      </c>
      <c r="Q1070" s="122">
        <v>0</v>
      </c>
      <c r="R1070" s="122">
        <v>0</v>
      </c>
      <c r="S1070" s="122">
        <v>0</v>
      </c>
      <c r="T1070" s="122">
        <v>0</v>
      </c>
      <c r="U1070" s="122">
        <v>0</v>
      </c>
      <c r="V1070" s="122">
        <v>0</v>
      </c>
      <c r="W1070" s="122">
        <v>0</v>
      </c>
      <c r="X1070" s="122">
        <v>0</v>
      </c>
      <c r="Y1070" s="122">
        <v>0</v>
      </c>
      <c r="Z1070" s="122">
        <v>0</v>
      </c>
      <c r="AA1070" s="122">
        <v>0</v>
      </c>
      <c r="AB1070" s="122">
        <v>400000026</v>
      </c>
      <c r="AC1070" s="122">
        <v>450000026</v>
      </c>
      <c r="AD1070" s="121"/>
      <c r="BO1070" s="72" t="s">
        <v>42</v>
      </c>
      <c r="BP1070" s="73" t="s">
        <v>5265</v>
      </c>
      <c r="BQ1070" s="74"/>
      <c r="BR1070" s="74"/>
      <c r="BS1070" s="74"/>
      <c r="BT1070" s="74"/>
      <c r="BU1070" s="74"/>
      <c r="BV1070" s="74"/>
      <c r="BW1070" s="75">
        <v>310000925</v>
      </c>
      <c r="BX1070" s="74"/>
      <c r="BY1070" s="74"/>
      <c r="BZ1070" s="74"/>
      <c r="CA1070" s="74"/>
    </row>
    <row r="1071" spans="14:79" ht="12" customHeight="1">
      <c r="N1071" s="119" t="s">
        <v>36</v>
      </c>
      <c r="O1071" s="120" t="s">
        <v>1827</v>
      </c>
      <c r="P1071" s="122">
        <v>0</v>
      </c>
      <c r="Q1071" s="122">
        <v>0</v>
      </c>
      <c r="R1071" s="122">
        <v>0</v>
      </c>
      <c r="S1071" s="122">
        <v>0</v>
      </c>
      <c r="T1071" s="122">
        <v>0</v>
      </c>
      <c r="U1071" s="122">
        <v>0</v>
      </c>
      <c r="V1071" s="122">
        <v>0</v>
      </c>
      <c r="W1071" s="122">
        <v>180000026</v>
      </c>
      <c r="X1071" s="122">
        <v>210000026</v>
      </c>
      <c r="Y1071" s="122">
        <v>0</v>
      </c>
      <c r="Z1071" s="122">
        <v>0</v>
      </c>
      <c r="AA1071" s="122">
        <v>0</v>
      </c>
      <c r="AB1071" s="122">
        <v>0</v>
      </c>
      <c r="AC1071" s="122">
        <v>0</v>
      </c>
      <c r="AD1071" s="121"/>
      <c r="BO1071" s="72" t="s">
        <v>42</v>
      </c>
      <c r="BP1071" s="73" t="s">
        <v>4429</v>
      </c>
      <c r="BQ1071" s="75">
        <v>0</v>
      </c>
      <c r="BR1071" s="75">
        <v>0</v>
      </c>
      <c r="BS1071" s="75">
        <v>252000625</v>
      </c>
      <c r="BT1071" s="75">
        <v>279000625</v>
      </c>
      <c r="BU1071" s="75">
        <v>288000625</v>
      </c>
      <c r="BV1071" s="75">
        <v>297000625</v>
      </c>
      <c r="BW1071" s="75">
        <v>315000625</v>
      </c>
      <c r="BX1071" s="75">
        <v>333000625</v>
      </c>
      <c r="BY1071" s="75">
        <v>351000625</v>
      </c>
      <c r="BZ1071" s="75">
        <v>0</v>
      </c>
      <c r="CA1071" s="75">
        <v>0</v>
      </c>
    </row>
    <row r="1072" spans="14:79" ht="12" customHeight="1">
      <c r="N1072" s="119" t="s">
        <v>36</v>
      </c>
      <c r="O1072" s="120" t="s">
        <v>2281</v>
      </c>
      <c r="P1072" s="122">
        <v>0</v>
      </c>
      <c r="Q1072" s="122">
        <v>0</v>
      </c>
      <c r="R1072" s="122">
        <v>0</v>
      </c>
      <c r="S1072" s="122">
        <v>0</v>
      </c>
      <c r="T1072" s="122">
        <v>0</v>
      </c>
      <c r="U1072" s="122">
        <v>0</v>
      </c>
      <c r="V1072" s="122">
        <v>0</v>
      </c>
      <c r="W1072" s="122">
        <v>0</v>
      </c>
      <c r="X1072" s="122">
        <v>0</v>
      </c>
      <c r="Y1072" s="122">
        <v>600000026</v>
      </c>
      <c r="Z1072" s="122">
        <v>650000026</v>
      </c>
      <c r="AA1072" s="122">
        <v>700000026</v>
      </c>
      <c r="AB1072" s="122">
        <v>730000026</v>
      </c>
      <c r="AC1072" s="122">
        <v>780000026</v>
      </c>
      <c r="AD1072" s="121"/>
      <c r="BO1072" s="72" t="s">
        <v>42</v>
      </c>
      <c r="BP1072" s="73" t="s">
        <v>4430</v>
      </c>
      <c r="BQ1072" s="75">
        <v>162000625</v>
      </c>
      <c r="BR1072" s="75">
        <v>180000625</v>
      </c>
      <c r="BS1072" s="75">
        <v>198000625</v>
      </c>
      <c r="BT1072" s="75">
        <v>225000625</v>
      </c>
      <c r="BU1072" s="75">
        <v>234000625</v>
      </c>
      <c r="BV1072" s="75">
        <v>243000625</v>
      </c>
      <c r="BW1072" s="75">
        <v>261000625</v>
      </c>
      <c r="BX1072" s="75">
        <v>288000625</v>
      </c>
      <c r="BY1072" s="75">
        <v>351000625</v>
      </c>
      <c r="BZ1072" s="75">
        <v>0</v>
      </c>
      <c r="CA1072" s="75">
        <v>0</v>
      </c>
    </row>
    <row r="1073" spans="14:79" ht="12" customHeight="1">
      <c r="N1073" s="119" t="s">
        <v>36</v>
      </c>
      <c r="O1073" s="120" t="s">
        <v>1823</v>
      </c>
      <c r="P1073" s="122">
        <v>0</v>
      </c>
      <c r="Q1073" s="122">
        <v>0</v>
      </c>
      <c r="R1073" s="122">
        <v>0</v>
      </c>
      <c r="S1073" s="122">
        <v>0</v>
      </c>
      <c r="T1073" s="122">
        <v>0</v>
      </c>
      <c r="U1073" s="122">
        <v>0</v>
      </c>
      <c r="V1073" s="122">
        <v>0</v>
      </c>
      <c r="W1073" s="122">
        <v>0</v>
      </c>
      <c r="X1073" s="122">
        <v>0</v>
      </c>
      <c r="Y1073" s="122">
        <v>590000026</v>
      </c>
      <c r="Z1073" s="122">
        <v>620000026</v>
      </c>
      <c r="AA1073" s="122">
        <v>720000026</v>
      </c>
      <c r="AB1073" s="122">
        <v>810000026</v>
      </c>
      <c r="AC1073" s="122">
        <v>890000026</v>
      </c>
      <c r="AD1073" s="121"/>
      <c r="BO1073" s="72" t="s">
        <v>42</v>
      </c>
      <c r="BP1073" s="73" t="s">
        <v>4431</v>
      </c>
      <c r="BQ1073" s="75">
        <v>0</v>
      </c>
      <c r="BR1073" s="75">
        <v>0</v>
      </c>
      <c r="BS1073" s="75">
        <v>0</v>
      </c>
      <c r="BT1073" s="75">
        <v>252000625</v>
      </c>
      <c r="BU1073" s="75">
        <v>0</v>
      </c>
      <c r="BV1073" s="75">
        <v>0</v>
      </c>
      <c r="BW1073" s="75">
        <v>0</v>
      </c>
      <c r="BX1073" s="75">
        <v>0</v>
      </c>
      <c r="BY1073" s="75">
        <v>0</v>
      </c>
      <c r="BZ1073" s="75">
        <v>0</v>
      </c>
      <c r="CA1073" s="75">
        <v>0</v>
      </c>
    </row>
    <row r="1074" spans="14:79" ht="12" customHeight="1">
      <c r="N1074" s="119" t="s">
        <v>36</v>
      </c>
      <c r="O1074" s="120" t="s">
        <v>2166</v>
      </c>
      <c r="P1074" s="122">
        <v>0</v>
      </c>
      <c r="Q1074" s="122">
        <v>0</v>
      </c>
      <c r="R1074" s="122">
        <v>0</v>
      </c>
      <c r="S1074" s="122">
        <v>0</v>
      </c>
      <c r="T1074" s="122">
        <v>0</v>
      </c>
      <c r="U1074" s="122">
        <v>0</v>
      </c>
      <c r="V1074" s="122">
        <v>0</v>
      </c>
      <c r="W1074" s="122">
        <v>0</v>
      </c>
      <c r="X1074" s="122">
        <v>0</v>
      </c>
      <c r="Y1074" s="122">
        <v>0</v>
      </c>
      <c r="Z1074" s="122">
        <v>620000026</v>
      </c>
      <c r="AA1074" s="122">
        <v>740000026</v>
      </c>
      <c r="AB1074" s="122">
        <v>830000026</v>
      </c>
      <c r="AC1074" s="122">
        <v>910000026</v>
      </c>
      <c r="AD1074" s="121"/>
      <c r="BO1074" s="72" t="s">
        <v>42</v>
      </c>
      <c r="BP1074" s="73" t="s">
        <v>4432</v>
      </c>
      <c r="BQ1074" s="75">
        <v>225000625</v>
      </c>
      <c r="BR1074" s="75">
        <v>243000625</v>
      </c>
      <c r="BS1074" s="75">
        <v>261000625</v>
      </c>
      <c r="BT1074" s="75">
        <v>288000625</v>
      </c>
      <c r="BU1074" s="75">
        <v>310000026</v>
      </c>
      <c r="BV1074" s="75">
        <v>0</v>
      </c>
      <c r="BW1074" s="75">
        <v>0</v>
      </c>
      <c r="BX1074" s="75">
        <v>0</v>
      </c>
      <c r="BY1074" s="75">
        <v>0</v>
      </c>
      <c r="BZ1074" s="75">
        <v>0</v>
      </c>
      <c r="CA1074" s="75">
        <v>0</v>
      </c>
    </row>
    <row r="1075" spans="14:79" ht="12" customHeight="1">
      <c r="N1075" s="119" t="s">
        <v>36</v>
      </c>
      <c r="O1075" s="120" t="s">
        <v>3435</v>
      </c>
      <c r="P1075" s="121"/>
      <c r="Q1075" s="121"/>
      <c r="R1075" s="121"/>
      <c r="S1075" s="121"/>
      <c r="T1075" s="121"/>
      <c r="U1075" s="121"/>
      <c r="V1075" s="121"/>
      <c r="W1075" s="121"/>
      <c r="X1075" s="121"/>
      <c r="Y1075" s="121"/>
      <c r="Z1075" s="121"/>
      <c r="AA1075" s="121"/>
      <c r="AB1075" s="121"/>
      <c r="AC1075" s="122">
        <v>1100000026</v>
      </c>
      <c r="AD1075" s="121"/>
      <c r="BO1075" s="72" t="s">
        <v>42</v>
      </c>
      <c r="BP1075" s="73" t="s">
        <v>4433</v>
      </c>
      <c r="BQ1075" s="75">
        <v>234000625</v>
      </c>
      <c r="BR1075" s="75">
        <v>252000625</v>
      </c>
      <c r="BS1075" s="75">
        <v>261000625</v>
      </c>
      <c r="BT1075" s="75">
        <v>279000625</v>
      </c>
      <c r="BU1075" s="75">
        <v>306000625</v>
      </c>
      <c r="BV1075" s="75">
        <v>315000625</v>
      </c>
      <c r="BW1075" s="75">
        <v>333000625</v>
      </c>
      <c r="BX1075" s="75">
        <v>342000625</v>
      </c>
      <c r="BY1075" s="75">
        <v>360000625</v>
      </c>
      <c r="BZ1075" s="75">
        <v>0</v>
      </c>
      <c r="CA1075" s="75">
        <v>0</v>
      </c>
    </row>
    <row r="1076" spans="14:79" ht="12" customHeight="1">
      <c r="N1076" s="119" t="s">
        <v>36</v>
      </c>
      <c r="O1076" s="120" t="s">
        <v>3436</v>
      </c>
      <c r="P1076" s="121"/>
      <c r="Q1076" s="121"/>
      <c r="R1076" s="121"/>
      <c r="S1076" s="121"/>
      <c r="T1076" s="121"/>
      <c r="U1076" s="121"/>
      <c r="V1076" s="121"/>
      <c r="W1076" s="121"/>
      <c r="X1076" s="121"/>
      <c r="Y1076" s="121"/>
      <c r="Z1076" s="121"/>
      <c r="AA1076" s="121"/>
      <c r="AB1076" s="121"/>
      <c r="AC1076" s="122">
        <v>1100000026</v>
      </c>
      <c r="AD1076" s="121"/>
      <c r="BO1076" s="72" t="s">
        <v>42</v>
      </c>
      <c r="BP1076" s="73" t="s">
        <v>4434</v>
      </c>
      <c r="BQ1076" s="75">
        <v>0</v>
      </c>
      <c r="BR1076" s="75">
        <v>0</v>
      </c>
      <c r="BS1076" s="75">
        <v>270000625</v>
      </c>
      <c r="BT1076" s="75">
        <v>279000625</v>
      </c>
      <c r="BU1076" s="75">
        <v>288000625</v>
      </c>
      <c r="BV1076" s="75">
        <v>297000625</v>
      </c>
      <c r="BW1076" s="75">
        <v>306000625</v>
      </c>
      <c r="BX1076" s="75">
        <v>315000625</v>
      </c>
      <c r="BY1076" s="75">
        <v>0</v>
      </c>
      <c r="BZ1076" s="75">
        <v>0</v>
      </c>
      <c r="CA1076" s="75">
        <v>0</v>
      </c>
    </row>
    <row r="1077" spans="14:79" ht="12" customHeight="1">
      <c r="N1077" s="119" t="s">
        <v>36</v>
      </c>
      <c r="O1077" s="120" t="s">
        <v>2604</v>
      </c>
      <c r="P1077" s="122">
        <v>0</v>
      </c>
      <c r="Q1077" s="122">
        <v>0</v>
      </c>
      <c r="R1077" s="122">
        <v>0</v>
      </c>
      <c r="S1077" s="122">
        <v>0</v>
      </c>
      <c r="T1077" s="122">
        <v>0</v>
      </c>
      <c r="U1077" s="122">
        <v>0</v>
      </c>
      <c r="V1077" s="122">
        <v>0</v>
      </c>
      <c r="W1077" s="122">
        <v>0</v>
      </c>
      <c r="X1077" s="122">
        <v>0</v>
      </c>
      <c r="Y1077" s="122">
        <v>0</v>
      </c>
      <c r="Z1077" s="122">
        <v>0</v>
      </c>
      <c r="AA1077" s="122">
        <v>700000026</v>
      </c>
      <c r="AB1077" s="122">
        <v>730000026</v>
      </c>
      <c r="AC1077" s="122">
        <v>780000026</v>
      </c>
      <c r="AD1077" s="121"/>
      <c r="BO1077" s="72" t="s">
        <v>42</v>
      </c>
      <c r="BP1077" s="73" t="s">
        <v>4435</v>
      </c>
      <c r="BQ1077" s="75">
        <v>243000625</v>
      </c>
      <c r="BR1077" s="75">
        <v>261000625</v>
      </c>
      <c r="BS1077" s="75">
        <v>279000625</v>
      </c>
      <c r="BT1077" s="75">
        <v>297000625</v>
      </c>
      <c r="BU1077" s="75">
        <v>306000625</v>
      </c>
      <c r="BV1077" s="75">
        <v>315000625</v>
      </c>
      <c r="BW1077" s="75">
        <v>333000625</v>
      </c>
      <c r="BX1077" s="75">
        <v>351000625</v>
      </c>
      <c r="BY1077" s="75">
        <v>369000625</v>
      </c>
      <c r="BZ1077" s="75">
        <v>0</v>
      </c>
      <c r="CA1077" s="75">
        <v>0</v>
      </c>
    </row>
    <row r="1078" spans="14:79" ht="12" customHeight="1">
      <c r="N1078" s="119" t="s">
        <v>36</v>
      </c>
      <c r="O1078" s="120" t="s">
        <v>2218</v>
      </c>
      <c r="P1078" s="122">
        <v>0</v>
      </c>
      <c r="Q1078" s="122">
        <v>0</v>
      </c>
      <c r="R1078" s="122">
        <v>0</v>
      </c>
      <c r="S1078" s="122">
        <v>0</v>
      </c>
      <c r="T1078" s="122">
        <v>0</v>
      </c>
      <c r="U1078" s="122">
        <v>0</v>
      </c>
      <c r="V1078" s="122">
        <v>0</v>
      </c>
      <c r="W1078" s="122">
        <v>0</v>
      </c>
      <c r="X1078" s="122">
        <v>0</v>
      </c>
      <c r="Y1078" s="122">
        <v>0</v>
      </c>
      <c r="Z1078" s="122">
        <v>600000026</v>
      </c>
      <c r="AA1078" s="122">
        <v>720000026</v>
      </c>
      <c r="AB1078" s="122">
        <v>810000026</v>
      </c>
      <c r="AC1078" s="122">
        <v>890000026</v>
      </c>
      <c r="AD1078" s="121"/>
      <c r="BO1078" s="72" t="s">
        <v>42</v>
      </c>
      <c r="BP1078" s="73" t="s">
        <v>4436</v>
      </c>
      <c r="BQ1078" s="75">
        <v>234000625</v>
      </c>
      <c r="BR1078" s="75">
        <v>252000625</v>
      </c>
      <c r="BS1078" s="75">
        <v>270000625</v>
      </c>
      <c r="BT1078" s="75">
        <v>297000625</v>
      </c>
      <c r="BU1078" s="75">
        <v>306000625</v>
      </c>
      <c r="BV1078" s="75">
        <v>315000625</v>
      </c>
      <c r="BW1078" s="75">
        <v>333000625</v>
      </c>
      <c r="BX1078" s="75">
        <v>351000625</v>
      </c>
      <c r="BY1078" s="75">
        <v>369000625</v>
      </c>
      <c r="BZ1078" s="75">
        <v>0</v>
      </c>
      <c r="CA1078" s="75">
        <v>0</v>
      </c>
    </row>
    <row r="1079" spans="14:79" ht="12" customHeight="1">
      <c r="N1079" s="119" t="s">
        <v>36</v>
      </c>
      <c r="O1079" s="120" t="s">
        <v>3014</v>
      </c>
      <c r="P1079" s="122">
        <v>0</v>
      </c>
      <c r="Q1079" s="122">
        <v>0</v>
      </c>
      <c r="R1079" s="122">
        <v>0</v>
      </c>
      <c r="S1079" s="122">
        <v>0</v>
      </c>
      <c r="T1079" s="122">
        <v>0</v>
      </c>
      <c r="U1079" s="122">
        <v>0</v>
      </c>
      <c r="V1079" s="122">
        <v>0</v>
      </c>
      <c r="W1079" s="122">
        <v>0</v>
      </c>
      <c r="X1079" s="122">
        <v>0</v>
      </c>
      <c r="Y1079" s="122">
        <v>0</v>
      </c>
      <c r="Z1079" s="122">
        <v>0</v>
      </c>
      <c r="AA1079" s="122">
        <v>0</v>
      </c>
      <c r="AB1079" s="122">
        <v>850000026</v>
      </c>
      <c r="AC1079" s="122">
        <v>900000026</v>
      </c>
      <c r="AD1079" s="121"/>
      <c r="BO1079" s="72" t="s">
        <v>42</v>
      </c>
      <c r="BP1079" s="73" t="s">
        <v>4437</v>
      </c>
      <c r="BQ1079" s="75">
        <v>0</v>
      </c>
      <c r="BR1079" s="75">
        <v>0</v>
      </c>
      <c r="BS1079" s="75">
        <v>0</v>
      </c>
      <c r="BT1079" s="75">
        <v>0</v>
      </c>
      <c r="BU1079" s="75">
        <v>324000625</v>
      </c>
      <c r="BV1079" s="75">
        <v>333000625</v>
      </c>
      <c r="BW1079" s="75">
        <v>351000625</v>
      </c>
      <c r="BX1079" s="75">
        <v>369000625</v>
      </c>
      <c r="BY1079" s="75">
        <v>0</v>
      </c>
      <c r="BZ1079" s="75">
        <v>0</v>
      </c>
      <c r="CA1079" s="75">
        <v>0</v>
      </c>
    </row>
    <row r="1080" spans="14:79" ht="12" customHeight="1">
      <c r="N1080" s="119" t="s">
        <v>36</v>
      </c>
      <c r="O1080" s="120" t="s">
        <v>3437</v>
      </c>
      <c r="P1080" s="121"/>
      <c r="Q1080" s="121"/>
      <c r="R1080" s="121"/>
      <c r="S1080" s="121"/>
      <c r="T1080" s="121"/>
      <c r="U1080" s="121"/>
      <c r="V1080" s="121"/>
      <c r="W1080" s="121"/>
      <c r="X1080" s="121"/>
      <c r="Y1080" s="121"/>
      <c r="Z1080" s="121"/>
      <c r="AA1080" s="121"/>
      <c r="AB1080" s="121"/>
      <c r="AC1080" s="122">
        <v>1100000026</v>
      </c>
      <c r="AD1080" s="121"/>
      <c r="BO1080" s="72" t="s">
        <v>42</v>
      </c>
      <c r="BP1080" s="73" t="s">
        <v>4438</v>
      </c>
      <c r="BQ1080" s="75">
        <v>220000725</v>
      </c>
      <c r="BR1080" s="75">
        <v>252000625</v>
      </c>
      <c r="BS1080" s="75">
        <v>270000625</v>
      </c>
      <c r="BT1080" s="75">
        <v>288000625</v>
      </c>
      <c r="BU1080" s="75">
        <v>306000625</v>
      </c>
      <c r="BV1080" s="75">
        <v>315000625</v>
      </c>
      <c r="BW1080" s="75">
        <v>351000625</v>
      </c>
      <c r="BX1080" s="75">
        <v>369000625</v>
      </c>
      <c r="BY1080" s="75">
        <v>378000625</v>
      </c>
      <c r="BZ1080" s="75">
        <v>0</v>
      </c>
      <c r="CA1080" s="75">
        <v>0</v>
      </c>
    </row>
    <row r="1081" spans="14:79" ht="12" customHeight="1">
      <c r="N1081" s="119" t="s">
        <v>36</v>
      </c>
      <c r="O1081" s="120" t="s">
        <v>2605</v>
      </c>
      <c r="P1081" s="122">
        <v>0</v>
      </c>
      <c r="Q1081" s="122">
        <v>0</v>
      </c>
      <c r="R1081" s="122">
        <v>0</v>
      </c>
      <c r="S1081" s="122">
        <v>0</v>
      </c>
      <c r="T1081" s="122">
        <v>0</v>
      </c>
      <c r="U1081" s="122">
        <v>0</v>
      </c>
      <c r="V1081" s="122">
        <v>0</v>
      </c>
      <c r="W1081" s="122">
        <v>0</v>
      </c>
      <c r="X1081" s="122">
        <v>0</v>
      </c>
      <c r="Y1081" s="122">
        <v>570000026</v>
      </c>
      <c r="Z1081" s="122">
        <v>620000026</v>
      </c>
      <c r="AA1081" s="122">
        <v>740000026</v>
      </c>
      <c r="AB1081" s="122">
        <v>830000026</v>
      </c>
      <c r="AC1081" s="122">
        <v>910000026</v>
      </c>
      <c r="AD1081" s="121"/>
      <c r="BO1081" s="72" t="s">
        <v>42</v>
      </c>
      <c r="BP1081" s="73" t="s">
        <v>4439</v>
      </c>
      <c r="BQ1081" s="75">
        <v>220000625</v>
      </c>
      <c r="BR1081" s="75">
        <v>270000625</v>
      </c>
      <c r="BS1081" s="75">
        <v>0</v>
      </c>
      <c r="BT1081" s="75">
        <v>0</v>
      </c>
      <c r="BU1081" s="75">
        <v>0</v>
      </c>
      <c r="BV1081" s="75">
        <v>0</v>
      </c>
      <c r="BW1081" s="75">
        <v>0</v>
      </c>
      <c r="BX1081" s="75">
        <v>0</v>
      </c>
      <c r="BY1081" s="75">
        <v>0</v>
      </c>
      <c r="BZ1081" s="75">
        <v>0</v>
      </c>
      <c r="CA1081" s="75">
        <v>0</v>
      </c>
    </row>
    <row r="1082" spans="14:79" ht="12" customHeight="1">
      <c r="N1082" s="119" t="s">
        <v>36</v>
      </c>
      <c r="O1082" s="120" t="s">
        <v>1537</v>
      </c>
      <c r="P1082" s="122">
        <v>160000026</v>
      </c>
      <c r="Q1082" s="122">
        <v>190000026</v>
      </c>
      <c r="R1082" s="122">
        <v>200000026</v>
      </c>
      <c r="S1082" s="122">
        <v>210000026</v>
      </c>
      <c r="T1082" s="122">
        <v>220000026</v>
      </c>
      <c r="U1082" s="122">
        <v>240000026</v>
      </c>
      <c r="V1082" s="122">
        <v>0</v>
      </c>
      <c r="W1082" s="122">
        <v>0</v>
      </c>
      <c r="X1082" s="122">
        <v>0</v>
      </c>
      <c r="Y1082" s="122">
        <v>0</v>
      </c>
      <c r="Z1082" s="122">
        <v>0</v>
      </c>
      <c r="AA1082" s="122">
        <v>0</v>
      </c>
      <c r="AB1082" s="122">
        <v>0</v>
      </c>
      <c r="AC1082" s="122">
        <v>0</v>
      </c>
      <c r="AD1082" s="121"/>
      <c r="BO1082" s="72" t="s">
        <v>42</v>
      </c>
      <c r="BP1082" s="73" t="s">
        <v>4440</v>
      </c>
      <c r="BQ1082" s="75">
        <v>0</v>
      </c>
      <c r="BR1082" s="75">
        <v>0</v>
      </c>
      <c r="BS1082" s="75">
        <v>270000625</v>
      </c>
      <c r="BT1082" s="75">
        <v>297000625</v>
      </c>
      <c r="BU1082" s="75">
        <v>270000625</v>
      </c>
      <c r="BV1082" s="75">
        <v>288000625</v>
      </c>
      <c r="BW1082" s="75">
        <v>306000625</v>
      </c>
      <c r="BX1082" s="75">
        <v>324000625</v>
      </c>
      <c r="BY1082" s="75">
        <v>342000625</v>
      </c>
      <c r="BZ1082" s="75">
        <v>0</v>
      </c>
      <c r="CA1082" s="75">
        <v>0</v>
      </c>
    </row>
    <row r="1083" spans="14:79" ht="12" customHeight="1">
      <c r="N1083" s="119" t="s">
        <v>36</v>
      </c>
      <c r="O1083" s="120" t="s">
        <v>374</v>
      </c>
      <c r="P1083" s="122">
        <v>160000026</v>
      </c>
      <c r="Q1083" s="122">
        <v>190000026</v>
      </c>
      <c r="R1083" s="122">
        <v>200000026</v>
      </c>
      <c r="S1083" s="122">
        <v>210000026</v>
      </c>
      <c r="T1083" s="122">
        <v>220000026</v>
      </c>
      <c r="U1083" s="122">
        <v>240000026</v>
      </c>
      <c r="V1083" s="122">
        <v>0</v>
      </c>
      <c r="W1083" s="122">
        <v>0</v>
      </c>
      <c r="X1083" s="122">
        <v>0</v>
      </c>
      <c r="Y1083" s="122">
        <v>0</v>
      </c>
      <c r="Z1083" s="122">
        <v>0</v>
      </c>
      <c r="AA1083" s="122">
        <v>0</v>
      </c>
      <c r="AB1083" s="122">
        <v>0</v>
      </c>
      <c r="AC1083" s="122">
        <v>0</v>
      </c>
      <c r="AD1083" s="121"/>
      <c r="BO1083" s="72" t="s">
        <v>42</v>
      </c>
      <c r="BP1083" s="73" t="s">
        <v>4441</v>
      </c>
      <c r="BQ1083" s="75">
        <v>0</v>
      </c>
      <c r="BR1083" s="75">
        <v>252000625</v>
      </c>
      <c r="BS1083" s="75">
        <v>0</v>
      </c>
      <c r="BT1083" s="75">
        <v>0</v>
      </c>
      <c r="BU1083" s="75">
        <v>0</v>
      </c>
      <c r="BV1083" s="75">
        <v>0</v>
      </c>
      <c r="BW1083" s="75">
        <v>0</v>
      </c>
      <c r="BX1083" s="75">
        <v>0</v>
      </c>
      <c r="BY1083" s="75">
        <v>0</v>
      </c>
      <c r="BZ1083" s="75">
        <v>0</v>
      </c>
      <c r="CA1083" s="75">
        <v>0</v>
      </c>
    </row>
    <row r="1084" spans="14:79" ht="12" customHeight="1">
      <c r="N1084" s="119" t="s">
        <v>36</v>
      </c>
      <c r="O1084" s="120" t="s">
        <v>1779</v>
      </c>
      <c r="P1084" s="122">
        <v>160000026</v>
      </c>
      <c r="Q1084" s="122">
        <v>190000026</v>
      </c>
      <c r="R1084" s="122">
        <v>200000026</v>
      </c>
      <c r="S1084" s="122">
        <v>210000026</v>
      </c>
      <c r="T1084" s="122">
        <v>220000026</v>
      </c>
      <c r="U1084" s="122">
        <v>240000026</v>
      </c>
      <c r="V1084" s="122">
        <v>290000026</v>
      </c>
      <c r="W1084" s="122">
        <v>335000026</v>
      </c>
      <c r="X1084" s="122">
        <v>0</v>
      </c>
      <c r="Y1084" s="122">
        <v>0</v>
      </c>
      <c r="Z1084" s="122">
        <v>0</v>
      </c>
      <c r="AA1084" s="122">
        <v>0</v>
      </c>
      <c r="AB1084" s="122">
        <v>0</v>
      </c>
      <c r="AC1084" s="122">
        <v>0</v>
      </c>
      <c r="AD1084" s="121"/>
      <c r="BO1084" s="72" t="s">
        <v>42</v>
      </c>
      <c r="BP1084" s="73" t="s">
        <v>4442</v>
      </c>
      <c r="BQ1084" s="75">
        <v>243000625</v>
      </c>
      <c r="BR1084" s="75">
        <v>261000625</v>
      </c>
      <c r="BS1084" s="75">
        <v>276000625</v>
      </c>
      <c r="BT1084" s="75">
        <v>306000625</v>
      </c>
      <c r="BU1084" s="75">
        <v>315000625</v>
      </c>
      <c r="BV1084" s="75">
        <v>324000625</v>
      </c>
      <c r="BW1084" s="75">
        <v>342000625</v>
      </c>
      <c r="BX1084" s="75">
        <v>360000625</v>
      </c>
      <c r="BY1084" s="75">
        <v>396000625</v>
      </c>
      <c r="BZ1084" s="75">
        <v>0</v>
      </c>
      <c r="CA1084" s="75">
        <v>0</v>
      </c>
    </row>
    <row r="1085" spans="14:79" ht="12" customHeight="1">
      <c r="N1085" s="119" t="s">
        <v>36</v>
      </c>
      <c r="O1085" s="120" t="s">
        <v>1169</v>
      </c>
      <c r="P1085" s="122">
        <v>0</v>
      </c>
      <c r="Q1085" s="122">
        <v>155000026</v>
      </c>
      <c r="R1085" s="122">
        <v>160000026</v>
      </c>
      <c r="S1085" s="122">
        <v>165000026</v>
      </c>
      <c r="T1085" s="122">
        <v>180000026</v>
      </c>
      <c r="U1085" s="122">
        <v>195000026</v>
      </c>
      <c r="V1085" s="122">
        <v>220000026</v>
      </c>
      <c r="W1085" s="122">
        <v>260000026</v>
      </c>
      <c r="X1085" s="122">
        <v>0</v>
      </c>
      <c r="Y1085" s="122">
        <v>0</v>
      </c>
      <c r="Z1085" s="122">
        <v>0</v>
      </c>
      <c r="AA1085" s="122">
        <v>0</v>
      </c>
      <c r="AB1085" s="122">
        <v>0</v>
      </c>
      <c r="AC1085" s="122">
        <v>0</v>
      </c>
      <c r="AD1085" s="121"/>
      <c r="BO1085" s="72" t="s">
        <v>42</v>
      </c>
      <c r="BP1085" s="73" t="s">
        <v>4443</v>
      </c>
      <c r="BQ1085" s="75">
        <v>225000625</v>
      </c>
      <c r="BR1085" s="75">
        <v>243000625</v>
      </c>
      <c r="BS1085" s="75">
        <v>252000625</v>
      </c>
      <c r="BT1085" s="75">
        <v>261000625</v>
      </c>
      <c r="BU1085" s="75">
        <v>270000625</v>
      </c>
      <c r="BV1085" s="75">
        <v>297000625</v>
      </c>
      <c r="BW1085" s="75">
        <v>306000625</v>
      </c>
      <c r="BX1085" s="75">
        <v>315000625</v>
      </c>
      <c r="BY1085" s="75">
        <v>0</v>
      </c>
      <c r="BZ1085" s="75">
        <v>0</v>
      </c>
      <c r="CA1085" s="75">
        <v>0</v>
      </c>
    </row>
    <row r="1086" spans="14:79" ht="12" customHeight="1">
      <c r="N1086" s="119" t="s">
        <v>36</v>
      </c>
      <c r="O1086" s="120" t="s">
        <v>2559</v>
      </c>
      <c r="P1086" s="122">
        <v>160000026</v>
      </c>
      <c r="Q1086" s="122">
        <v>190000026</v>
      </c>
      <c r="R1086" s="122">
        <v>200000026</v>
      </c>
      <c r="S1086" s="122">
        <v>210000026</v>
      </c>
      <c r="T1086" s="122">
        <v>220000026</v>
      </c>
      <c r="U1086" s="122">
        <v>240000026</v>
      </c>
      <c r="V1086" s="122">
        <v>0</v>
      </c>
      <c r="W1086" s="122">
        <v>0</v>
      </c>
      <c r="X1086" s="122">
        <v>0</v>
      </c>
      <c r="Y1086" s="122">
        <v>0</v>
      </c>
      <c r="Z1086" s="122">
        <v>0</v>
      </c>
      <c r="AA1086" s="122">
        <v>0</v>
      </c>
      <c r="AB1086" s="122">
        <v>0</v>
      </c>
      <c r="AC1086" s="122">
        <v>0</v>
      </c>
      <c r="AD1086" s="121"/>
      <c r="BO1086" s="72" t="s">
        <v>42</v>
      </c>
      <c r="BP1086" s="73" t="s">
        <v>4444</v>
      </c>
      <c r="BQ1086" s="75">
        <v>243000625</v>
      </c>
      <c r="BR1086" s="75">
        <v>261000625</v>
      </c>
      <c r="BS1086" s="75">
        <v>252000625</v>
      </c>
      <c r="BT1086" s="75">
        <v>279000625</v>
      </c>
      <c r="BU1086" s="75">
        <v>288000625</v>
      </c>
      <c r="BV1086" s="75">
        <v>297000625</v>
      </c>
      <c r="BW1086" s="75">
        <v>315000625</v>
      </c>
      <c r="BX1086" s="75">
        <v>333000625</v>
      </c>
      <c r="BY1086" s="75">
        <v>351000625</v>
      </c>
      <c r="BZ1086" s="75">
        <v>0</v>
      </c>
      <c r="CA1086" s="75">
        <v>0</v>
      </c>
    </row>
    <row r="1087" spans="14:79" ht="12" customHeight="1">
      <c r="N1087" s="119" t="s">
        <v>36</v>
      </c>
      <c r="O1087" s="120" t="s">
        <v>1837</v>
      </c>
      <c r="P1087" s="122">
        <v>160000026</v>
      </c>
      <c r="Q1087" s="122">
        <v>190000026</v>
      </c>
      <c r="R1087" s="122">
        <v>200000026</v>
      </c>
      <c r="S1087" s="122">
        <v>210000026</v>
      </c>
      <c r="T1087" s="122">
        <v>220000026</v>
      </c>
      <c r="U1087" s="122">
        <v>240000026</v>
      </c>
      <c r="V1087" s="122">
        <v>0</v>
      </c>
      <c r="W1087" s="122">
        <v>0</v>
      </c>
      <c r="X1087" s="122">
        <v>0</v>
      </c>
      <c r="Y1087" s="122">
        <v>0</v>
      </c>
      <c r="Z1087" s="122">
        <v>0</v>
      </c>
      <c r="AA1087" s="122">
        <v>0</v>
      </c>
      <c r="AB1087" s="122">
        <v>0</v>
      </c>
      <c r="AC1087" s="122">
        <v>0</v>
      </c>
      <c r="AD1087" s="121"/>
      <c r="BO1087" s="72" t="s">
        <v>42</v>
      </c>
      <c r="BP1087" s="73" t="s">
        <v>5045</v>
      </c>
      <c r="BQ1087" s="75">
        <v>305000026</v>
      </c>
      <c r="BR1087" s="75">
        <v>345000026</v>
      </c>
      <c r="BS1087" s="75">
        <v>365000026</v>
      </c>
      <c r="BT1087" s="75">
        <v>395000026</v>
      </c>
      <c r="BU1087" s="75">
        <v>415000026</v>
      </c>
      <c r="BV1087" s="75">
        <v>435000026</v>
      </c>
      <c r="BW1087" s="75">
        <v>475000026</v>
      </c>
      <c r="BX1087" s="75">
        <v>525000026</v>
      </c>
      <c r="BY1087" s="75">
        <v>0</v>
      </c>
      <c r="BZ1087" s="75">
        <v>0</v>
      </c>
      <c r="CA1087" s="75">
        <v>0</v>
      </c>
    </row>
    <row r="1088" spans="14:79" ht="12" customHeight="1">
      <c r="N1088" s="119" t="s">
        <v>36</v>
      </c>
      <c r="O1088" s="120" t="s">
        <v>2282</v>
      </c>
      <c r="P1088" s="122">
        <v>0</v>
      </c>
      <c r="Q1088" s="122">
        <v>0</v>
      </c>
      <c r="R1088" s="122">
        <v>0</v>
      </c>
      <c r="S1088" s="122">
        <v>0</v>
      </c>
      <c r="T1088" s="122">
        <v>0</v>
      </c>
      <c r="U1088" s="122">
        <v>0</v>
      </c>
      <c r="V1088" s="122">
        <v>325000026</v>
      </c>
      <c r="W1088" s="122">
        <v>360000026</v>
      </c>
      <c r="X1088" s="122">
        <v>380000026</v>
      </c>
      <c r="Y1088" s="122">
        <v>0</v>
      </c>
      <c r="Z1088" s="122">
        <v>0</v>
      </c>
      <c r="AA1088" s="122">
        <v>0</v>
      </c>
      <c r="AB1088" s="122">
        <v>0</v>
      </c>
      <c r="AC1088" s="122">
        <v>0</v>
      </c>
      <c r="AD1088" s="121"/>
      <c r="BO1088" s="72" t="s">
        <v>42</v>
      </c>
      <c r="BP1088" s="73" t="s">
        <v>4445</v>
      </c>
      <c r="BQ1088" s="75">
        <v>211000625</v>
      </c>
      <c r="BR1088" s="75">
        <v>225000625</v>
      </c>
      <c r="BS1088" s="75">
        <v>252000625</v>
      </c>
      <c r="BT1088" s="75">
        <v>0</v>
      </c>
      <c r="BU1088" s="75">
        <v>0</v>
      </c>
      <c r="BV1088" s="75">
        <v>306000625</v>
      </c>
      <c r="BW1088" s="75">
        <v>0</v>
      </c>
      <c r="BX1088" s="75">
        <v>0</v>
      </c>
      <c r="BY1088" s="75">
        <v>0</v>
      </c>
      <c r="BZ1088" s="75">
        <v>0</v>
      </c>
      <c r="CA1088" s="75">
        <v>0</v>
      </c>
    </row>
    <row r="1089" spans="14:79" ht="12" customHeight="1">
      <c r="N1089" s="119" t="s">
        <v>36</v>
      </c>
      <c r="O1089" s="120" t="s">
        <v>2167</v>
      </c>
      <c r="P1089" s="122">
        <v>0</v>
      </c>
      <c r="Q1089" s="122">
        <v>0</v>
      </c>
      <c r="R1089" s="122">
        <v>0</v>
      </c>
      <c r="S1089" s="122">
        <v>0</v>
      </c>
      <c r="T1089" s="122">
        <v>0</v>
      </c>
      <c r="U1089" s="122">
        <v>0</v>
      </c>
      <c r="V1089" s="122">
        <v>0</v>
      </c>
      <c r="W1089" s="122">
        <v>0</v>
      </c>
      <c r="X1089" s="122">
        <v>0</v>
      </c>
      <c r="Y1089" s="122">
        <v>380000026</v>
      </c>
      <c r="Z1089" s="122">
        <v>390000026</v>
      </c>
      <c r="AA1089" s="122">
        <v>410000026</v>
      </c>
      <c r="AB1089" s="122">
        <v>460000026</v>
      </c>
      <c r="AC1089" s="122">
        <v>550000026</v>
      </c>
      <c r="AD1089" s="121"/>
      <c r="BO1089" s="72" t="s">
        <v>42</v>
      </c>
      <c r="BP1089" s="73" t="s">
        <v>4446</v>
      </c>
      <c r="BQ1089" s="75">
        <v>243000625</v>
      </c>
      <c r="BR1089" s="75">
        <v>261000625</v>
      </c>
      <c r="BS1089" s="75">
        <v>261000625</v>
      </c>
      <c r="BT1089" s="75">
        <v>288000625</v>
      </c>
      <c r="BU1089" s="75">
        <v>315000625</v>
      </c>
      <c r="BV1089" s="75">
        <v>324000625</v>
      </c>
      <c r="BW1089" s="75">
        <v>342000625</v>
      </c>
      <c r="BX1089" s="75">
        <v>360000625</v>
      </c>
      <c r="BY1089" s="75">
        <v>378000625</v>
      </c>
      <c r="BZ1089" s="75">
        <v>0</v>
      </c>
      <c r="CA1089" s="75">
        <v>0</v>
      </c>
    </row>
    <row r="1090" spans="14:79" ht="12" customHeight="1">
      <c r="N1090" s="119" t="s">
        <v>36</v>
      </c>
      <c r="O1090" s="120" t="s">
        <v>1959</v>
      </c>
      <c r="P1090" s="122">
        <v>0</v>
      </c>
      <c r="Q1090" s="122">
        <v>0</v>
      </c>
      <c r="R1090" s="122">
        <v>0</v>
      </c>
      <c r="S1090" s="122">
        <v>0</v>
      </c>
      <c r="T1090" s="122">
        <v>0</v>
      </c>
      <c r="U1090" s="122">
        <v>0</v>
      </c>
      <c r="V1090" s="122">
        <v>0</v>
      </c>
      <c r="W1090" s="122">
        <v>0</v>
      </c>
      <c r="X1090" s="122">
        <v>380000026</v>
      </c>
      <c r="Y1090" s="122">
        <v>420000026</v>
      </c>
      <c r="Z1090" s="122">
        <v>450000026</v>
      </c>
      <c r="AA1090" s="122">
        <v>500000026</v>
      </c>
      <c r="AB1090" s="122">
        <v>520000026</v>
      </c>
      <c r="AC1090" s="122">
        <v>550000026</v>
      </c>
      <c r="AD1090" s="121"/>
      <c r="BO1090" s="72" t="s">
        <v>42</v>
      </c>
      <c r="BP1090" s="73" t="s">
        <v>4447</v>
      </c>
      <c r="BQ1090" s="75">
        <v>215000925</v>
      </c>
      <c r="BR1090" s="75">
        <v>230000925</v>
      </c>
      <c r="BS1090" s="75">
        <v>250000925</v>
      </c>
      <c r="BT1090" s="75">
        <v>270000925</v>
      </c>
      <c r="BU1090" s="75">
        <v>280000925</v>
      </c>
      <c r="BV1090" s="75">
        <v>290000925</v>
      </c>
      <c r="BW1090" s="75">
        <v>315000925</v>
      </c>
      <c r="BX1090" s="75">
        <v>330000925</v>
      </c>
      <c r="BY1090" s="75">
        <v>350000925</v>
      </c>
      <c r="BZ1090" s="75">
        <v>0</v>
      </c>
      <c r="CA1090" s="75">
        <v>0</v>
      </c>
    </row>
    <row r="1091" spans="14:79" ht="12" customHeight="1">
      <c r="N1091" s="119" t="s">
        <v>36</v>
      </c>
      <c r="O1091" s="120" t="s">
        <v>1308</v>
      </c>
      <c r="P1091" s="122">
        <v>160000026</v>
      </c>
      <c r="Q1091" s="122">
        <v>190000026</v>
      </c>
      <c r="R1091" s="122">
        <v>200000026</v>
      </c>
      <c r="S1091" s="122">
        <v>210000026</v>
      </c>
      <c r="T1091" s="122">
        <v>220000026</v>
      </c>
      <c r="U1091" s="122">
        <v>240000026</v>
      </c>
      <c r="V1091" s="122">
        <v>0</v>
      </c>
      <c r="W1091" s="122">
        <v>0</v>
      </c>
      <c r="X1091" s="122">
        <v>0</v>
      </c>
      <c r="Y1091" s="122">
        <v>0</v>
      </c>
      <c r="Z1091" s="122">
        <v>0</v>
      </c>
      <c r="AA1091" s="122">
        <v>0</v>
      </c>
      <c r="AB1091" s="122">
        <v>0</v>
      </c>
      <c r="AC1091" s="122">
        <v>0</v>
      </c>
      <c r="AD1091" s="121"/>
      <c r="BO1091" s="72" t="s">
        <v>42</v>
      </c>
      <c r="BP1091" s="73" t="s">
        <v>4448</v>
      </c>
      <c r="BQ1091" s="75">
        <v>0</v>
      </c>
      <c r="BR1091" s="75">
        <v>252000625</v>
      </c>
      <c r="BS1091" s="75">
        <v>0</v>
      </c>
      <c r="BT1091" s="75">
        <v>0</v>
      </c>
      <c r="BU1091" s="75">
        <v>0</v>
      </c>
      <c r="BV1091" s="75">
        <v>0</v>
      </c>
      <c r="BW1091" s="75">
        <v>0</v>
      </c>
      <c r="BX1091" s="75">
        <v>0</v>
      </c>
      <c r="BY1091" s="75">
        <v>0</v>
      </c>
      <c r="BZ1091" s="75">
        <v>0</v>
      </c>
      <c r="CA1091" s="75">
        <v>0</v>
      </c>
    </row>
    <row r="1092" spans="14:79" ht="12" customHeight="1">
      <c r="N1092" s="119" t="s">
        <v>36</v>
      </c>
      <c r="O1092" s="120" t="s">
        <v>1170</v>
      </c>
      <c r="P1092" s="122">
        <v>160000026</v>
      </c>
      <c r="Q1092" s="122">
        <v>190000026</v>
      </c>
      <c r="R1092" s="122">
        <v>200000026</v>
      </c>
      <c r="S1092" s="122">
        <v>210000026</v>
      </c>
      <c r="T1092" s="122">
        <v>220000026</v>
      </c>
      <c r="U1092" s="122">
        <v>240000026</v>
      </c>
      <c r="V1092" s="122">
        <v>0</v>
      </c>
      <c r="W1092" s="122">
        <v>0</v>
      </c>
      <c r="X1092" s="122">
        <v>0</v>
      </c>
      <c r="Y1092" s="122">
        <v>0</v>
      </c>
      <c r="Z1092" s="122">
        <v>0</v>
      </c>
      <c r="AA1092" s="122">
        <v>0</v>
      </c>
      <c r="AB1092" s="122">
        <v>0</v>
      </c>
      <c r="AC1092" s="122">
        <v>0</v>
      </c>
      <c r="AD1092" s="121"/>
      <c r="BO1092" s="72" t="s">
        <v>42</v>
      </c>
      <c r="BP1092" s="73" t="s">
        <v>4449</v>
      </c>
      <c r="BQ1092" s="75">
        <v>189000625</v>
      </c>
      <c r="BR1092" s="75">
        <v>216000625</v>
      </c>
      <c r="BS1092" s="75">
        <v>261000625</v>
      </c>
      <c r="BT1092" s="75">
        <v>288000625</v>
      </c>
      <c r="BU1092" s="75">
        <v>324000625</v>
      </c>
      <c r="BV1092" s="75">
        <v>0</v>
      </c>
      <c r="BW1092" s="75">
        <v>351000625</v>
      </c>
      <c r="BX1092" s="75">
        <v>369000625</v>
      </c>
      <c r="BY1092" s="75">
        <v>0</v>
      </c>
      <c r="BZ1092" s="75">
        <v>0</v>
      </c>
      <c r="CA1092" s="75">
        <v>0</v>
      </c>
    </row>
    <row r="1093" spans="14:79" ht="12" customHeight="1">
      <c r="N1093" s="119" t="s">
        <v>36</v>
      </c>
      <c r="O1093" s="120" t="s">
        <v>2635</v>
      </c>
      <c r="P1093" s="122">
        <v>0</v>
      </c>
      <c r="Q1093" s="122">
        <v>0</v>
      </c>
      <c r="R1093" s="122">
        <v>0</v>
      </c>
      <c r="S1093" s="122">
        <v>0</v>
      </c>
      <c r="T1093" s="122">
        <v>0</v>
      </c>
      <c r="U1093" s="122">
        <v>0</v>
      </c>
      <c r="V1093" s="122">
        <v>0</v>
      </c>
      <c r="W1093" s="122">
        <v>0</v>
      </c>
      <c r="X1093" s="122">
        <v>380000026</v>
      </c>
      <c r="Y1093" s="122">
        <v>420000026</v>
      </c>
      <c r="Z1093" s="122">
        <v>450000026</v>
      </c>
      <c r="AA1093" s="122">
        <v>500000026</v>
      </c>
      <c r="AB1093" s="122">
        <v>520000026</v>
      </c>
      <c r="AC1093" s="122">
        <v>550000026</v>
      </c>
      <c r="AD1093" s="121"/>
      <c r="BO1093" s="72" t="s">
        <v>42</v>
      </c>
      <c r="BP1093" s="73" t="s">
        <v>4450</v>
      </c>
      <c r="BQ1093" s="75">
        <v>243000625</v>
      </c>
      <c r="BR1093" s="75">
        <v>261000625</v>
      </c>
      <c r="BS1093" s="75">
        <v>279000625</v>
      </c>
      <c r="BT1093" s="75">
        <v>306000625</v>
      </c>
      <c r="BU1093" s="75">
        <v>306000625</v>
      </c>
      <c r="BV1093" s="75">
        <v>315000625</v>
      </c>
      <c r="BW1093" s="75">
        <v>333000625</v>
      </c>
      <c r="BX1093" s="75">
        <v>351000625</v>
      </c>
      <c r="BY1093" s="75">
        <v>369000625</v>
      </c>
      <c r="BZ1093" s="75">
        <v>0</v>
      </c>
      <c r="CA1093" s="75">
        <v>0</v>
      </c>
    </row>
    <row r="1094" spans="14:79" ht="12" customHeight="1">
      <c r="N1094" s="119" t="s">
        <v>36</v>
      </c>
      <c r="O1094" s="120" t="s">
        <v>1863</v>
      </c>
      <c r="P1094" s="122">
        <v>0</v>
      </c>
      <c r="Q1094" s="122">
        <v>0</v>
      </c>
      <c r="R1094" s="122">
        <v>0</v>
      </c>
      <c r="S1094" s="122">
        <v>0</v>
      </c>
      <c r="T1094" s="122">
        <v>0</v>
      </c>
      <c r="U1094" s="122">
        <v>0</v>
      </c>
      <c r="V1094" s="122">
        <v>325000026</v>
      </c>
      <c r="W1094" s="122">
        <v>360000026</v>
      </c>
      <c r="X1094" s="122">
        <v>380000026</v>
      </c>
      <c r="Y1094" s="122">
        <v>0</v>
      </c>
      <c r="Z1094" s="122">
        <v>0</v>
      </c>
      <c r="AA1094" s="122">
        <v>0</v>
      </c>
      <c r="AB1094" s="122">
        <v>0</v>
      </c>
      <c r="AC1094" s="122">
        <v>0</v>
      </c>
      <c r="AD1094" s="121"/>
      <c r="BO1094" s="72" t="s">
        <v>42</v>
      </c>
      <c r="BP1094" s="73" t="s">
        <v>4451</v>
      </c>
      <c r="BQ1094" s="75">
        <v>243000625</v>
      </c>
      <c r="BR1094" s="75">
        <v>261000625</v>
      </c>
      <c r="BS1094" s="75">
        <v>279000625</v>
      </c>
      <c r="BT1094" s="75">
        <v>306000625</v>
      </c>
      <c r="BU1094" s="75">
        <v>315000625</v>
      </c>
      <c r="BV1094" s="75">
        <v>324000625</v>
      </c>
      <c r="BW1094" s="75">
        <v>342000625</v>
      </c>
      <c r="BX1094" s="75">
        <v>0</v>
      </c>
      <c r="BY1094" s="75">
        <v>0</v>
      </c>
      <c r="BZ1094" s="75">
        <v>0</v>
      </c>
      <c r="CA1094" s="75">
        <v>0</v>
      </c>
    </row>
    <row r="1095" spans="14:79" ht="12" customHeight="1">
      <c r="N1095" s="119" t="s">
        <v>36</v>
      </c>
      <c r="O1095" s="120" t="s">
        <v>2168</v>
      </c>
      <c r="P1095" s="122">
        <v>160000026</v>
      </c>
      <c r="Q1095" s="122">
        <v>190000026</v>
      </c>
      <c r="R1095" s="122">
        <v>200000026</v>
      </c>
      <c r="S1095" s="122">
        <v>210000026</v>
      </c>
      <c r="T1095" s="122">
        <v>220000026</v>
      </c>
      <c r="U1095" s="122">
        <v>240000026</v>
      </c>
      <c r="V1095" s="122">
        <v>0</v>
      </c>
      <c r="W1095" s="122">
        <v>0</v>
      </c>
      <c r="X1095" s="122">
        <v>0</v>
      </c>
      <c r="Y1095" s="122">
        <v>0</v>
      </c>
      <c r="Z1095" s="122">
        <v>0</v>
      </c>
      <c r="AA1095" s="122">
        <v>0</v>
      </c>
      <c r="AB1095" s="122">
        <v>0</v>
      </c>
      <c r="AC1095" s="122">
        <v>0</v>
      </c>
      <c r="AD1095" s="121"/>
      <c r="BO1095" s="72" t="s">
        <v>42</v>
      </c>
      <c r="BP1095" s="73" t="s">
        <v>4452</v>
      </c>
      <c r="BQ1095" s="75">
        <v>171000625</v>
      </c>
      <c r="BR1095" s="75">
        <v>261000625</v>
      </c>
      <c r="BS1095" s="75">
        <v>279000625</v>
      </c>
      <c r="BT1095" s="75">
        <v>306000625</v>
      </c>
      <c r="BU1095" s="75">
        <v>315000625</v>
      </c>
      <c r="BV1095" s="75">
        <v>324000625</v>
      </c>
      <c r="BW1095" s="75">
        <v>342000625</v>
      </c>
      <c r="BX1095" s="75">
        <v>360000625</v>
      </c>
      <c r="BY1095" s="75">
        <v>378000625</v>
      </c>
      <c r="BZ1095" s="75">
        <v>0</v>
      </c>
      <c r="CA1095" s="75">
        <v>0</v>
      </c>
    </row>
    <row r="1096" spans="14:79" ht="12" customHeight="1">
      <c r="N1096" s="119" t="s">
        <v>36</v>
      </c>
      <c r="O1096" s="120" t="s">
        <v>2560</v>
      </c>
      <c r="P1096" s="122">
        <v>160000026</v>
      </c>
      <c r="Q1096" s="122">
        <v>190000026</v>
      </c>
      <c r="R1096" s="122">
        <v>200000026</v>
      </c>
      <c r="S1096" s="122">
        <v>210000026</v>
      </c>
      <c r="T1096" s="122">
        <v>220000026</v>
      </c>
      <c r="U1096" s="122">
        <v>240000026</v>
      </c>
      <c r="V1096" s="122">
        <v>0</v>
      </c>
      <c r="W1096" s="122">
        <v>0</v>
      </c>
      <c r="X1096" s="122">
        <v>0</v>
      </c>
      <c r="Y1096" s="122">
        <v>0</v>
      </c>
      <c r="Z1096" s="122">
        <v>0</v>
      </c>
      <c r="AA1096" s="122">
        <v>0</v>
      </c>
      <c r="AB1096" s="122">
        <v>0</v>
      </c>
      <c r="AC1096" s="122">
        <v>0</v>
      </c>
      <c r="AD1096" s="121"/>
      <c r="BO1096" s="72" t="s">
        <v>42</v>
      </c>
      <c r="BP1096" s="73" t="s">
        <v>4453</v>
      </c>
      <c r="BQ1096" s="75">
        <v>225000625</v>
      </c>
      <c r="BR1096" s="75">
        <v>243000625</v>
      </c>
      <c r="BS1096" s="75">
        <v>261000625</v>
      </c>
      <c r="BT1096" s="75">
        <v>288000625</v>
      </c>
      <c r="BU1096" s="75">
        <v>297000625</v>
      </c>
      <c r="BV1096" s="75">
        <v>306000625</v>
      </c>
      <c r="BW1096" s="75">
        <v>324000625</v>
      </c>
      <c r="BX1096" s="75">
        <v>351000625</v>
      </c>
      <c r="BY1096" s="75">
        <v>0</v>
      </c>
      <c r="BZ1096" s="75">
        <v>0</v>
      </c>
      <c r="CA1096" s="75">
        <v>0</v>
      </c>
    </row>
    <row r="1097" spans="14:79" ht="12" customHeight="1">
      <c r="N1097" s="119" t="s">
        <v>36</v>
      </c>
      <c r="O1097" s="120" t="s">
        <v>2283</v>
      </c>
      <c r="P1097" s="122">
        <v>0</v>
      </c>
      <c r="Q1097" s="122">
        <v>0</v>
      </c>
      <c r="R1097" s="122">
        <v>0</v>
      </c>
      <c r="S1097" s="122">
        <v>0</v>
      </c>
      <c r="T1097" s="122">
        <v>0</v>
      </c>
      <c r="U1097" s="122">
        <v>0</v>
      </c>
      <c r="V1097" s="122">
        <v>0</v>
      </c>
      <c r="W1097" s="122">
        <v>0</v>
      </c>
      <c r="X1097" s="122">
        <v>0</v>
      </c>
      <c r="Y1097" s="122">
        <v>380000026</v>
      </c>
      <c r="Z1097" s="122">
        <v>400000026</v>
      </c>
      <c r="AA1097" s="122">
        <v>410000026</v>
      </c>
      <c r="AB1097" s="122">
        <v>500000026</v>
      </c>
      <c r="AC1097" s="122">
        <v>590000026</v>
      </c>
      <c r="AD1097" s="121"/>
      <c r="BO1097" s="72" t="s">
        <v>42</v>
      </c>
      <c r="BP1097" s="73" t="s">
        <v>4454</v>
      </c>
      <c r="BQ1097" s="75">
        <v>216000625</v>
      </c>
      <c r="BR1097" s="75">
        <v>225000625</v>
      </c>
      <c r="BS1097" s="75">
        <v>243000625</v>
      </c>
      <c r="BT1097" s="75">
        <v>270000625</v>
      </c>
      <c r="BU1097" s="75">
        <v>279000625</v>
      </c>
      <c r="BV1097" s="75">
        <v>288000625</v>
      </c>
      <c r="BW1097" s="75">
        <v>351000625</v>
      </c>
      <c r="BX1097" s="75">
        <v>369000625</v>
      </c>
      <c r="BY1097" s="75">
        <v>0</v>
      </c>
      <c r="BZ1097" s="75">
        <v>0</v>
      </c>
      <c r="CA1097" s="75">
        <v>0</v>
      </c>
    </row>
    <row r="1098" spans="14:79" ht="12" customHeight="1">
      <c r="N1098" s="119" t="s">
        <v>36</v>
      </c>
      <c r="O1098" s="120" t="s">
        <v>2284</v>
      </c>
      <c r="P1098" s="122">
        <v>0</v>
      </c>
      <c r="Q1098" s="122">
        <v>0</v>
      </c>
      <c r="R1098" s="122">
        <v>0</v>
      </c>
      <c r="S1098" s="122">
        <v>0</v>
      </c>
      <c r="T1098" s="122">
        <v>0</v>
      </c>
      <c r="U1098" s="122">
        <v>0</v>
      </c>
      <c r="V1098" s="122">
        <v>0</v>
      </c>
      <c r="W1098" s="122">
        <v>0</v>
      </c>
      <c r="X1098" s="122">
        <v>380000026</v>
      </c>
      <c r="Y1098" s="122">
        <v>420000026</v>
      </c>
      <c r="Z1098" s="122">
        <v>450000026</v>
      </c>
      <c r="AA1098" s="122">
        <v>500000026</v>
      </c>
      <c r="AB1098" s="122">
        <v>520000026</v>
      </c>
      <c r="AC1098" s="122">
        <v>550000026</v>
      </c>
      <c r="AD1098" s="121"/>
      <c r="BO1098" s="72" t="s">
        <v>42</v>
      </c>
      <c r="BP1098" s="73" t="s">
        <v>4455</v>
      </c>
      <c r="BQ1098" s="75">
        <v>0</v>
      </c>
      <c r="BR1098" s="75">
        <v>0</v>
      </c>
      <c r="BS1098" s="75">
        <v>0</v>
      </c>
      <c r="BT1098" s="75">
        <v>240000925</v>
      </c>
      <c r="BU1098" s="75">
        <v>280000925</v>
      </c>
      <c r="BV1098" s="75">
        <v>290000925</v>
      </c>
      <c r="BW1098" s="75">
        <v>320000925</v>
      </c>
      <c r="BX1098" s="75">
        <v>360000925</v>
      </c>
      <c r="BY1098" s="75">
        <v>405000925</v>
      </c>
      <c r="BZ1098" s="75">
        <v>0</v>
      </c>
      <c r="CA1098" s="75">
        <v>0</v>
      </c>
    </row>
    <row r="1099" spans="14:79" ht="12" customHeight="1">
      <c r="N1099" s="119" t="s">
        <v>36</v>
      </c>
      <c r="O1099" s="120" t="s">
        <v>2024</v>
      </c>
      <c r="P1099" s="122">
        <v>160000026</v>
      </c>
      <c r="Q1099" s="122">
        <v>190000026</v>
      </c>
      <c r="R1099" s="122">
        <v>200000026</v>
      </c>
      <c r="S1099" s="122">
        <v>210000026</v>
      </c>
      <c r="T1099" s="122">
        <v>220000026</v>
      </c>
      <c r="U1099" s="122">
        <v>240000026</v>
      </c>
      <c r="V1099" s="122">
        <v>0</v>
      </c>
      <c r="W1099" s="122">
        <v>0</v>
      </c>
      <c r="X1099" s="122">
        <v>0</v>
      </c>
      <c r="Y1099" s="122">
        <v>0</v>
      </c>
      <c r="Z1099" s="122">
        <v>0</v>
      </c>
      <c r="AA1099" s="122">
        <v>0</v>
      </c>
      <c r="AB1099" s="122">
        <v>0</v>
      </c>
      <c r="AC1099" s="122">
        <v>0</v>
      </c>
      <c r="AD1099" s="121"/>
      <c r="BO1099" s="72" t="s">
        <v>42</v>
      </c>
      <c r="BP1099" s="73" t="s">
        <v>4456</v>
      </c>
      <c r="BQ1099" s="75">
        <v>0</v>
      </c>
      <c r="BR1099" s="75">
        <v>0</v>
      </c>
      <c r="BS1099" s="75">
        <v>261000625</v>
      </c>
      <c r="BT1099" s="75">
        <v>288000625</v>
      </c>
      <c r="BU1099" s="75">
        <v>0</v>
      </c>
      <c r="BV1099" s="75">
        <v>0</v>
      </c>
      <c r="BW1099" s="75">
        <v>0</v>
      </c>
      <c r="BX1099" s="75">
        <v>0</v>
      </c>
      <c r="BY1099" s="75">
        <v>0</v>
      </c>
      <c r="BZ1099" s="75">
        <v>0</v>
      </c>
      <c r="CA1099" s="75">
        <v>0</v>
      </c>
    </row>
    <row r="1100" spans="14:79" ht="12" customHeight="1">
      <c r="N1100" s="119" t="s">
        <v>36</v>
      </c>
      <c r="O1100" s="120" t="s">
        <v>3438</v>
      </c>
      <c r="P1100" s="121"/>
      <c r="Q1100" s="121"/>
      <c r="R1100" s="121"/>
      <c r="S1100" s="121"/>
      <c r="T1100" s="121"/>
      <c r="U1100" s="121"/>
      <c r="V1100" s="121"/>
      <c r="W1100" s="121"/>
      <c r="X1100" s="121"/>
      <c r="Y1100" s="121"/>
      <c r="Z1100" s="121"/>
      <c r="AA1100" s="121"/>
      <c r="AB1100" s="121"/>
      <c r="AC1100" s="122">
        <v>740000026</v>
      </c>
      <c r="AD1100" s="121"/>
      <c r="BO1100" s="72" t="s">
        <v>42</v>
      </c>
      <c r="BP1100" s="73" t="s">
        <v>4457</v>
      </c>
      <c r="BQ1100" s="75">
        <v>0</v>
      </c>
      <c r="BR1100" s="75">
        <v>0</v>
      </c>
      <c r="BS1100" s="75">
        <v>0</v>
      </c>
      <c r="BT1100" s="75">
        <v>0</v>
      </c>
      <c r="BU1100" s="75">
        <v>240000925</v>
      </c>
      <c r="BV1100" s="75">
        <v>270000925</v>
      </c>
      <c r="BW1100" s="75">
        <v>280000026</v>
      </c>
      <c r="BX1100" s="75">
        <v>360000026</v>
      </c>
      <c r="BY1100" s="75">
        <v>0</v>
      </c>
      <c r="BZ1100" s="75">
        <v>0</v>
      </c>
      <c r="CA1100" s="75">
        <v>0</v>
      </c>
    </row>
    <row r="1101" spans="14:79" ht="12" customHeight="1">
      <c r="N1101" s="119" t="s">
        <v>36</v>
      </c>
      <c r="O1101" s="120" t="s">
        <v>2743</v>
      </c>
      <c r="P1101" s="122">
        <v>0</v>
      </c>
      <c r="Q1101" s="122">
        <v>0</v>
      </c>
      <c r="R1101" s="122">
        <v>0</v>
      </c>
      <c r="S1101" s="122">
        <v>0</v>
      </c>
      <c r="T1101" s="122">
        <v>0</v>
      </c>
      <c r="U1101" s="122">
        <v>0</v>
      </c>
      <c r="V1101" s="122">
        <v>0</v>
      </c>
      <c r="W1101" s="122">
        <v>0</v>
      </c>
      <c r="X1101" s="122">
        <v>0</v>
      </c>
      <c r="Y1101" s="122">
        <v>380000026</v>
      </c>
      <c r="Z1101" s="122">
        <v>400000026</v>
      </c>
      <c r="AA1101" s="122">
        <v>410000026</v>
      </c>
      <c r="AB1101" s="122">
        <v>500000026</v>
      </c>
      <c r="AC1101" s="122">
        <v>590000026</v>
      </c>
      <c r="AD1101" s="121"/>
      <c r="BO1101" s="72" t="s">
        <v>42</v>
      </c>
      <c r="BP1101" s="73" t="s">
        <v>4458</v>
      </c>
      <c r="BQ1101" s="75">
        <v>215000925</v>
      </c>
      <c r="BR1101" s="75">
        <v>230000925</v>
      </c>
      <c r="BS1101" s="75">
        <v>250000825</v>
      </c>
      <c r="BT1101" s="75">
        <v>260000825</v>
      </c>
      <c r="BU1101" s="75">
        <v>290000825</v>
      </c>
      <c r="BV1101" s="75">
        <v>300000925</v>
      </c>
      <c r="BW1101" s="75">
        <v>310000825</v>
      </c>
      <c r="BX1101" s="75">
        <v>325000925</v>
      </c>
      <c r="BY1101" s="75">
        <v>385000925</v>
      </c>
      <c r="BZ1101" s="75">
        <v>0</v>
      </c>
      <c r="CA1101" s="75">
        <v>0</v>
      </c>
    </row>
    <row r="1102" spans="14:79" ht="12" customHeight="1">
      <c r="N1102" s="119" t="s">
        <v>36</v>
      </c>
      <c r="O1102" s="120" t="s">
        <v>2738</v>
      </c>
      <c r="P1102" s="122">
        <v>0</v>
      </c>
      <c r="Q1102" s="122">
        <v>0</v>
      </c>
      <c r="R1102" s="122">
        <v>0</v>
      </c>
      <c r="S1102" s="122">
        <v>0</v>
      </c>
      <c r="T1102" s="122">
        <v>0</v>
      </c>
      <c r="U1102" s="122">
        <v>0</v>
      </c>
      <c r="V1102" s="122">
        <v>0</v>
      </c>
      <c r="W1102" s="122">
        <v>0</v>
      </c>
      <c r="X1102" s="122">
        <v>0</v>
      </c>
      <c r="Y1102" s="122">
        <v>0</v>
      </c>
      <c r="Z1102" s="122">
        <v>165000026</v>
      </c>
      <c r="AA1102" s="122">
        <v>175000026</v>
      </c>
      <c r="AB1102" s="122">
        <v>180000026</v>
      </c>
      <c r="AC1102" s="122">
        <v>190000026</v>
      </c>
      <c r="AD1102" s="121"/>
      <c r="BO1102" s="72" t="s">
        <v>42</v>
      </c>
      <c r="BP1102" s="73" t="s">
        <v>4459</v>
      </c>
      <c r="BQ1102" s="75">
        <v>234000625</v>
      </c>
      <c r="BR1102" s="75">
        <v>252000625</v>
      </c>
      <c r="BS1102" s="75">
        <v>270000625</v>
      </c>
      <c r="BT1102" s="75">
        <v>297000625</v>
      </c>
      <c r="BU1102" s="75">
        <v>297000625</v>
      </c>
      <c r="BV1102" s="75">
        <v>306000625</v>
      </c>
      <c r="BW1102" s="75">
        <v>0</v>
      </c>
      <c r="BX1102" s="75">
        <v>0</v>
      </c>
      <c r="BY1102" s="75">
        <v>0</v>
      </c>
      <c r="BZ1102" s="75">
        <v>0</v>
      </c>
      <c r="CA1102" s="75">
        <v>0</v>
      </c>
    </row>
    <row r="1103" spans="14:79" ht="12" customHeight="1">
      <c r="N1103" s="119" t="s">
        <v>36</v>
      </c>
      <c r="O1103" s="120" t="s">
        <v>3287</v>
      </c>
      <c r="P1103" s="122">
        <v>0</v>
      </c>
      <c r="Q1103" s="122">
        <v>0</v>
      </c>
      <c r="R1103" s="122">
        <v>0</v>
      </c>
      <c r="S1103" s="122">
        <v>0</v>
      </c>
      <c r="T1103" s="122">
        <v>0</v>
      </c>
      <c r="U1103" s="122">
        <v>0</v>
      </c>
      <c r="V1103" s="122">
        <v>0</v>
      </c>
      <c r="W1103" s="122">
        <v>0</v>
      </c>
      <c r="X1103" s="122">
        <v>0</v>
      </c>
      <c r="Y1103" s="122">
        <v>0</v>
      </c>
      <c r="Z1103" s="122">
        <v>165000026</v>
      </c>
      <c r="AA1103" s="122">
        <v>175000026</v>
      </c>
      <c r="AB1103" s="122">
        <v>180000026</v>
      </c>
      <c r="AC1103" s="122">
        <v>190000026</v>
      </c>
      <c r="AD1103" s="121"/>
      <c r="BO1103" s="72" t="s">
        <v>42</v>
      </c>
      <c r="BP1103" s="73" t="s">
        <v>4460</v>
      </c>
      <c r="BQ1103" s="75">
        <v>243000625</v>
      </c>
      <c r="BR1103" s="75">
        <v>0</v>
      </c>
      <c r="BS1103" s="75">
        <v>279000625</v>
      </c>
      <c r="BT1103" s="75">
        <v>306000625</v>
      </c>
      <c r="BU1103" s="75">
        <v>0</v>
      </c>
      <c r="BV1103" s="75">
        <v>333000625</v>
      </c>
      <c r="BW1103" s="75">
        <v>0</v>
      </c>
      <c r="BX1103" s="75">
        <v>0</v>
      </c>
      <c r="BY1103" s="75">
        <v>0</v>
      </c>
      <c r="BZ1103" s="75">
        <v>0</v>
      </c>
      <c r="CA1103" s="75">
        <v>0</v>
      </c>
    </row>
    <row r="1104" spans="14:79" ht="12" customHeight="1">
      <c r="N1104" s="119" t="s">
        <v>36</v>
      </c>
      <c r="O1104" s="120" t="s">
        <v>2744</v>
      </c>
      <c r="P1104" s="122">
        <v>0</v>
      </c>
      <c r="Q1104" s="122">
        <v>0</v>
      </c>
      <c r="R1104" s="122">
        <v>0</v>
      </c>
      <c r="S1104" s="122">
        <v>0</v>
      </c>
      <c r="T1104" s="122">
        <v>0</v>
      </c>
      <c r="U1104" s="122">
        <v>0</v>
      </c>
      <c r="V1104" s="122">
        <v>0</v>
      </c>
      <c r="W1104" s="122">
        <v>0</v>
      </c>
      <c r="X1104" s="122">
        <v>0</v>
      </c>
      <c r="Y1104" s="122">
        <v>0</v>
      </c>
      <c r="Z1104" s="122">
        <v>160000026</v>
      </c>
      <c r="AA1104" s="122">
        <v>170000026</v>
      </c>
      <c r="AB1104" s="122">
        <v>175000026</v>
      </c>
      <c r="AC1104" s="122">
        <v>185000026</v>
      </c>
      <c r="AD1104" s="121"/>
      <c r="BO1104" s="72" t="s">
        <v>42</v>
      </c>
      <c r="BP1104" s="73" t="s">
        <v>4461</v>
      </c>
      <c r="BQ1104" s="75">
        <v>234000625</v>
      </c>
      <c r="BR1104" s="75">
        <v>252000625</v>
      </c>
      <c r="BS1104" s="75">
        <v>270000625</v>
      </c>
      <c r="BT1104" s="75">
        <v>279000625</v>
      </c>
      <c r="BU1104" s="75">
        <v>288000625</v>
      </c>
      <c r="BV1104" s="75">
        <v>297000625</v>
      </c>
      <c r="BW1104" s="75">
        <v>306000625</v>
      </c>
      <c r="BX1104" s="75">
        <v>315000625</v>
      </c>
      <c r="BY1104" s="75">
        <v>0</v>
      </c>
      <c r="BZ1104" s="75">
        <v>0</v>
      </c>
      <c r="CA1104" s="75">
        <v>0</v>
      </c>
    </row>
    <row r="1105" spans="14:79" ht="12" customHeight="1">
      <c r="N1105" s="119" t="s">
        <v>36</v>
      </c>
      <c r="O1105" s="120" t="s">
        <v>2744</v>
      </c>
      <c r="P1105" s="122">
        <v>0</v>
      </c>
      <c r="Q1105" s="122">
        <v>0</v>
      </c>
      <c r="R1105" s="122">
        <v>0</v>
      </c>
      <c r="S1105" s="122">
        <v>0</v>
      </c>
      <c r="T1105" s="122">
        <v>0</v>
      </c>
      <c r="U1105" s="122">
        <v>0</v>
      </c>
      <c r="V1105" s="122">
        <v>0</v>
      </c>
      <c r="W1105" s="122">
        <v>0</v>
      </c>
      <c r="X1105" s="122">
        <v>0</v>
      </c>
      <c r="Y1105" s="122">
        <v>0</v>
      </c>
      <c r="Z1105" s="122">
        <v>160000026</v>
      </c>
      <c r="AA1105" s="122">
        <v>170000026</v>
      </c>
      <c r="AB1105" s="122">
        <v>175000026</v>
      </c>
      <c r="AC1105" s="122">
        <v>185000026</v>
      </c>
      <c r="AD1105" s="121"/>
      <c r="BO1105" s="72" t="s">
        <v>42</v>
      </c>
      <c r="BP1105" s="73" t="s">
        <v>4462</v>
      </c>
      <c r="BQ1105" s="75">
        <v>243000625</v>
      </c>
      <c r="BR1105" s="75">
        <v>261000625</v>
      </c>
      <c r="BS1105" s="75">
        <v>276000625</v>
      </c>
      <c r="BT1105" s="75">
        <v>234000625</v>
      </c>
      <c r="BU1105" s="75">
        <v>243000625</v>
      </c>
      <c r="BV1105" s="75">
        <v>252000625</v>
      </c>
      <c r="BW1105" s="75">
        <v>270000625</v>
      </c>
      <c r="BX1105" s="75">
        <v>288000625</v>
      </c>
      <c r="BY1105" s="75">
        <v>306000625</v>
      </c>
      <c r="BZ1105" s="75">
        <v>0</v>
      </c>
      <c r="CA1105" s="75">
        <v>0</v>
      </c>
    </row>
    <row r="1106" spans="14:79" ht="12" customHeight="1">
      <c r="N1106" s="119" t="s">
        <v>36</v>
      </c>
      <c r="O1106" s="120" t="s">
        <v>2777</v>
      </c>
      <c r="P1106" s="122">
        <v>0</v>
      </c>
      <c r="Q1106" s="122">
        <v>0</v>
      </c>
      <c r="R1106" s="122">
        <v>0</v>
      </c>
      <c r="S1106" s="122">
        <v>0</v>
      </c>
      <c r="T1106" s="122">
        <v>0</v>
      </c>
      <c r="U1106" s="122">
        <v>0</v>
      </c>
      <c r="V1106" s="122">
        <v>0</v>
      </c>
      <c r="W1106" s="122">
        <v>0</v>
      </c>
      <c r="X1106" s="122">
        <v>0</v>
      </c>
      <c r="Y1106" s="122">
        <v>0</v>
      </c>
      <c r="Z1106" s="122">
        <v>170000026</v>
      </c>
      <c r="AA1106" s="122">
        <v>180000026</v>
      </c>
      <c r="AB1106" s="122">
        <v>185000026</v>
      </c>
      <c r="AC1106" s="122">
        <v>195000026</v>
      </c>
      <c r="AD1106" s="121"/>
      <c r="BO1106" s="72" t="s">
        <v>42</v>
      </c>
      <c r="BP1106" s="73" t="s">
        <v>4463</v>
      </c>
      <c r="BQ1106" s="75">
        <v>207000625</v>
      </c>
      <c r="BR1106" s="75">
        <v>225000625</v>
      </c>
      <c r="BS1106" s="75">
        <v>297000625</v>
      </c>
      <c r="BT1106" s="75">
        <v>324000625</v>
      </c>
      <c r="BU1106" s="75">
        <v>333000625</v>
      </c>
      <c r="BV1106" s="75">
        <v>342000625</v>
      </c>
      <c r="BW1106" s="75">
        <v>360000625</v>
      </c>
      <c r="BX1106" s="75">
        <v>378000625</v>
      </c>
      <c r="BY1106" s="75">
        <v>396000625</v>
      </c>
      <c r="BZ1106" s="75">
        <v>0</v>
      </c>
      <c r="CA1106" s="75">
        <v>0</v>
      </c>
    </row>
    <row r="1107" spans="14:79" ht="12" customHeight="1">
      <c r="N1107" s="119" t="s">
        <v>36</v>
      </c>
      <c r="O1107" s="120" t="s">
        <v>2219</v>
      </c>
      <c r="P1107" s="122">
        <v>0</v>
      </c>
      <c r="Q1107" s="122">
        <v>0</v>
      </c>
      <c r="R1107" s="122">
        <v>0</v>
      </c>
      <c r="S1107" s="122">
        <v>0</v>
      </c>
      <c r="T1107" s="122">
        <v>0</v>
      </c>
      <c r="U1107" s="122">
        <v>0</v>
      </c>
      <c r="V1107" s="122">
        <v>0</v>
      </c>
      <c r="W1107" s="122">
        <v>0</v>
      </c>
      <c r="X1107" s="122">
        <v>0</v>
      </c>
      <c r="Y1107" s="122">
        <v>0</v>
      </c>
      <c r="Z1107" s="122">
        <v>190000026</v>
      </c>
      <c r="AA1107" s="122">
        <v>205000026</v>
      </c>
      <c r="AB1107" s="122">
        <v>225000026</v>
      </c>
      <c r="AC1107" s="122">
        <v>260000026</v>
      </c>
      <c r="AD1107" s="121"/>
      <c r="BO1107" s="72" t="s">
        <v>42</v>
      </c>
      <c r="BP1107" s="73" t="s">
        <v>4464</v>
      </c>
      <c r="BQ1107" s="75">
        <v>0</v>
      </c>
      <c r="BR1107" s="75">
        <v>0</v>
      </c>
      <c r="BS1107" s="75">
        <v>148000625</v>
      </c>
      <c r="BT1107" s="75">
        <v>153000625</v>
      </c>
      <c r="BU1107" s="75">
        <v>162000625</v>
      </c>
      <c r="BV1107" s="75">
        <v>166000625</v>
      </c>
      <c r="BW1107" s="75">
        <v>175000625</v>
      </c>
      <c r="BX1107" s="75">
        <v>193000625</v>
      </c>
      <c r="BY1107" s="75">
        <v>0</v>
      </c>
      <c r="BZ1107" s="75">
        <v>0</v>
      </c>
      <c r="CA1107" s="75">
        <v>0</v>
      </c>
    </row>
    <row r="1108" spans="14:79" ht="12" customHeight="1">
      <c r="N1108" s="119" t="s">
        <v>36</v>
      </c>
      <c r="O1108" s="120" t="s">
        <v>2830</v>
      </c>
      <c r="P1108" s="122">
        <v>0</v>
      </c>
      <c r="Q1108" s="122">
        <v>0</v>
      </c>
      <c r="R1108" s="122">
        <v>0</v>
      </c>
      <c r="S1108" s="122">
        <v>0</v>
      </c>
      <c r="T1108" s="122">
        <v>0</v>
      </c>
      <c r="U1108" s="122">
        <v>0</v>
      </c>
      <c r="V1108" s="122">
        <v>0</v>
      </c>
      <c r="W1108" s="122">
        <v>0</v>
      </c>
      <c r="X1108" s="122">
        <v>0</v>
      </c>
      <c r="Y1108" s="122">
        <v>0</v>
      </c>
      <c r="Z1108" s="122">
        <v>195000026</v>
      </c>
      <c r="AA1108" s="122">
        <v>210000026</v>
      </c>
      <c r="AB1108" s="122">
        <v>230000026</v>
      </c>
      <c r="AC1108" s="122">
        <v>265000026</v>
      </c>
      <c r="AD1108" s="121"/>
      <c r="BO1108" s="72" t="s">
        <v>42</v>
      </c>
      <c r="BP1108" s="73" t="s">
        <v>4465</v>
      </c>
      <c r="BQ1108" s="75">
        <v>0</v>
      </c>
      <c r="BR1108" s="75">
        <v>0</v>
      </c>
      <c r="BS1108" s="75">
        <v>234000625</v>
      </c>
      <c r="BT1108" s="75">
        <v>243000625</v>
      </c>
      <c r="BU1108" s="75">
        <v>252000625</v>
      </c>
      <c r="BV1108" s="75">
        <v>166000625</v>
      </c>
      <c r="BW1108" s="75">
        <v>175000625</v>
      </c>
      <c r="BX1108" s="75">
        <v>193000625</v>
      </c>
      <c r="BY1108" s="75">
        <v>0</v>
      </c>
      <c r="BZ1108" s="75">
        <v>0</v>
      </c>
      <c r="CA1108" s="75">
        <v>0</v>
      </c>
    </row>
    <row r="1109" spans="14:79" ht="12" customHeight="1">
      <c r="N1109" s="119" t="s">
        <v>36</v>
      </c>
      <c r="O1109" s="120" t="s">
        <v>2220</v>
      </c>
      <c r="P1109" s="122">
        <v>0</v>
      </c>
      <c r="Q1109" s="122">
        <v>0</v>
      </c>
      <c r="R1109" s="122">
        <v>0</v>
      </c>
      <c r="S1109" s="122">
        <v>0</v>
      </c>
      <c r="T1109" s="122">
        <v>0</v>
      </c>
      <c r="U1109" s="122">
        <v>0</v>
      </c>
      <c r="V1109" s="122">
        <v>0</v>
      </c>
      <c r="W1109" s="122">
        <v>0</v>
      </c>
      <c r="X1109" s="122">
        <v>0</v>
      </c>
      <c r="Y1109" s="122">
        <v>0</v>
      </c>
      <c r="Z1109" s="122">
        <v>190000026</v>
      </c>
      <c r="AA1109" s="122">
        <v>205000026</v>
      </c>
      <c r="AB1109" s="122">
        <v>225000026</v>
      </c>
      <c r="AC1109" s="122">
        <v>260000026</v>
      </c>
      <c r="AD1109" s="121"/>
      <c r="BO1109" s="72" t="s">
        <v>42</v>
      </c>
      <c r="BP1109" s="73" t="s">
        <v>4466</v>
      </c>
      <c r="BQ1109" s="75">
        <v>0</v>
      </c>
      <c r="BR1109" s="75">
        <v>0</v>
      </c>
      <c r="BS1109" s="75">
        <v>0</v>
      </c>
      <c r="BT1109" s="75">
        <v>185000026</v>
      </c>
      <c r="BU1109" s="75">
        <v>200000026</v>
      </c>
      <c r="BV1109" s="75">
        <v>250000026</v>
      </c>
      <c r="BW1109" s="75">
        <v>295000026</v>
      </c>
      <c r="BX1109" s="75">
        <v>320000026</v>
      </c>
      <c r="BY1109" s="75">
        <v>0</v>
      </c>
      <c r="BZ1109" s="75">
        <v>0</v>
      </c>
      <c r="CA1109" s="75">
        <v>0</v>
      </c>
    </row>
    <row r="1110" spans="14:79" ht="12" customHeight="1">
      <c r="N1110" s="119" t="s">
        <v>36</v>
      </c>
      <c r="O1110" s="120" t="s">
        <v>2285</v>
      </c>
      <c r="P1110" s="122">
        <v>0</v>
      </c>
      <c r="Q1110" s="122">
        <v>0</v>
      </c>
      <c r="R1110" s="122">
        <v>0</v>
      </c>
      <c r="S1110" s="122">
        <v>0</v>
      </c>
      <c r="T1110" s="122">
        <v>0</v>
      </c>
      <c r="U1110" s="122">
        <v>0</v>
      </c>
      <c r="V1110" s="122">
        <v>0</v>
      </c>
      <c r="W1110" s="122">
        <v>0</v>
      </c>
      <c r="X1110" s="122">
        <v>0</v>
      </c>
      <c r="Y1110" s="122">
        <v>0</v>
      </c>
      <c r="Z1110" s="122">
        <v>190000026</v>
      </c>
      <c r="AA1110" s="122">
        <v>205000026</v>
      </c>
      <c r="AB1110" s="122">
        <v>225000026</v>
      </c>
      <c r="AC1110" s="122">
        <v>260000026</v>
      </c>
      <c r="AD1110" s="121"/>
      <c r="BO1110" s="72" t="s">
        <v>42</v>
      </c>
      <c r="BP1110" s="73" t="s">
        <v>4467</v>
      </c>
      <c r="BQ1110" s="75">
        <v>0</v>
      </c>
      <c r="BR1110" s="75">
        <v>0</v>
      </c>
      <c r="BS1110" s="75">
        <v>166000625</v>
      </c>
      <c r="BT1110" s="75">
        <v>180000625</v>
      </c>
      <c r="BU1110" s="75">
        <v>189000625</v>
      </c>
      <c r="BV1110" s="75">
        <v>306000625</v>
      </c>
      <c r="BW1110" s="75">
        <v>0</v>
      </c>
      <c r="BX1110" s="75">
        <v>0</v>
      </c>
      <c r="BY1110" s="75">
        <v>0</v>
      </c>
      <c r="BZ1110" s="75">
        <v>0</v>
      </c>
      <c r="CA1110" s="75">
        <v>0</v>
      </c>
    </row>
    <row r="1111" spans="14:79" ht="12" customHeight="1">
      <c r="N1111" s="119" t="s">
        <v>36</v>
      </c>
      <c r="O1111" s="120" t="s">
        <v>2824</v>
      </c>
      <c r="P1111" s="122">
        <v>0</v>
      </c>
      <c r="Q1111" s="122">
        <v>0</v>
      </c>
      <c r="R1111" s="122">
        <v>0</v>
      </c>
      <c r="S1111" s="122">
        <v>0</v>
      </c>
      <c r="T1111" s="122">
        <v>0</v>
      </c>
      <c r="U1111" s="122">
        <v>0</v>
      </c>
      <c r="V1111" s="122">
        <v>0</v>
      </c>
      <c r="W1111" s="122">
        <v>0</v>
      </c>
      <c r="X1111" s="122">
        <v>0</v>
      </c>
      <c r="Y1111" s="122">
        <v>0</v>
      </c>
      <c r="Z1111" s="122">
        <v>195000026</v>
      </c>
      <c r="AA1111" s="122">
        <v>210000026</v>
      </c>
      <c r="AB1111" s="122">
        <v>230000026</v>
      </c>
      <c r="AC1111" s="122">
        <v>265000026</v>
      </c>
      <c r="AD1111" s="121"/>
      <c r="BO1111" s="72" t="s">
        <v>42</v>
      </c>
      <c r="BP1111" s="73" t="s">
        <v>4468</v>
      </c>
      <c r="BQ1111" s="75">
        <v>0</v>
      </c>
      <c r="BR1111" s="75">
        <v>0</v>
      </c>
      <c r="BS1111" s="75">
        <v>288000625</v>
      </c>
      <c r="BT1111" s="75">
        <v>315000625</v>
      </c>
      <c r="BU1111" s="75">
        <v>0</v>
      </c>
      <c r="BV1111" s="75">
        <v>360000625</v>
      </c>
      <c r="BW1111" s="75">
        <v>0</v>
      </c>
      <c r="BX1111" s="75">
        <v>0</v>
      </c>
      <c r="BY1111" s="75">
        <v>0</v>
      </c>
      <c r="BZ1111" s="75">
        <v>0</v>
      </c>
      <c r="CA1111" s="75">
        <v>0</v>
      </c>
    </row>
    <row r="1112" spans="14:79" ht="12" customHeight="1">
      <c r="N1112" s="119" t="s">
        <v>36</v>
      </c>
      <c r="O1112" s="120" t="s">
        <v>2286</v>
      </c>
      <c r="P1112" s="122">
        <v>0</v>
      </c>
      <c r="Q1112" s="122">
        <v>0</v>
      </c>
      <c r="R1112" s="122">
        <v>0</v>
      </c>
      <c r="S1112" s="122">
        <v>0</v>
      </c>
      <c r="T1112" s="122">
        <v>0</v>
      </c>
      <c r="U1112" s="122">
        <v>0</v>
      </c>
      <c r="V1112" s="122">
        <v>0</v>
      </c>
      <c r="W1112" s="122">
        <v>0</v>
      </c>
      <c r="X1112" s="122">
        <v>0</v>
      </c>
      <c r="Y1112" s="122">
        <v>0</v>
      </c>
      <c r="Z1112" s="122">
        <v>190000026</v>
      </c>
      <c r="AA1112" s="122">
        <v>205000026</v>
      </c>
      <c r="AB1112" s="122">
        <v>225000026</v>
      </c>
      <c r="AC1112" s="122">
        <v>260000026</v>
      </c>
      <c r="AD1112" s="121"/>
      <c r="BO1112" s="72" t="s">
        <v>42</v>
      </c>
      <c r="BP1112" s="73" t="s">
        <v>4469</v>
      </c>
      <c r="BQ1112" s="75">
        <v>0</v>
      </c>
      <c r="BR1112" s="75">
        <v>0</v>
      </c>
      <c r="BS1112" s="75">
        <v>166000625</v>
      </c>
      <c r="BT1112" s="75">
        <v>180000625</v>
      </c>
      <c r="BU1112" s="75">
        <v>189000625</v>
      </c>
      <c r="BV1112" s="75">
        <v>0</v>
      </c>
      <c r="BW1112" s="75">
        <v>0</v>
      </c>
      <c r="BX1112" s="75">
        <v>0</v>
      </c>
      <c r="BY1112" s="75">
        <v>0</v>
      </c>
      <c r="BZ1112" s="75">
        <v>0</v>
      </c>
      <c r="CA1112" s="75">
        <v>0</v>
      </c>
    </row>
    <row r="1113" spans="14:79" ht="12" customHeight="1">
      <c r="N1113" s="119" t="s">
        <v>36</v>
      </c>
      <c r="O1113" s="120" t="s">
        <v>2739</v>
      </c>
      <c r="P1113" s="122">
        <v>0</v>
      </c>
      <c r="Q1113" s="122">
        <v>0</v>
      </c>
      <c r="R1113" s="122">
        <v>0</v>
      </c>
      <c r="S1113" s="122">
        <v>0</v>
      </c>
      <c r="T1113" s="122">
        <v>0</v>
      </c>
      <c r="U1113" s="122">
        <v>0</v>
      </c>
      <c r="V1113" s="122">
        <v>0</v>
      </c>
      <c r="W1113" s="122">
        <v>0</v>
      </c>
      <c r="X1113" s="122">
        <v>0</v>
      </c>
      <c r="Y1113" s="122">
        <v>0</v>
      </c>
      <c r="Z1113" s="122">
        <v>190000026</v>
      </c>
      <c r="AA1113" s="122">
        <v>205000026</v>
      </c>
      <c r="AB1113" s="122">
        <v>225000026</v>
      </c>
      <c r="AC1113" s="122">
        <v>260000026</v>
      </c>
      <c r="AD1113" s="121"/>
      <c r="BO1113" s="72" t="s">
        <v>42</v>
      </c>
      <c r="BP1113" s="73" t="s">
        <v>4470</v>
      </c>
      <c r="BQ1113" s="75">
        <v>0</v>
      </c>
      <c r="BR1113" s="75">
        <v>0</v>
      </c>
      <c r="BS1113" s="75">
        <v>0</v>
      </c>
      <c r="BT1113" s="75">
        <v>0</v>
      </c>
      <c r="BU1113" s="75">
        <v>0</v>
      </c>
      <c r="BV1113" s="75">
        <v>324000625</v>
      </c>
      <c r="BW1113" s="75">
        <v>342000625</v>
      </c>
      <c r="BX1113" s="75">
        <v>351000625</v>
      </c>
      <c r="BY1113" s="75">
        <v>0</v>
      </c>
      <c r="BZ1113" s="75">
        <v>0</v>
      </c>
      <c r="CA1113" s="75">
        <v>0</v>
      </c>
    </row>
    <row r="1114" spans="14:79" ht="12" customHeight="1">
      <c r="N1114" s="119" t="s">
        <v>36</v>
      </c>
      <c r="O1114" s="120" t="s">
        <v>2287</v>
      </c>
      <c r="P1114" s="122">
        <v>0</v>
      </c>
      <c r="Q1114" s="122">
        <v>0</v>
      </c>
      <c r="R1114" s="122">
        <v>0</v>
      </c>
      <c r="S1114" s="122">
        <v>0</v>
      </c>
      <c r="T1114" s="122">
        <v>0</v>
      </c>
      <c r="U1114" s="122">
        <v>0</v>
      </c>
      <c r="V1114" s="122">
        <v>0</v>
      </c>
      <c r="W1114" s="122">
        <v>0</v>
      </c>
      <c r="X1114" s="122">
        <v>0</v>
      </c>
      <c r="Y1114" s="122">
        <v>0</v>
      </c>
      <c r="Z1114" s="122">
        <v>190000026</v>
      </c>
      <c r="AA1114" s="122">
        <v>205000026</v>
      </c>
      <c r="AB1114" s="122">
        <v>225000026</v>
      </c>
      <c r="AC1114" s="122">
        <v>260000026</v>
      </c>
      <c r="AD1114" s="121"/>
      <c r="BO1114" s="72" t="s">
        <v>42</v>
      </c>
      <c r="BP1114" s="73" t="s">
        <v>4471</v>
      </c>
      <c r="BQ1114" s="75">
        <v>261000625</v>
      </c>
      <c r="BR1114" s="75">
        <v>279000625</v>
      </c>
      <c r="BS1114" s="75">
        <v>297000625</v>
      </c>
      <c r="BT1114" s="75">
        <v>324000625</v>
      </c>
      <c r="BU1114" s="75">
        <v>306000625</v>
      </c>
      <c r="BV1114" s="75">
        <v>315000625</v>
      </c>
      <c r="BW1114" s="75">
        <v>333000625</v>
      </c>
      <c r="BX1114" s="75">
        <v>351000625</v>
      </c>
      <c r="BY1114" s="75">
        <v>369000625</v>
      </c>
      <c r="BZ1114" s="75">
        <v>0</v>
      </c>
      <c r="CA1114" s="75">
        <v>0</v>
      </c>
    </row>
    <row r="1115" spans="14:79" ht="12" customHeight="1">
      <c r="N1115" s="119" t="s">
        <v>36</v>
      </c>
      <c r="O1115" s="120" t="s">
        <v>2221</v>
      </c>
      <c r="P1115" s="122">
        <v>0</v>
      </c>
      <c r="Q1115" s="122">
        <v>0</v>
      </c>
      <c r="R1115" s="122">
        <v>0</v>
      </c>
      <c r="S1115" s="122">
        <v>0</v>
      </c>
      <c r="T1115" s="122">
        <v>0</v>
      </c>
      <c r="U1115" s="122">
        <v>0</v>
      </c>
      <c r="V1115" s="122">
        <v>0</v>
      </c>
      <c r="W1115" s="122">
        <v>0</v>
      </c>
      <c r="X1115" s="122">
        <v>0</v>
      </c>
      <c r="Y1115" s="122">
        <v>0</v>
      </c>
      <c r="Z1115" s="122">
        <v>195000026</v>
      </c>
      <c r="AA1115" s="122">
        <v>210000026</v>
      </c>
      <c r="AB1115" s="122">
        <v>230000026</v>
      </c>
      <c r="AC1115" s="122">
        <v>265000026</v>
      </c>
      <c r="AD1115" s="121"/>
      <c r="BO1115" s="72" t="s">
        <v>42</v>
      </c>
      <c r="BP1115" s="73" t="s">
        <v>4472</v>
      </c>
      <c r="BQ1115" s="75">
        <v>0</v>
      </c>
      <c r="BR1115" s="75">
        <v>0</v>
      </c>
      <c r="BS1115" s="75">
        <v>333000625</v>
      </c>
      <c r="BT1115" s="75">
        <v>360000625</v>
      </c>
      <c r="BU1115" s="75">
        <v>0</v>
      </c>
      <c r="BV1115" s="75">
        <v>252000625</v>
      </c>
      <c r="BW1115" s="75">
        <v>0</v>
      </c>
      <c r="BX1115" s="75">
        <v>0</v>
      </c>
      <c r="BY1115" s="75">
        <v>0</v>
      </c>
      <c r="BZ1115" s="75">
        <v>0</v>
      </c>
      <c r="CA1115" s="75">
        <v>0</v>
      </c>
    </row>
    <row r="1116" spans="14:79" ht="12" customHeight="1">
      <c r="N1116" s="119" t="s">
        <v>36</v>
      </c>
      <c r="O1116" s="120" t="s">
        <v>2816</v>
      </c>
      <c r="P1116" s="122">
        <v>0</v>
      </c>
      <c r="Q1116" s="122">
        <v>0</v>
      </c>
      <c r="R1116" s="122">
        <v>0</v>
      </c>
      <c r="S1116" s="122">
        <v>0</v>
      </c>
      <c r="T1116" s="122">
        <v>0</v>
      </c>
      <c r="U1116" s="122">
        <v>0</v>
      </c>
      <c r="V1116" s="122">
        <v>0</v>
      </c>
      <c r="W1116" s="122">
        <v>0</v>
      </c>
      <c r="X1116" s="122">
        <v>0</v>
      </c>
      <c r="Y1116" s="122">
        <v>0</v>
      </c>
      <c r="Z1116" s="122">
        <v>175000026</v>
      </c>
      <c r="AA1116" s="122">
        <v>185000026</v>
      </c>
      <c r="AB1116" s="122">
        <v>190000026</v>
      </c>
      <c r="AC1116" s="122">
        <v>200000026</v>
      </c>
      <c r="AD1116" s="121"/>
      <c r="BO1116" s="72" t="s">
        <v>42</v>
      </c>
      <c r="BP1116" s="73" t="s">
        <v>4473</v>
      </c>
      <c r="BQ1116" s="75">
        <v>0</v>
      </c>
      <c r="BR1116" s="75">
        <v>0</v>
      </c>
      <c r="BS1116" s="75">
        <v>0</v>
      </c>
      <c r="BT1116" s="75">
        <v>0</v>
      </c>
      <c r="BU1116" s="75">
        <v>0</v>
      </c>
      <c r="BV1116" s="75">
        <v>342000625</v>
      </c>
      <c r="BW1116" s="75">
        <v>0</v>
      </c>
      <c r="BX1116" s="75">
        <v>0</v>
      </c>
      <c r="BY1116" s="75">
        <v>0</v>
      </c>
      <c r="BZ1116" s="75">
        <v>0</v>
      </c>
      <c r="CA1116" s="75">
        <v>0</v>
      </c>
    </row>
    <row r="1117" spans="14:79" ht="12" customHeight="1">
      <c r="N1117" s="119" t="s">
        <v>36</v>
      </c>
      <c r="O1117" s="120" t="s">
        <v>2636</v>
      </c>
      <c r="P1117" s="122">
        <v>0</v>
      </c>
      <c r="Q1117" s="122">
        <v>0</v>
      </c>
      <c r="R1117" s="122">
        <v>0</v>
      </c>
      <c r="S1117" s="122">
        <v>0</v>
      </c>
      <c r="T1117" s="122">
        <v>0</v>
      </c>
      <c r="U1117" s="122">
        <v>0</v>
      </c>
      <c r="V1117" s="122">
        <v>0</v>
      </c>
      <c r="W1117" s="122">
        <v>0</v>
      </c>
      <c r="X1117" s="122">
        <v>0</v>
      </c>
      <c r="Y1117" s="122">
        <v>0</v>
      </c>
      <c r="Z1117" s="122">
        <v>175000026</v>
      </c>
      <c r="AA1117" s="122">
        <v>185000026</v>
      </c>
      <c r="AB1117" s="122">
        <v>190000026</v>
      </c>
      <c r="AC1117" s="122">
        <v>200000026</v>
      </c>
      <c r="AD1117" s="121"/>
      <c r="BO1117" s="72" t="s">
        <v>42</v>
      </c>
      <c r="BP1117" s="73" t="s">
        <v>4474</v>
      </c>
      <c r="BQ1117" s="75">
        <v>0</v>
      </c>
      <c r="BR1117" s="75">
        <v>0</v>
      </c>
      <c r="BS1117" s="75">
        <v>0</v>
      </c>
      <c r="BT1117" s="75">
        <v>0</v>
      </c>
      <c r="BU1117" s="75">
        <v>297000625</v>
      </c>
      <c r="BV1117" s="75">
        <v>306000625</v>
      </c>
      <c r="BW1117" s="75">
        <v>0</v>
      </c>
      <c r="BX1117" s="75">
        <v>0</v>
      </c>
      <c r="BY1117" s="75">
        <v>0</v>
      </c>
      <c r="BZ1117" s="75">
        <v>0</v>
      </c>
      <c r="CA1117" s="75">
        <v>0</v>
      </c>
    </row>
    <row r="1118" spans="14:79" ht="12" customHeight="1">
      <c r="N1118" s="119" t="s">
        <v>36</v>
      </c>
      <c r="O1118" s="120" t="s">
        <v>2660</v>
      </c>
      <c r="P1118" s="122">
        <v>0</v>
      </c>
      <c r="Q1118" s="122">
        <v>0</v>
      </c>
      <c r="R1118" s="122">
        <v>0</v>
      </c>
      <c r="S1118" s="122">
        <v>0</v>
      </c>
      <c r="T1118" s="122">
        <v>0</v>
      </c>
      <c r="U1118" s="122">
        <v>0</v>
      </c>
      <c r="V1118" s="122">
        <v>0</v>
      </c>
      <c r="W1118" s="122">
        <v>0</v>
      </c>
      <c r="X1118" s="122">
        <v>0</v>
      </c>
      <c r="Y1118" s="122">
        <v>0</v>
      </c>
      <c r="Z1118" s="122">
        <v>170000026</v>
      </c>
      <c r="AA1118" s="122">
        <v>180000026</v>
      </c>
      <c r="AB1118" s="122">
        <v>185000026</v>
      </c>
      <c r="AC1118" s="122">
        <v>195000026</v>
      </c>
      <c r="AD1118" s="121"/>
      <c r="BO1118" s="72" t="s">
        <v>42</v>
      </c>
      <c r="BP1118" s="73" t="s">
        <v>4475</v>
      </c>
      <c r="BQ1118" s="75">
        <v>0</v>
      </c>
      <c r="BR1118" s="75">
        <v>0</v>
      </c>
      <c r="BS1118" s="75">
        <v>0</v>
      </c>
      <c r="BT1118" s="75">
        <v>0</v>
      </c>
      <c r="BU1118" s="75">
        <v>0</v>
      </c>
      <c r="BV1118" s="75">
        <v>234000625</v>
      </c>
      <c r="BW1118" s="75">
        <v>270000625</v>
      </c>
      <c r="BX1118" s="75">
        <v>378000625</v>
      </c>
      <c r="BY1118" s="75">
        <v>396000625</v>
      </c>
      <c r="BZ1118" s="75">
        <v>0</v>
      </c>
      <c r="CA1118" s="75">
        <v>0</v>
      </c>
    </row>
    <row r="1119" spans="14:79" ht="12" customHeight="1">
      <c r="N1119" s="119" t="s">
        <v>36</v>
      </c>
      <c r="O1119" s="120" t="s">
        <v>2288</v>
      </c>
      <c r="P1119" s="122">
        <v>0</v>
      </c>
      <c r="Q1119" s="122">
        <v>0</v>
      </c>
      <c r="R1119" s="122">
        <v>0</v>
      </c>
      <c r="S1119" s="122">
        <v>0</v>
      </c>
      <c r="T1119" s="122">
        <v>0</v>
      </c>
      <c r="U1119" s="122">
        <v>0</v>
      </c>
      <c r="V1119" s="122">
        <v>0</v>
      </c>
      <c r="W1119" s="122">
        <v>0</v>
      </c>
      <c r="X1119" s="122">
        <v>0</v>
      </c>
      <c r="Y1119" s="122">
        <v>0</v>
      </c>
      <c r="Z1119" s="122">
        <v>170000026</v>
      </c>
      <c r="AA1119" s="122">
        <v>180000026</v>
      </c>
      <c r="AB1119" s="122">
        <v>185000026</v>
      </c>
      <c r="AC1119" s="122">
        <v>195000026</v>
      </c>
      <c r="AD1119" s="121"/>
      <c r="BO1119" s="72" t="s">
        <v>42</v>
      </c>
      <c r="BP1119" s="73" t="s">
        <v>4476</v>
      </c>
      <c r="BQ1119" s="75">
        <v>243000625</v>
      </c>
      <c r="BR1119" s="75">
        <v>261000625</v>
      </c>
      <c r="BS1119" s="75">
        <v>279000625</v>
      </c>
      <c r="BT1119" s="75">
        <v>306000625</v>
      </c>
      <c r="BU1119" s="75">
        <v>315000625</v>
      </c>
      <c r="BV1119" s="75">
        <v>324000625</v>
      </c>
      <c r="BW1119" s="75">
        <v>342000625</v>
      </c>
      <c r="BX1119" s="75">
        <v>360000625</v>
      </c>
      <c r="BY1119" s="75">
        <v>378000625</v>
      </c>
      <c r="BZ1119" s="75">
        <v>0</v>
      </c>
      <c r="CA1119" s="75">
        <v>0</v>
      </c>
    </row>
    <row r="1120" spans="14:79" ht="12" customHeight="1">
      <c r="N1120" s="119" t="s">
        <v>36</v>
      </c>
      <c r="O1120" s="120" t="s">
        <v>2289</v>
      </c>
      <c r="P1120" s="122">
        <v>0</v>
      </c>
      <c r="Q1120" s="122">
        <v>0</v>
      </c>
      <c r="R1120" s="122">
        <v>0</v>
      </c>
      <c r="S1120" s="122">
        <v>0</v>
      </c>
      <c r="T1120" s="122">
        <v>0</v>
      </c>
      <c r="U1120" s="122">
        <v>0</v>
      </c>
      <c r="V1120" s="122">
        <v>0</v>
      </c>
      <c r="W1120" s="122">
        <v>0</v>
      </c>
      <c r="X1120" s="122">
        <v>0</v>
      </c>
      <c r="Y1120" s="122">
        <v>0</v>
      </c>
      <c r="Z1120" s="122">
        <v>165000026</v>
      </c>
      <c r="AA1120" s="122">
        <v>175000026</v>
      </c>
      <c r="AB1120" s="122">
        <v>180000026</v>
      </c>
      <c r="AC1120" s="122">
        <v>190000026</v>
      </c>
      <c r="AD1120" s="121"/>
      <c r="BO1120" s="72" t="s">
        <v>42</v>
      </c>
      <c r="BP1120" s="73" t="s">
        <v>4477</v>
      </c>
      <c r="BQ1120" s="75">
        <v>85000625</v>
      </c>
      <c r="BR1120" s="75">
        <v>90000625</v>
      </c>
      <c r="BS1120" s="75">
        <v>94000625</v>
      </c>
      <c r="BT1120" s="75">
        <v>99000625</v>
      </c>
      <c r="BU1120" s="75">
        <v>103000625</v>
      </c>
      <c r="BV1120" s="75">
        <v>108000625</v>
      </c>
      <c r="BW1120" s="75">
        <v>112000625</v>
      </c>
      <c r="BX1120" s="75">
        <v>342000625</v>
      </c>
      <c r="BY1120" s="75">
        <v>0</v>
      </c>
      <c r="BZ1120" s="75">
        <v>0</v>
      </c>
      <c r="CA1120" s="75">
        <v>0</v>
      </c>
    </row>
    <row r="1121" spans="14:79" ht="12" customHeight="1">
      <c r="N1121" s="119" t="s">
        <v>36</v>
      </c>
      <c r="O1121" s="120" t="s">
        <v>2817</v>
      </c>
      <c r="P1121" s="122">
        <v>0</v>
      </c>
      <c r="Q1121" s="122">
        <v>0</v>
      </c>
      <c r="R1121" s="122">
        <v>0</v>
      </c>
      <c r="S1121" s="122">
        <v>0</v>
      </c>
      <c r="T1121" s="122">
        <v>0</v>
      </c>
      <c r="U1121" s="122">
        <v>0</v>
      </c>
      <c r="V1121" s="122">
        <v>0</v>
      </c>
      <c r="W1121" s="122">
        <v>0</v>
      </c>
      <c r="X1121" s="122">
        <v>0</v>
      </c>
      <c r="Y1121" s="122">
        <v>0</v>
      </c>
      <c r="Z1121" s="122">
        <v>195000026</v>
      </c>
      <c r="AA1121" s="122">
        <v>210000026</v>
      </c>
      <c r="AB1121" s="122">
        <v>230000026</v>
      </c>
      <c r="AC1121" s="122">
        <v>265000026</v>
      </c>
      <c r="AD1121" s="121"/>
      <c r="BO1121" s="72" t="s">
        <v>42</v>
      </c>
      <c r="BP1121" s="73" t="s">
        <v>4478</v>
      </c>
      <c r="BQ1121" s="75">
        <v>58000625</v>
      </c>
      <c r="BR1121" s="75">
        <v>63000625</v>
      </c>
      <c r="BS1121" s="75">
        <v>67000625</v>
      </c>
      <c r="BT1121" s="75">
        <v>72000625</v>
      </c>
      <c r="BU1121" s="75">
        <v>76000625</v>
      </c>
      <c r="BV1121" s="75">
        <v>81000625</v>
      </c>
      <c r="BW1121" s="75">
        <v>85000625</v>
      </c>
      <c r="BX1121" s="75">
        <v>94000625</v>
      </c>
      <c r="BY1121" s="75">
        <v>99000625</v>
      </c>
      <c r="BZ1121" s="75">
        <v>0</v>
      </c>
      <c r="CA1121" s="75">
        <v>0</v>
      </c>
    </row>
    <row r="1122" spans="14:79" ht="12" customHeight="1">
      <c r="N1122" s="119" t="s">
        <v>36</v>
      </c>
      <c r="O1122" s="120" t="s">
        <v>2661</v>
      </c>
      <c r="P1122" s="122">
        <v>0</v>
      </c>
      <c r="Q1122" s="122">
        <v>0</v>
      </c>
      <c r="R1122" s="122">
        <v>0</v>
      </c>
      <c r="S1122" s="122">
        <v>0</v>
      </c>
      <c r="T1122" s="122">
        <v>0</v>
      </c>
      <c r="U1122" s="122">
        <v>0</v>
      </c>
      <c r="V1122" s="122">
        <v>0</v>
      </c>
      <c r="W1122" s="122">
        <v>0</v>
      </c>
      <c r="X1122" s="122">
        <v>0</v>
      </c>
      <c r="Y1122" s="122">
        <v>0</v>
      </c>
      <c r="Z1122" s="122">
        <v>190000026</v>
      </c>
      <c r="AA1122" s="122">
        <v>205000026</v>
      </c>
      <c r="AB1122" s="122">
        <v>225000026</v>
      </c>
      <c r="AC1122" s="122">
        <v>260000026</v>
      </c>
      <c r="AD1122" s="121"/>
      <c r="BO1122" s="72" t="s">
        <v>42</v>
      </c>
      <c r="BP1122" s="73" t="s">
        <v>4479</v>
      </c>
      <c r="BQ1122" s="75">
        <v>0</v>
      </c>
      <c r="BR1122" s="75">
        <v>0</v>
      </c>
      <c r="BS1122" s="75">
        <v>0</v>
      </c>
      <c r="BT1122" s="75">
        <v>0</v>
      </c>
      <c r="BU1122" s="75">
        <v>0</v>
      </c>
      <c r="BV1122" s="75">
        <v>0</v>
      </c>
      <c r="BW1122" s="75">
        <v>0</v>
      </c>
      <c r="BX1122" s="75">
        <v>0</v>
      </c>
      <c r="BY1122" s="75">
        <v>0</v>
      </c>
      <c r="BZ1122" s="75">
        <v>0</v>
      </c>
      <c r="CA1122" s="75">
        <v>0</v>
      </c>
    </row>
    <row r="1123" spans="14:79" ht="12" customHeight="1">
      <c r="N1123" s="119" t="s">
        <v>36</v>
      </c>
      <c r="O1123" s="120" t="s">
        <v>3288</v>
      </c>
      <c r="P1123" s="122">
        <v>0</v>
      </c>
      <c r="Q1123" s="122">
        <v>0</v>
      </c>
      <c r="R1123" s="122">
        <v>0</v>
      </c>
      <c r="S1123" s="122">
        <v>0</v>
      </c>
      <c r="T1123" s="122">
        <v>0</v>
      </c>
      <c r="U1123" s="122">
        <v>0</v>
      </c>
      <c r="V1123" s="122">
        <v>0</v>
      </c>
      <c r="W1123" s="122">
        <v>0</v>
      </c>
      <c r="X1123" s="122">
        <v>0</v>
      </c>
      <c r="Y1123" s="122">
        <v>0</v>
      </c>
      <c r="Z1123" s="122">
        <v>195000026</v>
      </c>
      <c r="AA1123" s="122">
        <v>210000026</v>
      </c>
      <c r="AB1123" s="122">
        <v>230000026</v>
      </c>
      <c r="AC1123" s="122">
        <v>265000026</v>
      </c>
      <c r="AD1123" s="121"/>
      <c r="BO1123" s="72" t="s">
        <v>42</v>
      </c>
      <c r="BP1123" s="73" t="s">
        <v>4480</v>
      </c>
      <c r="BQ1123" s="75">
        <v>162000625</v>
      </c>
      <c r="BR1123" s="75">
        <v>0</v>
      </c>
      <c r="BS1123" s="75">
        <v>0</v>
      </c>
      <c r="BT1123" s="75">
        <v>0</v>
      </c>
      <c r="BU1123" s="75">
        <v>162000625</v>
      </c>
      <c r="BV1123" s="75">
        <v>0</v>
      </c>
      <c r="BW1123" s="75">
        <v>225000625</v>
      </c>
      <c r="BX1123" s="75">
        <v>0</v>
      </c>
      <c r="BY1123" s="75">
        <v>0</v>
      </c>
      <c r="BZ1123" s="75">
        <v>0</v>
      </c>
      <c r="CA1123" s="75">
        <v>0</v>
      </c>
    </row>
    <row r="1124" spans="14:79" ht="12" customHeight="1">
      <c r="N1124" s="119" t="s">
        <v>36</v>
      </c>
      <c r="O1124" s="120" t="s">
        <v>2818</v>
      </c>
      <c r="P1124" s="122">
        <v>0</v>
      </c>
      <c r="Q1124" s="122">
        <v>0</v>
      </c>
      <c r="R1124" s="122">
        <v>0</v>
      </c>
      <c r="S1124" s="122">
        <v>0</v>
      </c>
      <c r="T1124" s="122">
        <v>0</v>
      </c>
      <c r="U1124" s="122">
        <v>0</v>
      </c>
      <c r="V1124" s="122">
        <v>0</v>
      </c>
      <c r="W1124" s="122">
        <v>0</v>
      </c>
      <c r="X1124" s="122">
        <v>0</v>
      </c>
      <c r="Y1124" s="122">
        <v>0</v>
      </c>
      <c r="Z1124" s="122">
        <v>195000026</v>
      </c>
      <c r="AA1124" s="122">
        <v>210000026</v>
      </c>
      <c r="AB1124" s="122">
        <v>230000026</v>
      </c>
      <c r="AC1124" s="122">
        <v>265000026</v>
      </c>
      <c r="AD1124" s="121"/>
      <c r="BO1124" s="72" t="s">
        <v>42</v>
      </c>
      <c r="BP1124" s="73" t="s">
        <v>4481</v>
      </c>
      <c r="BQ1124" s="75">
        <v>162000625</v>
      </c>
      <c r="BR1124" s="75">
        <v>0</v>
      </c>
      <c r="BS1124" s="75">
        <v>0</v>
      </c>
      <c r="BT1124" s="75">
        <v>0</v>
      </c>
      <c r="BU1124" s="75">
        <v>225000625</v>
      </c>
      <c r="BV1124" s="75">
        <v>0</v>
      </c>
      <c r="BW1124" s="75">
        <v>0</v>
      </c>
      <c r="BX1124" s="75">
        <v>0</v>
      </c>
      <c r="BY1124" s="75">
        <v>0</v>
      </c>
      <c r="BZ1124" s="75">
        <v>0</v>
      </c>
      <c r="CA1124" s="75">
        <v>0</v>
      </c>
    </row>
    <row r="1125" spans="14:79" ht="12" customHeight="1">
      <c r="N1125" s="119" t="s">
        <v>36</v>
      </c>
      <c r="O1125" s="120" t="s">
        <v>2169</v>
      </c>
      <c r="P1125" s="122">
        <v>0</v>
      </c>
      <c r="Q1125" s="122">
        <v>0</v>
      </c>
      <c r="R1125" s="122">
        <v>0</v>
      </c>
      <c r="S1125" s="122">
        <v>0</v>
      </c>
      <c r="T1125" s="122">
        <v>0</v>
      </c>
      <c r="U1125" s="122">
        <v>0</v>
      </c>
      <c r="V1125" s="122">
        <v>0</v>
      </c>
      <c r="W1125" s="122">
        <v>0</v>
      </c>
      <c r="X1125" s="122">
        <v>0</v>
      </c>
      <c r="Y1125" s="122">
        <v>500000026</v>
      </c>
      <c r="Z1125" s="122">
        <v>540000026</v>
      </c>
      <c r="AA1125" s="122">
        <v>610000026</v>
      </c>
      <c r="AB1125" s="122">
        <v>720000026</v>
      </c>
      <c r="AC1125" s="122">
        <v>850000026</v>
      </c>
      <c r="AD1125" s="121"/>
      <c r="BO1125" s="72" t="s">
        <v>42</v>
      </c>
      <c r="BP1125" s="73" t="s">
        <v>4482</v>
      </c>
      <c r="BQ1125" s="75">
        <v>162000625</v>
      </c>
      <c r="BR1125" s="75">
        <v>180000625</v>
      </c>
      <c r="BS1125" s="75">
        <v>189000625</v>
      </c>
      <c r="BT1125" s="75">
        <v>198000625</v>
      </c>
      <c r="BU1125" s="75">
        <v>225000625</v>
      </c>
      <c r="BV1125" s="75">
        <v>0</v>
      </c>
      <c r="BW1125" s="75">
        <v>0</v>
      </c>
      <c r="BX1125" s="75">
        <v>0</v>
      </c>
      <c r="BY1125" s="75">
        <v>0</v>
      </c>
      <c r="BZ1125" s="75">
        <v>0</v>
      </c>
      <c r="CA1125" s="75">
        <v>0</v>
      </c>
    </row>
    <row r="1126" spans="14:79" ht="12" customHeight="1">
      <c r="N1126" s="119" t="s">
        <v>36</v>
      </c>
      <c r="O1126" s="120" t="s">
        <v>2617</v>
      </c>
      <c r="P1126" s="122">
        <v>0</v>
      </c>
      <c r="Q1126" s="122">
        <v>0</v>
      </c>
      <c r="R1126" s="122">
        <v>0</v>
      </c>
      <c r="S1126" s="122">
        <v>0</v>
      </c>
      <c r="T1126" s="122">
        <v>0</v>
      </c>
      <c r="U1126" s="122">
        <v>0</v>
      </c>
      <c r="V1126" s="122">
        <v>0</v>
      </c>
      <c r="W1126" s="122">
        <v>0</v>
      </c>
      <c r="X1126" s="122">
        <v>0</v>
      </c>
      <c r="Y1126" s="122">
        <v>475000026</v>
      </c>
      <c r="Z1126" s="122">
        <v>515000026</v>
      </c>
      <c r="AA1126" s="122">
        <v>585000026</v>
      </c>
      <c r="AB1126" s="122">
        <v>695000026</v>
      </c>
      <c r="AC1126" s="122">
        <v>825000026</v>
      </c>
      <c r="AD1126" s="121"/>
      <c r="BO1126" s="72" t="s">
        <v>42</v>
      </c>
      <c r="BP1126" s="73" t="s">
        <v>4483</v>
      </c>
      <c r="BQ1126" s="75">
        <v>0</v>
      </c>
      <c r="BR1126" s="75">
        <v>0</v>
      </c>
      <c r="BS1126" s="75">
        <v>0</v>
      </c>
      <c r="BT1126" s="75">
        <v>250000925</v>
      </c>
      <c r="BU1126" s="75">
        <v>260000925</v>
      </c>
      <c r="BV1126" s="75">
        <v>297000925</v>
      </c>
      <c r="BW1126" s="75">
        <v>315000925</v>
      </c>
      <c r="BX1126" s="75">
        <v>335000925</v>
      </c>
      <c r="BY1126" s="75">
        <v>0</v>
      </c>
      <c r="BZ1126" s="75">
        <v>0</v>
      </c>
      <c r="CA1126" s="75">
        <v>0</v>
      </c>
    </row>
    <row r="1127" spans="14:79" ht="12" customHeight="1">
      <c r="N1127" s="119" t="s">
        <v>36</v>
      </c>
      <c r="O1127" s="120" t="s">
        <v>3015</v>
      </c>
      <c r="P1127" s="122">
        <v>0</v>
      </c>
      <c r="Q1127" s="122">
        <v>0</v>
      </c>
      <c r="R1127" s="122">
        <v>0</v>
      </c>
      <c r="S1127" s="122">
        <v>0</v>
      </c>
      <c r="T1127" s="122">
        <v>0</v>
      </c>
      <c r="U1127" s="122">
        <v>0</v>
      </c>
      <c r="V1127" s="122">
        <v>0</v>
      </c>
      <c r="W1127" s="122">
        <v>0</v>
      </c>
      <c r="X1127" s="122">
        <v>0</v>
      </c>
      <c r="Y1127" s="122">
        <v>500000026</v>
      </c>
      <c r="Z1127" s="122">
        <v>540000026</v>
      </c>
      <c r="AA1127" s="122">
        <v>610000026</v>
      </c>
      <c r="AB1127" s="122">
        <v>720000026</v>
      </c>
      <c r="AC1127" s="122">
        <v>850000026</v>
      </c>
      <c r="AD1127" s="121"/>
      <c r="BO1127" s="72" t="s">
        <v>42</v>
      </c>
      <c r="BP1127" s="73" t="s">
        <v>4484</v>
      </c>
      <c r="BQ1127" s="75">
        <v>103000625</v>
      </c>
      <c r="BR1127" s="75">
        <v>252000625</v>
      </c>
      <c r="BS1127" s="75">
        <v>135000625</v>
      </c>
      <c r="BT1127" s="75">
        <v>144000625</v>
      </c>
      <c r="BU1127" s="75">
        <v>148000625</v>
      </c>
      <c r="BV1127" s="75">
        <v>153000625</v>
      </c>
      <c r="BW1127" s="75">
        <v>157000625</v>
      </c>
      <c r="BX1127" s="75">
        <v>342000625</v>
      </c>
      <c r="BY1127" s="75">
        <v>351000625</v>
      </c>
      <c r="BZ1127" s="75">
        <v>0</v>
      </c>
      <c r="CA1127" s="75">
        <v>0</v>
      </c>
    </row>
    <row r="1128" spans="14:79" ht="12" customHeight="1">
      <c r="N1128" s="119" t="s">
        <v>37</v>
      </c>
      <c r="O1128" s="120" t="s">
        <v>3289</v>
      </c>
      <c r="P1128" s="122">
        <v>0</v>
      </c>
      <c r="Q1128" s="122">
        <v>0</v>
      </c>
      <c r="R1128" s="122">
        <v>0</v>
      </c>
      <c r="S1128" s="122">
        <v>0</v>
      </c>
      <c r="T1128" s="122">
        <v>216000625</v>
      </c>
      <c r="U1128" s="122">
        <v>0</v>
      </c>
      <c r="V1128" s="122">
        <v>0</v>
      </c>
      <c r="W1128" s="122">
        <v>0</v>
      </c>
      <c r="X1128" s="122">
        <v>0</v>
      </c>
      <c r="Y1128" s="122">
        <v>0</v>
      </c>
      <c r="Z1128" s="122">
        <v>225000625</v>
      </c>
      <c r="AA1128" s="122">
        <v>0</v>
      </c>
      <c r="AB1128" s="122">
        <v>0</v>
      </c>
      <c r="AC1128" s="122">
        <v>0</v>
      </c>
      <c r="AD1128" s="121"/>
      <c r="BO1128" s="72" t="s">
        <v>42</v>
      </c>
      <c r="BP1128" s="73" t="s">
        <v>4485</v>
      </c>
      <c r="BQ1128" s="75">
        <v>0</v>
      </c>
      <c r="BR1128" s="75">
        <v>0</v>
      </c>
      <c r="BS1128" s="75">
        <v>0</v>
      </c>
      <c r="BT1128" s="75">
        <v>0</v>
      </c>
      <c r="BU1128" s="75">
        <v>252000625</v>
      </c>
      <c r="BV1128" s="75">
        <v>333000625</v>
      </c>
      <c r="BW1128" s="75">
        <v>274000625</v>
      </c>
      <c r="BX1128" s="75">
        <v>0</v>
      </c>
      <c r="BY1128" s="75">
        <v>0</v>
      </c>
      <c r="BZ1128" s="75">
        <v>0</v>
      </c>
      <c r="CA1128" s="75">
        <v>0</v>
      </c>
    </row>
    <row r="1129" spans="14:79" ht="12" customHeight="1">
      <c r="N1129" s="119" t="s">
        <v>37</v>
      </c>
      <c r="O1129" s="120" t="s">
        <v>3290</v>
      </c>
      <c r="P1129" s="122">
        <v>0</v>
      </c>
      <c r="Q1129" s="122">
        <v>0</v>
      </c>
      <c r="R1129" s="122">
        <v>0</v>
      </c>
      <c r="S1129" s="122">
        <v>0</v>
      </c>
      <c r="T1129" s="122">
        <v>0</v>
      </c>
      <c r="U1129" s="122">
        <v>211000625</v>
      </c>
      <c r="V1129" s="122">
        <v>0</v>
      </c>
      <c r="W1129" s="122">
        <v>200000625</v>
      </c>
      <c r="X1129" s="122">
        <v>0</v>
      </c>
      <c r="Y1129" s="122">
        <v>0</v>
      </c>
      <c r="Z1129" s="122">
        <v>220000625</v>
      </c>
      <c r="AA1129" s="122">
        <v>230000625</v>
      </c>
      <c r="AB1129" s="122">
        <v>0</v>
      </c>
      <c r="AC1129" s="122">
        <v>0</v>
      </c>
      <c r="AD1129" s="121"/>
      <c r="BO1129" s="72" t="s">
        <v>42</v>
      </c>
      <c r="BP1129" s="73" t="s">
        <v>4486</v>
      </c>
      <c r="BQ1129" s="75">
        <v>162000625</v>
      </c>
      <c r="BR1129" s="75">
        <v>180000625</v>
      </c>
      <c r="BS1129" s="75">
        <v>189000625</v>
      </c>
      <c r="BT1129" s="75">
        <v>198000625</v>
      </c>
      <c r="BU1129" s="75">
        <v>225000625</v>
      </c>
      <c r="BV1129" s="75">
        <v>270000625</v>
      </c>
      <c r="BW1129" s="75">
        <v>315000625</v>
      </c>
      <c r="BX1129" s="75">
        <v>333000625</v>
      </c>
      <c r="BY1129" s="75">
        <v>0</v>
      </c>
      <c r="BZ1129" s="75">
        <v>0</v>
      </c>
      <c r="CA1129" s="75">
        <v>0</v>
      </c>
    </row>
    <row r="1130" spans="14:79" ht="12" customHeight="1">
      <c r="N1130" s="119" t="s">
        <v>37</v>
      </c>
      <c r="O1130" s="120" t="s">
        <v>3291</v>
      </c>
      <c r="P1130" s="122">
        <v>0</v>
      </c>
      <c r="Q1130" s="122">
        <v>0</v>
      </c>
      <c r="R1130" s="122">
        <v>0</v>
      </c>
      <c r="S1130" s="122">
        <v>0</v>
      </c>
      <c r="T1130" s="122">
        <v>0</v>
      </c>
      <c r="U1130" s="122">
        <v>144000625</v>
      </c>
      <c r="V1130" s="122">
        <v>153000625</v>
      </c>
      <c r="W1130" s="122">
        <v>162000625</v>
      </c>
      <c r="X1130" s="122">
        <v>171000625</v>
      </c>
      <c r="Y1130" s="122">
        <v>180000625</v>
      </c>
      <c r="Z1130" s="122">
        <v>342000625</v>
      </c>
      <c r="AA1130" s="122">
        <v>346000625</v>
      </c>
      <c r="AB1130" s="122">
        <v>0</v>
      </c>
      <c r="AC1130" s="122">
        <v>0</v>
      </c>
      <c r="AD1130" s="121"/>
      <c r="BO1130" s="72" t="s">
        <v>42</v>
      </c>
      <c r="BP1130" s="73" t="s">
        <v>4487</v>
      </c>
      <c r="BQ1130" s="75">
        <v>216000625</v>
      </c>
      <c r="BR1130" s="75">
        <v>225000625</v>
      </c>
      <c r="BS1130" s="75">
        <v>243000625</v>
      </c>
      <c r="BT1130" s="75">
        <v>252000625</v>
      </c>
      <c r="BU1130" s="75">
        <v>252000625</v>
      </c>
      <c r="BV1130" s="75">
        <v>270000625</v>
      </c>
      <c r="BW1130" s="75">
        <v>315000625</v>
      </c>
      <c r="BX1130" s="75">
        <v>333000625</v>
      </c>
      <c r="BY1130" s="75">
        <v>0</v>
      </c>
      <c r="BZ1130" s="75">
        <v>0</v>
      </c>
      <c r="CA1130" s="75">
        <v>0</v>
      </c>
    </row>
    <row r="1131" spans="14:79" ht="12" customHeight="1">
      <c r="N1131" s="119" t="s">
        <v>37</v>
      </c>
      <c r="O1131" s="120" t="s">
        <v>3358</v>
      </c>
      <c r="P1131" s="121"/>
      <c r="Q1131" s="121"/>
      <c r="R1131" s="121"/>
      <c r="S1131" s="121"/>
      <c r="T1131" s="121"/>
      <c r="U1131" s="121"/>
      <c r="V1131" s="121"/>
      <c r="W1131" s="121"/>
      <c r="X1131" s="121"/>
      <c r="Y1131" s="122">
        <v>230000026</v>
      </c>
      <c r="Z1131" s="122">
        <v>270000026</v>
      </c>
      <c r="AA1131" s="122">
        <v>290000026</v>
      </c>
      <c r="AB1131" s="121"/>
      <c r="AC1131" s="121"/>
      <c r="AD1131" s="121"/>
      <c r="BO1131" s="72" t="s">
        <v>42</v>
      </c>
      <c r="BP1131" s="73" t="s">
        <v>4488</v>
      </c>
      <c r="BQ1131" s="75">
        <v>0</v>
      </c>
      <c r="BR1131" s="75">
        <v>0</v>
      </c>
      <c r="BS1131" s="75">
        <v>234000625</v>
      </c>
      <c r="BT1131" s="75">
        <v>270000625</v>
      </c>
      <c r="BU1131" s="75">
        <v>288000625</v>
      </c>
      <c r="BV1131" s="75">
        <v>297000625</v>
      </c>
      <c r="BW1131" s="75">
        <v>315000625</v>
      </c>
      <c r="BX1131" s="75">
        <v>333000625</v>
      </c>
      <c r="BY1131" s="75">
        <v>0</v>
      </c>
      <c r="BZ1131" s="75">
        <v>0</v>
      </c>
      <c r="CA1131" s="75">
        <v>0</v>
      </c>
    </row>
    <row r="1132" spans="14:79" ht="12" customHeight="1">
      <c r="N1132" s="119" t="s">
        <v>37</v>
      </c>
      <c r="O1132" s="120" t="s">
        <v>3292</v>
      </c>
      <c r="P1132" s="122">
        <v>0</v>
      </c>
      <c r="Q1132" s="122">
        <v>0</v>
      </c>
      <c r="R1132" s="122">
        <v>0</v>
      </c>
      <c r="S1132" s="122">
        <v>0</v>
      </c>
      <c r="T1132" s="122">
        <v>216000625</v>
      </c>
      <c r="U1132" s="122">
        <v>0</v>
      </c>
      <c r="V1132" s="122">
        <v>0</v>
      </c>
      <c r="W1132" s="122">
        <v>0</v>
      </c>
      <c r="X1132" s="122">
        <v>0</v>
      </c>
      <c r="Y1132" s="122">
        <v>0</v>
      </c>
      <c r="Z1132" s="122">
        <v>216000625</v>
      </c>
      <c r="AA1132" s="122">
        <v>0</v>
      </c>
      <c r="AB1132" s="122">
        <v>0</v>
      </c>
      <c r="AC1132" s="122">
        <v>0</v>
      </c>
      <c r="AD1132" s="121"/>
      <c r="BO1132" s="72" t="s">
        <v>42</v>
      </c>
      <c r="BP1132" s="73" t="s">
        <v>4489</v>
      </c>
      <c r="BQ1132" s="75">
        <v>0</v>
      </c>
      <c r="BR1132" s="75">
        <v>0</v>
      </c>
      <c r="BS1132" s="75">
        <v>0</v>
      </c>
      <c r="BT1132" s="75">
        <v>0</v>
      </c>
      <c r="BU1132" s="75">
        <v>315000625</v>
      </c>
      <c r="BV1132" s="75">
        <v>0</v>
      </c>
      <c r="BW1132" s="75">
        <v>0</v>
      </c>
      <c r="BX1132" s="75">
        <v>0</v>
      </c>
      <c r="BY1132" s="75">
        <v>0</v>
      </c>
      <c r="BZ1132" s="75">
        <v>0</v>
      </c>
      <c r="CA1132" s="75">
        <v>0</v>
      </c>
    </row>
    <row r="1133" spans="14:79" ht="12" customHeight="1">
      <c r="N1133" s="119" t="s">
        <v>37</v>
      </c>
      <c r="O1133" s="120" t="s">
        <v>3293</v>
      </c>
      <c r="P1133" s="122">
        <v>90000625</v>
      </c>
      <c r="Q1133" s="122">
        <v>0</v>
      </c>
      <c r="R1133" s="122">
        <v>108000625</v>
      </c>
      <c r="S1133" s="122">
        <v>117000625</v>
      </c>
      <c r="T1133" s="122">
        <v>0</v>
      </c>
      <c r="U1133" s="122">
        <v>0</v>
      </c>
      <c r="V1133" s="122">
        <v>0</v>
      </c>
      <c r="W1133" s="122">
        <v>0</v>
      </c>
      <c r="X1133" s="122">
        <v>0</v>
      </c>
      <c r="Y1133" s="122">
        <v>0</v>
      </c>
      <c r="Z1133" s="122">
        <v>250000625</v>
      </c>
      <c r="AA1133" s="122">
        <v>320000026</v>
      </c>
      <c r="AB1133" s="122">
        <v>0</v>
      </c>
      <c r="AC1133" s="122">
        <v>0</v>
      </c>
      <c r="AD1133" s="121"/>
      <c r="BO1133" s="72" t="s">
        <v>42</v>
      </c>
      <c r="BP1133" s="73" t="s">
        <v>4490</v>
      </c>
      <c r="BQ1133" s="75">
        <v>103000625</v>
      </c>
      <c r="BR1133" s="75">
        <v>0</v>
      </c>
      <c r="BS1133" s="75">
        <v>135000625</v>
      </c>
      <c r="BT1133" s="75">
        <v>144000625</v>
      </c>
      <c r="BU1133" s="75">
        <v>148000625</v>
      </c>
      <c r="BV1133" s="75">
        <v>153000625</v>
      </c>
      <c r="BW1133" s="75">
        <v>157000625</v>
      </c>
      <c r="BX1133" s="75">
        <v>0</v>
      </c>
      <c r="BY1133" s="75">
        <v>0</v>
      </c>
      <c r="BZ1133" s="75">
        <v>0</v>
      </c>
      <c r="CA1133" s="75">
        <v>0</v>
      </c>
    </row>
    <row r="1134" spans="14:79" ht="12" customHeight="1">
      <c r="N1134" s="119" t="s">
        <v>37</v>
      </c>
      <c r="O1134" s="120" t="s">
        <v>3294</v>
      </c>
      <c r="P1134" s="122">
        <v>0</v>
      </c>
      <c r="Q1134" s="122">
        <v>0</v>
      </c>
      <c r="R1134" s="122">
        <v>0</v>
      </c>
      <c r="S1134" s="122">
        <v>0</v>
      </c>
      <c r="T1134" s="122">
        <v>205000225</v>
      </c>
      <c r="U1134" s="122">
        <v>0</v>
      </c>
      <c r="V1134" s="122">
        <v>0</v>
      </c>
      <c r="W1134" s="122">
        <v>240000225</v>
      </c>
      <c r="X1134" s="122">
        <v>0</v>
      </c>
      <c r="Y1134" s="122">
        <v>0</v>
      </c>
      <c r="Z1134" s="122">
        <v>265000225</v>
      </c>
      <c r="AA1134" s="122">
        <v>346000625</v>
      </c>
      <c r="AB1134" s="122">
        <v>0</v>
      </c>
      <c r="AC1134" s="122">
        <v>0</v>
      </c>
      <c r="AD1134" s="121"/>
      <c r="BO1134" s="72" t="s">
        <v>42</v>
      </c>
      <c r="BP1134" s="73" t="s">
        <v>4491</v>
      </c>
      <c r="BQ1134" s="75">
        <v>225000625</v>
      </c>
      <c r="BR1134" s="75">
        <v>243000625</v>
      </c>
      <c r="BS1134" s="75">
        <v>0</v>
      </c>
      <c r="BT1134" s="75">
        <v>0</v>
      </c>
      <c r="BU1134" s="75">
        <v>0</v>
      </c>
      <c r="BV1134" s="75">
        <v>0</v>
      </c>
      <c r="BW1134" s="75">
        <v>0</v>
      </c>
      <c r="BX1134" s="75">
        <v>0</v>
      </c>
      <c r="BY1134" s="75">
        <v>0</v>
      </c>
      <c r="BZ1134" s="75">
        <v>0</v>
      </c>
      <c r="CA1134" s="75">
        <v>0</v>
      </c>
    </row>
    <row r="1135" spans="14:79" ht="12" customHeight="1">
      <c r="N1135" s="119" t="s">
        <v>37</v>
      </c>
      <c r="O1135" s="120" t="s">
        <v>3295</v>
      </c>
      <c r="P1135" s="122">
        <v>0</v>
      </c>
      <c r="Q1135" s="122">
        <v>0</v>
      </c>
      <c r="R1135" s="122">
        <v>0</v>
      </c>
      <c r="S1135" s="122">
        <v>0</v>
      </c>
      <c r="T1135" s="122">
        <v>0</v>
      </c>
      <c r="U1135" s="122">
        <v>211000625</v>
      </c>
      <c r="V1135" s="122">
        <v>0</v>
      </c>
      <c r="W1135" s="122">
        <v>0</v>
      </c>
      <c r="X1135" s="122">
        <v>0</v>
      </c>
      <c r="Y1135" s="122">
        <v>0</v>
      </c>
      <c r="Z1135" s="122">
        <v>0</v>
      </c>
      <c r="AA1135" s="122">
        <v>0</v>
      </c>
      <c r="AB1135" s="122">
        <v>0</v>
      </c>
      <c r="AC1135" s="122">
        <v>0</v>
      </c>
      <c r="AD1135" s="121"/>
      <c r="BO1135" s="72" t="s">
        <v>42</v>
      </c>
      <c r="BP1135" s="73" t="s">
        <v>4492</v>
      </c>
      <c r="BQ1135" s="75">
        <v>175000925</v>
      </c>
      <c r="BR1135" s="75">
        <v>185000925</v>
      </c>
      <c r="BS1135" s="75">
        <v>215000925</v>
      </c>
      <c r="BT1135" s="75">
        <v>235000925</v>
      </c>
      <c r="BU1135" s="75">
        <v>315000925</v>
      </c>
      <c r="BV1135" s="75">
        <v>325000925</v>
      </c>
      <c r="BW1135" s="75">
        <v>335000925</v>
      </c>
      <c r="BX1135" s="75">
        <v>340000026</v>
      </c>
      <c r="BY1135" s="75">
        <v>350000026</v>
      </c>
      <c r="BZ1135" s="75">
        <v>365000026</v>
      </c>
      <c r="CA1135" s="75">
        <v>0</v>
      </c>
    </row>
    <row r="1136" spans="14:79" ht="12" customHeight="1">
      <c r="N1136" s="119" t="s">
        <v>37</v>
      </c>
      <c r="O1136" s="120" t="s">
        <v>3296</v>
      </c>
      <c r="P1136" s="122">
        <v>0</v>
      </c>
      <c r="Q1136" s="122">
        <v>0</v>
      </c>
      <c r="R1136" s="122">
        <v>0</v>
      </c>
      <c r="S1136" s="122">
        <v>0</v>
      </c>
      <c r="T1136" s="122">
        <v>0</v>
      </c>
      <c r="U1136" s="122">
        <v>229000625</v>
      </c>
      <c r="V1136" s="122">
        <v>0</v>
      </c>
      <c r="W1136" s="122">
        <v>0</v>
      </c>
      <c r="X1136" s="122">
        <v>0</v>
      </c>
      <c r="Y1136" s="122">
        <v>0</v>
      </c>
      <c r="Z1136" s="122">
        <v>216000625</v>
      </c>
      <c r="AA1136" s="122">
        <v>0</v>
      </c>
      <c r="AB1136" s="122">
        <v>0</v>
      </c>
      <c r="AC1136" s="122">
        <v>0</v>
      </c>
      <c r="AD1136" s="121"/>
      <c r="BO1136" s="72" t="s">
        <v>42</v>
      </c>
      <c r="BP1136" s="73" t="s">
        <v>4493</v>
      </c>
      <c r="BQ1136" s="75">
        <v>0</v>
      </c>
      <c r="BR1136" s="75">
        <v>0</v>
      </c>
      <c r="BS1136" s="75">
        <v>0</v>
      </c>
      <c r="BT1136" s="75">
        <v>0</v>
      </c>
      <c r="BU1136" s="75">
        <v>0</v>
      </c>
      <c r="BV1136" s="75">
        <v>270000625</v>
      </c>
      <c r="BW1136" s="75">
        <v>0</v>
      </c>
      <c r="BX1136" s="75">
        <v>0</v>
      </c>
      <c r="BY1136" s="75">
        <v>0</v>
      </c>
      <c r="BZ1136" s="75">
        <v>0</v>
      </c>
      <c r="CA1136" s="75">
        <v>0</v>
      </c>
    </row>
    <row r="1137" spans="14:79" ht="12" customHeight="1">
      <c r="N1137" s="119" t="s">
        <v>37</v>
      </c>
      <c r="O1137" s="120" t="s">
        <v>3297</v>
      </c>
      <c r="P1137" s="122">
        <v>0</v>
      </c>
      <c r="Q1137" s="122">
        <v>0</v>
      </c>
      <c r="R1137" s="122">
        <v>224000625</v>
      </c>
      <c r="S1137" s="122">
        <v>214000625</v>
      </c>
      <c r="T1137" s="122">
        <v>230000725</v>
      </c>
      <c r="U1137" s="122">
        <v>251000625</v>
      </c>
      <c r="V1137" s="122">
        <v>0</v>
      </c>
      <c r="W1137" s="122">
        <v>0</v>
      </c>
      <c r="X1137" s="122">
        <v>0</v>
      </c>
      <c r="Y1137" s="122">
        <v>0</v>
      </c>
      <c r="Z1137" s="122">
        <v>0</v>
      </c>
      <c r="AA1137" s="122">
        <v>0</v>
      </c>
      <c r="AB1137" s="122">
        <v>0</v>
      </c>
      <c r="AC1137" s="122">
        <v>0</v>
      </c>
      <c r="AD1137" s="121"/>
      <c r="BO1137" s="72" t="s">
        <v>42</v>
      </c>
      <c r="BP1137" s="73" t="s">
        <v>4494</v>
      </c>
      <c r="BQ1137" s="75">
        <v>225000625</v>
      </c>
      <c r="BR1137" s="75">
        <v>243000625</v>
      </c>
      <c r="BS1137" s="75">
        <v>261000625</v>
      </c>
      <c r="BT1137" s="75">
        <v>0</v>
      </c>
      <c r="BU1137" s="75">
        <v>252000625</v>
      </c>
      <c r="BV1137" s="75">
        <v>0</v>
      </c>
      <c r="BW1137" s="75">
        <v>310000625</v>
      </c>
      <c r="BX1137" s="75">
        <v>0</v>
      </c>
      <c r="BY1137" s="75">
        <v>0</v>
      </c>
      <c r="BZ1137" s="75">
        <v>0</v>
      </c>
      <c r="CA1137" s="75">
        <v>0</v>
      </c>
    </row>
    <row r="1138" spans="14:79" ht="12" customHeight="1">
      <c r="N1138" s="119" t="s">
        <v>37</v>
      </c>
      <c r="O1138" s="120" t="s">
        <v>3298</v>
      </c>
      <c r="P1138" s="122">
        <v>0</v>
      </c>
      <c r="Q1138" s="122">
        <v>0</v>
      </c>
      <c r="R1138" s="122">
        <v>227000625</v>
      </c>
      <c r="S1138" s="122">
        <v>214000625</v>
      </c>
      <c r="T1138" s="122">
        <v>261000625</v>
      </c>
      <c r="U1138" s="122">
        <v>251000625</v>
      </c>
      <c r="V1138" s="122">
        <v>0</v>
      </c>
      <c r="W1138" s="122">
        <v>0</v>
      </c>
      <c r="X1138" s="122">
        <v>0</v>
      </c>
      <c r="Y1138" s="122">
        <v>0</v>
      </c>
      <c r="Z1138" s="122">
        <v>0</v>
      </c>
      <c r="AA1138" s="122">
        <v>0</v>
      </c>
      <c r="AB1138" s="122">
        <v>0</v>
      </c>
      <c r="AC1138" s="122">
        <v>0</v>
      </c>
      <c r="AD1138" s="121"/>
      <c r="BO1138" s="72" t="s">
        <v>42</v>
      </c>
      <c r="BP1138" s="73" t="s">
        <v>4495</v>
      </c>
      <c r="BQ1138" s="75">
        <v>189000625</v>
      </c>
      <c r="BR1138" s="75">
        <v>207000625</v>
      </c>
      <c r="BS1138" s="75">
        <v>225000625</v>
      </c>
      <c r="BT1138" s="75">
        <v>252000625</v>
      </c>
      <c r="BU1138" s="75">
        <v>306000625</v>
      </c>
      <c r="BV1138" s="75">
        <v>270000625</v>
      </c>
      <c r="BW1138" s="75">
        <v>333000625</v>
      </c>
      <c r="BX1138" s="75">
        <v>0</v>
      </c>
      <c r="BY1138" s="75">
        <v>0</v>
      </c>
      <c r="BZ1138" s="75">
        <v>0</v>
      </c>
      <c r="CA1138" s="75">
        <v>0</v>
      </c>
    </row>
    <row r="1139" spans="14:79" ht="12" customHeight="1">
      <c r="N1139" s="119" t="s">
        <v>37</v>
      </c>
      <c r="O1139" s="120" t="s">
        <v>3299</v>
      </c>
      <c r="P1139" s="122">
        <v>0</v>
      </c>
      <c r="Q1139" s="122">
        <v>0</v>
      </c>
      <c r="R1139" s="122">
        <v>0</v>
      </c>
      <c r="S1139" s="122">
        <v>0</v>
      </c>
      <c r="T1139" s="122">
        <v>0</v>
      </c>
      <c r="U1139" s="122">
        <v>0</v>
      </c>
      <c r="V1139" s="122">
        <v>0</v>
      </c>
      <c r="W1139" s="122">
        <v>256000625</v>
      </c>
      <c r="X1139" s="122">
        <v>0</v>
      </c>
      <c r="Y1139" s="122">
        <v>0</v>
      </c>
      <c r="Z1139" s="122">
        <v>0</v>
      </c>
      <c r="AA1139" s="122">
        <v>0</v>
      </c>
      <c r="AB1139" s="122">
        <v>0</v>
      </c>
      <c r="AC1139" s="122">
        <v>0</v>
      </c>
      <c r="AD1139" s="121"/>
      <c r="BO1139" s="72" t="s">
        <v>42</v>
      </c>
      <c r="BP1139" s="73" t="s">
        <v>4496</v>
      </c>
      <c r="BQ1139" s="75">
        <v>198000625</v>
      </c>
      <c r="BR1139" s="75">
        <v>216000625</v>
      </c>
      <c r="BS1139" s="75">
        <v>234000625</v>
      </c>
      <c r="BT1139" s="75">
        <v>0</v>
      </c>
      <c r="BU1139" s="75">
        <v>0</v>
      </c>
      <c r="BV1139" s="75">
        <v>0</v>
      </c>
      <c r="BW1139" s="75">
        <v>0</v>
      </c>
      <c r="BX1139" s="75">
        <v>0</v>
      </c>
      <c r="BY1139" s="75">
        <v>0</v>
      </c>
      <c r="BZ1139" s="75">
        <v>0</v>
      </c>
      <c r="CA1139" s="75">
        <v>0</v>
      </c>
    </row>
    <row r="1140" spans="14:79" ht="12" customHeight="1">
      <c r="N1140" s="119" t="s">
        <v>37</v>
      </c>
      <c r="O1140" s="120" t="s">
        <v>3300</v>
      </c>
      <c r="P1140" s="122">
        <v>0</v>
      </c>
      <c r="Q1140" s="122">
        <v>0</v>
      </c>
      <c r="R1140" s="122">
        <v>228000625</v>
      </c>
      <c r="S1140" s="122">
        <v>0</v>
      </c>
      <c r="T1140" s="122">
        <v>302000625</v>
      </c>
      <c r="U1140" s="122">
        <v>0</v>
      </c>
      <c r="V1140" s="122">
        <v>0</v>
      </c>
      <c r="W1140" s="122">
        <v>0</v>
      </c>
      <c r="X1140" s="122">
        <v>0</v>
      </c>
      <c r="Y1140" s="122">
        <v>0</v>
      </c>
      <c r="Z1140" s="122">
        <v>0</v>
      </c>
      <c r="AA1140" s="122">
        <v>0</v>
      </c>
      <c r="AB1140" s="122">
        <v>0</v>
      </c>
      <c r="AC1140" s="122">
        <v>0</v>
      </c>
      <c r="AD1140" s="121"/>
      <c r="BO1140" s="72" t="s">
        <v>42</v>
      </c>
      <c r="BP1140" s="73" t="s">
        <v>4497</v>
      </c>
      <c r="BQ1140" s="75">
        <v>207000625</v>
      </c>
      <c r="BR1140" s="75">
        <v>243000625</v>
      </c>
      <c r="BS1140" s="75">
        <v>0</v>
      </c>
      <c r="BT1140" s="75">
        <v>270000625</v>
      </c>
      <c r="BU1140" s="75">
        <v>279000625</v>
      </c>
      <c r="BV1140" s="75">
        <v>288000625</v>
      </c>
      <c r="BW1140" s="75">
        <v>306000625</v>
      </c>
      <c r="BX1140" s="75">
        <v>324000625</v>
      </c>
      <c r="BY1140" s="75">
        <v>342000625</v>
      </c>
      <c r="BZ1140" s="75">
        <v>0</v>
      </c>
      <c r="CA1140" s="75">
        <v>0</v>
      </c>
    </row>
    <row r="1141" spans="14:79" ht="12" customHeight="1">
      <c r="N1141" s="119" t="s">
        <v>37</v>
      </c>
      <c r="O1141" s="120" t="s">
        <v>3301</v>
      </c>
      <c r="P1141" s="122">
        <v>0</v>
      </c>
      <c r="Q1141" s="122">
        <v>0</v>
      </c>
      <c r="R1141" s="122">
        <v>216000625</v>
      </c>
      <c r="S1141" s="122">
        <v>217000625</v>
      </c>
      <c r="T1141" s="122">
        <v>243000625</v>
      </c>
      <c r="U1141" s="122">
        <v>252000625</v>
      </c>
      <c r="V1141" s="122">
        <v>261000625</v>
      </c>
      <c r="W1141" s="122">
        <v>0</v>
      </c>
      <c r="X1141" s="122">
        <v>0</v>
      </c>
      <c r="Y1141" s="122">
        <v>0</v>
      </c>
      <c r="Z1141" s="122">
        <v>0</v>
      </c>
      <c r="AA1141" s="122">
        <v>0</v>
      </c>
      <c r="AB1141" s="122">
        <v>0</v>
      </c>
      <c r="AC1141" s="122">
        <v>0</v>
      </c>
      <c r="AD1141" s="121"/>
      <c r="BO1141" s="72" t="s">
        <v>42</v>
      </c>
      <c r="BP1141" s="73" t="s">
        <v>4498</v>
      </c>
      <c r="BQ1141" s="75">
        <v>198000625</v>
      </c>
      <c r="BR1141" s="75">
        <v>216000625</v>
      </c>
      <c r="BS1141" s="75">
        <v>234000625</v>
      </c>
      <c r="BT1141" s="75">
        <v>0</v>
      </c>
      <c r="BU1141" s="75">
        <v>252000625</v>
      </c>
      <c r="BV1141" s="75">
        <v>0</v>
      </c>
      <c r="BW1141" s="75">
        <v>0</v>
      </c>
      <c r="BX1141" s="75">
        <v>0</v>
      </c>
      <c r="BY1141" s="75">
        <v>0</v>
      </c>
      <c r="BZ1141" s="75">
        <v>0</v>
      </c>
      <c r="CA1141" s="75">
        <v>0</v>
      </c>
    </row>
    <row r="1142" spans="14:79" ht="12" customHeight="1">
      <c r="N1142" s="119" t="s">
        <v>37</v>
      </c>
      <c r="O1142" s="120" t="s">
        <v>3302</v>
      </c>
      <c r="P1142" s="122">
        <v>0</v>
      </c>
      <c r="Q1142" s="122">
        <v>0</v>
      </c>
      <c r="R1142" s="122">
        <v>0</v>
      </c>
      <c r="S1142" s="122">
        <v>217000625</v>
      </c>
      <c r="T1142" s="122">
        <v>302000625</v>
      </c>
      <c r="U1142" s="122">
        <v>300000625</v>
      </c>
      <c r="V1142" s="122">
        <v>0</v>
      </c>
      <c r="W1142" s="122">
        <v>0</v>
      </c>
      <c r="X1142" s="122">
        <v>0</v>
      </c>
      <c r="Y1142" s="122">
        <v>0</v>
      </c>
      <c r="Z1142" s="122">
        <v>0</v>
      </c>
      <c r="AA1142" s="122">
        <v>0</v>
      </c>
      <c r="AB1142" s="122">
        <v>0</v>
      </c>
      <c r="AC1142" s="122">
        <v>0</v>
      </c>
      <c r="AD1142" s="121"/>
      <c r="BO1142" s="72" t="s">
        <v>42</v>
      </c>
      <c r="BP1142" s="73" t="s">
        <v>4499</v>
      </c>
      <c r="BQ1142" s="75">
        <v>0</v>
      </c>
      <c r="BR1142" s="75">
        <v>0</v>
      </c>
      <c r="BS1142" s="75">
        <v>0</v>
      </c>
      <c r="BT1142" s="75">
        <v>0</v>
      </c>
      <c r="BU1142" s="75">
        <v>0</v>
      </c>
      <c r="BV1142" s="75">
        <v>0</v>
      </c>
      <c r="BW1142" s="75">
        <v>0</v>
      </c>
      <c r="BX1142" s="75">
        <v>0</v>
      </c>
      <c r="BY1142" s="75">
        <v>396000625</v>
      </c>
      <c r="BZ1142" s="75">
        <v>0</v>
      </c>
      <c r="CA1142" s="75">
        <v>0</v>
      </c>
    </row>
    <row r="1143" spans="14:79" ht="12" customHeight="1">
      <c r="N1143" s="119" t="s">
        <v>37</v>
      </c>
      <c r="O1143" s="120" t="s">
        <v>3303</v>
      </c>
      <c r="P1143" s="122">
        <v>0</v>
      </c>
      <c r="Q1143" s="122">
        <v>0</v>
      </c>
      <c r="R1143" s="122">
        <v>0</v>
      </c>
      <c r="S1143" s="122">
        <v>271000625</v>
      </c>
      <c r="T1143" s="122">
        <v>234000625</v>
      </c>
      <c r="U1143" s="122">
        <v>252000625</v>
      </c>
      <c r="V1143" s="122">
        <v>288000625</v>
      </c>
      <c r="W1143" s="122">
        <v>333000625</v>
      </c>
      <c r="X1143" s="122">
        <v>0</v>
      </c>
      <c r="Y1143" s="122">
        <v>0</v>
      </c>
      <c r="Z1143" s="122">
        <v>0</v>
      </c>
      <c r="AA1143" s="122">
        <v>0</v>
      </c>
      <c r="AB1143" s="122">
        <v>0</v>
      </c>
      <c r="AC1143" s="122">
        <v>0</v>
      </c>
      <c r="AD1143" s="121"/>
      <c r="BO1143" s="72" t="s">
        <v>42</v>
      </c>
      <c r="BP1143" s="73" t="s">
        <v>4500</v>
      </c>
      <c r="BQ1143" s="75">
        <v>0</v>
      </c>
      <c r="BR1143" s="75">
        <v>0</v>
      </c>
      <c r="BS1143" s="75">
        <v>198000625</v>
      </c>
      <c r="BT1143" s="75">
        <v>0</v>
      </c>
      <c r="BU1143" s="75">
        <v>0</v>
      </c>
      <c r="BV1143" s="75">
        <v>0</v>
      </c>
      <c r="BW1143" s="75">
        <v>0</v>
      </c>
      <c r="BX1143" s="75">
        <v>0</v>
      </c>
      <c r="BY1143" s="75">
        <v>0</v>
      </c>
      <c r="BZ1143" s="75">
        <v>0</v>
      </c>
      <c r="CA1143" s="75">
        <v>0</v>
      </c>
    </row>
    <row r="1144" spans="14:79" ht="12" customHeight="1">
      <c r="N1144" s="119" t="s">
        <v>37</v>
      </c>
      <c r="O1144" s="120" t="s">
        <v>3304</v>
      </c>
      <c r="P1144" s="122">
        <v>0</v>
      </c>
      <c r="Q1144" s="122">
        <v>0</v>
      </c>
      <c r="R1144" s="122">
        <v>0</v>
      </c>
      <c r="S1144" s="122">
        <v>0</v>
      </c>
      <c r="T1144" s="122">
        <v>0</v>
      </c>
      <c r="U1144" s="122">
        <v>0</v>
      </c>
      <c r="V1144" s="122">
        <v>0</v>
      </c>
      <c r="W1144" s="122">
        <v>0</v>
      </c>
      <c r="X1144" s="122">
        <v>0</v>
      </c>
      <c r="Y1144" s="122">
        <v>0</v>
      </c>
      <c r="Z1144" s="122">
        <v>365000026</v>
      </c>
      <c r="AA1144" s="122">
        <v>400000026</v>
      </c>
      <c r="AB1144" s="122">
        <v>0</v>
      </c>
      <c r="AC1144" s="122">
        <v>0</v>
      </c>
      <c r="AD1144" s="121"/>
      <c r="BO1144" s="72" t="s">
        <v>42</v>
      </c>
      <c r="BP1144" s="73" t="s">
        <v>4501</v>
      </c>
      <c r="BQ1144" s="75">
        <v>171000625</v>
      </c>
      <c r="BR1144" s="75">
        <v>225000625</v>
      </c>
      <c r="BS1144" s="75">
        <v>243000625</v>
      </c>
      <c r="BT1144" s="75">
        <v>270000625</v>
      </c>
      <c r="BU1144" s="75">
        <v>243000625</v>
      </c>
      <c r="BV1144" s="75">
        <v>252000625</v>
      </c>
      <c r="BW1144" s="75">
        <v>0</v>
      </c>
      <c r="BX1144" s="75">
        <v>0</v>
      </c>
      <c r="BY1144" s="75">
        <v>0</v>
      </c>
      <c r="BZ1144" s="75">
        <v>0</v>
      </c>
      <c r="CA1144" s="75">
        <v>0</v>
      </c>
    </row>
    <row r="1145" spans="14:79" ht="12" customHeight="1">
      <c r="N1145" s="119" t="s">
        <v>37</v>
      </c>
      <c r="O1145" s="120" t="s">
        <v>3305</v>
      </c>
      <c r="P1145" s="122">
        <v>0</v>
      </c>
      <c r="Q1145" s="122">
        <v>0</v>
      </c>
      <c r="R1145" s="122">
        <v>0</v>
      </c>
      <c r="S1145" s="122">
        <v>0</v>
      </c>
      <c r="T1145" s="122">
        <v>0</v>
      </c>
      <c r="U1145" s="122">
        <v>0</v>
      </c>
      <c r="V1145" s="122">
        <v>0</v>
      </c>
      <c r="W1145" s="122">
        <v>256000625</v>
      </c>
      <c r="X1145" s="122">
        <v>0</v>
      </c>
      <c r="Y1145" s="122">
        <v>0</v>
      </c>
      <c r="Z1145" s="122">
        <v>0</v>
      </c>
      <c r="AA1145" s="122">
        <v>0</v>
      </c>
      <c r="AB1145" s="122">
        <v>0</v>
      </c>
      <c r="AC1145" s="122">
        <v>0</v>
      </c>
      <c r="AD1145" s="121"/>
      <c r="BO1145" s="72" t="s">
        <v>42</v>
      </c>
      <c r="BP1145" s="73" t="s">
        <v>4502</v>
      </c>
      <c r="BQ1145" s="75">
        <v>126000625</v>
      </c>
      <c r="BR1145" s="75">
        <v>135000625</v>
      </c>
      <c r="BS1145" s="75">
        <v>144000625</v>
      </c>
      <c r="BT1145" s="75">
        <v>153000625</v>
      </c>
      <c r="BU1145" s="75">
        <v>162000625</v>
      </c>
      <c r="BV1145" s="75">
        <v>171000625</v>
      </c>
      <c r="BW1145" s="75">
        <v>180000625</v>
      </c>
      <c r="BX1145" s="75">
        <v>0</v>
      </c>
      <c r="BY1145" s="75">
        <v>0</v>
      </c>
      <c r="BZ1145" s="75">
        <v>0</v>
      </c>
      <c r="CA1145" s="75">
        <v>0</v>
      </c>
    </row>
    <row r="1146" spans="14:79" ht="12" customHeight="1">
      <c r="N1146" s="119" t="s">
        <v>37</v>
      </c>
      <c r="O1146" s="120" t="s">
        <v>3306</v>
      </c>
      <c r="P1146" s="122">
        <v>0</v>
      </c>
      <c r="Q1146" s="122">
        <v>0</v>
      </c>
      <c r="R1146" s="122">
        <v>0</v>
      </c>
      <c r="S1146" s="122">
        <v>0</v>
      </c>
      <c r="T1146" s="122">
        <v>0</v>
      </c>
      <c r="U1146" s="122">
        <v>284000625</v>
      </c>
      <c r="V1146" s="122">
        <v>0</v>
      </c>
      <c r="W1146" s="122">
        <v>252000625</v>
      </c>
      <c r="X1146" s="122">
        <v>0</v>
      </c>
      <c r="Y1146" s="122">
        <v>0</v>
      </c>
      <c r="Z1146" s="122">
        <v>0</v>
      </c>
      <c r="AA1146" s="122">
        <v>0</v>
      </c>
      <c r="AB1146" s="122">
        <v>0</v>
      </c>
      <c r="AC1146" s="122">
        <v>0</v>
      </c>
      <c r="AD1146" s="121"/>
      <c r="BO1146" s="72" t="s">
        <v>42</v>
      </c>
      <c r="BP1146" s="73" t="s">
        <v>4503</v>
      </c>
      <c r="BQ1146" s="75">
        <v>0</v>
      </c>
      <c r="BR1146" s="75">
        <v>225000625</v>
      </c>
      <c r="BS1146" s="75">
        <v>0</v>
      </c>
      <c r="BT1146" s="75">
        <v>0</v>
      </c>
      <c r="BU1146" s="75">
        <v>0</v>
      </c>
      <c r="BV1146" s="75">
        <v>0</v>
      </c>
      <c r="BW1146" s="75">
        <v>0</v>
      </c>
      <c r="BX1146" s="75">
        <v>0</v>
      </c>
      <c r="BY1146" s="75">
        <v>0</v>
      </c>
      <c r="BZ1146" s="75">
        <v>0</v>
      </c>
      <c r="CA1146" s="75">
        <v>0</v>
      </c>
    </row>
    <row r="1147" spans="14:79" ht="12" customHeight="1">
      <c r="N1147" s="119" t="s">
        <v>37</v>
      </c>
      <c r="O1147" s="120" t="s">
        <v>3307</v>
      </c>
      <c r="P1147" s="122">
        <v>0</v>
      </c>
      <c r="Q1147" s="122">
        <v>0</v>
      </c>
      <c r="R1147" s="122">
        <v>0</v>
      </c>
      <c r="S1147" s="122">
        <v>0</v>
      </c>
      <c r="T1147" s="122">
        <v>234000625</v>
      </c>
      <c r="U1147" s="122">
        <v>252000625</v>
      </c>
      <c r="V1147" s="122">
        <v>288000625</v>
      </c>
      <c r="W1147" s="122">
        <v>252000625</v>
      </c>
      <c r="X1147" s="122">
        <v>0</v>
      </c>
      <c r="Y1147" s="122">
        <v>0</v>
      </c>
      <c r="Z1147" s="122">
        <v>0</v>
      </c>
      <c r="AA1147" s="122">
        <v>0</v>
      </c>
      <c r="AB1147" s="122">
        <v>0</v>
      </c>
      <c r="AC1147" s="122">
        <v>0</v>
      </c>
      <c r="AD1147" s="121"/>
      <c r="BO1147" s="72" t="s">
        <v>42</v>
      </c>
      <c r="BP1147" s="73" t="s">
        <v>4504</v>
      </c>
      <c r="BQ1147" s="75">
        <v>153000625</v>
      </c>
      <c r="BR1147" s="75">
        <v>171000625</v>
      </c>
      <c r="BS1147" s="75">
        <v>0</v>
      </c>
      <c r="BT1147" s="75">
        <v>0</v>
      </c>
      <c r="BU1147" s="75">
        <v>0</v>
      </c>
      <c r="BV1147" s="75">
        <v>0</v>
      </c>
      <c r="BW1147" s="75">
        <v>0</v>
      </c>
      <c r="BX1147" s="75">
        <v>0</v>
      </c>
      <c r="BY1147" s="75">
        <v>0</v>
      </c>
      <c r="BZ1147" s="75">
        <v>0</v>
      </c>
      <c r="CA1147" s="75">
        <v>0</v>
      </c>
    </row>
    <row r="1148" spans="14:79" ht="12" customHeight="1">
      <c r="N1148" s="119" t="s">
        <v>37</v>
      </c>
      <c r="O1148" s="120" t="s">
        <v>3308</v>
      </c>
      <c r="P1148" s="122">
        <v>0</v>
      </c>
      <c r="Q1148" s="122">
        <v>0</v>
      </c>
      <c r="R1148" s="122">
        <v>0</v>
      </c>
      <c r="S1148" s="122">
        <v>0</v>
      </c>
      <c r="T1148" s="122">
        <v>0</v>
      </c>
      <c r="U1148" s="122">
        <v>0</v>
      </c>
      <c r="V1148" s="122">
        <v>0</v>
      </c>
      <c r="W1148" s="122">
        <v>180000625</v>
      </c>
      <c r="X1148" s="122">
        <v>0</v>
      </c>
      <c r="Y1148" s="122">
        <v>220000625</v>
      </c>
      <c r="Z1148" s="122">
        <v>0</v>
      </c>
      <c r="AA1148" s="122">
        <v>0</v>
      </c>
      <c r="AB1148" s="122">
        <v>0</v>
      </c>
      <c r="AC1148" s="122">
        <v>0</v>
      </c>
      <c r="AD1148" s="121"/>
      <c r="BO1148" s="72" t="s">
        <v>42</v>
      </c>
      <c r="BP1148" s="73" t="s">
        <v>4505</v>
      </c>
      <c r="BQ1148" s="75">
        <v>243000625</v>
      </c>
      <c r="BR1148" s="75">
        <v>198000625</v>
      </c>
      <c r="BS1148" s="75">
        <v>216000625</v>
      </c>
      <c r="BT1148" s="75">
        <v>306000625</v>
      </c>
      <c r="BU1148" s="75">
        <v>252000625</v>
      </c>
      <c r="BV1148" s="75">
        <v>0</v>
      </c>
      <c r="BW1148" s="75">
        <v>342000625</v>
      </c>
      <c r="BX1148" s="75">
        <v>0</v>
      </c>
      <c r="BY1148" s="75">
        <v>0</v>
      </c>
      <c r="BZ1148" s="75">
        <v>0</v>
      </c>
      <c r="CA1148" s="75">
        <v>0</v>
      </c>
    </row>
    <row r="1149" spans="14:79" ht="12" customHeight="1">
      <c r="N1149" s="119" t="s">
        <v>37</v>
      </c>
      <c r="O1149" s="120" t="s">
        <v>3309</v>
      </c>
      <c r="P1149" s="122">
        <v>0</v>
      </c>
      <c r="Q1149" s="122">
        <v>0</v>
      </c>
      <c r="R1149" s="122">
        <v>216000625</v>
      </c>
      <c r="S1149" s="122">
        <v>225000625</v>
      </c>
      <c r="T1149" s="122">
        <v>243000625</v>
      </c>
      <c r="U1149" s="122">
        <v>252000625</v>
      </c>
      <c r="V1149" s="122">
        <v>261000625</v>
      </c>
      <c r="W1149" s="122">
        <v>0</v>
      </c>
      <c r="X1149" s="122">
        <v>0</v>
      </c>
      <c r="Y1149" s="122">
        <v>0</v>
      </c>
      <c r="Z1149" s="122">
        <v>0</v>
      </c>
      <c r="AA1149" s="122">
        <v>0</v>
      </c>
      <c r="AB1149" s="122">
        <v>0</v>
      </c>
      <c r="AC1149" s="122">
        <v>0</v>
      </c>
      <c r="AD1149" s="121"/>
      <c r="BO1149" s="72" t="s">
        <v>42</v>
      </c>
      <c r="BP1149" s="73" t="s">
        <v>4506</v>
      </c>
      <c r="BQ1149" s="75">
        <v>0</v>
      </c>
      <c r="BR1149" s="75">
        <v>0</v>
      </c>
      <c r="BS1149" s="75">
        <v>216000625</v>
      </c>
      <c r="BT1149" s="75">
        <v>0</v>
      </c>
      <c r="BU1149" s="75">
        <v>297000625</v>
      </c>
      <c r="BV1149" s="75">
        <v>0</v>
      </c>
      <c r="BW1149" s="75">
        <v>0</v>
      </c>
      <c r="BX1149" s="75">
        <v>0</v>
      </c>
      <c r="BY1149" s="75">
        <v>0</v>
      </c>
      <c r="BZ1149" s="75">
        <v>0</v>
      </c>
      <c r="CA1149" s="75">
        <v>0</v>
      </c>
    </row>
    <row r="1150" spans="14:79" ht="12" customHeight="1">
      <c r="N1150" s="119" t="s">
        <v>37</v>
      </c>
      <c r="O1150" s="120" t="s">
        <v>3310</v>
      </c>
      <c r="P1150" s="122">
        <v>0</v>
      </c>
      <c r="Q1150" s="122">
        <v>117000625</v>
      </c>
      <c r="R1150" s="122">
        <v>135000625</v>
      </c>
      <c r="S1150" s="122">
        <v>0</v>
      </c>
      <c r="T1150" s="122">
        <v>189000625</v>
      </c>
      <c r="U1150" s="122">
        <v>0</v>
      </c>
      <c r="V1150" s="122">
        <v>0</v>
      </c>
      <c r="W1150" s="122">
        <v>315000625</v>
      </c>
      <c r="X1150" s="122">
        <v>0</v>
      </c>
      <c r="Y1150" s="122">
        <v>0</v>
      </c>
      <c r="Z1150" s="122">
        <v>0</v>
      </c>
      <c r="AA1150" s="122">
        <v>0</v>
      </c>
      <c r="AB1150" s="122">
        <v>0</v>
      </c>
      <c r="AC1150" s="122">
        <v>0</v>
      </c>
      <c r="AD1150" s="121"/>
      <c r="BO1150" s="72" t="s">
        <v>42</v>
      </c>
      <c r="BP1150" s="73" t="s">
        <v>4507</v>
      </c>
      <c r="BQ1150" s="75">
        <v>189000625</v>
      </c>
      <c r="BR1150" s="75">
        <v>0</v>
      </c>
      <c r="BS1150" s="75">
        <v>243000625</v>
      </c>
      <c r="BT1150" s="75">
        <v>0</v>
      </c>
      <c r="BU1150" s="75">
        <v>0</v>
      </c>
      <c r="BV1150" s="75">
        <v>0</v>
      </c>
      <c r="BW1150" s="75">
        <v>0</v>
      </c>
      <c r="BX1150" s="75">
        <v>0</v>
      </c>
      <c r="BY1150" s="75">
        <v>0</v>
      </c>
      <c r="BZ1150" s="75">
        <v>0</v>
      </c>
      <c r="CA1150" s="75">
        <v>0</v>
      </c>
    </row>
    <row r="1151" spans="14:79" ht="12" customHeight="1">
      <c r="N1151" s="119" t="s">
        <v>37</v>
      </c>
      <c r="O1151" s="120" t="s">
        <v>3311</v>
      </c>
      <c r="P1151" s="122">
        <v>0</v>
      </c>
      <c r="Q1151" s="122">
        <v>0</v>
      </c>
      <c r="R1151" s="122">
        <v>0</v>
      </c>
      <c r="S1151" s="122">
        <v>0</v>
      </c>
      <c r="T1151" s="122">
        <v>0</v>
      </c>
      <c r="U1151" s="122">
        <v>0</v>
      </c>
      <c r="V1151" s="122">
        <v>0</v>
      </c>
      <c r="W1151" s="122">
        <v>261000625</v>
      </c>
      <c r="X1151" s="122">
        <v>0</v>
      </c>
      <c r="Y1151" s="122">
        <v>0</v>
      </c>
      <c r="Z1151" s="122">
        <v>450000625</v>
      </c>
      <c r="AA1151" s="122">
        <v>0</v>
      </c>
      <c r="AB1151" s="122">
        <v>0</v>
      </c>
      <c r="AC1151" s="122">
        <v>0</v>
      </c>
      <c r="AD1151" s="121"/>
      <c r="BO1151" s="72" t="s">
        <v>42</v>
      </c>
      <c r="BP1151" s="73" t="s">
        <v>4508</v>
      </c>
      <c r="BQ1151" s="75">
        <v>180000625</v>
      </c>
      <c r="BR1151" s="75">
        <v>198000625</v>
      </c>
      <c r="BS1151" s="75">
        <v>216000625</v>
      </c>
      <c r="BT1151" s="75">
        <v>243000625</v>
      </c>
      <c r="BU1151" s="75">
        <v>0</v>
      </c>
      <c r="BV1151" s="75">
        <v>0</v>
      </c>
      <c r="BW1151" s="75">
        <v>0</v>
      </c>
      <c r="BX1151" s="75">
        <v>0</v>
      </c>
      <c r="BY1151" s="75">
        <v>0</v>
      </c>
      <c r="BZ1151" s="75">
        <v>0</v>
      </c>
      <c r="CA1151" s="75">
        <v>0</v>
      </c>
    </row>
    <row r="1152" spans="14:79" ht="12" customHeight="1">
      <c r="N1152" s="119" t="s">
        <v>37</v>
      </c>
      <c r="O1152" s="120" t="s">
        <v>3332</v>
      </c>
      <c r="P1152" s="122">
        <v>99000625</v>
      </c>
      <c r="Q1152" s="122">
        <v>103000625</v>
      </c>
      <c r="R1152" s="122">
        <v>108000625</v>
      </c>
      <c r="S1152" s="122">
        <v>117000625</v>
      </c>
      <c r="T1152" s="122">
        <v>0</v>
      </c>
      <c r="U1152" s="122">
        <v>0</v>
      </c>
      <c r="V1152" s="122">
        <v>0</v>
      </c>
      <c r="W1152" s="122">
        <v>0</v>
      </c>
      <c r="X1152" s="122">
        <v>0</v>
      </c>
      <c r="Y1152" s="122">
        <v>0</v>
      </c>
      <c r="Z1152" s="122">
        <v>0</v>
      </c>
      <c r="AA1152" s="122">
        <v>0</v>
      </c>
      <c r="AB1152" s="122">
        <v>0</v>
      </c>
      <c r="AC1152" s="122">
        <v>0</v>
      </c>
      <c r="AD1152" s="121"/>
      <c r="BO1152" s="72" t="s">
        <v>42</v>
      </c>
      <c r="BP1152" s="73" t="s">
        <v>4509</v>
      </c>
      <c r="BQ1152" s="75">
        <v>189000625</v>
      </c>
      <c r="BR1152" s="75">
        <v>207000625</v>
      </c>
      <c r="BS1152" s="75">
        <v>225000625</v>
      </c>
      <c r="BT1152" s="75">
        <v>180000625</v>
      </c>
      <c r="BU1152" s="75">
        <v>243000625</v>
      </c>
      <c r="BV1152" s="75">
        <v>270000625</v>
      </c>
      <c r="BW1152" s="75">
        <v>270000625</v>
      </c>
      <c r="BX1152" s="75">
        <v>0</v>
      </c>
      <c r="BY1152" s="75">
        <v>230000925</v>
      </c>
      <c r="BZ1152" s="75">
        <v>0</v>
      </c>
      <c r="CA1152" s="75">
        <v>0</v>
      </c>
    </row>
    <row r="1153" spans="14:79" ht="12" customHeight="1">
      <c r="N1153" s="119" t="s">
        <v>37</v>
      </c>
      <c r="O1153" s="120" t="s">
        <v>3333</v>
      </c>
      <c r="P1153" s="122">
        <v>99000625</v>
      </c>
      <c r="Q1153" s="122">
        <v>103000625</v>
      </c>
      <c r="R1153" s="122">
        <v>108000625</v>
      </c>
      <c r="S1153" s="122">
        <v>117000625</v>
      </c>
      <c r="T1153" s="122">
        <v>0</v>
      </c>
      <c r="U1153" s="122">
        <v>0</v>
      </c>
      <c r="V1153" s="122">
        <v>0</v>
      </c>
      <c r="W1153" s="122">
        <v>0</v>
      </c>
      <c r="X1153" s="122">
        <v>0</v>
      </c>
      <c r="Y1153" s="122">
        <v>0</v>
      </c>
      <c r="Z1153" s="122">
        <v>0</v>
      </c>
      <c r="AA1153" s="122">
        <v>0</v>
      </c>
      <c r="AB1153" s="122">
        <v>0</v>
      </c>
      <c r="AC1153" s="122">
        <v>0</v>
      </c>
      <c r="AD1153" s="121"/>
      <c r="BO1153" s="72" t="s">
        <v>42</v>
      </c>
      <c r="BP1153" s="73" t="s">
        <v>4510</v>
      </c>
      <c r="BQ1153" s="75">
        <v>189000625</v>
      </c>
      <c r="BR1153" s="75">
        <v>207000625</v>
      </c>
      <c r="BS1153" s="75">
        <v>225000625</v>
      </c>
      <c r="BT1153" s="75">
        <v>252000625</v>
      </c>
      <c r="BU1153" s="75">
        <v>0</v>
      </c>
      <c r="BV1153" s="75">
        <v>0</v>
      </c>
      <c r="BW1153" s="75">
        <v>333000625</v>
      </c>
      <c r="BX1153" s="75">
        <v>306000625</v>
      </c>
      <c r="BY1153" s="75">
        <v>0</v>
      </c>
      <c r="BZ1153" s="75">
        <v>0</v>
      </c>
      <c r="CA1153" s="75">
        <v>0</v>
      </c>
    </row>
    <row r="1154" spans="14:79" ht="12" customHeight="1">
      <c r="N1154" s="119" t="s">
        <v>120</v>
      </c>
      <c r="O1154" s="120" t="s">
        <v>7969</v>
      </c>
      <c r="P1154" s="121"/>
      <c r="Q1154" s="121"/>
      <c r="R1154" s="121"/>
      <c r="S1154" s="121"/>
      <c r="T1154" s="121"/>
      <c r="U1154" s="121"/>
      <c r="V1154" s="121"/>
      <c r="W1154" s="121"/>
      <c r="X1154" s="121"/>
      <c r="Y1154" s="121"/>
      <c r="Z1154" s="121"/>
      <c r="AA1154" s="121"/>
      <c r="AB1154" s="122">
        <v>2150000725</v>
      </c>
      <c r="AC1154" s="121"/>
      <c r="AD1154" s="121"/>
      <c r="BO1154" s="72" t="s">
        <v>42</v>
      </c>
      <c r="BP1154" s="73" t="s">
        <v>4511</v>
      </c>
      <c r="BQ1154" s="75">
        <v>297000625</v>
      </c>
      <c r="BR1154" s="75">
        <v>198000625</v>
      </c>
      <c r="BS1154" s="75">
        <v>234000625</v>
      </c>
      <c r="BT1154" s="75">
        <v>261000625</v>
      </c>
      <c r="BU1154" s="75">
        <v>369000625</v>
      </c>
      <c r="BV1154" s="75">
        <v>279000625</v>
      </c>
      <c r="BW1154" s="75">
        <v>297000625</v>
      </c>
      <c r="BX1154" s="75">
        <v>0</v>
      </c>
      <c r="BY1154" s="75">
        <v>0</v>
      </c>
      <c r="BZ1154" s="75">
        <v>0</v>
      </c>
      <c r="CA1154" s="75">
        <v>0</v>
      </c>
    </row>
    <row r="1155" spans="14:79" ht="12" customHeight="1">
      <c r="N1155" s="119" t="s">
        <v>120</v>
      </c>
      <c r="O1155" s="120" t="s">
        <v>7970</v>
      </c>
      <c r="P1155" s="121"/>
      <c r="Q1155" s="121"/>
      <c r="R1155" s="121"/>
      <c r="S1155" s="122">
        <v>0</v>
      </c>
      <c r="T1155" s="121"/>
      <c r="U1155" s="121"/>
      <c r="V1155" s="121"/>
      <c r="W1155" s="122">
        <v>0</v>
      </c>
      <c r="X1155" s="122">
        <v>1600000825</v>
      </c>
      <c r="Y1155" s="122">
        <v>0</v>
      </c>
      <c r="Z1155" s="122">
        <v>0</v>
      </c>
      <c r="AA1155" s="122">
        <v>1850000925</v>
      </c>
      <c r="AB1155" s="121"/>
      <c r="AC1155" s="121"/>
      <c r="AD1155" s="121"/>
      <c r="BO1155" s="72" t="s">
        <v>42</v>
      </c>
      <c r="BP1155" s="73" t="s">
        <v>4512</v>
      </c>
      <c r="BQ1155" s="75">
        <v>0</v>
      </c>
      <c r="BR1155" s="75">
        <v>0</v>
      </c>
      <c r="BS1155" s="75">
        <v>0</v>
      </c>
      <c r="BT1155" s="75">
        <v>0</v>
      </c>
      <c r="BU1155" s="75">
        <v>279000625</v>
      </c>
      <c r="BV1155" s="75">
        <v>306000625</v>
      </c>
      <c r="BW1155" s="75">
        <v>0</v>
      </c>
      <c r="BX1155" s="75">
        <v>0</v>
      </c>
      <c r="BY1155" s="75">
        <v>0</v>
      </c>
      <c r="BZ1155" s="75">
        <v>0</v>
      </c>
      <c r="CA1155" s="75">
        <v>0</v>
      </c>
    </row>
    <row r="1156" spans="14:79" ht="12" customHeight="1">
      <c r="N1156" s="119" t="s">
        <v>120</v>
      </c>
      <c r="O1156" s="120" t="s">
        <v>7971</v>
      </c>
      <c r="P1156" s="122">
        <v>700000925</v>
      </c>
      <c r="Q1156" s="122">
        <v>0</v>
      </c>
      <c r="R1156" s="122">
        <v>0</v>
      </c>
      <c r="S1156" s="122">
        <v>0</v>
      </c>
      <c r="T1156" s="121"/>
      <c r="U1156" s="121"/>
      <c r="V1156" s="121"/>
      <c r="W1156" s="121"/>
      <c r="X1156" s="122">
        <v>0</v>
      </c>
      <c r="Y1156" s="122">
        <v>0</v>
      </c>
      <c r="Z1156" s="122">
        <v>0</v>
      </c>
      <c r="AA1156" s="122">
        <v>0</v>
      </c>
      <c r="AB1156" s="121"/>
      <c r="AC1156" s="121"/>
      <c r="AD1156" s="121"/>
      <c r="BO1156" s="72" t="s">
        <v>42</v>
      </c>
      <c r="BP1156" s="73" t="s">
        <v>5249</v>
      </c>
      <c r="BQ1156" s="74"/>
      <c r="BR1156" s="74"/>
      <c r="BS1156" s="74"/>
      <c r="BT1156" s="74"/>
      <c r="BU1156" s="75">
        <v>220000925</v>
      </c>
      <c r="BV1156" s="74"/>
      <c r="BW1156" s="74"/>
      <c r="BX1156" s="74"/>
      <c r="BY1156" s="74"/>
      <c r="BZ1156" s="74"/>
      <c r="CA1156" s="74"/>
    </row>
    <row r="1157" spans="14:79" ht="12" customHeight="1">
      <c r="N1157" s="119" t="s">
        <v>120</v>
      </c>
      <c r="O1157" s="120" t="s">
        <v>7972</v>
      </c>
      <c r="P1157" s="122">
        <v>0</v>
      </c>
      <c r="Q1157" s="122">
        <v>0</v>
      </c>
      <c r="R1157" s="122">
        <v>800000725</v>
      </c>
      <c r="S1157" s="122">
        <v>0</v>
      </c>
      <c r="T1157" s="121"/>
      <c r="U1157" s="121"/>
      <c r="V1157" s="121"/>
      <c r="W1157" s="121"/>
      <c r="X1157" s="122">
        <v>0</v>
      </c>
      <c r="Y1157" s="122">
        <v>0</v>
      </c>
      <c r="Z1157" s="122">
        <v>0</v>
      </c>
      <c r="AA1157" s="122">
        <v>0</v>
      </c>
      <c r="AB1157" s="121"/>
      <c r="AC1157" s="121"/>
      <c r="AD1157" s="121"/>
      <c r="BO1157" s="72" t="s">
        <v>42</v>
      </c>
      <c r="BP1157" s="73" t="s">
        <v>4513</v>
      </c>
      <c r="BQ1157" s="75">
        <v>180000625</v>
      </c>
      <c r="BR1157" s="75">
        <v>0</v>
      </c>
      <c r="BS1157" s="75">
        <v>225000625</v>
      </c>
      <c r="BT1157" s="75">
        <v>243000625</v>
      </c>
      <c r="BU1157" s="75">
        <v>252000625</v>
      </c>
      <c r="BV1157" s="75">
        <v>270000625</v>
      </c>
      <c r="BW1157" s="75">
        <v>288000625</v>
      </c>
      <c r="BX1157" s="75">
        <v>306000625</v>
      </c>
      <c r="BY1157" s="75">
        <v>0</v>
      </c>
      <c r="BZ1157" s="75">
        <v>0</v>
      </c>
      <c r="CA1157" s="75">
        <v>0</v>
      </c>
    </row>
    <row r="1158" spans="14:79" ht="12" customHeight="1">
      <c r="N1158" s="119" t="s">
        <v>120</v>
      </c>
      <c r="O1158" s="120" t="s">
        <v>7973</v>
      </c>
      <c r="P1158" s="122">
        <v>650000925</v>
      </c>
      <c r="Q1158" s="122">
        <v>690000925</v>
      </c>
      <c r="R1158" s="122">
        <v>0</v>
      </c>
      <c r="S1158" s="122">
        <v>0</v>
      </c>
      <c r="T1158" s="121"/>
      <c r="U1158" s="121"/>
      <c r="V1158" s="121"/>
      <c r="W1158" s="121"/>
      <c r="X1158" s="122">
        <v>0</v>
      </c>
      <c r="Y1158" s="122">
        <v>0</v>
      </c>
      <c r="Z1158" s="122">
        <v>0</v>
      </c>
      <c r="AA1158" s="122">
        <v>0</v>
      </c>
      <c r="AB1158" s="121"/>
      <c r="AC1158" s="121"/>
      <c r="AD1158" s="121"/>
      <c r="BO1158" s="72" t="s">
        <v>42</v>
      </c>
      <c r="BP1158" s="73" t="s">
        <v>4514</v>
      </c>
      <c r="BQ1158" s="75">
        <v>0</v>
      </c>
      <c r="BR1158" s="75">
        <v>0</v>
      </c>
      <c r="BS1158" s="75">
        <v>297000625</v>
      </c>
      <c r="BT1158" s="75">
        <v>180000625</v>
      </c>
      <c r="BU1158" s="75">
        <v>243000625</v>
      </c>
      <c r="BV1158" s="75">
        <v>0</v>
      </c>
      <c r="BW1158" s="75">
        <v>270000625</v>
      </c>
      <c r="BX1158" s="75">
        <v>0</v>
      </c>
      <c r="BY1158" s="75">
        <v>0</v>
      </c>
      <c r="BZ1158" s="75">
        <v>0</v>
      </c>
      <c r="CA1158" s="75">
        <v>0</v>
      </c>
    </row>
    <row r="1159" spans="14:79" ht="12" customHeight="1">
      <c r="N1159" s="119" t="s">
        <v>120</v>
      </c>
      <c r="O1159" s="120" t="s">
        <v>7974</v>
      </c>
      <c r="P1159" s="122">
        <v>895000225</v>
      </c>
      <c r="Q1159" s="122">
        <v>890000225</v>
      </c>
      <c r="R1159" s="122">
        <v>940000225</v>
      </c>
      <c r="S1159" s="122">
        <v>1020000225</v>
      </c>
      <c r="T1159" s="121"/>
      <c r="U1159" s="121"/>
      <c r="V1159" s="121"/>
      <c r="W1159" s="121"/>
      <c r="X1159" s="122">
        <v>1820000225</v>
      </c>
      <c r="Y1159" s="122">
        <v>1975000225</v>
      </c>
      <c r="Z1159" s="122">
        <v>2145000225</v>
      </c>
      <c r="AA1159" s="122">
        <v>2175000225</v>
      </c>
      <c r="AB1159" s="121"/>
      <c r="AC1159" s="121"/>
      <c r="AD1159" s="121"/>
      <c r="BO1159" s="72" t="s">
        <v>42</v>
      </c>
      <c r="BP1159" s="73" t="s">
        <v>4515</v>
      </c>
      <c r="BQ1159" s="75">
        <v>180000625</v>
      </c>
      <c r="BR1159" s="75">
        <v>198000625</v>
      </c>
      <c r="BS1159" s="75">
        <v>216000625</v>
      </c>
      <c r="BT1159" s="75">
        <v>243000625</v>
      </c>
      <c r="BU1159" s="75">
        <v>261000625</v>
      </c>
      <c r="BV1159" s="75">
        <v>0</v>
      </c>
      <c r="BW1159" s="75">
        <v>0</v>
      </c>
      <c r="BX1159" s="75">
        <v>306000625</v>
      </c>
      <c r="BY1159" s="75">
        <v>0</v>
      </c>
      <c r="BZ1159" s="75">
        <v>0</v>
      </c>
      <c r="CA1159" s="75">
        <v>0</v>
      </c>
    </row>
    <row r="1160" spans="14:79" ht="12" customHeight="1">
      <c r="N1160" s="119" t="s">
        <v>120</v>
      </c>
      <c r="O1160" s="120" t="s">
        <v>7975</v>
      </c>
      <c r="P1160" s="122">
        <v>0</v>
      </c>
      <c r="Q1160" s="122">
        <v>0</v>
      </c>
      <c r="R1160" s="122">
        <v>0</v>
      </c>
      <c r="S1160" s="122">
        <v>0</v>
      </c>
      <c r="T1160" s="121"/>
      <c r="U1160" s="122">
        <v>0</v>
      </c>
      <c r="V1160" s="122">
        <v>1250000925</v>
      </c>
      <c r="W1160" s="122">
        <v>1350000925</v>
      </c>
      <c r="X1160" s="122">
        <v>1450000925</v>
      </c>
      <c r="Y1160" s="122">
        <v>1650000925</v>
      </c>
      <c r="Z1160" s="122">
        <v>1710000925</v>
      </c>
      <c r="AA1160" s="122">
        <v>1805000026</v>
      </c>
      <c r="AB1160" s="121"/>
      <c r="AC1160" s="121"/>
      <c r="AD1160" s="121"/>
      <c r="BO1160" s="72" t="s">
        <v>42</v>
      </c>
      <c r="BP1160" s="73" t="s">
        <v>4516</v>
      </c>
      <c r="BQ1160" s="75">
        <v>153000625</v>
      </c>
      <c r="BR1160" s="75">
        <v>171000625</v>
      </c>
      <c r="BS1160" s="75">
        <v>189000625</v>
      </c>
      <c r="BT1160" s="75">
        <v>216000625</v>
      </c>
      <c r="BU1160" s="75">
        <v>261000625</v>
      </c>
      <c r="BV1160" s="75">
        <v>0</v>
      </c>
      <c r="BW1160" s="75">
        <v>0</v>
      </c>
      <c r="BX1160" s="75">
        <v>306000625</v>
      </c>
      <c r="BY1160" s="75">
        <v>0</v>
      </c>
      <c r="BZ1160" s="75">
        <v>0</v>
      </c>
      <c r="CA1160" s="75">
        <v>0</v>
      </c>
    </row>
    <row r="1161" spans="14:79" ht="12" customHeight="1">
      <c r="N1161" s="119" t="s">
        <v>120</v>
      </c>
      <c r="O1161" s="120" t="s">
        <v>7976</v>
      </c>
      <c r="P1161" s="122">
        <v>0</v>
      </c>
      <c r="Q1161" s="122">
        <v>0</v>
      </c>
      <c r="R1161" s="122">
        <v>0</v>
      </c>
      <c r="S1161" s="122">
        <v>830000026</v>
      </c>
      <c r="T1161" s="121"/>
      <c r="U1161" s="122">
        <v>0</v>
      </c>
      <c r="V1161" s="122">
        <v>0</v>
      </c>
      <c r="W1161" s="122">
        <v>0</v>
      </c>
      <c r="X1161" s="122">
        <v>0</v>
      </c>
      <c r="Y1161" s="122">
        <v>0</v>
      </c>
      <c r="Z1161" s="122">
        <v>0</v>
      </c>
      <c r="AA1161" s="122">
        <v>0</v>
      </c>
      <c r="AB1161" s="121"/>
      <c r="AC1161" s="121"/>
      <c r="AD1161" s="121"/>
      <c r="BO1161" s="72" t="s">
        <v>42</v>
      </c>
      <c r="BP1161" s="73" t="s">
        <v>4517</v>
      </c>
      <c r="BQ1161" s="75">
        <v>0</v>
      </c>
      <c r="BR1161" s="75">
        <v>198000625</v>
      </c>
      <c r="BS1161" s="75">
        <v>216000625</v>
      </c>
      <c r="BT1161" s="75">
        <v>243000625</v>
      </c>
      <c r="BU1161" s="75">
        <v>252000625</v>
      </c>
      <c r="BV1161" s="75">
        <v>261000625</v>
      </c>
      <c r="BW1161" s="75">
        <v>0</v>
      </c>
      <c r="BX1161" s="75">
        <v>0</v>
      </c>
      <c r="BY1161" s="75">
        <v>0</v>
      </c>
      <c r="BZ1161" s="75">
        <v>0</v>
      </c>
      <c r="CA1161" s="75">
        <v>0</v>
      </c>
    </row>
    <row r="1162" spans="14:79" ht="12" customHeight="1">
      <c r="N1162" s="119" t="s">
        <v>120</v>
      </c>
      <c r="O1162" s="120" t="s">
        <v>7977</v>
      </c>
      <c r="P1162" s="122">
        <v>0</v>
      </c>
      <c r="Q1162" s="122">
        <v>0</v>
      </c>
      <c r="R1162" s="122">
        <v>0</v>
      </c>
      <c r="S1162" s="122">
        <v>0</v>
      </c>
      <c r="T1162" s="122">
        <v>0</v>
      </c>
      <c r="U1162" s="122">
        <v>0</v>
      </c>
      <c r="V1162" s="122">
        <v>0</v>
      </c>
      <c r="W1162" s="122">
        <v>0</v>
      </c>
      <c r="X1162" s="122">
        <v>0</v>
      </c>
      <c r="Y1162" s="122">
        <v>0</v>
      </c>
      <c r="Z1162" s="122">
        <v>0</v>
      </c>
      <c r="AA1162" s="122">
        <v>1600000026</v>
      </c>
      <c r="AB1162" s="121"/>
      <c r="AC1162" s="121"/>
      <c r="AD1162" s="121"/>
      <c r="BO1162" s="72" t="s">
        <v>42</v>
      </c>
      <c r="BP1162" s="73" t="s">
        <v>4518</v>
      </c>
      <c r="BQ1162" s="75">
        <v>180000625</v>
      </c>
      <c r="BR1162" s="75">
        <v>198000625</v>
      </c>
      <c r="BS1162" s="75">
        <v>0</v>
      </c>
      <c r="BT1162" s="75">
        <v>0</v>
      </c>
      <c r="BU1162" s="75">
        <v>0</v>
      </c>
      <c r="BV1162" s="75">
        <v>270000625</v>
      </c>
      <c r="BW1162" s="75">
        <v>0</v>
      </c>
      <c r="BX1162" s="75">
        <v>0</v>
      </c>
      <c r="BY1162" s="75">
        <v>0</v>
      </c>
      <c r="BZ1162" s="75">
        <v>0</v>
      </c>
      <c r="CA1162" s="75">
        <v>0</v>
      </c>
    </row>
    <row r="1163" spans="14:79" ht="12" customHeight="1">
      <c r="N1163" s="119" t="s">
        <v>120</v>
      </c>
      <c r="O1163" s="120" t="s">
        <v>7978</v>
      </c>
      <c r="P1163" s="122">
        <v>0</v>
      </c>
      <c r="Q1163" s="122">
        <v>0</v>
      </c>
      <c r="R1163" s="122">
        <v>0</v>
      </c>
      <c r="S1163" s="122">
        <v>0</v>
      </c>
      <c r="T1163" s="121"/>
      <c r="U1163" s="122">
        <v>0</v>
      </c>
      <c r="V1163" s="122">
        <v>0</v>
      </c>
      <c r="W1163" s="122">
        <v>0</v>
      </c>
      <c r="X1163" s="122">
        <v>0</v>
      </c>
      <c r="Y1163" s="122">
        <v>1500000026</v>
      </c>
      <c r="Z1163" s="122">
        <v>0</v>
      </c>
      <c r="AA1163" s="122">
        <v>0</v>
      </c>
      <c r="AB1163" s="121"/>
      <c r="AC1163" s="121"/>
      <c r="AD1163" s="121"/>
      <c r="BO1163" s="72" t="s">
        <v>42</v>
      </c>
      <c r="BP1163" s="73" t="s">
        <v>4519</v>
      </c>
      <c r="BQ1163" s="75">
        <v>189000625</v>
      </c>
      <c r="BR1163" s="75">
        <v>207000625</v>
      </c>
      <c r="BS1163" s="75">
        <v>270000625</v>
      </c>
      <c r="BT1163" s="75">
        <v>252000625</v>
      </c>
      <c r="BU1163" s="75">
        <v>261000625</v>
      </c>
      <c r="BV1163" s="75">
        <v>270000625</v>
      </c>
      <c r="BW1163" s="75">
        <v>0</v>
      </c>
      <c r="BX1163" s="75">
        <v>0</v>
      </c>
      <c r="BY1163" s="75">
        <v>0</v>
      </c>
      <c r="BZ1163" s="75">
        <v>0</v>
      </c>
      <c r="CA1163" s="75">
        <v>0</v>
      </c>
    </row>
    <row r="1164" spans="14:79" ht="12" customHeight="1">
      <c r="N1164" s="119" t="s">
        <v>120</v>
      </c>
      <c r="O1164" s="120" t="s">
        <v>7979</v>
      </c>
      <c r="P1164" s="122">
        <v>0</v>
      </c>
      <c r="Q1164" s="122">
        <v>0</v>
      </c>
      <c r="R1164" s="122">
        <v>0</v>
      </c>
      <c r="S1164" s="122">
        <v>0</v>
      </c>
      <c r="T1164" s="121"/>
      <c r="U1164" s="122">
        <v>0</v>
      </c>
      <c r="V1164" s="122">
        <v>0</v>
      </c>
      <c r="W1164" s="122">
        <v>0</v>
      </c>
      <c r="X1164" s="122">
        <v>0</v>
      </c>
      <c r="Y1164" s="122">
        <v>1650000026</v>
      </c>
      <c r="Z1164" s="122">
        <v>0</v>
      </c>
      <c r="AA1164" s="122">
        <v>0</v>
      </c>
      <c r="AB1164" s="121"/>
      <c r="AC1164" s="121"/>
      <c r="AD1164" s="121"/>
      <c r="BO1164" s="72" t="s">
        <v>42</v>
      </c>
      <c r="BP1164" s="73" t="s">
        <v>4520</v>
      </c>
      <c r="BQ1164" s="75">
        <v>0</v>
      </c>
      <c r="BR1164" s="75">
        <v>0</v>
      </c>
      <c r="BS1164" s="75">
        <v>207000625</v>
      </c>
      <c r="BT1164" s="75">
        <v>234000625</v>
      </c>
      <c r="BU1164" s="75">
        <v>288000625</v>
      </c>
      <c r="BV1164" s="75">
        <v>297000625</v>
      </c>
      <c r="BW1164" s="75">
        <v>0</v>
      </c>
      <c r="BX1164" s="75">
        <v>0</v>
      </c>
      <c r="BY1164" s="75">
        <v>0</v>
      </c>
      <c r="BZ1164" s="75">
        <v>0</v>
      </c>
      <c r="CA1164" s="75">
        <v>0</v>
      </c>
    </row>
    <row r="1165" spans="14:79" ht="12" customHeight="1">
      <c r="N1165" s="119" t="s">
        <v>120</v>
      </c>
      <c r="O1165" s="120" t="s">
        <v>7980</v>
      </c>
      <c r="P1165" s="122">
        <v>0</v>
      </c>
      <c r="Q1165" s="122">
        <v>0</v>
      </c>
      <c r="R1165" s="122">
        <v>850000925</v>
      </c>
      <c r="S1165" s="121"/>
      <c r="T1165" s="121"/>
      <c r="U1165" s="121"/>
      <c r="V1165" s="121"/>
      <c r="W1165" s="121"/>
      <c r="X1165" s="121"/>
      <c r="Y1165" s="121"/>
      <c r="Z1165" s="122">
        <v>0</v>
      </c>
      <c r="AA1165" s="121"/>
      <c r="AB1165" s="121"/>
      <c r="AC1165" s="121"/>
      <c r="AD1165" s="121"/>
      <c r="BO1165" s="72" t="s">
        <v>42</v>
      </c>
      <c r="BP1165" s="73" t="s">
        <v>5046</v>
      </c>
      <c r="BQ1165" s="75">
        <v>0</v>
      </c>
      <c r="BR1165" s="75">
        <v>0</v>
      </c>
      <c r="BS1165" s="75">
        <v>225000925</v>
      </c>
      <c r="BT1165" s="75">
        <v>250000925</v>
      </c>
      <c r="BU1165" s="75">
        <v>260000925</v>
      </c>
      <c r="BV1165" s="75">
        <v>270000925</v>
      </c>
      <c r="BW1165" s="75">
        <v>285000925</v>
      </c>
      <c r="BX1165" s="75">
        <v>305000925</v>
      </c>
      <c r="BY1165" s="75">
        <v>0</v>
      </c>
      <c r="BZ1165" s="75">
        <v>0</v>
      </c>
      <c r="CA1165" s="75">
        <v>0</v>
      </c>
    </row>
    <row r="1166" spans="14:79" ht="12" customHeight="1">
      <c r="N1166" s="119" t="s">
        <v>120</v>
      </c>
      <c r="O1166" s="120" t="s">
        <v>7981</v>
      </c>
      <c r="P1166" s="122">
        <v>0</v>
      </c>
      <c r="Q1166" s="122">
        <v>0</v>
      </c>
      <c r="R1166" s="122">
        <v>700000625</v>
      </c>
      <c r="S1166" s="121"/>
      <c r="T1166" s="121"/>
      <c r="U1166" s="121"/>
      <c r="V1166" s="121"/>
      <c r="W1166" s="121"/>
      <c r="X1166" s="121"/>
      <c r="Y1166" s="121"/>
      <c r="Z1166" s="122">
        <v>0</v>
      </c>
      <c r="AA1166" s="121"/>
      <c r="AB1166" s="121"/>
      <c r="AC1166" s="121"/>
      <c r="AD1166" s="121"/>
      <c r="BO1166" s="72" t="s">
        <v>42</v>
      </c>
      <c r="BP1166" s="73" t="s">
        <v>4521</v>
      </c>
      <c r="BQ1166" s="75">
        <v>0</v>
      </c>
      <c r="BR1166" s="75">
        <v>0</v>
      </c>
      <c r="BS1166" s="75">
        <v>225000625</v>
      </c>
      <c r="BT1166" s="75">
        <v>252000625</v>
      </c>
      <c r="BU1166" s="75">
        <v>261000625</v>
      </c>
      <c r="BV1166" s="75">
        <v>270000625</v>
      </c>
      <c r="BW1166" s="75">
        <v>288000625</v>
      </c>
      <c r="BX1166" s="75">
        <v>0</v>
      </c>
      <c r="BY1166" s="75">
        <v>0</v>
      </c>
      <c r="BZ1166" s="75">
        <v>0</v>
      </c>
      <c r="CA1166" s="75">
        <v>0</v>
      </c>
    </row>
    <row r="1167" spans="14:79" ht="12" customHeight="1">
      <c r="N1167" s="119" t="s">
        <v>120</v>
      </c>
      <c r="O1167" s="120" t="s">
        <v>7982</v>
      </c>
      <c r="P1167" s="122">
        <v>0</v>
      </c>
      <c r="Q1167" s="122">
        <v>0</v>
      </c>
      <c r="R1167" s="122">
        <v>0</v>
      </c>
      <c r="S1167" s="122">
        <v>750000026</v>
      </c>
      <c r="T1167" s="122">
        <v>0</v>
      </c>
      <c r="U1167" s="121"/>
      <c r="V1167" s="121"/>
      <c r="W1167" s="121"/>
      <c r="X1167" s="122">
        <v>0</v>
      </c>
      <c r="Y1167" s="122">
        <v>0</v>
      </c>
      <c r="Z1167" s="122">
        <v>0</v>
      </c>
      <c r="AA1167" s="122">
        <v>0</v>
      </c>
      <c r="AB1167" s="121"/>
      <c r="AC1167" s="121"/>
      <c r="AD1167" s="121"/>
      <c r="BO1167" s="72" t="s">
        <v>42</v>
      </c>
      <c r="BP1167" s="73" t="s">
        <v>4522</v>
      </c>
      <c r="BQ1167" s="75">
        <v>0</v>
      </c>
      <c r="BR1167" s="75">
        <v>0</v>
      </c>
      <c r="BS1167" s="75">
        <v>0</v>
      </c>
      <c r="BT1167" s="75">
        <v>243000625</v>
      </c>
      <c r="BU1167" s="75">
        <v>0</v>
      </c>
      <c r="BV1167" s="75">
        <v>0</v>
      </c>
      <c r="BW1167" s="75">
        <v>324000625</v>
      </c>
      <c r="BX1167" s="75">
        <v>0</v>
      </c>
      <c r="BY1167" s="75">
        <v>0</v>
      </c>
      <c r="BZ1167" s="75">
        <v>0</v>
      </c>
      <c r="CA1167" s="75">
        <v>0</v>
      </c>
    </row>
    <row r="1168" spans="14:79" ht="12" customHeight="1">
      <c r="N1168" s="119" t="s">
        <v>38</v>
      </c>
      <c r="O1168" s="120" t="s">
        <v>3382</v>
      </c>
      <c r="P1168" s="121"/>
      <c r="Q1168" s="121"/>
      <c r="R1168" s="121"/>
      <c r="S1168" s="121"/>
      <c r="T1168" s="121"/>
      <c r="U1168" s="121"/>
      <c r="V1168" s="121"/>
      <c r="W1168" s="121"/>
      <c r="X1168" s="121"/>
      <c r="Y1168" s="121"/>
      <c r="Z1168" s="121"/>
      <c r="AA1168" s="122">
        <v>615000925</v>
      </c>
      <c r="AB1168" s="121"/>
      <c r="AC1168" s="121"/>
      <c r="AD1168" s="121"/>
      <c r="BO1168" s="72" t="s">
        <v>42</v>
      </c>
      <c r="BP1168" s="73" t="s">
        <v>4523</v>
      </c>
      <c r="BQ1168" s="75">
        <v>243000625</v>
      </c>
      <c r="BR1168" s="75">
        <v>225000625</v>
      </c>
      <c r="BS1168" s="75">
        <v>252000625</v>
      </c>
      <c r="BT1168" s="75">
        <v>261000625</v>
      </c>
      <c r="BU1168" s="75">
        <v>270000625</v>
      </c>
      <c r="BV1168" s="75">
        <v>279000625</v>
      </c>
      <c r="BW1168" s="75">
        <v>288000625</v>
      </c>
      <c r="BX1168" s="75">
        <v>0</v>
      </c>
      <c r="BY1168" s="75">
        <v>0</v>
      </c>
      <c r="BZ1168" s="75">
        <v>0</v>
      </c>
      <c r="CA1168" s="75">
        <v>0</v>
      </c>
    </row>
    <row r="1169" spans="14:79" ht="12" customHeight="1">
      <c r="N1169" s="119" t="s">
        <v>38</v>
      </c>
      <c r="O1169" s="120" t="s">
        <v>1066</v>
      </c>
      <c r="P1169" s="121"/>
      <c r="Q1169" s="122">
        <v>85000026</v>
      </c>
      <c r="R1169" s="122">
        <v>0</v>
      </c>
      <c r="S1169" s="122">
        <v>0</v>
      </c>
      <c r="T1169" s="122">
        <v>0</v>
      </c>
      <c r="U1169" s="121"/>
      <c r="V1169" s="121"/>
      <c r="W1169" s="122">
        <v>0</v>
      </c>
      <c r="X1169" s="121"/>
      <c r="Y1169" s="121"/>
      <c r="Z1169" s="121"/>
      <c r="AA1169" s="121"/>
      <c r="AB1169" s="121"/>
      <c r="AC1169" s="121"/>
      <c r="AD1169" s="121"/>
      <c r="BO1169" s="72" t="s">
        <v>42</v>
      </c>
      <c r="BP1169" s="73" t="s">
        <v>4524</v>
      </c>
      <c r="BQ1169" s="75">
        <v>0</v>
      </c>
      <c r="BR1169" s="75">
        <v>234000625</v>
      </c>
      <c r="BS1169" s="75">
        <v>0</v>
      </c>
      <c r="BT1169" s="75">
        <v>0</v>
      </c>
      <c r="BU1169" s="75">
        <v>0</v>
      </c>
      <c r="BV1169" s="75">
        <v>0</v>
      </c>
      <c r="BW1169" s="75">
        <v>0</v>
      </c>
      <c r="BX1169" s="75">
        <v>0</v>
      </c>
      <c r="BY1169" s="75">
        <v>0</v>
      </c>
      <c r="BZ1169" s="75">
        <v>0</v>
      </c>
      <c r="CA1169" s="75">
        <v>0</v>
      </c>
    </row>
    <row r="1170" spans="14:79" ht="12" customHeight="1">
      <c r="N1170" s="119" t="s">
        <v>38</v>
      </c>
      <c r="O1170" s="120" t="s">
        <v>1657</v>
      </c>
      <c r="P1170" s="122">
        <v>70000925</v>
      </c>
      <c r="Q1170" s="122">
        <v>0</v>
      </c>
      <c r="R1170" s="122">
        <v>0</v>
      </c>
      <c r="S1170" s="122">
        <v>0</v>
      </c>
      <c r="T1170" s="122">
        <v>0</v>
      </c>
      <c r="U1170" s="122">
        <v>0</v>
      </c>
      <c r="V1170" s="122">
        <v>0</v>
      </c>
      <c r="W1170" s="122">
        <v>0</v>
      </c>
      <c r="X1170" s="121"/>
      <c r="Y1170" s="121"/>
      <c r="Z1170" s="121"/>
      <c r="AA1170" s="121"/>
      <c r="AB1170" s="121"/>
      <c r="AC1170" s="121"/>
      <c r="AD1170" s="121"/>
      <c r="BO1170" s="72" t="s">
        <v>42</v>
      </c>
      <c r="BP1170" s="73" t="s">
        <v>4525</v>
      </c>
      <c r="BQ1170" s="75">
        <v>207000625</v>
      </c>
      <c r="BR1170" s="75">
        <v>225000625</v>
      </c>
      <c r="BS1170" s="75">
        <v>243000625</v>
      </c>
      <c r="BT1170" s="75">
        <v>270000625</v>
      </c>
      <c r="BU1170" s="75">
        <v>306000625</v>
      </c>
      <c r="BV1170" s="75">
        <v>0</v>
      </c>
      <c r="BW1170" s="75">
        <v>0</v>
      </c>
      <c r="BX1170" s="75">
        <v>0</v>
      </c>
      <c r="BY1170" s="75">
        <v>0</v>
      </c>
      <c r="BZ1170" s="75">
        <v>0</v>
      </c>
      <c r="CA1170" s="75">
        <v>0</v>
      </c>
    </row>
    <row r="1171" spans="14:79" ht="12" customHeight="1">
      <c r="N1171" s="119" t="s">
        <v>38</v>
      </c>
      <c r="O1171" s="120" t="s">
        <v>879</v>
      </c>
      <c r="P1171" s="121"/>
      <c r="Q1171" s="122">
        <v>75000825</v>
      </c>
      <c r="R1171" s="122">
        <v>100000026</v>
      </c>
      <c r="S1171" s="122">
        <v>0</v>
      </c>
      <c r="T1171" s="122">
        <v>0</v>
      </c>
      <c r="U1171" s="121"/>
      <c r="V1171" s="122">
        <v>0</v>
      </c>
      <c r="W1171" s="121"/>
      <c r="X1171" s="121"/>
      <c r="Y1171" s="121"/>
      <c r="Z1171" s="121"/>
      <c r="AA1171" s="121"/>
      <c r="AB1171" s="121"/>
      <c r="AC1171" s="121"/>
      <c r="AD1171" s="121"/>
      <c r="BO1171" s="72" t="s">
        <v>42</v>
      </c>
      <c r="BP1171" s="73" t="s">
        <v>4526</v>
      </c>
      <c r="BQ1171" s="75">
        <v>216000625</v>
      </c>
      <c r="BR1171" s="75">
        <v>0</v>
      </c>
      <c r="BS1171" s="75">
        <v>270000625</v>
      </c>
      <c r="BT1171" s="75">
        <v>0</v>
      </c>
      <c r="BU1171" s="75">
        <v>0</v>
      </c>
      <c r="BV1171" s="75">
        <v>0</v>
      </c>
      <c r="BW1171" s="75">
        <v>0</v>
      </c>
      <c r="BX1171" s="75">
        <v>0</v>
      </c>
      <c r="BY1171" s="75">
        <v>0</v>
      </c>
      <c r="BZ1171" s="75">
        <v>0</v>
      </c>
      <c r="CA1171" s="75">
        <v>0</v>
      </c>
    </row>
    <row r="1172" spans="14:79" ht="12" customHeight="1">
      <c r="N1172" s="119" t="s">
        <v>38</v>
      </c>
      <c r="O1172" s="120" t="s">
        <v>179</v>
      </c>
      <c r="P1172" s="122">
        <v>0</v>
      </c>
      <c r="Q1172" s="122">
        <v>0</v>
      </c>
      <c r="R1172" s="122">
        <v>0</v>
      </c>
      <c r="S1172" s="122">
        <v>0</v>
      </c>
      <c r="T1172" s="122">
        <v>0</v>
      </c>
      <c r="U1172" s="122">
        <v>150000625</v>
      </c>
      <c r="V1172" s="121"/>
      <c r="W1172" s="121"/>
      <c r="X1172" s="121"/>
      <c r="Y1172" s="121"/>
      <c r="Z1172" s="121"/>
      <c r="AA1172" s="121"/>
      <c r="AB1172" s="121"/>
      <c r="AC1172" s="121"/>
      <c r="AD1172" s="121"/>
      <c r="BO1172" s="72" t="s">
        <v>42</v>
      </c>
      <c r="BP1172" s="73" t="s">
        <v>4527</v>
      </c>
      <c r="BQ1172" s="75">
        <v>216000625</v>
      </c>
      <c r="BR1172" s="75">
        <v>0</v>
      </c>
      <c r="BS1172" s="75">
        <v>252000625</v>
      </c>
      <c r="BT1172" s="75">
        <v>279000625</v>
      </c>
      <c r="BU1172" s="75">
        <v>0</v>
      </c>
      <c r="BV1172" s="75">
        <v>0</v>
      </c>
      <c r="BW1172" s="75">
        <v>0</v>
      </c>
      <c r="BX1172" s="75">
        <v>0</v>
      </c>
      <c r="BY1172" s="75">
        <v>0</v>
      </c>
      <c r="BZ1172" s="75">
        <v>0</v>
      </c>
      <c r="CA1172" s="75">
        <v>0</v>
      </c>
    </row>
    <row r="1173" spans="14:79" ht="12" customHeight="1">
      <c r="N1173" s="119" t="s">
        <v>38</v>
      </c>
      <c r="O1173" s="120" t="s">
        <v>1943</v>
      </c>
      <c r="P1173" s="121"/>
      <c r="Q1173" s="121"/>
      <c r="R1173" s="121"/>
      <c r="S1173" s="121"/>
      <c r="T1173" s="121"/>
      <c r="U1173" s="121"/>
      <c r="V1173" s="122">
        <v>0</v>
      </c>
      <c r="W1173" s="122">
        <v>300000026</v>
      </c>
      <c r="X1173" s="121"/>
      <c r="Y1173" s="121"/>
      <c r="Z1173" s="121"/>
      <c r="AA1173" s="121"/>
      <c r="AB1173" s="121"/>
      <c r="AC1173" s="121"/>
      <c r="AD1173" s="121"/>
      <c r="BO1173" s="72" t="s">
        <v>42</v>
      </c>
      <c r="BP1173" s="73" t="s">
        <v>4528</v>
      </c>
      <c r="BQ1173" s="75">
        <v>0</v>
      </c>
      <c r="BR1173" s="75">
        <v>0</v>
      </c>
      <c r="BS1173" s="75">
        <v>0</v>
      </c>
      <c r="BT1173" s="75">
        <v>270000625</v>
      </c>
      <c r="BU1173" s="75">
        <v>0</v>
      </c>
      <c r="BV1173" s="75">
        <v>297000625</v>
      </c>
      <c r="BW1173" s="75">
        <v>0</v>
      </c>
      <c r="BX1173" s="75">
        <v>0</v>
      </c>
      <c r="BY1173" s="75">
        <v>0</v>
      </c>
      <c r="BZ1173" s="75">
        <v>0</v>
      </c>
      <c r="CA1173" s="75">
        <v>0</v>
      </c>
    </row>
    <row r="1174" spans="14:79" ht="12" customHeight="1">
      <c r="N1174" s="119" t="s">
        <v>38</v>
      </c>
      <c r="O1174" s="120" t="s">
        <v>3353</v>
      </c>
      <c r="P1174" s="121"/>
      <c r="Q1174" s="121"/>
      <c r="R1174" s="121"/>
      <c r="S1174" s="121"/>
      <c r="T1174" s="121"/>
      <c r="U1174" s="121"/>
      <c r="V1174" s="121"/>
      <c r="W1174" s="121"/>
      <c r="X1174" s="122">
        <v>195000026</v>
      </c>
      <c r="Y1174" s="122">
        <v>220000026</v>
      </c>
      <c r="Z1174" s="122">
        <v>250000026</v>
      </c>
      <c r="AA1174" s="121"/>
      <c r="AB1174" s="121"/>
      <c r="AC1174" s="121"/>
      <c r="AD1174" s="121"/>
      <c r="BO1174" s="72" t="s">
        <v>42</v>
      </c>
      <c r="BP1174" s="73" t="s">
        <v>4529</v>
      </c>
      <c r="BQ1174" s="75">
        <v>198000625</v>
      </c>
      <c r="BR1174" s="75">
        <v>216000625</v>
      </c>
      <c r="BS1174" s="75">
        <v>234000625</v>
      </c>
      <c r="BT1174" s="75">
        <v>261000625</v>
      </c>
      <c r="BU1174" s="75">
        <v>0</v>
      </c>
      <c r="BV1174" s="75">
        <v>0</v>
      </c>
      <c r="BW1174" s="75">
        <v>0</v>
      </c>
      <c r="BX1174" s="75">
        <v>0</v>
      </c>
      <c r="BY1174" s="75">
        <v>403000625</v>
      </c>
      <c r="BZ1174" s="75">
        <v>0</v>
      </c>
      <c r="CA1174" s="75">
        <v>0</v>
      </c>
    </row>
    <row r="1175" spans="14:79" ht="12" customHeight="1">
      <c r="N1175" s="119" t="s">
        <v>38</v>
      </c>
      <c r="O1175" s="120" t="s">
        <v>1831</v>
      </c>
      <c r="P1175" s="121"/>
      <c r="Q1175" s="121"/>
      <c r="R1175" s="121"/>
      <c r="S1175" s="121"/>
      <c r="T1175" s="121"/>
      <c r="U1175" s="121"/>
      <c r="V1175" s="121"/>
      <c r="W1175" s="121"/>
      <c r="X1175" s="122">
        <v>0</v>
      </c>
      <c r="Y1175" s="122">
        <v>215000026</v>
      </c>
      <c r="Z1175" s="121"/>
      <c r="AA1175" s="121"/>
      <c r="AB1175" s="121"/>
      <c r="AC1175" s="121"/>
      <c r="AD1175" s="121"/>
      <c r="BO1175" s="72" t="s">
        <v>42</v>
      </c>
      <c r="BP1175" s="73" t="s">
        <v>4530</v>
      </c>
      <c r="BQ1175" s="75">
        <v>0</v>
      </c>
      <c r="BR1175" s="75">
        <v>0</v>
      </c>
      <c r="BS1175" s="75">
        <v>0</v>
      </c>
      <c r="BT1175" s="75">
        <v>0</v>
      </c>
      <c r="BU1175" s="75">
        <v>0</v>
      </c>
      <c r="BV1175" s="75">
        <v>729000625</v>
      </c>
      <c r="BW1175" s="75">
        <v>243000625</v>
      </c>
      <c r="BX1175" s="75">
        <v>0</v>
      </c>
      <c r="BY1175" s="75">
        <v>0</v>
      </c>
      <c r="BZ1175" s="75">
        <v>0</v>
      </c>
      <c r="CA1175" s="75">
        <v>0</v>
      </c>
    </row>
    <row r="1176" spans="14:79" ht="12" customHeight="1">
      <c r="N1176" s="119" t="s">
        <v>38</v>
      </c>
      <c r="O1176" s="120" t="s">
        <v>1889</v>
      </c>
      <c r="P1176" s="121"/>
      <c r="Q1176" s="121"/>
      <c r="R1176" s="121"/>
      <c r="S1176" s="121"/>
      <c r="T1176" s="121"/>
      <c r="U1176" s="121"/>
      <c r="V1176" s="121"/>
      <c r="W1176" s="121"/>
      <c r="X1176" s="121"/>
      <c r="Y1176" s="122">
        <v>190000825</v>
      </c>
      <c r="Z1176" s="122">
        <v>0</v>
      </c>
      <c r="AA1176" s="121"/>
      <c r="AB1176" s="121"/>
      <c r="AC1176" s="121"/>
      <c r="AD1176" s="121"/>
      <c r="BO1176" s="72" t="s">
        <v>42</v>
      </c>
      <c r="BP1176" s="73" t="s">
        <v>4531</v>
      </c>
      <c r="BQ1176" s="75">
        <v>198000625</v>
      </c>
      <c r="BR1176" s="75">
        <v>261000625</v>
      </c>
      <c r="BS1176" s="75">
        <v>234000625</v>
      </c>
      <c r="BT1176" s="75">
        <v>306000625</v>
      </c>
      <c r="BU1176" s="75">
        <v>0</v>
      </c>
      <c r="BV1176" s="75">
        <v>324000625</v>
      </c>
      <c r="BW1176" s="75">
        <v>342000625</v>
      </c>
      <c r="BX1176" s="75">
        <v>360000625</v>
      </c>
      <c r="BY1176" s="75">
        <v>0</v>
      </c>
      <c r="BZ1176" s="75">
        <v>0</v>
      </c>
      <c r="CA1176" s="75">
        <v>0</v>
      </c>
    </row>
    <row r="1177" spans="14:79" ht="12" customHeight="1">
      <c r="N1177" s="119" t="s">
        <v>38</v>
      </c>
      <c r="O1177" s="120" t="s">
        <v>2057</v>
      </c>
      <c r="P1177" s="121"/>
      <c r="Q1177" s="121"/>
      <c r="R1177" s="121"/>
      <c r="S1177" s="121"/>
      <c r="T1177" s="121"/>
      <c r="U1177" s="121"/>
      <c r="V1177" s="121"/>
      <c r="W1177" s="121"/>
      <c r="X1177" s="122">
        <v>0</v>
      </c>
      <c r="Y1177" s="122">
        <v>0</v>
      </c>
      <c r="Z1177" s="122">
        <v>210000925</v>
      </c>
      <c r="AA1177" s="122">
        <v>0</v>
      </c>
      <c r="AB1177" s="121"/>
      <c r="AC1177" s="121"/>
      <c r="AD1177" s="121"/>
      <c r="BO1177" s="72" t="s">
        <v>42</v>
      </c>
      <c r="BP1177" s="73" t="s">
        <v>4532</v>
      </c>
      <c r="BQ1177" s="75">
        <v>171000625</v>
      </c>
      <c r="BR1177" s="75">
        <v>180000625</v>
      </c>
      <c r="BS1177" s="75">
        <v>189000625</v>
      </c>
      <c r="BT1177" s="75">
        <v>0</v>
      </c>
      <c r="BU1177" s="75">
        <v>252000625</v>
      </c>
      <c r="BV1177" s="75">
        <v>198000625</v>
      </c>
      <c r="BW1177" s="75">
        <v>0</v>
      </c>
      <c r="BX1177" s="75">
        <v>0</v>
      </c>
      <c r="BY1177" s="75">
        <v>0</v>
      </c>
      <c r="BZ1177" s="75">
        <v>0</v>
      </c>
      <c r="CA1177" s="75">
        <v>0</v>
      </c>
    </row>
    <row r="1178" spans="14:79" ht="12" customHeight="1">
      <c r="N1178" s="119" t="s">
        <v>38</v>
      </c>
      <c r="O1178" s="120" t="s">
        <v>2171</v>
      </c>
      <c r="P1178" s="121"/>
      <c r="Q1178" s="121"/>
      <c r="R1178" s="121"/>
      <c r="S1178" s="121"/>
      <c r="T1178" s="121"/>
      <c r="U1178" s="121"/>
      <c r="V1178" s="121"/>
      <c r="W1178" s="121"/>
      <c r="X1178" s="121"/>
      <c r="Y1178" s="122">
        <v>190000925</v>
      </c>
      <c r="Z1178" s="122">
        <v>195000925</v>
      </c>
      <c r="AA1178" s="121"/>
      <c r="AB1178" s="121"/>
      <c r="AC1178" s="121"/>
      <c r="AD1178" s="121"/>
      <c r="BO1178" s="72" t="s">
        <v>42</v>
      </c>
      <c r="BP1178" s="73" t="s">
        <v>4533</v>
      </c>
      <c r="BQ1178" s="75">
        <v>225000625</v>
      </c>
      <c r="BR1178" s="75">
        <v>243000625</v>
      </c>
      <c r="BS1178" s="75">
        <v>288000625</v>
      </c>
      <c r="BT1178" s="75">
        <v>315000625</v>
      </c>
      <c r="BU1178" s="75">
        <v>297000625</v>
      </c>
      <c r="BV1178" s="75">
        <v>0</v>
      </c>
      <c r="BW1178" s="75">
        <v>0</v>
      </c>
      <c r="BX1178" s="75">
        <v>0</v>
      </c>
      <c r="BY1178" s="75">
        <v>0</v>
      </c>
      <c r="BZ1178" s="75">
        <v>0</v>
      </c>
      <c r="CA1178" s="75">
        <v>0</v>
      </c>
    </row>
    <row r="1179" spans="14:79" ht="12" customHeight="1">
      <c r="N1179" s="119" t="s">
        <v>38</v>
      </c>
      <c r="O1179" s="120" t="s">
        <v>974</v>
      </c>
      <c r="P1179" s="121"/>
      <c r="Q1179" s="122">
        <v>140000026</v>
      </c>
      <c r="R1179" s="122">
        <v>0</v>
      </c>
      <c r="S1179" s="121"/>
      <c r="T1179" s="121"/>
      <c r="U1179" s="121"/>
      <c r="V1179" s="121"/>
      <c r="W1179" s="122">
        <v>0</v>
      </c>
      <c r="X1179" s="121"/>
      <c r="Y1179" s="121"/>
      <c r="Z1179" s="121"/>
      <c r="AA1179" s="121"/>
      <c r="AB1179" s="121"/>
      <c r="AC1179" s="121"/>
      <c r="AD1179" s="121"/>
      <c r="BO1179" s="72" t="s">
        <v>42</v>
      </c>
      <c r="BP1179" s="73" t="s">
        <v>4534</v>
      </c>
      <c r="BQ1179" s="75">
        <v>0</v>
      </c>
      <c r="BR1179" s="75">
        <v>0</v>
      </c>
      <c r="BS1179" s="75">
        <v>0</v>
      </c>
      <c r="BT1179" s="75">
        <v>306000625</v>
      </c>
      <c r="BU1179" s="75">
        <v>0</v>
      </c>
      <c r="BV1179" s="75">
        <v>324000625</v>
      </c>
      <c r="BW1179" s="75">
        <v>351000625</v>
      </c>
      <c r="BX1179" s="75">
        <v>0</v>
      </c>
      <c r="BY1179" s="75">
        <v>0</v>
      </c>
      <c r="BZ1179" s="75">
        <v>0</v>
      </c>
      <c r="CA1179" s="75">
        <v>0</v>
      </c>
    </row>
    <row r="1180" spans="14:79" ht="12" customHeight="1">
      <c r="N1180" s="119" t="s">
        <v>38</v>
      </c>
      <c r="O1180" s="120" t="s">
        <v>554</v>
      </c>
      <c r="P1180" s="121"/>
      <c r="Q1180" s="122">
        <v>165000026</v>
      </c>
      <c r="R1180" s="122">
        <v>185000026</v>
      </c>
      <c r="S1180" s="121"/>
      <c r="T1180" s="121"/>
      <c r="U1180" s="121"/>
      <c r="V1180" s="121"/>
      <c r="W1180" s="121"/>
      <c r="X1180" s="121"/>
      <c r="Y1180" s="121"/>
      <c r="Z1180" s="121"/>
      <c r="AA1180" s="121"/>
      <c r="AB1180" s="121"/>
      <c r="AC1180" s="121"/>
      <c r="AD1180" s="121"/>
      <c r="BO1180" s="72" t="s">
        <v>42</v>
      </c>
      <c r="BP1180" s="73" t="s">
        <v>4535</v>
      </c>
      <c r="BQ1180" s="75">
        <v>153000625</v>
      </c>
      <c r="BR1180" s="75">
        <v>171000625</v>
      </c>
      <c r="BS1180" s="75">
        <v>198000625</v>
      </c>
      <c r="BT1180" s="75">
        <v>0</v>
      </c>
      <c r="BU1180" s="75">
        <v>0</v>
      </c>
      <c r="BV1180" s="75">
        <v>0</v>
      </c>
      <c r="BW1180" s="75">
        <v>0</v>
      </c>
      <c r="BX1180" s="75">
        <v>0</v>
      </c>
      <c r="BY1180" s="75">
        <v>0</v>
      </c>
      <c r="BZ1180" s="75">
        <v>0</v>
      </c>
      <c r="CA1180" s="75">
        <v>0</v>
      </c>
    </row>
    <row r="1181" spans="14:79" ht="12" customHeight="1">
      <c r="N1181" s="119" t="s">
        <v>38</v>
      </c>
      <c r="O1181" s="120" t="s">
        <v>456</v>
      </c>
      <c r="P1181" s="121"/>
      <c r="Q1181" s="122">
        <v>130000625</v>
      </c>
      <c r="R1181" s="121"/>
      <c r="S1181" s="121"/>
      <c r="T1181" s="121"/>
      <c r="U1181" s="122">
        <v>0</v>
      </c>
      <c r="V1181" s="122">
        <v>0</v>
      </c>
      <c r="W1181" s="121"/>
      <c r="X1181" s="121"/>
      <c r="Y1181" s="121"/>
      <c r="Z1181" s="121"/>
      <c r="AA1181" s="121"/>
      <c r="AB1181" s="121"/>
      <c r="AC1181" s="121"/>
      <c r="AD1181" s="121"/>
      <c r="BO1181" s="72" t="s">
        <v>42</v>
      </c>
      <c r="BP1181" s="73" t="s">
        <v>4536</v>
      </c>
      <c r="BQ1181" s="75">
        <v>225000625</v>
      </c>
      <c r="BR1181" s="75">
        <v>243000625</v>
      </c>
      <c r="BS1181" s="75">
        <v>261000625</v>
      </c>
      <c r="BT1181" s="75">
        <v>288000625</v>
      </c>
      <c r="BU1181" s="75">
        <v>297000625</v>
      </c>
      <c r="BV1181" s="75">
        <v>0</v>
      </c>
      <c r="BW1181" s="75">
        <v>324000625</v>
      </c>
      <c r="BX1181" s="75">
        <v>0</v>
      </c>
      <c r="BY1181" s="75">
        <v>0</v>
      </c>
      <c r="BZ1181" s="75">
        <v>0</v>
      </c>
      <c r="CA1181" s="75">
        <v>0</v>
      </c>
    </row>
    <row r="1182" spans="14:79" ht="12" customHeight="1">
      <c r="N1182" s="119" t="s">
        <v>38</v>
      </c>
      <c r="O1182" s="120" t="s">
        <v>1309</v>
      </c>
      <c r="P1182" s="121"/>
      <c r="Q1182" s="121"/>
      <c r="R1182" s="121"/>
      <c r="S1182" s="121"/>
      <c r="T1182" s="122">
        <v>140000026</v>
      </c>
      <c r="U1182" s="122">
        <v>0</v>
      </c>
      <c r="V1182" s="122">
        <v>0</v>
      </c>
      <c r="W1182" s="121"/>
      <c r="X1182" s="121"/>
      <c r="Y1182" s="121"/>
      <c r="Z1182" s="121"/>
      <c r="AA1182" s="121"/>
      <c r="AB1182" s="121"/>
      <c r="AC1182" s="121"/>
      <c r="AD1182" s="121"/>
      <c r="BO1182" s="72" t="s">
        <v>42</v>
      </c>
      <c r="BP1182" s="73" t="s">
        <v>4537</v>
      </c>
      <c r="BQ1182" s="75">
        <v>0</v>
      </c>
      <c r="BR1182" s="75">
        <v>234000625</v>
      </c>
      <c r="BS1182" s="75">
        <v>252000625</v>
      </c>
      <c r="BT1182" s="75">
        <v>0</v>
      </c>
      <c r="BU1182" s="75">
        <v>0</v>
      </c>
      <c r="BV1182" s="75">
        <v>0</v>
      </c>
      <c r="BW1182" s="75">
        <v>0</v>
      </c>
      <c r="BX1182" s="75">
        <v>0</v>
      </c>
      <c r="BY1182" s="75">
        <v>0</v>
      </c>
      <c r="BZ1182" s="75">
        <v>0</v>
      </c>
      <c r="CA1182" s="75">
        <v>0</v>
      </c>
    </row>
    <row r="1183" spans="14:79" ht="12" customHeight="1">
      <c r="N1183" s="119" t="s">
        <v>38</v>
      </c>
      <c r="O1183" s="120" t="s">
        <v>1067</v>
      </c>
      <c r="P1183" s="121"/>
      <c r="Q1183" s="122">
        <v>125000925</v>
      </c>
      <c r="R1183" s="122">
        <v>135000925</v>
      </c>
      <c r="S1183" s="121"/>
      <c r="T1183" s="121"/>
      <c r="U1183" s="121"/>
      <c r="V1183" s="121"/>
      <c r="W1183" s="121"/>
      <c r="X1183" s="121"/>
      <c r="Y1183" s="121"/>
      <c r="Z1183" s="121"/>
      <c r="AA1183" s="121"/>
      <c r="AB1183" s="121"/>
      <c r="AC1183" s="121"/>
      <c r="AD1183" s="121"/>
      <c r="BO1183" s="72" t="s">
        <v>42</v>
      </c>
      <c r="BP1183" s="73" t="s">
        <v>4538</v>
      </c>
      <c r="BQ1183" s="75">
        <v>207000625</v>
      </c>
      <c r="BR1183" s="75">
        <v>225000625</v>
      </c>
      <c r="BS1183" s="75">
        <v>243000625</v>
      </c>
      <c r="BT1183" s="75">
        <v>270000625</v>
      </c>
      <c r="BU1183" s="75">
        <v>288000625</v>
      </c>
      <c r="BV1183" s="75">
        <v>0</v>
      </c>
      <c r="BW1183" s="75">
        <v>0</v>
      </c>
      <c r="BX1183" s="75">
        <v>0</v>
      </c>
      <c r="BY1183" s="75">
        <v>0</v>
      </c>
      <c r="BZ1183" s="75">
        <v>0</v>
      </c>
      <c r="CA1183" s="75">
        <v>0</v>
      </c>
    </row>
    <row r="1184" spans="14:79" ht="12" customHeight="1">
      <c r="N1184" s="119" t="s">
        <v>38</v>
      </c>
      <c r="O1184" s="120" t="s">
        <v>1574</v>
      </c>
      <c r="P1184" s="122">
        <v>110000000</v>
      </c>
      <c r="Q1184" s="122">
        <v>0</v>
      </c>
      <c r="R1184" s="121"/>
      <c r="S1184" s="121"/>
      <c r="T1184" s="121"/>
      <c r="U1184" s="121"/>
      <c r="V1184" s="121"/>
      <c r="W1184" s="121"/>
      <c r="X1184" s="121"/>
      <c r="Y1184" s="121"/>
      <c r="Z1184" s="121"/>
      <c r="AA1184" s="121"/>
      <c r="AB1184" s="121"/>
      <c r="AC1184" s="121"/>
      <c r="AD1184" s="121"/>
      <c r="BO1184" s="72" t="s">
        <v>42</v>
      </c>
      <c r="BP1184" s="73" t="s">
        <v>4539</v>
      </c>
      <c r="BQ1184" s="75">
        <v>234000625</v>
      </c>
      <c r="BR1184" s="75">
        <v>252000625</v>
      </c>
      <c r="BS1184" s="75">
        <v>270000625</v>
      </c>
      <c r="BT1184" s="75">
        <v>0</v>
      </c>
      <c r="BU1184" s="75">
        <v>0</v>
      </c>
      <c r="BV1184" s="75">
        <v>0</v>
      </c>
      <c r="BW1184" s="75">
        <v>0</v>
      </c>
      <c r="BX1184" s="75">
        <v>0</v>
      </c>
      <c r="BY1184" s="75">
        <v>0</v>
      </c>
      <c r="BZ1184" s="75">
        <v>0</v>
      </c>
      <c r="CA1184" s="75">
        <v>0</v>
      </c>
    </row>
    <row r="1185" spans="14:79" ht="12" customHeight="1">
      <c r="N1185" s="119" t="s">
        <v>38</v>
      </c>
      <c r="O1185" s="120" t="s">
        <v>1726</v>
      </c>
      <c r="P1185" s="122">
        <v>0</v>
      </c>
      <c r="Q1185" s="122">
        <v>105000925</v>
      </c>
      <c r="R1185" s="121"/>
      <c r="S1185" s="121"/>
      <c r="T1185" s="121"/>
      <c r="U1185" s="121"/>
      <c r="V1185" s="121"/>
      <c r="W1185" s="121"/>
      <c r="X1185" s="121"/>
      <c r="Y1185" s="121"/>
      <c r="Z1185" s="121"/>
      <c r="AA1185" s="121"/>
      <c r="AB1185" s="121"/>
      <c r="AC1185" s="121"/>
      <c r="AD1185" s="121"/>
      <c r="BO1185" s="72" t="s">
        <v>42</v>
      </c>
      <c r="BP1185" s="73" t="s">
        <v>4540</v>
      </c>
      <c r="BQ1185" s="75">
        <v>225000625</v>
      </c>
      <c r="BR1185" s="75">
        <v>0</v>
      </c>
      <c r="BS1185" s="75">
        <v>0</v>
      </c>
      <c r="BT1185" s="75">
        <v>288000625</v>
      </c>
      <c r="BU1185" s="75">
        <v>315000625</v>
      </c>
      <c r="BV1185" s="75">
        <v>306000625</v>
      </c>
      <c r="BW1185" s="75">
        <v>324000625</v>
      </c>
      <c r="BX1185" s="75">
        <v>0</v>
      </c>
      <c r="BY1185" s="75">
        <v>0</v>
      </c>
      <c r="BZ1185" s="75">
        <v>0</v>
      </c>
      <c r="CA1185" s="75">
        <v>0</v>
      </c>
    </row>
    <row r="1186" spans="14:79" ht="12" customHeight="1">
      <c r="N1186" s="119" t="s">
        <v>180</v>
      </c>
      <c r="O1186" s="120" t="s">
        <v>7983</v>
      </c>
      <c r="P1186" s="122">
        <v>0</v>
      </c>
      <c r="Q1186" s="122">
        <v>0</v>
      </c>
      <c r="R1186" s="122">
        <v>0</v>
      </c>
      <c r="S1186" s="122">
        <v>0</v>
      </c>
      <c r="T1186" s="122">
        <v>0</v>
      </c>
      <c r="U1186" s="122">
        <v>0</v>
      </c>
      <c r="V1186" s="122">
        <v>675000625</v>
      </c>
      <c r="W1186" s="122">
        <v>684000625</v>
      </c>
      <c r="X1186" s="122">
        <v>805000625</v>
      </c>
      <c r="Y1186" s="122">
        <v>756000625</v>
      </c>
      <c r="Z1186" s="122">
        <v>828000625</v>
      </c>
      <c r="AA1186" s="122">
        <v>0</v>
      </c>
      <c r="AB1186" s="122">
        <v>0</v>
      </c>
      <c r="AC1186" s="122">
        <v>0</v>
      </c>
      <c r="AD1186" s="121"/>
      <c r="BO1186" s="72" t="s">
        <v>42</v>
      </c>
      <c r="BP1186" s="73" t="s">
        <v>4541</v>
      </c>
      <c r="BQ1186" s="75">
        <v>0</v>
      </c>
      <c r="BR1186" s="75">
        <v>0</v>
      </c>
      <c r="BS1186" s="75">
        <v>0</v>
      </c>
      <c r="BT1186" s="75">
        <v>279000625</v>
      </c>
      <c r="BU1186" s="75">
        <v>288000625</v>
      </c>
      <c r="BV1186" s="75">
        <v>0</v>
      </c>
      <c r="BW1186" s="75">
        <v>0</v>
      </c>
      <c r="BX1186" s="75">
        <v>0</v>
      </c>
      <c r="BY1186" s="75">
        <v>0</v>
      </c>
      <c r="BZ1186" s="75">
        <v>0</v>
      </c>
      <c r="CA1186" s="75">
        <v>0</v>
      </c>
    </row>
    <row r="1187" spans="14:79" ht="12" customHeight="1">
      <c r="N1187" s="119" t="s">
        <v>180</v>
      </c>
      <c r="O1187" s="120" t="s">
        <v>7984</v>
      </c>
      <c r="P1187" s="122">
        <v>0</v>
      </c>
      <c r="Q1187" s="122">
        <v>0</v>
      </c>
      <c r="R1187" s="122">
        <v>378000625</v>
      </c>
      <c r="S1187" s="122">
        <v>504000625</v>
      </c>
      <c r="T1187" s="122">
        <v>0</v>
      </c>
      <c r="U1187" s="122">
        <v>0</v>
      </c>
      <c r="V1187" s="122">
        <v>675000625</v>
      </c>
      <c r="W1187" s="122">
        <v>873000625</v>
      </c>
      <c r="X1187" s="122">
        <v>805000625</v>
      </c>
      <c r="Y1187" s="122">
        <v>0</v>
      </c>
      <c r="Z1187" s="122">
        <v>900000625</v>
      </c>
      <c r="AA1187" s="122">
        <v>0</v>
      </c>
      <c r="AB1187" s="122">
        <v>0</v>
      </c>
      <c r="AC1187" s="122">
        <v>0</v>
      </c>
      <c r="AD1187" s="121"/>
      <c r="BO1187" s="72" t="s">
        <v>42</v>
      </c>
      <c r="BP1187" s="73" t="s">
        <v>4542</v>
      </c>
      <c r="BQ1187" s="75">
        <v>225000625</v>
      </c>
      <c r="BR1187" s="75">
        <v>0</v>
      </c>
      <c r="BS1187" s="75">
        <v>279000625</v>
      </c>
      <c r="BT1187" s="75">
        <v>288000625</v>
      </c>
      <c r="BU1187" s="75">
        <v>0</v>
      </c>
      <c r="BV1187" s="75">
        <v>0</v>
      </c>
      <c r="BW1187" s="75">
        <v>0</v>
      </c>
      <c r="BX1187" s="75">
        <v>0</v>
      </c>
      <c r="BY1187" s="75">
        <v>0</v>
      </c>
      <c r="BZ1187" s="75">
        <v>0</v>
      </c>
      <c r="CA1187" s="75">
        <v>0</v>
      </c>
    </row>
    <row r="1188" spans="14:79" ht="12" customHeight="1">
      <c r="N1188" s="119" t="s">
        <v>180</v>
      </c>
      <c r="O1188" s="120" t="s">
        <v>7985</v>
      </c>
      <c r="P1188" s="122">
        <v>0</v>
      </c>
      <c r="Q1188" s="122">
        <v>306000625</v>
      </c>
      <c r="R1188" s="122">
        <v>337000625</v>
      </c>
      <c r="S1188" s="122">
        <v>0</v>
      </c>
      <c r="T1188" s="122">
        <v>0</v>
      </c>
      <c r="U1188" s="122">
        <v>540000625</v>
      </c>
      <c r="V1188" s="122">
        <v>585000625</v>
      </c>
      <c r="W1188" s="122">
        <v>630000625</v>
      </c>
      <c r="X1188" s="122">
        <v>805000625</v>
      </c>
      <c r="Y1188" s="122">
        <v>0</v>
      </c>
      <c r="Z1188" s="122">
        <v>0</v>
      </c>
      <c r="AA1188" s="122">
        <v>0</v>
      </c>
      <c r="AB1188" s="122">
        <v>0</v>
      </c>
      <c r="AC1188" s="122">
        <v>0</v>
      </c>
      <c r="AD1188" s="121"/>
      <c r="BO1188" s="72" t="s">
        <v>42</v>
      </c>
      <c r="BP1188" s="73" t="s">
        <v>4543</v>
      </c>
      <c r="BQ1188" s="75">
        <v>0</v>
      </c>
      <c r="BR1188" s="75">
        <v>0</v>
      </c>
      <c r="BS1188" s="75">
        <v>215000026</v>
      </c>
      <c r="BT1188" s="75">
        <v>245000026</v>
      </c>
      <c r="BU1188" s="75">
        <v>270000026</v>
      </c>
      <c r="BV1188" s="75">
        <v>300000026</v>
      </c>
      <c r="BW1188" s="75">
        <v>325000026</v>
      </c>
      <c r="BX1188" s="75">
        <v>360000026</v>
      </c>
      <c r="BY1188" s="75">
        <v>0</v>
      </c>
      <c r="BZ1188" s="75">
        <v>0</v>
      </c>
      <c r="CA1188" s="75">
        <v>0</v>
      </c>
    </row>
    <row r="1189" spans="14:79" ht="12" customHeight="1">
      <c r="N1189" s="119" t="s">
        <v>180</v>
      </c>
      <c r="O1189" s="120" t="s">
        <v>7986</v>
      </c>
      <c r="P1189" s="122">
        <v>0</v>
      </c>
      <c r="Q1189" s="122">
        <v>1152000625</v>
      </c>
      <c r="R1189" s="122">
        <v>0</v>
      </c>
      <c r="S1189" s="122">
        <v>0</v>
      </c>
      <c r="T1189" s="122">
        <v>0</v>
      </c>
      <c r="U1189" s="122">
        <v>1800000625</v>
      </c>
      <c r="V1189" s="122">
        <v>675000625</v>
      </c>
      <c r="W1189" s="122">
        <v>684000625</v>
      </c>
      <c r="X1189" s="122">
        <v>805000625</v>
      </c>
      <c r="Y1189" s="122">
        <v>756000625</v>
      </c>
      <c r="Z1189" s="122">
        <v>828000625</v>
      </c>
      <c r="AA1189" s="122">
        <v>3555000625</v>
      </c>
      <c r="AB1189" s="122">
        <v>0</v>
      </c>
      <c r="AC1189" s="122">
        <v>0</v>
      </c>
      <c r="AD1189" s="121"/>
      <c r="BO1189" s="72" t="s">
        <v>42</v>
      </c>
      <c r="BP1189" s="73" t="s">
        <v>4544</v>
      </c>
      <c r="BQ1189" s="75">
        <v>234000625</v>
      </c>
      <c r="BR1189" s="75">
        <v>252000625</v>
      </c>
      <c r="BS1189" s="75">
        <v>270000625</v>
      </c>
      <c r="BT1189" s="75">
        <v>297000625</v>
      </c>
      <c r="BU1189" s="75">
        <v>306000625</v>
      </c>
      <c r="BV1189" s="75">
        <v>315000625</v>
      </c>
      <c r="BW1189" s="75">
        <v>333000625</v>
      </c>
      <c r="BX1189" s="75">
        <v>351000625</v>
      </c>
      <c r="BY1189" s="75">
        <v>0</v>
      </c>
      <c r="BZ1189" s="75">
        <v>0</v>
      </c>
      <c r="CA1189" s="75">
        <v>0</v>
      </c>
    </row>
    <row r="1190" spans="14:79" ht="12" customHeight="1">
      <c r="N1190" s="119" t="s">
        <v>180</v>
      </c>
      <c r="O1190" s="120" t="s">
        <v>7987</v>
      </c>
      <c r="P1190" s="122">
        <v>0</v>
      </c>
      <c r="Q1190" s="122">
        <v>0</v>
      </c>
      <c r="R1190" s="122">
        <v>378000625</v>
      </c>
      <c r="S1190" s="122">
        <v>387000625</v>
      </c>
      <c r="T1190" s="122">
        <v>0</v>
      </c>
      <c r="U1190" s="122">
        <v>0</v>
      </c>
      <c r="V1190" s="122">
        <v>0</v>
      </c>
      <c r="W1190" s="122">
        <v>873000625</v>
      </c>
      <c r="X1190" s="122">
        <v>805000625</v>
      </c>
      <c r="Y1190" s="122">
        <v>0</v>
      </c>
      <c r="Z1190" s="122">
        <v>900000625</v>
      </c>
      <c r="AA1190" s="122">
        <v>0</v>
      </c>
      <c r="AB1190" s="122">
        <v>0</v>
      </c>
      <c r="AC1190" s="122">
        <v>0</v>
      </c>
      <c r="AD1190" s="121"/>
      <c r="BO1190" s="72" t="s">
        <v>42</v>
      </c>
      <c r="BP1190" s="73" t="s">
        <v>4545</v>
      </c>
      <c r="BQ1190" s="75">
        <v>0</v>
      </c>
      <c r="BR1190" s="75">
        <v>252000625</v>
      </c>
      <c r="BS1190" s="75">
        <v>216000625</v>
      </c>
      <c r="BT1190" s="75">
        <v>297000625</v>
      </c>
      <c r="BU1190" s="75">
        <v>306000625</v>
      </c>
      <c r="BV1190" s="75">
        <v>315000625</v>
      </c>
      <c r="BW1190" s="75">
        <v>0</v>
      </c>
      <c r="BX1190" s="75">
        <v>0</v>
      </c>
      <c r="BY1190" s="75">
        <v>0</v>
      </c>
      <c r="BZ1190" s="75">
        <v>0</v>
      </c>
      <c r="CA1190" s="75">
        <v>0</v>
      </c>
    </row>
    <row r="1191" spans="14:79" ht="12" customHeight="1">
      <c r="N1191" s="119" t="s">
        <v>180</v>
      </c>
      <c r="O1191" s="120" t="s">
        <v>7988</v>
      </c>
      <c r="P1191" s="122">
        <v>0</v>
      </c>
      <c r="Q1191" s="122">
        <v>0</v>
      </c>
      <c r="R1191" s="122">
        <v>0</v>
      </c>
      <c r="S1191" s="122">
        <v>0</v>
      </c>
      <c r="T1191" s="122">
        <v>0</v>
      </c>
      <c r="U1191" s="122">
        <v>0</v>
      </c>
      <c r="V1191" s="122">
        <v>0</v>
      </c>
      <c r="W1191" s="122">
        <v>0</v>
      </c>
      <c r="X1191" s="122">
        <v>0</v>
      </c>
      <c r="Y1191" s="122">
        <v>0</v>
      </c>
      <c r="Z1191" s="122">
        <v>900000625</v>
      </c>
      <c r="AA1191" s="122">
        <v>1080000625</v>
      </c>
      <c r="AB1191" s="122">
        <v>0</v>
      </c>
      <c r="AC1191" s="122">
        <v>0</v>
      </c>
      <c r="AD1191" s="121"/>
      <c r="BO1191" s="72" t="s">
        <v>42</v>
      </c>
      <c r="BP1191" s="73" t="s">
        <v>4546</v>
      </c>
      <c r="BQ1191" s="75">
        <v>225000625</v>
      </c>
      <c r="BR1191" s="75">
        <v>243000625</v>
      </c>
      <c r="BS1191" s="75">
        <v>261000625</v>
      </c>
      <c r="BT1191" s="75">
        <v>288000625</v>
      </c>
      <c r="BU1191" s="75">
        <v>297000625</v>
      </c>
      <c r="BV1191" s="75">
        <v>306000625</v>
      </c>
      <c r="BW1191" s="75">
        <v>324000625</v>
      </c>
      <c r="BX1191" s="75">
        <v>342000625</v>
      </c>
      <c r="BY1191" s="75">
        <v>0</v>
      </c>
      <c r="BZ1191" s="75">
        <v>0</v>
      </c>
      <c r="CA1191" s="75">
        <v>0</v>
      </c>
    </row>
    <row r="1192" spans="14:79" ht="12" customHeight="1">
      <c r="N1192" s="119" t="s">
        <v>180</v>
      </c>
      <c r="O1192" s="120" t="s">
        <v>7989</v>
      </c>
      <c r="P1192" s="122">
        <v>0</v>
      </c>
      <c r="Q1192" s="122">
        <v>0</v>
      </c>
      <c r="R1192" s="122">
        <v>0</v>
      </c>
      <c r="S1192" s="122">
        <v>0</v>
      </c>
      <c r="T1192" s="122">
        <v>0</v>
      </c>
      <c r="U1192" s="122">
        <v>0</v>
      </c>
      <c r="V1192" s="122">
        <v>0</v>
      </c>
      <c r="W1192" s="122">
        <v>0</v>
      </c>
      <c r="X1192" s="122">
        <v>805000625</v>
      </c>
      <c r="Y1192" s="122">
        <v>1269000625</v>
      </c>
      <c r="Z1192" s="122">
        <v>1372000625</v>
      </c>
      <c r="AA1192" s="122">
        <v>1485000625</v>
      </c>
      <c r="AB1192" s="122">
        <v>1606000625</v>
      </c>
      <c r="AC1192" s="122">
        <v>0</v>
      </c>
      <c r="AD1192" s="121"/>
      <c r="BO1192" s="72" t="s">
        <v>42</v>
      </c>
      <c r="BP1192" s="73" t="s">
        <v>4547</v>
      </c>
      <c r="BQ1192" s="75">
        <v>225000925</v>
      </c>
      <c r="BR1192" s="75">
        <v>260000925</v>
      </c>
      <c r="BS1192" s="75">
        <v>270000925</v>
      </c>
      <c r="BT1192" s="75">
        <v>285000925</v>
      </c>
      <c r="BU1192" s="75">
        <v>315000925</v>
      </c>
      <c r="BV1192" s="75">
        <v>325000925</v>
      </c>
      <c r="BW1192" s="75">
        <v>340000925</v>
      </c>
      <c r="BX1192" s="75">
        <v>365000925</v>
      </c>
      <c r="BY1192" s="75">
        <v>380000925</v>
      </c>
      <c r="BZ1192" s="75">
        <v>0</v>
      </c>
      <c r="CA1192" s="75">
        <v>0</v>
      </c>
    </row>
    <row r="1193" spans="14:79" ht="12" customHeight="1">
      <c r="N1193" s="119" t="s">
        <v>180</v>
      </c>
      <c r="O1193" s="120" t="s">
        <v>7990</v>
      </c>
      <c r="P1193" s="122">
        <v>283000625</v>
      </c>
      <c r="Q1193" s="122">
        <v>328000625</v>
      </c>
      <c r="R1193" s="122">
        <v>342000625</v>
      </c>
      <c r="S1193" s="122">
        <v>396000625</v>
      </c>
      <c r="T1193" s="122">
        <v>540000625</v>
      </c>
      <c r="U1193" s="122">
        <v>720000625</v>
      </c>
      <c r="V1193" s="122">
        <v>810000625</v>
      </c>
      <c r="W1193" s="122">
        <v>882000625</v>
      </c>
      <c r="X1193" s="122">
        <v>1026000625</v>
      </c>
      <c r="Y1193" s="122">
        <v>1080000625</v>
      </c>
      <c r="Z1193" s="122">
        <v>1111000625</v>
      </c>
      <c r="AA1193" s="122">
        <v>1800000625</v>
      </c>
      <c r="AB1193" s="122">
        <v>0</v>
      </c>
      <c r="AC1193" s="122">
        <v>0</v>
      </c>
      <c r="AD1193" s="121"/>
      <c r="BO1193" s="72" t="s">
        <v>42</v>
      </c>
      <c r="BP1193" s="73" t="s">
        <v>4548</v>
      </c>
      <c r="BQ1193" s="75">
        <v>225000625</v>
      </c>
      <c r="BR1193" s="75">
        <v>243000625</v>
      </c>
      <c r="BS1193" s="75">
        <v>261000625</v>
      </c>
      <c r="BT1193" s="75">
        <v>0</v>
      </c>
      <c r="BU1193" s="75">
        <v>0</v>
      </c>
      <c r="BV1193" s="75">
        <v>306000625</v>
      </c>
      <c r="BW1193" s="75">
        <v>310000625</v>
      </c>
      <c r="BX1193" s="75">
        <v>0</v>
      </c>
      <c r="BY1193" s="75">
        <v>0</v>
      </c>
      <c r="BZ1193" s="75">
        <v>0</v>
      </c>
      <c r="CA1193" s="75">
        <v>0</v>
      </c>
    </row>
    <row r="1194" spans="14:79" ht="12" customHeight="1">
      <c r="N1194" s="119" t="s">
        <v>180</v>
      </c>
      <c r="O1194" s="120" t="s">
        <v>7991</v>
      </c>
      <c r="P1194" s="122">
        <v>0</v>
      </c>
      <c r="Q1194" s="122">
        <v>495000625</v>
      </c>
      <c r="R1194" s="122">
        <v>0</v>
      </c>
      <c r="S1194" s="122">
        <v>0</v>
      </c>
      <c r="T1194" s="122">
        <v>0</v>
      </c>
      <c r="U1194" s="122">
        <v>1800000625</v>
      </c>
      <c r="V1194" s="122">
        <v>0</v>
      </c>
      <c r="W1194" s="122">
        <v>0</v>
      </c>
      <c r="X1194" s="122">
        <v>0</v>
      </c>
      <c r="Y1194" s="122">
        <v>0</v>
      </c>
      <c r="Z1194" s="122">
        <v>3136000625</v>
      </c>
      <c r="AA1194" s="122">
        <v>3555000625</v>
      </c>
      <c r="AB1194" s="122">
        <v>0</v>
      </c>
      <c r="AC1194" s="122">
        <v>0</v>
      </c>
      <c r="AD1194" s="121"/>
      <c r="BO1194" s="72" t="s">
        <v>42</v>
      </c>
      <c r="BP1194" s="73" t="s">
        <v>4549</v>
      </c>
      <c r="BQ1194" s="75">
        <v>216000625</v>
      </c>
      <c r="BR1194" s="75">
        <v>234000625</v>
      </c>
      <c r="BS1194" s="75">
        <v>261000625</v>
      </c>
      <c r="BT1194" s="75">
        <v>297000625</v>
      </c>
      <c r="BU1194" s="75">
        <v>306000625</v>
      </c>
      <c r="BV1194" s="75">
        <v>315000625</v>
      </c>
      <c r="BW1194" s="75">
        <v>0</v>
      </c>
      <c r="BX1194" s="75">
        <v>0</v>
      </c>
      <c r="BY1194" s="75">
        <v>0</v>
      </c>
      <c r="BZ1194" s="75">
        <v>0</v>
      </c>
      <c r="CA1194" s="75">
        <v>0</v>
      </c>
    </row>
    <row r="1195" spans="14:79" ht="12" customHeight="1">
      <c r="N1195" s="119" t="s">
        <v>180</v>
      </c>
      <c r="O1195" s="120" t="s">
        <v>7992</v>
      </c>
      <c r="P1195" s="122">
        <v>283000625</v>
      </c>
      <c r="Q1195" s="122">
        <v>328000625</v>
      </c>
      <c r="R1195" s="122">
        <v>342000625</v>
      </c>
      <c r="S1195" s="122">
        <v>396000625</v>
      </c>
      <c r="T1195" s="122">
        <v>0</v>
      </c>
      <c r="U1195" s="122">
        <v>720000625</v>
      </c>
      <c r="V1195" s="122">
        <v>810000625</v>
      </c>
      <c r="W1195" s="122">
        <v>882000625</v>
      </c>
      <c r="X1195" s="122">
        <v>1026000625</v>
      </c>
      <c r="Y1195" s="122">
        <v>1080000625</v>
      </c>
      <c r="Z1195" s="122">
        <v>1111000625</v>
      </c>
      <c r="AA1195" s="122">
        <v>1800000625</v>
      </c>
      <c r="AB1195" s="122">
        <v>0</v>
      </c>
      <c r="AC1195" s="122">
        <v>0</v>
      </c>
      <c r="AD1195" s="121"/>
      <c r="BO1195" s="72" t="s">
        <v>42</v>
      </c>
      <c r="BP1195" s="73" t="s">
        <v>4550</v>
      </c>
      <c r="BQ1195" s="75">
        <v>243000625</v>
      </c>
      <c r="BR1195" s="75">
        <v>0</v>
      </c>
      <c r="BS1195" s="75">
        <v>0</v>
      </c>
      <c r="BT1195" s="75">
        <v>0</v>
      </c>
      <c r="BU1195" s="75">
        <v>279000625</v>
      </c>
      <c r="BV1195" s="75">
        <v>0</v>
      </c>
      <c r="BW1195" s="75">
        <v>0</v>
      </c>
      <c r="BX1195" s="75">
        <v>0</v>
      </c>
      <c r="BY1195" s="75">
        <v>0</v>
      </c>
      <c r="BZ1195" s="75">
        <v>0</v>
      </c>
      <c r="CA1195" s="75">
        <v>0</v>
      </c>
    </row>
    <row r="1196" spans="14:79" ht="12" customHeight="1">
      <c r="N1196" s="119" t="s">
        <v>180</v>
      </c>
      <c r="O1196" s="120" t="s">
        <v>7993</v>
      </c>
      <c r="P1196" s="122">
        <v>0</v>
      </c>
      <c r="Q1196" s="122">
        <v>0</v>
      </c>
      <c r="R1196" s="122">
        <v>0</v>
      </c>
      <c r="S1196" s="122">
        <v>0</v>
      </c>
      <c r="T1196" s="122">
        <v>0</v>
      </c>
      <c r="U1196" s="122">
        <v>0</v>
      </c>
      <c r="V1196" s="122">
        <v>787000625</v>
      </c>
      <c r="W1196" s="122">
        <v>0</v>
      </c>
      <c r="X1196" s="122">
        <v>0</v>
      </c>
      <c r="Y1196" s="122">
        <v>0</v>
      </c>
      <c r="Z1196" s="122">
        <v>2880000625</v>
      </c>
      <c r="AA1196" s="122">
        <v>3240000625</v>
      </c>
      <c r="AB1196" s="122">
        <v>0</v>
      </c>
      <c r="AC1196" s="122">
        <v>0</v>
      </c>
      <c r="AD1196" s="121"/>
      <c r="BO1196" s="72" t="s">
        <v>42</v>
      </c>
      <c r="BP1196" s="73" t="s">
        <v>4551</v>
      </c>
      <c r="BQ1196" s="75">
        <v>225000625</v>
      </c>
      <c r="BR1196" s="75">
        <v>0</v>
      </c>
      <c r="BS1196" s="75">
        <v>261000625</v>
      </c>
      <c r="BT1196" s="75">
        <v>279000625</v>
      </c>
      <c r="BU1196" s="75">
        <v>288000625</v>
      </c>
      <c r="BV1196" s="75">
        <v>0</v>
      </c>
      <c r="BW1196" s="75">
        <v>0</v>
      </c>
      <c r="BX1196" s="75">
        <v>0</v>
      </c>
      <c r="BY1196" s="75">
        <v>0</v>
      </c>
      <c r="BZ1196" s="75">
        <v>0</v>
      </c>
      <c r="CA1196" s="75">
        <v>0</v>
      </c>
    </row>
    <row r="1197" spans="14:79" ht="12" customHeight="1">
      <c r="N1197" s="119" t="s">
        <v>180</v>
      </c>
      <c r="O1197" s="120" t="s">
        <v>7994</v>
      </c>
      <c r="P1197" s="122">
        <v>0</v>
      </c>
      <c r="Q1197" s="122">
        <v>495000625</v>
      </c>
      <c r="R1197" s="122">
        <v>0</v>
      </c>
      <c r="S1197" s="122">
        <v>0</v>
      </c>
      <c r="T1197" s="122">
        <v>0</v>
      </c>
      <c r="U1197" s="122">
        <v>0</v>
      </c>
      <c r="V1197" s="122">
        <v>0</v>
      </c>
      <c r="W1197" s="122">
        <v>0</v>
      </c>
      <c r="X1197" s="122">
        <v>0</v>
      </c>
      <c r="Y1197" s="122">
        <v>0</v>
      </c>
      <c r="Z1197" s="122">
        <v>0</v>
      </c>
      <c r="AA1197" s="122">
        <v>0</v>
      </c>
      <c r="AB1197" s="122">
        <v>0</v>
      </c>
      <c r="AC1197" s="122">
        <v>0</v>
      </c>
      <c r="AD1197" s="121"/>
      <c r="BO1197" s="72" t="s">
        <v>42</v>
      </c>
      <c r="BP1197" s="73" t="s">
        <v>4552</v>
      </c>
      <c r="BQ1197" s="75">
        <v>243000625</v>
      </c>
      <c r="BR1197" s="75">
        <v>261000625</v>
      </c>
      <c r="BS1197" s="75">
        <v>279000625</v>
      </c>
      <c r="BT1197" s="75">
        <v>306000625</v>
      </c>
      <c r="BU1197" s="75">
        <v>0</v>
      </c>
      <c r="BV1197" s="75">
        <v>0</v>
      </c>
      <c r="BW1197" s="75">
        <v>342000625</v>
      </c>
      <c r="BX1197" s="75">
        <v>0</v>
      </c>
      <c r="BY1197" s="75">
        <v>0</v>
      </c>
      <c r="BZ1197" s="75">
        <v>0</v>
      </c>
      <c r="CA1197" s="75">
        <v>0</v>
      </c>
    </row>
    <row r="1198" spans="14:79" ht="12" customHeight="1">
      <c r="N1198" s="119" t="s">
        <v>180</v>
      </c>
      <c r="O1198" s="120" t="s">
        <v>7995</v>
      </c>
      <c r="P1198" s="122">
        <v>288000625</v>
      </c>
      <c r="Q1198" s="122">
        <v>328000625</v>
      </c>
      <c r="R1198" s="122">
        <v>342000625</v>
      </c>
      <c r="S1198" s="122">
        <v>396000625</v>
      </c>
      <c r="T1198" s="122">
        <v>0</v>
      </c>
      <c r="U1198" s="122">
        <v>720000625</v>
      </c>
      <c r="V1198" s="122">
        <v>810000625</v>
      </c>
      <c r="W1198" s="122">
        <v>882000625</v>
      </c>
      <c r="X1198" s="122">
        <v>1026000625</v>
      </c>
      <c r="Y1198" s="122">
        <v>1080000625</v>
      </c>
      <c r="Z1198" s="122">
        <v>1111000625</v>
      </c>
      <c r="AA1198" s="122">
        <v>1800000625</v>
      </c>
      <c r="AB1198" s="122">
        <v>0</v>
      </c>
      <c r="AC1198" s="122">
        <v>0</v>
      </c>
      <c r="AD1198" s="121"/>
      <c r="BO1198" s="72" t="s">
        <v>42</v>
      </c>
      <c r="BP1198" s="73" t="s">
        <v>4553</v>
      </c>
      <c r="BQ1198" s="75">
        <v>0</v>
      </c>
      <c r="BR1198" s="75">
        <v>279000625</v>
      </c>
      <c r="BS1198" s="75">
        <v>297000625</v>
      </c>
      <c r="BT1198" s="75">
        <v>324000625</v>
      </c>
      <c r="BU1198" s="75">
        <v>0</v>
      </c>
      <c r="BV1198" s="75">
        <v>0</v>
      </c>
      <c r="BW1198" s="75">
        <v>0</v>
      </c>
      <c r="BX1198" s="75">
        <v>0</v>
      </c>
      <c r="BY1198" s="75">
        <v>0</v>
      </c>
      <c r="BZ1198" s="75">
        <v>0</v>
      </c>
      <c r="CA1198" s="75">
        <v>0</v>
      </c>
    </row>
    <row r="1199" spans="14:79" ht="12" customHeight="1">
      <c r="N1199" s="119" t="s">
        <v>180</v>
      </c>
      <c r="O1199" s="120" t="s">
        <v>7996</v>
      </c>
      <c r="P1199" s="121"/>
      <c r="Q1199" s="121"/>
      <c r="R1199" s="121"/>
      <c r="S1199" s="121"/>
      <c r="T1199" s="121"/>
      <c r="U1199" s="121"/>
      <c r="V1199" s="121"/>
      <c r="W1199" s="121"/>
      <c r="X1199" s="121"/>
      <c r="Y1199" s="121"/>
      <c r="Z1199" s="121"/>
      <c r="AA1199" s="121"/>
      <c r="AB1199" s="122">
        <v>3650000625</v>
      </c>
      <c r="AC1199" s="121"/>
      <c r="AD1199" s="121"/>
      <c r="BO1199" s="72" t="s">
        <v>42</v>
      </c>
      <c r="BP1199" s="73" t="s">
        <v>4554</v>
      </c>
      <c r="BQ1199" s="75">
        <v>0</v>
      </c>
      <c r="BR1199" s="75">
        <v>0</v>
      </c>
      <c r="BS1199" s="75">
        <v>252000625</v>
      </c>
      <c r="BT1199" s="75">
        <v>243000625</v>
      </c>
      <c r="BU1199" s="75">
        <v>288000625</v>
      </c>
      <c r="BV1199" s="75">
        <v>297000625</v>
      </c>
      <c r="BW1199" s="75">
        <v>315000625</v>
      </c>
      <c r="BX1199" s="75">
        <v>270000625</v>
      </c>
      <c r="BY1199" s="75">
        <v>0</v>
      </c>
      <c r="BZ1199" s="75">
        <v>0</v>
      </c>
      <c r="CA1199" s="75">
        <v>0</v>
      </c>
    </row>
    <row r="1200" spans="14:79" ht="12" customHeight="1">
      <c r="N1200" s="119" t="s">
        <v>180</v>
      </c>
      <c r="O1200" s="120" t="s">
        <v>7998</v>
      </c>
      <c r="P1200" s="122">
        <v>0</v>
      </c>
      <c r="Q1200" s="122">
        <v>0</v>
      </c>
      <c r="R1200" s="122">
        <v>0</v>
      </c>
      <c r="S1200" s="122">
        <v>0</v>
      </c>
      <c r="T1200" s="122">
        <v>0</v>
      </c>
      <c r="U1200" s="122">
        <v>0</v>
      </c>
      <c r="V1200" s="122">
        <v>0</v>
      </c>
      <c r="W1200" s="122">
        <v>0</v>
      </c>
      <c r="X1200" s="122">
        <v>1050000925</v>
      </c>
      <c r="Y1200" s="122">
        <v>1275000925</v>
      </c>
      <c r="Z1200" s="122">
        <v>1370000925</v>
      </c>
      <c r="AA1200" s="122">
        <v>1450000925</v>
      </c>
      <c r="AB1200" s="122">
        <v>1606000925</v>
      </c>
      <c r="AC1200" s="122">
        <v>1750000925</v>
      </c>
      <c r="AD1200" s="121"/>
      <c r="BO1200" s="72" t="s">
        <v>42</v>
      </c>
      <c r="BP1200" s="73" t="s">
        <v>4555</v>
      </c>
      <c r="BQ1200" s="75">
        <v>171000625</v>
      </c>
      <c r="BR1200" s="75">
        <v>261000625</v>
      </c>
      <c r="BS1200" s="75">
        <v>279000625</v>
      </c>
      <c r="BT1200" s="75">
        <v>0</v>
      </c>
      <c r="BU1200" s="75">
        <v>243000625</v>
      </c>
      <c r="BV1200" s="75">
        <v>252000625</v>
      </c>
      <c r="BW1200" s="75">
        <v>0</v>
      </c>
      <c r="BX1200" s="75">
        <v>0</v>
      </c>
      <c r="BY1200" s="75">
        <v>403000625</v>
      </c>
      <c r="BZ1200" s="75">
        <v>0</v>
      </c>
      <c r="CA1200" s="75">
        <v>0</v>
      </c>
    </row>
    <row r="1201" spans="14:79" ht="12" customHeight="1">
      <c r="N1201" s="119" t="s">
        <v>180</v>
      </c>
      <c r="O1201" s="120" t="s">
        <v>7997</v>
      </c>
      <c r="P1201" s="122">
        <v>0</v>
      </c>
      <c r="Q1201" s="122">
        <v>495000625</v>
      </c>
      <c r="R1201" s="122">
        <v>0</v>
      </c>
      <c r="S1201" s="122">
        <v>0</v>
      </c>
      <c r="T1201" s="122">
        <v>0</v>
      </c>
      <c r="U1201" s="122">
        <v>0</v>
      </c>
      <c r="V1201" s="122">
        <v>0</v>
      </c>
      <c r="W1201" s="122">
        <v>0</v>
      </c>
      <c r="X1201" s="122">
        <v>0</v>
      </c>
      <c r="Y1201" s="122">
        <v>1350000625</v>
      </c>
      <c r="Z1201" s="122">
        <v>1395000625</v>
      </c>
      <c r="AA1201" s="122">
        <v>1440000625</v>
      </c>
      <c r="AB1201" s="122">
        <v>0</v>
      </c>
      <c r="AC1201" s="122">
        <v>0</v>
      </c>
      <c r="AD1201" s="121"/>
      <c r="BO1201" s="72" t="s">
        <v>42</v>
      </c>
      <c r="BP1201" s="73" t="s">
        <v>4556</v>
      </c>
      <c r="BQ1201" s="75">
        <v>0</v>
      </c>
      <c r="BR1201" s="75">
        <v>0</v>
      </c>
      <c r="BS1201" s="75">
        <v>0</v>
      </c>
      <c r="BT1201" s="75">
        <v>0</v>
      </c>
      <c r="BU1201" s="75">
        <v>0</v>
      </c>
      <c r="BV1201" s="75">
        <v>297000625</v>
      </c>
      <c r="BW1201" s="75">
        <v>0</v>
      </c>
      <c r="BX1201" s="75">
        <v>297000625</v>
      </c>
      <c r="BY1201" s="75">
        <v>0</v>
      </c>
      <c r="BZ1201" s="75">
        <v>0</v>
      </c>
      <c r="CA1201" s="75">
        <v>0</v>
      </c>
    </row>
    <row r="1202" spans="14:79" ht="12" customHeight="1">
      <c r="N1202" s="119" t="s">
        <v>180</v>
      </c>
      <c r="O1202" s="120" t="s">
        <v>7999</v>
      </c>
      <c r="P1202" s="122">
        <v>0</v>
      </c>
      <c r="Q1202" s="122">
        <v>0</v>
      </c>
      <c r="R1202" s="122">
        <v>0</v>
      </c>
      <c r="S1202" s="122">
        <v>0</v>
      </c>
      <c r="T1202" s="122">
        <v>0</v>
      </c>
      <c r="U1202" s="122">
        <v>0</v>
      </c>
      <c r="V1202" s="122">
        <v>0</v>
      </c>
      <c r="W1202" s="122">
        <v>0</v>
      </c>
      <c r="X1202" s="122">
        <v>0</v>
      </c>
      <c r="Y1202" s="122">
        <v>0</v>
      </c>
      <c r="Z1202" s="122">
        <v>0</v>
      </c>
      <c r="AA1202" s="122">
        <v>1710000625</v>
      </c>
      <c r="AB1202" s="122">
        <v>1845000625</v>
      </c>
      <c r="AC1202" s="122">
        <v>0</v>
      </c>
      <c r="AD1202" s="121"/>
      <c r="BO1202" s="72" t="s">
        <v>42</v>
      </c>
      <c r="BP1202" s="73" t="s">
        <v>4557</v>
      </c>
      <c r="BQ1202" s="75">
        <v>0</v>
      </c>
      <c r="BR1202" s="75">
        <v>0</v>
      </c>
      <c r="BS1202" s="75">
        <v>0</v>
      </c>
      <c r="BT1202" s="75">
        <v>297000625</v>
      </c>
      <c r="BU1202" s="75">
        <v>297000625</v>
      </c>
      <c r="BV1202" s="75">
        <v>306000625</v>
      </c>
      <c r="BW1202" s="75">
        <v>324000625</v>
      </c>
      <c r="BX1202" s="75">
        <v>342000625</v>
      </c>
      <c r="BY1202" s="75">
        <v>0</v>
      </c>
      <c r="BZ1202" s="75">
        <v>0</v>
      </c>
      <c r="CA1202" s="75">
        <v>0</v>
      </c>
    </row>
    <row r="1203" spans="14:79" ht="12" customHeight="1">
      <c r="N1203" s="119" t="s">
        <v>180</v>
      </c>
      <c r="O1203" s="120" t="s">
        <v>8000</v>
      </c>
      <c r="P1203" s="122">
        <v>0</v>
      </c>
      <c r="Q1203" s="122">
        <v>0</v>
      </c>
      <c r="R1203" s="122">
        <v>0</v>
      </c>
      <c r="S1203" s="122">
        <v>0</v>
      </c>
      <c r="T1203" s="122">
        <v>0</v>
      </c>
      <c r="U1203" s="122">
        <v>0</v>
      </c>
      <c r="V1203" s="122">
        <v>0</v>
      </c>
      <c r="W1203" s="122">
        <v>0</v>
      </c>
      <c r="X1203" s="122">
        <v>0</v>
      </c>
      <c r="Y1203" s="122">
        <v>1494000625</v>
      </c>
      <c r="Z1203" s="122">
        <v>0</v>
      </c>
      <c r="AA1203" s="122">
        <v>1710000625</v>
      </c>
      <c r="AB1203" s="122">
        <v>1845000625</v>
      </c>
      <c r="AC1203" s="122">
        <v>0</v>
      </c>
      <c r="AD1203" s="121"/>
      <c r="BO1203" s="72" t="s">
        <v>42</v>
      </c>
      <c r="BP1203" s="73" t="s">
        <v>4558</v>
      </c>
      <c r="BQ1203" s="75">
        <v>0</v>
      </c>
      <c r="BR1203" s="75">
        <v>0</v>
      </c>
      <c r="BS1203" s="75">
        <v>288000625</v>
      </c>
      <c r="BT1203" s="75">
        <v>0</v>
      </c>
      <c r="BU1203" s="75">
        <v>315000625</v>
      </c>
      <c r="BV1203" s="75">
        <v>300000825</v>
      </c>
      <c r="BW1203" s="75">
        <v>342000625</v>
      </c>
      <c r="BX1203" s="75">
        <v>360000625</v>
      </c>
      <c r="BY1203" s="75">
        <v>0</v>
      </c>
      <c r="BZ1203" s="75">
        <v>0</v>
      </c>
      <c r="CA1203" s="75">
        <v>0</v>
      </c>
    </row>
    <row r="1204" spans="14:79" ht="12" customHeight="1">
      <c r="N1204" s="119" t="s">
        <v>180</v>
      </c>
      <c r="O1204" s="120" t="s">
        <v>8001</v>
      </c>
      <c r="P1204" s="122">
        <v>0</v>
      </c>
      <c r="Q1204" s="122">
        <v>495000625</v>
      </c>
      <c r="R1204" s="122">
        <v>0</v>
      </c>
      <c r="S1204" s="122">
        <v>459000625</v>
      </c>
      <c r="T1204" s="122">
        <v>0</v>
      </c>
      <c r="U1204" s="122">
        <v>0</v>
      </c>
      <c r="V1204" s="122">
        <v>0</v>
      </c>
      <c r="W1204" s="122">
        <v>0</v>
      </c>
      <c r="X1204" s="122">
        <v>0</v>
      </c>
      <c r="Y1204" s="122">
        <v>0</v>
      </c>
      <c r="Z1204" s="122">
        <v>0</v>
      </c>
      <c r="AA1204" s="122">
        <v>0</v>
      </c>
      <c r="AB1204" s="122">
        <v>0</v>
      </c>
      <c r="AC1204" s="122">
        <v>0</v>
      </c>
      <c r="AD1204" s="121"/>
      <c r="BO1204" s="72" t="s">
        <v>42</v>
      </c>
      <c r="BP1204" s="73" t="s">
        <v>4559</v>
      </c>
      <c r="BQ1204" s="75">
        <v>0</v>
      </c>
      <c r="BR1204" s="75">
        <v>0</v>
      </c>
      <c r="BS1204" s="75">
        <v>270000625</v>
      </c>
      <c r="BT1204" s="75">
        <v>0</v>
      </c>
      <c r="BU1204" s="75">
        <v>306000625</v>
      </c>
      <c r="BV1204" s="75">
        <v>306000625</v>
      </c>
      <c r="BW1204" s="75">
        <v>324000625</v>
      </c>
      <c r="BX1204" s="75">
        <v>342000625</v>
      </c>
      <c r="BY1204" s="75">
        <v>0</v>
      </c>
      <c r="BZ1204" s="75">
        <v>0</v>
      </c>
      <c r="CA1204" s="75">
        <v>0</v>
      </c>
    </row>
    <row r="1205" spans="14:79" ht="12" customHeight="1">
      <c r="N1205" s="119" t="s">
        <v>180</v>
      </c>
      <c r="O1205" s="120" t="s">
        <v>8002</v>
      </c>
      <c r="P1205" s="122">
        <v>0</v>
      </c>
      <c r="Q1205" s="122">
        <v>0</v>
      </c>
      <c r="R1205" s="122">
        <v>0</v>
      </c>
      <c r="S1205" s="122">
        <v>0</v>
      </c>
      <c r="T1205" s="122">
        <v>0</v>
      </c>
      <c r="U1205" s="122">
        <v>0</v>
      </c>
      <c r="V1205" s="122">
        <v>1450000925</v>
      </c>
      <c r="W1205" s="122">
        <v>0</v>
      </c>
      <c r="X1205" s="122">
        <v>0</v>
      </c>
      <c r="Y1205" s="122">
        <v>0</v>
      </c>
      <c r="Z1205" s="122">
        <v>0</v>
      </c>
      <c r="AA1205" s="122">
        <v>0</v>
      </c>
      <c r="AB1205" s="122">
        <v>0</v>
      </c>
      <c r="AC1205" s="122">
        <v>0</v>
      </c>
      <c r="AD1205" s="121"/>
      <c r="BO1205" s="72" t="s">
        <v>42</v>
      </c>
      <c r="BP1205" s="73" t="s">
        <v>4560</v>
      </c>
      <c r="BQ1205" s="75">
        <v>0</v>
      </c>
      <c r="BR1205" s="75">
        <v>0</v>
      </c>
      <c r="BS1205" s="75">
        <v>0</v>
      </c>
      <c r="BT1205" s="75">
        <v>0</v>
      </c>
      <c r="BU1205" s="75">
        <v>279000625</v>
      </c>
      <c r="BV1205" s="75">
        <v>0</v>
      </c>
      <c r="BW1205" s="75">
        <v>0</v>
      </c>
      <c r="BX1205" s="75">
        <v>320000625</v>
      </c>
      <c r="BY1205" s="75">
        <v>350000625</v>
      </c>
      <c r="BZ1205" s="75">
        <v>0</v>
      </c>
      <c r="CA1205" s="75">
        <v>0</v>
      </c>
    </row>
    <row r="1206" spans="14:79" ht="12" customHeight="1">
      <c r="N1206" s="119" t="s">
        <v>180</v>
      </c>
      <c r="O1206" s="120" t="s">
        <v>2934</v>
      </c>
      <c r="P1206" s="122">
        <v>695000026</v>
      </c>
      <c r="Q1206" s="122">
        <v>850000026</v>
      </c>
      <c r="R1206" s="122">
        <v>850000026</v>
      </c>
      <c r="S1206" s="122">
        <v>925000026</v>
      </c>
      <c r="T1206" s="122">
        <v>1150000026</v>
      </c>
      <c r="U1206" s="122">
        <v>1285000026</v>
      </c>
      <c r="V1206" s="122">
        <v>1350000026</v>
      </c>
      <c r="W1206" s="122">
        <v>1520000026</v>
      </c>
      <c r="X1206" s="122">
        <v>1805000026</v>
      </c>
      <c r="Y1206" s="122">
        <v>2010000026</v>
      </c>
      <c r="Z1206" s="122">
        <v>0</v>
      </c>
      <c r="AA1206" s="122">
        <v>0</v>
      </c>
      <c r="AB1206" s="122">
        <v>0</v>
      </c>
      <c r="AC1206" s="122">
        <v>0</v>
      </c>
      <c r="AD1206" s="121"/>
      <c r="BO1206" s="72" t="s">
        <v>42</v>
      </c>
      <c r="BP1206" s="73" t="s">
        <v>5289</v>
      </c>
      <c r="BQ1206" s="74"/>
      <c r="BR1206" s="74"/>
      <c r="BS1206" s="74"/>
      <c r="BT1206" s="74"/>
      <c r="BU1206" s="74"/>
      <c r="BV1206" s="74"/>
      <c r="BW1206" s="74"/>
      <c r="BX1206" s="75">
        <v>350000725</v>
      </c>
      <c r="BY1206" s="74"/>
      <c r="BZ1206" s="74"/>
      <c r="CA1206" s="74"/>
    </row>
    <row r="1207" spans="14:79" ht="12" customHeight="1">
      <c r="N1207" s="119" t="s">
        <v>180</v>
      </c>
      <c r="O1207" s="120" t="s">
        <v>8003</v>
      </c>
      <c r="P1207" s="122">
        <v>0</v>
      </c>
      <c r="Q1207" s="122">
        <v>820000625</v>
      </c>
      <c r="R1207" s="122">
        <v>860000625</v>
      </c>
      <c r="S1207" s="122">
        <v>920000625</v>
      </c>
      <c r="T1207" s="122">
        <v>1290000625</v>
      </c>
      <c r="U1207" s="122">
        <v>1500000625</v>
      </c>
      <c r="V1207" s="122">
        <v>1895000625</v>
      </c>
      <c r="W1207" s="122">
        <v>1925000625</v>
      </c>
      <c r="X1207" s="122">
        <v>2280000625</v>
      </c>
      <c r="Y1207" s="122">
        <v>2620000625</v>
      </c>
      <c r="Z1207" s="122">
        <v>0</v>
      </c>
      <c r="AA1207" s="122">
        <v>0</v>
      </c>
      <c r="AB1207" s="122">
        <v>0</v>
      </c>
      <c r="AC1207" s="122">
        <v>0</v>
      </c>
      <c r="AD1207" s="121"/>
      <c r="BO1207" s="72" t="s">
        <v>42</v>
      </c>
      <c r="BP1207" s="73" t="s">
        <v>5290</v>
      </c>
      <c r="BQ1207" s="74"/>
      <c r="BR1207" s="74"/>
      <c r="BS1207" s="74"/>
      <c r="BT1207" s="74"/>
      <c r="BU1207" s="74"/>
      <c r="BV1207" s="74"/>
      <c r="BW1207" s="74"/>
      <c r="BX1207" s="75">
        <v>300000825</v>
      </c>
      <c r="BY1207" s="75">
        <v>365000026</v>
      </c>
      <c r="BZ1207" s="75">
        <v>405000026</v>
      </c>
      <c r="CA1207" s="74"/>
    </row>
    <row r="1208" spans="14:79" ht="12" customHeight="1">
      <c r="N1208" s="119" t="s">
        <v>180</v>
      </c>
      <c r="O1208" s="120" t="s">
        <v>2935</v>
      </c>
      <c r="P1208" s="122">
        <v>700000026</v>
      </c>
      <c r="Q1208" s="122">
        <v>820000625</v>
      </c>
      <c r="R1208" s="122">
        <v>860000625</v>
      </c>
      <c r="S1208" s="122">
        <v>920000625</v>
      </c>
      <c r="T1208" s="122">
        <v>1290000625</v>
      </c>
      <c r="U1208" s="122">
        <v>1500000625</v>
      </c>
      <c r="V1208" s="122">
        <v>1895000625</v>
      </c>
      <c r="W1208" s="122">
        <v>1925000625</v>
      </c>
      <c r="X1208" s="122">
        <v>2280000625</v>
      </c>
      <c r="Y1208" s="122">
        <v>2620000625</v>
      </c>
      <c r="Z1208" s="122">
        <v>0</v>
      </c>
      <c r="AA1208" s="122">
        <v>0</v>
      </c>
      <c r="AB1208" s="122">
        <v>0</v>
      </c>
      <c r="AC1208" s="122">
        <v>0</v>
      </c>
      <c r="AD1208" s="121"/>
      <c r="BO1208" s="72" t="s">
        <v>42</v>
      </c>
      <c r="BP1208" s="73" t="s">
        <v>4561</v>
      </c>
      <c r="BQ1208" s="75">
        <v>0</v>
      </c>
      <c r="BR1208" s="75">
        <v>0</v>
      </c>
      <c r="BS1208" s="75">
        <v>0</v>
      </c>
      <c r="BT1208" s="75">
        <v>315000625</v>
      </c>
      <c r="BU1208" s="75">
        <v>0</v>
      </c>
      <c r="BV1208" s="75">
        <v>0</v>
      </c>
      <c r="BW1208" s="75">
        <v>0</v>
      </c>
      <c r="BX1208" s="75">
        <v>0</v>
      </c>
      <c r="BY1208" s="75">
        <v>396000625</v>
      </c>
      <c r="BZ1208" s="75">
        <v>0</v>
      </c>
      <c r="CA1208" s="75">
        <v>0</v>
      </c>
    </row>
    <row r="1209" spans="14:79" ht="12" customHeight="1">
      <c r="N1209" s="119" t="s">
        <v>180</v>
      </c>
      <c r="O1209" s="120" t="s">
        <v>8004</v>
      </c>
      <c r="P1209" s="121"/>
      <c r="Q1209" s="121"/>
      <c r="R1209" s="121"/>
      <c r="S1209" s="121"/>
      <c r="T1209" s="121"/>
      <c r="U1209" s="121"/>
      <c r="V1209" s="121"/>
      <c r="W1209" s="121"/>
      <c r="X1209" s="121"/>
      <c r="Y1209" s="121"/>
      <c r="Z1209" s="122">
        <v>2010000625</v>
      </c>
      <c r="AA1209" s="122">
        <v>2825000625</v>
      </c>
      <c r="AB1209" s="122">
        <v>3050000625</v>
      </c>
      <c r="AC1209" s="121"/>
      <c r="AD1209" s="121"/>
      <c r="BO1209" s="72" t="s">
        <v>42</v>
      </c>
      <c r="BP1209" s="73" t="s">
        <v>4562</v>
      </c>
      <c r="BQ1209" s="75">
        <v>0</v>
      </c>
      <c r="BR1209" s="75">
        <v>0</v>
      </c>
      <c r="BS1209" s="75">
        <v>270000625</v>
      </c>
      <c r="BT1209" s="75">
        <v>0</v>
      </c>
      <c r="BU1209" s="75">
        <v>252000625</v>
      </c>
      <c r="BV1209" s="75">
        <v>0</v>
      </c>
      <c r="BW1209" s="75">
        <v>0</v>
      </c>
      <c r="BX1209" s="75">
        <v>0</v>
      </c>
      <c r="BY1209" s="75">
        <v>0</v>
      </c>
      <c r="BZ1209" s="75">
        <v>0</v>
      </c>
      <c r="CA1209" s="75">
        <v>0</v>
      </c>
    </row>
    <row r="1210" spans="14:79" ht="12" customHeight="1">
      <c r="N1210" s="119" t="s">
        <v>180</v>
      </c>
      <c r="O1210" s="120" t="s">
        <v>8005</v>
      </c>
      <c r="P1210" s="122">
        <v>0</v>
      </c>
      <c r="Q1210" s="122">
        <v>0</v>
      </c>
      <c r="R1210" s="122">
        <v>0</v>
      </c>
      <c r="S1210" s="122">
        <v>0</v>
      </c>
      <c r="T1210" s="122">
        <v>0</v>
      </c>
      <c r="U1210" s="122">
        <v>0</v>
      </c>
      <c r="V1210" s="122">
        <v>0</v>
      </c>
      <c r="W1210" s="122">
        <v>0</v>
      </c>
      <c r="X1210" s="122">
        <v>0</v>
      </c>
      <c r="Y1210" s="122">
        <v>0</v>
      </c>
      <c r="Z1210" s="122">
        <v>900000625</v>
      </c>
      <c r="AA1210" s="122">
        <v>1700000625</v>
      </c>
      <c r="AB1210" s="122">
        <v>2050000625</v>
      </c>
      <c r="AC1210" s="122">
        <v>0</v>
      </c>
      <c r="AD1210" s="121"/>
      <c r="BO1210" s="72" t="s">
        <v>42</v>
      </c>
      <c r="BP1210" s="73" t="s">
        <v>4563</v>
      </c>
      <c r="BQ1210" s="75">
        <v>234000625</v>
      </c>
      <c r="BR1210" s="75">
        <v>252000625</v>
      </c>
      <c r="BS1210" s="75">
        <v>270000625</v>
      </c>
      <c r="BT1210" s="75">
        <v>297000625</v>
      </c>
      <c r="BU1210" s="75">
        <v>306000625</v>
      </c>
      <c r="BV1210" s="75">
        <v>300000925</v>
      </c>
      <c r="BW1210" s="75">
        <v>320000825</v>
      </c>
      <c r="BX1210" s="75">
        <v>351000625</v>
      </c>
      <c r="BY1210" s="75">
        <v>369000625</v>
      </c>
      <c r="BZ1210" s="75">
        <v>0</v>
      </c>
      <c r="CA1210" s="75">
        <v>0</v>
      </c>
    </row>
    <row r="1211" spans="14:79" ht="12" customHeight="1">
      <c r="N1211" s="119" t="s">
        <v>180</v>
      </c>
      <c r="O1211" s="120" t="s">
        <v>8006</v>
      </c>
      <c r="P1211" s="122">
        <v>0</v>
      </c>
      <c r="Q1211" s="122">
        <v>0</v>
      </c>
      <c r="R1211" s="122">
        <v>0</v>
      </c>
      <c r="S1211" s="122">
        <v>0</v>
      </c>
      <c r="T1211" s="122">
        <v>810000625</v>
      </c>
      <c r="U1211" s="122">
        <v>0</v>
      </c>
      <c r="V1211" s="122">
        <v>945000625</v>
      </c>
      <c r="W1211" s="122">
        <v>0</v>
      </c>
      <c r="X1211" s="122">
        <v>0</v>
      </c>
      <c r="Y1211" s="122">
        <v>0</v>
      </c>
      <c r="Z1211" s="122">
        <v>2880000625</v>
      </c>
      <c r="AA1211" s="122">
        <v>3240000625</v>
      </c>
      <c r="AB1211" s="122">
        <v>0</v>
      </c>
      <c r="AC1211" s="122">
        <v>0</v>
      </c>
      <c r="AD1211" s="121"/>
      <c r="BO1211" s="72" t="s">
        <v>42</v>
      </c>
      <c r="BP1211" s="73" t="s">
        <v>4564</v>
      </c>
      <c r="BQ1211" s="75">
        <v>0</v>
      </c>
      <c r="BR1211" s="75">
        <v>198000625</v>
      </c>
      <c r="BS1211" s="75">
        <v>234000625</v>
      </c>
      <c r="BT1211" s="75">
        <v>261000625</v>
      </c>
      <c r="BU1211" s="75">
        <v>0</v>
      </c>
      <c r="BV1211" s="75">
        <v>279000625</v>
      </c>
      <c r="BW1211" s="75">
        <v>297000625</v>
      </c>
      <c r="BX1211" s="75">
        <v>342000625</v>
      </c>
      <c r="BY1211" s="75">
        <v>0</v>
      </c>
      <c r="BZ1211" s="75">
        <v>0</v>
      </c>
      <c r="CA1211" s="75">
        <v>0</v>
      </c>
    </row>
    <row r="1212" spans="14:79" ht="12" customHeight="1">
      <c r="N1212" s="119" t="s">
        <v>180</v>
      </c>
      <c r="O1212" s="120" t="s">
        <v>8007</v>
      </c>
      <c r="P1212" s="122">
        <v>0</v>
      </c>
      <c r="Q1212" s="122">
        <v>0</v>
      </c>
      <c r="R1212" s="122">
        <v>450000625</v>
      </c>
      <c r="S1212" s="122">
        <v>504000625</v>
      </c>
      <c r="T1212" s="122">
        <v>567000625</v>
      </c>
      <c r="U1212" s="122">
        <v>621000625</v>
      </c>
      <c r="V1212" s="122">
        <v>675000625</v>
      </c>
      <c r="W1212" s="122">
        <v>0</v>
      </c>
      <c r="X1212" s="122">
        <v>0</v>
      </c>
      <c r="Y1212" s="122">
        <v>0</v>
      </c>
      <c r="Z1212" s="122">
        <v>0</v>
      </c>
      <c r="AA1212" s="122">
        <v>0</v>
      </c>
      <c r="AB1212" s="122">
        <v>0</v>
      </c>
      <c r="AC1212" s="122">
        <v>0</v>
      </c>
      <c r="AD1212" s="121"/>
      <c r="BO1212" s="72" t="s">
        <v>42</v>
      </c>
      <c r="BP1212" s="73" t="s">
        <v>4565</v>
      </c>
      <c r="BQ1212" s="75">
        <v>0</v>
      </c>
      <c r="BR1212" s="75">
        <v>0</v>
      </c>
      <c r="BS1212" s="75">
        <v>0</v>
      </c>
      <c r="BT1212" s="75">
        <v>0</v>
      </c>
      <c r="BU1212" s="75">
        <v>0</v>
      </c>
      <c r="BV1212" s="75">
        <v>0</v>
      </c>
      <c r="BW1212" s="75">
        <v>324000625</v>
      </c>
      <c r="BX1212" s="75">
        <v>315000625</v>
      </c>
      <c r="BY1212" s="75">
        <v>0</v>
      </c>
      <c r="BZ1212" s="75">
        <v>0</v>
      </c>
      <c r="CA1212" s="75">
        <v>0</v>
      </c>
    </row>
    <row r="1213" spans="14:79" ht="12" customHeight="1">
      <c r="N1213" s="119" t="s">
        <v>180</v>
      </c>
      <c r="O1213" s="120" t="s">
        <v>8008</v>
      </c>
      <c r="P1213" s="122">
        <v>0</v>
      </c>
      <c r="Q1213" s="122">
        <v>0</v>
      </c>
      <c r="R1213" s="122">
        <v>0</v>
      </c>
      <c r="S1213" s="122">
        <v>320000625</v>
      </c>
      <c r="T1213" s="122">
        <v>395000625</v>
      </c>
      <c r="U1213" s="122">
        <v>435000625</v>
      </c>
      <c r="V1213" s="122">
        <v>520000625</v>
      </c>
      <c r="W1213" s="122">
        <v>0</v>
      </c>
      <c r="X1213" s="122">
        <v>0</v>
      </c>
      <c r="Y1213" s="122">
        <v>0</v>
      </c>
      <c r="Z1213" s="122">
        <v>0</v>
      </c>
      <c r="AA1213" s="122">
        <v>0</v>
      </c>
      <c r="AB1213" s="122">
        <v>0</v>
      </c>
      <c r="AC1213" s="122">
        <v>0</v>
      </c>
      <c r="AD1213" s="121"/>
      <c r="BO1213" s="72" t="s">
        <v>42</v>
      </c>
      <c r="BP1213" s="73" t="s">
        <v>4565</v>
      </c>
      <c r="BQ1213" s="75">
        <v>0</v>
      </c>
      <c r="BR1213" s="75">
        <v>0</v>
      </c>
      <c r="BS1213" s="75">
        <v>0</v>
      </c>
      <c r="BT1213" s="75">
        <v>0</v>
      </c>
      <c r="BU1213" s="75">
        <v>0</v>
      </c>
      <c r="BV1213" s="75">
        <v>0</v>
      </c>
      <c r="BW1213" s="75">
        <v>324000625</v>
      </c>
      <c r="BX1213" s="75">
        <v>0</v>
      </c>
      <c r="BY1213" s="75">
        <v>283000625</v>
      </c>
      <c r="BZ1213" s="75">
        <v>0</v>
      </c>
      <c r="CA1213" s="75">
        <v>0</v>
      </c>
    </row>
    <row r="1214" spans="14:79" ht="12" customHeight="1">
      <c r="N1214" s="119" t="s">
        <v>180</v>
      </c>
      <c r="O1214" s="120" t="s">
        <v>8009</v>
      </c>
      <c r="P1214" s="122">
        <v>0</v>
      </c>
      <c r="Q1214" s="122">
        <v>495000625</v>
      </c>
      <c r="R1214" s="122">
        <v>450000625</v>
      </c>
      <c r="S1214" s="122">
        <v>504000625</v>
      </c>
      <c r="T1214" s="122">
        <v>567000625</v>
      </c>
      <c r="U1214" s="122">
        <v>621000625</v>
      </c>
      <c r="V1214" s="122">
        <v>675000625</v>
      </c>
      <c r="W1214" s="122">
        <v>0</v>
      </c>
      <c r="X1214" s="122">
        <v>0</v>
      </c>
      <c r="Y1214" s="122">
        <v>0</v>
      </c>
      <c r="Z1214" s="122">
        <v>0</v>
      </c>
      <c r="AA1214" s="122">
        <v>0</v>
      </c>
      <c r="AB1214" s="122">
        <v>0</v>
      </c>
      <c r="AC1214" s="122">
        <v>0</v>
      </c>
      <c r="AD1214" s="121"/>
      <c r="BO1214" s="72" t="s">
        <v>42</v>
      </c>
      <c r="BP1214" s="73" t="s">
        <v>4566</v>
      </c>
      <c r="BQ1214" s="75">
        <v>225000625</v>
      </c>
      <c r="BR1214" s="75">
        <v>0</v>
      </c>
      <c r="BS1214" s="75">
        <v>261000625</v>
      </c>
      <c r="BT1214" s="75">
        <v>297000625</v>
      </c>
      <c r="BU1214" s="75">
        <v>0</v>
      </c>
      <c r="BV1214" s="75">
        <v>0</v>
      </c>
      <c r="BW1214" s="75">
        <v>0</v>
      </c>
      <c r="BX1214" s="75">
        <v>0</v>
      </c>
      <c r="BY1214" s="75">
        <v>0</v>
      </c>
      <c r="BZ1214" s="75">
        <v>0</v>
      </c>
      <c r="CA1214" s="75">
        <v>0</v>
      </c>
    </row>
    <row r="1215" spans="14:79" ht="12" customHeight="1">
      <c r="N1215" s="119" t="s">
        <v>180</v>
      </c>
      <c r="O1215" s="120" t="s">
        <v>8010</v>
      </c>
      <c r="P1215" s="122">
        <v>0</v>
      </c>
      <c r="Q1215" s="122">
        <v>0</v>
      </c>
      <c r="R1215" s="122">
        <v>360000625</v>
      </c>
      <c r="S1215" s="122">
        <v>504000625</v>
      </c>
      <c r="T1215" s="122">
        <v>441000625</v>
      </c>
      <c r="U1215" s="122">
        <v>567000625</v>
      </c>
      <c r="V1215" s="122">
        <v>675000625</v>
      </c>
      <c r="W1215" s="122">
        <v>0</v>
      </c>
      <c r="X1215" s="122">
        <v>0</v>
      </c>
      <c r="Y1215" s="122">
        <v>0</v>
      </c>
      <c r="Z1215" s="122">
        <v>0</v>
      </c>
      <c r="AA1215" s="122">
        <v>0</v>
      </c>
      <c r="AB1215" s="122">
        <v>0</v>
      </c>
      <c r="AC1215" s="122">
        <v>0</v>
      </c>
      <c r="AD1215" s="121"/>
      <c r="BO1215" s="72" t="s">
        <v>42</v>
      </c>
      <c r="BP1215" s="73" t="s">
        <v>4567</v>
      </c>
      <c r="BQ1215" s="75">
        <v>250000026</v>
      </c>
      <c r="BR1215" s="75">
        <v>270000026</v>
      </c>
      <c r="BS1215" s="75">
        <v>295000026</v>
      </c>
      <c r="BT1215" s="75">
        <v>320000026</v>
      </c>
      <c r="BU1215" s="75">
        <v>340000026</v>
      </c>
      <c r="BV1215" s="75">
        <v>360000026</v>
      </c>
      <c r="BW1215" s="75">
        <v>395000026</v>
      </c>
      <c r="BX1215" s="75">
        <v>425000026</v>
      </c>
      <c r="BY1215" s="75">
        <v>0</v>
      </c>
      <c r="BZ1215" s="75">
        <v>0</v>
      </c>
      <c r="CA1215" s="75">
        <v>0</v>
      </c>
    </row>
    <row r="1216" spans="14:79" ht="12" customHeight="1">
      <c r="N1216" s="119" t="s">
        <v>180</v>
      </c>
      <c r="O1216" s="120" t="s">
        <v>8011</v>
      </c>
      <c r="P1216" s="122">
        <v>0</v>
      </c>
      <c r="Q1216" s="122">
        <v>0</v>
      </c>
      <c r="R1216" s="122">
        <v>360000625</v>
      </c>
      <c r="S1216" s="122">
        <v>459000625</v>
      </c>
      <c r="T1216" s="122">
        <v>441000625</v>
      </c>
      <c r="U1216" s="122">
        <v>567000625</v>
      </c>
      <c r="V1216" s="122">
        <v>675000625</v>
      </c>
      <c r="W1216" s="122">
        <v>0</v>
      </c>
      <c r="X1216" s="122">
        <v>0</v>
      </c>
      <c r="Y1216" s="122">
        <v>0</v>
      </c>
      <c r="Z1216" s="122">
        <v>0</v>
      </c>
      <c r="AA1216" s="122">
        <v>0</v>
      </c>
      <c r="AB1216" s="122">
        <v>0</v>
      </c>
      <c r="AC1216" s="122">
        <v>0</v>
      </c>
      <c r="AD1216" s="121"/>
      <c r="BO1216" s="72" t="s">
        <v>42</v>
      </c>
      <c r="BP1216" s="73" t="s">
        <v>4568</v>
      </c>
      <c r="BQ1216" s="75">
        <v>0</v>
      </c>
      <c r="BR1216" s="75">
        <v>198000625</v>
      </c>
      <c r="BS1216" s="75">
        <v>216000625</v>
      </c>
      <c r="BT1216" s="75">
        <v>243000625</v>
      </c>
      <c r="BU1216" s="75">
        <v>252000625</v>
      </c>
      <c r="BV1216" s="75">
        <v>261000625</v>
      </c>
      <c r="BW1216" s="75">
        <v>342000625</v>
      </c>
      <c r="BX1216" s="75">
        <v>360000625</v>
      </c>
      <c r="BY1216" s="75">
        <v>0</v>
      </c>
      <c r="BZ1216" s="75">
        <v>0</v>
      </c>
      <c r="CA1216" s="75">
        <v>0</v>
      </c>
    </row>
    <row r="1217" spans="14:79" ht="12" customHeight="1">
      <c r="N1217" s="119" t="s">
        <v>180</v>
      </c>
      <c r="O1217" s="120" t="s">
        <v>2939</v>
      </c>
      <c r="P1217" s="122">
        <v>288000625</v>
      </c>
      <c r="Q1217" s="122">
        <v>328000625</v>
      </c>
      <c r="R1217" s="122">
        <v>342000625</v>
      </c>
      <c r="S1217" s="122">
        <v>396000625</v>
      </c>
      <c r="T1217" s="122">
        <v>0</v>
      </c>
      <c r="U1217" s="122">
        <v>675000625</v>
      </c>
      <c r="V1217" s="122">
        <v>675000625</v>
      </c>
      <c r="W1217" s="122">
        <v>657000625</v>
      </c>
      <c r="X1217" s="122">
        <v>855000625</v>
      </c>
      <c r="Y1217" s="122">
        <v>1080000625</v>
      </c>
      <c r="Z1217" s="122">
        <v>1111000625</v>
      </c>
      <c r="AA1217" s="122">
        <v>1800000625</v>
      </c>
      <c r="AB1217" s="122">
        <v>0</v>
      </c>
      <c r="AC1217" s="122">
        <v>0</v>
      </c>
      <c r="AD1217" s="121"/>
      <c r="BO1217" s="72" t="s">
        <v>42</v>
      </c>
      <c r="BP1217" s="73" t="s">
        <v>4569</v>
      </c>
      <c r="BQ1217" s="75">
        <v>180000625</v>
      </c>
      <c r="BR1217" s="75">
        <v>216000625</v>
      </c>
      <c r="BS1217" s="75">
        <v>270000625</v>
      </c>
      <c r="BT1217" s="75">
        <v>297000625</v>
      </c>
      <c r="BU1217" s="75">
        <v>295000825</v>
      </c>
      <c r="BV1217" s="75">
        <v>310000825</v>
      </c>
      <c r="BW1217" s="75">
        <v>333000625</v>
      </c>
      <c r="BX1217" s="75">
        <v>351000625</v>
      </c>
      <c r="BY1217" s="75">
        <v>0</v>
      </c>
      <c r="BZ1217" s="75">
        <v>0</v>
      </c>
      <c r="CA1217" s="75">
        <v>0</v>
      </c>
    </row>
    <row r="1218" spans="14:79" ht="12" customHeight="1">
      <c r="N1218" s="119" t="s">
        <v>180</v>
      </c>
      <c r="O1218" s="120" t="s">
        <v>2938</v>
      </c>
      <c r="P1218" s="122">
        <v>288000625</v>
      </c>
      <c r="Q1218" s="122">
        <v>328000625</v>
      </c>
      <c r="R1218" s="122">
        <v>342000625</v>
      </c>
      <c r="S1218" s="122">
        <v>396000625</v>
      </c>
      <c r="T1218" s="122">
        <v>549000625</v>
      </c>
      <c r="U1218" s="122">
        <v>720000625</v>
      </c>
      <c r="V1218" s="122">
        <v>675000625</v>
      </c>
      <c r="W1218" s="122">
        <v>882000625</v>
      </c>
      <c r="X1218" s="122">
        <v>1026000625</v>
      </c>
      <c r="Y1218" s="122">
        <v>1080000625</v>
      </c>
      <c r="Z1218" s="122">
        <v>1111000625</v>
      </c>
      <c r="AA1218" s="122">
        <v>1800000625</v>
      </c>
      <c r="AB1218" s="122">
        <v>0</v>
      </c>
      <c r="AC1218" s="122">
        <v>0</v>
      </c>
      <c r="AD1218" s="121"/>
      <c r="BO1218" s="72" t="s">
        <v>42</v>
      </c>
      <c r="BP1218" s="73" t="s">
        <v>5186</v>
      </c>
      <c r="BQ1218" s="74"/>
      <c r="BR1218" s="74"/>
      <c r="BS1218" s="75">
        <v>230000925</v>
      </c>
      <c r="BT1218" s="74"/>
      <c r="BU1218" s="74"/>
      <c r="BV1218" s="74"/>
      <c r="BW1218" s="74"/>
      <c r="BX1218" s="74"/>
      <c r="BY1218" s="74"/>
      <c r="BZ1218" s="74"/>
      <c r="CA1218" s="74"/>
    </row>
    <row r="1219" spans="14:79" ht="12" customHeight="1">
      <c r="N1219" s="119" t="s">
        <v>180</v>
      </c>
      <c r="O1219" s="120" t="s">
        <v>8012</v>
      </c>
      <c r="P1219" s="122">
        <v>0</v>
      </c>
      <c r="Q1219" s="122">
        <v>0</v>
      </c>
      <c r="R1219" s="122">
        <v>0</v>
      </c>
      <c r="S1219" s="122">
        <v>504000625</v>
      </c>
      <c r="T1219" s="122">
        <v>0</v>
      </c>
      <c r="U1219" s="122">
        <v>0</v>
      </c>
      <c r="V1219" s="122">
        <v>675000625</v>
      </c>
      <c r="W1219" s="122">
        <v>720000625</v>
      </c>
      <c r="X1219" s="122">
        <v>765000625</v>
      </c>
      <c r="Y1219" s="122">
        <v>810000625</v>
      </c>
      <c r="Z1219" s="122">
        <v>855000625</v>
      </c>
      <c r="AA1219" s="122">
        <v>900000625</v>
      </c>
      <c r="AB1219" s="122">
        <v>0</v>
      </c>
      <c r="AC1219" s="122">
        <v>0</v>
      </c>
      <c r="AD1219" s="121"/>
      <c r="BO1219" s="72" t="s">
        <v>42</v>
      </c>
      <c r="BP1219" s="73" t="s">
        <v>4570</v>
      </c>
      <c r="BQ1219" s="75">
        <v>234000625</v>
      </c>
      <c r="BR1219" s="75">
        <v>252000625</v>
      </c>
      <c r="BS1219" s="75">
        <v>270000625</v>
      </c>
      <c r="BT1219" s="75">
        <v>297000625</v>
      </c>
      <c r="BU1219" s="75">
        <v>0</v>
      </c>
      <c r="BV1219" s="75">
        <v>315000625</v>
      </c>
      <c r="BW1219" s="75">
        <v>0</v>
      </c>
      <c r="BX1219" s="75">
        <v>0</v>
      </c>
      <c r="BY1219" s="75">
        <v>0</v>
      </c>
      <c r="BZ1219" s="75">
        <v>0</v>
      </c>
      <c r="CA1219" s="75">
        <v>0</v>
      </c>
    </row>
    <row r="1220" spans="14:79" ht="12" customHeight="1">
      <c r="N1220" s="119" t="s">
        <v>180</v>
      </c>
      <c r="O1220" s="120" t="s">
        <v>8013</v>
      </c>
      <c r="P1220" s="122">
        <v>0</v>
      </c>
      <c r="Q1220" s="122">
        <v>0</v>
      </c>
      <c r="R1220" s="122">
        <v>0</v>
      </c>
      <c r="S1220" s="122">
        <v>0</v>
      </c>
      <c r="T1220" s="122">
        <v>0</v>
      </c>
      <c r="U1220" s="122">
        <v>0</v>
      </c>
      <c r="V1220" s="122">
        <v>0</v>
      </c>
      <c r="W1220" s="122">
        <v>0</v>
      </c>
      <c r="X1220" s="122">
        <v>0</v>
      </c>
      <c r="Y1220" s="122">
        <v>894000625</v>
      </c>
      <c r="Z1220" s="122">
        <v>945000625</v>
      </c>
      <c r="AA1220" s="122">
        <v>1080000625</v>
      </c>
      <c r="AB1220" s="122">
        <v>0</v>
      </c>
      <c r="AC1220" s="122">
        <v>0</v>
      </c>
      <c r="AD1220" s="121"/>
      <c r="BO1220" s="72" t="s">
        <v>42</v>
      </c>
      <c r="BP1220" s="73" t="s">
        <v>4571</v>
      </c>
      <c r="BQ1220" s="75">
        <v>234000625</v>
      </c>
      <c r="BR1220" s="75">
        <v>252000625</v>
      </c>
      <c r="BS1220" s="75">
        <v>270000625</v>
      </c>
      <c r="BT1220" s="75">
        <v>297000625</v>
      </c>
      <c r="BU1220" s="75">
        <v>0</v>
      </c>
      <c r="BV1220" s="75">
        <v>315000625</v>
      </c>
      <c r="BW1220" s="75">
        <v>342000625</v>
      </c>
      <c r="BX1220" s="75">
        <v>360000625</v>
      </c>
      <c r="BY1220" s="75">
        <v>0</v>
      </c>
      <c r="BZ1220" s="75">
        <v>0</v>
      </c>
      <c r="CA1220" s="75">
        <v>0</v>
      </c>
    </row>
    <row r="1221" spans="14:79" ht="12" customHeight="1">
      <c r="N1221" s="119" t="s">
        <v>180</v>
      </c>
      <c r="O1221" s="120" t="s">
        <v>8014</v>
      </c>
      <c r="P1221" s="122">
        <v>283000625</v>
      </c>
      <c r="Q1221" s="122">
        <v>328000625</v>
      </c>
      <c r="R1221" s="122">
        <v>342000625</v>
      </c>
      <c r="S1221" s="122">
        <v>396000625</v>
      </c>
      <c r="T1221" s="122">
        <v>765000625</v>
      </c>
      <c r="U1221" s="122">
        <v>720000625</v>
      </c>
      <c r="V1221" s="122">
        <v>810000625</v>
      </c>
      <c r="W1221" s="122">
        <v>882000625</v>
      </c>
      <c r="X1221" s="122">
        <v>1026000625</v>
      </c>
      <c r="Y1221" s="122">
        <v>1080000625</v>
      </c>
      <c r="Z1221" s="122">
        <v>1111000625</v>
      </c>
      <c r="AA1221" s="122">
        <v>1800000625</v>
      </c>
      <c r="AB1221" s="122">
        <v>0</v>
      </c>
      <c r="AC1221" s="122">
        <v>0</v>
      </c>
      <c r="AD1221" s="121"/>
      <c r="BO1221" s="72" t="s">
        <v>42</v>
      </c>
      <c r="BP1221" s="73" t="s">
        <v>4572</v>
      </c>
      <c r="BQ1221" s="75">
        <v>0</v>
      </c>
      <c r="BR1221" s="75">
        <v>279000625</v>
      </c>
      <c r="BS1221" s="75">
        <v>270000625</v>
      </c>
      <c r="BT1221" s="75">
        <v>297000625</v>
      </c>
      <c r="BU1221" s="75">
        <v>333000625</v>
      </c>
      <c r="BV1221" s="75">
        <v>0</v>
      </c>
      <c r="BW1221" s="75">
        <v>0</v>
      </c>
      <c r="BX1221" s="75">
        <v>0</v>
      </c>
      <c r="BY1221" s="75">
        <v>0</v>
      </c>
      <c r="BZ1221" s="75">
        <v>0</v>
      </c>
      <c r="CA1221" s="75">
        <v>0</v>
      </c>
    </row>
    <row r="1222" spans="14:79" ht="12" customHeight="1">
      <c r="N1222" s="119" t="s">
        <v>180</v>
      </c>
      <c r="O1222" s="120" t="s">
        <v>8015</v>
      </c>
      <c r="P1222" s="122">
        <v>283000625</v>
      </c>
      <c r="Q1222" s="122">
        <v>328000625</v>
      </c>
      <c r="R1222" s="122">
        <v>342000625</v>
      </c>
      <c r="S1222" s="122">
        <v>396000625</v>
      </c>
      <c r="T1222" s="122">
        <v>540000625</v>
      </c>
      <c r="U1222" s="122">
        <v>720000625</v>
      </c>
      <c r="V1222" s="122">
        <v>810000625</v>
      </c>
      <c r="W1222" s="122">
        <v>882000625</v>
      </c>
      <c r="X1222" s="122">
        <v>1026000625</v>
      </c>
      <c r="Y1222" s="122">
        <v>1080000625</v>
      </c>
      <c r="Z1222" s="122">
        <v>1111000625</v>
      </c>
      <c r="AA1222" s="122">
        <v>1800000625</v>
      </c>
      <c r="AB1222" s="122">
        <v>1080000625</v>
      </c>
      <c r="AC1222" s="122">
        <v>0</v>
      </c>
      <c r="AD1222" s="121"/>
      <c r="BO1222" s="72" t="s">
        <v>42</v>
      </c>
      <c r="BP1222" s="73" t="s">
        <v>4573</v>
      </c>
      <c r="BQ1222" s="75">
        <v>189000625</v>
      </c>
      <c r="BR1222" s="75">
        <v>279000625</v>
      </c>
      <c r="BS1222" s="75">
        <v>297000625</v>
      </c>
      <c r="BT1222" s="75">
        <v>324000625</v>
      </c>
      <c r="BU1222" s="75">
        <v>0</v>
      </c>
      <c r="BV1222" s="75">
        <v>0</v>
      </c>
      <c r="BW1222" s="75">
        <v>0</v>
      </c>
      <c r="BX1222" s="75">
        <v>0</v>
      </c>
      <c r="BY1222" s="75">
        <v>0</v>
      </c>
      <c r="BZ1222" s="75">
        <v>0</v>
      </c>
      <c r="CA1222" s="75">
        <v>0</v>
      </c>
    </row>
    <row r="1223" spans="14:79" ht="12" customHeight="1">
      <c r="N1223" s="119" t="s">
        <v>180</v>
      </c>
      <c r="O1223" s="120" t="s">
        <v>8016</v>
      </c>
      <c r="P1223" s="122">
        <v>283000625</v>
      </c>
      <c r="Q1223" s="122">
        <v>328000625</v>
      </c>
      <c r="R1223" s="122">
        <v>342000625</v>
      </c>
      <c r="S1223" s="122">
        <v>396000625</v>
      </c>
      <c r="T1223" s="122">
        <v>540000625</v>
      </c>
      <c r="U1223" s="122">
        <v>720000625</v>
      </c>
      <c r="V1223" s="122">
        <v>810000625</v>
      </c>
      <c r="W1223" s="122">
        <v>882000625</v>
      </c>
      <c r="X1223" s="122">
        <v>1026000625</v>
      </c>
      <c r="Y1223" s="122">
        <v>1080000625</v>
      </c>
      <c r="Z1223" s="122">
        <v>1111000625</v>
      </c>
      <c r="AA1223" s="122">
        <v>1800000625</v>
      </c>
      <c r="AB1223" s="122">
        <v>0</v>
      </c>
      <c r="AC1223" s="122">
        <v>0</v>
      </c>
      <c r="AD1223" s="121"/>
      <c r="BO1223" s="72" t="s">
        <v>42</v>
      </c>
      <c r="BP1223" s="73" t="s">
        <v>4574</v>
      </c>
      <c r="BQ1223" s="75">
        <v>261000625</v>
      </c>
      <c r="BR1223" s="75">
        <v>0</v>
      </c>
      <c r="BS1223" s="75">
        <v>0</v>
      </c>
      <c r="BT1223" s="75">
        <v>324000625</v>
      </c>
      <c r="BU1223" s="75">
        <v>333000625</v>
      </c>
      <c r="BV1223" s="75">
        <v>0</v>
      </c>
      <c r="BW1223" s="75">
        <v>450000625</v>
      </c>
      <c r="BX1223" s="75">
        <v>0</v>
      </c>
      <c r="BY1223" s="75">
        <v>0</v>
      </c>
      <c r="BZ1223" s="75">
        <v>0</v>
      </c>
      <c r="CA1223" s="75">
        <v>0</v>
      </c>
    </row>
    <row r="1224" spans="14:79" ht="12" customHeight="1">
      <c r="N1224" s="119" t="s">
        <v>180</v>
      </c>
      <c r="O1224" s="120" t="s">
        <v>8017</v>
      </c>
      <c r="P1224" s="122">
        <v>288000625</v>
      </c>
      <c r="Q1224" s="122">
        <v>306000625</v>
      </c>
      <c r="R1224" s="122">
        <v>337000625</v>
      </c>
      <c r="S1224" s="122">
        <v>396000625</v>
      </c>
      <c r="T1224" s="122">
        <v>549000625</v>
      </c>
      <c r="U1224" s="122">
        <v>540000625</v>
      </c>
      <c r="V1224" s="122">
        <v>585000625</v>
      </c>
      <c r="W1224" s="122">
        <v>630000625</v>
      </c>
      <c r="X1224" s="122">
        <v>805000625</v>
      </c>
      <c r="Y1224" s="122">
        <v>1080000625</v>
      </c>
      <c r="Z1224" s="122">
        <v>1111000625</v>
      </c>
      <c r="AA1224" s="122">
        <v>1800000625</v>
      </c>
      <c r="AB1224" s="122">
        <v>0</v>
      </c>
      <c r="AC1224" s="122">
        <v>0</v>
      </c>
      <c r="AD1224" s="121"/>
      <c r="BO1224" s="72" t="s">
        <v>42</v>
      </c>
      <c r="BP1224" s="73" t="s">
        <v>4575</v>
      </c>
      <c r="BQ1224" s="75">
        <v>280000026</v>
      </c>
      <c r="BR1224" s="75">
        <v>305000026</v>
      </c>
      <c r="BS1224" s="75">
        <v>320000026</v>
      </c>
      <c r="BT1224" s="75">
        <v>330000026</v>
      </c>
      <c r="BU1224" s="75">
        <v>340000026</v>
      </c>
      <c r="BV1224" s="75">
        <v>360000026</v>
      </c>
      <c r="BW1224" s="75">
        <v>375000026</v>
      </c>
      <c r="BX1224" s="75">
        <v>395000026</v>
      </c>
      <c r="BY1224" s="75">
        <v>0</v>
      </c>
      <c r="BZ1224" s="75">
        <v>0</v>
      </c>
      <c r="CA1224" s="75">
        <v>0</v>
      </c>
    </row>
    <row r="1225" spans="14:79" ht="12" customHeight="1">
      <c r="N1225" s="119" t="s">
        <v>180</v>
      </c>
      <c r="O1225" s="120" t="s">
        <v>8018</v>
      </c>
      <c r="P1225" s="122">
        <v>288000625</v>
      </c>
      <c r="Q1225" s="122">
        <v>328000625</v>
      </c>
      <c r="R1225" s="122">
        <v>342000625</v>
      </c>
      <c r="S1225" s="122">
        <v>396000625</v>
      </c>
      <c r="T1225" s="122">
        <v>540000625</v>
      </c>
      <c r="U1225" s="122">
        <v>720000625</v>
      </c>
      <c r="V1225" s="122">
        <v>810000625</v>
      </c>
      <c r="W1225" s="122">
        <v>882000625</v>
      </c>
      <c r="X1225" s="122">
        <v>1026000625</v>
      </c>
      <c r="Y1225" s="122">
        <v>1080000625</v>
      </c>
      <c r="Z1225" s="122">
        <v>1111000625</v>
      </c>
      <c r="AA1225" s="122">
        <v>1800000625</v>
      </c>
      <c r="AB1225" s="122">
        <v>0</v>
      </c>
      <c r="AC1225" s="122">
        <v>0</v>
      </c>
      <c r="AD1225" s="121"/>
      <c r="BO1225" s="72" t="s">
        <v>42</v>
      </c>
      <c r="BP1225" s="73" t="s">
        <v>4576</v>
      </c>
      <c r="BQ1225" s="75">
        <v>225000625</v>
      </c>
      <c r="BR1225" s="75">
        <v>243000625</v>
      </c>
      <c r="BS1225" s="75">
        <v>261000625</v>
      </c>
      <c r="BT1225" s="75">
        <v>288000625</v>
      </c>
      <c r="BU1225" s="75">
        <v>297000625</v>
      </c>
      <c r="BV1225" s="75">
        <v>0</v>
      </c>
      <c r="BW1225" s="75">
        <v>324000625</v>
      </c>
      <c r="BX1225" s="75">
        <v>0</v>
      </c>
      <c r="BY1225" s="75">
        <v>0</v>
      </c>
      <c r="BZ1225" s="75">
        <v>0</v>
      </c>
      <c r="CA1225" s="75">
        <v>0</v>
      </c>
    </row>
    <row r="1226" spans="14:79" ht="12" customHeight="1">
      <c r="N1226" s="119" t="s">
        <v>180</v>
      </c>
      <c r="O1226" s="120" t="s">
        <v>8019</v>
      </c>
      <c r="P1226" s="122">
        <v>0</v>
      </c>
      <c r="Q1226" s="122">
        <v>0</v>
      </c>
      <c r="R1226" s="122">
        <v>0</v>
      </c>
      <c r="S1226" s="122">
        <v>0</v>
      </c>
      <c r="T1226" s="122">
        <v>810000625</v>
      </c>
      <c r="U1226" s="122">
        <v>0</v>
      </c>
      <c r="V1226" s="122">
        <v>945000625</v>
      </c>
      <c r="W1226" s="122">
        <v>0</v>
      </c>
      <c r="X1226" s="122">
        <v>0</v>
      </c>
      <c r="Y1226" s="122">
        <v>0</v>
      </c>
      <c r="Z1226" s="122">
        <v>2430000625</v>
      </c>
      <c r="AA1226" s="122">
        <v>2700000625</v>
      </c>
      <c r="AB1226" s="122">
        <v>2790000625</v>
      </c>
      <c r="AC1226" s="122">
        <v>0</v>
      </c>
      <c r="AD1226" s="121"/>
      <c r="BO1226" s="72" t="s">
        <v>42</v>
      </c>
      <c r="BP1226" s="73" t="s">
        <v>4577</v>
      </c>
      <c r="BQ1226" s="75">
        <v>225000625</v>
      </c>
      <c r="BR1226" s="75">
        <v>243000625</v>
      </c>
      <c r="BS1226" s="75">
        <v>261000625</v>
      </c>
      <c r="BT1226" s="75">
        <v>288000625</v>
      </c>
      <c r="BU1226" s="75">
        <v>0</v>
      </c>
      <c r="BV1226" s="75">
        <v>0</v>
      </c>
      <c r="BW1226" s="75">
        <v>0</v>
      </c>
      <c r="BX1226" s="75">
        <v>0</v>
      </c>
      <c r="BY1226" s="75">
        <v>0</v>
      </c>
      <c r="BZ1226" s="75">
        <v>0</v>
      </c>
      <c r="CA1226" s="75">
        <v>0</v>
      </c>
    </row>
    <row r="1227" spans="14:79" ht="12" customHeight="1">
      <c r="N1227" s="119" t="s">
        <v>180</v>
      </c>
      <c r="O1227" s="120" t="s">
        <v>8020</v>
      </c>
      <c r="P1227" s="122">
        <v>283000625</v>
      </c>
      <c r="Q1227" s="122">
        <v>328000625</v>
      </c>
      <c r="R1227" s="122">
        <v>342000625</v>
      </c>
      <c r="S1227" s="122">
        <v>396000625</v>
      </c>
      <c r="T1227" s="122">
        <v>765000625</v>
      </c>
      <c r="U1227" s="122">
        <v>675000625</v>
      </c>
      <c r="V1227" s="122">
        <v>675000625</v>
      </c>
      <c r="W1227" s="122">
        <v>657000625</v>
      </c>
      <c r="X1227" s="122">
        <v>855000625</v>
      </c>
      <c r="Y1227" s="122">
        <v>1080000625</v>
      </c>
      <c r="Z1227" s="122">
        <v>1111000625</v>
      </c>
      <c r="AA1227" s="122">
        <v>1800000625</v>
      </c>
      <c r="AB1227" s="122">
        <v>0</v>
      </c>
      <c r="AC1227" s="122">
        <v>0</v>
      </c>
      <c r="AD1227" s="121"/>
      <c r="BO1227" s="72" t="s">
        <v>42</v>
      </c>
      <c r="BP1227" s="73" t="s">
        <v>4578</v>
      </c>
      <c r="BQ1227" s="75">
        <v>225000625</v>
      </c>
      <c r="BR1227" s="75">
        <v>0</v>
      </c>
      <c r="BS1227" s="75">
        <v>261000625</v>
      </c>
      <c r="BT1227" s="75">
        <v>288000625</v>
      </c>
      <c r="BU1227" s="75">
        <v>297000625</v>
      </c>
      <c r="BV1227" s="75">
        <v>297000625</v>
      </c>
      <c r="BW1227" s="75">
        <v>0</v>
      </c>
      <c r="BX1227" s="75">
        <v>0</v>
      </c>
      <c r="BY1227" s="75">
        <v>0</v>
      </c>
      <c r="BZ1227" s="75">
        <v>0</v>
      </c>
      <c r="CA1227" s="75">
        <v>0</v>
      </c>
    </row>
    <row r="1228" spans="14:79" ht="12" customHeight="1">
      <c r="N1228" s="119" t="s">
        <v>180</v>
      </c>
      <c r="O1228" s="120" t="s">
        <v>8021</v>
      </c>
      <c r="P1228" s="121"/>
      <c r="Q1228" s="121"/>
      <c r="R1228" s="121"/>
      <c r="S1228" s="122">
        <v>0</v>
      </c>
      <c r="T1228" s="122">
        <v>420000625</v>
      </c>
      <c r="U1228" s="122">
        <v>510000625</v>
      </c>
      <c r="V1228" s="122">
        <v>0</v>
      </c>
      <c r="W1228" s="122">
        <v>0</v>
      </c>
      <c r="X1228" s="122">
        <v>0</v>
      </c>
      <c r="Y1228" s="122">
        <v>0</v>
      </c>
      <c r="Z1228" s="122">
        <v>0</v>
      </c>
      <c r="AA1228" s="122">
        <v>0</v>
      </c>
      <c r="AB1228" s="122">
        <v>0</v>
      </c>
      <c r="AC1228" s="121"/>
      <c r="AD1228" s="121"/>
      <c r="BO1228" s="72" t="s">
        <v>42</v>
      </c>
      <c r="BP1228" s="73" t="s">
        <v>4579</v>
      </c>
      <c r="BQ1228" s="75">
        <v>225000625</v>
      </c>
      <c r="BR1228" s="75">
        <v>243000625</v>
      </c>
      <c r="BS1228" s="75">
        <v>261000625</v>
      </c>
      <c r="BT1228" s="75">
        <v>288000625</v>
      </c>
      <c r="BU1228" s="75">
        <v>297000625</v>
      </c>
      <c r="BV1228" s="75">
        <v>0</v>
      </c>
      <c r="BW1228" s="75">
        <v>0</v>
      </c>
      <c r="BX1228" s="75">
        <v>0</v>
      </c>
      <c r="BY1228" s="75">
        <v>0</v>
      </c>
      <c r="BZ1228" s="75">
        <v>0</v>
      </c>
      <c r="CA1228" s="75">
        <v>0</v>
      </c>
    </row>
    <row r="1229" spans="14:79" ht="12" customHeight="1">
      <c r="N1229" s="119" t="s">
        <v>180</v>
      </c>
      <c r="O1229" s="120" t="s">
        <v>2942</v>
      </c>
      <c r="P1229" s="122">
        <v>283000625</v>
      </c>
      <c r="Q1229" s="122">
        <v>328000625</v>
      </c>
      <c r="R1229" s="122">
        <v>342000625</v>
      </c>
      <c r="S1229" s="122">
        <v>396000625</v>
      </c>
      <c r="T1229" s="122">
        <v>0</v>
      </c>
      <c r="U1229" s="122">
        <v>720000625</v>
      </c>
      <c r="V1229" s="122">
        <v>810000625</v>
      </c>
      <c r="W1229" s="122">
        <v>882000625</v>
      </c>
      <c r="X1229" s="122">
        <v>1026000625</v>
      </c>
      <c r="Y1229" s="122">
        <v>1080000625</v>
      </c>
      <c r="Z1229" s="122">
        <v>1111000625</v>
      </c>
      <c r="AA1229" s="122">
        <v>1800000625</v>
      </c>
      <c r="AB1229" s="122">
        <v>0</v>
      </c>
      <c r="AC1229" s="122">
        <v>0</v>
      </c>
      <c r="AD1229" s="121"/>
      <c r="BO1229" s="72" t="s">
        <v>42</v>
      </c>
      <c r="BP1229" s="73" t="s">
        <v>4580</v>
      </c>
      <c r="BQ1229" s="75">
        <v>0</v>
      </c>
      <c r="BR1229" s="75">
        <v>0</v>
      </c>
      <c r="BS1229" s="75">
        <v>0</v>
      </c>
      <c r="BT1229" s="75">
        <v>0</v>
      </c>
      <c r="BU1229" s="75">
        <v>297000625</v>
      </c>
      <c r="BV1229" s="75">
        <v>0</v>
      </c>
      <c r="BW1229" s="75">
        <v>0</v>
      </c>
      <c r="BX1229" s="75">
        <v>0</v>
      </c>
      <c r="BY1229" s="75">
        <v>0</v>
      </c>
      <c r="BZ1229" s="75">
        <v>0</v>
      </c>
      <c r="CA1229" s="75">
        <v>0</v>
      </c>
    </row>
    <row r="1230" spans="14:79" ht="12" customHeight="1">
      <c r="N1230" s="119" t="s">
        <v>180</v>
      </c>
      <c r="O1230" s="120" t="s">
        <v>8022</v>
      </c>
      <c r="P1230" s="122">
        <v>288000625</v>
      </c>
      <c r="Q1230" s="122">
        <v>250000925</v>
      </c>
      <c r="R1230" s="122">
        <v>342000625</v>
      </c>
      <c r="S1230" s="122">
        <v>396000625</v>
      </c>
      <c r="T1230" s="122">
        <v>0</v>
      </c>
      <c r="U1230" s="122">
        <v>720000625</v>
      </c>
      <c r="V1230" s="122">
        <v>810000625</v>
      </c>
      <c r="W1230" s="122">
        <v>882000625</v>
      </c>
      <c r="X1230" s="122">
        <v>926000625</v>
      </c>
      <c r="Y1230" s="122">
        <v>990000625</v>
      </c>
      <c r="Z1230" s="122">
        <v>1080000625</v>
      </c>
      <c r="AA1230" s="122">
        <v>1800000625</v>
      </c>
      <c r="AB1230" s="122">
        <v>0</v>
      </c>
      <c r="AC1230" s="122">
        <v>0</v>
      </c>
      <c r="AD1230" s="121"/>
      <c r="BO1230" s="72" t="s">
        <v>42</v>
      </c>
      <c r="BP1230" s="73" t="s">
        <v>4581</v>
      </c>
      <c r="BQ1230" s="75">
        <v>243000625</v>
      </c>
      <c r="BR1230" s="75">
        <v>261000625</v>
      </c>
      <c r="BS1230" s="75">
        <v>0</v>
      </c>
      <c r="BT1230" s="75">
        <v>0</v>
      </c>
      <c r="BU1230" s="75">
        <v>0</v>
      </c>
      <c r="BV1230" s="75">
        <v>0</v>
      </c>
      <c r="BW1230" s="75">
        <v>0</v>
      </c>
      <c r="BX1230" s="75">
        <v>0</v>
      </c>
      <c r="BY1230" s="75">
        <v>0</v>
      </c>
      <c r="BZ1230" s="75">
        <v>0</v>
      </c>
      <c r="CA1230" s="75">
        <v>0</v>
      </c>
    </row>
    <row r="1231" spans="14:79" ht="12" customHeight="1">
      <c r="N1231" s="119" t="s">
        <v>180</v>
      </c>
      <c r="O1231" s="120" t="s">
        <v>8023</v>
      </c>
      <c r="P1231" s="122">
        <v>283000625</v>
      </c>
      <c r="Q1231" s="122">
        <v>328000625</v>
      </c>
      <c r="R1231" s="122">
        <v>342000625</v>
      </c>
      <c r="S1231" s="122">
        <v>396000625</v>
      </c>
      <c r="T1231" s="122">
        <v>540000625</v>
      </c>
      <c r="U1231" s="122">
        <v>720000625</v>
      </c>
      <c r="V1231" s="122">
        <v>810000625</v>
      </c>
      <c r="W1231" s="122">
        <v>882000625</v>
      </c>
      <c r="X1231" s="122">
        <v>1026000625</v>
      </c>
      <c r="Y1231" s="122">
        <v>1080000625</v>
      </c>
      <c r="Z1231" s="122">
        <v>1111000625</v>
      </c>
      <c r="AA1231" s="122">
        <v>1800000625</v>
      </c>
      <c r="AB1231" s="122">
        <v>0</v>
      </c>
      <c r="AC1231" s="122">
        <v>0</v>
      </c>
      <c r="AD1231" s="121"/>
      <c r="BO1231" s="72" t="s">
        <v>42</v>
      </c>
      <c r="BP1231" s="73" t="s">
        <v>4582</v>
      </c>
      <c r="BQ1231" s="75">
        <v>225000625</v>
      </c>
      <c r="BR1231" s="75">
        <v>0</v>
      </c>
      <c r="BS1231" s="75">
        <v>261000625</v>
      </c>
      <c r="BT1231" s="75">
        <v>288000625</v>
      </c>
      <c r="BU1231" s="75">
        <v>297000625</v>
      </c>
      <c r="BV1231" s="75">
        <v>0</v>
      </c>
      <c r="BW1231" s="75">
        <v>324000625</v>
      </c>
      <c r="BX1231" s="75">
        <v>0</v>
      </c>
      <c r="BY1231" s="75">
        <v>0</v>
      </c>
      <c r="BZ1231" s="75">
        <v>0</v>
      </c>
      <c r="CA1231" s="75">
        <v>0</v>
      </c>
    </row>
    <row r="1232" spans="14:79" ht="12" customHeight="1">
      <c r="N1232" s="119" t="s">
        <v>180</v>
      </c>
      <c r="O1232" s="120" t="s">
        <v>8024</v>
      </c>
      <c r="P1232" s="121"/>
      <c r="Q1232" s="122">
        <v>210000625</v>
      </c>
      <c r="R1232" s="122">
        <v>250000625</v>
      </c>
      <c r="S1232" s="121"/>
      <c r="T1232" s="121"/>
      <c r="U1232" s="121"/>
      <c r="V1232" s="121"/>
      <c r="W1232" s="121"/>
      <c r="X1232" s="121"/>
      <c r="Y1232" s="121"/>
      <c r="Z1232" s="121"/>
      <c r="AA1232" s="122">
        <v>1230000625</v>
      </c>
      <c r="AB1232" s="121"/>
      <c r="AC1232" s="121"/>
      <c r="AD1232" s="121"/>
      <c r="BO1232" s="72" t="s">
        <v>42</v>
      </c>
      <c r="BP1232" s="73" t="s">
        <v>4583</v>
      </c>
      <c r="BQ1232" s="75">
        <v>225000625</v>
      </c>
      <c r="BR1232" s="75">
        <v>0</v>
      </c>
      <c r="BS1232" s="75">
        <v>297000625</v>
      </c>
      <c r="BT1232" s="75">
        <v>0</v>
      </c>
      <c r="BU1232" s="75">
        <v>0</v>
      </c>
      <c r="BV1232" s="75">
        <v>0</v>
      </c>
      <c r="BW1232" s="75">
        <v>0</v>
      </c>
      <c r="BX1232" s="75">
        <v>0</v>
      </c>
      <c r="BY1232" s="75">
        <v>0</v>
      </c>
      <c r="BZ1232" s="75">
        <v>0</v>
      </c>
      <c r="CA1232" s="75">
        <v>0</v>
      </c>
    </row>
    <row r="1233" spans="14:79" ht="12" customHeight="1">
      <c r="N1233" s="119" t="s">
        <v>180</v>
      </c>
      <c r="O1233" s="120" t="s">
        <v>8025</v>
      </c>
      <c r="P1233" s="122">
        <v>283000625</v>
      </c>
      <c r="Q1233" s="122">
        <v>328000625</v>
      </c>
      <c r="R1233" s="122">
        <v>342000625</v>
      </c>
      <c r="S1233" s="122">
        <v>396000625</v>
      </c>
      <c r="T1233" s="122">
        <v>451000625</v>
      </c>
      <c r="U1233" s="122">
        <v>720000625</v>
      </c>
      <c r="V1233" s="122">
        <v>675000625</v>
      </c>
      <c r="W1233" s="122">
        <v>720000625</v>
      </c>
      <c r="X1233" s="122">
        <v>765000625</v>
      </c>
      <c r="Y1233" s="122">
        <v>810000625</v>
      </c>
      <c r="Z1233" s="122">
        <v>855000625</v>
      </c>
      <c r="AA1233" s="122">
        <v>900000625</v>
      </c>
      <c r="AB1233" s="122">
        <v>0</v>
      </c>
      <c r="AC1233" s="122">
        <v>0</v>
      </c>
      <c r="AD1233" s="121"/>
      <c r="BO1233" s="72" t="s">
        <v>42</v>
      </c>
      <c r="BP1233" s="73" t="s">
        <v>4584</v>
      </c>
      <c r="BQ1233" s="75">
        <v>216000625</v>
      </c>
      <c r="BR1233" s="75">
        <v>0</v>
      </c>
      <c r="BS1233" s="75">
        <v>252000625</v>
      </c>
      <c r="BT1233" s="75">
        <v>279000625</v>
      </c>
      <c r="BU1233" s="75">
        <v>288000625</v>
      </c>
      <c r="BV1233" s="75">
        <v>297000625</v>
      </c>
      <c r="BW1233" s="75">
        <v>0</v>
      </c>
      <c r="BX1233" s="75">
        <v>0</v>
      </c>
      <c r="BY1233" s="75">
        <v>0</v>
      </c>
      <c r="BZ1233" s="75">
        <v>0</v>
      </c>
      <c r="CA1233" s="75">
        <v>0</v>
      </c>
    </row>
    <row r="1234" spans="14:79" ht="12" customHeight="1">
      <c r="N1234" s="119" t="s">
        <v>180</v>
      </c>
      <c r="O1234" s="120" t="s">
        <v>8026</v>
      </c>
      <c r="P1234" s="122">
        <v>283000625</v>
      </c>
      <c r="Q1234" s="122">
        <v>328000625</v>
      </c>
      <c r="R1234" s="122">
        <v>342000625</v>
      </c>
      <c r="S1234" s="122">
        <v>396000625</v>
      </c>
      <c r="T1234" s="122">
        <v>451000625</v>
      </c>
      <c r="U1234" s="122">
        <v>720000625</v>
      </c>
      <c r="V1234" s="122">
        <v>810000625</v>
      </c>
      <c r="W1234" s="122">
        <v>882000625</v>
      </c>
      <c r="X1234" s="122">
        <v>1026000625</v>
      </c>
      <c r="Y1234" s="122">
        <v>1080000625</v>
      </c>
      <c r="Z1234" s="122">
        <v>1111000625</v>
      </c>
      <c r="AA1234" s="122">
        <v>1800000625</v>
      </c>
      <c r="AB1234" s="122">
        <v>0</v>
      </c>
      <c r="AC1234" s="122">
        <v>0</v>
      </c>
      <c r="AD1234" s="121"/>
      <c r="BO1234" s="72" t="s">
        <v>42</v>
      </c>
      <c r="BP1234" s="73" t="s">
        <v>4585</v>
      </c>
      <c r="BQ1234" s="75">
        <v>216000625</v>
      </c>
      <c r="BR1234" s="75">
        <v>234000625</v>
      </c>
      <c r="BS1234" s="75">
        <v>252000625</v>
      </c>
      <c r="BT1234" s="75">
        <v>279000625</v>
      </c>
      <c r="BU1234" s="75">
        <v>315000625</v>
      </c>
      <c r="BV1234" s="75">
        <v>297000625</v>
      </c>
      <c r="BW1234" s="75">
        <v>342000625</v>
      </c>
      <c r="BX1234" s="75">
        <v>0</v>
      </c>
      <c r="BY1234" s="75">
        <v>0</v>
      </c>
      <c r="BZ1234" s="75">
        <v>0</v>
      </c>
      <c r="CA1234" s="75">
        <v>0</v>
      </c>
    </row>
    <row r="1235" spans="14:79" ht="12" customHeight="1">
      <c r="N1235" s="119" t="s">
        <v>180</v>
      </c>
      <c r="O1235" s="120" t="s">
        <v>8027</v>
      </c>
      <c r="P1235" s="122">
        <v>283000625</v>
      </c>
      <c r="Q1235" s="122">
        <v>328000625</v>
      </c>
      <c r="R1235" s="122">
        <v>342000625</v>
      </c>
      <c r="S1235" s="122">
        <v>396000625</v>
      </c>
      <c r="T1235" s="122">
        <v>451000625</v>
      </c>
      <c r="U1235" s="122">
        <v>720000625</v>
      </c>
      <c r="V1235" s="122">
        <v>810000625</v>
      </c>
      <c r="W1235" s="122">
        <v>882000625</v>
      </c>
      <c r="X1235" s="122">
        <v>1026000625</v>
      </c>
      <c r="Y1235" s="122">
        <v>1080000625</v>
      </c>
      <c r="Z1235" s="122">
        <v>1111000625</v>
      </c>
      <c r="AA1235" s="122">
        <v>1800000625</v>
      </c>
      <c r="AB1235" s="122">
        <v>0</v>
      </c>
      <c r="AC1235" s="122">
        <v>0</v>
      </c>
      <c r="AD1235" s="121"/>
      <c r="BO1235" s="72" t="s">
        <v>42</v>
      </c>
      <c r="BP1235" s="73" t="s">
        <v>4586</v>
      </c>
      <c r="BQ1235" s="75">
        <v>225000625</v>
      </c>
      <c r="BR1235" s="75">
        <v>243000625</v>
      </c>
      <c r="BS1235" s="75">
        <v>261000625</v>
      </c>
      <c r="BT1235" s="75">
        <v>288000625</v>
      </c>
      <c r="BU1235" s="75">
        <v>0</v>
      </c>
      <c r="BV1235" s="75">
        <v>0</v>
      </c>
      <c r="BW1235" s="75">
        <v>0</v>
      </c>
      <c r="BX1235" s="75">
        <v>0</v>
      </c>
      <c r="BY1235" s="75">
        <v>0</v>
      </c>
      <c r="BZ1235" s="75">
        <v>0</v>
      </c>
      <c r="CA1235" s="75">
        <v>0</v>
      </c>
    </row>
    <row r="1236" spans="14:79" ht="12" customHeight="1">
      <c r="N1236" s="119" t="s">
        <v>180</v>
      </c>
      <c r="O1236" s="120" t="s">
        <v>8028</v>
      </c>
      <c r="P1236" s="122">
        <v>283000625</v>
      </c>
      <c r="Q1236" s="122">
        <v>328000625</v>
      </c>
      <c r="R1236" s="122">
        <v>342000625</v>
      </c>
      <c r="S1236" s="122">
        <v>396000625</v>
      </c>
      <c r="T1236" s="122">
        <v>451000625</v>
      </c>
      <c r="U1236" s="122">
        <v>720000625</v>
      </c>
      <c r="V1236" s="122">
        <v>810000625</v>
      </c>
      <c r="W1236" s="122">
        <v>882000625</v>
      </c>
      <c r="X1236" s="122">
        <v>1026000625</v>
      </c>
      <c r="Y1236" s="122">
        <v>1080000625</v>
      </c>
      <c r="Z1236" s="122">
        <v>1111000625</v>
      </c>
      <c r="AA1236" s="122">
        <v>1800000625</v>
      </c>
      <c r="AB1236" s="122">
        <v>1080000625</v>
      </c>
      <c r="AC1236" s="122">
        <v>0</v>
      </c>
      <c r="AD1236" s="121"/>
      <c r="BO1236" s="72" t="s">
        <v>42</v>
      </c>
      <c r="BP1236" s="73" t="s">
        <v>4587</v>
      </c>
      <c r="BQ1236" s="75">
        <v>243000625</v>
      </c>
      <c r="BR1236" s="75">
        <v>261000625</v>
      </c>
      <c r="BS1236" s="75">
        <v>279000625</v>
      </c>
      <c r="BT1236" s="75">
        <v>288000625</v>
      </c>
      <c r="BU1236" s="75">
        <v>297000625</v>
      </c>
      <c r="BV1236" s="75">
        <v>306000625</v>
      </c>
      <c r="BW1236" s="75">
        <v>324000625</v>
      </c>
      <c r="BX1236" s="75">
        <v>0</v>
      </c>
      <c r="BY1236" s="75">
        <v>0</v>
      </c>
      <c r="BZ1236" s="75">
        <v>0</v>
      </c>
      <c r="CA1236" s="75">
        <v>0</v>
      </c>
    </row>
    <row r="1237" spans="14:79" ht="12" customHeight="1">
      <c r="N1237" s="119" t="s">
        <v>180</v>
      </c>
      <c r="O1237" s="120" t="s">
        <v>8029</v>
      </c>
      <c r="P1237" s="121"/>
      <c r="Q1237" s="121"/>
      <c r="R1237" s="121"/>
      <c r="S1237" s="121"/>
      <c r="T1237" s="121"/>
      <c r="U1237" s="121"/>
      <c r="V1237" s="121"/>
      <c r="W1237" s="121"/>
      <c r="X1237" s="121"/>
      <c r="Y1237" s="121"/>
      <c r="Z1237" s="121"/>
      <c r="AA1237" s="122">
        <v>1710000625</v>
      </c>
      <c r="AB1237" s="121"/>
      <c r="AC1237" s="121"/>
      <c r="AD1237" s="121"/>
      <c r="BO1237" s="72" t="s">
        <v>42</v>
      </c>
      <c r="BP1237" s="73" t="s">
        <v>4588</v>
      </c>
      <c r="BQ1237" s="75">
        <v>0</v>
      </c>
      <c r="BR1237" s="75">
        <v>252000625</v>
      </c>
      <c r="BS1237" s="75">
        <v>270000625</v>
      </c>
      <c r="BT1237" s="75">
        <v>297000625</v>
      </c>
      <c r="BU1237" s="75">
        <v>306000625</v>
      </c>
      <c r="BV1237" s="75">
        <v>297000625</v>
      </c>
      <c r="BW1237" s="75">
        <v>0</v>
      </c>
      <c r="BX1237" s="75">
        <v>0</v>
      </c>
      <c r="BY1237" s="75">
        <v>0</v>
      </c>
      <c r="BZ1237" s="75">
        <v>0</v>
      </c>
      <c r="CA1237" s="75">
        <v>0</v>
      </c>
    </row>
    <row r="1238" spans="14:79" ht="12" customHeight="1">
      <c r="N1238" s="119" t="s">
        <v>180</v>
      </c>
      <c r="O1238" s="120" t="s">
        <v>8030</v>
      </c>
      <c r="P1238" s="121"/>
      <c r="Q1238" s="121"/>
      <c r="R1238" s="121"/>
      <c r="S1238" s="121"/>
      <c r="T1238" s="121"/>
      <c r="U1238" s="121"/>
      <c r="V1238" s="121"/>
      <c r="W1238" s="121"/>
      <c r="X1238" s="121"/>
      <c r="Y1238" s="121"/>
      <c r="Z1238" s="121"/>
      <c r="AA1238" s="122">
        <v>1710000625</v>
      </c>
      <c r="AB1238" s="121"/>
      <c r="AC1238" s="121"/>
      <c r="AD1238" s="121"/>
      <c r="BO1238" s="72" t="s">
        <v>42</v>
      </c>
      <c r="BP1238" s="73" t="s">
        <v>4589</v>
      </c>
      <c r="BQ1238" s="75">
        <v>243000625</v>
      </c>
      <c r="BR1238" s="75">
        <v>261000625</v>
      </c>
      <c r="BS1238" s="75">
        <v>279000625</v>
      </c>
      <c r="BT1238" s="75">
        <v>306000625</v>
      </c>
      <c r="BU1238" s="75">
        <v>315000625</v>
      </c>
      <c r="BV1238" s="75">
        <v>324000625</v>
      </c>
      <c r="BW1238" s="75">
        <v>342000625</v>
      </c>
      <c r="BX1238" s="75">
        <v>360000625</v>
      </c>
      <c r="BY1238" s="75">
        <v>0</v>
      </c>
      <c r="BZ1238" s="75">
        <v>0</v>
      </c>
      <c r="CA1238" s="75">
        <v>0</v>
      </c>
    </row>
    <row r="1239" spans="14:79" ht="12" customHeight="1">
      <c r="N1239" s="119" t="s">
        <v>180</v>
      </c>
      <c r="O1239" s="120" t="s">
        <v>8031</v>
      </c>
      <c r="P1239" s="122">
        <v>0</v>
      </c>
      <c r="Q1239" s="122">
        <v>0</v>
      </c>
      <c r="R1239" s="122">
        <v>0</v>
      </c>
      <c r="S1239" s="122">
        <v>504000625</v>
      </c>
      <c r="T1239" s="122">
        <v>0</v>
      </c>
      <c r="U1239" s="122">
        <v>0</v>
      </c>
      <c r="V1239" s="122">
        <v>675000625</v>
      </c>
      <c r="W1239" s="122">
        <v>540000625</v>
      </c>
      <c r="X1239" s="122">
        <v>0</v>
      </c>
      <c r="Y1239" s="122">
        <v>0</v>
      </c>
      <c r="Z1239" s="122">
        <v>0</v>
      </c>
      <c r="AA1239" s="122">
        <v>0</v>
      </c>
      <c r="AB1239" s="122">
        <v>0</v>
      </c>
      <c r="AC1239" s="122">
        <v>0</v>
      </c>
      <c r="AD1239" s="121"/>
      <c r="BO1239" s="72" t="s">
        <v>42</v>
      </c>
      <c r="BP1239" s="73" t="s">
        <v>4590</v>
      </c>
      <c r="BQ1239" s="75">
        <v>0</v>
      </c>
      <c r="BR1239" s="75">
        <v>234000625</v>
      </c>
      <c r="BS1239" s="75">
        <v>252000625</v>
      </c>
      <c r="BT1239" s="75">
        <v>0</v>
      </c>
      <c r="BU1239" s="75">
        <v>252000625</v>
      </c>
      <c r="BV1239" s="75">
        <v>0</v>
      </c>
      <c r="BW1239" s="75">
        <v>0</v>
      </c>
      <c r="BX1239" s="75">
        <v>0</v>
      </c>
      <c r="BY1239" s="75">
        <v>0</v>
      </c>
      <c r="BZ1239" s="75">
        <v>0</v>
      </c>
      <c r="CA1239" s="75">
        <v>0</v>
      </c>
    </row>
    <row r="1240" spans="14:79" ht="12" customHeight="1">
      <c r="N1240" s="119" t="s">
        <v>180</v>
      </c>
      <c r="O1240" s="120" t="s">
        <v>8032</v>
      </c>
      <c r="P1240" s="121"/>
      <c r="Q1240" s="121"/>
      <c r="R1240" s="121"/>
      <c r="S1240" s="121"/>
      <c r="T1240" s="121"/>
      <c r="U1240" s="121"/>
      <c r="V1240" s="121"/>
      <c r="W1240" s="122">
        <v>410000625</v>
      </c>
      <c r="X1240" s="121"/>
      <c r="Y1240" s="122">
        <v>430000625</v>
      </c>
      <c r="Z1240" s="121"/>
      <c r="AA1240" s="122">
        <v>660000625</v>
      </c>
      <c r="AB1240" s="121"/>
      <c r="AC1240" s="121"/>
      <c r="AD1240" s="121"/>
      <c r="BO1240" s="72" t="s">
        <v>42</v>
      </c>
      <c r="BP1240" s="73" t="s">
        <v>5047</v>
      </c>
      <c r="BQ1240" s="75">
        <v>0</v>
      </c>
      <c r="BR1240" s="75">
        <v>0</v>
      </c>
      <c r="BS1240" s="75">
        <v>210000026</v>
      </c>
      <c r="BT1240" s="75">
        <v>230000026</v>
      </c>
      <c r="BU1240" s="75">
        <v>270000026</v>
      </c>
      <c r="BV1240" s="75">
        <v>305000026</v>
      </c>
      <c r="BW1240" s="75">
        <v>365000026</v>
      </c>
      <c r="BX1240" s="75">
        <v>405000026</v>
      </c>
      <c r="BY1240" s="75">
        <v>0</v>
      </c>
      <c r="BZ1240" s="75">
        <v>0</v>
      </c>
      <c r="CA1240" s="75">
        <v>0</v>
      </c>
    </row>
    <row r="1241" spans="14:79" ht="12" customHeight="1">
      <c r="N1241" s="119" t="s">
        <v>180</v>
      </c>
      <c r="O1241" s="120" t="s">
        <v>8033</v>
      </c>
      <c r="P1241" s="122">
        <v>283000625</v>
      </c>
      <c r="Q1241" s="122">
        <v>328000625</v>
      </c>
      <c r="R1241" s="122">
        <v>342000625</v>
      </c>
      <c r="S1241" s="122">
        <v>396000625</v>
      </c>
      <c r="T1241" s="122">
        <v>451000625</v>
      </c>
      <c r="U1241" s="122">
        <v>720000625</v>
      </c>
      <c r="V1241" s="122">
        <v>810000625</v>
      </c>
      <c r="W1241" s="122">
        <v>882000625</v>
      </c>
      <c r="X1241" s="122">
        <v>950000625</v>
      </c>
      <c r="Y1241" s="122">
        <v>990000625</v>
      </c>
      <c r="Z1241" s="122">
        <v>1080000625</v>
      </c>
      <c r="AA1241" s="122">
        <v>1800000625</v>
      </c>
      <c r="AB1241" s="122">
        <v>0</v>
      </c>
      <c r="AC1241" s="122">
        <v>0</v>
      </c>
      <c r="AD1241" s="121"/>
      <c r="BO1241" s="72" t="s">
        <v>42</v>
      </c>
      <c r="BP1241" s="73" t="s">
        <v>4591</v>
      </c>
      <c r="BQ1241" s="75">
        <v>0</v>
      </c>
      <c r="BR1241" s="75">
        <v>0</v>
      </c>
      <c r="BS1241" s="75">
        <v>0</v>
      </c>
      <c r="BT1241" s="75">
        <v>0</v>
      </c>
      <c r="BU1241" s="75">
        <v>0</v>
      </c>
      <c r="BV1241" s="75">
        <v>202000625</v>
      </c>
      <c r="BW1241" s="75">
        <v>306000625</v>
      </c>
      <c r="BX1241" s="75">
        <v>0</v>
      </c>
      <c r="BY1241" s="75">
        <v>0</v>
      </c>
      <c r="BZ1241" s="75">
        <v>0</v>
      </c>
      <c r="CA1241" s="75">
        <v>0</v>
      </c>
    </row>
    <row r="1242" spans="14:79" ht="12" customHeight="1">
      <c r="N1242" s="119" t="s">
        <v>40</v>
      </c>
      <c r="O1242" s="120" t="s">
        <v>765</v>
      </c>
      <c r="P1242" s="122">
        <v>0</v>
      </c>
      <c r="Q1242" s="122">
        <v>108000625</v>
      </c>
      <c r="R1242" s="122">
        <v>0</v>
      </c>
      <c r="S1242" s="122">
        <v>133000625</v>
      </c>
      <c r="T1242" s="122">
        <v>153000625</v>
      </c>
      <c r="U1242" s="122">
        <v>168000625</v>
      </c>
      <c r="V1242" s="122">
        <v>171000625</v>
      </c>
      <c r="W1242" s="122">
        <v>0</v>
      </c>
      <c r="X1242" s="122">
        <v>0</v>
      </c>
      <c r="Y1242" s="122">
        <v>0</v>
      </c>
      <c r="Z1242" s="122">
        <v>297000625</v>
      </c>
      <c r="AA1242" s="122">
        <v>0</v>
      </c>
      <c r="AB1242" s="122">
        <v>0</v>
      </c>
      <c r="AC1242" s="122">
        <v>0</v>
      </c>
      <c r="AD1242" s="121"/>
      <c r="BO1242" s="72" t="s">
        <v>42</v>
      </c>
      <c r="BP1242" s="73" t="s">
        <v>5266</v>
      </c>
      <c r="BQ1242" s="74"/>
      <c r="BR1242" s="74"/>
      <c r="BS1242" s="74"/>
      <c r="BT1242" s="74"/>
      <c r="BU1242" s="74"/>
      <c r="BV1242" s="74"/>
      <c r="BW1242" s="75">
        <v>270000725</v>
      </c>
      <c r="BX1242" s="74"/>
      <c r="BY1242" s="74"/>
      <c r="BZ1242" s="74"/>
      <c r="CA1242" s="74"/>
    </row>
    <row r="1243" spans="14:79" ht="12" customHeight="1">
      <c r="N1243" s="119" t="s">
        <v>40</v>
      </c>
      <c r="O1243" s="120" t="s">
        <v>766</v>
      </c>
      <c r="P1243" s="122">
        <v>85000625</v>
      </c>
      <c r="Q1243" s="122">
        <v>90000625</v>
      </c>
      <c r="R1243" s="122">
        <v>94000625</v>
      </c>
      <c r="S1243" s="122">
        <v>98000625</v>
      </c>
      <c r="T1243" s="122">
        <v>105000625</v>
      </c>
      <c r="U1243" s="122">
        <v>125000625</v>
      </c>
      <c r="V1243" s="122">
        <v>145000625</v>
      </c>
      <c r="W1243" s="122">
        <v>160000625</v>
      </c>
      <c r="X1243" s="122">
        <v>0</v>
      </c>
      <c r="Y1243" s="122">
        <v>0</v>
      </c>
      <c r="Z1243" s="122">
        <v>0</v>
      </c>
      <c r="AA1243" s="122">
        <v>0</v>
      </c>
      <c r="AB1243" s="122">
        <v>0</v>
      </c>
      <c r="AC1243" s="122">
        <v>0</v>
      </c>
      <c r="AD1243" s="121"/>
      <c r="BO1243" s="72" t="s">
        <v>42</v>
      </c>
      <c r="BP1243" s="73" t="s">
        <v>4592</v>
      </c>
      <c r="BQ1243" s="75">
        <v>0</v>
      </c>
      <c r="BR1243" s="75">
        <v>0</v>
      </c>
      <c r="BS1243" s="75">
        <v>0</v>
      </c>
      <c r="BT1243" s="75">
        <v>0</v>
      </c>
      <c r="BU1243" s="75">
        <v>0</v>
      </c>
      <c r="BV1243" s="75">
        <v>0</v>
      </c>
      <c r="BW1243" s="75">
        <v>0</v>
      </c>
      <c r="BX1243" s="75">
        <v>0</v>
      </c>
      <c r="BY1243" s="75">
        <v>0</v>
      </c>
      <c r="BZ1243" s="75">
        <v>410000026</v>
      </c>
      <c r="CA1243" s="75">
        <v>0</v>
      </c>
    </row>
    <row r="1244" spans="14:79" ht="12" customHeight="1">
      <c r="N1244" s="119" t="s">
        <v>40</v>
      </c>
      <c r="O1244" s="120" t="s">
        <v>767</v>
      </c>
      <c r="P1244" s="122">
        <v>85000625</v>
      </c>
      <c r="Q1244" s="122">
        <v>90000625</v>
      </c>
      <c r="R1244" s="122">
        <v>94000625</v>
      </c>
      <c r="S1244" s="122">
        <v>99000625</v>
      </c>
      <c r="T1244" s="122">
        <v>108000625</v>
      </c>
      <c r="U1244" s="122">
        <v>162000625</v>
      </c>
      <c r="V1244" s="122">
        <v>189000625</v>
      </c>
      <c r="W1244" s="122">
        <v>193000625</v>
      </c>
      <c r="X1244" s="122">
        <v>0</v>
      </c>
      <c r="Y1244" s="122">
        <v>0</v>
      </c>
      <c r="Z1244" s="122">
        <v>0</v>
      </c>
      <c r="AA1244" s="122">
        <v>0</v>
      </c>
      <c r="AB1244" s="122">
        <v>0</v>
      </c>
      <c r="AC1244" s="122">
        <v>0</v>
      </c>
      <c r="AD1244" s="121"/>
      <c r="BO1244" s="72" t="s">
        <v>42</v>
      </c>
      <c r="BP1244" s="73" t="s">
        <v>5291</v>
      </c>
      <c r="BQ1244" s="74"/>
      <c r="BR1244" s="74"/>
      <c r="BS1244" s="74"/>
      <c r="BT1244" s="74"/>
      <c r="BU1244" s="74"/>
      <c r="BV1244" s="74"/>
      <c r="BW1244" s="74"/>
      <c r="BX1244" s="75">
        <v>330000026</v>
      </c>
      <c r="BY1244" s="74"/>
      <c r="BZ1244" s="74"/>
      <c r="CA1244" s="74"/>
    </row>
    <row r="1245" spans="14:79" ht="12" customHeight="1">
      <c r="N1245" s="119" t="s">
        <v>40</v>
      </c>
      <c r="O1245" s="120" t="s">
        <v>768</v>
      </c>
      <c r="P1245" s="122">
        <v>90000625</v>
      </c>
      <c r="Q1245" s="122">
        <v>100000625</v>
      </c>
      <c r="R1245" s="122">
        <v>118000625</v>
      </c>
      <c r="S1245" s="122">
        <v>0</v>
      </c>
      <c r="T1245" s="122">
        <v>178000625</v>
      </c>
      <c r="U1245" s="122">
        <v>0</v>
      </c>
      <c r="V1245" s="122">
        <v>0</v>
      </c>
      <c r="W1245" s="122">
        <v>207000625</v>
      </c>
      <c r="X1245" s="122">
        <v>0</v>
      </c>
      <c r="Y1245" s="122">
        <v>0</v>
      </c>
      <c r="Z1245" s="122">
        <v>0</v>
      </c>
      <c r="AA1245" s="122">
        <v>0</v>
      </c>
      <c r="AB1245" s="122">
        <v>0</v>
      </c>
      <c r="AC1245" s="122">
        <v>0</v>
      </c>
      <c r="AD1245" s="121"/>
      <c r="BO1245" s="72" t="s">
        <v>42</v>
      </c>
      <c r="BP1245" s="73" t="s">
        <v>5292</v>
      </c>
      <c r="BQ1245" s="74"/>
      <c r="BR1245" s="74"/>
      <c r="BS1245" s="74"/>
      <c r="BT1245" s="74"/>
      <c r="BU1245" s="74"/>
      <c r="BV1245" s="74"/>
      <c r="BW1245" s="74"/>
      <c r="BX1245" s="75">
        <v>380000925</v>
      </c>
      <c r="BY1245" s="74"/>
      <c r="BZ1245" s="74"/>
      <c r="CA1245" s="74"/>
    </row>
    <row r="1246" spans="14:79" ht="12" customHeight="1">
      <c r="N1246" s="119" t="s">
        <v>40</v>
      </c>
      <c r="O1246" s="120" t="s">
        <v>769</v>
      </c>
      <c r="P1246" s="122">
        <v>90000625</v>
      </c>
      <c r="Q1246" s="122">
        <v>0</v>
      </c>
      <c r="R1246" s="122">
        <v>0</v>
      </c>
      <c r="S1246" s="122">
        <v>0</v>
      </c>
      <c r="T1246" s="122">
        <v>0</v>
      </c>
      <c r="U1246" s="122">
        <v>0</v>
      </c>
      <c r="V1246" s="122">
        <v>0</v>
      </c>
      <c r="W1246" s="122">
        <v>0</v>
      </c>
      <c r="X1246" s="122">
        <v>0</v>
      </c>
      <c r="Y1246" s="122">
        <v>0</v>
      </c>
      <c r="Z1246" s="122">
        <v>0</v>
      </c>
      <c r="AA1246" s="122">
        <v>0</v>
      </c>
      <c r="AB1246" s="122">
        <v>0</v>
      </c>
      <c r="AC1246" s="122">
        <v>0</v>
      </c>
      <c r="AD1246" s="121"/>
      <c r="BO1246" s="72" t="s">
        <v>42</v>
      </c>
      <c r="BP1246" s="73" t="s">
        <v>4593</v>
      </c>
      <c r="BQ1246" s="75">
        <v>0</v>
      </c>
      <c r="BR1246" s="75">
        <v>0</v>
      </c>
      <c r="BS1246" s="75">
        <v>0</v>
      </c>
      <c r="BT1246" s="75">
        <v>315000625</v>
      </c>
      <c r="BU1246" s="75">
        <v>0</v>
      </c>
      <c r="BV1246" s="75">
        <v>0</v>
      </c>
      <c r="BW1246" s="75">
        <v>0</v>
      </c>
      <c r="BX1246" s="75">
        <v>0</v>
      </c>
      <c r="BY1246" s="75">
        <v>0</v>
      </c>
      <c r="BZ1246" s="75">
        <v>502000625</v>
      </c>
      <c r="CA1246" s="75">
        <v>0</v>
      </c>
    </row>
    <row r="1247" spans="14:79" ht="12" customHeight="1">
      <c r="N1247" s="119" t="s">
        <v>40</v>
      </c>
      <c r="O1247" s="120" t="s">
        <v>1997</v>
      </c>
      <c r="P1247" s="122">
        <v>0</v>
      </c>
      <c r="Q1247" s="122">
        <v>0</v>
      </c>
      <c r="R1247" s="122">
        <v>0</v>
      </c>
      <c r="S1247" s="122">
        <v>0</v>
      </c>
      <c r="T1247" s="122">
        <v>0</v>
      </c>
      <c r="U1247" s="122">
        <v>162000625</v>
      </c>
      <c r="V1247" s="122">
        <v>153000625</v>
      </c>
      <c r="W1247" s="122">
        <v>180000625</v>
      </c>
      <c r="X1247" s="122">
        <v>198000625</v>
      </c>
      <c r="Y1247" s="122">
        <v>0</v>
      </c>
      <c r="Z1247" s="122">
        <v>0</v>
      </c>
      <c r="AA1247" s="122">
        <v>0</v>
      </c>
      <c r="AB1247" s="122">
        <v>0</v>
      </c>
      <c r="AC1247" s="122">
        <v>0</v>
      </c>
      <c r="AD1247" s="121"/>
      <c r="BO1247" s="72" t="s">
        <v>42</v>
      </c>
      <c r="BP1247" s="73" t="s">
        <v>4594</v>
      </c>
      <c r="BQ1247" s="75">
        <v>216000625</v>
      </c>
      <c r="BR1247" s="75">
        <v>0</v>
      </c>
      <c r="BS1247" s="75">
        <v>0</v>
      </c>
      <c r="BT1247" s="75">
        <v>0</v>
      </c>
      <c r="BU1247" s="75">
        <v>288000625</v>
      </c>
      <c r="BV1247" s="75">
        <v>0</v>
      </c>
      <c r="BW1247" s="75">
        <v>0</v>
      </c>
      <c r="BX1247" s="75">
        <v>0</v>
      </c>
      <c r="BY1247" s="75">
        <v>0</v>
      </c>
      <c r="BZ1247" s="75">
        <v>0</v>
      </c>
      <c r="CA1247" s="75">
        <v>0</v>
      </c>
    </row>
    <row r="1248" spans="14:79" ht="12" customHeight="1">
      <c r="N1248" s="119" t="s">
        <v>40</v>
      </c>
      <c r="O1248" s="120" t="s">
        <v>1432</v>
      </c>
      <c r="P1248" s="122">
        <v>0</v>
      </c>
      <c r="Q1248" s="122">
        <v>0</v>
      </c>
      <c r="R1248" s="122">
        <v>108000625</v>
      </c>
      <c r="S1248" s="122">
        <v>112000625</v>
      </c>
      <c r="T1248" s="122">
        <v>117000625</v>
      </c>
      <c r="U1248" s="122">
        <v>199000625</v>
      </c>
      <c r="V1248" s="122">
        <v>0</v>
      </c>
      <c r="W1248" s="122">
        <v>0</v>
      </c>
      <c r="X1248" s="122">
        <v>0</v>
      </c>
      <c r="Y1248" s="122">
        <v>0</v>
      </c>
      <c r="Z1248" s="122">
        <v>252000625</v>
      </c>
      <c r="AA1248" s="122">
        <v>0</v>
      </c>
      <c r="AB1248" s="122">
        <v>0</v>
      </c>
      <c r="AC1248" s="122">
        <v>0</v>
      </c>
      <c r="AD1248" s="121"/>
      <c r="BO1248" s="72" t="s">
        <v>42</v>
      </c>
      <c r="BP1248" s="73" t="s">
        <v>4595</v>
      </c>
      <c r="BQ1248" s="75">
        <v>297000625</v>
      </c>
      <c r="BR1248" s="75">
        <v>315000625</v>
      </c>
      <c r="BS1248" s="75">
        <v>333000625</v>
      </c>
      <c r="BT1248" s="75">
        <v>297000625</v>
      </c>
      <c r="BU1248" s="75">
        <v>306000625</v>
      </c>
      <c r="BV1248" s="75">
        <v>315000625</v>
      </c>
      <c r="BW1248" s="75">
        <v>0</v>
      </c>
      <c r="BX1248" s="75">
        <v>414000625</v>
      </c>
      <c r="BY1248" s="75">
        <v>0</v>
      </c>
      <c r="BZ1248" s="75">
        <v>0</v>
      </c>
      <c r="CA1248" s="75">
        <v>0</v>
      </c>
    </row>
    <row r="1249" spans="14:79" ht="12" customHeight="1">
      <c r="N1249" s="119" t="s">
        <v>40</v>
      </c>
      <c r="O1249" s="120" t="s">
        <v>1433</v>
      </c>
      <c r="P1249" s="122">
        <v>0</v>
      </c>
      <c r="Q1249" s="122">
        <v>0</v>
      </c>
      <c r="R1249" s="122">
        <v>0</v>
      </c>
      <c r="S1249" s="122">
        <v>0</v>
      </c>
      <c r="T1249" s="122">
        <v>0</v>
      </c>
      <c r="U1249" s="122">
        <v>163000625</v>
      </c>
      <c r="V1249" s="122">
        <v>175000625</v>
      </c>
      <c r="W1249" s="122">
        <v>0</v>
      </c>
      <c r="X1249" s="122">
        <v>0</v>
      </c>
      <c r="Y1249" s="122">
        <v>0</v>
      </c>
      <c r="Z1249" s="122">
        <v>0</v>
      </c>
      <c r="AA1249" s="122">
        <v>0</v>
      </c>
      <c r="AB1249" s="122">
        <v>0</v>
      </c>
      <c r="AC1249" s="122">
        <v>0</v>
      </c>
      <c r="AD1249" s="121"/>
      <c r="BO1249" s="72" t="s">
        <v>42</v>
      </c>
      <c r="BP1249" s="73" t="s">
        <v>4596</v>
      </c>
      <c r="BQ1249" s="75">
        <v>0</v>
      </c>
      <c r="BR1249" s="75">
        <v>0</v>
      </c>
      <c r="BS1249" s="75">
        <v>0</v>
      </c>
      <c r="BT1249" s="75">
        <v>288000625</v>
      </c>
      <c r="BU1249" s="75">
        <v>0</v>
      </c>
      <c r="BV1249" s="75">
        <v>0</v>
      </c>
      <c r="BW1249" s="75">
        <v>0</v>
      </c>
      <c r="BX1249" s="75">
        <v>0</v>
      </c>
      <c r="BY1249" s="75">
        <v>387000625</v>
      </c>
      <c r="BZ1249" s="75">
        <v>0</v>
      </c>
      <c r="CA1249" s="75">
        <v>0</v>
      </c>
    </row>
    <row r="1250" spans="14:79" ht="12" customHeight="1">
      <c r="N1250" s="119" t="s">
        <v>40</v>
      </c>
      <c r="O1250" s="120" t="s">
        <v>1434</v>
      </c>
      <c r="P1250" s="122">
        <v>0</v>
      </c>
      <c r="Q1250" s="122">
        <v>0</v>
      </c>
      <c r="R1250" s="122">
        <v>0</v>
      </c>
      <c r="S1250" s="122">
        <v>0</v>
      </c>
      <c r="T1250" s="122">
        <v>0</v>
      </c>
      <c r="U1250" s="122">
        <v>181000625</v>
      </c>
      <c r="V1250" s="122">
        <v>0</v>
      </c>
      <c r="W1250" s="122">
        <v>0</v>
      </c>
      <c r="X1250" s="122">
        <v>0</v>
      </c>
      <c r="Y1250" s="122">
        <v>0</v>
      </c>
      <c r="Z1250" s="122">
        <v>252000625</v>
      </c>
      <c r="AA1250" s="122">
        <v>0</v>
      </c>
      <c r="AB1250" s="122">
        <v>0</v>
      </c>
      <c r="AC1250" s="122">
        <v>0</v>
      </c>
      <c r="AD1250" s="121"/>
      <c r="BO1250" s="72" t="s">
        <v>42</v>
      </c>
      <c r="BP1250" s="73" t="s">
        <v>4597</v>
      </c>
      <c r="BQ1250" s="75">
        <v>180000625</v>
      </c>
      <c r="BR1250" s="75">
        <v>198000625</v>
      </c>
      <c r="BS1250" s="75">
        <v>0</v>
      </c>
      <c r="BT1250" s="75">
        <v>288000625</v>
      </c>
      <c r="BU1250" s="75">
        <v>0</v>
      </c>
      <c r="BV1250" s="75">
        <v>0</v>
      </c>
      <c r="BW1250" s="75">
        <v>0</v>
      </c>
      <c r="BX1250" s="75">
        <v>0</v>
      </c>
      <c r="BY1250" s="75">
        <v>0</v>
      </c>
      <c r="BZ1250" s="75">
        <v>0</v>
      </c>
      <c r="CA1250" s="75">
        <v>0</v>
      </c>
    </row>
    <row r="1251" spans="14:79" ht="12" customHeight="1">
      <c r="N1251" s="119" t="s">
        <v>40</v>
      </c>
      <c r="O1251" s="120" t="s">
        <v>335</v>
      </c>
      <c r="P1251" s="122">
        <v>0</v>
      </c>
      <c r="Q1251" s="122">
        <v>0</v>
      </c>
      <c r="R1251" s="122">
        <v>117000625</v>
      </c>
      <c r="S1251" s="122">
        <v>126000625</v>
      </c>
      <c r="T1251" s="122">
        <v>135000625</v>
      </c>
      <c r="U1251" s="122">
        <v>153000625</v>
      </c>
      <c r="V1251" s="122">
        <v>162000625</v>
      </c>
      <c r="W1251" s="122">
        <v>139000625</v>
      </c>
      <c r="X1251" s="122">
        <v>0</v>
      </c>
      <c r="Y1251" s="122">
        <v>0</v>
      </c>
      <c r="Z1251" s="122">
        <v>0</v>
      </c>
      <c r="AA1251" s="122">
        <v>0</v>
      </c>
      <c r="AB1251" s="122">
        <v>0</v>
      </c>
      <c r="AC1251" s="122">
        <v>0</v>
      </c>
      <c r="AD1251" s="121"/>
      <c r="BO1251" s="72" t="s">
        <v>42</v>
      </c>
      <c r="BP1251" s="73" t="s">
        <v>4598</v>
      </c>
      <c r="BQ1251" s="75">
        <v>245000925</v>
      </c>
      <c r="BR1251" s="75">
        <v>260000925</v>
      </c>
      <c r="BS1251" s="75">
        <v>275000925</v>
      </c>
      <c r="BT1251" s="75">
        <v>290000925</v>
      </c>
      <c r="BU1251" s="75">
        <v>305000925</v>
      </c>
      <c r="BV1251" s="75">
        <v>325000925</v>
      </c>
      <c r="BW1251" s="75">
        <v>340000925</v>
      </c>
      <c r="BX1251" s="75">
        <v>360000925</v>
      </c>
      <c r="BY1251" s="75">
        <v>390000925</v>
      </c>
      <c r="BZ1251" s="75">
        <v>0</v>
      </c>
      <c r="CA1251" s="75">
        <v>0</v>
      </c>
    </row>
    <row r="1252" spans="14:79" ht="12" customHeight="1">
      <c r="N1252" s="119" t="s">
        <v>40</v>
      </c>
      <c r="O1252" s="120" t="s">
        <v>1068</v>
      </c>
      <c r="P1252" s="122">
        <v>0</v>
      </c>
      <c r="Q1252" s="122">
        <v>0</v>
      </c>
      <c r="R1252" s="122">
        <v>103000625</v>
      </c>
      <c r="S1252" s="122">
        <v>108000625</v>
      </c>
      <c r="T1252" s="122">
        <v>117000625</v>
      </c>
      <c r="U1252" s="122">
        <v>126000625</v>
      </c>
      <c r="V1252" s="122">
        <v>135000625</v>
      </c>
      <c r="W1252" s="122">
        <v>139000625</v>
      </c>
      <c r="X1252" s="122">
        <v>0</v>
      </c>
      <c r="Y1252" s="122">
        <v>0</v>
      </c>
      <c r="Z1252" s="122">
        <v>0</v>
      </c>
      <c r="AA1252" s="122">
        <v>0</v>
      </c>
      <c r="AB1252" s="122">
        <v>0</v>
      </c>
      <c r="AC1252" s="122">
        <v>0</v>
      </c>
      <c r="AD1252" s="121"/>
      <c r="BO1252" s="72" t="s">
        <v>42</v>
      </c>
      <c r="BP1252" s="73" t="s">
        <v>4599</v>
      </c>
      <c r="BQ1252" s="75">
        <v>216000625</v>
      </c>
      <c r="BR1252" s="75">
        <v>234000625</v>
      </c>
      <c r="BS1252" s="75">
        <v>252000625</v>
      </c>
      <c r="BT1252" s="75">
        <v>279000625</v>
      </c>
      <c r="BU1252" s="75">
        <v>288000625</v>
      </c>
      <c r="BV1252" s="75">
        <v>297000625</v>
      </c>
      <c r="BW1252" s="75">
        <v>315000625</v>
      </c>
      <c r="BX1252" s="75">
        <v>342000625</v>
      </c>
      <c r="BY1252" s="75">
        <v>0</v>
      </c>
      <c r="BZ1252" s="75">
        <v>0</v>
      </c>
      <c r="CA1252" s="75">
        <v>0</v>
      </c>
    </row>
    <row r="1253" spans="14:79" ht="12" customHeight="1">
      <c r="N1253" s="119" t="s">
        <v>40</v>
      </c>
      <c r="O1253" s="120" t="s">
        <v>1069</v>
      </c>
      <c r="P1253" s="122">
        <v>0</v>
      </c>
      <c r="Q1253" s="122">
        <v>0</v>
      </c>
      <c r="R1253" s="122">
        <v>105000625</v>
      </c>
      <c r="S1253" s="122">
        <v>130000625</v>
      </c>
      <c r="T1253" s="122">
        <v>151000625</v>
      </c>
      <c r="U1253" s="122">
        <v>0</v>
      </c>
      <c r="V1253" s="122">
        <v>0</v>
      </c>
      <c r="W1253" s="122">
        <v>0</v>
      </c>
      <c r="X1253" s="122">
        <v>0</v>
      </c>
      <c r="Y1253" s="122">
        <v>0</v>
      </c>
      <c r="Z1253" s="122">
        <v>0</v>
      </c>
      <c r="AA1253" s="122">
        <v>0</v>
      </c>
      <c r="AB1253" s="122">
        <v>0</v>
      </c>
      <c r="AC1253" s="122">
        <v>0</v>
      </c>
      <c r="AD1253" s="121"/>
      <c r="BO1253" s="72" t="s">
        <v>42</v>
      </c>
      <c r="BP1253" s="73" t="s">
        <v>4600</v>
      </c>
      <c r="BQ1253" s="75">
        <v>225000625</v>
      </c>
      <c r="BR1253" s="75">
        <v>243000625</v>
      </c>
      <c r="BS1253" s="75">
        <v>288000625</v>
      </c>
      <c r="BT1253" s="75">
        <v>315000625</v>
      </c>
      <c r="BU1253" s="75">
        <v>324000625</v>
      </c>
      <c r="BV1253" s="75">
        <v>306000625</v>
      </c>
      <c r="BW1253" s="75">
        <v>0</v>
      </c>
      <c r="BX1253" s="75">
        <v>0</v>
      </c>
      <c r="BY1253" s="75">
        <v>0</v>
      </c>
      <c r="BZ1253" s="75">
        <v>0</v>
      </c>
      <c r="CA1253" s="75">
        <v>0</v>
      </c>
    </row>
    <row r="1254" spans="14:79" ht="12" customHeight="1">
      <c r="N1254" s="119" t="s">
        <v>40</v>
      </c>
      <c r="O1254" s="120" t="s">
        <v>1070</v>
      </c>
      <c r="P1254" s="122">
        <v>0</v>
      </c>
      <c r="Q1254" s="122">
        <v>0</v>
      </c>
      <c r="R1254" s="122">
        <v>105000625</v>
      </c>
      <c r="S1254" s="122">
        <v>128000625</v>
      </c>
      <c r="T1254" s="122">
        <v>0</v>
      </c>
      <c r="U1254" s="122">
        <v>0</v>
      </c>
      <c r="V1254" s="122">
        <v>0</v>
      </c>
      <c r="W1254" s="122">
        <v>0</v>
      </c>
      <c r="X1254" s="122">
        <v>0</v>
      </c>
      <c r="Y1254" s="122">
        <v>0</v>
      </c>
      <c r="Z1254" s="122">
        <v>0</v>
      </c>
      <c r="AA1254" s="122">
        <v>0</v>
      </c>
      <c r="AB1254" s="122">
        <v>0</v>
      </c>
      <c r="AC1254" s="122">
        <v>0</v>
      </c>
      <c r="AD1254" s="121"/>
      <c r="BO1254" s="72" t="s">
        <v>42</v>
      </c>
      <c r="BP1254" s="73" t="s">
        <v>4601</v>
      </c>
      <c r="BQ1254" s="75">
        <v>225000625</v>
      </c>
      <c r="BR1254" s="75">
        <v>243000625</v>
      </c>
      <c r="BS1254" s="75">
        <v>261000625</v>
      </c>
      <c r="BT1254" s="75">
        <v>288000625</v>
      </c>
      <c r="BU1254" s="75">
        <v>324000625</v>
      </c>
      <c r="BV1254" s="75">
        <v>306000625</v>
      </c>
      <c r="BW1254" s="75">
        <v>324000625</v>
      </c>
      <c r="BX1254" s="75">
        <v>0</v>
      </c>
      <c r="BY1254" s="75">
        <v>0</v>
      </c>
      <c r="BZ1254" s="75">
        <v>0</v>
      </c>
      <c r="CA1254" s="75">
        <v>0</v>
      </c>
    </row>
    <row r="1255" spans="14:79" ht="12" customHeight="1">
      <c r="N1255" s="119" t="s">
        <v>40</v>
      </c>
      <c r="O1255" s="120" t="s">
        <v>1071</v>
      </c>
      <c r="P1255" s="122">
        <v>0</v>
      </c>
      <c r="Q1255" s="122">
        <v>0</v>
      </c>
      <c r="R1255" s="122">
        <v>123000625</v>
      </c>
      <c r="S1255" s="122">
        <v>128000625</v>
      </c>
      <c r="T1255" s="122">
        <v>0</v>
      </c>
      <c r="U1255" s="122">
        <v>0</v>
      </c>
      <c r="V1255" s="122">
        <v>0</v>
      </c>
      <c r="W1255" s="122">
        <v>0</v>
      </c>
      <c r="X1255" s="122">
        <v>0</v>
      </c>
      <c r="Y1255" s="122">
        <v>0</v>
      </c>
      <c r="Z1255" s="122">
        <v>0</v>
      </c>
      <c r="AA1255" s="122">
        <v>0</v>
      </c>
      <c r="AB1255" s="122">
        <v>0</v>
      </c>
      <c r="AC1255" s="122">
        <v>0</v>
      </c>
      <c r="AD1255" s="121"/>
      <c r="BO1255" s="72" t="s">
        <v>42</v>
      </c>
      <c r="BP1255" s="73" t="s">
        <v>4602</v>
      </c>
      <c r="BQ1255" s="75">
        <v>225000625</v>
      </c>
      <c r="BR1255" s="75">
        <v>0</v>
      </c>
      <c r="BS1255" s="75">
        <v>270000625</v>
      </c>
      <c r="BT1255" s="75">
        <v>0</v>
      </c>
      <c r="BU1255" s="75">
        <v>306000625</v>
      </c>
      <c r="BV1255" s="75">
        <v>0</v>
      </c>
      <c r="BW1255" s="75">
        <v>333000625</v>
      </c>
      <c r="BX1255" s="75">
        <v>0</v>
      </c>
      <c r="BY1255" s="75">
        <v>0</v>
      </c>
      <c r="BZ1255" s="75">
        <v>0</v>
      </c>
      <c r="CA1255" s="75">
        <v>0</v>
      </c>
    </row>
    <row r="1256" spans="14:79" ht="12" customHeight="1">
      <c r="N1256" s="119" t="s">
        <v>40</v>
      </c>
      <c r="O1256" s="120" t="s">
        <v>2097</v>
      </c>
      <c r="P1256" s="122">
        <v>0</v>
      </c>
      <c r="Q1256" s="122">
        <v>0</v>
      </c>
      <c r="R1256" s="122">
        <v>0</v>
      </c>
      <c r="S1256" s="122">
        <v>0</v>
      </c>
      <c r="T1256" s="122">
        <v>0</v>
      </c>
      <c r="U1256" s="122">
        <v>162000625</v>
      </c>
      <c r="V1256" s="122">
        <v>0</v>
      </c>
      <c r="W1256" s="122">
        <v>0</v>
      </c>
      <c r="X1256" s="122">
        <v>0</v>
      </c>
      <c r="Y1256" s="122">
        <v>0</v>
      </c>
      <c r="Z1256" s="122">
        <v>0</v>
      </c>
      <c r="AA1256" s="122">
        <v>0</v>
      </c>
      <c r="AB1256" s="122">
        <v>0</v>
      </c>
      <c r="AC1256" s="122">
        <v>0</v>
      </c>
      <c r="AD1256" s="121"/>
      <c r="BO1256" s="72" t="s">
        <v>42</v>
      </c>
      <c r="BP1256" s="73" t="s">
        <v>4603</v>
      </c>
      <c r="BQ1256" s="75">
        <v>0</v>
      </c>
      <c r="BR1256" s="75">
        <v>0</v>
      </c>
      <c r="BS1256" s="75">
        <v>0</v>
      </c>
      <c r="BT1256" s="75">
        <v>288000625</v>
      </c>
      <c r="BU1256" s="75">
        <v>0</v>
      </c>
      <c r="BV1256" s="75">
        <v>0</v>
      </c>
      <c r="BW1256" s="75">
        <v>300000625</v>
      </c>
      <c r="BX1256" s="75">
        <v>0</v>
      </c>
      <c r="BY1256" s="75">
        <v>0</v>
      </c>
      <c r="BZ1256" s="75">
        <v>0</v>
      </c>
      <c r="CA1256" s="75">
        <v>0</v>
      </c>
    </row>
    <row r="1257" spans="14:79" ht="12" customHeight="1">
      <c r="N1257" s="119" t="s">
        <v>40</v>
      </c>
      <c r="O1257" s="120" t="s">
        <v>1072</v>
      </c>
      <c r="P1257" s="122">
        <v>0</v>
      </c>
      <c r="Q1257" s="122">
        <v>0</v>
      </c>
      <c r="R1257" s="122">
        <v>119000625</v>
      </c>
      <c r="S1257" s="122">
        <v>135000625</v>
      </c>
      <c r="T1257" s="122">
        <v>162000625</v>
      </c>
      <c r="U1257" s="122">
        <v>180000625</v>
      </c>
      <c r="V1257" s="122">
        <v>198000625</v>
      </c>
      <c r="W1257" s="122">
        <v>207000625</v>
      </c>
      <c r="X1257" s="122">
        <v>216000625</v>
      </c>
      <c r="Y1257" s="122">
        <v>225000625</v>
      </c>
      <c r="Z1257" s="122">
        <v>0</v>
      </c>
      <c r="AA1257" s="122">
        <v>0</v>
      </c>
      <c r="AB1257" s="122">
        <v>0</v>
      </c>
      <c r="AC1257" s="122">
        <v>0</v>
      </c>
      <c r="AD1257" s="121"/>
      <c r="BO1257" s="72" t="s">
        <v>42</v>
      </c>
      <c r="BP1257" s="73" t="s">
        <v>4604</v>
      </c>
      <c r="BQ1257" s="75">
        <v>0</v>
      </c>
      <c r="BR1257" s="75">
        <v>0</v>
      </c>
      <c r="BS1257" s="75">
        <v>0</v>
      </c>
      <c r="BT1257" s="75">
        <v>0</v>
      </c>
      <c r="BU1257" s="75">
        <v>0</v>
      </c>
      <c r="BV1257" s="75">
        <v>306000625</v>
      </c>
      <c r="BW1257" s="75">
        <v>324000625</v>
      </c>
      <c r="BX1257" s="75">
        <v>342000625</v>
      </c>
      <c r="BY1257" s="75">
        <v>0</v>
      </c>
      <c r="BZ1257" s="75">
        <v>0</v>
      </c>
      <c r="CA1257" s="75">
        <v>0</v>
      </c>
    </row>
    <row r="1258" spans="14:79" ht="12" customHeight="1">
      <c r="N1258" s="119" t="s">
        <v>40</v>
      </c>
      <c r="O1258" s="120" t="s">
        <v>1705</v>
      </c>
      <c r="P1258" s="122">
        <v>90000625</v>
      </c>
      <c r="Q1258" s="122">
        <v>112000625</v>
      </c>
      <c r="R1258" s="122">
        <v>108000625</v>
      </c>
      <c r="S1258" s="122">
        <v>112000625</v>
      </c>
      <c r="T1258" s="122">
        <v>117000625</v>
      </c>
      <c r="U1258" s="122">
        <v>160000625</v>
      </c>
      <c r="V1258" s="122">
        <v>0</v>
      </c>
      <c r="W1258" s="122">
        <v>0</v>
      </c>
      <c r="X1258" s="122">
        <v>0</v>
      </c>
      <c r="Y1258" s="122">
        <v>0</v>
      </c>
      <c r="Z1258" s="122">
        <v>0</v>
      </c>
      <c r="AA1258" s="122">
        <v>0</v>
      </c>
      <c r="AB1258" s="122">
        <v>0</v>
      </c>
      <c r="AC1258" s="122">
        <v>0</v>
      </c>
      <c r="AD1258" s="121"/>
      <c r="BO1258" s="72" t="s">
        <v>42</v>
      </c>
      <c r="BP1258" s="73" t="s">
        <v>4605</v>
      </c>
      <c r="BQ1258" s="75">
        <v>0</v>
      </c>
      <c r="BR1258" s="75">
        <v>0</v>
      </c>
      <c r="BS1258" s="75">
        <v>252000625</v>
      </c>
      <c r="BT1258" s="75">
        <v>279000625</v>
      </c>
      <c r="BU1258" s="75">
        <v>0</v>
      </c>
      <c r="BV1258" s="75">
        <v>0</v>
      </c>
      <c r="BW1258" s="75">
        <v>0</v>
      </c>
      <c r="BX1258" s="75">
        <v>0</v>
      </c>
      <c r="BY1258" s="75">
        <v>0</v>
      </c>
      <c r="BZ1258" s="75">
        <v>0</v>
      </c>
      <c r="CA1258" s="75">
        <v>0</v>
      </c>
    </row>
    <row r="1259" spans="14:79" ht="12" customHeight="1">
      <c r="N1259" s="119" t="s">
        <v>40</v>
      </c>
      <c r="O1259" s="120" t="s">
        <v>1171</v>
      </c>
      <c r="P1259" s="122">
        <v>90000625</v>
      </c>
      <c r="Q1259" s="122">
        <v>117000625</v>
      </c>
      <c r="R1259" s="122">
        <v>144000625</v>
      </c>
      <c r="S1259" s="122">
        <v>139000625</v>
      </c>
      <c r="T1259" s="122">
        <v>152000625</v>
      </c>
      <c r="U1259" s="122">
        <v>171000625</v>
      </c>
      <c r="V1259" s="122">
        <v>180000625</v>
      </c>
      <c r="W1259" s="122">
        <v>189000625</v>
      </c>
      <c r="X1259" s="122">
        <v>198000625</v>
      </c>
      <c r="Y1259" s="122">
        <v>207000625</v>
      </c>
      <c r="Z1259" s="122">
        <v>216000625</v>
      </c>
      <c r="AA1259" s="122">
        <v>0</v>
      </c>
      <c r="AB1259" s="122">
        <v>0</v>
      </c>
      <c r="AC1259" s="122">
        <v>0</v>
      </c>
      <c r="AD1259" s="121"/>
      <c r="BO1259" s="72" t="s">
        <v>42</v>
      </c>
      <c r="BP1259" s="73" t="s">
        <v>4606</v>
      </c>
      <c r="BQ1259" s="75">
        <v>207000625</v>
      </c>
      <c r="BR1259" s="75">
        <v>234000625</v>
      </c>
      <c r="BS1259" s="75">
        <v>0</v>
      </c>
      <c r="BT1259" s="75">
        <v>270000625</v>
      </c>
      <c r="BU1259" s="75">
        <v>279000625</v>
      </c>
      <c r="BV1259" s="75">
        <v>288000625</v>
      </c>
      <c r="BW1259" s="75">
        <v>306000625</v>
      </c>
      <c r="BX1259" s="75">
        <v>324000625</v>
      </c>
      <c r="BY1259" s="75">
        <v>342000625</v>
      </c>
      <c r="BZ1259" s="75">
        <v>0</v>
      </c>
      <c r="CA1259" s="75">
        <v>0</v>
      </c>
    </row>
    <row r="1260" spans="14:79" ht="12" customHeight="1">
      <c r="N1260" s="119" t="s">
        <v>40</v>
      </c>
      <c r="O1260" s="120" t="s">
        <v>880</v>
      </c>
      <c r="P1260" s="122">
        <v>79000625</v>
      </c>
      <c r="Q1260" s="122">
        <v>81000625</v>
      </c>
      <c r="R1260" s="122">
        <v>106000625</v>
      </c>
      <c r="S1260" s="122">
        <v>132000625</v>
      </c>
      <c r="T1260" s="122">
        <v>0</v>
      </c>
      <c r="U1260" s="122">
        <v>0</v>
      </c>
      <c r="V1260" s="122">
        <v>0</v>
      </c>
      <c r="W1260" s="122">
        <v>0</v>
      </c>
      <c r="X1260" s="122">
        <v>0</v>
      </c>
      <c r="Y1260" s="122">
        <v>0</v>
      </c>
      <c r="Z1260" s="122">
        <v>0</v>
      </c>
      <c r="AA1260" s="122">
        <v>0</v>
      </c>
      <c r="AB1260" s="122">
        <v>0</v>
      </c>
      <c r="AC1260" s="122">
        <v>0</v>
      </c>
      <c r="AD1260" s="121"/>
      <c r="BO1260" s="72" t="s">
        <v>42</v>
      </c>
      <c r="BP1260" s="73" t="s">
        <v>4607</v>
      </c>
      <c r="BQ1260" s="75">
        <v>207000625</v>
      </c>
      <c r="BR1260" s="75">
        <v>225000625</v>
      </c>
      <c r="BS1260" s="75">
        <v>243000625</v>
      </c>
      <c r="BT1260" s="75">
        <v>270000625</v>
      </c>
      <c r="BU1260" s="75">
        <v>0</v>
      </c>
      <c r="BV1260" s="75">
        <v>0</v>
      </c>
      <c r="BW1260" s="75">
        <v>0</v>
      </c>
      <c r="BX1260" s="75">
        <v>0</v>
      </c>
      <c r="BY1260" s="75">
        <v>0</v>
      </c>
      <c r="BZ1260" s="75">
        <v>0</v>
      </c>
      <c r="CA1260" s="75">
        <v>0</v>
      </c>
    </row>
    <row r="1261" spans="14:79" ht="12" customHeight="1">
      <c r="N1261" s="119" t="s">
        <v>40</v>
      </c>
      <c r="O1261" s="120" t="s">
        <v>1805</v>
      </c>
      <c r="P1261" s="122">
        <v>90000625</v>
      </c>
      <c r="Q1261" s="122">
        <v>112000625</v>
      </c>
      <c r="R1261" s="122">
        <v>0</v>
      </c>
      <c r="S1261" s="122">
        <v>0</v>
      </c>
      <c r="T1261" s="122">
        <v>0</v>
      </c>
      <c r="U1261" s="122">
        <v>0</v>
      </c>
      <c r="V1261" s="122">
        <v>153000625</v>
      </c>
      <c r="W1261" s="122">
        <v>180000625</v>
      </c>
      <c r="X1261" s="122">
        <v>198000625</v>
      </c>
      <c r="Y1261" s="122">
        <v>0</v>
      </c>
      <c r="Z1261" s="122">
        <v>0</v>
      </c>
      <c r="AA1261" s="122">
        <v>0</v>
      </c>
      <c r="AB1261" s="122">
        <v>0</v>
      </c>
      <c r="AC1261" s="122">
        <v>0</v>
      </c>
      <c r="AD1261" s="121"/>
      <c r="BO1261" s="72" t="s">
        <v>42</v>
      </c>
      <c r="BP1261" s="73" t="s">
        <v>4608</v>
      </c>
      <c r="BQ1261" s="75">
        <v>216000625</v>
      </c>
      <c r="BR1261" s="75">
        <v>0</v>
      </c>
      <c r="BS1261" s="75">
        <v>0</v>
      </c>
      <c r="BT1261" s="75">
        <v>279000625</v>
      </c>
      <c r="BU1261" s="75">
        <v>288000625</v>
      </c>
      <c r="BV1261" s="75">
        <v>297000625</v>
      </c>
      <c r="BW1261" s="75">
        <v>0</v>
      </c>
      <c r="BX1261" s="75">
        <v>0</v>
      </c>
      <c r="BY1261" s="75">
        <v>0</v>
      </c>
      <c r="BZ1261" s="75">
        <v>0</v>
      </c>
      <c r="CA1261" s="75">
        <v>0</v>
      </c>
    </row>
    <row r="1262" spans="14:79" ht="12" customHeight="1">
      <c r="N1262" s="119" t="s">
        <v>40</v>
      </c>
      <c r="O1262" s="120" t="s">
        <v>1172</v>
      </c>
      <c r="P1262" s="122">
        <v>90000925</v>
      </c>
      <c r="Q1262" s="122">
        <v>95000925</v>
      </c>
      <c r="R1262" s="122">
        <v>125000925</v>
      </c>
      <c r="S1262" s="122">
        <v>150000925</v>
      </c>
      <c r="T1262" s="122">
        <v>160000925</v>
      </c>
      <c r="U1262" s="122">
        <v>170000925</v>
      </c>
      <c r="V1262" s="122">
        <v>180000925</v>
      </c>
      <c r="W1262" s="122">
        <v>185000925</v>
      </c>
      <c r="X1262" s="122">
        <v>190000925</v>
      </c>
      <c r="Y1262" s="122">
        <v>0</v>
      </c>
      <c r="Z1262" s="122">
        <v>0</v>
      </c>
      <c r="AA1262" s="122">
        <v>0</v>
      </c>
      <c r="AB1262" s="122">
        <v>0</v>
      </c>
      <c r="AC1262" s="122">
        <v>0</v>
      </c>
      <c r="AD1262" s="121"/>
      <c r="BO1262" s="72" t="s">
        <v>42</v>
      </c>
      <c r="BP1262" s="73" t="s">
        <v>4609</v>
      </c>
      <c r="BQ1262" s="75">
        <v>0</v>
      </c>
      <c r="BR1262" s="75">
        <v>0</v>
      </c>
      <c r="BS1262" s="75">
        <v>0</v>
      </c>
      <c r="BT1262" s="75">
        <v>0</v>
      </c>
      <c r="BU1262" s="75">
        <v>270000625</v>
      </c>
      <c r="BV1262" s="75">
        <v>0</v>
      </c>
      <c r="BW1262" s="75">
        <v>0</v>
      </c>
      <c r="BX1262" s="75">
        <v>0</v>
      </c>
      <c r="BY1262" s="75">
        <v>0</v>
      </c>
      <c r="BZ1262" s="75">
        <v>0</v>
      </c>
      <c r="CA1262" s="75">
        <v>0</v>
      </c>
    </row>
    <row r="1263" spans="14:79" ht="12" customHeight="1">
      <c r="N1263" s="119" t="s">
        <v>40</v>
      </c>
      <c r="O1263" s="120" t="s">
        <v>975</v>
      </c>
      <c r="P1263" s="122">
        <v>0</v>
      </c>
      <c r="Q1263" s="122">
        <v>111000625</v>
      </c>
      <c r="R1263" s="122">
        <v>117000625</v>
      </c>
      <c r="S1263" s="122">
        <v>0</v>
      </c>
      <c r="T1263" s="122">
        <v>0</v>
      </c>
      <c r="U1263" s="122">
        <v>176000625</v>
      </c>
      <c r="V1263" s="122">
        <v>0</v>
      </c>
      <c r="W1263" s="122">
        <v>0</v>
      </c>
      <c r="X1263" s="122">
        <v>0</v>
      </c>
      <c r="Y1263" s="122">
        <v>0</v>
      </c>
      <c r="Z1263" s="122">
        <v>0</v>
      </c>
      <c r="AA1263" s="122">
        <v>0</v>
      </c>
      <c r="AB1263" s="122">
        <v>0</v>
      </c>
      <c r="AC1263" s="122">
        <v>0</v>
      </c>
      <c r="AD1263" s="121"/>
      <c r="BO1263" s="72" t="s">
        <v>42</v>
      </c>
      <c r="BP1263" s="73" t="s">
        <v>4610</v>
      </c>
      <c r="BQ1263" s="75">
        <v>265000026</v>
      </c>
      <c r="BR1263" s="75">
        <v>290000026</v>
      </c>
      <c r="BS1263" s="75">
        <v>0</v>
      </c>
      <c r="BT1263" s="75">
        <v>0</v>
      </c>
      <c r="BU1263" s="75">
        <v>0</v>
      </c>
      <c r="BV1263" s="75">
        <v>0</v>
      </c>
      <c r="BW1263" s="75">
        <v>0</v>
      </c>
      <c r="BX1263" s="75">
        <v>0</v>
      </c>
      <c r="BY1263" s="75">
        <v>0</v>
      </c>
      <c r="BZ1263" s="75">
        <v>0</v>
      </c>
      <c r="CA1263" s="75">
        <v>0</v>
      </c>
    </row>
    <row r="1264" spans="14:79" ht="12" customHeight="1">
      <c r="N1264" s="119" t="s">
        <v>40</v>
      </c>
      <c r="O1264" s="120" t="s">
        <v>976</v>
      </c>
      <c r="P1264" s="122">
        <v>0</v>
      </c>
      <c r="Q1264" s="122">
        <v>98000625</v>
      </c>
      <c r="R1264" s="122">
        <v>117000625</v>
      </c>
      <c r="S1264" s="122">
        <v>0</v>
      </c>
      <c r="T1264" s="122">
        <v>0</v>
      </c>
      <c r="U1264" s="122">
        <v>0</v>
      </c>
      <c r="V1264" s="122">
        <v>0</v>
      </c>
      <c r="W1264" s="122">
        <v>0</v>
      </c>
      <c r="X1264" s="122">
        <v>0</v>
      </c>
      <c r="Y1264" s="122">
        <v>0</v>
      </c>
      <c r="Z1264" s="122">
        <v>0</v>
      </c>
      <c r="AA1264" s="122">
        <v>0</v>
      </c>
      <c r="AB1264" s="122">
        <v>0</v>
      </c>
      <c r="AC1264" s="122">
        <v>0</v>
      </c>
      <c r="AD1264" s="121"/>
      <c r="BO1264" s="72" t="s">
        <v>42</v>
      </c>
      <c r="BP1264" s="73" t="s">
        <v>4611</v>
      </c>
      <c r="BQ1264" s="75">
        <v>0</v>
      </c>
      <c r="BR1264" s="75">
        <v>243000625</v>
      </c>
      <c r="BS1264" s="75">
        <v>261000625</v>
      </c>
      <c r="BT1264" s="75">
        <v>288000625</v>
      </c>
      <c r="BU1264" s="75">
        <v>297000625</v>
      </c>
      <c r="BV1264" s="75">
        <v>306000625</v>
      </c>
      <c r="BW1264" s="75">
        <v>0</v>
      </c>
      <c r="BX1264" s="75">
        <v>0</v>
      </c>
      <c r="BY1264" s="75">
        <v>0</v>
      </c>
      <c r="BZ1264" s="75">
        <v>0</v>
      </c>
      <c r="CA1264" s="75">
        <v>0</v>
      </c>
    </row>
    <row r="1265" spans="14:79" ht="12" customHeight="1">
      <c r="N1265" s="119" t="s">
        <v>40</v>
      </c>
      <c r="O1265" s="120" t="s">
        <v>977</v>
      </c>
      <c r="P1265" s="122">
        <v>0</v>
      </c>
      <c r="Q1265" s="122">
        <v>104000625</v>
      </c>
      <c r="R1265" s="122">
        <v>117000625</v>
      </c>
      <c r="S1265" s="122">
        <v>0</v>
      </c>
      <c r="T1265" s="122">
        <v>0</v>
      </c>
      <c r="U1265" s="122">
        <v>176000625</v>
      </c>
      <c r="V1265" s="122">
        <v>0</v>
      </c>
      <c r="W1265" s="122">
        <v>0</v>
      </c>
      <c r="X1265" s="122">
        <v>0</v>
      </c>
      <c r="Y1265" s="122">
        <v>0</v>
      </c>
      <c r="Z1265" s="122">
        <v>0</v>
      </c>
      <c r="AA1265" s="122">
        <v>0</v>
      </c>
      <c r="AB1265" s="122">
        <v>0</v>
      </c>
      <c r="AC1265" s="122">
        <v>0</v>
      </c>
      <c r="AD1265" s="121"/>
      <c r="BO1265" s="72" t="s">
        <v>42</v>
      </c>
      <c r="BP1265" s="73" t="s">
        <v>4612</v>
      </c>
      <c r="BQ1265" s="75">
        <v>0</v>
      </c>
      <c r="BR1265" s="75">
        <v>0</v>
      </c>
      <c r="BS1265" s="75">
        <v>0</v>
      </c>
      <c r="BT1265" s="75">
        <v>0</v>
      </c>
      <c r="BU1265" s="75">
        <v>0</v>
      </c>
      <c r="BV1265" s="75">
        <v>360000625</v>
      </c>
      <c r="BW1265" s="75">
        <v>0</v>
      </c>
      <c r="BX1265" s="75">
        <v>405000625</v>
      </c>
      <c r="BY1265" s="75">
        <v>0</v>
      </c>
      <c r="BZ1265" s="75">
        <v>0</v>
      </c>
      <c r="CA1265" s="75">
        <v>0</v>
      </c>
    </row>
    <row r="1266" spans="14:79" ht="12" customHeight="1">
      <c r="N1266" s="119" t="s">
        <v>40</v>
      </c>
      <c r="O1266" s="120" t="s">
        <v>978</v>
      </c>
      <c r="P1266" s="122">
        <v>0</v>
      </c>
      <c r="Q1266" s="122">
        <v>91000625</v>
      </c>
      <c r="R1266" s="122">
        <v>119000625</v>
      </c>
      <c r="S1266" s="122">
        <v>0</v>
      </c>
      <c r="T1266" s="122">
        <v>0</v>
      </c>
      <c r="U1266" s="122">
        <v>0</v>
      </c>
      <c r="V1266" s="122">
        <v>0</v>
      </c>
      <c r="W1266" s="122">
        <v>0</v>
      </c>
      <c r="X1266" s="122">
        <v>0</v>
      </c>
      <c r="Y1266" s="122">
        <v>0</v>
      </c>
      <c r="Z1266" s="122">
        <v>0</v>
      </c>
      <c r="AA1266" s="122">
        <v>0</v>
      </c>
      <c r="AB1266" s="122">
        <v>0</v>
      </c>
      <c r="AC1266" s="122">
        <v>0</v>
      </c>
      <c r="AD1266" s="121"/>
      <c r="BO1266" s="72" t="s">
        <v>42</v>
      </c>
      <c r="BP1266" s="73" t="s">
        <v>4613</v>
      </c>
      <c r="BQ1266" s="75">
        <v>216000625</v>
      </c>
      <c r="BR1266" s="75">
        <v>270000625</v>
      </c>
      <c r="BS1266" s="75">
        <v>288000625</v>
      </c>
      <c r="BT1266" s="75">
        <v>315000625</v>
      </c>
      <c r="BU1266" s="75">
        <v>324000625</v>
      </c>
      <c r="BV1266" s="75">
        <v>0</v>
      </c>
      <c r="BW1266" s="75">
        <v>0</v>
      </c>
      <c r="BX1266" s="75">
        <v>0</v>
      </c>
      <c r="BY1266" s="75">
        <v>0</v>
      </c>
      <c r="BZ1266" s="75">
        <v>0</v>
      </c>
      <c r="CA1266" s="75">
        <v>0</v>
      </c>
    </row>
    <row r="1267" spans="14:79" ht="12" customHeight="1">
      <c r="N1267" s="119" t="s">
        <v>40</v>
      </c>
      <c r="O1267" s="120" t="s">
        <v>182</v>
      </c>
      <c r="P1267" s="122">
        <v>79000625</v>
      </c>
      <c r="Q1267" s="122">
        <v>94000625</v>
      </c>
      <c r="R1267" s="122">
        <v>99000625</v>
      </c>
      <c r="S1267" s="122">
        <v>117000625</v>
      </c>
      <c r="T1267" s="122">
        <v>126000625</v>
      </c>
      <c r="U1267" s="122">
        <v>162000625</v>
      </c>
      <c r="V1267" s="122">
        <v>0</v>
      </c>
      <c r="W1267" s="122">
        <v>198000625</v>
      </c>
      <c r="X1267" s="122">
        <v>225000625</v>
      </c>
      <c r="Y1267" s="122">
        <v>234000625</v>
      </c>
      <c r="Z1267" s="122">
        <v>243000625</v>
      </c>
      <c r="AA1267" s="122">
        <v>0</v>
      </c>
      <c r="AB1267" s="122">
        <v>0</v>
      </c>
      <c r="AC1267" s="122">
        <v>0</v>
      </c>
      <c r="AD1267" s="121"/>
      <c r="BO1267" s="72" t="s">
        <v>42</v>
      </c>
      <c r="BP1267" s="73" t="s">
        <v>4614</v>
      </c>
      <c r="BQ1267" s="75">
        <v>225000625</v>
      </c>
      <c r="BR1267" s="75">
        <v>243000625</v>
      </c>
      <c r="BS1267" s="75">
        <v>261000625</v>
      </c>
      <c r="BT1267" s="75">
        <v>288000625</v>
      </c>
      <c r="BU1267" s="75">
        <v>297000625</v>
      </c>
      <c r="BV1267" s="75">
        <v>324000625</v>
      </c>
      <c r="BW1267" s="75">
        <v>342000625</v>
      </c>
      <c r="BX1267" s="75">
        <v>0</v>
      </c>
      <c r="BY1267" s="75">
        <v>0</v>
      </c>
      <c r="BZ1267" s="75">
        <v>0</v>
      </c>
      <c r="CA1267" s="75">
        <v>0</v>
      </c>
    </row>
    <row r="1268" spans="14:79" ht="12" customHeight="1">
      <c r="N1268" s="119" t="s">
        <v>40</v>
      </c>
      <c r="O1268" s="120" t="s">
        <v>183</v>
      </c>
      <c r="P1268" s="122">
        <v>90000625</v>
      </c>
      <c r="Q1268" s="122">
        <v>84000625</v>
      </c>
      <c r="R1268" s="122">
        <v>111000625</v>
      </c>
      <c r="S1268" s="122">
        <v>0</v>
      </c>
      <c r="T1268" s="122">
        <v>0</v>
      </c>
      <c r="U1268" s="122">
        <v>0</v>
      </c>
      <c r="V1268" s="122">
        <v>0</v>
      </c>
      <c r="W1268" s="122">
        <v>0</v>
      </c>
      <c r="X1268" s="122">
        <v>0</v>
      </c>
      <c r="Y1268" s="122">
        <v>0</v>
      </c>
      <c r="Z1268" s="122">
        <v>0</v>
      </c>
      <c r="AA1268" s="122">
        <v>0</v>
      </c>
      <c r="AB1268" s="122">
        <v>0</v>
      </c>
      <c r="AC1268" s="122">
        <v>0</v>
      </c>
      <c r="AD1268" s="121"/>
      <c r="BO1268" s="72" t="s">
        <v>42</v>
      </c>
      <c r="BP1268" s="73" t="s">
        <v>4615</v>
      </c>
      <c r="BQ1268" s="75">
        <v>216000625</v>
      </c>
      <c r="BR1268" s="75">
        <v>0</v>
      </c>
      <c r="BS1268" s="75">
        <v>0</v>
      </c>
      <c r="BT1268" s="75">
        <v>279000625</v>
      </c>
      <c r="BU1268" s="75">
        <v>288000625</v>
      </c>
      <c r="BV1268" s="75">
        <v>297000625</v>
      </c>
      <c r="BW1268" s="75">
        <v>0</v>
      </c>
      <c r="BX1268" s="75">
        <v>0</v>
      </c>
      <c r="BY1268" s="75">
        <v>0</v>
      </c>
      <c r="BZ1268" s="75">
        <v>0</v>
      </c>
      <c r="CA1268" s="75">
        <v>0</v>
      </c>
    </row>
    <row r="1269" spans="14:79" ht="12" customHeight="1">
      <c r="N1269" s="119" t="s">
        <v>40</v>
      </c>
      <c r="O1269" s="120" t="s">
        <v>184</v>
      </c>
      <c r="P1269" s="122">
        <v>85000625</v>
      </c>
      <c r="Q1269" s="122">
        <v>94000625</v>
      </c>
      <c r="R1269" s="122">
        <v>99000625</v>
      </c>
      <c r="S1269" s="122">
        <v>117000625</v>
      </c>
      <c r="T1269" s="122">
        <v>126000625</v>
      </c>
      <c r="U1269" s="122">
        <v>162000625</v>
      </c>
      <c r="V1269" s="122">
        <v>0</v>
      </c>
      <c r="W1269" s="122">
        <v>198000625</v>
      </c>
      <c r="X1269" s="122">
        <v>225000625</v>
      </c>
      <c r="Y1269" s="122">
        <v>234000625</v>
      </c>
      <c r="Z1269" s="122">
        <v>243000625</v>
      </c>
      <c r="AA1269" s="122">
        <v>0</v>
      </c>
      <c r="AB1269" s="122">
        <v>0</v>
      </c>
      <c r="AC1269" s="122">
        <v>0</v>
      </c>
      <c r="AD1269" s="121"/>
      <c r="BO1269" s="72" t="s">
        <v>42</v>
      </c>
      <c r="BP1269" s="73" t="s">
        <v>4616</v>
      </c>
      <c r="BQ1269" s="75">
        <v>252000625</v>
      </c>
      <c r="BR1269" s="75">
        <v>270000625</v>
      </c>
      <c r="BS1269" s="75">
        <v>270000625</v>
      </c>
      <c r="BT1269" s="75">
        <v>0</v>
      </c>
      <c r="BU1269" s="75">
        <v>306000625</v>
      </c>
      <c r="BV1269" s="75">
        <v>0</v>
      </c>
      <c r="BW1269" s="75">
        <v>0</v>
      </c>
      <c r="BX1269" s="75">
        <v>0</v>
      </c>
      <c r="BY1269" s="75">
        <v>0</v>
      </c>
      <c r="BZ1269" s="75">
        <v>0</v>
      </c>
      <c r="CA1269" s="75">
        <v>0</v>
      </c>
    </row>
    <row r="1270" spans="14:79" ht="12" customHeight="1">
      <c r="N1270" s="119" t="s">
        <v>40</v>
      </c>
      <c r="O1270" s="120" t="s">
        <v>881</v>
      </c>
      <c r="P1270" s="122">
        <v>86000625</v>
      </c>
      <c r="Q1270" s="122">
        <v>93000625</v>
      </c>
      <c r="R1270" s="122">
        <v>119000625</v>
      </c>
      <c r="S1270" s="122">
        <v>0</v>
      </c>
      <c r="T1270" s="122">
        <v>0</v>
      </c>
      <c r="U1270" s="122">
        <v>0</v>
      </c>
      <c r="V1270" s="122">
        <v>0</v>
      </c>
      <c r="W1270" s="122">
        <v>0</v>
      </c>
      <c r="X1270" s="122">
        <v>0</v>
      </c>
      <c r="Y1270" s="122">
        <v>0</v>
      </c>
      <c r="Z1270" s="122">
        <v>0</v>
      </c>
      <c r="AA1270" s="122">
        <v>0</v>
      </c>
      <c r="AB1270" s="122">
        <v>0</v>
      </c>
      <c r="AC1270" s="122">
        <v>0</v>
      </c>
      <c r="AD1270" s="121"/>
      <c r="BO1270" s="72" t="s">
        <v>42</v>
      </c>
      <c r="BP1270" s="73" t="s">
        <v>4617</v>
      </c>
      <c r="BQ1270" s="75">
        <v>225000625</v>
      </c>
      <c r="BR1270" s="75">
        <v>270000625</v>
      </c>
      <c r="BS1270" s="75">
        <v>261000625</v>
      </c>
      <c r="BT1270" s="75">
        <v>0</v>
      </c>
      <c r="BU1270" s="75">
        <v>324000625</v>
      </c>
      <c r="BV1270" s="75">
        <v>0</v>
      </c>
      <c r="BW1270" s="75">
        <v>0</v>
      </c>
      <c r="BX1270" s="75">
        <v>0</v>
      </c>
      <c r="BY1270" s="75">
        <v>0</v>
      </c>
      <c r="BZ1270" s="75">
        <v>0</v>
      </c>
      <c r="CA1270" s="75">
        <v>0</v>
      </c>
    </row>
    <row r="1271" spans="14:79" ht="12" customHeight="1">
      <c r="N1271" s="119" t="s">
        <v>40</v>
      </c>
      <c r="O1271" s="120" t="s">
        <v>882</v>
      </c>
      <c r="P1271" s="122">
        <v>81000625</v>
      </c>
      <c r="Q1271" s="122">
        <v>81000625</v>
      </c>
      <c r="R1271" s="122">
        <v>106000625</v>
      </c>
      <c r="S1271" s="122">
        <v>132000625</v>
      </c>
      <c r="T1271" s="122">
        <v>0</v>
      </c>
      <c r="U1271" s="122">
        <v>0</v>
      </c>
      <c r="V1271" s="122">
        <v>0</v>
      </c>
      <c r="W1271" s="122">
        <v>0</v>
      </c>
      <c r="X1271" s="122">
        <v>0</v>
      </c>
      <c r="Y1271" s="122">
        <v>0</v>
      </c>
      <c r="Z1271" s="122">
        <v>0</v>
      </c>
      <c r="AA1271" s="122">
        <v>0</v>
      </c>
      <c r="AB1271" s="122">
        <v>0</v>
      </c>
      <c r="AC1271" s="122">
        <v>0</v>
      </c>
      <c r="AD1271" s="121"/>
      <c r="BO1271" s="72" t="s">
        <v>42</v>
      </c>
      <c r="BP1271" s="73" t="s">
        <v>4618</v>
      </c>
      <c r="BQ1271" s="75">
        <v>207000625</v>
      </c>
      <c r="BR1271" s="75">
        <v>225000625</v>
      </c>
      <c r="BS1271" s="75">
        <v>243000625</v>
      </c>
      <c r="BT1271" s="75">
        <v>270000625</v>
      </c>
      <c r="BU1271" s="75">
        <v>0</v>
      </c>
      <c r="BV1271" s="75">
        <v>0</v>
      </c>
      <c r="BW1271" s="75">
        <v>0</v>
      </c>
      <c r="BX1271" s="75">
        <v>0</v>
      </c>
      <c r="BY1271" s="75">
        <v>0</v>
      </c>
      <c r="BZ1271" s="75">
        <v>0</v>
      </c>
      <c r="CA1271" s="75">
        <v>0</v>
      </c>
    </row>
    <row r="1272" spans="14:79" ht="12" customHeight="1">
      <c r="N1272" s="119" t="s">
        <v>40</v>
      </c>
      <c r="O1272" s="120" t="s">
        <v>185</v>
      </c>
      <c r="P1272" s="122">
        <v>90000625</v>
      </c>
      <c r="Q1272" s="122">
        <v>91000625</v>
      </c>
      <c r="R1272" s="122">
        <v>97000625</v>
      </c>
      <c r="S1272" s="122">
        <v>0</v>
      </c>
      <c r="T1272" s="122">
        <v>0</v>
      </c>
      <c r="U1272" s="122">
        <v>0</v>
      </c>
      <c r="V1272" s="122">
        <v>0</v>
      </c>
      <c r="W1272" s="122">
        <v>0</v>
      </c>
      <c r="X1272" s="122">
        <v>0</v>
      </c>
      <c r="Y1272" s="122">
        <v>0</v>
      </c>
      <c r="Z1272" s="122">
        <v>0</v>
      </c>
      <c r="AA1272" s="122">
        <v>0</v>
      </c>
      <c r="AB1272" s="122">
        <v>0</v>
      </c>
      <c r="AC1272" s="122">
        <v>0</v>
      </c>
      <c r="AD1272" s="121"/>
      <c r="BO1272" s="72" t="s">
        <v>42</v>
      </c>
      <c r="BP1272" s="73" t="s">
        <v>4619</v>
      </c>
      <c r="BQ1272" s="75">
        <v>0</v>
      </c>
      <c r="BR1272" s="75">
        <v>0</v>
      </c>
      <c r="BS1272" s="75">
        <v>252000625</v>
      </c>
      <c r="BT1272" s="75">
        <v>279000625</v>
      </c>
      <c r="BU1272" s="75">
        <v>288000625</v>
      </c>
      <c r="BV1272" s="75">
        <v>297000625</v>
      </c>
      <c r="BW1272" s="75">
        <v>324000625</v>
      </c>
      <c r="BX1272" s="75">
        <v>0</v>
      </c>
      <c r="BY1272" s="75">
        <v>0</v>
      </c>
      <c r="BZ1272" s="75">
        <v>0</v>
      </c>
      <c r="CA1272" s="75">
        <v>0</v>
      </c>
    </row>
    <row r="1273" spans="14:79" ht="12" customHeight="1">
      <c r="N1273" s="119" t="s">
        <v>40</v>
      </c>
      <c r="O1273" s="120" t="s">
        <v>128</v>
      </c>
      <c r="P1273" s="122">
        <v>100000625</v>
      </c>
      <c r="Q1273" s="122">
        <v>108000625</v>
      </c>
      <c r="R1273" s="122">
        <v>0</v>
      </c>
      <c r="S1273" s="122">
        <v>133000625</v>
      </c>
      <c r="T1273" s="122">
        <v>153000625</v>
      </c>
      <c r="U1273" s="122">
        <v>168000625</v>
      </c>
      <c r="V1273" s="122">
        <v>171000625</v>
      </c>
      <c r="W1273" s="122">
        <v>0</v>
      </c>
      <c r="X1273" s="122">
        <v>0</v>
      </c>
      <c r="Y1273" s="122">
        <v>0</v>
      </c>
      <c r="Z1273" s="122">
        <v>297000625</v>
      </c>
      <c r="AA1273" s="122">
        <v>0</v>
      </c>
      <c r="AB1273" s="122">
        <v>0</v>
      </c>
      <c r="AC1273" s="122">
        <v>0</v>
      </c>
      <c r="AD1273" s="121"/>
      <c r="BO1273" s="72" t="s">
        <v>42</v>
      </c>
      <c r="BP1273" s="73" t="s">
        <v>4620</v>
      </c>
      <c r="BQ1273" s="75">
        <v>189000625</v>
      </c>
      <c r="BR1273" s="75">
        <v>207000625</v>
      </c>
      <c r="BS1273" s="75">
        <v>225000625</v>
      </c>
      <c r="BT1273" s="75">
        <v>252000625</v>
      </c>
      <c r="BU1273" s="75">
        <v>0</v>
      </c>
      <c r="BV1273" s="75">
        <v>270000625</v>
      </c>
      <c r="BW1273" s="75">
        <v>288000625</v>
      </c>
      <c r="BX1273" s="75">
        <v>0</v>
      </c>
      <c r="BY1273" s="75">
        <v>0</v>
      </c>
      <c r="BZ1273" s="75">
        <v>0</v>
      </c>
      <c r="CA1273" s="75">
        <v>0</v>
      </c>
    </row>
    <row r="1274" spans="14:79" ht="12" customHeight="1">
      <c r="N1274" s="119" t="s">
        <v>40</v>
      </c>
      <c r="O1274" s="120" t="s">
        <v>1073</v>
      </c>
      <c r="P1274" s="122">
        <v>0</v>
      </c>
      <c r="Q1274" s="122">
        <v>0</v>
      </c>
      <c r="R1274" s="122">
        <v>117000625</v>
      </c>
      <c r="S1274" s="122">
        <v>134000625</v>
      </c>
      <c r="T1274" s="122">
        <v>149000625</v>
      </c>
      <c r="U1274" s="122">
        <v>172000625</v>
      </c>
      <c r="V1274" s="122">
        <v>0</v>
      </c>
      <c r="W1274" s="122">
        <v>0</v>
      </c>
      <c r="X1274" s="122">
        <v>0</v>
      </c>
      <c r="Y1274" s="122">
        <v>0</v>
      </c>
      <c r="Z1274" s="122">
        <v>0</v>
      </c>
      <c r="AA1274" s="122">
        <v>0</v>
      </c>
      <c r="AB1274" s="122">
        <v>0</v>
      </c>
      <c r="AC1274" s="122">
        <v>0</v>
      </c>
      <c r="AD1274" s="121"/>
      <c r="BO1274" s="72" t="s">
        <v>42</v>
      </c>
      <c r="BP1274" s="73" t="s">
        <v>4621</v>
      </c>
      <c r="BQ1274" s="75">
        <v>99000625</v>
      </c>
      <c r="BR1274" s="75">
        <v>103000625</v>
      </c>
      <c r="BS1274" s="75">
        <v>108000625</v>
      </c>
      <c r="BT1274" s="75">
        <v>117000625</v>
      </c>
      <c r="BU1274" s="75">
        <v>139000625</v>
      </c>
      <c r="BV1274" s="75">
        <v>0</v>
      </c>
      <c r="BW1274" s="75">
        <v>153000625</v>
      </c>
      <c r="BX1274" s="75">
        <v>0</v>
      </c>
      <c r="BY1274" s="75">
        <v>0</v>
      </c>
      <c r="BZ1274" s="75">
        <v>502000625</v>
      </c>
      <c r="CA1274" s="75">
        <v>0</v>
      </c>
    </row>
    <row r="1275" spans="14:79" ht="12" customHeight="1">
      <c r="N1275" s="119" t="s">
        <v>40</v>
      </c>
      <c r="O1275" s="120" t="s">
        <v>129</v>
      </c>
      <c r="P1275" s="122">
        <v>100000625</v>
      </c>
      <c r="Q1275" s="122">
        <v>0</v>
      </c>
      <c r="R1275" s="122">
        <v>0</v>
      </c>
      <c r="S1275" s="122">
        <v>0</v>
      </c>
      <c r="T1275" s="122">
        <v>0</v>
      </c>
      <c r="U1275" s="122">
        <v>0</v>
      </c>
      <c r="V1275" s="122">
        <v>0</v>
      </c>
      <c r="W1275" s="122">
        <v>0</v>
      </c>
      <c r="X1275" s="122">
        <v>0</v>
      </c>
      <c r="Y1275" s="122">
        <v>0</v>
      </c>
      <c r="Z1275" s="122">
        <v>0</v>
      </c>
      <c r="AA1275" s="122">
        <v>0</v>
      </c>
      <c r="AB1275" s="122">
        <v>0</v>
      </c>
      <c r="AC1275" s="122">
        <v>0</v>
      </c>
      <c r="AD1275" s="121"/>
      <c r="BO1275" s="72" t="s">
        <v>42</v>
      </c>
      <c r="BP1275" s="73" t="s">
        <v>4622</v>
      </c>
      <c r="BQ1275" s="75">
        <v>0</v>
      </c>
      <c r="BR1275" s="75">
        <v>261000625</v>
      </c>
      <c r="BS1275" s="75">
        <v>270000625</v>
      </c>
      <c r="BT1275" s="75">
        <v>0</v>
      </c>
      <c r="BU1275" s="75">
        <v>0</v>
      </c>
      <c r="BV1275" s="75">
        <v>0</v>
      </c>
      <c r="BW1275" s="75">
        <v>0</v>
      </c>
      <c r="BX1275" s="75">
        <v>0</v>
      </c>
      <c r="BY1275" s="75">
        <v>0</v>
      </c>
      <c r="BZ1275" s="75">
        <v>0</v>
      </c>
      <c r="CA1275" s="75">
        <v>0</v>
      </c>
    </row>
    <row r="1276" spans="14:79" ht="12" customHeight="1">
      <c r="N1276" s="119" t="s">
        <v>40</v>
      </c>
      <c r="O1276" s="120" t="s">
        <v>1074</v>
      </c>
      <c r="P1276" s="122">
        <v>0</v>
      </c>
      <c r="Q1276" s="122">
        <v>0</v>
      </c>
      <c r="R1276" s="122">
        <v>117000625</v>
      </c>
      <c r="S1276" s="122">
        <v>134000625</v>
      </c>
      <c r="T1276" s="122">
        <v>149000625</v>
      </c>
      <c r="U1276" s="122">
        <v>172000625</v>
      </c>
      <c r="V1276" s="122">
        <v>0</v>
      </c>
      <c r="W1276" s="122">
        <v>0</v>
      </c>
      <c r="X1276" s="122">
        <v>0</v>
      </c>
      <c r="Y1276" s="122">
        <v>0</v>
      </c>
      <c r="Z1276" s="122">
        <v>0</v>
      </c>
      <c r="AA1276" s="122">
        <v>0</v>
      </c>
      <c r="AB1276" s="122">
        <v>0</v>
      </c>
      <c r="AC1276" s="122">
        <v>0</v>
      </c>
      <c r="AD1276" s="121"/>
      <c r="BO1276" s="72" t="s">
        <v>42</v>
      </c>
      <c r="BP1276" s="73" t="s">
        <v>4623</v>
      </c>
      <c r="BQ1276" s="75">
        <v>0</v>
      </c>
      <c r="BR1276" s="75">
        <v>270000625</v>
      </c>
      <c r="BS1276" s="75">
        <v>288000625</v>
      </c>
      <c r="BT1276" s="75">
        <v>315000625</v>
      </c>
      <c r="BU1276" s="75">
        <v>324000625</v>
      </c>
      <c r="BV1276" s="75">
        <v>0</v>
      </c>
      <c r="BW1276" s="75">
        <v>0</v>
      </c>
      <c r="BX1276" s="75">
        <v>0</v>
      </c>
      <c r="BY1276" s="75">
        <v>0</v>
      </c>
      <c r="BZ1276" s="75">
        <v>0</v>
      </c>
      <c r="CA1276" s="75">
        <v>0</v>
      </c>
    </row>
    <row r="1277" spans="14:79" ht="12" customHeight="1">
      <c r="N1277" s="119" t="s">
        <v>40</v>
      </c>
      <c r="O1277" s="120" t="s">
        <v>883</v>
      </c>
      <c r="P1277" s="122">
        <v>86000625</v>
      </c>
      <c r="Q1277" s="122">
        <v>92000625</v>
      </c>
      <c r="R1277" s="122">
        <v>97000625</v>
      </c>
      <c r="S1277" s="122">
        <v>0</v>
      </c>
      <c r="T1277" s="122">
        <v>0</v>
      </c>
      <c r="U1277" s="122">
        <v>0</v>
      </c>
      <c r="V1277" s="122">
        <v>0</v>
      </c>
      <c r="W1277" s="122">
        <v>0</v>
      </c>
      <c r="X1277" s="122">
        <v>0</v>
      </c>
      <c r="Y1277" s="122">
        <v>0</v>
      </c>
      <c r="Z1277" s="122">
        <v>0</v>
      </c>
      <c r="AA1277" s="122">
        <v>0</v>
      </c>
      <c r="AB1277" s="122">
        <v>0</v>
      </c>
      <c r="AC1277" s="122">
        <v>0</v>
      </c>
      <c r="AD1277" s="121"/>
      <c r="BO1277" s="72" t="s">
        <v>42</v>
      </c>
      <c r="BP1277" s="73" t="s">
        <v>4624</v>
      </c>
      <c r="BQ1277" s="75">
        <v>225000625</v>
      </c>
      <c r="BR1277" s="75">
        <v>243000625</v>
      </c>
      <c r="BS1277" s="75">
        <v>261000625</v>
      </c>
      <c r="BT1277" s="75">
        <v>288000625</v>
      </c>
      <c r="BU1277" s="75">
        <v>0</v>
      </c>
      <c r="BV1277" s="75">
        <v>0</v>
      </c>
      <c r="BW1277" s="75">
        <v>0</v>
      </c>
      <c r="BX1277" s="75">
        <v>0</v>
      </c>
      <c r="BY1277" s="75">
        <v>0</v>
      </c>
      <c r="BZ1277" s="75">
        <v>0</v>
      </c>
      <c r="CA1277" s="75">
        <v>0</v>
      </c>
    </row>
    <row r="1278" spans="14:79" ht="12" customHeight="1">
      <c r="N1278" s="119" t="s">
        <v>40</v>
      </c>
      <c r="O1278" s="120" t="s">
        <v>130</v>
      </c>
      <c r="P1278" s="122">
        <v>102000625</v>
      </c>
      <c r="Q1278" s="122">
        <v>0</v>
      </c>
      <c r="R1278" s="122">
        <v>0</v>
      </c>
      <c r="S1278" s="122">
        <v>0</v>
      </c>
      <c r="T1278" s="122">
        <v>0</v>
      </c>
      <c r="U1278" s="122">
        <v>0</v>
      </c>
      <c r="V1278" s="122">
        <v>0</v>
      </c>
      <c r="W1278" s="122">
        <v>0</v>
      </c>
      <c r="X1278" s="122">
        <v>0</v>
      </c>
      <c r="Y1278" s="122">
        <v>0</v>
      </c>
      <c r="Z1278" s="122">
        <v>0</v>
      </c>
      <c r="AA1278" s="122">
        <v>0</v>
      </c>
      <c r="AB1278" s="122">
        <v>0</v>
      </c>
      <c r="AC1278" s="122">
        <v>0</v>
      </c>
      <c r="AD1278" s="121"/>
      <c r="BO1278" s="72" t="s">
        <v>42</v>
      </c>
      <c r="BP1278" s="73" t="s">
        <v>4625</v>
      </c>
      <c r="BQ1278" s="75">
        <v>234000625</v>
      </c>
      <c r="BR1278" s="75">
        <v>252000625</v>
      </c>
      <c r="BS1278" s="75">
        <v>270000625</v>
      </c>
      <c r="BT1278" s="75">
        <v>297000625</v>
      </c>
      <c r="BU1278" s="75">
        <v>297000625</v>
      </c>
      <c r="BV1278" s="75">
        <v>306000625</v>
      </c>
      <c r="BW1278" s="75">
        <v>0</v>
      </c>
      <c r="BX1278" s="75">
        <v>0</v>
      </c>
      <c r="BY1278" s="75">
        <v>0</v>
      </c>
      <c r="BZ1278" s="75">
        <v>0</v>
      </c>
      <c r="CA1278" s="75">
        <v>0</v>
      </c>
    </row>
    <row r="1279" spans="14:79" ht="12" customHeight="1">
      <c r="N1279" s="119" t="s">
        <v>40</v>
      </c>
      <c r="O1279" s="120" t="s">
        <v>131</v>
      </c>
      <c r="P1279" s="122">
        <v>85000625</v>
      </c>
      <c r="Q1279" s="122">
        <v>0</v>
      </c>
      <c r="R1279" s="122">
        <v>0</v>
      </c>
      <c r="S1279" s="122">
        <v>0</v>
      </c>
      <c r="T1279" s="122">
        <v>0</v>
      </c>
      <c r="U1279" s="122">
        <v>0</v>
      </c>
      <c r="V1279" s="122">
        <v>0</v>
      </c>
      <c r="W1279" s="122">
        <v>0</v>
      </c>
      <c r="X1279" s="122">
        <v>0</v>
      </c>
      <c r="Y1279" s="122">
        <v>0</v>
      </c>
      <c r="Z1279" s="122">
        <v>0</v>
      </c>
      <c r="AA1279" s="122">
        <v>0</v>
      </c>
      <c r="AB1279" s="122">
        <v>0</v>
      </c>
      <c r="AC1279" s="122">
        <v>0</v>
      </c>
      <c r="AD1279" s="121"/>
      <c r="BO1279" s="72" t="s">
        <v>42</v>
      </c>
      <c r="BP1279" s="73" t="s">
        <v>4626</v>
      </c>
      <c r="BQ1279" s="75">
        <v>0</v>
      </c>
      <c r="BR1279" s="75">
        <v>252000625</v>
      </c>
      <c r="BS1279" s="75">
        <v>270000625</v>
      </c>
      <c r="BT1279" s="75">
        <v>0</v>
      </c>
      <c r="BU1279" s="75">
        <v>315000625</v>
      </c>
      <c r="BV1279" s="75">
        <v>0</v>
      </c>
      <c r="BW1279" s="75">
        <v>0</v>
      </c>
      <c r="BX1279" s="75">
        <v>0</v>
      </c>
      <c r="BY1279" s="75">
        <v>0</v>
      </c>
      <c r="BZ1279" s="75">
        <v>0</v>
      </c>
      <c r="CA1279" s="75">
        <v>0</v>
      </c>
    </row>
    <row r="1280" spans="14:79" ht="12" customHeight="1">
      <c r="N1280" s="119" t="s">
        <v>40</v>
      </c>
      <c r="O1280" s="120" t="s">
        <v>979</v>
      </c>
      <c r="P1280" s="122">
        <v>0</v>
      </c>
      <c r="Q1280" s="122">
        <v>108000625</v>
      </c>
      <c r="R1280" s="122">
        <v>0</v>
      </c>
      <c r="S1280" s="122">
        <v>0</v>
      </c>
      <c r="T1280" s="122">
        <v>0</v>
      </c>
      <c r="U1280" s="122">
        <v>0</v>
      </c>
      <c r="V1280" s="122">
        <v>0</v>
      </c>
      <c r="W1280" s="122">
        <v>0</v>
      </c>
      <c r="X1280" s="122">
        <v>0</v>
      </c>
      <c r="Y1280" s="122">
        <v>0</v>
      </c>
      <c r="Z1280" s="122">
        <v>0</v>
      </c>
      <c r="AA1280" s="122">
        <v>0</v>
      </c>
      <c r="AB1280" s="122">
        <v>0</v>
      </c>
      <c r="AC1280" s="122">
        <v>0</v>
      </c>
      <c r="AD1280" s="121"/>
      <c r="BO1280" s="72" t="s">
        <v>42</v>
      </c>
      <c r="BP1280" s="73" t="s">
        <v>4627</v>
      </c>
      <c r="BQ1280" s="75">
        <v>0</v>
      </c>
      <c r="BR1280" s="75">
        <v>234000625</v>
      </c>
      <c r="BS1280" s="75">
        <v>0</v>
      </c>
      <c r="BT1280" s="75">
        <v>0</v>
      </c>
      <c r="BU1280" s="75">
        <v>0</v>
      </c>
      <c r="BV1280" s="75">
        <v>0</v>
      </c>
      <c r="BW1280" s="75">
        <v>0</v>
      </c>
      <c r="BX1280" s="75">
        <v>0</v>
      </c>
      <c r="BY1280" s="75">
        <v>0</v>
      </c>
      <c r="BZ1280" s="75">
        <v>0</v>
      </c>
      <c r="CA1280" s="75">
        <v>0</v>
      </c>
    </row>
    <row r="1281" spans="14:79" ht="12" customHeight="1">
      <c r="N1281" s="119" t="s">
        <v>40</v>
      </c>
      <c r="O1281" s="120" t="s">
        <v>980</v>
      </c>
      <c r="P1281" s="122">
        <v>0</v>
      </c>
      <c r="Q1281" s="122">
        <v>98000625</v>
      </c>
      <c r="R1281" s="122">
        <v>0</v>
      </c>
      <c r="S1281" s="122">
        <v>0</v>
      </c>
      <c r="T1281" s="122">
        <v>0</v>
      </c>
      <c r="U1281" s="122">
        <v>0</v>
      </c>
      <c r="V1281" s="122">
        <v>0</v>
      </c>
      <c r="W1281" s="122">
        <v>0</v>
      </c>
      <c r="X1281" s="122">
        <v>0</v>
      </c>
      <c r="Y1281" s="122">
        <v>0</v>
      </c>
      <c r="Z1281" s="122">
        <v>0</v>
      </c>
      <c r="AA1281" s="122">
        <v>0</v>
      </c>
      <c r="AB1281" s="122">
        <v>0</v>
      </c>
      <c r="AC1281" s="122">
        <v>0</v>
      </c>
      <c r="AD1281" s="121"/>
      <c r="BO1281" s="72" t="s">
        <v>42</v>
      </c>
      <c r="BP1281" s="73" t="s">
        <v>4628</v>
      </c>
      <c r="BQ1281" s="75">
        <v>243000625</v>
      </c>
      <c r="BR1281" s="75">
        <v>261000625</v>
      </c>
      <c r="BS1281" s="75">
        <v>279000625</v>
      </c>
      <c r="BT1281" s="75">
        <v>292000625</v>
      </c>
      <c r="BU1281" s="75">
        <v>297000625</v>
      </c>
      <c r="BV1281" s="75">
        <v>301000625</v>
      </c>
      <c r="BW1281" s="75">
        <v>288000625</v>
      </c>
      <c r="BX1281" s="75">
        <v>310000625</v>
      </c>
      <c r="BY1281" s="75">
        <v>0</v>
      </c>
      <c r="BZ1281" s="75">
        <v>0</v>
      </c>
      <c r="CA1281" s="75">
        <v>0</v>
      </c>
    </row>
    <row r="1282" spans="14:79" ht="12" customHeight="1">
      <c r="N1282" s="119" t="s">
        <v>40</v>
      </c>
      <c r="O1282" s="120" t="s">
        <v>1435</v>
      </c>
      <c r="P1282" s="122">
        <v>0</v>
      </c>
      <c r="Q1282" s="122">
        <v>0</v>
      </c>
      <c r="R1282" s="122">
        <v>126000625</v>
      </c>
      <c r="S1282" s="122">
        <v>135000625</v>
      </c>
      <c r="T1282" s="122">
        <v>162000625</v>
      </c>
      <c r="U1282" s="122">
        <v>176000625</v>
      </c>
      <c r="V1282" s="122">
        <v>198000625</v>
      </c>
      <c r="W1282" s="122">
        <v>207000625</v>
      </c>
      <c r="X1282" s="122">
        <v>216000625</v>
      </c>
      <c r="Y1282" s="122">
        <v>225000625</v>
      </c>
      <c r="Z1282" s="122">
        <v>238000625</v>
      </c>
      <c r="AA1282" s="122">
        <v>0</v>
      </c>
      <c r="AB1282" s="122">
        <v>0</v>
      </c>
      <c r="AC1282" s="122">
        <v>0</v>
      </c>
      <c r="AD1282" s="121"/>
      <c r="BO1282" s="72" t="s">
        <v>42</v>
      </c>
      <c r="BP1282" s="73" t="s">
        <v>4629</v>
      </c>
      <c r="BQ1282" s="75">
        <v>0</v>
      </c>
      <c r="BR1282" s="75">
        <v>0</v>
      </c>
      <c r="BS1282" s="75">
        <v>0</v>
      </c>
      <c r="BT1282" s="75">
        <v>0</v>
      </c>
      <c r="BU1282" s="75">
        <v>306000625</v>
      </c>
      <c r="BV1282" s="75">
        <v>0</v>
      </c>
      <c r="BW1282" s="75">
        <v>0</v>
      </c>
      <c r="BX1282" s="75">
        <v>350000026</v>
      </c>
      <c r="BY1282" s="75">
        <v>355000026</v>
      </c>
      <c r="BZ1282" s="75">
        <v>0</v>
      </c>
      <c r="CA1282" s="75">
        <v>0</v>
      </c>
    </row>
    <row r="1283" spans="14:79" ht="12" customHeight="1">
      <c r="N1283" s="119" t="s">
        <v>40</v>
      </c>
      <c r="O1283" s="120" t="s">
        <v>2295</v>
      </c>
      <c r="P1283" s="122">
        <v>0</v>
      </c>
      <c r="Q1283" s="122">
        <v>0</v>
      </c>
      <c r="R1283" s="122">
        <v>0</v>
      </c>
      <c r="S1283" s="122">
        <v>0</v>
      </c>
      <c r="T1283" s="122">
        <v>0</v>
      </c>
      <c r="U1283" s="122">
        <v>176000625</v>
      </c>
      <c r="V1283" s="122">
        <v>0</v>
      </c>
      <c r="W1283" s="122">
        <v>0</v>
      </c>
      <c r="X1283" s="122">
        <v>0</v>
      </c>
      <c r="Y1283" s="122">
        <v>0</v>
      </c>
      <c r="Z1283" s="122">
        <v>238000625</v>
      </c>
      <c r="AA1283" s="122">
        <v>0</v>
      </c>
      <c r="AB1283" s="122">
        <v>0</v>
      </c>
      <c r="AC1283" s="122">
        <v>0</v>
      </c>
      <c r="AD1283" s="121"/>
      <c r="BO1283" s="72" t="s">
        <v>42</v>
      </c>
      <c r="BP1283" s="73" t="s">
        <v>4630</v>
      </c>
      <c r="BQ1283" s="75">
        <v>0</v>
      </c>
      <c r="BR1283" s="75">
        <v>0</v>
      </c>
      <c r="BS1283" s="75">
        <v>0</v>
      </c>
      <c r="BT1283" s="75">
        <v>0</v>
      </c>
      <c r="BU1283" s="75">
        <v>0</v>
      </c>
      <c r="BV1283" s="75">
        <v>0</v>
      </c>
      <c r="BW1283" s="75">
        <v>243000625</v>
      </c>
      <c r="BX1283" s="75">
        <v>333000625</v>
      </c>
      <c r="BY1283" s="75">
        <v>351000625</v>
      </c>
      <c r="BZ1283" s="75">
        <v>0</v>
      </c>
      <c r="CA1283" s="75">
        <v>0</v>
      </c>
    </row>
    <row r="1284" spans="14:79" ht="12" customHeight="1">
      <c r="N1284" s="119" t="s">
        <v>40</v>
      </c>
      <c r="O1284" s="120" t="s">
        <v>1173</v>
      </c>
      <c r="P1284" s="122">
        <v>0</v>
      </c>
      <c r="Q1284" s="122">
        <v>0</v>
      </c>
      <c r="R1284" s="122">
        <v>0</v>
      </c>
      <c r="S1284" s="122">
        <v>121000625</v>
      </c>
      <c r="T1284" s="122">
        <v>149000625</v>
      </c>
      <c r="U1284" s="122">
        <v>186000625</v>
      </c>
      <c r="V1284" s="122">
        <v>0</v>
      </c>
      <c r="W1284" s="122">
        <v>0</v>
      </c>
      <c r="X1284" s="122">
        <v>0</v>
      </c>
      <c r="Y1284" s="122">
        <v>0</v>
      </c>
      <c r="Z1284" s="122">
        <v>0</v>
      </c>
      <c r="AA1284" s="122">
        <v>0</v>
      </c>
      <c r="AB1284" s="122">
        <v>0</v>
      </c>
      <c r="AC1284" s="122">
        <v>0</v>
      </c>
      <c r="AD1284" s="121"/>
      <c r="BO1284" s="72" t="s">
        <v>42</v>
      </c>
      <c r="BP1284" s="73" t="s">
        <v>5293</v>
      </c>
      <c r="BQ1284" s="74"/>
      <c r="BR1284" s="74"/>
      <c r="BS1284" s="74"/>
      <c r="BT1284" s="74"/>
      <c r="BU1284" s="74"/>
      <c r="BV1284" s="74"/>
      <c r="BW1284" s="74"/>
      <c r="BX1284" s="75">
        <v>300000026</v>
      </c>
      <c r="BY1284" s="74"/>
      <c r="BZ1284" s="74"/>
      <c r="CA1284" s="74"/>
    </row>
    <row r="1285" spans="14:79" ht="12" customHeight="1">
      <c r="N1285" s="119" t="s">
        <v>40</v>
      </c>
      <c r="O1285" s="120" t="s">
        <v>1174</v>
      </c>
      <c r="P1285" s="122">
        <v>0</v>
      </c>
      <c r="Q1285" s="122">
        <v>0</v>
      </c>
      <c r="R1285" s="122">
        <v>0</v>
      </c>
      <c r="S1285" s="122">
        <v>139000625</v>
      </c>
      <c r="T1285" s="122">
        <v>149000625</v>
      </c>
      <c r="U1285" s="122">
        <v>163000625</v>
      </c>
      <c r="V1285" s="122">
        <v>175000625</v>
      </c>
      <c r="W1285" s="122">
        <v>0</v>
      </c>
      <c r="X1285" s="122">
        <v>0</v>
      </c>
      <c r="Y1285" s="122">
        <v>0</v>
      </c>
      <c r="Z1285" s="122">
        <v>0</v>
      </c>
      <c r="AA1285" s="122">
        <v>0</v>
      </c>
      <c r="AB1285" s="122">
        <v>0</v>
      </c>
      <c r="AC1285" s="122">
        <v>0</v>
      </c>
      <c r="AD1285" s="121"/>
      <c r="BO1285" s="72" t="s">
        <v>42</v>
      </c>
      <c r="BP1285" s="73" t="s">
        <v>5048</v>
      </c>
      <c r="BQ1285" s="75">
        <v>0</v>
      </c>
      <c r="BR1285" s="75">
        <v>0</v>
      </c>
      <c r="BS1285" s="75">
        <v>0</v>
      </c>
      <c r="BT1285" s="75">
        <v>0</v>
      </c>
      <c r="BU1285" s="75">
        <v>0</v>
      </c>
      <c r="BV1285" s="75">
        <v>305000825</v>
      </c>
      <c r="BW1285" s="75">
        <v>320000825</v>
      </c>
      <c r="BX1285" s="75">
        <v>330000925</v>
      </c>
      <c r="BY1285" s="75">
        <v>345000825</v>
      </c>
      <c r="BZ1285" s="75">
        <v>360000925</v>
      </c>
      <c r="CA1285" s="75">
        <v>0</v>
      </c>
    </row>
    <row r="1286" spans="14:79" ht="12" customHeight="1">
      <c r="N1286" s="119" t="s">
        <v>40</v>
      </c>
      <c r="O1286" s="120" t="s">
        <v>353</v>
      </c>
      <c r="P1286" s="122">
        <v>0</v>
      </c>
      <c r="Q1286" s="122">
        <v>0</v>
      </c>
      <c r="R1286" s="122">
        <v>117000625</v>
      </c>
      <c r="S1286" s="122">
        <v>126000625</v>
      </c>
      <c r="T1286" s="122">
        <v>135000625</v>
      </c>
      <c r="U1286" s="122">
        <v>153000625</v>
      </c>
      <c r="V1286" s="122">
        <v>162000625</v>
      </c>
      <c r="W1286" s="122">
        <v>0</v>
      </c>
      <c r="X1286" s="122">
        <v>0</v>
      </c>
      <c r="Y1286" s="122">
        <v>0</v>
      </c>
      <c r="Z1286" s="122">
        <v>0</v>
      </c>
      <c r="AA1286" s="122">
        <v>0</v>
      </c>
      <c r="AB1286" s="122">
        <v>0</v>
      </c>
      <c r="AC1286" s="122">
        <v>0</v>
      </c>
      <c r="AD1286" s="121"/>
      <c r="BO1286" s="72" t="s">
        <v>42</v>
      </c>
      <c r="BP1286" s="73" t="s">
        <v>5305</v>
      </c>
      <c r="BQ1286" s="74"/>
      <c r="BR1286" s="74"/>
      <c r="BS1286" s="74"/>
      <c r="BT1286" s="74"/>
      <c r="BU1286" s="74"/>
      <c r="BV1286" s="74"/>
      <c r="BW1286" s="74"/>
      <c r="BX1286" s="74"/>
      <c r="BY1286" s="75">
        <v>360000625</v>
      </c>
      <c r="BZ1286" s="74"/>
      <c r="CA1286" s="74"/>
    </row>
    <row r="1287" spans="14:79" ht="12" customHeight="1">
      <c r="N1287" s="119" t="s">
        <v>40</v>
      </c>
      <c r="O1287" s="120" t="s">
        <v>981</v>
      </c>
      <c r="P1287" s="122">
        <v>86000625</v>
      </c>
      <c r="Q1287" s="122">
        <v>84000625</v>
      </c>
      <c r="R1287" s="122">
        <v>111000625</v>
      </c>
      <c r="S1287" s="122">
        <v>113000625</v>
      </c>
      <c r="T1287" s="122">
        <v>0</v>
      </c>
      <c r="U1287" s="122">
        <v>0</v>
      </c>
      <c r="V1287" s="122">
        <v>0</v>
      </c>
      <c r="W1287" s="122">
        <v>0</v>
      </c>
      <c r="X1287" s="122">
        <v>0</v>
      </c>
      <c r="Y1287" s="122">
        <v>0</v>
      </c>
      <c r="Z1287" s="122">
        <v>0</v>
      </c>
      <c r="AA1287" s="122">
        <v>0</v>
      </c>
      <c r="AB1287" s="122">
        <v>0</v>
      </c>
      <c r="AC1287" s="122">
        <v>0</v>
      </c>
      <c r="AD1287" s="121"/>
      <c r="BO1287" s="72" t="s">
        <v>42</v>
      </c>
      <c r="BP1287" s="73" t="s">
        <v>5306</v>
      </c>
      <c r="BQ1287" s="74"/>
      <c r="BR1287" s="74"/>
      <c r="BS1287" s="74"/>
      <c r="BT1287" s="74"/>
      <c r="BU1287" s="74"/>
      <c r="BV1287" s="74"/>
      <c r="BW1287" s="74"/>
      <c r="BX1287" s="74"/>
      <c r="BY1287" s="75">
        <v>490000026</v>
      </c>
      <c r="BZ1287" s="74"/>
      <c r="CA1287" s="74"/>
    </row>
    <row r="1288" spans="14:79" ht="12" customHeight="1">
      <c r="N1288" s="119" t="s">
        <v>40</v>
      </c>
      <c r="O1288" s="120" t="s">
        <v>1075</v>
      </c>
      <c r="P1288" s="122">
        <v>0</v>
      </c>
      <c r="Q1288" s="122">
        <v>0</v>
      </c>
      <c r="R1288" s="122">
        <v>122000625</v>
      </c>
      <c r="S1288" s="122">
        <v>0</v>
      </c>
      <c r="T1288" s="122">
        <v>0</v>
      </c>
      <c r="U1288" s="122">
        <v>0</v>
      </c>
      <c r="V1288" s="122">
        <v>0</v>
      </c>
      <c r="W1288" s="122">
        <v>0</v>
      </c>
      <c r="X1288" s="122">
        <v>0</v>
      </c>
      <c r="Y1288" s="122">
        <v>0</v>
      </c>
      <c r="Z1288" s="122">
        <v>0</v>
      </c>
      <c r="AA1288" s="122">
        <v>0</v>
      </c>
      <c r="AB1288" s="122">
        <v>0</v>
      </c>
      <c r="AC1288" s="122">
        <v>0</v>
      </c>
      <c r="AD1288" s="121"/>
      <c r="BO1288" s="72" t="s">
        <v>42</v>
      </c>
      <c r="BP1288" s="73" t="s">
        <v>5294</v>
      </c>
      <c r="BQ1288" s="74"/>
      <c r="BR1288" s="74"/>
      <c r="BS1288" s="74"/>
      <c r="BT1288" s="74"/>
      <c r="BU1288" s="74"/>
      <c r="BV1288" s="74"/>
      <c r="BW1288" s="74"/>
      <c r="BX1288" s="75">
        <v>330000925</v>
      </c>
      <c r="BY1288" s="75">
        <v>345000925</v>
      </c>
      <c r="BZ1288" s="75">
        <v>365000925</v>
      </c>
      <c r="CA1288" s="74"/>
    </row>
    <row r="1289" spans="14:79" ht="12" customHeight="1">
      <c r="N1289" s="119" t="s">
        <v>40</v>
      </c>
      <c r="O1289" s="120" t="s">
        <v>884</v>
      </c>
      <c r="P1289" s="122">
        <v>86000625</v>
      </c>
      <c r="Q1289" s="122">
        <v>90000625</v>
      </c>
      <c r="R1289" s="122">
        <v>116000625</v>
      </c>
      <c r="S1289" s="122">
        <v>113000625</v>
      </c>
      <c r="T1289" s="122">
        <v>0</v>
      </c>
      <c r="U1289" s="122">
        <v>0</v>
      </c>
      <c r="V1289" s="122">
        <v>0</v>
      </c>
      <c r="W1289" s="122">
        <v>0</v>
      </c>
      <c r="X1289" s="122">
        <v>0</v>
      </c>
      <c r="Y1289" s="122">
        <v>0</v>
      </c>
      <c r="Z1289" s="122">
        <v>0</v>
      </c>
      <c r="AA1289" s="122">
        <v>0</v>
      </c>
      <c r="AB1289" s="122">
        <v>0</v>
      </c>
      <c r="AC1289" s="122">
        <v>0</v>
      </c>
      <c r="AD1289" s="121"/>
      <c r="BO1289" s="72" t="s">
        <v>42</v>
      </c>
      <c r="BP1289" s="73" t="s">
        <v>4631</v>
      </c>
      <c r="BQ1289" s="75">
        <v>0</v>
      </c>
      <c r="BR1289" s="75">
        <v>0</v>
      </c>
      <c r="BS1289" s="75">
        <v>0</v>
      </c>
      <c r="BT1289" s="75">
        <v>243000625</v>
      </c>
      <c r="BU1289" s="75">
        <v>0</v>
      </c>
      <c r="BV1289" s="75">
        <v>0</v>
      </c>
      <c r="BW1289" s="75">
        <v>0</v>
      </c>
      <c r="BX1289" s="75">
        <v>351000625</v>
      </c>
      <c r="BY1289" s="75">
        <v>0</v>
      </c>
      <c r="BZ1289" s="75">
        <v>0</v>
      </c>
      <c r="CA1289" s="75">
        <v>0</v>
      </c>
    </row>
    <row r="1290" spans="14:79" ht="12" customHeight="1">
      <c r="N1290" s="119" t="s">
        <v>40</v>
      </c>
      <c r="O1290" s="120" t="s">
        <v>1076</v>
      </c>
      <c r="P1290" s="122">
        <v>0</v>
      </c>
      <c r="Q1290" s="122">
        <v>0</v>
      </c>
      <c r="R1290" s="122">
        <v>122000625</v>
      </c>
      <c r="S1290" s="122">
        <v>0</v>
      </c>
      <c r="T1290" s="122">
        <v>0</v>
      </c>
      <c r="U1290" s="122">
        <v>0</v>
      </c>
      <c r="V1290" s="122">
        <v>0</v>
      </c>
      <c r="W1290" s="122">
        <v>0</v>
      </c>
      <c r="X1290" s="122">
        <v>0</v>
      </c>
      <c r="Y1290" s="122">
        <v>0</v>
      </c>
      <c r="Z1290" s="122">
        <v>0</v>
      </c>
      <c r="AA1290" s="122">
        <v>0</v>
      </c>
      <c r="AB1290" s="122">
        <v>0</v>
      </c>
      <c r="AC1290" s="122">
        <v>0</v>
      </c>
      <c r="AD1290" s="121"/>
      <c r="BO1290" s="72" t="s">
        <v>42</v>
      </c>
      <c r="BP1290" s="73" t="s">
        <v>5315</v>
      </c>
      <c r="BQ1290" s="74"/>
      <c r="BR1290" s="74"/>
      <c r="BS1290" s="74"/>
      <c r="BT1290" s="74"/>
      <c r="BU1290" s="74"/>
      <c r="BV1290" s="74"/>
      <c r="BW1290" s="74"/>
      <c r="BX1290" s="74"/>
      <c r="BY1290" s="74"/>
      <c r="BZ1290" s="75">
        <v>505000026</v>
      </c>
      <c r="CA1290" s="74"/>
    </row>
    <row r="1291" spans="14:79" ht="12" customHeight="1">
      <c r="N1291" s="119" t="s">
        <v>40</v>
      </c>
      <c r="O1291" s="120" t="s">
        <v>1436</v>
      </c>
      <c r="P1291" s="122">
        <v>0</v>
      </c>
      <c r="Q1291" s="122">
        <v>0</v>
      </c>
      <c r="R1291" s="122">
        <v>0</v>
      </c>
      <c r="S1291" s="122">
        <v>0</v>
      </c>
      <c r="T1291" s="122">
        <v>0</v>
      </c>
      <c r="U1291" s="122">
        <v>188000625</v>
      </c>
      <c r="V1291" s="122">
        <v>0</v>
      </c>
      <c r="W1291" s="122">
        <v>0</v>
      </c>
      <c r="X1291" s="122">
        <v>0</v>
      </c>
      <c r="Y1291" s="122">
        <v>0</v>
      </c>
      <c r="Z1291" s="122">
        <v>0</v>
      </c>
      <c r="AA1291" s="122">
        <v>0</v>
      </c>
      <c r="AB1291" s="122">
        <v>0</v>
      </c>
      <c r="AC1291" s="122">
        <v>0</v>
      </c>
      <c r="AD1291" s="121"/>
      <c r="BO1291" s="72" t="s">
        <v>42</v>
      </c>
      <c r="BP1291" s="73" t="s">
        <v>4632</v>
      </c>
      <c r="BQ1291" s="75">
        <v>0</v>
      </c>
      <c r="BR1291" s="75">
        <v>0</v>
      </c>
      <c r="BS1291" s="75">
        <v>0</v>
      </c>
      <c r="BT1291" s="75">
        <v>0</v>
      </c>
      <c r="BU1291" s="75">
        <v>0</v>
      </c>
      <c r="BV1291" s="75">
        <v>0</v>
      </c>
      <c r="BW1291" s="75">
        <v>0</v>
      </c>
      <c r="BX1291" s="75">
        <v>351000625</v>
      </c>
      <c r="BY1291" s="75">
        <v>387000625</v>
      </c>
      <c r="BZ1291" s="75">
        <v>0</v>
      </c>
      <c r="CA1291" s="75">
        <v>0</v>
      </c>
    </row>
    <row r="1292" spans="14:79" ht="12" customHeight="1">
      <c r="N1292" s="119" t="s">
        <v>40</v>
      </c>
      <c r="O1292" s="120" t="s">
        <v>1973</v>
      </c>
      <c r="P1292" s="122">
        <v>108000625</v>
      </c>
      <c r="Q1292" s="122">
        <v>117000625</v>
      </c>
      <c r="R1292" s="122">
        <v>0</v>
      </c>
      <c r="S1292" s="122">
        <v>0</v>
      </c>
      <c r="T1292" s="122">
        <v>0</v>
      </c>
      <c r="U1292" s="122">
        <v>0</v>
      </c>
      <c r="V1292" s="122">
        <v>396000625</v>
      </c>
      <c r="W1292" s="122">
        <v>495000625</v>
      </c>
      <c r="X1292" s="122">
        <v>0</v>
      </c>
      <c r="Y1292" s="122">
        <v>0</v>
      </c>
      <c r="Z1292" s="122">
        <v>495000625</v>
      </c>
      <c r="AA1292" s="122">
        <v>0</v>
      </c>
      <c r="AB1292" s="122">
        <v>0</v>
      </c>
      <c r="AC1292" s="122">
        <v>0</v>
      </c>
      <c r="AD1292" s="121"/>
      <c r="BO1292" s="72" t="s">
        <v>42</v>
      </c>
      <c r="BP1292" s="73" t="s">
        <v>4633</v>
      </c>
      <c r="BQ1292" s="75">
        <v>180000625</v>
      </c>
      <c r="BR1292" s="75">
        <v>198000625</v>
      </c>
      <c r="BS1292" s="75">
        <v>216000625</v>
      </c>
      <c r="BT1292" s="75">
        <v>243000625</v>
      </c>
      <c r="BU1292" s="75">
        <v>0</v>
      </c>
      <c r="BV1292" s="75">
        <v>0</v>
      </c>
      <c r="BW1292" s="75">
        <v>0</v>
      </c>
      <c r="BX1292" s="75">
        <v>0</v>
      </c>
      <c r="BY1292" s="75">
        <v>0</v>
      </c>
      <c r="BZ1292" s="75">
        <v>0</v>
      </c>
      <c r="CA1292" s="75">
        <v>0</v>
      </c>
    </row>
    <row r="1293" spans="14:79" ht="12" customHeight="1">
      <c r="N1293" s="119" t="s">
        <v>40</v>
      </c>
      <c r="O1293" s="120" t="s">
        <v>770</v>
      </c>
      <c r="P1293" s="122">
        <v>99000625</v>
      </c>
      <c r="Q1293" s="122">
        <v>117000625</v>
      </c>
      <c r="R1293" s="122">
        <v>135000625</v>
      </c>
      <c r="S1293" s="122">
        <v>171000625</v>
      </c>
      <c r="T1293" s="122">
        <v>0</v>
      </c>
      <c r="U1293" s="122">
        <v>453000625</v>
      </c>
      <c r="V1293" s="122">
        <v>423000625</v>
      </c>
      <c r="W1293" s="122">
        <v>0</v>
      </c>
      <c r="X1293" s="122">
        <v>0</v>
      </c>
      <c r="Y1293" s="122">
        <v>0</v>
      </c>
      <c r="Z1293" s="122">
        <v>288000625</v>
      </c>
      <c r="AA1293" s="122">
        <v>0</v>
      </c>
      <c r="AB1293" s="122">
        <v>0</v>
      </c>
      <c r="AC1293" s="122">
        <v>0</v>
      </c>
      <c r="AD1293" s="121"/>
      <c r="BO1293" s="72" t="s">
        <v>42</v>
      </c>
      <c r="BP1293" s="73" t="s">
        <v>4634</v>
      </c>
      <c r="BQ1293" s="75">
        <v>216000625</v>
      </c>
      <c r="BR1293" s="75">
        <v>234000625</v>
      </c>
      <c r="BS1293" s="75">
        <v>252000625</v>
      </c>
      <c r="BT1293" s="75">
        <v>279000625</v>
      </c>
      <c r="BU1293" s="75">
        <v>0</v>
      </c>
      <c r="BV1293" s="75">
        <v>297000625</v>
      </c>
      <c r="BW1293" s="75">
        <v>0</v>
      </c>
      <c r="BX1293" s="75">
        <v>0</v>
      </c>
      <c r="BY1293" s="75">
        <v>0</v>
      </c>
      <c r="BZ1293" s="75">
        <v>0</v>
      </c>
      <c r="CA1293" s="75">
        <v>0</v>
      </c>
    </row>
    <row r="1294" spans="14:79" ht="12" customHeight="1">
      <c r="N1294" s="119" t="s">
        <v>40</v>
      </c>
      <c r="O1294" s="120" t="s">
        <v>2662</v>
      </c>
      <c r="P1294" s="122">
        <v>112000625</v>
      </c>
      <c r="Q1294" s="122">
        <v>0</v>
      </c>
      <c r="R1294" s="122">
        <v>0</v>
      </c>
      <c r="S1294" s="122">
        <v>0</v>
      </c>
      <c r="T1294" s="122">
        <v>0</v>
      </c>
      <c r="U1294" s="122">
        <v>279000625</v>
      </c>
      <c r="V1294" s="122">
        <v>297000625</v>
      </c>
      <c r="W1294" s="122">
        <v>324000625</v>
      </c>
      <c r="X1294" s="122">
        <v>450000625</v>
      </c>
      <c r="Y1294" s="122">
        <v>459000625</v>
      </c>
      <c r="Z1294" s="122">
        <v>432000625</v>
      </c>
      <c r="AA1294" s="122">
        <v>504000625</v>
      </c>
      <c r="AB1294" s="122">
        <v>0</v>
      </c>
      <c r="AC1294" s="122">
        <v>0</v>
      </c>
      <c r="AD1294" s="121"/>
      <c r="BO1294" s="72" t="s">
        <v>42</v>
      </c>
      <c r="BP1294" s="73" t="s">
        <v>4635</v>
      </c>
      <c r="BQ1294" s="75">
        <v>216000625</v>
      </c>
      <c r="BR1294" s="75">
        <v>234000625</v>
      </c>
      <c r="BS1294" s="75">
        <v>252000625</v>
      </c>
      <c r="BT1294" s="75">
        <v>279000625</v>
      </c>
      <c r="BU1294" s="75">
        <v>288000625</v>
      </c>
      <c r="BV1294" s="75">
        <v>297000625</v>
      </c>
      <c r="BW1294" s="75">
        <v>315000625</v>
      </c>
      <c r="BX1294" s="75">
        <v>0</v>
      </c>
      <c r="BY1294" s="75">
        <v>0</v>
      </c>
      <c r="BZ1294" s="75">
        <v>0</v>
      </c>
      <c r="CA1294" s="75">
        <v>0</v>
      </c>
    </row>
    <row r="1295" spans="14:79" ht="12" customHeight="1">
      <c r="N1295" s="119" t="s">
        <v>40</v>
      </c>
      <c r="O1295" s="120" t="s">
        <v>1909</v>
      </c>
      <c r="P1295" s="122">
        <v>0</v>
      </c>
      <c r="Q1295" s="122">
        <v>0</v>
      </c>
      <c r="R1295" s="122">
        <v>0</v>
      </c>
      <c r="S1295" s="122">
        <v>0</v>
      </c>
      <c r="T1295" s="122">
        <v>0</v>
      </c>
      <c r="U1295" s="122">
        <v>279000625</v>
      </c>
      <c r="V1295" s="122">
        <v>297000625</v>
      </c>
      <c r="W1295" s="122">
        <v>324000625</v>
      </c>
      <c r="X1295" s="122">
        <v>0</v>
      </c>
      <c r="Y1295" s="122">
        <v>0</v>
      </c>
      <c r="Z1295" s="122">
        <v>432000625</v>
      </c>
      <c r="AA1295" s="122">
        <v>504000625</v>
      </c>
      <c r="AB1295" s="122">
        <v>0</v>
      </c>
      <c r="AC1295" s="122">
        <v>0</v>
      </c>
      <c r="AD1295" s="121"/>
      <c r="BO1295" s="72" t="s">
        <v>42</v>
      </c>
      <c r="BP1295" s="73" t="s">
        <v>4636</v>
      </c>
      <c r="BQ1295" s="75">
        <v>225000625</v>
      </c>
      <c r="BR1295" s="75">
        <v>243000625</v>
      </c>
      <c r="BS1295" s="75">
        <v>261000625</v>
      </c>
      <c r="BT1295" s="75">
        <v>288000625</v>
      </c>
      <c r="BU1295" s="75">
        <v>0</v>
      </c>
      <c r="BV1295" s="75">
        <v>0</v>
      </c>
      <c r="BW1295" s="75">
        <v>0</v>
      </c>
      <c r="BX1295" s="75">
        <v>0</v>
      </c>
      <c r="BY1295" s="75">
        <v>0</v>
      </c>
      <c r="BZ1295" s="75">
        <v>0</v>
      </c>
      <c r="CA1295" s="75">
        <v>0</v>
      </c>
    </row>
    <row r="1296" spans="14:79" ht="12" customHeight="1">
      <c r="N1296" s="119" t="s">
        <v>40</v>
      </c>
      <c r="O1296" s="120" t="s">
        <v>1780</v>
      </c>
      <c r="P1296" s="122">
        <v>0</v>
      </c>
      <c r="Q1296" s="122">
        <v>0</v>
      </c>
      <c r="R1296" s="122">
        <v>0</v>
      </c>
      <c r="S1296" s="122">
        <v>0</v>
      </c>
      <c r="T1296" s="122">
        <v>0</v>
      </c>
      <c r="U1296" s="122">
        <v>0</v>
      </c>
      <c r="V1296" s="122">
        <v>396000625</v>
      </c>
      <c r="W1296" s="122">
        <v>495000625</v>
      </c>
      <c r="X1296" s="122">
        <v>0</v>
      </c>
      <c r="Y1296" s="122">
        <v>0</v>
      </c>
      <c r="Z1296" s="122">
        <v>441000625</v>
      </c>
      <c r="AA1296" s="122">
        <v>0</v>
      </c>
      <c r="AB1296" s="122">
        <v>0</v>
      </c>
      <c r="AC1296" s="122">
        <v>0</v>
      </c>
      <c r="AD1296" s="121"/>
      <c r="BO1296" s="72" t="s">
        <v>42</v>
      </c>
      <c r="BP1296" s="73" t="s">
        <v>4637</v>
      </c>
      <c r="BQ1296" s="75">
        <v>243000625</v>
      </c>
      <c r="BR1296" s="75">
        <v>261000625</v>
      </c>
      <c r="BS1296" s="75">
        <v>279000625</v>
      </c>
      <c r="BT1296" s="75">
        <v>306000625</v>
      </c>
      <c r="BU1296" s="75">
        <v>315000625</v>
      </c>
      <c r="BV1296" s="75">
        <v>0</v>
      </c>
      <c r="BW1296" s="75">
        <v>0</v>
      </c>
      <c r="BX1296" s="75">
        <v>0</v>
      </c>
      <c r="BY1296" s="75">
        <v>0</v>
      </c>
      <c r="BZ1296" s="75">
        <v>0</v>
      </c>
      <c r="CA1296" s="75">
        <v>0</v>
      </c>
    </row>
    <row r="1297" spans="14:79" ht="12" customHeight="1">
      <c r="N1297" s="119" t="s">
        <v>40</v>
      </c>
      <c r="O1297" s="120" t="s">
        <v>1437</v>
      </c>
      <c r="P1297" s="122">
        <v>108000625</v>
      </c>
      <c r="Q1297" s="122">
        <v>117000625</v>
      </c>
      <c r="R1297" s="122">
        <v>0</v>
      </c>
      <c r="S1297" s="122">
        <v>0</v>
      </c>
      <c r="T1297" s="122">
        <v>0</v>
      </c>
      <c r="U1297" s="122">
        <v>351000625</v>
      </c>
      <c r="V1297" s="122">
        <v>378000625</v>
      </c>
      <c r="W1297" s="122">
        <v>0</v>
      </c>
      <c r="X1297" s="122">
        <v>0</v>
      </c>
      <c r="Y1297" s="122">
        <v>0</v>
      </c>
      <c r="Z1297" s="122">
        <v>0</v>
      </c>
      <c r="AA1297" s="122">
        <v>0</v>
      </c>
      <c r="AB1297" s="122">
        <v>0</v>
      </c>
      <c r="AC1297" s="122">
        <v>0</v>
      </c>
      <c r="AD1297" s="121"/>
      <c r="BO1297" s="72" t="s">
        <v>42</v>
      </c>
      <c r="BP1297" s="73" t="s">
        <v>4638</v>
      </c>
      <c r="BQ1297" s="75">
        <v>0</v>
      </c>
      <c r="BR1297" s="75">
        <v>0</v>
      </c>
      <c r="BS1297" s="75">
        <v>252000625</v>
      </c>
      <c r="BT1297" s="75">
        <v>279000625</v>
      </c>
      <c r="BU1297" s="75">
        <v>288000625</v>
      </c>
      <c r="BV1297" s="75">
        <v>297000625</v>
      </c>
      <c r="BW1297" s="75">
        <v>315000625</v>
      </c>
      <c r="BX1297" s="75">
        <v>270000625</v>
      </c>
      <c r="BY1297" s="75">
        <v>0</v>
      </c>
      <c r="BZ1297" s="75">
        <v>0</v>
      </c>
      <c r="CA1297" s="75">
        <v>0</v>
      </c>
    </row>
    <row r="1298" spans="14:79" ht="12" customHeight="1">
      <c r="N1298" s="119" t="s">
        <v>40</v>
      </c>
      <c r="O1298" s="120" t="s">
        <v>147</v>
      </c>
      <c r="P1298" s="122">
        <v>0</v>
      </c>
      <c r="Q1298" s="122">
        <v>266000625</v>
      </c>
      <c r="R1298" s="122">
        <v>260000625</v>
      </c>
      <c r="S1298" s="122">
        <v>338000625</v>
      </c>
      <c r="T1298" s="122">
        <v>0</v>
      </c>
      <c r="U1298" s="122">
        <v>453000625</v>
      </c>
      <c r="V1298" s="122">
        <v>423000625</v>
      </c>
      <c r="W1298" s="122">
        <v>0</v>
      </c>
      <c r="X1298" s="122">
        <v>0</v>
      </c>
      <c r="Y1298" s="122">
        <v>0</v>
      </c>
      <c r="Z1298" s="122">
        <v>0</v>
      </c>
      <c r="AA1298" s="122">
        <v>0</v>
      </c>
      <c r="AB1298" s="122">
        <v>0</v>
      </c>
      <c r="AC1298" s="122">
        <v>0</v>
      </c>
      <c r="AD1298" s="121"/>
      <c r="BO1298" s="72" t="s">
        <v>42</v>
      </c>
      <c r="BP1298" s="73" t="s">
        <v>4639</v>
      </c>
      <c r="BQ1298" s="75">
        <v>0</v>
      </c>
      <c r="BR1298" s="75">
        <v>315000625</v>
      </c>
      <c r="BS1298" s="75">
        <v>0</v>
      </c>
      <c r="BT1298" s="75">
        <v>0</v>
      </c>
      <c r="BU1298" s="75">
        <v>324000625</v>
      </c>
      <c r="BV1298" s="75">
        <v>0</v>
      </c>
      <c r="BW1298" s="75">
        <v>0</v>
      </c>
      <c r="BX1298" s="75">
        <v>0</v>
      </c>
      <c r="BY1298" s="75">
        <v>0</v>
      </c>
      <c r="BZ1298" s="75">
        <v>0</v>
      </c>
      <c r="CA1298" s="75">
        <v>0</v>
      </c>
    </row>
    <row r="1299" spans="14:79" ht="12" customHeight="1">
      <c r="N1299" s="119" t="s">
        <v>40</v>
      </c>
      <c r="O1299" s="120" t="s">
        <v>1175</v>
      </c>
      <c r="P1299" s="122">
        <v>0</v>
      </c>
      <c r="Q1299" s="122">
        <v>0</v>
      </c>
      <c r="R1299" s="122">
        <v>0</v>
      </c>
      <c r="S1299" s="122">
        <v>338000625</v>
      </c>
      <c r="T1299" s="122">
        <v>0</v>
      </c>
      <c r="U1299" s="122">
        <v>351000625</v>
      </c>
      <c r="V1299" s="122">
        <v>378000625</v>
      </c>
      <c r="W1299" s="122">
        <v>0</v>
      </c>
      <c r="X1299" s="122">
        <v>0</v>
      </c>
      <c r="Y1299" s="122">
        <v>0</v>
      </c>
      <c r="Z1299" s="122">
        <v>0</v>
      </c>
      <c r="AA1299" s="122">
        <v>0</v>
      </c>
      <c r="AB1299" s="122">
        <v>0</v>
      </c>
      <c r="AC1299" s="122">
        <v>0</v>
      </c>
      <c r="AD1299" s="121"/>
      <c r="BO1299" s="72" t="s">
        <v>42</v>
      </c>
      <c r="BP1299" s="73" t="s">
        <v>4640</v>
      </c>
      <c r="BQ1299" s="75">
        <v>0</v>
      </c>
      <c r="BR1299" s="75">
        <v>0</v>
      </c>
      <c r="BS1299" s="75">
        <v>279000625</v>
      </c>
      <c r="BT1299" s="75">
        <v>306000625</v>
      </c>
      <c r="BU1299" s="75">
        <v>315000625</v>
      </c>
      <c r="BV1299" s="75">
        <v>324000625</v>
      </c>
      <c r="BW1299" s="75">
        <v>342000625</v>
      </c>
      <c r="BX1299" s="75">
        <v>292000625</v>
      </c>
      <c r="BY1299" s="75">
        <v>0</v>
      </c>
      <c r="BZ1299" s="75">
        <v>0</v>
      </c>
      <c r="CA1299" s="75">
        <v>0</v>
      </c>
    </row>
    <row r="1300" spans="14:79" ht="12" customHeight="1">
      <c r="N1300" s="119" t="s">
        <v>40</v>
      </c>
      <c r="O1300" s="120" t="s">
        <v>820</v>
      </c>
      <c r="P1300" s="122">
        <v>100000625</v>
      </c>
      <c r="Q1300" s="122">
        <v>105000725</v>
      </c>
      <c r="R1300" s="122">
        <v>183000625</v>
      </c>
      <c r="S1300" s="122">
        <v>206000625</v>
      </c>
      <c r="T1300" s="122">
        <v>0</v>
      </c>
      <c r="U1300" s="122">
        <v>0</v>
      </c>
      <c r="V1300" s="122">
        <v>0</v>
      </c>
      <c r="W1300" s="122">
        <v>0</v>
      </c>
      <c r="X1300" s="122">
        <v>450000625</v>
      </c>
      <c r="Y1300" s="122">
        <v>459000625</v>
      </c>
      <c r="Z1300" s="122">
        <v>0</v>
      </c>
      <c r="AA1300" s="122">
        <v>0</v>
      </c>
      <c r="AB1300" s="122">
        <v>0</v>
      </c>
      <c r="AC1300" s="122">
        <v>0</v>
      </c>
      <c r="AD1300" s="121"/>
      <c r="BO1300" s="72" t="s">
        <v>42</v>
      </c>
      <c r="BP1300" s="73" t="s">
        <v>4641</v>
      </c>
      <c r="BQ1300" s="75">
        <v>243000625</v>
      </c>
      <c r="BR1300" s="75">
        <v>261000625</v>
      </c>
      <c r="BS1300" s="75">
        <v>279000625</v>
      </c>
      <c r="BT1300" s="75">
        <v>306000625</v>
      </c>
      <c r="BU1300" s="75">
        <v>0</v>
      </c>
      <c r="BV1300" s="75">
        <v>0</v>
      </c>
      <c r="BW1300" s="75">
        <v>342000625</v>
      </c>
      <c r="BX1300" s="75">
        <v>0</v>
      </c>
      <c r="BY1300" s="75">
        <v>0</v>
      </c>
      <c r="BZ1300" s="75">
        <v>0</v>
      </c>
      <c r="CA1300" s="75">
        <v>0</v>
      </c>
    </row>
    <row r="1301" spans="14:79" ht="12" customHeight="1">
      <c r="N1301" s="119" t="s">
        <v>40</v>
      </c>
      <c r="O1301" s="120" t="s">
        <v>186</v>
      </c>
      <c r="P1301" s="122">
        <v>117000625</v>
      </c>
      <c r="Q1301" s="122">
        <v>126000625</v>
      </c>
      <c r="R1301" s="122">
        <v>139000625</v>
      </c>
      <c r="S1301" s="122">
        <v>166000625</v>
      </c>
      <c r="T1301" s="122">
        <v>184000625</v>
      </c>
      <c r="U1301" s="122">
        <v>193000625</v>
      </c>
      <c r="V1301" s="122">
        <v>243000625</v>
      </c>
      <c r="W1301" s="122">
        <v>0</v>
      </c>
      <c r="X1301" s="122">
        <v>0</v>
      </c>
      <c r="Y1301" s="122">
        <v>0</v>
      </c>
      <c r="Z1301" s="122">
        <v>0</v>
      </c>
      <c r="AA1301" s="122">
        <v>0</v>
      </c>
      <c r="AB1301" s="122">
        <v>0</v>
      </c>
      <c r="AC1301" s="122">
        <v>0</v>
      </c>
      <c r="AD1301" s="121"/>
      <c r="BO1301" s="72" t="s">
        <v>42</v>
      </c>
      <c r="BP1301" s="73" t="s">
        <v>4642</v>
      </c>
      <c r="BQ1301" s="75">
        <v>252000625</v>
      </c>
      <c r="BR1301" s="75">
        <v>0</v>
      </c>
      <c r="BS1301" s="75">
        <v>0</v>
      </c>
      <c r="BT1301" s="75">
        <v>0</v>
      </c>
      <c r="BU1301" s="75">
        <v>252000625</v>
      </c>
      <c r="BV1301" s="75">
        <v>0</v>
      </c>
      <c r="BW1301" s="75">
        <v>0</v>
      </c>
      <c r="BX1301" s="75">
        <v>0</v>
      </c>
      <c r="BY1301" s="75">
        <v>0</v>
      </c>
      <c r="BZ1301" s="75">
        <v>0</v>
      </c>
      <c r="CA1301" s="75">
        <v>500000026</v>
      </c>
    </row>
    <row r="1302" spans="14:79" ht="12" customHeight="1">
      <c r="N1302" s="119" t="s">
        <v>40</v>
      </c>
      <c r="O1302" s="120" t="s">
        <v>982</v>
      </c>
      <c r="P1302" s="122">
        <v>108000625</v>
      </c>
      <c r="Q1302" s="122">
        <v>126000625</v>
      </c>
      <c r="R1302" s="122">
        <v>139000625</v>
      </c>
      <c r="S1302" s="122">
        <v>162000625</v>
      </c>
      <c r="T1302" s="122">
        <v>171000625</v>
      </c>
      <c r="U1302" s="122">
        <v>193000625</v>
      </c>
      <c r="V1302" s="122">
        <v>198000625</v>
      </c>
      <c r="W1302" s="122">
        <v>207000625</v>
      </c>
      <c r="X1302" s="122">
        <v>0</v>
      </c>
      <c r="Y1302" s="122">
        <v>0</v>
      </c>
      <c r="Z1302" s="122">
        <v>0</v>
      </c>
      <c r="AA1302" s="122">
        <v>0</v>
      </c>
      <c r="AB1302" s="122">
        <v>0</v>
      </c>
      <c r="AC1302" s="122">
        <v>0</v>
      </c>
      <c r="AD1302" s="121"/>
      <c r="BO1302" s="72" t="s">
        <v>42</v>
      </c>
      <c r="BP1302" s="73" t="s">
        <v>4643</v>
      </c>
      <c r="BQ1302" s="75">
        <v>225000625</v>
      </c>
      <c r="BR1302" s="75">
        <v>243000625</v>
      </c>
      <c r="BS1302" s="75">
        <v>0</v>
      </c>
      <c r="BT1302" s="75">
        <v>288000625</v>
      </c>
      <c r="BU1302" s="75">
        <v>0</v>
      </c>
      <c r="BV1302" s="75">
        <v>0</v>
      </c>
      <c r="BW1302" s="75">
        <v>0</v>
      </c>
      <c r="BX1302" s="75">
        <v>0</v>
      </c>
      <c r="BY1302" s="75">
        <v>0</v>
      </c>
      <c r="BZ1302" s="75">
        <v>0</v>
      </c>
      <c r="CA1302" s="75">
        <v>0</v>
      </c>
    </row>
    <row r="1303" spans="14:79" ht="12" customHeight="1">
      <c r="N1303" s="119" t="s">
        <v>40</v>
      </c>
      <c r="O1303" s="120" t="s">
        <v>885</v>
      </c>
      <c r="P1303" s="122">
        <v>108000625</v>
      </c>
      <c r="Q1303" s="122">
        <v>132000625</v>
      </c>
      <c r="R1303" s="122">
        <v>148000625</v>
      </c>
      <c r="S1303" s="122">
        <v>162000625</v>
      </c>
      <c r="T1303" s="122">
        <v>171000625</v>
      </c>
      <c r="U1303" s="122">
        <v>193000625</v>
      </c>
      <c r="V1303" s="122">
        <v>198000625</v>
      </c>
      <c r="W1303" s="122">
        <v>207000625</v>
      </c>
      <c r="X1303" s="122">
        <v>0</v>
      </c>
      <c r="Y1303" s="122">
        <v>0</v>
      </c>
      <c r="Z1303" s="122">
        <v>0</v>
      </c>
      <c r="AA1303" s="122">
        <v>0</v>
      </c>
      <c r="AB1303" s="122">
        <v>0</v>
      </c>
      <c r="AC1303" s="122">
        <v>0</v>
      </c>
      <c r="AD1303" s="121"/>
      <c r="BO1303" s="72" t="s">
        <v>42</v>
      </c>
      <c r="BP1303" s="73" t="s">
        <v>4644</v>
      </c>
      <c r="BQ1303" s="75">
        <v>0</v>
      </c>
      <c r="BR1303" s="75">
        <v>0</v>
      </c>
      <c r="BS1303" s="75">
        <v>252000625</v>
      </c>
      <c r="BT1303" s="75">
        <v>279000625</v>
      </c>
      <c r="BU1303" s="75">
        <v>288000625</v>
      </c>
      <c r="BV1303" s="75">
        <v>297000625</v>
      </c>
      <c r="BW1303" s="75">
        <v>0</v>
      </c>
      <c r="BX1303" s="75">
        <v>0</v>
      </c>
      <c r="BY1303" s="75">
        <v>0</v>
      </c>
      <c r="BZ1303" s="75">
        <v>0</v>
      </c>
      <c r="CA1303" s="75">
        <v>0</v>
      </c>
    </row>
    <row r="1304" spans="14:79" ht="12" customHeight="1">
      <c r="N1304" s="119" t="s">
        <v>40</v>
      </c>
      <c r="O1304" s="120" t="s">
        <v>1438</v>
      </c>
      <c r="P1304" s="122">
        <v>85000625</v>
      </c>
      <c r="Q1304" s="122">
        <v>0</v>
      </c>
      <c r="R1304" s="122">
        <v>0</v>
      </c>
      <c r="S1304" s="122">
        <v>0</v>
      </c>
      <c r="T1304" s="122">
        <v>0</v>
      </c>
      <c r="U1304" s="122">
        <v>237000625</v>
      </c>
      <c r="V1304" s="122">
        <v>243000625</v>
      </c>
      <c r="W1304" s="122">
        <v>0</v>
      </c>
      <c r="X1304" s="122">
        <v>0</v>
      </c>
      <c r="Y1304" s="122">
        <v>0</v>
      </c>
      <c r="Z1304" s="122">
        <v>0</v>
      </c>
      <c r="AA1304" s="122">
        <v>0</v>
      </c>
      <c r="AB1304" s="122">
        <v>0</v>
      </c>
      <c r="AC1304" s="122">
        <v>0</v>
      </c>
      <c r="AD1304" s="121"/>
      <c r="BO1304" s="72" t="s">
        <v>42</v>
      </c>
      <c r="BP1304" s="73" t="s">
        <v>4644</v>
      </c>
      <c r="BQ1304" s="75">
        <v>126000625</v>
      </c>
      <c r="BR1304" s="75">
        <v>135000625</v>
      </c>
      <c r="BS1304" s="75">
        <v>144000625</v>
      </c>
      <c r="BT1304" s="75">
        <v>153000625</v>
      </c>
      <c r="BU1304" s="75">
        <v>162000625</v>
      </c>
      <c r="BV1304" s="75">
        <v>171000625</v>
      </c>
      <c r="BW1304" s="75">
        <v>180000625</v>
      </c>
      <c r="BX1304" s="75">
        <v>0</v>
      </c>
      <c r="BY1304" s="75">
        <v>0</v>
      </c>
      <c r="BZ1304" s="75">
        <v>0</v>
      </c>
      <c r="CA1304" s="75">
        <v>0</v>
      </c>
    </row>
    <row r="1305" spans="14:79" ht="12" customHeight="1">
      <c r="N1305" s="119" t="s">
        <v>40</v>
      </c>
      <c r="O1305" s="120" t="s">
        <v>2783</v>
      </c>
      <c r="P1305" s="122">
        <v>0</v>
      </c>
      <c r="Q1305" s="122">
        <v>0</v>
      </c>
      <c r="R1305" s="122">
        <v>0</v>
      </c>
      <c r="S1305" s="122">
        <v>0</v>
      </c>
      <c r="T1305" s="122">
        <v>0</v>
      </c>
      <c r="U1305" s="122">
        <v>184000625</v>
      </c>
      <c r="V1305" s="122">
        <v>0</v>
      </c>
      <c r="W1305" s="122">
        <v>0</v>
      </c>
      <c r="X1305" s="122">
        <v>0</v>
      </c>
      <c r="Y1305" s="122">
        <v>0</v>
      </c>
      <c r="Z1305" s="122">
        <v>0</v>
      </c>
      <c r="AA1305" s="122">
        <v>0</v>
      </c>
      <c r="AB1305" s="122">
        <v>495000625</v>
      </c>
      <c r="AC1305" s="122">
        <v>0</v>
      </c>
      <c r="AD1305" s="121"/>
      <c r="BO1305" s="72" t="s">
        <v>42</v>
      </c>
      <c r="BP1305" s="73" t="s">
        <v>4645</v>
      </c>
      <c r="BQ1305" s="75">
        <v>198000625</v>
      </c>
      <c r="BR1305" s="75">
        <v>216000625</v>
      </c>
      <c r="BS1305" s="75">
        <v>234000625</v>
      </c>
      <c r="BT1305" s="75">
        <v>261000625</v>
      </c>
      <c r="BU1305" s="75">
        <v>0</v>
      </c>
      <c r="BV1305" s="75">
        <v>0</v>
      </c>
      <c r="BW1305" s="75">
        <v>0</v>
      </c>
      <c r="BX1305" s="75">
        <v>0</v>
      </c>
      <c r="BY1305" s="75">
        <v>0</v>
      </c>
      <c r="BZ1305" s="75">
        <v>0</v>
      </c>
      <c r="CA1305" s="75">
        <v>0</v>
      </c>
    </row>
    <row r="1306" spans="14:79" ht="12" customHeight="1">
      <c r="N1306" s="119" t="s">
        <v>40</v>
      </c>
      <c r="O1306" s="120" t="s">
        <v>1439</v>
      </c>
      <c r="P1306" s="122">
        <v>0</v>
      </c>
      <c r="Q1306" s="122">
        <v>0</v>
      </c>
      <c r="R1306" s="122">
        <v>0</v>
      </c>
      <c r="S1306" s="122">
        <v>0</v>
      </c>
      <c r="T1306" s="122">
        <v>0</v>
      </c>
      <c r="U1306" s="122">
        <v>256000625</v>
      </c>
      <c r="V1306" s="122">
        <v>324000625</v>
      </c>
      <c r="W1306" s="122">
        <v>364000625</v>
      </c>
      <c r="X1306" s="122">
        <v>373000625</v>
      </c>
      <c r="Y1306" s="122">
        <v>0</v>
      </c>
      <c r="Z1306" s="122">
        <v>490000625</v>
      </c>
      <c r="AA1306" s="122">
        <v>576000625</v>
      </c>
      <c r="AB1306" s="122">
        <v>0</v>
      </c>
      <c r="AC1306" s="122">
        <v>0</v>
      </c>
      <c r="AD1306" s="121"/>
      <c r="BO1306" s="72" t="s">
        <v>42</v>
      </c>
      <c r="BP1306" s="73" t="s">
        <v>4646</v>
      </c>
      <c r="BQ1306" s="75">
        <v>0</v>
      </c>
      <c r="BR1306" s="75">
        <v>0</v>
      </c>
      <c r="BS1306" s="75">
        <v>0</v>
      </c>
      <c r="BT1306" s="75">
        <v>0</v>
      </c>
      <c r="BU1306" s="75">
        <v>0</v>
      </c>
      <c r="BV1306" s="75">
        <v>0</v>
      </c>
      <c r="BW1306" s="75">
        <v>0</v>
      </c>
      <c r="BX1306" s="75">
        <v>0</v>
      </c>
      <c r="BY1306" s="75">
        <v>0</v>
      </c>
      <c r="BZ1306" s="75">
        <v>0</v>
      </c>
      <c r="CA1306" s="75">
        <v>0</v>
      </c>
    </row>
    <row r="1307" spans="14:79" ht="12" customHeight="1">
      <c r="N1307" s="119" t="s">
        <v>40</v>
      </c>
      <c r="O1307" s="120" t="s">
        <v>1440</v>
      </c>
      <c r="P1307" s="122">
        <v>117000625</v>
      </c>
      <c r="Q1307" s="122">
        <v>0</v>
      </c>
      <c r="R1307" s="122">
        <v>0</v>
      </c>
      <c r="S1307" s="122">
        <v>0</v>
      </c>
      <c r="T1307" s="122">
        <v>0</v>
      </c>
      <c r="U1307" s="122">
        <v>180000625</v>
      </c>
      <c r="V1307" s="122">
        <v>189000625</v>
      </c>
      <c r="W1307" s="122">
        <v>207000625</v>
      </c>
      <c r="X1307" s="122">
        <v>216000625</v>
      </c>
      <c r="Y1307" s="122">
        <v>220000625</v>
      </c>
      <c r="Z1307" s="122">
        <v>225000625</v>
      </c>
      <c r="AA1307" s="122">
        <v>243000625</v>
      </c>
      <c r="AB1307" s="122">
        <v>0</v>
      </c>
      <c r="AC1307" s="122">
        <v>0</v>
      </c>
      <c r="AD1307" s="121"/>
      <c r="BO1307" s="72" t="s">
        <v>42</v>
      </c>
      <c r="BP1307" s="73" t="s">
        <v>4647</v>
      </c>
      <c r="BQ1307" s="75">
        <v>225000625</v>
      </c>
      <c r="BR1307" s="75">
        <v>0</v>
      </c>
      <c r="BS1307" s="75">
        <v>0</v>
      </c>
      <c r="BT1307" s="75">
        <v>288000625</v>
      </c>
      <c r="BU1307" s="75">
        <v>0</v>
      </c>
      <c r="BV1307" s="75">
        <v>0</v>
      </c>
      <c r="BW1307" s="75">
        <v>0</v>
      </c>
      <c r="BX1307" s="75">
        <v>0</v>
      </c>
      <c r="BY1307" s="75">
        <v>0</v>
      </c>
      <c r="BZ1307" s="75">
        <v>0</v>
      </c>
      <c r="CA1307" s="75">
        <v>0</v>
      </c>
    </row>
    <row r="1308" spans="14:79" ht="12" customHeight="1">
      <c r="N1308" s="119" t="s">
        <v>40</v>
      </c>
      <c r="O1308" s="120" t="s">
        <v>2472</v>
      </c>
      <c r="P1308" s="122">
        <v>117000625</v>
      </c>
      <c r="Q1308" s="122">
        <v>166000625</v>
      </c>
      <c r="R1308" s="122">
        <v>175000625</v>
      </c>
      <c r="S1308" s="122">
        <v>211000625</v>
      </c>
      <c r="T1308" s="122">
        <v>225000625</v>
      </c>
      <c r="U1308" s="122">
        <v>180000625</v>
      </c>
      <c r="V1308" s="122">
        <v>189000625</v>
      </c>
      <c r="W1308" s="122">
        <v>207000625</v>
      </c>
      <c r="X1308" s="122">
        <v>216000625</v>
      </c>
      <c r="Y1308" s="122">
        <v>220000625</v>
      </c>
      <c r="Z1308" s="122">
        <v>225000625</v>
      </c>
      <c r="AA1308" s="122">
        <v>243000625</v>
      </c>
      <c r="AB1308" s="122">
        <v>0</v>
      </c>
      <c r="AC1308" s="122">
        <v>0</v>
      </c>
      <c r="AD1308" s="121"/>
      <c r="BO1308" s="72" t="s">
        <v>42</v>
      </c>
      <c r="BP1308" s="73" t="s">
        <v>4648</v>
      </c>
      <c r="BQ1308" s="75">
        <v>225000625</v>
      </c>
      <c r="BR1308" s="75">
        <v>243000625</v>
      </c>
      <c r="BS1308" s="75">
        <v>0</v>
      </c>
      <c r="BT1308" s="75">
        <v>288000625</v>
      </c>
      <c r="BU1308" s="75">
        <v>0</v>
      </c>
      <c r="BV1308" s="75">
        <v>0</v>
      </c>
      <c r="BW1308" s="75">
        <v>0</v>
      </c>
      <c r="BX1308" s="75">
        <v>0</v>
      </c>
      <c r="BY1308" s="75">
        <v>0</v>
      </c>
      <c r="BZ1308" s="75">
        <v>0</v>
      </c>
      <c r="CA1308" s="75">
        <v>0</v>
      </c>
    </row>
    <row r="1309" spans="14:79" ht="12" customHeight="1">
      <c r="N1309" s="119" t="s">
        <v>40</v>
      </c>
      <c r="O1309" s="120" t="s">
        <v>2173</v>
      </c>
      <c r="P1309" s="122">
        <v>0</v>
      </c>
      <c r="Q1309" s="122">
        <v>216000625</v>
      </c>
      <c r="R1309" s="122">
        <v>0</v>
      </c>
      <c r="S1309" s="122">
        <v>0</v>
      </c>
      <c r="T1309" s="122">
        <v>0</v>
      </c>
      <c r="U1309" s="122">
        <v>225000625</v>
      </c>
      <c r="V1309" s="122">
        <v>0</v>
      </c>
      <c r="W1309" s="122">
        <v>0</v>
      </c>
      <c r="X1309" s="122">
        <v>310000625</v>
      </c>
      <c r="Y1309" s="122">
        <v>324000625</v>
      </c>
      <c r="Z1309" s="122">
        <v>360000625</v>
      </c>
      <c r="AA1309" s="122">
        <v>396000625</v>
      </c>
      <c r="AB1309" s="122">
        <v>0</v>
      </c>
      <c r="AC1309" s="122">
        <v>0</v>
      </c>
      <c r="AD1309" s="121"/>
      <c r="BO1309" s="72" t="s">
        <v>42</v>
      </c>
      <c r="BP1309" s="73" t="s">
        <v>4649</v>
      </c>
      <c r="BQ1309" s="75">
        <v>0</v>
      </c>
      <c r="BR1309" s="75">
        <v>0</v>
      </c>
      <c r="BS1309" s="75">
        <v>0</v>
      </c>
      <c r="BT1309" s="75">
        <v>0</v>
      </c>
      <c r="BU1309" s="75">
        <v>0</v>
      </c>
      <c r="BV1309" s="75">
        <v>0</v>
      </c>
      <c r="BW1309" s="75">
        <v>0</v>
      </c>
      <c r="BX1309" s="75">
        <v>0</v>
      </c>
      <c r="BY1309" s="75">
        <v>0</v>
      </c>
      <c r="BZ1309" s="75">
        <v>520000026</v>
      </c>
      <c r="CA1309" s="75">
        <v>0</v>
      </c>
    </row>
    <row r="1310" spans="14:79" ht="12" customHeight="1">
      <c r="N1310" s="119" t="s">
        <v>40</v>
      </c>
      <c r="O1310" s="120" t="s">
        <v>2297</v>
      </c>
      <c r="P1310" s="122">
        <v>0</v>
      </c>
      <c r="Q1310" s="122">
        <v>0</v>
      </c>
      <c r="R1310" s="122">
        <v>0</v>
      </c>
      <c r="S1310" s="122">
        <v>0</v>
      </c>
      <c r="T1310" s="122">
        <v>0</v>
      </c>
      <c r="U1310" s="122">
        <v>0</v>
      </c>
      <c r="V1310" s="122">
        <v>0</v>
      </c>
      <c r="W1310" s="122">
        <v>0</v>
      </c>
      <c r="X1310" s="122">
        <v>292000625</v>
      </c>
      <c r="Y1310" s="122">
        <v>324000625</v>
      </c>
      <c r="Z1310" s="122">
        <v>369000625</v>
      </c>
      <c r="AA1310" s="122">
        <v>468000625</v>
      </c>
      <c r="AB1310" s="122">
        <v>0</v>
      </c>
      <c r="AC1310" s="122">
        <v>0</v>
      </c>
      <c r="AD1310" s="121"/>
      <c r="BO1310" s="72" t="s">
        <v>42</v>
      </c>
      <c r="BP1310" s="73" t="s">
        <v>4650</v>
      </c>
      <c r="BQ1310" s="75">
        <v>297000625</v>
      </c>
      <c r="BR1310" s="75">
        <v>0</v>
      </c>
      <c r="BS1310" s="75">
        <v>0</v>
      </c>
      <c r="BT1310" s="75">
        <v>0</v>
      </c>
      <c r="BU1310" s="75">
        <v>252000625</v>
      </c>
      <c r="BV1310" s="75">
        <v>0</v>
      </c>
      <c r="BW1310" s="75">
        <v>0</v>
      </c>
      <c r="BX1310" s="75">
        <v>0</v>
      </c>
      <c r="BY1310" s="75">
        <v>0</v>
      </c>
      <c r="BZ1310" s="75">
        <v>0</v>
      </c>
      <c r="CA1310" s="75">
        <v>0</v>
      </c>
    </row>
    <row r="1311" spans="14:79" ht="12" customHeight="1">
      <c r="N1311" s="119" t="s">
        <v>40</v>
      </c>
      <c r="O1311" s="120" t="s">
        <v>2174</v>
      </c>
      <c r="P1311" s="122">
        <v>0</v>
      </c>
      <c r="Q1311" s="122">
        <v>0</v>
      </c>
      <c r="R1311" s="122">
        <v>0</v>
      </c>
      <c r="S1311" s="122">
        <v>0</v>
      </c>
      <c r="T1311" s="122">
        <v>0</v>
      </c>
      <c r="U1311" s="122">
        <v>0</v>
      </c>
      <c r="V1311" s="122">
        <v>0</v>
      </c>
      <c r="W1311" s="122">
        <v>0</v>
      </c>
      <c r="X1311" s="122">
        <v>0</v>
      </c>
      <c r="Y1311" s="122">
        <v>265000925</v>
      </c>
      <c r="Z1311" s="122">
        <v>280000925</v>
      </c>
      <c r="AA1311" s="122">
        <v>290000925</v>
      </c>
      <c r="AB1311" s="122">
        <v>305000925</v>
      </c>
      <c r="AC1311" s="122">
        <v>315000026</v>
      </c>
      <c r="AD1311" s="121"/>
      <c r="BO1311" s="72" t="s">
        <v>42</v>
      </c>
      <c r="BP1311" s="73" t="s">
        <v>4651</v>
      </c>
      <c r="BQ1311" s="75">
        <v>0</v>
      </c>
      <c r="BR1311" s="75">
        <v>0</v>
      </c>
      <c r="BS1311" s="75">
        <v>0</v>
      </c>
      <c r="BT1311" s="75">
        <v>215000026</v>
      </c>
      <c r="BU1311" s="75">
        <v>285000026</v>
      </c>
      <c r="BV1311" s="75">
        <v>325000026</v>
      </c>
      <c r="BW1311" s="75">
        <v>365000026</v>
      </c>
      <c r="BX1311" s="75">
        <v>390000026</v>
      </c>
      <c r="BY1311" s="75">
        <v>0</v>
      </c>
      <c r="BZ1311" s="75">
        <v>0</v>
      </c>
      <c r="CA1311" s="75">
        <v>0</v>
      </c>
    </row>
    <row r="1312" spans="14:79" ht="12" customHeight="1">
      <c r="N1312" s="119" t="s">
        <v>40</v>
      </c>
      <c r="O1312" s="120" t="s">
        <v>2561</v>
      </c>
      <c r="P1312" s="122">
        <v>0</v>
      </c>
      <c r="Q1312" s="122">
        <v>0</v>
      </c>
      <c r="R1312" s="122">
        <v>0</v>
      </c>
      <c r="S1312" s="122">
        <v>0</v>
      </c>
      <c r="T1312" s="122">
        <v>0</v>
      </c>
      <c r="U1312" s="122">
        <v>216000625</v>
      </c>
      <c r="V1312" s="122">
        <v>0</v>
      </c>
      <c r="W1312" s="122">
        <v>0</v>
      </c>
      <c r="X1312" s="122">
        <v>292000625</v>
      </c>
      <c r="Y1312" s="122">
        <v>265000625</v>
      </c>
      <c r="Z1312" s="122">
        <v>283000625</v>
      </c>
      <c r="AA1312" s="122">
        <v>292000625</v>
      </c>
      <c r="AB1312" s="122">
        <v>0</v>
      </c>
      <c r="AC1312" s="122">
        <v>0</v>
      </c>
      <c r="AD1312" s="121"/>
      <c r="BO1312" s="72" t="s">
        <v>42</v>
      </c>
      <c r="BP1312" s="73" t="s">
        <v>4652</v>
      </c>
      <c r="BQ1312" s="75">
        <v>0</v>
      </c>
      <c r="BR1312" s="75">
        <v>261000625</v>
      </c>
      <c r="BS1312" s="75">
        <v>270000625</v>
      </c>
      <c r="BT1312" s="75">
        <v>288000625</v>
      </c>
      <c r="BU1312" s="75">
        <v>306000625</v>
      </c>
      <c r="BV1312" s="75">
        <v>324000625</v>
      </c>
      <c r="BW1312" s="75">
        <v>342000625</v>
      </c>
      <c r="BX1312" s="75">
        <v>0</v>
      </c>
      <c r="BY1312" s="75">
        <v>0</v>
      </c>
      <c r="BZ1312" s="75">
        <v>0</v>
      </c>
      <c r="CA1312" s="75">
        <v>0</v>
      </c>
    </row>
    <row r="1313" spans="14:79" ht="12" customHeight="1">
      <c r="N1313" s="119" t="s">
        <v>40</v>
      </c>
      <c r="O1313" s="120" t="s">
        <v>1441</v>
      </c>
      <c r="P1313" s="122">
        <v>0</v>
      </c>
      <c r="Q1313" s="122">
        <v>0</v>
      </c>
      <c r="R1313" s="122">
        <v>0</v>
      </c>
      <c r="S1313" s="122">
        <v>0</v>
      </c>
      <c r="T1313" s="122">
        <v>0</v>
      </c>
      <c r="U1313" s="122">
        <v>216000625</v>
      </c>
      <c r="V1313" s="122">
        <v>238000625</v>
      </c>
      <c r="W1313" s="122">
        <v>261000625</v>
      </c>
      <c r="X1313" s="122">
        <v>270000625</v>
      </c>
      <c r="Y1313" s="122">
        <v>0</v>
      </c>
      <c r="Z1313" s="122">
        <v>0</v>
      </c>
      <c r="AA1313" s="122">
        <v>0</v>
      </c>
      <c r="AB1313" s="122">
        <v>0</v>
      </c>
      <c r="AC1313" s="122">
        <v>0</v>
      </c>
      <c r="AD1313" s="121"/>
      <c r="BO1313" s="72" t="s">
        <v>42</v>
      </c>
      <c r="BP1313" s="73" t="s">
        <v>4653</v>
      </c>
      <c r="BQ1313" s="75">
        <v>0</v>
      </c>
      <c r="BR1313" s="75">
        <v>270000625</v>
      </c>
      <c r="BS1313" s="75">
        <v>207000625</v>
      </c>
      <c r="BT1313" s="75">
        <v>234000625</v>
      </c>
      <c r="BU1313" s="75">
        <v>324000625</v>
      </c>
      <c r="BV1313" s="75">
        <v>0</v>
      </c>
      <c r="BW1313" s="75">
        <v>0</v>
      </c>
      <c r="BX1313" s="75">
        <v>369000625</v>
      </c>
      <c r="BY1313" s="75">
        <v>0</v>
      </c>
      <c r="BZ1313" s="75">
        <v>0</v>
      </c>
      <c r="CA1313" s="75">
        <v>0</v>
      </c>
    </row>
    <row r="1314" spans="14:79" ht="12" customHeight="1">
      <c r="N1314" s="119" t="s">
        <v>40</v>
      </c>
      <c r="O1314" s="120" t="s">
        <v>2562</v>
      </c>
      <c r="P1314" s="122">
        <v>117000625</v>
      </c>
      <c r="Q1314" s="122">
        <v>0</v>
      </c>
      <c r="R1314" s="122">
        <v>0</v>
      </c>
      <c r="S1314" s="122">
        <v>0</v>
      </c>
      <c r="T1314" s="122">
        <v>0</v>
      </c>
      <c r="U1314" s="122">
        <v>180000625</v>
      </c>
      <c r="V1314" s="122">
        <v>189000625</v>
      </c>
      <c r="W1314" s="122">
        <v>207000625</v>
      </c>
      <c r="X1314" s="122">
        <v>216000625</v>
      </c>
      <c r="Y1314" s="122">
        <v>220000625</v>
      </c>
      <c r="Z1314" s="122">
        <v>0</v>
      </c>
      <c r="AA1314" s="122">
        <v>243000625</v>
      </c>
      <c r="AB1314" s="122">
        <v>0</v>
      </c>
      <c r="AC1314" s="122">
        <v>0</v>
      </c>
      <c r="AD1314" s="121"/>
      <c r="BO1314" s="72" t="s">
        <v>42</v>
      </c>
      <c r="BP1314" s="73" t="s">
        <v>4654</v>
      </c>
      <c r="BQ1314" s="75">
        <v>189000625</v>
      </c>
      <c r="BR1314" s="75">
        <v>207000625</v>
      </c>
      <c r="BS1314" s="75">
        <v>225000625</v>
      </c>
      <c r="BT1314" s="75">
        <v>252000625</v>
      </c>
      <c r="BU1314" s="75">
        <v>324000625</v>
      </c>
      <c r="BV1314" s="75">
        <v>0</v>
      </c>
      <c r="BW1314" s="75">
        <v>0</v>
      </c>
      <c r="BX1314" s="75">
        <v>306000625</v>
      </c>
      <c r="BY1314" s="75">
        <v>0</v>
      </c>
      <c r="BZ1314" s="75">
        <v>0</v>
      </c>
      <c r="CA1314" s="75">
        <v>0</v>
      </c>
    </row>
    <row r="1315" spans="14:79" ht="12" customHeight="1">
      <c r="N1315" s="119" t="s">
        <v>40</v>
      </c>
      <c r="O1315" s="120" t="s">
        <v>1442</v>
      </c>
      <c r="P1315" s="122">
        <v>0</v>
      </c>
      <c r="Q1315" s="122">
        <v>0</v>
      </c>
      <c r="R1315" s="122">
        <v>0</v>
      </c>
      <c r="S1315" s="122">
        <v>0</v>
      </c>
      <c r="T1315" s="122">
        <v>0</v>
      </c>
      <c r="U1315" s="122">
        <v>216000625</v>
      </c>
      <c r="V1315" s="122">
        <v>238000625</v>
      </c>
      <c r="W1315" s="122">
        <v>261000625</v>
      </c>
      <c r="X1315" s="122">
        <v>270000625</v>
      </c>
      <c r="Y1315" s="122">
        <v>0</v>
      </c>
      <c r="Z1315" s="122">
        <v>0</v>
      </c>
      <c r="AA1315" s="122">
        <v>0</v>
      </c>
      <c r="AB1315" s="122">
        <v>0</v>
      </c>
      <c r="AC1315" s="122">
        <v>0</v>
      </c>
      <c r="AD1315" s="121"/>
      <c r="BO1315" s="72" t="s">
        <v>42</v>
      </c>
      <c r="BP1315" s="73" t="s">
        <v>4655</v>
      </c>
      <c r="BQ1315" s="75">
        <v>234000625</v>
      </c>
      <c r="BR1315" s="75">
        <v>252000625</v>
      </c>
      <c r="BS1315" s="75">
        <v>225000625</v>
      </c>
      <c r="BT1315" s="75">
        <v>279000625</v>
      </c>
      <c r="BU1315" s="75">
        <v>306000625</v>
      </c>
      <c r="BV1315" s="75">
        <v>315000625</v>
      </c>
      <c r="BW1315" s="75">
        <v>333000625</v>
      </c>
      <c r="BX1315" s="75">
        <v>351000625</v>
      </c>
      <c r="BY1315" s="75">
        <v>369000625</v>
      </c>
      <c r="BZ1315" s="75">
        <v>0</v>
      </c>
      <c r="CA1315" s="75">
        <v>0</v>
      </c>
    </row>
    <row r="1316" spans="14:79" ht="12" customHeight="1">
      <c r="N1316" s="119" t="s">
        <v>40</v>
      </c>
      <c r="O1316" s="120" t="s">
        <v>1880</v>
      </c>
      <c r="P1316" s="122">
        <v>0</v>
      </c>
      <c r="Q1316" s="122">
        <v>216000625</v>
      </c>
      <c r="R1316" s="122">
        <v>0</v>
      </c>
      <c r="S1316" s="122">
        <v>0</v>
      </c>
      <c r="T1316" s="122">
        <v>0</v>
      </c>
      <c r="U1316" s="122">
        <v>225000625</v>
      </c>
      <c r="V1316" s="122">
        <v>0</v>
      </c>
      <c r="W1316" s="122">
        <v>346000625</v>
      </c>
      <c r="X1316" s="122">
        <v>310000625</v>
      </c>
      <c r="Y1316" s="122">
        <v>333000625</v>
      </c>
      <c r="Z1316" s="122">
        <v>360000625</v>
      </c>
      <c r="AA1316" s="122">
        <v>396000625</v>
      </c>
      <c r="AB1316" s="122">
        <v>0</v>
      </c>
      <c r="AC1316" s="122">
        <v>0</v>
      </c>
      <c r="AD1316" s="121"/>
      <c r="BO1316" s="72" t="s">
        <v>42</v>
      </c>
      <c r="BP1316" s="73" t="s">
        <v>4656</v>
      </c>
      <c r="BQ1316" s="75">
        <v>252000625</v>
      </c>
      <c r="BR1316" s="75">
        <v>270000625</v>
      </c>
      <c r="BS1316" s="75">
        <v>288000625</v>
      </c>
      <c r="BT1316" s="75">
        <v>315000625</v>
      </c>
      <c r="BU1316" s="75">
        <v>279000625</v>
      </c>
      <c r="BV1316" s="75">
        <v>333000625</v>
      </c>
      <c r="BW1316" s="75">
        <v>351000625</v>
      </c>
      <c r="BX1316" s="75">
        <v>369000625</v>
      </c>
      <c r="BY1316" s="75">
        <v>387000625</v>
      </c>
      <c r="BZ1316" s="75">
        <v>0</v>
      </c>
      <c r="CA1316" s="75">
        <v>0</v>
      </c>
    </row>
    <row r="1317" spans="14:79" ht="12" customHeight="1">
      <c r="N1317" s="119" t="s">
        <v>40</v>
      </c>
      <c r="O1317" s="120" t="s">
        <v>2175</v>
      </c>
      <c r="P1317" s="122">
        <v>0</v>
      </c>
      <c r="Q1317" s="122">
        <v>0</v>
      </c>
      <c r="R1317" s="122">
        <v>0</v>
      </c>
      <c r="S1317" s="122">
        <v>0</v>
      </c>
      <c r="T1317" s="122">
        <v>0</v>
      </c>
      <c r="U1317" s="122">
        <v>0</v>
      </c>
      <c r="V1317" s="122">
        <v>0</v>
      </c>
      <c r="W1317" s="122">
        <v>0</v>
      </c>
      <c r="X1317" s="122">
        <v>315000026</v>
      </c>
      <c r="Y1317" s="122">
        <v>340000026</v>
      </c>
      <c r="Z1317" s="122">
        <v>350000026</v>
      </c>
      <c r="AA1317" s="122">
        <v>360000026</v>
      </c>
      <c r="AB1317" s="122">
        <v>380000026</v>
      </c>
      <c r="AC1317" s="122">
        <v>395000026</v>
      </c>
      <c r="AD1317" s="121"/>
      <c r="BO1317" s="72" t="s">
        <v>42</v>
      </c>
      <c r="BP1317" s="73" t="s">
        <v>5212</v>
      </c>
      <c r="BQ1317" s="74"/>
      <c r="BR1317" s="74"/>
      <c r="BS1317" s="74"/>
      <c r="BT1317" s="75">
        <v>360000026</v>
      </c>
      <c r="BU1317" s="74"/>
      <c r="BV1317" s="74"/>
      <c r="BW1317" s="74"/>
      <c r="BX1317" s="74"/>
      <c r="BY1317" s="74"/>
      <c r="BZ1317" s="74"/>
      <c r="CA1317" s="74"/>
    </row>
    <row r="1318" spans="14:79" ht="12" customHeight="1">
      <c r="N1318" s="119" t="s">
        <v>40</v>
      </c>
      <c r="O1318" s="120" t="s">
        <v>187</v>
      </c>
      <c r="P1318" s="122">
        <v>105000026</v>
      </c>
      <c r="Q1318" s="122">
        <v>145000026</v>
      </c>
      <c r="R1318" s="122">
        <v>0</v>
      </c>
      <c r="S1318" s="122">
        <v>0</v>
      </c>
      <c r="T1318" s="122">
        <v>0</v>
      </c>
      <c r="U1318" s="122">
        <v>0</v>
      </c>
      <c r="V1318" s="122">
        <v>0</v>
      </c>
      <c r="W1318" s="122">
        <v>0</v>
      </c>
      <c r="X1318" s="122">
        <v>0</v>
      </c>
      <c r="Y1318" s="122">
        <v>0</v>
      </c>
      <c r="Z1318" s="122">
        <v>0</v>
      </c>
      <c r="AA1318" s="122">
        <v>0</v>
      </c>
      <c r="AB1318" s="122">
        <v>0</v>
      </c>
      <c r="AC1318" s="122">
        <v>0</v>
      </c>
      <c r="AD1318" s="121"/>
      <c r="BO1318" s="72" t="s">
        <v>42</v>
      </c>
      <c r="BP1318" s="73" t="s">
        <v>4657</v>
      </c>
      <c r="BQ1318" s="75">
        <v>180000625</v>
      </c>
      <c r="BR1318" s="75">
        <v>198000625</v>
      </c>
      <c r="BS1318" s="75">
        <v>216000625</v>
      </c>
      <c r="BT1318" s="75">
        <v>243000625</v>
      </c>
      <c r="BU1318" s="75">
        <v>0</v>
      </c>
      <c r="BV1318" s="75">
        <v>0</v>
      </c>
      <c r="BW1318" s="75">
        <v>0</v>
      </c>
      <c r="BX1318" s="75">
        <v>0</v>
      </c>
      <c r="BY1318" s="75">
        <v>0</v>
      </c>
      <c r="BZ1318" s="75">
        <v>0</v>
      </c>
      <c r="CA1318" s="75">
        <v>0</v>
      </c>
    </row>
    <row r="1319" spans="14:79" ht="12" customHeight="1">
      <c r="N1319" s="119" t="s">
        <v>40</v>
      </c>
      <c r="O1319" s="120" t="s">
        <v>1077</v>
      </c>
      <c r="P1319" s="122">
        <v>166000625</v>
      </c>
      <c r="Q1319" s="122">
        <v>195000625</v>
      </c>
      <c r="R1319" s="122">
        <v>179000625</v>
      </c>
      <c r="S1319" s="122">
        <v>256000625</v>
      </c>
      <c r="T1319" s="122">
        <v>264000625</v>
      </c>
      <c r="U1319" s="122">
        <v>345000625</v>
      </c>
      <c r="V1319" s="122">
        <v>0</v>
      </c>
      <c r="W1319" s="122">
        <v>0</v>
      </c>
      <c r="X1319" s="122">
        <v>0</v>
      </c>
      <c r="Y1319" s="122">
        <v>0</v>
      </c>
      <c r="Z1319" s="122">
        <v>0</v>
      </c>
      <c r="AA1319" s="122">
        <v>0</v>
      </c>
      <c r="AB1319" s="122">
        <v>0</v>
      </c>
      <c r="AC1319" s="122">
        <v>0</v>
      </c>
      <c r="AD1319" s="121"/>
      <c r="BO1319" s="72" t="s">
        <v>42</v>
      </c>
      <c r="BP1319" s="73" t="s">
        <v>4658</v>
      </c>
      <c r="BQ1319" s="75">
        <v>297000625</v>
      </c>
      <c r="BR1319" s="75">
        <v>315000625</v>
      </c>
      <c r="BS1319" s="75">
        <v>261000625</v>
      </c>
      <c r="BT1319" s="75">
        <v>0</v>
      </c>
      <c r="BU1319" s="75">
        <v>0</v>
      </c>
      <c r="BV1319" s="75">
        <v>0</v>
      </c>
      <c r="BW1319" s="75">
        <v>0</v>
      </c>
      <c r="BX1319" s="75">
        <v>0</v>
      </c>
      <c r="BY1319" s="75">
        <v>0</v>
      </c>
      <c r="BZ1319" s="75">
        <v>0</v>
      </c>
      <c r="CA1319" s="75">
        <v>0</v>
      </c>
    </row>
    <row r="1320" spans="14:79" ht="12" customHeight="1">
      <c r="N1320" s="119" t="s">
        <v>40</v>
      </c>
      <c r="O1320" s="120" t="s">
        <v>556</v>
      </c>
      <c r="P1320" s="122">
        <v>0</v>
      </c>
      <c r="Q1320" s="122">
        <v>153000625</v>
      </c>
      <c r="R1320" s="122">
        <v>179000625</v>
      </c>
      <c r="S1320" s="122">
        <v>216000625</v>
      </c>
      <c r="T1320" s="122">
        <v>264000625</v>
      </c>
      <c r="U1320" s="122">
        <v>345000625</v>
      </c>
      <c r="V1320" s="122">
        <v>0</v>
      </c>
      <c r="W1320" s="122">
        <v>0</v>
      </c>
      <c r="X1320" s="122">
        <v>0</v>
      </c>
      <c r="Y1320" s="122">
        <v>0</v>
      </c>
      <c r="Z1320" s="122">
        <v>0</v>
      </c>
      <c r="AA1320" s="122">
        <v>0</v>
      </c>
      <c r="AB1320" s="122">
        <v>0</v>
      </c>
      <c r="AC1320" s="122">
        <v>0</v>
      </c>
      <c r="AD1320" s="121"/>
      <c r="BO1320" s="72" t="s">
        <v>42</v>
      </c>
      <c r="BP1320" s="73" t="s">
        <v>4659</v>
      </c>
      <c r="BQ1320" s="75">
        <v>171000625</v>
      </c>
      <c r="BR1320" s="75">
        <v>189000625</v>
      </c>
      <c r="BS1320" s="75">
        <v>216000625</v>
      </c>
      <c r="BT1320" s="75">
        <v>234000625</v>
      </c>
      <c r="BU1320" s="75">
        <v>0</v>
      </c>
      <c r="BV1320" s="75">
        <v>0</v>
      </c>
      <c r="BW1320" s="75">
        <v>324000625</v>
      </c>
      <c r="BX1320" s="75">
        <v>0</v>
      </c>
      <c r="BY1320" s="75">
        <v>0</v>
      </c>
      <c r="BZ1320" s="75">
        <v>0</v>
      </c>
      <c r="CA1320" s="75">
        <v>0</v>
      </c>
    </row>
    <row r="1321" spans="14:79" ht="12" customHeight="1">
      <c r="N1321" s="119" t="s">
        <v>40</v>
      </c>
      <c r="O1321" s="120" t="s">
        <v>983</v>
      </c>
      <c r="P1321" s="122">
        <v>170000925</v>
      </c>
      <c r="Q1321" s="122">
        <v>180000925</v>
      </c>
      <c r="R1321" s="122">
        <v>185000925</v>
      </c>
      <c r="S1321" s="122">
        <v>190000925</v>
      </c>
      <c r="T1321" s="122">
        <v>0</v>
      </c>
      <c r="U1321" s="122">
        <v>0</v>
      </c>
      <c r="V1321" s="122">
        <v>0</v>
      </c>
      <c r="W1321" s="122">
        <v>0</v>
      </c>
      <c r="X1321" s="122">
        <v>0</v>
      </c>
      <c r="Y1321" s="122">
        <v>0</v>
      </c>
      <c r="Z1321" s="122">
        <v>0</v>
      </c>
      <c r="AA1321" s="122">
        <v>0</v>
      </c>
      <c r="AB1321" s="122">
        <v>0</v>
      </c>
      <c r="AC1321" s="122">
        <v>0</v>
      </c>
      <c r="AD1321" s="121"/>
      <c r="BO1321" s="72" t="s">
        <v>42</v>
      </c>
      <c r="BP1321" s="73" t="s">
        <v>5307</v>
      </c>
      <c r="BQ1321" s="74"/>
      <c r="BR1321" s="74"/>
      <c r="BS1321" s="74"/>
      <c r="BT1321" s="74"/>
      <c r="BU1321" s="74"/>
      <c r="BV1321" s="74"/>
      <c r="BW1321" s="74"/>
      <c r="BX1321" s="74"/>
      <c r="BY1321" s="75">
        <v>520000026</v>
      </c>
      <c r="BZ1321" s="74"/>
      <c r="CA1321" s="74"/>
    </row>
    <row r="1322" spans="14:79" ht="12" customHeight="1">
      <c r="N1322" s="119" t="s">
        <v>40</v>
      </c>
      <c r="O1322" s="120" t="s">
        <v>1176</v>
      </c>
      <c r="P1322" s="122">
        <v>139000625</v>
      </c>
      <c r="Q1322" s="122">
        <v>0</v>
      </c>
      <c r="R1322" s="122">
        <v>171000625</v>
      </c>
      <c r="S1322" s="122">
        <v>229000625</v>
      </c>
      <c r="T1322" s="122">
        <v>277000625</v>
      </c>
      <c r="U1322" s="122">
        <v>0</v>
      </c>
      <c r="V1322" s="122">
        <v>0</v>
      </c>
      <c r="W1322" s="122">
        <v>0</v>
      </c>
      <c r="X1322" s="122">
        <v>0</v>
      </c>
      <c r="Y1322" s="122">
        <v>0</v>
      </c>
      <c r="Z1322" s="122">
        <v>0</v>
      </c>
      <c r="AA1322" s="122">
        <v>0</v>
      </c>
      <c r="AB1322" s="122">
        <v>0</v>
      </c>
      <c r="AC1322" s="122">
        <v>0</v>
      </c>
      <c r="AD1322" s="121"/>
      <c r="BO1322" s="72" t="s">
        <v>42</v>
      </c>
      <c r="BP1322" s="73" t="s">
        <v>4660</v>
      </c>
      <c r="BQ1322" s="75">
        <v>0</v>
      </c>
      <c r="BR1322" s="75">
        <v>0</v>
      </c>
      <c r="BS1322" s="75">
        <v>243000625</v>
      </c>
      <c r="BT1322" s="75">
        <v>270000625</v>
      </c>
      <c r="BU1322" s="75">
        <v>279000625</v>
      </c>
      <c r="BV1322" s="75">
        <v>288000625</v>
      </c>
      <c r="BW1322" s="75">
        <v>306000625</v>
      </c>
      <c r="BX1322" s="75">
        <v>0</v>
      </c>
      <c r="BY1322" s="75">
        <v>0</v>
      </c>
      <c r="BZ1322" s="75">
        <v>0</v>
      </c>
      <c r="CA1322" s="75">
        <v>0</v>
      </c>
    </row>
    <row r="1323" spans="14:79" ht="12" customHeight="1">
      <c r="N1323" s="119" t="s">
        <v>40</v>
      </c>
      <c r="O1323" s="120" t="s">
        <v>2821</v>
      </c>
      <c r="P1323" s="122">
        <v>0</v>
      </c>
      <c r="Q1323" s="122">
        <v>0</v>
      </c>
      <c r="R1323" s="122">
        <v>0</v>
      </c>
      <c r="S1323" s="122">
        <v>0</v>
      </c>
      <c r="T1323" s="122">
        <v>0</v>
      </c>
      <c r="U1323" s="122">
        <v>0</v>
      </c>
      <c r="V1323" s="122">
        <v>0</v>
      </c>
      <c r="W1323" s="122">
        <v>0</v>
      </c>
      <c r="X1323" s="122">
        <v>0</v>
      </c>
      <c r="Y1323" s="122">
        <v>0</v>
      </c>
      <c r="Z1323" s="122">
        <v>0</v>
      </c>
      <c r="AA1323" s="122">
        <v>450000026</v>
      </c>
      <c r="AB1323" s="122">
        <v>460000026</v>
      </c>
      <c r="AC1323" s="122">
        <v>0</v>
      </c>
      <c r="AD1323" s="121"/>
      <c r="BO1323" s="72" t="s">
        <v>42</v>
      </c>
      <c r="BP1323" s="73" t="s">
        <v>4661</v>
      </c>
      <c r="BQ1323" s="75">
        <v>216000625</v>
      </c>
      <c r="BR1323" s="75">
        <v>234000625</v>
      </c>
      <c r="BS1323" s="75">
        <v>279000625</v>
      </c>
      <c r="BT1323" s="75">
        <v>279000625</v>
      </c>
      <c r="BU1323" s="75">
        <v>297000625</v>
      </c>
      <c r="BV1323" s="75">
        <v>301000625</v>
      </c>
      <c r="BW1323" s="75">
        <v>288000625</v>
      </c>
      <c r="BX1323" s="75">
        <v>310000625</v>
      </c>
      <c r="BY1323" s="75">
        <v>0</v>
      </c>
      <c r="BZ1323" s="75">
        <v>0</v>
      </c>
      <c r="CA1323" s="75">
        <v>0</v>
      </c>
    </row>
    <row r="1324" spans="14:79" ht="12" customHeight="1">
      <c r="N1324" s="119" t="s">
        <v>40</v>
      </c>
      <c r="O1324" s="120" t="s">
        <v>1443</v>
      </c>
      <c r="P1324" s="122">
        <v>0</v>
      </c>
      <c r="Q1324" s="122">
        <v>0</v>
      </c>
      <c r="R1324" s="122">
        <v>0</v>
      </c>
      <c r="S1324" s="122">
        <v>0</v>
      </c>
      <c r="T1324" s="122">
        <v>0</v>
      </c>
      <c r="U1324" s="122">
        <v>319000625</v>
      </c>
      <c r="V1324" s="122">
        <v>324000625</v>
      </c>
      <c r="W1324" s="122">
        <v>364000625</v>
      </c>
      <c r="X1324" s="122">
        <v>373000625</v>
      </c>
      <c r="Y1324" s="122">
        <v>0</v>
      </c>
      <c r="Z1324" s="122">
        <v>490000625</v>
      </c>
      <c r="AA1324" s="122">
        <v>576000625</v>
      </c>
      <c r="AB1324" s="122">
        <v>500000825</v>
      </c>
      <c r="AC1324" s="122">
        <v>0</v>
      </c>
      <c r="AD1324" s="121"/>
      <c r="BO1324" s="72" t="s">
        <v>42</v>
      </c>
      <c r="BP1324" s="73" t="s">
        <v>4662</v>
      </c>
      <c r="BQ1324" s="75">
        <v>234000625</v>
      </c>
      <c r="BR1324" s="75">
        <v>252000625</v>
      </c>
      <c r="BS1324" s="75">
        <v>270000625</v>
      </c>
      <c r="BT1324" s="75">
        <v>297000625</v>
      </c>
      <c r="BU1324" s="75">
        <v>306000625</v>
      </c>
      <c r="BV1324" s="75">
        <v>0</v>
      </c>
      <c r="BW1324" s="75">
        <v>333000625</v>
      </c>
      <c r="BX1324" s="75">
        <v>0</v>
      </c>
      <c r="BY1324" s="75">
        <v>0</v>
      </c>
      <c r="BZ1324" s="75">
        <v>0</v>
      </c>
      <c r="CA1324" s="75">
        <v>0</v>
      </c>
    </row>
    <row r="1325" spans="14:79" ht="12" customHeight="1">
      <c r="N1325" s="119" t="s">
        <v>40</v>
      </c>
      <c r="O1325" s="120" t="s">
        <v>343</v>
      </c>
      <c r="P1325" s="122">
        <v>144000625</v>
      </c>
      <c r="Q1325" s="122">
        <v>153000625</v>
      </c>
      <c r="R1325" s="122">
        <v>180000625</v>
      </c>
      <c r="S1325" s="122">
        <v>220000625</v>
      </c>
      <c r="T1325" s="122">
        <v>243000625</v>
      </c>
      <c r="U1325" s="122">
        <v>292000625</v>
      </c>
      <c r="V1325" s="122">
        <v>306000625</v>
      </c>
      <c r="W1325" s="122">
        <v>351000625</v>
      </c>
      <c r="X1325" s="122">
        <v>387000625</v>
      </c>
      <c r="Y1325" s="122">
        <v>396000625</v>
      </c>
      <c r="Z1325" s="122">
        <v>445000625</v>
      </c>
      <c r="AA1325" s="122">
        <v>0</v>
      </c>
      <c r="AB1325" s="122">
        <v>0</v>
      </c>
      <c r="AC1325" s="122">
        <v>0</v>
      </c>
      <c r="AD1325" s="121"/>
      <c r="BO1325" s="72" t="s">
        <v>42</v>
      </c>
      <c r="BP1325" s="73" t="s">
        <v>4663</v>
      </c>
      <c r="BQ1325" s="75">
        <v>243000625</v>
      </c>
      <c r="BR1325" s="75">
        <v>261000625</v>
      </c>
      <c r="BS1325" s="75">
        <v>243000625</v>
      </c>
      <c r="BT1325" s="75">
        <v>270000625</v>
      </c>
      <c r="BU1325" s="75">
        <v>279000625</v>
      </c>
      <c r="BV1325" s="75">
        <v>288000625</v>
      </c>
      <c r="BW1325" s="75">
        <v>306000625</v>
      </c>
      <c r="BX1325" s="75">
        <v>0</v>
      </c>
      <c r="BY1325" s="75">
        <v>0</v>
      </c>
      <c r="BZ1325" s="75">
        <v>0</v>
      </c>
      <c r="CA1325" s="75">
        <v>0</v>
      </c>
    </row>
    <row r="1326" spans="14:79" ht="12" customHeight="1">
      <c r="N1326" s="119" t="s">
        <v>40</v>
      </c>
      <c r="O1326" s="120" t="s">
        <v>1078</v>
      </c>
      <c r="P1326" s="122">
        <v>139000625</v>
      </c>
      <c r="Q1326" s="122">
        <v>162000625</v>
      </c>
      <c r="R1326" s="122">
        <v>180000625</v>
      </c>
      <c r="S1326" s="122">
        <v>220000625</v>
      </c>
      <c r="T1326" s="122">
        <v>243000625</v>
      </c>
      <c r="U1326" s="122">
        <v>292000625</v>
      </c>
      <c r="V1326" s="122">
        <v>306000625</v>
      </c>
      <c r="W1326" s="122">
        <v>351000625</v>
      </c>
      <c r="X1326" s="122">
        <v>387000625</v>
      </c>
      <c r="Y1326" s="122">
        <v>396000625</v>
      </c>
      <c r="Z1326" s="122">
        <v>445000625</v>
      </c>
      <c r="AA1326" s="122">
        <v>0</v>
      </c>
      <c r="AB1326" s="122">
        <v>0</v>
      </c>
      <c r="AC1326" s="122">
        <v>0</v>
      </c>
      <c r="AD1326" s="121"/>
      <c r="BO1326" s="72" t="s">
        <v>42</v>
      </c>
      <c r="BP1326" s="73" t="s">
        <v>4664</v>
      </c>
      <c r="BQ1326" s="75">
        <v>0</v>
      </c>
      <c r="BR1326" s="75">
        <v>0</v>
      </c>
      <c r="BS1326" s="75">
        <v>0</v>
      </c>
      <c r="BT1326" s="75">
        <v>306000625</v>
      </c>
      <c r="BU1326" s="75">
        <v>297000625</v>
      </c>
      <c r="BV1326" s="75">
        <v>0</v>
      </c>
      <c r="BW1326" s="75">
        <v>0</v>
      </c>
      <c r="BX1326" s="75">
        <v>0</v>
      </c>
      <c r="BY1326" s="75">
        <v>0</v>
      </c>
      <c r="BZ1326" s="75">
        <v>0</v>
      </c>
      <c r="CA1326" s="75">
        <v>0</v>
      </c>
    </row>
    <row r="1327" spans="14:79" ht="12" customHeight="1">
      <c r="N1327" s="119" t="s">
        <v>40</v>
      </c>
      <c r="O1327" s="120" t="s">
        <v>1444</v>
      </c>
      <c r="P1327" s="122">
        <v>157000625</v>
      </c>
      <c r="Q1327" s="122">
        <v>166000625</v>
      </c>
      <c r="R1327" s="122">
        <v>175000625</v>
      </c>
      <c r="S1327" s="122">
        <v>211000625</v>
      </c>
      <c r="T1327" s="122">
        <v>225000625</v>
      </c>
      <c r="U1327" s="122">
        <v>315000625</v>
      </c>
      <c r="V1327" s="122">
        <v>319000625</v>
      </c>
      <c r="W1327" s="122">
        <v>346000625</v>
      </c>
      <c r="X1327" s="122">
        <v>360000625</v>
      </c>
      <c r="Y1327" s="122">
        <v>423000625</v>
      </c>
      <c r="Z1327" s="122">
        <v>436000625</v>
      </c>
      <c r="AA1327" s="122">
        <v>0</v>
      </c>
      <c r="AB1327" s="122">
        <v>0</v>
      </c>
      <c r="AC1327" s="122">
        <v>0</v>
      </c>
      <c r="AD1327" s="121"/>
      <c r="BO1327" s="72" t="s">
        <v>42</v>
      </c>
      <c r="BP1327" s="73" t="s">
        <v>4665</v>
      </c>
      <c r="BQ1327" s="75">
        <v>0</v>
      </c>
      <c r="BR1327" s="75">
        <v>0</v>
      </c>
      <c r="BS1327" s="75">
        <v>0</v>
      </c>
      <c r="BT1327" s="75">
        <v>297000625</v>
      </c>
      <c r="BU1327" s="75">
        <v>306000625</v>
      </c>
      <c r="BV1327" s="75">
        <v>315000625</v>
      </c>
      <c r="BW1327" s="75">
        <v>0</v>
      </c>
      <c r="BX1327" s="75">
        <v>0</v>
      </c>
      <c r="BY1327" s="75">
        <v>0</v>
      </c>
      <c r="BZ1327" s="75">
        <v>0</v>
      </c>
      <c r="CA1327" s="75">
        <v>0</v>
      </c>
    </row>
    <row r="1328" spans="14:79" ht="12" customHeight="1">
      <c r="N1328" s="119" t="s">
        <v>40</v>
      </c>
      <c r="O1328" s="120" t="s">
        <v>2495</v>
      </c>
      <c r="P1328" s="122">
        <v>157000625</v>
      </c>
      <c r="Q1328" s="122">
        <v>166000625</v>
      </c>
      <c r="R1328" s="122">
        <v>175000625</v>
      </c>
      <c r="S1328" s="122">
        <v>211000625</v>
      </c>
      <c r="T1328" s="122">
        <v>225000625</v>
      </c>
      <c r="U1328" s="122">
        <v>315000625</v>
      </c>
      <c r="V1328" s="122">
        <v>319000625</v>
      </c>
      <c r="W1328" s="122">
        <v>346000625</v>
      </c>
      <c r="X1328" s="122">
        <v>378000625</v>
      </c>
      <c r="Y1328" s="122">
        <v>495000625</v>
      </c>
      <c r="Z1328" s="122">
        <v>0</v>
      </c>
      <c r="AA1328" s="122">
        <v>0</v>
      </c>
      <c r="AB1328" s="122">
        <v>0</v>
      </c>
      <c r="AC1328" s="122">
        <v>0</v>
      </c>
      <c r="AD1328" s="121"/>
      <c r="BO1328" s="72" t="s">
        <v>42</v>
      </c>
      <c r="BP1328" s="73" t="s">
        <v>4666</v>
      </c>
      <c r="BQ1328" s="75">
        <v>243000625</v>
      </c>
      <c r="BR1328" s="75">
        <v>261000625</v>
      </c>
      <c r="BS1328" s="75">
        <v>279000625</v>
      </c>
      <c r="BT1328" s="75">
        <v>306000625</v>
      </c>
      <c r="BU1328" s="75">
        <v>315000625</v>
      </c>
      <c r="BV1328" s="75">
        <v>324000625</v>
      </c>
      <c r="BW1328" s="75">
        <v>342000625</v>
      </c>
      <c r="BX1328" s="75">
        <v>0</v>
      </c>
      <c r="BY1328" s="75">
        <v>0</v>
      </c>
      <c r="BZ1328" s="75">
        <v>0</v>
      </c>
      <c r="CA1328" s="75">
        <v>0</v>
      </c>
    </row>
    <row r="1329" spans="14:79" ht="12" customHeight="1">
      <c r="N1329" s="119" t="s">
        <v>40</v>
      </c>
      <c r="O1329" s="120" t="s">
        <v>1079</v>
      </c>
      <c r="P1329" s="122">
        <v>144000625</v>
      </c>
      <c r="Q1329" s="122">
        <v>153000625</v>
      </c>
      <c r="R1329" s="122">
        <v>180000625</v>
      </c>
      <c r="S1329" s="122">
        <v>202000625</v>
      </c>
      <c r="T1329" s="122">
        <v>220000625</v>
      </c>
      <c r="U1329" s="122">
        <v>234000625</v>
      </c>
      <c r="V1329" s="122">
        <v>324000625</v>
      </c>
      <c r="W1329" s="122">
        <v>360000625</v>
      </c>
      <c r="X1329" s="122">
        <v>0</v>
      </c>
      <c r="Y1329" s="122">
        <v>387000625</v>
      </c>
      <c r="Z1329" s="122">
        <v>486000625</v>
      </c>
      <c r="AA1329" s="122">
        <v>513000625</v>
      </c>
      <c r="AB1329" s="122">
        <v>0</v>
      </c>
      <c r="AC1329" s="122">
        <v>0</v>
      </c>
      <c r="AD1329" s="121"/>
      <c r="BO1329" s="72" t="s">
        <v>42</v>
      </c>
      <c r="BP1329" s="73" t="s">
        <v>4667</v>
      </c>
      <c r="BQ1329" s="75">
        <v>261000625</v>
      </c>
      <c r="BR1329" s="75">
        <v>315000625</v>
      </c>
      <c r="BS1329" s="75">
        <v>297000625</v>
      </c>
      <c r="BT1329" s="75">
        <v>0</v>
      </c>
      <c r="BU1329" s="75">
        <v>0</v>
      </c>
      <c r="BV1329" s="75">
        <v>0</v>
      </c>
      <c r="BW1329" s="75">
        <v>0</v>
      </c>
      <c r="BX1329" s="75">
        <v>0</v>
      </c>
      <c r="BY1329" s="75">
        <v>0</v>
      </c>
      <c r="BZ1329" s="75">
        <v>0</v>
      </c>
      <c r="CA1329" s="75">
        <v>0</v>
      </c>
    </row>
    <row r="1330" spans="14:79" ht="12" customHeight="1">
      <c r="N1330" s="119" t="s">
        <v>40</v>
      </c>
      <c r="O1330" s="120" t="s">
        <v>1177</v>
      </c>
      <c r="P1330" s="122">
        <v>144000625</v>
      </c>
      <c r="Q1330" s="122">
        <v>153000625</v>
      </c>
      <c r="R1330" s="122">
        <v>180000625</v>
      </c>
      <c r="S1330" s="122">
        <v>202000625</v>
      </c>
      <c r="T1330" s="122">
        <v>220000625</v>
      </c>
      <c r="U1330" s="122">
        <v>0</v>
      </c>
      <c r="V1330" s="122">
        <v>324000625</v>
      </c>
      <c r="W1330" s="122">
        <v>0</v>
      </c>
      <c r="X1330" s="122">
        <v>0</v>
      </c>
      <c r="Y1330" s="122">
        <v>432000625</v>
      </c>
      <c r="Z1330" s="122">
        <v>486000625</v>
      </c>
      <c r="AA1330" s="122">
        <v>513000625</v>
      </c>
      <c r="AB1330" s="122">
        <v>0</v>
      </c>
      <c r="AC1330" s="122">
        <v>0</v>
      </c>
      <c r="AD1330" s="121"/>
      <c r="BO1330" s="72" t="s">
        <v>42</v>
      </c>
      <c r="BP1330" s="73" t="s">
        <v>4668</v>
      </c>
      <c r="BQ1330" s="75">
        <v>234000625</v>
      </c>
      <c r="BR1330" s="75">
        <v>252000625</v>
      </c>
      <c r="BS1330" s="75">
        <v>270000625</v>
      </c>
      <c r="BT1330" s="75">
        <v>297000625</v>
      </c>
      <c r="BU1330" s="75">
        <v>306000625</v>
      </c>
      <c r="BV1330" s="75">
        <v>0</v>
      </c>
      <c r="BW1330" s="75">
        <v>0</v>
      </c>
      <c r="BX1330" s="75">
        <v>0</v>
      </c>
      <c r="BY1330" s="75">
        <v>0</v>
      </c>
      <c r="BZ1330" s="75">
        <v>0</v>
      </c>
      <c r="CA1330" s="75">
        <v>0</v>
      </c>
    </row>
    <row r="1331" spans="14:79" ht="12" customHeight="1">
      <c r="N1331" s="119" t="s">
        <v>40</v>
      </c>
      <c r="O1331" s="120" t="s">
        <v>1178</v>
      </c>
      <c r="P1331" s="122">
        <v>144000625</v>
      </c>
      <c r="Q1331" s="122">
        <v>157000625</v>
      </c>
      <c r="R1331" s="122">
        <v>180000625</v>
      </c>
      <c r="S1331" s="122">
        <v>202000625</v>
      </c>
      <c r="T1331" s="122">
        <v>220000625</v>
      </c>
      <c r="U1331" s="122">
        <v>0</v>
      </c>
      <c r="V1331" s="122">
        <v>324000625</v>
      </c>
      <c r="W1331" s="122">
        <v>0</v>
      </c>
      <c r="X1331" s="122">
        <v>396000625</v>
      </c>
      <c r="Y1331" s="122">
        <v>0</v>
      </c>
      <c r="Z1331" s="122">
        <v>486000625</v>
      </c>
      <c r="AA1331" s="122">
        <v>513000625</v>
      </c>
      <c r="AB1331" s="122">
        <v>0</v>
      </c>
      <c r="AC1331" s="122">
        <v>0</v>
      </c>
      <c r="AD1331" s="121"/>
      <c r="BO1331" s="72" t="s">
        <v>42</v>
      </c>
      <c r="BP1331" s="73" t="s">
        <v>4669</v>
      </c>
      <c r="BQ1331" s="75">
        <v>0</v>
      </c>
      <c r="BR1331" s="75">
        <v>0</v>
      </c>
      <c r="BS1331" s="75">
        <v>270000625</v>
      </c>
      <c r="BT1331" s="75">
        <v>315000625</v>
      </c>
      <c r="BU1331" s="75">
        <v>306000625</v>
      </c>
      <c r="BV1331" s="75">
        <v>0</v>
      </c>
      <c r="BW1331" s="75">
        <v>0</v>
      </c>
      <c r="BX1331" s="75">
        <v>0</v>
      </c>
      <c r="BY1331" s="75">
        <v>0</v>
      </c>
      <c r="BZ1331" s="75">
        <v>0</v>
      </c>
      <c r="CA1331" s="75">
        <v>0</v>
      </c>
    </row>
    <row r="1332" spans="14:79" ht="12" customHeight="1">
      <c r="N1332" s="119" t="s">
        <v>40</v>
      </c>
      <c r="O1332" s="120" t="s">
        <v>625</v>
      </c>
      <c r="P1332" s="122">
        <v>144000625</v>
      </c>
      <c r="Q1332" s="122">
        <v>157000625</v>
      </c>
      <c r="R1332" s="122">
        <v>180000625</v>
      </c>
      <c r="S1332" s="122">
        <v>202000625</v>
      </c>
      <c r="T1332" s="122">
        <v>220000625</v>
      </c>
      <c r="U1332" s="122">
        <v>234000625</v>
      </c>
      <c r="V1332" s="122">
        <v>306000625</v>
      </c>
      <c r="W1332" s="122">
        <v>351000625</v>
      </c>
      <c r="X1332" s="122">
        <v>387000625</v>
      </c>
      <c r="Y1332" s="122">
        <v>387000625</v>
      </c>
      <c r="Z1332" s="122">
        <v>445000625</v>
      </c>
      <c r="AA1332" s="122">
        <v>513000625</v>
      </c>
      <c r="AB1332" s="122">
        <v>0</v>
      </c>
      <c r="AC1332" s="122">
        <v>0</v>
      </c>
      <c r="AD1332" s="121"/>
      <c r="BO1332" s="72" t="s">
        <v>42</v>
      </c>
      <c r="BP1332" s="73" t="s">
        <v>4670</v>
      </c>
      <c r="BQ1332" s="75">
        <v>297000625</v>
      </c>
      <c r="BR1332" s="75">
        <v>315000625</v>
      </c>
      <c r="BS1332" s="75">
        <v>297000625</v>
      </c>
      <c r="BT1332" s="75">
        <v>360000625</v>
      </c>
      <c r="BU1332" s="75">
        <v>0</v>
      </c>
      <c r="BV1332" s="75">
        <v>0</v>
      </c>
      <c r="BW1332" s="75">
        <v>0</v>
      </c>
      <c r="BX1332" s="75">
        <v>0</v>
      </c>
      <c r="BY1332" s="75">
        <v>0</v>
      </c>
      <c r="BZ1332" s="75">
        <v>0</v>
      </c>
      <c r="CA1332" s="75">
        <v>0</v>
      </c>
    </row>
    <row r="1333" spans="14:79" ht="12" customHeight="1">
      <c r="N1333" s="119" t="s">
        <v>40</v>
      </c>
      <c r="O1333" s="120" t="s">
        <v>1179</v>
      </c>
      <c r="P1333" s="122">
        <v>144000625</v>
      </c>
      <c r="Q1333" s="122">
        <v>157000625</v>
      </c>
      <c r="R1333" s="122">
        <v>180000625</v>
      </c>
      <c r="S1333" s="122">
        <v>202000625</v>
      </c>
      <c r="T1333" s="122">
        <v>220000625</v>
      </c>
      <c r="U1333" s="122">
        <v>292000625</v>
      </c>
      <c r="V1333" s="122">
        <v>306000625</v>
      </c>
      <c r="W1333" s="122">
        <v>351000625</v>
      </c>
      <c r="X1333" s="122">
        <v>387000625</v>
      </c>
      <c r="Y1333" s="122">
        <v>396000625</v>
      </c>
      <c r="Z1333" s="122">
        <v>445000625</v>
      </c>
      <c r="AA1333" s="122">
        <v>513000625</v>
      </c>
      <c r="AB1333" s="122">
        <v>0</v>
      </c>
      <c r="AC1333" s="122">
        <v>0</v>
      </c>
      <c r="AD1333" s="121"/>
      <c r="BO1333" s="72" t="s">
        <v>42</v>
      </c>
      <c r="BP1333" s="73" t="s">
        <v>4671</v>
      </c>
      <c r="BQ1333" s="75">
        <v>198000625</v>
      </c>
      <c r="BR1333" s="75">
        <v>0</v>
      </c>
      <c r="BS1333" s="75">
        <v>234000625</v>
      </c>
      <c r="BT1333" s="75">
        <v>297000625</v>
      </c>
      <c r="BU1333" s="75">
        <v>0</v>
      </c>
      <c r="BV1333" s="75">
        <v>0</v>
      </c>
      <c r="BW1333" s="75">
        <v>0</v>
      </c>
      <c r="BX1333" s="75">
        <v>0</v>
      </c>
      <c r="BY1333" s="75">
        <v>0</v>
      </c>
      <c r="BZ1333" s="75">
        <v>0</v>
      </c>
      <c r="CA1333" s="75">
        <v>0</v>
      </c>
    </row>
    <row r="1334" spans="14:79" ht="12" customHeight="1">
      <c r="N1334" s="119" t="s">
        <v>40</v>
      </c>
      <c r="O1334" s="120" t="s">
        <v>1587</v>
      </c>
      <c r="P1334" s="122">
        <v>0</v>
      </c>
      <c r="Q1334" s="122">
        <v>0</v>
      </c>
      <c r="R1334" s="122">
        <v>0</v>
      </c>
      <c r="S1334" s="122">
        <v>0</v>
      </c>
      <c r="T1334" s="122">
        <v>0</v>
      </c>
      <c r="U1334" s="122">
        <v>0</v>
      </c>
      <c r="V1334" s="122">
        <v>0</v>
      </c>
      <c r="W1334" s="122">
        <v>450000625</v>
      </c>
      <c r="X1334" s="122">
        <v>0</v>
      </c>
      <c r="Y1334" s="122">
        <v>540000625</v>
      </c>
      <c r="Z1334" s="122">
        <v>0</v>
      </c>
      <c r="AA1334" s="122">
        <v>0</v>
      </c>
      <c r="AB1334" s="122">
        <v>0</v>
      </c>
      <c r="AC1334" s="122">
        <v>0</v>
      </c>
      <c r="AD1334" s="121"/>
      <c r="BO1334" s="72" t="s">
        <v>42</v>
      </c>
      <c r="BP1334" s="73" t="s">
        <v>4672</v>
      </c>
      <c r="BQ1334" s="75">
        <v>0</v>
      </c>
      <c r="BR1334" s="75">
        <v>0</v>
      </c>
      <c r="BS1334" s="75">
        <v>0</v>
      </c>
      <c r="BT1334" s="75">
        <v>0</v>
      </c>
      <c r="BU1334" s="75">
        <v>0</v>
      </c>
      <c r="BV1334" s="75">
        <v>0</v>
      </c>
      <c r="BW1334" s="75">
        <v>0</v>
      </c>
      <c r="BX1334" s="75">
        <v>315000625</v>
      </c>
      <c r="BY1334" s="75">
        <v>0</v>
      </c>
      <c r="BZ1334" s="75">
        <v>0</v>
      </c>
      <c r="CA1334" s="75">
        <v>0</v>
      </c>
    </row>
    <row r="1335" spans="14:79" ht="12" customHeight="1">
      <c r="N1335" s="119" t="s">
        <v>40</v>
      </c>
      <c r="O1335" s="120" t="s">
        <v>1180</v>
      </c>
      <c r="P1335" s="122">
        <v>144000625</v>
      </c>
      <c r="Q1335" s="122">
        <v>157000625</v>
      </c>
      <c r="R1335" s="122">
        <v>171000625</v>
      </c>
      <c r="S1335" s="122">
        <v>202000625</v>
      </c>
      <c r="T1335" s="122">
        <v>220000625</v>
      </c>
      <c r="U1335" s="122">
        <v>0</v>
      </c>
      <c r="V1335" s="122">
        <v>324000625</v>
      </c>
      <c r="W1335" s="122">
        <v>0</v>
      </c>
      <c r="X1335" s="122">
        <v>396000625</v>
      </c>
      <c r="Y1335" s="122">
        <v>0</v>
      </c>
      <c r="Z1335" s="122">
        <v>486000625</v>
      </c>
      <c r="AA1335" s="122">
        <v>513000625</v>
      </c>
      <c r="AB1335" s="122">
        <v>0</v>
      </c>
      <c r="AC1335" s="122">
        <v>0</v>
      </c>
      <c r="AD1335" s="121"/>
      <c r="BO1335" s="72" t="s">
        <v>42</v>
      </c>
      <c r="BP1335" s="73" t="s">
        <v>5308</v>
      </c>
      <c r="BQ1335" s="74"/>
      <c r="BR1335" s="74"/>
      <c r="BS1335" s="74"/>
      <c r="BT1335" s="74"/>
      <c r="BU1335" s="74"/>
      <c r="BV1335" s="74"/>
      <c r="BW1335" s="74"/>
      <c r="BX1335" s="74"/>
      <c r="BY1335" s="75">
        <v>400000825</v>
      </c>
      <c r="BZ1335" s="75">
        <v>450000825</v>
      </c>
      <c r="CA1335" s="75">
        <v>500000925</v>
      </c>
    </row>
    <row r="1336" spans="14:79" ht="12" customHeight="1">
      <c r="N1336" s="119" t="s">
        <v>40</v>
      </c>
      <c r="O1336" s="120" t="s">
        <v>3385</v>
      </c>
      <c r="P1336" s="121"/>
      <c r="Q1336" s="121"/>
      <c r="R1336" s="121"/>
      <c r="S1336" s="121"/>
      <c r="T1336" s="121"/>
      <c r="U1336" s="121"/>
      <c r="V1336" s="121"/>
      <c r="W1336" s="121"/>
      <c r="X1336" s="121"/>
      <c r="Y1336" s="121"/>
      <c r="Z1336" s="121"/>
      <c r="AA1336" s="122">
        <v>630000026</v>
      </c>
      <c r="AB1336" s="121"/>
      <c r="AC1336" s="121"/>
      <c r="AD1336" s="121"/>
      <c r="BO1336" s="72" t="s">
        <v>42</v>
      </c>
      <c r="BP1336" s="73" t="s">
        <v>4673</v>
      </c>
      <c r="BQ1336" s="75">
        <v>234000625</v>
      </c>
      <c r="BR1336" s="75">
        <v>252000625</v>
      </c>
      <c r="BS1336" s="75">
        <v>0</v>
      </c>
      <c r="BT1336" s="75">
        <v>297000625</v>
      </c>
      <c r="BU1336" s="75">
        <v>306000625</v>
      </c>
      <c r="BV1336" s="75">
        <v>0</v>
      </c>
      <c r="BW1336" s="75">
        <v>0</v>
      </c>
      <c r="BX1336" s="75">
        <v>0</v>
      </c>
      <c r="BY1336" s="75">
        <v>0</v>
      </c>
      <c r="BZ1336" s="75">
        <v>0</v>
      </c>
      <c r="CA1336" s="75">
        <v>0</v>
      </c>
    </row>
    <row r="1337" spans="14:79" ht="12" customHeight="1">
      <c r="N1337" s="119" t="s">
        <v>40</v>
      </c>
      <c r="O1337" s="120" t="s">
        <v>2819</v>
      </c>
      <c r="P1337" s="122">
        <v>0</v>
      </c>
      <c r="Q1337" s="122">
        <v>0</v>
      </c>
      <c r="R1337" s="122">
        <v>0</v>
      </c>
      <c r="S1337" s="122">
        <v>0</v>
      </c>
      <c r="T1337" s="122">
        <v>0</v>
      </c>
      <c r="U1337" s="122">
        <v>0</v>
      </c>
      <c r="V1337" s="122">
        <v>0</v>
      </c>
      <c r="W1337" s="122">
        <v>0</v>
      </c>
      <c r="X1337" s="122">
        <v>0</v>
      </c>
      <c r="Y1337" s="122">
        <v>0</v>
      </c>
      <c r="Z1337" s="122">
        <v>0</v>
      </c>
      <c r="AA1337" s="122">
        <v>675000625</v>
      </c>
      <c r="AB1337" s="122">
        <v>0</v>
      </c>
      <c r="AC1337" s="122">
        <v>0</v>
      </c>
      <c r="AD1337" s="121"/>
      <c r="BO1337" s="72" t="s">
        <v>42</v>
      </c>
      <c r="BP1337" s="73" t="s">
        <v>4674</v>
      </c>
      <c r="BQ1337" s="75">
        <v>225000625</v>
      </c>
      <c r="BR1337" s="75">
        <v>243000625</v>
      </c>
      <c r="BS1337" s="75">
        <v>261000625</v>
      </c>
      <c r="BT1337" s="75">
        <v>288000625</v>
      </c>
      <c r="BU1337" s="75">
        <v>0</v>
      </c>
      <c r="BV1337" s="75">
        <v>0</v>
      </c>
      <c r="BW1337" s="75">
        <v>0</v>
      </c>
      <c r="BX1337" s="75">
        <v>0</v>
      </c>
      <c r="BY1337" s="75">
        <v>0</v>
      </c>
      <c r="BZ1337" s="75">
        <v>0</v>
      </c>
      <c r="CA1337" s="75">
        <v>0</v>
      </c>
    </row>
    <row r="1338" spans="14:79" ht="12" customHeight="1">
      <c r="N1338" s="119" t="s">
        <v>40</v>
      </c>
      <c r="O1338" s="120" t="s">
        <v>771</v>
      </c>
      <c r="P1338" s="122">
        <v>85000625</v>
      </c>
      <c r="Q1338" s="122">
        <v>0</v>
      </c>
      <c r="R1338" s="122">
        <v>0</v>
      </c>
      <c r="S1338" s="122">
        <v>0</v>
      </c>
      <c r="T1338" s="122">
        <v>0</v>
      </c>
      <c r="U1338" s="122">
        <v>0</v>
      </c>
      <c r="V1338" s="122">
        <v>0</v>
      </c>
      <c r="W1338" s="122">
        <v>0</v>
      </c>
      <c r="X1338" s="122">
        <v>0</v>
      </c>
      <c r="Y1338" s="122">
        <v>0</v>
      </c>
      <c r="Z1338" s="122">
        <v>0</v>
      </c>
      <c r="AA1338" s="122">
        <v>0</v>
      </c>
      <c r="AB1338" s="122">
        <v>0</v>
      </c>
      <c r="AC1338" s="122">
        <v>0</v>
      </c>
      <c r="AD1338" s="121"/>
      <c r="BO1338" s="72" t="s">
        <v>42</v>
      </c>
      <c r="BP1338" s="73" t="s">
        <v>4675</v>
      </c>
      <c r="BQ1338" s="75">
        <v>243000625</v>
      </c>
      <c r="BR1338" s="75">
        <v>261000625</v>
      </c>
      <c r="BS1338" s="75">
        <v>279000625</v>
      </c>
      <c r="BT1338" s="75">
        <v>306000625</v>
      </c>
      <c r="BU1338" s="75">
        <v>315000625</v>
      </c>
      <c r="BV1338" s="75">
        <v>324000625</v>
      </c>
      <c r="BW1338" s="75">
        <v>342000625</v>
      </c>
      <c r="BX1338" s="75">
        <v>360000625</v>
      </c>
      <c r="BY1338" s="75">
        <v>0</v>
      </c>
      <c r="BZ1338" s="75">
        <v>0</v>
      </c>
      <c r="CA1338" s="75">
        <v>0</v>
      </c>
    </row>
    <row r="1339" spans="14:79" ht="12" customHeight="1">
      <c r="N1339" s="119" t="s">
        <v>40</v>
      </c>
      <c r="O1339" s="120" t="s">
        <v>2453</v>
      </c>
      <c r="P1339" s="122">
        <v>99000625</v>
      </c>
      <c r="Q1339" s="122">
        <v>108000625</v>
      </c>
      <c r="R1339" s="122">
        <v>0</v>
      </c>
      <c r="S1339" s="122">
        <v>0</v>
      </c>
      <c r="T1339" s="122">
        <v>0</v>
      </c>
      <c r="U1339" s="122">
        <v>198000625</v>
      </c>
      <c r="V1339" s="122">
        <v>0</v>
      </c>
      <c r="W1339" s="122">
        <v>0</v>
      </c>
      <c r="X1339" s="122">
        <v>0</v>
      </c>
      <c r="Y1339" s="122">
        <v>0</v>
      </c>
      <c r="Z1339" s="122">
        <v>0</v>
      </c>
      <c r="AA1339" s="122">
        <v>0</v>
      </c>
      <c r="AB1339" s="122">
        <v>0</v>
      </c>
      <c r="AC1339" s="122">
        <v>0</v>
      </c>
      <c r="AD1339" s="121"/>
      <c r="BO1339" s="72" t="s">
        <v>42</v>
      </c>
      <c r="BP1339" s="73" t="s">
        <v>4676</v>
      </c>
      <c r="BQ1339" s="75">
        <v>0</v>
      </c>
      <c r="BR1339" s="75">
        <v>0</v>
      </c>
      <c r="BS1339" s="75">
        <v>0</v>
      </c>
      <c r="BT1339" s="75">
        <v>0</v>
      </c>
      <c r="BU1339" s="75">
        <v>0</v>
      </c>
      <c r="BV1339" s="75">
        <v>288000625</v>
      </c>
      <c r="BW1339" s="75">
        <v>0</v>
      </c>
      <c r="BX1339" s="75">
        <v>0</v>
      </c>
      <c r="BY1339" s="75">
        <v>0</v>
      </c>
      <c r="BZ1339" s="75">
        <v>0</v>
      </c>
      <c r="CA1339" s="75">
        <v>0</v>
      </c>
    </row>
    <row r="1340" spans="14:79" ht="12" customHeight="1">
      <c r="N1340" s="119" t="s">
        <v>40</v>
      </c>
      <c r="O1340" s="120" t="s">
        <v>188</v>
      </c>
      <c r="P1340" s="122">
        <v>108000625</v>
      </c>
      <c r="Q1340" s="122">
        <v>0</v>
      </c>
      <c r="R1340" s="122">
        <v>0</v>
      </c>
      <c r="S1340" s="122">
        <v>0</v>
      </c>
      <c r="T1340" s="122">
        <v>0</v>
      </c>
      <c r="U1340" s="122">
        <v>0</v>
      </c>
      <c r="V1340" s="122">
        <v>0</v>
      </c>
      <c r="W1340" s="122">
        <v>0</v>
      </c>
      <c r="X1340" s="122">
        <v>0</v>
      </c>
      <c r="Y1340" s="122">
        <v>0</v>
      </c>
      <c r="Z1340" s="122">
        <v>0</v>
      </c>
      <c r="AA1340" s="122">
        <v>0</v>
      </c>
      <c r="AB1340" s="122">
        <v>0</v>
      </c>
      <c r="AC1340" s="122">
        <v>0</v>
      </c>
      <c r="AD1340" s="121"/>
      <c r="BO1340" s="72" t="s">
        <v>42</v>
      </c>
      <c r="BP1340" s="73" t="s">
        <v>4677</v>
      </c>
      <c r="BQ1340" s="75">
        <v>0</v>
      </c>
      <c r="BR1340" s="75">
        <v>0</v>
      </c>
      <c r="BS1340" s="75">
        <v>0</v>
      </c>
      <c r="BT1340" s="75">
        <v>252000625</v>
      </c>
      <c r="BU1340" s="75">
        <v>261000625</v>
      </c>
      <c r="BV1340" s="75">
        <v>270000625</v>
      </c>
      <c r="BW1340" s="75">
        <v>288000625</v>
      </c>
      <c r="BX1340" s="75">
        <v>0</v>
      </c>
      <c r="BY1340" s="75">
        <v>0</v>
      </c>
      <c r="BZ1340" s="75">
        <v>0</v>
      </c>
      <c r="CA1340" s="75">
        <v>0</v>
      </c>
    </row>
    <row r="1341" spans="14:79" ht="12" customHeight="1">
      <c r="N1341" s="119" t="s">
        <v>40</v>
      </c>
      <c r="O1341" s="120" t="s">
        <v>984</v>
      </c>
      <c r="P1341" s="122">
        <v>0</v>
      </c>
      <c r="Q1341" s="122">
        <v>0</v>
      </c>
      <c r="R1341" s="122">
        <v>0</v>
      </c>
      <c r="S1341" s="122">
        <v>0</v>
      </c>
      <c r="T1341" s="122">
        <v>0</v>
      </c>
      <c r="U1341" s="122">
        <v>0</v>
      </c>
      <c r="V1341" s="122">
        <v>0</v>
      </c>
      <c r="W1341" s="122">
        <v>405000625</v>
      </c>
      <c r="X1341" s="122">
        <v>425000625</v>
      </c>
      <c r="Y1341" s="122">
        <v>450000625</v>
      </c>
      <c r="Z1341" s="122">
        <v>470000625</v>
      </c>
      <c r="AA1341" s="122">
        <v>495000625</v>
      </c>
      <c r="AB1341" s="122">
        <v>520000000</v>
      </c>
      <c r="AC1341" s="122">
        <v>0</v>
      </c>
      <c r="AD1341" s="121"/>
      <c r="BO1341" s="72" t="s">
        <v>42</v>
      </c>
      <c r="BP1341" s="73" t="s">
        <v>4678</v>
      </c>
      <c r="BQ1341" s="75">
        <v>0</v>
      </c>
      <c r="BR1341" s="75">
        <v>0</v>
      </c>
      <c r="BS1341" s="75">
        <v>0</v>
      </c>
      <c r="BT1341" s="75">
        <v>0</v>
      </c>
      <c r="BU1341" s="75">
        <v>270000625</v>
      </c>
      <c r="BV1341" s="75">
        <v>0</v>
      </c>
      <c r="BW1341" s="75">
        <v>315000625</v>
      </c>
      <c r="BX1341" s="75">
        <v>333000625</v>
      </c>
      <c r="BY1341" s="75">
        <v>351000625</v>
      </c>
      <c r="BZ1341" s="75">
        <v>0</v>
      </c>
      <c r="CA1341" s="75">
        <v>0</v>
      </c>
    </row>
    <row r="1342" spans="14:79" ht="12" customHeight="1">
      <c r="N1342" s="119" t="s">
        <v>40</v>
      </c>
      <c r="O1342" s="120" t="s">
        <v>985</v>
      </c>
      <c r="P1342" s="122">
        <v>0</v>
      </c>
      <c r="Q1342" s="122">
        <v>0</v>
      </c>
      <c r="R1342" s="122">
        <v>0</v>
      </c>
      <c r="S1342" s="122">
        <v>0</v>
      </c>
      <c r="T1342" s="122">
        <v>0</v>
      </c>
      <c r="U1342" s="122">
        <v>0</v>
      </c>
      <c r="V1342" s="122">
        <v>295000026</v>
      </c>
      <c r="W1342" s="122">
        <v>330000026</v>
      </c>
      <c r="X1342" s="122">
        <v>350000026</v>
      </c>
      <c r="Y1342" s="122">
        <v>385000026</v>
      </c>
      <c r="Z1342" s="122">
        <v>415000026</v>
      </c>
      <c r="AA1342" s="122">
        <v>465000026</v>
      </c>
      <c r="AB1342" s="122">
        <v>0</v>
      </c>
      <c r="AC1342" s="122">
        <v>0</v>
      </c>
      <c r="AD1342" s="121"/>
      <c r="BO1342" s="72" t="s">
        <v>42</v>
      </c>
      <c r="BP1342" s="73" t="s">
        <v>4679</v>
      </c>
      <c r="BQ1342" s="75">
        <v>0</v>
      </c>
      <c r="BR1342" s="75">
        <v>0</v>
      </c>
      <c r="BS1342" s="75">
        <v>0</v>
      </c>
      <c r="BT1342" s="75">
        <v>270000625</v>
      </c>
      <c r="BU1342" s="75">
        <v>279000625</v>
      </c>
      <c r="BV1342" s="75">
        <v>0</v>
      </c>
      <c r="BW1342" s="75">
        <v>0</v>
      </c>
      <c r="BX1342" s="75">
        <v>0</v>
      </c>
      <c r="BY1342" s="75">
        <v>0</v>
      </c>
      <c r="BZ1342" s="75">
        <v>0</v>
      </c>
      <c r="CA1342" s="75">
        <v>0</v>
      </c>
    </row>
    <row r="1343" spans="14:79" ht="12" customHeight="1">
      <c r="N1343" s="119" t="s">
        <v>40</v>
      </c>
      <c r="O1343" s="120" t="s">
        <v>1583</v>
      </c>
      <c r="P1343" s="122">
        <v>157000625</v>
      </c>
      <c r="Q1343" s="122">
        <v>162000625</v>
      </c>
      <c r="R1343" s="122">
        <v>179000625</v>
      </c>
      <c r="S1343" s="122">
        <v>0</v>
      </c>
      <c r="T1343" s="122">
        <v>0</v>
      </c>
      <c r="U1343" s="122">
        <v>486000625</v>
      </c>
      <c r="V1343" s="122">
        <v>472000625</v>
      </c>
      <c r="W1343" s="122">
        <v>477000625</v>
      </c>
      <c r="X1343" s="122">
        <v>508000625</v>
      </c>
      <c r="Y1343" s="122">
        <v>544000625</v>
      </c>
      <c r="Z1343" s="122">
        <v>571000625</v>
      </c>
      <c r="AA1343" s="122">
        <v>0</v>
      </c>
      <c r="AB1343" s="122">
        <v>700000725</v>
      </c>
      <c r="AC1343" s="122">
        <v>0</v>
      </c>
      <c r="AD1343" s="121"/>
      <c r="BO1343" s="72" t="s">
        <v>42</v>
      </c>
      <c r="BP1343" s="73" t="s">
        <v>4680</v>
      </c>
      <c r="BQ1343" s="75">
        <v>216000625</v>
      </c>
      <c r="BR1343" s="75">
        <v>234000625</v>
      </c>
      <c r="BS1343" s="75">
        <v>261000625</v>
      </c>
      <c r="BT1343" s="75">
        <v>306000625</v>
      </c>
      <c r="BU1343" s="75">
        <v>0</v>
      </c>
      <c r="BV1343" s="75">
        <v>0</v>
      </c>
      <c r="BW1343" s="75">
        <v>0</v>
      </c>
      <c r="BX1343" s="75">
        <v>0</v>
      </c>
      <c r="BY1343" s="75">
        <v>0</v>
      </c>
      <c r="BZ1343" s="75">
        <v>0</v>
      </c>
      <c r="CA1343" s="75">
        <v>0</v>
      </c>
    </row>
    <row r="1344" spans="14:79" ht="12" customHeight="1">
      <c r="N1344" s="119" t="s">
        <v>40</v>
      </c>
      <c r="O1344" s="120" t="s">
        <v>2663</v>
      </c>
      <c r="P1344" s="122">
        <v>0</v>
      </c>
      <c r="Q1344" s="122">
        <v>0</v>
      </c>
      <c r="R1344" s="122">
        <v>0</v>
      </c>
      <c r="S1344" s="122">
        <v>0</v>
      </c>
      <c r="T1344" s="122">
        <v>0</v>
      </c>
      <c r="U1344" s="122">
        <v>184000625</v>
      </c>
      <c r="V1344" s="122">
        <v>0</v>
      </c>
      <c r="W1344" s="122">
        <v>0</v>
      </c>
      <c r="X1344" s="122">
        <v>0</v>
      </c>
      <c r="Y1344" s="122">
        <v>0</v>
      </c>
      <c r="Z1344" s="122">
        <v>0</v>
      </c>
      <c r="AA1344" s="122">
        <v>720000625</v>
      </c>
      <c r="AB1344" s="122">
        <v>0</v>
      </c>
      <c r="AC1344" s="122">
        <v>0</v>
      </c>
      <c r="AD1344" s="121"/>
      <c r="BO1344" s="72" t="s">
        <v>42</v>
      </c>
      <c r="BP1344" s="73" t="s">
        <v>4681</v>
      </c>
      <c r="BQ1344" s="75">
        <v>207000625</v>
      </c>
      <c r="BR1344" s="75">
        <v>225000625</v>
      </c>
      <c r="BS1344" s="75">
        <v>243000625</v>
      </c>
      <c r="BT1344" s="75">
        <v>270000625</v>
      </c>
      <c r="BU1344" s="75">
        <v>0</v>
      </c>
      <c r="BV1344" s="75">
        <v>0</v>
      </c>
      <c r="BW1344" s="75">
        <v>0</v>
      </c>
      <c r="BX1344" s="75">
        <v>0</v>
      </c>
      <c r="BY1344" s="75">
        <v>0</v>
      </c>
      <c r="BZ1344" s="75">
        <v>0</v>
      </c>
      <c r="CA1344" s="75">
        <v>0</v>
      </c>
    </row>
    <row r="1345" spans="14:79" ht="12" customHeight="1">
      <c r="N1345" s="119" t="s">
        <v>40</v>
      </c>
      <c r="O1345" s="120" t="s">
        <v>2607</v>
      </c>
      <c r="P1345" s="122">
        <v>157000625</v>
      </c>
      <c r="Q1345" s="122">
        <v>162000625</v>
      </c>
      <c r="R1345" s="122">
        <v>179000625</v>
      </c>
      <c r="S1345" s="122">
        <v>0</v>
      </c>
      <c r="T1345" s="122">
        <v>0</v>
      </c>
      <c r="U1345" s="122">
        <v>486000625</v>
      </c>
      <c r="V1345" s="122">
        <v>472000625</v>
      </c>
      <c r="W1345" s="122">
        <v>477000625</v>
      </c>
      <c r="X1345" s="122">
        <v>508000625</v>
      </c>
      <c r="Y1345" s="122">
        <v>544000625</v>
      </c>
      <c r="Z1345" s="122">
        <v>571000625</v>
      </c>
      <c r="AA1345" s="122">
        <v>0</v>
      </c>
      <c r="AB1345" s="122">
        <v>0</v>
      </c>
      <c r="AC1345" s="122">
        <v>0</v>
      </c>
      <c r="AD1345" s="121"/>
      <c r="BO1345" s="72" t="s">
        <v>42</v>
      </c>
      <c r="BP1345" s="73" t="s">
        <v>4682</v>
      </c>
      <c r="BQ1345" s="75">
        <v>0</v>
      </c>
      <c r="BR1345" s="75">
        <v>234000625</v>
      </c>
      <c r="BS1345" s="75">
        <v>252000625</v>
      </c>
      <c r="BT1345" s="75">
        <v>279000625</v>
      </c>
      <c r="BU1345" s="75">
        <v>288000625</v>
      </c>
      <c r="BV1345" s="75">
        <v>297000625</v>
      </c>
      <c r="BW1345" s="75">
        <v>0</v>
      </c>
      <c r="BX1345" s="75">
        <v>0</v>
      </c>
      <c r="BY1345" s="75">
        <v>0</v>
      </c>
      <c r="BZ1345" s="75">
        <v>0</v>
      </c>
      <c r="CA1345" s="75">
        <v>0</v>
      </c>
    </row>
    <row r="1346" spans="14:79" ht="12" customHeight="1">
      <c r="N1346" s="119" t="s">
        <v>40</v>
      </c>
      <c r="O1346" s="120" t="s">
        <v>1445</v>
      </c>
      <c r="P1346" s="122">
        <v>0</v>
      </c>
      <c r="Q1346" s="122">
        <v>0</v>
      </c>
      <c r="R1346" s="122">
        <v>0</v>
      </c>
      <c r="S1346" s="122">
        <v>0</v>
      </c>
      <c r="T1346" s="122">
        <v>0</v>
      </c>
      <c r="U1346" s="122">
        <v>339000625</v>
      </c>
      <c r="V1346" s="122">
        <v>0</v>
      </c>
      <c r="W1346" s="122">
        <v>0</v>
      </c>
      <c r="X1346" s="122">
        <v>378000625</v>
      </c>
      <c r="Y1346" s="122">
        <v>495000625</v>
      </c>
      <c r="Z1346" s="122">
        <v>0</v>
      </c>
      <c r="AA1346" s="122">
        <v>0</v>
      </c>
      <c r="AB1346" s="122">
        <v>0</v>
      </c>
      <c r="AC1346" s="122">
        <v>0</v>
      </c>
      <c r="AD1346" s="121"/>
      <c r="BO1346" s="72" t="s">
        <v>42</v>
      </c>
      <c r="BP1346" s="73" t="s">
        <v>4683</v>
      </c>
      <c r="BQ1346" s="75">
        <v>0</v>
      </c>
      <c r="BR1346" s="75">
        <v>0</v>
      </c>
      <c r="BS1346" s="75">
        <v>0</v>
      </c>
      <c r="BT1346" s="75">
        <v>0</v>
      </c>
      <c r="BU1346" s="75">
        <v>297000625</v>
      </c>
      <c r="BV1346" s="75">
        <v>306000625</v>
      </c>
      <c r="BW1346" s="75">
        <v>324000625</v>
      </c>
      <c r="BX1346" s="75">
        <v>342000625</v>
      </c>
      <c r="BY1346" s="75">
        <v>0</v>
      </c>
      <c r="BZ1346" s="75">
        <v>0</v>
      </c>
      <c r="CA1346" s="75">
        <v>0</v>
      </c>
    </row>
    <row r="1347" spans="14:79" ht="12" customHeight="1">
      <c r="N1347" s="119" t="s">
        <v>40</v>
      </c>
      <c r="O1347" s="120" t="s">
        <v>2114</v>
      </c>
      <c r="P1347" s="122">
        <v>0</v>
      </c>
      <c r="Q1347" s="122">
        <v>0</v>
      </c>
      <c r="R1347" s="122">
        <v>0</v>
      </c>
      <c r="S1347" s="122">
        <v>0</v>
      </c>
      <c r="T1347" s="122">
        <v>0</v>
      </c>
      <c r="U1347" s="122">
        <v>0</v>
      </c>
      <c r="V1347" s="122">
        <v>0</v>
      </c>
      <c r="W1347" s="122">
        <v>290000026</v>
      </c>
      <c r="X1347" s="122">
        <v>305000026</v>
      </c>
      <c r="Y1347" s="122">
        <v>330000026</v>
      </c>
      <c r="Z1347" s="122">
        <v>365000026</v>
      </c>
      <c r="AA1347" s="122">
        <v>435000026</v>
      </c>
      <c r="AB1347" s="122">
        <v>480000026</v>
      </c>
      <c r="AC1347" s="122">
        <v>0</v>
      </c>
      <c r="AD1347" s="121"/>
      <c r="BO1347" s="72" t="s">
        <v>42</v>
      </c>
      <c r="BP1347" s="73" t="s">
        <v>4684</v>
      </c>
      <c r="BQ1347" s="75">
        <v>225000625</v>
      </c>
      <c r="BR1347" s="75">
        <v>270000625</v>
      </c>
      <c r="BS1347" s="75">
        <v>261000625</v>
      </c>
      <c r="BT1347" s="75">
        <v>288000625</v>
      </c>
      <c r="BU1347" s="75">
        <v>0</v>
      </c>
      <c r="BV1347" s="75">
        <v>0</v>
      </c>
      <c r="BW1347" s="75">
        <v>0</v>
      </c>
      <c r="BX1347" s="75">
        <v>0</v>
      </c>
      <c r="BY1347" s="75">
        <v>0</v>
      </c>
      <c r="BZ1347" s="75">
        <v>0</v>
      </c>
      <c r="CA1347" s="75">
        <v>0</v>
      </c>
    </row>
    <row r="1348" spans="14:79" ht="12" customHeight="1">
      <c r="N1348" s="119" t="s">
        <v>40</v>
      </c>
      <c r="O1348" s="120" t="s">
        <v>1446</v>
      </c>
      <c r="P1348" s="122">
        <v>0</v>
      </c>
      <c r="Q1348" s="122">
        <v>0</v>
      </c>
      <c r="R1348" s="122">
        <v>0</v>
      </c>
      <c r="S1348" s="122">
        <v>0</v>
      </c>
      <c r="T1348" s="122">
        <v>0</v>
      </c>
      <c r="U1348" s="122">
        <v>216000625</v>
      </c>
      <c r="V1348" s="122">
        <v>238000625</v>
      </c>
      <c r="W1348" s="122">
        <v>261000625</v>
      </c>
      <c r="X1348" s="122">
        <v>270000625</v>
      </c>
      <c r="Y1348" s="122">
        <v>0</v>
      </c>
      <c r="Z1348" s="122">
        <v>0</v>
      </c>
      <c r="AA1348" s="122">
        <v>0</v>
      </c>
      <c r="AB1348" s="122">
        <v>0</v>
      </c>
      <c r="AC1348" s="122">
        <v>0</v>
      </c>
      <c r="AD1348" s="121"/>
      <c r="BO1348" s="72" t="s">
        <v>42</v>
      </c>
      <c r="BP1348" s="73" t="s">
        <v>4685</v>
      </c>
      <c r="BQ1348" s="75">
        <v>243000625</v>
      </c>
      <c r="BR1348" s="75">
        <v>261000625</v>
      </c>
      <c r="BS1348" s="75">
        <v>279000625</v>
      </c>
      <c r="BT1348" s="75">
        <v>306000625</v>
      </c>
      <c r="BU1348" s="75">
        <v>288000625</v>
      </c>
      <c r="BV1348" s="75">
        <v>297000625</v>
      </c>
      <c r="BW1348" s="75">
        <v>0</v>
      </c>
      <c r="BX1348" s="75">
        <v>0</v>
      </c>
      <c r="BY1348" s="75">
        <v>0</v>
      </c>
      <c r="BZ1348" s="75">
        <v>0</v>
      </c>
      <c r="CA1348" s="75">
        <v>0</v>
      </c>
    </row>
    <row r="1349" spans="14:79" ht="12" customHeight="1">
      <c r="N1349" s="119" t="s">
        <v>40</v>
      </c>
      <c r="O1349" s="120" t="s">
        <v>2298</v>
      </c>
      <c r="P1349" s="122">
        <v>0</v>
      </c>
      <c r="Q1349" s="122">
        <v>0</v>
      </c>
      <c r="R1349" s="122">
        <v>0</v>
      </c>
      <c r="S1349" s="122">
        <v>0</v>
      </c>
      <c r="T1349" s="122">
        <v>0</v>
      </c>
      <c r="U1349" s="122">
        <v>0</v>
      </c>
      <c r="V1349" s="122">
        <v>0</v>
      </c>
      <c r="W1349" s="122">
        <v>0</v>
      </c>
      <c r="X1349" s="122">
        <v>0</v>
      </c>
      <c r="Y1349" s="122">
        <v>0</v>
      </c>
      <c r="Z1349" s="122">
        <v>450000625</v>
      </c>
      <c r="AA1349" s="122">
        <v>468000625</v>
      </c>
      <c r="AB1349" s="122">
        <v>0</v>
      </c>
      <c r="AC1349" s="122">
        <v>0</v>
      </c>
      <c r="AD1349" s="121"/>
      <c r="BO1349" s="72" t="s">
        <v>42</v>
      </c>
      <c r="BP1349" s="73" t="s">
        <v>4686</v>
      </c>
      <c r="BQ1349" s="75">
        <v>180000625</v>
      </c>
      <c r="BR1349" s="75">
        <v>0</v>
      </c>
      <c r="BS1349" s="75">
        <v>0</v>
      </c>
      <c r="BT1349" s="75">
        <v>243000625</v>
      </c>
      <c r="BU1349" s="75">
        <v>252000625</v>
      </c>
      <c r="BV1349" s="75">
        <v>306000625</v>
      </c>
      <c r="BW1349" s="75">
        <v>306000625</v>
      </c>
      <c r="BX1349" s="75">
        <v>0</v>
      </c>
      <c r="BY1349" s="75">
        <v>0</v>
      </c>
      <c r="BZ1349" s="75">
        <v>0</v>
      </c>
      <c r="CA1349" s="75">
        <v>0</v>
      </c>
    </row>
    <row r="1350" spans="14:79" ht="12" customHeight="1">
      <c r="N1350" s="119" t="s">
        <v>40</v>
      </c>
      <c r="O1350" s="120" t="s">
        <v>986</v>
      </c>
      <c r="P1350" s="122">
        <v>0</v>
      </c>
      <c r="Q1350" s="122">
        <v>156000625</v>
      </c>
      <c r="R1350" s="122">
        <v>190000625</v>
      </c>
      <c r="S1350" s="122">
        <v>236000625</v>
      </c>
      <c r="T1350" s="122">
        <v>0</v>
      </c>
      <c r="U1350" s="122">
        <v>0</v>
      </c>
      <c r="V1350" s="122">
        <v>0</v>
      </c>
      <c r="W1350" s="122">
        <v>0</v>
      </c>
      <c r="X1350" s="122">
        <v>0</v>
      </c>
      <c r="Y1350" s="122">
        <v>459000625</v>
      </c>
      <c r="Z1350" s="122">
        <v>0</v>
      </c>
      <c r="AA1350" s="122">
        <v>0</v>
      </c>
      <c r="AB1350" s="122">
        <v>0</v>
      </c>
      <c r="AC1350" s="122">
        <v>0</v>
      </c>
      <c r="AD1350" s="121"/>
      <c r="BO1350" s="72" t="s">
        <v>42</v>
      </c>
      <c r="BP1350" s="73" t="s">
        <v>4687</v>
      </c>
      <c r="BQ1350" s="75">
        <v>180000625</v>
      </c>
      <c r="BR1350" s="75">
        <v>198000625</v>
      </c>
      <c r="BS1350" s="75">
        <v>216000625</v>
      </c>
      <c r="BT1350" s="75">
        <v>243000625</v>
      </c>
      <c r="BU1350" s="75">
        <v>315000625</v>
      </c>
      <c r="BV1350" s="75">
        <v>0</v>
      </c>
      <c r="BW1350" s="75">
        <v>0</v>
      </c>
      <c r="BX1350" s="75">
        <v>0</v>
      </c>
      <c r="BY1350" s="75">
        <v>0</v>
      </c>
      <c r="BZ1350" s="75">
        <v>0</v>
      </c>
      <c r="CA1350" s="75">
        <v>0</v>
      </c>
    </row>
    <row r="1351" spans="14:79" ht="12" customHeight="1">
      <c r="N1351" s="119" t="s">
        <v>40</v>
      </c>
      <c r="O1351" s="120" t="s">
        <v>987</v>
      </c>
      <c r="P1351" s="122">
        <v>0</v>
      </c>
      <c r="Q1351" s="122">
        <v>185000625</v>
      </c>
      <c r="R1351" s="122">
        <v>186000625</v>
      </c>
      <c r="S1351" s="122">
        <v>224000625</v>
      </c>
      <c r="T1351" s="122">
        <v>0</v>
      </c>
      <c r="U1351" s="122">
        <v>0</v>
      </c>
      <c r="V1351" s="122">
        <v>0</v>
      </c>
      <c r="W1351" s="122">
        <v>0</v>
      </c>
      <c r="X1351" s="122">
        <v>0</v>
      </c>
      <c r="Y1351" s="122">
        <v>0</v>
      </c>
      <c r="Z1351" s="122">
        <v>0</v>
      </c>
      <c r="AA1351" s="122">
        <v>0</v>
      </c>
      <c r="AB1351" s="122">
        <v>0</v>
      </c>
      <c r="AC1351" s="122">
        <v>0</v>
      </c>
      <c r="AD1351" s="121"/>
      <c r="BO1351" s="72" t="s">
        <v>42</v>
      </c>
      <c r="BP1351" s="73" t="s">
        <v>4688</v>
      </c>
      <c r="BQ1351" s="75">
        <v>153000625</v>
      </c>
      <c r="BR1351" s="75">
        <v>160000925</v>
      </c>
      <c r="BS1351" s="75">
        <v>170000825</v>
      </c>
      <c r="BT1351" s="75">
        <v>216000625</v>
      </c>
      <c r="BU1351" s="75">
        <v>0</v>
      </c>
      <c r="BV1351" s="75">
        <v>0</v>
      </c>
      <c r="BW1351" s="75">
        <v>0</v>
      </c>
      <c r="BX1351" s="75">
        <v>0</v>
      </c>
      <c r="BY1351" s="75">
        <v>0</v>
      </c>
      <c r="BZ1351" s="75">
        <v>0</v>
      </c>
      <c r="CA1351" s="75">
        <v>0</v>
      </c>
    </row>
    <row r="1352" spans="14:79" ht="12" customHeight="1">
      <c r="N1352" s="119" t="s">
        <v>40</v>
      </c>
      <c r="O1352" s="120" t="s">
        <v>988</v>
      </c>
      <c r="P1352" s="122">
        <v>0</v>
      </c>
      <c r="Q1352" s="122">
        <v>185000625</v>
      </c>
      <c r="R1352" s="122">
        <v>201000625</v>
      </c>
      <c r="S1352" s="122">
        <v>236000625</v>
      </c>
      <c r="T1352" s="122">
        <v>0</v>
      </c>
      <c r="U1352" s="122">
        <v>0</v>
      </c>
      <c r="V1352" s="122">
        <v>0</v>
      </c>
      <c r="W1352" s="122">
        <v>0</v>
      </c>
      <c r="X1352" s="122">
        <v>0</v>
      </c>
      <c r="Y1352" s="122">
        <v>0</v>
      </c>
      <c r="Z1352" s="122">
        <v>0</v>
      </c>
      <c r="AA1352" s="122">
        <v>0</v>
      </c>
      <c r="AB1352" s="122">
        <v>0</v>
      </c>
      <c r="AC1352" s="122">
        <v>0</v>
      </c>
      <c r="AD1352" s="121"/>
      <c r="BO1352" s="72" t="s">
        <v>42</v>
      </c>
      <c r="BP1352" s="73" t="s">
        <v>4689</v>
      </c>
      <c r="BQ1352" s="75">
        <v>243000625</v>
      </c>
      <c r="BR1352" s="75">
        <v>261000625</v>
      </c>
      <c r="BS1352" s="75">
        <v>279000625</v>
      </c>
      <c r="BT1352" s="75">
        <v>0</v>
      </c>
      <c r="BU1352" s="75">
        <v>0</v>
      </c>
      <c r="BV1352" s="75">
        <v>0</v>
      </c>
      <c r="BW1352" s="75">
        <v>0</v>
      </c>
      <c r="BX1352" s="75">
        <v>0</v>
      </c>
      <c r="BY1352" s="75">
        <v>0</v>
      </c>
      <c r="BZ1352" s="75">
        <v>0</v>
      </c>
      <c r="CA1352" s="75">
        <v>0</v>
      </c>
    </row>
    <row r="1353" spans="14:79" ht="12" customHeight="1">
      <c r="N1353" s="119" t="s">
        <v>40</v>
      </c>
      <c r="O1353" s="120" t="s">
        <v>1181</v>
      </c>
      <c r="P1353" s="122">
        <v>0</v>
      </c>
      <c r="Q1353" s="122">
        <v>0</v>
      </c>
      <c r="R1353" s="122">
        <v>0</v>
      </c>
      <c r="S1353" s="122">
        <v>245000625</v>
      </c>
      <c r="T1353" s="122">
        <v>0</v>
      </c>
      <c r="U1353" s="122">
        <v>216000625</v>
      </c>
      <c r="V1353" s="122">
        <v>238000625</v>
      </c>
      <c r="W1353" s="122">
        <v>261000625</v>
      </c>
      <c r="X1353" s="122">
        <v>270000625</v>
      </c>
      <c r="Y1353" s="122">
        <v>0</v>
      </c>
      <c r="Z1353" s="122">
        <v>0</v>
      </c>
      <c r="AA1353" s="122">
        <v>0</v>
      </c>
      <c r="AB1353" s="122">
        <v>0</v>
      </c>
      <c r="AC1353" s="122">
        <v>0</v>
      </c>
      <c r="AD1353" s="121"/>
      <c r="BO1353" s="72" t="s">
        <v>42</v>
      </c>
      <c r="BP1353" s="73" t="s">
        <v>4690</v>
      </c>
      <c r="BQ1353" s="75">
        <v>175000725</v>
      </c>
      <c r="BR1353" s="75">
        <v>261000625</v>
      </c>
      <c r="BS1353" s="75">
        <v>279000625</v>
      </c>
      <c r="BT1353" s="75">
        <v>306000625</v>
      </c>
      <c r="BU1353" s="75">
        <v>0</v>
      </c>
      <c r="BV1353" s="75">
        <v>0</v>
      </c>
      <c r="BW1353" s="75">
        <v>0</v>
      </c>
      <c r="BX1353" s="75">
        <v>0</v>
      </c>
      <c r="BY1353" s="75">
        <v>0</v>
      </c>
      <c r="BZ1353" s="75">
        <v>0</v>
      </c>
      <c r="CA1353" s="75">
        <v>0</v>
      </c>
    </row>
    <row r="1354" spans="14:79" ht="12" customHeight="1">
      <c r="N1354" s="119" t="s">
        <v>40</v>
      </c>
      <c r="O1354" s="120" t="s">
        <v>419</v>
      </c>
      <c r="P1354" s="122">
        <v>0</v>
      </c>
      <c r="Q1354" s="122">
        <v>0</v>
      </c>
      <c r="R1354" s="122">
        <v>0</v>
      </c>
      <c r="S1354" s="122">
        <v>0</v>
      </c>
      <c r="T1354" s="122">
        <v>0</v>
      </c>
      <c r="U1354" s="122">
        <v>270000625</v>
      </c>
      <c r="V1354" s="122">
        <v>298000625</v>
      </c>
      <c r="W1354" s="122">
        <v>351000625</v>
      </c>
      <c r="X1354" s="122">
        <v>369000625</v>
      </c>
      <c r="Y1354" s="122">
        <v>405000625</v>
      </c>
      <c r="Z1354" s="122">
        <v>0</v>
      </c>
      <c r="AA1354" s="122">
        <v>333000625</v>
      </c>
      <c r="AB1354" s="122">
        <v>0</v>
      </c>
      <c r="AC1354" s="122">
        <v>0</v>
      </c>
      <c r="AD1354" s="121"/>
      <c r="BO1354" s="72" t="s">
        <v>42</v>
      </c>
      <c r="BP1354" s="73" t="s">
        <v>4691</v>
      </c>
      <c r="BQ1354" s="75">
        <v>252000625</v>
      </c>
      <c r="BR1354" s="75">
        <v>270000625</v>
      </c>
      <c r="BS1354" s="75">
        <v>288000625</v>
      </c>
      <c r="BT1354" s="75">
        <v>288000625</v>
      </c>
      <c r="BU1354" s="75">
        <v>297000625</v>
      </c>
      <c r="BV1354" s="75">
        <v>306000625</v>
      </c>
      <c r="BW1354" s="75">
        <v>324000625</v>
      </c>
      <c r="BX1354" s="75">
        <v>369000625</v>
      </c>
      <c r="BY1354" s="75">
        <v>0</v>
      </c>
      <c r="BZ1354" s="75">
        <v>0</v>
      </c>
      <c r="CA1354" s="75">
        <v>0</v>
      </c>
    </row>
    <row r="1355" spans="14:79" ht="12" customHeight="1">
      <c r="N1355" s="119" t="s">
        <v>40</v>
      </c>
      <c r="O1355" s="120" t="s">
        <v>1544</v>
      </c>
      <c r="P1355" s="122">
        <v>0</v>
      </c>
      <c r="Q1355" s="122">
        <v>0</v>
      </c>
      <c r="R1355" s="122">
        <v>0</v>
      </c>
      <c r="S1355" s="122">
        <v>0</v>
      </c>
      <c r="T1355" s="122">
        <v>0</v>
      </c>
      <c r="U1355" s="122">
        <v>0</v>
      </c>
      <c r="V1355" s="122">
        <v>298000625</v>
      </c>
      <c r="W1355" s="122">
        <v>360000625</v>
      </c>
      <c r="X1355" s="122">
        <v>0</v>
      </c>
      <c r="Y1355" s="122">
        <v>0</v>
      </c>
      <c r="Z1355" s="122">
        <v>0</v>
      </c>
      <c r="AA1355" s="122">
        <v>0</v>
      </c>
      <c r="AB1355" s="122">
        <v>0</v>
      </c>
      <c r="AC1355" s="122">
        <v>0</v>
      </c>
      <c r="AD1355" s="121"/>
      <c r="BO1355" s="72" t="s">
        <v>42</v>
      </c>
      <c r="BP1355" s="73" t="s">
        <v>4692</v>
      </c>
      <c r="BQ1355" s="75">
        <v>180000625</v>
      </c>
      <c r="BR1355" s="75">
        <v>198000625</v>
      </c>
      <c r="BS1355" s="75">
        <v>216000625</v>
      </c>
      <c r="BT1355" s="75">
        <v>243000625</v>
      </c>
      <c r="BU1355" s="75">
        <v>0</v>
      </c>
      <c r="BV1355" s="75">
        <v>0</v>
      </c>
      <c r="BW1355" s="75">
        <v>0</v>
      </c>
      <c r="BX1355" s="75">
        <v>0</v>
      </c>
      <c r="BY1355" s="75">
        <v>0</v>
      </c>
      <c r="BZ1355" s="75">
        <v>0</v>
      </c>
      <c r="CA1355" s="75">
        <v>0</v>
      </c>
    </row>
    <row r="1356" spans="14:79" ht="12" customHeight="1">
      <c r="N1356" s="119" t="s">
        <v>40</v>
      </c>
      <c r="O1356" s="120" t="s">
        <v>1944</v>
      </c>
      <c r="P1356" s="122">
        <v>0</v>
      </c>
      <c r="Q1356" s="122">
        <v>0</v>
      </c>
      <c r="R1356" s="122">
        <v>0</v>
      </c>
      <c r="S1356" s="122">
        <v>0</v>
      </c>
      <c r="T1356" s="122">
        <v>0</v>
      </c>
      <c r="U1356" s="122">
        <v>270000625</v>
      </c>
      <c r="V1356" s="122">
        <v>315000625</v>
      </c>
      <c r="W1356" s="122">
        <v>360000625</v>
      </c>
      <c r="X1356" s="122">
        <v>369000625</v>
      </c>
      <c r="Y1356" s="122">
        <v>387000625</v>
      </c>
      <c r="Z1356" s="122">
        <v>378000625</v>
      </c>
      <c r="AA1356" s="122">
        <v>405000625</v>
      </c>
      <c r="AB1356" s="122">
        <v>414000625</v>
      </c>
      <c r="AC1356" s="122">
        <v>0</v>
      </c>
      <c r="AD1356" s="121"/>
      <c r="BO1356" s="72" t="s">
        <v>42</v>
      </c>
      <c r="BP1356" s="73" t="s">
        <v>4693</v>
      </c>
      <c r="BQ1356" s="75">
        <v>252000625</v>
      </c>
      <c r="BR1356" s="75">
        <v>270000625</v>
      </c>
      <c r="BS1356" s="75">
        <v>288000625</v>
      </c>
      <c r="BT1356" s="75">
        <v>315000625</v>
      </c>
      <c r="BU1356" s="75">
        <v>324000625</v>
      </c>
      <c r="BV1356" s="75">
        <v>333000625</v>
      </c>
      <c r="BW1356" s="75">
        <v>351000625</v>
      </c>
      <c r="BX1356" s="75">
        <v>320000725</v>
      </c>
      <c r="BY1356" s="75">
        <v>0</v>
      </c>
      <c r="BZ1356" s="75">
        <v>0</v>
      </c>
      <c r="CA1356" s="75">
        <v>0</v>
      </c>
    </row>
    <row r="1357" spans="14:79" ht="12" customHeight="1">
      <c r="N1357" s="119" t="s">
        <v>40</v>
      </c>
      <c r="O1357" s="120" t="s">
        <v>2563</v>
      </c>
      <c r="P1357" s="122">
        <v>0</v>
      </c>
      <c r="Q1357" s="122">
        <v>0</v>
      </c>
      <c r="R1357" s="122">
        <v>0</v>
      </c>
      <c r="S1357" s="122">
        <v>0</v>
      </c>
      <c r="T1357" s="122">
        <v>0</v>
      </c>
      <c r="U1357" s="122">
        <v>270000625</v>
      </c>
      <c r="V1357" s="122">
        <v>315000625</v>
      </c>
      <c r="W1357" s="122">
        <v>351000625</v>
      </c>
      <c r="X1357" s="122">
        <v>369000625</v>
      </c>
      <c r="Y1357" s="122">
        <v>387000625</v>
      </c>
      <c r="Z1357" s="122">
        <v>396000625</v>
      </c>
      <c r="AA1357" s="122">
        <v>333000625</v>
      </c>
      <c r="AB1357" s="122">
        <v>414000625</v>
      </c>
      <c r="AC1357" s="122">
        <v>0</v>
      </c>
      <c r="AD1357" s="121"/>
      <c r="BO1357" s="72" t="s">
        <v>42</v>
      </c>
      <c r="BP1357" s="73" t="s">
        <v>4694</v>
      </c>
      <c r="BQ1357" s="75">
        <v>0</v>
      </c>
      <c r="BR1357" s="75">
        <v>243000625</v>
      </c>
      <c r="BS1357" s="75">
        <v>261000625</v>
      </c>
      <c r="BT1357" s="75">
        <v>288000625</v>
      </c>
      <c r="BU1357" s="75">
        <v>297000625</v>
      </c>
      <c r="BV1357" s="75">
        <v>306000625</v>
      </c>
      <c r="BW1357" s="75">
        <v>324000625</v>
      </c>
      <c r="BX1357" s="75">
        <v>0</v>
      </c>
      <c r="BY1357" s="75">
        <v>0</v>
      </c>
      <c r="BZ1357" s="75">
        <v>0</v>
      </c>
      <c r="CA1357" s="75">
        <v>0</v>
      </c>
    </row>
    <row r="1358" spans="14:79" ht="12" customHeight="1">
      <c r="N1358" s="119" t="s">
        <v>40</v>
      </c>
      <c r="O1358" s="120" t="s">
        <v>413</v>
      </c>
      <c r="P1358" s="122">
        <v>0</v>
      </c>
      <c r="Q1358" s="122">
        <v>0</v>
      </c>
      <c r="R1358" s="122">
        <v>0</v>
      </c>
      <c r="S1358" s="122">
        <v>0</v>
      </c>
      <c r="T1358" s="122">
        <v>0</v>
      </c>
      <c r="U1358" s="122">
        <v>0</v>
      </c>
      <c r="V1358" s="122">
        <v>243000625</v>
      </c>
      <c r="W1358" s="122">
        <v>360000625</v>
      </c>
      <c r="X1358" s="122">
        <v>369000625</v>
      </c>
      <c r="Y1358" s="122">
        <v>387000625</v>
      </c>
      <c r="Z1358" s="122">
        <v>396000625</v>
      </c>
      <c r="AA1358" s="122">
        <v>0</v>
      </c>
      <c r="AB1358" s="122">
        <v>414000625</v>
      </c>
      <c r="AC1358" s="122">
        <v>0</v>
      </c>
      <c r="AD1358" s="121"/>
      <c r="BO1358" s="72" t="s">
        <v>42</v>
      </c>
      <c r="BP1358" s="73" t="s">
        <v>4695</v>
      </c>
      <c r="BQ1358" s="75">
        <v>234000625</v>
      </c>
      <c r="BR1358" s="75">
        <v>252000625</v>
      </c>
      <c r="BS1358" s="75">
        <v>270000625</v>
      </c>
      <c r="BT1358" s="75">
        <v>297000625</v>
      </c>
      <c r="BU1358" s="75">
        <v>306000625</v>
      </c>
      <c r="BV1358" s="75">
        <v>0</v>
      </c>
      <c r="BW1358" s="75">
        <v>0</v>
      </c>
      <c r="BX1358" s="75">
        <v>0</v>
      </c>
      <c r="BY1358" s="75">
        <v>0</v>
      </c>
      <c r="BZ1358" s="75">
        <v>0</v>
      </c>
      <c r="CA1358" s="75">
        <v>0</v>
      </c>
    </row>
    <row r="1359" spans="14:79" ht="12" customHeight="1">
      <c r="N1359" s="119" t="s">
        <v>40</v>
      </c>
      <c r="O1359" s="120" t="s">
        <v>1447</v>
      </c>
      <c r="P1359" s="122">
        <v>0</v>
      </c>
      <c r="Q1359" s="122">
        <v>0</v>
      </c>
      <c r="R1359" s="122">
        <v>0</v>
      </c>
      <c r="S1359" s="122">
        <v>0</v>
      </c>
      <c r="T1359" s="122">
        <v>0</v>
      </c>
      <c r="U1359" s="122">
        <v>260000026</v>
      </c>
      <c r="V1359" s="122">
        <v>275000026</v>
      </c>
      <c r="W1359" s="122">
        <v>305000026</v>
      </c>
      <c r="X1359" s="122">
        <v>329000026</v>
      </c>
      <c r="Y1359" s="122">
        <v>385000026</v>
      </c>
      <c r="Z1359" s="122">
        <v>410000026</v>
      </c>
      <c r="AA1359" s="122">
        <v>465000026</v>
      </c>
      <c r="AB1359" s="122">
        <v>505000026</v>
      </c>
      <c r="AC1359" s="122">
        <v>530000026</v>
      </c>
      <c r="AD1359" s="121"/>
      <c r="BO1359" s="72" t="s">
        <v>42</v>
      </c>
      <c r="BP1359" s="73" t="s">
        <v>4696</v>
      </c>
      <c r="BQ1359" s="75">
        <v>0</v>
      </c>
      <c r="BR1359" s="75">
        <v>0</v>
      </c>
      <c r="BS1359" s="75">
        <v>288000625</v>
      </c>
      <c r="BT1359" s="75">
        <v>315000625</v>
      </c>
      <c r="BU1359" s="75">
        <v>324000625</v>
      </c>
      <c r="BV1359" s="75">
        <v>270000825</v>
      </c>
      <c r="BW1359" s="75">
        <v>351000625</v>
      </c>
      <c r="BX1359" s="75">
        <v>0</v>
      </c>
      <c r="BY1359" s="75">
        <v>387000625</v>
      </c>
      <c r="BZ1359" s="75">
        <v>0</v>
      </c>
      <c r="CA1359" s="75">
        <v>0</v>
      </c>
    </row>
    <row r="1360" spans="14:79" ht="12" customHeight="1">
      <c r="N1360" s="119" t="s">
        <v>40</v>
      </c>
      <c r="O1360" s="120" t="s">
        <v>2582</v>
      </c>
      <c r="P1360" s="122">
        <v>127000625</v>
      </c>
      <c r="Q1360" s="122">
        <v>132000625</v>
      </c>
      <c r="R1360" s="122">
        <v>170000625</v>
      </c>
      <c r="S1360" s="122">
        <v>183000625</v>
      </c>
      <c r="T1360" s="122">
        <v>202000625</v>
      </c>
      <c r="U1360" s="122">
        <v>235000625</v>
      </c>
      <c r="V1360" s="122">
        <v>243000625</v>
      </c>
      <c r="W1360" s="122">
        <v>0</v>
      </c>
      <c r="X1360" s="122">
        <v>0</v>
      </c>
      <c r="Y1360" s="122">
        <v>0</v>
      </c>
      <c r="Z1360" s="122">
        <v>0</v>
      </c>
      <c r="AA1360" s="122">
        <v>0</v>
      </c>
      <c r="AB1360" s="122">
        <v>0</v>
      </c>
      <c r="AC1360" s="122">
        <v>0</v>
      </c>
      <c r="AD1360" s="121"/>
      <c r="BO1360" s="72" t="s">
        <v>42</v>
      </c>
      <c r="BP1360" s="73" t="s">
        <v>4697</v>
      </c>
      <c r="BQ1360" s="75">
        <v>225000625</v>
      </c>
      <c r="BR1360" s="75">
        <v>0</v>
      </c>
      <c r="BS1360" s="75">
        <v>288000625</v>
      </c>
      <c r="BT1360" s="75">
        <v>315000625</v>
      </c>
      <c r="BU1360" s="75">
        <v>324000625</v>
      </c>
      <c r="BV1360" s="75">
        <v>333000625</v>
      </c>
      <c r="BW1360" s="75">
        <v>324000625</v>
      </c>
      <c r="BX1360" s="75">
        <v>350000026</v>
      </c>
      <c r="BY1360" s="75">
        <v>0</v>
      </c>
      <c r="BZ1360" s="75">
        <v>0</v>
      </c>
      <c r="CA1360" s="75">
        <v>0</v>
      </c>
    </row>
    <row r="1361" spans="14:79" ht="12" customHeight="1">
      <c r="N1361" s="119" t="s">
        <v>40</v>
      </c>
      <c r="O1361" s="120" t="s">
        <v>1182</v>
      </c>
      <c r="P1361" s="122">
        <v>0</v>
      </c>
      <c r="Q1361" s="122">
        <v>62000625</v>
      </c>
      <c r="R1361" s="122">
        <v>84000625</v>
      </c>
      <c r="S1361" s="122">
        <v>100000625</v>
      </c>
      <c r="T1361" s="122">
        <v>0</v>
      </c>
      <c r="U1361" s="122">
        <v>0</v>
      </c>
      <c r="V1361" s="122">
        <v>0</v>
      </c>
      <c r="W1361" s="122">
        <v>0</v>
      </c>
      <c r="X1361" s="122">
        <v>0</v>
      </c>
      <c r="Y1361" s="122">
        <v>0</v>
      </c>
      <c r="Z1361" s="122">
        <v>0</v>
      </c>
      <c r="AA1361" s="122">
        <v>0</v>
      </c>
      <c r="AB1361" s="122">
        <v>0</v>
      </c>
      <c r="AC1361" s="122">
        <v>0</v>
      </c>
      <c r="AD1361" s="121"/>
      <c r="BO1361" s="72" t="s">
        <v>42</v>
      </c>
      <c r="BP1361" s="73" t="s">
        <v>4698</v>
      </c>
      <c r="BQ1361" s="75">
        <v>243000625</v>
      </c>
      <c r="BR1361" s="75">
        <v>270000625</v>
      </c>
      <c r="BS1361" s="75">
        <v>288000625</v>
      </c>
      <c r="BT1361" s="75">
        <v>315000625</v>
      </c>
      <c r="BU1361" s="75">
        <v>315000625</v>
      </c>
      <c r="BV1361" s="75">
        <v>0</v>
      </c>
      <c r="BW1361" s="75">
        <v>342000625</v>
      </c>
      <c r="BX1361" s="75">
        <v>360000625</v>
      </c>
      <c r="BY1361" s="75">
        <v>0</v>
      </c>
      <c r="BZ1361" s="75">
        <v>0</v>
      </c>
      <c r="CA1361" s="75">
        <v>0</v>
      </c>
    </row>
    <row r="1362" spans="14:79" ht="12" customHeight="1">
      <c r="N1362" s="119" t="s">
        <v>25</v>
      </c>
      <c r="O1362" s="120" t="s">
        <v>2419</v>
      </c>
      <c r="P1362" s="122">
        <v>0</v>
      </c>
      <c r="Q1362" s="122">
        <v>0</v>
      </c>
      <c r="R1362" s="122">
        <v>240000026</v>
      </c>
      <c r="S1362" s="122">
        <v>0</v>
      </c>
      <c r="T1362" s="122">
        <v>0</v>
      </c>
      <c r="U1362" s="122">
        <v>0</v>
      </c>
      <c r="V1362" s="122">
        <v>0</v>
      </c>
      <c r="W1362" s="122">
        <v>350000026</v>
      </c>
      <c r="X1362" s="122">
        <v>375000026</v>
      </c>
      <c r="Y1362" s="122">
        <v>385000026</v>
      </c>
      <c r="Z1362" s="122">
        <v>0</v>
      </c>
      <c r="AA1362" s="122">
        <v>0</v>
      </c>
      <c r="AB1362" s="122">
        <v>0</v>
      </c>
      <c r="AC1362" s="122">
        <v>0</v>
      </c>
      <c r="AD1362" s="121"/>
      <c r="BO1362" s="72" t="s">
        <v>42</v>
      </c>
      <c r="BP1362" s="73" t="s">
        <v>4699</v>
      </c>
      <c r="BQ1362" s="75">
        <v>0</v>
      </c>
      <c r="BR1362" s="75">
        <v>0</v>
      </c>
      <c r="BS1362" s="75">
        <v>0</v>
      </c>
      <c r="BT1362" s="75">
        <v>360000625</v>
      </c>
      <c r="BU1362" s="75">
        <v>297000625</v>
      </c>
      <c r="BV1362" s="75">
        <v>0</v>
      </c>
      <c r="BW1362" s="75">
        <v>0</v>
      </c>
      <c r="BX1362" s="75">
        <v>0</v>
      </c>
      <c r="BY1362" s="75">
        <v>0</v>
      </c>
      <c r="BZ1362" s="75">
        <v>0</v>
      </c>
      <c r="CA1362" s="75">
        <v>0</v>
      </c>
    </row>
    <row r="1363" spans="14:79" ht="12" customHeight="1">
      <c r="N1363" s="119" t="s">
        <v>25</v>
      </c>
      <c r="O1363" s="120" t="s">
        <v>1703</v>
      </c>
      <c r="P1363" s="122">
        <v>80000026</v>
      </c>
      <c r="Q1363" s="122">
        <v>0</v>
      </c>
      <c r="R1363" s="122">
        <v>0</v>
      </c>
      <c r="S1363" s="122">
        <v>0</v>
      </c>
      <c r="T1363" s="122">
        <v>0</v>
      </c>
      <c r="U1363" s="122">
        <v>0</v>
      </c>
      <c r="V1363" s="122">
        <v>0</v>
      </c>
      <c r="W1363" s="122">
        <v>0</v>
      </c>
      <c r="X1363" s="122">
        <v>0</v>
      </c>
      <c r="Y1363" s="122">
        <v>0</v>
      </c>
      <c r="Z1363" s="122">
        <v>0</v>
      </c>
      <c r="AA1363" s="122">
        <v>0</v>
      </c>
      <c r="AB1363" s="122">
        <v>0</v>
      </c>
      <c r="AC1363" s="122">
        <v>0</v>
      </c>
      <c r="AD1363" s="121"/>
      <c r="BO1363" s="72" t="s">
        <v>42</v>
      </c>
      <c r="BP1363" s="73" t="s">
        <v>4700</v>
      </c>
      <c r="BQ1363" s="75">
        <v>252000625</v>
      </c>
      <c r="BR1363" s="75">
        <v>270000625</v>
      </c>
      <c r="BS1363" s="75">
        <v>288000625</v>
      </c>
      <c r="BT1363" s="75">
        <v>315000625</v>
      </c>
      <c r="BU1363" s="75">
        <v>324000625</v>
      </c>
      <c r="BV1363" s="75">
        <v>333000625</v>
      </c>
      <c r="BW1363" s="75">
        <v>351000625</v>
      </c>
      <c r="BX1363" s="75">
        <v>351000625</v>
      </c>
      <c r="BY1363" s="75">
        <v>387000625</v>
      </c>
      <c r="BZ1363" s="75">
        <v>0</v>
      </c>
      <c r="CA1363" s="75">
        <v>0</v>
      </c>
    </row>
    <row r="1364" spans="14:79" ht="12" customHeight="1">
      <c r="N1364" s="119" t="s">
        <v>25</v>
      </c>
      <c r="O1364" s="120" t="s">
        <v>2797</v>
      </c>
      <c r="P1364" s="122">
        <v>240000026</v>
      </c>
      <c r="Q1364" s="122">
        <v>260000026</v>
      </c>
      <c r="R1364" s="122">
        <v>280000026</v>
      </c>
      <c r="S1364" s="122">
        <v>295000026</v>
      </c>
      <c r="T1364" s="122">
        <v>320000026</v>
      </c>
      <c r="U1364" s="122">
        <v>380000026</v>
      </c>
      <c r="V1364" s="122">
        <v>405000026</v>
      </c>
      <c r="W1364" s="122">
        <v>470000026</v>
      </c>
      <c r="X1364" s="122">
        <v>540000026</v>
      </c>
      <c r="Y1364" s="122">
        <v>580000026</v>
      </c>
      <c r="Z1364" s="122">
        <v>625000026</v>
      </c>
      <c r="AA1364" s="122">
        <v>680000026</v>
      </c>
      <c r="AB1364" s="122">
        <v>0</v>
      </c>
      <c r="AC1364" s="122">
        <v>0</v>
      </c>
      <c r="AD1364" s="121"/>
      <c r="BO1364" s="72" t="s">
        <v>42</v>
      </c>
      <c r="BP1364" s="73" t="s">
        <v>4701</v>
      </c>
      <c r="BQ1364" s="75">
        <v>0</v>
      </c>
      <c r="BR1364" s="75">
        <v>0</v>
      </c>
      <c r="BS1364" s="75">
        <v>0</v>
      </c>
      <c r="BT1364" s="75">
        <v>360000625</v>
      </c>
      <c r="BU1364" s="75">
        <v>369000625</v>
      </c>
      <c r="BV1364" s="75">
        <v>0</v>
      </c>
      <c r="BW1364" s="75">
        <v>342000625</v>
      </c>
      <c r="BX1364" s="75">
        <v>0</v>
      </c>
      <c r="BY1364" s="75">
        <v>0</v>
      </c>
      <c r="BZ1364" s="75">
        <v>0</v>
      </c>
      <c r="CA1364" s="75">
        <v>0</v>
      </c>
    </row>
    <row r="1365" spans="14:79" ht="12" customHeight="1">
      <c r="N1365" s="119" t="s">
        <v>25</v>
      </c>
      <c r="O1365" s="120" t="s">
        <v>1689</v>
      </c>
      <c r="P1365" s="122">
        <v>240000026</v>
      </c>
      <c r="Q1365" s="122">
        <v>260000026</v>
      </c>
      <c r="R1365" s="122">
        <v>270000026</v>
      </c>
      <c r="S1365" s="122">
        <v>280000026</v>
      </c>
      <c r="T1365" s="122">
        <v>310000026</v>
      </c>
      <c r="U1365" s="122">
        <v>320000026</v>
      </c>
      <c r="V1365" s="122">
        <v>360000026</v>
      </c>
      <c r="W1365" s="122">
        <v>0</v>
      </c>
      <c r="X1365" s="122">
        <v>0</v>
      </c>
      <c r="Y1365" s="122">
        <v>0</v>
      </c>
      <c r="Z1365" s="122">
        <v>0</v>
      </c>
      <c r="AA1365" s="122">
        <v>0</v>
      </c>
      <c r="AB1365" s="122">
        <v>0</v>
      </c>
      <c r="AC1365" s="122">
        <v>0</v>
      </c>
      <c r="AD1365" s="121"/>
      <c r="BO1365" s="72" t="s">
        <v>42</v>
      </c>
      <c r="BP1365" s="73" t="s">
        <v>4702</v>
      </c>
      <c r="BQ1365" s="75">
        <v>0</v>
      </c>
      <c r="BR1365" s="75">
        <v>0</v>
      </c>
      <c r="BS1365" s="75">
        <v>0</v>
      </c>
      <c r="BT1365" s="75">
        <v>0</v>
      </c>
      <c r="BU1365" s="75">
        <v>0</v>
      </c>
      <c r="BV1365" s="75">
        <v>0</v>
      </c>
      <c r="BW1365" s="75">
        <v>0</v>
      </c>
      <c r="BX1365" s="75">
        <v>225000026</v>
      </c>
      <c r="BY1365" s="75">
        <v>295000026</v>
      </c>
      <c r="BZ1365" s="75">
        <v>345000026</v>
      </c>
      <c r="CA1365" s="75">
        <v>0</v>
      </c>
    </row>
    <row r="1366" spans="14:79" ht="12" customHeight="1">
      <c r="N1366" s="119" t="s">
        <v>25</v>
      </c>
      <c r="O1366" s="120" t="s">
        <v>2420</v>
      </c>
      <c r="P1366" s="122">
        <v>240000026</v>
      </c>
      <c r="Q1366" s="122">
        <v>260000026</v>
      </c>
      <c r="R1366" s="122">
        <v>270000026</v>
      </c>
      <c r="S1366" s="122">
        <v>280000026</v>
      </c>
      <c r="T1366" s="122">
        <v>310000026</v>
      </c>
      <c r="U1366" s="122">
        <v>320000026</v>
      </c>
      <c r="V1366" s="122">
        <v>360000026</v>
      </c>
      <c r="W1366" s="122">
        <v>0</v>
      </c>
      <c r="X1366" s="122">
        <v>0</v>
      </c>
      <c r="Y1366" s="122">
        <v>0</v>
      </c>
      <c r="Z1366" s="122">
        <v>0</v>
      </c>
      <c r="AA1366" s="122">
        <v>0</v>
      </c>
      <c r="AB1366" s="122">
        <v>0</v>
      </c>
      <c r="AC1366" s="122">
        <v>0</v>
      </c>
      <c r="AD1366" s="121"/>
      <c r="BO1366" s="72" t="s">
        <v>42</v>
      </c>
      <c r="BP1366" s="73" t="s">
        <v>4703</v>
      </c>
      <c r="BQ1366" s="75">
        <v>0</v>
      </c>
      <c r="BR1366" s="75">
        <v>0</v>
      </c>
      <c r="BS1366" s="75">
        <v>0</v>
      </c>
      <c r="BT1366" s="75">
        <v>0</v>
      </c>
      <c r="BU1366" s="75">
        <v>315000625</v>
      </c>
      <c r="BV1366" s="75">
        <v>279000625</v>
      </c>
      <c r="BW1366" s="75">
        <v>306000625</v>
      </c>
      <c r="BX1366" s="75">
        <v>360000625</v>
      </c>
      <c r="BY1366" s="75">
        <v>0</v>
      </c>
      <c r="BZ1366" s="75">
        <v>0</v>
      </c>
      <c r="CA1366" s="75">
        <v>0</v>
      </c>
    </row>
    <row r="1367" spans="14:79" ht="12" customHeight="1">
      <c r="N1367" s="119" t="s">
        <v>25</v>
      </c>
      <c r="O1367" s="120" t="s">
        <v>2058</v>
      </c>
      <c r="P1367" s="122">
        <v>0</v>
      </c>
      <c r="Q1367" s="122">
        <v>0</v>
      </c>
      <c r="R1367" s="122">
        <v>0</v>
      </c>
      <c r="S1367" s="122">
        <v>0</v>
      </c>
      <c r="T1367" s="122">
        <v>0</v>
      </c>
      <c r="U1367" s="122">
        <v>0</v>
      </c>
      <c r="V1367" s="122">
        <v>0</v>
      </c>
      <c r="W1367" s="122">
        <v>490000026</v>
      </c>
      <c r="X1367" s="122">
        <v>540000026</v>
      </c>
      <c r="Y1367" s="122">
        <v>575000026</v>
      </c>
      <c r="Z1367" s="122">
        <v>605000026</v>
      </c>
      <c r="AA1367" s="122">
        <v>660000026</v>
      </c>
      <c r="AB1367" s="122">
        <v>0</v>
      </c>
      <c r="AC1367" s="122">
        <v>0</v>
      </c>
      <c r="AD1367" s="121"/>
      <c r="BO1367" s="72" t="s">
        <v>42</v>
      </c>
      <c r="BP1367" s="73" t="s">
        <v>4704</v>
      </c>
      <c r="BQ1367" s="75">
        <v>0</v>
      </c>
      <c r="BR1367" s="75">
        <v>0</v>
      </c>
      <c r="BS1367" s="75">
        <v>0</v>
      </c>
      <c r="BT1367" s="75">
        <v>0</v>
      </c>
      <c r="BU1367" s="75">
        <v>0</v>
      </c>
      <c r="BV1367" s="75">
        <v>0</v>
      </c>
      <c r="BW1367" s="75">
        <v>324000625</v>
      </c>
      <c r="BX1367" s="75">
        <v>0</v>
      </c>
      <c r="BY1367" s="75">
        <v>0</v>
      </c>
      <c r="BZ1367" s="75">
        <v>0</v>
      </c>
      <c r="CA1367" s="75">
        <v>0</v>
      </c>
    </row>
    <row r="1368" spans="14:79" ht="12" customHeight="1">
      <c r="N1368" s="119" t="s">
        <v>25</v>
      </c>
      <c r="O1368" s="120" t="s">
        <v>2686</v>
      </c>
      <c r="P1368" s="122">
        <v>0</v>
      </c>
      <c r="Q1368" s="122">
        <v>0</v>
      </c>
      <c r="R1368" s="122">
        <v>0</v>
      </c>
      <c r="S1368" s="122">
        <v>0</v>
      </c>
      <c r="T1368" s="122">
        <v>0</v>
      </c>
      <c r="U1368" s="122">
        <v>0</v>
      </c>
      <c r="V1368" s="122">
        <v>480000026</v>
      </c>
      <c r="W1368" s="122">
        <v>530000026</v>
      </c>
      <c r="X1368" s="122">
        <v>540000026</v>
      </c>
      <c r="Y1368" s="122">
        <v>580000026</v>
      </c>
      <c r="Z1368" s="122">
        <v>640000026</v>
      </c>
      <c r="AA1368" s="122">
        <v>680000026</v>
      </c>
      <c r="AB1368" s="122">
        <v>0</v>
      </c>
      <c r="AC1368" s="122">
        <v>0</v>
      </c>
      <c r="AD1368" s="121"/>
      <c r="BO1368" s="72" t="s">
        <v>42</v>
      </c>
      <c r="BP1368" s="73" t="s">
        <v>4705</v>
      </c>
      <c r="BQ1368" s="75">
        <v>0</v>
      </c>
      <c r="BR1368" s="75">
        <v>0</v>
      </c>
      <c r="BS1368" s="75">
        <v>250000026</v>
      </c>
      <c r="BT1368" s="75">
        <v>260000625</v>
      </c>
      <c r="BU1368" s="75">
        <v>275000625</v>
      </c>
      <c r="BV1368" s="75">
        <v>290000625</v>
      </c>
      <c r="BW1368" s="75">
        <v>350000725</v>
      </c>
      <c r="BX1368" s="75">
        <v>365000925</v>
      </c>
      <c r="BY1368" s="75">
        <v>0</v>
      </c>
      <c r="BZ1368" s="75">
        <v>0</v>
      </c>
      <c r="CA1368" s="75">
        <v>0</v>
      </c>
    </row>
    <row r="1369" spans="14:79" ht="12" customHeight="1">
      <c r="N1369" s="119" t="s">
        <v>25</v>
      </c>
      <c r="O1369" s="120" t="s">
        <v>1708</v>
      </c>
      <c r="P1369" s="122">
        <v>0</v>
      </c>
      <c r="Q1369" s="122">
        <v>0</v>
      </c>
      <c r="R1369" s="122">
        <v>0</v>
      </c>
      <c r="S1369" s="122">
        <v>0</v>
      </c>
      <c r="T1369" s="122">
        <v>0</v>
      </c>
      <c r="U1369" s="122">
        <v>0</v>
      </c>
      <c r="V1369" s="122">
        <v>0</v>
      </c>
      <c r="W1369" s="122">
        <v>0</v>
      </c>
      <c r="X1369" s="122">
        <v>0</v>
      </c>
      <c r="Y1369" s="122">
        <v>410000026</v>
      </c>
      <c r="Z1369" s="122">
        <v>505000026</v>
      </c>
      <c r="AA1369" s="122">
        <v>630000026</v>
      </c>
      <c r="AB1369" s="122">
        <v>0</v>
      </c>
      <c r="AC1369" s="122">
        <v>0</v>
      </c>
      <c r="AD1369" s="121"/>
      <c r="BO1369" s="72" t="s">
        <v>42</v>
      </c>
      <c r="BP1369" s="73" t="s">
        <v>4706</v>
      </c>
      <c r="BQ1369" s="75">
        <v>234000625</v>
      </c>
      <c r="BR1369" s="75">
        <v>252000625</v>
      </c>
      <c r="BS1369" s="75">
        <v>270000625</v>
      </c>
      <c r="BT1369" s="75">
        <v>297000625</v>
      </c>
      <c r="BU1369" s="75">
        <v>306000625</v>
      </c>
      <c r="BV1369" s="75">
        <v>315000625</v>
      </c>
      <c r="BW1369" s="75">
        <v>333000625</v>
      </c>
      <c r="BX1369" s="75">
        <v>351000625</v>
      </c>
      <c r="BY1369" s="75">
        <v>369000625</v>
      </c>
      <c r="BZ1369" s="75">
        <v>0</v>
      </c>
      <c r="CA1369" s="75">
        <v>0</v>
      </c>
    </row>
    <row r="1370" spans="14:79" ht="12" customHeight="1">
      <c r="N1370" s="119" t="s">
        <v>25</v>
      </c>
      <c r="O1370" s="120" t="s">
        <v>2115</v>
      </c>
      <c r="P1370" s="122">
        <v>0</v>
      </c>
      <c r="Q1370" s="122">
        <v>0</v>
      </c>
      <c r="R1370" s="122">
        <v>0</v>
      </c>
      <c r="S1370" s="122">
        <v>0</v>
      </c>
      <c r="T1370" s="122">
        <v>0</v>
      </c>
      <c r="U1370" s="122">
        <v>0</v>
      </c>
      <c r="V1370" s="122">
        <v>0</v>
      </c>
      <c r="W1370" s="122">
        <v>540000026</v>
      </c>
      <c r="X1370" s="122">
        <v>580000026</v>
      </c>
      <c r="Y1370" s="122">
        <v>625000026</v>
      </c>
      <c r="Z1370" s="122">
        <v>670000026</v>
      </c>
      <c r="AA1370" s="122">
        <v>730000026</v>
      </c>
      <c r="AB1370" s="122">
        <v>0</v>
      </c>
      <c r="AC1370" s="122">
        <v>0</v>
      </c>
      <c r="AD1370" s="121"/>
      <c r="BO1370" s="72" t="s">
        <v>42</v>
      </c>
      <c r="BP1370" s="73" t="s">
        <v>4707</v>
      </c>
      <c r="BQ1370" s="75">
        <v>205000026</v>
      </c>
      <c r="BR1370" s="75">
        <v>245000026</v>
      </c>
      <c r="BS1370" s="75">
        <v>285000026</v>
      </c>
      <c r="BT1370" s="75">
        <v>295000026</v>
      </c>
      <c r="BU1370" s="75">
        <v>310000026</v>
      </c>
      <c r="BV1370" s="75">
        <v>325000026</v>
      </c>
      <c r="BW1370" s="75">
        <v>345000026</v>
      </c>
      <c r="BX1370" s="75">
        <v>365000026</v>
      </c>
      <c r="BY1370" s="75">
        <v>0</v>
      </c>
      <c r="BZ1370" s="75">
        <v>0</v>
      </c>
      <c r="CA1370" s="75">
        <v>0</v>
      </c>
    </row>
    <row r="1371" spans="14:79" ht="12" customHeight="1">
      <c r="N1371" s="119" t="s">
        <v>25</v>
      </c>
      <c r="O1371" s="120" t="s">
        <v>989</v>
      </c>
      <c r="P1371" s="122">
        <v>0</v>
      </c>
      <c r="Q1371" s="122">
        <v>230000026</v>
      </c>
      <c r="R1371" s="122">
        <v>270000026</v>
      </c>
      <c r="S1371" s="122">
        <v>305000026</v>
      </c>
      <c r="T1371" s="122">
        <v>310000026</v>
      </c>
      <c r="U1371" s="122">
        <v>350000026</v>
      </c>
      <c r="V1371" s="122">
        <v>375000026</v>
      </c>
      <c r="W1371" s="122">
        <v>420000026</v>
      </c>
      <c r="X1371" s="122">
        <v>480000026</v>
      </c>
      <c r="Y1371" s="122">
        <v>530000026</v>
      </c>
      <c r="Z1371" s="122">
        <v>590000026</v>
      </c>
      <c r="AA1371" s="122">
        <v>660000026</v>
      </c>
      <c r="AB1371" s="122">
        <v>0</v>
      </c>
      <c r="AC1371" s="122">
        <v>0</v>
      </c>
      <c r="AD1371" s="121"/>
      <c r="BO1371" s="72" t="s">
        <v>42</v>
      </c>
      <c r="BP1371" s="73" t="s">
        <v>4708</v>
      </c>
      <c r="BQ1371" s="75">
        <v>234000625</v>
      </c>
      <c r="BR1371" s="75">
        <v>252000625</v>
      </c>
      <c r="BS1371" s="75">
        <v>270000625</v>
      </c>
      <c r="BT1371" s="75">
        <v>0</v>
      </c>
      <c r="BU1371" s="75">
        <v>0</v>
      </c>
      <c r="BV1371" s="75">
        <v>0</v>
      </c>
      <c r="BW1371" s="75">
        <v>0</v>
      </c>
      <c r="BX1371" s="75">
        <v>292000625</v>
      </c>
      <c r="BY1371" s="75">
        <v>0</v>
      </c>
      <c r="BZ1371" s="75">
        <v>0</v>
      </c>
      <c r="CA1371" s="75">
        <v>0</v>
      </c>
    </row>
    <row r="1372" spans="14:79" ht="12" customHeight="1">
      <c r="N1372" s="119" t="s">
        <v>25</v>
      </c>
      <c r="O1372" s="120" t="s">
        <v>2300</v>
      </c>
      <c r="P1372" s="122">
        <v>0</v>
      </c>
      <c r="Q1372" s="122">
        <v>0</v>
      </c>
      <c r="R1372" s="122">
        <v>0</v>
      </c>
      <c r="S1372" s="122">
        <v>0</v>
      </c>
      <c r="T1372" s="122">
        <v>0</v>
      </c>
      <c r="U1372" s="122">
        <v>0</v>
      </c>
      <c r="V1372" s="122">
        <v>0</v>
      </c>
      <c r="W1372" s="122">
        <v>850000026</v>
      </c>
      <c r="X1372" s="122">
        <v>950000026</v>
      </c>
      <c r="Y1372" s="122">
        <v>1050000026</v>
      </c>
      <c r="Z1372" s="122">
        <v>1100000026</v>
      </c>
      <c r="AA1372" s="122">
        <v>0</v>
      </c>
      <c r="AB1372" s="122">
        <v>0</v>
      </c>
      <c r="AC1372" s="122">
        <v>0</v>
      </c>
      <c r="AD1372" s="121"/>
      <c r="BO1372" s="72" t="s">
        <v>42</v>
      </c>
      <c r="BP1372" s="73" t="s">
        <v>4709</v>
      </c>
      <c r="BQ1372" s="75">
        <v>189000625</v>
      </c>
      <c r="BR1372" s="75">
        <v>207000625</v>
      </c>
      <c r="BS1372" s="75">
        <v>225000625</v>
      </c>
      <c r="BT1372" s="75">
        <v>243000625</v>
      </c>
      <c r="BU1372" s="75">
        <v>0</v>
      </c>
      <c r="BV1372" s="75">
        <v>270000625</v>
      </c>
      <c r="BW1372" s="75">
        <v>0</v>
      </c>
      <c r="BX1372" s="75">
        <v>0</v>
      </c>
      <c r="BY1372" s="75">
        <v>0</v>
      </c>
      <c r="BZ1372" s="75">
        <v>0</v>
      </c>
      <c r="CA1372" s="75">
        <v>0</v>
      </c>
    </row>
    <row r="1373" spans="14:79" ht="12" customHeight="1">
      <c r="N1373" s="119" t="s">
        <v>25</v>
      </c>
      <c r="O1373" s="120" t="s">
        <v>990</v>
      </c>
      <c r="P1373" s="122">
        <v>240000026</v>
      </c>
      <c r="Q1373" s="122">
        <v>260000026</v>
      </c>
      <c r="R1373" s="122">
        <v>270000026</v>
      </c>
      <c r="S1373" s="122">
        <v>285000026</v>
      </c>
      <c r="T1373" s="122">
        <v>310000026</v>
      </c>
      <c r="U1373" s="122">
        <v>320000026</v>
      </c>
      <c r="V1373" s="122">
        <v>360000026</v>
      </c>
      <c r="W1373" s="122">
        <v>390000026</v>
      </c>
      <c r="X1373" s="122">
        <v>0</v>
      </c>
      <c r="Y1373" s="122">
        <v>0</v>
      </c>
      <c r="Z1373" s="122">
        <v>0</v>
      </c>
      <c r="AA1373" s="122">
        <v>0</v>
      </c>
      <c r="AB1373" s="122">
        <v>0</v>
      </c>
      <c r="AC1373" s="122">
        <v>0</v>
      </c>
      <c r="AD1373" s="121"/>
      <c r="BO1373" s="72" t="s">
        <v>42</v>
      </c>
      <c r="BP1373" s="73" t="s">
        <v>4710</v>
      </c>
      <c r="BQ1373" s="75">
        <v>180000625</v>
      </c>
      <c r="BR1373" s="75">
        <v>216000625</v>
      </c>
      <c r="BS1373" s="75">
        <v>288000625</v>
      </c>
      <c r="BT1373" s="75">
        <v>315000625</v>
      </c>
      <c r="BU1373" s="75">
        <v>324000625</v>
      </c>
      <c r="BV1373" s="75">
        <v>333000625</v>
      </c>
      <c r="BW1373" s="75">
        <v>351000625</v>
      </c>
      <c r="BX1373" s="75">
        <v>369000625</v>
      </c>
      <c r="BY1373" s="75">
        <v>0</v>
      </c>
      <c r="BZ1373" s="75">
        <v>0</v>
      </c>
      <c r="CA1373" s="75">
        <v>0</v>
      </c>
    </row>
    <row r="1374" spans="14:79" ht="12" customHeight="1">
      <c r="N1374" s="119" t="s">
        <v>25</v>
      </c>
      <c r="O1374" s="120" t="s">
        <v>2564</v>
      </c>
      <c r="P1374" s="122">
        <v>0</v>
      </c>
      <c r="Q1374" s="122">
        <v>0</v>
      </c>
      <c r="R1374" s="122">
        <v>0</v>
      </c>
      <c r="S1374" s="122">
        <v>0</v>
      </c>
      <c r="T1374" s="122">
        <v>0</v>
      </c>
      <c r="U1374" s="122">
        <v>0</v>
      </c>
      <c r="V1374" s="122">
        <v>0</v>
      </c>
      <c r="W1374" s="122">
        <v>1650000026</v>
      </c>
      <c r="X1374" s="122">
        <v>1850000026</v>
      </c>
      <c r="Y1374" s="122">
        <v>0</v>
      </c>
      <c r="Z1374" s="122">
        <v>0</v>
      </c>
      <c r="AA1374" s="122">
        <v>0</v>
      </c>
      <c r="AB1374" s="122">
        <v>0</v>
      </c>
      <c r="AC1374" s="122">
        <v>0</v>
      </c>
      <c r="AD1374" s="121"/>
      <c r="BO1374" s="72" t="s">
        <v>42</v>
      </c>
      <c r="BP1374" s="73" t="s">
        <v>4711</v>
      </c>
      <c r="BQ1374" s="75">
        <v>171000625</v>
      </c>
      <c r="BR1374" s="75">
        <v>180000625</v>
      </c>
      <c r="BS1374" s="75">
        <v>189000625</v>
      </c>
      <c r="BT1374" s="75">
        <v>315000625</v>
      </c>
      <c r="BU1374" s="75">
        <v>324000625</v>
      </c>
      <c r="BV1374" s="75">
        <v>198000625</v>
      </c>
      <c r="BW1374" s="75">
        <v>351000625</v>
      </c>
      <c r="BX1374" s="75">
        <v>369000625</v>
      </c>
      <c r="BY1374" s="75">
        <v>0</v>
      </c>
      <c r="BZ1374" s="75">
        <v>0</v>
      </c>
      <c r="CA1374" s="75">
        <v>0</v>
      </c>
    </row>
    <row r="1375" spans="14:79" ht="12" customHeight="1">
      <c r="N1375" s="119" t="s">
        <v>25</v>
      </c>
      <c r="O1375" s="120" t="s">
        <v>1699</v>
      </c>
      <c r="P1375" s="122">
        <v>145000026</v>
      </c>
      <c r="Q1375" s="122">
        <v>0</v>
      </c>
      <c r="R1375" s="122">
        <v>0</v>
      </c>
      <c r="S1375" s="122">
        <v>0</v>
      </c>
      <c r="T1375" s="122">
        <v>0</v>
      </c>
      <c r="U1375" s="122">
        <v>0</v>
      </c>
      <c r="V1375" s="122">
        <v>0</v>
      </c>
      <c r="W1375" s="122">
        <v>0</v>
      </c>
      <c r="X1375" s="122">
        <v>0</v>
      </c>
      <c r="Y1375" s="122">
        <v>0</v>
      </c>
      <c r="Z1375" s="122">
        <v>0</v>
      </c>
      <c r="AA1375" s="122">
        <v>0</v>
      </c>
      <c r="AB1375" s="122">
        <v>0</v>
      </c>
      <c r="AC1375" s="122">
        <v>0</v>
      </c>
      <c r="AD1375" s="121"/>
      <c r="BO1375" s="72" t="s">
        <v>42</v>
      </c>
      <c r="BP1375" s="73" t="s">
        <v>4712</v>
      </c>
      <c r="BQ1375" s="75">
        <v>0</v>
      </c>
      <c r="BR1375" s="75">
        <v>0</v>
      </c>
      <c r="BS1375" s="75">
        <v>0</v>
      </c>
      <c r="BT1375" s="75">
        <v>0</v>
      </c>
      <c r="BU1375" s="75">
        <v>0</v>
      </c>
      <c r="BV1375" s="75">
        <v>279000625</v>
      </c>
      <c r="BW1375" s="75">
        <v>306000625</v>
      </c>
      <c r="BX1375" s="75">
        <v>297000625</v>
      </c>
      <c r="BY1375" s="75">
        <v>0</v>
      </c>
      <c r="BZ1375" s="75">
        <v>0</v>
      </c>
      <c r="CA1375" s="75">
        <v>0</v>
      </c>
    </row>
    <row r="1376" spans="14:79" ht="12" customHeight="1">
      <c r="N1376" s="119" t="s">
        <v>25</v>
      </c>
      <c r="O1376" s="120" t="s">
        <v>886</v>
      </c>
      <c r="P1376" s="122">
        <v>205000026</v>
      </c>
      <c r="Q1376" s="122">
        <v>240000026</v>
      </c>
      <c r="R1376" s="122">
        <v>290000026</v>
      </c>
      <c r="S1376" s="122">
        <v>330000026</v>
      </c>
      <c r="T1376" s="122">
        <v>395000026</v>
      </c>
      <c r="U1376" s="122">
        <v>440000026</v>
      </c>
      <c r="V1376" s="122">
        <v>485000026</v>
      </c>
      <c r="W1376" s="122">
        <v>550000026</v>
      </c>
      <c r="X1376" s="122">
        <v>590000026</v>
      </c>
      <c r="Y1376" s="122">
        <v>615000026</v>
      </c>
      <c r="Z1376" s="122">
        <v>660000026</v>
      </c>
      <c r="AA1376" s="122">
        <v>705000026</v>
      </c>
      <c r="AB1376" s="122">
        <v>730000026</v>
      </c>
      <c r="AC1376" s="122">
        <v>0</v>
      </c>
      <c r="AD1376" s="121"/>
      <c r="BO1376" s="72" t="s">
        <v>42</v>
      </c>
      <c r="BP1376" s="73" t="s">
        <v>4713</v>
      </c>
      <c r="BQ1376" s="75">
        <v>0</v>
      </c>
      <c r="BR1376" s="75">
        <v>243000625</v>
      </c>
      <c r="BS1376" s="75">
        <v>261000625</v>
      </c>
      <c r="BT1376" s="75">
        <v>0</v>
      </c>
      <c r="BU1376" s="75">
        <v>306000625</v>
      </c>
      <c r="BV1376" s="75">
        <v>306000625</v>
      </c>
      <c r="BW1376" s="75">
        <v>0</v>
      </c>
      <c r="BX1376" s="75">
        <v>0</v>
      </c>
      <c r="BY1376" s="75">
        <v>0</v>
      </c>
      <c r="BZ1376" s="75">
        <v>0</v>
      </c>
      <c r="CA1376" s="75">
        <v>0</v>
      </c>
    </row>
    <row r="1377" spans="14:79" ht="12" customHeight="1">
      <c r="N1377" s="119" t="s">
        <v>25</v>
      </c>
      <c r="O1377" s="120" t="s">
        <v>1183</v>
      </c>
      <c r="P1377" s="122">
        <v>0</v>
      </c>
      <c r="Q1377" s="122">
        <v>0</v>
      </c>
      <c r="R1377" s="122">
        <v>230000026</v>
      </c>
      <c r="S1377" s="122">
        <v>285000026</v>
      </c>
      <c r="T1377" s="122">
        <v>390000026</v>
      </c>
      <c r="U1377" s="122">
        <v>460000026</v>
      </c>
      <c r="V1377" s="122">
        <v>520000026</v>
      </c>
      <c r="W1377" s="122">
        <v>590000026</v>
      </c>
      <c r="X1377" s="122">
        <v>635000026</v>
      </c>
      <c r="Y1377" s="122">
        <v>690000026</v>
      </c>
      <c r="Z1377" s="122">
        <v>720000026</v>
      </c>
      <c r="AA1377" s="122">
        <v>750000026</v>
      </c>
      <c r="AB1377" s="122">
        <v>0</v>
      </c>
      <c r="AC1377" s="122">
        <v>0</v>
      </c>
      <c r="AD1377" s="121"/>
      <c r="BO1377" s="72" t="s">
        <v>42</v>
      </c>
      <c r="BP1377" s="73" t="s">
        <v>4714</v>
      </c>
      <c r="BQ1377" s="75">
        <v>0</v>
      </c>
      <c r="BR1377" s="75">
        <v>270000625</v>
      </c>
      <c r="BS1377" s="75">
        <v>216000625</v>
      </c>
      <c r="BT1377" s="75">
        <v>243000625</v>
      </c>
      <c r="BU1377" s="75">
        <v>324000625</v>
      </c>
      <c r="BV1377" s="75">
        <v>0</v>
      </c>
      <c r="BW1377" s="75">
        <v>0</v>
      </c>
      <c r="BX1377" s="75">
        <v>0</v>
      </c>
      <c r="BY1377" s="75">
        <v>0</v>
      </c>
      <c r="BZ1377" s="75">
        <v>0</v>
      </c>
      <c r="CA1377" s="75">
        <v>0</v>
      </c>
    </row>
    <row r="1378" spans="14:79" ht="12" customHeight="1">
      <c r="N1378" s="119" t="s">
        <v>25</v>
      </c>
      <c r="O1378" s="120" t="s">
        <v>1792</v>
      </c>
      <c r="P1378" s="122">
        <v>0</v>
      </c>
      <c r="Q1378" s="122">
        <v>0</v>
      </c>
      <c r="R1378" s="122">
        <v>220000026</v>
      </c>
      <c r="S1378" s="122">
        <v>290000026</v>
      </c>
      <c r="T1378" s="122">
        <v>340000026</v>
      </c>
      <c r="U1378" s="122">
        <v>390000026</v>
      </c>
      <c r="V1378" s="122">
        <v>450000026</v>
      </c>
      <c r="W1378" s="122">
        <v>550000026</v>
      </c>
      <c r="X1378" s="122">
        <v>0</v>
      </c>
      <c r="Y1378" s="122">
        <v>0</v>
      </c>
      <c r="Z1378" s="122">
        <v>0</v>
      </c>
      <c r="AA1378" s="122">
        <v>0</v>
      </c>
      <c r="AB1378" s="122">
        <v>0</v>
      </c>
      <c r="AC1378" s="122">
        <v>0</v>
      </c>
      <c r="AD1378" s="121"/>
      <c r="BO1378" s="72" t="s">
        <v>42</v>
      </c>
      <c r="BP1378" s="73" t="s">
        <v>4715</v>
      </c>
      <c r="BQ1378" s="75">
        <v>243000625</v>
      </c>
      <c r="BR1378" s="75">
        <v>261000625</v>
      </c>
      <c r="BS1378" s="75">
        <v>270000625</v>
      </c>
      <c r="BT1378" s="75">
        <v>288000625</v>
      </c>
      <c r="BU1378" s="75">
        <v>306000625</v>
      </c>
      <c r="BV1378" s="75">
        <v>0</v>
      </c>
      <c r="BW1378" s="75">
        <v>0</v>
      </c>
      <c r="BX1378" s="75">
        <v>0</v>
      </c>
      <c r="BY1378" s="75">
        <v>0</v>
      </c>
      <c r="BZ1378" s="75">
        <v>0</v>
      </c>
      <c r="CA1378" s="75">
        <v>0</v>
      </c>
    </row>
    <row r="1379" spans="14:79" ht="12" customHeight="1">
      <c r="N1379" s="119" t="s">
        <v>25</v>
      </c>
      <c r="O1379" s="120" t="s">
        <v>1785</v>
      </c>
      <c r="P1379" s="122">
        <v>155000026</v>
      </c>
      <c r="Q1379" s="122">
        <v>0</v>
      </c>
      <c r="R1379" s="122">
        <v>0</v>
      </c>
      <c r="S1379" s="122">
        <v>0</v>
      </c>
      <c r="T1379" s="122">
        <v>0</v>
      </c>
      <c r="U1379" s="122">
        <v>0</v>
      </c>
      <c r="V1379" s="122">
        <v>0</v>
      </c>
      <c r="W1379" s="122">
        <v>0</v>
      </c>
      <c r="X1379" s="122">
        <v>0</v>
      </c>
      <c r="Y1379" s="122">
        <v>0</v>
      </c>
      <c r="Z1379" s="122">
        <v>0</v>
      </c>
      <c r="AA1379" s="122">
        <v>0</v>
      </c>
      <c r="AB1379" s="122">
        <v>0</v>
      </c>
      <c r="AC1379" s="122">
        <v>0</v>
      </c>
      <c r="AD1379" s="121"/>
      <c r="BO1379" s="72" t="s">
        <v>42</v>
      </c>
      <c r="BP1379" s="73" t="s">
        <v>4716</v>
      </c>
      <c r="BQ1379" s="75">
        <v>0</v>
      </c>
      <c r="BR1379" s="75">
        <v>0</v>
      </c>
      <c r="BS1379" s="75">
        <v>270000625</v>
      </c>
      <c r="BT1379" s="75">
        <v>306000625</v>
      </c>
      <c r="BU1379" s="75">
        <v>306000625</v>
      </c>
      <c r="BV1379" s="75">
        <v>324000625</v>
      </c>
      <c r="BW1379" s="75">
        <v>342000625</v>
      </c>
      <c r="BX1379" s="75">
        <v>0</v>
      </c>
      <c r="BY1379" s="75">
        <v>0</v>
      </c>
      <c r="BZ1379" s="75">
        <v>0</v>
      </c>
      <c r="CA1379" s="75">
        <v>0</v>
      </c>
    </row>
    <row r="1380" spans="14:79" ht="12" customHeight="1">
      <c r="N1380" s="119" t="s">
        <v>25</v>
      </c>
      <c r="O1380" s="120" t="s">
        <v>102</v>
      </c>
      <c r="P1380" s="122">
        <v>200000026</v>
      </c>
      <c r="Q1380" s="122">
        <v>220000026</v>
      </c>
      <c r="R1380" s="122">
        <v>250000026</v>
      </c>
      <c r="S1380" s="122">
        <v>0</v>
      </c>
      <c r="T1380" s="122">
        <v>0</v>
      </c>
      <c r="U1380" s="122">
        <v>0</v>
      </c>
      <c r="V1380" s="122">
        <v>0</v>
      </c>
      <c r="W1380" s="122">
        <v>0</v>
      </c>
      <c r="X1380" s="122">
        <v>0</v>
      </c>
      <c r="Y1380" s="122">
        <v>0</v>
      </c>
      <c r="Z1380" s="122">
        <v>0</v>
      </c>
      <c r="AA1380" s="122">
        <v>0</v>
      </c>
      <c r="AB1380" s="122">
        <v>0</v>
      </c>
      <c r="AC1380" s="122">
        <v>0</v>
      </c>
      <c r="AD1380" s="121"/>
      <c r="BO1380" s="72" t="s">
        <v>42</v>
      </c>
      <c r="BP1380" s="73" t="s">
        <v>4717</v>
      </c>
      <c r="BQ1380" s="75">
        <v>252000625</v>
      </c>
      <c r="BR1380" s="75">
        <v>243000625</v>
      </c>
      <c r="BS1380" s="75">
        <v>261000625</v>
      </c>
      <c r="BT1380" s="75">
        <v>288000625</v>
      </c>
      <c r="BU1380" s="75">
        <v>297000625</v>
      </c>
      <c r="BV1380" s="75">
        <v>306000625</v>
      </c>
      <c r="BW1380" s="75">
        <v>324000625</v>
      </c>
      <c r="BX1380" s="75">
        <v>369000625</v>
      </c>
      <c r="BY1380" s="75">
        <v>0</v>
      </c>
      <c r="BZ1380" s="75">
        <v>0</v>
      </c>
      <c r="CA1380" s="75">
        <v>0</v>
      </c>
    </row>
    <row r="1381" spans="14:79" ht="12" customHeight="1">
      <c r="N1381" s="119" t="s">
        <v>25</v>
      </c>
      <c r="O1381" s="120" t="s">
        <v>887</v>
      </c>
      <c r="P1381" s="122">
        <v>180000026</v>
      </c>
      <c r="Q1381" s="122">
        <v>205000026</v>
      </c>
      <c r="R1381" s="122">
        <v>0</v>
      </c>
      <c r="S1381" s="122">
        <v>0</v>
      </c>
      <c r="T1381" s="122">
        <v>0</v>
      </c>
      <c r="U1381" s="122">
        <v>0</v>
      </c>
      <c r="V1381" s="122">
        <v>0</v>
      </c>
      <c r="W1381" s="122">
        <v>0</v>
      </c>
      <c r="X1381" s="122">
        <v>0</v>
      </c>
      <c r="Y1381" s="122">
        <v>0</v>
      </c>
      <c r="Z1381" s="122">
        <v>0</v>
      </c>
      <c r="AA1381" s="122">
        <v>0</v>
      </c>
      <c r="AB1381" s="122">
        <v>0</v>
      </c>
      <c r="AC1381" s="122">
        <v>0</v>
      </c>
      <c r="AD1381" s="121"/>
      <c r="BO1381" s="72" t="s">
        <v>42</v>
      </c>
      <c r="BP1381" s="73" t="s">
        <v>4718</v>
      </c>
      <c r="BQ1381" s="75">
        <v>252000925</v>
      </c>
      <c r="BR1381" s="75">
        <v>270000925</v>
      </c>
      <c r="BS1381" s="75">
        <v>280000925</v>
      </c>
      <c r="BT1381" s="75">
        <v>295000925</v>
      </c>
      <c r="BU1381" s="75">
        <v>310000925</v>
      </c>
      <c r="BV1381" s="75">
        <v>345000925</v>
      </c>
      <c r="BW1381" s="75">
        <v>375000925</v>
      </c>
      <c r="BX1381" s="75">
        <v>405000925</v>
      </c>
      <c r="BY1381" s="75">
        <v>0</v>
      </c>
      <c r="BZ1381" s="75">
        <v>0</v>
      </c>
      <c r="CA1381" s="75">
        <v>0</v>
      </c>
    </row>
    <row r="1382" spans="14:79" ht="12" customHeight="1">
      <c r="N1382" s="119" t="s">
        <v>25</v>
      </c>
      <c r="O1382" s="120" t="s">
        <v>1184</v>
      </c>
      <c r="P1382" s="122">
        <v>0</v>
      </c>
      <c r="Q1382" s="122">
        <v>0</v>
      </c>
      <c r="R1382" s="122">
        <v>0</v>
      </c>
      <c r="S1382" s="122">
        <v>0</v>
      </c>
      <c r="T1382" s="122">
        <v>0</v>
      </c>
      <c r="U1382" s="122">
        <v>0</v>
      </c>
      <c r="V1382" s="122">
        <v>0</v>
      </c>
      <c r="W1382" s="122">
        <v>0</v>
      </c>
      <c r="X1382" s="122">
        <v>0</v>
      </c>
      <c r="Y1382" s="122">
        <v>0</v>
      </c>
      <c r="Z1382" s="122">
        <v>0</v>
      </c>
      <c r="AA1382" s="122">
        <v>690000026</v>
      </c>
      <c r="AB1382" s="122">
        <v>750000026</v>
      </c>
      <c r="AC1382" s="122">
        <v>0</v>
      </c>
      <c r="AD1382" s="121"/>
      <c r="BO1382" s="72" t="s">
        <v>42</v>
      </c>
      <c r="BP1382" s="73" t="s">
        <v>4719</v>
      </c>
      <c r="BQ1382" s="75">
        <v>234000625</v>
      </c>
      <c r="BR1382" s="75">
        <v>252000625</v>
      </c>
      <c r="BS1382" s="75">
        <v>0</v>
      </c>
      <c r="BT1382" s="75">
        <v>297000625</v>
      </c>
      <c r="BU1382" s="75">
        <v>306000625</v>
      </c>
      <c r="BV1382" s="75">
        <v>0</v>
      </c>
      <c r="BW1382" s="75">
        <v>342000625</v>
      </c>
      <c r="BX1382" s="75">
        <v>360000625</v>
      </c>
      <c r="BY1382" s="75">
        <v>0</v>
      </c>
      <c r="BZ1382" s="75">
        <v>0</v>
      </c>
      <c r="CA1382" s="75">
        <v>0</v>
      </c>
    </row>
    <row r="1383" spans="14:79" ht="12" customHeight="1">
      <c r="N1383" s="119" t="s">
        <v>25</v>
      </c>
      <c r="O1383" s="120" t="s">
        <v>772</v>
      </c>
      <c r="P1383" s="122">
        <v>230000026</v>
      </c>
      <c r="Q1383" s="122">
        <v>310000026</v>
      </c>
      <c r="R1383" s="122">
        <v>390000026</v>
      </c>
      <c r="S1383" s="122">
        <v>460000026</v>
      </c>
      <c r="T1383" s="122">
        <v>530000026</v>
      </c>
      <c r="U1383" s="122">
        <v>605000026</v>
      </c>
      <c r="V1383" s="122">
        <v>650000026</v>
      </c>
      <c r="W1383" s="122">
        <v>725000026</v>
      </c>
      <c r="X1383" s="122">
        <v>785000026</v>
      </c>
      <c r="Y1383" s="122">
        <v>820000026</v>
      </c>
      <c r="Z1383" s="122">
        <v>0</v>
      </c>
      <c r="AA1383" s="122">
        <v>0</v>
      </c>
      <c r="AB1383" s="122">
        <v>0</v>
      </c>
      <c r="AC1383" s="122">
        <v>0</v>
      </c>
      <c r="AD1383" s="121"/>
      <c r="BO1383" s="72" t="s">
        <v>42</v>
      </c>
      <c r="BP1383" s="73" t="s">
        <v>4720</v>
      </c>
      <c r="BQ1383" s="75">
        <v>0</v>
      </c>
      <c r="BR1383" s="75">
        <v>0</v>
      </c>
      <c r="BS1383" s="75">
        <v>279000625</v>
      </c>
      <c r="BT1383" s="75">
        <v>306000625</v>
      </c>
      <c r="BU1383" s="75">
        <v>315000625</v>
      </c>
      <c r="BV1383" s="75">
        <v>324000625</v>
      </c>
      <c r="BW1383" s="75">
        <v>310000825</v>
      </c>
      <c r="BX1383" s="75">
        <v>360000625</v>
      </c>
      <c r="BY1383" s="75">
        <v>0</v>
      </c>
      <c r="BZ1383" s="75">
        <v>0</v>
      </c>
      <c r="CA1383" s="75">
        <v>0</v>
      </c>
    </row>
    <row r="1384" spans="14:79" ht="12" customHeight="1">
      <c r="N1384" s="119" t="s">
        <v>25</v>
      </c>
      <c r="O1384" s="120" t="s">
        <v>2734</v>
      </c>
      <c r="P1384" s="122">
        <v>170000026</v>
      </c>
      <c r="Q1384" s="122">
        <v>190000026</v>
      </c>
      <c r="R1384" s="122">
        <v>260000026</v>
      </c>
      <c r="S1384" s="122">
        <v>310000026</v>
      </c>
      <c r="T1384" s="122">
        <v>380000026</v>
      </c>
      <c r="U1384" s="122">
        <v>420000026</v>
      </c>
      <c r="V1384" s="122">
        <v>0</v>
      </c>
      <c r="W1384" s="122">
        <v>0</v>
      </c>
      <c r="X1384" s="122">
        <v>0</v>
      </c>
      <c r="Y1384" s="122">
        <v>0</v>
      </c>
      <c r="Z1384" s="122">
        <v>0</v>
      </c>
      <c r="AA1384" s="122">
        <v>0</v>
      </c>
      <c r="AB1384" s="122">
        <v>0</v>
      </c>
      <c r="AC1384" s="122">
        <v>0</v>
      </c>
      <c r="AD1384" s="121"/>
      <c r="BO1384" s="72" t="s">
        <v>42</v>
      </c>
      <c r="BP1384" s="73" t="s">
        <v>4721</v>
      </c>
      <c r="BQ1384" s="75">
        <v>234000625</v>
      </c>
      <c r="BR1384" s="75">
        <v>252000625</v>
      </c>
      <c r="BS1384" s="75">
        <v>270000625</v>
      </c>
      <c r="BT1384" s="75">
        <v>216000625</v>
      </c>
      <c r="BU1384" s="75">
        <v>225000625</v>
      </c>
      <c r="BV1384" s="75">
        <v>243000625</v>
      </c>
      <c r="BW1384" s="75">
        <v>265000625</v>
      </c>
      <c r="BX1384" s="75">
        <v>288000625</v>
      </c>
      <c r="BY1384" s="75">
        <v>369000625</v>
      </c>
      <c r="BZ1384" s="75">
        <v>0</v>
      </c>
      <c r="CA1384" s="75">
        <v>0</v>
      </c>
    </row>
    <row r="1385" spans="14:79" ht="12" customHeight="1">
      <c r="N1385" s="119" t="s">
        <v>25</v>
      </c>
      <c r="O1385" s="120" t="s">
        <v>2417</v>
      </c>
      <c r="P1385" s="122">
        <v>185000026</v>
      </c>
      <c r="Q1385" s="122">
        <v>225000026</v>
      </c>
      <c r="R1385" s="122">
        <v>285000026</v>
      </c>
      <c r="S1385" s="122">
        <v>335000026</v>
      </c>
      <c r="T1385" s="122">
        <v>405000026</v>
      </c>
      <c r="U1385" s="122">
        <v>485000026</v>
      </c>
      <c r="V1385" s="122">
        <v>565000026</v>
      </c>
      <c r="W1385" s="122">
        <v>615000026</v>
      </c>
      <c r="X1385" s="122">
        <v>0</v>
      </c>
      <c r="Y1385" s="122">
        <v>0</v>
      </c>
      <c r="Z1385" s="122">
        <v>0</v>
      </c>
      <c r="AA1385" s="122">
        <v>0</v>
      </c>
      <c r="AB1385" s="122">
        <v>0</v>
      </c>
      <c r="AC1385" s="122">
        <v>0</v>
      </c>
      <c r="AD1385" s="121"/>
      <c r="BO1385" s="72" t="s">
        <v>42</v>
      </c>
      <c r="BP1385" s="73" t="s">
        <v>4722</v>
      </c>
      <c r="BQ1385" s="75">
        <v>0</v>
      </c>
      <c r="BR1385" s="75">
        <v>0</v>
      </c>
      <c r="BS1385" s="75">
        <v>0</v>
      </c>
      <c r="BT1385" s="75">
        <v>0</v>
      </c>
      <c r="BU1385" s="75">
        <v>0</v>
      </c>
      <c r="BV1385" s="75">
        <v>0</v>
      </c>
      <c r="BW1385" s="75">
        <v>520000625</v>
      </c>
      <c r="BX1385" s="75">
        <v>575000625</v>
      </c>
      <c r="BY1385" s="75">
        <v>605000625</v>
      </c>
      <c r="BZ1385" s="75">
        <v>0</v>
      </c>
      <c r="CA1385" s="75">
        <v>0</v>
      </c>
    </row>
    <row r="1386" spans="14:79" ht="12" customHeight="1">
      <c r="N1386" s="119" t="s">
        <v>25</v>
      </c>
      <c r="O1386" s="120" t="s">
        <v>1600</v>
      </c>
      <c r="P1386" s="122">
        <v>210000026</v>
      </c>
      <c r="Q1386" s="122">
        <v>260000026</v>
      </c>
      <c r="R1386" s="122">
        <v>305000026</v>
      </c>
      <c r="S1386" s="122">
        <v>365000026</v>
      </c>
      <c r="T1386" s="122">
        <v>0</v>
      </c>
      <c r="U1386" s="122">
        <v>0</v>
      </c>
      <c r="V1386" s="122">
        <v>0</v>
      </c>
      <c r="W1386" s="122">
        <v>0</v>
      </c>
      <c r="X1386" s="122">
        <v>0</v>
      </c>
      <c r="Y1386" s="122">
        <v>0</v>
      </c>
      <c r="Z1386" s="122">
        <v>0</v>
      </c>
      <c r="AA1386" s="122">
        <v>0</v>
      </c>
      <c r="AB1386" s="122">
        <v>0</v>
      </c>
      <c r="AC1386" s="122">
        <v>0</v>
      </c>
      <c r="AD1386" s="121"/>
      <c r="BO1386" s="72" t="s">
        <v>42</v>
      </c>
      <c r="BP1386" s="73" t="s">
        <v>4723</v>
      </c>
      <c r="BQ1386" s="75">
        <v>0</v>
      </c>
      <c r="BR1386" s="75">
        <v>0</v>
      </c>
      <c r="BS1386" s="75">
        <v>0</v>
      </c>
      <c r="BT1386" s="75">
        <v>0</v>
      </c>
      <c r="BU1386" s="75">
        <v>711000625</v>
      </c>
      <c r="BV1386" s="75">
        <v>729000625</v>
      </c>
      <c r="BW1386" s="75">
        <v>756000625</v>
      </c>
      <c r="BX1386" s="75">
        <v>738000625</v>
      </c>
      <c r="BY1386" s="75">
        <v>814000625</v>
      </c>
      <c r="BZ1386" s="75">
        <v>1080000625</v>
      </c>
      <c r="CA1386" s="75">
        <v>0</v>
      </c>
    </row>
    <row r="1387" spans="14:79" ht="12" customHeight="1">
      <c r="N1387" s="119" t="s">
        <v>25</v>
      </c>
      <c r="O1387" s="120" t="s">
        <v>773</v>
      </c>
      <c r="P1387" s="122">
        <v>250000028</v>
      </c>
      <c r="Q1387" s="122">
        <v>320000028</v>
      </c>
      <c r="R1387" s="122">
        <v>360000028</v>
      </c>
      <c r="S1387" s="122">
        <v>0</v>
      </c>
      <c r="T1387" s="122">
        <v>0</v>
      </c>
      <c r="U1387" s="122">
        <v>0</v>
      </c>
      <c r="V1387" s="122">
        <v>0</v>
      </c>
      <c r="W1387" s="122">
        <v>0</v>
      </c>
      <c r="X1387" s="122">
        <v>0</v>
      </c>
      <c r="Y1387" s="122">
        <v>0</v>
      </c>
      <c r="Z1387" s="122">
        <v>0</v>
      </c>
      <c r="AA1387" s="122">
        <v>0</v>
      </c>
      <c r="AB1387" s="122">
        <v>0</v>
      </c>
      <c r="AC1387" s="122">
        <v>0</v>
      </c>
      <c r="AD1387" s="121"/>
      <c r="BO1387" s="72" t="s">
        <v>42</v>
      </c>
      <c r="BP1387" s="73" t="s">
        <v>4724</v>
      </c>
      <c r="BQ1387" s="75">
        <v>0</v>
      </c>
      <c r="BR1387" s="75">
        <v>0</v>
      </c>
      <c r="BS1387" s="75">
        <v>0</v>
      </c>
      <c r="BT1387" s="75">
        <v>0</v>
      </c>
      <c r="BU1387" s="75">
        <v>0</v>
      </c>
      <c r="BV1387" s="75">
        <v>630000625</v>
      </c>
      <c r="BW1387" s="75">
        <v>650000026</v>
      </c>
      <c r="BX1387" s="75">
        <v>700000625</v>
      </c>
      <c r="BY1387" s="75">
        <v>740000725</v>
      </c>
      <c r="BZ1387" s="75">
        <v>0</v>
      </c>
      <c r="CA1387" s="75">
        <v>0</v>
      </c>
    </row>
    <row r="1388" spans="14:79" ht="12" customHeight="1">
      <c r="N1388" s="119" t="s">
        <v>25</v>
      </c>
      <c r="O1388" s="120" t="s">
        <v>888</v>
      </c>
      <c r="P1388" s="122">
        <v>205000026</v>
      </c>
      <c r="Q1388" s="122">
        <v>235000026</v>
      </c>
      <c r="R1388" s="122">
        <v>295000026</v>
      </c>
      <c r="S1388" s="122">
        <v>340000026</v>
      </c>
      <c r="T1388" s="122">
        <v>0</v>
      </c>
      <c r="U1388" s="122">
        <v>0</v>
      </c>
      <c r="V1388" s="122">
        <v>0</v>
      </c>
      <c r="W1388" s="122">
        <v>0</v>
      </c>
      <c r="X1388" s="122">
        <v>0</v>
      </c>
      <c r="Y1388" s="122">
        <v>0</v>
      </c>
      <c r="Z1388" s="122">
        <v>0</v>
      </c>
      <c r="AA1388" s="122">
        <v>0</v>
      </c>
      <c r="AB1388" s="122">
        <v>0</v>
      </c>
      <c r="AC1388" s="122">
        <v>0</v>
      </c>
      <c r="AD1388" s="121"/>
      <c r="BO1388" s="72" t="s">
        <v>42</v>
      </c>
      <c r="BP1388" s="73" t="s">
        <v>5049</v>
      </c>
      <c r="BQ1388" s="75">
        <v>0</v>
      </c>
      <c r="BR1388" s="75">
        <v>0</v>
      </c>
      <c r="BS1388" s="75">
        <v>522000625</v>
      </c>
      <c r="BT1388" s="75">
        <v>558000625</v>
      </c>
      <c r="BU1388" s="75">
        <v>585000625</v>
      </c>
      <c r="BV1388" s="75">
        <v>603000625</v>
      </c>
      <c r="BW1388" s="75">
        <v>630000625</v>
      </c>
      <c r="BX1388" s="75">
        <v>657000625</v>
      </c>
      <c r="BY1388" s="75">
        <v>729000625</v>
      </c>
      <c r="BZ1388" s="75">
        <v>820000000</v>
      </c>
      <c r="CA1388" s="75">
        <v>0</v>
      </c>
    </row>
    <row r="1389" spans="14:79" ht="12" customHeight="1">
      <c r="N1389" s="119" t="s">
        <v>25</v>
      </c>
      <c r="O1389" s="120" t="s">
        <v>1314</v>
      </c>
      <c r="P1389" s="122">
        <v>200000026</v>
      </c>
      <c r="Q1389" s="122">
        <v>235000026</v>
      </c>
      <c r="R1389" s="122">
        <v>290000026</v>
      </c>
      <c r="S1389" s="122">
        <v>325000026</v>
      </c>
      <c r="T1389" s="122">
        <v>390000026</v>
      </c>
      <c r="U1389" s="122">
        <v>475000026</v>
      </c>
      <c r="V1389" s="122">
        <v>660000026</v>
      </c>
      <c r="W1389" s="122">
        <v>0</v>
      </c>
      <c r="X1389" s="122">
        <v>0</v>
      </c>
      <c r="Y1389" s="122">
        <v>0</v>
      </c>
      <c r="Z1389" s="122">
        <v>0</v>
      </c>
      <c r="AA1389" s="122">
        <v>0</v>
      </c>
      <c r="AB1389" s="122">
        <v>0</v>
      </c>
      <c r="AC1389" s="122">
        <v>0</v>
      </c>
      <c r="AD1389" s="121"/>
      <c r="BO1389" s="72" t="s">
        <v>42</v>
      </c>
      <c r="BP1389" s="73" t="s">
        <v>5267</v>
      </c>
      <c r="BQ1389" s="74"/>
      <c r="BR1389" s="74"/>
      <c r="BS1389" s="74"/>
      <c r="BT1389" s="74"/>
      <c r="BU1389" s="74"/>
      <c r="BV1389" s="74"/>
      <c r="BW1389" s="75">
        <v>650000026</v>
      </c>
      <c r="BX1389" s="75">
        <v>750000026</v>
      </c>
      <c r="BY1389" s="75">
        <v>825000026</v>
      </c>
      <c r="BZ1389" s="75">
        <v>915000026</v>
      </c>
      <c r="CA1389" s="74"/>
    </row>
    <row r="1390" spans="14:79" ht="12" customHeight="1">
      <c r="N1390" s="119" t="s">
        <v>25</v>
      </c>
      <c r="O1390" s="120" t="s">
        <v>2418</v>
      </c>
      <c r="P1390" s="122">
        <v>0</v>
      </c>
      <c r="Q1390" s="122">
        <v>0</v>
      </c>
      <c r="R1390" s="122">
        <v>350000026</v>
      </c>
      <c r="S1390" s="122">
        <v>420000026</v>
      </c>
      <c r="T1390" s="122">
        <v>485000026</v>
      </c>
      <c r="U1390" s="122">
        <v>0</v>
      </c>
      <c r="V1390" s="122">
        <v>0</v>
      </c>
      <c r="W1390" s="122">
        <v>0</v>
      </c>
      <c r="X1390" s="122">
        <v>0</v>
      </c>
      <c r="Y1390" s="122">
        <v>0</v>
      </c>
      <c r="Z1390" s="122">
        <v>0</v>
      </c>
      <c r="AA1390" s="122">
        <v>0</v>
      </c>
      <c r="AB1390" s="122">
        <v>0</v>
      </c>
      <c r="AC1390" s="122">
        <v>0</v>
      </c>
      <c r="AD1390" s="121"/>
      <c r="BO1390" s="72" t="s">
        <v>42</v>
      </c>
      <c r="BP1390" s="73" t="s">
        <v>4725</v>
      </c>
      <c r="BQ1390" s="75">
        <v>0</v>
      </c>
      <c r="BR1390" s="75">
        <v>0</v>
      </c>
      <c r="BS1390" s="75">
        <v>522000625</v>
      </c>
      <c r="BT1390" s="75">
        <v>558000625</v>
      </c>
      <c r="BU1390" s="75">
        <v>576000625</v>
      </c>
      <c r="BV1390" s="75">
        <v>603000625</v>
      </c>
      <c r="BW1390" s="75">
        <v>621000625</v>
      </c>
      <c r="BX1390" s="75">
        <v>675000625</v>
      </c>
      <c r="BY1390" s="75">
        <v>855000625</v>
      </c>
      <c r="BZ1390" s="75">
        <v>0</v>
      </c>
      <c r="CA1390" s="75">
        <v>0</v>
      </c>
    </row>
    <row r="1391" spans="14:79" ht="12" customHeight="1">
      <c r="N1391" s="119" t="s">
        <v>25</v>
      </c>
      <c r="O1391" s="120" t="s">
        <v>547</v>
      </c>
      <c r="P1391" s="122">
        <v>230000026</v>
      </c>
      <c r="Q1391" s="122">
        <v>320000026</v>
      </c>
      <c r="R1391" s="122">
        <v>360000026</v>
      </c>
      <c r="S1391" s="122">
        <v>480000026</v>
      </c>
      <c r="T1391" s="122">
        <v>550000026</v>
      </c>
      <c r="U1391" s="122">
        <v>605000026</v>
      </c>
      <c r="V1391" s="122">
        <v>675000026</v>
      </c>
      <c r="W1391" s="122">
        <v>0</v>
      </c>
      <c r="X1391" s="122">
        <v>0</v>
      </c>
      <c r="Y1391" s="122">
        <v>0</v>
      </c>
      <c r="Z1391" s="122">
        <v>0</v>
      </c>
      <c r="AA1391" s="122">
        <v>0</v>
      </c>
      <c r="AB1391" s="122">
        <v>0</v>
      </c>
      <c r="AC1391" s="122">
        <v>0</v>
      </c>
      <c r="AD1391" s="121"/>
      <c r="BO1391" s="72" t="s">
        <v>42</v>
      </c>
      <c r="BP1391" s="73" t="s">
        <v>4726</v>
      </c>
      <c r="BQ1391" s="75">
        <v>0</v>
      </c>
      <c r="BR1391" s="75">
        <v>0</v>
      </c>
      <c r="BS1391" s="75">
        <v>0</v>
      </c>
      <c r="BT1391" s="75">
        <v>0</v>
      </c>
      <c r="BU1391" s="75">
        <v>0</v>
      </c>
      <c r="BV1391" s="75">
        <v>0</v>
      </c>
      <c r="BW1391" s="75">
        <v>0</v>
      </c>
      <c r="BX1391" s="75">
        <v>0</v>
      </c>
      <c r="BY1391" s="75">
        <v>810000925</v>
      </c>
      <c r="BZ1391" s="75">
        <v>0</v>
      </c>
      <c r="CA1391" s="75">
        <v>0</v>
      </c>
    </row>
    <row r="1392" spans="14:79" ht="12" customHeight="1">
      <c r="N1392" s="119" t="s">
        <v>25</v>
      </c>
      <c r="O1392" s="120" t="s">
        <v>2116</v>
      </c>
      <c r="P1392" s="122">
        <v>0</v>
      </c>
      <c r="Q1392" s="122">
        <v>0</v>
      </c>
      <c r="R1392" s="122">
        <v>0</v>
      </c>
      <c r="S1392" s="122">
        <v>0</v>
      </c>
      <c r="T1392" s="122">
        <v>0</v>
      </c>
      <c r="U1392" s="122">
        <v>365000026</v>
      </c>
      <c r="V1392" s="122">
        <v>435000026</v>
      </c>
      <c r="W1392" s="122">
        <v>505000026</v>
      </c>
      <c r="X1392" s="122">
        <v>585000026</v>
      </c>
      <c r="Y1392" s="122">
        <v>665000026</v>
      </c>
      <c r="Z1392" s="122">
        <v>730000026</v>
      </c>
      <c r="AA1392" s="122">
        <v>825000026</v>
      </c>
      <c r="AB1392" s="122">
        <v>1000000026</v>
      </c>
      <c r="AC1392" s="122">
        <v>0</v>
      </c>
      <c r="AD1392" s="121"/>
      <c r="BO1392" s="72" t="s">
        <v>42</v>
      </c>
      <c r="BP1392" s="73" t="s">
        <v>4727</v>
      </c>
      <c r="BQ1392" s="75">
        <v>0</v>
      </c>
      <c r="BR1392" s="75">
        <v>0</v>
      </c>
      <c r="BS1392" s="75">
        <v>0</v>
      </c>
      <c r="BT1392" s="75">
        <v>0</v>
      </c>
      <c r="BU1392" s="75">
        <v>576000625</v>
      </c>
      <c r="BV1392" s="75">
        <v>630000625</v>
      </c>
      <c r="BW1392" s="75">
        <v>0</v>
      </c>
      <c r="BX1392" s="75">
        <v>738000625</v>
      </c>
      <c r="BY1392" s="75">
        <v>814000625</v>
      </c>
      <c r="BZ1392" s="75">
        <v>0</v>
      </c>
      <c r="CA1392" s="75">
        <v>0</v>
      </c>
    </row>
    <row r="1393" spans="14:79" ht="12" customHeight="1">
      <c r="N1393" s="119" t="s">
        <v>25</v>
      </c>
      <c r="O1393" s="120" t="s">
        <v>991</v>
      </c>
      <c r="P1393" s="122">
        <v>0</v>
      </c>
      <c r="Q1393" s="122">
        <v>0</v>
      </c>
      <c r="R1393" s="122">
        <v>0</v>
      </c>
      <c r="S1393" s="122">
        <v>0</v>
      </c>
      <c r="T1393" s="122">
        <v>0</v>
      </c>
      <c r="U1393" s="122">
        <v>375000026</v>
      </c>
      <c r="V1393" s="122">
        <v>430000026</v>
      </c>
      <c r="W1393" s="122">
        <v>520000026</v>
      </c>
      <c r="X1393" s="122">
        <v>520000026</v>
      </c>
      <c r="Y1393" s="122">
        <v>690000026</v>
      </c>
      <c r="Z1393" s="122">
        <v>750000026</v>
      </c>
      <c r="AA1393" s="122">
        <v>820000026</v>
      </c>
      <c r="AB1393" s="122">
        <v>0</v>
      </c>
      <c r="AC1393" s="122">
        <v>0</v>
      </c>
      <c r="AD1393" s="121"/>
      <c r="BO1393" s="72" t="s">
        <v>42</v>
      </c>
      <c r="BP1393" s="73" t="s">
        <v>4728</v>
      </c>
      <c r="BQ1393" s="75">
        <v>0</v>
      </c>
      <c r="BR1393" s="75">
        <v>0</v>
      </c>
      <c r="BS1393" s="75">
        <v>0</v>
      </c>
      <c r="BT1393" s="75">
        <v>540000625</v>
      </c>
      <c r="BU1393" s="75">
        <v>558000625</v>
      </c>
      <c r="BV1393" s="75">
        <v>585000625</v>
      </c>
      <c r="BW1393" s="75">
        <v>612000625</v>
      </c>
      <c r="BX1393" s="75">
        <v>639000625</v>
      </c>
      <c r="BY1393" s="75">
        <v>666000625</v>
      </c>
      <c r="BZ1393" s="75">
        <v>0</v>
      </c>
      <c r="CA1393" s="75">
        <v>0</v>
      </c>
    </row>
    <row r="1394" spans="14:79" ht="12" customHeight="1">
      <c r="N1394" s="119" t="s">
        <v>25</v>
      </c>
      <c r="O1394" s="120" t="s">
        <v>2695</v>
      </c>
      <c r="P1394" s="122">
        <v>0</v>
      </c>
      <c r="Q1394" s="122">
        <v>0</v>
      </c>
      <c r="R1394" s="122">
        <v>0</v>
      </c>
      <c r="S1394" s="122">
        <v>0</v>
      </c>
      <c r="T1394" s="122">
        <v>0</v>
      </c>
      <c r="U1394" s="122">
        <v>0</v>
      </c>
      <c r="V1394" s="122">
        <v>0</v>
      </c>
      <c r="W1394" s="122">
        <v>525000026</v>
      </c>
      <c r="X1394" s="122">
        <v>590000026</v>
      </c>
      <c r="Y1394" s="122">
        <v>675000026</v>
      </c>
      <c r="Z1394" s="122">
        <v>735000026</v>
      </c>
      <c r="AA1394" s="122">
        <v>820000026</v>
      </c>
      <c r="AB1394" s="122">
        <v>0</v>
      </c>
      <c r="AC1394" s="122">
        <v>0</v>
      </c>
      <c r="AD1394" s="121"/>
      <c r="BO1394" s="72" t="s">
        <v>42</v>
      </c>
      <c r="BP1394" s="73" t="s">
        <v>4729</v>
      </c>
      <c r="BQ1394" s="75">
        <v>0</v>
      </c>
      <c r="BR1394" s="75">
        <v>0</v>
      </c>
      <c r="BS1394" s="75">
        <v>0</v>
      </c>
      <c r="BT1394" s="75">
        <v>0</v>
      </c>
      <c r="BU1394" s="75">
        <v>576000625</v>
      </c>
      <c r="BV1394" s="75">
        <v>630000625</v>
      </c>
      <c r="BW1394" s="75">
        <v>621000625</v>
      </c>
      <c r="BX1394" s="75">
        <v>675000625</v>
      </c>
      <c r="BY1394" s="75">
        <v>855000625</v>
      </c>
      <c r="BZ1394" s="75">
        <v>0</v>
      </c>
      <c r="CA1394" s="75">
        <v>0</v>
      </c>
    </row>
    <row r="1395" spans="14:79" ht="12" customHeight="1">
      <c r="N1395" s="119" t="s">
        <v>25</v>
      </c>
      <c r="O1395" s="120" t="s">
        <v>1737</v>
      </c>
      <c r="P1395" s="122">
        <v>0</v>
      </c>
      <c r="Q1395" s="122">
        <v>0</v>
      </c>
      <c r="R1395" s="122">
        <v>0</v>
      </c>
      <c r="S1395" s="122">
        <v>0</v>
      </c>
      <c r="T1395" s="122">
        <v>520000026</v>
      </c>
      <c r="U1395" s="122">
        <v>540000026</v>
      </c>
      <c r="V1395" s="122">
        <v>560000026</v>
      </c>
      <c r="W1395" s="122">
        <v>575000026</v>
      </c>
      <c r="X1395" s="122">
        <v>615000026</v>
      </c>
      <c r="Y1395" s="122">
        <v>685000026</v>
      </c>
      <c r="Z1395" s="122">
        <v>740000026</v>
      </c>
      <c r="AA1395" s="122">
        <v>0</v>
      </c>
      <c r="AB1395" s="122">
        <v>0</v>
      </c>
      <c r="AC1395" s="122">
        <v>0</v>
      </c>
      <c r="AD1395" s="121"/>
      <c r="BO1395" s="72" t="s">
        <v>42</v>
      </c>
      <c r="BP1395" s="73" t="s">
        <v>4730</v>
      </c>
      <c r="BQ1395" s="75">
        <v>0</v>
      </c>
      <c r="BR1395" s="75">
        <v>0</v>
      </c>
      <c r="BS1395" s="75">
        <v>522000625</v>
      </c>
      <c r="BT1395" s="75">
        <v>558000625</v>
      </c>
      <c r="BU1395" s="75">
        <v>585000625</v>
      </c>
      <c r="BV1395" s="75">
        <v>603000625</v>
      </c>
      <c r="BW1395" s="75">
        <v>630000625</v>
      </c>
      <c r="BX1395" s="75">
        <v>657000625</v>
      </c>
      <c r="BY1395" s="75">
        <v>729000625</v>
      </c>
      <c r="BZ1395" s="75">
        <v>0</v>
      </c>
      <c r="CA1395" s="75">
        <v>0</v>
      </c>
    </row>
    <row r="1396" spans="14:79" ht="12" customHeight="1">
      <c r="N1396" s="119" t="s">
        <v>25</v>
      </c>
      <c r="O1396" s="120" t="s">
        <v>2583</v>
      </c>
      <c r="P1396" s="122">
        <v>0</v>
      </c>
      <c r="Q1396" s="122">
        <v>0</v>
      </c>
      <c r="R1396" s="122">
        <v>0</v>
      </c>
      <c r="S1396" s="122">
        <v>1300000026</v>
      </c>
      <c r="T1396" s="122">
        <v>0</v>
      </c>
      <c r="U1396" s="122">
        <v>0</v>
      </c>
      <c r="V1396" s="122">
        <v>0</v>
      </c>
      <c r="W1396" s="122">
        <v>0</v>
      </c>
      <c r="X1396" s="122">
        <v>0</v>
      </c>
      <c r="Y1396" s="122">
        <v>0</v>
      </c>
      <c r="Z1396" s="122">
        <v>2100000026</v>
      </c>
      <c r="AA1396" s="122">
        <v>2200000026</v>
      </c>
      <c r="AB1396" s="122">
        <v>2300000026</v>
      </c>
      <c r="AC1396" s="122">
        <v>2400000026</v>
      </c>
      <c r="AD1396" s="121"/>
      <c r="BO1396" s="72" t="s">
        <v>42</v>
      </c>
      <c r="BP1396" s="73" t="s">
        <v>4731</v>
      </c>
      <c r="BQ1396" s="75">
        <v>0</v>
      </c>
      <c r="BR1396" s="75">
        <v>0</v>
      </c>
      <c r="BS1396" s="75">
        <v>0</v>
      </c>
      <c r="BT1396" s="75">
        <v>0</v>
      </c>
      <c r="BU1396" s="75">
        <v>711000625</v>
      </c>
      <c r="BV1396" s="75">
        <v>729000625</v>
      </c>
      <c r="BW1396" s="75">
        <v>756000625</v>
      </c>
      <c r="BX1396" s="75">
        <v>783000625</v>
      </c>
      <c r="BY1396" s="75">
        <v>846000625</v>
      </c>
      <c r="BZ1396" s="75">
        <v>1080000625</v>
      </c>
      <c r="CA1396" s="75">
        <v>0</v>
      </c>
    </row>
    <row r="1397" spans="14:79" ht="12" customHeight="1">
      <c r="N1397" s="119" t="s">
        <v>25</v>
      </c>
      <c r="O1397" s="120" t="s">
        <v>2485</v>
      </c>
      <c r="P1397" s="122">
        <v>0</v>
      </c>
      <c r="Q1397" s="122">
        <v>0</v>
      </c>
      <c r="R1397" s="122">
        <v>0</v>
      </c>
      <c r="S1397" s="122">
        <v>0</v>
      </c>
      <c r="T1397" s="122">
        <v>0</v>
      </c>
      <c r="U1397" s="122">
        <v>0</v>
      </c>
      <c r="V1397" s="122">
        <v>950000026</v>
      </c>
      <c r="W1397" s="122">
        <v>1050000026</v>
      </c>
      <c r="X1397" s="122">
        <v>0</v>
      </c>
      <c r="Y1397" s="122">
        <v>0</v>
      </c>
      <c r="Z1397" s="122">
        <v>0</v>
      </c>
      <c r="AA1397" s="122">
        <v>0</v>
      </c>
      <c r="AB1397" s="122">
        <v>0</v>
      </c>
      <c r="AC1397" s="122">
        <v>0</v>
      </c>
      <c r="AD1397" s="121"/>
      <c r="BO1397" s="72" t="s">
        <v>42</v>
      </c>
      <c r="BP1397" s="73" t="s">
        <v>4732</v>
      </c>
      <c r="BQ1397" s="75">
        <v>0</v>
      </c>
      <c r="BR1397" s="75">
        <v>0</v>
      </c>
      <c r="BS1397" s="75">
        <v>0</v>
      </c>
      <c r="BT1397" s="75">
        <v>0</v>
      </c>
      <c r="BU1397" s="75">
        <v>0</v>
      </c>
      <c r="BV1397" s="75">
        <v>720000625</v>
      </c>
      <c r="BW1397" s="75">
        <v>0</v>
      </c>
      <c r="BX1397" s="75">
        <v>0</v>
      </c>
      <c r="BY1397" s="75">
        <v>765000625</v>
      </c>
      <c r="BZ1397" s="75">
        <v>0</v>
      </c>
      <c r="CA1397" s="75">
        <v>0</v>
      </c>
    </row>
    <row r="1398" spans="14:79" ht="12" customHeight="1">
      <c r="N1398" s="119" t="s">
        <v>25</v>
      </c>
      <c r="O1398" s="120" t="s">
        <v>1677</v>
      </c>
      <c r="P1398" s="122">
        <v>0</v>
      </c>
      <c r="Q1398" s="122">
        <v>0</v>
      </c>
      <c r="R1398" s="122">
        <v>0</v>
      </c>
      <c r="S1398" s="122">
        <v>0</v>
      </c>
      <c r="T1398" s="122">
        <v>0</v>
      </c>
      <c r="U1398" s="122">
        <v>0</v>
      </c>
      <c r="V1398" s="122">
        <v>950000026</v>
      </c>
      <c r="W1398" s="122">
        <v>1050000026</v>
      </c>
      <c r="X1398" s="122">
        <v>0</v>
      </c>
      <c r="Y1398" s="122">
        <v>0</v>
      </c>
      <c r="Z1398" s="122">
        <v>0</v>
      </c>
      <c r="AA1398" s="122">
        <v>0</v>
      </c>
      <c r="AB1398" s="122">
        <v>0</v>
      </c>
      <c r="AC1398" s="122">
        <v>0</v>
      </c>
      <c r="AD1398" s="121"/>
      <c r="BO1398" s="72" t="s">
        <v>42</v>
      </c>
      <c r="BP1398" s="73" t="s">
        <v>5050</v>
      </c>
      <c r="BQ1398" s="75">
        <v>0</v>
      </c>
      <c r="BR1398" s="75">
        <v>0</v>
      </c>
      <c r="BS1398" s="75">
        <v>522000625</v>
      </c>
      <c r="BT1398" s="75">
        <v>558000625</v>
      </c>
      <c r="BU1398" s="75">
        <v>585000625</v>
      </c>
      <c r="BV1398" s="75">
        <v>603000625</v>
      </c>
      <c r="BW1398" s="75">
        <v>630000625</v>
      </c>
      <c r="BX1398" s="75">
        <v>657000625</v>
      </c>
      <c r="BY1398" s="75">
        <v>729000625</v>
      </c>
      <c r="BZ1398" s="75">
        <v>0</v>
      </c>
      <c r="CA1398" s="75">
        <v>0</v>
      </c>
    </row>
    <row r="1399" spans="14:79" ht="12" customHeight="1">
      <c r="N1399" s="119" t="s">
        <v>25</v>
      </c>
      <c r="O1399" s="120" t="s">
        <v>1619</v>
      </c>
      <c r="P1399" s="122">
        <v>225000026</v>
      </c>
      <c r="Q1399" s="122">
        <v>295000026</v>
      </c>
      <c r="R1399" s="122">
        <v>330000026</v>
      </c>
      <c r="S1399" s="122">
        <v>0</v>
      </c>
      <c r="T1399" s="122">
        <v>0</v>
      </c>
      <c r="U1399" s="122">
        <v>0</v>
      </c>
      <c r="V1399" s="122">
        <v>0</v>
      </c>
      <c r="W1399" s="122">
        <v>0</v>
      </c>
      <c r="X1399" s="122">
        <v>0</v>
      </c>
      <c r="Y1399" s="122">
        <v>0</v>
      </c>
      <c r="Z1399" s="122">
        <v>0</v>
      </c>
      <c r="AA1399" s="122">
        <v>0</v>
      </c>
      <c r="AB1399" s="122">
        <v>0</v>
      </c>
      <c r="AC1399" s="122">
        <v>0</v>
      </c>
      <c r="AD1399" s="121"/>
      <c r="BO1399" s="72" t="s">
        <v>42</v>
      </c>
      <c r="BP1399" s="73" t="s">
        <v>4733</v>
      </c>
      <c r="BQ1399" s="75">
        <v>513000625</v>
      </c>
      <c r="BR1399" s="75">
        <v>0</v>
      </c>
      <c r="BS1399" s="75">
        <v>0</v>
      </c>
      <c r="BT1399" s="75">
        <v>621000625</v>
      </c>
      <c r="BU1399" s="75">
        <v>648000625</v>
      </c>
      <c r="BV1399" s="75">
        <v>666000625</v>
      </c>
      <c r="BW1399" s="75">
        <v>0</v>
      </c>
      <c r="BX1399" s="75">
        <v>0</v>
      </c>
      <c r="BY1399" s="75">
        <v>953000625</v>
      </c>
      <c r="BZ1399" s="75">
        <v>0</v>
      </c>
      <c r="CA1399" s="75">
        <v>0</v>
      </c>
    </row>
    <row r="1400" spans="14:79" ht="12" customHeight="1">
      <c r="N1400" s="119" t="s">
        <v>25</v>
      </c>
      <c r="O1400" s="120" t="s">
        <v>1640</v>
      </c>
      <c r="P1400" s="122">
        <v>225000026</v>
      </c>
      <c r="Q1400" s="122">
        <v>295000026</v>
      </c>
      <c r="R1400" s="122">
        <v>330000026</v>
      </c>
      <c r="S1400" s="122">
        <v>0</v>
      </c>
      <c r="T1400" s="122">
        <v>0</v>
      </c>
      <c r="U1400" s="122">
        <v>0</v>
      </c>
      <c r="V1400" s="122">
        <v>0</v>
      </c>
      <c r="W1400" s="122">
        <v>0</v>
      </c>
      <c r="X1400" s="122">
        <v>0</v>
      </c>
      <c r="Y1400" s="122">
        <v>0</v>
      </c>
      <c r="Z1400" s="122">
        <v>0</v>
      </c>
      <c r="AA1400" s="122">
        <v>0</v>
      </c>
      <c r="AB1400" s="122">
        <v>0</v>
      </c>
      <c r="AC1400" s="122">
        <v>0</v>
      </c>
      <c r="AD1400" s="121"/>
      <c r="BO1400" s="72" t="s">
        <v>42</v>
      </c>
      <c r="BP1400" s="73" t="s">
        <v>4734</v>
      </c>
      <c r="BQ1400" s="75">
        <v>0</v>
      </c>
      <c r="BR1400" s="75">
        <v>0</v>
      </c>
      <c r="BS1400" s="75">
        <v>0</v>
      </c>
      <c r="BT1400" s="75">
        <v>0</v>
      </c>
      <c r="BU1400" s="75">
        <v>0</v>
      </c>
      <c r="BV1400" s="75">
        <v>0</v>
      </c>
      <c r="BW1400" s="75">
        <v>747000625</v>
      </c>
      <c r="BX1400" s="75">
        <v>702000625</v>
      </c>
      <c r="BY1400" s="75">
        <v>837000625</v>
      </c>
      <c r="BZ1400" s="75">
        <v>0</v>
      </c>
      <c r="CA1400" s="75">
        <v>0</v>
      </c>
    </row>
    <row r="1401" spans="14:79" ht="12" customHeight="1">
      <c r="N1401" s="119" t="s">
        <v>25</v>
      </c>
      <c r="O1401" s="120" t="s">
        <v>1675</v>
      </c>
      <c r="P1401" s="122">
        <v>0</v>
      </c>
      <c r="Q1401" s="122">
        <v>0</v>
      </c>
      <c r="R1401" s="122">
        <v>0</v>
      </c>
      <c r="S1401" s="122">
        <v>0</v>
      </c>
      <c r="T1401" s="122">
        <v>0</v>
      </c>
      <c r="U1401" s="122">
        <v>0</v>
      </c>
      <c r="V1401" s="122">
        <v>0</v>
      </c>
      <c r="W1401" s="122">
        <v>0</v>
      </c>
      <c r="X1401" s="122">
        <v>0</v>
      </c>
      <c r="Y1401" s="122">
        <v>520000026</v>
      </c>
      <c r="Z1401" s="122">
        <v>590000026</v>
      </c>
      <c r="AA1401" s="122">
        <v>670000026</v>
      </c>
      <c r="AB1401" s="122">
        <v>750000026</v>
      </c>
      <c r="AC1401" s="122">
        <v>0</v>
      </c>
      <c r="AD1401" s="121"/>
      <c r="BO1401" s="72" t="s">
        <v>42</v>
      </c>
      <c r="BP1401" s="73" t="s">
        <v>4735</v>
      </c>
      <c r="BQ1401" s="75">
        <v>0</v>
      </c>
      <c r="BR1401" s="75">
        <v>0</v>
      </c>
      <c r="BS1401" s="75">
        <v>0</v>
      </c>
      <c r="BT1401" s="75">
        <v>0</v>
      </c>
      <c r="BU1401" s="75">
        <v>576000625</v>
      </c>
      <c r="BV1401" s="75">
        <v>630000625</v>
      </c>
      <c r="BW1401" s="75">
        <v>747000625</v>
      </c>
      <c r="BX1401" s="75">
        <v>774000625</v>
      </c>
      <c r="BY1401" s="75">
        <v>837000625</v>
      </c>
      <c r="BZ1401" s="75">
        <v>0</v>
      </c>
      <c r="CA1401" s="75">
        <v>0</v>
      </c>
    </row>
    <row r="1402" spans="14:79" ht="12" customHeight="1">
      <c r="N1402" s="119" t="s">
        <v>25</v>
      </c>
      <c r="O1402" s="120" t="s">
        <v>1448</v>
      </c>
      <c r="P1402" s="122">
        <v>0</v>
      </c>
      <c r="Q1402" s="122">
        <v>0</v>
      </c>
      <c r="R1402" s="122">
        <v>0</v>
      </c>
      <c r="S1402" s="122">
        <v>0</v>
      </c>
      <c r="T1402" s="122">
        <v>0</v>
      </c>
      <c r="U1402" s="122">
        <v>0</v>
      </c>
      <c r="V1402" s="122">
        <v>0</v>
      </c>
      <c r="W1402" s="122">
        <v>0</v>
      </c>
      <c r="X1402" s="122">
        <v>0</v>
      </c>
      <c r="Y1402" s="122">
        <v>490000026</v>
      </c>
      <c r="Z1402" s="122">
        <v>540000026</v>
      </c>
      <c r="AA1402" s="122">
        <v>670000026</v>
      </c>
      <c r="AB1402" s="122">
        <v>735000026</v>
      </c>
      <c r="AC1402" s="122">
        <v>0</v>
      </c>
      <c r="AD1402" s="121"/>
      <c r="BO1402" s="72" t="s">
        <v>42</v>
      </c>
      <c r="BP1402" s="73" t="s">
        <v>5309</v>
      </c>
      <c r="BQ1402" s="74"/>
      <c r="BR1402" s="74"/>
      <c r="BS1402" s="74"/>
      <c r="BT1402" s="74"/>
      <c r="BU1402" s="74"/>
      <c r="BV1402" s="74"/>
      <c r="BW1402" s="74"/>
      <c r="BX1402" s="74"/>
      <c r="BY1402" s="75">
        <v>850000825</v>
      </c>
      <c r="BZ1402" s="74"/>
      <c r="CA1402" s="74"/>
    </row>
    <row r="1403" spans="14:79" ht="12" customHeight="1">
      <c r="N1403" s="119" t="s">
        <v>25</v>
      </c>
      <c r="O1403" s="120" t="s">
        <v>2689</v>
      </c>
      <c r="P1403" s="122">
        <v>0</v>
      </c>
      <c r="Q1403" s="122">
        <v>0</v>
      </c>
      <c r="R1403" s="122">
        <v>0</v>
      </c>
      <c r="S1403" s="122">
        <v>0</v>
      </c>
      <c r="T1403" s="122">
        <v>0</v>
      </c>
      <c r="U1403" s="122">
        <v>0</v>
      </c>
      <c r="V1403" s="122">
        <v>0</v>
      </c>
      <c r="W1403" s="122">
        <v>0</v>
      </c>
      <c r="X1403" s="122">
        <v>0</v>
      </c>
      <c r="Y1403" s="122">
        <v>490000026</v>
      </c>
      <c r="Z1403" s="122">
        <v>540000026</v>
      </c>
      <c r="AA1403" s="122">
        <v>670000026</v>
      </c>
      <c r="AB1403" s="122">
        <v>735000026</v>
      </c>
      <c r="AC1403" s="122">
        <v>0</v>
      </c>
      <c r="AD1403" s="121"/>
      <c r="BO1403" s="72" t="s">
        <v>42</v>
      </c>
      <c r="BP1403" s="73" t="s">
        <v>5310</v>
      </c>
      <c r="BQ1403" s="74"/>
      <c r="BR1403" s="74"/>
      <c r="BS1403" s="74"/>
      <c r="BT1403" s="74"/>
      <c r="BU1403" s="74"/>
      <c r="BV1403" s="74"/>
      <c r="BW1403" s="74"/>
      <c r="BX1403" s="74"/>
      <c r="BY1403" s="75">
        <v>850000825</v>
      </c>
      <c r="BZ1403" s="74"/>
      <c r="CA1403" s="74"/>
    </row>
    <row r="1404" spans="14:79" ht="12" customHeight="1">
      <c r="N1404" s="119" t="s">
        <v>25</v>
      </c>
      <c r="O1404" s="120" t="s">
        <v>2684</v>
      </c>
      <c r="P1404" s="122">
        <v>175000026</v>
      </c>
      <c r="Q1404" s="122">
        <v>195000026</v>
      </c>
      <c r="R1404" s="122">
        <v>250000026</v>
      </c>
      <c r="S1404" s="122">
        <v>0</v>
      </c>
      <c r="T1404" s="122">
        <v>0</v>
      </c>
      <c r="U1404" s="122">
        <v>0</v>
      </c>
      <c r="V1404" s="122">
        <v>0</v>
      </c>
      <c r="W1404" s="122">
        <v>0</v>
      </c>
      <c r="X1404" s="122">
        <v>0</v>
      </c>
      <c r="Y1404" s="122">
        <v>0</v>
      </c>
      <c r="Z1404" s="122">
        <v>0</v>
      </c>
      <c r="AA1404" s="122">
        <v>0</v>
      </c>
      <c r="AB1404" s="122">
        <v>0</v>
      </c>
      <c r="AC1404" s="122">
        <v>0</v>
      </c>
      <c r="AD1404" s="121"/>
      <c r="BO1404" s="72" t="s">
        <v>42</v>
      </c>
      <c r="BP1404" s="73" t="s">
        <v>4736</v>
      </c>
      <c r="BQ1404" s="75">
        <v>0</v>
      </c>
      <c r="BR1404" s="75">
        <v>351000625</v>
      </c>
      <c r="BS1404" s="75">
        <v>432000625</v>
      </c>
      <c r="BT1404" s="75">
        <v>423000625</v>
      </c>
      <c r="BU1404" s="75">
        <v>0</v>
      </c>
      <c r="BV1404" s="75">
        <v>0</v>
      </c>
      <c r="BW1404" s="75">
        <v>540000625</v>
      </c>
      <c r="BX1404" s="75">
        <v>0</v>
      </c>
      <c r="BY1404" s="75">
        <v>0</v>
      </c>
      <c r="BZ1404" s="75">
        <v>0</v>
      </c>
      <c r="CA1404" s="75">
        <v>0</v>
      </c>
    </row>
    <row r="1405" spans="14:79" ht="12" customHeight="1">
      <c r="N1405" s="119" t="s">
        <v>25</v>
      </c>
      <c r="O1405" s="120" t="s">
        <v>716</v>
      </c>
      <c r="P1405" s="122">
        <v>205000026</v>
      </c>
      <c r="Q1405" s="122">
        <v>235000026</v>
      </c>
      <c r="R1405" s="122">
        <v>275000026</v>
      </c>
      <c r="S1405" s="122">
        <v>0</v>
      </c>
      <c r="T1405" s="122">
        <v>0</v>
      </c>
      <c r="U1405" s="122">
        <v>0</v>
      </c>
      <c r="V1405" s="122">
        <v>0</v>
      </c>
      <c r="W1405" s="122">
        <v>0</v>
      </c>
      <c r="X1405" s="122">
        <v>0</v>
      </c>
      <c r="Y1405" s="122">
        <v>0</v>
      </c>
      <c r="Z1405" s="122">
        <v>0</v>
      </c>
      <c r="AA1405" s="122">
        <v>0</v>
      </c>
      <c r="AB1405" s="122">
        <v>0</v>
      </c>
      <c r="AC1405" s="122">
        <v>0</v>
      </c>
      <c r="AD1405" s="121"/>
      <c r="BO1405" s="72" t="s">
        <v>42</v>
      </c>
      <c r="BP1405" s="73" t="s">
        <v>4737</v>
      </c>
      <c r="BQ1405" s="75">
        <v>342000625</v>
      </c>
      <c r="BR1405" s="75">
        <v>0</v>
      </c>
      <c r="BS1405" s="75">
        <v>0</v>
      </c>
      <c r="BT1405" s="75">
        <v>0</v>
      </c>
      <c r="BU1405" s="75">
        <v>0</v>
      </c>
      <c r="BV1405" s="75">
        <v>0</v>
      </c>
      <c r="BW1405" s="75">
        <v>0</v>
      </c>
      <c r="BX1405" s="75">
        <v>0</v>
      </c>
      <c r="BY1405" s="75">
        <v>0</v>
      </c>
      <c r="BZ1405" s="75">
        <v>0</v>
      </c>
      <c r="CA1405" s="75">
        <v>0</v>
      </c>
    </row>
    <row r="1406" spans="14:79" ht="12" customHeight="1">
      <c r="N1406" s="119" t="s">
        <v>25</v>
      </c>
      <c r="O1406" s="120" t="s">
        <v>2685</v>
      </c>
      <c r="P1406" s="122">
        <v>0</v>
      </c>
      <c r="Q1406" s="122">
        <v>0</v>
      </c>
      <c r="R1406" s="122">
        <v>0</v>
      </c>
      <c r="S1406" s="122">
        <v>0</v>
      </c>
      <c r="T1406" s="122">
        <v>0</v>
      </c>
      <c r="U1406" s="122">
        <v>0</v>
      </c>
      <c r="V1406" s="122">
        <v>0</v>
      </c>
      <c r="W1406" s="122">
        <v>0</v>
      </c>
      <c r="X1406" s="122">
        <v>0</v>
      </c>
      <c r="Y1406" s="122">
        <v>490000026</v>
      </c>
      <c r="Z1406" s="122">
        <v>540000026</v>
      </c>
      <c r="AA1406" s="122">
        <v>670000026</v>
      </c>
      <c r="AB1406" s="122">
        <v>735000026</v>
      </c>
      <c r="AC1406" s="122">
        <v>0</v>
      </c>
      <c r="AD1406" s="121"/>
      <c r="BO1406" s="72" t="s">
        <v>42</v>
      </c>
      <c r="BP1406" s="73" t="s">
        <v>4738</v>
      </c>
      <c r="BQ1406" s="75">
        <v>0</v>
      </c>
      <c r="BR1406" s="75">
        <v>0</v>
      </c>
      <c r="BS1406" s="75">
        <v>0</v>
      </c>
      <c r="BT1406" s="75">
        <v>0</v>
      </c>
      <c r="BU1406" s="75">
        <v>0</v>
      </c>
      <c r="BV1406" s="75">
        <v>0</v>
      </c>
      <c r="BW1406" s="75">
        <v>810000625</v>
      </c>
      <c r="BX1406" s="75">
        <v>0</v>
      </c>
      <c r="BY1406" s="75">
        <v>0</v>
      </c>
      <c r="BZ1406" s="75">
        <v>0</v>
      </c>
      <c r="CA1406" s="75">
        <v>0</v>
      </c>
    </row>
    <row r="1407" spans="14:79" ht="12" customHeight="1">
      <c r="N1407" s="119" t="s">
        <v>25</v>
      </c>
      <c r="O1407" s="120" t="s">
        <v>1588</v>
      </c>
      <c r="P1407" s="122">
        <v>190000026</v>
      </c>
      <c r="Q1407" s="122">
        <v>210000026</v>
      </c>
      <c r="R1407" s="122">
        <v>275000026</v>
      </c>
      <c r="S1407" s="122">
        <v>335000026</v>
      </c>
      <c r="T1407" s="122">
        <v>0</v>
      </c>
      <c r="U1407" s="122">
        <v>0</v>
      </c>
      <c r="V1407" s="122">
        <v>0</v>
      </c>
      <c r="W1407" s="122">
        <v>0</v>
      </c>
      <c r="X1407" s="122">
        <v>0</v>
      </c>
      <c r="Y1407" s="122">
        <v>0</v>
      </c>
      <c r="Z1407" s="122">
        <v>0</v>
      </c>
      <c r="AA1407" s="122">
        <v>0</v>
      </c>
      <c r="AB1407" s="122">
        <v>0</v>
      </c>
      <c r="AC1407" s="122">
        <v>0</v>
      </c>
      <c r="AD1407" s="121"/>
      <c r="BO1407" s="72" t="s">
        <v>42</v>
      </c>
      <c r="BP1407" s="73" t="s">
        <v>4739</v>
      </c>
      <c r="BQ1407" s="75">
        <v>0</v>
      </c>
      <c r="BR1407" s="75">
        <v>351000625</v>
      </c>
      <c r="BS1407" s="75">
        <v>387000625</v>
      </c>
      <c r="BT1407" s="75">
        <v>0</v>
      </c>
      <c r="BU1407" s="75">
        <v>0</v>
      </c>
      <c r="BV1407" s="75">
        <v>0</v>
      </c>
      <c r="BW1407" s="75">
        <v>0</v>
      </c>
      <c r="BX1407" s="75">
        <v>0</v>
      </c>
      <c r="BY1407" s="75">
        <v>0</v>
      </c>
      <c r="BZ1407" s="75">
        <v>0</v>
      </c>
      <c r="CA1407" s="75">
        <v>0</v>
      </c>
    </row>
    <row r="1408" spans="14:79" ht="12" customHeight="1">
      <c r="N1408" s="119" t="s">
        <v>25</v>
      </c>
      <c r="O1408" s="120" t="s">
        <v>1732</v>
      </c>
      <c r="P1408" s="122">
        <v>210000026</v>
      </c>
      <c r="Q1408" s="122">
        <v>260000026</v>
      </c>
      <c r="R1408" s="122">
        <v>305000026</v>
      </c>
      <c r="S1408" s="122">
        <v>365000026</v>
      </c>
      <c r="T1408" s="122">
        <v>400000026</v>
      </c>
      <c r="U1408" s="122">
        <v>0</v>
      </c>
      <c r="V1408" s="122">
        <v>0</v>
      </c>
      <c r="W1408" s="122">
        <v>0</v>
      </c>
      <c r="X1408" s="122">
        <v>0</v>
      </c>
      <c r="Y1408" s="122">
        <v>0</v>
      </c>
      <c r="Z1408" s="122">
        <v>0</v>
      </c>
      <c r="AA1408" s="122">
        <v>0</v>
      </c>
      <c r="AB1408" s="122">
        <v>0</v>
      </c>
      <c r="AC1408" s="122">
        <v>0</v>
      </c>
      <c r="AD1408" s="121"/>
      <c r="BO1408" s="72" t="s">
        <v>42</v>
      </c>
      <c r="BP1408" s="73" t="s">
        <v>4740</v>
      </c>
      <c r="BQ1408" s="75">
        <v>522000625</v>
      </c>
      <c r="BR1408" s="75">
        <v>558000625</v>
      </c>
      <c r="BS1408" s="75">
        <v>0</v>
      </c>
      <c r="BT1408" s="75">
        <v>513000625</v>
      </c>
      <c r="BU1408" s="75">
        <v>0</v>
      </c>
      <c r="BV1408" s="75">
        <v>0</v>
      </c>
      <c r="BW1408" s="75">
        <v>0</v>
      </c>
      <c r="BX1408" s="75">
        <v>0</v>
      </c>
      <c r="BY1408" s="75">
        <v>0</v>
      </c>
      <c r="BZ1408" s="75">
        <v>0</v>
      </c>
      <c r="CA1408" s="75">
        <v>0</v>
      </c>
    </row>
    <row r="1409" spans="14:79" ht="12" customHeight="1">
      <c r="N1409" s="119" t="s">
        <v>25</v>
      </c>
      <c r="O1409" s="120" t="s">
        <v>2087</v>
      </c>
      <c r="P1409" s="122">
        <v>0</v>
      </c>
      <c r="Q1409" s="122">
        <v>0</v>
      </c>
      <c r="R1409" s="122">
        <v>230000026</v>
      </c>
      <c r="S1409" s="122">
        <v>310000026</v>
      </c>
      <c r="T1409" s="122">
        <v>390000026</v>
      </c>
      <c r="U1409" s="122">
        <v>450000026</v>
      </c>
      <c r="V1409" s="122">
        <v>0</v>
      </c>
      <c r="W1409" s="122">
        <v>0</v>
      </c>
      <c r="X1409" s="122">
        <v>0</v>
      </c>
      <c r="Y1409" s="122">
        <v>0</v>
      </c>
      <c r="Z1409" s="122">
        <v>0</v>
      </c>
      <c r="AA1409" s="122">
        <v>0</v>
      </c>
      <c r="AB1409" s="122">
        <v>0</v>
      </c>
      <c r="AC1409" s="122">
        <v>0</v>
      </c>
      <c r="AD1409" s="121"/>
      <c r="BO1409" s="72" t="s">
        <v>42</v>
      </c>
      <c r="BP1409" s="73" t="s">
        <v>4741</v>
      </c>
      <c r="BQ1409" s="75">
        <v>0</v>
      </c>
      <c r="BR1409" s="75">
        <v>0</v>
      </c>
      <c r="BS1409" s="75">
        <v>0</v>
      </c>
      <c r="BT1409" s="75">
        <v>450000625</v>
      </c>
      <c r="BU1409" s="75">
        <v>0</v>
      </c>
      <c r="BV1409" s="75">
        <v>0</v>
      </c>
      <c r="BW1409" s="75">
        <v>0</v>
      </c>
      <c r="BX1409" s="75">
        <v>0</v>
      </c>
      <c r="BY1409" s="75">
        <v>0</v>
      </c>
      <c r="BZ1409" s="75">
        <v>0</v>
      </c>
      <c r="CA1409" s="75">
        <v>0</v>
      </c>
    </row>
    <row r="1410" spans="14:79" ht="12" customHeight="1">
      <c r="N1410" s="119" t="s">
        <v>25</v>
      </c>
      <c r="O1410" s="120" t="s">
        <v>2688</v>
      </c>
      <c r="P1410" s="122">
        <v>0</v>
      </c>
      <c r="Q1410" s="122">
        <v>0</v>
      </c>
      <c r="R1410" s="122">
        <v>350000026</v>
      </c>
      <c r="S1410" s="122">
        <v>420000026</v>
      </c>
      <c r="T1410" s="122">
        <v>485000026</v>
      </c>
      <c r="U1410" s="122">
        <v>0</v>
      </c>
      <c r="V1410" s="122">
        <v>0</v>
      </c>
      <c r="W1410" s="122">
        <v>0</v>
      </c>
      <c r="X1410" s="122">
        <v>0</v>
      </c>
      <c r="Y1410" s="122">
        <v>0</v>
      </c>
      <c r="Z1410" s="122">
        <v>0</v>
      </c>
      <c r="AA1410" s="122">
        <v>0</v>
      </c>
      <c r="AB1410" s="122">
        <v>0</v>
      </c>
      <c r="AC1410" s="122">
        <v>0</v>
      </c>
      <c r="AD1410" s="121"/>
      <c r="BO1410" s="72" t="s">
        <v>42</v>
      </c>
      <c r="BP1410" s="73" t="s">
        <v>4742</v>
      </c>
      <c r="BQ1410" s="75">
        <v>0</v>
      </c>
      <c r="BR1410" s="75">
        <v>0</v>
      </c>
      <c r="BS1410" s="75">
        <v>0</v>
      </c>
      <c r="BT1410" s="75">
        <v>0</v>
      </c>
      <c r="BU1410" s="75">
        <v>0</v>
      </c>
      <c r="BV1410" s="75">
        <v>0</v>
      </c>
      <c r="BW1410" s="75">
        <v>0</v>
      </c>
      <c r="BX1410" s="75">
        <v>0</v>
      </c>
      <c r="BY1410" s="75">
        <v>720000625</v>
      </c>
      <c r="BZ1410" s="75">
        <v>0</v>
      </c>
      <c r="CA1410" s="75">
        <v>0</v>
      </c>
    </row>
    <row r="1411" spans="14:79" ht="12" customHeight="1">
      <c r="N1411" s="119" t="s">
        <v>25</v>
      </c>
      <c r="O1411" s="120" t="s">
        <v>1449</v>
      </c>
      <c r="P1411" s="122">
        <v>0</v>
      </c>
      <c r="Q1411" s="122">
        <v>0</v>
      </c>
      <c r="R1411" s="122">
        <v>0</v>
      </c>
      <c r="S1411" s="122">
        <v>0</v>
      </c>
      <c r="T1411" s="122">
        <v>0</v>
      </c>
      <c r="U1411" s="122">
        <v>405000026</v>
      </c>
      <c r="V1411" s="122">
        <v>485000026</v>
      </c>
      <c r="W1411" s="122">
        <v>540000026</v>
      </c>
      <c r="X1411" s="122">
        <v>605000026</v>
      </c>
      <c r="Y1411" s="122">
        <v>685000026</v>
      </c>
      <c r="Z1411" s="122">
        <v>775000026</v>
      </c>
      <c r="AA1411" s="122">
        <v>845000026</v>
      </c>
      <c r="AB1411" s="122">
        <v>0</v>
      </c>
      <c r="AC1411" s="122">
        <v>0</v>
      </c>
      <c r="AD1411" s="121"/>
      <c r="BO1411" s="72" t="s">
        <v>42</v>
      </c>
      <c r="BP1411" s="73" t="s">
        <v>5051</v>
      </c>
      <c r="BQ1411" s="75">
        <v>0</v>
      </c>
      <c r="BR1411" s="75">
        <v>0</v>
      </c>
      <c r="BS1411" s="75">
        <v>0</v>
      </c>
      <c r="BT1411" s="75">
        <v>590000925</v>
      </c>
      <c r="BU1411" s="75">
        <v>630000925</v>
      </c>
      <c r="BV1411" s="75">
        <v>675000925</v>
      </c>
      <c r="BW1411" s="75">
        <v>0</v>
      </c>
      <c r="BX1411" s="75">
        <v>0</v>
      </c>
      <c r="BY1411" s="75">
        <v>0</v>
      </c>
      <c r="BZ1411" s="75">
        <v>0</v>
      </c>
      <c r="CA1411" s="75">
        <v>0</v>
      </c>
    </row>
    <row r="1412" spans="14:79" ht="12" customHeight="1">
      <c r="N1412" s="119" t="s">
        <v>25</v>
      </c>
      <c r="O1412" s="120" t="s">
        <v>2301</v>
      </c>
      <c r="P1412" s="122">
        <v>0</v>
      </c>
      <c r="Q1412" s="122">
        <v>0</v>
      </c>
      <c r="R1412" s="122">
        <v>0</v>
      </c>
      <c r="S1412" s="122">
        <v>0</v>
      </c>
      <c r="T1412" s="122">
        <v>0</v>
      </c>
      <c r="U1412" s="122">
        <v>0</v>
      </c>
      <c r="V1412" s="122">
        <v>0</v>
      </c>
      <c r="W1412" s="122">
        <v>525000026</v>
      </c>
      <c r="X1412" s="122">
        <v>635000026</v>
      </c>
      <c r="Y1412" s="122">
        <v>695000026</v>
      </c>
      <c r="Z1412" s="122">
        <v>765000026</v>
      </c>
      <c r="AA1412" s="122">
        <v>840000026</v>
      </c>
      <c r="AB1412" s="122">
        <v>0</v>
      </c>
      <c r="AC1412" s="122">
        <v>0</v>
      </c>
      <c r="AD1412" s="121"/>
      <c r="BO1412" s="72" t="s">
        <v>42</v>
      </c>
      <c r="BP1412" s="73" t="s">
        <v>4743</v>
      </c>
      <c r="BQ1412" s="75">
        <v>0</v>
      </c>
      <c r="BR1412" s="75">
        <v>0</v>
      </c>
      <c r="BS1412" s="75">
        <v>0</v>
      </c>
      <c r="BT1412" s="75">
        <v>625000625</v>
      </c>
      <c r="BU1412" s="75">
        <v>665000625</v>
      </c>
      <c r="BV1412" s="75">
        <v>705000625</v>
      </c>
      <c r="BW1412" s="75">
        <v>740000625</v>
      </c>
      <c r="BX1412" s="75">
        <v>770000625</v>
      </c>
      <c r="BY1412" s="75">
        <v>850000625</v>
      </c>
      <c r="BZ1412" s="75">
        <v>0</v>
      </c>
      <c r="CA1412" s="75">
        <v>0</v>
      </c>
    </row>
    <row r="1413" spans="14:79" ht="12" customHeight="1">
      <c r="N1413" s="119" t="s">
        <v>25</v>
      </c>
      <c r="O1413" s="120" t="s">
        <v>1777</v>
      </c>
      <c r="P1413" s="122">
        <v>0</v>
      </c>
      <c r="Q1413" s="122">
        <v>0</v>
      </c>
      <c r="R1413" s="122">
        <v>0</v>
      </c>
      <c r="S1413" s="122">
        <v>0</v>
      </c>
      <c r="T1413" s="122">
        <v>0</v>
      </c>
      <c r="U1413" s="122">
        <v>405000026</v>
      </c>
      <c r="V1413" s="122">
        <v>485000026</v>
      </c>
      <c r="W1413" s="122">
        <v>540000026</v>
      </c>
      <c r="X1413" s="122">
        <v>605000026</v>
      </c>
      <c r="Y1413" s="122">
        <v>685000026</v>
      </c>
      <c r="Z1413" s="122">
        <v>775000026</v>
      </c>
      <c r="AA1413" s="122">
        <v>845000026</v>
      </c>
      <c r="AB1413" s="122">
        <v>0</v>
      </c>
      <c r="AC1413" s="122">
        <v>0</v>
      </c>
      <c r="AD1413" s="121"/>
      <c r="BO1413" s="72" t="s">
        <v>42</v>
      </c>
      <c r="BP1413" s="73" t="s">
        <v>4744</v>
      </c>
      <c r="BQ1413" s="75">
        <v>0</v>
      </c>
      <c r="BR1413" s="75">
        <v>0</v>
      </c>
      <c r="BS1413" s="75">
        <v>0</v>
      </c>
      <c r="BT1413" s="75">
        <v>0</v>
      </c>
      <c r="BU1413" s="75">
        <v>0</v>
      </c>
      <c r="BV1413" s="75">
        <v>648000625</v>
      </c>
      <c r="BW1413" s="75">
        <v>0</v>
      </c>
      <c r="BX1413" s="75">
        <v>0</v>
      </c>
      <c r="BY1413" s="75">
        <v>0</v>
      </c>
      <c r="BZ1413" s="75">
        <v>0</v>
      </c>
      <c r="CA1413" s="75">
        <v>0</v>
      </c>
    </row>
    <row r="1414" spans="14:79" ht="12" customHeight="1">
      <c r="N1414" s="119" t="s">
        <v>25</v>
      </c>
      <c r="O1414" s="120" t="s">
        <v>1636</v>
      </c>
      <c r="P1414" s="122">
        <v>0</v>
      </c>
      <c r="Q1414" s="122">
        <v>0</v>
      </c>
      <c r="R1414" s="122">
        <v>0</v>
      </c>
      <c r="S1414" s="122">
        <v>0</v>
      </c>
      <c r="T1414" s="122">
        <v>0</v>
      </c>
      <c r="U1414" s="122">
        <v>420000026</v>
      </c>
      <c r="V1414" s="122">
        <v>505000026</v>
      </c>
      <c r="W1414" s="122">
        <v>575000026</v>
      </c>
      <c r="X1414" s="122">
        <v>615000026</v>
      </c>
      <c r="Y1414" s="122">
        <v>685000026</v>
      </c>
      <c r="Z1414" s="122">
        <v>740000026</v>
      </c>
      <c r="AA1414" s="122">
        <v>0</v>
      </c>
      <c r="AB1414" s="122">
        <v>1000000026</v>
      </c>
      <c r="AC1414" s="122">
        <v>0</v>
      </c>
      <c r="AD1414" s="121"/>
      <c r="BO1414" s="72" t="s">
        <v>42</v>
      </c>
      <c r="BP1414" s="73" t="s">
        <v>4745</v>
      </c>
      <c r="BQ1414" s="75">
        <v>0</v>
      </c>
      <c r="BR1414" s="75">
        <v>0</v>
      </c>
      <c r="BS1414" s="75">
        <v>0</v>
      </c>
      <c r="BT1414" s="75">
        <v>0</v>
      </c>
      <c r="BU1414" s="75">
        <v>0</v>
      </c>
      <c r="BV1414" s="75">
        <v>0</v>
      </c>
      <c r="BW1414" s="75">
        <v>0</v>
      </c>
      <c r="BX1414" s="75">
        <v>0</v>
      </c>
      <c r="BY1414" s="75">
        <v>1090000025</v>
      </c>
      <c r="BZ1414" s="75">
        <v>981000625</v>
      </c>
      <c r="CA1414" s="75">
        <v>0</v>
      </c>
    </row>
    <row r="1415" spans="14:79" ht="12" customHeight="1">
      <c r="N1415" s="119" t="s">
        <v>25</v>
      </c>
      <c r="O1415" s="120" t="s">
        <v>774</v>
      </c>
      <c r="P1415" s="122">
        <v>0</v>
      </c>
      <c r="Q1415" s="122">
        <v>0</v>
      </c>
      <c r="R1415" s="122">
        <v>0</v>
      </c>
      <c r="S1415" s="122">
        <v>0</v>
      </c>
      <c r="T1415" s="122">
        <v>0</v>
      </c>
      <c r="U1415" s="122">
        <v>365000026</v>
      </c>
      <c r="V1415" s="122">
        <v>495000026</v>
      </c>
      <c r="W1415" s="122">
        <v>585000026</v>
      </c>
      <c r="X1415" s="122">
        <v>645000026</v>
      </c>
      <c r="Y1415" s="122">
        <v>705000026</v>
      </c>
      <c r="Z1415" s="122">
        <v>790000026</v>
      </c>
      <c r="AA1415" s="122">
        <v>835000026</v>
      </c>
      <c r="AB1415" s="122">
        <v>0</v>
      </c>
      <c r="AC1415" s="122">
        <v>0</v>
      </c>
      <c r="AD1415" s="121"/>
      <c r="BO1415" s="72" t="s">
        <v>42</v>
      </c>
      <c r="BP1415" s="73" t="s">
        <v>4746</v>
      </c>
      <c r="BQ1415" s="75">
        <v>315000625</v>
      </c>
      <c r="BR1415" s="75">
        <v>0</v>
      </c>
      <c r="BS1415" s="75">
        <v>0</v>
      </c>
      <c r="BT1415" s="75">
        <v>0</v>
      </c>
      <c r="BU1415" s="75">
        <v>0</v>
      </c>
      <c r="BV1415" s="75">
        <v>0</v>
      </c>
      <c r="BW1415" s="75">
        <v>0</v>
      </c>
      <c r="BX1415" s="75">
        <v>0</v>
      </c>
      <c r="BY1415" s="75">
        <v>0</v>
      </c>
      <c r="BZ1415" s="75">
        <v>0</v>
      </c>
      <c r="CA1415" s="75">
        <v>0</v>
      </c>
    </row>
    <row r="1416" spans="14:79" ht="12" customHeight="1">
      <c r="N1416" s="119" t="s">
        <v>25</v>
      </c>
      <c r="O1416" s="120" t="s">
        <v>717</v>
      </c>
      <c r="P1416" s="122">
        <v>0</v>
      </c>
      <c r="Q1416" s="122">
        <v>0</v>
      </c>
      <c r="R1416" s="122">
        <v>0</v>
      </c>
      <c r="S1416" s="122">
        <v>1650000026</v>
      </c>
      <c r="T1416" s="122">
        <v>2050000026</v>
      </c>
      <c r="U1416" s="122">
        <v>2350000026</v>
      </c>
      <c r="V1416" s="122">
        <v>2550000026</v>
      </c>
      <c r="W1416" s="122">
        <v>2750000026</v>
      </c>
      <c r="X1416" s="122">
        <v>3050000026</v>
      </c>
      <c r="Y1416" s="122">
        <v>3250000026</v>
      </c>
      <c r="Z1416" s="122">
        <v>0</v>
      </c>
      <c r="AA1416" s="122">
        <v>0</v>
      </c>
      <c r="AB1416" s="122">
        <v>0</v>
      </c>
      <c r="AC1416" s="122">
        <v>0</v>
      </c>
      <c r="AD1416" s="121"/>
      <c r="BO1416" s="72" t="s">
        <v>42</v>
      </c>
      <c r="BP1416" s="73" t="s">
        <v>4747</v>
      </c>
      <c r="BQ1416" s="75">
        <v>432000625</v>
      </c>
      <c r="BR1416" s="75">
        <v>0</v>
      </c>
      <c r="BS1416" s="75">
        <v>0</v>
      </c>
      <c r="BT1416" s="75">
        <v>0</v>
      </c>
      <c r="BU1416" s="75">
        <v>0</v>
      </c>
      <c r="BV1416" s="75">
        <v>0</v>
      </c>
      <c r="BW1416" s="75">
        <v>0</v>
      </c>
      <c r="BX1416" s="75">
        <v>0</v>
      </c>
      <c r="BY1416" s="75">
        <v>0</v>
      </c>
      <c r="BZ1416" s="75">
        <v>0</v>
      </c>
      <c r="CA1416" s="75">
        <v>0</v>
      </c>
    </row>
    <row r="1417" spans="14:79" ht="12" customHeight="1">
      <c r="N1417" s="119" t="s">
        <v>25</v>
      </c>
      <c r="O1417" s="120" t="s">
        <v>1450</v>
      </c>
      <c r="P1417" s="122">
        <v>0</v>
      </c>
      <c r="Q1417" s="122">
        <v>0</v>
      </c>
      <c r="R1417" s="122">
        <v>0</v>
      </c>
      <c r="S1417" s="122">
        <v>0</v>
      </c>
      <c r="T1417" s="122">
        <v>0</v>
      </c>
      <c r="U1417" s="122">
        <v>0</v>
      </c>
      <c r="V1417" s="122">
        <v>965000026</v>
      </c>
      <c r="W1417" s="122">
        <v>1025000026</v>
      </c>
      <c r="X1417" s="122">
        <v>0</v>
      </c>
      <c r="Y1417" s="122">
        <v>0</v>
      </c>
      <c r="Z1417" s="122">
        <v>0</v>
      </c>
      <c r="AA1417" s="122">
        <v>0</v>
      </c>
      <c r="AB1417" s="122">
        <v>0</v>
      </c>
      <c r="AC1417" s="122">
        <v>0</v>
      </c>
      <c r="AD1417" s="121"/>
      <c r="BO1417" s="72" t="s">
        <v>42</v>
      </c>
      <c r="BP1417" s="73" t="s">
        <v>4748</v>
      </c>
      <c r="BQ1417" s="75">
        <v>360000625</v>
      </c>
      <c r="BR1417" s="75">
        <v>396000625</v>
      </c>
      <c r="BS1417" s="75">
        <v>0</v>
      </c>
      <c r="BT1417" s="75">
        <v>0</v>
      </c>
      <c r="BU1417" s="75">
        <v>0</v>
      </c>
      <c r="BV1417" s="75">
        <v>0</v>
      </c>
      <c r="BW1417" s="75">
        <v>0</v>
      </c>
      <c r="BX1417" s="75">
        <v>0</v>
      </c>
      <c r="BY1417" s="75">
        <v>0</v>
      </c>
      <c r="BZ1417" s="75">
        <v>0</v>
      </c>
      <c r="CA1417" s="75">
        <v>0</v>
      </c>
    </row>
    <row r="1418" spans="14:79" ht="12" customHeight="1">
      <c r="N1418" s="119" t="s">
        <v>25</v>
      </c>
      <c r="O1418" s="120" t="s">
        <v>2088</v>
      </c>
      <c r="P1418" s="122">
        <v>0</v>
      </c>
      <c r="Q1418" s="122">
        <v>0</v>
      </c>
      <c r="R1418" s="122">
        <v>260000026</v>
      </c>
      <c r="S1418" s="122">
        <v>305000026</v>
      </c>
      <c r="T1418" s="122">
        <v>340000026</v>
      </c>
      <c r="U1418" s="122">
        <v>395000026</v>
      </c>
      <c r="V1418" s="122">
        <v>430000026</v>
      </c>
      <c r="W1418" s="122">
        <v>0</v>
      </c>
      <c r="X1418" s="122">
        <v>0</v>
      </c>
      <c r="Y1418" s="122">
        <v>0</v>
      </c>
      <c r="Z1418" s="122">
        <v>0</v>
      </c>
      <c r="AA1418" s="122">
        <v>0</v>
      </c>
      <c r="AB1418" s="122">
        <v>0</v>
      </c>
      <c r="AC1418" s="122">
        <v>0</v>
      </c>
      <c r="AD1418" s="121"/>
      <c r="BO1418" s="72" t="s">
        <v>42</v>
      </c>
      <c r="BP1418" s="73" t="s">
        <v>4749</v>
      </c>
      <c r="BQ1418" s="75">
        <v>360000625</v>
      </c>
      <c r="BR1418" s="75">
        <v>396000625</v>
      </c>
      <c r="BS1418" s="75">
        <v>432000625</v>
      </c>
      <c r="BT1418" s="75">
        <v>468000625</v>
      </c>
      <c r="BU1418" s="75">
        <v>0</v>
      </c>
      <c r="BV1418" s="75">
        <v>0</v>
      </c>
      <c r="BW1418" s="75">
        <v>0</v>
      </c>
      <c r="BX1418" s="75">
        <v>0</v>
      </c>
      <c r="BY1418" s="75">
        <v>0</v>
      </c>
      <c r="BZ1418" s="75">
        <v>0</v>
      </c>
      <c r="CA1418" s="75">
        <v>0</v>
      </c>
    </row>
    <row r="1419" spans="14:79" ht="12" customHeight="1">
      <c r="N1419" s="119" t="s">
        <v>25</v>
      </c>
      <c r="O1419" s="120" t="s">
        <v>1713</v>
      </c>
      <c r="P1419" s="122">
        <v>0</v>
      </c>
      <c r="Q1419" s="122">
        <v>0</v>
      </c>
      <c r="R1419" s="122">
        <v>0</v>
      </c>
      <c r="S1419" s="122">
        <v>0</v>
      </c>
      <c r="T1419" s="122">
        <v>0</v>
      </c>
      <c r="U1419" s="122">
        <v>0</v>
      </c>
      <c r="V1419" s="122">
        <v>0</v>
      </c>
      <c r="W1419" s="122">
        <v>515000026</v>
      </c>
      <c r="X1419" s="122">
        <v>595000026</v>
      </c>
      <c r="Y1419" s="122">
        <v>645000026</v>
      </c>
      <c r="Z1419" s="122">
        <v>0</v>
      </c>
      <c r="AA1419" s="122">
        <v>0</v>
      </c>
      <c r="AB1419" s="122">
        <v>0</v>
      </c>
      <c r="AC1419" s="122">
        <v>0</v>
      </c>
      <c r="AD1419" s="121"/>
      <c r="BO1419" s="72" t="s">
        <v>42</v>
      </c>
      <c r="BP1419" s="73" t="s">
        <v>4750</v>
      </c>
      <c r="BQ1419" s="75">
        <v>414000625</v>
      </c>
      <c r="BR1419" s="75">
        <v>594000625</v>
      </c>
      <c r="BS1419" s="75">
        <v>0</v>
      </c>
      <c r="BT1419" s="75">
        <v>0</v>
      </c>
      <c r="BU1419" s="75">
        <v>0</v>
      </c>
      <c r="BV1419" s="75">
        <v>0</v>
      </c>
      <c r="BW1419" s="75">
        <v>0</v>
      </c>
      <c r="BX1419" s="75">
        <v>0</v>
      </c>
      <c r="BY1419" s="75">
        <v>0</v>
      </c>
      <c r="BZ1419" s="75">
        <v>0</v>
      </c>
      <c r="CA1419" s="75">
        <v>0</v>
      </c>
    </row>
    <row r="1420" spans="14:79" ht="12" customHeight="1">
      <c r="N1420" s="119" t="s">
        <v>25</v>
      </c>
      <c r="O1420" s="120" t="s">
        <v>1315</v>
      </c>
      <c r="P1420" s="122">
        <v>0</v>
      </c>
      <c r="Q1420" s="122">
        <v>0</v>
      </c>
      <c r="R1420" s="122">
        <v>0</v>
      </c>
      <c r="S1420" s="122">
        <v>0</v>
      </c>
      <c r="T1420" s="122">
        <v>0</v>
      </c>
      <c r="U1420" s="122">
        <v>0</v>
      </c>
      <c r="V1420" s="122">
        <v>0</v>
      </c>
      <c r="W1420" s="122">
        <v>510000026</v>
      </c>
      <c r="X1420" s="122">
        <v>570000026</v>
      </c>
      <c r="Y1420" s="122">
        <v>605000026</v>
      </c>
      <c r="Z1420" s="122">
        <v>625000026</v>
      </c>
      <c r="AA1420" s="122">
        <v>0</v>
      </c>
      <c r="AB1420" s="122">
        <v>0</v>
      </c>
      <c r="AC1420" s="122">
        <v>0</v>
      </c>
      <c r="AD1420" s="121"/>
      <c r="BO1420" s="72" t="s">
        <v>42</v>
      </c>
      <c r="BP1420" s="73" t="s">
        <v>4751</v>
      </c>
      <c r="BQ1420" s="75">
        <v>0</v>
      </c>
      <c r="BR1420" s="75">
        <v>351000625</v>
      </c>
      <c r="BS1420" s="75">
        <v>0</v>
      </c>
      <c r="BT1420" s="75">
        <v>0</v>
      </c>
      <c r="BU1420" s="75">
        <v>0</v>
      </c>
      <c r="BV1420" s="75">
        <v>0</v>
      </c>
      <c r="BW1420" s="75">
        <v>0</v>
      </c>
      <c r="BX1420" s="75">
        <v>0</v>
      </c>
      <c r="BY1420" s="75">
        <v>0</v>
      </c>
      <c r="BZ1420" s="75">
        <v>0</v>
      </c>
      <c r="CA1420" s="75">
        <v>0</v>
      </c>
    </row>
    <row r="1421" spans="14:79" ht="12" customHeight="1">
      <c r="N1421" s="119" t="s">
        <v>25</v>
      </c>
      <c r="O1421" s="120" t="s">
        <v>1714</v>
      </c>
      <c r="P1421" s="122">
        <v>0</v>
      </c>
      <c r="Q1421" s="122">
        <v>0</v>
      </c>
      <c r="R1421" s="122">
        <v>0</v>
      </c>
      <c r="S1421" s="122">
        <v>0</v>
      </c>
      <c r="T1421" s="122">
        <v>0</v>
      </c>
      <c r="U1421" s="122">
        <v>0</v>
      </c>
      <c r="V1421" s="122">
        <v>0</v>
      </c>
      <c r="W1421" s="122">
        <v>515000026</v>
      </c>
      <c r="X1421" s="122">
        <v>595000026</v>
      </c>
      <c r="Y1421" s="122">
        <v>645000026</v>
      </c>
      <c r="Z1421" s="122">
        <v>0</v>
      </c>
      <c r="AA1421" s="122">
        <v>0</v>
      </c>
      <c r="AB1421" s="122">
        <v>0</v>
      </c>
      <c r="AC1421" s="122">
        <v>0</v>
      </c>
      <c r="AD1421" s="121"/>
      <c r="BO1421" s="72" t="s">
        <v>42</v>
      </c>
      <c r="BP1421" s="73" t="s">
        <v>4752</v>
      </c>
      <c r="BQ1421" s="75">
        <v>432000625</v>
      </c>
      <c r="BR1421" s="75">
        <v>0</v>
      </c>
      <c r="BS1421" s="75">
        <v>504000625</v>
      </c>
      <c r="BT1421" s="75">
        <v>0</v>
      </c>
      <c r="BU1421" s="75">
        <v>0</v>
      </c>
      <c r="BV1421" s="75">
        <v>0</v>
      </c>
      <c r="BW1421" s="75">
        <v>0</v>
      </c>
      <c r="BX1421" s="75">
        <v>0</v>
      </c>
      <c r="BY1421" s="75">
        <v>0</v>
      </c>
      <c r="BZ1421" s="75">
        <v>0</v>
      </c>
      <c r="CA1421" s="75">
        <v>0</v>
      </c>
    </row>
    <row r="1422" spans="14:79" ht="12" customHeight="1">
      <c r="N1422" s="119" t="s">
        <v>25</v>
      </c>
      <c r="O1422" s="120" t="s">
        <v>252</v>
      </c>
      <c r="P1422" s="122">
        <v>0</v>
      </c>
      <c r="Q1422" s="122">
        <v>0</v>
      </c>
      <c r="R1422" s="122">
        <v>250000026</v>
      </c>
      <c r="S1422" s="122">
        <v>275000026</v>
      </c>
      <c r="T1422" s="122">
        <v>300000026</v>
      </c>
      <c r="U1422" s="122">
        <v>330000026</v>
      </c>
      <c r="V1422" s="122">
        <v>380000026</v>
      </c>
      <c r="W1422" s="122">
        <v>440000026</v>
      </c>
      <c r="X1422" s="122">
        <v>530000026</v>
      </c>
      <c r="Y1422" s="122">
        <v>585000026</v>
      </c>
      <c r="Z1422" s="122">
        <v>630000026</v>
      </c>
      <c r="AA1422" s="122">
        <v>0</v>
      </c>
      <c r="AB1422" s="122">
        <v>0</v>
      </c>
      <c r="AC1422" s="122">
        <v>0</v>
      </c>
      <c r="AD1422" s="121"/>
      <c r="BO1422" s="72" t="s">
        <v>42</v>
      </c>
      <c r="BP1422" s="73" t="s">
        <v>4753</v>
      </c>
      <c r="BQ1422" s="75">
        <v>396000625</v>
      </c>
      <c r="BR1422" s="75">
        <v>432000625</v>
      </c>
      <c r="BS1422" s="75">
        <v>468000625</v>
      </c>
      <c r="BT1422" s="75">
        <v>504000625</v>
      </c>
      <c r="BU1422" s="75">
        <v>531000625</v>
      </c>
      <c r="BV1422" s="75">
        <v>549000625</v>
      </c>
      <c r="BW1422" s="75">
        <v>576000625</v>
      </c>
      <c r="BX1422" s="75">
        <v>603000625</v>
      </c>
      <c r="BY1422" s="75">
        <v>630000625</v>
      </c>
      <c r="BZ1422" s="75">
        <v>0</v>
      </c>
      <c r="CA1422" s="75">
        <v>0</v>
      </c>
    </row>
    <row r="1423" spans="14:79" ht="12" customHeight="1">
      <c r="N1423" s="119" t="s">
        <v>25</v>
      </c>
      <c r="O1423" s="120" t="s">
        <v>2043</v>
      </c>
      <c r="P1423" s="122">
        <v>0</v>
      </c>
      <c r="Q1423" s="122">
        <v>0</v>
      </c>
      <c r="R1423" s="122">
        <v>0</v>
      </c>
      <c r="S1423" s="122">
        <v>0</v>
      </c>
      <c r="T1423" s="122">
        <v>0</v>
      </c>
      <c r="U1423" s="122">
        <v>0</v>
      </c>
      <c r="V1423" s="122">
        <v>400000026</v>
      </c>
      <c r="W1423" s="122">
        <v>525000026</v>
      </c>
      <c r="X1423" s="122">
        <v>595000026</v>
      </c>
      <c r="Y1423" s="122">
        <v>615000026</v>
      </c>
      <c r="Z1423" s="122">
        <v>665000026</v>
      </c>
      <c r="AA1423" s="122">
        <v>705000026</v>
      </c>
      <c r="AB1423" s="122">
        <v>875000026</v>
      </c>
      <c r="AC1423" s="122">
        <v>0</v>
      </c>
      <c r="AD1423" s="121"/>
      <c r="BO1423" s="72" t="s">
        <v>42</v>
      </c>
      <c r="BP1423" s="73" t="s">
        <v>4754</v>
      </c>
      <c r="BQ1423" s="75">
        <v>405000625</v>
      </c>
      <c r="BR1423" s="75">
        <v>441000625</v>
      </c>
      <c r="BS1423" s="75">
        <v>477000625</v>
      </c>
      <c r="BT1423" s="75">
        <v>513000625</v>
      </c>
      <c r="BU1423" s="75">
        <v>540000625</v>
      </c>
      <c r="BV1423" s="75">
        <v>558000625</v>
      </c>
      <c r="BW1423" s="75">
        <v>585000625</v>
      </c>
      <c r="BX1423" s="75">
        <v>612000625</v>
      </c>
      <c r="BY1423" s="75">
        <v>0</v>
      </c>
      <c r="BZ1423" s="75">
        <v>0</v>
      </c>
      <c r="CA1423" s="75">
        <v>0</v>
      </c>
    </row>
    <row r="1424" spans="14:79" ht="12" customHeight="1">
      <c r="N1424" s="119" t="s">
        <v>25</v>
      </c>
      <c r="O1424" s="120" t="s">
        <v>1080</v>
      </c>
      <c r="P1424" s="122">
        <v>0</v>
      </c>
      <c r="Q1424" s="122">
        <v>0</v>
      </c>
      <c r="R1424" s="122">
        <v>0</v>
      </c>
      <c r="S1424" s="122">
        <v>0</v>
      </c>
      <c r="T1424" s="122">
        <v>0</v>
      </c>
      <c r="U1424" s="122">
        <v>0</v>
      </c>
      <c r="V1424" s="122">
        <v>0</v>
      </c>
      <c r="W1424" s="122">
        <v>495000026</v>
      </c>
      <c r="X1424" s="122">
        <v>575000026</v>
      </c>
      <c r="Y1424" s="122">
        <v>605000026</v>
      </c>
      <c r="Z1424" s="122">
        <v>625000026</v>
      </c>
      <c r="AA1424" s="122">
        <v>0</v>
      </c>
      <c r="AB1424" s="122">
        <v>0</v>
      </c>
      <c r="AC1424" s="122">
        <v>0</v>
      </c>
      <c r="AD1424" s="121"/>
      <c r="BO1424" s="72" t="s">
        <v>42</v>
      </c>
      <c r="BP1424" s="73" t="s">
        <v>4755</v>
      </c>
      <c r="BQ1424" s="75">
        <v>522000625</v>
      </c>
      <c r="BR1424" s="75">
        <v>558000625</v>
      </c>
      <c r="BS1424" s="75">
        <v>594000625</v>
      </c>
      <c r="BT1424" s="75">
        <v>630000625</v>
      </c>
      <c r="BU1424" s="75">
        <v>657000625</v>
      </c>
      <c r="BV1424" s="75">
        <v>675000625</v>
      </c>
      <c r="BW1424" s="75">
        <v>702000625</v>
      </c>
      <c r="BX1424" s="75">
        <v>729000625</v>
      </c>
      <c r="BY1424" s="75">
        <v>765000625</v>
      </c>
      <c r="BZ1424" s="75">
        <v>0</v>
      </c>
      <c r="CA1424" s="75">
        <v>0</v>
      </c>
    </row>
    <row r="1425" spans="14:79" ht="12" customHeight="1">
      <c r="N1425" s="119" t="s">
        <v>25</v>
      </c>
      <c r="O1425" s="120" t="s">
        <v>1081</v>
      </c>
      <c r="P1425" s="122">
        <v>0</v>
      </c>
      <c r="Q1425" s="122">
        <v>0</v>
      </c>
      <c r="R1425" s="122">
        <v>0</v>
      </c>
      <c r="S1425" s="122">
        <v>0</v>
      </c>
      <c r="T1425" s="122">
        <v>0</v>
      </c>
      <c r="U1425" s="122">
        <v>345000026</v>
      </c>
      <c r="V1425" s="122">
        <v>425000026</v>
      </c>
      <c r="W1425" s="122">
        <v>485000026</v>
      </c>
      <c r="X1425" s="122">
        <v>0</v>
      </c>
      <c r="Y1425" s="122">
        <v>0</v>
      </c>
      <c r="Z1425" s="122">
        <v>0</v>
      </c>
      <c r="AA1425" s="122">
        <v>0</v>
      </c>
      <c r="AB1425" s="122">
        <v>0</v>
      </c>
      <c r="AC1425" s="122">
        <v>0</v>
      </c>
      <c r="AD1425" s="121"/>
      <c r="BO1425" s="72" t="s">
        <v>42</v>
      </c>
      <c r="BP1425" s="73" t="s">
        <v>4756</v>
      </c>
      <c r="BQ1425" s="75">
        <v>0</v>
      </c>
      <c r="BR1425" s="75">
        <v>0</v>
      </c>
      <c r="BS1425" s="75">
        <v>0</v>
      </c>
      <c r="BT1425" s="75">
        <v>468000625</v>
      </c>
      <c r="BU1425" s="75">
        <v>0</v>
      </c>
      <c r="BV1425" s="75">
        <v>0</v>
      </c>
      <c r="BW1425" s="75">
        <v>0</v>
      </c>
      <c r="BX1425" s="75">
        <v>0</v>
      </c>
      <c r="BY1425" s="75">
        <v>0</v>
      </c>
      <c r="BZ1425" s="75">
        <v>0</v>
      </c>
      <c r="CA1425" s="75">
        <v>0</v>
      </c>
    </row>
    <row r="1426" spans="14:79" ht="12" customHeight="1">
      <c r="N1426" s="119" t="s">
        <v>25</v>
      </c>
      <c r="O1426" s="120" t="s">
        <v>1825</v>
      </c>
      <c r="P1426" s="122">
        <v>0</v>
      </c>
      <c r="Q1426" s="122">
        <v>0</v>
      </c>
      <c r="R1426" s="122">
        <v>320000026</v>
      </c>
      <c r="S1426" s="122">
        <v>390000026</v>
      </c>
      <c r="T1426" s="122">
        <v>0</v>
      </c>
      <c r="U1426" s="122">
        <v>0</v>
      </c>
      <c r="V1426" s="122">
        <v>0</v>
      </c>
      <c r="W1426" s="122">
        <v>0</v>
      </c>
      <c r="X1426" s="122">
        <v>1205000026</v>
      </c>
      <c r="Y1426" s="122">
        <v>1425000026</v>
      </c>
      <c r="Z1426" s="122">
        <v>1545000026</v>
      </c>
      <c r="AA1426" s="122">
        <v>1690000026</v>
      </c>
      <c r="AB1426" s="122">
        <v>1775000026</v>
      </c>
      <c r="AC1426" s="122">
        <v>0</v>
      </c>
      <c r="AD1426" s="121"/>
      <c r="BO1426" s="72" t="s">
        <v>42</v>
      </c>
      <c r="BP1426" s="73" t="s">
        <v>4757</v>
      </c>
      <c r="BQ1426" s="75">
        <v>360000625</v>
      </c>
      <c r="BR1426" s="75">
        <v>396000625</v>
      </c>
      <c r="BS1426" s="75">
        <v>432000625</v>
      </c>
      <c r="BT1426" s="75">
        <v>468000625</v>
      </c>
      <c r="BU1426" s="75">
        <v>495000625</v>
      </c>
      <c r="BV1426" s="75">
        <v>513000625</v>
      </c>
      <c r="BW1426" s="75">
        <v>540000625</v>
      </c>
      <c r="BX1426" s="75">
        <v>567000625</v>
      </c>
      <c r="BY1426" s="75">
        <v>594000625</v>
      </c>
      <c r="BZ1426" s="75">
        <v>0</v>
      </c>
      <c r="CA1426" s="75">
        <v>0</v>
      </c>
    </row>
    <row r="1427" spans="14:79" ht="12" customHeight="1">
      <c r="N1427" s="119" t="s">
        <v>25</v>
      </c>
      <c r="O1427" s="120" t="s">
        <v>2537</v>
      </c>
      <c r="P1427" s="122">
        <v>0</v>
      </c>
      <c r="Q1427" s="122">
        <v>0</v>
      </c>
      <c r="R1427" s="122">
        <v>0</v>
      </c>
      <c r="S1427" s="122">
        <v>0</v>
      </c>
      <c r="T1427" s="122">
        <v>0</v>
      </c>
      <c r="U1427" s="122">
        <v>0</v>
      </c>
      <c r="V1427" s="122">
        <v>0</v>
      </c>
      <c r="W1427" s="122">
        <v>465000026</v>
      </c>
      <c r="X1427" s="122">
        <v>585000026</v>
      </c>
      <c r="Y1427" s="122">
        <v>0</v>
      </c>
      <c r="Z1427" s="122">
        <v>0</v>
      </c>
      <c r="AA1427" s="122">
        <v>0</v>
      </c>
      <c r="AB1427" s="122">
        <v>0</v>
      </c>
      <c r="AC1427" s="122">
        <v>0</v>
      </c>
      <c r="AD1427" s="121"/>
      <c r="BO1427" s="72" t="s">
        <v>42</v>
      </c>
      <c r="BP1427" s="73" t="s">
        <v>4758</v>
      </c>
      <c r="BQ1427" s="75">
        <v>0</v>
      </c>
      <c r="BR1427" s="75">
        <v>0</v>
      </c>
      <c r="BS1427" s="75">
        <v>360000625</v>
      </c>
      <c r="BT1427" s="75">
        <v>0</v>
      </c>
      <c r="BU1427" s="75">
        <v>0</v>
      </c>
      <c r="BV1427" s="75">
        <v>0</v>
      </c>
      <c r="BW1427" s="75">
        <v>0</v>
      </c>
      <c r="BX1427" s="75">
        <v>0</v>
      </c>
      <c r="BY1427" s="75">
        <v>0</v>
      </c>
      <c r="BZ1427" s="75">
        <v>0</v>
      </c>
      <c r="CA1427" s="75">
        <v>0</v>
      </c>
    </row>
    <row r="1428" spans="14:79" ht="12" customHeight="1">
      <c r="N1428" s="119" t="s">
        <v>25</v>
      </c>
      <c r="O1428" s="120" t="s">
        <v>889</v>
      </c>
      <c r="P1428" s="122">
        <v>0</v>
      </c>
      <c r="Q1428" s="122">
        <v>0</v>
      </c>
      <c r="R1428" s="122">
        <v>0</v>
      </c>
      <c r="S1428" s="122">
        <v>0</v>
      </c>
      <c r="T1428" s="122">
        <v>0</v>
      </c>
      <c r="U1428" s="122">
        <v>0</v>
      </c>
      <c r="V1428" s="122">
        <v>720000026</v>
      </c>
      <c r="W1428" s="122">
        <v>805000026</v>
      </c>
      <c r="X1428" s="122">
        <v>895000026</v>
      </c>
      <c r="Y1428" s="122">
        <v>0</v>
      </c>
      <c r="Z1428" s="122">
        <v>0</v>
      </c>
      <c r="AA1428" s="122">
        <v>0</v>
      </c>
      <c r="AB1428" s="122">
        <v>0</v>
      </c>
      <c r="AC1428" s="122">
        <v>0</v>
      </c>
      <c r="AD1428" s="121"/>
      <c r="BO1428" s="72" t="s">
        <v>42</v>
      </c>
      <c r="BP1428" s="73" t="s">
        <v>4759</v>
      </c>
      <c r="BQ1428" s="75">
        <v>288000625</v>
      </c>
      <c r="BR1428" s="75">
        <v>324000625</v>
      </c>
      <c r="BS1428" s="75">
        <v>0</v>
      </c>
      <c r="BT1428" s="75">
        <v>423000625</v>
      </c>
      <c r="BU1428" s="75">
        <v>0</v>
      </c>
      <c r="BV1428" s="75">
        <v>0</v>
      </c>
      <c r="BW1428" s="75">
        <v>0</v>
      </c>
      <c r="BX1428" s="75">
        <v>0</v>
      </c>
      <c r="BY1428" s="75">
        <v>0</v>
      </c>
      <c r="BZ1428" s="75">
        <v>0</v>
      </c>
      <c r="CA1428" s="75">
        <v>0</v>
      </c>
    </row>
    <row r="1429" spans="14:79" ht="12" customHeight="1">
      <c r="N1429" s="119" t="s">
        <v>25</v>
      </c>
      <c r="O1429" s="120" t="s">
        <v>890</v>
      </c>
      <c r="P1429" s="122">
        <v>0</v>
      </c>
      <c r="Q1429" s="122">
        <v>0</v>
      </c>
      <c r="R1429" s="122">
        <v>0</v>
      </c>
      <c r="S1429" s="122">
        <v>0</v>
      </c>
      <c r="T1429" s="122">
        <v>0</v>
      </c>
      <c r="U1429" s="122">
        <v>0</v>
      </c>
      <c r="V1429" s="122">
        <v>720000026</v>
      </c>
      <c r="W1429" s="122">
        <v>815000026</v>
      </c>
      <c r="X1429" s="122">
        <v>905000026</v>
      </c>
      <c r="Y1429" s="122">
        <v>0</v>
      </c>
      <c r="Z1429" s="122">
        <v>0</v>
      </c>
      <c r="AA1429" s="122">
        <v>0</v>
      </c>
      <c r="AB1429" s="122">
        <v>0</v>
      </c>
      <c r="AC1429" s="122">
        <v>0</v>
      </c>
      <c r="AD1429" s="121"/>
      <c r="BO1429" s="72" t="s">
        <v>42</v>
      </c>
      <c r="BP1429" s="73" t="s">
        <v>4760</v>
      </c>
      <c r="BQ1429" s="75">
        <v>315000625</v>
      </c>
      <c r="BR1429" s="75">
        <v>351000625</v>
      </c>
      <c r="BS1429" s="75">
        <v>0</v>
      </c>
      <c r="BT1429" s="75">
        <v>513000625</v>
      </c>
      <c r="BU1429" s="75">
        <v>0</v>
      </c>
      <c r="BV1429" s="75">
        <v>0</v>
      </c>
      <c r="BW1429" s="75">
        <v>0</v>
      </c>
      <c r="BX1429" s="75">
        <v>0</v>
      </c>
      <c r="BY1429" s="75">
        <v>0</v>
      </c>
      <c r="BZ1429" s="75">
        <v>0</v>
      </c>
      <c r="CA1429" s="75">
        <v>0</v>
      </c>
    </row>
    <row r="1430" spans="14:79" ht="12" customHeight="1">
      <c r="N1430" s="119" t="s">
        <v>25</v>
      </c>
      <c r="O1430" s="120" t="s">
        <v>648</v>
      </c>
      <c r="P1430" s="122">
        <v>0</v>
      </c>
      <c r="Q1430" s="122">
        <v>0</v>
      </c>
      <c r="R1430" s="122">
        <v>0</v>
      </c>
      <c r="S1430" s="122">
        <v>0</v>
      </c>
      <c r="T1430" s="122">
        <v>575000026</v>
      </c>
      <c r="U1430" s="122">
        <v>665000026</v>
      </c>
      <c r="V1430" s="122">
        <v>705000026</v>
      </c>
      <c r="W1430" s="122">
        <v>890000026</v>
      </c>
      <c r="X1430" s="122">
        <v>960000026</v>
      </c>
      <c r="Y1430" s="122">
        <v>0</v>
      </c>
      <c r="Z1430" s="122">
        <v>0</v>
      </c>
      <c r="AA1430" s="122">
        <v>0</v>
      </c>
      <c r="AB1430" s="122">
        <v>0</v>
      </c>
      <c r="AC1430" s="122">
        <v>0</v>
      </c>
      <c r="AD1430" s="121"/>
      <c r="BO1430" s="72" t="s">
        <v>42</v>
      </c>
      <c r="BP1430" s="73" t="s">
        <v>4761</v>
      </c>
      <c r="BQ1430" s="75">
        <v>369000625</v>
      </c>
      <c r="BR1430" s="75">
        <v>405000625</v>
      </c>
      <c r="BS1430" s="75">
        <v>432000625</v>
      </c>
      <c r="BT1430" s="75">
        <v>468000625</v>
      </c>
      <c r="BU1430" s="75">
        <v>504000625</v>
      </c>
      <c r="BV1430" s="75">
        <v>522000625</v>
      </c>
      <c r="BW1430" s="75">
        <v>549000625</v>
      </c>
      <c r="BX1430" s="75">
        <v>576000625</v>
      </c>
      <c r="BY1430" s="75">
        <v>0</v>
      </c>
      <c r="BZ1430" s="75">
        <v>0</v>
      </c>
      <c r="CA1430" s="75">
        <v>0</v>
      </c>
    </row>
    <row r="1431" spans="14:79" ht="12" customHeight="1">
      <c r="N1431" s="119" t="s">
        <v>25</v>
      </c>
      <c r="O1431" s="120" t="s">
        <v>2608</v>
      </c>
      <c r="P1431" s="122">
        <v>0</v>
      </c>
      <c r="Q1431" s="122">
        <v>0</v>
      </c>
      <c r="R1431" s="122">
        <v>0</v>
      </c>
      <c r="S1431" s="122">
        <v>0</v>
      </c>
      <c r="T1431" s="122">
        <v>0</v>
      </c>
      <c r="U1431" s="122">
        <v>0</v>
      </c>
      <c r="V1431" s="122">
        <v>0</v>
      </c>
      <c r="W1431" s="122">
        <v>0</v>
      </c>
      <c r="X1431" s="122">
        <v>1850000026</v>
      </c>
      <c r="Y1431" s="122">
        <v>0</v>
      </c>
      <c r="Z1431" s="122">
        <v>0</v>
      </c>
      <c r="AA1431" s="122">
        <v>0</v>
      </c>
      <c r="AB1431" s="122">
        <v>0</v>
      </c>
      <c r="AC1431" s="122">
        <v>0</v>
      </c>
      <c r="AD1431" s="121"/>
      <c r="BO1431" s="72" t="s">
        <v>42</v>
      </c>
      <c r="BP1431" s="73" t="s">
        <v>4762</v>
      </c>
      <c r="BQ1431" s="75">
        <v>0</v>
      </c>
      <c r="BR1431" s="75">
        <v>0</v>
      </c>
      <c r="BS1431" s="75">
        <v>0</v>
      </c>
      <c r="BT1431" s="75">
        <v>0</v>
      </c>
      <c r="BU1431" s="75">
        <v>0</v>
      </c>
      <c r="BV1431" s="75">
        <v>0</v>
      </c>
      <c r="BW1431" s="75">
        <v>0</v>
      </c>
      <c r="BX1431" s="75">
        <v>0</v>
      </c>
      <c r="BY1431" s="75">
        <v>0</v>
      </c>
      <c r="BZ1431" s="75">
        <v>0</v>
      </c>
      <c r="CA1431" s="75">
        <v>0</v>
      </c>
    </row>
    <row r="1432" spans="14:79" ht="12" customHeight="1">
      <c r="N1432" s="119" t="s">
        <v>25</v>
      </c>
      <c r="O1432" s="120" t="s">
        <v>2044</v>
      </c>
      <c r="P1432" s="122">
        <v>0</v>
      </c>
      <c r="Q1432" s="122">
        <v>0</v>
      </c>
      <c r="R1432" s="122">
        <v>220000026</v>
      </c>
      <c r="S1432" s="122">
        <v>275000026</v>
      </c>
      <c r="T1432" s="122">
        <v>310000026</v>
      </c>
      <c r="U1432" s="122">
        <v>335000026</v>
      </c>
      <c r="V1432" s="122">
        <v>360000026</v>
      </c>
      <c r="W1432" s="122">
        <v>405000026</v>
      </c>
      <c r="X1432" s="122">
        <v>480000026</v>
      </c>
      <c r="Y1432" s="122">
        <v>590000026</v>
      </c>
      <c r="Z1432" s="122">
        <v>625000026</v>
      </c>
      <c r="AA1432" s="122">
        <v>790000026</v>
      </c>
      <c r="AB1432" s="122">
        <v>920000026</v>
      </c>
      <c r="AC1432" s="122">
        <v>0</v>
      </c>
      <c r="AD1432" s="121"/>
      <c r="BO1432" s="72" t="s">
        <v>42</v>
      </c>
      <c r="BP1432" s="73" t="s">
        <v>4763</v>
      </c>
      <c r="BQ1432" s="75">
        <v>387000625</v>
      </c>
      <c r="BR1432" s="75">
        <v>423000625</v>
      </c>
      <c r="BS1432" s="75">
        <v>477000625</v>
      </c>
      <c r="BT1432" s="75">
        <v>513000625</v>
      </c>
      <c r="BU1432" s="75">
        <v>540000625</v>
      </c>
      <c r="BV1432" s="75">
        <v>0</v>
      </c>
      <c r="BW1432" s="75">
        <v>0</v>
      </c>
      <c r="BX1432" s="75">
        <v>0</v>
      </c>
      <c r="BY1432" s="75">
        <v>0</v>
      </c>
      <c r="BZ1432" s="75">
        <v>0</v>
      </c>
      <c r="CA1432" s="75">
        <v>0</v>
      </c>
    </row>
    <row r="1433" spans="14:79" ht="12" customHeight="1">
      <c r="N1433" s="119" t="s">
        <v>25</v>
      </c>
      <c r="O1433" s="120" t="s">
        <v>2302</v>
      </c>
      <c r="P1433" s="122">
        <v>0</v>
      </c>
      <c r="Q1433" s="122">
        <v>0</v>
      </c>
      <c r="R1433" s="122">
        <v>0</v>
      </c>
      <c r="S1433" s="122">
        <v>0</v>
      </c>
      <c r="T1433" s="122">
        <v>0</v>
      </c>
      <c r="U1433" s="122">
        <v>0</v>
      </c>
      <c r="V1433" s="122">
        <v>0</v>
      </c>
      <c r="W1433" s="122">
        <v>0</v>
      </c>
      <c r="X1433" s="122">
        <v>0</v>
      </c>
      <c r="Y1433" s="122">
        <v>0</v>
      </c>
      <c r="Z1433" s="122">
        <v>650000026</v>
      </c>
      <c r="AA1433" s="122">
        <v>790000026</v>
      </c>
      <c r="AB1433" s="122">
        <v>0</v>
      </c>
      <c r="AC1433" s="122">
        <v>0</v>
      </c>
      <c r="AD1433" s="121"/>
      <c r="BO1433" s="72" t="s">
        <v>42</v>
      </c>
      <c r="BP1433" s="73" t="s">
        <v>4764</v>
      </c>
      <c r="BQ1433" s="75">
        <v>405000625</v>
      </c>
      <c r="BR1433" s="75">
        <v>441000625</v>
      </c>
      <c r="BS1433" s="75">
        <v>477000625</v>
      </c>
      <c r="BT1433" s="75">
        <v>513000625</v>
      </c>
      <c r="BU1433" s="75">
        <v>540000625</v>
      </c>
      <c r="BV1433" s="75">
        <v>558000625</v>
      </c>
      <c r="BW1433" s="75">
        <v>585000625</v>
      </c>
      <c r="BX1433" s="75">
        <v>612000625</v>
      </c>
      <c r="BY1433" s="75">
        <v>0</v>
      </c>
      <c r="BZ1433" s="75">
        <v>0</v>
      </c>
      <c r="CA1433" s="75">
        <v>0</v>
      </c>
    </row>
    <row r="1434" spans="14:79" ht="12" customHeight="1">
      <c r="N1434" s="119" t="s">
        <v>25</v>
      </c>
      <c r="O1434" s="120" t="s">
        <v>2303</v>
      </c>
      <c r="P1434" s="122">
        <v>190000026</v>
      </c>
      <c r="Q1434" s="122">
        <v>265000026</v>
      </c>
      <c r="R1434" s="122">
        <v>295000026</v>
      </c>
      <c r="S1434" s="122">
        <v>365000026</v>
      </c>
      <c r="T1434" s="122">
        <v>405000026</v>
      </c>
      <c r="U1434" s="122">
        <v>430000026</v>
      </c>
      <c r="V1434" s="122">
        <v>540000026</v>
      </c>
      <c r="W1434" s="122">
        <v>605000026</v>
      </c>
      <c r="X1434" s="122">
        <v>0</v>
      </c>
      <c r="Y1434" s="122">
        <v>0</v>
      </c>
      <c r="Z1434" s="122">
        <v>0</v>
      </c>
      <c r="AA1434" s="122">
        <v>0</v>
      </c>
      <c r="AB1434" s="122">
        <v>0</v>
      </c>
      <c r="AC1434" s="122">
        <v>0</v>
      </c>
      <c r="AD1434" s="121"/>
      <c r="BO1434" s="72" t="s">
        <v>42</v>
      </c>
      <c r="BP1434" s="73" t="s">
        <v>4765</v>
      </c>
      <c r="BQ1434" s="75">
        <v>0</v>
      </c>
      <c r="BR1434" s="75">
        <v>0</v>
      </c>
      <c r="BS1434" s="75">
        <v>432000625</v>
      </c>
      <c r="BT1434" s="75">
        <v>468000625</v>
      </c>
      <c r="BU1434" s="75">
        <v>495000625</v>
      </c>
      <c r="BV1434" s="75">
        <v>513000625</v>
      </c>
      <c r="BW1434" s="75">
        <v>540000625</v>
      </c>
      <c r="BX1434" s="75">
        <v>567000625</v>
      </c>
      <c r="BY1434" s="75">
        <v>594000625</v>
      </c>
      <c r="BZ1434" s="75">
        <v>0</v>
      </c>
      <c r="CA1434" s="75">
        <v>0</v>
      </c>
    </row>
    <row r="1435" spans="14:79" ht="12" customHeight="1">
      <c r="N1435" s="119" t="s">
        <v>25</v>
      </c>
      <c r="O1435" s="120" t="s">
        <v>2400</v>
      </c>
      <c r="P1435" s="122">
        <v>190000026</v>
      </c>
      <c r="Q1435" s="122">
        <v>210000026</v>
      </c>
      <c r="R1435" s="122">
        <v>225000026</v>
      </c>
      <c r="S1435" s="122">
        <v>280000026</v>
      </c>
      <c r="T1435" s="122">
        <v>290000026</v>
      </c>
      <c r="U1435" s="122">
        <v>345000026</v>
      </c>
      <c r="V1435" s="122">
        <v>375000026</v>
      </c>
      <c r="W1435" s="122">
        <v>395000026</v>
      </c>
      <c r="X1435" s="122">
        <v>345000026</v>
      </c>
      <c r="Y1435" s="122">
        <v>0</v>
      </c>
      <c r="Z1435" s="122">
        <v>0</v>
      </c>
      <c r="AA1435" s="122">
        <v>0</v>
      </c>
      <c r="AB1435" s="122">
        <v>0</v>
      </c>
      <c r="AC1435" s="122">
        <v>0</v>
      </c>
      <c r="AD1435" s="121"/>
      <c r="BO1435" s="72" t="s">
        <v>42</v>
      </c>
      <c r="BP1435" s="73" t="s">
        <v>4766</v>
      </c>
      <c r="BQ1435" s="75">
        <v>360000625</v>
      </c>
      <c r="BR1435" s="75">
        <v>396000625</v>
      </c>
      <c r="BS1435" s="75">
        <v>432000625</v>
      </c>
      <c r="BT1435" s="75">
        <v>468000625</v>
      </c>
      <c r="BU1435" s="75">
        <v>510000725</v>
      </c>
      <c r="BV1435" s="75">
        <v>585000625</v>
      </c>
      <c r="BW1435" s="75">
        <v>630000625</v>
      </c>
      <c r="BX1435" s="75">
        <v>639000625</v>
      </c>
      <c r="BY1435" s="75">
        <v>0</v>
      </c>
      <c r="BZ1435" s="75">
        <v>0</v>
      </c>
      <c r="CA1435" s="75">
        <v>0</v>
      </c>
    </row>
    <row r="1436" spans="14:79" ht="12" customHeight="1">
      <c r="N1436" s="119" t="s">
        <v>25</v>
      </c>
      <c r="O1436" s="120" t="s">
        <v>992</v>
      </c>
      <c r="P1436" s="122">
        <v>235000026</v>
      </c>
      <c r="Q1436" s="122">
        <v>375000026</v>
      </c>
      <c r="R1436" s="122">
        <v>0</v>
      </c>
      <c r="S1436" s="122">
        <v>0</v>
      </c>
      <c r="T1436" s="122">
        <v>0</v>
      </c>
      <c r="U1436" s="122">
        <v>0</v>
      </c>
      <c r="V1436" s="122">
        <v>0</v>
      </c>
      <c r="W1436" s="122">
        <v>0</v>
      </c>
      <c r="X1436" s="122">
        <v>0</v>
      </c>
      <c r="Y1436" s="122">
        <v>0</v>
      </c>
      <c r="Z1436" s="122">
        <v>0</v>
      </c>
      <c r="AA1436" s="122">
        <v>0</v>
      </c>
      <c r="AB1436" s="122">
        <v>0</v>
      </c>
      <c r="AC1436" s="122">
        <v>0</v>
      </c>
      <c r="AD1436" s="121"/>
      <c r="BO1436" s="72" t="s">
        <v>42</v>
      </c>
      <c r="BP1436" s="73" t="s">
        <v>4767</v>
      </c>
      <c r="BQ1436" s="75">
        <v>360000625</v>
      </c>
      <c r="BR1436" s="75">
        <v>396000625</v>
      </c>
      <c r="BS1436" s="75">
        <v>0</v>
      </c>
      <c r="BT1436" s="75">
        <v>0</v>
      </c>
      <c r="BU1436" s="75">
        <v>0</v>
      </c>
      <c r="BV1436" s="75">
        <v>0</v>
      </c>
      <c r="BW1436" s="75">
        <v>0</v>
      </c>
      <c r="BX1436" s="75">
        <v>0</v>
      </c>
      <c r="BY1436" s="75">
        <v>0</v>
      </c>
      <c r="BZ1436" s="75">
        <v>0</v>
      </c>
      <c r="CA1436" s="75">
        <v>0</v>
      </c>
    </row>
    <row r="1437" spans="14:79" ht="12" customHeight="1">
      <c r="N1437" s="119" t="s">
        <v>25</v>
      </c>
      <c r="O1437" s="120" t="s">
        <v>775</v>
      </c>
      <c r="P1437" s="122">
        <v>205000026</v>
      </c>
      <c r="Q1437" s="122">
        <v>215000026</v>
      </c>
      <c r="R1437" s="122">
        <v>0</v>
      </c>
      <c r="S1437" s="122">
        <v>0</v>
      </c>
      <c r="T1437" s="122">
        <v>0</v>
      </c>
      <c r="U1437" s="122">
        <v>0</v>
      </c>
      <c r="V1437" s="122">
        <v>0</v>
      </c>
      <c r="W1437" s="122">
        <v>0</v>
      </c>
      <c r="X1437" s="122">
        <v>0</v>
      </c>
      <c r="Y1437" s="122">
        <v>0</v>
      </c>
      <c r="Z1437" s="122">
        <v>0</v>
      </c>
      <c r="AA1437" s="122">
        <v>0</v>
      </c>
      <c r="AB1437" s="122">
        <v>0</v>
      </c>
      <c r="AC1437" s="122">
        <v>0</v>
      </c>
      <c r="AD1437" s="121"/>
      <c r="BO1437" s="72" t="s">
        <v>42</v>
      </c>
      <c r="BP1437" s="73" t="s">
        <v>4768</v>
      </c>
      <c r="BQ1437" s="75">
        <v>387000625</v>
      </c>
      <c r="BR1437" s="75">
        <v>0</v>
      </c>
      <c r="BS1437" s="75">
        <v>0</v>
      </c>
      <c r="BT1437" s="75">
        <v>0</v>
      </c>
      <c r="BU1437" s="75">
        <v>0</v>
      </c>
      <c r="BV1437" s="75">
        <v>0</v>
      </c>
      <c r="BW1437" s="75">
        <v>0</v>
      </c>
      <c r="BX1437" s="75">
        <v>0</v>
      </c>
      <c r="BY1437" s="75">
        <v>0</v>
      </c>
      <c r="BZ1437" s="75">
        <v>0</v>
      </c>
      <c r="CA1437" s="75">
        <v>0</v>
      </c>
    </row>
    <row r="1438" spans="14:79" ht="12" customHeight="1">
      <c r="N1438" s="119" t="s">
        <v>25</v>
      </c>
      <c r="O1438" s="120" t="s">
        <v>1903</v>
      </c>
      <c r="P1438" s="122">
        <v>205000026</v>
      </c>
      <c r="Q1438" s="122">
        <v>215000026</v>
      </c>
      <c r="R1438" s="122">
        <v>225000026</v>
      </c>
      <c r="S1438" s="122">
        <v>0</v>
      </c>
      <c r="T1438" s="122">
        <v>0</v>
      </c>
      <c r="U1438" s="122">
        <v>0</v>
      </c>
      <c r="V1438" s="122">
        <v>0</v>
      </c>
      <c r="W1438" s="122">
        <v>0</v>
      </c>
      <c r="X1438" s="122">
        <v>0</v>
      </c>
      <c r="Y1438" s="122">
        <v>0</v>
      </c>
      <c r="Z1438" s="122">
        <v>0</v>
      </c>
      <c r="AA1438" s="122">
        <v>0</v>
      </c>
      <c r="AB1438" s="122">
        <v>0</v>
      </c>
      <c r="AC1438" s="122">
        <v>0</v>
      </c>
      <c r="AD1438" s="121"/>
      <c r="BO1438" s="72" t="s">
        <v>42</v>
      </c>
      <c r="BP1438" s="73" t="s">
        <v>5187</v>
      </c>
      <c r="BQ1438" s="74"/>
      <c r="BR1438" s="74"/>
      <c r="BS1438" s="75">
        <v>390000925</v>
      </c>
      <c r="BT1438" s="74"/>
      <c r="BU1438" s="74"/>
      <c r="BV1438" s="74"/>
      <c r="BW1438" s="74"/>
      <c r="BX1438" s="74"/>
      <c r="BY1438" s="74"/>
      <c r="BZ1438" s="74"/>
      <c r="CA1438" s="74"/>
    </row>
    <row r="1439" spans="14:79" ht="12" customHeight="1">
      <c r="N1439" s="119" t="s">
        <v>25</v>
      </c>
      <c r="O1439" s="120" t="s">
        <v>891</v>
      </c>
      <c r="P1439" s="122">
        <v>265000026</v>
      </c>
      <c r="Q1439" s="122">
        <v>305000026</v>
      </c>
      <c r="R1439" s="122">
        <v>340000026</v>
      </c>
      <c r="S1439" s="122">
        <v>385000026</v>
      </c>
      <c r="T1439" s="122">
        <v>395000026</v>
      </c>
      <c r="U1439" s="122">
        <v>405000026</v>
      </c>
      <c r="V1439" s="122">
        <v>410000026</v>
      </c>
      <c r="W1439" s="122">
        <v>0</v>
      </c>
      <c r="X1439" s="122">
        <v>0</v>
      </c>
      <c r="Y1439" s="122">
        <v>0</v>
      </c>
      <c r="Z1439" s="122">
        <v>0</v>
      </c>
      <c r="AA1439" s="122">
        <v>0</v>
      </c>
      <c r="AB1439" s="122">
        <v>0</v>
      </c>
      <c r="AC1439" s="122">
        <v>0</v>
      </c>
      <c r="AD1439" s="121"/>
      <c r="BO1439" s="72" t="s">
        <v>42</v>
      </c>
      <c r="BP1439" s="73" t="s">
        <v>4769</v>
      </c>
      <c r="BQ1439" s="75">
        <v>0</v>
      </c>
      <c r="BR1439" s="75">
        <v>0</v>
      </c>
      <c r="BS1439" s="75">
        <v>0</v>
      </c>
      <c r="BT1439" s="75">
        <v>468000625</v>
      </c>
      <c r="BU1439" s="75">
        <v>702000625</v>
      </c>
      <c r="BV1439" s="75">
        <v>720000625</v>
      </c>
      <c r="BW1439" s="75">
        <v>747000625</v>
      </c>
      <c r="BX1439" s="75">
        <v>774000625</v>
      </c>
      <c r="BY1439" s="75">
        <v>855000625</v>
      </c>
      <c r="BZ1439" s="75">
        <v>0</v>
      </c>
      <c r="CA1439" s="75">
        <v>0</v>
      </c>
    </row>
    <row r="1440" spans="14:79" ht="12" customHeight="1">
      <c r="N1440" s="119" t="s">
        <v>25</v>
      </c>
      <c r="O1440" s="120" t="s">
        <v>1775</v>
      </c>
      <c r="P1440" s="122">
        <v>0</v>
      </c>
      <c r="Q1440" s="122">
        <v>0</v>
      </c>
      <c r="R1440" s="122">
        <v>0</v>
      </c>
      <c r="S1440" s="122">
        <v>0</v>
      </c>
      <c r="T1440" s="122">
        <v>0</v>
      </c>
      <c r="U1440" s="122">
        <v>435000026</v>
      </c>
      <c r="V1440" s="122">
        <v>475000026</v>
      </c>
      <c r="W1440" s="122">
        <v>505000026</v>
      </c>
      <c r="X1440" s="122">
        <v>520000026</v>
      </c>
      <c r="Y1440" s="122">
        <v>635000026</v>
      </c>
      <c r="Z1440" s="122">
        <v>750000026</v>
      </c>
      <c r="AA1440" s="122">
        <v>875000026</v>
      </c>
      <c r="AB1440" s="122">
        <v>1390000026</v>
      </c>
      <c r="AC1440" s="122">
        <v>0</v>
      </c>
      <c r="AD1440" s="121"/>
      <c r="BO1440" s="72" t="s">
        <v>42</v>
      </c>
      <c r="BP1440" s="73" t="s">
        <v>4770</v>
      </c>
      <c r="BQ1440" s="75">
        <v>315000625</v>
      </c>
      <c r="BR1440" s="75">
        <v>351000625</v>
      </c>
      <c r="BS1440" s="75">
        <v>387000625</v>
      </c>
      <c r="BT1440" s="75">
        <v>423000625</v>
      </c>
      <c r="BU1440" s="75">
        <v>540000625</v>
      </c>
      <c r="BV1440" s="75">
        <v>0</v>
      </c>
      <c r="BW1440" s="75">
        <v>0</v>
      </c>
      <c r="BX1440" s="75">
        <v>0</v>
      </c>
      <c r="BY1440" s="75">
        <v>0</v>
      </c>
      <c r="BZ1440" s="75">
        <v>0</v>
      </c>
      <c r="CA1440" s="75">
        <v>0</v>
      </c>
    </row>
    <row r="1441" spans="14:79" ht="12" customHeight="1">
      <c r="N1441" s="119" t="s">
        <v>25</v>
      </c>
      <c r="O1441" s="120" t="s">
        <v>821</v>
      </c>
      <c r="P1441" s="122">
        <v>0</v>
      </c>
      <c r="Q1441" s="122">
        <v>0</v>
      </c>
      <c r="R1441" s="122">
        <v>0</v>
      </c>
      <c r="S1441" s="122">
        <v>0</v>
      </c>
      <c r="T1441" s="122">
        <v>0</v>
      </c>
      <c r="U1441" s="122">
        <v>425000026</v>
      </c>
      <c r="V1441" s="122">
        <v>495000026</v>
      </c>
      <c r="W1441" s="122">
        <v>535000026</v>
      </c>
      <c r="X1441" s="122">
        <v>605000026</v>
      </c>
      <c r="Y1441" s="122">
        <v>685000026</v>
      </c>
      <c r="Z1441" s="122">
        <v>725000026</v>
      </c>
      <c r="AA1441" s="122">
        <v>925000026</v>
      </c>
      <c r="AB1441" s="122">
        <v>1225000026</v>
      </c>
      <c r="AC1441" s="122">
        <v>0</v>
      </c>
      <c r="AD1441" s="121"/>
      <c r="BO1441" s="72" t="s">
        <v>42</v>
      </c>
      <c r="BP1441" s="73" t="s">
        <v>4771</v>
      </c>
      <c r="BQ1441" s="75">
        <v>0</v>
      </c>
      <c r="BR1441" s="75">
        <v>0</v>
      </c>
      <c r="BS1441" s="75">
        <v>621000625</v>
      </c>
      <c r="BT1441" s="75">
        <v>468000625</v>
      </c>
      <c r="BU1441" s="75">
        <v>495000625</v>
      </c>
      <c r="BV1441" s="75">
        <v>513000625</v>
      </c>
      <c r="BW1441" s="75">
        <v>720000625</v>
      </c>
      <c r="BX1441" s="75">
        <v>756000625</v>
      </c>
      <c r="BY1441" s="75">
        <v>0</v>
      </c>
      <c r="BZ1441" s="75">
        <v>0</v>
      </c>
      <c r="CA1441" s="75">
        <v>0</v>
      </c>
    </row>
    <row r="1442" spans="14:79" ht="12" customHeight="1">
      <c r="N1442" s="119" t="s">
        <v>25</v>
      </c>
      <c r="O1442" s="120" t="s">
        <v>892</v>
      </c>
      <c r="P1442" s="122">
        <v>245000026</v>
      </c>
      <c r="Q1442" s="122">
        <v>275000026</v>
      </c>
      <c r="R1442" s="122">
        <v>305000026</v>
      </c>
      <c r="S1442" s="122">
        <v>0</v>
      </c>
      <c r="T1442" s="122">
        <v>0</v>
      </c>
      <c r="U1442" s="122">
        <v>0</v>
      </c>
      <c r="V1442" s="122">
        <v>0</v>
      </c>
      <c r="W1442" s="122">
        <v>0</v>
      </c>
      <c r="X1442" s="122">
        <v>0</v>
      </c>
      <c r="Y1442" s="122">
        <v>0</v>
      </c>
      <c r="Z1442" s="122">
        <v>0</v>
      </c>
      <c r="AA1442" s="122">
        <v>1000000026</v>
      </c>
      <c r="AB1442" s="122">
        <v>0</v>
      </c>
      <c r="AC1442" s="122">
        <v>0</v>
      </c>
      <c r="AD1442" s="121"/>
      <c r="BO1442" s="72" t="s">
        <v>42</v>
      </c>
      <c r="BP1442" s="73" t="s">
        <v>4772</v>
      </c>
      <c r="BQ1442" s="75">
        <v>369000625</v>
      </c>
      <c r="BR1442" s="75">
        <v>405000625</v>
      </c>
      <c r="BS1442" s="75">
        <v>441000625</v>
      </c>
      <c r="BT1442" s="75">
        <v>477000625</v>
      </c>
      <c r="BU1442" s="75">
        <v>504000625</v>
      </c>
      <c r="BV1442" s="75">
        <v>549000625</v>
      </c>
      <c r="BW1442" s="75">
        <v>576000625</v>
      </c>
      <c r="BX1442" s="75">
        <v>603000625</v>
      </c>
      <c r="BY1442" s="75">
        <v>630000625</v>
      </c>
      <c r="BZ1442" s="75">
        <v>0</v>
      </c>
      <c r="CA1442" s="75">
        <v>0</v>
      </c>
    </row>
    <row r="1443" spans="14:79" ht="12" customHeight="1">
      <c r="N1443" s="119" t="s">
        <v>25</v>
      </c>
      <c r="O1443" s="120" t="s">
        <v>718</v>
      </c>
      <c r="P1443" s="122">
        <v>0</v>
      </c>
      <c r="Q1443" s="122">
        <v>0</v>
      </c>
      <c r="R1443" s="122">
        <v>0</v>
      </c>
      <c r="S1443" s="122">
        <v>0</v>
      </c>
      <c r="T1443" s="122">
        <v>0</v>
      </c>
      <c r="U1443" s="122">
        <v>615000026</v>
      </c>
      <c r="V1443" s="122">
        <v>725000026</v>
      </c>
      <c r="W1443" s="122">
        <v>835000026</v>
      </c>
      <c r="X1443" s="122">
        <v>985000026</v>
      </c>
      <c r="Y1443" s="122">
        <v>1020000026</v>
      </c>
      <c r="Z1443" s="122">
        <v>1190000026</v>
      </c>
      <c r="AA1443" s="122">
        <v>2175000026</v>
      </c>
      <c r="AB1443" s="122">
        <v>2350000026</v>
      </c>
      <c r="AC1443" s="122">
        <v>0</v>
      </c>
      <c r="AD1443" s="121"/>
      <c r="BO1443" s="72" t="s">
        <v>42</v>
      </c>
      <c r="BP1443" s="73" t="s">
        <v>4773</v>
      </c>
      <c r="BQ1443" s="75">
        <v>333000625</v>
      </c>
      <c r="BR1443" s="75">
        <v>369000625</v>
      </c>
      <c r="BS1443" s="75">
        <v>405000625</v>
      </c>
      <c r="BT1443" s="75">
        <v>441000625</v>
      </c>
      <c r="BU1443" s="75">
        <v>468000625</v>
      </c>
      <c r="BV1443" s="75">
        <v>486000625</v>
      </c>
      <c r="BW1443" s="75">
        <v>0</v>
      </c>
      <c r="BX1443" s="75">
        <v>0</v>
      </c>
      <c r="BY1443" s="75">
        <v>0</v>
      </c>
      <c r="BZ1443" s="75">
        <v>0</v>
      </c>
      <c r="CA1443" s="75">
        <v>0</v>
      </c>
    </row>
    <row r="1444" spans="14:79" ht="12" customHeight="1">
      <c r="N1444" s="119" t="s">
        <v>25</v>
      </c>
      <c r="O1444" s="120" t="s">
        <v>2304</v>
      </c>
      <c r="P1444" s="122">
        <v>0</v>
      </c>
      <c r="Q1444" s="122">
        <v>0</v>
      </c>
      <c r="R1444" s="122">
        <v>0</v>
      </c>
      <c r="S1444" s="122">
        <v>0</v>
      </c>
      <c r="T1444" s="122">
        <v>0</v>
      </c>
      <c r="U1444" s="122">
        <v>475000026</v>
      </c>
      <c r="V1444" s="122">
        <v>585000026</v>
      </c>
      <c r="W1444" s="122">
        <v>695000026</v>
      </c>
      <c r="X1444" s="122">
        <v>775000026</v>
      </c>
      <c r="Y1444" s="122">
        <v>810000026</v>
      </c>
      <c r="Z1444" s="122">
        <v>0</v>
      </c>
      <c r="AA1444" s="122">
        <v>0</v>
      </c>
      <c r="AB1444" s="122">
        <v>0</v>
      </c>
      <c r="AC1444" s="122">
        <v>0</v>
      </c>
      <c r="AD1444" s="121"/>
      <c r="BO1444" s="72" t="s">
        <v>42</v>
      </c>
      <c r="BP1444" s="73" t="s">
        <v>4774</v>
      </c>
      <c r="BQ1444" s="75">
        <v>0</v>
      </c>
      <c r="BR1444" s="75">
        <v>0</v>
      </c>
      <c r="BS1444" s="75">
        <v>0</v>
      </c>
      <c r="BT1444" s="75">
        <v>495000625</v>
      </c>
      <c r="BU1444" s="75">
        <v>0</v>
      </c>
      <c r="BV1444" s="75">
        <v>0</v>
      </c>
      <c r="BW1444" s="75">
        <v>576000000</v>
      </c>
      <c r="BX1444" s="75">
        <v>630000625</v>
      </c>
      <c r="BY1444" s="75">
        <v>720000625</v>
      </c>
      <c r="BZ1444" s="75">
        <v>0</v>
      </c>
      <c r="CA1444" s="75">
        <v>0</v>
      </c>
    </row>
    <row r="1445" spans="14:79" ht="12" customHeight="1">
      <c r="N1445" s="119" t="s">
        <v>25</v>
      </c>
      <c r="O1445" s="120" t="s">
        <v>1185</v>
      </c>
      <c r="P1445" s="122">
        <v>0</v>
      </c>
      <c r="Q1445" s="122">
        <v>0</v>
      </c>
      <c r="R1445" s="122">
        <v>0</v>
      </c>
      <c r="S1445" s="122">
        <v>505000026</v>
      </c>
      <c r="T1445" s="122">
        <v>0</v>
      </c>
      <c r="U1445" s="122">
        <v>0</v>
      </c>
      <c r="V1445" s="122">
        <v>0</v>
      </c>
      <c r="W1445" s="122">
        <v>0</v>
      </c>
      <c r="X1445" s="122">
        <v>0</v>
      </c>
      <c r="Y1445" s="122">
        <v>0</v>
      </c>
      <c r="Z1445" s="122">
        <v>0</v>
      </c>
      <c r="AA1445" s="122">
        <v>0</v>
      </c>
      <c r="AB1445" s="122">
        <v>0</v>
      </c>
      <c r="AC1445" s="122">
        <v>0</v>
      </c>
      <c r="AD1445" s="121"/>
      <c r="BO1445" s="72" t="s">
        <v>42</v>
      </c>
      <c r="BP1445" s="73" t="s">
        <v>4775</v>
      </c>
      <c r="BQ1445" s="75">
        <v>0</v>
      </c>
      <c r="BR1445" s="75">
        <v>495000925</v>
      </c>
      <c r="BS1445" s="75">
        <v>535000925</v>
      </c>
      <c r="BT1445" s="75">
        <v>0</v>
      </c>
      <c r="BU1445" s="75">
        <v>0</v>
      </c>
      <c r="BV1445" s="75">
        <v>0</v>
      </c>
      <c r="BW1445" s="75">
        <v>0</v>
      </c>
      <c r="BX1445" s="75">
        <v>0</v>
      </c>
      <c r="BY1445" s="75">
        <v>0</v>
      </c>
      <c r="BZ1445" s="75">
        <v>0</v>
      </c>
      <c r="CA1445" s="75">
        <v>0</v>
      </c>
    </row>
    <row r="1446" spans="14:79" ht="12" customHeight="1">
      <c r="N1446" s="119" t="s">
        <v>25</v>
      </c>
      <c r="O1446" s="120" t="s">
        <v>1082</v>
      </c>
      <c r="P1446" s="122">
        <v>0</v>
      </c>
      <c r="Q1446" s="122">
        <v>0</v>
      </c>
      <c r="R1446" s="122">
        <v>325000026</v>
      </c>
      <c r="S1446" s="122">
        <v>405000026</v>
      </c>
      <c r="T1446" s="122">
        <v>0</v>
      </c>
      <c r="U1446" s="122">
        <v>0</v>
      </c>
      <c r="V1446" s="122">
        <v>0</v>
      </c>
      <c r="W1446" s="122">
        <v>0</v>
      </c>
      <c r="X1446" s="122">
        <v>0</v>
      </c>
      <c r="Y1446" s="122">
        <v>0</v>
      </c>
      <c r="Z1446" s="122">
        <v>0</v>
      </c>
      <c r="AA1446" s="122">
        <v>0</v>
      </c>
      <c r="AB1446" s="122">
        <v>0</v>
      </c>
      <c r="AC1446" s="122">
        <v>0</v>
      </c>
      <c r="AD1446" s="121"/>
      <c r="BO1446" s="72" t="s">
        <v>42</v>
      </c>
      <c r="BP1446" s="73" t="s">
        <v>4776</v>
      </c>
      <c r="BQ1446" s="75">
        <v>0</v>
      </c>
      <c r="BR1446" s="75">
        <v>0</v>
      </c>
      <c r="BS1446" s="75">
        <v>360000625</v>
      </c>
      <c r="BT1446" s="75">
        <v>0</v>
      </c>
      <c r="BU1446" s="75">
        <v>0</v>
      </c>
      <c r="BV1446" s="75">
        <v>0</v>
      </c>
      <c r="BW1446" s="75">
        <v>0</v>
      </c>
      <c r="BX1446" s="75">
        <v>0</v>
      </c>
      <c r="BY1446" s="75">
        <v>0</v>
      </c>
      <c r="BZ1446" s="75">
        <v>0</v>
      </c>
      <c r="CA1446" s="75">
        <v>0</v>
      </c>
    </row>
    <row r="1447" spans="14:79" ht="12" customHeight="1">
      <c r="N1447" s="119" t="s">
        <v>25</v>
      </c>
      <c r="O1447" s="120" t="s">
        <v>2852</v>
      </c>
      <c r="P1447" s="122">
        <v>0</v>
      </c>
      <c r="Q1447" s="122">
        <v>0</v>
      </c>
      <c r="R1447" s="122">
        <v>305000026</v>
      </c>
      <c r="S1447" s="122">
        <v>495000026</v>
      </c>
      <c r="T1447" s="122">
        <v>675000026</v>
      </c>
      <c r="U1447" s="122">
        <v>760000026</v>
      </c>
      <c r="V1447" s="122">
        <v>0</v>
      </c>
      <c r="W1447" s="122">
        <v>0</v>
      </c>
      <c r="X1447" s="122">
        <v>0</v>
      </c>
      <c r="Y1447" s="122">
        <v>0</v>
      </c>
      <c r="Z1447" s="122">
        <v>0</v>
      </c>
      <c r="AA1447" s="122">
        <v>0</v>
      </c>
      <c r="AB1447" s="122">
        <v>0</v>
      </c>
      <c r="AC1447" s="122">
        <v>0</v>
      </c>
      <c r="AD1447" s="121"/>
      <c r="BO1447" s="72" t="s">
        <v>42</v>
      </c>
      <c r="BP1447" s="73" t="s">
        <v>4777</v>
      </c>
      <c r="BQ1447" s="75">
        <v>342000625</v>
      </c>
      <c r="BR1447" s="75">
        <v>378000625</v>
      </c>
      <c r="BS1447" s="75">
        <v>414000625</v>
      </c>
      <c r="BT1447" s="75">
        <v>450000625</v>
      </c>
      <c r="BU1447" s="75">
        <v>477000625</v>
      </c>
      <c r="BV1447" s="75">
        <v>648000625</v>
      </c>
      <c r="BW1447" s="75">
        <v>675000625</v>
      </c>
      <c r="BX1447" s="75">
        <v>702000625</v>
      </c>
      <c r="BY1447" s="75">
        <v>0</v>
      </c>
      <c r="BZ1447" s="75">
        <v>0</v>
      </c>
      <c r="CA1447" s="75">
        <v>0</v>
      </c>
    </row>
    <row r="1448" spans="14:79" ht="12" customHeight="1">
      <c r="N1448" s="119" t="s">
        <v>25</v>
      </c>
      <c r="O1448" s="120" t="s">
        <v>1589</v>
      </c>
      <c r="P1448" s="122">
        <v>0</v>
      </c>
      <c r="Q1448" s="122">
        <v>0</v>
      </c>
      <c r="R1448" s="122">
        <v>0</v>
      </c>
      <c r="S1448" s="122">
        <v>0</v>
      </c>
      <c r="T1448" s="122">
        <v>0</v>
      </c>
      <c r="U1448" s="122">
        <v>0</v>
      </c>
      <c r="V1448" s="122">
        <v>0</v>
      </c>
      <c r="W1448" s="122">
        <v>0</v>
      </c>
      <c r="X1448" s="122">
        <v>0</v>
      </c>
      <c r="Y1448" s="122">
        <v>0</v>
      </c>
      <c r="Z1448" s="122">
        <v>625000026</v>
      </c>
      <c r="AA1448" s="122">
        <v>790000026</v>
      </c>
      <c r="AB1448" s="122">
        <v>920000026</v>
      </c>
      <c r="AC1448" s="122">
        <v>0</v>
      </c>
      <c r="AD1448" s="121"/>
      <c r="BO1448" s="72" t="s">
        <v>42</v>
      </c>
      <c r="BP1448" s="73" t="s">
        <v>4778</v>
      </c>
      <c r="BQ1448" s="75">
        <v>333000625</v>
      </c>
      <c r="BR1448" s="75">
        <v>405000625</v>
      </c>
      <c r="BS1448" s="75">
        <v>432000625</v>
      </c>
      <c r="BT1448" s="75">
        <v>441000625</v>
      </c>
      <c r="BU1448" s="75">
        <v>504000625</v>
      </c>
      <c r="BV1448" s="75">
        <v>522000625</v>
      </c>
      <c r="BW1448" s="75">
        <v>549000625</v>
      </c>
      <c r="BX1448" s="75">
        <v>576000625</v>
      </c>
      <c r="BY1448" s="75">
        <v>0</v>
      </c>
      <c r="BZ1448" s="75">
        <v>0</v>
      </c>
      <c r="CA1448" s="75">
        <v>0</v>
      </c>
    </row>
    <row r="1449" spans="14:79" ht="12" customHeight="1">
      <c r="N1449" s="119" t="s">
        <v>25</v>
      </c>
      <c r="O1449" s="120" t="s">
        <v>993</v>
      </c>
      <c r="P1449" s="122">
        <v>215000026</v>
      </c>
      <c r="Q1449" s="122">
        <v>225000026</v>
      </c>
      <c r="R1449" s="122">
        <v>260000026</v>
      </c>
      <c r="S1449" s="122">
        <v>285000026</v>
      </c>
      <c r="T1449" s="122">
        <v>0</v>
      </c>
      <c r="U1449" s="122">
        <v>0</v>
      </c>
      <c r="V1449" s="122">
        <v>0</v>
      </c>
      <c r="W1449" s="122">
        <v>0</v>
      </c>
      <c r="X1449" s="122">
        <v>450000026</v>
      </c>
      <c r="Y1449" s="122">
        <v>0</v>
      </c>
      <c r="Z1449" s="122">
        <v>0</v>
      </c>
      <c r="AA1449" s="122">
        <v>0</v>
      </c>
      <c r="AB1449" s="122">
        <v>0</v>
      </c>
      <c r="AC1449" s="122">
        <v>0</v>
      </c>
      <c r="AD1449" s="121"/>
      <c r="BO1449" s="72" t="s">
        <v>42</v>
      </c>
      <c r="BP1449" s="73" t="s">
        <v>4779</v>
      </c>
      <c r="BQ1449" s="75">
        <v>513000625</v>
      </c>
      <c r="BR1449" s="75">
        <v>549000625</v>
      </c>
      <c r="BS1449" s="75">
        <v>585000625</v>
      </c>
      <c r="BT1449" s="75">
        <v>450000625</v>
      </c>
      <c r="BU1449" s="75">
        <v>648000625</v>
      </c>
      <c r="BV1449" s="75">
        <v>666000625</v>
      </c>
      <c r="BW1449" s="75">
        <v>693000625</v>
      </c>
      <c r="BX1449" s="75">
        <v>720000625</v>
      </c>
      <c r="BY1449" s="75">
        <v>0</v>
      </c>
      <c r="BZ1449" s="75">
        <v>0</v>
      </c>
      <c r="CA1449" s="75">
        <v>0</v>
      </c>
    </row>
    <row r="1450" spans="14:79" ht="12" customHeight="1">
      <c r="N1450" s="119" t="s">
        <v>25</v>
      </c>
      <c r="O1450" s="120" t="s">
        <v>2017</v>
      </c>
      <c r="P1450" s="122">
        <v>0</v>
      </c>
      <c r="Q1450" s="122">
        <v>0</v>
      </c>
      <c r="R1450" s="122">
        <v>350000026</v>
      </c>
      <c r="S1450" s="122">
        <v>435000026</v>
      </c>
      <c r="T1450" s="122">
        <v>495000026</v>
      </c>
      <c r="U1450" s="122">
        <v>515000026</v>
      </c>
      <c r="V1450" s="122">
        <v>545000026</v>
      </c>
      <c r="W1450" s="122">
        <v>590000026</v>
      </c>
      <c r="X1450" s="122">
        <v>625000026</v>
      </c>
      <c r="Y1450" s="122">
        <v>650000026</v>
      </c>
      <c r="Z1450" s="122">
        <v>690000026</v>
      </c>
      <c r="AA1450" s="122">
        <v>750000026</v>
      </c>
      <c r="AB1450" s="122">
        <v>0</v>
      </c>
      <c r="AC1450" s="122">
        <v>0</v>
      </c>
      <c r="AD1450" s="121"/>
      <c r="BO1450" s="72" t="s">
        <v>42</v>
      </c>
      <c r="BP1450" s="73" t="s">
        <v>4780</v>
      </c>
      <c r="BQ1450" s="75">
        <v>315000625</v>
      </c>
      <c r="BR1450" s="75">
        <v>351000625</v>
      </c>
      <c r="BS1450" s="75">
        <v>0</v>
      </c>
      <c r="BT1450" s="75">
        <v>468000625</v>
      </c>
      <c r="BU1450" s="75">
        <v>495000625</v>
      </c>
      <c r="BV1450" s="75">
        <v>0</v>
      </c>
      <c r="BW1450" s="75">
        <v>0</v>
      </c>
      <c r="BX1450" s="75">
        <v>0</v>
      </c>
      <c r="BY1450" s="75">
        <v>0</v>
      </c>
      <c r="BZ1450" s="75">
        <v>0</v>
      </c>
      <c r="CA1450" s="75">
        <v>0</v>
      </c>
    </row>
    <row r="1451" spans="14:79" ht="12" customHeight="1">
      <c r="N1451" s="119" t="s">
        <v>25</v>
      </c>
      <c r="O1451" s="120" t="s">
        <v>1728</v>
      </c>
      <c r="P1451" s="122">
        <v>205000026</v>
      </c>
      <c r="Q1451" s="122">
        <v>265000026</v>
      </c>
      <c r="R1451" s="122">
        <v>305000026</v>
      </c>
      <c r="S1451" s="122">
        <v>325000026</v>
      </c>
      <c r="T1451" s="122">
        <v>0</v>
      </c>
      <c r="U1451" s="122">
        <v>0</v>
      </c>
      <c r="V1451" s="122">
        <v>0</v>
      </c>
      <c r="W1451" s="122">
        <v>0</v>
      </c>
      <c r="X1451" s="122">
        <v>0</v>
      </c>
      <c r="Y1451" s="122">
        <v>0</v>
      </c>
      <c r="Z1451" s="122">
        <v>0</v>
      </c>
      <c r="AA1451" s="122">
        <v>0</v>
      </c>
      <c r="AB1451" s="122">
        <v>0</v>
      </c>
      <c r="AC1451" s="122">
        <v>0</v>
      </c>
      <c r="AD1451" s="121"/>
      <c r="BO1451" s="72" t="s">
        <v>42</v>
      </c>
      <c r="BP1451" s="73" t="s">
        <v>4781</v>
      </c>
      <c r="BQ1451" s="75">
        <v>0</v>
      </c>
      <c r="BR1451" s="75">
        <v>0</v>
      </c>
      <c r="BS1451" s="75">
        <v>378000625</v>
      </c>
      <c r="BT1451" s="75">
        <v>0</v>
      </c>
      <c r="BU1451" s="75">
        <v>0</v>
      </c>
      <c r="BV1451" s="75">
        <v>0</v>
      </c>
      <c r="BW1451" s="75">
        <v>0</v>
      </c>
      <c r="BX1451" s="75">
        <v>0</v>
      </c>
      <c r="BY1451" s="75">
        <v>0</v>
      </c>
      <c r="BZ1451" s="75">
        <v>981000625</v>
      </c>
      <c r="CA1451" s="75">
        <v>0</v>
      </c>
    </row>
    <row r="1452" spans="14:79" ht="12" customHeight="1">
      <c r="N1452" s="119" t="s">
        <v>25</v>
      </c>
      <c r="O1452" s="120" t="s">
        <v>1826</v>
      </c>
      <c r="P1452" s="122">
        <v>285000026</v>
      </c>
      <c r="Q1452" s="122">
        <v>375000026</v>
      </c>
      <c r="R1452" s="122">
        <v>450000026</v>
      </c>
      <c r="S1452" s="122">
        <v>485000026</v>
      </c>
      <c r="T1452" s="122">
        <v>0</v>
      </c>
      <c r="U1452" s="122">
        <v>0</v>
      </c>
      <c r="V1452" s="122">
        <v>0</v>
      </c>
      <c r="W1452" s="122">
        <v>0</v>
      </c>
      <c r="X1452" s="122">
        <v>0</v>
      </c>
      <c r="Y1452" s="122">
        <v>0</v>
      </c>
      <c r="Z1452" s="122">
        <v>0</v>
      </c>
      <c r="AA1452" s="122">
        <v>0</v>
      </c>
      <c r="AB1452" s="122">
        <v>0</v>
      </c>
      <c r="AC1452" s="122">
        <v>0</v>
      </c>
      <c r="AD1452" s="121"/>
      <c r="BO1452" s="72" t="s">
        <v>42</v>
      </c>
      <c r="BP1452" s="73" t="s">
        <v>4782</v>
      </c>
      <c r="BQ1452" s="75">
        <v>333000625</v>
      </c>
      <c r="BR1452" s="75">
        <v>369000625</v>
      </c>
      <c r="BS1452" s="75">
        <v>405000625</v>
      </c>
      <c r="BT1452" s="75">
        <v>441000625</v>
      </c>
      <c r="BU1452" s="75">
        <v>468000625</v>
      </c>
      <c r="BV1452" s="75">
        <v>486000625</v>
      </c>
      <c r="BW1452" s="75">
        <v>0</v>
      </c>
      <c r="BX1452" s="75">
        <v>0</v>
      </c>
      <c r="BY1452" s="75">
        <v>0</v>
      </c>
      <c r="BZ1452" s="75">
        <v>0</v>
      </c>
      <c r="CA1452" s="75">
        <v>0</v>
      </c>
    </row>
    <row r="1453" spans="14:79" ht="12" customHeight="1">
      <c r="N1453" s="119" t="s">
        <v>25</v>
      </c>
      <c r="O1453" s="120" t="s">
        <v>1316</v>
      </c>
      <c r="P1453" s="122">
        <v>190000026</v>
      </c>
      <c r="Q1453" s="122">
        <v>265000026</v>
      </c>
      <c r="R1453" s="122">
        <v>295000026</v>
      </c>
      <c r="S1453" s="122">
        <v>365000026</v>
      </c>
      <c r="T1453" s="122">
        <v>405000026</v>
      </c>
      <c r="U1453" s="122">
        <v>430000026</v>
      </c>
      <c r="V1453" s="122">
        <v>540000026</v>
      </c>
      <c r="W1453" s="122">
        <v>605000026</v>
      </c>
      <c r="X1453" s="122">
        <v>690000026</v>
      </c>
      <c r="Y1453" s="122">
        <v>775000026</v>
      </c>
      <c r="Z1453" s="122">
        <v>820000026</v>
      </c>
      <c r="AA1453" s="122">
        <v>0</v>
      </c>
      <c r="AB1453" s="122">
        <v>0</v>
      </c>
      <c r="AC1453" s="122">
        <v>0</v>
      </c>
      <c r="AD1453" s="121"/>
      <c r="BO1453" s="72" t="s">
        <v>42</v>
      </c>
      <c r="BP1453" s="73" t="s">
        <v>4783</v>
      </c>
      <c r="BQ1453" s="75">
        <v>0</v>
      </c>
      <c r="BR1453" s="75">
        <v>0</v>
      </c>
      <c r="BS1453" s="75">
        <v>360000625</v>
      </c>
      <c r="BT1453" s="75">
        <v>0</v>
      </c>
      <c r="BU1453" s="75">
        <v>0</v>
      </c>
      <c r="BV1453" s="75">
        <v>0</v>
      </c>
      <c r="BW1453" s="75">
        <v>0</v>
      </c>
      <c r="BX1453" s="75">
        <v>0</v>
      </c>
      <c r="BY1453" s="75">
        <v>0</v>
      </c>
      <c r="BZ1453" s="75">
        <v>0</v>
      </c>
      <c r="CA1453" s="75">
        <v>0</v>
      </c>
    </row>
    <row r="1454" spans="14:79" ht="12" customHeight="1">
      <c r="N1454" s="119" t="s">
        <v>25</v>
      </c>
      <c r="O1454" s="120" t="s">
        <v>1451</v>
      </c>
      <c r="P1454" s="122">
        <v>375000026</v>
      </c>
      <c r="Q1454" s="122">
        <v>465000026</v>
      </c>
      <c r="R1454" s="122">
        <v>0</v>
      </c>
      <c r="S1454" s="122">
        <v>0</v>
      </c>
      <c r="T1454" s="122">
        <v>0</v>
      </c>
      <c r="U1454" s="122">
        <v>0</v>
      </c>
      <c r="V1454" s="122">
        <v>0</v>
      </c>
      <c r="W1454" s="122">
        <v>0</v>
      </c>
      <c r="X1454" s="122">
        <v>0</v>
      </c>
      <c r="Y1454" s="122">
        <v>0</v>
      </c>
      <c r="Z1454" s="122">
        <v>0</v>
      </c>
      <c r="AA1454" s="122">
        <v>0</v>
      </c>
      <c r="AB1454" s="122">
        <v>0</v>
      </c>
      <c r="AC1454" s="122">
        <v>0</v>
      </c>
      <c r="AD1454" s="121"/>
      <c r="BO1454" s="72" t="s">
        <v>42</v>
      </c>
      <c r="BP1454" s="73" t="s">
        <v>4784</v>
      </c>
      <c r="BQ1454" s="75">
        <v>0</v>
      </c>
      <c r="BR1454" s="75">
        <v>0</v>
      </c>
      <c r="BS1454" s="75">
        <v>0</v>
      </c>
      <c r="BT1454" s="75">
        <v>0</v>
      </c>
      <c r="BU1454" s="75">
        <v>630000625</v>
      </c>
      <c r="BV1454" s="75">
        <v>0</v>
      </c>
      <c r="BW1454" s="75">
        <v>0</v>
      </c>
      <c r="BX1454" s="75">
        <v>0</v>
      </c>
      <c r="BY1454" s="75">
        <v>0</v>
      </c>
      <c r="BZ1454" s="75">
        <v>0</v>
      </c>
      <c r="CA1454" s="75">
        <v>0</v>
      </c>
    </row>
    <row r="1455" spans="14:79" ht="12" customHeight="1">
      <c r="N1455" s="119" t="s">
        <v>25</v>
      </c>
      <c r="O1455" s="120" t="s">
        <v>893</v>
      </c>
      <c r="P1455" s="122">
        <v>205000026</v>
      </c>
      <c r="Q1455" s="122">
        <v>215000026</v>
      </c>
      <c r="R1455" s="122">
        <v>0</v>
      </c>
      <c r="S1455" s="122">
        <v>0</v>
      </c>
      <c r="T1455" s="122">
        <v>0</v>
      </c>
      <c r="U1455" s="122">
        <v>0</v>
      </c>
      <c r="V1455" s="122">
        <v>0</v>
      </c>
      <c r="W1455" s="122">
        <v>0</v>
      </c>
      <c r="X1455" s="122">
        <v>0</v>
      </c>
      <c r="Y1455" s="122">
        <v>0</v>
      </c>
      <c r="Z1455" s="122">
        <v>0</v>
      </c>
      <c r="AA1455" s="122">
        <v>0</v>
      </c>
      <c r="AB1455" s="122">
        <v>0</v>
      </c>
      <c r="AC1455" s="122">
        <v>0</v>
      </c>
      <c r="AD1455" s="121"/>
      <c r="BO1455" s="72" t="s">
        <v>42</v>
      </c>
      <c r="BP1455" s="73" t="s">
        <v>4785</v>
      </c>
      <c r="BQ1455" s="75">
        <v>360000625</v>
      </c>
      <c r="BR1455" s="75">
        <v>396000625</v>
      </c>
      <c r="BS1455" s="75">
        <v>585000625</v>
      </c>
      <c r="BT1455" s="75">
        <v>630000625</v>
      </c>
      <c r="BU1455" s="75">
        <v>657000625</v>
      </c>
      <c r="BV1455" s="75">
        <v>675000625</v>
      </c>
      <c r="BW1455" s="75">
        <v>702000625</v>
      </c>
      <c r="BX1455" s="75">
        <v>729000625</v>
      </c>
      <c r="BY1455" s="75">
        <v>0</v>
      </c>
      <c r="BZ1455" s="75">
        <v>0</v>
      </c>
      <c r="CA1455" s="75">
        <v>0</v>
      </c>
    </row>
    <row r="1456" spans="14:79" ht="12" customHeight="1">
      <c r="N1456" s="119" t="s">
        <v>25</v>
      </c>
      <c r="O1456" s="120" t="s">
        <v>2687</v>
      </c>
      <c r="P1456" s="122">
        <v>205000026</v>
      </c>
      <c r="Q1456" s="122">
        <v>220000026</v>
      </c>
      <c r="R1456" s="122">
        <v>0</v>
      </c>
      <c r="S1456" s="122">
        <v>0</v>
      </c>
      <c r="T1456" s="122">
        <v>0</v>
      </c>
      <c r="U1456" s="122">
        <v>0</v>
      </c>
      <c r="V1456" s="122">
        <v>0</v>
      </c>
      <c r="W1456" s="122">
        <v>0</v>
      </c>
      <c r="X1456" s="122">
        <v>0</v>
      </c>
      <c r="Y1456" s="122">
        <v>0</v>
      </c>
      <c r="Z1456" s="122">
        <v>0</v>
      </c>
      <c r="AA1456" s="122">
        <v>0</v>
      </c>
      <c r="AB1456" s="122">
        <v>0</v>
      </c>
      <c r="AC1456" s="122">
        <v>0</v>
      </c>
      <c r="AD1456" s="121"/>
      <c r="BO1456" s="72" t="s">
        <v>42</v>
      </c>
      <c r="BP1456" s="73" t="s">
        <v>4786</v>
      </c>
      <c r="BQ1456" s="75">
        <v>288000625</v>
      </c>
      <c r="BR1456" s="75">
        <v>396000625</v>
      </c>
      <c r="BS1456" s="75">
        <v>360000625</v>
      </c>
      <c r="BT1456" s="75">
        <v>396000625</v>
      </c>
      <c r="BU1456" s="75">
        <v>540000625</v>
      </c>
      <c r="BV1456" s="75">
        <v>603000625</v>
      </c>
      <c r="BW1456" s="75">
        <v>630000625</v>
      </c>
      <c r="BX1456" s="75">
        <v>675000625</v>
      </c>
      <c r="BY1456" s="75">
        <v>0</v>
      </c>
      <c r="BZ1456" s="75">
        <v>0</v>
      </c>
      <c r="CA1456" s="75">
        <v>0</v>
      </c>
    </row>
    <row r="1457" spans="14:79" ht="12" customHeight="1">
      <c r="N1457" s="119" t="s">
        <v>25</v>
      </c>
      <c r="O1457" s="120" t="s">
        <v>1452</v>
      </c>
      <c r="P1457" s="122">
        <v>195000026</v>
      </c>
      <c r="Q1457" s="122">
        <v>245000026</v>
      </c>
      <c r="R1457" s="122">
        <v>0</v>
      </c>
      <c r="S1457" s="122">
        <v>0</v>
      </c>
      <c r="T1457" s="122">
        <v>0</v>
      </c>
      <c r="U1457" s="122">
        <v>0</v>
      </c>
      <c r="V1457" s="122">
        <v>0</v>
      </c>
      <c r="W1457" s="122">
        <v>0</v>
      </c>
      <c r="X1457" s="122">
        <v>0</v>
      </c>
      <c r="Y1457" s="122">
        <v>0</v>
      </c>
      <c r="Z1457" s="122">
        <v>0</v>
      </c>
      <c r="AA1457" s="122">
        <v>0</v>
      </c>
      <c r="AB1457" s="122">
        <v>0</v>
      </c>
      <c r="AC1457" s="122">
        <v>0</v>
      </c>
      <c r="AD1457" s="121"/>
      <c r="BO1457" s="72" t="s">
        <v>42</v>
      </c>
      <c r="BP1457" s="73" t="s">
        <v>4787</v>
      </c>
      <c r="BQ1457" s="75">
        <v>405000625</v>
      </c>
      <c r="BR1457" s="75">
        <v>441000625</v>
      </c>
      <c r="BS1457" s="75">
        <v>477000625</v>
      </c>
      <c r="BT1457" s="75">
        <v>513000625</v>
      </c>
      <c r="BU1457" s="75">
        <v>540000625</v>
      </c>
      <c r="BV1457" s="75">
        <v>558000625</v>
      </c>
      <c r="BW1457" s="75">
        <v>585000625</v>
      </c>
      <c r="BX1457" s="75">
        <v>612000625</v>
      </c>
      <c r="BY1457" s="75">
        <v>0</v>
      </c>
      <c r="BZ1457" s="75">
        <v>0</v>
      </c>
      <c r="CA1457" s="75">
        <v>0</v>
      </c>
    </row>
    <row r="1458" spans="14:79" ht="12" customHeight="1">
      <c r="N1458" s="119" t="s">
        <v>25</v>
      </c>
      <c r="O1458" s="120" t="s">
        <v>1453</v>
      </c>
      <c r="P1458" s="122">
        <v>0</v>
      </c>
      <c r="Q1458" s="122">
        <v>0</v>
      </c>
      <c r="R1458" s="122">
        <v>0</v>
      </c>
      <c r="S1458" s="122">
        <v>0</v>
      </c>
      <c r="T1458" s="122">
        <v>0</v>
      </c>
      <c r="U1458" s="122">
        <v>435000026</v>
      </c>
      <c r="V1458" s="122">
        <v>475000026</v>
      </c>
      <c r="W1458" s="122">
        <v>505000026</v>
      </c>
      <c r="X1458" s="122">
        <v>520000026</v>
      </c>
      <c r="Y1458" s="122">
        <v>635000026</v>
      </c>
      <c r="Z1458" s="122">
        <v>750000026</v>
      </c>
      <c r="AA1458" s="122">
        <v>875000026</v>
      </c>
      <c r="AB1458" s="122">
        <v>1390000026</v>
      </c>
      <c r="AC1458" s="122">
        <v>0</v>
      </c>
      <c r="AD1458" s="121"/>
      <c r="BO1458" s="72" t="s">
        <v>42</v>
      </c>
      <c r="BP1458" s="73" t="s">
        <v>4788</v>
      </c>
      <c r="BQ1458" s="75">
        <v>360000625</v>
      </c>
      <c r="BR1458" s="75">
        <v>396000625</v>
      </c>
      <c r="BS1458" s="75">
        <v>432000625</v>
      </c>
      <c r="BT1458" s="75">
        <v>468000625</v>
      </c>
      <c r="BU1458" s="75">
        <v>495000625</v>
      </c>
      <c r="BV1458" s="75">
        <v>513000625</v>
      </c>
      <c r="BW1458" s="75">
        <v>450000725</v>
      </c>
      <c r="BX1458" s="75">
        <v>567000625</v>
      </c>
      <c r="BY1458" s="75">
        <v>594000625</v>
      </c>
      <c r="BZ1458" s="75">
        <v>0</v>
      </c>
      <c r="CA1458" s="75">
        <v>0</v>
      </c>
    </row>
    <row r="1459" spans="14:79" ht="12" customHeight="1">
      <c r="N1459" s="119" t="s">
        <v>25</v>
      </c>
      <c r="O1459" s="120" t="s">
        <v>1658</v>
      </c>
      <c r="P1459" s="122">
        <v>0</v>
      </c>
      <c r="Q1459" s="122">
        <v>0</v>
      </c>
      <c r="R1459" s="122">
        <v>0</v>
      </c>
      <c r="S1459" s="122">
        <v>0</v>
      </c>
      <c r="T1459" s="122">
        <v>0</v>
      </c>
      <c r="U1459" s="122">
        <v>435000026</v>
      </c>
      <c r="V1459" s="122">
        <v>475000026</v>
      </c>
      <c r="W1459" s="122">
        <v>505000026</v>
      </c>
      <c r="X1459" s="122">
        <v>520000026</v>
      </c>
      <c r="Y1459" s="122">
        <v>635000026</v>
      </c>
      <c r="Z1459" s="122">
        <v>750000026</v>
      </c>
      <c r="AA1459" s="122">
        <v>875000026</v>
      </c>
      <c r="AB1459" s="122">
        <v>1290000026</v>
      </c>
      <c r="AC1459" s="122">
        <v>0</v>
      </c>
      <c r="AD1459" s="121"/>
      <c r="BO1459" s="72" t="s">
        <v>42</v>
      </c>
      <c r="BP1459" s="73" t="s">
        <v>4789</v>
      </c>
      <c r="BQ1459" s="75">
        <v>0</v>
      </c>
      <c r="BR1459" s="75">
        <v>450000625</v>
      </c>
      <c r="BS1459" s="75">
        <v>0</v>
      </c>
      <c r="BT1459" s="75">
        <v>522000625</v>
      </c>
      <c r="BU1459" s="75">
        <v>549000625</v>
      </c>
      <c r="BV1459" s="75">
        <v>0</v>
      </c>
      <c r="BW1459" s="75">
        <v>0</v>
      </c>
      <c r="BX1459" s="75">
        <v>0</v>
      </c>
      <c r="BY1459" s="75">
        <v>0</v>
      </c>
      <c r="BZ1459" s="75">
        <v>0</v>
      </c>
      <c r="CA1459" s="75">
        <v>0</v>
      </c>
    </row>
    <row r="1460" spans="14:79" ht="12" customHeight="1">
      <c r="N1460" s="119" t="s">
        <v>25</v>
      </c>
      <c r="O1460" s="120" t="s">
        <v>1778</v>
      </c>
      <c r="P1460" s="122">
        <v>0</v>
      </c>
      <c r="Q1460" s="122">
        <v>0</v>
      </c>
      <c r="R1460" s="122">
        <v>0</v>
      </c>
      <c r="S1460" s="122">
        <v>0</v>
      </c>
      <c r="T1460" s="122">
        <v>0</v>
      </c>
      <c r="U1460" s="122">
        <v>0</v>
      </c>
      <c r="V1460" s="122">
        <v>0</v>
      </c>
      <c r="W1460" s="122">
        <v>475000026</v>
      </c>
      <c r="X1460" s="122">
        <v>585000026</v>
      </c>
      <c r="Y1460" s="122">
        <v>690000026</v>
      </c>
      <c r="Z1460" s="122">
        <v>730000026</v>
      </c>
      <c r="AA1460" s="122">
        <v>960000026</v>
      </c>
      <c r="AB1460" s="122">
        <v>1320000026</v>
      </c>
      <c r="AC1460" s="122">
        <v>0</v>
      </c>
      <c r="AD1460" s="121"/>
      <c r="BO1460" s="72" t="s">
        <v>42</v>
      </c>
      <c r="BP1460" s="73" t="s">
        <v>4790</v>
      </c>
      <c r="BQ1460" s="75">
        <v>0</v>
      </c>
      <c r="BR1460" s="75">
        <v>0</v>
      </c>
      <c r="BS1460" s="75">
        <v>360000625</v>
      </c>
      <c r="BT1460" s="75">
        <v>0</v>
      </c>
      <c r="BU1460" s="75">
        <v>531000625</v>
      </c>
      <c r="BV1460" s="75">
        <v>0</v>
      </c>
      <c r="BW1460" s="75">
        <v>0</v>
      </c>
      <c r="BX1460" s="75">
        <v>0</v>
      </c>
      <c r="BY1460" s="75">
        <v>0</v>
      </c>
      <c r="BZ1460" s="75">
        <v>0</v>
      </c>
      <c r="CA1460" s="75">
        <v>0</v>
      </c>
    </row>
    <row r="1461" spans="14:79" ht="12" customHeight="1">
      <c r="N1461" s="119" t="s">
        <v>25</v>
      </c>
      <c r="O1461" s="120" t="s">
        <v>1870</v>
      </c>
      <c r="P1461" s="122">
        <v>280000026</v>
      </c>
      <c r="Q1461" s="122">
        <v>330000026</v>
      </c>
      <c r="R1461" s="122">
        <v>0</v>
      </c>
      <c r="S1461" s="122">
        <v>0</v>
      </c>
      <c r="T1461" s="122">
        <v>0</v>
      </c>
      <c r="U1461" s="122">
        <v>0</v>
      </c>
      <c r="V1461" s="122">
        <v>0</v>
      </c>
      <c r="W1461" s="122">
        <v>0</v>
      </c>
      <c r="X1461" s="122">
        <v>0</v>
      </c>
      <c r="Y1461" s="122">
        <v>0</v>
      </c>
      <c r="Z1461" s="122">
        <v>0</v>
      </c>
      <c r="AA1461" s="122">
        <v>0</v>
      </c>
      <c r="AB1461" s="122">
        <v>0</v>
      </c>
      <c r="AC1461" s="122">
        <v>0</v>
      </c>
      <c r="AD1461" s="121"/>
      <c r="BO1461" s="72" t="s">
        <v>42</v>
      </c>
      <c r="BP1461" s="73" t="s">
        <v>4791</v>
      </c>
      <c r="BQ1461" s="75">
        <v>414000625</v>
      </c>
      <c r="BR1461" s="75">
        <v>0</v>
      </c>
      <c r="BS1461" s="75">
        <v>486000625</v>
      </c>
      <c r="BT1461" s="75">
        <v>522000625</v>
      </c>
      <c r="BU1461" s="75">
        <v>549000625</v>
      </c>
      <c r="BV1461" s="75">
        <v>0</v>
      </c>
      <c r="BW1461" s="75">
        <v>594000625</v>
      </c>
      <c r="BX1461" s="75">
        <v>0</v>
      </c>
      <c r="BY1461" s="75">
        <v>0</v>
      </c>
      <c r="BZ1461" s="75">
        <v>0</v>
      </c>
      <c r="CA1461" s="75">
        <v>0</v>
      </c>
    </row>
    <row r="1462" spans="14:79" ht="12" customHeight="1">
      <c r="N1462" s="119" t="s">
        <v>25</v>
      </c>
      <c r="O1462" s="120" t="s">
        <v>776</v>
      </c>
      <c r="P1462" s="122">
        <v>320000026</v>
      </c>
      <c r="Q1462" s="122">
        <v>375000026</v>
      </c>
      <c r="R1462" s="122">
        <v>395000026</v>
      </c>
      <c r="S1462" s="122">
        <v>425000026</v>
      </c>
      <c r="T1462" s="122">
        <v>465000026</v>
      </c>
      <c r="U1462" s="122">
        <v>475000026</v>
      </c>
      <c r="V1462" s="122">
        <v>485000026</v>
      </c>
      <c r="W1462" s="122">
        <v>0</v>
      </c>
      <c r="X1462" s="122">
        <v>0</v>
      </c>
      <c r="Y1462" s="122">
        <v>0</v>
      </c>
      <c r="Z1462" s="122">
        <v>0</v>
      </c>
      <c r="AA1462" s="122">
        <v>0</v>
      </c>
      <c r="AB1462" s="122">
        <v>0</v>
      </c>
      <c r="AC1462" s="122">
        <v>0</v>
      </c>
      <c r="AD1462" s="121"/>
      <c r="BO1462" s="72" t="s">
        <v>42</v>
      </c>
      <c r="BP1462" s="73" t="s">
        <v>4792</v>
      </c>
      <c r="BQ1462" s="75">
        <v>414000625</v>
      </c>
      <c r="BR1462" s="75">
        <v>351000625</v>
      </c>
      <c r="BS1462" s="75">
        <v>0</v>
      </c>
      <c r="BT1462" s="75">
        <v>0</v>
      </c>
      <c r="BU1462" s="75">
        <v>0</v>
      </c>
      <c r="BV1462" s="75">
        <v>0</v>
      </c>
      <c r="BW1462" s="75">
        <v>0</v>
      </c>
      <c r="BX1462" s="75">
        <v>0</v>
      </c>
      <c r="BY1462" s="75">
        <v>0</v>
      </c>
      <c r="BZ1462" s="75">
        <v>0</v>
      </c>
      <c r="CA1462" s="75">
        <v>0</v>
      </c>
    </row>
    <row r="1463" spans="14:79" ht="12" customHeight="1">
      <c r="N1463" s="119" t="s">
        <v>25</v>
      </c>
      <c r="O1463" s="120" t="s">
        <v>1933</v>
      </c>
      <c r="P1463" s="122">
        <v>0</v>
      </c>
      <c r="Q1463" s="122">
        <v>0</v>
      </c>
      <c r="R1463" s="122">
        <v>285000026</v>
      </c>
      <c r="S1463" s="122">
        <v>335000026</v>
      </c>
      <c r="T1463" s="122">
        <v>395000026</v>
      </c>
      <c r="U1463" s="122">
        <v>0</v>
      </c>
      <c r="V1463" s="122">
        <v>0</v>
      </c>
      <c r="W1463" s="122">
        <v>0</v>
      </c>
      <c r="X1463" s="122">
        <v>0</v>
      </c>
      <c r="Y1463" s="122">
        <v>0</v>
      </c>
      <c r="Z1463" s="122">
        <v>0</v>
      </c>
      <c r="AA1463" s="122">
        <v>0</v>
      </c>
      <c r="AB1463" s="122">
        <v>0</v>
      </c>
      <c r="AC1463" s="122">
        <v>0</v>
      </c>
      <c r="AD1463" s="121"/>
      <c r="BO1463" s="72" t="s">
        <v>42</v>
      </c>
      <c r="BP1463" s="73" t="s">
        <v>5250</v>
      </c>
      <c r="BQ1463" s="74"/>
      <c r="BR1463" s="74"/>
      <c r="BS1463" s="74"/>
      <c r="BT1463" s="74"/>
      <c r="BU1463" s="75">
        <v>410000925</v>
      </c>
      <c r="BV1463" s="74"/>
      <c r="BW1463" s="74"/>
      <c r="BX1463" s="74"/>
      <c r="BY1463" s="74"/>
      <c r="BZ1463" s="74"/>
      <c r="CA1463" s="74"/>
    </row>
    <row r="1464" spans="14:79" ht="12" customHeight="1">
      <c r="N1464" s="119" t="s">
        <v>25</v>
      </c>
      <c r="O1464" s="120" t="s">
        <v>1934</v>
      </c>
      <c r="P1464" s="122">
        <v>0</v>
      </c>
      <c r="Q1464" s="122">
        <v>0</v>
      </c>
      <c r="R1464" s="122">
        <v>370000026</v>
      </c>
      <c r="S1464" s="122">
        <v>380000026</v>
      </c>
      <c r="T1464" s="122">
        <v>405000026</v>
      </c>
      <c r="U1464" s="122">
        <v>0</v>
      </c>
      <c r="V1464" s="122">
        <v>0</v>
      </c>
      <c r="W1464" s="122">
        <v>0</v>
      </c>
      <c r="X1464" s="122">
        <v>0</v>
      </c>
      <c r="Y1464" s="122">
        <v>0</v>
      </c>
      <c r="Z1464" s="122">
        <v>0</v>
      </c>
      <c r="AA1464" s="122">
        <v>0</v>
      </c>
      <c r="AB1464" s="122">
        <v>0</v>
      </c>
      <c r="AC1464" s="122">
        <v>0</v>
      </c>
      <c r="AD1464" s="121"/>
      <c r="BO1464" s="72" t="s">
        <v>42</v>
      </c>
      <c r="BP1464" s="73" t="s">
        <v>4793</v>
      </c>
      <c r="BQ1464" s="75">
        <v>0</v>
      </c>
      <c r="BR1464" s="75">
        <v>0</v>
      </c>
      <c r="BS1464" s="75">
        <v>0</v>
      </c>
      <c r="BT1464" s="75">
        <v>0</v>
      </c>
      <c r="BU1464" s="75">
        <v>531000625</v>
      </c>
      <c r="BV1464" s="75">
        <v>657000625</v>
      </c>
      <c r="BW1464" s="75">
        <v>675000625</v>
      </c>
      <c r="BX1464" s="75">
        <v>711000625</v>
      </c>
      <c r="BY1464" s="75">
        <v>729000625</v>
      </c>
      <c r="BZ1464" s="75">
        <v>0</v>
      </c>
      <c r="CA1464" s="75">
        <v>0</v>
      </c>
    </row>
    <row r="1465" spans="14:79" ht="12" customHeight="1">
      <c r="N1465" s="119" t="s">
        <v>25</v>
      </c>
      <c r="O1465" s="120" t="s">
        <v>2089</v>
      </c>
      <c r="P1465" s="122">
        <v>0</v>
      </c>
      <c r="Q1465" s="122">
        <v>0</v>
      </c>
      <c r="R1465" s="122">
        <v>375000026</v>
      </c>
      <c r="S1465" s="122">
        <v>385000026</v>
      </c>
      <c r="T1465" s="122">
        <v>0</v>
      </c>
      <c r="U1465" s="122">
        <v>0</v>
      </c>
      <c r="V1465" s="122">
        <v>0</v>
      </c>
      <c r="W1465" s="122">
        <v>0</v>
      </c>
      <c r="X1465" s="122">
        <v>0</v>
      </c>
      <c r="Y1465" s="122">
        <v>0</v>
      </c>
      <c r="Z1465" s="122">
        <v>0</v>
      </c>
      <c r="AA1465" s="122">
        <v>0</v>
      </c>
      <c r="AB1465" s="122">
        <v>0</v>
      </c>
      <c r="AC1465" s="122">
        <v>0</v>
      </c>
      <c r="AD1465" s="121"/>
      <c r="BO1465" s="72" t="s">
        <v>42</v>
      </c>
      <c r="BP1465" s="73" t="s">
        <v>4794</v>
      </c>
      <c r="BQ1465" s="75">
        <v>0</v>
      </c>
      <c r="BR1465" s="75">
        <v>0</v>
      </c>
      <c r="BS1465" s="75">
        <v>0</v>
      </c>
      <c r="BT1465" s="75">
        <v>675000625</v>
      </c>
      <c r="BU1465" s="75">
        <v>702000625</v>
      </c>
      <c r="BV1465" s="75">
        <v>720000625</v>
      </c>
      <c r="BW1465" s="75">
        <v>747000625</v>
      </c>
      <c r="BX1465" s="75">
        <v>774000625</v>
      </c>
      <c r="BY1465" s="75">
        <v>0</v>
      </c>
      <c r="BZ1465" s="75">
        <v>0</v>
      </c>
      <c r="CA1465" s="75">
        <v>0</v>
      </c>
    </row>
    <row r="1466" spans="14:79" ht="12" customHeight="1">
      <c r="N1466" s="119" t="s">
        <v>25</v>
      </c>
      <c r="O1466" s="120" t="s">
        <v>2690</v>
      </c>
      <c r="P1466" s="122">
        <v>0</v>
      </c>
      <c r="Q1466" s="122">
        <v>0</v>
      </c>
      <c r="R1466" s="122">
        <v>0</v>
      </c>
      <c r="S1466" s="122">
        <v>0</v>
      </c>
      <c r="T1466" s="122">
        <v>0</v>
      </c>
      <c r="U1466" s="122">
        <v>710000026</v>
      </c>
      <c r="V1466" s="122">
        <v>765000026</v>
      </c>
      <c r="W1466" s="122">
        <v>0</v>
      </c>
      <c r="X1466" s="122">
        <v>0</v>
      </c>
      <c r="Y1466" s="122">
        <v>0</v>
      </c>
      <c r="Z1466" s="122">
        <v>0</v>
      </c>
      <c r="AA1466" s="122">
        <v>0</v>
      </c>
      <c r="AB1466" s="122">
        <v>0</v>
      </c>
      <c r="AC1466" s="122">
        <v>0</v>
      </c>
      <c r="AD1466" s="121"/>
      <c r="BO1466" s="72" t="s">
        <v>42</v>
      </c>
      <c r="BP1466" s="73" t="s">
        <v>4795</v>
      </c>
      <c r="BQ1466" s="75">
        <v>436000625</v>
      </c>
      <c r="BR1466" s="75">
        <v>441000625</v>
      </c>
      <c r="BS1466" s="75">
        <v>445000625</v>
      </c>
      <c r="BT1466" s="75">
        <v>450000625</v>
      </c>
      <c r="BU1466" s="75">
        <v>603000625</v>
      </c>
      <c r="BV1466" s="75">
        <v>702000625</v>
      </c>
      <c r="BW1466" s="75">
        <v>720000625</v>
      </c>
      <c r="BX1466" s="75">
        <v>756000625</v>
      </c>
      <c r="BY1466" s="75">
        <v>675000625</v>
      </c>
      <c r="BZ1466" s="75">
        <v>0</v>
      </c>
      <c r="CA1466" s="75">
        <v>0</v>
      </c>
    </row>
    <row r="1467" spans="14:79" ht="12" customHeight="1">
      <c r="N1467" s="119" t="s">
        <v>25</v>
      </c>
      <c r="O1467" s="120" t="s">
        <v>2702</v>
      </c>
      <c r="P1467" s="122">
        <v>0</v>
      </c>
      <c r="Q1467" s="122">
        <v>0</v>
      </c>
      <c r="R1467" s="122">
        <v>0</v>
      </c>
      <c r="S1467" s="122">
        <v>0</v>
      </c>
      <c r="T1467" s="122">
        <v>0</v>
      </c>
      <c r="U1467" s="122">
        <v>0</v>
      </c>
      <c r="V1467" s="122">
        <v>0</v>
      </c>
      <c r="W1467" s="122">
        <v>0</v>
      </c>
      <c r="X1467" s="122">
        <v>0</v>
      </c>
      <c r="Y1467" s="122">
        <v>0</v>
      </c>
      <c r="Z1467" s="122">
        <v>2350000026</v>
      </c>
      <c r="AA1467" s="122">
        <v>0</v>
      </c>
      <c r="AB1467" s="122">
        <v>0</v>
      </c>
      <c r="AC1467" s="122">
        <v>0</v>
      </c>
      <c r="AD1467" s="121"/>
      <c r="BO1467" s="72" t="s">
        <v>42</v>
      </c>
      <c r="BP1467" s="73" t="s">
        <v>4796</v>
      </c>
      <c r="BQ1467" s="75">
        <v>0</v>
      </c>
      <c r="BR1467" s="75">
        <v>0</v>
      </c>
      <c r="BS1467" s="75">
        <v>0</v>
      </c>
      <c r="BT1467" s="75">
        <v>0</v>
      </c>
      <c r="BU1467" s="75">
        <v>0</v>
      </c>
      <c r="BV1467" s="75">
        <v>0</v>
      </c>
      <c r="BW1467" s="75">
        <v>540000625</v>
      </c>
      <c r="BX1467" s="75">
        <v>630000625</v>
      </c>
      <c r="BY1467" s="75">
        <v>720000625</v>
      </c>
      <c r="BZ1467" s="75">
        <v>0</v>
      </c>
      <c r="CA1467" s="75">
        <v>0</v>
      </c>
    </row>
    <row r="1468" spans="14:79" ht="12" customHeight="1">
      <c r="N1468" s="119" t="s">
        <v>25</v>
      </c>
      <c r="O1468" s="120" t="s">
        <v>1743</v>
      </c>
      <c r="P1468" s="122">
        <v>0</v>
      </c>
      <c r="Q1468" s="122">
        <v>0</v>
      </c>
      <c r="R1468" s="122">
        <v>375000026</v>
      </c>
      <c r="S1468" s="122">
        <v>385000026</v>
      </c>
      <c r="T1468" s="122">
        <v>405000026</v>
      </c>
      <c r="U1468" s="122">
        <v>0</v>
      </c>
      <c r="V1468" s="122">
        <v>0</v>
      </c>
      <c r="W1468" s="122">
        <v>0</v>
      </c>
      <c r="X1468" s="122">
        <v>0</v>
      </c>
      <c r="Y1468" s="122">
        <v>0</v>
      </c>
      <c r="Z1468" s="122">
        <v>0</v>
      </c>
      <c r="AA1468" s="122">
        <v>0</v>
      </c>
      <c r="AB1468" s="122">
        <v>0</v>
      </c>
      <c r="AC1468" s="122">
        <v>0</v>
      </c>
      <c r="AD1468" s="121"/>
      <c r="BO1468" s="72" t="s">
        <v>42</v>
      </c>
      <c r="BP1468" s="73" t="s">
        <v>4797</v>
      </c>
      <c r="BQ1468" s="75">
        <v>468000625</v>
      </c>
      <c r="BR1468" s="75">
        <v>504000625</v>
      </c>
      <c r="BS1468" s="75">
        <v>540000625</v>
      </c>
      <c r="BT1468" s="75">
        <v>513000625</v>
      </c>
      <c r="BU1468" s="75">
        <v>540000625</v>
      </c>
      <c r="BV1468" s="75">
        <v>558000625</v>
      </c>
      <c r="BW1468" s="75">
        <v>576000625</v>
      </c>
      <c r="BX1468" s="75">
        <v>612000625</v>
      </c>
      <c r="BY1468" s="75">
        <v>684000625</v>
      </c>
      <c r="BZ1468" s="75">
        <v>702000625</v>
      </c>
      <c r="CA1468" s="75">
        <v>0</v>
      </c>
    </row>
    <row r="1469" spans="14:79" ht="12" customHeight="1">
      <c r="N1469" s="119" t="s">
        <v>25</v>
      </c>
      <c r="O1469" s="120" t="s">
        <v>3359</v>
      </c>
      <c r="P1469" s="121"/>
      <c r="Q1469" s="121"/>
      <c r="R1469" s="121"/>
      <c r="S1469" s="121"/>
      <c r="T1469" s="121"/>
      <c r="U1469" s="121"/>
      <c r="V1469" s="121"/>
      <c r="W1469" s="121"/>
      <c r="X1469" s="121"/>
      <c r="Y1469" s="122">
        <v>840000026</v>
      </c>
      <c r="Z1469" s="121"/>
      <c r="AA1469" s="121"/>
      <c r="AB1469" s="121"/>
      <c r="AC1469" s="121"/>
      <c r="AD1469" s="121"/>
      <c r="BO1469" s="72" t="s">
        <v>42</v>
      </c>
      <c r="BP1469" s="73" t="s">
        <v>4798</v>
      </c>
      <c r="BQ1469" s="75">
        <v>342000625</v>
      </c>
      <c r="BR1469" s="75">
        <v>0</v>
      </c>
      <c r="BS1469" s="75">
        <v>0</v>
      </c>
      <c r="BT1469" s="75">
        <v>0</v>
      </c>
      <c r="BU1469" s="75">
        <v>0</v>
      </c>
      <c r="BV1469" s="75">
        <v>810000625</v>
      </c>
      <c r="BW1469" s="75">
        <v>0</v>
      </c>
      <c r="BX1469" s="75">
        <v>0</v>
      </c>
      <c r="BY1469" s="75">
        <v>0</v>
      </c>
      <c r="BZ1469" s="75">
        <v>0</v>
      </c>
      <c r="CA1469" s="75">
        <v>0</v>
      </c>
    </row>
    <row r="1470" spans="14:79" ht="12" customHeight="1">
      <c r="N1470" s="119" t="s">
        <v>25</v>
      </c>
      <c r="O1470" s="120" t="s">
        <v>2759</v>
      </c>
      <c r="P1470" s="122">
        <v>0</v>
      </c>
      <c r="Q1470" s="122">
        <v>0</v>
      </c>
      <c r="R1470" s="122">
        <v>0</v>
      </c>
      <c r="S1470" s="122">
        <v>0</v>
      </c>
      <c r="T1470" s="122">
        <v>0</v>
      </c>
      <c r="U1470" s="122">
        <v>0</v>
      </c>
      <c r="V1470" s="122">
        <v>0</v>
      </c>
      <c r="W1470" s="122">
        <v>0</v>
      </c>
      <c r="X1470" s="122">
        <v>0</v>
      </c>
      <c r="Y1470" s="122">
        <v>0</v>
      </c>
      <c r="Z1470" s="122">
        <v>0</v>
      </c>
      <c r="AA1470" s="122">
        <v>1420000026</v>
      </c>
      <c r="AB1470" s="122">
        <v>1570000026</v>
      </c>
      <c r="AC1470" s="122">
        <v>0</v>
      </c>
      <c r="AD1470" s="121"/>
      <c r="BO1470" s="72" t="s">
        <v>42</v>
      </c>
      <c r="BP1470" s="73" t="s">
        <v>4799</v>
      </c>
      <c r="BQ1470" s="75">
        <v>360000625</v>
      </c>
      <c r="BR1470" s="75">
        <v>396000625</v>
      </c>
      <c r="BS1470" s="75">
        <v>432000625</v>
      </c>
      <c r="BT1470" s="75">
        <v>468000625</v>
      </c>
      <c r="BU1470" s="75">
        <v>495000625</v>
      </c>
      <c r="BV1470" s="75">
        <v>513000625</v>
      </c>
      <c r="BW1470" s="75">
        <v>540000625</v>
      </c>
      <c r="BX1470" s="75">
        <v>567000625</v>
      </c>
      <c r="BY1470" s="75">
        <v>594000625</v>
      </c>
      <c r="BZ1470" s="75">
        <v>0</v>
      </c>
      <c r="CA1470" s="75">
        <v>0</v>
      </c>
    </row>
    <row r="1471" spans="14:79" ht="12" customHeight="1">
      <c r="N1471" s="119" t="s">
        <v>25</v>
      </c>
      <c r="O1471" s="120" t="s">
        <v>3003</v>
      </c>
      <c r="P1471" s="122">
        <v>0</v>
      </c>
      <c r="Q1471" s="122">
        <v>0</v>
      </c>
      <c r="R1471" s="122">
        <v>0</v>
      </c>
      <c r="S1471" s="122">
        <v>0</v>
      </c>
      <c r="T1471" s="122">
        <v>0</v>
      </c>
      <c r="U1471" s="122">
        <v>0</v>
      </c>
      <c r="V1471" s="122">
        <v>0</v>
      </c>
      <c r="W1471" s="122">
        <v>0</v>
      </c>
      <c r="X1471" s="122">
        <v>0</v>
      </c>
      <c r="Y1471" s="122">
        <v>0</v>
      </c>
      <c r="Z1471" s="122">
        <v>875000026</v>
      </c>
      <c r="AA1471" s="122">
        <v>885000026</v>
      </c>
      <c r="AB1471" s="122">
        <v>1175000026</v>
      </c>
      <c r="AC1471" s="122">
        <v>0</v>
      </c>
      <c r="AD1471" s="121"/>
      <c r="BO1471" s="72" t="s">
        <v>42</v>
      </c>
      <c r="BP1471" s="73" t="s">
        <v>4800</v>
      </c>
      <c r="BQ1471" s="75">
        <v>0</v>
      </c>
      <c r="BR1471" s="75">
        <v>351000625</v>
      </c>
      <c r="BS1471" s="75">
        <v>387000625</v>
      </c>
      <c r="BT1471" s="75">
        <v>0</v>
      </c>
      <c r="BU1471" s="75">
        <v>0</v>
      </c>
      <c r="BV1471" s="75">
        <v>0</v>
      </c>
      <c r="BW1471" s="75">
        <v>0</v>
      </c>
      <c r="BX1471" s="75">
        <v>0</v>
      </c>
      <c r="BY1471" s="75">
        <v>0</v>
      </c>
      <c r="BZ1471" s="75">
        <v>0</v>
      </c>
      <c r="CA1471" s="75">
        <v>0</v>
      </c>
    </row>
    <row r="1472" spans="14:79" ht="12" customHeight="1">
      <c r="N1472" s="119" t="s">
        <v>25</v>
      </c>
      <c r="O1472" s="120" t="s">
        <v>2305</v>
      </c>
      <c r="P1472" s="122">
        <v>0</v>
      </c>
      <c r="Q1472" s="122">
        <v>0</v>
      </c>
      <c r="R1472" s="122">
        <v>0</v>
      </c>
      <c r="S1472" s="122">
        <v>0</v>
      </c>
      <c r="T1472" s="122">
        <v>0</v>
      </c>
      <c r="U1472" s="122">
        <v>0</v>
      </c>
      <c r="V1472" s="122">
        <v>0</v>
      </c>
      <c r="W1472" s="122">
        <v>0</v>
      </c>
      <c r="X1472" s="122">
        <v>0</v>
      </c>
      <c r="Y1472" s="122">
        <v>0</v>
      </c>
      <c r="Z1472" s="122">
        <v>2365000026</v>
      </c>
      <c r="AA1472" s="122">
        <v>3070000026</v>
      </c>
      <c r="AB1472" s="122">
        <v>3340000026</v>
      </c>
      <c r="AC1472" s="122">
        <v>0</v>
      </c>
      <c r="AD1472" s="121"/>
      <c r="BO1472" s="72" t="s">
        <v>42</v>
      </c>
      <c r="BP1472" s="73" t="s">
        <v>4801</v>
      </c>
      <c r="BQ1472" s="75">
        <v>333000625</v>
      </c>
      <c r="BR1472" s="75">
        <v>0</v>
      </c>
      <c r="BS1472" s="75">
        <v>0</v>
      </c>
      <c r="BT1472" s="75">
        <v>441000625</v>
      </c>
      <c r="BU1472" s="75">
        <v>0</v>
      </c>
      <c r="BV1472" s="75">
        <v>0</v>
      </c>
      <c r="BW1472" s="75">
        <v>0</v>
      </c>
      <c r="BX1472" s="75">
        <v>0</v>
      </c>
      <c r="BY1472" s="75">
        <v>0</v>
      </c>
      <c r="BZ1472" s="75">
        <v>0</v>
      </c>
      <c r="CA1472" s="75">
        <v>0</v>
      </c>
    </row>
    <row r="1473" spans="14:79" ht="12" customHeight="1">
      <c r="N1473" s="119" t="s">
        <v>25</v>
      </c>
      <c r="O1473" s="120" t="s">
        <v>3348</v>
      </c>
      <c r="P1473" s="121"/>
      <c r="Q1473" s="121"/>
      <c r="R1473" s="121"/>
      <c r="S1473" s="121"/>
      <c r="T1473" s="121"/>
      <c r="U1473" s="121"/>
      <c r="V1473" s="121"/>
      <c r="W1473" s="122">
        <v>1800000026</v>
      </c>
      <c r="X1473" s="121"/>
      <c r="Y1473" s="121"/>
      <c r="Z1473" s="121"/>
      <c r="AA1473" s="121"/>
      <c r="AB1473" s="121"/>
      <c r="AC1473" s="121"/>
      <c r="AD1473" s="121"/>
      <c r="BO1473" s="72" t="s">
        <v>42</v>
      </c>
      <c r="BP1473" s="73" t="s">
        <v>4802</v>
      </c>
      <c r="BQ1473" s="75">
        <v>360000625</v>
      </c>
      <c r="BR1473" s="75">
        <v>396000625</v>
      </c>
      <c r="BS1473" s="75">
        <v>432000625</v>
      </c>
      <c r="BT1473" s="75">
        <v>468000625</v>
      </c>
      <c r="BU1473" s="75">
        <v>495000625</v>
      </c>
      <c r="BV1473" s="75">
        <v>513000625</v>
      </c>
      <c r="BW1473" s="75">
        <v>540000625</v>
      </c>
      <c r="BX1473" s="75">
        <v>567000625</v>
      </c>
      <c r="BY1473" s="75">
        <v>0</v>
      </c>
      <c r="BZ1473" s="75">
        <v>0</v>
      </c>
      <c r="CA1473" s="75">
        <v>0</v>
      </c>
    </row>
    <row r="1474" spans="14:79" ht="12" customHeight="1">
      <c r="N1474" s="119" t="s">
        <v>25</v>
      </c>
      <c r="O1474" s="120" t="s">
        <v>2130</v>
      </c>
      <c r="P1474" s="122">
        <v>0</v>
      </c>
      <c r="Q1474" s="122">
        <v>0</v>
      </c>
      <c r="R1474" s="122">
        <v>0</v>
      </c>
      <c r="S1474" s="122">
        <v>0</v>
      </c>
      <c r="T1474" s="122">
        <v>0</v>
      </c>
      <c r="U1474" s="122">
        <v>0</v>
      </c>
      <c r="V1474" s="122">
        <v>0</v>
      </c>
      <c r="W1474" s="122">
        <v>0</v>
      </c>
      <c r="X1474" s="122">
        <v>0</v>
      </c>
      <c r="Y1474" s="122">
        <v>0</v>
      </c>
      <c r="Z1474" s="122">
        <v>0</v>
      </c>
      <c r="AA1474" s="122">
        <v>3320000026</v>
      </c>
      <c r="AB1474" s="122">
        <v>0</v>
      </c>
      <c r="AC1474" s="122">
        <v>0</v>
      </c>
      <c r="AD1474" s="121"/>
      <c r="BO1474" s="72" t="s">
        <v>42</v>
      </c>
      <c r="BP1474" s="73" t="s">
        <v>4803</v>
      </c>
      <c r="BQ1474" s="75">
        <v>0</v>
      </c>
      <c r="BR1474" s="75">
        <v>0</v>
      </c>
      <c r="BS1474" s="75">
        <v>540000625</v>
      </c>
      <c r="BT1474" s="75">
        <v>540000625</v>
      </c>
      <c r="BU1474" s="75">
        <v>0</v>
      </c>
      <c r="BV1474" s="75">
        <v>0</v>
      </c>
      <c r="BW1474" s="75">
        <v>0</v>
      </c>
      <c r="BX1474" s="75">
        <v>0</v>
      </c>
      <c r="BY1474" s="75">
        <v>0</v>
      </c>
      <c r="BZ1474" s="75">
        <v>0</v>
      </c>
      <c r="CA1474" s="75">
        <v>0</v>
      </c>
    </row>
    <row r="1475" spans="14:79" ht="12" customHeight="1">
      <c r="N1475" s="119" t="s">
        <v>25</v>
      </c>
      <c r="O1475" s="120" t="s">
        <v>2424</v>
      </c>
      <c r="P1475" s="122">
        <v>0</v>
      </c>
      <c r="Q1475" s="122">
        <v>0</v>
      </c>
      <c r="R1475" s="122">
        <v>0</v>
      </c>
      <c r="S1475" s="122">
        <v>0</v>
      </c>
      <c r="T1475" s="122">
        <v>0</v>
      </c>
      <c r="U1475" s="122">
        <v>0</v>
      </c>
      <c r="V1475" s="122">
        <v>0</v>
      </c>
      <c r="W1475" s="122">
        <v>0</v>
      </c>
      <c r="X1475" s="122">
        <v>0</v>
      </c>
      <c r="Y1475" s="122">
        <v>0</v>
      </c>
      <c r="Z1475" s="122">
        <v>0</v>
      </c>
      <c r="AA1475" s="122">
        <v>3320000026</v>
      </c>
      <c r="AB1475" s="122">
        <v>0</v>
      </c>
      <c r="AC1475" s="122">
        <v>0</v>
      </c>
      <c r="AD1475" s="121"/>
      <c r="BO1475" s="72" t="s">
        <v>42</v>
      </c>
      <c r="BP1475" s="73" t="s">
        <v>4804</v>
      </c>
      <c r="BQ1475" s="75">
        <v>360000625</v>
      </c>
      <c r="BR1475" s="75">
        <v>396000625</v>
      </c>
      <c r="BS1475" s="75">
        <v>432000625</v>
      </c>
      <c r="BT1475" s="75">
        <v>468000625</v>
      </c>
      <c r="BU1475" s="75">
        <v>0</v>
      </c>
      <c r="BV1475" s="75">
        <v>0</v>
      </c>
      <c r="BW1475" s="75">
        <v>0</v>
      </c>
      <c r="BX1475" s="75">
        <v>0</v>
      </c>
      <c r="BY1475" s="75">
        <v>0</v>
      </c>
      <c r="BZ1475" s="75">
        <v>0</v>
      </c>
      <c r="CA1475" s="75">
        <v>0</v>
      </c>
    </row>
    <row r="1476" spans="14:79" ht="12" customHeight="1">
      <c r="N1476" s="119" t="s">
        <v>25</v>
      </c>
      <c r="O1476" s="120" t="s">
        <v>1686</v>
      </c>
      <c r="P1476" s="122">
        <v>2750000026</v>
      </c>
      <c r="Q1476" s="122">
        <v>0</v>
      </c>
      <c r="R1476" s="122">
        <v>0</v>
      </c>
      <c r="S1476" s="122">
        <v>0</v>
      </c>
      <c r="T1476" s="122">
        <v>0</v>
      </c>
      <c r="U1476" s="122">
        <v>0</v>
      </c>
      <c r="V1476" s="122">
        <v>0</v>
      </c>
      <c r="W1476" s="122">
        <v>0</v>
      </c>
      <c r="X1476" s="122">
        <v>0</v>
      </c>
      <c r="Y1476" s="122">
        <v>0</v>
      </c>
      <c r="Z1476" s="122">
        <v>0</v>
      </c>
      <c r="AA1476" s="122">
        <v>0</v>
      </c>
      <c r="AB1476" s="122">
        <v>0</v>
      </c>
      <c r="AC1476" s="122">
        <v>0</v>
      </c>
      <c r="AD1476" s="121"/>
      <c r="BO1476" s="72" t="s">
        <v>42</v>
      </c>
      <c r="BP1476" s="73" t="s">
        <v>4804</v>
      </c>
      <c r="BQ1476" s="75">
        <v>0</v>
      </c>
      <c r="BR1476" s="75">
        <v>0</v>
      </c>
      <c r="BS1476" s="75">
        <v>432000625</v>
      </c>
      <c r="BT1476" s="75">
        <v>0</v>
      </c>
      <c r="BU1476" s="75">
        <v>0</v>
      </c>
      <c r="BV1476" s="75">
        <v>0</v>
      </c>
      <c r="BW1476" s="75">
        <v>0</v>
      </c>
      <c r="BX1476" s="75">
        <v>0</v>
      </c>
      <c r="BY1476" s="75">
        <v>0</v>
      </c>
      <c r="BZ1476" s="75">
        <v>0</v>
      </c>
      <c r="CA1476" s="75">
        <v>0</v>
      </c>
    </row>
    <row r="1477" spans="14:79" ht="12" customHeight="1">
      <c r="N1477" s="119" t="s">
        <v>25</v>
      </c>
      <c r="O1477" s="120" t="s">
        <v>894</v>
      </c>
      <c r="P1477" s="122">
        <v>0</v>
      </c>
      <c r="Q1477" s="122">
        <v>0</v>
      </c>
      <c r="R1477" s="122">
        <v>0</v>
      </c>
      <c r="S1477" s="122">
        <v>0</v>
      </c>
      <c r="T1477" s="122">
        <v>0</v>
      </c>
      <c r="U1477" s="122">
        <v>0</v>
      </c>
      <c r="V1477" s="122">
        <v>0</v>
      </c>
      <c r="W1477" s="122">
        <v>0</v>
      </c>
      <c r="X1477" s="122">
        <v>5250000026</v>
      </c>
      <c r="Y1477" s="122">
        <v>5435000026</v>
      </c>
      <c r="Z1477" s="122">
        <v>5700000026</v>
      </c>
      <c r="AA1477" s="122">
        <v>6250000026</v>
      </c>
      <c r="AB1477" s="122">
        <v>6650000026</v>
      </c>
      <c r="AC1477" s="122">
        <v>0</v>
      </c>
      <c r="AD1477" s="121"/>
      <c r="BO1477" s="72" t="s">
        <v>42</v>
      </c>
      <c r="BP1477" s="73" t="s">
        <v>4805</v>
      </c>
      <c r="BQ1477" s="75">
        <v>405000625</v>
      </c>
      <c r="BR1477" s="75">
        <v>0</v>
      </c>
      <c r="BS1477" s="75">
        <v>0</v>
      </c>
      <c r="BT1477" s="75">
        <v>522000625</v>
      </c>
      <c r="BU1477" s="75">
        <v>549000625</v>
      </c>
      <c r="BV1477" s="75">
        <v>0</v>
      </c>
      <c r="BW1477" s="75">
        <v>0</v>
      </c>
      <c r="BX1477" s="75">
        <v>0</v>
      </c>
      <c r="BY1477" s="75">
        <v>0</v>
      </c>
      <c r="BZ1477" s="75">
        <v>0</v>
      </c>
      <c r="CA1477" s="75">
        <v>0</v>
      </c>
    </row>
    <row r="1478" spans="14:79" ht="12" customHeight="1">
      <c r="N1478" s="119" t="s">
        <v>25</v>
      </c>
      <c r="O1478" s="120" t="s">
        <v>2664</v>
      </c>
      <c r="P1478" s="122">
        <v>0</v>
      </c>
      <c r="Q1478" s="122">
        <v>0</v>
      </c>
      <c r="R1478" s="122">
        <v>0</v>
      </c>
      <c r="S1478" s="122">
        <v>0</v>
      </c>
      <c r="T1478" s="122">
        <v>0</v>
      </c>
      <c r="U1478" s="122">
        <v>0</v>
      </c>
      <c r="V1478" s="122">
        <v>0</v>
      </c>
      <c r="W1478" s="122">
        <v>4820000026</v>
      </c>
      <c r="X1478" s="122">
        <v>5225000026</v>
      </c>
      <c r="Y1478" s="122">
        <v>5400000026</v>
      </c>
      <c r="Z1478" s="122">
        <v>5700000026</v>
      </c>
      <c r="AA1478" s="122">
        <v>6250000026</v>
      </c>
      <c r="AB1478" s="122">
        <v>6650000026</v>
      </c>
      <c r="AC1478" s="122">
        <v>0</v>
      </c>
      <c r="AD1478" s="121"/>
      <c r="BO1478" s="72" t="s">
        <v>42</v>
      </c>
      <c r="BP1478" s="73" t="s">
        <v>4806</v>
      </c>
      <c r="BQ1478" s="75">
        <v>0</v>
      </c>
      <c r="BR1478" s="75">
        <v>450000625</v>
      </c>
      <c r="BS1478" s="75">
        <v>432000625</v>
      </c>
      <c r="BT1478" s="75">
        <v>468000625</v>
      </c>
      <c r="BU1478" s="75">
        <v>495000625</v>
      </c>
      <c r="BV1478" s="75">
        <v>513000625</v>
      </c>
      <c r="BW1478" s="75">
        <v>540000625</v>
      </c>
      <c r="BX1478" s="75">
        <v>567000625</v>
      </c>
      <c r="BY1478" s="75">
        <v>594000625</v>
      </c>
      <c r="BZ1478" s="75">
        <v>0</v>
      </c>
      <c r="CA1478" s="75">
        <v>0</v>
      </c>
    </row>
    <row r="1479" spans="14:79" ht="12" customHeight="1">
      <c r="N1479" s="119" t="s">
        <v>25</v>
      </c>
      <c r="O1479" s="120" t="s">
        <v>2665</v>
      </c>
      <c r="P1479" s="122">
        <v>0</v>
      </c>
      <c r="Q1479" s="122">
        <v>0</v>
      </c>
      <c r="R1479" s="122">
        <v>0</v>
      </c>
      <c r="S1479" s="122">
        <v>0</v>
      </c>
      <c r="T1479" s="122">
        <v>0</v>
      </c>
      <c r="U1479" s="122">
        <v>0</v>
      </c>
      <c r="V1479" s="122">
        <v>0</v>
      </c>
      <c r="W1479" s="122">
        <v>0</v>
      </c>
      <c r="X1479" s="122">
        <v>0</v>
      </c>
      <c r="Y1479" s="122">
        <v>0</v>
      </c>
      <c r="Z1479" s="122">
        <v>0</v>
      </c>
      <c r="AA1479" s="122">
        <v>6200000026</v>
      </c>
      <c r="AB1479" s="122">
        <v>7050000026</v>
      </c>
      <c r="AC1479" s="122">
        <v>0</v>
      </c>
      <c r="AD1479" s="121"/>
      <c r="BO1479" s="72" t="s">
        <v>42</v>
      </c>
      <c r="BP1479" s="73" t="s">
        <v>4807</v>
      </c>
      <c r="BQ1479" s="75">
        <v>360000625</v>
      </c>
      <c r="BR1479" s="75">
        <v>396000625</v>
      </c>
      <c r="BS1479" s="75">
        <v>432000625</v>
      </c>
      <c r="BT1479" s="75">
        <v>468000625</v>
      </c>
      <c r="BU1479" s="75">
        <v>495000625</v>
      </c>
      <c r="BV1479" s="75">
        <v>513000625</v>
      </c>
      <c r="BW1479" s="75">
        <v>540000625</v>
      </c>
      <c r="BX1479" s="75">
        <v>567000625</v>
      </c>
      <c r="BY1479" s="75">
        <v>0</v>
      </c>
      <c r="BZ1479" s="75">
        <v>0</v>
      </c>
      <c r="CA1479" s="75">
        <v>0</v>
      </c>
    </row>
    <row r="1480" spans="14:79" ht="12" customHeight="1">
      <c r="N1480" s="119" t="s">
        <v>25</v>
      </c>
      <c r="O1480" s="120" t="s">
        <v>2666</v>
      </c>
      <c r="P1480" s="122">
        <v>0</v>
      </c>
      <c r="Q1480" s="122">
        <v>3205000026</v>
      </c>
      <c r="R1480" s="122">
        <v>0</v>
      </c>
      <c r="S1480" s="122">
        <v>0</v>
      </c>
      <c r="T1480" s="122">
        <v>0</v>
      </c>
      <c r="U1480" s="122">
        <v>0</v>
      </c>
      <c r="V1480" s="122">
        <v>0</v>
      </c>
      <c r="W1480" s="122">
        <v>0</v>
      </c>
      <c r="X1480" s="122">
        <v>0</v>
      </c>
      <c r="Y1480" s="122">
        <v>0</v>
      </c>
      <c r="Z1480" s="122">
        <v>0</v>
      </c>
      <c r="AA1480" s="122">
        <v>0</v>
      </c>
      <c r="AB1480" s="122">
        <v>0</v>
      </c>
      <c r="AC1480" s="122">
        <v>0</v>
      </c>
      <c r="AD1480" s="121"/>
      <c r="BO1480" s="72" t="s">
        <v>42</v>
      </c>
      <c r="BP1480" s="73" t="s">
        <v>4808</v>
      </c>
      <c r="BQ1480" s="75">
        <v>432000625</v>
      </c>
      <c r="BR1480" s="75">
        <v>468000625</v>
      </c>
      <c r="BS1480" s="75">
        <v>0</v>
      </c>
      <c r="BT1480" s="75">
        <v>513000625</v>
      </c>
      <c r="BU1480" s="75">
        <v>540000625</v>
      </c>
      <c r="BV1480" s="75">
        <v>0</v>
      </c>
      <c r="BW1480" s="75">
        <v>0</v>
      </c>
      <c r="BX1480" s="75">
        <v>0</v>
      </c>
      <c r="BY1480" s="75">
        <v>0</v>
      </c>
      <c r="BZ1480" s="75">
        <v>0</v>
      </c>
      <c r="CA1480" s="75">
        <v>0</v>
      </c>
    </row>
    <row r="1481" spans="14:79" ht="12" customHeight="1">
      <c r="N1481" s="119" t="s">
        <v>25</v>
      </c>
      <c r="O1481" s="120" t="s">
        <v>2421</v>
      </c>
      <c r="P1481" s="122">
        <v>0</v>
      </c>
      <c r="Q1481" s="122">
        <v>0</v>
      </c>
      <c r="R1481" s="122">
        <v>0</v>
      </c>
      <c r="S1481" s="122">
        <v>0</v>
      </c>
      <c r="T1481" s="122">
        <v>0</v>
      </c>
      <c r="U1481" s="122">
        <v>0</v>
      </c>
      <c r="V1481" s="122">
        <v>0</v>
      </c>
      <c r="W1481" s="122">
        <v>0</v>
      </c>
      <c r="X1481" s="122">
        <v>0</v>
      </c>
      <c r="Y1481" s="122">
        <v>0</v>
      </c>
      <c r="Z1481" s="122">
        <v>0</v>
      </c>
      <c r="AA1481" s="122">
        <v>7320000026</v>
      </c>
      <c r="AB1481" s="122">
        <v>8250000026</v>
      </c>
      <c r="AC1481" s="122">
        <v>12750000026</v>
      </c>
      <c r="AD1481" s="121"/>
      <c r="BO1481" s="72" t="s">
        <v>42</v>
      </c>
      <c r="BP1481" s="73" t="s">
        <v>4809</v>
      </c>
      <c r="BQ1481" s="75">
        <v>288000625</v>
      </c>
      <c r="BR1481" s="75">
        <v>324000625</v>
      </c>
      <c r="BS1481" s="75">
        <v>360000625</v>
      </c>
      <c r="BT1481" s="75">
        <v>396000625</v>
      </c>
      <c r="BU1481" s="75">
        <v>423000625</v>
      </c>
      <c r="BV1481" s="75">
        <v>441000625</v>
      </c>
      <c r="BW1481" s="75">
        <v>468000625</v>
      </c>
      <c r="BX1481" s="75">
        <v>495000625</v>
      </c>
      <c r="BY1481" s="75">
        <v>0</v>
      </c>
      <c r="BZ1481" s="75">
        <v>0</v>
      </c>
      <c r="CA1481" s="75">
        <v>0</v>
      </c>
    </row>
    <row r="1482" spans="14:79" ht="12" customHeight="1">
      <c r="N1482" s="119" t="s">
        <v>25</v>
      </c>
      <c r="O1482" s="120" t="s">
        <v>2306</v>
      </c>
      <c r="P1482" s="122">
        <v>0</v>
      </c>
      <c r="Q1482" s="122">
        <v>0</v>
      </c>
      <c r="R1482" s="122">
        <v>0</v>
      </c>
      <c r="S1482" s="122">
        <v>0</v>
      </c>
      <c r="T1482" s="122">
        <v>0</v>
      </c>
      <c r="U1482" s="122">
        <v>0</v>
      </c>
      <c r="V1482" s="122">
        <v>0</v>
      </c>
      <c r="W1482" s="122">
        <v>0</v>
      </c>
      <c r="X1482" s="122">
        <v>0</v>
      </c>
      <c r="Y1482" s="122">
        <v>0</v>
      </c>
      <c r="Z1482" s="122">
        <v>0</v>
      </c>
      <c r="AA1482" s="122">
        <v>4040000026</v>
      </c>
      <c r="AB1482" s="122">
        <v>0</v>
      </c>
      <c r="AC1482" s="122">
        <v>0</v>
      </c>
      <c r="AD1482" s="121"/>
      <c r="BO1482" s="72" t="s">
        <v>42</v>
      </c>
      <c r="BP1482" s="73" t="s">
        <v>4810</v>
      </c>
      <c r="BQ1482" s="75">
        <v>0</v>
      </c>
      <c r="BR1482" s="75">
        <v>0</v>
      </c>
      <c r="BS1482" s="75">
        <v>0</v>
      </c>
      <c r="BT1482" s="75">
        <v>513000625</v>
      </c>
      <c r="BU1482" s="75">
        <v>540000625</v>
      </c>
      <c r="BV1482" s="75">
        <v>0</v>
      </c>
      <c r="BW1482" s="75">
        <v>0</v>
      </c>
      <c r="BX1482" s="75">
        <v>0</v>
      </c>
      <c r="BY1482" s="75">
        <v>0</v>
      </c>
      <c r="BZ1482" s="75">
        <v>0</v>
      </c>
      <c r="CA1482" s="75">
        <v>0</v>
      </c>
    </row>
    <row r="1483" spans="14:79" ht="12" customHeight="1">
      <c r="N1483" s="119" t="s">
        <v>25</v>
      </c>
      <c r="O1483" s="120" t="s">
        <v>2822</v>
      </c>
      <c r="P1483" s="122">
        <v>0</v>
      </c>
      <c r="Q1483" s="122">
        <v>0</v>
      </c>
      <c r="R1483" s="122">
        <v>0</v>
      </c>
      <c r="S1483" s="122">
        <v>0</v>
      </c>
      <c r="T1483" s="122">
        <v>0</v>
      </c>
      <c r="U1483" s="122">
        <v>0</v>
      </c>
      <c r="V1483" s="122">
        <v>0</v>
      </c>
      <c r="W1483" s="122">
        <v>4820000026</v>
      </c>
      <c r="X1483" s="122">
        <v>5225000026</v>
      </c>
      <c r="Y1483" s="122">
        <v>5400000026</v>
      </c>
      <c r="Z1483" s="122">
        <v>5700000026</v>
      </c>
      <c r="AA1483" s="122">
        <v>6250000026</v>
      </c>
      <c r="AB1483" s="122">
        <v>6650000026</v>
      </c>
      <c r="AC1483" s="122">
        <v>0</v>
      </c>
      <c r="AD1483" s="121"/>
      <c r="BO1483" s="72" t="s">
        <v>42</v>
      </c>
      <c r="BP1483" s="73" t="s">
        <v>4811</v>
      </c>
      <c r="BQ1483" s="75">
        <v>405000625</v>
      </c>
      <c r="BR1483" s="75">
        <v>441000625</v>
      </c>
      <c r="BS1483" s="75">
        <v>477000625</v>
      </c>
      <c r="BT1483" s="75">
        <v>400000725</v>
      </c>
      <c r="BU1483" s="75">
        <v>540000625</v>
      </c>
      <c r="BV1483" s="75">
        <v>0</v>
      </c>
      <c r="BW1483" s="75">
        <v>0</v>
      </c>
      <c r="BX1483" s="75">
        <v>0</v>
      </c>
      <c r="BY1483" s="75">
        <v>0</v>
      </c>
      <c r="BZ1483" s="75">
        <v>0</v>
      </c>
      <c r="CA1483" s="75">
        <v>0</v>
      </c>
    </row>
    <row r="1484" spans="14:79" ht="12" customHeight="1">
      <c r="N1484" s="119" t="s">
        <v>25</v>
      </c>
      <c r="O1484" s="120" t="s">
        <v>2307</v>
      </c>
      <c r="P1484" s="122">
        <v>0</v>
      </c>
      <c r="Q1484" s="122">
        <v>2265000026</v>
      </c>
      <c r="R1484" s="122">
        <v>0</v>
      </c>
      <c r="S1484" s="122">
        <v>0</v>
      </c>
      <c r="T1484" s="122">
        <v>0</v>
      </c>
      <c r="U1484" s="122">
        <v>0</v>
      </c>
      <c r="V1484" s="122">
        <v>0</v>
      </c>
      <c r="W1484" s="122">
        <v>4820000026</v>
      </c>
      <c r="X1484" s="122">
        <v>5225000026</v>
      </c>
      <c r="Y1484" s="122">
        <v>5400000026</v>
      </c>
      <c r="Z1484" s="122">
        <v>5700000026</v>
      </c>
      <c r="AA1484" s="122">
        <v>6250000026</v>
      </c>
      <c r="AB1484" s="122">
        <v>6650000026</v>
      </c>
      <c r="AC1484" s="122">
        <v>0</v>
      </c>
      <c r="AD1484" s="121"/>
      <c r="BO1484" s="72" t="s">
        <v>42</v>
      </c>
      <c r="BP1484" s="73" t="s">
        <v>4812</v>
      </c>
      <c r="BQ1484" s="75">
        <v>432000625</v>
      </c>
      <c r="BR1484" s="75">
        <v>468000625</v>
      </c>
      <c r="BS1484" s="75">
        <v>0</v>
      </c>
      <c r="BT1484" s="75">
        <v>0</v>
      </c>
      <c r="BU1484" s="75">
        <v>567000625</v>
      </c>
      <c r="BV1484" s="75">
        <v>0</v>
      </c>
      <c r="BW1484" s="75">
        <v>0</v>
      </c>
      <c r="BX1484" s="75">
        <v>0</v>
      </c>
      <c r="BY1484" s="75">
        <v>0</v>
      </c>
      <c r="BZ1484" s="75">
        <v>0</v>
      </c>
      <c r="CA1484" s="75">
        <v>0</v>
      </c>
    </row>
    <row r="1485" spans="14:79" ht="12" customHeight="1">
      <c r="N1485" s="119" t="s">
        <v>25</v>
      </c>
      <c r="O1485" s="120" t="s">
        <v>3004</v>
      </c>
      <c r="P1485" s="122">
        <v>0</v>
      </c>
      <c r="Q1485" s="122">
        <v>0</v>
      </c>
      <c r="R1485" s="122">
        <v>0</v>
      </c>
      <c r="S1485" s="122">
        <v>0</v>
      </c>
      <c r="T1485" s="122">
        <v>0</v>
      </c>
      <c r="U1485" s="122">
        <v>0</v>
      </c>
      <c r="V1485" s="122">
        <v>0</v>
      </c>
      <c r="W1485" s="122">
        <v>0</v>
      </c>
      <c r="X1485" s="122">
        <v>0</v>
      </c>
      <c r="Y1485" s="122">
        <v>0</v>
      </c>
      <c r="Z1485" s="122">
        <v>0</v>
      </c>
      <c r="AA1485" s="122">
        <v>7320000026</v>
      </c>
      <c r="AB1485" s="122">
        <v>8250000026</v>
      </c>
      <c r="AC1485" s="122">
        <v>12750000026</v>
      </c>
      <c r="AD1485" s="121"/>
      <c r="BO1485" s="72" t="s">
        <v>42</v>
      </c>
      <c r="BP1485" s="73" t="s">
        <v>4813</v>
      </c>
      <c r="BQ1485" s="75">
        <v>405000625</v>
      </c>
      <c r="BR1485" s="75">
        <v>441000625</v>
      </c>
      <c r="BS1485" s="75">
        <v>477000625</v>
      </c>
      <c r="BT1485" s="75">
        <v>513000625</v>
      </c>
      <c r="BU1485" s="75">
        <v>540000625</v>
      </c>
      <c r="BV1485" s="75">
        <v>558000625</v>
      </c>
      <c r="BW1485" s="75">
        <v>585000625</v>
      </c>
      <c r="BX1485" s="75">
        <v>612000625</v>
      </c>
      <c r="BY1485" s="75">
        <v>0</v>
      </c>
      <c r="BZ1485" s="75">
        <v>0</v>
      </c>
      <c r="CA1485" s="75">
        <v>0</v>
      </c>
    </row>
    <row r="1486" spans="14:79" ht="12" customHeight="1">
      <c r="N1486" s="119" t="s">
        <v>25</v>
      </c>
      <c r="O1486" s="120" t="s">
        <v>1749</v>
      </c>
      <c r="P1486" s="122">
        <v>0</v>
      </c>
      <c r="Q1486" s="122">
        <v>0</v>
      </c>
      <c r="R1486" s="122">
        <v>0</v>
      </c>
      <c r="S1486" s="122">
        <v>0</v>
      </c>
      <c r="T1486" s="122">
        <v>0</v>
      </c>
      <c r="U1486" s="122">
        <v>0</v>
      </c>
      <c r="V1486" s="122">
        <v>460000026</v>
      </c>
      <c r="W1486" s="122">
        <v>520000026</v>
      </c>
      <c r="X1486" s="122">
        <v>605000026</v>
      </c>
      <c r="Y1486" s="122">
        <v>690000026</v>
      </c>
      <c r="Z1486" s="122">
        <v>750000026</v>
      </c>
      <c r="AA1486" s="122">
        <v>0</v>
      </c>
      <c r="AB1486" s="122">
        <v>0</v>
      </c>
      <c r="AC1486" s="122">
        <v>0</v>
      </c>
      <c r="AD1486" s="121"/>
      <c r="BO1486" s="72" t="s">
        <v>42</v>
      </c>
      <c r="BP1486" s="73" t="s">
        <v>4814</v>
      </c>
      <c r="BQ1486" s="75">
        <v>540000625</v>
      </c>
      <c r="BR1486" s="75">
        <v>450000625</v>
      </c>
      <c r="BS1486" s="75">
        <v>603000625</v>
      </c>
      <c r="BT1486" s="75">
        <v>639000625</v>
      </c>
      <c r="BU1486" s="75">
        <v>666000625</v>
      </c>
      <c r="BV1486" s="75">
        <v>702000625</v>
      </c>
      <c r="BW1486" s="75">
        <v>729000625</v>
      </c>
      <c r="BX1486" s="75">
        <v>765000625</v>
      </c>
      <c r="BY1486" s="75">
        <v>0</v>
      </c>
      <c r="BZ1486" s="75">
        <v>0</v>
      </c>
      <c r="CA1486" s="75">
        <v>0</v>
      </c>
    </row>
    <row r="1487" spans="14:79" ht="12" customHeight="1">
      <c r="N1487" s="119" t="s">
        <v>25</v>
      </c>
      <c r="O1487" s="120" t="s">
        <v>1545</v>
      </c>
      <c r="P1487" s="122">
        <v>0</v>
      </c>
      <c r="Q1487" s="122">
        <v>0</v>
      </c>
      <c r="R1487" s="122">
        <v>0</v>
      </c>
      <c r="S1487" s="122">
        <v>535000026</v>
      </c>
      <c r="T1487" s="122">
        <v>625000026</v>
      </c>
      <c r="U1487" s="122">
        <v>0</v>
      </c>
      <c r="V1487" s="122">
        <v>0</v>
      </c>
      <c r="W1487" s="122">
        <v>0</v>
      </c>
      <c r="X1487" s="122">
        <v>0</v>
      </c>
      <c r="Y1487" s="122">
        <v>0</v>
      </c>
      <c r="Z1487" s="122">
        <v>0</v>
      </c>
      <c r="AA1487" s="122">
        <v>0</v>
      </c>
      <c r="AB1487" s="122">
        <v>0</v>
      </c>
      <c r="AC1487" s="122">
        <v>0</v>
      </c>
      <c r="AD1487" s="121"/>
      <c r="BO1487" s="72" t="s">
        <v>42</v>
      </c>
      <c r="BP1487" s="73" t="s">
        <v>4815</v>
      </c>
      <c r="BQ1487" s="75">
        <v>549000625</v>
      </c>
      <c r="BR1487" s="75">
        <v>585000625</v>
      </c>
      <c r="BS1487" s="75">
        <v>621000625</v>
      </c>
      <c r="BT1487" s="75">
        <v>657000625</v>
      </c>
      <c r="BU1487" s="75">
        <v>684000625</v>
      </c>
      <c r="BV1487" s="75">
        <v>702000625</v>
      </c>
      <c r="BW1487" s="75">
        <v>729000625</v>
      </c>
      <c r="BX1487" s="75">
        <v>0</v>
      </c>
      <c r="BY1487" s="75">
        <v>0</v>
      </c>
      <c r="BZ1487" s="75">
        <v>0</v>
      </c>
      <c r="CA1487" s="75">
        <v>0</v>
      </c>
    </row>
    <row r="1488" spans="14:79" ht="12" customHeight="1">
      <c r="N1488" s="119" t="s">
        <v>25</v>
      </c>
      <c r="O1488" s="120" t="s">
        <v>1546</v>
      </c>
      <c r="P1488" s="122">
        <v>0</v>
      </c>
      <c r="Q1488" s="122">
        <v>0</v>
      </c>
      <c r="R1488" s="122">
        <v>0</v>
      </c>
      <c r="S1488" s="122">
        <v>0</v>
      </c>
      <c r="T1488" s="122">
        <v>0</v>
      </c>
      <c r="U1488" s="122">
        <v>0</v>
      </c>
      <c r="V1488" s="122">
        <v>480000026</v>
      </c>
      <c r="W1488" s="122">
        <v>525000026</v>
      </c>
      <c r="X1488" s="122">
        <v>640000026</v>
      </c>
      <c r="Y1488" s="122">
        <v>715000026</v>
      </c>
      <c r="Z1488" s="122">
        <v>785000026</v>
      </c>
      <c r="AA1488" s="122">
        <v>0</v>
      </c>
      <c r="AB1488" s="122">
        <v>0</v>
      </c>
      <c r="AC1488" s="122">
        <v>0</v>
      </c>
      <c r="AD1488" s="121"/>
      <c r="BO1488" s="72" t="s">
        <v>42</v>
      </c>
      <c r="BP1488" s="73" t="s">
        <v>4816</v>
      </c>
      <c r="BQ1488" s="75">
        <v>0</v>
      </c>
      <c r="BR1488" s="75">
        <v>396000625</v>
      </c>
      <c r="BS1488" s="75">
        <v>432000625</v>
      </c>
      <c r="BT1488" s="75">
        <v>0</v>
      </c>
      <c r="BU1488" s="75">
        <v>0</v>
      </c>
      <c r="BV1488" s="75">
        <v>0</v>
      </c>
      <c r="BW1488" s="75">
        <v>540000625</v>
      </c>
      <c r="BX1488" s="75">
        <v>0</v>
      </c>
      <c r="BY1488" s="75">
        <v>0</v>
      </c>
      <c r="BZ1488" s="75">
        <v>0</v>
      </c>
      <c r="CA1488" s="75">
        <v>0</v>
      </c>
    </row>
    <row r="1489" spans="14:79" ht="12" customHeight="1">
      <c r="N1489" s="119" t="s">
        <v>25</v>
      </c>
      <c r="O1489" s="120" t="s">
        <v>2565</v>
      </c>
      <c r="P1489" s="122">
        <v>0</v>
      </c>
      <c r="Q1489" s="122">
        <v>0</v>
      </c>
      <c r="R1489" s="122">
        <v>0</v>
      </c>
      <c r="S1489" s="122">
        <v>535000026</v>
      </c>
      <c r="T1489" s="122">
        <v>625000026</v>
      </c>
      <c r="U1489" s="122">
        <v>0</v>
      </c>
      <c r="V1489" s="122">
        <v>0</v>
      </c>
      <c r="W1489" s="122">
        <v>0</v>
      </c>
      <c r="X1489" s="122">
        <v>0</v>
      </c>
      <c r="Y1489" s="122">
        <v>0</v>
      </c>
      <c r="Z1489" s="122">
        <v>0</v>
      </c>
      <c r="AA1489" s="122">
        <v>0</v>
      </c>
      <c r="AB1489" s="122">
        <v>0</v>
      </c>
      <c r="AC1489" s="122">
        <v>0</v>
      </c>
      <c r="AD1489" s="121"/>
      <c r="BO1489" s="72" t="s">
        <v>42</v>
      </c>
      <c r="BP1489" s="73" t="s">
        <v>4817</v>
      </c>
      <c r="BQ1489" s="75">
        <v>0</v>
      </c>
      <c r="BR1489" s="75">
        <v>400000026</v>
      </c>
      <c r="BS1489" s="75">
        <v>432000625</v>
      </c>
      <c r="BT1489" s="75">
        <v>477000625</v>
      </c>
      <c r="BU1489" s="75">
        <v>504000625</v>
      </c>
      <c r="BV1489" s="75">
        <v>0</v>
      </c>
      <c r="BW1489" s="75">
        <v>0</v>
      </c>
      <c r="BX1489" s="75">
        <v>0</v>
      </c>
      <c r="BY1489" s="75">
        <v>0</v>
      </c>
      <c r="BZ1489" s="75">
        <v>0</v>
      </c>
      <c r="CA1489" s="75">
        <v>0</v>
      </c>
    </row>
    <row r="1490" spans="14:79" ht="12" customHeight="1">
      <c r="N1490" s="119" t="s">
        <v>25</v>
      </c>
      <c r="O1490" s="120" t="s">
        <v>1454</v>
      </c>
      <c r="P1490" s="122">
        <v>0</v>
      </c>
      <c r="Q1490" s="122">
        <v>0</v>
      </c>
      <c r="R1490" s="122">
        <v>0</v>
      </c>
      <c r="S1490" s="122">
        <v>0</v>
      </c>
      <c r="T1490" s="122">
        <v>360000026</v>
      </c>
      <c r="U1490" s="122">
        <v>390000026</v>
      </c>
      <c r="V1490" s="122">
        <v>0</v>
      </c>
      <c r="W1490" s="122">
        <v>0</v>
      </c>
      <c r="X1490" s="122">
        <v>0</v>
      </c>
      <c r="Y1490" s="122">
        <v>0</v>
      </c>
      <c r="Z1490" s="122">
        <v>0</v>
      </c>
      <c r="AA1490" s="122">
        <v>0</v>
      </c>
      <c r="AB1490" s="122">
        <v>0</v>
      </c>
      <c r="AC1490" s="122">
        <v>0</v>
      </c>
      <c r="AD1490" s="121"/>
      <c r="BO1490" s="72" t="s">
        <v>42</v>
      </c>
      <c r="BP1490" s="73" t="s">
        <v>4818</v>
      </c>
      <c r="BQ1490" s="75">
        <v>0</v>
      </c>
      <c r="BR1490" s="75">
        <v>450000625</v>
      </c>
      <c r="BS1490" s="75">
        <v>486000625</v>
      </c>
      <c r="BT1490" s="75">
        <v>522000625</v>
      </c>
      <c r="BU1490" s="75">
        <v>549000625</v>
      </c>
      <c r="BV1490" s="75">
        <v>567000625</v>
      </c>
      <c r="BW1490" s="75">
        <v>594000625</v>
      </c>
      <c r="BX1490" s="75">
        <v>621000625</v>
      </c>
      <c r="BY1490" s="75">
        <v>675000625</v>
      </c>
      <c r="BZ1490" s="75">
        <v>0</v>
      </c>
      <c r="CA1490" s="75">
        <v>0</v>
      </c>
    </row>
    <row r="1491" spans="14:79" ht="12" customHeight="1">
      <c r="N1491" s="119" t="s">
        <v>25</v>
      </c>
      <c r="O1491" s="120" t="s">
        <v>1455</v>
      </c>
      <c r="P1491" s="122">
        <v>0</v>
      </c>
      <c r="Q1491" s="122">
        <v>0</v>
      </c>
      <c r="R1491" s="122">
        <v>0</v>
      </c>
      <c r="S1491" s="122">
        <v>0</v>
      </c>
      <c r="T1491" s="122">
        <v>325000026</v>
      </c>
      <c r="U1491" s="122">
        <v>375000026</v>
      </c>
      <c r="V1491" s="122">
        <v>0</v>
      </c>
      <c r="W1491" s="122">
        <v>0</v>
      </c>
      <c r="X1491" s="122">
        <v>0</v>
      </c>
      <c r="Y1491" s="122">
        <v>0</v>
      </c>
      <c r="Z1491" s="122">
        <v>0</v>
      </c>
      <c r="AA1491" s="122">
        <v>0</v>
      </c>
      <c r="AB1491" s="122">
        <v>0</v>
      </c>
      <c r="AC1491" s="122">
        <v>0</v>
      </c>
      <c r="AD1491" s="121"/>
      <c r="BO1491" s="72" t="s">
        <v>42</v>
      </c>
      <c r="BP1491" s="73" t="s">
        <v>4819</v>
      </c>
      <c r="BQ1491" s="75">
        <v>432000625</v>
      </c>
      <c r="BR1491" s="75">
        <v>468000625</v>
      </c>
      <c r="BS1491" s="75">
        <v>522000625</v>
      </c>
      <c r="BT1491" s="75">
        <v>540000625</v>
      </c>
      <c r="BU1491" s="75">
        <v>567000625</v>
      </c>
      <c r="BV1491" s="75">
        <v>585000625</v>
      </c>
      <c r="BW1491" s="75">
        <v>612000625</v>
      </c>
      <c r="BX1491" s="75">
        <v>756000625</v>
      </c>
      <c r="BY1491" s="75">
        <v>0</v>
      </c>
      <c r="BZ1491" s="75">
        <v>0</v>
      </c>
      <c r="CA1491" s="75">
        <v>0</v>
      </c>
    </row>
    <row r="1492" spans="14:79" ht="12" customHeight="1">
      <c r="N1492" s="119" t="s">
        <v>25</v>
      </c>
      <c r="O1492" s="120" t="s">
        <v>1186</v>
      </c>
      <c r="P1492" s="122">
        <v>0</v>
      </c>
      <c r="Q1492" s="122">
        <v>0</v>
      </c>
      <c r="R1492" s="122">
        <v>0</v>
      </c>
      <c r="S1492" s="122">
        <v>430000026</v>
      </c>
      <c r="T1492" s="122">
        <v>470000026</v>
      </c>
      <c r="U1492" s="122">
        <v>0</v>
      </c>
      <c r="V1492" s="122">
        <v>0</v>
      </c>
      <c r="W1492" s="122">
        <v>0</v>
      </c>
      <c r="X1492" s="122">
        <v>0</v>
      </c>
      <c r="Y1492" s="122">
        <v>0</v>
      </c>
      <c r="Z1492" s="122">
        <v>0</v>
      </c>
      <c r="AA1492" s="122">
        <v>0</v>
      </c>
      <c r="AB1492" s="122">
        <v>0</v>
      </c>
      <c r="AC1492" s="122">
        <v>0</v>
      </c>
      <c r="AD1492" s="121"/>
      <c r="BO1492" s="72" t="s">
        <v>42</v>
      </c>
      <c r="BP1492" s="73" t="s">
        <v>4820</v>
      </c>
      <c r="BQ1492" s="75">
        <v>522000625</v>
      </c>
      <c r="BR1492" s="75">
        <v>558000625</v>
      </c>
      <c r="BS1492" s="75">
        <v>432000625</v>
      </c>
      <c r="BT1492" s="75">
        <v>630000625</v>
      </c>
      <c r="BU1492" s="75">
        <v>657000625</v>
      </c>
      <c r="BV1492" s="75">
        <v>675000625</v>
      </c>
      <c r="BW1492" s="75">
        <v>702000625</v>
      </c>
      <c r="BX1492" s="75">
        <v>729000625</v>
      </c>
      <c r="BY1492" s="75">
        <v>0</v>
      </c>
      <c r="BZ1492" s="75">
        <v>0</v>
      </c>
      <c r="CA1492" s="75">
        <v>0</v>
      </c>
    </row>
    <row r="1493" spans="14:79" ht="12" customHeight="1">
      <c r="N1493" s="119" t="s">
        <v>25</v>
      </c>
      <c r="O1493" s="120" t="s">
        <v>2691</v>
      </c>
      <c r="P1493" s="122">
        <v>0</v>
      </c>
      <c r="Q1493" s="122">
        <v>0</v>
      </c>
      <c r="R1493" s="122">
        <v>0</v>
      </c>
      <c r="S1493" s="122">
        <v>335000026</v>
      </c>
      <c r="T1493" s="122">
        <v>350000026</v>
      </c>
      <c r="U1493" s="122">
        <v>395000026</v>
      </c>
      <c r="V1493" s="122">
        <v>0</v>
      </c>
      <c r="W1493" s="122">
        <v>0</v>
      </c>
      <c r="X1493" s="122">
        <v>0</v>
      </c>
      <c r="Y1493" s="122">
        <v>0</v>
      </c>
      <c r="Z1493" s="122">
        <v>0</v>
      </c>
      <c r="AA1493" s="122">
        <v>0</v>
      </c>
      <c r="AB1493" s="122">
        <v>0</v>
      </c>
      <c r="AC1493" s="122">
        <v>0</v>
      </c>
      <c r="AD1493" s="121"/>
      <c r="BO1493" s="72" t="s">
        <v>42</v>
      </c>
      <c r="BP1493" s="73" t="s">
        <v>4821</v>
      </c>
      <c r="BQ1493" s="75">
        <v>342000625</v>
      </c>
      <c r="BR1493" s="75">
        <v>378000625</v>
      </c>
      <c r="BS1493" s="75">
        <v>414000625</v>
      </c>
      <c r="BT1493" s="75">
        <v>450000625</v>
      </c>
      <c r="BU1493" s="75">
        <v>477000625</v>
      </c>
      <c r="BV1493" s="75">
        <v>0</v>
      </c>
      <c r="BW1493" s="75">
        <v>0</v>
      </c>
      <c r="BX1493" s="75">
        <v>0</v>
      </c>
      <c r="BY1493" s="75">
        <v>0</v>
      </c>
      <c r="BZ1493" s="75">
        <v>0</v>
      </c>
      <c r="CA1493" s="75">
        <v>0</v>
      </c>
    </row>
    <row r="1494" spans="14:79" ht="12" customHeight="1">
      <c r="N1494" s="119" t="s">
        <v>25</v>
      </c>
      <c r="O1494" s="120" t="s">
        <v>2774</v>
      </c>
      <c r="P1494" s="122">
        <v>0</v>
      </c>
      <c r="Q1494" s="122">
        <v>0</v>
      </c>
      <c r="R1494" s="122">
        <v>0</v>
      </c>
      <c r="S1494" s="122">
        <v>0</v>
      </c>
      <c r="T1494" s="122">
        <v>0</v>
      </c>
      <c r="U1494" s="122">
        <v>0</v>
      </c>
      <c r="V1494" s="122">
        <v>0</v>
      </c>
      <c r="W1494" s="122">
        <v>0</v>
      </c>
      <c r="X1494" s="122">
        <v>0</v>
      </c>
      <c r="Y1494" s="122">
        <v>0</v>
      </c>
      <c r="Z1494" s="122">
        <v>0</v>
      </c>
      <c r="AA1494" s="122">
        <v>1010000026</v>
      </c>
      <c r="AB1494" s="122">
        <v>1250000026</v>
      </c>
      <c r="AC1494" s="122">
        <v>1505000026</v>
      </c>
      <c r="AD1494" s="121"/>
      <c r="BO1494" s="72" t="s">
        <v>42</v>
      </c>
      <c r="BP1494" s="73" t="s">
        <v>4822</v>
      </c>
      <c r="BQ1494" s="75">
        <v>432000625</v>
      </c>
      <c r="BR1494" s="75">
        <v>468000625</v>
      </c>
      <c r="BS1494" s="75">
        <v>0</v>
      </c>
      <c r="BT1494" s="75">
        <v>0</v>
      </c>
      <c r="BU1494" s="75">
        <v>567000625</v>
      </c>
      <c r="BV1494" s="75">
        <v>0</v>
      </c>
      <c r="BW1494" s="75">
        <v>0</v>
      </c>
      <c r="BX1494" s="75">
        <v>0</v>
      </c>
      <c r="BY1494" s="75">
        <v>0</v>
      </c>
      <c r="BZ1494" s="75">
        <v>0</v>
      </c>
      <c r="CA1494" s="75">
        <v>0</v>
      </c>
    </row>
    <row r="1495" spans="14:79" ht="12" customHeight="1">
      <c r="N1495" s="119" t="s">
        <v>25</v>
      </c>
      <c r="O1495" s="120" t="s">
        <v>2131</v>
      </c>
      <c r="P1495" s="122">
        <v>0</v>
      </c>
      <c r="Q1495" s="122">
        <v>0</v>
      </c>
      <c r="R1495" s="122">
        <v>0</v>
      </c>
      <c r="S1495" s="122">
        <v>0</v>
      </c>
      <c r="T1495" s="122">
        <v>0</v>
      </c>
      <c r="U1495" s="122">
        <v>580000026</v>
      </c>
      <c r="V1495" s="122">
        <v>620000026</v>
      </c>
      <c r="W1495" s="122">
        <v>670000026</v>
      </c>
      <c r="X1495" s="122">
        <v>720000026</v>
      </c>
      <c r="Y1495" s="122">
        <v>0</v>
      </c>
      <c r="Z1495" s="122">
        <v>0</v>
      </c>
      <c r="AA1495" s="122">
        <v>0</v>
      </c>
      <c r="AB1495" s="122">
        <v>0</v>
      </c>
      <c r="AC1495" s="122">
        <v>0</v>
      </c>
      <c r="AD1495" s="121"/>
      <c r="BO1495" s="72" t="s">
        <v>42</v>
      </c>
      <c r="BP1495" s="73" t="s">
        <v>4823</v>
      </c>
      <c r="BQ1495" s="75">
        <v>510000026</v>
      </c>
      <c r="BR1495" s="75">
        <v>575000026</v>
      </c>
      <c r="BS1495" s="75">
        <v>595000026</v>
      </c>
      <c r="BT1495" s="75">
        <v>625000026</v>
      </c>
      <c r="BU1495" s="75">
        <v>685000026</v>
      </c>
      <c r="BV1495" s="75">
        <v>695000026</v>
      </c>
      <c r="BW1495" s="75">
        <v>710000026</v>
      </c>
      <c r="BX1495" s="75">
        <v>775000026</v>
      </c>
      <c r="BY1495" s="75">
        <v>0</v>
      </c>
      <c r="BZ1495" s="75">
        <v>0</v>
      </c>
      <c r="CA1495" s="75">
        <v>0</v>
      </c>
    </row>
    <row r="1496" spans="14:79" ht="12" customHeight="1">
      <c r="N1496" s="119" t="s">
        <v>25</v>
      </c>
      <c r="O1496" s="120" t="s">
        <v>1456</v>
      </c>
      <c r="P1496" s="122">
        <v>0</v>
      </c>
      <c r="Q1496" s="122">
        <v>0</v>
      </c>
      <c r="R1496" s="122">
        <v>0</v>
      </c>
      <c r="S1496" s="122">
        <v>0</v>
      </c>
      <c r="T1496" s="122">
        <v>0</v>
      </c>
      <c r="U1496" s="122">
        <v>570000026</v>
      </c>
      <c r="V1496" s="122">
        <v>690000026</v>
      </c>
      <c r="W1496" s="122">
        <v>745000026</v>
      </c>
      <c r="X1496" s="122">
        <v>795000026</v>
      </c>
      <c r="Y1496" s="122">
        <v>845000026</v>
      </c>
      <c r="Z1496" s="122">
        <v>0</v>
      </c>
      <c r="AA1496" s="122">
        <v>0</v>
      </c>
      <c r="AB1496" s="122">
        <v>0</v>
      </c>
      <c r="AC1496" s="122">
        <v>0</v>
      </c>
      <c r="AD1496" s="121"/>
      <c r="BO1496" s="72" t="s">
        <v>42</v>
      </c>
      <c r="BP1496" s="73" t="s">
        <v>4824</v>
      </c>
      <c r="BQ1496" s="75">
        <v>522000625</v>
      </c>
      <c r="BR1496" s="75">
        <v>558000625</v>
      </c>
      <c r="BS1496" s="75">
        <v>594000625</v>
      </c>
      <c r="BT1496" s="75">
        <v>468000625</v>
      </c>
      <c r="BU1496" s="75">
        <v>495000625</v>
      </c>
      <c r="BV1496" s="75">
        <v>513000625</v>
      </c>
      <c r="BW1496" s="75">
        <v>702000625</v>
      </c>
      <c r="BX1496" s="75">
        <v>729000625</v>
      </c>
      <c r="BY1496" s="75">
        <v>0</v>
      </c>
      <c r="BZ1496" s="75">
        <v>0</v>
      </c>
      <c r="CA1496" s="75">
        <v>0</v>
      </c>
    </row>
    <row r="1497" spans="14:79" ht="12" customHeight="1">
      <c r="N1497" s="119" t="s">
        <v>25</v>
      </c>
      <c r="O1497" s="120" t="s">
        <v>1608</v>
      </c>
      <c r="P1497" s="122">
        <v>0</v>
      </c>
      <c r="Q1497" s="122">
        <v>0</v>
      </c>
      <c r="R1497" s="122">
        <v>260000026</v>
      </c>
      <c r="S1497" s="122">
        <v>275000026</v>
      </c>
      <c r="T1497" s="122">
        <v>310000026</v>
      </c>
      <c r="U1497" s="122">
        <v>330000026</v>
      </c>
      <c r="V1497" s="122">
        <v>390000026</v>
      </c>
      <c r="W1497" s="122">
        <v>0</v>
      </c>
      <c r="X1497" s="122">
        <v>0</v>
      </c>
      <c r="Y1497" s="122">
        <v>0</v>
      </c>
      <c r="Z1497" s="122">
        <v>585000026</v>
      </c>
      <c r="AA1497" s="122">
        <v>0</v>
      </c>
      <c r="AB1497" s="122">
        <v>0</v>
      </c>
      <c r="AC1497" s="122">
        <v>0</v>
      </c>
      <c r="AD1497" s="121"/>
      <c r="BO1497" s="72" t="s">
        <v>42</v>
      </c>
      <c r="BP1497" s="73" t="s">
        <v>4825</v>
      </c>
      <c r="BQ1497" s="75">
        <v>432000625</v>
      </c>
      <c r="BR1497" s="75">
        <v>585000625</v>
      </c>
      <c r="BS1497" s="75">
        <v>504000625</v>
      </c>
      <c r="BT1497" s="75">
        <v>657000625</v>
      </c>
      <c r="BU1497" s="75">
        <v>684000625</v>
      </c>
      <c r="BV1497" s="75">
        <v>702000625</v>
      </c>
      <c r="BW1497" s="75">
        <v>729000625</v>
      </c>
      <c r="BX1497" s="75">
        <v>756000625</v>
      </c>
      <c r="BY1497" s="75">
        <v>0</v>
      </c>
      <c r="BZ1497" s="75">
        <v>0</v>
      </c>
      <c r="CA1497" s="75">
        <v>0</v>
      </c>
    </row>
    <row r="1498" spans="14:79" ht="12" customHeight="1">
      <c r="N1498" s="119" t="s">
        <v>25</v>
      </c>
      <c r="O1498" s="120" t="s">
        <v>564</v>
      </c>
      <c r="P1498" s="122">
        <v>0</v>
      </c>
      <c r="Q1498" s="122">
        <v>0</v>
      </c>
      <c r="R1498" s="122">
        <v>260000026</v>
      </c>
      <c r="S1498" s="122">
        <v>275000026</v>
      </c>
      <c r="T1498" s="122">
        <v>310000026</v>
      </c>
      <c r="U1498" s="122">
        <v>330000026</v>
      </c>
      <c r="V1498" s="122">
        <v>390000026</v>
      </c>
      <c r="W1498" s="122">
        <v>0</v>
      </c>
      <c r="X1498" s="122">
        <v>0</v>
      </c>
      <c r="Y1498" s="122">
        <v>0</v>
      </c>
      <c r="Z1498" s="122">
        <v>0</v>
      </c>
      <c r="AA1498" s="122">
        <v>620000026</v>
      </c>
      <c r="AB1498" s="122">
        <v>0</v>
      </c>
      <c r="AC1498" s="122">
        <v>0</v>
      </c>
      <c r="AD1498" s="121"/>
      <c r="BO1498" s="72" t="s">
        <v>42</v>
      </c>
      <c r="BP1498" s="73" t="s">
        <v>4826</v>
      </c>
      <c r="BQ1498" s="75">
        <v>0</v>
      </c>
      <c r="BR1498" s="75">
        <v>0</v>
      </c>
      <c r="BS1498" s="75">
        <v>0</v>
      </c>
      <c r="BT1498" s="75">
        <v>0</v>
      </c>
      <c r="BU1498" s="75">
        <v>685000026</v>
      </c>
      <c r="BV1498" s="75">
        <v>695000026</v>
      </c>
      <c r="BW1498" s="75">
        <v>705000026</v>
      </c>
      <c r="BX1498" s="75">
        <v>785000026</v>
      </c>
      <c r="BY1498" s="75">
        <v>0</v>
      </c>
      <c r="BZ1498" s="75">
        <v>0</v>
      </c>
      <c r="CA1498" s="75">
        <v>0</v>
      </c>
    </row>
    <row r="1499" spans="14:79" ht="12" customHeight="1">
      <c r="N1499" s="119" t="s">
        <v>25</v>
      </c>
      <c r="O1499" s="120" t="s">
        <v>2523</v>
      </c>
      <c r="P1499" s="122">
        <v>0</v>
      </c>
      <c r="Q1499" s="122">
        <v>0</v>
      </c>
      <c r="R1499" s="122">
        <v>260000026</v>
      </c>
      <c r="S1499" s="122">
        <v>275000026</v>
      </c>
      <c r="T1499" s="122">
        <v>310000026</v>
      </c>
      <c r="U1499" s="122">
        <v>330000026</v>
      </c>
      <c r="V1499" s="122">
        <v>390000026</v>
      </c>
      <c r="W1499" s="122">
        <v>0</v>
      </c>
      <c r="X1499" s="122">
        <v>0</v>
      </c>
      <c r="Y1499" s="122">
        <v>0</v>
      </c>
      <c r="Z1499" s="122">
        <v>0</v>
      </c>
      <c r="AA1499" s="122">
        <v>0</v>
      </c>
      <c r="AB1499" s="122">
        <v>0</v>
      </c>
      <c r="AC1499" s="122">
        <v>0</v>
      </c>
      <c r="AD1499" s="121"/>
      <c r="BO1499" s="72" t="s">
        <v>42</v>
      </c>
      <c r="BP1499" s="73" t="s">
        <v>4827</v>
      </c>
      <c r="BQ1499" s="75">
        <v>513000625</v>
      </c>
      <c r="BR1499" s="75">
        <v>0</v>
      </c>
      <c r="BS1499" s="75">
        <v>0</v>
      </c>
      <c r="BT1499" s="75">
        <v>621000625</v>
      </c>
      <c r="BU1499" s="75">
        <v>648000625</v>
      </c>
      <c r="BV1499" s="75">
        <v>666000625</v>
      </c>
      <c r="BW1499" s="75">
        <v>0</v>
      </c>
      <c r="BX1499" s="75">
        <v>774000625</v>
      </c>
      <c r="BY1499" s="75">
        <v>855000625</v>
      </c>
      <c r="BZ1499" s="75">
        <v>0</v>
      </c>
      <c r="CA1499" s="75">
        <v>0</v>
      </c>
    </row>
    <row r="1500" spans="14:79" ht="12" customHeight="1">
      <c r="N1500" s="119" t="s">
        <v>25</v>
      </c>
      <c r="O1500" s="120" t="s">
        <v>2524</v>
      </c>
      <c r="P1500" s="122">
        <v>0</v>
      </c>
      <c r="Q1500" s="122">
        <v>0</v>
      </c>
      <c r="R1500" s="122">
        <v>260000026</v>
      </c>
      <c r="S1500" s="122">
        <v>275000026</v>
      </c>
      <c r="T1500" s="122">
        <v>310000026</v>
      </c>
      <c r="U1500" s="122">
        <v>330000026</v>
      </c>
      <c r="V1500" s="122">
        <v>390000026</v>
      </c>
      <c r="W1500" s="122">
        <v>0</v>
      </c>
      <c r="X1500" s="122">
        <v>0</v>
      </c>
      <c r="Y1500" s="122">
        <v>0</v>
      </c>
      <c r="Z1500" s="122">
        <v>0</v>
      </c>
      <c r="AA1500" s="122">
        <v>0</v>
      </c>
      <c r="AB1500" s="122">
        <v>0</v>
      </c>
      <c r="AC1500" s="122">
        <v>0</v>
      </c>
      <c r="AD1500" s="121"/>
      <c r="BO1500" s="72" t="s">
        <v>42</v>
      </c>
      <c r="BP1500" s="73" t="s">
        <v>4828</v>
      </c>
      <c r="BQ1500" s="75">
        <v>360000625</v>
      </c>
      <c r="BR1500" s="75">
        <v>396000625</v>
      </c>
      <c r="BS1500" s="75">
        <v>432000625</v>
      </c>
      <c r="BT1500" s="75">
        <v>468000625</v>
      </c>
      <c r="BU1500" s="75">
        <v>495000625</v>
      </c>
      <c r="BV1500" s="75">
        <v>513000625</v>
      </c>
      <c r="BW1500" s="75">
        <v>540000625</v>
      </c>
      <c r="BX1500" s="75">
        <v>567000625</v>
      </c>
      <c r="BY1500" s="75">
        <v>0</v>
      </c>
      <c r="BZ1500" s="75">
        <v>0</v>
      </c>
      <c r="CA1500" s="75">
        <v>0</v>
      </c>
    </row>
    <row r="1501" spans="14:79" ht="12" customHeight="1">
      <c r="N1501" s="119" t="s">
        <v>25</v>
      </c>
      <c r="O1501" s="120" t="s">
        <v>1187</v>
      </c>
      <c r="P1501" s="122">
        <v>0</v>
      </c>
      <c r="Q1501" s="122">
        <v>0</v>
      </c>
      <c r="R1501" s="122">
        <v>0</v>
      </c>
      <c r="S1501" s="122">
        <v>250000026</v>
      </c>
      <c r="T1501" s="122">
        <v>335000026</v>
      </c>
      <c r="U1501" s="122">
        <v>0</v>
      </c>
      <c r="V1501" s="122">
        <v>0</v>
      </c>
      <c r="W1501" s="122">
        <v>0</v>
      </c>
      <c r="X1501" s="122">
        <v>0</v>
      </c>
      <c r="Y1501" s="122">
        <v>0</v>
      </c>
      <c r="Z1501" s="122">
        <v>0</v>
      </c>
      <c r="AA1501" s="122">
        <v>0</v>
      </c>
      <c r="AB1501" s="122">
        <v>0</v>
      </c>
      <c r="AC1501" s="122">
        <v>0</v>
      </c>
      <c r="AD1501" s="121"/>
      <c r="BO1501" s="72" t="s">
        <v>42</v>
      </c>
      <c r="BP1501" s="73" t="s">
        <v>4829</v>
      </c>
      <c r="BQ1501" s="75">
        <v>549000625</v>
      </c>
      <c r="BR1501" s="75">
        <v>585000625</v>
      </c>
      <c r="BS1501" s="75">
        <v>621000625</v>
      </c>
      <c r="BT1501" s="75">
        <v>657000625</v>
      </c>
      <c r="BU1501" s="75">
        <v>684000625</v>
      </c>
      <c r="BV1501" s="75">
        <v>702000625</v>
      </c>
      <c r="BW1501" s="75">
        <v>729000625</v>
      </c>
      <c r="BX1501" s="75">
        <v>0</v>
      </c>
      <c r="BY1501" s="75">
        <v>0</v>
      </c>
      <c r="BZ1501" s="75">
        <v>0</v>
      </c>
      <c r="CA1501" s="75">
        <v>0</v>
      </c>
    </row>
    <row r="1502" spans="14:79" ht="12" customHeight="1">
      <c r="N1502" s="119" t="s">
        <v>25</v>
      </c>
      <c r="O1502" s="120" t="s">
        <v>649</v>
      </c>
      <c r="P1502" s="122">
        <v>0</v>
      </c>
      <c r="Q1502" s="122">
        <v>0</v>
      </c>
      <c r="R1502" s="122">
        <v>230000026</v>
      </c>
      <c r="S1502" s="122">
        <v>265000026</v>
      </c>
      <c r="T1502" s="122">
        <v>275000026</v>
      </c>
      <c r="U1502" s="122">
        <v>0</v>
      </c>
      <c r="V1502" s="122">
        <v>0</v>
      </c>
      <c r="W1502" s="122">
        <v>0</v>
      </c>
      <c r="X1502" s="122">
        <v>0</v>
      </c>
      <c r="Y1502" s="122">
        <v>0</v>
      </c>
      <c r="Z1502" s="122">
        <v>0</v>
      </c>
      <c r="AA1502" s="122">
        <v>0</v>
      </c>
      <c r="AB1502" s="122">
        <v>0</v>
      </c>
      <c r="AC1502" s="122">
        <v>0</v>
      </c>
      <c r="AD1502" s="121"/>
      <c r="BO1502" s="72" t="s">
        <v>42</v>
      </c>
      <c r="BP1502" s="73" t="s">
        <v>4830</v>
      </c>
      <c r="BQ1502" s="75">
        <v>0</v>
      </c>
      <c r="BR1502" s="75">
        <v>0</v>
      </c>
      <c r="BS1502" s="75">
        <v>540000625</v>
      </c>
      <c r="BT1502" s="75">
        <v>0</v>
      </c>
      <c r="BU1502" s="75">
        <v>0</v>
      </c>
      <c r="BV1502" s="75">
        <v>0</v>
      </c>
      <c r="BW1502" s="75">
        <v>0</v>
      </c>
      <c r="BX1502" s="75">
        <v>0</v>
      </c>
      <c r="BY1502" s="75">
        <v>0</v>
      </c>
      <c r="BZ1502" s="75">
        <v>0</v>
      </c>
      <c r="CA1502" s="75">
        <v>0</v>
      </c>
    </row>
    <row r="1503" spans="14:79" ht="12" customHeight="1">
      <c r="N1503" s="119" t="s">
        <v>25</v>
      </c>
      <c r="O1503" s="120" t="s">
        <v>1631</v>
      </c>
      <c r="P1503" s="122">
        <v>0</v>
      </c>
      <c r="Q1503" s="122">
        <v>0</v>
      </c>
      <c r="R1503" s="122">
        <v>230000026</v>
      </c>
      <c r="S1503" s="122">
        <v>265000026</v>
      </c>
      <c r="T1503" s="122">
        <v>275000026</v>
      </c>
      <c r="U1503" s="122">
        <v>0</v>
      </c>
      <c r="V1503" s="122">
        <v>0</v>
      </c>
      <c r="W1503" s="122">
        <v>0</v>
      </c>
      <c r="X1503" s="122">
        <v>0</v>
      </c>
      <c r="Y1503" s="122">
        <v>0</v>
      </c>
      <c r="Z1503" s="122">
        <v>0</v>
      </c>
      <c r="AA1503" s="122">
        <v>0</v>
      </c>
      <c r="AB1503" s="122">
        <v>0</v>
      </c>
      <c r="AC1503" s="122">
        <v>0</v>
      </c>
      <c r="AD1503" s="121"/>
      <c r="BO1503" s="72" t="s">
        <v>42</v>
      </c>
      <c r="BP1503" s="73" t="s">
        <v>4831</v>
      </c>
      <c r="BQ1503" s="75">
        <v>0</v>
      </c>
      <c r="BR1503" s="75">
        <v>0</v>
      </c>
      <c r="BS1503" s="75">
        <v>570000026</v>
      </c>
      <c r="BT1503" s="75">
        <v>595000026</v>
      </c>
      <c r="BU1503" s="75">
        <v>645000026</v>
      </c>
      <c r="BV1503" s="75">
        <v>0</v>
      </c>
      <c r="BW1503" s="75">
        <v>730000026</v>
      </c>
      <c r="BX1503" s="75">
        <v>0</v>
      </c>
      <c r="BY1503" s="75">
        <v>0</v>
      </c>
      <c r="BZ1503" s="75">
        <v>0</v>
      </c>
      <c r="CA1503" s="75">
        <v>0</v>
      </c>
    </row>
    <row r="1504" spans="14:79" ht="12" customHeight="1">
      <c r="N1504" s="119" t="s">
        <v>25</v>
      </c>
      <c r="O1504" s="120" t="s">
        <v>1188</v>
      </c>
      <c r="P1504" s="122">
        <v>0</v>
      </c>
      <c r="Q1504" s="122">
        <v>0</v>
      </c>
      <c r="R1504" s="122">
        <v>0</v>
      </c>
      <c r="S1504" s="122">
        <v>440000026</v>
      </c>
      <c r="T1504" s="122">
        <v>520000026</v>
      </c>
      <c r="U1504" s="122">
        <v>570000026</v>
      </c>
      <c r="V1504" s="122">
        <v>0</v>
      </c>
      <c r="W1504" s="122">
        <v>0</v>
      </c>
      <c r="X1504" s="122">
        <v>0</v>
      </c>
      <c r="Y1504" s="122">
        <v>0</v>
      </c>
      <c r="Z1504" s="122">
        <v>0</v>
      </c>
      <c r="AA1504" s="122">
        <v>0</v>
      </c>
      <c r="AB1504" s="122">
        <v>0</v>
      </c>
      <c r="AC1504" s="122">
        <v>0</v>
      </c>
      <c r="AD1504" s="121"/>
      <c r="BO1504" s="72" t="s">
        <v>42</v>
      </c>
      <c r="BP1504" s="73" t="s">
        <v>4832</v>
      </c>
      <c r="BQ1504" s="75">
        <v>380000026</v>
      </c>
      <c r="BR1504" s="75">
        <v>410000026</v>
      </c>
      <c r="BS1504" s="75">
        <v>490000026</v>
      </c>
      <c r="BT1504" s="75">
        <v>565000026</v>
      </c>
      <c r="BU1504" s="75">
        <v>625000026</v>
      </c>
      <c r="BV1504" s="75">
        <v>690000026</v>
      </c>
      <c r="BW1504" s="75">
        <v>750000026</v>
      </c>
      <c r="BX1504" s="75">
        <v>820000026</v>
      </c>
      <c r="BY1504" s="75">
        <v>0</v>
      </c>
      <c r="BZ1504" s="75">
        <v>0</v>
      </c>
      <c r="CA1504" s="75">
        <v>0</v>
      </c>
    </row>
    <row r="1505" spans="14:79" ht="12" customHeight="1">
      <c r="N1505" s="119" t="s">
        <v>25</v>
      </c>
      <c r="O1505" s="120" t="s">
        <v>534</v>
      </c>
      <c r="P1505" s="122">
        <v>0</v>
      </c>
      <c r="Q1505" s="122">
        <v>0</v>
      </c>
      <c r="R1505" s="122">
        <v>260000026</v>
      </c>
      <c r="S1505" s="122">
        <v>275000026</v>
      </c>
      <c r="T1505" s="122">
        <v>310000026</v>
      </c>
      <c r="U1505" s="122">
        <v>330000026</v>
      </c>
      <c r="V1505" s="122">
        <v>390000026</v>
      </c>
      <c r="W1505" s="122">
        <v>0</v>
      </c>
      <c r="X1505" s="122">
        <v>0</v>
      </c>
      <c r="Y1505" s="122">
        <v>0</v>
      </c>
      <c r="Z1505" s="122">
        <v>0</v>
      </c>
      <c r="AA1505" s="122">
        <v>0</v>
      </c>
      <c r="AB1505" s="122">
        <v>0</v>
      </c>
      <c r="AC1505" s="122">
        <v>0</v>
      </c>
      <c r="AD1505" s="121"/>
      <c r="BO1505" s="72" t="s">
        <v>42</v>
      </c>
      <c r="BP1505" s="73" t="s">
        <v>4833</v>
      </c>
      <c r="BQ1505" s="75">
        <v>390000026</v>
      </c>
      <c r="BR1505" s="75">
        <v>430000026</v>
      </c>
      <c r="BS1505" s="75">
        <v>495000026</v>
      </c>
      <c r="BT1505" s="75">
        <v>540000026</v>
      </c>
      <c r="BU1505" s="75">
        <v>590000026</v>
      </c>
      <c r="BV1505" s="75">
        <v>650000026</v>
      </c>
      <c r="BW1505" s="75">
        <v>710000026</v>
      </c>
      <c r="BX1505" s="75">
        <v>0</v>
      </c>
      <c r="BY1505" s="75">
        <v>0</v>
      </c>
      <c r="BZ1505" s="75">
        <v>0</v>
      </c>
      <c r="CA1505" s="75">
        <v>0</v>
      </c>
    </row>
    <row r="1506" spans="14:79" ht="12" customHeight="1">
      <c r="N1506" s="119" t="s">
        <v>25</v>
      </c>
      <c r="O1506" s="120" t="s">
        <v>2132</v>
      </c>
      <c r="P1506" s="122">
        <v>0</v>
      </c>
      <c r="Q1506" s="122">
        <v>0</v>
      </c>
      <c r="R1506" s="122">
        <v>0</v>
      </c>
      <c r="S1506" s="122">
        <v>0</v>
      </c>
      <c r="T1506" s="122">
        <v>0</v>
      </c>
      <c r="U1506" s="122">
        <v>0</v>
      </c>
      <c r="V1506" s="122">
        <v>0</v>
      </c>
      <c r="W1506" s="122">
        <v>0</v>
      </c>
      <c r="X1506" s="122">
        <v>460000026</v>
      </c>
      <c r="Y1506" s="122">
        <v>0</v>
      </c>
      <c r="Z1506" s="122">
        <v>0</v>
      </c>
      <c r="AA1506" s="122">
        <v>0</v>
      </c>
      <c r="AB1506" s="122">
        <v>0</v>
      </c>
      <c r="AC1506" s="122">
        <v>0</v>
      </c>
      <c r="AD1506" s="121"/>
      <c r="BO1506" s="72" t="s">
        <v>42</v>
      </c>
      <c r="BP1506" s="73" t="s">
        <v>5052</v>
      </c>
      <c r="BQ1506" s="75">
        <v>510000026</v>
      </c>
      <c r="BR1506" s="75">
        <v>575000026</v>
      </c>
      <c r="BS1506" s="75">
        <v>590000026</v>
      </c>
      <c r="BT1506" s="75">
        <v>640000026</v>
      </c>
      <c r="BU1506" s="75">
        <v>685000026</v>
      </c>
      <c r="BV1506" s="75">
        <v>695000026</v>
      </c>
      <c r="BW1506" s="75">
        <v>710000026</v>
      </c>
      <c r="BX1506" s="75">
        <v>775000026</v>
      </c>
      <c r="BY1506" s="75">
        <v>0</v>
      </c>
      <c r="BZ1506" s="75">
        <v>0</v>
      </c>
      <c r="CA1506" s="75">
        <v>0</v>
      </c>
    </row>
    <row r="1507" spans="14:79" ht="12" customHeight="1">
      <c r="N1507" s="119" t="s">
        <v>25</v>
      </c>
      <c r="O1507" s="120" t="s">
        <v>2538</v>
      </c>
      <c r="P1507" s="122">
        <v>0</v>
      </c>
      <c r="Q1507" s="122">
        <v>0</v>
      </c>
      <c r="R1507" s="122">
        <v>0</v>
      </c>
      <c r="S1507" s="122">
        <v>0</v>
      </c>
      <c r="T1507" s="122">
        <v>0</v>
      </c>
      <c r="U1507" s="122">
        <v>0</v>
      </c>
      <c r="V1507" s="122">
        <v>0</v>
      </c>
      <c r="W1507" s="122">
        <v>0</v>
      </c>
      <c r="X1507" s="122">
        <v>0</v>
      </c>
      <c r="Y1507" s="122">
        <v>765000026</v>
      </c>
      <c r="Z1507" s="122">
        <v>790000026</v>
      </c>
      <c r="AA1507" s="122">
        <v>825000026</v>
      </c>
      <c r="AB1507" s="122">
        <v>0</v>
      </c>
      <c r="AC1507" s="122">
        <v>0</v>
      </c>
      <c r="AD1507" s="121"/>
      <c r="BO1507" s="72" t="s">
        <v>42</v>
      </c>
      <c r="BP1507" s="73" t="s">
        <v>4834</v>
      </c>
      <c r="BQ1507" s="75">
        <v>0</v>
      </c>
      <c r="BR1507" s="75">
        <v>0</v>
      </c>
      <c r="BS1507" s="75">
        <v>0</v>
      </c>
      <c r="BT1507" s="75">
        <v>657000625</v>
      </c>
      <c r="BU1507" s="75">
        <v>684000625</v>
      </c>
      <c r="BV1507" s="75">
        <v>657000625</v>
      </c>
      <c r="BW1507" s="75">
        <v>675000625</v>
      </c>
      <c r="BX1507" s="75">
        <v>711000625</v>
      </c>
      <c r="BY1507" s="75">
        <v>729000625</v>
      </c>
      <c r="BZ1507" s="75">
        <v>0</v>
      </c>
      <c r="CA1507" s="75">
        <v>0</v>
      </c>
    </row>
    <row r="1508" spans="14:79" ht="12" customHeight="1">
      <c r="N1508" s="119" t="s">
        <v>25</v>
      </c>
      <c r="O1508" s="120" t="s">
        <v>2133</v>
      </c>
      <c r="P1508" s="122">
        <v>0</v>
      </c>
      <c r="Q1508" s="122">
        <v>0</v>
      </c>
      <c r="R1508" s="122">
        <v>0</v>
      </c>
      <c r="S1508" s="122">
        <v>0</v>
      </c>
      <c r="T1508" s="122">
        <v>0</v>
      </c>
      <c r="U1508" s="122">
        <v>0</v>
      </c>
      <c r="V1508" s="122">
        <v>0</v>
      </c>
      <c r="W1508" s="122">
        <v>0</v>
      </c>
      <c r="X1508" s="122">
        <v>490000026</v>
      </c>
      <c r="Y1508" s="122">
        <v>0</v>
      </c>
      <c r="Z1508" s="122">
        <v>0</v>
      </c>
      <c r="AA1508" s="122">
        <v>0</v>
      </c>
      <c r="AB1508" s="122">
        <v>0</v>
      </c>
      <c r="AC1508" s="122">
        <v>0</v>
      </c>
      <c r="AD1508" s="121"/>
      <c r="BO1508" s="72" t="s">
        <v>42</v>
      </c>
      <c r="BP1508" s="73" t="s">
        <v>4835</v>
      </c>
      <c r="BQ1508" s="75">
        <v>480000026</v>
      </c>
      <c r="BR1508" s="75">
        <v>510000026</v>
      </c>
      <c r="BS1508" s="75">
        <v>585000026</v>
      </c>
      <c r="BT1508" s="75">
        <v>620000026</v>
      </c>
      <c r="BU1508" s="75">
        <v>695000026</v>
      </c>
      <c r="BV1508" s="75">
        <v>720000026</v>
      </c>
      <c r="BW1508" s="75">
        <v>790000026</v>
      </c>
      <c r="BX1508" s="75">
        <v>835000026</v>
      </c>
      <c r="BY1508" s="75">
        <v>0</v>
      </c>
      <c r="BZ1508" s="75">
        <v>0</v>
      </c>
      <c r="CA1508" s="75">
        <v>0</v>
      </c>
    </row>
    <row r="1509" spans="14:79" ht="12" customHeight="1">
      <c r="N1509" s="119" t="s">
        <v>25</v>
      </c>
      <c r="O1509" s="120" t="s">
        <v>2134</v>
      </c>
      <c r="P1509" s="122">
        <v>0</v>
      </c>
      <c r="Q1509" s="122">
        <v>0</v>
      </c>
      <c r="R1509" s="122">
        <v>0</v>
      </c>
      <c r="S1509" s="122">
        <v>0</v>
      </c>
      <c r="T1509" s="122">
        <v>0</v>
      </c>
      <c r="U1509" s="122">
        <v>0</v>
      </c>
      <c r="V1509" s="122">
        <v>0</v>
      </c>
      <c r="W1509" s="122">
        <v>0</v>
      </c>
      <c r="X1509" s="122">
        <v>430000026</v>
      </c>
      <c r="Y1509" s="122">
        <v>495000026</v>
      </c>
      <c r="Z1509" s="122">
        <v>575000026</v>
      </c>
      <c r="AA1509" s="122">
        <v>685000026</v>
      </c>
      <c r="AB1509" s="122">
        <v>785000026</v>
      </c>
      <c r="AC1509" s="122">
        <v>0</v>
      </c>
      <c r="AD1509" s="121"/>
      <c r="BO1509" s="72" t="s">
        <v>42</v>
      </c>
      <c r="BP1509" s="73" t="s">
        <v>4836</v>
      </c>
      <c r="BQ1509" s="75">
        <v>522000625</v>
      </c>
      <c r="BR1509" s="75">
        <v>558000625</v>
      </c>
      <c r="BS1509" s="75">
        <v>594000625</v>
      </c>
      <c r="BT1509" s="75">
        <v>630000625</v>
      </c>
      <c r="BU1509" s="75">
        <v>657000625</v>
      </c>
      <c r="BV1509" s="75">
        <v>675000625</v>
      </c>
      <c r="BW1509" s="75">
        <v>702000625</v>
      </c>
      <c r="BX1509" s="75">
        <v>729000625</v>
      </c>
      <c r="BY1509" s="75">
        <v>0</v>
      </c>
      <c r="BZ1509" s="75">
        <v>0</v>
      </c>
      <c r="CA1509" s="75">
        <v>0</v>
      </c>
    </row>
    <row r="1510" spans="14:79" ht="12" customHeight="1">
      <c r="N1510" s="119" t="s">
        <v>25</v>
      </c>
      <c r="O1510" s="120" t="s">
        <v>2308</v>
      </c>
      <c r="P1510" s="122">
        <v>0</v>
      </c>
      <c r="Q1510" s="122">
        <v>0</v>
      </c>
      <c r="R1510" s="122">
        <v>0</v>
      </c>
      <c r="S1510" s="122">
        <v>0</v>
      </c>
      <c r="T1510" s="122">
        <v>0</v>
      </c>
      <c r="U1510" s="122">
        <v>0</v>
      </c>
      <c r="V1510" s="122">
        <v>0</v>
      </c>
      <c r="W1510" s="122">
        <v>540000026</v>
      </c>
      <c r="X1510" s="122">
        <v>620000026</v>
      </c>
      <c r="Y1510" s="122">
        <v>705000026</v>
      </c>
      <c r="Z1510" s="122">
        <v>820000026</v>
      </c>
      <c r="AA1510" s="122">
        <v>0</v>
      </c>
      <c r="AB1510" s="122">
        <v>0</v>
      </c>
      <c r="AC1510" s="122">
        <v>0</v>
      </c>
      <c r="AD1510" s="121"/>
      <c r="BO1510" s="72" t="s">
        <v>42</v>
      </c>
      <c r="BP1510" s="73" t="s">
        <v>4837</v>
      </c>
      <c r="BQ1510" s="75">
        <v>436000625</v>
      </c>
      <c r="BR1510" s="75">
        <v>441000625</v>
      </c>
      <c r="BS1510" s="75">
        <v>445000625</v>
      </c>
      <c r="BT1510" s="75">
        <v>450000625</v>
      </c>
      <c r="BU1510" s="75">
        <v>603000625</v>
      </c>
      <c r="BV1510" s="75">
        <v>702000625</v>
      </c>
      <c r="BW1510" s="75">
        <v>720000625</v>
      </c>
      <c r="BX1510" s="75">
        <v>756000625</v>
      </c>
      <c r="BY1510" s="75">
        <v>0</v>
      </c>
      <c r="BZ1510" s="75">
        <v>0</v>
      </c>
      <c r="CA1510" s="75">
        <v>0</v>
      </c>
    </row>
    <row r="1511" spans="14:79" ht="12" customHeight="1">
      <c r="N1511" s="119" t="s">
        <v>25</v>
      </c>
      <c r="O1511" s="120" t="s">
        <v>2709</v>
      </c>
      <c r="P1511" s="122">
        <v>0</v>
      </c>
      <c r="Q1511" s="122">
        <v>0</v>
      </c>
      <c r="R1511" s="122">
        <v>0</v>
      </c>
      <c r="S1511" s="122">
        <v>0</v>
      </c>
      <c r="T1511" s="122">
        <v>0</v>
      </c>
      <c r="U1511" s="122">
        <v>580000026</v>
      </c>
      <c r="V1511" s="122">
        <v>620000026</v>
      </c>
      <c r="W1511" s="122">
        <v>670000026</v>
      </c>
      <c r="X1511" s="122">
        <v>720000026</v>
      </c>
      <c r="Y1511" s="122">
        <v>0</v>
      </c>
      <c r="Z1511" s="122">
        <v>0</v>
      </c>
      <c r="AA1511" s="122">
        <v>0</v>
      </c>
      <c r="AB1511" s="122">
        <v>0</v>
      </c>
      <c r="AC1511" s="122">
        <v>0</v>
      </c>
      <c r="AD1511" s="121"/>
      <c r="BO1511" s="72" t="s">
        <v>42</v>
      </c>
      <c r="BP1511" s="73" t="s">
        <v>4838</v>
      </c>
      <c r="BQ1511" s="75">
        <v>513000625</v>
      </c>
      <c r="BR1511" s="75">
        <v>540000625</v>
      </c>
      <c r="BS1511" s="75">
        <v>585000625</v>
      </c>
      <c r="BT1511" s="75">
        <v>630000625</v>
      </c>
      <c r="BU1511" s="75">
        <v>657000625</v>
      </c>
      <c r="BV1511" s="75">
        <v>594000625</v>
      </c>
      <c r="BW1511" s="75">
        <v>702000625</v>
      </c>
      <c r="BX1511" s="75">
        <v>729000625</v>
      </c>
      <c r="BY1511" s="75">
        <v>0</v>
      </c>
      <c r="BZ1511" s="75">
        <v>0</v>
      </c>
      <c r="CA1511" s="75">
        <v>0</v>
      </c>
    </row>
    <row r="1512" spans="14:79" ht="12" customHeight="1">
      <c r="N1512" s="119" t="s">
        <v>25</v>
      </c>
      <c r="O1512" s="120" t="s">
        <v>3005</v>
      </c>
      <c r="P1512" s="122">
        <v>0</v>
      </c>
      <c r="Q1512" s="122">
        <v>0</v>
      </c>
      <c r="R1512" s="122">
        <v>0</v>
      </c>
      <c r="S1512" s="122">
        <v>0</v>
      </c>
      <c r="T1512" s="122">
        <v>0</v>
      </c>
      <c r="U1512" s="122">
        <v>560000026</v>
      </c>
      <c r="V1512" s="122">
        <v>620000026</v>
      </c>
      <c r="W1512" s="122">
        <v>715000026</v>
      </c>
      <c r="X1512" s="122">
        <v>760000026</v>
      </c>
      <c r="Y1512" s="122">
        <v>820000026</v>
      </c>
      <c r="Z1512" s="122">
        <v>1015000026</v>
      </c>
      <c r="AA1512" s="122">
        <v>1130000026</v>
      </c>
      <c r="AB1512" s="122">
        <v>0</v>
      </c>
      <c r="AC1512" s="122">
        <v>0</v>
      </c>
      <c r="AD1512" s="121"/>
      <c r="BO1512" s="72" t="s">
        <v>42</v>
      </c>
      <c r="BP1512" s="73" t="s">
        <v>5258</v>
      </c>
      <c r="BQ1512" s="74"/>
      <c r="BR1512" s="74"/>
      <c r="BS1512" s="74"/>
      <c r="BT1512" s="74"/>
      <c r="BU1512" s="74"/>
      <c r="BV1512" s="75">
        <v>620000026</v>
      </c>
      <c r="BW1512" s="75">
        <v>650000925</v>
      </c>
      <c r="BX1512" s="75">
        <v>670000925</v>
      </c>
      <c r="BY1512" s="74"/>
      <c r="BZ1512" s="74"/>
      <c r="CA1512" s="74"/>
    </row>
    <row r="1513" spans="14:79" ht="12" customHeight="1">
      <c r="N1513" s="119" t="s">
        <v>25</v>
      </c>
      <c r="O1513" s="120" t="s">
        <v>2639</v>
      </c>
      <c r="P1513" s="122">
        <v>0</v>
      </c>
      <c r="Q1513" s="122">
        <v>0</v>
      </c>
      <c r="R1513" s="122">
        <v>0</v>
      </c>
      <c r="S1513" s="122">
        <v>0</v>
      </c>
      <c r="T1513" s="122">
        <v>0</v>
      </c>
      <c r="U1513" s="122">
        <v>0</v>
      </c>
      <c r="V1513" s="122">
        <v>0</v>
      </c>
      <c r="W1513" s="122">
        <v>0</v>
      </c>
      <c r="X1513" s="122">
        <v>0</v>
      </c>
      <c r="Y1513" s="122">
        <v>0</v>
      </c>
      <c r="Z1513" s="122">
        <v>0</v>
      </c>
      <c r="AA1513" s="122">
        <v>1010000026</v>
      </c>
      <c r="AB1513" s="122">
        <v>1250000026</v>
      </c>
      <c r="AC1513" s="122">
        <v>1505000026</v>
      </c>
      <c r="AD1513" s="121"/>
      <c r="BO1513" s="72" t="s">
        <v>42</v>
      </c>
      <c r="BP1513" s="73" t="s">
        <v>4839</v>
      </c>
      <c r="BQ1513" s="75">
        <v>0</v>
      </c>
      <c r="BR1513" s="75">
        <v>0</v>
      </c>
      <c r="BS1513" s="75">
        <v>0</v>
      </c>
      <c r="BT1513" s="75">
        <v>585000625</v>
      </c>
      <c r="BU1513" s="75">
        <v>612000625</v>
      </c>
      <c r="BV1513" s="75">
        <v>630000625</v>
      </c>
      <c r="BW1513" s="75">
        <v>657000625</v>
      </c>
      <c r="BX1513" s="75">
        <v>630000625</v>
      </c>
      <c r="BY1513" s="75">
        <v>702000625</v>
      </c>
      <c r="BZ1513" s="75">
        <v>0</v>
      </c>
      <c r="CA1513" s="75">
        <v>0</v>
      </c>
    </row>
    <row r="1514" spans="14:79" ht="12" customHeight="1">
      <c r="N1514" s="119" t="s">
        <v>25</v>
      </c>
      <c r="O1514" s="120" t="s">
        <v>1189</v>
      </c>
      <c r="P1514" s="122">
        <v>0</v>
      </c>
      <c r="Q1514" s="122">
        <v>0</v>
      </c>
      <c r="R1514" s="122">
        <v>225000026</v>
      </c>
      <c r="S1514" s="122">
        <v>265000026</v>
      </c>
      <c r="T1514" s="122">
        <v>275000026</v>
      </c>
      <c r="U1514" s="122">
        <v>0</v>
      </c>
      <c r="V1514" s="122">
        <v>0</v>
      </c>
      <c r="W1514" s="122">
        <v>0</v>
      </c>
      <c r="X1514" s="122">
        <v>0</v>
      </c>
      <c r="Y1514" s="122">
        <v>0</v>
      </c>
      <c r="Z1514" s="122">
        <v>0</v>
      </c>
      <c r="AA1514" s="122">
        <v>0</v>
      </c>
      <c r="AB1514" s="122">
        <v>0</v>
      </c>
      <c r="AC1514" s="122">
        <v>0</v>
      </c>
      <c r="AD1514" s="121"/>
      <c r="BO1514" s="72" t="s">
        <v>42</v>
      </c>
      <c r="BP1514" s="73" t="s">
        <v>4840</v>
      </c>
      <c r="BQ1514" s="75">
        <v>0</v>
      </c>
      <c r="BR1514" s="75">
        <v>0</v>
      </c>
      <c r="BS1514" s="75">
        <v>459000625</v>
      </c>
      <c r="BT1514" s="75">
        <v>495000625</v>
      </c>
      <c r="BU1514" s="75">
        <v>522000625</v>
      </c>
      <c r="BV1514" s="75">
        <v>540000625</v>
      </c>
      <c r="BW1514" s="75">
        <v>0</v>
      </c>
      <c r="BX1514" s="75">
        <v>0</v>
      </c>
      <c r="BY1514" s="75">
        <v>0</v>
      </c>
      <c r="BZ1514" s="75">
        <v>0</v>
      </c>
      <c r="CA1514" s="75">
        <v>0</v>
      </c>
    </row>
    <row r="1515" spans="14:79" ht="12" customHeight="1">
      <c r="N1515" s="119" t="s">
        <v>25</v>
      </c>
      <c r="O1515" s="120" t="s">
        <v>536</v>
      </c>
      <c r="P1515" s="122">
        <v>0</v>
      </c>
      <c r="Q1515" s="122">
        <v>0</v>
      </c>
      <c r="R1515" s="122">
        <v>0</v>
      </c>
      <c r="S1515" s="122">
        <v>0</v>
      </c>
      <c r="T1515" s="122">
        <v>465000026</v>
      </c>
      <c r="U1515" s="122">
        <v>545000026</v>
      </c>
      <c r="V1515" s="122">
        <v>625000026</v>
      </c>
      <c r="W1515" s="122">
        <v>0</v>
      </c>
      <c r="X1515" s="122">
        <v>0</v>
      </c>
      <c r="Y1515" s="122">
        <v>0</v>
      </c>
      <c r="Z1515" s="122">
        <v>0</v>
      </c>
      <c r="AA1515" s="122">
        <v>0</v>
      </c>
      <c r="AB1515" s="122">
        <v>0</v>
      </c>
      <c r="AC1515" s="122">
        <v>0</v>
      </c>
      <c r="AD1515" s="121"/>
      <c r="BO1515" s="72" t="s">
        <v>42</v>
      </c>
      <c r="BP1515" s="73" t="s">
        <v>4841</v>
      </c>
      <c r="BQ1515" s="75">
        <v>522000625</v>
      </c>
      <c r="BR1515" s="75">
        <v>0</v>
      </c>
      <c r="BS1515" s="75">
        <v>594000625</v>
      </c>
      <c r="BT1515" s="75">
        <v>630000625</v>
      </c>
      <c r="BU1515" s="75">
        <v>648000625</v>
      </c>
      <c r="BV1515" s="75">
        <v>0</v>
      </c>
      <c r="BW1515" s="75">
        <v>0</v>
      </c>
      <c r="BX1515" s="75">
        <v>0</v>
      </c>
      <c r="BY1515" s="75">
        <v>0</v>
      </c>
      <c r="BZ1515" s="75">
        <v>0</v>
      </c>
      <c r="CA1515" s="75">
        <v>0</v>
      </c>
    </row>
    <row r="1516" spans="14:79" ht="12" customHeight="1">
      <c r="N1516" s="119" t="s">
        <v>25</v>
      </c>
      <c r="O1516" s="120" t="s">
        <v>1731</v>
      </c>
      <c r="P1516" s="122">
        <v>0</v>
      </c>
      <c r="Q1516" s="122">
        <v>0</v>
      </c>
      <c r="R1516" s="122">
        <v>0</v>
      </c>
      <c r="S1516" s="122">
        <v>0</v>
      </c>
      <c r="T1516" s="122">
        <v>465000026</v>
      </c>
      <c r="U1516" s="122">
        <v>545000026</v>
      </c>
      <c r="V1516" s="122">
        <v>625000026</v>
      </c>
      <c r="W1516" s="122">
        <v>0</v>
      </c>
      <c r="X1516" s="122">
        <v>0</v>
      </c>
      <c r="Y1516" s="122">
        <v>0</v>
      </c>
      <c r="Z1516" s="122">
        <v>0</v>
      </c>
      <c r="AA1516" s="122">
        <v>0</v>
      </c>
      <c r="AB1516" s="122">
        <v>0</v>
      </c>
      <c r="AC1516" s="122">
        <v>0</v>
      </c>
      <c r="AD1516" s="121"/>
      <c r="BO1516" s="72" t="s">
        <v>42</v>
      </c>
      <c r="BP1516" s="73" t="s">
        <v>4842</v>
      </c>
      <c r="BQ1516" s="75">
        <v>432000625</v>
      </c>
      <c r="BR1516" s="75">
        <v>468000625</v>
      </c>
      <c r="BS1516" s="75">
        <v>567000625</v>
      </c>
      <c r="BT1516" s="75">
        <v>540000625</v>
      </c>
      <c r="BU1516" s="75">
        <v>0</v>
      </c>
      <c r="BV1516" s="75">
        <v>0</v>
      </c>
      <c r="BW1516" s="75">
        <v>0</v>
      </c>
      <c r="BX1516" s="75">
        <v>0</v>
      </c>
      <c r="BY1516" s="75">
        <v>0</v>
      </c>
      <c r="BZ1516" s="75">
        <v>0</v>
      </c>
      <c r="CA1516" s="75">
        <v>0</v>
      </c>
    </row>
    <row r="1517" spans="14:79" ht="12" customHeight="1">
      <c r="N1517" s="119" t="s">
        <v>25</v>
      </c>
      <c r="O1517" s="120" t="s">
        <v>1317</v>
      </c>
      <c r="P1517" s="122">
        <v>0</v>
      </c>
      <c r="Q1517" s="122">
        <v>0</v>
      </c>
      <c r="R1517" s="122">
        <v>0</v>
      </c>
      <c r="S1517" s="122">
        <v>0</v>
      </c>
      <c r="T1517" s="122">
        <v>485000026</v>
      </c>
      <c r="U1517" s="122">
        <v>595000026</v>
      </c>
      <c r="V1517" s="122">
        <v>630000026</v>
      </c>
      <c r="W1517" s="122">
        <v>0</v>
      </c>
      <c r="X1517" s="122">
        <v>0</v>
      </c>
      <c r="Y1517" s="122">
        <v>0</v>
      </c>
      <c r="Z1517" s="122">
        <v>0</v>
      </c>
      <c r="AA1517" s="122">
        <v>0</v>
      </c>
      <c r="AB1517" s="122">
        <v>0</v>
      </c>
      <c r="AC1517" s="122">
        <v>0</v>
      </c>
      <c r="AD1517" s="121"/>
      <c r="BO1517" s="72" t="s">
        <v>42</v>
      </c>
      <c r="BP1517" s="73" t="s">
        <v>4843</v>
      </c>
      <c r="BQ1517" s="75">
        <v>513000625</v>
      </c>
      <c r="BR1517" s="75">
        <v>549000625</v>
      </c>
      <c r="BS1517" s="75">
        <v>585000625</v>
      </c>
      <c r="BT1517" s="75">
        <v>621000625</v>
      </c>
      <c r="BU1517" s="75">
        <v>648000625</v>
      </c>
      <c r="BV1517" s="75">
        <v>666000625</v>
      </c>
      <c r="BW1517" s="75">
        <v>693000625</v>
      </c>
      <c r="BX1517" s="75">
        <v>720000625</v>
      </c>
      <c r="BY1517" s="75">
        <v>0</v>
      </c>
      <c r="BZ1517" s="75">
        <v>0</v>
      </c>
      <c r="CA1517" s="75">
        <v>0</v>
      </c>
    </row>
    <row r="1518" spans="14:79" ht="12" customHeight="1">
      <c r="N1518" s="119" t="s">
        <v>25</v>
      </c>
      <c r="O1518" s="120" t="s">
        <v>1190</v>
      </c>
      <c r="P1518" s="122">
        <v>0</v>
      </c>
      <c r="Q1518" s="122">
        <v>0</v>
      </c>
      <c r="R1518" s="122">
        <v>0</v>
      </c>
      <c r="S1518" s="122">
        <v>0</v>
      </c>
      <c r="T1518" s="122">
        <v>625000026</v>
      </c>
      <c r="U1518" s="122">
        <v>0</v>
      </c>
      <c r="V1518" s="122">
        <v>0</v>
      </c>
      <c r="W1518" s="122">
        <v>0</v>
      </c>
      <c r="X1518" s="122">
        <v>0</v>
      </c>
      <c r="Y1518" s="122">
        <v>0</v>
      </c>
      <c r="Z1518" s="122">
        <v>0</v>
      </c>
      <c r="AA1518" s="122">
        <v>0</v>
      </c>
      <c r="AB1518" s="122">
        <v>0</v>
      </c>
      <c r="AC1518" s="122">
        <v>0</v>
      </c>
      <c r="AD1518" s="121"/>
      <c r="BO1518" s="72" t="s">
        <v>42</v>
      </c>
      <c r="BP1518" s="73" t="s">
        <v>4844</v>
      </c>
      <c r="BQ1518" s="75">
        <v>495000625</v>
      </c>
      <c r="BR1518" s="75">
        <v>531000625</v>
      </c>
      <c r="BS1518" s="75">
        <v>567000625</v>
      </c>
      <c r="BT1518" s="75">
        <v>603000625</v>
      </c>
      <c r="BU1518" s="75">
        <v>630000625</v>
      </c>
      <c r="BV1518" s="75">
        <v>648000625</v>
      </c>
      <c r="BW1518" s="75">
        <v>675000625</v>
      </c>
      <c r="BX1518" s="75">
        <v>702000625</v>
      </c>
      <c r="BY1518" s="75">
        <v>0</v>
      </c>
      <c r="BZ1518" s="75">
        <v>0</v>
      </c>
      <c r="CA1518" s="75">
        <v>0</v>
      </c>
    </row>
    <row r="1519" spans="14:79" ht="12" customHeight="1">
      <c r="N1519" s="119" t="s">
        <v>25</v>
      </c>
      <c r="O1519" s="120" t="s">
        <v>1457</v>
      </c>
      <c r="P1519" s="122">
        <v>0</v>
      </c>
      <c r="Q1519" s="122">
        <v>0</v>
      </c>
      <c r="R1519" s="122">
        <v>0</v>
      </c>
      <c r="S1519" s="122">
        <v>0</v>
      </c>
      <c r="T1519" s="122">
        <v>625000026</v>
      </c>
      <c r="U1519" s="122">
        <v>0</v>
      </c>
      <c r="V1519" s="122">
        <v>0</v>
      </c>
      <c r="W1519" s="122">
        <v>0</v>
      </c>
      <c r="X1519" s="122">
        <v>0</v>
      </c>
      <c r="Y1519" s="122">
        <v>0</v>
      </c>
      <c r="Z1519" s="122">
        <v>0</v>
      </c>
      <c r="AA1519" s="122">
        <v>0</v>
      </c>
      <c r="AB1519" s="122">
        <v>0</v>
      </c>
      <c r="AC1519" s="122">
        <v>0</v>
      </c>
      <c r="AD1519" s="121"/>
      <c r="BO1519" s="72" t="s">
        <v>42</v>
      </c>
      <c r="BP1519" s="73" t="s">
        <v>4845</v>
      </c>
      <c r="BQ1519" s="75">
        <v>450000625</v>
      </c>
      <c r="BR1519" s="75">
        <v>486000625</v>
      </c>
      <c r="BS1519" s="75">
        <v>522000625</v>
      </c>
      <c r="BT1519" s="75">
        <v>0</v>
      </c>
      <c r="BU1519" s="75">
        <v>0</v>
      </c>
      <c r="BV1519" s="75">
        <v>0</v>
      </c>
      <c r="BW1519" s="75">
        <v>0</v>
      </c>
      <c r="BX1519" s="75">
        <v>0</v>
      </c>
      <c r="BY1519" s="75">
        <v>0</v>
      </c>
      <c r="BZ1519" s="75">
        <v>0</v>
      </c>
      <c r="CA1519" s="75">
        <v>0</v>
      </c>
    </row>
    <row r="1520" spans="14:79" ht="12" customHeight="1">
      <c r="N1520" s="119" t="s">
        <v>25</v>
      </c>
      <c r="O1520" s="120" t="s">
        <v>1318</v>
      </c>
      <c r="P1520" s="122">
        <v>0</v>
      </c>
      <c r="Q1520" s="122">
        <v>0</v>
      </c>
      <c r="R1520" s="122">
        <v>0</v>
      </c>
      <c r="S1520" s="122">
        <v>0</v>
      </c>
      <c r="T1520" s="122">
        <v>625000026</v>
      </c>
      <c r="U1520" s="122">
        <v>0</v>
      </c>
      <c r="V1520" s="122">
        <v>0</v>
      </c>
      <c r="W1520" s="122">
        <v>0</v>
      </c>
      <c r="X1520" s="122">
        <v>0</v>
      </c>
      <c r="Y1520" s="122">
        <v>0</v>
      </c>
      <c r="Z1520" s="122">
        <v>0</v>
      </c>
      <c r="AA1520" s="122">
        <v>0</v>
      </c>
      <c r="AB1520" s="122">
        <v>0</v>
      </c>
      <c r="AC1520" s="122">
        <v>0</v>
      </c>
      <c r="AD1520" s="121"/>
      <c r="BO1520" s="72" t="s">
        <v>42</v>
      </c>
      <c r="BP1520" s="73" t="s">
        <v>4846</v>
      </c>
      <c r="BQ1520" s="75">
        <v>504000625</v>
      </c>
      <c r="BR1520" s="75">
        <v>540000625</v>
      </c>
      <c r="BS1520" s="75">
        <v>576000625</v>
      </c>
      <c r="BT1520" s="75">
        <v>585000625</v>
      </c>
      <c r="BU1520" s="75">
        <v>612000625</v>
      </c>
      <c r="BV1520" s="75">
        <v>630000625</v>
      </c>
      <c r="BW1520" s="75">
        <v>657000625</v>
      </c>
      <c r="BX1520" s="75">
        <v>684000625</v>
      </c>
      <c r="BY1520" s="75">
        <v>702000625</v>
      </c>
      <c r="BZ1520" s="75">
        <v>0</v>
      </c>
      <c r="CA1520" s="75">
        <v>0</v>
      </c>
    </row>
    <row r="1521" spans="14:79" ht="12" customHeight="1">
      <c r="N1521" s="119" t="s">
        <v>25</v>
      </c>
      <c r="O1521" s="120" t="s">
        <v>2592</v>
      </c>
      <c r="P1521" s="122">
        <v>0</v>
      </c>
      <c r="Q1521" s="122">
        <v>0</v>
      </c>
      <c r="R1521" s="122">
        <v>0</v>
      </c>
      <c r="S1521" s="122">
        <v>0</v>
      </c>
      <c r="T1521" s="122">
        <v>625000026</v>
      </c>
      <c r="U1521" s="122">
        <v>0</v>
      </c>
      <c r="V1521" s="122">
        <v>0</v>
      </c>
      <c r="W1521" s="122">
        <v>0</v>
      </c>
      <c r="X1521" s="122">
        <v>0</v>
      </c>
      <c r="Y1521" s="122">
        <v>0</v>
      </c>
      <c r="Z1521" s="122">
        <v>0</v>
      </c>
      <c r="AA1521" s="122">
        <v>0</v>
      </c>
      <c r="AB1521" s="122">
        <v>0</v>
      </c>
      <c r="AC1521" s="122">
        <v>0</v>
      </c>
      <c r="AD1521" s="121"/>
      <c r="BO1521" s="72" t="s">
        <v>42</v>
      </c>
      <c r="BP1521" s="73" t="s">
        <v>4847</v>
      </c>
      <c r="BQ1521" s="75">
        <v>495000625</v>
      </c>
      <c r="BR1521" s="75">
        <v>0</v>
      </c>
      <c r="BS1521" s="75">
        <v>567000625</v>
      </c>
      <c r="BT1521" s="75">
        <v>675000625</v>
      </c>
      <c r="BU1521" s="75">
        <v>702000625</v>
      </c>
      <c r="BV1521" s="75">
        <v>0</v>
      </c>
      <c r="BW1521" s="75">
        <v>0</v>
      </c>
      <c r="BX1521" s="75">
        <v>0</v>
      </c>
      <c r="BY1521" s="75">
        <v>0</v>
      </c>
      <c r="BZ1521" s="75">
        <v>0</v>
      </c>
      <c r="CA1521" s="75">
        <v>0</v>
      </c>
    </row>
    <row r="1522" spans="14:79" ht="12" customHeight="1">
      <c r="N1522" s="119" t="s">
        <v>25</v>
      </c>
      <c r="O1522" s="120" t="s">
        <v>1319</v>
      </c>
      <c r="P1522" s="122">
        <v>0</v>
      </c>
      <c r="Q1522" s="122">
        <v>0</v>
      </c>
      <c r="R1522" s="122">
        <v>0</v>
      </c>
      <c r="S1522" s="122">
        <v>0</v>
      </c>
      <c r="T1522" s="122">
        <v>620000026</v>
      </c>
      <c r="U1522" s="122">
        <v>0</v>
      </c>
      <c r="V1522" s="122">
        <v>0</v>
      </c>
      <c r="W1522" s="122">
        <v>0</v>
      </c>
      <c r="X1522" s="122">
        <v>0</v>
      </c>
      <c r="Y1522" s="122">
        <v>0</v>
      </c>
      <c r="Z1522" s="122">
        <v>0</v>
      </c>
      <c r="AA1522" s="122">
        <v>0</v>
      </c>
      <c r="AB1522" s="122">
        <v>0</v>
      </c>
      <c r="AC1522" s="122">
        <v>0</v>
      </c>
      <c r="AD1522" s="121"/>
      <c r="BO1522" s="72" t="s">
        <v>42</v>
      </c>
      <c r="BP1522" s="73" t="s">
        <v>4848</v>
      </c>
      <c r="BQ1522" s="75">
        <v>470000925</v>
      </c>
      <c r="BR1522" s="75">
        <v>490000925</v>
      </c>
      <c r="BS1522" s="75">
        <v>510000825</v>
      </c>
      <c r="BT1522" s="75">
        <v>600000825</v>
      </c>
      <c r="BU1522" s="75">
        <v>665000925</v>
      </c>
      <c r="BV1522" s="75">
        <v>705000925</v>
      </c>
      <c r="BW1522" s="75">
        <v>735000925</v>
      </c>
      <c r="BX1522" s="75">
        <v>780000925</v>
      </c>
      <c r="BY1522" s="75">
        <v>810000925</v>
      </c>
      <c r="BZ1522" s="75">
        <v>0</v>
      </c>
      <c r="CA1522" s="75">
        <v>0</v>
      </c>
    </row>
    <row r="1523" spans="14:79" ht="12" customHeight="1">
      <c r="N1523" s="119" t="s">
        <v>25</v>
      </c>
      <c r="O1523" s="120" t="s">
        <v>539</v>
      </c>
      <c r="P1523" s="122">
        <v>0</v>
      </c>
      <c r="Q1523" s="122">
        <v>0</v>
      </c>
      <c r="R1523" s="122">
        <v>0</v>
      </c>
      <c r="S1523" s="122">
        <v>0</v>
      </c>
      <c r="T1523" s="122">
        <v>0</v>
      </c>
      <c r="U1523" s="122">
        <v>635000026</v>
      </c>
      <c r="V1523" s="122">
        <v>720000026</v>
      </c>
      <c r="W1523" s="122">
        <v>825000026</v>
      </c>
      <c r="X1523" s="122">
        <v>0</v>
      </c>
      <c r="Y1523" s="122">
        <v>0</v>
      </c>
      <c r="Z1523" s="122">
        <v>0</v>
      </c>
      <c r="AA1523" s="122">
        <v>0</v>
      </c>
      <c r="AB1523" s="122">
        <v>0</v>
      </c>
      <c r="AC1523" s="122">
        <v>0</v>
      </c>
      <c r="AD1523" s="121"/>
      <c r="BO1523" s="72" t="s">
        <v>42</v>
      </c>
      <c r="BP1523" s="73" t="s">
        <v>4848</v>
      </c>
      <c r="BQ1523" s="75">
        <v>522000625</v>
      </c>
      <c r="BR1523" s="75">
        <v>558000625</v>
      </c>
      <c r="BS1523" s="75">
        <v>594000625</v>
      </c>
      <c r="BT1523" s="75">
        <v>630000625</v>
      </c>
      <c r="BU1523" s="75">
        <v>657000625</v>
      </c>
      <c r="BV1523" s="75">
        <v>675000625</v>
      </c>
      <c r="BW1523" s="75">
        <v>702000625</v>
      </c>
      <c r="BX1523" s="75">
        <v>729000625</v>
      </c>
      <c r="BY1523" s="75">
        <v>765000625</v>
      </c>
      <c r="BZ1523" s="75">
        <v>0</v>
      </c>
      <c r="CA1523" s="75">
        <v>0</v>
      </c>
    </row>
    <row r="1524" spans="14:79" ht="12" customHeight="1">
      <c r="N1524" s="119" t="s">
        <v>25</v>
      </c>
      <c r="O1524" s="120" t="s">
        <v>1891</v>
      </c>
      <c r="P1524" s="122">
        <v>0</v>
      </c>
      <c r="Q1524" s="122">
        <v>0</v>
      </c>
      <c r="R1524" s="122">
        <v>0</v>
      </c>
      <c r="S1524" s="122">
        <v>520000026</v>
      </c>
      <c r="T1524" s="122">
        <v>605000026</v>
      </c>
      <c r="U1524" s="122">
        <v>725000026</v>
      </c>
      <c r="V1524" s="122">
        <v>810000026</v>
      </c>
      <c r="W1524" s="122">
        <v>925000026</v>
      </c>
      <c r="X1524" s="122">
        <v>995000026</v>
      </c>
      <c r="Y1524" s="122">
        <v>1028500026</v>
      </c>
      <c r="Z1524" s="122">
        <v>1225000026</v>
      </c>
      <c r="AA1524" s="122">
        <v>1475000026</v>
      </c>
      <c r="AB1524" s="122">
        <v>1650000026</v>
      </c>
      <c r="AC1524" s="122">
        <v>0</v>
      </c>
      <c r="AD1524" s="121"/>
      <c r="BO1524" s="72" t="s">
        <v>42</v>
      </c>
      <c r="BP1524" s="73" t="s">
        <v>4849</v>
      </c>
      <c r="BQ1524" s="75">
        <v>0</v>
      </c>
      <c r="BR1524" s="75">
        <v>0</v>
      </c>
      <c r="BS1524" s="75">
        <v>0</v>
      </c>
      <c r="BT1524" s="75">
        <v>0</v>
      </c>
      <c r="BU1524" s="75">
        <v>0</v>
      </c>
      <c r="BV1524" s="75">
        <v>0</v>
      </c>
      <c r="BW1524" s="75">
        <v>0</v>
      </c>
      <c r="BX1524" s="75">
        <v>0</v>
      </c>
      <c r="BY1524" s="75">
        <v>0</v>
      </c>
      <c r="BZ1524" s="75">
        <v>0</v>
      </c>
      <c r="CA1524" s="75">
        <v>0</v>
      </c>
    </row>
    <row r="1525" spans="14:79" ht="12" customHeight="1">
      <c r="N1525" s="119" t="s">
        <v>25</v>
      </c>
      <c r="O1525" s="120" t="s">
        <v>2692</v>
      </c>
      <c r="P1525" s="122">
        <v>0</v>
      </c>
      <c r="Q1525" s="122">
        <v>0</v>
      </c>
      <c r="R1525" s="122">
        <v>0</v>
      </c>
      <c r="S1525" s="122">
        <v>520000026</v>
      </c>
      <c r="T1525" s="122">
        <v>605000026</v>
      </c>
      <c r="U1525" s="122">
        <v>725000026</v>
      </c>
      <c r="V1525" s="122">
        <v>810000026</v>
      </c>
      <c r="W1525" s="122">
        <v>925000026</v>
      </c>
      <c r="X1525" s="122">
        <v>995000026</v>
      </c>
      <c r="Y1525" s="122">
        <v>1028500026</v>
      </c>
      <c r="Z1525" s="122">
        <v>1225000026</v>
      </c>
      <c r="AA1525" s="122">
        <v>1475000026</v>
      </c>
      <c r="AB1525" s="122">
        <v>1650000026</v>
      </c>
      <c r="AC1525" s="122">
        <v>0</v>
      </c>
      <c r="AD1525" s="121"/>
      <c r="BO1525" s="72" t="s">
        <v>42</v>
      </c>
      <c r="BP1525" s="73" t="s">
        <v>4850</v>
      </c>
      <c r="BQ1525" s="75">
        <v>375000026</v>
      </c>
      <c r="BR1525" s="75">
        <v>395000026</v>
      </c>
      <c r="BS1525" s="75">
        <v>425000026</v>
      </c>
      <c r="BT1525" s="75">
        <v>470000026</v>
      </c>
      <c r="BU1525" s="75">
        <v>495000026</v>
      </c>
      <c r="BV1525" s="75">
        <v>550000026</v>
      </c>
      <c r="BW1525" s="75">
        <v>620000026</v>
      </c>
      <c r="BX1525" s="75">
        <v>690000026</v>
      </c>
      <c r="BY1525" s="75">
        <v>0</v>
      </c>
      <c r="BZ1525" s="75">
        <v>0</v>
      </c>
      <c r="CA1525" s="75">
        <v>0</v>
      </c>
    </row>
    <row r="1526" spans="14:79" ht="12" customHeight="1">
      <c r="N1526" s="119" t="s">
        <v>25</v>
      </c>
      <c r="O1526" s="120" t="s">
        <v>1750</v>
      </c>
      <c r="P1526" s="122">
        <v>0</v>
      </c>
      <c r="Q1526" s="122">
        <v>0</v>
      </c>
      <c r="R1526" s="122">
        <v>0</v>
      </c>
      <c r="S1526" s="122">
        <v>520000026</v>
      </c>
      <c r="T1526" s="122">
        <v>605000026</v>
      </c>
      <c r="U1526" s="122">
        <v>725000026</v>
      </c>
      <c r="V1526" s="122">
        <v>810000026</v>
      </c>
      <c r="W1526" s="122">
        <v>925000026</v>
      </c>
      <c r="X1526" s="122">
        <v>995000026</v>
      </c>
      <c r="Y1526" s="122">
        <v>1028500026</v>
      </c>
      <c r="Z1526" s="122">
        <v>1225000026</v>
      </c>
      <c r="AA1526" s="122">
        <v>1475000026</v>
      </c>
      <c r="AB1526" s="122">
        <v>1650000026</v>
      </c>
      <c r="AC1526" s="122">
        <v>0</v>
      </c>
      <c r="AD1526" s="121"/>
      <c r="BO1526" s="72" t="s">
        <v>42</v>
      </c>
      <c r="BP1526" s="73" t="s">
        <v>4851</v>
      </c>
      <c r="BQ1526" s="75">
        <v>0</v>
      </c>
      <c r="BR1526" s="75">
        <v>0</v>
      </c>
      <c r="BS1526" s="75">
        <v>0</v>
      </c>
      <c r="BT1526" s="75">
        <v>0</v>
      </c>
      <c r="BU1526" s="75">
        <v>0</v>
      </c>
      <c r="BV1526" s="75">
        <v>648000625</v>
      </c>
      <c r="BW1526" s="75">
        <v>0</v>
      </c>
      <c r="BX1526" s="75">
        <v>0</v>
      </c>
      <c r="BY1526" s="75">
        <v>0</v>
      </c>
      <c r="BZ1526" s="75">
        <v>0</v>
      </c>
      <c r="CA1526" s="75">
        <v>0</v>
      </c>
    </row>
    <row r="1527" spans="14:79" ht="12" customHeight="1">
      <c r="N1527" s="119" t="s">
        <v>25</v>
      </c>
      <c r="O1527" s="120" t="s">
        <v>2548</v>
      </c>
      <c r="P1527" s="122">
        <v>0</v>
      </c>
      <c r="Q1527" s="122">
        <v>0</v>
      </c>
      <c r="R1527" s="122">
        <v>0</v>
      </c>
      <c r="S1527" s="122">
        <v>520000026</v>
      </c>
      <c r="T1527" s="122">
        <v>605000026</v>
      </c>
      <c r="U1527" s="122">
        <v>725000026</v>
      </c>
      <c r="V1527" s="122">
        <v>810000026</v>
      </c>
      <c r="W1527" s="122">
        <v>925000026</v>
      </c>
      <c r="X1527" s="122">
        <v>995000026</v>
      </c>
      <c r="Y1527" s="122">
        <v>1028500026</v>
      </c>
      <c r="Z1527" s="122">
        <v>1225000026</v>
      </c>
      <c r="AA1527" s="122">
        <v>1475000026</v>
      </c>
      <c r="AB1527" s="122">
        <v>1650000026</v>
      </c>
      <c r="AC1527" s="122">
        <v>0</v>
      </c>
      <c r="AD1527" s="121"/>
      <c r="BO1527" s="72" t="s">
        <v>42</v>
      </c>
      <c r="BP1527" s="73" t="s">
        <v>4852</v>
      </c>
      <c r="BQ1527" s="75">
        <v>522000625</v>
      </c>
      <c r="BR1527" s="75">
        <v>558000625</v>
      </c>
      <c r="BS1527" s="75">
        <v>594000625</v>
      </c>
      <c r="BT1527" s="75">
        <v>630000625</v>
      </c>
      <c r="BU1527" s="75">
        <v>657000625</v>
      </c>
      <c r="BV1527" s="75">
        <v>630000625</v>
      </c>
      <c r="BW1527" s="75">
        <v>675000625</v>
      </c>
      <c r="BX1527" s="75">
        <v>729000625</v>
      </c>
      <c r="BY1527" s="75">
        <v>750000625</v>
      </c>
      <c r="BZ1527" s="75">
        <v>0</v>
      </c>
      <c r="CA1527" s="75">
        <v>0</v>
      </c>
    </row>
    <row r="1528" spans="14:79" ht="12" customHeight="1">
      <c r="N1528" s="119" t="s">
        <v>25</v>
      </c>
      <c r="O1528" s="120" t="s">
        <v>2539</v>
      </c>
      <c r="P1528" s="122">
        <v>0</v>
      </c>
      <c r="Q1528" s="122">
        <v>0</v>
      </c>
      <c r="R1528" s="122">
        <v>0</v>
      </c>
      <c r="S1528" s="122">
        <v>0</v>
      </c>
      <c r="T1528" s="122">
        <v>0</v>
      </c>
      <c r="U1528" s="122">
        <v>0</v>
      </c>
      <c r="V1528" s="122">
        <v>0</v>
      </c>
      <c r="W1528" s="122">
        <v>0</v>
      </c>
      <c r="X1528" s="122">
        <v>1625000026</v>
      </c>
      <c r="Y1528" s="122">
        <v>1750000026</v>
      </c>
      <c r="Z1528" s="122">
        <v>0</v>
      </c>
      <c r="AA1528" s="122">
        <v>0</v>
      </c>
      <c r="AB1528" s="122">
        <v>0</v>
      </c>
      <c r="AC1528" s="122">
        <v>0</v>
      </c>
      <c r="AD1528" s="121"/>
      <c r="BO1528" s="72" t="s">
        <v>42</v>
      </c>
      <c r="BP1528" s="73" t="s">
        <v>4853</v>
      </c>
      <c r="BQ1528" s="75">
        <v>414000625</v>
      </c>
      <c r="BR1528" s="75">
        <v>0</v>
      </c>
      <c r="BS1528" s="75">
        <v>0</v>
      </c>
      <c r="BT1528" s="75">
        <v>0</v>
      </c>
      <c r="BU1528" s="75">
        <v>0</v>
      </c>
      <c r="BV1528" s="75">
        <v>0</v>
      </c>
      <c r="BW1528" s="75">
        <v>0</v>
      </c>
      <c r="BX1528" s="75">
        <v>0</v>
      </c>
      <c r="BY1528" s="75">
        <v>0</v>
      </c>
      <c r="BZ1528" s="75">
        <v>0</v>
      </c>
      <c r="CA1528" s="75">
        <v>0</v>
      </c>
    </row>
    <row r="1529" spans="14:79" ht="12" customHeight="1">
      <c r="N1529" s="119" t="s">
        <v>25</v>
      </c>
      <c r="O1529" s="120" t="s">
        <v>401</v>
      </c>
      <c r="P1529" s="122">
        <v>0</v>
      </c>
      <c r="Q1529" s="122">
        <v>0</v>
      </c>
      <c r="R1529" s="122">
        <v>0</v>
      </c>
      <c r="S1529" s="122">
        <v>0</v>
      </c>
      <c r="T1529" s="122">
        <v>560000026</v>
      </c>
      <c r="U1529" s="122">
        <v>640000026</v>
      </c>
      <c r="V1529" s="122">
        <v>700000026</v>
      </c>
      <c r="W1529" s="122">
        <v>0</v>
      </c>
      <c r="X1529" s="122">
        <v>0</v>
      </c>
      <c r="Y1529" s="122">
        <v>0</v>
      </c>
      <c r="Z1529" s="122">
        <v>0</v>
      </c>
      <c r="AA1529" s="122">
        <v>0</v>
      </c>
      <c r="AB1529" s="122">
        <v>0</v>
      </c>
      <c r="AC1529" s="122">
        <v>0</v>
      </c>
      <c r="AD1529" s="121"/>
      <c r="BO1529" s="72" t="s">
        <v>42</v>
      </c>
      <c r="BP1529" s="73" t="s">
        <v>4854</v>
      </c>
      <c r="BQ1529" s="75">
        <v>0</v>
      </c>
      <c r="BR1529" s="75">
        <v>0</v>
      </c>
      <c r="BS1529" s="75">
        <v>378000625</v>
      </c>
      <c r="BT1529" s="75">
        <v>0</v>
      </c>
      <c r="BU1529" s="75">
        <v>0</v>
      </c>
      <c r="BV1529" s="75">
        <v>0</v>
      </c>
      <c r="BW1529" s="75">
        <v>0</v>
      </c>
      <c r="BX1529" s="75">
        <v>630000625</v>
      </c>
      <c r="BY1529" s="75">
        <v>0</v>
      </c>
      <c r="BZ1529" s="75">
        <v>0</v>
      </c>
      <c r="CA1529" s="75">
        <v>0</v>
      </c>
    </row>
    <row r="1530" spans="14:79" ht="12" customHeight="1">
      <c r="N1530" s="119" t="s">
        <v>25</v>
      </c>
      <c r="O1530" s="120" t="s">
        <v>2697</v>
      </c>
      <c r="P1530" s="122">
        <v>0</v>
      </c>
      <c r="Q1530" s="122">
        <v>0</v>
      </c>
      <c r="R1530" s="122">
        <v>0</v>
      </c>
      <c r="S1530" s="122">
        <v>520000026</v>
      </c>
      <c r="T1530" s="122">
        <v>605000026</v>
      </c>
      <c r="U1530" s="122">
        <v>725000026</v>
      </c>
      <c r="V1530" s="122">
        <v>810000026</v>
      </c>
      <c r="W1530" s="122">
        <v>925000026</v>
      </c>
      <c r="X1530" s="122">
        <v>995000026</v>
      </c>
      <c r="Y1530" s="122">
        <v>1128500026</v>
      </c>
      <c r="Z1530" s="122">
        <v>1425000026</v>
      </c>
      <c r="AA1530" s="122">
        <v>1575000026</v>
      </c>
      <c r="AB1530" s="122">
        <v>1650000026</v>
      </c>
      <c r="AC1530" s="122">
        <v>0</v>
      </c>
      <c r="AD1530" s="121"/>
      <c r="BO1530" s="72" t="s">
        <v>42</v>
      </c>
      <c r="BP1530" s="73" t="s">
        <v>4855</v>
      </c>
      <c r="BQ1530" s="75">
        <v>0</v>
      </c>
      <c r="BR1530" s="75">
        <v>0</v>
      </c>
      <c r="BS1530" s="75">
        <v>0</v>
      </c>
      <c r="BT1530" s="75">
        <v>0</v>
      </c>
      <c r="BU1530" s="75">
        <v>0</v>
      </c>
      <c r="BV1530" s="75">
        <v>0</v>
      </c>
      <c r="BW1530" s="75">
        <v>0</v>
      </c>
      <c r="BX1530" s="75">
        <v>0</v>
      </c>
      <c r="BY1530" s="75">
        <v>0</v>
      </c>
      <c r="BZ1530" s="75">
        <v>0</v>
      </c>
      <c r="CA1530" s="75">
        <v>0</v>
      </c>
    </row>
    <row r="1531" spans="14:79" ht="12" customHeight="1">
      <c r="N1531" s="119" t="s">
        <v>25</v>
      </c>
      <c r="O1531" s="120" t="s">
        <v>994</v>
      </c>
      <c r="P1531" s="122">
        <v>0</v>
      </c>
      <c r="Q1531" s="122">
        <v>325000026</v>
      </c>
      <c r="R1531" s="122">
        <v>350000026</v>
      </c>
      <c r="S1531" s="122">
        <v>375000026</v>
      </c>
      <c r="T1531" s="122">
        <v>0</v>
      </c>
      <c r="U1531" s="122">
        <v>0</v>
      </c>
      <c r="V1531" s="122">
        <v>0</v>
      </c>
      <c r="W1531" s="122">
        <v>0</v>
      </c>
      <c r="X1531" s="122">
        <v>0</v>
      </c>
      <c r="Y1531" s="122">
        <v>0</v>
      </c>
      <c r="Z1531" s="122">
        <v>0</v>
      </c>
      <c r="AA1531" s="122">
        <v>0</v>
      </c>
      <c r="AB1531" s="122">
        <v>0</v>
      </c>
      <c r="AC1531" s="122">
        <v>0</v>
      </c>
      <c r="AD1531" s="121"/>
      <c r="BO1531" s="72" t="s">
        <v>42</v>
      </c>
      <c r="BP1531" s="73" t="s">
        <v>4856</v>
      </c>
      <c r="BQ1531" s="75">
        <v>549000625</v>
      </c>
      <c r="BR1531" s="75">
        <v>585000625</v>
      </c>
      <c r="BS1531" s="75">
        <v>621000625</v>
      </c>
      <c r="BT1531" s="75">
        <v>657000625</v>
      </c>
      <c r="BU1531" s="75">
        <v>684000625</v>
      </c>
      <c r="BV1531" s="75">
        <v>702000625</v>
      </c>
      <c r="BW1531" s="75">
        <v>729000625</v>
      </c>
      <c r="BX1531" s="75">
        <v>756000625</v>
      </c>
      <c r="BY1531" s="75">
        <v>810000625</v>
      </c>
      <c r="BZ1531" s="75">
        <v>0</v>
      </c>
      <c r="CA1531" s="75">
        <v>0</v>
      </c>
    </row>
    <row r="1532" spans="14:79" ht="12" customHeight="1">
      <c r="N1532" s="119" t="s">
        <v>25</v>
      </c>
      <c r="O1532" s="120" t="s">
        <v>995</v>
      </c>
      <c r="P1532" s="122">
        <v>0</v>
      </c>
      <c r="Q1532" s="122">
        <v>325000026</v>
      </c>
      <c r="R1532" s="122">
        <v>350000026</v>
      </c>
      <c r="S1532" s="122">
        <v>375000026</v>
      </c>
      <c r="T1532" s="122">
        <v>0</v>
      </c>
      <c r="U1532" s="122">
        <v>0</v>
      </c>
      <c r="V1532" s="122">
        <v>0</v>
      </c>
      <c r="W1532" s="122">
        <v>0</v>
      </c>
      <c r="X1532" s="122">
        <v>0</v>
      </c>
      <c r="Y1532" s="122">
        <v>0</v>
      </c>
      <c r="Z1532" s="122">
        <v>0</v>
      </c>
      <c r="AA1532" s="122">
        <v>0</v>
      </c>
      <c r="AB1532" s="122">
        <v>0</v>
      </c>
      <c r="AC1532" s="122">
        <v>0</v>
      </c>
      <c r="AD1532" s="121"/>
      <c r="BO1532" s="72" t="s">
        <v>42</v>
      </c>
      <c r="BP1532" s="73" t="s">
        <v>4857</v>
      </c>
      <c r="BQ1532" s="75">
        <v>288000625</v>
      </c>
      <c r="BR1532" s="75">
        <v>0</v>
      </c>
      <c r="BS1532" s="75">
        <v>360000625</v>
      </c>
      <c r="BT1532" s="75">
        <v>396000625</v>
      </c>
      <c r="BU1532" s="75">
        <v>639000625</v>
      </c>
      <c r="BV1532" s="75">
        <v>747000625</v>
      </c>
      <c r="BW1532" s="75">
        <v>882000625</v>
      </c>
      <c r="BX1532" s="75">
        <v>900000625</v>
      </c>
      <c r="BY1532" s="75">
        <v>945000625</v>
      </c>
      <c r="BZ1532" s="75">
        <v>0</v>
      </c>
      <c r="CA1532" s="75">
        <v>0</v>
      </c>
    </row>
    <row r="1533" spans="14:79" ht="12" customHeight="1">
      <c r="N1533" s="119" t="s">
        <v>25</v>
      </c>
      <c r="O1533" s="120" t="s">
        <v>2309</v>
      </c>
      <c r="P1533" s="122">
        <v>205000026</v>
      </c>
      <c r="Q1533" s="122">
        <v>225000026</v>
      </c>
      <c r="R1533" s="122">
        <v>0</v>
      </c>
      <c r="S1533" s="122">
        <v>0</v>
      </c>
      <c r="T1533" s="122">
        <v>0</v>
      </c>
      <c r="U1533" s="122">
        <v>0</v>
      </c>
      <c r="V1533" s="122">
        <v>0</v>
      </c>
      <c r="W1533" s="122">
        <v>0</v>
      </c>
      <c r="X1533" s="122">
        <v>0</v>
      </c>
      <c r="Y1533" s="122">
        <v>0</v>
      </c>
      <c r="Z1533" s="122">
        <v>0</v>
      </c>
      <c r="AA1533" s="122">
        <v>0</v>
      </c>
      <c r="AB1533" s="122">
        <v>0</v>
      </c>
      <c r="AC1533" s="122">
        <v>0</v>
      </c>
      <c r="AD1533" s="121"/>
      <c r="BO1533" s="72" t="s">
        <v>42</v>
      </c>
      <c r="BP1533" s="73" t="s">
        <v>4858</v>
      </c>
      <c r="BQ1533" s="75">
        <v>441000625</v>
      </c>
      <c r="BR1533" s="75">
        <v>477000625</v>
      </c>
      <c r="BS1533" s="75">
        <v>513000625</v>
      </c>
      <c r="BT1533" s="75">
        <v>549000625</v>
      </c>
      <c r="BU1533" s="75">
        <v>576000625</v>
      </c>
      <c r="BV1533" s="75">
        <v>594000625</v>
      </c>
      <c r="BW1533" s="75">
        <v>621000625</v>
      </c>
      <c r="BX1533" s="75">
        <v>648000625</v>
      </c>
      <c r="BY1533" s="75">
        <v>0</v>
      </c>
      <c r="BZ1533" s="75">
        <v>0</v>
      </c>
      <c r="CA1533" s="75">
        <v>0</v>
      </c>
    </row>
    <row r="1534" spans="14:79" ht="12" customHeight="1">
      <c r="N1534" s="119" t="s">
        <v>25</v>
      </c>
      <c r="O1534" s="120" t="s">
        <v>1758</v>
      </c>
      <c r="P1534" s="122">
        <v>285000026</v>
      </c>
      <c r="Q1534" s="122">
        <v>295000026</v>
      </c>
      <c r="R1534" s="122">
        <v>325000026</v>
      </c>
      <c r="S1534" s="122">
        <v>0</v>
      </c>
      <c r="T1534" s="122">
        <v>0</v>
      </c>
      <c r="U1534" s="122">
        <v>0</v>
      </c>
      <c r="V1534" s="122">
        <v>0</v>
      </c>
      <c r="W1534" s="122">
        <v>0</v>
      </c>
      <c r="X1534" s="122">
        <v>0</v>
      </c>
      <c r="Y1534" s="122">
        <v>0</v>
      </c>
      <c r="Z1534" s="122">
        <v>0</v>
      </c>
      <c r="AA1534" s="122">
        <v>0</v>
      </c>
      <c r="AB1534" s="122">
        <v>0</v>
      </c>
      <c r="AC1534" s="122">
        <v>0</v>
      </c>
      <c r="AD1534" s="121"/>
      <c r="BO1534" s="72" t="s">
        <v>42</v>
      </c>
      <c r="BP1534" s="73" t="s">
        <v>4859</v>
      </c>
      <c r="BQ1534" s="75">
        <v>288000625</v>
      </c>
      <c r="BR1534" s="75">
        <v>324000625</v>
      </c>
      <c r="BS1534" s="75">
        <v>0</v>
      </c>
      <c r="BT1534" s="75">
        <v>657000625</v>
      </c>
      <c r="BU1534" s="75">
        <v>684000625</v>
      </c>
      <c r="BV1534" s="75">
        <v>702000625</v>
      </c>
      <c r="BW1534" s="75">
        <v>720000625</v>
      </c>
      <c r="BX1534" s="75">
        <v>756000625</v>
      </c>
      <c r="BY1534" s="75">
        <v>792000625</v>
      </c>
      <c r="BZ1534" s="75">
        <v>0</v>
      </c>
      <c r="CA1534" s="75">
        <v>0</v>
      </c>
    </row>
    <row r="1535" spans="14:79" ht="12" customHeight="1">
      <c r="N1535" s="119" t="s">
        <v>25</v>
      </c>
      <c r="O1535" s="120" t="s">
        <v>822</v>
      </c>
      <c r="P1535" s="122">
        <v>285000026</v>
      </c>
      <c r="Q1535" s="122">
        <v>295000026</v>
      </c>
      <c r="R1535" s="122">
        <v>325000026</v>
      </c>
      <c r="S1535" s="122">
        <v>0</v>
      </c>
      <c r="T1535" s="122">
        <v>0</v>
      </c>
      <c r="U1535" s="122">
        <v>0</v>
      </c>
      <c r="V1535" s="122">
        <v>0</v>
      </c>
      <c r="W1535" s="122">
        <v>0</v>
      </c>
      <c r="X1535" s="122">
        <v>0</v>
      </c>
      <c r="Y1535" s="122">
        <v>0</v>
      </c>
      <c r="Z1535" s="122">
        <v>0</v>
      </c>
      <c r="AA1535" s="122">
        <v>0</v>
      </c>
      <c r="AB1535" s="122">
        <v>0</v>
      </c>
      <c r="AC1535" s="122">
        <v>0</v>
      </c>
      <c r="AD1535" s="121"/>
      <c r="BO1535" s="72" t="s">
        <v>42</v>
      </c>
      <c r="BP1535" s="73" t="s">
        <v>4860</v>
      </c>
      <c r="BQ1535" s="75">
        <v>567000625</v>
      </c>
      <c r="BR1535" s="75">
        <v>603000625</v>
      </c>
      <c r="BS1535" s="75">
        <v>639000625</v>
      </c>
      <c r="BT1535" s="75">
        <v>675000625</v>
      </c>
      <c r="BU1535" s="75">
        <v>702000625</v>
      </c>
      <c r="BV1535" s="75">
        <v>720000625</v>
      </c>
      <c r="BW1535" s="75">
        <v>747000625</v>
      </c>
      <c r="BX1535" s="75">
        <v>774000625</v>
      </c>
      <c r="BY1535" s="75">
        <v>846000625</v>
      </c>
      <c r="BZ1535" s="75">
        <v>0</v>
      </c>
      <c r="CA1535" s="75">
        <v>0</v>
      </c>
    </row>
    <row r="1536" spans="14:79" ht="12" customHeight="1">
      <c r="N1536" s="119" t="s">
        <v>25</v>
      </c>
      <c r="O1536" s="120" t="s">
        <v>1083</v>
      </c>
      <c r="P1536" s="122">
        <v>0</v>
      </c>
      <c r="Q1536" s="122">
        <v>0</v>
      </c>
      <c r="R1536" s="122">
        <v>305000026</v>
      </c>
      <c r="S1536" s="122">
        <v>335000026</v>
      </c>
      <c r="T1536" s="122">
        <v>395000026</v>
      </c>
      <c r="U1536" s="122">
        <v>0</v>
      </c>
      <c r="V1536" s="122">
        <v>0</v>
      </c>
      <c r="W1536" s="122">
        <v>0</v>
      </c>
      <c r="X1536" s="122">
        <v>0</v>
      </c>
      <c r="Y1536" s="122">
        <v>0</v>
      </c>
      <c r="Z1536" s="122">
        <v>0</v>
      </c>
      <c r="AA1536" s="122">
        <v>0</v>
      </c>
      <c r="AB1536" s="122">
        <v>0</v>
      </c>
      <c r="AC1536" s="122">
        <v>0</v>
      </c>
      <c r="AD1536" s="121"/>
      <c r="BO1536" s="72" t="s">
        <v>42</v>
      </c>
      <c r="BP1536" s="73" t="s">
        <v>4861</v>
      </c>
      <c r="BQ1536" s="75">
        <v>0</v>
      </c>
      <c r="BR1536" s="75">
        <v>0</v>
      </c>
      <c r="BS1536" s="75">
        <v>621000625</v>
      </c>
      <c r="BT1536" s="75">
        <v>513000625</v>
      </c>
      <c r="BU1536" s="75">
        <v>540000625</v>
      </c>
      <c r="BV1536" s="75">
        <v>558000625</v>
      </c>
      <c r="BW1536" s="75">
        <v>576000625</v>
      </c>
      <c r="BX1536" s="75">
        <v>612000625</v>
      </c>
      <c r="BY1536" s="75">
        <v>684000625</v>
      </c>
      <c r="BZ1536" s="75">
        <v>702000625</v>
      </c>
      <c r="CA1536" s="75">
        <v>0</v>
      </c>
    </row>
    <row r="1537" spans="14:79" ht="12" customHeight="1">
      <c r="N1537" s="119" t="s">
        <v>25</v>
      </c>
      <c r="O1537" s="120" t="s">
        <v>1084</v>
      </c>
      <c r="P1537" s="122">
        <v>0</v>
      </c>
      <c r="Q1537" s="122">
        <v>0</v>
      </c>
      <c r="R1537" s="122">
        <v>0</v>
      </c>
      <c r="S1537" s="122">
        <v>435000026</v>
      </c>
      <c r="T1537" s="122">
        <v>525000026</v>
      </c>
      <c r="U1537" s="122">
        <v>565000026</v>
      </c>
      <c r="V1537" s="122">
        <v>0</v>
      </c>
      <c r="W1537" s="122">
        <v>0</v>
      </c>
      <c r="X1537" s="122">
        <v>0</v>
      </c>
      <c r="Y1537" s="122">
        <v>0</v>
      </c>
      <c r="Z1537" s="122">
        <v>0</v>
      </c>
      <c r="AA1537" s="122">
        <v>0</v>
      </c>
      <c r="AB1537" s="122">
        <v>0</v>
      </c>
      <c r="AC1537" s="122">
        <v>0</v>
      </c>
      <c r="AD1537" s="121"/>
      <c r="BO1537" s="72" t="s">
        <v>42</v>
      </c>
      <c r="BP1537" s="73" t="s">
        <v>5268</v>
      </c>
      <c r="BQ1537" s="74"/>
      <c r="BR1537" s="74"/>
      <c r="BS1537" s="74"/>
      <c r="BT1537" s="74"/>
      <c r="BU1537" s="74"/>
      <c r="BV1537" s="74"/>
      <c r="BW1537" s="75">
        <v>700000625</v>
      </c>
      <c r="BX1537" s="74"/>
      <c r="BY1537" s="74"/>
      <c r="BZ1537" s="74"/>
      <c r="CA1537" s="74"/>
    </row>
    <row r="1538" spans="14:79" ht="12" customHeight="1">
      <c r="N1538" s="119" t="s">
        <v>25</v>
      </c>
      <c r="O1538" s="120" t="s">
        <v>1191</v>
      </c>
      <c r="P1538" s="122">
        <v>0</v>
      </c>
      <c r="Q1538" s="122">
        <v>0</v>
      </c>
      <c r="R1538" s="122">
        <v>0</v>
      </c>
      <c r="S1538" s="122">
        <v>435000026</v>
      </c>
      <c r="T1538" s="122">
        <v>525000026</v>
      </c>
      <c r="U1538" s="122">
        <v>565000026</v>
      </c>
      <c r="V1538" s="122">
        <v>0</v>
      </c>
      <c r="W1538" s="122">
        <v>0</v>
      </c>
      <c r="X1538" s="122">
        <v>0</v>
      </c>
      <c r="Y1538" s="122">
        <v>0</v>
      </c>
      <c r="Z1538" s="122">
        <v>0</v>
      </c>
      <c r="AA1538" s="122">
        <v>0</v>
      </c>
      <c r="AB1538" s="122">
        <v>0</v>
      </c>
      <c r="AC1538" s="122">
        <v>0</v>
      </c>
      <c r="AD1538" s="121"/>
      <c r="BO1538" s="72" t="s">
        <v>42</v>
      </c>
      <c r="BP1538" s="73" t="s">
        <v>4862</v>
      </c>
      <c r="BQ1538" s="75">
        <v>0</v>
      </c>
      <c r="BR1538" s="75">
        <v>0</v>
      </c>
      <c r="BS1538" s="75">
        <v>0</v>
      </c>
      <c r="BT1538" s="75">
        <v>0</v>
      </c>
      <c r="BU1538" s="75">
        <v>576000625</v>
      </c>
      <c r="BV1538" s="75">
        <v>0</v>
      </c>
      <c r="BW1538" s="75">
        <v>0</v>
      </c>
      <c r="BX1538" s="75">
        <v>0</v>
      </c>
      <c r="BY1538" s="75">
        <v>0</v>
      </c>
      <c r="BZ1538" s="75">
        <v>0</v>
      </c>
      <c r="CA1538" s="75">
        <v>0</v>
      </c>
    </row>
    <row r="1539" spans="14:79" ht="12" customHeight="1">
      <c r="N1539" s="119" t="s">
        <v>25</v>
      </c>
      <c r="O1539" s="120" t="s">
        <v>1745</v>
      </c>
      <c r="P1539" s="122">
        <v>0</v>
      </c>
      <c r="Q1539" s="122">
        <v>0</v>
      </c>
      <c r="R1539" s="122">
        <v>0</v>
      </c>
      <c r="S1539" s="122">
        <v>405000026</v>
      </c>
      <c r="T1539" s="122">
        <v>495000026</v>
      </c>
      <c r="U1539" s="122">
        <v>585000026</v>
      </c>
      <c r="V1539" s="122">
        <v>0</v>
      </c>
      <c r="W1539" s="122">
        <v>0</v>
      </c>
      <c r="X1539" s="122">
        <v>0</v>
      </c>
      <c r="Y1539" s="122">
        <v>0</v>
      </c>
      <c r="Z1539" s="122">
        <v>0</v>
      </c>
      <c r="AA1539" s="122">
        <v>0</v>
      </c>
      <c r="AB1539" s="122">
        <v>0</v>
      </c>
      <c r="AC1539" s="122">
        <v>0</v>
      </c>
      <c r="AD1539" s="121"/>
      <c r="BO1539" s="72" t="s">
        <v>42</v>
      </c>
      <c r="BP1539" s="73" t="s">
        <v>4863</v>
      </c>
      <c r="BQ1539" s="75">
        <v>387000625</v>
      </c>
      <c r="BR1539" s="75">
        <v>0</v>
      </c>
      <c r="BS1539" s="75">
        <v>0</v>
      </c>
      <c r="BT1539" s="75">
        <v>0</v>
      </c>
      <c r="BU1539" s="75">
        <v>0</v>
      </c>
      <c r="BV1539" s="75">
        <v>0</v>
      </c>
      <c r="BW1539" s="75">
        <v>0</v>
      </c>
      <c r="BX1539" s="75">
        <v>0</v>
      </c>
      <c r="BY1539" s="75">
        <v>0</v>
      </c>
      <c r="BZ1539" s="75">
        <v>0</v>
      </c>
      <c r="CA1539" s="75">
        <v>0</v>
      </c>
    </row>
    <row r="1540" spans="14:79" ht="12" customHeight="1">
      <c r="N1540" s="119" t="s">
        <v>25</v>
      </c>
      <c r="O1540" s="120" t="s">
        <v>996</v>
      </c>
      <c r="P1540" s="122">
        <v>370000026</v>
      </c>
      <c r="Q1540" s="122">
        <v>390000026</v>
      </c>
      <c r="R1540" s="122">
        <v>0</v>
      </c>
      <c r="S1540" s="122">
        <v>0</v>
      </c>
      <c r="T1540" s="122">
        <v>0</v>
      </c>
      <c r="U1540" s="122">
        <v>0</v>
      </c>
      <c r="V1540" s="122">
        <v>0</v>
      </c>
      <c r="W1540" s="122">
        <v>0</v>
      </c>
      <c r="X1540" s="122">
        <v>0</v>
      </c>
      <c r="Y1540" s="122">
        <v>0</v>
      </c>
      <c r="Z1540" s="122">
        <v>0</v>
      </c>
      <c r="AA1540" s="122">
        <v>0</v>
      </c>
      <c r="AB1540" s="122">
        <v>0</v>
      </c>
      <c r="AC1540" s="122">
        <v>0</v>
      </c>
      <c r="AD1540" s="121"/>
      <c r="BO1540" s="72" t="s">
        <v>42</v>
      </c>
      <c r="BP1540" s="73" t="s">
        <v>4864</v>
      </c>
      <c r="BQ1540" s="75">
        <v>540000625</v>
      </c>
      <c r="BR1540" s="75">
        <v>576000625</v>
      </c>
      <c r="BS1540" s="75">
        <v>612000625</v>
      </c>
      <c r="BT1540" s="75">
        <v>648000625</v>
      </c>
      <c r="BU1540" s="75">
        <v>675000625</v>
      </c>
      <c r="BV1540" s="75">
        <v>693000625</v>
      </c>
      <c r="BW1540" s="75">
        <v>720000625</v>
      </c>
      <c r="BX1540" s="75">
        <v>747000625</v>
      </c>
      <c r="BY1540" s="75">
        <v>0</v>
      </c>
      <c r="BZ1540" s="75">
        <v>0</v>
      </c>
      <c r="CA1540" s="75">
        <v>0</v>
      </c>
    </row>
    <row r="1541" spans="14:79" ht="12" customHeight="1">
      <c r="N1541" s="119" t="s">
        <v>25</v>
      </c>
      <c r="O1541" s="120" t="s">
        <v>2310</v>
      </c>
      <c r="P1541" s="122">
        <v>0</v>
      </c>
      <c r="Q1541" s="122">
        <v>0</v>
      </c>
      <c r="R1541" s="122">
        <v>0</v>
      </c>
      <c r="S1541" s="122">
        <v>0</v>
      </c>
      <c r="T1541" s="122">
        <v>0</v>
      </c>
      <c r="U1541" s="122">
        <v>3200000026</v>
      </c>
      <c r="V1541" s="122">
        <v>3400000026</v>
      </c>
      <c r="W1541" s="122">
        <v>3500000026</v>
      </c>
      <c r="X1541" s="122">
        <v>3950000026</v>
      </c>
      <c r="Y1541" s="122">
        <v>4150000026</v>
      </c>
      <c r="Z1541" s="122">
        <v>4350000026</v>
      </c>
      <c r="AA1541" s="122">
        <v>4750000026</v>
      </c>
      <c r="AB1541" s="122">
        <v>0</v>
      </c>
      <c r="AC1541" s="122">
        <v>0</v>
      </c>
      <c r="AD1541" s="121"/>
      <c r="BO1541" s="72" t="s">
        <v>42</v>
      </c>
      <c r="BP1541" s="73" t="s">
        <v>4865</v>
      </c>
      <c r="BQ1541" s="75">
        <v>414000625</v>
      </c>
      <c r="BR1541" s="75">
        <v>0</v>
      </c>
      <c r="BS1541" s="75">
        <v>432000625</v>
      </c>
      <c r="BT1541" s="75">
        <v>522000625</v>
      </c>
      <c r="BU1541" s="75">
        <v>549000625</v>
      </c>
      <c r="BV1541" s="75">
        <v>0</v>
      </c>
      <c r="BW1541" s="75">
        <v>594000625</v>
      </c>
      <c r="BX1541" s="75">
        <v>0</v>
      </c>
      <c r="BY1541" s="75">
        <v>0</v>
      </c>
      <c r="BZ1541" s="75">
        <v>0</v>
      </c>
      <c r="CA1541" s="75">
        <v>0</v>
      </c>
    </row>
    <row r="1542" spans="14:79" ht="12" customHeight="1">
      <c r="N1542" s="119" t="s">
        <v>25</v>
      </c>
      <c r="O1542" s="120" t="s">
        <v>3367</v>
      </c>
      <c r="P1542" s="121"/>
      <c r="Q1542" s="121"/>
      <c r="R1542" s="121"/>
      <c r="S1542" s="121"/>
      <c r="T1542" s="121"/>
      <c r="U1542" s="121"/>
      <c r="V1542" s="121"/>
      <c r="W1542" s="121"/>
      <c r="X1542" s="121"/>
      <c r="Y1542" s="121"/>
      <c r="Z1542" s="122">
        <v>6600000026</v>
      </c>
      <c r="AA1542" s="121"/>
      <c r="AB1542" s="121"/>
      <c r="AC1542" s="121"/>
      <c r="AD1542" s="121"/>
      <c r="BO1542" s="72" t="s">
        <v>42</v>
      </c>
      <c r="BP1542" s="73" t="s">
        <v>4866</v>
      </c>
      <c r="BQ1542" s="75">
        <v>405000625</v>
      </c>
      <c r="BR1542" s="75">
        <v>0</v>
      </c>
      <c r="BS1542" s="75">
        <v>0</v>
      </c>
      <c r="BT1542" s="75">
        <v>0</v>
      </c>
      <c r="BU1542" s="75">
        <v>0</v>
      </c>
      <c r="BV1542" s="75">
        <v>0</v>
      </c>
      <c r="BW1542" s="75">
        <v>0</v>
      </c>
      <c r="BX1542" s="75">
        <v>0</v>
      </c>
      <c r="BY1542" s="75">
        <v>0</v>
      </c>
      <c r="BZ1542" s="75">
        <v>0</v>
      </c>
      <c r="CA1542" s="75">
        <v>0</v>
      </c>
    </row>
    <row r="1543" spans="14:79" ht="12" customHeight="1">
      <c r="N1543" s="119" t="s">
        <v>25</v>
      </c>
      <c r="O1543" s="120" t="s">
        <v>2755</v>
      </c>
      <c r="P1543" s="122">
        <v>0</v>
      </c>
      <c r="Q1543" s="122">
        <v>0</v>
      </c>
      <c r="R1543" s="122">
        <v>0</v>
      </c>
      <c r="S1543" s="122">
        <v>0</v>
      </c>
      <c r="T1543" s="122">
        <v>0</v>
      </c>
      <c r="U1543" s="122">
        <v>0</v>
      </c>
      <c r="V1543" s="122">
        <v>0</v>
      </c>
      <c r="W1543" s="122">
        <v>0</v>
      </c>
      <c r="X1543" s="122">
        <v>5250000026</v>
      </c>
      <c r="Y1543" s="122">
        <v>0</v>
      </c>
      <c r="Z1543" s="122">
        <v>0</v>
      </c>
      <c r="AA1543" s="122">
        <v>0</v>
      </c>
      <c r="AB1543" s="122">
        <v>0</v>
      </c>
      <c r="AC1543" s="122">
        <v>0</v>
      </c>
      <c r="AD1543" s="121"/>
      <c r="BO1543" s="72" t="s">
        <v>42</v>
      </c>
      <c r="BP1543" s="73" t="s">
        <v>4867</v>
      </c>
      <c r="BQ1543" s="75">
        <v>495000625</v>
      </c>
      <c r="BR1543" s="75">
        <v>531000625</v>
      </c>
      <c r="BS1543" s="75">
        <v>567000625</v>
      </c>
      <c r="BT1543" s="75">
        <v>540000625</v>
      </c>
      <c r="BU1543" s="75">
        <v>567000625</v>
      </c>
      <c r="BV1543" s="75">
        <v>0</v>
      </c>
      <c r="BW1543" s="75">
        <v>612000625</v>
      </c>
      <c r="BX1543" s="75">
        <v>0</v>
      </c>
      <c r="BY1543" s="75">
        <v>0</v>
      </c>
      <c r="BZ1543" s="75">
        <v>0</v>
      </c>
      <c r="CA1543" s="75">
        <v>0</v>
      </c>
    </row>
    <row r="1544" spans="14:79" ht="12" customHeight="1">
      <c r="N1544" s="119" t="s">
        <v>25</v>
      </c>
      <c r="O1544" s="120" t="s">
        <v>1458</v>
      </c>
      <c r="P1544" s="122">
        <v>0</v>
      </c>
      <c r="Q1544" s="122">
        <v>0</v>
      </c>
      <c r="R1544" s="122">
        <v>0</v>
      </c>
      <c r="S1544" s="122">
        <v>0</v>
      </c>
      <c r="T1544" s="122">
        <v>1235000026</v>
      </c>
      <c r="U1544" s="122">
        <v>1625000026</v>
      </c>
      <c r="V1544" s="122">
        <v>2050000026</v>
      </c>
      <c r="W1544" s="122">
        <v>2150000026</v>
      </c>
      <c r="X1544" s="122">
        <v>2350000026</v>
      </c>
      <c r="Y1544" s="122">
        <v>2650000026</v>
      </c>
      <c r="Z1544" s="122">
        <v>0</v>
      </c>
      <c r="AA1544" s="122">
        <v>0</v>
      </c>
      <c r="AB1544" s="122">
        <v>0</v>
      </c>
      <c r="AC1544" s="122">
        <v>0</v>
      </c>
      <c r="AD1544" s="121"/>
      <c r="BO1544" s="72" t="s">
        <v>42</v>
      </c>
      <c r="BP1544" s="73" t="s">
        <v>4868</v>
      </c>
      <c r="BQ1544" s="75">
        <v>432000625</v>
      </c>
      <c r="BR1544" s="75">
        <v>603000625</v>
      </c>
      <c r="BS1544" s="75">
        <v>639000625</v>
      </c>
      <c r="BT1544" s="75">
        <v>675000625</v>
      </c>
      <c r="BU1544" s="75">
        <v>702000625</v>
      </c>
      <c r="BV1544" s="75">
        <v>720000625</v>
      </c>
      <c r="BW1544" s="75">
        <v>747000625</v>
      </c>
      <c r="BX1544" s="75">
        <v>774000625</v>
      </c>
      <c r="BY1544" s="75">
        <v>846000625</v>
      </c>
      <c r="BZ1544" s="75">
        <v>0</v>
      </c>
      <c r="CA1544" s="75">
        <v>0</v>
      </c>
    </row>
    <row r="1545" spans="14:79" ht="12" customHeight="1">
      <c r="N1545" s="119" t="s">
        <v>25</v>
      </c>
      <c r="O1545" s="120" t="s">
        <v>1676</v>
      </c>
      <c r="P1545" s="122">
        <v>320000026</v>
      </c>
      <c r="Q1545" s="122">
        <v>350000026</v>
      </c>
      <c r="R1545" s="122">
        <v>0</v>
      </c>
      <c r="S1545" s="122">
        <v>0</v>
      </c>
      <c r="T1545" s="122">
        <v>0</v>
      </c>
      <c r="U1545" s="122">
        <v>0</v>
      </c>
      <c r="V1545" s="122">
        <v>0</v>
      </c>
      <c r="W1545" s="122">
        <v>0</v>
      </c>
      <c r="X1545" s="122">
        <v>0</v>
      </c>
      <c r="Y1545" s="122">
        <v>0</v>
      </c>
      <c r="Z1545" s="122">
        <v>0</v>
      </c>
      <c r="AA1545" s="122">
        <v>0</v>
      </c>
      <c r="AB1545" s="122">
        <v>0</v>
      </c>
      <c r="AC1545" s="122">
        <v>0</v>
      </c>
      <c r="AD1545" s="121"/>
      <c r="BO1545" s="72" t="s">
        <v>42</v>
      </c>
      <c r="BP1545" s="73" t="s">
        <v>4869</v>
      </c>
      <c r="BQ1545" s="75">
        <v>0</v>
      </c>
      <c r="BR1545" s="75">
        <v>0</v>
      </c>
      <c r="BS1545" s="75">
        <v>0</v>
      </c>
      <c r="BT1545" s="75">
        <v>0</v>
      </c>
      <c r="BU1545" s="75">
        <v>0</v>
      </c>
      <c r="BV1545" s="75">
        <v>700000625</v>
      </c>
      <c r="BW1545" s="75">
        <v>810000625</v>
      </c>
      <c r="BX1545" s="75">
        <v>0</v>
      </c>
      <c r="BY1545" s="75">
        <v>0</v>
      </c>
      <c r="BZ1545" s="75">
        <v>0</v>
      </c>
      <c r="CA1545" s="75">
        <v>0</v>
      </c>
    </row>
    <row r="1546" spans="14:79" ht="12" customHeight="1">
      <c r="N1546" s="119" t="s">
        <v>25</v>
      </c>
      <c r="O1546" s="120" t="s">
        <v>777</v>
      </c>
      <c r="P1546" s="122">
        <v>320000026</v>
      </c>
      <c r="Q1546" s="122">
        <v>350000026</v>
      </c>
      <c r="R1546" s="122">
        <v>0</v>
      </c>
      <c r="S1546" s="122">
        <v>0</v>
      </c>
      <c r="T1546" s="122">
        <v>0</v>
      </c>
      <c r="U1546" s="122">
        <v>0</v>
      </c>
      <c r="V1546" s="122">
        <v>0</v>
      </c>
      <c r="W1546" s="122">
        <v>0</v>
      </c>
      <c r="X1546" s="122">
        <v>0</v>
      </c>
      <c r="Y1546" s="122">
        <v>0</v>
      </c>
      <c r="Z1546" s="122">
        <v>0</v>
      </c>
      <c r="AA1546" s="122">
        <v>0</v>
      </c>
      <c r="AB1546" s="122">
        <v>0</v>
      </c>
      <c r="AC1546" s="122">
        <v>0</v>
      </c>
      <c r="AD1546" s="121"/>
      <c r="BO1546" s="72" t="s">
        <v>42</v>
      </c>
      <c r="BP1546" s="73" t="s">
        <v>4870</v>
      </c>
      <c r="BQ1546" s="75">
        <v>0</v>
      </c>
      <c r="BR1546" s="75">
        <v>585000625</v>
      </c>
      <c r="BS1546" s="75">
        <v>0</v>
      </c>
      <c r="BT1546" s="75">
        <v>0</v>
      </c>
      <c r="BU1546" s="75">
        <v>0</v>
      </c>
      <c r="BV1546" s="75">
        <v>0</v>
      </c>
      <c r="BW1546" s="75">
        <v>810000625</v>
      </c>
      <c r="BX1546" s="75">
        <v>0</v>
      </c>
      <c r="BY1546" s="75">
        <v>0</v>
      </c>
      <c r="BZ1546" s="75">
        <v>0</v>
      </c>
      <c r="CA1546" s="75">
        <v>0</v>
      </c>
    </row>
    <row r="1547" spans="14:79" ht="12" customHeight="1">
      <c r="N1547" s="119" t="s">
        <v>25</v>
      </c>
      <c r="O1547" s="120" t="s">
        <v>1850</v>
      </c>
      <c r="P1547" s="122">
        <v>320000026</v>
      </c>
      <c r="Q1547" s="122">
        <v>350000026</v>
      </c>
      <c r="R1547" s="122">
        <v>0</v>
      </c>
      <c r="S1547" s="122">
        <v>0</v>
      </c>
      <c r="T1547" s="122">
        <v>0</v>
      </c>
      <c r="U1547" s="122">
        <v>0</v>
      </c>
      <c r="V1547" s="122">
        <v>0</v>
      </c>
      <c r="W1547" s="122">
        <v>0</v>
      </c>
      <c r="X1547" s="122">
        <v>0</v>
      </c>
      <c r="Y1547" s="122">
        <v>0</v>
      </c>
      <c r="Z1547" s="122">
        <v>0</v>
      </c>
      <c r="AA1547" s="122">
        <v>0</v>
      </c>
      <c r="AB1547" s="122">
        <v>0</v>
      </c>
      <c r="AC1547" s="122">
        <v>0</v>
      </c>
      <c r="AD1547" s="121"/>
      <c r="BO1547" s="72" t="s">
        <v>42</v>
      </c>
      <c r="BP1547" s="73" t="s">
        <v>4871</v>
      </c>
      <c r="BQ1547" s="75">
        <v>0</v>
      </c>
      <c r="BR1547" s="75">
        <v>0</v>
      </c>
      <c r="BS1547" s="75">
        <v>0</v>
      </c>
      <c r="BT1547" s="75">
        <v>0</v>
      </c>
      <c r="BU1547" s="75">
        <v>576000625</v>
      </c>
      <c r="BV1547" s="75">
        <v>0</v>
      </c>
      <c r="BW1547" s="75">
        <v>0</v>
      </c>
      <c r="BX1547" s="75">
        <v>0</v>
      </c>
      <c r="BY1547" s="75">
        <v>0</v>
      </c>
      <c r="BZ1547" s="75">
        <v>0</v>
      </c>
      <c r="CA1547" s="75">
        <v>0</v>
      </c>
    </row>
    <row r="1548" spans="14:79" ht="12" customHeight="1">
      <c r="N1548" s="119" t="s">
        <v>25</v>
      </c>
      <c r="O1548" s="120" t="s">
        <v>895</v>
      </c>
      <c r="P1548" s="122">
        <v>220000026</v>
      </c>
      <c r="Q1548" s="122">
        <v>285000026</v>
      </c>
      <c r="R1548" s="122">
        <v>390000026</v>
      </c>
      <c r="S1548" s="122">
        <v>0</v>
      </c>
      <c r="T1548" s="122">
        <v>0</v>
      </c>
      <c r="U1548" s="122">
        <v>0</v>
      </c>
      <c r="V1548" s="122">
        <v>0</v>
      </c>
      <c r="W1548" s="122">
        <v>0</v>
      </c>
      <c r="X1548" s="122">
        <v>0</v>
      </c>
      <c r="Y1548" s="122">
        <v>0</v>
      </c>
      <c r="Z1548" s="122">
        <v>0</v>
      </c>
      <c r="AA1548" s="122">
        <v>0</v>
      </c>
      <c r="AB1548" s="122">
        <v>0</v>
      </c>
      <c r="AC1548" s="122">
        <v>0</v>
      </c>
      <c r="AD1548" s="121"/>
      <c r="BO1548" s="72" t="s">
        <v>42</v>
      </c>
      <c r="BP1548" s="73" t="s">
        <v>4872</v>
      </c>
      <c r="BQ1548" s="75">
        <v>0</v>
      </c>
      <c r="BR1548" s="75">
        <v>0</v>
      </c>
      <c r="BS1548" s="75">
        <v>0</v>
      </c>
      <c r="BT1548" s="75">
        <v>0</v>
      </c>
      <c r="BU1548" s="75">
        <v>630000625</v>
      </c>
      <c r="BV1548" s="75">
        <v>0</v>
      </c>
      <c r="BW1548" s="75">
        <v>0</v>
      </c>
      <c r="BX1548" s="75">
        <v>0</v>
      </c>
      <c r="BY1548" s="75">
        <v>0</v>
      </c>
      <c r="BZ1548" s="75">
        <v>0</v>
      </c>
      <c r="CA1548" s="75">
        <v>0</v>
      </c>
    </row>
    <row r="1549" spans="14:79" ht="12" customHeight="1">
      <c r="N1549" s="119" t="s">
        <v>25</v>
      </c>
      <c r="O1549" s="120" t="s">
        <v>778</v>
      </c>
      <c r="P1549" s="122">
        <v>370000026</v>
      </c>
      <c r="Q1549" s="122">
        <v>390000026</v>
      </c>
      <c r="R1549" s="122">
        <v>0</v>
      </c>
      <c r="S1549" s="122">
        <v>0</v>
      </c>
      <c r="T1549" s="122">
        <v>0</v>
      </c>
      <c r="U1549" s="122">
        <v>0</v>
      </c>
      <c r="V1549" s="122">
        <v>0</v>
      </c>
      <c r="W1549" s="122">
        <v>0</v>
      </c>
      <c r="X1549" s="122">
        <v>0</v>
      </c>
      <c r="Y1549" s="122">
        <v>0</v>
      </c>
      <c r="Z1549" s="122">
        <v>0</v>
      </c>
      <c r="AA1549" s="122">
        <v>0</v>
      </c>
      <c r="AB1549" s="122">
        <v>0</v>
      </c>
      <c r="AC1549" s="122">
        <v>0</v>
      </c>
      <c r="AD1549" s="121"/>
      <c r="BO1549" s="72" t="s">
        <v>42</v>
      </c>
      <c r="BP1549" s="73" t="s">
        <v>4873</v>
      </c>
      <c r="BQ1549" s="75">
        <v>0</v>
      </c>
      <c r="BR1549" s="75">
        <v>0</v>
      </c>
      <c r="BS1549" s="75">
        <v>0</v>
      </c>
      <c r="BT1549" s="75">
        <v>0</v>
      </c>
      <c r="BU1549" s="75">
        <v>639000625</v>
      </c>
      <c r="BV1549" s="75">
        <v>747000625</v>
      </c>
      <c r="BW1549" s="75">
        <v>882000625</v>
      </c>
      <c r="BX1549" s="75">
        <v>900000625</v>
      </c>
      <c r="BY1549" s="75">
        <v>945000625</v>
      </c>
      <c r="BZ1549" s="75">
        <v>0</v>
      </c>
      <c r="CA1549" s="75">
        <v>0</v>
      </c>
    </row>
    <row r="1550" spans="14:79" ht="12" customHeight="1">
      <c r="N1550" s="119" t="s">
        <v>25</v>
      </c>
      <c r="O1550" s="120" t="s">
        <v>2438</v>
      </c>
      <c r="P1550" s="122">
        <v>370000026</v>
      </c>
      <c r="Q1550" s="122">
        <v>390000026</v>
      </c>
      <c r="R1550" s="122">
        <v>0</v>
      </c>
      <c r="S1550" s="122">
        <v>0</v>
      </c>
      <c r="T1550" s="122">
        <v>0</v>
      </c>
      <c r="U1550" s="122">
        <v>0</v>
      </c>
      <c r="V1550" s="122">
        <v>0</v>
      </c>
      <c r="W1550" s="122">
        <v>0</v>
      </c>
      <c r="X1550" s="122">
        <v>0</v>
      </c>
      <c r="Y1550" s="122">
        <v>0</v>
      </c>
      <c r="Z1550" s="122">
        <v>0</v>
      </c>
      <c r="AA1550" s="122">
        <v>0</v>
      </c>
      <c r="AB1550" s="122">
        <v>0</v>
      </c>
      <c r="AC1550" s="122">
        <v>0</v>
      </c>
      <c r="AD1550" s="121"/>
      <c r="BO1550" s="72" t="s">
        <v>42</v>
      </c>
      <c r="BP1550" s="73" t="s">
        <v>4874</v>
      </c>
      <c r="BQ1550" s="75">
        <v>0</v>
      </c>
      <c r="BR1550" s="75">
        <v>0</v>
      </c>
      <c r="BS1550" s="75">
        <v>0</v>
      </c>
      <c r="BT1550" s="75">
        <v>0</v>
      </c>
      <c r="BU1550" s="75">
        <v>0</v>
      </c>
      <c r="BV1550" s="75">
        <v>630000625</v>
      </c>
      <c r="BW1550" s="75">
        <v>0</v>
      </c>
      <c r="BX1550" s="75">
        <v>670000026</v>
      </c>
      <c r="BY1550" s="75">
        <v>0</v>
      </c>
      <c r="BZ1550" s="75">
        <v>0</v>
      </c>
      <c r="CA1550" s="75">
        <v>0</v>
      </c>
    </row>
    <row r="1551" spans="14:79" ht="12" customHeight="1">
      <c r="N1551" s="119" t="s">
        <v>25</v>
      </c>
      <c r="O1551" s="120" t="s">
        <v>543</v>
      </c>
      <c r="P1551" s="122">
        <v>0</v>
      </c>
      <c r="Q1551" s="122">
        <v>0</v>
      </c>
      <c r="R1551" s="122">
        <v>0</v>
      </c>
      <c r="S1551" s="122">
        <v>0</v>
      </c>
      <c r="T1551" s="122">
        <v>0</v>
      </c>
      <c r="U1551" s="122">
        <v>0</v>
      </c>
      <c r="V1551" s="122">
        <v>725000026</v>
      </c>
      <c r="W1551" s="122">
        <v>805000026</v>
      </c>
      <c r="X1551" s="122">
        <v>915000026</v>
      </c>
      <c r="Y1551" s="122">
        <v>1215000026</v>
      </c>
      <c r="Z1551" s="122">
        <v>1725000026</v>
      </c>
      <c r="AA1551" s="122">
        <v>1815000026</v>
      </c>
      <c r="AB1551" s="122">
        <v>0</v>
      </c>
      <c r="AC1551" s="122">
        <v>0</v>
      </c>
      <c r="AD1551" s="121"/>
      <c r="BO1551" s="72" t="s">
        <v>42</v>
      </c>
      <c r="BP1551" s="73" t="s">
        <v>4875</v>
      </c>
      <c r="BQ1551" s="75">
        <v>369000625</v>
      </c>
      <c r="BR1551" s="75">
        <v>405000625</v>
      </c>
      <c r="BS1551" s="75">
        <v>441000625</v>
      </c>
      <c r="BT1551" s="75">
        <v>477000625</v>
      </c>
      <c r="BU1551" s="75">
        <v>504000625</v>
      </c>
      <c r="BV1551" s="75">
        <v>702000625</v>
      </c>
      <c r="BW1551" s="75">
        <v>729000625</v>
      </c>
      <c r="BX1551" s="75">
        <v>756000625</v>
      </c>
      <c r="BY1551" s="75">
        <v>0</v>
      </c>
      <c r="BZ1551" s="75">
        <v>0</v>
      </c>
      <c r="CA1551" s="75">
        <v>0</v>
      </c>
    </row>
    <row r="1552" spans="14:79" ht="12" customHeight="1">
      <c r="N1552" s="119" t="s">
        <v>25</v>
      </c>
      <c r="O1552" s="120" t="s">
        <v>2311</v>
      </c>
      <c r="P1552" s="122">
        <v>0</v>
      </c>
      <c r="Q1552" s="122">
        <v>0</v>
      </c>
      <c r="R1552" s="122">
        <v>0</v>
      </c>
      <c r="S1552" s="122">
        <v>0</v>
      </c>
      <c r="T1552" s="122">
        <v>0</v>
      </c>
      <c r="U1552" s="122">
        <v>0</v>
      </c>
      <c r="V1552" s="122">
        <v>0</v>
      </c>
      <c r="W1552" s="122">
        <v>0</v>
      </c>
      <c r="X1552" s="122">
        <v>0</v>
      </c>
      <c r="Y1552" s="122">
        <v>0</v>
      </c>
      <c r="Z1552" s="122">
        <v>2750000026</v>
      </c>
      <c r="AA1552" s="122">
        <v>0</v>
      </c>
      <c r="AB1552" s="122">
        <v>0</v>
      </c>
      <c r="AC1552" s="122">
        <v>0</v>
      </c>
      <c r="AD1552" s="121"/>
      <c r="BO1552" s="72" t="s">
        <v>42</v>
      </c>
      <c r="BP1552" s="73" t="s">
        <v>4876</v>
      </c>
      <c r="BQ1552" s="75">
        <v>405000625</v>
      </c>
      <c r="BR1552" s="75">
        <v>0</v>
      </c>
      <c r="BS1552" s="75">
        <v>0</v>
      </c>
      <c r="BT1552" s="75">
        <v>425000925</v>
      </c>
      <c r="BU1552" s="75">
        <v>550000725</v>
      </c>
      <c r="BV1552" s="75">
        <v>720000625</v>
      </c>
      <c r="BW1552" s="75">
        <v>585000625</v>
      </c>
      <c r="BX1552" s="75">
        <v>774000625</v>
      </c>
      <c r="BY1552" s="75">
        <v>0</v>
      </c>
      <c r="BZ1552" s="75">
        <v>0</v>
      </c>
      <c r="CA1552" s="75">
        <v>0</v>
      </c>
    </row>
    <row r="1553" spans="14:79" ht="12" customHeight="1">
      <c r="N1553" s="119" t="s">
        <v>25</v>
      </c>
      <c r="O1553" s="120" t="s">
        <v>1320</v>
      </c>
      <c r="P1553" s="122">
        <v>0</v>
      </c>
      <c r="Q1553" s="122">
        <v>0</v>
      </c>
      <c r="R1553" s="122">
        <v>0</v>
      </c>
      <c r="S1553" s="122">
        <v>0</v>
      </c>
      <c r="T1553" s="122">
        <v>690000026</v>
      </c>
      <c r="U1553" s="122">
        <v>760000026</v>
      </c>
      <c r="V1553" s="122">
        <v>0</v>
      </c>
      <c r="W1553" s="122">
        <v>0</v>
      </c>
      <c r="X1553" s="122">
        <v>0</v>
      </c>
      <c r="Y1553" s="122">
        <v>0</v>
      </c>
      <c r="Z1553" s="122">
        <v>0</v>
      </c>
      <c r="AA1553" s="122">
        <v>0</v>
      </c>
      <c r="AB1553" s="122">
        <v>0</v>
      </c>
      <c r="AC1553" s="122">
        <v>0</v>
      </c>
      <c r="AD1553" s="121"/>
      <c r="BO1553" s="72" t="s">
        <v>42</v>
      </c>
      <c r="BP1553" s="73" t="s">
        <v>4877</v>
      </c>
      <c r="BQ1553" s="75">
        <v>0</v>
      </c>
      <c r="BR1553" s="75">
        <v>0</v>
      </c>
      <c r="BS1553" s="75">
        <v>0</v>
      </c>
      <c r="BT1553" s="75">
        <v>625000625</v>
      </c>
      <c r="BU1553" s="75">
        <v>650000625</v>
      </c>
      <c r="BV1553" s="75">
        <v>680000625</v>
      </c>
      <c r="BW1553" s="75">
        <v>705000625</v>
      </c>
      <c r="BX1553" s="75">
        <v>775000625</v>
      </c>
      <c r="BY1553" s="75">
        <v>850000625</v>
      </c>
      <c r="BZ1553" s="75">
        <v>0</v>
      </c>
      <c r="CA1553" s="75">
        <v>0</v>
      </c>
    </row>
    <row r="1554" spans="14:79" ht="12" customHeight="1">
      <c r="N1554" s="119" t="s">
        <v>25</v>
      </c>
      <c r="O1554" s="120" t="s">
        <v>1459</v>
      </c>
      <c r="P1554" s="122">
        <v>0</v>
      </c>
      <c r="Q1554" s="122">
        <v>0</v>
      </c>
      <c r="R1554" s="122">
        <v>0</v>
      </c>
      <c r="S1554" s="122">
        <v>0</v>
      </c>
      <c r="T1554" s="122">
        <v>0</v>
      </c>
      <c r="U1554" s="122">
        <v>0</v>
      </c>
      <c r="V1554" s="122">
        <v>935000026</v>
      </c>
      <c r="W1554" s="122">
        <v>1105000026</v>
      </c>
      <c r="X1554" s="122">
        <v>0</v>
      </c>
      <c r="Y1554" s="122">
        <v>0</v>
      </c>
      <c r="Z1554" s="122">
        <v>0</v>
      </c>
      <c r="AA1554" s="122">
        <v>0</v>
      </c>
      <c r="AB1554" s="122">
        <v>0</v>
      </c>
      <c r="AC1554" s="122">
        <v>0</v>
      </c>
      <c r="AD1554" s="121"/>
      <c r="BO1554" s="72" t="s">
        <v>42</v>
      </c>
      <c r="BP1554" s="73" t="s">
        <v>4878</v>
      </c>
      <c r="BQ1554" s="75">
        <v>0</v>
      </c>
      <c r="BR1554" s="75">
        <v>0</v>
      </c>
      <c r="BS1554" s="75">
        <v>0</v>
      </c>
      <c r="BT1554" s="75">
        <v>0</v>
      </c>
      <c r="BU1554" s="75">
        <v>630000625</v>
      </c>
      <c r="BV1554" s="75">
        <v>0</v>
      </c>
      <c r="BW1554" s="75">
        <v>0</v>
      </c>
      <c r="BX1554" s="75">
        <v>0</v>
      </c>
      <c r="BY1554" s="75">
        <v>720000625</v>
      </c>
      <c r="BZ1554" s="75">
        <v>0</v>
      </c>
      <c r="CA1554" s="75">
        <v>0</v>
      </c>
    </row>
    <row r="1555" spans="14:79" ht="12" customHeight="1">
      <c r="N1555" s="119" t="s">
        <v>25</v>
      </c>
      <c r="O1555" s="120" t="s">
        <v>1597</v>
      </c>
      <c r="P1555" s="122">
        <v>465000026</v>
      </c>
      <c r="Q1555" s="122">
        <v>505000026</v>
      </c>
      <c r="R1555" s="122">
        <v>0</v>
      </c>
      <c r="S1555" s="122">
        <v>0</v>
      </c>
      <c r="T1555" s="122">
        <v>0</v>
      </c>
      <c r="U1555" s="122">
        <v>0</v>
      </c>
      <c r="V1555" s="122">
        <v>0</v>
      </c>
      <c r="W1555" s="122">
        <v>0</v>
      </c>
      <c r="X1555" s="122">
        <v>0</v>
      </c>
      <c r="Y1555" s="122">
        <v>0</v>
      </c>
      <c r="Z1555" s="122">
        <v>0</v>
      </c>
      <c r="AA1555" s="122">
        <v>0</v>
      </c>
      <c r="AB1555" s="122">
        <v>0</v>
      </c>
      <c r="AC1555" s="122">
        <v>0</v>
      </c>
      <c r="AD1555" s="121"/>
      <c r="BO1555" s="72" t="s">
        <v>42</v>
      </c>
      <c r="BP1555" s="73" t="s">
        <v>4879</v>
      </c>
      <c r="BQ1555" s="75">
        <v>315000625</v>
      </c>
      <c r="BR1555" s="75">
        <v>0</v>
      </c>
      <c r="BS1555" s="75">
        <v>0</v>
      </c>
      <c r="BT1555" s="75">
        <v>0</v>
      </c>
      <c r="BU1555" s="75">
        <v>0</v>
      </c>
      <c r="BV1555" s="75">
        <v>0</v>
      </c>
      <c r="BW1555" s="75">
        <v>0</v>
      </c>
      <c r="BX1555" s="75">
        <v>0</v>
      </c>
      <c r="BY1555" s="75">
        <v>0</v>
      </c>
      <c r="BZ1555" s="75">
        <v>0</v>
      </c>
      <c r="CA1555" s="75">
        <v>0</v>
      </c>
    </row>
    <row r="1556" spans="14:79" ht="12" customHeight="1">
      <c r="N1556" s="119" t="s">
        <v>25</v>
      </c>
      <c r="O1556" s="120" t="s">
        <v>41</v>
      </c>
      <c r="P1556" s="122">
        <v>390000026</v>
      </c>
      <c r="Q1556" s="122">
        <v>480000026</v>
      </c>
      <c r="R1556" s="122">
        <v>570000026</v>
      </c>
      <c r="S1556" s="122">
        <v>0</v>
      </c>
      <c r="T1556" s="122">
        <v>0</v>
      </c>
      <c r="U1556" s="122">
        <v>0</v>
      </c>
      <c r="V1556" s="122">
        <v>0</v>
      </c>
      <c r="W1556" s="122">
        <v>0</v>
      </c>
      <c r="X1556" s="122">
        <v>0</v>
      </c>
      <c r="Y1556" s="122">
        <v>0</v>
      </c>
      <c r="Z1556" s="122">
        <v>0</v>
      </c>
      <c r="AA1556" s="122">
        <v>0</v>
      </c>
      <c r="AB1556" s="122">
        <v>0</v>
      </c>
      <c r="AC1556" s="122">
        <v>0</v>
      </c>
      <c r="AD1556" s="121"/>
      <c r="BO1556" s="72" t="s">
        <v>42</v>
      </c>
      <c r="BP1556" s="73" t="s">
        <v>4880</v>
      </c>
      <c r="BQ1556" s="75">
        <v>522000625</v>
      </c>
      <c r="BR1556" s="75">
        <v>558000625</v>
      </c>
      <c r="BS1556" s="75">
        <v>594000625</v>
      </c>
      <c r="BT1556" s="75">
        <v>630000625</v>
      </c>
      <c r="BU1556" s="75">
        <v>657000625</v>
      </c>
      <c r="BV1556" s="75">
        <v>675000625</v>
      </c>
      <c r="BW1556" s="75">
        <v>702000625</v>
      </c>
      <c r="BX1556" s="75">
        <v>729000625</v>
      </c>
      <c r="BY1556" s="75">
        <v>765000625</v>
      </c>
      <c r="BZ1556" s="75">
        <v>0</v>
      </c>
      <c r="CA1556" s="75">
        <v>0</v>
      </c>
    </row>
    <row r="1557" spans="14:79" ht="12" customHeight="1">
      <c r="N1557" s="119" t="s">
        <v>25</v>
      </c>
      <c r="O1557" s="120" t="s">
        <v>1602</v>
      </c>
      <c r="P1557" s="122">
        <v>415000026</v>
      </c>
      <c r="Q1557" s="122">
        <v>0</v>
      </c>
      <c r="R1557" s="122">
        <v>0</v>
      </c>
      <c r="S1557" s="122">
        <v>0</v>
      </c>
      <c r="T1557" s="122">
        <v>0</v>
      </c>
      <c r="U1557" s="122">
        <v>0</v>
      </c>
      <c r="V1557" s="122">
        <v>0</v>
      </c>
      <c r="W1557" s="122">
        <v>0</v>
      </c>
      <c r="X1557" s="122">
        <v>0</v>
      </c>
      <c r="Y1557" s="122">
        <v>0</v>
      </c>
      <c r="Z1557" s="122">
        <v>0</v>
      </c>
      <c r="AA1557" s="122">
        <v>0</v>
      </c>
      <c r="AB1557" s="122">
        <v>0</v>
      </c>
      <c r="AC1557" s="122">
        <v>0</v>
      </c>
      <c r="AD1557" s="121"/>
      <c r="BO1557" s="72" t="s">
        <v>42</v>
      </c>
      <c r="BP1557" s="73" t="s">
        <v>4881</v>
      </c>
      <c r="BQ1557" s="75">
        <v>360000625</v>
      </c>
      <c r="BR1557" s="75">
        <v>396000625</v>
      </c>
      <c r="BS1557" s="75">
        <v>432000625</v>
      </c>
      <c r="BT1557" s="75">
        <v>468000625</v>
      </c>
      <c r="BU1557" s="75">
        <v>495000625</v>
      </c>
      <c r="BV1557" s="75">
        <v>513000625</v>
      </c>
      <c r="BW1557" s="75">
        <v>540000625</v>
      </c>
      <c r="BX1557" s="75">
        <v>567000625</v>
      </c>
      <c r="BY1557" s="75">
        <v>0</v>
      </c>
      <c r="BZ1557" s="75">
        <v>0</v>
      </c>
      <c r="CA1557" s="75">
        <v>0</v>
      </c>
    </row>
    <row r="1558" spans="14:79" ht="12" customHeight="1">
      <c r="N1558" s="119" t="s">
        <v>25</v>
      </c>
      <c r="O1558" s="120" t="s">
        <v>1724</v>
      </c>
      <c r="P1558" s="122">
        <v>490000026</v>
      </c>
      <c r="Q1558" s="122">
        <v>5250000026</v>
      </c>
      <c r="R1558" s="122">
        <v>0</v>
      </c>
      <c r="S1558" s="122">
        <v>0</v>
      </c>
      <c r="T1558" s="122">
        <v>0</v>
      </c>
      <c r="U1558" s="122">
        <v>0</v>
      </c>
      <c r="V1558" s="122">
        <v>0</v>
      </c>
      <c r="W1558" s="122">
        <v>0</v>
      </c>
      <c r="X1558" s="122">
        <v>0</v>
      </c>
      <c r="Y1558" s="122">
        <v>0</v>
      </c>
      <c r="Z1558" s="122">
        <v>0</v>
      </c>
      <c r="AA1558" s="122">
        <v>0</v>
      </c>
      <c r="AB1558" s="122">
        <v>0</v>
      </c>
      <c r="AC1558" s="122">
        <v>0</v>
      </c>
      <c r="AD1558" s="121"/>
      <c r="BO1558" s="72" t="s">
        <v>42</v>
      </c>
      <c r="BP1558" s="73" t="s">
        <v>4882</v>
      </c>
      <c r="BQ1558" s="75">
        <v>0</v>
      </c>
      <c r="BR1558" s="75">
        <v>0</v>
      </c>
      <c r="BS1558" s="75">
        <v>441000625</v>
      </c>
      <c r="BT1558" s="75">
        <v>477000625</v>
      </c>
      <c r="BU1558" s="75">
        <v>504000625</v>
      </c>
      <c r="BV1558" s="75">
        <v>0</v>
      </c>
      <c r="BW1558" s="75">
        <v>0</v>
      </c>
      <c r="BX1558" s="75">
        <v>0</v>
      </c>
      <c r="BY1558" s="75">
        <v>0</v>
      </c>
      <c r="BZ1558" s="75">
        <v>0</v>
      </c>
      <c r="CA1558" s="75">
        <v>0</v>
      </c>
    </row>
    <row r="1559" spans="14:79" ht="12" customHeight="1">
      <c r="N1559" s="119" t="s">
        <v>25</v>
      </c>
      <c r="O1559" s="120" t="s">
        <v>896</v>
      </c>
      <c r="P1559" s="122">
        <v>475000026</v>
      </c>
      <c r="Q1559" s="122">
        <v>525000026</v>
      </c>
      <c r="R1559" s="122">
        <v>0</v>
      </c>
      <c r="S1559" s="122">
        <v>0</v>
      </c>
      <c r="T1559" s="122">
        <v>0</v>
      </c>
      <c r="U1559" s="122">
        <v>0</v>
      </c>
      <c r="V1559" s="122">
        <v>0</v>
      </c>
      <c r="W1559" s="122">
        <v>0</v>
      </c>
      <c r="X1559" s="122">
        <v>0</v>
      </c>
      <c r="Y1559" s="122">
        <v>0</v>
      </c>
      <c r="Z1559" s="122">
        <v>0</v>
      </c>
      <c r="AA1559" s="122">
        <v>0</v>
      </c>
      <c r="AB1559" s="122">
        <v>0</v>
      </c>
      <c r="AC1559" s="122">
        <v>0</v>
      </c>
      <c r="AD1559" s="121"/>
      <c r="BO1559" s="72" t="s">
        <v>42</v>
      </c>
      <c r="BP1559" s="73" t="s">
        <v>4883</v>
      </c>
      <c r="BQ1559" s="75">
        <v>0</v>
      </c>
      <c r="BR1559" s="75">
        <v>549000625</v>
      </c>
      <c r="BS1559" s="75">
        <v>0</v>
      </c>
      <c r="BT1559" s="75">
        <v>540000625</v>
      </c>
      <c r="BU1559" s="75">
        <v>0</v>
      </c>
      <c r="BV1559" s="75">
        <v>0</v>
      </c>
      <c r="BW1559" s="75">
        <v>0</v>
      </c>
      <c r="BX1559" s="75">
        <v>0</v>
      </c>
      <c r="BY1559" s="75">
        <v>0</v>
      </c>
      <c r="BZ1559" s="75">
        <v>0</v>
      </c>
      <c r="CA1559" s="75">
        <v>0</v>
      </c>
    </row>
    <row r="1560" spans="14:79" ht="12" customHeight="1">
      <c r="N1560" s="119" t="s">
        <v>25</v>
      </c>
      <c r="O1560" s="120" t="s">
        <v>1818</v>
      </c>
      <c r="P1560" s="122">
        <v>475000026</v>
      </c>
      <c r="Q1560" s="122">
        <v>525000026</v>
      </c>
      <c r="R1560" s="122">
        <v>0</v>
      </c>
      <c r="S1560" s="122">
        <v>0</v>
      </c>
      <c r="T1560" s="122">
        <v>0</v>
      </c>
      <c r="U1560" s="122">
        <v>0</v>
      </c>
      <c r="V1560" s="122">
        <v>0</v>
      </c>
      <c r="W1560" s="122">
        <v>0</v>
      </c>
      <c r="X1560" s="122">
        <v>0</v>
      </c>
      <c r="Y1560" s="122">
        <v>0</v>
      </c>
      <c r="Z1560" s="122">
        <v>0</v>
      </c>
      <c r="AA1560" s="122">
        <v>0</v>
      </c>
      <c r="AB1560" s="122">
        <v>0</v>
      </c>
      <c r="AC1560" s="122">
        <v>0</v>
      </c>
      <c r="AD1560" s="121"/>
      <c r="BO1560" s="72" t="s">
        <v>42</v>
      </c>
      <c r="BP1560" s="73" t="s">
        <v>4884</v>
      </c>
      <c r="BQ1560" s="75">
        <v>0</v>
      </c>
      <c r="BR1560" s="75">
        <v>585000625</v>
      </c>
      <c r="BS1560" s="75">
        <v>0</v>
      </c>
      <c r="BT1560" s="75">
        <v>585000625</v>
      </c>
      <c r="BU1560" s="75">
        <v>612000625</v>
      </c>
      <c r="BV1560" s="75">
        <v>630000625</v>
      </c>
      <c r="BW1560" s="75">
        <v>657000625</v>
      </c>
      <c r="BX1560" s="75">
        <v>684000625</v>
      </c>
      <c r="BY1560" s="75">
        <v>702000625</v>
      </c>
      <c r="BZ1560" s="75">
        <v>0</v>
      </c>
      <c r="CA1560" s="75">
        <v>0</v>
      </c>
    </row>
    <row r="1561" spans="14:79" ht="12" customHeight="1">
      <c r="N1561" s="119" t="s">
        <v>25</v>
      </c>
      <c r="O1561" s="120" t="s">
        <v>8034</v>
      </c>
      <c r="P1561" s="122">
        <v>0</v>
      </c>
      <c r="Q1561" s="122">
        <v>0</v>
      </c>
      <c r="R1561" s="122">
        <v>0</v>
      </c>
      <c r="S1561" s="122">
        <v>405000026</v>
      </c>
      <c r="T1561" s="122">
        <v>435000026</v>
      </c>
      <c r="U1561" s="122">
        <v>485000026</v>
      </c>
      <c r="V1561" s="122">
        <v>0</v>
      </c>
      <c r="W1561" s="122">
        <v>0</v>
      </c>
      <c r="X1561" s="122">
        <v>0</v>
      </c>
      <c r="Y1561" s="122">
        <v>0</v>
      </c>
      <c r="Z1561" s="122">
        <v>0</v>
      </c>
      <c r="AA1561" s="122">
        <v>0</v>
      </c>
      <c r="AB1561" s="122">
        <v>0</v>
      </c>
      <c r="AC1561" s="122">
        <v>0</v>
      </c>
      <c r="AD1561" s="121"/>
      <c r="BO1561" s="72" t="s">
        <v>42</v>
      </c>
      <c r="BP1561" s="73" t="s">
        <v>4885</v>
      </c>
      <c r="BQ1561" s="75">
        <v>540000625</v>
      </c>
      <c r="BR1561" s="75">
        <v>477000625</v>
      </c>
      <c r="BS1561" s="75">
        <v>603000625</v>
      </c>
      <c r="BT1561" s="75">
        <v>639000625</v>
      </c>
      <c r="BU1561" s="75">
        <v>666000625</v>
      </c>
      <c r="BV1561" s="75">
        <v>702000625</v>
      </c>
      <c r="BW1561" s="75">
        <v>729000625</v>
      </c>
      <c r="BX1561" s="75">
        <v>765000625</v>
      </c>
      <c r="BY1561" s="75">
        <v>0</v>
      </c>
      <c r="BZ1561" s="75">
        <v>0</v>
      </c>
      <c r="CA1561" s="75">
        <v>0</v>
      </c>
    </row>
    <row r="1562" spans="14:79" ht="12" customHeight="1">
      <c r="N1562" s="119" t="s">
        <v>25</v>
      </c>
      <c r="O1562" s="120" t="s">
        <v>8035</v>
      </c>
      <c r="P1562" s="122">
        <v>0</v>
      </c>
      <c r="Q1562" s="122">
        <v>0</v>
      </c>
      <c r="R1562" s="122">
        <v>0</v>
      </c>
      <c r="S1562" s="122">
        <v>0</v>
      </c>
      <c r="T1562" s="122">
        <v>0</v>
      </c>
      <c r="U1562" s="122">
        <v>0</v>
      </c>
      <c r="V1562" s="122">
        <v>0</v>
      </c>
      <c r="W1562" s="122">
        <v>0</v>
      </c>
      <c r="X1562" s="122">
        <v>0</v>
      </c>
      <c r="Y1562" s="122">
        <v>1085000026</v>
      </c>
      <c r="Z1562" s="122">
        <v>1300000026</v>
      </c>
      <c r="AA1562" s="122">
        <v>1695000026</v>
      </c>
      <c r="AB1562" s="122">
        <v>1870000026</v>
      </c>
      <c r="AC1562" s="122">
        <v>0</v>
      </c>
      <c r="AD1562" s="121"/>
      <c r="BO1562" s="72" t="s">
        <v>42</v>
      </c>
      <c r="BP1562" s="73" t="s">
        <v>5162</v>
      </c>
      <c r="BQ1562" s="74"/>
      <c r="BR1562" s="75">
        <v>450000725</v>
      </c>
      <c r="BS1562" s="74"/>
      <c r="BT1562" s="74"/>
      <c r="BU1562" s="74"/>
      <c r="BV1562" s="74"/>
      <c r="BW1562" s="74"/>
      <c r="BX1562" s="74"/>
      <c r="BY1562" s="74"/>
      <c r="BZ1562" s="74"/>
      <c r="CA1562" s="74"/>
    </row>
    <row r="1563" spans="14:79" ht="12" customHeight="1">
      <c r="N1563" s="119" t="s">
        <v>25</v>
      </c>
      <c r="O1563" s="120" t="s">
        <v>8036</v>
      </c>
      <c r="P1563" s="122">
        <v>0</v>
      </c>
      <c r="Q1563" s="122">
        <v>0</v>
      </c>
      <c r="R1563" s="122">
        <v>0</v>
      </c>
      <c r="S1563" s="122">
        <v>0</v>
      </c>
      <c r="T1563" s="122">
        <v>0</v>
      </c>
      <c r="U1563" s="122">
        <v>0</v>
      </c>
      <c r="V1563" s="122">
        <v>645000026</v>
      </c>
      <c r="W1563" s="122">
        <v>725000026</v>
      </c>
      <c r="X1563" s="122">
        <v>875000026</v>
      </c>
      <c r="Y1563" s="122">
        <v>985000026</v>
      </c>
      <c r="Z1563" s="122">
        <v>0</v>
      </c>
      <c r="AA1563" s="122">
        <v>0</v>
      </c>
      <c r="AB1563" s="122">
        <v>0</v>
      </c>
      <c r="AC1563" s="122">
        <v>0</v>
      </c>
      <c r="AD1563" s="121"/>
      <c r="BO1563" s="72" t="s">
        <v>42</v>
      </c>
      <c r="BP1563" s="73" t="s">
        <v>4886</v>
      </c>
      <c r="BQ1563" s="75">
        <v>0</v>
      </c>
      <c r="BR1563" s="75">
        <v>0</v>
      </c>
      <c r="BS1563" s="75">
        <v>0</v>
      </c>
      <c r="BT1563" s="75">
        <v>522000625</v>
      </c>
      <c r="BU1563" s="75">
        <v>549000625</v>
      </c>
      <c r="BV1563" s="75">
        <v>594000625</v>
      </c>
      <c r="BW1563" s="75">
        <v>0</v>
      </c>
      <c r="BX1563" s="75">
        <v>0</v>
      </c>
      <c r="BY1563" s="75">
        <v>0</v>
      </c>
      <c r="BZ1563" s="75">
        <v>0</v>
      </c>
      <c r="CA1563" s="75">
        <v>0</v>
      </c>
    </row>
    <row r="1564" spans="14:79" ht="12" customHeight="1">
      <c r="N1564" s="119" t="s">
        <v>25</v>
      </c>
      <c r="O1564" s="120" t="s">
        <v>8037</v>
      </c>
      <c r="P1564" s="122">
        <v>0</v>
      </c>
      <c r="Q1564" s="122">
        <v>0</v>
      </c>
      <c r="R1564" s="122">
        <v>0</v>
      </c>
      <c r="S1564" s="122">
        <v>490000026</v>
      </c>
      <c r="T1564" s="122">
        <v>510000026</v>
      </c>
      <c r="U1564" s="122">
        <v>710000026</v>
      </c>
      <c r="V1564" s="122">
        <v>920000026</v>
      </c>
      <c r="W1564" s="122">
        <v>960000026</v>
      </c>
      <c r="X1564" s="122">
        <v>1020000026</v>
      </c>
      <c r="Y1564" s="122">
        <v>1090000026</v>
      </c>
      <c r="Z1564" s="122">
        <v>1175000026</v>
      </c>
      <c r="AA1564" s="122">
        <v>0</v>
      </c>
      <c r="AB1564" s="122">
        <v>0</v>
      </c>
      <c r="AC1564" s="122">
        <v>0</v>
      </c>
      <c r="AD1564" s="121"/>
      <c r="BO1564" s="72" t="s">
        <v>42</v>
      </c>
      <c r="BP1564" s="73" t="s">
        <v>4887</v>
      </c>
      <c r="BQ1564" s="75">
        <v>243000625</v>
      </c>
      <c r="BR1564" s="75">
        <v>0</v>
      </c>
      <c r="BS1564" s="75">
        <v>0</v>
      </c>
      <c r="BT1564" s="75">
        <v>657000625</v>
      </c>
      <c r="BU1564" s="75">
        <v>684000625</v>
      </c>
      <c r="BV1564" s="75">
        <v>702000625</v>
      </c>
      <c r="BW1564" s="75">
        <v>720000625</v>
      </c>
      <c r="BX1564" s="75">
        <v>756000625</v>
      </c>
      <c r="BY1564" s="75">
        <v>792000625</v>
      </c>
      <c r="BZ1564" s="75">
        <v>0</v>
      </c>
      <c r="CA1564" s="75">
        <v>0</v>
      </c>
    </row>
    <row r="1565" spans="14:79" ht="12" customHeight="1">
      <c r="N1565" s="119" t="s">
        <v>25</v>
      </c>
      <c r="O1565" s="120" t="s">
        <v>8038</v>
      </c>
      <c r="P1565" s="122">
        <v>0</v>
      </c>
      <c r="Q1565" s="122">
        <v>0</v>
      </c>
      <c r="R1565" s="122">
        <v>0</v>
      </c>
      <c r="S1565" s="122">
        <v>0</v>
      </c>
      <c r="T1565" s="122">
        <v>0</v>
      </c>
      <c r="U1565" s="122">
        <v>0</v>
      </c>
      <c r="V1565" s="122">
        <v>0</v>
      </c>
      <c r="W1565" s="122">
        <v>0</v>
      </c>
      <c r="X1565" s="122">
        <v>0</v>
      </c>
      <c r="Y1565" s="122">
        <v>1085000026</v>
      </c>
      <c r="Z1565" s="122">
        <v>1300000026</v>
      </c>
      <c r="AA1565" s="122">
        <v>1695000026</v>
      </c>
      <c r="AB1565" s="122">
        <v>1870000026</v>
      </c>
      <c r="AC1565" s="122">
        <v>0</v>
      </c>
      <c r="AD1565" s="121"/>
      <c r="BO1565" s="72" t="s">
        <v>42</v>
      </c>
      <c r="BP1565" s="73" t="s">
        <v>4888</v>
      </c>
      <c r="BQ1565" s="75">
        <v>0</v>
      </c>
      <c r="BR1565" s="75">
        <v>477000625</v>
      </c>
      <c r="BS1565" s="75">
        <v>0</v>
      </c>
      <c r="BT1565" s="75">
        <v>0</v>
      </c>
      <c r="BU1565" s="75">
        <v>0</v>
      </c>
      <c r="BV1565" s="75">
        <v>0</v>
      </c>
      <c r="BW1565" s="75">
        <v>0</v>
      </c>
      <c r="BX1565" s="75">
        <v>0</v>
      </c>
      <c r="BY1565" s="75">
        <v>0</v>
      </c>
      <c r="BZ1565" s="75">
        <v>0</v>
      </c>
      <c r="CA1565" s="75">
        <v>0</v>
      </c>
    </row>
    <row r="1566" spans="14:79" ht="12" customHeight="1">
      <c r="N1566" s="119" t="s">
        <v>25</v>
      </c>
      <c r="O1566" s="120" t="s">
        <v>8039</v>
      </c>
      <c r="P1566" s="122">
        <v>0</v>
      </c>
      <c r="Q1566" s="122">
        <v>0</v>
      </c>
      <c r="R1566" s="122">
        <v>0</v>
      </c>
      <c r="S1566" s="122">
        <v>0</v>
      </c>
      <c r="T1566" s="122">
        <v>0</v>
      </c>
      <c r="U1566" s="122">
        <v>0</v>
      </c>
      <c r="V1566" s="122">
        <v>0</v>
      </c>
      <c r="W1566" s="122">
        <v>0</v>
      </c>
      <c r="X1566" s="122">
        <v>0</v>
      </c>
      <c r="Y1566" s="122">
        <v>1085000026</v>
      </c>
      <c r="Z1566" s="122">
        <v>1300000026</v>
      </c>
      <c r="AA1566" s="122">
        <v>1695000026</v>
      </c>
      <c r="AB1566" s="122">
        <v>1870000026</v>
      </c>
      <c r="AC1566" s="122">
        <v>0</v>
      </c>
      <c r="AD1566" s="121"/>
      <c r="BO1566" s="72" t="s">
        <v>42</v>
      </c>
      <c r="BP1566" s="73" t="s">
        <v>4889</v>
      </c>
      <c r="BQ1566" s="75">
        <v>441000625</v>
      </c>
      <c r="BR1566" s="75">
        <v>477000625</v>
      </c>
      <c r="BS1566" s="75">
        <v>513000625</v>
      </c>
      <c r="BT1566" s="75">
        <v>549000625</v>
      </c>
      <c r="BU1566" s="75">
        <v>576000625</v>
      </c>
      <c r="BV1566" s="75">
        <v>594000625</v>
      </c>
      <c r="BW1566" s="75">
        <v>621000625</v>
      </c>
      <c r="BX1566" s="75">
        <v>648000625</v>
      </c>
      <c r="BY1566" s="75">
        <v>0</v>
      </c>
      <c r="BZ1566" s="75">
        <v>0</v>
      </c>
      <c r="CA1566" s="75">
        <v>0</v>
      </c>
    </row>
    <row r="1567" spans="14:79" ht="12" customHeight="1">
      <c r="N1567" s="119" t="s">
        <v>25</v>
      </c>
      <c r="O1567" s="120" t="s">
        <v>8040</v>
      </c>
      <c r="P1567" s="122">
        <v>0</v>
      </c>
      <c r="Q1567" s="122">
        <v>0</v>
      </c>
      <c r="R1567" s="122">
        <v>0</v>
      </c>
      <c r="S1567" s="122">
        <v>0</v>
      </c>
      <c r="T1567" s="122">
        <v>0</v>
      </c>
      <c r="U1567" s="122">
        <v>0</v>
      </c>
      <c r="V1567" s="122">
        <v>495000026</v>
      </c>
      <c r="W1567" s="122">
        <v>645000026</v>
      </c>
      <c r="X1567" s="122">
        <v>690000026</v>
      </c>
      <c r="Y1567" s="122">
        <v>725000026</v>
      </c>
      <c r="Z1567" s="122">
        <v>0</v>
      </c>
      <c r="AA1567" s="122">
        <v>0</v>
      </c>
      <c r="AB1567" s="122">
        <v>0</v>
      </c>
      <c r="AC1567" s="122">
        <v>0</v>
      </c>
      <c r="AD1567" s="121"/>
      <c r="BO1567" s="72" t="s">
        <v>42</v>
      </c>
      <c r="BP1567" s="73" t="s">
        <v>4890</v>
      </c>
      <c r="BQ1567" s="75">
        <v>315000625</v>
      </c>
      <c r="BR1567" s="75">
        <v>351000625</v>
      </c>
      <c r="BS1567" s="75">
        <v>387000625</v>
      </c>
      <c r="BT1567" s="75">
        <v>423000625</v>
      </c>
      <c r="BU1567" s="75">
        <v>0</v>
      </c>
      <c r="BV1567" s="75">
        <v>0</v>
      </c>
      <c r="BW1567" s="75">
        <v>0</v>
      </c>
      <c r="BX1567" s="75">
        <v>0</v>
      </c>
      <c r="BY1567" s="75">
        <v>0</v>
      </c>
      <c r="BZ1567" s="75">
        <v>0</v>
      </c>
      <c r="CA1567" s="75">
        <v>0</v>
      </c>
    </row>
    <row r="1568" spans="14:79" ht="12" customHeight="1">
      <c r="N1568" s="119" t="s">
        <v>25</v>
      </c>
      <c r="O1568" s="120" t="s">
        <v>8041</v>
      </c>
      <c r="P1568" s="122">
        <v>0</v>
      </c>
      <c r="Q1568" s="122">
        <v>450000026</v>
      </c>
      <c r="R1568" s="122">
        <v>485000026</v>
      </c>
      <c r="S1568" s="122">
        <v>0</v>
      </c>
      <c r="T1568" s="122">
        <v>0</v>
      </c>
      <c r="U1568" s="122">
        <v>0</v>
      </c>
      <c r="V1568" s="122">
        <v>0</v>
      </c>
      <c r="W1568" s="122">
        <v>0</v>
      </c>
      <c r="X1568" s="122">
        <v>0</v>
      </c>
      <c r="Y1568" s="122">
        <v>0</v>
      </c>
      <c r="Z1568" s="122">
        <v>0</v>
      </c>
      <c r="AA1568" s="122">
        <v>0</v>
      </c>
      <c r="AB1568" s="122">
        <v>0</v>
      </c>
      <c r="AC1568" s="122">
        <v>0</v>
      </c>
      <c r="AD1568" s="121"/>
      <c r="BO1568" s="72" t="s">
        <v>42</v>
      </c>
      <c r="BP1568" s="73" t="s">
        <v>5053</v>
      </c>
      <c r="BQ1568" s="75">
        <v>0</v>
      </c>
      <c r="BR1568" s="75">
        <v>0</v>
      </c>
      <c r="BS1568" s="75">
        <v>0</v>
      </c>
      <c r="BT1568" s="75">
        <v>0</v>
      </c>
      <c r="BU1568" s="75">
        <v>0</v>
      </c>
      <c r="BV1568" s="75">
        <v>160000925</v>
      </c>
      <c r="BW1568" s="75">
        <v>170000925</v>
      </c>
      <c r="BX1568" s="75">
        <v>175000925</v>
      </c>
      <c r="BY1568" s="75">
        <v>180000925</v>
      </c>
      <c r="BZ1568" s="75">
        <v>205000925</v>
      </c>
      <c r="CA1568" s="75">
        <v>0</v>
      </c>
    </row>
    <row r="1569" spans="14:79" ht="12" customHeight="1">
      <c r="N1569" s="119" t="s">
        <v>25</v>
      </c>
      <c r="O1569" s="120" t="s">
        <v>8042</v>
      </c>
      <c r="P1569" s="122">
        <v>0</v>
      </c>
      <c r="Q1569" s="122">
        <v>0</v>
      </c>
      <c r="R1569" s="122">
        <v>0</v>
      </c>
      <c r="S1569" s="122">
        <v>420000026</v>
      </c>
      <c r="T1569" s="122">
        <v>575000026</v>
      </c>
      <c r="U1569" s="122">
        <v>620000026</v>
      </c>
      <c r="V1569" s="122">
        <v>650000026</v>
      </c>
      <c r="W1569" s="122">
        <v>700000026</v>
      </c>
      <c r="X1569" s="122">
        <v>0</v>
      </c>
      <c r="Y1569" s="122">
        <v>0</v>
      </c>
      <c r="Z1569" s="122">
        <v>0</v>
      </c>
      <c r="AA1569" s="122">
        <v>0</v>
      </c>
      <c r="AB1569" s="122">
        <v>0</v>
      </c>
      <c r="AC1569" s="122">
        <v>0</v>
      </c>
      <c r="AD1569" s="121"/>
      <c r="BO1569" s="72" t="s">
        <v>42</v>
      </c>
      <c r="BP1569" s="73" t="s">
        <v>4891</v>
      </c>
      <c r="BQ1569" s="75">
        <v>0</v>
      </c>
      <c r="BR1569" s="75">
        <v>0</v>
      </c>
      <c r="BS1569" s="75">
        <v>0</v>
      </c>
      <c r="BT1569" s="75">
        <v>0</v>
      </c>
      <c r="BU1569" s="75">
        <v>0</v>
      </c>
      <c r="BV1569" s="75">
        <v>0</v>
      </c>
      <c r="BW1569" s="75">
        <v>0</v>
      </c>
      <c r="BX1569" s="75">
        <v>0</v>
      </c>
      <c r="BY1569" s="75">
        <v>0</v>
      </c>
      <c r="BZ1569" s="75">
        <v>0</v>
      </c>
      <c r="CA1569" s="75">
        <v>0</v>
      </c>
    </row>
    <row r="1570" spans="14:79" ht="12" customHeight="1">
      <c r="N1570" s="119" t="s">
        <v>25</v>
      </c>
      <c r="O1570" s="120" t="s">
        <v>8043</v>
      </c>
      <c r="P1570" s="122">
        <v>0</v>
      </c>
      <c r="Q1570" s="122">
        <v>0</v>
      </c>
      <c r="R1570" s="122">
        <v>0</v>
      </c>
      <c r="S1570" s="122">
        <v>420000026</v>
      </c>
      <c r="T1570" s="122">
        <v>575000026</v>
      </c>
      <c r="U1570" s="122">
        <v>620000026</v>
      </c>
      <c r="V1570" s="122">
        <v>650000026</v>
      </c>
      <c r="W1570" s="122">
        <v>700000026</v>
      </c>
      <c r="X1570" s="122">
        <v>0</v>
      </c>
      <c r="Y1570" s="122">
        <v>0</v>
      </c>
      <c r="Z1570" s="122">
        <v>0</v>
      </c>
      <c r="AA1570" s="122">
        <v>0</v>
      </c>
      <c r="AB1570" s="122">
        <v>0</v>
      </c>
      <c r="AC1570" s="122">
        <v>0</v>
      </c>
      <c r="AD1570" s="121"/>
      <c r="BO1570" s="72" t="s">
        <v>42</v>
      </c>
      <c r="BP1570" s="73" t="s">
        <v>4892</v>
      </c>
      <c r="BQ1570" s="75">
        <v>0</v>
      </c>
      <c r="BR1570" s="75">
        <v>0</v>
      </c>
      <c r="BS1570" s="75">
        <v>0</v>
      </c>
      <c r="BT1570" s="75">
        <v>0</v>
      </c>
      <c r="BU1570" s="75">
        <v>0</v>
      </c>
      <c r="BV1570" s="75">
        <v>0</v>
      </c>
      <c r="BW1570" s="75">
        <v>0</v>
      </c>
      <c r="BX1570" s="75">
        <v>0</v>
      </c>
      <c r="BY1570" s="75">
        <v>0</v>
      </c>
      <c r="BZ1570" s="75">
        <v>0</v>
      </c>
      <c r="CA1570" s="75">
        <v>0</v>
      </c>
    </row>
    <row r="1571" spans="14:79" ht="12" customHeight="1">
      <c r="N1571" s="119" t="s">
        <v>25</v>
      </c>
      <c r="O1571" s="120" t="s">
        <v>8044</v>
      </c>
      <c r="P1571" s="122">
        <v>0</v>
      </c>
      <c r="Q1571" s="122">
        <v>0</v>
      </c>
      <c r="R1571" s="122">
        <v>0</v>
      </c>
      <c r="S1571" s="122">
        <v>420000026</v>
      </c>
      <c r="T1571" s="122">
        <v>575000026</v>
      </c>
      <c r="U1571" s="122">
        <v>620000026</v>
      </c>
      <c r="V1571" s="122">
        <v>650000026</v>
      </c>
      <c r="W1571" s="122">
        <v>700000026</v>
      </c>
      <c r="X1571" s="122">
        <v>0</v>
      </c>
      <c r="Y1571" s="122">
        <v>0</v>
      </c>
      <c r="Z1571" s="122">
        <v>0</v>
      </c>
      <c r="AA1571" s="122">
        <v>0</v>
      </c>
      <c r="AB1571" s="122">
        <v>0</v>
      </c>
      <c r="AC1571" s="122">
        <v>0</v>
      </c>
      <c r="AD1571" s="121"/>
      <c r="BO1571" s="72" t="s">
        <v>42</v>
      </c>
      <c r="BP1571" s="73" t="s">
        <v>4893</v>
      </c>
      <c r="BQ1571" s="75">
        <v>90000925</v>
      </c>
      <c r="BR1571" s="75">
        <v>95000925</v>
      </c>
      <c r="BS1571" s="75">
        <v>125000925</v>
      </c>
      <c r="BT1571" s="75">
        <v>130000925</v>
      </c>
      <c r="BU1571" s="75">
        <v>135000925</v>
      </c>
      <c r="BV1571" s="75">
        <v>140000925</v>
      </c>
      <c r="BW1571" s="75">
        <v>150000925</v>
      </c>
      <c r="BX1571" s="75">
        <v>160000925</v>
      </c>
      <c r="BY1571" s="75">
        <v>175000925</v>
      </c>
      <c r="BZ1571" s="75">
        <v>185000925</v>
      </c>
      <c r="CA1571" s="75">
        <v>0</v>
      </c>
    </row>
    <row r="1572" spans="14:79" ht="12" customHeight="1">
      <c r="N1572" s="119" t="s">
        <v>25</v>
      </c>
      <c r="O1572" s="120" t="s">
        <v>8045</v>
      </c>
      <c r="P1572" s="122">
        <v>360000026</v>
      </c>
      <c r="Q1572" s="122">
        <v>380000026</v>
      </c>
      <c r="R1572" s="122">
        <v>0</v>
      </c>
      <c r="S1572" s="122">
        <v>0</v>
      </c>
      <c r="T1572" s="122">
        <v>0</v>
      </c>
      <c r="U1572" s="122">
        <v>0</v>
      </c>
      <c r="V1572" s="122">
        <v>0</v>
      </c>
      <c r="W1572" s="122">
        <v>0</v>
      </c>
      <c r="X1572" s="122">
        <v>0</v>
      </c>
      <c r="Y1572" s="122">
        <v>0</v>
      </c>
      <c r="Z1572" s="122">
        <v>0</v>
      </c>
      <c r="AA1572" s="122">
        <v>0</v>
      </c>
      <c r="AB1572" s="122">
        <v>0</v>
      </c>
      <c r="AC1572" s="122">
        <v>0</v>
      </c>
      <c r="AD1572" s="121"/>
      <c r="BO1572" s="72" t="s">
        <v>42</v>
      </c>
      <c r="BP1572" s="73" t="s">
        <v>4894</v>
      </c>
      <c r="BQ1572" s="75">
        <v>0</v>
      </c>
      <c r="BR1572" s="75">
        <v>0</v>
      </c>
      <c r="BS1572" s="75">
        <v>0</v>
      </c>
      <c r="BT1572" s="75">
        <v>0</v>
      </c>
      <c r="BU1572" s="75">
        <v>0</v>
      </c>
      <c r="BV1572" s="75">
        <v>0</v>
      </c>
      <c r="BW1572" s="75">
        <v>0</v>
      </c>
      <c r="BX1572" s="75">
        <v>0</v>
      </c>
      <c r="BY1572" s="75">
        <v>0</v>
      </c>
      <c r="BZ1572" s="75">
        <v>0</v>
      </c>
      <c r="CA1572" s="75">
        <v>0</v>
      </c>
    </row>
    <row r="1573" spans="14:79" ht="12" customHeight="1">
      <c r="N1573" s="119" t="s">
        <v>25</v>
      </c>
      <c r="O1573" s="120" t="s">
        <v>8046</v>
      </c>
      <c r="P1573" s="122">
        <v>370000026</v>
      </c>
      <c r="Q1573" s="122">
        <v>405000026</v>
      </c>
      <c r="R1573" s="122">
        <v>520000026</v>
      </c>
      <c r="S1573" s="122">
        <v>0</v>
      </c>
      <c r="T1573" s="122">
        <v>0</v>
      </c>
      <c r="U1573" s="122">
        <v>0</v>
      </c>
      <c r="V1573" s="122">
        <v>0</v>
      </c>
      <c r="W1573" s="122">
        <v>0</v>
      </c>
      <c r="X1573" s="122">
        <v>0</v>
      </c>
      <c r="Y1573" s="122">
        <v>0</v>
      </c>
      <c r="Z1573" s="122">
        <v>0</v>
      </c>
      <c r="AA1573" s="122">
        <v>0</v>
      </c>
      <c r="AB1573" s="122">
        <v>0</v>
      </c>
      <c r="AC1573" s="122">
        <v>0</v>
      </c>
      <c r="AD1573" s="121"/>
      <c r="BO1573" s="72" t="s">
        <v>42</v>
      </c>
      <c r="BP1573" s="73" t="s">
        <v>4895</v>
      </c>
      <c r="BQ1573" s="75">
        <v>0</v>
      </c>
      <c r="BR1573" s="75">
        <v>90000625</v>
      </c>
      <c r="BS1573" s="75">
        <v>99000625</v>
      </c>
      <c r="BT1573" s="75">
        <v>0</v>
      </c>
      <c r="BU1573" s="75">
        <v>0</v>
      </c>
      <c r="BV1573" s="75">
        <v>0</v>
      </c>
      <c r="BW1573" s="75">
        <v>0</v>
      </c>
      <c r="BX1573" s="75">
        <v>0</v>
      </c>
      <c r="BY1573" s="75">
        <v>0</v>
      </c>
      <c r="BZ1573" s="75">
        <v>0</v>
      </c>
      <c r="CA1573" s="75">
        <v>0</v>
      </c>
    </row>
    <row r="1574" spans="14:79" ht="12" customHeight="1">
      <c r="N1574" s="119" t="s">
        <v>25</v>
      </c>
      <c r="O1574" s="120" t="s">
        <v>8047</v>
      </c>
      <c r="P1574" s="122">
        <v>0</v>
      </c>
      <c r="Q1574" s="122">
        <v>0</v>
      </c>
      <c r="R1574" s="122">
        <v>0</v>
      </c>
      <c r="S1574" s="122">
        <v>420000026</v>
      </c>
      <c r="T1574" s="122">
        <v>575000026</v>
      </c>
      <c r="U1574" s="122">
        <v>620000026</v>
      </c>
      <c r="V1574" s="122">
        <v>650000026</v>
      </c>
      <c r="W1574" s="122">
        <v>700000026</v>
      </c>
      <c r="X1574" s="122">
        <v>0</v>
      </c>
      <c r="Y1574" s="122">
        <v>0</v>
      </c>
      <c r="Z1574" s="122">
        <v>0</v>
      </c>
      <c r="AA1574" s="122">
        <v>0</v>
      </c>
      <c r="AB1574" s="122">
        <v>0</v>
      </c>
      <c r="AC1574" s="122">
        <v>0</v>
      </c>
      <c r="AD1574" s="121"/>
      <c r="BO1574" s="72" t="s">
        <v>42</v>
      </c>
      <c r="BP1574" s="73" t="s">
        <v>4896</v>
      </c>
      <c r="BQ1574" s="75">
        <v>94000625</v>
      </c>
      <c r="BR1574" s="75">
        <v>100000625</v>
      </c>
      <c r="BS1574" s="75">
        <v>110000625</v>
      </c>
      <c r="BT1574" s="75">
        <v>120000625</v>
      </c>
      <c r="BU1574" s="75">
        <v>130000625</v>
      </c>
      <c r="BV1574" s="75">
        <v>140000625</v>
      </c>
      <c r="BW1574" s="75">
        <v>150000825</v>
      </c>
      <c r="BX1574" s="75">
        <v>0</v>
      </c>
      <c r="BY1574" s="75">
        <v>0</v>
      </c>
      <c r="BZ1574" s="75">
        <v>0</v>
      </c>
      <c r="CA1574" s="75">
        <v>0</v>
      </c>
    </row>
    <row r="1575" spans="14:79" ht="12" customHeight="1">
      <c r="N1575" s="119" t="s">
        <v>25</v>
      </c>
      <c r="O1575" s="120" t="s">
        <v>8048</v>
      </c>
      <c r="P1575" s="122">
        <v>0</v>
      </c>
      <c r="Q1575" s="122">
        <v>0</v>
      </c>
      <c r="R1575" s="122">
        <v>0</v>
      </c>
      <c r="S1575" s="122">
        <v>0</v>
      </c>
      <c r="T1575" s="122">
        <v>0</v>
      </c>
      <c r="U1575" s="122">
        <v>0</v>
      </c>
      <c r="V1575" s="122">
        <v>0</v>
      </c>
      <c r="W1575" s="122">
        <v>1250000026</v>
      </c>
      <c r="X1575" s="122">
        <v>1450000026</v>
      </c>
      <c r="Y1575" s="122">
        <v>1650000026</v>
      </c>
      <c r="Z1575" s="122">
        <v>1850000026</v>
      </c>
      <c r="AA1575" s="122">
        <v>2450000026</v>
      </c>
      <c r="AB1575" s="122">
        <v>2750000026</v>
      </c>
      <c r="AC1575" s="122">
        <v>0</v>
      </c>
      <c r="AD1575" s="121"/>
      <c r="BO1575" s="72" t="s">
        <v>42</v>
      </c>
      <c r="BP1575" s="73" t="s">
        <v>4897</v>
      </c>
      <c r="BQ1575" s="75">
        <v>112000625</v>
      </c>
      <c r="BR1575" s="75">
        <v>117000625</v>
      </c>
      <c r="BS1575" s="75">
        <v>126000625</v>
      </c>
      <c r="BT1575" s="75">
        <v>130000625</v>
      </c>
      <c r="BU1575" s="75">
        <v>135000625</v>
      </c>
      <c r="BV1575" s="75">
        <v>139000625</v>
      </c>
      <c r="BW1575" s="75">
        <v>144000625</v>
      </c>
      <c r="BX1575" s="75">
        <v>148000625</v>
      </c>
      <c r="BY1575" s="75">
        <v>0</v>
      </c>
      <c r="BZ1575" s="75">
        <v>0</v>
      </c>
      <c r="CA1575" s="75">
        <v>0</v>
      </c>
    </row>
    <row r="1576" spans="14:79" ht="12" customHeight="1">
      <c r="N1576" s="119" t="s">
        <v>25</v>
      </c>
      <c r="O1576" s="120" t="s">
        <v>8049</v>
      </c>
      <c r="P1576" s="122">
        <v>0</v>
      </c>
      <c r="Q1576" s="122">
        <v>0</v>
      </c>
      <c r="R1576" s="122">
        <v>0</v>
      </c>
      <c r="S1576" s="122">
        <v>0</v>
      </c>
      <c r="T1576" s="122">
        <v>0</v>
      </c>
      <c r="U1576" s="122">
        <v>0</v>
      </c>
      <c r="V1576" s="122">
        <v>0</v>
      </c>
      <c r="W1576" s="122">
        <v>1250000026</v>
      </c>
      <c r="X1576" s="122">
        <v>1450000026</v>
      </c>
      <c r="Y1576" s="122">
        <v>1650000026</v>
      </c>
      <c r="Z1576" s="122">
        <v>1850000026</v>
      </c>
      <c r="AA1576" s="122">
        <v>2450000026</v>
      </c>
      <c r="AB1576" s="122">
        <v>2750000026</v>
      </c>
      <c r="AC1576" s="122">
        <v>0</v>
      </c>
      <c r="AD1576" s="121"/>
      <c r="BO1576" s="72" t="s">
        <v>42</v>
      </c>
      <c r="BP1576" s="73" t="s">
        <v>4898</v>
      </c>
      <c r="BQ1576" s="75">
        <v>85000625</v>
      </c>
      <c r="BR1576" s="75">
        <v>99000625</v>
      </c>
      <c r="BS1576" s="75">
        <v>103000625</v>
      </c>
      <c r="BT1576" s="75">
        <v>108000625</v>
      </c>
      <c r="BU1576" s="75">
        <v>117000625</v>
      </c>
      <c r="BV1576" s="75">
        <v>135000625</v>
      </c>
      <c r="BW1576" s="75">
        <v>144000625</v>
      </c>
      <c r="BX1576" s="75">
        <v>148000625</v>
      </c>
      <c r="BY1576" s="75">
        <v>153000625</v>
      </c>
      <c r="BZ1576" s="75">
        <v>0</v>
      </c>
      <c r="CA1576" s="75">
        <v>0</v>
      </c>
    </row>
    <row r="1577" spans="14:79" ht="12" customHeight="1">
      <c r="N1577" s="119" t="s">
        <v>25</v>
      </c>
      <c r="O1577" s="120" t="s">
        <v>8050</v>
      </c>
      <c r="P1577" s="122">
        <v>0</v>
      </c>
      <c r="Q1577" s="122">
        <v>0</v>
      </c>
      <c r="R1577" s="122">
        <v>0</v>
      </c>
      <c r="S1577" s="122">
        <v>0</v>
      </c>
      <c r="T1577" s="122">
        <v>0</v>
      </c>
      <c r="U1577" s="122">
        <v>0</v>
      </c>
      <c r="V1577" s="122">
        <v>0</v>
      </c>
      <c r="W1577" s="122">
        <v>0</v>
      </c>
      <c r="X1577" s="122">
        <v>0</v>
      </c>
      <c r="Y1577" s="122">
        <v>0</v>
      </c>
      <c r="Z1577" s="122">
        <v>6750000026</v>
      </c>
      <c r="AA1577" s="122">
        <v>7400000026</v>
      </c>
      <c r="AB1577" s="122">
        <v>8250000026</v>
      </c>
      <c r="AC1577" s="122">
        <v>9000000026</v>
      </c>
      <c r="AD1577" s="121"/>
      <c r="BO1577" s="72" t="s">
        <v>42</v>
      </c>
      <c r="BP1577" s="73" t="s">
        <v>4899</v>
      </c>
      <c r="BQ1577" s="75">
        <v>0</v>
      </c>
      <c r="BR1577" s="75">
        <v>0</v>
      </c>
      <c r="BS1577" s="75">
        <v>0</v>
      </c>
      <c r="BT1577" s="75">
        <v>0</v>
      </c>
      <c r="BU1577" s="75">
        <v>0</v>
      </c>
      <c r="BV1577" s="75">
        <v>0</v>
      </c>
      <c r="BW1577" s="75">
        <v>0</v>
      </c>
      <c r="BX1577" s="75">
        <v>0</v>
      </c>
      <c r="BY1577" s="75">
        <v>0</v>
      </c>
      <c r="BZ1577" s="75">
        <v>0</v>
      </c>
      <c r="CA1577" s="75">
        <v>0</v>
      </c>
    </row>
    <row r="1578" spans="14:79" ht="12" customHeight="1">
      <c r="N1578" s="119" t="s">
        <v>25</v>
      </c>
      <c r="O1578" s="120" t="s">
        <v>8051</v>
      </c>
      <c r="P1578" s="122">
        <v>0</v>
      </c>
      <c r="Q1578" s="122">
        <v>0</v>
      </c>
      <c r="R1578" s="122">
        <v>0</v>
      </c>
      <c r="S1578" s="122">
        <v>0</v>
      </c>
      <c r="T1578" s="122">
        <v>0</v>
      </c>
      <c r="U1578" s="122">
        <v>0</v>
      </c>
      <c r="V1578" s="122">
        <v>0</v>
      </c>
      <c r="W1578" s="122">
        <v>1250000026</v>
      </c>
      <c r="X1578" s="122">
        <v>1450000026</v>
      </c>
      <c r="Y1578" s="122">
        <v>1650000026</v>
      </c>
      <c r="Z1578" s="122">
        <v>1850000026</v>
      </c>
      <c r="AA1578" s="122">
        <v>2450000026</v>
      </c>
      <c r="AB1578" s="122">
        <v>2750000026</v>
      </c>
      <c r="AC1578" s="122">
        <v>0</v>
      </c>
      <c r="AD1578" s="121"/>
      <c r="BO1578" s="72" t="s">
        <v>42</v>
      </c>
      <c r="BP1578" s="73" t="s">
        <v>4900</v>
      </c>
      <c r="BQ1578" s="75">
        <v>0</v>
      </c>
      <c r="BR1578" s="75">
        <v>0</v>
      </c>
      <c r="BS1578" s="75">
        <v>130000026</v>
      </c>
      <c r="BT1578" s="75">
        <v>140000026</v>
      </c>
      <c r="BU1578" s="75">
        <v>145000026</v>
      </c>
      <c r="BV1578" s="75">
        <v>155000026</v>
      </c>
      <c r="BW1578" s="75">
        <v>165000026</v>
      </c>
      <c r="BX1578" s="75">
        <v>175000026</v>
      </c>
      <c r="BY1578" s="75">
        <v>185000026</v>
      </c>
      <c r="BZ1578" s="75">
        <v>190000026</v>
      </c>
      <c r="CA1578" s="75">
        <v>0</v>
      </c>
    </row>
    <row r="1579" spans="14:79" ht="12" customHeight="1">
      <c r="N1579" s="119" t="s">
        <v>25</v>
      </c>
      <c r="O1579" s="120" t="s">
        <v>2299</v>
      </c>
      <c r="P1579" s="122">
        <v>0</v>
      </c>
      <c r="Q1579" s="122">
        <v>0</v>
      </c>
      <c r="R1579" s="122">
        <v>0</v>
      </c>
      <c r="S1579" s="122">
        <v>0</v>
      </c>
      <c r="T1579" s="122">
        <v>0</v>
      </c>
      <c r="U1579" s="122">
        <v>0</v>
      </c>
      <c r="V1579" s="122">
        <v>0</v>
      </c>
      <c r="W1579" s="122">
        <v>0</v>
      </c>
      <c r="X1579" s="122">
        <v>0</v>
      </c>
      <c r="Y1579" s="122">
        <v>0</v>
      </c>
      <c r="Z1579" s="122">
        <v>0</v>
      </c>
      <c r="AA1579" s="122">
        <v>885000026</v>
      </c>
      <c r="AB1579" s="122">
        <v>0</v>
      </c>
      <c r="AC1579" s="122">
        <v>0</v>
      </c>
      <c r="AD1579" s="121"/>
      <c r="BO1579" s="72" t="s">
        <v>42</v>
      </c>
      <c r="BP1579" s="73" t="s">
        <v>4901</v>
      </c>
      <c r="BQ1579" s="75">
        <v>90000925</v>
      </c>
      <c r="BR1579" s="75">
        <v>95000925</v>
      </c>
      <c r="BS1579" s="75">
        <v>110000925</v>
      </c>
      <c r="BT1579" s="75">
        <v>115000925</v>
      </c>
      <c r="BU1579" s="75">
        <v>125000925</v>
      </c>
      <c r="BV1579" s="75">
        <v>130000925</v>
      </c>
      <c r="BW1579" s="75">
        <v>140000925</v>
      </c>
      <c r="BX1579" s="75">
        <v>150000925</v>
      </c>
      <c r="BY1579" s="75">
        <v>170000925</v>
      </c>
      <c r="BZ1579" s="75">
        <v>0</v>
      </c>
      <c r="CA1579" s="75">
        <v>0</v>
      </c>
    </row>
    <row r="1580" spans="14:79" ht="12" customHeight="1">
      <c r="N1580" s="119" t="s">
        <v>25</v>
      </c>
      <c r="O1580" s="120" t="s">
        <v>897</v>
      </c>
      <c r="P1580" s="122">
        <v>535000026</v>
      </c>
      <c r="Q1580" s="122">
        <v>0</v>
      </c>
      <c r="R1580" s="122">
        <v>0</v>
      </c>
      <c r="S1580" s="122">
        <v>0</v>
      </c>
      <c r="T1580" s="122">
        <v>0</v>
      </c>
      <c r="U1580" s="122">
        <v>0</v>
      </c>
      <c r="V1580" s="122">
        <v>0</v>
      </c>
      <c r="W1580" s="122">
        <v>0</v>
      </c>
      <c r="X1580" s="122">
        <v>0</v>
      </c>
      <c r="Y1580" s="122">
        <v>0</v>
      </c>
      <c r="Z1580" s="122">
        <v>0</v>
      </c>
      <c r="AA1580" s="122">
        <v>0</v>
      </c>
      <c r="AB1580" s="122">
        <v>0</v>
      </c>
      <c r="AC1580" s="122">
        <v>0</v>
      </c>
      <c r="AD1580" s="121"/>
      <c r="BO1580" s="72" t="s">
        <v>42</v>
      </c>
      <c r="BP1580" s="73" t="s">
        <v>4902</v>
      </c>
      <c r="BQ1580" s="75">
        <v>0</v>
      </c>
      <c r="BR1580" s="75">
        <v>0</v>
      </c>
      <c r="BS1580" s="75">
        <v>112000625</v>
      </c>
      <c r="BT1580" s="75">
        <v>117000625</v>
      </c>
      <c r="BU1580" s="75">
        <v>121000625</v>
      </c>
      <c r="BV1580" s="75">
        <v>126000625</v>
      </c>
      <c r="BW1580" s="75">
        <v>130000625</v>
      </c>
      <c r="BX1580" s="75">
        <v>135000625</v>
      </c>
      <c r="BY1580" s="75">
        <v>153000625</v>
      </c>
      <c r="BZ1580" s="75">
        <v>0</v>
      </c>
      <c r="CA1580" s="75">
        <v>0</v>
      </c>
    </row>
    <row r="1581" spans="14:79" ht="12" customHeight="1">
      <c r="N1581" s="119" t="s">
        <v>25</v>
      </c>
      <c r="O1581" s="120" t="s">
        <v>719</v>
      </c>
      <c r="P1581" s="122">
        <v>490000026</v>
      </c>
      <c r="Q1581" s="122">
        <v>0</v>
      </c>
      <c r="R1581" s="122">
        <v>0</v>
      </c>
      <c r="S1581" s="122">
        <v>0</v>
      </c>
      <c r="T1581" s="122">
        <v>0</v>
      </c>
      <c r="U1581" s="122">
        <v>0</v>
      </c>
      <c r="V1581" s="122">
        <v>0</v>
      </c>
      <c r="W1581" s="122">
        <v>0</v>
      </c>
      <c r="X1581" s="122">
        <v>0</v>
      </c>
      <c r="Y1581" s="122">
        <v>0</v>
      </c>
      <c r="Z1581" s="122">
        <v>0</v>
      </c>
      <c r="AA1581" s="122">
        <v>0</v>
      </c>
      <c r="AB1581" s="122">
        <v>0</v>
      </c>
      <c r="AC1581" s="122">
        <v>0</v>
      </c>
      <c r="AD1581" s="121"/>
      <c r="BO1581" s="72" t="s">
        <v>42</v>
      </c>
      <c r="BP1581" s="73" t="s">
        <v>5269</v>
      </c>
      <c r="BQ1581" s="74"/>
      <c r="BR1581" s="74"/>
      <c r="BS1581" s="74"/>
      <c r="BT1581" s="74"/>
      <c r="BU1581" s="74"/>
      <c r="BV1581" s="74"/>
      <c r="BW1581" s="75">
        <v>130000625</v>
      </c>
      <c r="BX1581" s="75">
        <v>150000925</v>
      </c>
      <c r="BY1581" s="74"/>
      <c r="BZ1581" s="74"/>
      <c r="CA1581" s="74"/>
    </row>
    <row r="1582" spans="14:79" ht="12" customHeight="1">
      <c r="N1582" s="119" t="s">
        <v>42</v>
      </c>
      <c r="O1582" s="120" t="s">
        <v>1085</v>
      </c>
      <c r="P1582" s="122">
        <v>0</v>
      </c>
      <c r="Q1582" s="122">
        <v>0</v>
      </c>
      <c r="R1582" s="122">
        <v>150000026</v>
      </c>
      <c r="S1582" s="122">
        <v>170000026</v>
      </c>
      <c r="T1582" s="122">
        <v>180000026</v>
      </c>
      <c r="U1582" s="122">
        <v>0</v>
      </c>
      <c r="V1582" s="122">
        <v>0</v>
      </c>
      <c r="W1582" s="122">
        <v>0</v>
      </c>
      <c r="X1582" s="122">
        <v>0</v>
      </c>
      <c r="Y1582" s="122">
        <v>0</v>
      </c>
      <c r="Z1582" s="122">
        <v>0</v>
      </c>
      <c r="AA1582" s="122">
        <v>0</v>
      </c>
      <c r="AB1582" s="122">
        <v>0</v>
      </c>
      <c r="AC1582" s="122">
        <v>0</v>
      </c>
      <c r="AD1582" s="121"/>
      <c r="BO1582" s="72" t="s">
        <v>42</v>
      </c>
      <c r="BP1582" s="73" t="s">
        <v>4904</v>
      </c>
      <c r="BQ1582" s="75">
        <v>108000625</v>
      </c>
      <c r="BR1582" s="75">
        <v>112000625</v>
      </c>
      <c r="BS1582" s="75">
        <v>126000625</v>
      </c>
      <c r="BT1582" s="75">
        <v>135000625</v>
      </c>
      <c r="BU1582" s="75">
        <v>139000625</v>
      </c>
      <c r="BV1582" s="75">
        <v>139000625</v>
      </c>
      <c r="BW1582" s="75">
        <v>0</v>
      </c>
      <c r="BX1582" s="75">
        <v>0</v>
      </c>
      <c r="BY1582" s="75">
        <v>0</v>
      </c>
      <c r="BZ1582" s="75">
        <v>0</v>
      </c>
      <c r="CA1582" s="75">
        <v>0</v>
      </c>
    </row>
    <row r="1583" spans="14:79" ht="12" customHeight="1">
      <c r="N1583" s="119" t="s">
        <v>42</v>
      </c>
      <c r="O1583" s="120" t="s">
        <v>2090</v>
      </c>
      <c r="P1583" s="122">
        <v>0</v>
      </c>
      <c r="Q1583" s="122">
        <v>0</v>
      </c>
      <c r="R1583" s="122">
        <v>145000026</v>
      </c>
      <c r="S1583" s="122">
        <v>160000026</v>
      </c>
      <c r="T1583" s="122">
        <v>170000026</v>
      </c>
      <c r="U1583" s="122">
        <v>0</v>
      </c>
      <c r="V1583" s="122">
        <v>0</v>
      </c>
      <c r="W1583" s="122">
        <v>0</v>
      </c>
      <c r="X1583" s="122">
        <v>0</v>
      </c>
      <c r="Y1583" s="122">
        <v>0</v>
      </c>
      <c r="Z1583" s="122">
        <v>0</v>
      </c>
      <c r="AA1583" s="122">
        <v>0</v>
      </c>
      <c r="AB1583" s="122">
        <v>0</v>
      </c>
      <c r="AC1583" s="122">
        <v>0</v>
      </c>
      <c r="AD1583" s="121"/>
      <c r="BO1583" s="72" t="s">
        <v>42</v>
      </c>
      <c r="BP1583" s="73" t="s">
        <v>4908</v>
      </c>
      <c r="BQ1583" s="75">
        <v>90000625</v>
      </c>
      <c r="BR1583" s="75">
        <v>94000625</v>
      </c>
      <c r="BS1583" s="75">
        <v>99000625</v>
      </c>
      <c r="BT1583" s="75">
        <v>103000625</v>
      </c>
      <c r="BU1583" s="75">
        <v>108000625</v>
      </c>
      <c r="BV1583" s="75">
        <v>112000625</v>
      </c>
      <c r="BW1583" s="75">
        <v>117000625</v>
      </c>
      <c r="BX1583" s="75">
        <v>121000625</v>
      </c>
      <c r="BY1583" s="75">
        <v>0</v>
      </c>
      <c r="BZ1583" s="75">
        <v>0</v>
      </c>
      <c r="CA1583" s="75">
        <v>0</v>
      </c>
    </row>
    <row r="1584" spans="14:79" ht="12" customHeight="1">
      <c r="N1584" s="119" t="s">
        <v>42</v>
      </c>
      <c r="O1584" s="120" t="s">
        <v>576</v>
      </c>
      <c r="P1584" s="122">
        <v>0</v>
      </c>
      <c r="Q1584" s="122">
        <v>0</v>
      </c>
      <c r="R1584" s="122">
        <v>140000026</v>
      </c>
      <c r="S1584" s="122">
        <v>160000026</v>
      </c>
      <c r="T1584" s="122">
        <v>175000026</v>
      </c>
      <c r="U1584" s="122">
        <v>0</v>
      </c>
      <c r="V1584" s="122">
        <v>0</v>
      </c>
      <c r="W1584" s="122">
        <v>0</v>
      </c>
      <c r="X1584" s="122">
        <v>0</v>
      </c>
      <c r="Y1584" s="122">
        <v>0</v>
      </c>
      <c r="Z1584" s="122">
        <v>0</v>
      </c>
      <c r="AA1584" s="122">
        <v>0</v>
      </c>
      <c r="AB1584" s="122">
        <v>0</v>
      </c>
      <c r="AC1584" s="122">
        <v>0</v>
      </c>
      <c r="AD1584" s="121"/>
      <c r="BO1584" s="72" t="s">
        <v>42</v>
      </c>
      <c r="BP1584" s="73" t="s">
        <v>4905</v>
      </c>
      <c r="BQ1584" s="75">
        <v>126000625</v>
      </c>
      <c r="BR1584" s="75">
        <v>0</v>
      </c>
      <c r="BS1584" s="75">
        <v>135000625</v>
      </c>
      <c r="BT1584" s="75">
        <v>0</v>
      </c>
      <c r="BU1584" s="75">
        <v>0</v>
      </c>
      <c r="BV1584" s="75">
        <v>0</v>
      </c>
      <c r="BW1584" s="75">
        <v>0</v>
      </c>
      <c r="BX1584" s="75">
        <v>0</v>
      </c>
      <c r="BY1584" s="75">
        <v>0</v>
      </c>
      <c r="BZ1584" s="75">
        <v>0</v>
      </c>
      <c r="CA1584" s="75">
        <v>0</v>
      </c>
    </row>
    <row r="1585" spans="14:79" ht="12" customHeight="1">
      <c r="N1585" s="119" t="s">
        <v>42</v>
      </c>
      <c r="O1585" s="120" t="s">
        <v>720</v>
      </c>
      <c r="P1585" s="122">
        <v>75000026</v>
      </c>
      <c r="Q1585" s="122">
        <v>0</v>
      </c>
      <c r="R1585" s="122">
        <v>0</v>
      </c>
      <c r="S1585" s="122">
        <v>0</v>
      </c>
      <c r="T1585" s="122">
        <v>0</v>
      </c>
      <c r="U1585" s="122">
        <v>0</v>
      </c>
      <c r="V1585" s="122">
        <v>0</v>
      </c>
      <c r="W1585" s="122">
        <v>0</v>
      </c>
      <c r="X1585" s="122">
        <v>0</v>
      </c>
      <c r="Y1585" s="122">
        <v>0</v>
      </c>
      <c r="Z1585" s="122">
        <v>0</v>
      </c>
      <c r="AA1585" s="122">
        <v>0</v>
      </c>
      <c r="AB1585" s="122">
        <v>0</v>
      </c>
      <c r="AC1585" s="122">
        <v>0</v>
      </c>
      <c r="AD1585" s="121"/>
      <c r="BO1585" s="72" t="s">
        <v>42</v>
      </c>
      <c r="BP1585" s="73" t="s">
        <v>4906</v>
      </c>
      <c r="BQ1585" s="75">
        <v>108000625</v>
      </c>
      <c r="BR1585" s="75">
        <v>112000625</v>
      </c>
      <c r="BS1585" s="75">
        <v>126000625</v>
      </c>
      <c r="BT1585" s="75">
        <v>135000625</v>
      </c>
      <c r="BU1585" s="75">
        <v>139000625</v>
      </c>
      <c r="BV1585" s="75">
        <v>139000625</v>
      </c>
      <c r="BW1585" s="75">
        <v>117000625</v>
      </c>
      <c r="BX1585" s="75">
        <v>121000625</v>
      </c>
      <c r="BY1585" s="75">
        <v>0</v>
      </c>
      <c r="BZ1585" s="75">
        <v>0</v>
      </c>
      <c r="CA1585" s="75">
        <v>0</v>
      </c>
    </row>
    <row r="1586" spans="14:79" ht="12" customHeight="1">
      <c r="N1586" s="119" t="s">
        <v>42</v>
      </c>
      <c r="O1586" s="120" t="s">
        <v>997</v>
      </c>
      <c r="P1586" s="122">
        <v>55000026</v>
      </c>
      <c r="Q1586" s="122">
        <v>65000026</v>
      </c>
      <c r="R1586" s="122">
        <v>75000026</v>
      </c>
      <c r="S1586" s="122">
        <v>85000026</v>
      </c>
      <c r="T1586" s="122">
        <v>95000026</v>
      </c>
      <c r="U1586" s="122">
        <v>100000026</v>
      </c>
      <c r="V1586" s="122">
        <v>0</v>
      </c>
      <c r="W1586" s="122">
        <v>0</v>
      </c>
      <c r="X1586" s="122">
        <v>0</v>
      </c>
      <c r="Y1586" s="122">
        <v>0</v>
      </c>
      <c r="Z1586" s="122">
        <v>0</v>
      </c>
      <c r="AA1586" s="122">
        <v>0</v>
      </c>
      <c r="AB1586" s="122">
        <v>0</v>
      </c>
      <c r="AC1586" s="122">
        <v>0</v>
      </c>
      <c r="AD1586" s="121"/>
      <c r="BO1586" s="72" t="s">
        <v>42</v>
      </c>
      <c r="BP1586" s="73" t="s">
        <v>4909</v>
      </c>
      <c r="BQ1586" s="75">
        <v>0</v>
      </c>
      <c r="BR1586" s="75">
        <v>0</v>
      </c>
      <c r="BS1586" s="75">
        <v>0</v>
      </c>
      <c r="BT1586" s="75">
        <v>0</v>
      </c>
      <c r="BU1586" s="75">
        <v>0</v>
      </c>
      <c r="BV1586" s="75">
        <v>0</v>
      </c>
      <c r="BW1586" s="75">
        <v>0</v>
      </c>
      <c r="BX1586" s="75">
        <v>0</v>
      </c>
      <c r="BY1586" s="75">
        <v>0</v>
      </c>
      <c r="BZ1586" s="75">
        <v>0</v>
      </c>
      <c r="CA1586" s="75">
        <v>0</v>
      </c>
    </row>
    <row r="1587" spans="14:79" ht="12" customHeight="1">
      <c r="N1587" s="119" t="s">
        <v>42</v>
      </c>
      <c r="O1587" s="120" t="s">
        <v>607</v>
      </c>
      <c r="P1587" s="122">
        <v>80000026</v>
      </c>
      <c r="Q1587" s="122">
        <v>85000026</v>
      </c>
      <c r="R1587" s="122">
        <v>90000026</v>
      </c>
      <c r="S1587" s="122">
        <v>100000026</v>
      </c>
      <c r="T1587" s="122">
        <v>105000026</v>
      </c>
      <c r="U1587" s="122">
        <v>110000026</v>
      </c>
      <c r="V1587" s="122">
        <v>0</v>
      </c>
      <c r="W1587" s="122">
        <v>0</v>
      </c>
      <c r="X1587" s="122">
        <v>0</v>
      </c>
      <c r="Y1587" s="122">
        <v>0</v>
      </c>
      <c r="Z1587" s="122">
        <v>0</v>
      </c>
      <c r="AA1587" s="122">
        <v>0</v>
      </c>
      <c r="AB1587" s="122">
        <v>0</v>
      </c>
      <c r="AC1587" s="122">
        <v>0</v>
      </c>
      <c r="AD1587" s="121"/>
      <c r="BO1587" s="72" t="s">
        <v>42</v>
      </c>
      <c r="BP1587" s="73" t="s">
        <v>4910</v>
      </c>
      <c r="BQ1587" s="75">
        <v>0</v>
      </c>
      <c r="BR1587" s="75">
        <v>99000625</v>
      </c>
      <c r="BS1587" s="75">
        <v>103000625</v>
      </c>
      <c r="BT1587" s="75">
        <v>108000625</v>
      </c>
      <c r="BU1587" s="75">
        <v>117000625</v>
      </c>
      <c r="BV1587" s="75">
        <v>135000625</v>
      </c>
      <c r="BW1587" s="75">
        <v>148000625</v>
      </c>
      <c r="BX1587" s="75">
        <v>148000625</v>
      </c>
      <c r="BY1587" s="75">
        <v>153000625</v>
      </c>
      <c r="BZ1587" s="75">
        <v>162000625</v>
      </c>
      <c r="CA1587" s="75">
        <v>0</v>
      </c>
    </row>
    <row r="1588" spans="14:79" ht="12" customHeight="1">
      <c r="N1588" s="119" t="s">
        <v>42</v>
      </c>
      <c r="O1588" s="120" t="s">
        <v>308</v>
      </c>
      <c r="P1588" s="122">
        <v>80000026</v>
      </c>
      <c r="Q1588" s="122">
        <v>85000026</v>
      </c>
      <c r="R1588" s="122">
        <v>95000026</v>
      </c>
      <c r="S1588" s="122">
        <v>100000026</v>
      </c>
      <c r="T1588" s="122">
        <v>105000026</v>
      </c>
      <c r="U1588" s="122">
        <v>0</v>
      </c>
      <c r="V1588" s="122">
        <v>0</v>
      </c>
      <c r="W1588" s="122">
        <v>0</v>
      </c>
      <c r="X1588" s="122">
        <v>0</v>
      </c>
      <c r="Y1588" s="122">
        <v>0</v>
      </c>
      <c r="Z1588" s="122">
        <v>0</v>
      </c>
      <c r="AA1588" s="122">
        <v>0</v>
      </c>
      <c r="AB1588" s="122">
        <v>0</v>
      </c>
      <c r="AC1588" s="122">
        <v>0</v>
      </c>
      <c r="AD1588" s="121"/>
      <c r="BO1588" s="72" t="s">
        <v>42</v>
      </c>
      <c r="BP1588" s="73" t="s">
        <v>4911</v>
      </c>
      <c r="BQ1588" s="75">
        <v>0</v>
      </c>
      <c r="BR1588" s="75">
        <v>0</v>
      </c>
      <c r="BS1588" s="75">
        <v>0</v>
      </c>
      <c r="BT1588" s="75">
        <v>0</v>
      </c>
      <c r="BU1588" s="75">
        <v>0</v>
      </c>
      <c r="BV1588" s="75">
        <v>0</v>
      </c>
      <c r="BW1588" s="75">
        <v>0</v>
      </c>
      <c r="BX1588" s="75">
        <v>0</v>
      </c>
      <c r="BY1588" s="75">
        <v>0</v>
      </c>
      <c r="BZ1588" s="75">
        <v>0</v>
      </c>
      <c r="CA1588" s="75">
        <v>0</v>
      </c>
    </row>
    <row r="1589" spans="14:79" ht="12" customHeight="1">
      <c r="N1589" s="119" t="s">
        <v>42</v>
      </c>
      <c r="O1589" s="120" t="s">
        <v>375</v>
      </c>
      <c r="P1589" s="122">
        <v>70000026</v>
      </c>
      <c r="Q1589" s="122">
        <v>80000026</v>
      </c>
      <c r="R1589" s="122">
        <v>85000026</v>
      </c>
      <c r="S1589" s="122">
        <v>90000026</v>
      </c>
      <c r="T1589" s="122">
        <v>95000026</v>
      </c>
      <c r="U1589" s="122">
        <v>0</v>
      </c>
      <c r="V1589" s="122">
        <v>0</v>
      </c>
      <c r="W1589" s="122">
        <v>0</v>
      </c>
      <c r="X1589" s="122">
        <v>0</v>
      </c>
      <c r="Y1589" s="122">
        <v>0</v>
      </c>
      <c r="Z1589" s="122">
        <v>0</v>
      </c>
      <c r="AA1589" s="122">
        <v>0</v>
      </c>
      <c r="AB1589" s="122">
        <v>0</v>
      </c>
      <c r="AC1589" s="122">
        <v>0</v>
      </c>
      <c r="AD1589" s="121"/>
      <c r="BO1589" s="72" t="s">
        <v>42</v>
      </c>
      <c r="BP1589" s="73" t="s">
        <v>4912</v>
      </c>
      <c r="BQ1589" s="75">
        <v>0</v>
      </c>
      <c r="BR1589" s="75">
        <v>0</v>
      </c>
      <c r="BS1589" s="75">
        <v>0</v>
      </c>
      <c r="BT1589" s="75">
        <v>0</v>
      </c>
      <c r="BU1589" s="75">
        <v>0</v>
      </c>
      <c r="BV1589" s="75">
        <v>126000625</v>
      </c>
      <c r="BW1589" s="75">
        <v>0</v>
      </c>
      <c r="BX1589" s="75">
        <v>0</v>
      </c>
      <c r="BY1589" s="75">
        <v>0</v>
      </c>
      <c r="BZ1589" s="75">
        <v>0</v>
      </c>
      <c r="CA1589" s="75">
        <v>0</v>
      </c>
    </row>
    <row r="1590" spans="14:79" ht="12" customHeight="1">
      <c r="N1590" s="119" t="s">
        <v>42</v>
      </c>
      <c r="O1590" s="120" t="s">
        <v>898</v>
      </c>
      <c r="P1590" s="122">
        <v>70000026</v>
      </c>
      <c r="Q1590" s="122">
        <v>80000026</v>
      </c>
      <c r="R1590" s="122">
        <v>90000026</v>
      </c>
      <c r="S1590" s="122">
        <v>95000026</v>
      </c>
      <c r="T1590" s="122">
        <v>105000026</v>
      </c>
      <c r="U1590" s="122">
        <v>110000026</v>
      </c>
      <c r="V1590" s="122">
        <v>0</v>
      </c>
      <c r="W1590" s="122">
        <v>0</v>
      </c>
      <c r="X1590" s="122">
        <v>0</v>
      </c>
      <c r="Y1590" s="122">
        <v>0</v>
      </c>
      <c r="Z1590" s="122">
        <v>0</v>
      </c>
      <c r="AA1590" s="122">
        <v>0</v>
      </c>
      <c r="AB1590" s="122">
        <v>0</v>
      </c>
      <c r="AC1590" s="122">
        <v>0</v>
      </c>
      <c r="AD1590" s="121"/>
      <c r="BO1590" s="72" t="s">
        <v>42</v>
      </c>
      <c r="BP1590" s="73" t="s">
        <v>4913</v>
      </c>
      <c r="BQ1590" s="75">
        <v>117000625</v>
      </c>
      <c r="BR1590" s="75">
        <v>126000625</v>
      </c>
      <c r="BS1590" s="75">
        <v>112000625</v>
      </c>
      <c r="BT1590" s="75">
        <v>117000625</v>
      </c>
      <c r="BU1590" s="75">
        <v>121000625</v>
      </c>
      <c r="BV1590" s="75">
        <v>126000625</v>
      </c>
      <c r="BW1590" s="75">
        <v>130000625</v>
      </c>
      <c r="BX1590" s="75">
        <v>135000625</v>
      </c>
      <c r="BY1590" s="75">
        <v>180000625</v>
      </c>
      <c r="BZ1590" s="75">
        <v>0</v>
      </c>
      <c r="CA1590" s="75">
        <v>0</v>
      </c>
    </row>
    <row r="1591" spans="14:79" ht="12" customHeight="1">
      <c r="N1591" s="119" t="s">
        <v>42</v>
      </c>
      <c r="O1591" s="120" t="s">
        <v>334</v>
      </c>
      <c r="P1591" s="122">
        <v>80000026</v>
      </c>
      <c r="Q1591" s="122">
        <v>85000026</v>
      </c>
      <c r="R1591" s="122">
        <v>90000026</v>
      </c>
      <c r="S1591" s="122">
        <v>100000026</v>
      </c>
      <c r="T1591" s="122">
        <v>105000026</v>
      </c>
      <c r="U1591" s="122">
        <v>110000026</v>
      </c>
      <c r="V1591" s="122">
        <v>0</v>
      </c>
      <c r="W1591" s="122">
        <v>0</v>
      </c>
      <c r="X1591" s="122">
        <v>0</v>
      </c>
      <c r="Y1591" s="122">
        <v>0</v>
      </c>
      <c r="Z1591" s="122">
        <v>0</v>
      </c>
      <c r="AA1591" s="122">
        <v>0</v>
      </c>
      <c r="AB1591" s="122">
        <v>0</v>
      </c>
      <c r="AC1591" s="122">
        <v>0</v>
      </c>
      <c r="AD1591" s="121"/>
      <c r="BO1591" s="72" t="s">
        <v>42</v>
      </c>
      <c r="BP1591" s="73" t="s">
        <v>4914</v>
      </c>
      <c r="BQ1591" s="75">
        <v>0</v>
      </c>
      <c r="BR1591" s="75">
        <v>0</v>
      </c>
      <c r="BS1591" s="75">
        <v>121000625</v>
      </c>
      <c r="BT1591" s="75">
        <v>139000625</v>
      </c>
      <c r="BU1591" s="75">
        <v>148000625</v>
      </c>
      <c r="BV1591" s="75">
        <v>157000625</v>
      </c>
      <c r="BW1591" s="75">
        <v>166000625</v>
      </c>
      <c r="BX1591" s="75">
        <v>0</v>
      </c>
      <c r="BY1591" s="75">
        <v>153000625</v>
      </c>
      <c r="BZ1591" s="75">
        <v>0</v>
      </c>
      <c r="CA1591" s="75">
        <v>0</v>
      </c>
    </row>
    <row r="1592" spans="14:79" ht="12" customHeight="1">
      <c r="N1592" s="119" t="s">
        <v>42</v>
      </c>
      <c r="O1592" s="120" t="s">
        <v>217</v>
      </c>
      <c r="P1592" s="122">
        <v>80000026</v>
      </c>
      <c r="Q1592" s="122">
        <v>85000026</v>
      </c>
      <c r="R1592" s="122">
        <v>95000026</v>
      </c>
      <c r="S1592" s="122">
        <v>100000026</v>
      </c>
      <c r="T1592" s="122">
        <v>105000026</v>
      </c>
      <c r="U1592" s="122">
        <v>0</v>
      </c>
      <c r="V1592" s="122">
        <v>0</v>
      </c>
      <c r="W1592" s="122">
        <v>0</v>
      </c>
      <c r="X1592" s="122">
        <v>0</v>
      </c>
      <c r="Y1592" s="122">
        <v>0</v>
      </c>
      <c r="Z1592" s="122">
        <v>0</v>
      </c>
      <c r="AA1592" s="122">
        <v>0</v>
      </c>
      <c r="AB1592" s="122">
        <v>0</v>
      </c>
      <c r="AC1592" s="122">
        <v>0</v>
      </c>
      <c r="AD1592" s="121"/>
      <c r="BO1592" s="72" t="s">
        <v>42</v>
      </c>
      <c r="BP1592" s="73" t="s">
        <v>4915</v>
      </c>
      <c r="BQ1592" s="75">
        <v>0</v>
      </c>
      <c r="BR1592" s="75">
        <v>103000625</v>
      </c>
      <c r="BS1592" s="75">
        <v>108000625</v>
      </c>
      <c r="BT1592" s="75">
        <v>112000625</v>
      </c>
      <c r="BU1592" s="75">
        <v>108000625</v>
      </c>
      <c r="BV1592" s="75">
        <v>121000625</v>
      </c>
      <c r="BW1592" s="75">
        <v>130000625</v>
      </c>
      <c r="BX1592" s="75">
        <v>139000625</v>
      </c>
      <c r="BY1592" s="75">
        <v>162000625</v>
      </c>
      <c r="BZ1592" s="75">
        <v>0</v>
      </c>
      <c r="CA1592" s="75">
        <v>0</v>
      </c>
    </row>
    <row r="1593" spans="14:79" ht="12" customHeight="1">
      <c r="N1593" s="119" t="s">
        <v>42</v>
      </c>
      <c r="O1593" s="120" t="s">
        <v>621</v>
      </c>
      <c r="P1593" s="122">
        <v>80000026</v>
      </c>
      <c r="Q1593" s="122">
        <v>85000026</v>
      </c>
      <c r="R1593" s="122">
        <v>95000026</v>
      </c>
      <c r="S1593" s="122">
        <v>100000026</v>
      </c>
      <c r="T1593" s="122">
        <v>105000026</v>
      </c>
      <c r="U1593" s="122">
        <v>0</v>
      </c>
      <c r="V1593" s="122">
        <v>0</v>
      </c>
      <c r="W1593" s="122">
        <v>0</v>
      </c>
      <c r="X1593" s="122">
        <v>0</v>
      </c>
      <c r="Y1593" s="122">
        <v>0</v>
      </c>
      <c r="Z1593" s="122">
        <v>0</v>
      </c>
      <c r="AA1593" s="122">
        <v>0</v>
      </c>
      <c r="AB1593" s="122">
        <v>0</v>
      </c>
      <c r="AC1593" s="122">
        <v>0</v>
      </c>
      <c r="AD1593" s="121"/>
      <c r="BO1593" s="72" t="s">
        <v>42</v>
      </c>
      <c r="BP1593" s="73" t="s">
        <v>4916</v>
      </c>
      <c r="BQ1593" s="75">
        <v>120000026</v>
      </c>
      <c r="BR1593" s="75">
        <v>130000026</v>
      </c>
      <c r="BS1593" s="75">
        <v>140000026</v>
      </c>
      <c r="BT1593" s="75">
        <v>150000026</v>
      </c>
      <c r="BU1593" s="75">
        <v>160000026</v>
      </c>
      <c r="BV1593" s="75">
        <v>170000026</v>
      </c>
      <c r="BW1593" s="75">
        <v>180000026</v>
      </c>
      <c r="BX1593" s="75">
        <v>190000026</v>
      </c>
      <c r="BY1593" s="75">
        <v>200000026</v>
      </c>
      <c r="BZ1593" s="75">
        <v>210000026</v>
      </c>
      <c r="CA1593" s="75">
        <v>220000026</v>
      </c>
    </row>
    <row r="1594" spans="14:79" ht="12" customHeight="1">
      <c r="N1594" s="119" t="s">
        <v>42</v>
      </c>
      <c r="O1594" s="120" t="s">
        <v>189</v>
      </c>
      <c r="P1594" s="122">
        <v>55000026</v>
      </c>
      <c r="Q1594" s="122">
        <v>65000026</v>
      </c>
      <c r="R1594" s="122">
        <v>75000026</v>
      </c>
      <c r="S1594" s="122">
        <v>85000026</v>
      </c>
      <c r="T1594" s="122">
        <v>95000026</v>
      </c>
      <c r="U1594" s="122">
        <v>100000026</v>
      </c>
      <c r="V1594" s="122">
        <v>0</v>
      </c>
      <c r="W1594" s="122">
        <v>0</v>
      </c>
      <c r="X1594" s="122">
        <v>0</v>
      </c>
      <c r="Y1594" s="122">
        <v>0</v>
      </c>
      <c r="Z1594" s="122">
        <v>0</v>
      </c>
      <c r="AA1594" s="122">
        <v>0</v>
      </c>
      <c r="AB1594" s="122">
        <v>0</v>
      </c>
      <c r="AC1594" s="122">
        <v>0</v>
      </c>
      <c r="AD1594" s="121"/>
      <c r="BO1594" s="72" t="s">
        <v>42</v>
      </c>
      <c r="BP1594" s="73" t="s">
        <v>4917</v>
      </c>
      <c r="BQ1594" s="75">
        <v>0</v>
      </c>
      <c r="BR1594" s="75">
        <v>0</v>
      </c>
      <c r="BS1594" s="75">
        <v>0</v>
      </c>
      <c r="BT1594" s="75">
        <v>0</v>
      </c>
      <c r="BU1594" s="75">
        <v>0</v>
      </c>
      <c r="BV1594" s="75">
        <v>140000026</v>
      </c>
      <c r="BW1594" s="75">
        <v>145000026</v>
      </c>
      <c r="BX1594" s="75">
        <v>155000026</v>
      </c>
      <c r="BY1594" s="75">
        <v>165000026</v>
      </c>
      <c r="BZ1594" s="75">
        <v>0</v>
      </c>
      <c r="CA1594" s="75">
        <v>0</v>
      </c>
    </row>
    <row r="1595" spans="14:79" ht="12" customHeight="1">
      <c r="N1595" s="119" t="s">
        <v>42</v>
      </c>
      <c r="O1595" s="120" t="s">
        <v>2496</v>
      </c>
      <c r="P1595" s="122">
        <v>0</v>
      </c>
      <c r="Q1595" s="122">
        <v>0</v>
      </c>
      <c r="R1595" s="122">
        <v>0</v>
      </c>
      <c r="S1595" s="122">
        <v>0</v>
      </c>
      <c r="T1595" s="122">
        <v>0</v>
      </c>
      <c r="U1595" s="122">
        <v>0</v>
      </c>
      <c r="V1595" s="122">
        <v>0</v>
      </c>
      <c r="W1595" s="122">
        <v>340000026</v>
      </c>
      <c r="X1595" s="122">
        <v>0</v>
      </c>
      <c r="Y1595" s="122">
        <v>0</v>
      </c>
      <c r="Z1595" s="122">
        <v>0</v>
      </c>
      <c r="AA1595" s="122">
        <v>0</v>
      </c>
      <c r="AB1595" s="122">
        <v>0</v>
      </c>
      <c r="AC1595" s="122">
        <v>0</v>
      </c>
      <c r="AD1595" s="121"/>
      <c r="BO1595" s="72" t="s">
        <v>42</v>
      </c>
      <c r="BP1595" s="73" t="s">
        <v>4918</v>
      </c>
      <c r="BQ1595" s="75">
        <v>90000026</v>
      </c>
      <c r="BR1595" s="75">
        <v>105000026</v>
      </c>
      <c r="BS1595" s="75">
        <v>115000026</v>
      </c>
      <c r="BT1595" s="75">
        <v>125000026</v>
      </c>
      <c r="BU1595" s="75">
        <v>135000026</v>
      </c>
      <c r="BV1595" s="75">
        <v>145000026</v>
      </c>
      <c r="BW1595" s="75">
        <v>160000026</v>
      </c>
      <c r="BX1595" s="75">
        <v>170000026</v>
      </c>
      <c r="BY1595" s="75">
        <v>185000026</v>
      </c>
      <c r="BZ1595" s="75">
        <v>200000026</v>
      </c>
      <c r="CA1595" s="75">
        <v>215000026</v>
      </c>
    </row>
    <row r="1596" spans="14:79" ht="12" customHeight="1">
      <c r="N1596" s="119" t="s">
        <v>42</v>
      </c>
      <c r="O1596" s="120" t="s">
        <v>1914</v>
      </c>
      <c r="P1596" s="122">
        <v>0</v>
      </c>
      <c r="Q1596" s="122">
        <v>0</v>
      </c>
      <c r="R1596" s="122">
        <v>0</v>
      </c>
      <c r="S1596" s="122">
        <v>0</v>
      </c>
      <c r="T1596" s="122">
        <v>0</v>
      </c>
      <c r="U1596" s="122">
        <v>0</v>
      </c>
      <c r="V1596" s="122">
        <v>0</v>
      </c>
      <c r="W1596" s="122">
        <v>340000026</v>
      </c>
      <c r="X1596" s="122">
        <v>0</v>
      </c>
      <c r="Y1596" s="122">
        <v>0</v>
      </c>
      <c r="Z1596" s="122">
        <v>0</v>
      </c>
      <c r="AA1596" s="122">
        <v>0</v>
      </c>
      <c r="AB1596" s="122">
        <v>0</v>
      </c>
      <c r="AC1596" s="122">
        <v>0</v>
      </c>
      <c r="AD1596" s="121"/>
      <c r="BO1596" s="72" t="s">
        <v>42</v>
      </c>
      <c r="BP1596" s="73" t="s">
        <v>5102</v>
      </c>
      <c r="BQ1596" s="75">
        <v>0</v>
      </c>
      <c r="BR1596" s="75">
        <v>0</v>
      </c>
      <c r="BS1596" s="75">
        <v>0</v>
      </c>
      <c r="BT1596" s="75">
        <v>110000026</v>
      </c>
      <c r="BU1596" s="75">
        <v>120000026</v>
      </c>
      <c r="BV1596" s="75">
        <v>125000026</v>
      </c>
      <c r="BW1596" s="75">
        <v>130000026</v>
      </c>
      <c r="BX1596" s="75">
        <v>140000026</v>
      </c>
      <c r="BY1596" s="75">
        <v>150000026</v>
      </c>
      <c r="BZ1596" s="75">
        <v>170000026</v>
      </c>
      <c r="CA1596" s="75">
        <v>190000026</v>
      </c>
    </row>
    <row r="1597" spans="14:79" ht="12" customHeight="1">
      <c r="N1597" s="119" t="s">
        <v>42</v>
      </c>
      <c r="O1597" s="120" t="s">
        <v>537</v>
      </c>
      <c r="P1597" s="122">
        <v>125000026</v>
      </c>
      <c r="Q1597" s="122">
        <v>130000026</v>
      </c>
      <c r="R1597" s="122">
        <v>135000026</v>
      </c>
      <c r="S1597" s="122">
        <v>145000026</v>
      </c>
      <c r="T1597" s="122">
        <v>150000026</v>
      </c>
      <c r="U1597" s="122">
        <v>160000026</v>
      </c>
      <c r="V1597" s="122">
        <v>170000026</v>
      </c>
      <c r="W1597" s="122">
        <v>180000026</v>
      </c>
      <c r="X1597" s="122">
        <v>0</v>
      </c>
      <c r="Y1597" s="122">
        <v>0</v>
      </c>
      <c r="Z1597" s="122">
        <v>0</v>
      </c>
      <c r="AA1597" s="122">
        <v>0</v>
      </c>
      <c r="AB1597" s="122">
        <v>0</v>
      </c>
      <c r="AC1597" s="122">
        <v>0</v>
      </c>
      <c r="AD1597" s="121"/>
      <c r="BO1597" s="72" t="s">
        <v>42</v>
      </c>
      <c r="BP1597" s="73" t="s">
        <v>4919</v>
      </c>
      <c r="BQ1597" s="75">
        <v>85000625</v>
      </c>
      <c r="BR1597" s="75">
        <v>99000625</v>
      </c>
      <c r="BS1597" s="75">
        <v>103000625</v>
      </c>
      <c r="BT1597" s="75">
        <v>108000625</v>
      </c>
      <c r="BU1597" s="75">
        <v>117000625</v>
      </c>
      <c r="BV1597" s="75">
        <v>135000625</v>
      </c>
      <c r="BW1597" s="75">
        <v>144000625</v>
      </c>
      <c r="BX1597" s="75">
        <v>148000625</v>
      </c>
      <c r="BY1597" s="75">
        <v>153000625</v>
      </c>
      <c r="BZ1597" s="75">
        <v>0</v>
      </c>
      <c r="CA1597" s="75">
        <v>0</v>
      </c>
    </row>
    <row r="1598" spans="14:79" ht="12" customHeight="1">
      <c r="N1598" s="119" t="s">
        <v>42</v>
      </c>
      <c r="O1598" s="120" t="s">
        <v>998</v>
      </c>
      <c r="P1598" s="122">
        <v>120000026</v>
      </c>
      <c r="Q1598" s="122">
        <v>130000026</v>
      </c>
      <c r="R1598" s="122">
        <v>135000026</v>
      </c>
      <c r="S1598" s="122">
        <v>0</v>
      </c>
      <c r="T1598" s="122">
        <v>0</v>
      </c>
      <c r="U1598" s="122">
        <v>0</v>
      </c>
      <c r="V1598" s="122">
        <v>0</v>
      </c>
      <c r="W1598" s="122">
        <v>0</v>
      </c>
      <c r="X1598" s="122">
        <v>0</v>
      </c>
      <c r="Y1598" s="122">
        <v>0</v>
      </c>
      <c r="Z1598" s="122">
        <v>0</v>
      </c>
      <c r="AA1598" s="122">
        <v>0</v>
      </c>
      <c r="AB1598" s="122">
        <v>0</v>
      </c>
      <c r="AC1598" s="122">
        <v>0</v>
      </c>
      <c r="AD1598" s="121"/>
      <c r="BO1598" s="72" t="s">
        <v>42</v>
      </c>
      <c r="BP1598" s="73" t="s">
        <v>4920</v>
      </c>
      <c r="BQ1598" s="75">
        <v>95000026</v>
      </c>
      <c r="BR1598" s="75">
        <v>110000026</v>
      </c>
      <c r="BS1598" s="75">
        <v>115000026</v>
      </c>
      <c r="BT1598" s="75">
        <v>120000026</v>
      </c>
      <c r="BU1598" s="75">
        <v>125000026</v>
      </c>
      <c r="BV1598" s="75">
        <v>130000026</v>
      </c>
      <c r="BW1598" s="75">
        <v>140000026</v>
      </c>
      <c r="BX1598" s="75">
        <v>150000026</v>
      </c>
      <c r="BY1598" s="75">
        <v>165000026</v>
      </c>
      <c r="BZ1598" s="75">
        <v>180000026</v>
      </c>
      <c r="CA1598" s="75">
        <v>0</v>
      </c>
    </row>
    <row r="1599" spans="14:79" ht="12" customHeight="1">
      <c r="N1599" s="119" t="s">
        <v>42</v>
      </c>
      <c r="O1599" s="120" t="s">
        <v>369</v>
      </c>
      <c r="P1599" s="122">
        <v>125000026</v>
      </c>
      <c r="Q1599" s="122">
        <v>130000026</v>
      </c>
      <c r="R1599" s="122">
        <v>135000026</v>
      </c>
      <c r="S1599" s="122">
        <v>145000026</v>
      </c>
      <c r="T1599" s="122">
        <v>150000026</v>
      </c>
      <c r="U1599" s="122">
        <v>160000026</v>
      </c>
      <c r="V1599" s="122">
        <v>170000026</v>
      </c>
      <c r="W1599" s="122">
        <v>180000026</v>
      </c>
      <c r="X1599" s="122">
        <v>0</v>
      </c>
      <c r="Y1599" s="122">
        <v>0</v>
      </c>
      <c r="Z1599" s="122">
        <v>0</v>
      </c>
      <c r="AA1599" s="122">
        <v>0</v>
      </c>
      <c r="AB1599" s="122">
        <v>0</v>
      </c>
      <c r="AC1599" s="122">
        <v>0</v>
      </c>
      <c r="AD1599" s="121"/>
      <c r="BO1599" s="72" t="s">
        <v>42</v>
      </c>
      <c r="BP1599" s="73" t="s">
        <v>4921</v>
      </c>
      <c r="BQ1599" s="75">
        <v>110000925</v>
      </c>
      <c r="BR1599" s="75">
        <v>144000625</v>
      </c>
      <c r="BS1599" s="75">
        <v>153000625</v>
      </c>
      <c r="BT1599" s="75">
        <v>162000625</v>
      </c>
      <c r="BU1599" s="75">
        <v>166000625</v>
      </c>
      <c r="BV1599" s="75">
        <v>0</v>
      </c>
      <c r="BW1599" s="75">
        <v>0</v>
      </c>
      <c r="BX1599" s="75">
        <v>0</v>
      </c>
      <c r="BY1599" s="75">
        <v>0</v>
      </c>
      <c r="BZ1599" s="75">
        <v>0</v>
      </c>
      <c r="CA1599" s="75">
        <v>0</v>
      </c>
    </row>
    <row r="1600" spans="14:79" ht="12" customHeight="1">
      <c r="N1600" s="119" t="s">
        <v>42</v>
      </c>
      <c r="O1600" s="120" t="s">
        <v>363</v>
      </c>
      <c r="P1600" s="122">
        <v>120000026</v>
      </c>
      <c r="Q1600" s="122">
        <v>125000026</v>
      </c>
      <c r="R1600" s="122">
        <v>130000026</v>
      </c>
      <c r="S1600" s="122">
        <v>135000026</v>
      </c>
      <c r="T1600" s="122">
        <v>140000026</v>
      </c>
      <c r="U1600" s="122">
        <v>145000026</v>
      </c>
      <c r="V1600" s="122">
        <v>0</v>
      </c>
      <c r="W1600" s="122">
        <v>0</v>
      </c>
      <c r="X1600" s="122">
        <v>0</v>
      </c>
      <c r="Y1600" s="122">
        <v>0</v>
      </c>
      <c r="Z1600" s="122">
        <v>0</v>
      </c>
      <c r="AA1600" s="122">
        <v>0</v>
      </c>
      <c r="AB1600" s="122">
        <v>0</v>
      </c>
      <c r="AC1600" s="122">
        <v>0</v>
      </c>
      <c r="AD1600" s="121"/>
      <c r="BO1600" s="72" t="s">
        <v>42</v>
      </c>
      <c r="BP1600" s="73" t="s">
        <v>4922</v>
      </c>
      <c r="BQ1600" s="75">
        <v>95000026</v>
      </c>
      <c r="BR1600" s="75">
        <v>105000026</v>
      </c>
      <c r="BS1600" s="75">
        <v>110000026</v>
      </c>
      <c r="BT1600" s="75">
        <v>115000026</v>
      </c>
      <c r="BU1600" s="75">
        <v>125000026</v>
      </c>
      <c r="BV1600" s="75">
        <v>135000026</v>
      </c>
      <c r="BW1600" s="75">
        <v>145000026</v>
      </c>
      <c r="BX1600" s="75">
        <v>160000026</v>
      </c>
      <c r="BY1600" s="75">
        <v>170000026</v>
      </c>
      <c r="BZ1600" s="75">
        <v>180000026</v>
      </c>
      <c r="CA1600" s="75">
        <v>195000026</v>
      </c>
    </row>
    <row r="1601" spans="14:79" ht="12" customHeight="1">
      <c r="N1601" s="119" t="s">
        <v>42</v>
      </c>
      <c r="O1601" s="120" t="s">
        <v>190</v>
      </c>
      <c r="P1601" s="122">
        <v>0</v>
      </c>
      <c r="Q1601" s="122">
        <v>120000026</v>
      </c>
      <c r="R1601" s="122">
        <v>130000026</v>
      </c>
      <c r="S1601" s="122">
        <v>135000026</v>
      </c>
      <c r="T1601" s="122">
        <v>140000026</v>
      </c>
      <c r="U1601" s="122">
        <v>145000026</v>
      </c>
      <c r="V1601" s="122">
        <v>0</v>
      </c>
      <c r="W1601" s="122">
        <v>0</v>
      </c>
      <c r="X1601" s="122">
        <v>0</v>
      </c>
      <c r="Y1601" s="122">
        <v>0</v>
      </c>
      <c r="Z1601" s="122">
        <v>0</v>
      </c>
      <c r="AA1601" s="122">
        <v>0</v>
      </c>
      <c r="AB1601" s="122">
        <v>0</v>
      </c>
      <c r="AC1601" s="122">
        <v>0</v>
      </c>
      <c r="AD1601" s="121"/>
      <c r="BO1601" s="72" t="s">
        <v>42</v>
      </c>
      <c r="BP1601" s="73" t="s">
        <v>4923</v>
      </c>
      <c r="BQ1601" s="75">
        <v>125000925</v>
      </c>
      <c r="BR1601" s="75">
        <v>130000925</v>
      </c>
      <c r="BS1601" s="75">
        <v>140000925</v>
      </c>
      <c r="BT1601" s="75">
        <v>145000925</v>
      </c>
      <c r="BU1601" s="75">
        <v>150000925</v>
      </c>
      <c r="BV1601" s="75">
        <v>160000925</v>
      </c>
      <c r="BW1601" s="75">
        <v>165000925</v>
      </c>
      <c r="BX1601" s="75">
        <v>205000925</v>
      </c>
      <c r="BY1601" s="75">
        <v>0</v>
      </c>
      <c r="BZ1601" s="75">
        <v>0</v>
      </c>
      <c r="CA1601" s="75">
        <v>215000625</v>
      </c>
    </row>
    <row r="1602" spans="14:79" ht="12" customHeight="1">
      <c r="N1602" s="119" t="s">
        <v>42</v>
      </c>
      <c r="O1602" s="120" t="s">
        <v>148</v>
      </c>
      <c r="P1602" s="122">
        <v>125000026</v>
      </c>
      <c r="Q1602" s="122">
        <v>135000026</v>
      </c>
      <c r="R1602" s="122">
        <v>145000026</v>
      </c>
      <c r="S1602" s="122">
        <v>160000026</v>
      </c>
      <c r="T1602" s="122">
        <v>170000026</v>
      </c>
      <c r="U1602" s="122">
        <v>180000026</v>
      </c>
      <c r="V1602" s="122">
        <v>190000026</v>
      </c>
      <c r="W1602" s="122">
        <v>195000026</v>
      </c>
      <c r="X1602" s="122">
        <v>0</v>
      </c>
      <c r="Y1602" s="122">
        <v>0</v>
      </c>
      <c r="Z1602" s="122">
        <v>0</v>
      </c>
      <c r="AA1602" s="122">
        <v>0</v>
      </c>
      <c r="AB1602" s="122">
        <v>0</v>
      </c>
      <c r="AC1602" s="122">
        <v>0</v>
      </c>
      <c r="AD1602" s="121"/>
      <c r="BO1602" s="72" t="s">
        <v>42</v>
      </c>
      <c r="BP1602" s="73" t="s">
        <v>4924</v>
      </c>
      <c r="BQ1602" s="75">
        <v>0</v>
      </c>
      <c r="BR1602" s="75">
        <v>0</v>
      </c>
      <c r="BS1602" s="75">
        <v>126000625</v>
      </c>
      <c r="BT1602" s="75">
        <v>135000625</v>
      </c>
      <c r="BU1602" s="75">
        <v>144000625</v>
      </c>
      <c r="BV1602" s="75">
        <v>0</v>
      </c>
      <c r="BW1602" s="75">
        <v>0</v>
      </c>
      <c r="BX1602" s="75">
        <v>0</v>
      </c>
      <c r="BY1602" s="75">
        <v>0</v>
      </c>
      <c r="BZ1602" s="75">
        <v>0</v>
      </c>
      <c r="CA1602" s="75">
        <v>0</v>
      </c>
    </row>
    <row r="1603" spans="14:79" ht="12" customHeight="1">
      <c r="N1603" s="119" t="s">
        <v>42</v>
      </c>
      <c r="O1603" s="120" t="s">
        <v>1460</v>
      </c>
      <c r="P1603" s="122">
        <v>0</v>
      </c>
      <c r="Q1603" s="122">
        <v>0</v>
      </c>
      <c r="R1603" s="122">
        <v>0</v>
      </c>
      <c r="S1603" s="122">
        <v>150000026</v>
      </c>
      <c r="T1603" s="122">
        <v>160000026</v>
      </c>
      <c r="U1603" s="122">
        <v>175000026</v>
      </c>
      <c r="V1603" s="122">
        <v>185000026</v>
      </c>
      <c r="W1603" s="122">
        <v>0</v>
      </c>
      <c r="X1603" s="122">
        <v>0</v>
      </c>
      <c r="Y1603" s="122">
        <v>0</v>
      </c>
      <c r="Z1603" s="122">
        <v>0</v>
      </c>
      <c r="AA1603" s="122">
        <v>0</v>
      </c>
      <c r="AB1603" s="122">
        <v>0</v>
      </c>
      <c r="AC1603" s="122">
        <v>0</v>
      </c>
      <c r="AD1603" s="121"/>
      <c r="BO1603" s="72" t="s">
        <v>42</v>
      </c>
      <c r="BP1603" s="73" t="s">
        <v>4925</v>
      </c>
      <c r="BQ1603" s="75">
        <v>0</v>
      </c>
      <c r="BR1603" s="75">
        <v>99000625</v>
      </c>
      <c r="BS1603" s="75">
        <v>103000625</v>
      </c>
      <c r="BT1603" s="75">
        <v>108000625</v>
      </c>
      <c r="BU1603" s="75">
        <v>108000625</v>
      </c>
      <c r="BV1603" s="75">
        <v>121000625</v>
      </c>
      <c r="BW1603" s="75">
        <v>126000625</v>
      </c>
      <c r="BX1603" s="75">
        <v>130000625</v>
      </c>
      <c r="BY1603" s="75">
        <v>135000625</v>
      </c>
      <c r="BZ1603" s="75">
        <v>0</v>
      </c>
      <c r="CA1603" s="75">
        <v>0</v>
      </c>
    </row>
    <row r="1604" spans="14:79" ht="12" customHeight="1">
      <c r="N1604" s="119" t="s">
        <v>42</v>
      </c>
      <c r="O1604" s="120" t="s">
        <v>581</v>
      </c>
      <c r="P1604" s="122">
        <v>240000026</v>
      </c>
      <c r="Q1604" s="122">
        <v>250000026</v>
      </c>
      <c r="R1604" s="122">
        <v>260000026</v>
      </c>
      <c r="S1604" s="122">
        <v>280000026</v>
      </c>
      <c r="T1604" s="122">
        <v>295000026</v>
      </c>
      <c r="U1604" s="122">
        <v>310000026</v>
      </c>
      <c r="V1604" s="122">
        <v>320000026</v>
      </c>
      <c r="W1604" s="122">
        <v>330000026</v>
      </c>
      <c r="X1604" s="122">
        <v>340000026</v>
      </c>
      <c r="Y1604" s="122">
        <v>360000026</v>
      </c>
      <c r="Z1604" s="122">
        <v>0</v>
      </c>
      <c r="AA1604" s="122">
        <v>0</v>
      </c>
      <c r="AB1604" s="122">
        <v>0</v>
      </c>
      <c r="AC1604" s="122">
        <v>0</v>
      </c>
      <c r="AD1604" s="121"/>
      <c r="BO1604" s="72" t="s">
        <v>42</v>
      </c>
      <c r="BP1604" s="73" t="s">
        <v>4926</v>
      </c>
      <c r="BQ1604" s="75">
        <v>0</v>
      </c>
      <c r="BR1604" s="75">
        <v>90000625</v>
      </c>
      <c r="BS1604" s="75">
        <v>99000625</v>
      </c>
      <c r="BT1604" s="75">
        <v>153000625</v>
      </c>
      <c r="BU1604" s="75">
        <v>0</v>
      </c>
      <c r="BV1604" s="75">
        <v>0</v>
      </c>
      <c r="BW1604" s="75">
        <v>0</v>
      </c>
      <c r="BX1604" s="75">
        <v>0</v>
      </c>
      <c r="BY1604" s="75">
        <v>0</v>
      </c>
      <c r="BZ1604" s="75">
        <v>0</v>
      </c>
      <c r="CA1604" s="75">
        <v>0</v>
      </c>
    </row>
    <row r="1605" spans="14:79" ht="12" customHeight="1">
      <c r="N1605" s="119" t="s">
        <v>42</v>
      </c>
      <c r="O1605" s="120" t="s">
        <v>1321</v>
      </c>
      <c r="P1605" s="122">
        <v>260000026</v>
      </c>
      <c r="Q1605" s="122">
        <v>270000026</v>
      </c>
      <c r="R1605" s="122">
        <v>280000026</v>
      </c>
      <c r="S1605" s="122">
        <v>290000026</v>
      </c>
      <c r="T1605" s="122">
        <v>300000026</v>
      </c>
      <c r="U1605" s="122">
        <v>310000026</v>
      </c>
      <c r="V1605" s="122">
        <v>320000026</v>
      </c>
      <c r="W1605" s="122">
        <v>330000026</v>
      </c>
      <c r="X1605" s="122">
        <v>350000026</v>
      </c>
      <c r="Y1605" s="122">
        <v>380000026</v>
      </c>
      <c r="Z1605" s="122">
        <v>475000026</v>
      </c>
      <c r="AA1605" s="122">
        <v>520000026</v>
      </c>
      <c r="AB1605" s="122">
        <v>0</v>
      </c>
      <c r="AC1605" s="122">
        <v>0</v>
      </c>
      <c r="AD1605" s="121"/>
      <c r="BO1605" s="72" t="s">
        <v>42</v>
      </c>
      <c r="BP1605" s="73" t="s">
        <v>4927</v>
      </c>
      <c r="BQ1605" s="75">
        <v>0</v>
      </c>
      <c r="BR1605" s="75">
        <v>0</v>
      </c>
      <c r="BS1605" s="75">
        <v>135000625</v>
      </c>
      <c r="BT1605" s="75">
        <v>0</v>
      </c>
      <c r="BU1605" s="75">
        <v>0</v>
      </c>
      <c r="BV1605" s="75">
        <v>0</v>
      </c>
      <c r="BW1605" s="75">
        <v>0</v>
      </c>
      <c r="BX1605" s="75">
        <v>0</v>
      </c>
      <c r="BY1605" s="75">
        <v>0</v>
      </c>
      <c r="BZ1605" s="75">
        <v>0</v>
      </c>
      <c r="CA1605" s="75">
        <v>0</v>
      </c>
    </row>
    <row r="1606" spans="14:79" ht="12" customHeight="1">
      <c r="N1606" s="119" t="s">
        <v>42</v>
      </c>
      <c r="O1606" s="120" t="s">
        <v>823</v>
      </c>
      <c r="P1606" s="122">
        <v>0</v>
      </c>
      <c r="Q1606" s="122">
        <v>0</v>
      </c>
      <c r="R1606" s="122">
        <v>205000026</v>
      </c>
      <c r="S1606" s="122">
        <v>230000026</v>
      </c>
      <c r="T1606" s="122">
        <v>0</v>
      </c>
      <c r="U1606" s="122">
        <v>0</v>
      </c>
      <c r="V1606" s="122">
        <v>0</v>
      </c>
      <c r="W1606" s="122">
        <v>0</v>
      </c>
      <c r="X1606" s="122">
        <v>0</v>
      </c>
      <c r="Y1606" s="122">
        <v>0</v>
      </c>
      <c r="Z1606" s="122">
        <v>0</v>
      </c>
      <c r="AA1606" s="122">
        <v>0</v>
      </c>
      <c r="AB1606" s="122">
        <v>0</v>
      </c>
      <c r="AC1606" s="122">
        <v>0</v>
      </c>
      <c r="AD1606" s="121"/>
      <c r="BO1606" s="72" t="s">
        <v>42</v>
      </c>
      <c r="BP1606" s="73" t="s">
        <v>4928</v>
      </c>
      <c r="BQ1606" s="75">
        <v>90000625</v>
      </c>
      <c r="BR1606" s="75">
        <v>94000625</v>
      </c>
      <c r="BS1606" s="75">
        <v>99000625</v>
      </c>
      <c r="BT1606" s="75">
        <v>103000625</v>
      </c>
      <c r="BU1606" s="75">
        <v>108000625</v>
      </c>
      <c r="BV1606" s="75">
        <v>112000625</v>
      </c>
      <c r="BW1606" s="75">
        <v>117000625</v>
      </c>
      <c r="BX1606" s="75">
        <v>121000625</v>
      </c>
      <c r="BY1606" s="75">
        <v>130000625</v>
      </c>
      <c r="BZ1606" s="75">
        <v>0</v>
      </c>
      <c r="CA1606" s="75">
        <v>0</v>
      </c>
    </row>
    <row r="1607" spans="14:79" ht="12" customHeight="1">
      <c r="N1607" s="119" t="s">
        <v>42</v>
      </c>
      <c r="O1607" s="120" t="s">
        <v>721</v>
      </c>
      <c r="P1607" s="122">
        <v>180000026</v>
      </c>
      <c r="Q1607" s="122">
        <v>190000026</v>
      </c>
      <c r="R1607" s="122">
        <v>210000026</v>
      </c>
      <c r="S1607" s="122">
        <v>220000026</v>
      </c>
      <c r="T1607" s="122">
        <v>230000026</v>
      </c>
      <c r="U1607" s="122">
        <v>0</v>
      </c>
      <c r="V1607" s="122">
        <v>0</v>
      </c>
      <c r="W1607" s="122">
        <v>0</v>
      </c>
      <c r="X1607" s="122">
        <v>0</v>
      </c>
      <c r="Y1607" s="122">
        <v>0</v>
      </c>
      <c r="Z1607" s="122">
        <v>0</v>
      </c>
      <c r="AA1607" s="122">
        <v>0</v>
      </c>
      <c r="AB1607" s="122">
        <v>0</v>
      </c>
      <c r="AC1607" s="122">
        <v>0</v>
      </c>
      <c r="AD1607" s="121"/>
      <c r="BO1607" s="72" t="s">
        <v>42</v>
      </c>
      <c r="BP1607" s="73" t="s">
        <v>5103</v>
      </c>
      <c r="BQ1607" s="75">
        <v>80000925</v>
      </c>
      <c r="BR1607" s="75">
        <v>85000925</v>
      </c>
      <c r="BS1607" s="75">
        <v>90000925</v>
      </c>
      <c r="BT1607" s="75">
        <v>105000925</v>
      </c>
      <c r="BU1607" s="75">
        <v>125000925</v>
      </c>
      <c r="BV1607" s="75">
        <v>130000925</v>
      </c>
      <c r="BW1607" s="75">
        <v>135000925</v>
      </c>
      <c r="BX1607" s="75">
        <v>140000925</v>
      </c>
      <c r="BY1607" s="75">
        <v>180000026</v>
      </c>
      <c r="BZ1607" s="75">
        <v>210000026</v>
      </c>
      <c r="CA1607" s="75">
        <v>215000026</v>
      </c>
    </row>
    <row r="1608" spans="14:79" ht="12" customHeight="1">
      <c r="N1608" s="119" t="s">
        <v>42</v>
      </c>
      <c r="O1608" s="120" t="s">
        <v>297</v>
      </c>
      <c r="P1608" s="122">
        <v>220000026</v>
      </c>
      <c r="Q1608" s="122">
        <v>243000026</v>
      </c>
      <c r="R1608" s="122">
        <v>265000026</v>
      </c>
      <c r="S1608" s="122">
        <v>285000026</v>
      </c>
      <c r="T1608" s="122">
        <v>305000026</v>
      </c>
      <c r="U1608" s="122">
        <v>330000026</v>
      </c>
      <c r="V1608" s="122">
        <v>375000026</v>
      </c>
      <c r="W1608" s="122">
        <v>405000026</v>
      </c>
      <c r="X1608" s="122">
        <v>414000026</v>
      </c>
      <c r="Y1608" s="122">
        <v>460000026</v>
      </c>
      <c r="Z1608" s="122">
        <v>480000026</v>
      </c>
      <c r="AA1608" s="122">
        <v>515000026</v>
      </c>
      <c r="AB1608" s="122">
        <v>525000026</v>
      </c>
      <c r="AC1608" s="122">
        <v>0</v>
      </c>
      <c r="AD1608" s="121"/>
      <c r="BO1608" s="72" t="s">
        <v>42</v>
      </c>
      <c r="BP1608" s="73" t="s">
        <v>4929</v>
      </c>
      <c r="BQ1608" s="75">
        <v>0</v>
      </c>
      <c r="BR1608" s="75">
        <v>0</v>
      </c>
      <c r="BS1608" s="75">
        <v>110000026</v>
      </c>
      <c r="BT1608" s="75">
        <v>120000026</v>
      </c>
      <c r="BU1608" s="75">
        <v>140000026</v>
      </c>
      <c r="BV1608" s="75">
        <v>145000026</v>
      </c>
      <c r="BW1608" s="75">
        <v>155000026</v>
      </c>
      <c r="BX1608" s="75">
        <v>0</v>
      </c>
      <c r="BY1608" s="75">
        <v>0</v>
      </c>
      <c r="BZ1608" s="75">
        <v>0</v>
      </c>
      <c r="CA1608" s="75">
        <v>0</v>
      </c>
    </row>
    <row r="1609" spans="14:79" ht="12" customHeight="1">
      <c r="N1609" s="119" t="s">
        <v>42</v>
      </c>
      <c r="O1609" s="120" t="s">
        <v>630</v>
      </c>
      <c r="P1609" s="122">
        <v>260000026</v>
      </c>
      <c r="Q1609" s="122">
        <v>270000026</v>
      </c>
      <c r="R1609" s="122">
        <v>280000026</v>
      </c>
      <c r="S1609" s="122">
        <v>290000026</v>
      </c>
      <c r="T1609" s="122">
        <v>300000026</v>
      </c>
      <c r="U1609" s="122">
        <v>310000026</v>
      </c>
      <c r="V1609" s="122">
        <v>320000026</v>
      </c>
      <c r="W1609" s="122">
        <v>330000026</v>
      </c>
      <c r="X1609" s="122">
        <v>340000026</v>
      </c>
      <c r="Y1609" s="122">
        <v>360000026</v>
      </c>
      <c r="Z1609" s="122">
        <v>485000026</v>
      </c>
      <c r="AA1609" s="122">
        <v>495000026</v>
      </c>
      <c r="AB1609" s="122">
        <v>505000026</v>
      </c>
      <c r="AC1609" s="122">
        <v>520000026</v>
      </c>
      <c r="AD1609" s="121"/>
      <c r="BO1609" s="72" t="s">
        <v>42</v>
      </c>
      <c r="BP1609" s="73" t="s">
        <v>4930</v>
      </c>
      <c r="BQ1609" s="75">
        <v>0</v>
      </c>
      <c r="BR1609" s="75">
        <v>65000026</v>
      </c>
      <c r="BS1609" s="75">
        <v>0</v>
      </c>
      <c r="BT1609" s="75">
        <v>0</v>
      </c>
      <c r="BU1609" s="75">
        <v>0</v>
      </c>
      <c r="BV1609" s="75">
        <v>0</v>
      </c>
      <c r="BW1609" s="75">
        <v>0</v>
      </c>
      <c r="BX1609" s="75">
        <v>0</v>
      </c>
      <c r="BY1609" s="75">
        <v>0</v>
      </c>
      <c r="BZ1609" s="75">
        <v>0</v>
      </c>
      <c r="CA1609" s="75">
        <v>0</v>
      </c>
    </row>
    <row r="1610" spans="14:79" ht="12" customHeight="1">
      <c r="N1610" s="119" t="s">
        <v>42</v>
      </c>
      <c r="O1610" s="120" t="s">
        <v>1192</v>
      </c>
      <c r="P1610" s="122">
        <v>180000026</v>
      </c>
      <c r="Q1610" s="122">
        <v>190000026</v>
      </c>
      <c r="R1610" s="122">
        <v>210000026</v>
      </c>
      <c r="S1610" s="122">
        <v>225000026</v>
      </c>
      <c r="T1610" s="122">
        <v>235000026</v>
      </c>
      <c r="U1610" s="122">
        <v>245000026</v>
      </c>
      <c r="V1610" s="122">
        <v>275000026</v>
      </c>
      <c r="W1610" s="122">
        <v>285000026</v>
      </c>
      <c r="X1610" s="122">
        <v>295000026</v>
      </c>
      <c r="Y1610" s="122">
        <v>405000026</v>
      </c>
      <c r="Z1610" s="122">
        <v>430000026</v>
      </c>
      <c r="AA1610" s="122">
        <v>0</v>
      </c>
      <c r="AB1610" s="122">
        <v>0</v>
      </c>
      <c r="AC1610" s="122">
        <v>0</v>
      </c>
      <c r="AD1610" s="121"/>
      <c r="BO1610" s="72" t="s">
        <v>42</v>
      </c>
      <c r="BP1610" s="73" t="s">
        <v>4931</v>
      </c>
      <c r="BQ1610" s="75">
        <v>55000026</v>
      </c>
      <c r="BR1610" s="75">
        <v>65000026</v>
      </c>
      <c r="BS1610" s="75">
        <v>70000026</v>
      </c>
      <c r="BT1610" s="75">
        <v>85000026</v>
      </c>
      <c r="BU1610" s="75">
        <v>95000026</v>
      </c>
      <c r="BV1610" s="75">
        <v>0</v>
      </c>
      <c r="BW1610" s="75">
        <v>0</v>
      </c>
      <c r="BX1610" s="75">
        <v>0</v>
      </c>
      <c r="BY1610" s="75">
        <v>0</v>
      </c>
      <c r="BZ1610" s="75">
        <v>0</v>
      </c>
      <c r="CA1610" s="75">
        <v>0</v>
      </c>
    </row>
    <row r="1611" spans="14:79" ht="12" customHeight="1">
      <c r="N1611" s="119" t="s">
        <v>42</v>
      </c>
      <c r="O1611" s="120" t="s">
        <v>253</v>
      </c>
      <c r="P1611" s="122">
        <v>200000026</v>
      </c>
      <c r="Q1611" s="122">
        <v>210000026</v>
      </c>
      <c r="R1611" s="122">
        <v>225000026</v>
      </c>
      <c r="S1611" s="122">
        <v>235000026</v>
      </c>
      <c r="T1611" s="122">
        <v>260000026</v>
      </c>
      <c r="U1611" s="122">
        <v>290000026</v>
      </c>
      <c r="V1611" s="122">
        <v>310000026</v>
      </c>
      <c r="W1611" s="122">
        <v>0</v>
      </c>
      <c r="X1611" s="122">
        <v>0</v>
      </c>
      <c r="Y1611" s="122">
        <v>0</v>
      </c>
      <c r="Z1611" s="122">
        <v>0</v>
      </c>
      <c r="AA1611" s="122">
        <v>0</v>
      </c>
      <c r="AB1611" s="122">
        <v>0</v>
      </c>
      <c r="AC1611" s="122">
        <v>0</v>
      </c>
      <c r="AD1611" s="121"/>
      <c r="BO1611" s="72" t="s">
        <v>42</v>
      </c>
      <c r="BP1611" s="73" t="s">
        <v>4932</v>
      </c>
      <c r="BQ1611" s="75">
        <v>0</v>
      </c>
      <c r="BR1611" s="75">
        <v>0</v>
      </c>
      <c r="BS1611" s="75">
        <v>0</v>
      </c>
      <c r="BT1611" s="75">
        <v>102000625</v>
      </c>
      <c r="BU1611" s="75">
        <v>0</v>
      </c>
      <c r="BV1611" s="75">
        <v>0</v>
      </c>
      <c r="BW1611" s="75">
        <v>0</v>
      </c>
      <c r="BX1611" s="75">
        <v>0</v>
      </c>
      <c r="BY1611" s="75">
        <v>0</v>
      </c>
      <c r="BZ1611" s="75">
        <v>0</v>
      </c>
      <c r="CA1611" s="75">
        <v>0</v>
      </c>
    </row>
    <row r="1612" spans="14:79" ht="12" customHeight="1">
      <c r="N1612" s="119" t="s">
        <v>42</v>
      </c>
      <c r="O1612" s="120" t="s">
        <v>1461</v>
      </c>
      <c r="P1612" s="122">
        <v>205000026</v>
      </c>
      <c r="Q1612" s="122">
        <v>230000026</v>
      </c>
      <c r="R1612" s="122">
        <v>240000026</v>
      </c>
      <c r="S1612" s="122">
        <v>270000026</v>
      </c>
      <c r="T1612" s="122">
        <v>330000026</v>
      </c>
      <c r="U1612" s="122">
        <v>350000026</v>
      </c>
      <c r="V1612" s="122">
        <v>390000026</v>
      </c>
      <c r="W1612" s="122">
        <v>425000026</v>
      </c>
      <c r="X1612" s="122">
        <v>480000026</v>
      </c>
      <c r="Y1612" s="122">
        <v>505000026</v>
      </c>
      <c r="Z1612" s="122">
        <v>575000026</v>
      </c>
      <c r="AA1612" s="122">
        <v>635000026</v>
      </c>
      <c r="AB1612" s="122">
        <v>505000026</v>
      </c>
      <c r="AC1612" s="122">
        <v>0</v>
      </c>
      <c r="AD1612" s="121"/>
      <c r="BO1612" s="72" t="s">
        <v>42</v>
      </c>
      <c r="BP1612" s="73" t="s">
        <v>4933</v>
      </c>
      <c r="BQ1612" s="75">
        <v>0</v>
      </c>
      <c r="BR1612" s="75">
        <v>0</v>
      </c>
      <c r="BS1612" s="75">
        <v>0</v>
      </c>
      <c r="BT1612" s="75">
        <v>101000625</v>
      </c>
      <c r="BU1612" s="75">
        <v>0</v>
      </c>
      <c r="BV1612" s="75">
        <v>0</v>
      </c>
      <c r="BW1612" s="75">
        <v>0</v>
      </c>
      <c r="BX1612" s="75">
        <v>0</v>
      </c>
      <c r="BY1612" s="75">
        <v>0</v>
      </c>
      <c r="BZ1612" s="75">
        <v>0</v>
      </c>
      <c r="CA1612" s="75">
        <v>0</v>
      </c>
    </row>
    <row r="1613" spans="14:79" ht="12" customHeight="1">
      <c r="N1613" s="119" t="s">
        <v>42</v>
      </c>
      <c r="O1613" s="120" t="s">
        <v>573</v>
      </c>
      <c r="P1613" s="122">
        <v>205000026</v>
      </c>
      <c r="Q1613" s="122">
        <v>215000026</v>
      </c>
      <c r="R1613" s="122">
        <v>230000026</v>
      </c>
      <c r="S1613" s="122">
        <v>250000026</v>
      </c>
      <c r="T1613" s="122">
        <v>285000026</v>
      </c>
      <c r="U1613" s="122">
        <v>305000026</v>
      </c>
      <c r="V1613" s="122">
        <v>320000026</v>
      </c>
      <c r="W1613" s="122">
        <v>375000026</v>
      </c>
      <c r="X1613" s="122">
        <v>400000026</v>
      </c>
      <c r="Y1613" s="122">
        <v>420000026</v>
      </c>
      <c r="Z1613" s="122">
        <v>450000026</v>
      </c>
      <c r="AA1613" s="122">
        <v>505000026</v>
      </c>
      <c r="AB1613" s="122">
        <v>510000026</v>
      </c>
      <c r="AC1613" s="122">
        <v>565000026</v>
      </c>
      <c r="AD1613" s="122">
        <v>630000026</v>
      </c>
      <c r="BO1613" s="72" t="s">
        <v>42</v>
      </c>
      <c r="BP1613" s="73" t="s">
        <v>4934</v>
      </c>
      <c r="BQ1613" s="75">
        <v>60000925</v>
      </c>
      <c r="BR1613" s="75">
        <v>65000925</v>
      </c>
      <c r="BS1613" s="75">
        <v>70000925</v>
      </c>
      <c r="BT1613" s="75">
        <v>75000925</v>
      </c>
      <c r="BU1613" s="75">
        <v>80000925</v>
      </c>
      <c r="BV1613" s="75">
        <v>85000925</v>
      </c>
      <c r="BW1613" s="75">
        <v>0</v>
      </c>
      <c r="BX1613" s="75">
        <v>0</v>
      </c>
      <c r="BY1613" s="75">
        <v>0</v>
      </c>
      <c r="BZ1613" s="75">
        <v>0</v>
      </c>
      <c r="CA1613" s="75">
        <v>0</v>
      </c>
    </row>
    <row r="1614" spans="14:79" ht="12" customHeight="1">
      <c r="N1614" s="119" t="s">
        <v>42</v>
      </c>
      <c r="O1614" s="120" t="s">
        <v>1322</v>
      </c>
      <c r="P1614" s="122">
        <v>0</v>
      </c>
      <c r="Q1614" s="122">
        <v>220000026</v>
      </c>
      <c r="R1614" s="122">
        <v>240000026</v>
      </c>
      <c r="S1614" s="122">
        <v>270000026</v>
      </c>
      <c r="T1614" s="122">
        <v>290000026</v>
      </c>
      <c r="U1614" s="122">
        <v>320000026</v>
      </c>
      <c r="V1614" s="122">
        <v>340000026</v>
      </c>
      <c r="W1614" s="122">
        <v>360000026</v>
      </c>
      <c r="X1614" s="122">
        <v>385000026</v>
      </c>
      <c r="Y1614" s="122">
        <v>405000026</v>
      </c>
      <c r="Z1614" s="122">
        <v>430000026</v>
      </c>
      <c r="AA1614" s="122">
        <v>465000026</v>
      </c>
      <c r="AB1614" s="122">
        <v>495000026</v>
      </c>
      <c r="AC1614" s="122">
        <v>0</v>
      </c>
      <c r="AD1614" s="121"/>
      <c r="BO1614" s="72" t="s">
        <v>42</v>
      </c>
      <c r="BP1614" s="73" t="s">
        <v>4935</v>
      </c>
      <c r="BQ1614" s="75">
        <v>94000625</v>
      </c>
      <c r="BR1614" s="75">
        <v>99000625</v>
      </c>
      <c r="BS1614" s="75">
        <v>103000625</v>
      </c>
      <c r="BT1614" s="75">
        <v>101000625</v>
      </c>
      <c r="BU1614" s="75">
        <v>112000625</v>
      </c>
      <c r="BV1614" s="75">
        <v>0</v>
      </c>
      <c r="BW1614" s="75">
        <v>0</v>
      </c>
      <c r="BX1614" s="75">
        <v>0</v>
      </c>
      <c r="BY1614" s="75">
        <v>0</v>
      </c>
      <c r="BZ1614" s="75">
        <v>0</v>
      </c>
      <c r="CA1614" s="75">
        <v>0</v>
      </c>
    </row>
    <row r="1615" spans="14:79" ht="12" customHeight="1">
      <c r="N1615" s="119" t="s">
        <v>42</v>
      </c>
      <c r="O1615" s="120" t="s">
        <v>1323</v>
      </c>
      <c r="P1615" s="122">
        <v>0</v>
      </c>
      <c r="Q1615" s="122">
        <v>0</v>
      </c>
      <c r="R1615" s="122">
        <v>215000026</v>
      </c>
      <c r="S1615" s="122">
        <v>225000026</v>
      </c>
      <c r="T1615" s="122">
        <v>245000026</v>
      </c>
      <c r="U1615" s="122">
        <v>285000026</v>
      </c>
      <c r="V1615" s="122">
        <v>305000026</v>
      </c>
      <c r="W1615" s="122">
        <v>325000026</v>
      </c>
      <c r="X1615" s="122">
        <v>345000026</v>
      </c>
      <c r="Y1615" s="122">
        <v>365000026</v>
      </c>
      <c r="Z1615" s="122">
        <v>395000026</v>
      </c>
      <c r="AA1615" s="122">
        <v>425000026</v>
      </c>
      <c r="AB1615" s="122">
        <v>0</v>
      </c>
      <c r="AC1615" s="122">
        <v>0</v>
      </c>
      <c r="AD1615" s="121"/>
      <c r="BO1615" s="72" t="s">
        <v>42</v>
      </c>
      <c r="BP1615" s="73" t="s">
        <v>4936</v>
      </c>
      <c r="BQ1615" s="75">
        <v>54000625</v>
      </c>
      <c r="BR1615" s="75">
        <v>58000625</v>
      </c>
      <c r="BS1615" s="75">
        <v>63000625</v>
      </c>
      <c r="BT1615" s="75">
        <v>67000625</v>
      </c>
      <c r="BU1615" s="75">
        <v>76000625</v>
      </c>
      <c r="BV1615" s="75">
        <v>81000625</v>
      </c>
      <c r="BW1615" s="75">
        <v>0</v>
      </c>
      <c r="BX1615" s="75">
        <v>0</v>
      </c>
      <c r="BY1615" s="75">
        <v>0</v>
      </c>
      <c r="BZ1615" s="75">
        <v>0</v>
      </c>
      <c r="CA1615" s="75">
        <v>0</v>
      </c>
    </row>
    <row r="1616" spans="14:79" ht="12" customHeight="1">
      <c r="N1616" s="119" t="s">
        <v>42</v>
      </c>
      <c r="O1616" s="120" t="s">
        <v>1462</v>
      </c>
      <c r="P1616" s="122">
        <v>0</v>
      </c>
      <c r="Q1616" s="122">
        <v>0</v>
      </c>
      <c r="R1616" s="122">
        <v>215000026</v>
      </c>
      <c r="S1616" s="122">
        <v>225000026</v>
      </c>
      <c r="T1616" s="122">
        <v>245000026</v>
      </c>
      <c r="U1616" s="122">
        <v>285000026</v>
      </c>
      <c r="V1616" s="122">
        <v>305000026</v>
      </c>
      <c r="W1616" s="122">
        <v>325000026</v>
      </c>
      <c r="X1616" s="122">
        <v>345000026</v>
      </c>
      <c r="Y1616" s="122">
        <v>365000026</v>
      </c>
      <c r="Z1616" s="122">
        <v>395000026</v>
      </c>
      <c r="AA1616" s="122">
        <v>425000026</v>
      </c>
      <c r="AB1616" s="122">
        <v>0</v>
      </c>
      <c r="AC1616" s="122">
        <v>0</v>
      </c>
      <c r="AD1616" s="121"/>
      <c r="BO1616" s="72" t="s">
        <v>42</v>
      </c>
      <c r="BP1616" s="73" t="s">
        <v>4937</v>
      </c>
      <c r="BQ1616" s="75">
        <v>52000625</v>
      </c>
      <c r="BR1616" s="75">
        <v>54000625</v>
      </c>
      <c r="BS1616" s="75">
        <v>72000625</v>
      </c>
      <c r="BT1616" s="75">
        <v>76000625</v>
      </c>
      <c r="BU1616" s="75">
        <v>0</v>
      </c>
      <c r="BV1616" s="75">
        <v>0</v>
      </c>
      <c r="BW1616" s="75">
        <v>0</v>
      </c>
      <c r="BX1616" s="75">
        <v>0</v>
      </c>
      <c r="BY1616" s="75">
        <v>0</v>
      </c>
      <c r="BZ1616" s="75">
        <v>0</v>
      </c>
      <c r="CA1616" s="75">
        <v>0</v>
      </c>
    </row>
    <row r="1617" spans="14:79" ht="12" customHeight="1">
      <c r="N1617" s="119" t="s">
        <v>42</v>
      </c>
      <c r="O1617" s="120" t="s">
        <v>3342</v>
      </c>
      <c r="P1617" s="121"/>
      <c r="Q1617" s="121"/>
      <c r="R1617" s="121"/>
      <c r="S1617" s="122">
        <v>0</v>
      </c>
      <c r="T1617" s="122">
        <v>0</v>
      </c>
      <c r="U1617" s="122">
        <v>0</v>
      </c>
      <c r="V1617" s="122">
        <v>365000026</v>
      </c>
      <c r="W1617" s="122">
        <v>385000026</v>
      </c>
      <c r="X1617" s="122">
        <v>0</v>
      </c>
      <c r="Y1617" s="122">
        <v>0</v>
      </c>
      <c r="Z1617" s="122">
        <v>0</v>
      </c>
      <c r="AA1617" s="122">
        <v>0</v>
      </c>
      <c r="AB1617" s="122">
        <v>0</v>
      </c>
      <c r="AC1617" s="122">
        <v>0</v>
      </c>
      <c r="AD1617" s="121"/>
      <c r="BO1617" s="72" t="s">
        <v>42</v>
      </c>
      <c r="BP1617" s="73" t="s">
        <v>4938</v>
      </c>
      <c r="BQ1617" s="75">
        <v>49000625</v>
      </c>
      <c r="BR1617" s="75">
        <v>54000625</v>
      </c>
      <c r="BS1617" s="75">
        <v>58000625</v>
      </c>
      <c r="BT1617" s="75">
        <v>63000625</v>
      </c>
      <c r="BU1617" s="75">
        <v>67000625</v>
      </c>
      <c r="BV1617" s="75">
        <v>72000625</v>
      </c>
      <c r="BW1617" s="75">
        <v>76000625</v>
      </c>
      <c r="BX1617" s="75">
        <v>81000625</v>
      </c>
      <c r="BY1617" s="75">
        <v>90000625</v>
      </c>
      <c r="BZ1617" s="75">
        <v>0</v>
      </c>
      <c r="CA1617" s="75">
        <v>0</v>
      </c>
    </row>
    <row r="1618" spans="14:79" ht="12" customHeight="1">
      <c r="N1618" s="119" t="s">
        <v>42</v>
      </c>
      <c r="O1618" s="120" t="s">
        <v>1915</v>
      </c>
      <c r="P1618" s="122">
        <v>0</v>
      </c>
      <c r="Q1618" s="122">
        <v>0</v>
      </c>
      <c r="R1618" s="122">
        <v>0</v>
      </c>
      <c r="S1618" s="122">
        <v>0</v>
      </c>
      <c r="T1618" s="122">
        <v>0</v>
      </c>
      <c r="U1618" s="122">
        <v>0</v>
      </c>
      <c r="V1618" s="122">
        <v>410000026</v>
      </c>
      <c r="W1618" s="122">
        <v>420000026</v>
      </c>
      <c r="X1618" s="122">
        <v>0</v>
      </c>
      <c r="Y1618" s="122">
        <v>0</v>
      </c>
      <c r="Z1618" s="122">
        <v>0</v>
      </c>
      <c r="AA1618" s="122">
        <v>0</v>
      </c>
      <c r="AB1618" s="122">
        <v>0</v>
      </c>
      <c r="AC1618" s="122">
        <v>0</v>
      </c>
      <c r="AD1618" s="121"/>
      <c r="BO1618" s="72" t="s">
        <v>42</v>
      </c>
      <c r="BP1618" s="73" t="s">
        <v>4939</v>
      </c>
      <c r="BQ1618" s="75">
        <v>60000625</v>
      </c>
      <c r="BR1618" s="75">
        <v>65000625</v>
      </c>
      <c r="BS1618" s="75">
        <v>70000625</v>
      </c>
      <c r="BT1618" s="75">
        <v>75000625</v>
      </c>
      <c r="BU1618" s="75">
        <v>85000625</v>
      </c>
      <c r="BV1618" s="75">
        <v>0</v>
      </c>
      <c r="BW1618" s="75">
        <v>0</v>
      </c>
      <c r="BX1618" s="75">
        <v>0</v>
      </c>
      <c r="BY1618" s="75">
        <v>0</v>
      </c>
      <c r="BZ1618" s="75">
        <v>0</v>
      </c>
      <c r="CA1618" s="75">
        <v>0</v>
      </c>
    </row>
    <row r="1619" spans="14:79" ht="12" customHeight="1">
      <c r="N1619" s="119" t="s">
        <v>42</v>
      </c>
      <c r="O1619" s="120" t="s">
        <v>540</v>
      </c>
      <c r="P1619" s="122">
        <v>0</v>
      </c>
      <c r="Q1619" s="122">
        <v>0</v>
      </c>
      <c r="R1619" s="122">
        <v>0</v>
      </c>
      <c r="S1619" s="122">
        <v>0</v>
      </c>
      <c r="T1619" s="122">
        <v>0</v>
      </c>
      <c r="U1619" s="122">
        <v>360000026</v>
      </c>
      <c r="V1619" s="122">
        <v>370000026</v>
      </c>
      <c r="W1619" s="122">
        <v>380000026</v>
      </c>
      <c r="X1619" s="122">
        <v>395000026</v>
      </c>
      <c r="Y1619" s="122">
        <v>425000026</v>
      </c>
      <c r="Z1619" s="122">
        <v>445000026</v>
      </c>
      <c r="AA1619" s="122">
        <v>495000026</v>
      </c>
      <c r="AB1619" s="122">
        <v>0</v>
      </c>
      <c r="AC1619" s="122">
        <v>0</v>
      </c>
      <c r="AD1619" s="121"/>
      <c r="BO1619" s="72" t="s">
        <v>42</v>
      </c>
      <c r="BP1619" s="73" t="s">
        <v>4940</v>
      </c>
      <c r="BQ1619" s="75">
        <v>58000625</v>
      </c>
      <c r="BR1619" s="75">
        <v>63000625</v>
      </c>
      <c r="BS1619" s="75">
        <v>67000625</v>
      </c>
      <c r="BT1619" s="75">
        <v>72000625</v>
      </c>
      <c r="BU1619" s="75">
        <v>76000625</v>
      </c>
      <c r="BV1619" s="75">
        <v>81000625</v>
      </c>
      <c r="BW1619" s="75">
        <v>0</v>
      </c>
      <c r="BX1619" s="75">
        <v>0</v>
      </c>
      <c r="BY1619" s="75">
        <v>0</v>
      </c>
      <c r="BZ1619" s="75">
        <v>0</v>
      </c>
      <c r="CA1619" s="75">
        <v>0</v>
      </c>
    </row>
    <row r="1620" spans="14:79" ht="12" customHeight="1">
      <c r="N1620" s="119" t="s">
        <v>42</v>
      </c>
      <c r="O1620" s="120" t="s">
        <v>132</v>
      </c>
      <c r="P1620" s="122">
        <v>205000026</v>
      </c>
      <c r="Q1620" s="122">
        <v>215000026</v>
      </c>
      <c r="R1620" s="122">
        <v>235000026</v>
      </c>
      <c r="S1620" s="122">
        <v>245000026</v>
      </c>
      <c r="T1620" s="122">
        <v>285000026</v>
      </c>
      <c r="U1620" s="122">
        <v>310000026</v>
      </c>
      <c r="V1620" s="122">
        <v>330000026</v>
      </c>
      <c r="W1620" s="122">
        <v>365000026</v>
      </c>
      <c r="X1620" s="122">
        <v>405000026</v>
      </c>
      <c r="Y1620" s="122">
        <v>450000026</v>
      </c>
      <c r="Z1620" s="122">
        <v>495000026</v>
      </c>
      <c r="AA1620" s="122">
        <v>0</v>
      </c>
      <c r="AB1620" s="122">
        <v>0</v>
      </c>
      <c r="AC1620" s="122">
        <v>0</v>
      </c>
      <c r="AD1620" s="121"/>
      <c r="BO1620" s="72" t="s">
        <v>42</v>
      </c>
      <c r="BP1620" s="73" t="s">
        <v>4941</v>
      </c>
      <c r="BQ1620" s="75">
        <v>94000625</v>
      </c>
      <c r="BR1620" s="75">
        <v>99000625</v>
      </c>
      <c r="BS1620" s="75">
        <v>85000625</v>
      </c>
      <c r="BT1620" s="75">
        <v>94000625</v>
      </c>
      <c r="BU1620" s="75">
        <v>112000625</v>
      </c>
      <c r="BV1620" s="75">
        <v>0</v>
      </c>
      <c r="BW1620" s="75">
        <v>0</v>
      </c>
      <c r="BX1620" s="75">
        <v>0</v>
      </c>
      <c r="BY1620" s="75">
        <v>0</v>
      </c>
      <c r="BZ1620" s="75">
        <v>0</v>
      </c>
      <c r="CA1620" s="75">
        <v>0</v>
      </c>
    </row>
    <row r="1621" spans="14:79" ht="12" customHeight="1">
      <c r="N1621" s="119" t="s">
        <v>42</v>
      </c>
      <c r="O1621" s="120" t="s">
        <v>218</v>
      </c>
      <c r="P1621" s="122">
        <v>185000026</v>
      </c>
      <c r="Q1621" s="122">
        <v>195000026</v>
      </c>
      <c r="R1621" s="122">
        <v>215000026</v>
      </c>
      <c r="S1621" s="122">
        <v>235000026</v>
      </c>
      <c r="T1621" s="122">
        <v>265000026</v>
      </c>
      <c r="U1621" s="122">
        <v>305000026</v>
      </c>
      <c r="V1621" s="122">
        <v>365000026</v>
      </c>
      <c r="W1621" s="122">
        <v>405000026</v>
      </c>
      <c r="X1621" s="122">
        <v>415000026</v>
      </c>
      <c r="Y1621" s="122">
        <v>0</v>
      </c>
      <c r="Z1621" s="122">
        <v>0</v>
      </c>
      <c r="AA1621" s="122">
        <v>0</v>
      </c>
      <c r="AB1621" s="122">
        <v>0</v>
      </c>
      <c r="AC1621" s="122">
        <v>0</v>
      </c>
      <c r="AD1621" s="121"/>
      <c r="BO1621" s="72" t="s">
        <v>42</v>
      </c>
      <c r="BP1621" s="73" t="s">
        <v>4942</v>
      </c>
      <c r="BQ1621" s="75">
        <v>49000625</v>
      </c>
      <c r="BR1621" s="75">
        <v>54000625</v>
      </c>
      <c r="BS1621" s="75">
        <v>58000625</v>
      </c>
      <c r="BT1621" s="75">
        <v>63000625</v>
      </c>
      <c r="BU1621" s="75">
        <v>67000625</v>
      </c>
      <c r="BV1621" s="75">
        <v>72000625</v>
      </c>
      <c r="BW1621" s="75">
        <v>76000625</v>
      </c>
      <c r="BX1621" s="75">
        <v>81000625</v>
      </c>
      <c r="BY1621" s="75">
        <v>90000625</v>
      </c>
      <c r="BZ1621" s="75">
        <v>0</v>
      </c>
      <c r="CA1621" s="75">
        <v>0</v>
      </c>
    </row>
    <row r="1622" spans="14:79" ht="12" customHeight="1">
      <c r="N1622" s="119" t="s">
        <v>42</v>
      </c>
      <c r="O1622" s="120" t="s">
        <v>780</v>
      </c>
      <c r="P1622" s="122">
        <v>0</v>
      </c>
      <c r="Q1622" s="122">
        <v>0</v>
      </c>
      <c r="R1622" s="122">
        <v>205000026</v>
      </c>
      <c r="S1622" s="122">
        <v>245000026</v>
      </c>
      <c r="T1622" s="122">
        <v>295000026</v>
      </c>
      <c r="U1622" s="122">
        <v>330000026</v>
      </c>
      <c r="V1622" s="122">
        <v>385000026</v>
      </c>
      <c r="W1622" s="122">
        <v>415000026</v>
      </c>
      <c r="X1622" s="122">
        <v>0</v>
      </c>
      <c r="Y1622" s="122">
        <v>0</v>
      </c>
      <c r="Z1622" s="122">
        <v>0</v>
      </c>
      <c r="AA1622" s="122">
        <v>0</v>
      </c>
      <c r="AB1622" s="122">
        <v>0</v>
      </c>
      <c r="AC1622" s="122">
        <v>0</v>
      </c>
      <c r="AD1622" s="121"/>
      <c r="BO1622" s="72" t="s">
        <v>42</v>
      </c>
      <c r="BP1622" s="73" t="s">
        <v>4943</v>
      </c>
      <c r="BQ1622" s="75">
        <v>49000625</v>
      </c>
      <c r="BR1622" s="75">
        <v>54000625</v>
      </c>
      <c r="BS1622" s="75">
        <v>58000625</v>
      </c>
      <c r="BT1622" s="75">
        <v>63000625</v>
      </c>
      <c r="BU1622" s="75">
        <v>67000625</v>
      </c>
      <c r="BV1622" s="75">
        <v>72000625</v>
      </c>
      <c r="BW1622" s="75">
        <v>76000625</v>
      </c>
      <c r="BX1622" s="75">
        <v>81000625</v>
      </c>
      <c r="BY1622" s="75">
        <v>90000625</v>
      </c>
      <c r="BZ1622" s="75">
        <v>0</v>
      </c>
      <c r="CA1622" s="75">
        <v>0</v>
      </c>
    </row>
    <row r="1623" spans="14:79" ht="12" customHeight="1">
      <c r="N1623" s="119" t="s">
        <v>42</v>
      </c>
      <c r="O1623" s="120" t="s">
        <v>636</v>
      </c>
      <c r="P1623" s="122">
        <v>200000026</v>
      </c>
      <c r="Q1623" s="122">
        <v>0</v>
      </c>
      <c r="R1623" s="122">
        <v>0</v>
      </c>
      <c r="S1623" s="122">
        <v>230000026</v>
      </c>
      <c r="T1623" s="122">
        <v>0</v>
      </c>
      <c r="U1623" s="122">
        <v>0</v>
      </c>
      <c r="V1623" s="122">
        <v>0</v>
      </c>
      <c r="W1623" s="122">
        <v>0</v>
      </c>
      <c r="X1623" s="122">
        <v>0</v>
      </c>
      <c r="Y1623" s="122">
        <v>0</v>
      </c>
      <c r="Z1623" s="122">
        <v>0</v>
      </c>
      <c r="AA1623" s="122">
        <v>0</v>
      </c>
      <c r="AB1623" s="122">
        <v>0</v>
      </c>
      <c r="AC1623" s="122">
        <v>0</v>
      </c>
      <c r="AD1623" s="121"/>
      <c r="BO1623" s="72" t="s">
        <v>42</v>
      </c>
      <c r="BP1623" s="73" t="s">
        <v>4944</v>
      </c>
      <c r="BQ1623" s="75">
        <v>49000625</v>
      </c>
      <c r="BR1623" s="75">
        <v>54000625</v>
      </c>
      <c r="BS1623" s="75">
        <v>58000625</v>
      </c>
      <c r="BT1623" s="75">
        <v>63000625</v>
      </c>
      <c r="BU1623" s="75">
        <v>67000625</v>
      </c>
      <c r="BV1623" s="75">
        <v>72000625</v>
      </c>
      <c r="BW1623" s="75">
        <v>76000625</v>
      </c>
      <c r="BX1623" s="75">
        <v>81000625</v>
      </c>
      <c r="BY1623" s="75">
        <v>90000625</v>
      </c>
      <c r="BZ1623" s="75">
        <v>0</v>
      </c>
      <c r="CA1623" s="75">
        <v>0</v>
      </c>
    </row>
    <row r="1624" spans="14:79" ht="12" customHeight="1">
      <c r="N1624" s="119" t="s">
        <v>42</v>
      </c>
      <c r="O1624" s="120" t="s">
        <v>722</v>
      </c>
      <c r="P1624" s="122">
        <v>0</v>
      </c>
      <c r="Q1624" s="122">
        <v>0</v>
      </c>
      <c r="R1624" s="122">
        <v>0</v>
      </c>
      <c r="S1624" s="122">
        <v>0</v>
      </c>
      <c r="T1624" s="122">
        <v>0</v>
      </c>
      <c r="U1624" s="122">
        <v>320000026</v>
      </c>
      <c r="V1624" s="122">
        <v>330000026</v>
      </c>
      <c r="W1624" s="122">
        <v>340000026</v>
      </c>
      <c r="X1624" s="122">
        <v>360000026</v>
      </c>
      <c r="Y1624" s="122">
        <v>380000026</v>
      </c>
      <c r="Z1624" s="122">
        <v>390000026</v>
      </c>
      <c r="AA1624" s="122">
        <v>400000026</v>
      </c>
      <c r="AB1624" s="122">
        <v>0</v>
      </c>
      <c r="AC1624" s="122">
        <v>0</v>
      </c>
      <c r="AD1624" s="121"/>
      <c r="BO1624" s="72" t="s">
        <v>42</v>
      </c>
      <c r="BP1624" s="73" t="s">
        <v>4945</v>
      </c>
      <c r="BQ1624" s="75">
        <v>49000625</v>
      </c>
      <c r="BR1624" s="75">
        <v>54000625</v>
      </c>
      <c r="BS1624" s="75">
        <v>58000625</v>
      </c>
      <c r="BT1624" s="75">
        <v>63000625</v>
      </c>
      <c r="BU1624" s="75">
        <v>67000625</v>
      </c>
      <c r="BV1624" s="75">
        <v>72000625</v>
      </c>
      <c r="BW1624" s="75">
        <v>76000625</v>
      </c>
      <c r="BX1624" s="75">
        <v>81000625</v>
      </c>
      <c r="BY1624" s="75">
        <v>90000625</v>
      </c>
      <c r="BZ1624" s="75">
        <v>0</v>
      </c>
      <c r="CA1624" s="75">
        <v>0</v>
      </c>
    </row>
    <row r="1625" spans="14:79" ht="12" customHeight="1">
      <c r="N1625" s="119" t="s">
        <v>42</v>
      </c>
      <c r="O1625" s="120" t="s">
        <v>781</v>
      </c>
      <c r="P1625" s="122">
        <v>200000026</v>
      </c>
      <c r="Q1625" s="122">
        <v>220000026</v>
      </c>
      <c r="R1625" s="122">
        <v>240000026</v>
      </c>
      <c r="S1625" s="122">
        <v>250000026</v>
      </c>
      <c r="T1625" s="122">
        <v>285000026</v>
      </c>
      <c r="U1625" s="122">
        <v>305000026</v>
      </c>
      <c r="V1625" s="122">
        <v>335000026</v>
      </c>
      <c r="W1625" s="122">
        <v>370000026</v>
      </c>
      <c r="X1625" s="122">
        <v>390000026</v>
      </c>
      <c r="Y1625" s="122">
        <v>0</v>
      </c>
      <c r="Z1625" s="122">
        <v>0</v>
      </c>
      <c r="AA1625" s="122">
        <v>0</v>
      </c>
      <c r="AB1625" s="122">
        <v>0</v>
      </c>
      <c r="AC1625" s="122">
        <v>0</v>
      </c>
      <c r="AD1625" s="121"/>
      <c r="BO1625" s="72" t="s">
        <v>42</v>
      </c>
      <c r="BP1625" s="73" t="s">
        <v>4946</v>
      </c>
      <c r="BQ1625" s="75">
        <v>65000925</v>
      </c>
      <c r="BR1625" s="75">
        <v>70000925</v>
      </c>
      <c r="BS1625" s="75">
        <v>75000925</v>
      </c>
      <c r="BT1625" s="75">
        <v>85000925</v>
      </c>
      <c r="BU1625" s="75">
        <v>0</v>
      </c>
      <c r="BV1625" s="75">
        <v>0</v>
      </c>
      <c r="BW1625" s="75">
        <v>0</v>
      </c>
      <c r="BX1625" s="75">
        <v>0</v>
      </c>
      <c r="BY1625" s="75">
        <v>0</v>
      </c>
      <c r="BZ1625" s="75">
        <v>0</v>
      </c>
      <c r="CA1625" s="75">
        <v>0</v>
      </c>
    </row>
    <row r="1626" spans="14:79" ht="12" customHeight="1">
      <c r="N1626" s="119" t="s">
        <v>42</v>
      </c>
      <c r="O1626" s="120" t="s">
        <v>2841</v>
      </c>
      <c r="P1626" s="122">
        <v>0</v>
      </c>
      <c r="Q1626" s="122">
        <v>0</v>
      </c>
      <c r="R1626" s="122">
        <v>0</v>
      </c>
      <c r="S1626" s="122">
        <v>0</v>
      </c>
      <c r="T1626" s="122">
        <v>0</v>
      </c>
      <c r="U1626" s="122">
        <v>0</v>
      </c>
      <c r="V1626" s="122">
        <v>0</v>
      </c>
      <c r="W1626" s="122">
        <v>0</v>
      </c>
      <c r="X1626" s="122">
        <v>425000026</v>
      </c>
      <c r="Y1626" s="122">
        <v>475000026</v>
      </c>
      <c r="Z1626" s="122">
        <v>490000026</v>
      </c>
      <c r="AA1626" s="122">
        <v>535000026</v>
      </c>
      <c r="AB1626" s="122">
        <v>565000026</v>
      </c>
      <c r="AC1626" s="122">
        <v>590000026</v>
      </c>
      <c r="AD1626" s="121"/>
      <c r="BO1626" s="72" t="s">
        <v>42</v>
      </c>
      <c r="BP1626" s="73" t="s">
        <v>5188</v>
      </c>
      <c r="BQ1626" s="74"/>
      <c r="BR1626" s="74"/>
      <c r="BS1626" s="75">
        <v>80000026</v>
      </c>
      <c r="BT1626" s="74"/>
      <c r="BU1626" s="74"/>
      <c r="BV1626" s="74"/>
      <c r="BW1626" s="74"/>
      <c r="BX1626" s="74"/>
      <c r="BY1626" s="74"/>
      <c r="BZ1626" s="74"/>
      <c r="CA1626" s="74"/>
    </row>
    <row r="1627" spans="14:79" ht="12" customHeight="1">
      <c r="N1627" s="119" t="s">
        <v>42</v>
      </c>
      <c r="O1627" s="120" t="s">
        <v>1801</v>
      </c>
      <c r="P1627" s="122">
        <v>265000026</v>
      </c>
      <c r="Q1627" s="122">
        <v>290000026</v>
      </c>
      <c r="R1627" s="122">
        <v>320000026</v>
      </c>
      <c r="S1627" s="122">
        <v>340000026</v>
      </c>
      <c r="T1627" s="122">
        <v>360000026</v>
      </c>
      <c r="U1627" s="122">
        <v>385000026</v>
      </c>
      <c r="V1627" s="122">
        <v>405000026</v>
      </c>
      <c r="W1627" s="122">
        <v>415000026</v>
      </c>
      <c r="X1627" s="122">
        <v>430000026</v>
      </c>
      <c r="Y1627" s="122">
        <v>460000026</v>
      </c>
      <c r="Z1627" s="122">
        <v>505000026</v>
      </c>
      <c r="AA1627" s="122">
        <v>520000026</v>
      </c>
      <c r="AB1627" s="122">
        <v>0</v>
      </c>
      <c r="AC1627" s="122">
        <v>0</v>
      </c>
      <c r="AD1627" s="121"/>
      <c r="BO1627" s="72" t="s">
        <v>42</v>
      </c>
      <c r="BP1627" s="73" t="s">
        <v>4947</v>
      </c>
      <c r="BQ1627" s="75">
        <v>49000625</v>
      </c>
      <c r="BR1627" s="75">
        <v>54000625</v>
      </c>
      <c r="BS1627" s="75">
        <v>58000625</v>
      </c>
      <c r="BT1627" s="75">
        <v>63000625</v>
      </c>
      <c r="BU1627" s="75">
        <v>0</v>
      </c>
      <c r="BV1627" s="75">
        <v>0</v>
      </c>
      <c r="BW1627" s="75">
        <v>0</v>
      </c>
      <c r="BX1627" s="75">
        <v>0</v>
      </c>
      <c r="BY1627" s="75">
        <v>0</v>
      </c>
      <c r="BZ1627" s="75">
        <v>0</v>
      </c>
      <c r="CA1627" s="75">
        <v>0</v>
      </c>
    </row>
    <row r="1628" spans="14:79" ht="12" customHeight="1">
      <c r="N1628" s="119" t="s">
        <v>42</v>
      </c>
      <c r="O1628" s="120" t="s">
        <v>1747</v>
      </c>
      <c r="P1628" s="122">
        <v>260000026</v>
      </c>
      <c r="Q1628" s="122">
        <v>280000026</v>
      </c>
      <c r="R1628" s="122">
        <v>295000026</v>
      </c>
      <c r="S1628" s="122">
        <v>320000026</v>
      </c>
      <c r="T1628" s="122">
        <v>360000026</v>
      </c>
      <c r="U1628" s="122">
        <v>370000026</v>
      </c>
      <c r="V1628" s="122">
        <v>390000026</v>
      </c>
      <c r="W1628" s="122">
        <v>420000026</v>
      </c>
      <c r="X1628" s="122">
        <v>460000026</v>
      </c>
      <c r="Y1628" s="122">
        <v>495000026</v>
      </c>
      <c r="Z1628" s="122">
        <v>525000026</v>
      </c>
      <c r="AA1628" s="122">
        <v>560000026</v>
      </c>
      <c r="AB1628" s="122">
        <v>590000026</v>
      </c>
      <c r="AC1628" s="122">
        <v>0</v>
      </c>
      <c r="AD1628" s="121"/>
      <c r="BO1628" s="72" t="s">
        <v>42</v>
      </c>
      <c r="BP1628" s="73" t="s">
        <v>4948</v>
      </c>
      <c r="BQ1628" s="75">
        <v>90000625</v>
      </c>
      <c r="BR1628" s="75">
        <v>94000625</v>
      </c>
      <c r="BS1628" s="75">
        <v>99000625</v>
      </c>
      <c r="BT1628" s="75">
        <v>103000625</v>
      </c>
      <c r="BU1628" s="75">
        <v>108000625</v>
      </c>
      <c r="BV1628" s="75">
        <v>0</v>
      </c>
      <c r="BW1628" s="75">
        <v>0</v>
      </c>
      <c r="BX1628" s="75">
        <v>0</v>
      </c>
      <c r="BY1628" s="75">
        <v>0</v>
      </c>
      <c r="BZ1628" s="75">
        <v>0</v>
      </c>
      <c r="CA1628" s="75">
        <v>0</v>
      </c>
    </row>
    <row r="1629" spans="14:79" ht="12" customHeight="1">
      <c r="N1629" s="119" t="s">
        <v>42</v>
      </c>
      <c r="O1629" s="120" t="s">
        <v>1791</v>
      </c>
      <c r="P1629" s="122">
        <v>0</v>
      </c>
      <c r="Q1629" s="122">
        <v>0</v>
      </c>
      <c r="R1629" s="122">
        <v>0</v>
      </c>
      <c r="S1629" s="122">
        <v>0</v>
      </c>
      <c r="T1629" s="122">
        <v>0</v>
      </c>
      <c r="U1629" s="122">
        <v>370000026</v>
      </c>
      <c r="V1629" s="122">
        <v>390000026</v>
      </c>
      <c r="W1629" s="122">
        <v>420000026</v>
      </c>
      <c r="X1629" s="122">
        <v>460000026</v>
      </c>
      <c r="Y1629" s="122">
        <v>495000026</v>
      </c>
      <c r="Z1629" s="122">
        <v>525000026</v>
      </c>
      <c r="AA1629" s="122">
        <v>560000026</v>
      </c>
      <c r="AB1629" s="122">
        <v>590000026</v>
      </c>
      <c r="AC1629" s="122">
        <v>700000026</v>
      </c>
      <c r="AD1629" s="121"/>
      <c r="BO1629" s="72" t="s">
        <v>42</v>
      </c>
      <c r="BP1629" s="73" t="s">
        <v>4949</v>
      </c>
      <c r="BQ1629" s="75">
        <v>52000625</v>
      </c>
      <c r="BR1629" s="75">
        <v>54000625</v>
      </c>
      <c r="BS1629" s="75">
        <v>74000625</v>
      </c>
      <c r="BT1629" s="75">
        <v>80000625</v>
      </c>
      <c r="BU1629" s="75">
        <v>0</v>
      </c>
      <c r="BV1629" s="75">
        <v>0</v>
      </c>
      <c r="BW1629" s="75">
        <v>0</v>
      </c>
      <c r="BX1629" s="75">
        <v>0</v>
      </c>
      <c r="BY1629" s="75">
        <v>0</v>
      </c>
      <c r="BZ1629" s="75">
        <v>0</v>
      </c>
      <c r="CA1629" s="75">
        <v>0</v>
      </c>
    </row>
    <row r="1630" spans="14:79" ht="12" customHeight="1">
      <c r="N1630" s="119" t="s">
        <v>42</v>
      </c>
      <c r="O1630" s="120" t="s">
        <v>1596</v>
      </c>
      <c r="P1630" s="122">
        <v>0</v>
      </c>
      <c r="Q1630" s="122">
        <v>220000026</v>
      </c>
      <c r="R1630" s="122">
        <v>230000026</v>
      </c>
      <c r="S1630" s="122">
        <v>270000026</v>
      </c>
      <c r="T1630" s="122">
        <v>305000026</v>
      </c>
      <c r="U1630" s="122">
        <v>330000026</v>
      </c>
      <c r="V1630" s="122">
        <v>360000026</v>
      </c>
      <c r="W1630" s="122">
        <v>385000026</v>
      </c>
      <c r="X1630" s="122">
        <v>410000026</v>
      </c>
      <c r="Y1630" s="122">
        <v>430000026</v>
      </c>
      <c r="Z1630" s="122">
        <v>440000026</v>
      </c>
      <c r="AA1630" s="122">
        <v>460000026</v>
      </c>
      <c r="AB1630" s="122">
        <v>500000026</v>
      </c>
      <c r="AC1630" s="122">
        <v>560000026</v>
      </c>
      <c r="AD1630" s="121"/>
      <c r="BO1630" s="72" t="s">
        <v>42</v>
      </c>
      <c r="BP1630" s="73" t="s">
        <v>4950</v>
      </c>
      <c r="BQ1630" s="75">
        <v>0</v>
      </c>
      <c r="BR1630" s="75">
        <v>0</v>
      </c>
      <c r="BS1630" s="75">
        <v>0</v>
      </c>
      <c r="BT1630" s="75">
        <v>0</v>
      </c>
      <c r="BU1630" s="75">
        <v>0</v>
      </c>
      <c r="BV1630" s="75">
        <v>0</v>
      </c>
      <c r="BW1630" s="75">
        <v>0</v>
      </c>
      <c r="BX1630" s="75">
        <v>0</v>
      </c>
      <c r="BY1630" s="75">
        <v>0</v>
      </c>
      <c r="BZ1630" s="75">
        <v>0</v>
      </c>
      <c r="CA1630" s="75">
        <v>0</v>
      </c>
    </row>
    <row r="1631" spans="14:79" ht="12" customHeight="1">
      <c r="N1631" s="119" t="s">
        <v>42</v>
      </c>
      <c r="O1631" s="120" t="s">
        <v>1892</v>
      </c>
      <c r="P1631" s="122">
        <v>0</v>
      </c>
      <c r="Q1631" s="122">
        <v>0</v>
      </c>
      <c r="R1631" s="122">
        <v>0</v>
      </c>
      <c r="S1631" s="122">
        <v>0</v>
      </c>
      <c r="T1631" s="122">
        <v>0</v>
      </c>
      <c r="U1631" s="122">
        <v>350000026</v>
      </c>
      <c r="V1631" s="122">
        <v>375000026</v>
      </c>
      <c r="W1631" s="122">
        <v>395000026</v>
      </c>
      <c r="X1631" s="122">
        <v>425000026</v>
      </c>
      <c r="Y1631" s="122">
        <v>465000026</v>
      </c>
      <c r="Z1631" s="122">
        <v>495000026</v>
      </c>
      <c r="AA1631" s="122">
        <v>525000026</v>
      </c>
      <c r="AB1631" s="122">
        <v>530000026</v>
      </c>
      <c r="AC1631" s="122">
        <v>0</v>
      </c>
      <c r="AD1631" s="121"/>
      <c r="BO1631" s="72" t="s">
        <v>5017</v>
      </c>
      <c r="BP1631" s="73" t="s">
        <v>5017</v>
      </c>
      <c r="BQ1631" s="75">
        <v>55000026</v>
      </c>
      <c r="BR1631" s="75">
        <v>55000026</v>
      </c>
      <c r="BS1631" s="75">
        <v>60000026</v>
      </c>
      <c r="BT1631" s="75">
        <v>65000026</v>
      </c>
      <c r="BU1631" s="75">
        <v>70000026</v>
      </c>
      <c r="BV1631" s="75">
        <v>75000026</v>
      </c>
      <c r="BW1631" s="75">
        <v>80000026</v>
      </c>
      <c r="BX1631" s="75">
        <v>85000026</v>
      </c>
      <c r="BY1631" s="75">
        <v>90000026</v>
      </c>
      <c r="BZ1631" s="75">
        <v>95000026</v>
      </c>
      <c r="CA1631" s="75">
        <v>100000026</v>
      </c>
    </row>
    <row r="1632" spans="14:79" ht="12" customHeight="1">
      <c r="N1632" s="119" t="s">
        <v>42</v>
      </c>
      <c r="O1632" s="120" t="s">
        <v>2719</v>
      </c>
      <c r="P1632" s="122">
        <v>0</v>
      </c>
      <c r="Q1632" s="122">
        <v>0</v>
      </c>
      <c r="R1632" s="122">
        <v>0</v>
      </c>
      <c r="S1632" s="122">
        <v>0</v>
      </c>
      <c r="T1632" s="122">
        <v>0</v>
      </c>
      <c r="U1632" s="122">
        <v>0</v>
      </c>
      <c r="V1632" s="122">
        <v>0</v>
      </c>
      <c r="W1632" s="122">
        <v>0</v>
      </c>
      <c r="X1632" s="122">
        <v>425000026</v>
      </c>
      <c r="Y1632" s="122">
        <v>475000026</v>
      </c>
      <c r="Z1632" s="122">
        <v>490000026</v>
      </c>
      <c r="AA1632" s="122">
        <v>520000026</v>
      </c>
      <c r="AB1632" s="122">
        <v>530000026</v>
      </c>
      <c r="AC1632" s="122">
        <v>540000026</v>
      </c>
      <c r="AD1632" s="121"/>
      <c r="BO1632" s="72" t="s">
        <v>48</v>
      </c>
      <c r="BP1632" s="73" t="s">
        <v>4951</v>
      </c>
      <c r="BQ1632" s="75">
        <v>55000026</v>
      </c>
      <c r="BR1632" s="75">
        <v>60000026</v>
      </c>
      <c r="BS1632" s="75">
        <v>65000026</v>
      </c>
      <c r="BT1632" s="75">
        <v>70000026</v>
      </c>
      <c r="BU1632" s="75">
        <v>75000026</v>
      </c>
      <c r="BV1632" s="75">
        <v>80000026</v>
      </c>
      <c r="BW1632" s="75">
        <v>85000026</v>
      </c>
      <c r="BX1632" s="75">
        <v>90000026</v>
      </c>
      <c r="BY1632" s="75">
        <v>95000026</v>
      </c>
      <c r="BZ1632" s="75">
        <v>100000026</v>
      </c>
      <c r="CA1632" s="75">
        <v>105000026</v>
      </c>
    </row>
    <row r="1633" spans="14:79" ht="12" customHeight="1">
      <c r="N1633" s="119" t="s">
        <v>42</v>
      </c>
      <c r="O1633" s="120" t="s">
        <v>1193</v>
      </c>
      <c r="P1633" s="122">
        <v>190000026</v>
      </c>
      <c r="Q1633" s="122">
        <v>205000026</v>
      </c>
      <c r="R1633" s="122">
        <v>215000026</v>
      </c>
      <c r="S1633" s="122">
        <v>230000026</v>
      </c>
      <c r="T1633" s="122">
        <v>285000026</v>
      </c>
      <c r="U1633" s="122">
        <v>290000026</v>
      </c>
      <c r="V1633" s="122">
        <v>300000026</v>
      </c>
      <c r="W1633" s="122">
        <v>310000026</v>
      </c>
      <c r="X1633" s="122">
        <v>320000026</v>
      </c>
      <c r="Y1633" s="122">
        <v>340000026</v>
      </c>
      <c r="Z1633" s="122">
        <v>370000026</v>
      </c>
      <c r="AA1633" s="122">
        <v>0</v>
      </c>
      <c r="AB1633" s="122">
        <v>0</v>
      </c>
      <c r="AC1633" s="122">
        <v>0</v>
      </c>
      <c r="AD1633" s="121"/>
      <c r="BO1633" s="72" t="s">
        <v>48</v>
      </c>
      <c r="BP1633" s="73" t="s">
        <v>2408</v>
      </c>
      <c r="BQ1633" s="75">
        <v>55000026</v>
      </c>
      <c r="BR1633" s="75">
        <v>60000026</v>
      </c>
      <c r="BS1633" s="75">
        <v>65000026</v>
      </c>
      <c r="BT1633" s="75">
        <v>70000026</v>
      </c>
      <c r="BU1633" s="75">
        <v>75000026</v>
      </c>
      <c r="BV1633" s="75">
        <v>80000026</v>
      </c>
      <c r="BW1633" s="75">
        <v>85000026</v>
      </c>
      <c r="BX1633" s="75">
        <v>90000026</v>
      </c>
      <c r="BY1633" s="75">
        <v>95000026</v>
      </c>
      <c r="BZ1633" s="75">
        <v>100000026</v>
      </c>
      <c r="CA1633" s="75">
        <v>105000026</v>
      </c>
    </row>
    <row r="1634" spans="14:79" ht="12" customHeight="1">
      <c r="N1634" s="119" t="s">
        <v>42</v>
      </c>
      <c r="O1634" s="120" t="s">
        <v>149</v>
      </c>
      <c r="P1634" s="122">
        <v>180000026</v>
      </c>
      <c r="Q1634" s="122">
        <v>190000026</v>
      </c>
      <c r="R1634" s="122">
        <v>210000026</v>
      </c>
      <c r="S1634" s="122">
        <v>225000026</v>
      </c>
      <c r="T1634" s="122">
        <v>235000026</v>
      </c>
      <c r="U1634" s="122">
        <v>245000026</v>
      </c>
      <c r="V1634" s="122">
        <v>275000026</v>
      </c>
      <c r="W1634" s="122">
        <v>285000026</v>
      </c>
      <c r="X1634" s="122">
        <v>295000026</v>
      </c>
      <c r="Y1634" s="122">
        <v>405000026</v>
      </c>
      <c r="Z1634" s="122">
        <v>0</v>
      </c>
      <c r="AA1634" s="122">
        <v>0</v>
      </c>
      <c r="AB1634" s="122">
        <v>0</v>
      </c>
      <c r="AC1634" s="122">
        <v>0</v>
      </c>
      <c r="AD1634" s="121"/>
      <c r="BO1634" s="72" t="s">
        <v>48</v>
      </c>
      <c r="BP1634" s="73" t="s">
        <v>2409</v>
      </c>
      <c r="BQ1634" s="75">
        <v>0</v>
      </c>
      <c r="BR1634" s="75">
        <v>0</v>
      </c>
      <c r="BS1634" s="75">
        <v>0</v>
      </c>
      <c r="BT1634" s="75">
        <v>0</v>
      </c>
      <c r="BU1634" s="75">
        <v>0</v>
      </c>
      <c r="BV1634" s="75">
        <v>0</v>
      </c>
      <c r="BW1634" s="75">
        <v>0</v>
      </c>
      <c r="BX1634" s="75">
        <v>0</v>
      </c>
      <c r="BY1634" s="75">
        <v>0</v>
      </c>
      <c r="BZ1634" s="75">
        <v>0</v>
      </c>
      <c r="CA1634" s="75">
        <v>0</v>
      </c>
    </row>
    <row r="1635" spans="14:79" ht="12" customHeight="1">
      <c r="N1635" s="119" t="s">
        <v>42</v>
      </c>
      <c r="O1635" s="120" t="s">
        <v>2102</v>
      </c>
      <c r="P1635" s="122">
        <v>195000026</v>
      </c>
      <c r="Q1635" s="122">
        <v>205000026</v>
      </c>
      <c r="R1635" s="122">
        <v>215000026</v>
      </c>
      <c r="S1635" s="122">
        <v>225000026</v>
      </c>
      <c r="T1635" s="122">
        <v>275000026</v>
      </c>
      <c r="U1635" s="122">
        <v>280000026</v>
      </c>
      <c r="V1635" s="122">
        <v>285000026</v>
      </c>
      <c r="W1635" s="122">
        <v>295000026</v>
      </c>
      <c r="X1635" s="122">
        <v>0</v>
      </c>
      <c r="Y1635" s="122">
        <v>0</v>
      </c>
      <c r="Z1635" s="122">
        <v>0</v>
      </c>
      <c r="AA1635" s="122">
        <v>0</v>
      </c>
      <c r="AB1635" s="122">
        <v>0</v>
      </c>
      <c r="AC1635" s="122">
        <v>0</v>
      </c>
      <c r="AD1635" s="121"/>
      <c r="BO1635" s="72" t="s">
        <v>48</v>
      </c>
      <c r="BP1635" s="73" t="s">
        <v>2457</v>
      </c>
      <c r="BQ1635" s="75">
        <v>55000026</v>
      </c>
      <c r="BR1635" s="75">
        <v>60000026</v>
      </c>
      <c r="BS1635" s="75">
        <v>65000026</v>
      </c>
      <c r="BT1635" s="75">
        <v>70000026</v>
      </c>
      <c r="BU1635" s="75">
        <v>75000026</v>
      </c>
      <c r="BV1635" s="75">
        <v>80000026</v>
      </c>
      <c r="BW1635" s="75">
        <v>85000026</v>
      </c>
      <c r="BX1635" s="75">
        <v>90000026</v>
      </c>
      <c r="BY1635" s="75">
        <v>95000026</v>
      </c>
      <c r="BZ1635" s="75">
        <v>100000026</v>
      </c>
      <c r="CA1635" s="75">
        <v>105000026</v>
      </c>
    </row>
    <row r="1636" spans="14:79" ht="12" customHeight="1">
      <c r="N1636" s="119" t="s">
        <v>42</v>
      </c>
      <c r="O1636" s="120" t="s">
        <v>531</v>
      </c>
      <c r="P1636" s="122">
        <v>190000026</v>
      </c>
      <c r="Q1636" s="122">
        <v>205000026</v>
      </c>
      <c r="R1636" s="122">
        <v>235000026</v>
      </c>
      <c r="S1636" s="122">
        <v>265000026</v>
      </c>
      <c r="T1636" s="122">
        <v>275000026</v>
      </c>
      <c r="U1636" s="122">
        <v>305000026</v>
      </c>
      <c r="V1636" s="122">
        <v>320000026</v>
      </c>
      <c r="W1636" s="122">
        <v>340000026</v>
      </c>
      <c r="X1636" s="122">
        <v>390000026</v>
      </c>
      <c r="Y1636" s="122">
        <v>0</v>
      </c>
      <c r="Z1636" s="122">
        <v>0</v>
      </c>
      <c r="AA1636" s="122">
        <v>0</v>
      </c>
      <c r="AB1636" s="122">
        <v>0</v>
      </c>
      <c r="AC1636" s="122">
        <v>0</v>
      </c>
      <c r="AD1636" s="121"/>
      <c r="BO1636" s="72" t="s">
        <v>48</v>
      </c>
      <c r="BP1636" s="73" t="s">
        <v>4952</v>
      </c>
      <c r="BQ1636" s="75">
        <v>75000026</v>
      </c>
      <c r="BR1636" s="75">
        <v>80000026</v>
      </c>
      <c r="BS1636" s="75">
        <v>85000026</v>
      </c>
      <c r="BT1636" s="75">
        <v>90000026</v>
      </c>
      <c r="BU1636" s="75">
        <v>95000026</v>
      </c>
      <c r="BV1636" s="75">
        <v>100000026</v>
      </c>
      <c r="BW1636" s="75">
        <v>105000026</v>
      </c>
      <c r="BX1636" s="75">
        <v>110000026</v>
      </c>
      <c r="BY1636" s="75">
        <v>115000026</v>
      </c>
      <c r="BZ1636" s="75">
        <v>120000026</v>
      </c>
      <c r="CA1636" s="75">
        <v>125000026</v>
      </c>
    </row>
    <row r="1637" spans="14:79" ht="12" customHeight="1">
      <c r="N1637" s="119" t="s">
        <v>42</v>
      </c>
      <c r="O1637" s="120" t="s">
        <v>595</v>
      </c>
      <c r="P1637" s="122">
        <v>205000026</v>
      </c>
      <c r="Q1637" s="122">
        <v>225000026</v>
      </c>
      <c r="R1637" s="122">
        <v>235000026</v>
      </c>
      <c r="S1637" s="122">
        <v>250000026</v>
      </c>
      <c r="T1637" s="122">
        <v>280000026</v>
      </c>
      <c r="U1637" s="122">
        <v>320000026</v>
      </c>
      <c r="V1637" s="122">
        <v>370000026</v>
      </c>
      <c r="W1637" s="122">
        <v>405000026</v>
      </c>
      <c r="X1637" s="122">
        <v>415000026</v>
      </c>
      <c r="Y1637" s="122">
        <v>425000026</v>
      </c>
      <c r="Z1637" s="122">
        <v>460000026</v>
      </c>
      <c r="AA1637" s="122">
        <v>505000026</v>
      </c>
      <c r="AB1637" s="122">
        <v>0</v>
      </c>
      <c r="AC1637" s="122">
        <v>0</v>
      </c>
      <c r="AD1637" s="121"/>
      <c r="BO1637" s="72" t="s">
        <v>48</v>
      </c>
      <c r="BP1637" s="73" t="s">
        <v>4953</v>
      </c>
      <c r="BQ1637" s="75">
        <v>55000026</v>
      </c>
      <c r="BR1637" s="75">
        <v>60000026</v>
      </c>
      <c r="BS1637" s="75">
        <v>65000026</v>
      </c>
      <c r="BT1637" s="75">
        <v>70000026</v>
      </c>
      <c r="BU1637" s="75">
        <v>75000026</v>
      </c>
      <c r="BV1637" s="75">
        <v>80000026</v>
      </c>
      <c r="BW1637" s="75">
        <v>85000026</v>
      </c>
      <c r="BX1637" s="75">
        <v>90000026</v>
      </c>
      <c r="BY1637" s="75">
        <v>95000026</v>
      </c>
      <c r="BZ1637" s="75">
        <v>100000026</v>
      </c>
      <c r="CA1637" s="75">
        <v>105000026</v>
      </c>
    </row>
    <row r="1638" spans="14:79" ht="12" customHeight="1">
      <c r="N1638" s="119" t="s">
        <v>42</v>
      </c>
      <c r="O1638" s="120" t="s">
        <v>2497</v>
      </c>
      <c r="P1638" s="122">
        <v>190000026</v>
      </c>
      <c r="Q1638" s="122">
        <v>205000026</v>
      </c>
      <c r="R1638" s="122">
        <v>215000026</v>
      </c>
      <c r="S1638" s="122">
        <v>230000026</v>
      </c>
      <c r="T1638" s="122">
        <v>285000026</v>
      </c>
      <c r="U1638" s="122">
        <v>290000026</v>
      </c>
      <c r="V1638" s="122">
        <v>300000026</v>
      </c>
      <c r="W1638" s="122">
        <v>310000026</v>
      </c>
      <c r="X1638" s="122">
        <v>320000026</v>
      </c>
      <c r="Y1638" s="122">
        <v>340000026</v>
      </c>
      <c r="Z1638" s="122">
        <v>370000026</v>
      </c>
      <c r="AA1638" s="122">
        <v>0</v>
      </c>
      <c r="AB1638" s="122">
        <v>0</v>
      </c>
      <c r="AC1638" s="122">
        <v>0</v>
      </c>
      <c r="AD1638" s="121"/>
      <c r="BO1638" s="72" t="s">
        <v>48</v>
      </c>
      <c r="BP1638" s="73" t="s">
        <v>733</v>
      </c>
      <c r="BQ1638" s="75">
        <v>55000026</v>
      </c>
      <c r="BR1638" s="75">
        <v>60000026</v>
      </c>
      <c r="BS1638" s="75">
        <v>65000026</v>
      </c>
      <c r="BT1638" s="75">
        <v>70000026</v>
      </c>
      <c r="BU1638" s="75">
        <v>75000026</v>
      </c>
      <c r="BV1638" s="75">
        <v>80000026</v>
      </c>
      <c r="BW1638" s="75">
        <v>85000026</v>
      </c>
      <c r="BX1638" s="75">
        <v>90000026</v>
      </c>
      <c r="BY1638" s="75">
        <v>95000026</v>
      </c>
      <c r="BZ1638" s="75">
        <v>100000026</v>
      </c>
      <c r="CA1638" s="75">
        <v>105000026</v>
      </c>
    </row>
    <row r="1639" spans="14:79" ht="12" customHeight="1">
      <c r="N1639" s="119" t="s">
        <v>42</v>
      </c>
      <c r="O1639" s="120" t="s">
        <v>1594</v>
      </c>
      <c r="P1639" s="122">
        <v>190000026</v>
      </c>
      <c r="Q1639" s="122">
        <v>205000026</v>
      </c>
      <c r="R1639" s="122">
        <v>215000026</v>
      </c>
      <c r="S1639" s="122">
        <v>230000026</v>
      </c>
      <c r="T1639" s="122">
        <v>285000026</v>
      </c>
      <c r="U1639" s="122">
        <v>295000026</v>
      </c>
      <c r="V1639" s="122">
        <v>305000026</v>
      </c>
      <c r="W1639" s="122">
        <v>315000026</v>
      </c>
      <c r="X1639" s="122">
        <v>325000026</v>
      </c>
      <c r="Y1639" s="122">
        <v>345000026</v>
      </c>
      <c r="Z1639" s="122">
        <v>380000026</v>
      </c>
      <c r="AA1639" s="122">
        <v>0</v>
      </c>
      <c r="AB1639" s="122">
        <v>0</v>
      </c>
      <c r="AC1639" s="122">
        <v>0</v>
      </c>
      <c r="AD1639" s="121"/>
      <c r="BO1639" s="72" t="s">
        <v>48</v>
      </c>
      <c r="BP1639" s="73" t="s">
        <v>2458</v>
      </c>
      <c r="BQ1639" s="75">
        <v>55000026</v>
      </c>
      <c r="BR1639" s="75">
        <v>60000026</v>
      </c>
      <c r="BS1639" s="75">
        <v>65000026</v>
      </c>
      <c r="BT1639" s="75">
        <v>70000026</v>
      </c>
      <c r="BU1639" s="75">
        <v>75000026</v>
      </c>
      <c r="BV1639" s="75">
        <v>80000026</v>
      </c>
      <c r="BW1639" s="75">
        <v>85000026</v>
      </c>
      <c r="BX1639" s="75">
        <v>90000026</v>
      </c>
      <c r="BY1639" s="75">
        <v>95000026</v>
      </c>
      <c r="BZ1639" s="75">
        <v>100000026</v>
      </c>
      <c r="CA1639" s="75">
        <v>105000026</v>
      </c>
    </row>
    <row r="1640" spans="14:79" ht="12" customHeight="1">
      <c r="N1640" s="119" t="s">
        <v>42</v>
      </c>
      <c r="O1640" s="120" t="s">
        <v>1834</v>
      </c>
      <c r="P1640" s="122">
        <v>265000026</v>
      </c>
      <c r="Q1640" s="122">
        <v>290000026</v>
      </c>
      <c r="R1640" s="122">
        <v>320000026</v>
      </c>
      <c r="S1640" s="122">
        <v>340000026</v>
      </c>
      <c r="T1640" s="122">
        <v>360000026</v>
      </c>
      <c r="U1640" s="122">
        <v>385000026</v>
      </c>
      <c r="V1640" s="122">
        <v>405000026</v>
      </c>
      <c r="W1640" s="122">
        <v>415000026</v>
      </c>
      <c r="X1640" s="122">
        <v>430000026</v>
      </c>
      <c r="Y1640" s="122">
        <v>460000026</v>
      </c>
      <c r="Z1640" s="122">
        <v>0</v>
      </c>
      <c r="AA1640" s="122">
        <v>0</v>
      </c>
      <c r="AB1640" s="122">
        <v>0</v>
      </c>
      <c r="AC1640" s="122">
        <v>0</v>
      </c>
      <c r="AD1640" s="121"/>
      <c r="BO1640" s="72" t="s">
        <v>48</v>
      </c>
      <c r="BP1640" s="73" t="s">
        <v>2459</v>
      </c>
      <c r="BQ1640" s="75">
        <v>55000026</v>
      </c>
      <c r="BR1640" s="75">
        <v>60000026</v>
      </c>
      <c r="BS1640" s="75">
        <v>65000026</v>
      </c>
      <c r="BT1640" s="75">
        <v>70000026</v>
      </c>
      <c r="BU1640" s="75">
        <v>75000026</v>
      </c>
      <c r="BV1640" s="75">
        <v>80000026</v>
      </c>
      <c r="BW1640" s="75">
        <v>85000026</v>
      </c>
      <c r="BX1640" s="75">
        <v>90000026</v>
      </c>
      <c r="BY1640" s="75">
        <v>95000026</v>
      </c>
      <c r="BZ1640" s="75">
        <v>100000026</v>
      </c>
      <c r="CA1640" s="75">
        <v>105000026</v>
      </c>
    </row>
    <row r="1641" spans="14:79" ht="12" customHeight="1">
      <c r="N1641" s="119" t="s">
        <v>42</v>
      </c>
      <c r="O1641" s="120" t="s">
        <v>1598</v>
      </c>
      <c r="P1641" s="122">
        <v>0</v>
      </c>
      <c r="Q1641" s="122">
        <v>0</v>
      </c>
      <c r="R1641" s="122">
        <v>0</v>
      </c>
      <c r="S1641" s="122">
        <v>195000026</v>
      </c>
      <c r="T1641" s="122">
        <v>265000026</v>
      </c>
      <c r="U1641" s="122">
        <v>305000026</v>
      </c>
      <c r="V1641" s="122">
        <v>315000026</v>
      </c>
      <c r="W1641" s="122">
        <v>335000026</v>
      </c>
      <c r="X1641" s="122">
        <v>365000026</v>
      </c>
      <c r="Y1641" s="122">
        <v>380000026</v>
      </c>
      <c r="Z1641" s="122">
        <v>390000026</v>
      </c>
      <c r="AA1641" s="122">
        <v>400000026</v>
      </c>
      <c r="AB1641" s="122">
        <v>0</v>
      </c>
      <c r="AC1641" s="122">
        <v>0</v>
      </c>
      <c r="AD1641" s="121"/>
      <c r="BO1641" s="72" t="s">
        <v>48</v>
      </c>
      <c r="BP1641" s="73" t="s">
        <v>2460</v>
      </c>
      <c r="BQ1641" s="75">
        <v>55000026</v>
      </c>
      <c r="BR1641" s="75">
        <v>60000026</v>
      </c>
      <c r="BS1641" s="75">
        <v>65000026</v>
      </c>
      <c r="BT1641" s="75">
        <v>70000026</v>
      </c>
      <c r="BU1641" s="75">
        <v>75000026</v>
      </c>
      <c r="BV1641" s="75">
        <v>80000026</v>
      </c>
      <c r="BW1641" s="75">
        <v>85000026</v>
      </c>
      <c r="BX1641" s="75">
        <v>90000026</v>
      </c>
      <c r="BY1641" s="75">
        <v>95000026</v>
      </c>
      <c r="BZ1641" s="75">
        <v>100000026</v>
      </c>
      <c r="CA1641" s="75">
        <v>105000026</v>
      </c>
    </row>
    <row r="1642" spans="14:79" ht="12" customHeight="1">
      <c r="N1642" s="119" t="s">
        <v>42</v>
      </c>
      <c r="O1642" s="120" t="s">
        <v>2778</v>
      </c>
      <c r="P1642" s="122">
        <v>190000026</v>
      </c>
      <c r="Q1642" s="122">
        <v>195000026</v>
      </c>
      <c r="R1642" s="122">
        <v>200000026</v>
      </c>
      <c r="S1642" s="122">
        <v>205000026</v>
      </c>
      <c r="T1642" s="122">
        <v>215000026</v>
      </c>
      <c r="U1642" s="122">
        <v>0</v>
      </c>
      <c r="V1642" s="122">
        <v>0</v>
      </c>
      <c r="W1642" s="122">
        <v>0</v>
      </c>
      <c r="X1642" s="122">
        <v>0</v>
      </c>
      <c r="Y1642" s="122">
        <v>0</v>
      </c>
      <c r="Z1642" s="122">
        <v>0</v>
      </c>
      <c r="AA1642" s="122">
        <v>0</v>
      </c>
      <c r="AB1642" s="122">
        <v>0</v>
      </c>
      <c r="AC1642" s="122">
        <v>0</v>
      </c>
      <c r="AD1642" s="121"/>
      <c r="BO1642" s="72" t="s">
        <v>48</v>
      </c>
      <c r="BP1642" s="73" t="s">
        <v>2461</v>
      </c>
      <c r="BQ1642" s="75">
        <v>55000026</v>
      </c>
      <c r="BR1642" s="75">
        <v>60000026</v>
      </c>
      <c r="BS1642" s="75">
        <v>65000026</v>
      </c>
      <c r="BT1642" s="75">
        <v>70000026</v>
      </c>
      <c r="BU1642" s="75">
        <v>75000026</v>
      </c>
      <c r="BV1642" s="75">
        <v>80000026</v>
      </c>
      <c r="BW1642" s="75">
        <v>85000026</v>
      </c>
      <c r="BX1642" s="75">
        <v>90000026</v>
      </c>
      <c r="BY1642" s="75">
        <v>95000026</v>
      </c>
      <c r="BZ1642" s="75">
        <v>100000026</v>
      </c>
      <c r="CA1642" s="75">
        <v>105000026</v>
      </c>
    </row>
    <row r="1643" spans="14:79" ht="12" customHeight="1">
      <c r="N1643" s="119" t="s">
        <v>42</v>
      </c>
      <c r="O1643" s="120" t="s">
        <v>1324</v>
      </c>
      <c r="P1643" s="122">
        <v>200000026</v>
      </c>
      <c r="Q1643" s="122">
        <v>210000026</v>
      </c>
      <c r="R1643" s="122">
        <v>225000026</v>
      </c>
      <c r="S1643" s="122">
        <v>235000026</v>
      </c>
      <c r="T1643" s="122">
        <v>260000026</v>
      </c>
      <c r="U1643" s="122">
        <v>290000026</v>
      </c>
      <c r="V1643" s="122">
        <v>310000026</v>
      </c>
      <c r="W1643" s="122">
        <v>305000026</v>
      </c>
      <c r="X1643" s="122">
        <v>320000026</v>
      </c>
      <c r="Y1643" s="122">
        <v>0</v>
      </c>
      <c r="Z1643" s="122">
        <v>0</v>
      </c>
      <c r="AA1643" s="122">
        <v>0</v>
      </c>
      <c r="AB1643" s="122">
        <v>0</v>
      </c>
      <c r="AC1643" s="122">
        <v>0</v>
      </c>
      <c r="AD1643" s="121"/>
      <c r="BO1643" s="72" t="s">
        <v>48</v>
      </c>
      <c r="BP1643" s="73" t="s">
        <v>734</v>
      </c>
      <c r="BQ1643" s="75">
        <v>55000026</v>
      </c>
      <c r="BR1643" s="75">
        <v>60000026</v>
      </c>
      <c r="BS1643" s="75">
        <v>65000026</v>
      </c>
      <c r="BT1643" s="75">
        <v>70000026</v>
      </c>
      <c r="BU1643" s="75">
        <v>75000026</v>
      </c>
      <c r="BV1643" s="75">
        <v>80000026</v>
      </c>
      <c r="BW1643" s="75">
        <v>85000026</v>
      </c>
      <c r="BX1643" s="75">
        <v>90000026</v>
      </c>
      <c r="BY1643" s="75">
        <v>95000026</v>
      </c>
      <c r="BZ1643" s="75">
        <v>100000026</v>
      </c>
      <c r="CA1643" s="75">
        <v>105000026</v>
      </c>
    </row>
    <row r="1644" spans="14:79" ht="12" customHeight="1">
      <c r="N1644" s="119" t="s">
        <v>42</v>
      </c>
      <c r="O1644" s="120" t="s">
        <v>2584</v>
      </c>
      <c r="P1644" s="122">
        <v>0</v>
      </c>
      <c r="Q1644" s="122">
        <v>0</v>
      </c>
      <c r="R1644" s="122">
        <v>0</v>
      </c>
      <c r="S1644" s="122">
        <v>215000026</v>
      </c>
      <c r="T1644" s="122">
        <v>285000026</v>
      </c>
      <c r="U1644" s="122">
        <v>305000026</v>
      </c>
      <c r="V1644" s="122">
        <v>315000026</v>
      </c>
      <c r="W1644" s="122">
        <v>325000026</v>
      </c>
      <c r="X1644" s="122">
        <v>365000026</v>
      </c>
      <c r="Y1644" s="122">
        <v>385000026</v>
      </c>
      <c r="Z1644" s="122">
        <v>420000026</v>
      </c>
      <c r="AA1644" s="122">
        <v>440000026</v>
      </c>
      <c r="AB1644" s="122">
        <v>0</v>
      </c>
      <c r="AC1644" s="122">
        <v>0</v>
      </c>
      <c r="AD1644" s="121"/>
      <c r="BO1644" s="72" t="s">
        <v>48</v>
      </c>
      <c r="BP1644" s="73" t="s">
        <v>788</v>
      </c>
      <c r="BQ1644" s="75">
        <v>55000026</v>
      </c>
      <c r="BR1644" s="75">
        <v>60000026</v>
      </c>
      <c r="BS1644" s="75">
        <v>65000026</v>
      </c>
      <c r="BT1644" s="75">
        <v>70000026</v>
      </c>
      <c r="BU1644" s="75">
        <v>75000026</v>
      </c>
      <c r="BV1644" s="75">
        <v>80000026</v>
      </c>
      <c r="BW1644" s="75">
        <v>85000026</v>
      </c>
      <c r="BX1644" s="75">
        <v>90000026</v>
      </c>
      <c r="BY1644" s="75">
        <v>95000026</v>
      </c>
      <c r="BZ1644" s="75">
        <v>100000026</v>
      </c>
      <c r="CA1644" s="75">
        <v>105000026</v>
      </c>
    </row>
    <row r="1645" spans="14:79" ht="12" customHeight="1">
      <c r="N1645" s="119" t="s">
        <v>42</v>
      </c>
      <c r="O1645" s="120" t="s">
        <v>402</v>
      </c>
      <c r="P1645" s="122">
        <v>0</v>
      </c>
      <c r="Q1645" s="122">
        <v>0</v>
      </c>
      <c r="R1645" s="122">
        <v>170000026</v>
      </c>
      <c r="S1645" s="122">
        <v>0</v>
      </c>
      <c r="T1645" s="122">
        <v>0</v>
      </c>
      <c r="U1645" s="122">
        <v>0</v>
      </c>
      <c r="V1645" s="122">
        <v>0</v>
      </c>
      <c r="W1645" s="122">
        <v>0</v>
      </c>
      <c r="X1645" s="122">
        <v>0</v>
      </c>
      <c r="Y1645" s="122">
        <v>0</v>
      </c>
      <c r="Z1645" s="122">
        <v>0</v>
      </c>
      <c r="AA1645" s="122">
        <v>0</v>
      </c>
      <c r="AB1645" s="122">
        <v>0</v>
      </c>
      <c r="AC1645" s="122">
        <v>0</v>
      </c>
      <c r="AD1645" s="121"/>
      <c r="BO1645" s="72" t="s">
        <v>48</v>
      </c>
      <c r="BP1645" s="73" t="s">
        <v>593</v>
      </c>
      <c r="BQ1645" s="75">
        <v>55000026</v>
      </c>
      <c r="BR1645" s="75">
        <v>60000026</v>
      </c>
      <c r="BS1645" s="75">
        <v>65000026</v>
      </c>
      <c r="BT1645" s="75">
        <v>70000026</v>
      </c>
      <c r="BU1645" s="75">
        <v>75000026</v>
      </c>
      <c r="BV1645" s="75">
        <v>80000026</v>
      </c>
      <c r="BW1645" s="75">
        <v>85000026</v>
      </c>
      <c r="BX1645" s="75">
        <v>90000026</v>
      </c>
      <c r="BY1645" s="75">
        <v>95000026</v>
      </c>
      <c r="BZ1645" s="75">
        <v>100000026</v>
      </c>
      <c r="CA1645" s="75">
        <v>105000026</v>
      </c>
    </row>
    <row r="1646" spans="14:79" ht="12" customHeight="1">
      <c r="N1646" s="119" t="s">
        <v>42</v>
      </c>
      <c r="O1646" s="120" t="s">
        <v>1086</v>
      </c>
      <c r="P1646" s="122">
        <v>185000026</v>
      </c>
      <c r="Q1646" s="122">
        <v>210000026</v>
      </c>
      <c r="R1646" s="122">
        <v>225000026</v>
      </c>
      <c r="S1646" s="122">
        <v>235000026</v>
      </c>
      <c r="T1646" s="122">
        <v>265000026</v>
      </c>
      <c r="U1646" s="122">
        <v>285000026</v>
      </c>
      <c r="V1646" s="122">
        <v>0</v>
      </c>
      <c r="W1646" s="122">
        <v>0</v>
      </c>
      <c r="X1646" s="122">
        <v>0</v>
      </c>
      <c r="Y1646" s="122">
        <v>0</v>
      </c>
      <c r="Z1646" s="122">
        <v>0</v>
      </c>
      <c r="AA1646" s="122">
        <v>0</v>
      </c>
      <c r="AB1646" s="122">
        <v>0</v>
      </c>
      <c r="AC1646" s="122">
        <v>0</v>
      </c>
      <c r="AD1646" s="121"/>
      <c r="BO1646" s="72" t="s">
        <v>48</v>
      </c>
      <c r="BP1646" s="73" t="s">
        <v>4954</v>
      </c>
      <c r="BQ1646" s="75">
        <v>60000026</v>
      </c>
      <c r="BR1646" s="75">
        <v>65000026</v>
      </c>
      <c r="BS1646" s="75">
        <v>70000026</v>
      </c>
      <c r="BT1646" s="75">
        <v>75000026</v>
      </c>
      <c r="BU1646" s="75">
        <v>80000026</v>
      </c>
      <c r="BV1646" s="75">
        <v>85000026</v>
      </c>
      <c r="BW1646" s="75">
        <v>90000026</v>
      </c>
      <c r="BX1646" s="75">
        <v>95000026</v>
      </c>
      <c r="BY1646" s="75">
        <v>100000026</v>
      </c>
      <c r="BZ1646" s="75">
        <v>105000026</v>
      </c>
      <c r="CA1646" s="75">
        <v>110000026</v>
      </c>
    </row>
    <row r="1647" spans="14:79" ht="12" customHeight="1">
      <c r="N1647" s="119" t="s">
        <v>42</v>
      </c>
      <c r="O1647" s="120" t="s">
        <v>1576</v>
      </c>
      <c r="P1647" s="122">
        <v>210000026</v>
      </c>
      <c r="Q1647" s="122">
        <v>225000026</v>
      </c>
      <c r="R1647" s="122">
        <v>240000026</v>
      </c>
      <c r="S1647" s="122">
        <v>265000026</v>
      </c>
      <c r="T1647" s="122">
        <v>305000026</v>
      </c>
      <c r="U1647" s="122">
        <v>320000026</v>
      </c>
      <c r="V1647" s="122">
        <v>340000026</v>
      </c>
      <c r="W1647" s="122">
        <v>365000026</v>
      </c>
      <c r="X1647" s="122">
        <v>405000026</v>
      </c>
      <c r="Y1647" s="122">
        <v>425000026</v>
      </c>
      <c r="Z1647" s="122">
        <v>450000026</v>
      </c>
      <c r="AA1647" s="122">
        <v>0</v>
      </c>
      <c r="AB1647" s="122">
        <v>0</v>
      </c>
      <c r="AC1647" s="122">
        <v>0</v>
      </c>
      <c r="AD1647" s="121"/>
      <c r="BO1647" s="72" t="s">
        <v>48</v>
      </c>
      <c r="BP1647" s="73" t="s">
        <v>4955</v>
      </c>
      <c r="BQ1647" s="75">
        <v>60000026</v>
      </c>
      <c r="BR1647" s="75">
        <v>65000026</v>
      </c>
      <c r="BS1647" s="75">
        <v>70000026</v>
      </c>
      <c r="BT1647" s="75">
        <v>75000026</v>
      </c>
      <c r="BU1647" s="75">
        <v>80000026</v>
      </c>
      <c r="BV1647" s="75">
        <v>85000026</v>
      </c>
      <c r="BW1647" s="75">
        <v>90000026</v>
      </c>
      <c r="BX1647" s="75">
        <v>95000026</v>
      </c>
      <c r="BY1647" s="75">
        <v>100000026</v>
      </c>
      <c r="BZ1647" s="75">
        <v>105000026</v>
      </c>
      <c r="CA1647" s="75">
        <v>110000026</v>
      </c>
    </row>
    <row r="1648" spans="14:79" ht="12" customHeight="1">
      <c r="N1648" s="119" t="s">
        <v>42</v>
      </c>
      <c r="O1648" s="120" t="s">
        <v>254</v>
      </c>
      <c r="P1648" s="122">
        <v>220000026</v>
      </c>
      <c r="Q1648" s="122">
        <v>243000026</v>
      </c>
      <c r="R1648" s="122">
        <v>265000026</v>
      </c>
      <c r="S1648" s="122">
        <v>285000026</v>
      </c>
      <c r="T1648" s="122">
        <v>305000026</v>
      </c>
      <c r="U1648" s="122">
        <v>330000026</v>
      </c>
      <c r="V1648" s="122">
        <v>375000026</v>
      </c>
      <c r="W1648" s="122">
        <v>405000026</v>
      </c>
      <c r="X1648" s="122">
        <v>414000026</v>
      </c>
      <c r="Y1648" s="122">
        <v>460000026</v>
      </c>
      <c r="Z1648" s="122">
        <v>480000026</v>
      </c>
      <c r="AA1648" s="122">
        <v>515000026</v>
      </c>
      <c r="AB1648" s="122">
        <v>525000026</v>
      </c>
      <c r="AC1648" s="122">
        <v>565000026</v>
      </c>
      <c r="AD1648" s="121"/>
      <c r="BO1648" s="72" t="s">
        <v>48</v>
      </c>
      <c r="BP1648" s="73" t="s">
        <v>4956</v>
      </c>
      <c r="BQ1648" s="75">
        <v>60000026</v>
      </c>
      <c r="BR1648" s="75">
        <v>65000026</v>
      </c>
      <c r="BS1648" s="75">
        <v>70000026</v>
      </c>
      <c r="BT1648" s="75">
        <v>75000026</v>
      </c>
      <c r="BU1648" s="75">
        <v>80000026</v>
      </c>
      <c r="BV1648" s="75">
        <v>85000026</v>
      </c>
      <c r="BW1648" s="75">
        <v>90000026</v>
      </c>
      <c r="BX1648" s="75">
        <v>95000026</v>
      </c>
      <c r="BY1648" s="75">
        <v>100000026</v>
      </c>
      <c r="BZ1648" s="75">
        <v>105000026</v>
      </c>
      <c r="CA1648" s="75">
        <v>110000026</v>
      </c>
    </row>
    <row r="1649" spans="14:79" ht="12" customHeight="1">
      <c r="N1649" s="119" t="s">
        <v>42</v>
      </c>
      <c r="O1649" s="120" t="s">
        <v>1550</v>
      </c>
      <c r="P1649" s="122">
        <v>0</v>
      </c>
      <c r="Q1649" s="122">
        <v>0</v>
      </c>
      <c r="R1649" s="122">
        <v>0</v>
      </c>
      <c r="S1649" s="122">
        <v>0</v>
      </c>
      <c r="T1649" s="122">
        <v>0</v>
      </c>
      <c r="U1649" s="122">
        <v>320000026</v>
      </c>
      <c r="V1649" s="122">
        <v>340000026</v>
      </c>
      <c r="W1649" s="122">
        <v>360000026</v>
      </c>
      <c r="X1649" s="122">
        <v>385000026</v>
      </c>
      <c r="Y1649" s="122">
        <v>405000026</v>
      </c>
      <c r="Z1649" s="122">
        <v>465000026</v>
      </c>
      <c r="AA1649" s="122">
        <v>0</v>
      </c>
      <c r="AB1649" s="122">
        <v>0</v>
      </c>
      <c r="AC1649" s="122">
        <v>0</v>
      </c>
      <c r="AD1649" s="121"/>
      <c r="BO1649" s="72" t="s">
        <v>48</v>
      </c>
      <c r="BP1649" s="73" t="s">
        <v>2397</v>
      </c>
      <c r="BQ1649" s="75">
        <v>60000026</v>
      </c>
      <c r="BR1649" s="75">
        <v>65000026</v>
      </c>
      <c r="BS1649" s="75">
        <v>70000026</v>
      </c>
      <c r="BT1649" s="75">
        <v>75000026</v>
      </c>
      <c r="BU1649" s="75">
        <v>80000026</v>
      </c>
      <c r="BV1649" s="75">
        <v>85000026</v>
      </c>
      <c r="BW1649" s="75">
        <v>90000026</v>
      </c>
      <c r="BX1649" s="75">
        <v>95000026</v>
      </c>
      <c r="BY1649" s="75">
        <v>100000026</v>
      </c>
      <c r="BZ1649" s="75">
        <v>105000026</v>
      </c>
      <c r="CA1649" s="75">
        <v>110000026</v>
      </c>
    </row>
    <row r="1650" spans="14:79" ht="12" customHeight="1">
      <c r="N1650" s="119" t="s">
        <v>42</v>
      </c>
      <c r="O1650" s="120" t="s">
        <v>1087</v>
      </c>
      <c r="P1650" s="122">
        <v>260000026</v>
      </c>
      <c r="Q1650" s="122">
        <v>270000026</v>
      </c>
      <c r="R1650" s="122">
        <v>280000026</v>
      </c>
      <c r="S1650" s="122">
        <v>290000026</v>
      </c>
      <c r="T1650" s="122">
        <v>300000026</v>
      </c>
      <c r="U1650" s="122">
        <v>310000026</v>
      </c>
      <c r="V1650" s="122">
        <v>320000026</v>
      </c>
      <c r="W1650" s="122">
        <v>330000026</v>
      </c>
      <c r="X1650" s="122">
        <v>340000026</v>
      </c>
      <c r="Y1650" s="122">
        <v>360000026</v>
      </c>
      <c r="Z1650" s="122">
        <v>0</v>
      </c>
      <c r="AA1650" s="122">
        <v>0</v>
      </c>
      <c r="AB1650" s="122">
        <v>0</v>
      </c>
      <c r="AC1650" s="122">
        <v>0</v>
      </c>
      <c r="AD1650" s="121"/>
      <c r="BO1650" s="72" t="s">
        <v>48</v>
      </c>
      <c r="BP1650" s="73" t="s">
        <v>2398</v>
      </c>
      <c r="BQ1650" s="75">
        <v>55000026</v>
      </c>
      <c r="BR1650" s="75">
        <v>60000026</v>
      </c>
      <c r="BS1650" s="75">
        <v>65000026</v>
      </c>
      <c r="BT1650" s="75">
        <v>70000026</v>
      </c>
      <c r="BU1650" s="75">
        <v>75000026</v>
      </c>
      <c r="BV1650" s="75">
        <v>80000026</v>
      </c>
      <c r="BW1650" s="75">
        <v>85000026</v>
      </c>
      <c r="BX1650" s="75">
        <v>90000026</v>
      </c>
      <c r="BY1650" s="75">
        <v>95000026</v>
      </c>
      <c r="BZ1650" s="75">
        <v>100000026</v>
      </c>
      <c r="CA1650" s="75">
        <v>105000026</v>
      </c>
    </row>
    <row r="1651" spans="14:79" ht="12" customHeight="1">
      <c r="N1651" s="119" t="s">
        <v>42</v>
      </c>
      <c r="O1651" s="120" t="s">
        <v>1463</v>
      </c>
      <c r="P1651" s="122">
        <v>260000026</v>
      </c>
      <c r="Q1651" s="122">
        <v>270000026</v>
      </c>
      <c r="R1651" s="122">
        <v>280000026</v>
      </c>
      <c r="S1651" s="122">
        <v>290000026</v>
      </c>
      <c r="T1651" s="122">
        <v>300000026</v>
      </c>
      <c r="U1651" s="122">
        <v>310000026</v>
      </c>
      <c r="V1651" s="122">
        <v>320000026</v>
      </c>
      <c r="W1651" s="122">
        <v>330000026</v>
      </c>
      <c r="X1651" s="122">
        <v>340000026</v>
      </c>
      <c r="Y1651" s="122">
        <v>360000026</v>
      </c>
      <c r="Z1651" s="122">
        <v>0</v>
      </c>
      <c r="AA1651" s="122">
        <v>0</v>
      </c>
      <c r="AB1651" s="122">
        <v>0</v>
      </c>
      <c r="AC1651" s="122">
        <v>0</v>
      </c>
      <c r="AD1651" s="121"/>
      <c r="BO1651" s="72" t="s">
        <v>48</v>
      </c>
      <c r="BP1651" s="73" t="s">
        <v>3027</v>
      </c>
      <c r="BQ1651" s="75">
        <v>60000026</v>
      </c>
      <c r="BR1651" s="75">
        <v>65000026</v>
      </c>
      <c r="BS1651" s="75">
        <v>70000026</v>
      </c>
      <c r="BT1651" s="75">
        <v>75000026</v>
      </c>
      <c r="BU1651" s="75">
        <v>80000026</v>
      </c>
      <c r="BV1651" s="75">
        <v>85000026</v>
      </c>
      <c r="BW1651" s="75">
        <v>90000026</v>
      </c>
      <c r="BX1651" s="75">
        <v>95000026</v>
      </c>
      <c r="BY1651" s="75">
        <v>100000026</v>
      </c>
      <c r="BZ1651" s="75">
        <v>105000026</v>
      </c>
      <c r="CA1651" s="75">
        <v>110000026</v>
      </c>
    </row>
    <row r="1652" spans="14:79" ht="12" customHeight="1">
      <c r="N1652" s="119" t="s">
        <v>42</v>
      </c>
      <c r="O1652" s="120" t="s">
        <v>219</v>
      </c>
      <c r="P1652" s="122">
        <v>190000026</v>
      </c>
      <c r="Q1652" s="122">
        <v>210000026</v>
      </c>
      <c r="R1652" s="122">
        <v>225000026</v>
      </c>
      <c r="S1652" s="122">
        <v>235000026</v>
      </c>
      <c r="T1652" s="122">
        <v>260000026</v>
      </c>
      <c r="U1652" s="122">
        <v>290000026</v>
      </c>
      <c r="V1652" s="122">
        <v>310000026</v>
      </c>
      <c r="W1652" s="122">
        <v>320000026</v>
      </c>
      <c r="X1652" s="122">
        <v>360000026</v>
      </c>
      <c r="Y1652" s="122">
        <v>390000026</v>
      </c>
      <c r="Z1652" s="122">
        <v>420000026</v>
      </c>
      <c r="AA1652" s="122">
        <v>0</v>
      </c>
      <c r="AB1652" s="122">
        <v>0</v>
      </c>
      <c r="AC1652" s="122">
        <v>0</v>
      </c>
      <c r="AD1652" s="121"/>
      <c r="BO1652" s="72" t="s">
        <v>48</v>
      </c>
      <c r="BP1652" s="73" t="s">
        <v>4957</v>
      </c>
      <c r="BQ1652" s="75">
        <v>70000026</v>
      </c>
      <c r="BR1652" s="75">
        <v>80000026</v>
      </c>
      <c r="BS1652" s="75">
        <v>85000026</v>
      </c>
      <c r="BT1652" s="75">
        <v>90000026</v>
      </c>
      <c r="BU1652" s="75">
        <v>100000026</v>
      </c>
      <c r="BV1652" s="75">
        <v>105000026</v>
      </c>
      <c r="BW1652" s="75">
        <v>110000026</v>
      </c>
      <c r="BX1652" s="75">
        <v>115000026</v>
      </c>
      <c r="BY1652" s="75">
        <v>120000026</v>
      </c>
      <c r="BZ1652" s="75">
        <v>125000026</v>
      </c>
      <c r="CA1652" s="75">
        <v>130000026</v>
      </c>
    </row>
    <row r="1653" spans="14:79" ht="12" customHeight="1">
      <c r="N1653" s="119" t="s">
        <v>42</v>
      </c>
      <c r="O1653" s="120" t="s">
        <v>535</v>
      </c>
      <c r="P1653" s="122">
        <v>190000026</v>
      </c>
      <c r="Q1653" s="122">
        <v>200000026</v>
      </c>
      <c r="R1653" s="122">
        <v>225000026</v>
      </c>
      <c r="S1653" s="122">
        <v>230000026</v>
      </c>
      <c r="T1653" s="122">
        <v>340000026</v>
      </c>
      <c r="U1653" s="122">
        <v>350000026</v>
      </c>
      <c r="V1653" s="122">
        <v>365000026</v>
      </c>
      <c r="W1653" s="122">
        <v>375000026</v>
      </c>
      <c r="X1653" s="122">
        <v>405000026</v>
      </c>
      <c r="Y1653" s="122">
        <v>435000026</v>
      </c>
      <c r="Z1653" s="122">
        <v>466000026</v>
      </c>
      <c r="AA1653" s="122">
        <v>505000026</v>
      </c>
      <c r="AB1653" s="122">
        <v>0</v>
      </c>
      <c r="AC1653" s="122">
        <v>0</v>
      </c>
      <c r="AD1653" s="121"/>
      <c r="BO1653" s="72" t="s">
        <v>48</v>
      </c>
      <c r="BP1653" s="73" t="s">
        <v>4958</v>
      </c>
      <c r="BQ1653" s="75">
        <v>60000026</v>
      </c>
      <c r="BR1653" s="75">
        <v>65000026</v>
      </c>
      <c r="BS1653" s="75">
        <v>70000026</v>
      </c>
      <c r="BT1653" s="75">
        <v>75000026</v>
      </c>
      <c r="BU1653" s="75">
        <v>85000026</v>
      </c>
      <c r="BV1653" s="75">
        <v>90000026</v>
      </c>
      <c r="BW1653" s="75">
        <v>95000026</v>
      </c>
      <c r="BX1653" s="75">
        <v>100000026</v>
      </c>
      <c r="BY1653" s="75">
        <v>105000026</v>
      </c>
      <c r="BZ1653" s="75">
        <v>110000026</v>
      </c>
      <c r="CA1653" s="75">
        <v>115000026</v>
      </c>
    </row>
    <row r="1654" spans="14:79" ht="12" customHeight="1">
      <c r="N1654" s="119" t="s">
        <v>42</v>
      </c>
      <c r="O1654" s="120" t="s">
        <v>1759</v>
      </c>
      <c r="P1654" s="122">
        <v>265000026</v>
      </c>
      <c r="Q1654" s="122">
        <v>290000026</v>
      </c>
      <c r="R1654" s="122">
        <v>320000026</v>
      </c>
      <c r="S1654" s="122">
        <v>340000026</v>
      </c>
      <c r="T1654" s="122">
        <v>360000026</v>
      </c>
      <c r="U1654" s="122">
        <v>385000026</v>
      </c>
      <c r="V1654" s="122">
        <v>405000026</v>
      </c>
      <c r="W1654" s="122">
        <v>415000026</v>
      </c>
      <c r="X1654" s="122">
        <v>430000026</v>
      </c>
      <c r="Y1654" s="122">
        <v>460000026</v>
      </c>
      <c r="Z1654" s="122">
        <v>485000026</v>
      </c>
      <c r="AA1654" s="122">
        <v>510000026</v>
      </c>
      <c r="AB1654" s="122">
        <v>0</v>
      </c>
      <c r="AC1654" s="122">
        <v>0</v>
      </c>
      <c r="AD1654" s="121"/>
      <c r="BO1654" s="72" t="s">
        <v>48</v>
      </c>
      <c r="BP1654" s="73" t="s">
        <v>4959</v>
      </c>
      <c r="BQ1654" s="75">
        <v>60000026</v>
      </c>
      <c r="BR1654" s="75">
        <v>70000026</v>
      </c>
      <c r="BS1654" s="75">
        <v>80000026</v>
      </c>
      <c r="BT1654" s="75">
        <v>95000026</v>
      </c>
      <c r="BU1654" s="75">
        <v>115000026</v>
      </c>
      <c r="BV1654" s="75">
        <v>120000026</v>
      </c>
      <c r="BW1654" s="75">
        <v>125000026</v>
      </c>
      <c r="BX1654" s="75">
        <v>130000026</v>
      </c>
      <c r="BY1654" s="75">
        <v>135000026</v>
      </c>
      <c r="BZ1654" s="75">
        <v>140000026</v>
      </c>
      <c r="CA1654" s="75">
        <v>145000026</v>
      </c>
    </row>
    <row r="1655" spans="14:79" ht="12" customHeight="1">
      <c r="N1655" s="119" t="s">
        <v>42</v>
      </c>
      <c r="O1655" s="120" t="s">
        <v>999</v>
      </c>
      <c r="P1655" s="122">
        <v>205000026</v>
      </c>
      <c r="Q1655" s="122">
        <v>240000026</v>
      </c>
      <c r="R1655" s="122">
        <v>270000026</v>
      </c>
      <c r="S1655" s="122">
        <v>0</v>
      </c>
      <c r="T1655" s="122">
        <v>0</v>
      </c>
      <c r="U1655" s="122">
        <v>0</v>
      </c>
      <c r="V1655" s="122">
        <v>0</v>
      </c>
      <c r="W1655" s="122">
        <v>0</v>
      </c>
      <c r="X1655" s="122">
        <v>0</v>
      </c>
      <c r="Y1655" s="122">
        <v>0</v>
      </c>
      <c r="Z1655" s="122">
        <v>0</v>
      </c>
      <c r="AA1655" s="122">
        <v>0</v>
      </c>
      <c r="AB1655" s="122">
        <v>0</v>
      </c>
      <c r="AC1655" s="122">
        <v>0</v>
      </c>
      <c r="AD1655" s="121"/>
      <c r="BO1655" s="72" t="s">
        <v>48</v>
      </c>
      <c r="BP1655" s="73" t="s">
        <v>4960</v>
      </c>
      <c r="BQ1655" s="75">
        <v>55000026</v>
      </c>
      <c r="BR1655" s="75">
        <v>60000026</v>
      </c>
      <c r="BS1655" s="75">
        <v>65000026</v>
      </c>
      <c r="BT1655" s="75">
        <v>70000026</v>
      </c>
      <c r="BU1655" s="75">
        <v>75000026</v>
      </c>
      <c r="BV1655" s="75">
        <v>80000026</v>
      </c>
      <c r="BW1655" s="75">
        <v>85000026</v>
      </c>
      <c r="BX1655" s="75">
        <v>90000026</v>
      </c>
      <c r="BY1655" s="75">
        <v>95000026</v>
      </c>
      <c r="BZ1655" s="75">
        <v>100000026</v>
      </c>
      <c r="CA1655" s="75">
        <v>105000026</v>
      </c>
    </row>
    <row r="1656" spans="14:79" ht="12" customHeight="1">
      <c r="N1656" s="119" t="s">
        <v>42</v>
      </c>
      <c r="O1656" s="120" t="s">
        <v>1802</v>
      </c>
      <c r="P1656" s="122">
        <v>0</v>
      </c>
      <c r="Q1656" s="122">
        <v>0</v>
      </c>
      <c r="R1656" s="122">
        <v>0</v>
      </c>
      <c r="S1656" s="122">
        <v>0</v>
      </c>
      <c r="T1656" s="122">
        <v>0</v>
      </c>
      <c r="U1656" s="122">
        <v>0</v>
      </c>
      <c r="V1656" s="122">
        <v>325000026</v>
      </c>
      <c r="W1656" s="122">
        <v>375000026</v>
      </c>
      <c r="X1656" s="122">
        <v>410000026</v>
      </c>
      <c r="Y1656" s="122">
        <v>0</v>
      </c>
      <c r="Z1656" s="122">
        <v>0</v>
      </c>
      <c r="AA1656" s="122">
        <v>0</v>
      </c>
      <c r="AB1656" s="122">
        <v>0</v>
      </c>
      <c r="AC1656" s="122">
        <v>0</v>
      </c>
      <c r="AD1656" s="121"/>
      <c r="BO1656" s="72" t="s">
        <v>48</v>
      </c>
      <c r="BP1656" s="73" t="s">
        <v>4961</v>
      </c>
      <c r="BQ1656" s="75">
        <v>60000026</v>
      </c>
      <c r="BR1656" s="75">
        <v>65000026</v>
      </c>
      <c r="BS1656" s="75">
        <v>70000026</v>
      </c>
      <c r="BT1656" s="75">
        <v>75000026</v>
      </c>
      <c r="BU1656" s="75">
        <v>80000026</v>
      </c>
      <c r="BV1656" s="75">
        <v>85000026</v>
      </c>
      <c r="BW1656" s="75">
        <v>90000026</v>
      </c>
      <c r="BX1656" s="75">
        <v>95000026</v>
      </c>
      <c r="BY1656" s="75">
        <v>100000026</v>
      </c>
      <c r="BZ1656" s="75">
        <v>105000026</v>
      </c>
      <c r="CA1656" s="75">
        <v>110000026</v>
      </c>
    </row>
    <row r="1657" spans="14:79" ht="12" customHeight="1">
      <c r="N1657" s="119" t="s">
        <v>42</v>
      </c>
      <c r="O1657" s="120" t="s">
        <v>2020</v>
      </c>
      <c r="P1657" s="122">
        <v>210000026</v>
      </c>
      <c r="Q1657" s="122">
        <v>215000026</v>
      </c>
      <c r="R1657" s="122">
        <v>225000026</v>
      </c>
      <c r="S1657" s="122">
        <v>285000026</v>
      </c>
      <c r="T1657" s="122">
        <v>320000026</v>
      </c>
      <c r="U1657" s="122">
        <v>350000026</v>
      </c>
      <c r="V1657" s="122">
        <v>375000026</v>
      </c>
      <c r="W1657" s="122">
        <v>395000026</v>
      </c>
      <c r="X1657" s="122">
        <v>425000026</v>
      </c>
      <c r="Y1657" s="122">
        <v>465000026</v>
      </c>
      <c r="Z1657" s="122">
        <v>495000026</v>
      </c>
      <c r="AA1657" s="122">
        <v>525000026</v>
      </c>
      <c r="AB1657" s="122">
        <v>565000026</v>
      </c>
      <c r="AC1657" s="122">
        <v>0</v>
      </c>
      <c r="AD1657" s="121"/>
      <c r="BO1657" s="72" t="s">
        <v>48</v>
      </c>
      <c r="BP1657" s="73" t="s">
        <v>5316</v>
      </c>
      <c r="BQ1657" s="74"/>
      <c r="BR1657" s="74"/>
      <c r="BS1657" s="74"/>
      <c r="BT1657" s="74"/>
      <c r="BU1657" s="74"/>
      <c r="BV1657" s="74"/>
      <c r="BW1657" s="74"/>
      <c r="BX1657" s="74"/>
      <c r="BY1657" s="74"/>
      <c r="BZ1657" s="75">
        <v>125000026</v>
      </c>
      <c r="CA1657" s="74"/>
    </row>
    <row r="1658" spans="14:79" ht="12" customHeight="1">
      <c r="N1658" s="119" t="s">
        <v>42</v>
      </c>
      <c r="O1658" s="120" t="s">
        <v>1325</v>
      </c>
      <c r="P1658" s="122">
        <v>0</v>
      </c>
      <c r="Q1658" s="122">
        <v>205000026</v>
      </c>
      <c r="R1658" s="122">
        <v>215000026</v>
      </c>
      <c r="S1658" s="122">
        <v>235000026</v>
      </c>
      <c r="T1658" s="122">
        <v>260000026</v>
      </c>
      <c r="U1658" s="122">
        <v>295000026</v>
      </c>
      <c r="V1658" s="122">
        <v>315000026</v>
      </c>
      <c r="W1658" s="122">
        <v>335000026</v>
      </c>
      <c r="X1658" s="122">
        <v>375000026</v>
      </c>
      <c r="Y1658" s="122">
        <v>415000026</v>
      </c>
      <c r="Z1658" s="122">
        <v>465000026</v>
      </c>
      <c r="AA1658" s="122">
        <v>0</v>
      </c>
      <c r="AB1658" s="122">
        <v>0</v>
      </c>
      <c r="AC1658" s="122">
        <v>0</v>
      </c>
      <c r="AD1658" s="121"/>
      <c r="BO1658" s="72" t="s">
        <v>48</v>
      </c>
      <c r="BP1658" s="73" t="s">
        <v>3028</v>
      </c>
      <c r="BQ1658" s="75">
        <v>0</v>
      </c>
      <c r="BR1658" s="75">
        <v>0</v>
      </c>
      <c r="BS1658" s="75">
        <v>0</v>
      </c>
      <c r="BT1658" s="75">
        <v>0</v>
      </c>
      <c r="BU1658" s="75">
        <v>0</v>
      </c>
      <c r="BV1658" s="75">
        <v>0</v>
      </c>
      <c r="BW1658" s="75">
        <v>0</v>
      </c>
      <c r="BX1658" s="75">
        <v>0</v>
      </c>
      <c r="BY1658" s="75">
        <v>0</v>
      </c>
      <c r="BZ1658" s="75">
        <v>0</v>
      </c>
      <c r="CA1658" s="75">
        <v>0</v>
      </c>
    </row>
    <row r="1659" spans="14:79" ht="12" customHeight="1">
      <c r="N1659" s="119" t="s">
        <v>42</v>
      </c>
      <c r="O1659" s="120" t="s">
        <v>507</v>
      </c>
      <c r="P1659" s="122">
        <v>190000026</v>
      </c>
      <c r="Q1659" s="122">
        <v>210000026</v>
      </c>
      <c r="R1659" s="122">
        <v>225000026</v>
      </c>
      <c r="S1659" s="122">
        <v>235000026</v>
      </c>
      <c r="T1659" s="122">
        <v>260000026</v>
      </c>
      <c r="U1659" s="122">
        <v>290000026</v>
      </c>
      <c r="V1659" s="122">
        <v>310000026</v>
      </c>
      <c r="W1659" s="122">
        <v>320000026</v>
      </c>
      <c r="X1659" s="122">
        <v>360000026</v>
      </c>
      <c r="Y1659" s="122">
        <v>390000026</v>
      </c>
      <c r="Z1659" s="122">
        <v>420000026</v>
      </c>
      <c r="AA1659" s="122">
        <v>0</v>
      </c>
      <c r="AB1659" s="122">
        <v>0</v>
      </c>
      <c r="AC1659" s="122">
        <v>0</v>
      </c>
      <c r="AD1659" s="121"/>
      <c r="BO1659" s="72" t="s">
        <v>48</v>
      </c>
      <c r="BP1659" s="73" t="s">
        <v>4962</v>
      </c>
      <c r="BQ1659" s="75">
        <v>55000026</v>
      </c>
      <c r="BR1659" s="75">
        <v>60000026</v>
      </c>
      <c r="BS1659" s="75">
        <v>65000026</v>
      </c>
      <c r="BT1659" s="75">
        <v>70000026</v>
      </c>
      <c r="BU1659" s="75">
        <v>75000026</v>
      </c>
      <c r="BV1659" s="75">
        <v>80000026</v>
      </c>
      <c r="BW1659" s="75">
        <v>85000026</v>
      </c>
      <c r="BX1659" s="75">
        <v>90000026</v>
      </c>
      <c r="BY1659" s="75">
        <v>95000026</v>
      </c>
      <c r="BZ1659" s="75">
        <v>100000026</v>
      </c>
      <c r="CA1659" s="75">
        <v>105000026</v>
      </c>
    </row>
    <row r="1660" spans="14:79" ht="12" customHeight="1">
      <c r="N1660" s="119" t="s">
        <v>42</v>
      </c>
      <c r="O1660" s="120" t="s">
        <v>508</v>
      </c>
      <c r="P1660" s="122">
        <v>0</v>
      </c>
      <c r="Q1660" s="122">
        <v>0</v>
      </c>
      <c r="R1660" s="122">
        <v>0</v>
      </c>
      <c r="S1660" s="122">
        <v>0</v>
      </c>
      <c r="T1660" s="122">
        <v>0</v>
      </c>
      <c r="U1660" s="122">
        <v>320000026</v>
      </c>
      <c r="V1660" s="122">
        <v>360000026</v>
      </c>
      <c r="W1660" s="122">
        <v>380000026</v>
      </c>
      <c r="X1660" s="122">
        <v>410000026</v>
      </c>
      <c r="Y1660" s="122">
        <v>425000026</v>
      </c>
      <c r="Z1660" s="122">
        <v>0</v>
      </c>
      <c r="AA1660" s="122">
        <v>0</v>
      </c>
      <c r="AB1660" s="122">
        <v>0</v>
      </c>
      <c r="AC1660" s="122">
        <v>0</v>
      </c>
      <c r="AD1660" s="121"/>
      <c r="BO1660" s="72" t="s">
        <v>48</v>
      </c>
      <c r="BP1660" s="73" t="s">
        <v>4963</v>
      </c>
      <c r="BQ1660" s="75">
        <v>60000026</v>
      </c>
      <c r="BR1660" s="75">
        <v>65000026</v>
      </c>
      <c r="BS1660" s="75">
        <v>70000026</v>
      </c>
      <c r="BT1660" s="75">
        <v>75000026</v>
      </c>
      <c r="BU1660" s="75">
        <v>80000026</v>
      </c>
      <c r="BV1660" s="75">
        <v>85000026</v>
      </c>
      <c r="BW1660" s="75">
        <v>90000026</v>
      </c>
      <c r="BX1660" s="75">
        <v>95000026</v>
      </c>
      <c r="BY1660" s="75">
        <v>100000026</v>
      </c>
      <c r="BZ1660" s="75">
        <v>105000026</v>
      </c>
      <c r="CA1660" s="75">
        <v>110000026</v>
      </c>
    </row>
    <row r="1661" spans="14:79" ht="12" customHeight="1">
      <c r="N1661" s="119" t="s">
        <v>42</v>
      </c>
      <c r="O1661" s="120" t="s">
        <v>509</v>
      </c>
      <c r="P1661" s="122">
        <v>0</v>
      </c>
      <c r="Q1661" s="122">
        <v>0</v>
      </c>
      <c r="R1661" s="122">
        <v>0</v>
      </c>
      <c r="S1661" s="122">
        <v>0</v>
      </c>
      <c r="T1661" s="122">
        <v>300000026</v>
      </c>
      <c r="U1661" s="122">
        <v>305000026</v>
      </c>
      <c r="V1661" s="122">
        <v>315000026</v>
      </c>
      <c r="W1661" s="122">
        <v>325000026</v>
      </c>
      <c r="X1661" s="122">
        <v>345000026</v>
      </c>
      <c r="Y1661" s="122">
        <v>365000026</v>
      </c>
      <c r="Z1661" s="122">
        <v>385000026</v>
      </c>
      <c r="AA1661" s="122">
        <v>395000026</v>
      </c>
      <c r="AB1661" s="122">
        <v>0</v>
      </c>
      <c r="AC1661" s="122">
        <v>0</v>
      </c>
      <c r="AD1661" s="121"/>
      <c r="BO1661" s="72" t="s">
        <v>48</v>
      </c>
      <c r="BP1661" s="73" t="s">
        <v>5295</v>
      </c>
      <c r="BQ1661" s="74"/>
      <c r="BR1661" s="74"/>
      <c r="BS1661" s="74"/>
      <c r="BT1661" s="74"/>
      <c r="BU1661" s="74"/>
      <c r="BV1661" s="74"/>
      <c r="BW1661" s="74"/>
      <c r="BX1661" s="75">
        <v>110000026</v>
      </c>
      <c r="BY1661" s="74"/>
      <c r="BZ1661" s="74"/>
      <c r="CA1661" s="74"/>
    </row>
    <row r="1662" spans="14:79" ht="12" customHeight="1">
      <c r="N1662" s="119" t="s">
        <v>42</v>
      </c>
      <c r="O1662" s="120" t="s">
        <v>150</v>
      </c>
      <c r="P1662" s="122">
        <v>205000026</v>
      </c>
      <c r="Q1662" s="122">
        <v>210000026</v>
      </c>
      <c r="R1662" s="122">
        <v>225000026</v>
      </c>
      <c r="S1662" s="122">
        <v>265000026</v>
      </c>
      <c r="T1662" s="122">
        <v>275000026</v>
      </c>
      <c r="U1662" s="122">
        <v>295000026</v>
      </c>
      <c r="V1662" s="122">
        <v>315000026</v>
      </c>
      <c r="W1662" s="122">
        <v>330000026</v>
      </c>
      <c r="X1662" s="122">
        <v>345000026</v>
      </c>
      <c r="Y1662" s="122">
        <v>360000026</v>
      </c>
      <c r="Z1662" s="122">
        <v>360000026</v>
      </c>
      <c r="AA1662" s="122">
        <v>0</v>
      </c>
      <c r="AB1662" s="122">
        <v>0</v>
      </c>
      <c r="AC1662" s="122">
        <v>0</v>
      </c>
      <c r="AD1662" s="121"/>
      <c r="BO1662" s="72" t="s">
        <v>48</v>
      </c>
      <c r="BP1662" s="73" t="s">
        <v>2386</v>
      </c>
      <c r="BQ1662" s="75">
        <v>55000026</v>
      </c>
      <c r="BR1662" s="75">
        <v>60000026</v>
      </c>
      <c r="BS1662" s="75">
        <v>65000026</v>
      </c>
      <c r="BT1662" s="75">
        <v>70000026</v>
      </c>
      <c r="BU1662" s="75">
        <v>75000026</v>
      </c>
      <c r="BV1662" s="75">
        <v>80000026</v>
      </c>
      <c r="BW1662" s="75">
        <v>85000026</v>
      </c>
      <c r="BX1662" s="75">
        <v>90000026</v>
      </c>
      <c r="BY1662" s="75">
        <v>95000026</v>
      </c>
      <c r="BZ1662" s="75">
        <v>100000026</v>
      </c>
      <c r="CA1662" s="75">
        <v>105000026</v>
      </c>
    </row>
    <row r="1663" spans="14:79" ht="12" customHeight="1">
      <c r="N1663" s="119" t="s">
        <v>42</v>
      </c>
      <c r="O1663" s="120" t="s">
        <v>1000</v>
      </c>
      <c r="P1663" s="122">
        <v>190000026</v>
      </c>
      <c r="Q1663" s="122">
        <v>205000026</v>
      </c>
      <c r="R1663" s="122">
        <v>235000026</v>
      </c>
      <c r="S1663" s="122">
        <v>265000026</v>
      </c>
      <c r="T1663" s="122">
        <v>275000026</v>
      </c>
      <c r="U1663" s="122">
        <v>0</v>
      </c>
      <c r="V1663" s="122">
        <v>0</v>
      </c>
      <c r="W1663" s="122">
        <v>0</v>
      </c>
      <c r="X1663" s="122">
        <v>0</v>
      </c>
      <c r="Y1663" s="122">
        <v>0</v>
      </c>
      <c r="Z1663" s="122">
        <v>0</v>
      </c>
      <c r="AA1663" s="122">
        <v>0</v>
      </c>
      <c r="AB1663" s="122">
        <v>0</v>
      </c>
      <c r="AC1663" s="122">
        <v>0</v>
      </c>
      <c r="AD1663" s="121"/>
      <c r="BO1663" s="72" t="s">
        <v>48</v>
      </c>
      <c r="BP1663" s="73" t="s">
        <v>558</v>
      </c>
      <c r="BQ1663" s="75">
        <v>55000026</v>
      </c>
      <c r="BR1663" s="75">
        <v>60000026</v>
      </c>
      <c r="BS1663" s="75">
        <v>65000026</v>
      </c>
      <c r="BT1663" s="75">
        <v>70000026</v>
      </c>
      <c r="BU1663" s="75">
        <v>75000026</v>
      </c>
      <c r="BV1663" s="75">
        <v>80000026</v>
      </c>
      <c r="BW1663" s="75">
        <v>85000026</v>
      </c>
      <c r="BX1663" s="75">
        <v>90000026</v>
      </c>
      <c r="BY1663" s="75">
        <v>95000026</v>
      </c>
      <c r="BZ1663" s="75">
        <v>100000026</v>
      </c>
      <c r="CA1663" s="75">
        <v>105000026</v>
      </c>
    </row>
    <row r="1664" spans="14:79" ht="12" customHeight="1">
      <c r="N1664" s="119" t="s">
        <v>42</v>
      </c>
      <c r="O1664" s="120" t="s">
        <v>151</v>
      </c>
      <c r="P1664" s="122">
        <v>200000026</v>
      </c>
      <c r="Q1664" s="122">
        <v>210000026</v>
      </c>
      <c r="R1664" s="122">
        <v>225000026</v>
      </c>
      <c r="S1664" s="122">
        <v>235000026</v>
      </c>
      <c r="T1664" s="122">
        <v>260000026</v>
      </c>
      <c r="U1664" s="122">
        <v>290000026</v>
      </c>
      <c r="V1664" s="122">
        <v>310000026</v>
      </c>
      <c r="W1664" s="122">
        <v>0</v>
      </c>
      <c r="X1664" s="122">
        <v>0</v>
      </c>
      <c r="Y1664" s="122">
        <v>0</v>
      </c>
      <c r="Z1664" s="122">
        <v>0</v>
      </c>
      <c r="AA1664" s="122">
        <v>0</v>
      </c>
      <c r="AB1664" s="122">
        <v>0</v>
      </c>
      <c r="AC1664" s="122">
        <v>0</v>
      </c>
      <c r="AD1664" s="121"/>
      <c r="BO1664" s="72" t="s">
        <v>48</v>
      </c>
      <c r="BP1664" s="73" t="s">
        <v>2410</v>
      </c>
      <c r="BQ1664" s="75">
        <v>0</v>
      </c>
      <c r="BR1664" s="75">
        <v>0</v>
      </c>
      <c r="BS1664" s="75">
        <v>0</v>
      </c>
      <c r="BT1664" s="75">
        <v>0</v>
      </c>
      <c r="BU1664" s="75">
        <v>0</v>
      </c>
      <c r="BV1664" s="75">
        <v>0</v>
      </c>
      <c r="BW1664" s="75">
        <v>0</v>
      </c>
      <c r="BX1664" s="75">
        <v>0</v>
      </c>
      <c r="BY1664" s="75">
        <v>0</v>
      </c>
      <c r="BZ1664" s="75">
        <v>0</v>
      </c>
      <c r="CA1664" s="75">
        <v>0</v>
      </c>
    </row>
    <row r="1665" spans="14:79" ht="12" customHeight="1">
      <c r="N1665" s="119" t="s">
        <v>42</v>
      </c>
      <c r="O1665" s="120" t="s">
        <v>2803</v>
      </c>
      <c r="P1665" s="122">
        <v>230000026</v>
      </c>
      <c r="Q1665" s="122">
        <v>260000026</v>
      </c>
      <c r="R1665" s="122">
        <v>0</v>
      </c>
      <c r="S1665" s="122">
        <v>0</v>
      </c>
      <c r="T1665" s="122">
        <v>0</v>
      </c>
      <c r="U1665" s="122">
        <v>0</v>
      </c>
      <c r="V1665" s="122">
        <v>0</v>
      </c>
      <c r="W1665" s="122">
        <v>0</v>
      </c>
      <c r="X1665" s="122">
        <v>0</v>
      </c>
      <c r="Y1665" s="122">
        <v>0</v>
      </c>
      <c r="Z1665" s="122">
        <v>0</v>
      </c>
      <c r="AA1665" s="122">
        <v>0</v>
      </c>
      <c r="AB1665" s="122">
        <v>0</v>
      </c>
      <c r="AC1665" s="122">
        <v>0</v>
      </c>
      <c r="AD1665" s="121"/>
      <c r="BO1665" s="72" t="s">
        <v>48</v>
      </c>
      <c r="BP1665" s="73" t="s">
        <v>735</v>
      </c>
      <c r="BQ1665" s="75">
        <v>55000026</v>
      </c>
      <c r="BR1665" s="75">
        <v>60000026</v>
      </c>
      <c r="BS1665" s="75">
        <v>65000026</v>
      </c>
      <c r="BT1665" s="75">
        <v>70000026</v>
      </c>
      <c r="BU1665" s="75">
        <v>75000026</v>
      </c>
      <c r="BV1665" s="75">
        <v>80000026</v>
      </c>
      <c r="BW1665" s="75">
        <v>85000026</v>
      </c>
      <c r="BX1665" s="75">
        <v>90000026</v>
      </c>
      <c r="BY1665" s="75">
        <v>95000026</v>
      </c>
      <c r="BZ1665" s="75">
        <v>100000026</v>
      </c>
      <c r="CA1665" s="75">
        <v>105000026</v>
      </c>
    </row>
    <row r="1666" spans="14:79" ht="12" customHeight="1">
      <c r="N1666" s="119" t="s">
        <v>42</v>
      </c>
      <c r="O1666" s="120" t="s">
        <v>782</v>
      </c>
      <c r="P1666" s="122">
        <v>260000026</v>
      </c>
      <c r="Q1666" s="122">
        <v>280000026</v>
      </c>
      <c r="R1666" s="122">
        <v>0</v>
      </c>
      <c r="S1666" s="122">
        <v>0</v>
      </c>
      <c r="T1666" s="122">
        <v>0</v>
      </c>
      <c r="U1666" s="122">
        <v>0</v>
      </c>
      <c r="V1666" s="122">
        <v>0</v>
      </c>
      <c r="W1666" s="122">
        <v>0</v>
      </c>
      <c r="X1666" s="122">
        <v>0</v>
      </c>
      <c r="Y1666" s="122">
        <v>0</v>
      </c>
      <c r="Z1666" s="122">
        <v>0</v>
      </c>
      <c r="AA1666" s="122">
        <v>0</v>
      </c>
      <c r="AB1666" s="122">
        <v>0</v>
      </c>
      <c r="AC1666" s="122">
        <v>0</v>
      </c>
      <c r="AD1666" s="121"/>
      <c r="BO1666" s="72" t="s">
        <v>48</v>
      </c>
      <c r="BP1666" s="73" t="s">
        <v>3029</v>
      </c>
      <c r="BQ1666" s="75">
        <v>55000026</v>
      </c>
      <c r="BR1666" s="75">
        <v>60000026</v>
      </c>
      <c r="BS1666" s="75">
        <v>65000026</v>
      </c>
      <c r="BT1666" s="75">
        <v>70000026</v>
      </c>
      <c r="BU1666" s="75">
        <v>75000026</v>
      </c>
      <c r="BV1666" s="75">
        <v>80000026</v>
      </c>
      <c r="BW1666" s="75">
        <v>85000026</v>
      </c>
      <c r="BX1666" s="75">
        <v>90000026</v>
      </c>
      <c r="BY1666" s="75">
        <v>95000026</v>
      </c>
      <c r="BZ1666" s="75">
        <v>100000026</v>
      </c>
      <c r="CA1666" s="75">
        <v>105000026</v>
      </c>
    </row>
    <row r="1667" spans="14:79" ht="12" customHeight="1">
      <c r="N1667" s="119" t="s">
        <v>42</v>
      </c>
      <c r="O1667" s="120" t="s">
        <v>3312</v>
      </c>
      <c r="P1667" s="122">
        <v>0</v>
      </c>
      <c r="Q1667" s="122">
        <v>0</v>
      </c>
      <c r="R1667" s="122">
        <v>0</v>
      </c>
      <c r="S1667" s="122">
        <v>0</v>
      </c>
      <c r="T1667" s="122">
        <v>0</v>
      </c>
      <c r="U1667" s="122">
        <v>0</v>
      </c>
      <c r="V1667" s="122">
        <v>0</v>
      </c>
      <c r="W1667" s="122">
        <v>0</v>
      </c>
      <c r="X1667" s="122">
        <v>0</v>
      </c>
      <c r="Y1667" s="122">
        <v>380000026</v>
      </c>
      <c r="Z1667" s="122">
        <v>405000026</v>
      </c>
      <c r="AA1667" s="122">
        <v>430000026</v>
      </c>
      <c r="AB1667" s="122">
        <v>420000026</v>
      </c>
      <c r="AC1667" s="122">
        <v>0</v>
      </c>
      <c r="AD1667" s="121"/>
      <c r="BO1667" s="72" t="s">
        <v>48</v>
      </c>
      <c r="BP1667" s="73" t="s">
        <v>4964</v>
      </c>
      <c r="BQ1667" s="75">
        <v>55000026</v>
      </c>
      <c r="BR1667" s="75">
        <v>60000026</v>
      </c>
      <c r="BS1667" s="75">
        <v>65000026</v>
      </c>
      <c r="BT1667" s="75">
        <v>70000026</v>
      </c>
      <c r="BU1667" s="75">
        <v>75000026</v>
      </c>
      <c r="BV1667" s="75">
        <v>80000026</v>
      </c>
      <c r="BW1667" s="75">
        <v>85000026</v>
      </c>
      <c r="BX1667" s="75">
        <v>90000026</v>
      </c>
      <c r="BY1667" s="75">
        <v>95000026</v>
      </c>
      <c r="BZ1667" s="75">
        <v>100000026</v>
      </c>
      <c r="CA1667" s="75">
        <v>105000026</v>
      </c>
    </row>
    <row r="1668" spans="14:79" ht="12" customHeight="1">
      <c r="N1668" s="119" t="s">
        <v>42</v>
      </c>
      <c r="O1668" s="120" t="s">
        <v>1838</v>
      </c>
      <c r="P1668" s="122">
        <v>0</v>
      </c>
      <c r="Q1668" s="122">
        <v>0</v>
      </c>
      <c r="R1668" s="122">
        <v>0</v>
      </c>
      <c r="S1668" s="122">
        <v>0</v>
      </c>
      <c r="T1668" s="122">
        <v>0</v>
      </c>
      <c r="U1668" s="122">
        <v>0</v>
      </c>
      <c r="V1668" s="122">
        <v>235000026</v>
      </c>
      <c r="W1668" s="122">
        <v>360000026</v>
      </c>
      <c r="X1668" s="122">
        <v>315000026</v>
      </c>
      <c r="Y1668" s="122">
        <v>325000026</v>
      </c>
      <c r="Z1668" s="122">
        <v>335000026</v>
      </c>
      <c r="AA1668" s="122">
        <v>360000026</v>
      </c>
      <c r="AB1668" s="122">
        <v>0</v>
      </c>
      <c r="AC1668" s="122">
        <v>0</v>
      </c>
      <c r="AD1668" s="121"/>
      <c r="BO1668" s="72" t="s">
        <v>48</v>
      </c>
      <c r="BP1668" s="73" t="s">
        <v>4965</v>
      </c>
      <c r="BQ1668" s="75">
        <v>55000026</v>
      </c>
      <c r="BR1668" s="75">
        <v>60000026</v>
      </c>
      <c r="BS1668" s="75">
        <v>65000026</v>
      </c>
      <c r="BT1668" s="75">
        <v>70000026</v>
      </c>
      <c r="BU1668" s="75">
        <v>75000026</v>
      </c>
      <c r="BV1668" s="75">
        <v>80000026</v>
      </c>
      <c r="BW1668" s="75">
        <v>85000026</v>
      </c>
      <c r="BX1668" s="75">
        <v>90000026</v>
      </c>
      <c r="BY1668" s="75">
        <v>95000026</v>
      </c>
      <c r="BZ1668" s="75">
        <v>100000026</v>
      </c>
      <c r="CA1668" s="75">
        <v>105000026</v>
      </c>
    </row>
    <row r="1669" spans="14:79" ht="12" customHeight="1">
      <c r="N1669" s="119" t="s">
        <v>42</v>
      </c>
      <c r="O1669" s="120" t="s">
        <v>2027</v>
      </c>
      <c r="P1669" s="122">
        <v>0</v>
      </c>
      <c r="Q1669" s="122">
        <v>0</v>
      </c>
      <c r="R1669" s="122">
        <v>0</v>
      </c>
      <c r="S1669" s="122">
        <v>0</v>
      </c>
      <c r="T1669" s="122">
        <v>0</v>
      </c>
      <c r="U1669" s="122">
        <v>185000026</v>
      </c>
      <c r="V1669" s="122">
        <v>205000026</v>
      </c>
      <c r="W1669" s="122">
        <v>235000026</v>
      </c>
      <c r="X1669" s="122">
        <v>290000026</v>
      </c>
      <c r="Y1669" s="122">
        <v>305000026</v>
      </c>
      <c r="Z1669" s="122">
        <v>315000026</v>
      </c>
      <c r="AA1669" s="122">
        <v>330000026</v>
      </c>
      <c r="AB1669" s="122">
        <v>350000026</v>
      </c>
      <c r="AC1669" s="122">
        <v>370000026</v>
      </c>
      <c r="AD1669" s="121"/>
      <c r="BO1669" s="72" t="s">
        <v>48</v>
      </c>
      <c r="BP1669" s="73" t="s">
        <v>4966</v>
      </c>
      <c r="BQ1669" s="75">
        <v>75000026</v>
      </c>
      <c r="BR1669" s="75">
        <v>80000026</v>
      </c>
      <c r="BS1669" s="75">
        <v>85000026</v>
      </c>
      <c r="BT1669" s="75">
        <v>90000026</v>
      </c>
      <c r="BU1669" s="75">
        <v>95000026</v>
      </c>
      <c r="BV1669" s="75">
        <v>100000026</v>
      </c>
      <c r="BW1669" s="75">
        <v>105000026</v>
      </c>
      <c r="BX1669" s="75">
        <v>110000026</v>
      </c>
      <c r="BY1669" s="75">
        <v>120000026</v>
      </c>
      <c r="BZ1669" s="75">
        <v>130000026</v>
      </c>
      <c r="CA1669" s="75">
        <v>150000026</v>
      </c>
    </row>
    <row r="1670" spans="14:79" ht="12" customHeight="1">
      <c r="N1670" s="119" t="s">
        <v>42</v>
      </c>
      <c r="O1670" s="120" t="s">
        <v>3349</v>
      </c>
      <c r="P1670" s="121"/>
      <c r="Q1670" s="121"/>
      <c r="R1670" s="121"/>
      <c r="S1670" s="121"/>
      <c r="T1670" s="121"/>
      <c r="U1670" s="121"/>
      <c r="V1670" s="121"/>
      <c r="W1670" s="122">
        <v>230000026</v>
      </c>
      <c r="X1670" s="121"/>
      <c r="Y1670" s="121"/>
      <c r="Z1670" s="121"/>
      <c r="AA1670" s="121"/>
      <c r="AB1670" s="121"/>
      <c r="AC1670" s="121"/>
      <c r="AD1670" s="121"/>
      <c r="BO1670" s="72" t="s">
        <v>48</v>
      </c>
      <c r="BP1670" s="73" t="s">
        <v>4967</v>
      </c>
      <c r="BQ1670" s="75">
        <v>55000026</v>
      </c>
      <c r="BR1670" s="75">
        <v>60000026</v>
      </c>
      <c r="BS1670" s="75">
        <v>65000026</v>
      </c>
      <c r="BT1670" s="75">
        <v>70000026</v>
      </c>
      <c r="BU1670" s="75">
        <v>75000026</v>
      </c>
      <c r="BV1670" s="75">
        <v>80000026</v>
      </c>
      <c r="BW1670" s="75">
        <v>85000026</v>
      </c>
      <c r="BX1670" s="75">
        <v>90000026</v>
      </c>
      <c r="BY1670" s="75">
        <v>95000026</v>
      </c>
      <c r="BZ1670" s="75">
        <v>100000026</v>
      </c>
      <c r="CA1670" s="75">
        <v>105000026</v>
      </c>
    </row>
    <row r="1671" spans="14:79" ht="12" customHeight="1">
      <c r="N1671" s="119" t="s">
        <v>42</v>
      </c>
      <c r="O1671" s="120" t="s">
        <v>1811</v>
      </c>
      <c r="P1671" s="122">
        <v>0</v>
      </c>
      <c r="Q1671" s="122">
        <v>0</v>
      </c>
      <c r="R1671" s="122">
        <v>0</v>
      </c>
      <c r="S1671" s="122">
        <v>185002026</v>
      </c>
      <c r="T1671" s="122">
        <v>195000026</v>
      </c>
      <c r="U1671" s="122">
        <v>210000026</v>
      </c>
      <c r="V1671" s="122">
        <v>235000026</v>
      </c>
      <c r="W1671" s="122">
        <v>275000026</v>
      </c>
      <c r="X1671" s="122">
        <v>295000026</v>
      </c>
      <c r="Y1671" s="122">
        <v>305000026</v>
      </c>
      <c r="Z1671" s="122">
        <v>310000026</v>
      </c>
      <c r="AA1671" s="122">
        <v>0</v>
      </c>
      <c r="AB1671" s="122">
        <v>0</v>
      </c>
      <c r="AC1671" s="122">
        <v>0</v>
      </c>
      <c r="AD1671" s="121"/>
      <c r="BO1671" s="72" t="s">
        <v>48</v>
      </c>
      <c r="BP1671" s="73" t="s">
        <v>4968</v>
      </c>
      <c r="BQ1671" s="75">
        <v>55000026</v>
      </c>
      <c r="BR1671" s="75">
        <v>60000026</v>
      </c>
      <c r="BS1671" s="75">
        <v>65000026</v>
      </c>
      <c r="BT1671" s="75">
        <v>70000026</v>
      </c>
      <c r="BU1671" s="75">
        <v>75000026</v>
      </c>
      <c r="BV1671" s="75">
        <v>80000026</v>
      </c>
      <c r="BW1671" s="75">
        <v>85000026</v>
      </c>
      <c r="BX1671" s="75">
        <v>90000026</v>
      </c>
      <c r="BY1671" s="75">
        <v>95000026</v>
      </c>
      <c r="BZ1671" s="75">
        <v>100000026</v>
      </c>
      <c r="CA1671" s="75">
        <v>105000026</v>
      </c>
    </row>
    <row r="1672" spans="14:79" ht="12" customHeight="1">
      <c r="N1672" s="119" t="s">
        <v>42</v>
      </c>
      <c r="O1672" s="120" t="s">
        <v>1820</v>
      </c>
      <c r="P1672" s="122">
        <v>0</v>
      </c>
      <c r="Q1672" s="122">
        <v>0</v>
      </c>
      <c r="R1672" s="122">
        <v>0</v>
      </c>
      <c r="S1672" s="122">
        <v>0</v>
      </c>
      <c r="T1672" s="122">
        <v>150000026</v>
      </c>
      <c r="U1672" s="122">
        <v>170000026</v>
      </c>
      <c r="V1672" s="122">
        <v>190000026</v>
      </c>
      <c r="W1672" s="122">
        <v>205000026</v>
      </c>
      <c r="X1672" s="122">
        <v>230000026</v>
      </c>
      <c r="Y1672" s="122">
        <v>260000026</v>
      </c>
      <c r="Z1672" s="122">
        <v>290000026</v>
      </c>
      <c r="AA1672" s="122">
        <v>320000026</v>
      </c>
      <c r="AB1672" s="122">
        <v>0</v>
      </c>
      <c r="AC1672" s="122">
        <v>0</v>
      </c>
      <c r="AD1672" s="121"/>
      <c r="BO1672" s="72" t="s">
        <v>48</v>
      </c>
      <c r="BP1672" s="73" t="s">
        <v>4969</v>
      </c>
      <c r="BQ1672" s="75">
        <v>55000026</v>
      </c>
      <c r="BR1672" s="75">
        <v>60000026</v>
      </c>
      <c r="BS1672" s="75">
        <v>65000026</v>
      </c>
      <c r="BT1672" s="75">
        <v>70000026</v>
      </c>
      <c r="BU1672" s="75">
        <v>75000026</v>
      </c>
      <c r="BV1672" s="75">
        <v>80000026</v>
      </c>
      <c r="BW1672" s="75">
        <v>85000026</v>
      </c>
      <c r="BX1672" s="75">
        <v>90000026</v>
      </c>
      <c r="BY1672" s="75">
        <v>95000026</v>
      </c>
      <c r="BZ1672" s="75">
        <v>100000026</v>
      </c>
      <c r="CA1672" s="75">
        <v>105000026</v>
      </c>
    </row>
    <row r="1673" spans="14:79" ht="12" customHeight="1">
      <c r="N1673" s="119" t="s">
        <v>42</v>
      </c>
      <c r="O1673" s="120" t="s">
        <v>1910</v>
      </c>
      <c r="P1673" s="122">
        <v>0</v>
      </c>
      <c r="Q1673" s="122">
        <v>0</v>
      </c>
      <c r="R1673" s="122">
        <v>0</v>
      </c>
      <c r="S1673" s="122">
        <v>180000026</v>
      </c>
      <c r="T1673" s="122">
        <v>195000026</v>
      </c>
      <c r="U1673" s="122">
        <v>210000026</v>
      </c>
      <c r="V1673" s="122">
        <v>220000026</v>
      </c>
      <c r="W1673" s="122">
        <v>240000026</v>
      </c>
      <c r="X1673" s="122">
        <v>260000026</v>
      </c>
      <c r="Y1673" s="122">
        <v>295000026</v>
      </c>
      <c r="Z1673" s="122">
        <v>340000026</v>
      </c>
      <c r="AA1673" s="122">
        <v>390000026</v>
      </c>
      <c r="AB1673" s="122">
        <v>0</v>
      </c>
      <c r="AC1673" s="122">
        <v>0</v>
      </c>
      <c r="AD1673" s="121"/>
      <c r="BO1673" s="72" t="s">
        <v>48</v>
      </c>
      <c r="BP1673" s="73" t="s">
        <v>4970</v>
      </c>
      <c r="BQ1673" s="75">
        <v>55000026</v>
      </c>
      <c r="BR1673" s="75">
        <v>55000026</v>
      </c>
      <c r="BS1673" s="75">
        <v>60000026</v>
      </c>
      <c r="BT1673" s="75">
        <v>65000026</v>
      </c>
      <c r="BU1673" s="75">
        <v>70000026</v>
      </c>
      <c r="BV1673" s="75">
        <v>75000026</v>
      </c>
      <c r="BW1673" s="75">
        <v>80000026</v>
      </c>
      <c r="BX1673" s="75">
        <v>85000026</v>
      </c>
      <c r="BY1673" s="75">
        <v>90000026</v>
      </c>
      <c r="BZ1673" s="75">
        <v>95000026</v>
      </c>
      <c r="CA1673" s="75">
        <v>100000026</v>
      </c>
    </row>
    <row r="1674" spans="14:79" ht="12" customHeight="1">
      <c r="N1674" s="119" t="s">
        <v>42</v>
      </c>
      <c r="O1674" s="120" t="s">
        <v>1906</v>
      </c>
      <c r="P1674" s="122">
        <v>0</v>
      </c>
      <c r="Q1674" s="122">
        <v>0</v>
      </c>
      <c r="R1674" s="122">
        <v>0</v>
      </c>
      <c r="S1674" s="122">
        <v>265000026</v>
      </c>
      <c r="T1674" s="122">
        <v>270000026</v>
      </c>
      <c r="U1674" s="122">
        <v>280000026</v>
      </c>
      <c r="V1674" s="122">
        <v>305000026</v>
      </c>
      <c r="W1674" s="122">
        <v>310000026</v>
      </c>
      <c r="X1674" s="122">
        <v>320000026</v>
      </c>
      <c r="Y1674" s="122">
        <v>0</v>
      </c>
      <c r="Z1674" s="122">
        <v>0</v>
      </c>
      <c r="AA1674" s="122">
        <v>0</v>
      </c>
      <c r="AB1674" s="122">
        <v>0</v>
      </c>
      <c r="AC1674" s="122">
        <v>0</v>
      </c>
      <c r="AD1674" s="121"/>
      <c r="BO1674" s="72" t="s">
        <v>48</v>
      </c>
      <c r="BP1674" s="73" t="s">
        <v>4971</v>
      </c>
      <c r="BQ1674" s="75">
        <v>80000026</v>
      </c>
      <c r="BR1674" s="75">
        <v>85000026</v>
      </c>
      <c r="BS1674" s="75">
        <v>90000026</v>
      </c>
      <c r="BT1674" s="75">
        <v>100000026</v>
      </c>
      <c r="BU1674" s="75">
        <v>110000026</v>
      </c>
      <c r="BV1674" s="75">
        <v>115000026</v>
      </c>
      <c r="BW1674" s="75">
        <v>120000026</v>
      </c>
      <c r="BX1674" s="75">
        <v>125000026</v>
      </c>
      <c r="BY1674" s="75">
        <v>130000026</v>
      </c>
      <c r="BZ1674" s="75">
        <v>135000026</v>
      </c>
      <c r="CA1674" s="75">
        <v>140000026</v>
      </c>
    </row>
    <row r="1675" spans="14:79" ht="12" customHeight="1">
      <c r="N1675" s="119" t="s">
        <v>42</v>
      </c>
      <c r="O1675" s="120" t="s">
        <v>622</v>
      </c>
      <c r="P1675" s="122">
        <v>0</v>
      </c>
      <c r="Q1675" s="122">
        <v>0</v>
      </c>
      <c r="R1675" s="122">
        <v>0</v>
      </c>
      <c r="S1675" s="122">
        <v>0</v>
      </c>
      <c r="T1675" s="122">
        <v>250000026</v>
      </c>
      <c r="U1675" s="122">
        <v>295000026</v>
      </c>
      <c r="V1675" s="122">
        <v>305000026</v>
      </c>
      <c r="W1675" s="122">
        <v>325000026</v>
      </c>
      <c r="X1675" s="122">
        <v>335000026</v>
      </c>
      <c r="Y1675" s="122">
        <v>345000026</v>
      </c>
      <c r="Z1675" s="122">
        <v>365000026</v>
      </c>
      <c r="AA1675" s="122">
        <v>385000026</v>
      </c>
      <c r="AB1675" s="122">
        <v>0</v>
      </c>
      <c r="AC1675" s="122">
        <v>0</v>
      </c>
      <c r="AD1675" s="121"/>
      <c r="BO1675" s="72" t="s">
        <v>48</v>
      </c>
      <c r="BP1675" s="73" t="s">
        <v>4972</v>
      </c>
      <c r="BQ1675" s="75">
        <v>55000026</v>
      </c>
      <c r="BR1675" s="75">
        <v>60000026</v>
      </c>
      <c r="BS1675" s="75">
        <v>65000026</v>
      </c>
      <c r="BT1675" s="75">
        <v>70000026</v>
      </c>
      <c r="BU1675" s="75">
        <v>75000026</v>
      </c>
      <c r="BV1675" s="75">
        <v>80000026</v>
      </c>
      <c r="BW1675" s="75">
        <v>85000026</v>
      </c>
      <c r="BX1675" s="75">
        <v>90000026</v>
      </c>
      <c r="BY1675" s="75">
        <v>95000026</v>
      </c>
      <c r="BZ1675" s="75">
        <v>100000026</v>
      </c>
      <c r="CA1675" s="75">
        <v>105000026</v>
      </c>
    </row>
    <row r="1676" spans="14:79" ht="12" customHeight="1">
      <c r="N1676" s="119" t="s">
        <v>42</v>
      </c>
      <c r="O1676" s="120" t="s">
        <v>3026</v>
      </c>
      <c r="P1676" s="122">
        <v>0</v>
      </c>
      <c r="Q1676" s="122">
        <v>0</v>
      </c>
      <c r="R1676" s="122">
        <v>0</v>
      </c>
      <c r="S1676" s="122">
        <v>0</v>
      </c>
      <c r="T1676" s="122">
        <v>0</v>
      </c>
      <c r="U1676" s="122">
        <v>0</v>
      </c>
      <c r="V1676" s="122">
        <v>305000026</v>
      </c>
      <c r="W1676" s="122">
        <v>325000026</v>
      </c>
      <c r="X1676" s="122">
        <v>0</v>
      </c>
      <c r="Y1676" s="122">
        <v>0</v>
      </c>
      <c r="Z1676" s="122">
        <v>0</v>
      </c>
      <c r="AA1676" s="122">
        <v>0</v>
      </c>
      <c r="AB1676" s="122">
        <v>0</v>
      </c>
      <c r="AC1676" s="122">
        <v>0</v>
      </c>
      <c r="AD1676" s="121"/>
      <c r="BO1676" s="72" t="s">
        <v>48</v>
      </c>
      <c r="BP1676" s="73" t="s">
        <v>4973</v>
      </c>
      <c r="BQ1676" s="75">
        <v>55000026</v>
      </c>
      <c r="BR1676" s="75">
        <v>60000026</v>
      </c>
      <c r="BS1676" s="75">
        <v>65000026</v>
      </c>
      <c r="BT1676" s="75">
        <v>70000026</v>
      </c>
      <c r="BU1676" s="75">
        <v>75000026</v>
      </c>
      <c r="BV1676" s="75">
        <v>80000026</v>
      </c>
      <c r="BW1676" s="75">
        <v>85000026</v>
      </c>
      <c r="BX1676" s="75">
        <v>90000026</v>
      </c>
      <c r="BY1676" s="75">
        <v>95000026</v>
      </c>
      <c r="BZ1676" s="75">
        <v>100000026</v>
      </c>
      <c r="CA1676" s="75">
        <v>105000026</v>
      </c>
    </row>
    <row r="1677" spans="14:79" ht="12" customHeight="1">
      <c r="N1677" s="119" t="s">
        <v>42</v>
      </c>
      <c r="O1677" s="120" t="s">
        <v>3360</v>
      </c>
      <c r="P1677" s="121"/>
      <c r="Q1677" s="121"/>
      <c r="R1677" s="121"/>
      <c r="S1677" s="121"/>
      <c r="T1677" s="121"/>
      <c r="U1677" s="121"/>
      <c r="V1677" s="121"/>
      <c r="W1677" s="121"/>
      <c r="X1677" s="121"/>
      <c r="Y1677" s="122">
        <v>250000026</v>
      </c>
      <c r="Z1677" s="121"/>
      <c r="AA1677" s="121"/>
      <c r="AB1677" s="121"/>
      <c r="AC1677" s="121"/>
      <c r="AD1677" s="121"/>
      <c r="BO1677" s="72" t="s">
        <v>48</v>
      </c>
      <c r="BP1677" s="73" t="s">
        <v>4974</v>
      </c>
      <c r="BQ1677" s="75">
        <v>55000026</v>
      </c>
      <c r="BR1677" s="75">
        <v>60000026</v>
      </c>
      <c r="BS1677" s="75">
        <v>65000026</v>
      </c>
      <c r="BT1677" s="75">
        <v>70000026</v>
      </c>
      <c r="BU1677" s="75">
        <v>75000026</v>
      </c>
      <c r="BV1677" s="75">
        <v>80000026</v>
      </c>
      <c r="BW1677" s="75">
        <v>85000026</v>
      </c>
      <c r="BX1677" s="75">
        <v>90000026</v>
      </c>
      <c r="BY1677" s="75">
        <v>95000026</v>
      </c>
      <c r="BZ1677" s="75">
        <v>100000026</v>
      </c>
      <c r="CA1677" s="75">
        <v>105000026</v>
      </c>
    </row>
    <row r="1678" spans="14:79" ht="12" customHeight="1">
      <c r="N1678" s="119" t="s">
        <v>42</v>
      </c>
      <c r="O1678" s="120" t="s">
        <v>3313</v>
      </c>
      <c r="P1678" s="122">
        <v>0</v>
      </c>
      <c r="Q1678" s="122">
        <v>0</v>
      </c>
      <c r="R1678" s="122">
        <v>0</v>
      </c>
      <c r="S1678" s="122">
        <v>0</v>
      </c>
      <c r="T1678" s="122">
        <v>0</v>
      </c>
      <c r="U1678" s="122">
        <v>0</v>
      </c>
      <c r="V1678" s="122">
        <v>0</v>
      </c>
      <c r="W1678" s="122">
        <v>0</v>
      </c>
      <c r="X1678" s="122">
        <v>310000026</v>
      </c>
      <c r="Y1678" s="122">
        <v>320000026</v>
      </c>
      <c r="Z1678" s="122">
        <v>340000026</v>
      </c>
      <c r="AA1678" s="122">
        <v>360000026</v>
      </c>
      <c r="AB1678" s="122">
        <v>0</v>
      </c>
      <c r="AC1678" s="122">
        <v>0</v>
      </c>
      <c r="AD1678" s="121"/>
      <c r="BO1678" s="72" t="s">
        <v>48</v>
      </c>
      <c r="BP1678" s="73" t="s">
        <v>4975</v>
      </c>
      <c r="BQ1678" s="75">
        <v>55000026</v>
      </c>
      <c r="BR1678" s="75">
        <v>60000026</v>
      </c>
      <c r="BS1678" s="75">
        <v>65000026</v>
      </c>
      <c r="BT1678" s="75">
        <v>70000026</v>
      </c>
      <c r="BU1678" s="75">
        <v>75000026</v>
      </c>
      <c r="BV1678" s="75">
        <v>80000026</v>
      </c>
      <c r="BW1678" s="75">
        <v>85000026</v>
      </c>
      <c r="BX1678" s="75">
        <v>90000026</v>
      </c>
      <c r="BY1678" s="75">
        <v>95000026</v>
      </c>
      <c r="BZ1678" s="75">
        <v>100000026</v>
      </c>
      <c r="CA1678" s="75">
        <v>105000026</v>
      </c>
    </row>
    <row r="1679" spans="14:79" ht="12" customHeight="1">
      <c r="N1679" s="119" t="s">
        <v>42</v>
      </c>
      <c r="O1679" s="120" t="s">
        <v>103</v>
      </c>
      <c r="P1679" s="122">
        <v>0</v>
      </c>
      <c r="Q1679" s="122">
        <v>0</v>
      </c>
      <c r="R1679" s="122">
        <v>0</v>
      </c>
      <c r="S1679" s="122">
        <v>0</v>
      </c>
      <c r="T1679" s="122">
        <v>0</v>
      </c>
      <c r="U1679" s="122">
        <v>0</v>
      </c>
      <c r="V1679" s="122">
        <v>210000026</v>
      </c>
      <c r="W1679" s="122">
        <v>220000026</v>
      </c>
      <c r="X1679" s="122">
        <v>260000026</v>
      </c>
      <c r="Y1679" s="122">
        <v>290000026</v>
      </c>
      <c r="Z1679" s="122">
        <v>310000026</v>
      </c>
      <c r="AA1679" s="122">
        <v>320000026</v>
      </c>
      <c r="AB1679" s="122">
        <v>340000026</v>
      </c>
      <c r="AC1679" s="122">
        <v>0</v>
      </c>
      <c r="AD1679" s="121"/>
      <c r="BO1679" s="72" t="s">
        <v>48</v>
      </c>
      <c r="BP1679" s="73" t="s">
        <v>4976</v>
      </c>
      <c r="BQ1679" s="75">
        <v>55000026</v>
      </c>
      <c r="BR1679" s="75">
        <v>55000026</v>
      </c>
      <c r="BS1679" s="75">
        <v>60000026</v>
      </c>
      <c r="BT1679" s="75">
        <v>65000026</v>
      </c>
      <c r="BU1679" s="75">
        <v>70000026</v>
      </c>
      <c r="BV1679" s="75">
        <v>75000026</v>
      </c>
      <c r="BW1679" s="75">
        <v>80000026</v>
      </c>
      <c r="BX1679" s="75">
        <v>85000026</v>
      </c>
      <c r="BY1679" s="75">
        <v>90000026</v>
      </c>
      <c r="BZ1679" s="75">
        <v>95000026</v>
      </c>
      <c r="CA1679" s="75">
        <v>100000026</v>
      </c>
    </row>
    <row r="1680" spans="14:79" ht="12" customHeight="1">
      <c r="N1680" s="119" t="s">
        <v>42</v>
      </c>
      <c r="O1680" s="120" t="s">
        <v>2313</v>
      </c>
      <c r="P1680" s="122">
        <v>0</v>
      </c>
      <c r="Q1680" s="122">
        <v>0</v>
      </c>
      <c r="R1680" s="122">
        <v>0</v>
      </c>
      <c r="S1680" s="122">
        <v>0</v>
      </c>
      <c r="T1680" s="122">
        <v>0</v>
      </c>
      <c r="U1680" s="122">
        <v>185000026</v>
      </c>
      <c r="V1680" s="122">
        <v>205000026</v>
      </c>
      <c r="W1680" s="122">
        <v>235000026</v>
      </c>
      <c r="X1680" s="122">
        <v>290000026</v>
      </c>
      <c r="Y1680" s="122">
        <v>305000026</v>
      </c>
      <c r="Z1680" s="122">
        <v>315000026</v>
      </c>
      <c r="AA1680" s="122">
        <v>340000026</v>
      </c>
      <c r="AB1680" s="122">
        <v>370000026</v>
      </c>
      <c r="AC1680" s="122">
        <v>0</v>
      </c>
      <c r="AD1680" s="121"/>
      <c r="BO1680" s="72" t="s">
        <v>48</v>
      </c>
      <c r="BP1680" s="73" t="s">
        <v>4977</v>
      </c>
      <c r="BQ1680" s="75">
        <v>55000026</v>
      </c>
      <c r="BR1680" s="75">
        <v>60000026</v>
      </c>
      <c r="BS1680" s="75">
        <v>65000026</v>
      </c>
      <c r="BT1680" s="75">
        <v>70000026</v>
      </c>
      <c r="BU1680" s="75">
        <v>75000026</v>
      </c>
      <c r="BV1680" s="75">
        <v>80000026</v>
      </c>
      <c r="BW1680" s="75">
        <v>85000026</v>
      </c>
      <c r="BX1680" s="75">
        <v>90000026</v>
      </c>
      <c r="BY1680" s="75">
        <v>95000026</v>
      </c>
      <c r="BZ1680" s="75">
        <v>100000026</v>
      </c>
      <c r="CA1680" s="75">
        <v>105000026</v>
      </c>
    </row>
    <row r="1681" spans="14:79" ht="12" customHeight="1">
      <c r="N1681" s="119" t="s">
        <v>42</v>
      </c>
      <c r="O1681" s="120" t="s">
        <v>1647</v>
      </c>
      <c r="P1681" s="122">
        <v>0</v>
      </c>
      <c r="Q1681" s="122">
        <v>0</v>
      </c>
      <c r="R1681" s="122">
        <v>0</v>
      </c>
      <c r="S1681" s="122">
        <v>0</v>
      </c>
      <c r="T1681" s="122">
        <v>0</v>
      </c>
      <c r="U1681" s="122">
        <v>0</v>
      </c>
      <c r="V1681" s="122">
        <v>190000026</v>
      </c>
      <c r="W1681" s="122">
        <v>205000026</v>
      </c>
      <c r="X1681" s="122">
        <v>230000026</v>
      </c>
      <c r="Y1681" s="122">
        <v>260000026</v>
      </c>
      <c r="Z1681" s="122">
        <v>290000026</v>
      </c>
      <c r="AA1681" s="122">
        <v>320000026</v>
      </c>
      <c r="AB1681" s="122">
        <v>0</v>
      </c>
      <c r="AC1681" s="122">
        <v>0</v>
      </c>
      <c r="AD1681" s="121"/>
      <c r="BO1681" s="72" t="s">
        <v>48</v>
      </c>
      <c r="BP1681" s="73" t="s">
        <v>4978</v>
      </c>
      <c r="BQ1681" s="75">
        <v>55000026</v>
      </c>
      <c r="BR1681" s="75">
        <v>60000026</v>
      </c>
      <c r="BS1681" s="75">
        <v>65000026</v>
      </c>
      <c r="BT1681" s="75">
        <v>70000026</v>
      </c>
      <c r="BU1681" s="75">
        <v>75000026</v>
      </c>
      <c r="BV1681" s="75">
        <v>80000026</v>
      </c>
      <c r="BW1681" s="75">
        <v>85000026</v>
      </c>
      <c r="BX1681" s="75">
        <v>90000026</v>
      </c>
      <c r="BY1681" s="75">
        <v>95000026</v>
      </c>
      <c r="BZ1681" s="75">
        <v>100000026</v>
      </c>
      <c r="CA1681" s="75">
        <v>105000026</v>
      </c>
    </row>
    <row r="1682" spans="14:79" ht="12" customHeight="1">
      <c r="N1682" s="119" t="s">
        <v>42</v>
      </c>
      <c r="O1682" s="120" t="s">
        <v>3314</v>
      </c>
      <c r="P1682" s="122">
        <v>0</v>
      </c>
      <c r="Q1682" s="122">
        <v>0</v>
      </c>
      <c r="R1682" s="122">
        <v>0</v>
      </c>
      <c r="S1682" s="122">
        <v>185000026</v>
      </c>
      <c r="T1682" s="122">
        <v>195000026</v>
      </c>
      <c r="U1682" s="122">
        <v>210000026</v>
      </c>
      <c r="V1682" s="122">
        <v>235000026</v>
      </c>
      <c r="W1682" s="122">
        <v>275000026</v>
      </c>
      <c r="X1682" s="122">
        <v>365000026</v>
      </c>
      <c r="Y1682" s="122">
        <v>375000026</v>
      </c>
      <c r="Z1682" s="122">
        <v>395000026</v>
      </c>
      <c r="AA1682" s="122">
        <v>420000026</v>
      </c>
      <c r="AB1682" s="122">
        <v>430000026</v>
      </c>
      <c r="AC1682" s="122">
        <v>0</v>
      </c>
      <c r="AD1682" s="121"/>
      <c r="BO1682" s="72" t="s">
        <v>48</v>
      </c>
      <c r="BP1682" s="73" t="s">
        <v>4979</v>
      </c>
      <c r="BQ1682" s="75">
        <v>55000026</v>
      </c>
      <c r="BR1682" s="75">
        <v>60000026</v>
      </c>
      <c r="BS1682" s="75">
        <v>65000026</v>
      </c>
      <c r="BT1682" s="75">
        <v>70000026</v>
      </c>
      <c r="BU1682" s="75">
        <v>75000026</v>
      </c>
      <c r="BV1682" s="75">
        <v>80000026</v>
      </c>
      <c r="BW1682" s="75">
        <v>85000026</v>
      </c>
      <c r="BX1682" s="75">
        <v>90000026</v>
      </c>
      <c r="BY1682" s="75">
        <v>95000026</v>
      </c>
      <c r="BZ1682" s="75">
        <v>100000026</v>
      </c>
      <c r="CA1682" s="75">
        <v>105000026</v>
      </c>
    </row>
    <row r="1683" spans="14:79" ht="12" customHeight="1">
      <c r="N1683" s="119" t="s">
        <v>42</v>
      </c>
      <c r="O1683" s="120" t="s">
        <v>1881</v>
      </c>
      <c r="P1683" s="122">
        <v>0</v>
      </c>
      <c r="Q1683" s="122">
        <v>0</v>
      </c>
      <c r="R1683" s="122">
        <v>0</v>
      </c>
      <c r="S1683" s="122">
        <v>205000026</v>
      </c>
      <c r="T1683" s="122">
        <v>265000026</v>
      </c>
      <c r="U1683" s="122">
        <v>290000026</v>
      </c>
      <c r="V1683" s="122">
        <v>310000026</v>
      </c>
      <c r="W1683" s="122">
        <v>320000026</v>
      </c>
      <c r="X1683" s="122">
        <v>335000026</v>
      </c>
      <c r="Y1683" s="122">
        <v>345000026</v>
      </c>
      <c r="Z1683" s="122">
        <v>360000026</v>
      </c>
      <c r="AA1683" s="122">
        <v>370000026</v>
      </c>
      <c r="AB1683" s="122">
        <v>0</v>
      </c>
      <c r="AC1683" s="122">
        <v>0</v>
      </c>
      <c r="AD1683" s="121"/>
      <c r="BO1683" s="72" t="s">
        <v>48</v>
      </c>
      <c r="BP1683" s="73" t="s">
        <v>4980</v>
      </c>
      <c r="BQ1683" s="75">
        <v>55000026</v>
      </c>
      <c r="BR1683" s="75">
        <v>55000026</v>
      </c>
      <c r="BS1683" s="75">
        <v>60000026</v>
      </c>
      <c r="BT1683" s="75">
        <v>65000026</v>
      </c>
      <c r="BU1683" s="75">
        <v>70000026</v>
      </c>
      <c r="BV1683" s="75">
        <v>75000026</v>
      </c>
      <c r="BW1683" s="75">
        <v>80000026</v>
      </c>
      <c r="BX1683" s="75">
        <v>85000026</v>
      </c>
      <c r="BY1683" s="75">
        <v>90000026</v>
      </c>
      <c r="BZ1683" s="75">
        <v>95000026</v>
      </c>
      <c r="CA1683" s="75">
        <v>100000026</v>
      </c>
    </row>
    <row r="1684" spans="14:79" ht="12" customHeight="1">
      <c r="N1684" s="119" t="s">
        <v>42</v>
      </c>
      <c r="O1684" s="120" t="s">
        <v>1953</v>
      </c>
      <c r="P1684" s="122">
        <v>0</v>
      </c>
      <c r="Q1684" s="122">
        <v>0</v>
      </c>
      <c r="R1684" s="122">
        <v>0</v>
      </c>
      <c r="S1684" s="122">
        <v>0</v>
      </c>
      <c r="T1684" s="122">
        <v>0</v>
      </c>
      <c r="U1684" s="122">
        <v>0</v>
      </c>
      <c r="V1684" s="122">
        <v>210000026</v>
      </c>
      <c r="W1684" s="122">
        <v>220000026</v>
      </c>
      <c r="X1684" s="122">
        <v>260000026</v>
      </c>
      <c r="Y1684" s="122">
        <v>290000026</v>
      </c>
      <c r="Z1684" s="122">
        <v>310000026</v>
      </c>
      <c r="AA1684" s="122">
        <v>320000026</v>
      </c>
      <c r="AB1684" s="122">
        <v>340000026</v>
      </c>
      <c r="AC1684" s="122">
        <v>0</v>
      </c>
      <c r="AD1684" s="121"/>
      <c r="BO1684" s="72" t="s">
        <v>48</v>
      </c>
      <c r="BP1684" s="73" t="s">
        <v>4981</v>
      </c>
      <c r="BQ1684" s="75">
        <v>55000026</v>
      </c>
      <c r="BR1684" s="75">
        <v>55000026</v>
      </c>
      <c r="BS1684" s="75">
        <v>60000026</v>
      </c>
      <c r="BT1684" s="75">
        <v>65000026</v>
      </c>
      <c r="BU1684" s="75">
        <v>70000026</v>
      </c>
      <c r="BV1684" s="75">
        <v>75000026</v>
      </c>
      <c r="BW1684" s="75">
        <v>80000026</v>
      </c>
      <c r="BX1684" s="75">
        <v>85000026</v>
      </c>
      <c r="BY1684" s="75">
        <v>90000026</v>
      </c>
      <c r="BZ1684" s="75">
        <v>95000026</v>
      </c>
      <c r="CA1684" s="75">
        <v>100000026</v>
      </c>
    </row>
    <row r="1685" spans="14:79" ht="12" customHeight="1">
      <c r="N1685" s="119" t="s">
        <v>42</v>
      </c>
      <c r="O1685" s="120" t="s">
        <v>3361</v>
      </c>
      <c r="P1685" s="121"/>
      <c r="Q1685" s="121"/>
      <c r="R1685" s="121"/>
      <c r="S1685" s="121"/>
      <c r="T1685" s="121"/>
      <c r="U1685" s="121"/>
      <c r="V1685" s="121"/>
      <c r="W1685" s="121"/>
      <c r="X1685" s="121"/>
      <c r="Y1685" s="122">
        <v>250000026</v>
      </c>
      <c r="Z1685" s="121"/>
      <c r="AA1685" s="121"/>
      <c r="AB1685" s="121"/>
      <c r="AC1685" s="121"/>
      <c r="AD1685" s="121"/>
      <c r="BO1685" s="72" t="s">
        <v>48</v>
      </c>
      <c r="BP1685" s="73" t="s">
        <v>4982</v>
      </c>
      <c r="BQ1685" s="75">
        <v>55000026</v>
      </c>
      <c r="BR1685" s="75">
        <v>55000026</v>
      </c>
      <c r="BS1685" s="75">
        <v>60000026</v>
      </c>
      <c r="BT1685" s="75">
        <v>65000026</v>
      </c>
      <c r="BU1685" s="75">
        <v>70000026</v>
      </c>
      <c r="BV1685" s="75">
        <v>75000026</v>
      </c>
      <c r="BW1685" s="75">
        <v>80000026</v>
      </c>
      <c r="BX1685" s="75">
        <v>85000026</v>
      </c>
      <c r="BY1685" s="75">
        <v>90000026</v>
      </c>
      <c r="BZ1685" s="75">
        <v>95000026</v>
      </c>
      <c r="CA1685" s="75">
        <v>100000026</v>
      </c>
    </row>
    <row r="1686" spans="14:79" ht="12" customHeight="1">
      <c r="N1686" s="119" t="s">
        <v>42</v>
      </c>
      <c r="O1686" s="120" t="s">
        <v>3315</v>
      </c>
      <c r="P1686" s="122">
        <v>0</v>
      </c>
      <c r="Q1686" s="122">
        <v>0</v>
      </c>
      <c r="R1686" s="122">
        <v>0</v>
      </c>
      <c r="S1686" s="122">
        <v>0</v>
      </c>
      <c r="T1686" s="122">
        <v>0</v>
      </c>
      <c r="U1686" s="122">
        <v>0</v>
      </c>
      <c r="V1686" s="122">
        <v>0</v>
      </c>
      <c r="W1686" s="122">
        <v>0</v>
      </c>
      <c r="X1686" s="122">
        <v>365000026</v>
      </c>
      <c r="Y1686" s="122">
        <v>375000026</v>
      </c>
      <c r="Z1686" s="122">
        <v>395000026</v>
      </c>
      <c r="AA1686" s="122">
        <v>420000026</v>
      </c>
      <c r="AB1686" s="122">
        <v>430000026</v>
      </c>
      <c r="AC1686" s="122">
        <v>450000026</v>
      </c>
      <c r="AD1686" s="121"/>
      <c r="BO1686" s="72" t="s">
        <v>48</v>
      </c>
      <c r="BP1686" s="73" t="s">
        <v>4983</v>
      </c>
      <c r="BQ1686" s="75">
        <v>55000026</v>
      </c>
      <c r="BR1686" s="75">
        <v>55000026</v>
      </c>
      <c r="BS1686" s="75">
        <v>60000026</v>
      </c>
      <c r="BT1686" s="75">
        <v>65000026</v>
      </c>
      <c r="BU1686" s="75">
        <v>70000026</v>
      </c>
      <c r="BV1686" s="75">
        <v>75000026</v>
      </c>
      <c r="BW1686" s="75">
        <v>80000026</v>
      </c>
      <c r="BX1686" s="75">
        <v>85000026</v>
      </c>
      <c r="BY1686" s="75">
        <v>90000026</v>
      </c>
      <c r="BZ1686" s="75">
        <v>95000026</v>
      </c>
      <c r="CA1686" s="75">
        <v>100000026</v>
      </c>
    </row>
    <row r="1687" spans="14:79" ht="12" customHeight="1">
      <c r="N1687" s="119" t="s">
        <v>42</v>
      </c>
      <c r="O1687" s="120" t="s">
        <v>2314</v>
      </c>
      <c r="P1687" s="122">
        <v>0</v>
      </c>
      <c r="Q1687" s="122">
        <v>0</v>
      </c>
      <c r="R1687" s="122">
        <v>0</v>
      </c>
      <c r="S1687" s="122">
        <v>0</v>
      </c>
      <c r="T1687" s="122">
        <v>0</v>
      </c>
      <c r="U1687" s="122">
        <v>0</v>
      </c>
      <c r="V1687" s="122">
        <v>0</v>
      </c>
      <c r="W1687" s="122">
        <v>345000026</v>
      </c>
      <c r="X1687" s="122">
        <v>365000026</v>
      </c>
      <c r="Y1687" s="122">
        <v>375000026</v>
      </c>
      <c r="Z1687" s="122">
        <v>395000026</v>
      </c>
      <c r="AA1687" s="122">
        <v>420000026</v>
      </c>
      <c r="AB1687" s="122">
        <v>430000026</v>
      </c>
      <c r="AC1687" s="122">
        <v>0</v>
      </c>
      <c r="AD1687" s="121"/>
      <c r="BO1687" s="72" t="s">
        <v>48</v>
      </c>
      <c r="BP1687" s="73" t="s">
        <v>4984</v>
      </c>
      <c r="BQ1687" s="75">
        <v>55000026</v>
      </c>
      <c r="BR1687" s="75">
        <v>55000026</v>
      </c>
      <c r="BS1687" s="75">
        <v>60000026</v>
      </c>
      <c r="BT1687" s="75">
        <v>65000026</v>
      </c>
      <c r="BU1687" s="75">
        <v>70000026</v>
      </c>
      <c r="BV1687" s="75">
        <v>75000026</v>
      </c>
      <c r="BW1687" s="75">
        <v>80000026</v>
      </c>
      <c r="BX1687" s="75">
        <v>85000026</v>
      </c>
      <c r="BY1687" s="75">
        <v>90000026</v>
      </c>
      <c r="BZ1687" s="75">
        <v>95000026</v>
      </c>
      <c r="CA1687" s="75">
        <v>100000026</v>
      </c>
    </row>
    <row r="1688" spans="14:79" ht="12" customHeight="1">
      <c r="N1688" s="119" t="s">
        <v>42</v>
      </c>
      <c r="O1688" s="120" t="s">
        <v>2745</v>
      </c>
      <c r="P1688" s="122">
        <v>0</v>
      </c>
      <c r="Q1688" s="122">
        <v>0</v>
      </c>
      <c r="R1688" s="122">
        <v>0</v>
      </c>
      <c r="S1688" s="122">
        <v>0</v>
      </c>
      <c r="T1688" s="122">
        <v>0</v>
      </c>
      <c r="U1688" s="122">
        <v>0</v>
      </c>
      <c r="V1688" s="122">
        <v>0</v>
      </c>
      <c r="W1688" s="122">
        <v>0</v>
      </c>
      <c r="X1688" s="122">
        <v>0</v>
      </c>
      <c r="Y1688" s="122">
        <v>0</v>
      </c>
      <c r="Z1688" s="122">
        <v>0</v>
      </c>
      <c r="AA1688" s="122">
        <v>275000026</v>
      </c>
      <c r="AB1688" s="122">
        <v>290000026</v>
      </c>
      <c r="AC1688" s="122">
        <v>300000026</v>
      </c>
      <c r="AD1688" s="121"/>
      <c r="BO1688" s="72" t="s">
        <v>48</v>
      </c>
      <c r="BP1688" s="73" t="s">
        <v>4985</v>
      </c>
      <c r="BQ1688" s="75">
        <v>55000026</v>
      </c>
      <c r="BR1688" s="75">
        <v>60000026</v>
      </c>
      <c r="BS1688" s="75">
        <v>65000026</v>
      </c>
      <c r="BT1688" s="75">
        <v>70000026</v>
      </c>
      <c r="BU1688" s="75">
        <v>75000026</v>
      </c>
      <c r="BV1688" s="75">
        <v>80000026</v>
      </c>
      <c r="BW1688" s="75">
        <v>85000026</v>
      </c>
      <c r="BX1688" s="75">
        <v>90000026</v>
      </c>
      <c r="BY1688" s="75">
        <v>95000026</v>
      </c>
      <c r="BZ1688" s="75">
        <v>100000026</v>
      </c>
      <c r="CA1688" s="75">
        <v>105000026</v>
      </c>
    </row>
    <row r="1689" spans="14:79" ht="12" customHeight="1">
      <c r="N1689" s="119" t="s">
        <v>42</v>
      </c>
      <c r="O1689" s="120" t="s">
        <v>2746</v>
      </c>
      <c r="P1689" s="122">
        <v>0</v>
      </c>
      <c r="Q1689" s="122">
        <v>0</v>
      </c>
      <c r="R1689" s="122">
        <v>0</v>
      </c>
      <c r="S1689" s="122">
        <v>0</v>
      </c>
      <c r="T1689" s="122">
        <v>0</v>
      </c>
      <c r="U1689" s="122">
        <v>0</v>
      </c>
      <c r="V1689" s="122">
        <v>0</v>
      </c>
      <c r="W1689" s="122">
        <v>0</v>
      </c>
      <c r="X1689" s="122">
        <v>0</v>
      </c>
      <c r="Y1689" s="122">
        <v>0</v>
      </c>
      <c r="Z1689" s="122">
        <v>0</v>
      </c>
      <c r="AA1689" s="122">
        <v>270000026</v>
      </c>
      <c r="AB1689" s="122">
        <v>285000026</v>
      </c>
      <c r="AC1689" s="122">
        <v>295000026</v>
      </c>
      <c r="AD1689" s="121"/>
      <c r="BO1689" s="72" t="s">
        <v>48</v>
      </c>
      <c r="BP1689" s="73" t="s">
        <v>4986</v>
      </c>
      <c r="BQ1689" s="75">
        <v>55000026</v>
      </c>
      <c r="BR1689" s="75">
        <v>60000026</v>
      </c>
      <c r="BS1689" s="75">
        <v>65000026</v>
      </c>
      <c r="BT1689" s="75">
        <v>70000026</v>
      </c>
      <c r="BU1689" s="75">
        <v>75000026</v>
      </c>
      <c r="BV1689" s="75">
        <v>80000026</v>
      </c>
      <c r="BW1689" s="75">
        <v>85000026</v>
      </c>
      <c r="BX1689" s="75">
        <v>90000026</v>
      </c>
      <c r="BY1689" s="75">
        <v>95000026</v>
      </c>
      <c r="BZ1689" s="75">
        <v>100000026</v>
      </c>
      <c r="CA1689" s="75">
        <v>105000026</v>
      </c>
    </row>
    <row r="1690" spans="14:79" ht="12" customHeight="1">
      <c r="N1690" s="119" t="s">
        <v>42</v>
      </c>
      <c r="O1690" s="120" t="s">
        <v>3316</v>
      </c>
      <c r="P1690" s="122">
        <v>0</v>
      </c>
      <c r="Q1690" s="122">
        <v>0</v>
      </c>
      <c r="R1690" s="122">
        <v>0</v>
      </c>
      <c r="S1690" s="122">
        <v>0</v>
      </c>
      <c r="T1690" s="122">
        <v>0</v>
      </c>
      <c r="U1690" s="122">
        <v>0</v>
      </c>
      <c r="V1690" s="122">
        <v>0</v>
      </c>
      <c r="W1690" s="122">
        <v>0</v>
      </c>
      <c r="X1690" s="122">
        <v>0</v>
      </c>
      <c r="Y1690" s="122">
        <v>0</v>
      </c>
      <c r="Z1690" s="122">
        <v>0</v>
      </c>
      <c r="AA1690" s="122">
        <v>275000026</v>
      </c>
      <c r="AB1690" s="122">
        <v>305000026</v>
      </c>
      <c r="AC1690" s="122">
        <v>320000026</v>
      </c>
      <c r="AD1690" s="121"/>
      <c r="BO1690" s="72" t="s">
        <v>48</v>
      </c>
      <c r="BP1690" s="73" t="s">
        <v>4987</v>
      </c>
      <c r="BQ1690" s="75">
        <v>55000026</v>
      </c>
      <c r="BR1690" s="75">
        <v>55000026</v>
      </c>
      <c r="BS1690" s="75">
        <v>60000026</v>
      </c>
      <c r="BT1690" s="75">
        <v>65000026</v>
      </c>
      <c r="BU1690" s="75">
        <v>70000026</v>
      </c>
      <c r="BV1690" s="75">
        <v>75000026</v>
      </c>
      <c r="BW1690" s="75">
        <v>80000026</v>
      </c>
      <c r="BX1690" s="75">
        <v>85000026</v>
      </c>
      <c r="BY1690" s="75">
        <v>90000026</v>
      </c>
      <c r="BZ1690" s="75">
        <v>95000026</v>
      </c>
      <c r="CA1690" s="75">
        <v>100000026</v>
      </c>
    </row>
    <row r="1691" spans="14:79" ht="12" customHeight="1">
      <c r="N1691" s="119" t="s">
        <v>42</v>
      </c>
      <c r="O1691" s="120" t="s">
        <v>407</v>
      </c>
      <c r="P1691" s="122">
        <v>0</v>
      </c>
      <c r="Q1691" s="122">
        <v>0</v>
      </c>
      <c r="R1691" s="122">
        <v>0</v>
      </c>
      <c r="S1691" s="122">
        <v>0</v>
      </c>
      <c r="T1691" s="122">
        <v>0</v>
      </c>
      <c r="U1691" s="122">
        <v>0</v>
      </c>
      <c r="V1691" s="122">
        <v>185000026</v>
      </c>
      <c r="W1691" s="122">
        <v>195000026</v>
      </c>
      <c r="X1691" s="122">
        <v>205000026</v>
      </c>
      <c r="Y1691" s="122">
        <v>215000026</v>
      </c>
      <c r="Z1691" s="122">
        <v>225000026</v>
      </c>
      <c r="AA1691" s="122">
        <v>235000026</v>
      </c>
      <c r="AB1691" s="122">
        <v>240000026</v>
      </c>
      <c r="AC1691" s="122">
        <v>0</v>
      </c>
      <c r="AD1691" s="121"/>
      <c r="BO1691" s="72" t="s">
        <v>48</v>
      </c>
      <c r="BP1691" s="73" t="s">
        <v>4988</v>
      </c>
      <c r="BQ1691" s="75">
        <v>55000026</v>
      </c>
      <c r="BR1691" s="75">
        <v>55000026</v>
      </c>
      <c r="BS1691" s="75">
        <v>60000026</v>
      </c>
      <c r="BT1691" s="75">
        <v>65000026</v>
      </c>
      <c r="BU1691" s="75">
        <v>70000026</v>
      </c>
      <c r="BV1691" s="75">
        <v>75000026</v>
      </c>
      <c r="BW1691" s="75">
        <v>80000026</v>
      </c>
      <c r="BX1691" s="75">
        <v>85000026</v>
      </c>
      <c r="BY1691" s="75">
        <v>90000026</v>
      </c>
      <c r="BZ1691" s="75">
        <v>95000026</v>
      </c>
      <c r="CA1691" s="75">
        <v>100000026</v>
      </c>
    </row>
    <row r="1692" spans="14:79" ht="12" customHeight="1">
      <c r="N1692" s="119" t="s">
        <v>42</v>
      </c>
      <c r="O1692" s="120" t="s">
        <v>527</v>
      </c>
      <c r="P1692" s="122">
        <v>0</v>
      </c>
      <c r="Q1692" s="122">
        <v>0</v>
      </c>
      <c r="R1692" s="122">
        <v>0</v>
      </c>
      <c r="S1692" s="122">
        <v>0</v>
      </c>
      <c r="T1692" s="122">
        <v>0</v>
      </c>
      <c r="U1692" s="122">
        <v>170000026</v>
      </c>
      <c r="V1692" s="122">
        <v>180000026</v>
      </c>
      <c r="W1692" s="122">
        <v>190000026</v>
      </c>
      <c r="X1692" s="122">
        <v>205000026</v>
      </c>
      <c r="Y1692" s="122">
        <v>215000026</v>
      </c>
      <c r="Z1692" s="122">
        <v>225000026</v>
      </c>
      <c r="AA1692" s="122">
        <v>235000026</v>
      </c>
      <c r="AB1692" s="122">
        <v>0</v>
      </c>
      <c r="AC1692" s="122">
        <v>0</v>
      </c>
      <c r="AD1692" s="121"/>
      <c r="BO1692" s="72" t="s">
        <v>48</v>
      </c>
      <c r="BP1692" s="73" t="s">
        <v>4989</v>
      </c>
      <c r="BQ1692" s="75">
        <v>55000026</v>
      </c>
      <c r="BR1692" s="75">
        <v>55000026</v>
      </c>
      <c r="BS1692" s="75">
        <v>60000026</v>
      </c>
      <c r="BT1692" s="75">
        <v>65000026</v>
      </c>
      <c r="BU1692" s="75">
        <v>70000026</v>
      </c>
      <c r="BV1692" s="75">
        <v>75000026</v>
      </c>
      <c r="BW1692" s="75">
        <v>80000026</v>
      </c>
      <c r="BX1692" s="75">
        <v>85000026</v>
      </c>
      <c r="BY1692" s="75">
        <v>90000026</v>
      </c>
      <c r="BZ1692" s="75">
        <v>95000026</v>
      </c>
      <c r="CA1692" s="75">
        <v>100000026</v>
      </c>
    </row>
    <row r="1693" spans="14:79" ht="12" customHeight="1">
      <c r="N1693" s="119" t="s">
        <v>42</v>
      </c>
      <c r="O1693" s="120" t="s">
        <v>1832</v>
      </c>
      <c r="P1693" s="122">
        <v>0</v>
      </c>
      <c r="Q1693" s="122">
        <v>0</v>
      </c>
      <c r="R1693" s="122">
        <v>0</v>
      </c>
      <c r="S1693" s="122">
        <v>0</v>
      </c>
      <c r="T1693" s="122">
        <v>0</v>
      </c>
      <c r="U1693" s="122">
        <v>165000026</v>
      </c>
      <c r="V1693" s="122">
        <v>175000026</v>
      </c>
      <c r="W1693" s="122">
        <v>190000026</v>
      </c>
      <c r="X1693" s="122">
        <v>205000026</v>
      </c>
      <c r="Y1693" s="122">
        <v>235000026</v>
      </c>
      <c r="Z1693" s="122">
        <v>245000026</v>
      </c>
      <c r="AA1693" s="122">
        <v>265000026</v>
      </c>
      <c r="AB1693" s="122">
        <v>285000026</v>
      </c>
      <c r="AC1693" s="122">
        <v>0</v>
      </c>
      <c r="AD1693" s="121"/>
      <c r="BO1693" s="72" t="s">
        <v>48</v>
      </c>
      <c r="BP1693" s="73" t="s">
        <v>4990</v>
      </c>
      <c r="BQ1693" s="75">
        <v>55000026</v>
      </c>
      <c r="BR1693" s="75">
        <v>60000026</v>
      </c>
      <c r="BS1693" s="75">
        <v>65000026</v>
      </c>
      <c r="BT1693" s="75">
        <v>70000026</v>
      </c>
      <c r="BU1693" s="75">
        <v>75000026</v>
      </c>
      <c r="BV1693" s="75">
        <v>80000026</v>
      </c>
      <c r="BW1693" s="75">
        <v>85000026</v>
      </c>
      <c r="BX1693" s="75">
        <v>90000026</v>
      </c>
      <c r="BY1693" s="75">
        <v>95000026</v>
      </c>
      <c r="BZ1693" s="75">
        <v>100000026</v>
      </c>
      <c r="CA1693" s="75">
        <v>105000026</v>
      </c>
    </row>
    <row r="1694" spans="14:79" ht="12" customHeight="1">
      <c r="N1694" s="119" t="s">
        <v>42</v>
      </c>
      <c r="O1694" s="120" t="s">
        <v>3317</v>
      </c>
      <c r="P1694" s="122">
        <v>0</v>
      </c>
      <c r="Q1694" s="122">
        <v>0</v>
      </c>
      <c r="R1694" s="122">
        <v>0</v>
      </c>
      <c r="S1694" s="122">
        <v>0</v>
      </c>
      <c r="T1694" s="122">
        <v>0</v>
      </c>
      <c r="U1694" s="122">
        <v>160000026</v>
      </c>
      <c r="V1694" s="122">
        <v>175000026</v>
      </c>
      <c r="W1694" s="122">
        <v>180000026</v>
      </c>
      <c r="X1694" s="122">
        <v>185000026</v>
      </c>
      <c r="Y1694" s="122">
        <v>190000026</v>
      </c>
      <c r="Z1694" s="122">
        <v>205000026</v>
      </c>
      <c r="AA1694" s="122">
        <v>215000026</v>
      </c>
      <c r="AB1694" s="122">
        <v>0</v>
      </c>
      <c r="AC1694" s="122">
        <v>0</v>
      </c>
      <c r="AD1694" s="121"/>
      <c r="BO1694" s="72" t="s">
        <v>48</v>
      </c>
      <c r="BP1694" s="73" t="s">
        <v>4991</v>
      </c>
      <c r="BQ1694" s="75">
        <v>55000026</v>
      </c>
      <c r="BR1694" s="75">
        <v>60000026</v>
      </c>
      <c r="BS1694" s="75">
        <v>65000026</v>
      </c>
      <c r="BT1694" s="75">
        <v>70000026</v>
      </c>
      <c r="BU1694" s="75">
        <v>75000026</v>
      </c>
      <c r="BV1694" s="75">
        <v>80000026</v>
      </c>
      <c r="BW1694" s="75">
        <v>85000026</v>
      </c>
      <c r="BX1694" s="75">
        <v>90000026</v>
      </c>
      <c r="BY1694" s="75">
        <v>95000026</v>
      </c>
      <c r="BZ1694" s="75">
        <v>100000026</v>
      </c>
      <c r="CA1694" s="75">
        <v>105000026</v>
      </c>
    </row>
    <row r="1695" spans="14:79" ht="12" customHeight="1">
      <c r="N1695" s="119" t="s">
        <v>42</v>
      </c>
      <c r="O1695" s="120" t="s">
        <v>2315</v>
      </c>
      <c r="P1695" s="122">
        <v>0</v>
      </c>
      <c r="Q1695" s="122">
        <v>0</v>
      </c>
      <c r="R1695" s="122">
        <v>0</v>
      </c>
      <c r="S1695" s="122">
        <v>0</v>
      </c>
      <c r="T1695" s="122">
        <v>0</v>
      </c>
      <c r="U1695" s="122">
        <v>0</v>
      </c>
      <c r="V1695" s="122">
        <v>0</v>
      </c>
      <c r="W1695" s="122">
        <v>0</v>
      </c>
      <c r="X1695" s="122">
        <v>185000026</v>
      </c>
      <c r="Y1695" s="122">
        <v>235000026</v>
      </c>
      <c r="Z1695" s="122">
        <v>245000026</v>
      </c>
      <c r="AA1695" s="122">
        <v>265000026</v>
      </c>
      <c r="AB1695" s="122">
        <v>285000026</v>
      </c>
      <c r="AC1695" s="122">
        <v>0</v>
      </c>
      <c r="AD1695" s="121"/>
      <c r="BO1695" s="72" t="s">
        <v>48</v>
      </c>
      <c r="BP1695" s="73" t="s">
        <v>4992</v>
      </c>
      <c r="BQ1695" s="75">
        <v>55000026</v>
      </c>
      <c r="BR1695" s="75">
        <v>55000026</v>
      </c>
      <c r="BS1695" s="75">
        <v>60000026</v>
      </c>
      <c r="BT1695" s="75">
        <v>65000026</v>
      </c>
      <c r="BU1695" s="75">
        <v>70000026</v>
      </c>
      <c r="BV1695" s="75">
        <v>75000026</v>
      </c>
      <c r="BW1695" s="75">
        <v>80000026</v>
      </c>
      <c r="BX1695" s="75">
        <v>85000026</v>
      </c>
      <c r="BY1695" s="75">
        <v>90000026</v>
      </c>
      <c r="BZ1695" s="75">
        <v>95000026</v>
      </c>
      <c r="CA1695" s="75">
        <v>100000026</v>
      </c>
    </row>
    <row r="1696" spans="14:79" ht="12" customHeight="1">
      <c r="N1696" s="119" t="s">
        <v>42</v>
      </c>
      <c r="O1696" s="120" t="s">
        <v>2316</v>
      </c>
      <c r="P1696" s="122">
        <v>0</v>
      </c>
      <c r="Q1696" s="122">
        <v>0</v>
      </c>
      <c r="R1696" s="122">
        <v>0</v>
      </c>
      <c r="S1696" s="122">
        <v>0</v>
      </c>
      <c r="T1696" s="122">
        <v>0</v>
      </c>
      <c r="U1696" s="122">
        <v>150000026</v>
      </c>
      <c r="V1696" s="122">
        <v>160000026</v>
      </c>
      <c r="W1696" s="122">
        <v>170000026</v>
      </c>
      <c r="X1696" s="122">
        <v>180000026</v>
      </c>
      <c r="Y1696" s="122">
        <v>190000026</v>
      </c>
      <c r="Z1696" s="122">
        <v>200000026</v>
      </c>
      <c r="AA1696" s="122">
        <v>220000026</v>
      </c>
      <c r="AB1696" s="122">
        <v>240000026</v>
      </c>
      <c r="AC1696" s="122">
        <v>265000026</v>
      </c>
      <c r="AD1696" s="121"/>
      <c r="BO1696" s="72" t="s">
        <v>48</v>
      </c>
      <c r="BP1696" s="73" t="s">
        <v>4993</v>
      </c>
      <c r="BQ1696" s="75">
        <v>55000026</v>
      </c>
      <c r="BR1696" s="75">
        <v>60000026</v>
      </c>
      <c r="BS1696" s="75">
        <v>65000026</v>
      </c>
      <c r="BT1696" s="75">
        <v>70000026</v>
      </c>
      <c r="BU1696" s="75">
        <v>75000026</v>
      </c>
      <c r="BV1696" s="75">
        <v>80000026</v>
      </c>
      <c r="BW1696" s="75">
        <v>85000026</v>
      </c>
      <c r="BX1696" s="75">
        <v>90000026</v>
      </c>
      <c r="BY1696" s="75">
        <v>95000026</v>
      </c>
      <c r="BZ1696" s="75">
        <v>100000026</v>
      </c>
      <c r="CA1696" s="75">
        <v>105000026</v>
      </c>
    </row>
    <row r="1697" spans="14:79" ht="12" customHeight="1">
      <c r="N1697" s="119" t="s">
        <v>42</v>
      </c>
      <c r="O1697" s="120" t="s">
        <v>3318</v>
      </c>
      <c r="P1697" s="122">
        <v>0</v>
      </c>
      <c r="Q1697" s="122">
        <v>0</v>
      </c>
      <c r="R1697" s="122">
        <v>0</v>
      </c>
      <c r="S1697" s="122">
        <v>0</v>
      </c>
      <c r="T1697" s="122">
        <v>0</v>
      </c>
      <c r="U1697" s="122">
        <v>150000026</v>
      </c>
      <c r="V1697" s="122">
        <v>160000026</v>
      </c>
      <c r="W1697" s="122">
        <v>170000026</v>
      </c>
      <c r="X1697" s="122">
        <v>180000026</v>
      </c>
      <c r="Y1697" s="122">
        <v>190000026</v>
      </c>
      <c r="Z1697" s="122">
        <v>200000026</v>
      </c>
      <c r="AA1697" s="122">
        <v>220000026</v>
      </c>
      <c r="AB1697" s="122">
        <v>240000026</v>
      </c>
      <c r="AC1697" s="122">
        <v>0</v>
      </c>
      <c r="AD1697" s="121"/>
      <c r="BO1697" s="72" t="s">
        <v>48</v>
      </c>
      <c r="BP1697" s="73" t="s">
        <v>4994</v>
      </c>
      <c r="BQ1697" s="75">
        <v>55000026</v>
      </c>
      <c r="BR1697" s="75">
        <v>55000026</v>
      </c>
      <c r="BS1697" s="75">
        <v>60000026</v>
      </c>
      <c r="BT1697" s="75">
        <v>65000026</v>
      </c>
      <c r="BU1697" s="75">
        <v>70000026</v>
      </c>
      <c r="BV1697" s="75">
        <v>75000026</v>
      </c>
      <c r="BW1697" s="75">
        <v>80000026</v>
      </c>
      <c r="BX1697" s="75">
        <v>85000026</v>
      </c>
      <c r="BY1697" s="75">
        <v>90000026</v>
      </c>
      <c r="BZ1697" s="75">
        <v>95000026</v>
      </c>
      <c r="CA1697" s="75">
        <v>100000026</v>
      </c>
    </row>
    <row r="1698" spans="14:79" ht="12" customHeight="1">
      <c r="N1698" s="119" t="s">
        <v>42</v>
      </c>
      <c r="O1698" s="120" t="s">
        <v>2028</v>
      </c>
      <c r="P1698" s="122">
        <v>0</v>
      </c>
      <c r="Q1698" s="122">
        <v>0</v>
      </c>
      <c r="R1698" s="122">
        <v>0</v>
      </c>
      <c r="S1698" s="122">
        <v>0</v>
      </c>
      <c r="T1698" s="122">
        <v>0</v>
      </c>
      <c r="U1698" s="122">
        <v>0</v>
      </c>
      <c r="V1698" s="122">
        <v>0</v>
      </c>
      <c r="W1698" s="122">
        <v>0</v>
      </c>
      <c r="X1698" s="122">
        <v>190000026</v>
      </c>
      <c r="Y1698" s="122">
        <v>235000026</v>
      </c>
      <c r="Z1698" s="122">
        <v>245000026</v>
      </c>
      <c r="AA1698" s="122">
        <v>265000026</v>
      </c>
      <c r="AB1698" s="122">
        <v>285000026</v>
      </c>
      <c r="AC1698" s="122">
        <v>0</v>
      </c>
      <c r="AD1698" s="121"/>
      <c r="BO1698" s="72" t="s">
        <v>48</v>
      </c>
      <c r="BP1698" s="73" t="s">
        <v>4995</v>
      </c>
      <c r="BQ1698" s="75">
        <v>55000026</v>
      </c>
      <c r="BR1698" s="75">
        <v>55000026</v>
      </c>
      <c r="BS1698" s="75">
        <v>60000026</v>
      </c>
      <c r="BT1698" s="75">
        <v>65000026</v>
      </c>
      <c r="BU1698" s="75">
        <v>70000026</v>
      </c>
      <c r="BV1698" s="75">
        <v>75000026</v>
      </c>
      <c r="BW1698" s="75">
        <v>80000026</v>
      </c>
      <c r="BX1698" s="75">
        <v>85000026</v>
      </c>
      <c r="BY1698" s="75">
        <v>90000026</v>
      </c>
      <c r="BZ1698" s="75">
        <v>95000026</v>
      </c>
      <c r="CA1698" s="75">
        <v>100000026</v>
      </c>
    </row>
    <row r="1699" spans="14:79" ht="12" customHeight="1">
      <c r="N1699" s="119" t="s">
        <v>42</v>
      </c>
      <c r="O1699" s="120" t="s">
        <v>1920</v>
      </c>
      <c r="P1699" s="122">
        <v>0</v>
      </c>
      <c r="Q1699" s="122">
        <v>0</v>
      </c>
      <c r="R1699" s="122">
        <v>0</v>
      </c>
      <c r="S1699" s="122">
        <v>0</v>
      </c>
      <c r="T1699" s="122">
        <v>0</v>
      </c>
      <c r="U1699" s="122">
        <v>0</v>
      </c>
      <c r="V1699" s="122">
        <v>0</v>
      </c>
      <c r="W1699" s="122">
        <v>0</v>
      </c>
      <c r="X1699" s="122">
        <v>185000026</v>
      </c>
      <c r="Y1699" s="122">
        <v>235000026</v>
      </c>
      <c r="Z1699" s="122">
        <v>245000026</v>
      </c>
      <c r="AA1699" s="122">
        <v>265000026</v>
      </c>
      <c r="AB1699" s="122">
        <v>285000026</v>
      </c>
      <c r="AC1699" s="122">
        <v>0</v>
      </c>
      <c r="AD1699" s="121"/>
      <c r="BO1699" s="72" t="s">
        <v>48</v>
      </c>
      <c r="BP1699" s="73" t="s">
        <v>4996</v>
      </c>
      <c r="BQ1699" s="75">
        <v>55000026</v>
      </c>
      <c r="BR1699" s="75">
        <v>60000026</v>
      </c>
      <c r="BS1699" s="75">
        <v>65000026</v>
      </c>
      <c r="BT1699" s="75">
        <v>70000026</v>
      </c>
      <c r="BU1699" s="75">
        <v>75000026</v>
      </c>
      <c r="BV1699" s="75">
        <v>90000026</v>
      </c>
      <c r="BW1699" s="75">
        <v>115000026</v>
      </c>
      <c r="BX1699" s="75">
        <v>150000026</v>
      </c>
      <c r="BY1699" s="75">
        <v>165000026</v>
      </c>
      <c r="BZ1699" s="75">
        <v>170000026</v>
      </c>
      <c r="CA1699" s="75">
        <v>185000026</v>
      </c>
    </row>
    <row r="1700" spans="14:79" ht="12" customHeight="1">
      <c r="N1700" s="119" t="s">
        <v>42</v>
      </c>
      <c r="O1700" s="120" t="s">
        <v>2585</v>
      </c>
      <c r="P1700" s="122">
        <v>0</v>
      </c>
      <c r="Q1700" s="122">
        <v>0</v>
      </c>
      <c r="R1700" s="122">
        <v>0</v>
      </c>
      <c r="S1700" s="122">
        <v>0</v>
      </c>
      <c r="T1700" s="122">
        <v>0</v>
      </c>
      <c r="U1700" s="122">
        <v>0</v>
      </c>
      <c r="V1700" s="122">
        <v>0</v>
      </c>
      <c r="W1700" s="122">
        <v>180000026</v>
      </c>
      <c r="X1700" s="122">
        <v>190000026</v>
      </c>
      <c r="Y1700" s="122">
        <v>210000026</v>
      </c>
      <c r="Z1700" s="122">
        <v>230000026</v>
      </c>
      <c r="AA1700" s="122">
        <v>240000026</v>
      </c>
      <c r="AB1700" s="122">
        <v>265000026</v>
      </c>
      <c r="AC1700" s="122">
        <v>280000026</v>
      </c>
      <c r="AD1700" s="121"/>
      <c r="BO1700" s="72" t="s">
        <v>48</v>
      </c>
      <c r="BP1700" s="73" t="s">
        <v>4997</v>
      </c>
      <c r="BQ1700" s="75">
        <v>55000026</v>
      </c>
      <c r="BR1700" s="75">
        <v>60000026</v>
      </c>
      <c r="BS1700" s="75">
        <v>65000026</v>
      </c>
      <c r="BT1700" s="75">
        <v>70000026</v>
      </c>
      <c r="BU1700" s="75">
        <v>75000026</v>
      </c>
      <c r="BV1700" s="75">
        <v>80000026</v>
      </c>
      <c r="BW1700" s="75">
        <v>85000026</v>
      </c>
      <c r="BX1700" s="75">
        <v>90000026</v>
      </c>
      <c r="BY1700" s="75">
        <v>95000026</v>
      </c>
      <c r="BZ1700" s="75">
        <v>100000026</v>
      </c>
      <c r="CA1700" s="75">
        <v>105000026</v>
      </c>
    </row>
    <row r="1701" spans="14:79" ht="12" customHeight="1">
      <c r="N1701" s="119" t="s">
        <v>42</v>
      </c>
      <c r="O1701" s="120" t="s">
        <v>3350</v>
      </c>
      <c r="P1701" s="121"/>
      <c r="Q1701" s="121"/>
      <c r="R1701" s="121"/>
      <c r="S1701" s="121"/>
      <c r="T1701" s="121"/>
      <c r="U1701" s="121"/>
      <c r="V1701" s="121"/>
      <c r="W1701" s="122">
        <v>190000026</v>
      </c>
      <c r="X1701" s="121"/>
      <c r="Y1701" s="121"/>
      <c r="Z1701" s="121"/>
      <c r="AA1701" s="121"/>
      <c r="AB1701" s="121"/>
      <c r="AC1701" s="121"/>
      <c r="AD1701" s="121"/>
      <c r="BO1701" s="72" t="s">
        <v>48</v>
      </c>
      <c r="BP1701" s="73" t="s">
        <v>4998</v>
      </c>
      <c r="BQ1701" s="75">
        <v>75000026</v>
      </c>
      <c r="BR1701" s="75">
        <v>80000026</v>
      </c>
      <c r="BS1701" s="75">
        <v>85000026</v>
      </c>
      <c r="BT1701" s="75">
        <v>90000026</v>
      </c>
      <c r="BU1701" s="75">
        <v>100000026</v>
      </c>
      <c r="BV1701" s="75">
        <v>105000026</v>
      </c>
      <c r="BW1701" s="75">
        <v>110000026</v>
      </c>
      <c r="BX1701" s="75">
        <v>115000026</v>
      </c>
      <c r="BY1701" s="75">
        <v>125000026</v>
      </c>
      <c r="BZ1701" s="75">
        <v>130000026</v>
      </c>
      <c r="CA1701" s="75">
        <v>145000026</v>
      </c>
    </row>
    <row r="1702" spans="14:79" ht="12" customHeight="1">
      <c r="N1702" s="119" t="s">
        <v>42</v>
      </c>
      <c r="O1702" s="120" t="s">
        <v>1782</v>
      </c>
      <c r="P1702" s="122">
        <v>0</v>
      </c>
      <c r="Q1702" s="122">
        <v>0</v>
      </c>
      <c r="R1702" s="122">
        <v>0</v>
      </c>
      <c r="S1702" s="122">
        <v>0</v>
      </c>
      <c r="T1702" s="122">
        <v>0</v>
      </c>
      <c r="U1702" s="122">
        <v>0</v>
      </c>
      <c r="V1702" s="122">
        <v>180000026</v>
      </c>
      <c r="W1702" s="122">
        <v>190000026</v>
      </c>
      <c r="X1702" s="122">
        <v>200000026</v>
      </c>
      <c r="Y1702" s="122">
        <v>205000026</v>
      </c>
      <c r="Z1702" s="122">
        <v>225000026</v>
      </c>
      <c r="AA1702" s="122">
        <v>240000026</v>
      </c>
      <c r="AB1702" s="122">
        <v>255000026</v>
      </c>
      <c r="AC1702" s="122">
        <v>260000026</v>
      </c>
      <c r="AD1702" s="121"/>
      <c r="BO1702" s="72" t="s">
        <v>48</v>
      </c>
      <c r="BP1702" s="73" t="s">
        <v>4999</v>
      </c>
      <c r="BQ1702" s="75">
        <v>55000026</v>
      </c>
      <c r="BR1702" s="75">
        <v>60000026</v>
      </c>
      <c r="BS1702" s="75">
        <v>65000026</v>
      </c>
      <c r="BT1702" s="75">
        <v>70000026</v>
      </c>
      <c r="BU1702" s="75">
        <v>75000026</v>
      </c>
      <c r="BV1702" s="75">
        <v>80000026</v>
      </c>
      <c r="BW1702" s="75">
        <v>85000026</v>
      </c>
      <c r="BX1702" s="75">
        <v>90000026</v>
      </c>
      <c r="BY1702" s="75">
        <v>95000026</v>
      </c>
      <c r="BZ1702" s="75">
        <v>100000026</v>
      </c>
      <c r="CA1702" s="75">
        <v>105000026</v>
      </c>
    </row>
    <row r="1703" spans="14:79" ht="12" customHeight="1">
      <c r="N1703" s="119" t="s">
        <v>42</v>
      </c>
      <c r="O1703" s="120" t="s">
        <v>1773</v>
      </c>
      <c r="P1703" s="122">
        <v>0</v>
      </c>
      <c r="Q1703" s="122">
        <v>0</v>
      </c>
      <c r="R1703" s="122">
        <v>0</v>
      </c>
      <c r="S1703" s="122">
        <v>0</v>
      </c>
      <c r="T1703" s="122">
        <v>0</v>
      </c>
      <c r="U1703" s="122">
        <v>0</v>
      </c>
      <c r="V1703" s="122">
        <v>0</v>
      </c>
      <c r="W1703" s="122">
        <v>0</v>
      </c>
      <c r="X1703" s="122">
        <v>0</v>
      </c>
      <c r="Y1703" s="122">
        <v>270000026</v>
      </c>
      <c r="Z1703" s="122">
        <v>280000026</v>
      </c>
      <c r="AA1703" s="122">
        <v>295000026</v>
      </c>
      <c r="AB1703" s="122">
        <v>310000026</v>
      </c>
      <c r="AC1703" s="122">
        <v>0</v>
      </c>
      <c r="AD1703" s="121"/>
      <c r="BO1703" s="72" t="s">
        <v>48</v>
      </c>
      <c r="BP1703" s="73" t="s">
        <v>5000</v>
      </c>
      <c r="BQ1703" s="75">
        <v>55000026</v>
      </c>
      <c r="BR1703" s="75">
        <v>60000026</v>
      </c>
      <c r="BS1703" s="75">
        <v>65000026</v>
      </c>
      <c r="BT1703" s="75">
        <v>70000026</v>
      </c>
      <c r="BU1703" s="75">
        <v>75000026</v>
      </c>
      <c r="BV1703" s="75">
        <v>80000026</v>
      </c>
      <c r="BW1703" s="75">
        <v>85000026</v>
      </c>
      <c r="BX1703" s="75">
        <v>90000026</v>
      </c>
      <c r="BY1703" s="75">
        <v>95000026</v>
      </c>
      <c r="BZ1703" s="75">
        <v>100000026</v>
      </c>
      <c r="CA1703" s="75">
        <v>105000026</v>
      </c>
    </row>
    <row r="1704" spans="14:79" ht="12" customHeight="1">
      <c r="N1704" s="119" t="s">
        <v>42</v>
      </c>
      <c r="O1704" s="120" t="s">
        <v>1821</v>
      </c>
      <c r="P1704" s="122">
        <v>0</v>
      </c>
      <c r="Q1704" s="122">
        <v>0</v>
      </c>
      <c r="R1704" s="122">
        <v>0</v>
      </c>
      <c r="S1704" s="122">
        <v>0</v>
      </c>
      <c r="T1704" s="122">
        <v>0</v>
      </c>
      <c r="U1704" s="122">
        <v>0</v>
      </c>
      <c r="V1704" s="122">
        <v>0</v>
      </c>
      <c r="W1704" s="122">
        <v>190000026</v>
      </c>
      <c r="X1704" s="122">
        <v>245000026</v>
      </c>
      <c r="Y1704" s="122">
        <v>270000026</v>
      </c>
      <c r="Z1704" s="122">
        <v>275000026</v>
      </c>
      <c r="AA1704" s="122">
        <v>280000026</v>
      </c>
      <c r="AB1704" s="122">
        <v>285000026</v>
      </c>
      <c r="AC1704" s="122">
        <v>290000026</v>
      </c>
      <c r="AD1704" s="121"/>
      <c r="BO1704" s="72" t="s">
        <v>48</v>
      </c>
      <c r="BP1704" s="73" t="s">
        <v>5001</v>
      </c>
      <c r="BQ1704" s="75">
        <v>55000026</v>
      </c>
      <c r="BR1704" s="75">
        <v>60000026</v>
      </c>
      <c r="BS1704" s="75">
        <v>65000026</v>
      </c>
      <c r="BT1704" s="75">
        <v>70000026</v>
      </c>
      <c r="BU1704" s="75">
        <v>75000026</v>
      </c>
      <c r="BV1704" s="75">
        <v>80000026</v>
      </c>
      <c r="BW1704" s="75">
        <v>85000026</v>
      </c>
      <c r="BX1704" s="75">
        <v>90000026</v>
      </c>
      <c r="BY1704" s="75">
        <v>95000026</v>
      </c>
      <c r="BZ1704" s="75">
        <v>100000026</v>
      </c>
      <c r="CA1704" s="75">
        <v>105000026</v>
      </c>
    </row>
    <row r="1705" spans="14:79" ht="12" customHeight="1">
      <c r="N1705" s="119" t="s">
        <v>42</v>
      </c>
      <c r="O1705" s="120" t="s">
        <v>2049</v>
      </c>
      <c r="P1705" s="122">
        <v>0</v>
      </c>
      <c r="Q1705" s="122">
        <v>0</v>
      </c>
      <c r="R1705" s="122">
        <v>0</v>
      </c>
      <c r="S1705" s="122">
        <v>0</v>
      </c>
      <c r="T1705" s="122">
        <v>0</v>
      </c>
      <c r="U1705" s="122">
        <v>0</v>
      </c>
      <c r="V1705" s="122">
        <v>0</v>
      </c>
      <c r="W1705" s="122">
        <v>0</v>
      </c>
      <c r="X1705" s="122">
        <v>0</v>
      </c>
      <c r="Y1705" s="122">
        <v>250000026</v>
      </c>
      <c r="Z1705" s="122">
        <v>265000026</v>
      </c>
      <c r="AA1705" s="122">
        <v>285000026</v>
      </c>
      <c r="AB1705" s="122">
        <v>305000026</v>
      </c>
      <c r="AC1705" s="122">
        <v>0</v>
      </c>
      <c r="AD1705" s="121"/>
      <c r="BO1705" s="72" t="s">
        <v>48</v>
      </c>
      <c r="BP1705" s="73" t="s">
        <v>5002</v>
      </c>
      <c r="BQ1705" s="75">
        <v>60000026</v>
      </c>
      <c r="BR1705" s="75">
        <v>65000026</v>
      </c>
      <c r="BS1705" s="75">
        <v>70000026</v>
      </c>
      <c r="BT1705" s="75">
        <v>75000026</v>
      </c>
      <c r="BU1705" s="75">
        <v>80000026</v>
      </c>
      <c r="BV1705" s="75">
        <v>85000026</v>
      </c>
      <c r="BW1705" s="75">
        <v>90000026</v>
      </c>
      <c r="BX1705" s="75">
        <v>110000026</v>
      </c>
      <c r="BY1705" s="75">
        <v>115000026</v>
      </c>
      <c r="BZ1705" s="75">
        <v>125000026</v>
      </c>
      <c r="CA1705" s="75">
        <v>130000026</v>
      </c>
    </row>
    <row r="1706" spans="14:79" ht="12" customHeight="1">
      <c r="N1706" s="119" t="s">
        <v>42</v>
      </c>
      <c r="O1706" s="120" t="s">
        <v>1816</v>
      </c>
      <c r="P1706" s="122">
        <v>0</v>
      </c>
      <c r="Q1706" s="122">
        <v>0</v>
      </c>
      <c r="R1706" s="122">
        <v>0</v>
      </c>
      <c r="S1706" s="122">
        <v>0</v>
      </c>
      <c r="T1706" s="122">
        <v>0</v>
      </c>
      <c r="U1706" s="122">
        <v>0</v>
      </c>
      <c r="V1706" s="122">
        <v>0</v>
      </c>
      <c r="W1706" s="122">
        <v>195000026</v>
      </c>
      <c r="X1706" s="122">
        <v>210000026</v>
      </c>
      <c r="Y1706" s="122">
        <v>225000026</v>
      </c>
      <c r="Z1706" s="122">
        <v>235000026</v>
      </c>
      <c r="AA1706" s="122">
        <v>245000026</v>
      </c>
      <c r="AB1706" s="122">
        <v>265000026</v>
      </c>
      <c r="AC1706" s="122">
        <v>0</v>
      </c>
      <c r="AD1706" s="121"/>
      <c r="BO1706" s="72" t="s">
        <v>48</v>
      </c>
      <c r="BP1706" s="73" t="s">
        <v>5003</v>
      </c>
      <c r="BQ1706" s="75">
        <v>55000026</v>
      </c>
      <c r="BR1706" s="75">
        <v>60000026</v>
      </c>
      <c r="BS1706" s="75">
        <v>65000026</v>
      </c>
      <c r="BT1706" s="75">
        <v>70000026</v>
      </c>
      <c r="BU1706" s="75">
        <v>75000026</v>
      </c>
      <c r="BV1706" s="75">
        <v>80000026</v>
      </c>
      <c r="BW1706" s="75">
        <v>85000026</v>
      </c>
      <c r="BX1706" s="75">
        <v>90000026</v>
      </c>
      <c r="BY1706" s="75">
        <v>95000026</v>
      </c>
      <c r="BZ1706" s="75">
        <v>100000026</v>
      </c>
      <c r="CA1706" s="75">
        <v>105000026</v>
      </c>
    </row>
    <row r="1707" spans="14:79" ht="12" customHeight="1">
      <c r="N1707" s="119" t="s">
        <v>42</v>
      </c>
      <c r="O1707" s="120" t="s">
        <v>3416</v>
      </c>
      <c r="P1707" s="121"/>
      <c r="Q1707" s="121"/>
      <c r="R1707" s="121"/>
      <c r="S1707" s="121"/>
      <c r="T1707" s="121"/>
      <c r="U1707" s="121"/>
      <c r="V1707" s="121"/>
      <c r="W1707" s="121"/>
      <c r="X1707" s="121"/>
      <c r="Y1707" s="121"/>
      <c r="Z1707" s="121"/>
      <c r="AA1707" s="121"/>
      <c r="AB1707" s="122">
        <v>265000026</v>
      </c>
      <c r="AC1707" s="121"/>
      <c r="AD1707" s="121"/>
      <c r="BO1707" s="72" t="s">
        <v>48</v>
      </c>
      <c r="BP1707" s="73" t="s">
        <v>5004</v>
      </c>
      <c r="BQ1707" s="75">
        <v>55000026</v>
      </c>
      <c r="BR1707" s="75">
        <v>60000026</v>
      </c>
      <c r="BS1707" s="75">
        <v>65000026</v>
      </c>
      <c r="BT1707" s="75">
        <v>70000026</v>
      </c>
      <c r="BU1707" s="75">
        <v>75000026</v>
      </c>
      <c r="BV1707" s="75">
        <v>80000026</v>
      </c>
      <c r="BW1707" s="75">
        <v>85000026</v>
      </c>
      <c r="BX1707" s="75">
        <v>90000026</v>
      </c>
      <c r="BY1707" s="75">
        <v>95000026</v>
      </c>
      <c r="BZ1707" s="75">
        <v>100000026</v>
      </c>
      <c r="CA1707" s="75">
        <v>105000026</v>
      </c>
    </row>
    <row r="1708" spans="14:79" ht="12" customHeight="1">
      <c r="N1708" s="119" t="s">
        <v>42</v>
      </c>
      <c r="O1708" s="120" t="s">
        <v>2312</v>
      </c>
      <c r="P1708" s="122">
        <v>0</v>
      </c>
      <c r="Q1708" s="122">
        <v>0</v>
      </c>
      <c r="R1708" s="122">
        <v>0</v>
      </c>
      <c r="S1708" s="122">
        <v>0</v>
      </c>
      <c r="T1708" s="122">
        <v>0</v>
      </c>
      <c r="U1708" s="122">
        <v>0</v>
      </c>
      <c r="V1708" s="122">
        <v>0</v>
      </c>
      <c r="W1708" s="122">
        <v>0</v>
      </c>
      <c r="X1708" s="122">
        <v>0</v>
      </c>
      <c r="Y1708" s="122">
        <v>265000026</v>
      </c>
      <c r="Z1708" s="122">
        <v>275000026</v>
      </c>
      <c r="AA1708" s="122">
        <v>285000026</v>
      </c>
      <c r="AB1708" s="122">
        <v>305000026</v>
      </c>
      <c r="AC1708" s="122">
        <v>0</v>
      </c>
      <c r="AD1708" s="121"/>
      <c r="BO1708" s="72" t="s">
        <v>48</v>
      </c>
      <c r="BP1708" s="73" t="s">
        <v>5005</v>
      </c>
      <c r="BQ1708" s="75">
        <v>55000026</v>
      </c>
      <c r="BR1708" s="75">
        <v>60000026</v>
      </c>
      <c r="BS1708" s="75">
        <v>65000026</v>
      </c>
      <c r="BT1708" s="75">
        <v>70000026</v>
      </c>
      <c r="BU1708" s="75">
        <v>75000026</v>
      </c>
      <c r="BV1708" s="75">
        <v>80000026</v>
      </c>
      <c r="BW1708" s="75">
        <v>85000026</v>
      </c>
      <c r="BX1708" s="75">
        <v>90000026</v>
      </c>
      <c r="BY1708" s="75">
        <v>95000026</v>
      </c>
      <c r="BZ1708" s="75">
        <v>100000026</v>
      </c>
      <c r="CA1708" s="75">
        <v>105000026</v>
      </c>
    </row>
    <row r="1709" spans="14:79" ht="12" customHeight="1">
      <c r="N1709" s="119" t="s">
        <v>42</v>
      </c>
      <c r="O1709" s="120" t="s">
        <v>1988</v>
      </c>
      <c r="P1709" s="122">
        <v>0</v>
      </c>
      <c r="Q1709" s="122">
        <v>0</v>
      </c>
      <c r="R1709" s="122">
        <v>0</v>
      </c>
      <c r="S1709" s="122">
        <v>0</v>
      </c>
      <c r="T1709" s="122">
        <v>0</v>
      </c>
      <c r="U1709" s="122">
        <v>0</v>
      </c>
      <c r="V1709" s="122">
        <v>0</v>
      </c>
      <c r="W1709" s="122">
        <v>0</v>
      </c>
      <c r="X1709" s="122">
        <v>0</v>
      </c>
      <c r="Y1709" s="122">
        <v>245000026</v>
      </c>
      <c r="Z1709" s="122">
        <v>260000026</v>
      </c>
      <c r="AA1709" s="122">
        <v>285000026</v>
      </c>
      <c r="AB1709" s="122">
        <v>305000026</v>
      </c>
      <c r="AC1709" s="122">
        <v>0</v>
      </c>
      <c r="AD1709" s="121"/>
      <c r="BO1709" s="72" t="s">
        <v>48</v>
      </c>
      <c r="BP1709" s="73" t="s">
        <v>5006</v>
      </c>
      <c r="BQ1709" s="75">
        <v>55000026</v>
      </c>
      <c r="BR1709" s="75">
        <v>60000026</v>
      </c>
      <c r="BS1709" s="75">
        <v>65000026</v>
      </c>
      <c r="BT1709" s="75">
        <v>70000026</v>
      </c>
      <c r="BU1709" s="75">
        <v>75000026</v>
      </c>
      <c r="BV1709" s="75">
        <v>80000026</v>
      </c>
      <c r="BW1709" s="75">
        <v>85000026</v>
      </c>
      <c r="BX1709" s="75">
        <v>90000026</v>
      </c>
      <c r="BY1709" s="75">
        <v>95000026</v>
      </c>
      <c r="BZ1709" s="75">
        <v>100000026</v>
      </c>
      <c r="CA1709" s="75">
        <v>105000026</v>
      </c>
    </row>
    <row r="1710" spans="14:79" ht="12" customHeight="1">
      <c r="N1710" s="119" t="s">
        <v>42</v>
      </c>
      <c r="O1710" s="120" t="s">
        <v>3319</v>
      </c>
      <c r="P1710" s="122">
        <v>0</v>
      </c>
      <c r="Q1710" s="122">
        <v>0</v>
      </c>
      <c r="R1710" s="122">
        <v>0</v>
      </c>
      <c r="S1710" s="122">
        <v>0</v>
      </c>
      <c r="T1710" s="122">
        <v>0</v>
      </c>
      <c r="U1710" s="122">
        <v>0</v>
      </c>
      <c r="V1710" s="122">
        <v>170000026</v>
      </c>
      <c r="W1710" s="122">
        <v>175000026</v>
      </c>
      <c r="X1710" s="122">
        <v>180000026</v>
      </c>
      <c r="Y1710" s="122">
        <v>185000026</v>
      </c>
      <c r="Z1710" s="122">
        <v>190000026</v>
      </c>
      <c r="AA1710" s="122">
        <v>205000026</v>
      </c>
      <c r="AB1710" s="122">
        <v>215000026</v>
      </c>
      <c r="AC1710" s="122">
        <v>0</v>
      </c>
      <c r="AD1710" s="121"/>
      <c r="BO1710" s="72" t="s">
        <v>48</v>
      </c>
      <c r="BP1710" s="73" t="s">
        <v>5007</v>
      </c>
      <c r="BQ1710" s="75">
        <v>55000026</v>
      </c>
      <c r="BR1710" s="75">
        <v>55000026</v>
      </c>
      <c r="BS1710" s="75">
        <v>60000026</v>
      </c>
      <c r="BT1710" s="75">
        <v>65000026</v>
      </c>
      <c r="BU1710" s="75">
        <v>70000026</v>
      </c>
      <c r="BV1710" s="75">
        <v>75000026</v>
      </c>
      <c r="BW1710" s="75">
        <v>80000026</v>
      </c>
      <c r="BX1710" s="75">
        <v>85000026</v>
      </c>
      <c r="BY1710" s="75">
        <v>90000026</v>
      </c>
      <c r="BZ1710" s="75">
        <v>95000026</v>
      </c>
      <c r="CA1710" s="75">
        <v>100000026</v>
      </c>
    </row>
    <row r="1711" spans="14:79" ht="12" customHeight="1">
      <c r="N1711" s="119" t="s">
        <v>42</v>
      </c>
      <c r="O1711" s="120" t="s">
        <v>1839</v>
      </c>
      <c r="P1711" s="122">
        <v>0</v>
      </c>
      <c r="Q1711" s="122">
        <v>0</v>
      </c>
      <c r="R1711" s="122">
        <v>0</v>
      </c>
      <c r="S1711" s="122">
        <v>0</v>
      </c>
      <c r="T1711" s="122">
        <v>0</v>
      </c>
      <c r="U1711" s="122">
        <v>175000026</v>
      </c>
      <c r="V1711" s="122">
        <v>180000026</v>
      </c>
      <c r="W1711" s="122">
        <v>190000026</v>
      </c>
      <c r="X1711" s="122">
        <v>195000026</v>
      </c>
      <c r="Y1711" s="122">
        <v>205000026</v>
      </c>
      <c r="Z1711" s="122">
        <v>210000026</v>
      </c>
      <c r="AA1711" s="122">
        <v>215000026</v>
      </c>
      <c r="AB1711" s="122">
        <v>220000026</v>
      </c>
      <c r="AC1711" s="122">
        <v>0</v>
      </c>
      <c r="AD1711" s="121"/>
      <c r="BO1711" s="72" t="s">
        <v>48</v>
      </c>
      <c r="BP1711" s="73" t="s">
        <v>5008</v>
      </c>
      <c r="BQ1711" s="75">
        <v>55000026</v>
      </c>
      <c r="BR1711" s="75">
        <v>55000026</v>
      </c>
      <c r="BS1711" s="75">
        <v>60000026</v>
      </c>
      <c r="BT1711" s="75">
        <v>65000026</v>
      </c>
      <c r="BU1711" s="75">
        <v>70000026</v>
      </c>
      <c r="BV1711" s="75">
        <v>75000026</v>
      </c>
      <c r="BW1711" s="75">
        <v>80000026</v>
      </c>
      <c r="BX1711" s="75">
        <v>85000026</v>
      </c>
      <c r="BY1711" s="75">
        <v>90000026</v>
      </c>
      <c r="BZ1711" s="75">
        <v>95000026</v>
      </c>
      <c r="CA1711" s="75">
        <v>100000026</v>
      </c>
    </row>
    <row r="1712" spans="14:79" ht="12" customHeight="1">
      <c r="N1712" s="119" t="s">
        <v>42</v>
      </c>
      <c r="O1712" s="120" t="s">
        <v>571</v>
      </c>
      <c r="P1712" s="122">
        <v>0</v>
      </c>
      <c r="Q1712" s="122">
        <v>0</v>
      </c>
      <c r="R1712" s="122">
        <v>0</v>
      </c>
      <c r="S1712" s="122">
        <v>0</v>
      </c>
      <c r="T1712" s="122">
        <v>0</v>
      </c>
      <c r="U1712" s="122">
        <v>170000026</v>
      </c>
      <c r="V1712" s="122">
        <v>180000026</v>
      </c>
      <c r="W1712" s="122">
        <v>185000026</v>
      </c>
      <c r="X1712" s="122">
        <v>190000026</v>
      </c>
      <c r="Y1712" s="122">
        <v>195000026</v>
      </c>
      <c r="Z1712" s="122">
        <v>205000026</v>
      </c>
      <c r="AA1712" s="122">
        <v>215000026</v>
      </c>
      <c r="AB1712" s="122">
        <v>225000026</v>
      </c>
      <c r="AC1712" s="122">
        <v>235000026</v>
      </c>
      <c r="AD1712" s="121"/>
      <c r="BO1712" s="72" t="s">
        <v>48</v>
      </c>
      <c r="BP1712" s="73" t="s">
        <v>5009</v>
      </c>
      <c r="BQ1712" s="75">
        <v>55000026</v>
      </c>
      <c r="BR1712" s="75">
        <v>60000026</v>
      </c>
      <c r="BS1712" s="75">
        <v>65000026</v>
      </c>
      <c r="BT1712" s="75">
        <v>70000026</v>
      </c>
      <c r="BU1712" s="75">
        <v>75000026</v>
      </c>
      <c r="BV1712" s="75">
        <v>80000026</v>
      </c>
      <c r="BW1712" s="75">
        <v>85000026</v>
      </c>
      <c r="BX1712" s="75">
        <v>90000026</v>
      </c>
      <c r="BY1712" s="75">
        <v>95000026</v>
      </c>
      <c r="BZ1712" s="75">
        <v>100000026</v>
      </c>
      <c r="CA1712" s="75">
        <v>105000026</v>
      </c>
    </row>
    <row r="1713" spans="14:79" ht="12" customHeight="1">
      <c r="N1713" s="119" t="s">
        <v>42</v>
      </c>
      <c r="O1713" s="120" t="s">
        <v>2566</v>
      </c>
      <c r="P1713" s="122">
        <v>0</v>
      </c>
      <c r="Q1713" s="122">
        <v>0</v>
      </c>
      <c r="R1713" s="122">
        <v>0</v>
      </c>
      <c r="S1713" s="122">
        <v>0</v>
      </c>
      <c r="T1713" s="122">
        <v>0</v>
      </c>
      <c r="U1713" s="122">
        <v>175000026</v>
      </c>
      <c r="V1713" s="122">
        <v>180000026</v>
      </c>
      <c r="W1713" s="122">
        <v>185000026</v>
      </c>
      <c r="X1713" s="122">
        <v>190000026</v>
      </c>
      <c r="Y1713" s="122">
        <v>195000026</v>
      </c>
      <c r="Z1713" s="122">
        <v>200000026</v>
      </c>
      <c r="AA1713" s="122">
        <v>205000026</v>
      </c>
      <c r="AB1713" s="122">
        <v>0</v>
      </c>
      <c r="AC1713" s="122">
        <v>0</v>
      </c>
      <c r="AD1713" s="121"/>
      <c r="BO1713" s="72" t="s">
        <v>48</v>
      </c>
      <c r="BP1713" s="73" t="s">
        <v>5010</v>
      </c>
      <c r="BQ1713" s="75">
        <v>55000026</v>
      </c>
      <c r="BR1713" s="75">
        <v>55000026</v>
      </c>
      <c r="BS1713" s="75">
        <v>60000026</v>
      </c>
      <c r="BT1713" s="75">
        <v>65000026</v>
      </c>
      <c r="BU1713" s="75">
        <v>70000026</v>
      </c>
      <c r="BV1713" s="75">
        <v>75000026</v>
      </c>
      <c r="BW1713" s="75">
        <v>80000026</v>
      </c>
      <c r="BX1713" s="75">
        <v>85000026</v>
      </c>
      <c r="BY1713" s="75">
        <v>90000026</v>
      </c>
      <c r="BZ1713" s="75">
        <v>95000026</v>
      </c>
      <c r="CA1713" s="75">
        <v>100000026</v>
      </c>
    </row>
    <row r="1714" spans="14:79" ht="12" customHeight="1">
      <c r="N1714" s="119" t="s">
        <v>42</v>
      </c>
      <c r="O1714" s="120" t="s">
        <v>2567</v>
      </c>
      <c r="P1714" s="122">
        <v>0</v>
      </c>
      <c r="Q1714" s="122">
        <v>0</v>
      </c>
      <c r="R1714" s="122">
        <v>0</v>
      </c>
      <c r="S1714" s="122">
        <v>0</v>
      </c>
      <c r="T1714" s="122">
        <v>0</v>
      </c>
      <c r="U1714" s="122">
        <v>175000026</v>
      </c>
      <c r="V1714" s="122">
        <v>180000026</v>
      </c>
      <c r="W1714" s="122">
        <v>185000026</v>
      </c>
      <c r="X1714" s="122">
        <v>190000026</v>
      </c>
      <c r="Y1714" s="122">
        <v>195000026</v>
      </c>
      <c r="Z1714" s="122">
        <v>200000026</v>
      </c>
      <c r="AA1714" s="122">
        <v>205000026</v>
      </c>
      <c r="AB1714" s="122">
        <v>0</v>
      </c>
      <c r="AC1714" s="122">
        <v>0</v>
      </c>
      <c r="AD1714" s="121"/>
      <c r="BO1714" s="72" t="s">
        <v>48</v>
      </c>
      <c r="BP1714" s="73" t="s">
        <v>5011</v>
      </c>
      <c r="BQ1714" s="75">
        <v>55000026</v>
      </c>
      <c r="BR1714" s="75">
        <v>55000026</v>
      </c>
      <c r="BS1714" s="75">
        <v>60000026</v>
      </c>
      <c r="BT1714" s="75">
        <v>65000026</v>
      </c>
      <c r="BU1714" s="75">
        <v>70000026</v>
      </c>
      <c r="BV1714" s="75">
        <v>75000026</v>
      </c>
      <c r="BW1714" s="75">
        <v>80000026</v>
      </c>
      <c r="BX1714" s="75">
        <v>85000026</v>
      </c>
      <c r="BY1714" s="75">
        <v>90000026</v>
      </c>
      <c r="BZ1714" s="75">
        <v>95000026</v>
      </c>
      <c r="CA1714" s="75">
        <v>100000026</v>
      </c>
    </row>
    <row r="1715" spans="14:79" ht="12" customHeight="1">
      <c r="N1715" s="119" t="s">
        <v>42</v>
      </c>
      <c r="O1715" s="120" t="s">
        <v>408</v>
      </c>
      <c r="P1715" s="122">
        <v>0</v>
      </c>
      <c r="Q1715" s="122">
        <v>0</v>
      </c>
      <c r="R1715" s="122">
        <v>0</v>
      </c>
      <c r="S1715" s="122">
        <v>0</v>
      </c>
      <c r="T1715" s="122">
        <v>0</v>
      </c>
      <c r="U1715" s="122">
        <v>170000026</v>
      </c>
      <c r="V1715" s="122">
        <v>175000026</v>
      </c>
      <c r="W1715" s="122">
        <v>180000026</v>
      </c>
      <c r="X1715" s="122">
        <v>185000026</v>
      </c>
      <c r="Y1715" s="122">
        <v>190000026</v>
      </c>
      <c r="Z1715" s="122">
        <v>195000026</v>
      </c>
      <c r="AA1715" s="122">
        <v>205000026</v>
      </c>
      <c r="AB1715" s="122">
        <v>220000026</v>
      </c>
      <c r="AC1715" s="122">
        <v>230000026</v>
      </c>
      <c r="AD1715" s="121"/>
      <c r="BO1715" s="72" t="s">
        <v>48</v>
      </c>
      <c r="BP1715" s="73" t="s">
        <v>5012</v>
      </c>
      <c r="BQ1715" s="75">
        <v>55000026</v>
      </c>
      <c r="BR1715" s="75">
        <v>55000026</v>
      </c>
      <c r="BS1715" s="75">
        <v>60000026</v>
      </c>
      <c r="BT1715" s="75">
        <v>65000026</v>
      </c>
      <c r="BU1715" s="75">
        <v>70000026</v>
      </c>
      <c r="BV1715" s="75">
        <v>75000026</v>
      </c>
      <c r="BW1715" s="75">
        <v>80000026</v>
      </c>
      <c r="BX1715" s="75">
        <v>85000026</v>
      </c>
      <c r="BY1715" s="75">
        <v>90000026</v>
      </c>
      <c r="BZ1715" s="75">
        <v>95000026</v>
      </c>
      <c r="CA1715" s="75">
        <v>100000026</v>
      </c>
    </row>
    <row r="1716" spans="14:79" ht="12" customHeight="1">
      <c r="N1716" s="119" t="s">
        <v>42</v>
      </c>
      <c r="O1716" s="120" t="s">
        <v>1551</v>
      </c>
      <c r="P1716" s="122">
        <v>0</v>
      </c>
      <c r="Q1716" s="122">
        <v>0</v>
      </c>
      <c r="R1716" s="122">
        <v>0</v>
      </c>
      <c r="S1716" s="122">
        <v>0</v>
      </c>
      <c r="T1716" s="122">
        <v>0</v>
      </c>
      <c r="U1716" s="122">
        <v>175000026</v>
      </c>
      <c r="V1716" s="122">
        <v>180000026</v>
      </c>
      <c r="W1716" s="122">
        <v>190000026</v>
      </c>
      <c r="X1716" s="122">
        <v>200000026</v>
      </c>
      <c r="Y1716" s="122">
        <v>210000026</v>
      </c>
      <c r="Z1716" s="122">
        <v>220000026</v>
      </c>
      <c r="AA1716" s="122">
        <v>230000026</v>
      </c>
      <c r="AB1716" s="122">
        <v>0</v>
      </c>
      <c r="AC1716" s="122">
        <v>0</v>
      </c>
      <c r="AD1716" s="121"/>
      <c r="BO1716" s="72" t="s">
        <v>48</v>
      </c>
      <c r="BP1716" s="73" t="s">
        <v>5013</v>
      </c>
      <c r="BQ1716" s="75">
        <v>55000026</v>
      </c>
      <c r="BR1716" s="75">
        <v>55000026</v>
      </c>
      <c r="BS1716" s="75">
        <v>60000026</v>
      </c>
      <c r="BT1716" s="75">
        <v>65000026</v>
      </c>
      <c r="BU1716" s="75">
        <v>70000026</v>
      </c>
      <c r="BV1716" s="75">
        <v>75000026</v>
      </c>
      <c r="BW1716" s="75">
        <v>80000026</v>
      </c>
      <c r="BX1716" s="75">
        <v>85000026</v>
      </c>
      <c r="BY1716" s="75">
        <v>90000026</v>
      </c>
      <c r="BZ1716" s="75">
        <v>95000026</v>
      </c>
      <c r="CA1716" s="75">
        <v>100000026</v>
      </c>
    </row>
    <row r="1717" spans="14:79" ht="12" customHeight="1">
      <c r="N1717" s="119" t="s">
        <v>42</v>
      </c>
      <c r="O1717" s="120" t="s">
        <v>1552</v>
      </c>
      <c r="P1717" s="122">
        <v>0</v>
      </c>
      <c r="Q1717" s="122">
        <v>0</v>
      </c>
      <c r="R1717" s="122">
        <v>0</v>
      </c>
      <c r="S1717" s="122">
        <v>0</v>
      </c>
      <c r="T1717" s="122">
        <v>0</v>
      </c>
      <c r="U1717" s="122">
        <v>175000026</v>
      </c>
      <c r="V1717" s="122">
        <v>180000026</v>
      </c>
      <c r="W1717" s="122">
        <v>190000026</v>
      </c>
      <c r="X1717" s="122">
        <v>200000026</v>
      </c>
      <c r="Y1717" s="122">
        <v>210000026</v>
      </c>
      <c r="Z1717" s="122">
        <v>220000026</v>
      </c>
      <c r="AA1717" s="122">
        <v>230000026</v>
      </c>
      <c r="AB1717" s="122">
        <v>0</v>
      </c>
      <c r="AC1717" s="122">
        <v>0</v>
      </c>
      <c r="AD1717" s="121"/>
      <c r="BO1717" s="72" t="s">
        <v>48</v>
      </c>
      <c r="BP1717" s="73" t="s">
        <v>5014</v>
      </c>
      <c r="BQ1717" s="75">
        <v>55000026</v>
      </c>
      <c r="BR1717" s="75">
        <v>55000026</v>
      </c>
      <c r="BS1717" s="75">
        <v>60000026</v>
      </c>
      <c r="BT1717" s="75">
        <v>65000026</v>
      </c>
      <c r="BU1717" s="75">
        <v>70000026</v>
      </c>
      <c r="BV1717" s="75">
        <v>75000026</v>
      </c>
      <c r="BW1717" s="75">
        <v>80000026</v>
      </c>
      <c r="BX1717" s="75">
        <v>85000026</v>
      </c>
      <c r="BY1717" s="75">
        <v>90000026</v>
      </c>
      <c r="BZ1717" s="75">
        <v>95000026</v>
      </c>
      <c r="CA1717" s="75">
        <v>100000026</v>
      </c>
    </row>
    <row r="1718" spans="14:79" ht="12" customHeight="1">
      <c r="N1718" s="119" t="s">
        <v>42</v>
      </c>
      <c r="O1718" s="120" t="s">
        <v>1813</v>
      </c>
      <c r="P1718" s="122">
        <v>0</v>
      </c>
      <c r="Q1718" s="122">
        <v>0</v>
      </c>
      <c r="R1718" s="122">
        <v>0</v>
      </c>
      <c r="S1718" s="122">
        <v>0</v>
      </c>
      <c r="T1718" s="122">
        <v>0</v>
      </c>
      <c r="U1718" s="122">
        <v>0</v>
      </c>
      <c r="V1718" s="122">
        <v>160000026</v>
      </c>
      <c r="W1718" s="122">
        <v>170000026</v>
      </c>
      <c r="X1718" s="122">
        <v>180000026</v>
      </c>
      <c r="Y1718" s="122">
        <v>210000026</v>
      </c>
      <c r="Z1718" s="122">
        <v>220000026</v>
      </c>
      <c r="AA1718" s="122">
        <v>230000026</v>
      </c>
      <c r="AB1718" s="122">
        <v>240000026</v>
      </c>
      <c r="AC1718" s="122">
        <v>0</v>
      </c>
      <c r="AD1718" s="121"/>
      <c r="BO1718" s="72" t="s">
        <v>48</v>
      </c>
      <c r="BP1718" s="73" t="s">
        <v>5015</v>
      </c>
      <c r="BQ1718" s="75">
        <v>55000026</v>
      </c>
      <c r="BR1718" s="75">
        <v>55000026</v>
      </c>
      <c r="BS1718" s="75">
        <v>60000026</v>
      </c>
      <c r="BT1718" s="75">
        <v>65000026</v>
      </c>
      <c r="BU1718" s="75">
        <v>70000026</v>
      </c>
      <c r="BV1718" s="75">
        <v>75000026</v>
      </c>
      <c r="BW1718" s="75">
        <v>80000026</v>
      </c>
      <c r="BX1718" s="75">
        <v>85000026</v>
      </c>
      <c r="BY1718" s="75">
        <v>90000026</v>
      </c>
      <c r="BZ1718" s="75">
        <v>95000026</v>
      </c>
      <c r="CA1718" s="75">
        <v>100000026</v>
      </c>
    </row>
    <row r="1719" spans="14:79" ht="12" customHeight="1">
      <c r="N1719" s="119" t="s">
        <v>42</v>
      </c>
      <c r="O1719" s="120" t="s">
        <v>1946</v>
      </c>
      <c r="P1719" s="122">
        <v>0</v>
      </c>
      <c r="Q1719" s="122">
        <v>0</v>
      </c>
      <c r="R1719" s="122">
        <v>0</v>
      </c>
      <c r="S1719" s="122">
        <v>0</v>
      </c>
      <c r="T1719" s="122">
        <v>0</v>
      </c>
      <c r="U1719" s="122">
        <v>0</v>
      </c>
      <c r="V1719" s="122">
        <v>170000026</v>
      </c>
      <c r="W1719" s="122">
        <v>180000026</v>
      </c>
      <c r="X1719" s="122">
        <v>190000026</v>
      </c>
      <c r="Y1719" s="122">
        <v>200000026</v>
      </c>
      <c r="Z1719" s="122">
        <v>210000026</v>
      </c>
      <c r="AA1719" s="122">
        <v>220000026</v>
      </c>
      <c r="AB1719" s="122">
        <v>0</v>
      </c>
      <c r="AC1719" s="122">
        <v>0</v>
      </c>
      <c r="AD1719" s="121"/>
      <c r="BO1719" s="72" t="s">
        <v>48</v>
      </c>
      <c r="BP1719" s="73" t="s">
        <v>5016</v>
      </c>
      <c r="BQ1719" s="75">
        <v>55000026</v>
      </c>
      <c r="BR1719" s="75">
        <v>55000026</v>
      </c>
      <c r="BS1719" s="75">
        <v>60000026</v>
      </c>
      <c r="BT1719" s="75">
        <v>65000026</v>
      </c>
      <c r="BU1719" s="75">
        <v>70000026</v>
      </c>
      <c r="BV1719" s="75">
        <v>75000026</v>
      </c>
      <c r="BW1719" s="75">
        <v>80000026</v>
      </c>
      <c r="BX1719" s="75">
        <v>85000026</v>
      </c>
      <c r="BY1719" s="75">
        <v>90000026</v>
      </c>
      <c r="BZ1719" s="75">
        <v>95000026</v>
      </c>
      <c r="CA1719" s="75">
        <v>100000026</v>
      </c>
    </row>
    <row r="1720" spans="14:79" ht="12" customHeight="1">
      <c r="N1720" s="119" t="s">
        <v>42</v>
      </c>
      <c r="O1720" s="120" t="s">
        <v>549</v>
      </c>
      <c r="P1720" s="122">
        <v>0</v>
      </c>
      <c r="Q1720" s="122">
        <v>0</v>
      </c>
      <c r="R1720" s="122">
        <v>0</v>
      </c>
      <c r="S1720" s="122">
        <v>0</v>
      </c>
      <c r="T1720" s="122">
        <v>0</v>
      </c>
      <c r="U1720" s="122">
        <v>160000026</v>
      </c>
      <c r="V1720" s="122">
        <v>170000026</v>
      </c>
      <c r="W1720" s="122">
        <v>180000026</v>
      </c>
      <c r="X1720" s="122">
        <v>190000026</v>
      </c>
      <c r="Y1720" s="122">
        <v>200000026</v>
      </c>
      <c r="Z1720" s="122">
        <v>210000026</v>
      </c>
      <c r="AA1720" s="122">
        <v>220000026</v>
      </c>
      <c r="AB1720" s="122">
        <v>230000026</v>
      </c>
      <c r="AC1720" s="122">
        <v>0</v>
      </c>
      <c r="AD1720" s="121"/>
      <c r="BO1720" s="72" t="s">
        <v>5066</v>
      </c>
      <c r="BP1720" s="73" t="s">
        <v>5067</v>
      </c>
      <c r="BQ1720" s="74"/>
      <c r="BR1720" s="74"/>
      <c r="BS1720" s="74"/>
      <c r="BT1720" s="74"/>
      <c r="BU1720" s="74"/>
      <c r="BV1720" s="74"/>
      <c r="BW1720" s="74"/>
      <c r="BX1720" s="74"/>
      <c r="BY1720" s="74"/>
      <c r="BZ1720" s="74"/>
      <c r="CA1720" s="74"/>
    </row>
    <row r="1721" spans="14:79" ht="12" customHeight="1">
      <c r="N1721" s="119" t="s">
        <v>42</v>
      </c>
      <c r="O1721" s="120" t="s">
        <v>2568</v>
      </c>
      <c r="P1721" s="122">
        <v>0</v>
      </c>
      <c r="Q1721" s="122">
        <v>0</v>
      </c>
      <c r="R1721" s="122">
        <v>0</v>
      </c>
      <c r="S1721" s="122">
        <v>0</v>
      </c>
      <c r="T1721" s="122">
        <v>0</v>
      </c>
      <c r="U1721" s="122">
        <v>0</v>
      </c>
      <c r="V1721" s="122">
        <v>170000026</v>
      </c>
      <c r="W1721" s="122">
        <v>180000026</v>
      </c>
      <c r="X1721" s="122">
        <v>190000026</v>
      </c>
      <c r="Y1721" s="122">
        <v>200000026</v>
      </c>
      <c r="Z1721" s="122">
        <v>210000026</v>
      </c>
      <c r="AA1721" s="122">
        <v>220000026</v>
      </c>
      <c r="AB1721" s="122">
        <v>0</v>
      </c>
      <c r="AC1721" s="122">
        <v>0</v>
      </c>
      <c r="AD1721" s="121"/>
      <c r="BO1721" s="72" t="s">
        <v>5066</v>
      </c>
      <c r="BP1721" s="73" t="s">
        <v>5213</v>
      </c>
      <c r="BQ1721" s="74"/>
      <c r="BR1721" s="74"/>
      <c r="BS1721" s="74"/>
      <c r="BT1721" s="75">
        <v>0</v>
      </c>
      <c r="BU1721" s="74"/>
      <c r="BV1721" s="75">
        <v>0</v>
      </c>
      <c r="BW1721" s="74"/>
      <c r="BX1721" s="74"/>
      <c r="BY1721" s="74"/>
      <c r="BZ1721" s="74"/>
      <c r="CA1721" s="74"/>
    </row>
    <row r="1722" spans="14:79" ht="12" customHeight="1">
      <c r="N1722" s="119" t="s">
        <v>42</v>
      </c>
      <c r="O1722" s="120" t="s">
        <v>2569</v>
      </c>
      <c r="P1722" s="122">
        <v>0</v>
      </c>
      <c r="Q1722" s="122">
        <v>0</v>
      </c>
      <c r="R1722" s="122">
        <v>0</v>
      </c>
      <c r="S1722" s="122">
        <v>0</v>
      </c>
      <c r="T1722" s="122">
        <v>0</v>
      </c>
      <c r="U1722" s="122">
        <v>0</v>
      </c>
      <c r="V1722" s="122">
        <v>170000026</v>
      </c>
      <c r="W1722" s="122">
        <v>180000026</v>
      </c>
      <c r="X1722" s="122">
        <v>190000026</v>
      </c>
      <c r="Y1722" s="122">
        <v>200000026</v>
      </c>
      <c r="Z1722" s="122">
        <v>210000026</v>
      </c>
      <c r="AA1722" s="122">
        <v>220000026</v>
      </c>
      <c r="AB1722" s="122">
        <v>0</v>
      </c>
      <c r="AC1722" s="122">
        <v>0</v>
      </c>
      <c r="AD1722" s="121"/>
      <c r="BO1722" s="72" t="s">
        <v>5066</v>
      </c>
      <c r="BP1722" s="73" t="s">
        <v>5214</v>
      </c>
      <c r="BQ1722" s="74"/>
      <c r="BR1722" s="74"/>
      <c r="BS1722" s="74"/>
      <c r="BT1722" s="75">
        <v>0</v>
      </c>
      <c r="BU1722" s="74"/>
      <c r="BV1722" s="74"/>
      <c r="BW1722" s="75">
        <v>0</v>
      </c>
      <c r="BX1722" s="74"/>
      <c r="BY1722" s="74"/>
      <c r="BZ1722" s="74"/>
      <c r="CA1722" s="74"/>
    </row>
    <row r="1723" spans="14:79" ht="12" customHeight="1">
      <c r="N1723" s="119" t="s">
        <v>42</v>
      </c>
      <c r="O1723" s="120" t="s">
        <v>663</v>
      </c>
      <c r="P1723" s="122">
        <v>0</v>
      </c>
      <c r="Q1723" s="122">
        <v>0</v>
      </c>
      <c r="R1723" s="122">
        <v>0</v>
      </c>
      <c r="S1723" s="122">
        <v>0</v>
      </c>
      <c r="T1723" s="122">
        <v>0</v>
      </c>
      <c r="U1723" s="122">
        <v>160000026</v>
      </c>
      <c r="V1723" s="122">
        <v>170000026</v>
      </c>
      <c r="W1723" s="122">
        <v>180000026</v>
      </c>
      <c r="X1723" s="122">
        <v>190000026</v>
      </c>
      <c r="Y1723" s="122">
        <v>200000026</v>
      </c>
      <c r="Z1723" s="122">
        <v>210000026</v>
      </c>
      <c r="AA1723" s="122">
        <v>220000026</v>
      </c>
      <c r="AB1723" s="122">
        <v>230000026</v>
      </c>
      <c r="AC1723" s="122">
        <v>0</v>
      </c>
      <c r="AD1723" s="121"/>
      <c r="BO1723" s="72" t="s">
        <v>5066</v>
      </c>
      <c r="BP1723" s="73" t="s">
        <v>5104</v>
      </c>
      <c r="BQ1723" s="74"/>
      <c r="BR1723" s="74"/>
      <c r="BS1723" s="74"/>
      <c r="BT1723" s="74"/>
      <c r="BU1723" s="74"/>
      <c r="BV1723" s="74"/>
      <c r="BW1723" s="74"/>
      <c r="BX1723" s="74"/>
      <c r="BY1723" s="74"/>
      <c r="BZ1723" s="74"/>
      <c r="CA1723" s="74"/>
    </row>
    <row r="1724" spans="14:79" ht="12" customHeight="1">
      <c r="N1724" s="119" t="s">
        <v>42</v>
      </c>
      <c r="O1724" s="120" t="s">
        <v>2045</v>
      </c>
      <c r="P1724" s="122">
        <v>0</v>
      </c>
      <c r="Q1724" s="122">
        <v>0</v>
      </c>
      <c r="R1724" s="122">
        <v>0</v>
      </c>
      <c r="S1724" s="122">
        <v>0</v>
      </c>
      <c r="T1724" s="122">
        <v>0</v>
      </c>
      <c r="U1724" s="122">
        <v>160000026</v>
      </c>
      <c r="V1724" s="122">
        <v>175000026</v>
      </c>
      <c r="W1724" s="122">
        <v>185000026</v>
      </c>
      <c r="X1724" s="122">
        <v>195000026</v>
      </c>
      <c r="Y1724" s="122">
        <v>205000026</v>
      </c>
      <c r="Z1724" s="122">
        <v>215000026</v>
      </c>
      <c r="AA1724" s="122">
        <v>225500026</v>
      </c>
      <c r="AB1724" s="122">
        <v>235000026</v>
      </c>
      <c r="AC1724" s="122">
        <v>0</v>
      </c>
      <c r="AD1724" s="121"/>
      <c r="BO1724" s="72" t="s">
        <v>5066</v>
      </c>
      <c r="BP1724" s="73" t="s">
        <v>5105</v>
      </c>
      <c r="BQ1724" s="74"/>
      <c r="BR1724" s="74"/>
      <c r="BS1724" s="74"/>
      <c r="BT1724" s="74"/>
      <c r="BU1724" s="74"/>
      <c r="BV1724" s="74"/>
      <c r="BW1724" s="74"/>
      <c r="BX1724" s="74"/>
      <c r="BY1724" s="74"/>
      <c r="BZ1724" s="74"/>
      <c r="CA1724" s="74"/>
    </row>
    <row r="1725" spans="14:79" ht="12" customHeight="1">
      <c r="N1725" s="119" t="s">
        <v>42</v>
      </c>
      <c r="O1725" s="120" t="s">
        <v>2641</v>
      </c>
      <c r="P1725" s="122">
        <v>0</v>
      </c>
      <c r="Q1725" s="122">
        <v>0</v>
      </c>
      <c r="R1725" s="122">
        <v>0</v>
      </c>
      <c r="S1725" s="122">
        <v>0</v>
      </c>
      <c r="T1725" s="122">
        <v>0</v>
      </c>
      <c r="U1725" s="122">
        <v>0</v>
      </c>
      <c r="V1725" s="122">
        <v>0</v>
      </c>
      <c r="W1725" s="122">
        <v>0</v>
      </c>
      <c r="X1725" s="122">
        <v>0</v>
      </c>
      <c r="Y1725" s="122">
        <v>0</v>
      </c>
      <c r="Z1725" s="122">
        <v>245000026</v>
      </c>
      <c r="AA1725" s="122">
        <v>265000026</v>
      </c>
      <c r="AB1725" s="122">
        <v>285000026</v>
      </c>
      <c r="AC1725" s="122">
        <v>0</v>
      </c>
      <c r="AD1725" s="121"/>
      <c r="BO1725" s="72" t="s">
        <v>5066</v>
      </c>
      <c r="BP1725" s="73" t="s">
        <v>5126</v>
      </c>
      <c r="BQ1725" s="75">
        <v>0</v>
      </c>
      <c r="BR1725" s="74"/>
      <c r="BS1725" s="74"/>
      <c r="BT1725" s="74"/>
      <c r="BU1725" s="74"/>
      <c r="BV1725" s="74"/>
      <c r="BW1725" s="74"/>
      <c r="BX1725" s="74"/>
      <c r="BY1725" s="74"/>
      <c r="BZ1725" s="74"/>
      <c r="CA1725" s="74"/>
    </row>
    <row r="1726" spans="14:79" ht="12" customHeight="1">
      <c r="N1726" s="119" t="s">
        <v>42</v>
      </c>
      <c r="O1726" s="120" t="s">
        <v>2845</v>
      </c>
      <c r="P1726" s="122">
        <v>0</v>
      </c>
      <c r="Q1726" s="122">
        <v>0</v>
      </c>
      <c r="R1726" s="122">
        <v>0</v>
      </c>
      <c r="S1726" s="122">
        <v>0</v>
      </c>
      <c r="T1726" s="122">
        <v>0</v>
      </c>
      <c r="U1726" s="122">
        <v>0</v>
      </c>
      <c r="V1726" s="122">
        <v>0</v>
      </c>
      <c r="W1726" s="122">
        <v>0</v>
      </c>
      <c r="X1726" s="122">
        <v>0</v>
      </c>
      <c r="Y1726" s="122">
        <v>0</v>
      </c>
      <c r="Z1726" s="122">
        <v>245000026</v>
      </c>
      <c r="AA1726" s="122">
        <v>265000026</v>
      </c>
      <c r="AB1726" s="122">
        <v>285000026</v>
      </c>
      <c r="AC1726" s="122">
        <v>0</v>
      </c>
      <c r="AD1726" s="121"/>
      <c r="BO1726" s="72" t="s">
        <v>5066</v>
      </c>
      <c r="BP1726" s="73" t="s">
        <v>5068</v>
      </c>
      <c r="BQ1726" s="74"/>
      <c r="BR1726" s="74"/>
      <c r="BS1726" s="74"/>
      <c r="BT1726" s="74"/>
      <c r="BU1726" s="74"/>
      <c r="BV1726" s="74"/>
      <c r="BW1726" s="74"/>
      <c r="BX1726" s="74"/>
      <c r="BY1726" s="74"/>
      <c r="BZ1726" s="74"/>
      <c r="CA1726" s="74"/>
    </row>
    <row r="1727" spans="14:79" ht="12" customHeight="1">
      <c r="N1727" s="119" t="s">
        <v>42</v>
      </c>
      <c r="O1727" s="120" t="s">
        <v>2176</v>
      </c>
      <c r="P1727" s="122">
        <v>0</v>
      </c>
      <c r="Q1727" s="122">
        <v>0</v>
      </c>
      <c r="R1727" s="122">
        <v>0</v>
      </c>
      <c r="S1727" s="122">
        <v>0</v>
      </c>
      <c r="T1727" s="122">
        <v>0</v>
      </c>
      <c r="U1727" s="122">
        <v>0</v>
      </c>
      <c r="V1727" s="122">
        <v>0</v>
      </c>
      <c r="W1727" s="122">
        <v>0</v>
      </c>
      <c r="X1727" s="122">
        <v>0</v>
      </c>
      <c r="Y1727" s="122">
        <v>0</v>
      </c>
      <c r="Z1727" s="122">
        <v>260000026</v>
      </c>
      <c r="AA1727" s="122">
        <v>275000026</v>
      </c>
      <c r="AB1727" s="122">
        <v>305000026</v>
      </c>
      <c r="AC1727" s="122">
        <v>0</v>
      </c>
      <c r="AD1727" s="121"/>
      <c r="BO1727" s="72" t="s">
        <v>5066</v>
      </c>
      <c r="BP1727" s="73" t="s">
        <v>5106</v>
      </c>
      <c r="BQ1727" s="74"/>
      <c r="BR1727" s="74"/>
      <c r="BS1727" s="74"/>
      <c r="BT1727" s="74"/>
      <c r="BU1727" s="74"/>
      <c r="BV1727" s="74"/>
      <c r="BW1727" s="74"/>
      <c r="BX1727" s="74"/>
      <c r="BY1727" s="74"/>
      <c r="BZ1727" s="74"/>
      <c r="CA1727" s="74"/>
    </row>
    <row r="1728" spans="14:79" ht="12" customHeight="1">
      <c r="N1728" s="119" t="s">
        <v>42</v>
      </c>
      <c r="O1728" s="120" t="s">
        <v>1989</v>
      </c>
      <c r="P1728" s="122">
        <v>0</v>
      </c>
      <c r="Q1728" s="122">
        <v>0</v>
      </c>
      <c r="R1728" s="122">
        <v>0</v>
      </c>
      <c r="S1728" s="122">
        <v>0</v>
      </c>
      <c r="T1728" s="122">
        <v>0</v>
      </c>
      <c r="U1728" s="122">
        <v>0</v>
      </c>
      <c r="V1728" s="122">
        <v>0</v>
      </c>
      <c r="W1728" s="122">
        <v>0</v>
      </c>
      <c r="X1728" s="122">
        <v>0</v>
      </c>
      <c r="Y1728" s="122">
        <v>220000026</v>
      </c>
      <c r="Z1728" s="122">
        <v>245000026</v>
      </c>
      <c r="AA1728" s="122">
        <v>265000026</v>
      </c>
      <c r="AB1728" s="122">
        <v>285000026</v>
      </c>
      <c r="AC1728" s="122">
        <v>0</v>
      </c>
      <c r="AD1728" s="121"/>
      <c r="BO1728" s="72" t="s">
        <v>5066</v>
      </c>
      <c r="BP1728" s="73" t="s">
        <v>5054</v>
      </c>
      <c r="BQ1728" s="75">
        <v>0</v>
      </c>
      <c r="BR1728" s="75">
        <v>0</v>
      </c>
      <c r="BS1728" s="75">
        <v>0</v>
      </c>
      <c r="BT1728" s="75">
        <v>0</v>
      </c>
      <c r="BU1728" s="74"/>
      <c r="BV1728" s="74"/>
      <c r="BW1728" s="74"/>
      <c r="BX1728" s="74"/>
      <c r="BY1728" s="74"/>
      <c r="BZ1728" s="74"/>
      <c r="CA1728" s="74"/>
    </row>
    <row r="1729" spans="14:79" ht="12" customHeight="1">
      <c r="N1729" s="119" t="s">
        <v>42</v>
      </c>
      <c r="O1729" s="120" t="s">
        <v>2798</v>
      </c>
      <c r="P1729" s="122">
        <v>0</v>
      </c>
      <c r="Q1729" s="122">
        <v>0</v>
      </c>
      <c r="R1729" s="122">
        <v>0</v>
      </c>
      <c r="S1729" s="122">
        <v>0</v>
      </c>
      <c r="T1729" s="122">
        <v>0</v>
      </c>
      <c r="U1729" s="122">
        <v>0</v>
      </c>
      <c r="V1729" s="122">
        <v>0</v>
      </c>
      <c r="W1729" s="122">
        <v>0</v>
      </c>
      <c r="X1729" s="122">
        <v>0</v>
      </c>
      <c r="Y1729" s="122">
        <v>210000026</v>
      </c>
      <c r="Z1729" s="122">
        <v>220000026</v>
      </c>
      <c r="AA1729" s="122">
        <v>250000026</v>
      </c>
      <c r="AB1729" s="122">
        <v>270000026</v>
      </c>
      <c r="AC1729" s="122">
        <v>0</v>
      </c>
      <c r="AD1729" s="121"/>
      <c r="BO1729" s="72" t="s">
        <v>5066</v>
      </c>
      <c r="BP1729" s="73" t="s">
        <v>5107</v>
      </c>
      <c r="BQ1729" s="74"/>
      <c r="BR1729" s="74"/>
      <c r="BS1729" s="74"/>
      <c r="BT1729" s="74"/>
      <c r="BU1729" s="74"/>
      <c r="BV1729" s="74"/>
      <c r="BW1729" s="74"/>
      <c r="BX1729" s="74"/>
      <c r="BY1729" s="74"/>
      <c r="BZ1729" s="74"/>
      <c r="CA1729" s="74"/>
    </row>
    <row r="1730" spans="14:79" ht="12" customHeight="1">
      <c r="N1730" s="119" t="s">
        <v>42</v>
      </c>
      <c r="O1730" s="120" t="s">
        <v>2810</v>
      </c>
      <c r="P1730" s="122">
        <v>0</v>
      </c>
      <c r="Q1730" s="122">
        <v>0</v>
      </c>
      <c r="R1730" s="122">
        <v>0</v>
      </c>
      <c r="S1730" s="122">
        <v>0</v>
      </c>
      <c r="T1730" s="122">
        <v>0</v>
      </c>
      <c r="U1730" s="122">
        <v>0</v>
      </c>
      <c r="V1730" s="122">
        <v>0</v>
      </c>
      <c r="W1730" s="122">
        <v>0</v>
      </c>
      <c r="X1730" s="122">
        <v>0</v>
      </c>
      <c r="Y1730" s="122">
        <v>0</v>
      </c>
      <c r="Z1730" s="122">
        <v>260000026</v>
      </c>
      <c r="AA1730" s="122">
        <v>275000026</v>
      </c>
      <c r="AB1730" s="122">
        <v>305000026</v>
      </c>
      <c r="AC1730" s="122">
        <v>0</v>
      </c>
      <c r="AD1730" s="121"/>
      <c r="BO1730" s="72" t="s">
        <v>5066</v>
      </c>
      <c r="BP1730" s="73" t="s">
        <v>5127</v>
      </c>
      <c r="BQ1730" s="75">
        <v>0</v>
      </c>
      <c r="BR1730" s="75">
        <v>0</v>
      </c>
      <c r="BS1730" s="75">
        <v>505000925</v>
      </c>
      <c r="BT1730" s="75">
        <v>520000925</v>
      </c>
      <c r="BU1730" s="74"/>
      <c r="BV1730" s="75">
        <v>0</v>
      </c>
      <c r="BW1730" s="74"/>
      <c r="BX1730" s="74"/>
      <c r="BY1730" s="74"/>
      <c r="BZ1730" s="74"/>
      <c r="CA1730" s="74"/>
    </row>
    <row r="1731" spans="14:79" ht="12" customHeight="1">
      <c r="N1731" s="119" t="s">
        <v>42</v>
      </c>
      <c r="O1731" s="120" t="s">
        <v>2825</v>
      </c>
      <c r="P1731" s="122">
        <v>0</v>
      </c>
      <c r="Q1731" s="122">
        <v>0</v>
      </c>
      <c r="R1731" s="122">
        <v>0</v>
      </c>
      <c r="S1731" s="122">
        <v>0</v>
      </c>
      <c r="T1731" s="122">
        <v>0</v>
      </c>
      <c r="U1731" s="122">
        <v>0</v>
      </c>
      <c r="V1731" s="122">
        <v>0</v>
      </c>
      <c r="W1731" s="122">
        <v>0</v>
      </c>
      <c r="X1731" s="122">
        <v>0</v>
      </c>
      <c r="Y1731" s="122">
        <v>235000026</v>
      </c>
      <c r="Z1731" s="122">
        <v>245000026</v>
      </c>
      <c r="AA1731" s="122">
        <v>235000026</v>
      </c>
      <c r="AB1731" s="122">
        <v>265000026</v>
      </c>
      <c r="AC1731" s="122">
        <v>0</v>
      </c>
      <c r="AD1731" s="121"/>
      <c r="BO1731" s="72" t="s">
        <v>5066</v>
      </c>
      <c r="BP1731" s="73" t="s">
        <v>5215</v>
      </c>
      <c r="BQ1731" s="74"/>
      <c r="BR1731" s="74"/>
      <c r="BS1731" s="74"/>
      <c r="BT1731" s="75">
        <v>0</v>
      </c>
      <c r="BU1731" s="75">
        <v>0</v>
      </c>
      <c r="BV1731" s="75">
        <v>0</v>
      </c>
      <c r="BW1731" s="74"/>
      <c r="BX1731" s="74"/>
      <c r="BY1731" s="74"/>
      <c r="BZ1731" s="74"/>
      <c r="CA1731" s="74"/>
    </row>
    <row r="1732" spans="14:79" ht="12" customHeight="1">
      <c r="N1732" s="119" t="s">
        <v>42</v>
      </c>
      <c r="O1732" s="120" t="s">
        <v>2222</v>
      </c>
      <c r="P1732" s="122">
        <v>0</v>
      </c>
      <c r="Q1732" s="122">
        <v>0</v>
      </c>
      <c r="R1732" s="122">
        <v>0</v>
      </c>
      <c r="S1732" s="122">
        <v>0</v>
      </c>
      <c r="T1732" s="122">
        <v>0</v>
      </c>
      <c r="U1732" s="122">
        <v>0</v>
      </c>
      <c r="V1732" s="122">
        <v>0</v>
      </c>
      <c r="W1732" s="122">
        <v>190000026</v>
      </c>
      <c r="X1732" s="122">
        <v>200000026</v>
      </c>
      <c r="Y1732" s="122">
        <v>210000026</v>
      </c>
      <c r="Z1732" s="122">
        <v>220000026</v>
      </c>
      <c r="AA1732" s="122">
        <v>230000026</v>
      </c>
      <c r="AB1732" s="122">
        <v>240000026</v>
      </c>
      <c r="AC1732" s="122">
        <v>0</v>
      </c>
      <c r="AD1732" s="121"/>
      <c r="BO1732" s="72" t="s">
        <v>5066</v>
      </c>
      <c r="BP1732" s="73" t="s">
        <v>5216</v>
      </c>
      <c r="BQ1732" s="74"/>
      <c r="BR1732" s="74"/>
      <c r="BS1732" s="74"/>
      <c r="BT1732" s="75">
        <v>0</v>
      </c>
      <c r="BU1732" s="74"/>
      <c r="BV1732" s="74"/>
      <c r="BW1732" s="74"/>
      <c r="BX1732" s="74"/>
      <c r="BY1732" s="74"/>
      <c r="BZ1732" s="74"/>
      <c r="CA1732" s="74"/>
    </row>
    <row r="1733" spans="14:79" ht="12" customHeight="1">
      <c r="N1733" s="119" t="s">
        <v>42</v>
      </c>
      <c r="O1733" s="120" t="s">
        <v>2570</v>
      </c>
      <c r="P1733" s="122">
        <v>0</v>
      </c>
      <c r="Q1733" s="122">
        <v>0</v>
      </c>
      <c r="R1733" s="122">
        <v>0</v>
      </c>
      <c r="S1733" s="122">
        <v>0</v>
      </c>
      <c r="T1733" s="122">
        <v>0</v>
      </c>
      <c r="U1733" s="122">
        <v>0</v>
      </c>
      <c r="V1733" s="122">
        <v>0</v>
      </c>
      <c r="W1733" s="122">
        <v>205000026</v>
      </c>
      <c r="X1733" s="122">
        <v>210000026</v>
      </c>
      <c r="Y1733" s="122">
        <v>225000026</v>
      </c>
      <c r="Z1733" s="122">
        <v>250000026</v>
      </c>
      <c r="AA1733" s="122">
        <v>260000026</v>
      </c>
      <c r="AB1733" s="122">
        <v>280000026</v>
      </c>
      <c r="AC1733" s="122">
        <v>320000026</v>
      </c>
      <c r="AD1733" s="121"/>
      <c r="BO1733" s="72" t="s">
        <v>5066</v>
      </c>
      <c r="BP1733" s="73" t="s">
        <v>5189</v>
      </c>
      <c r="BQ1733" s="74"/>
      <c r="BR1733" s="74"/>
      <c r="BS1733" s="75">
        <v>0</v>
      </c>
      <c r="BT1733" s="74"/>
      <c r="BU1733" s="74"/>
      <c r="BV1733" s="74"/>
      <c r="BW1733" s="74"/>
      <c r="BX1733" s="74"/>
      <c r="BY1733" s="74"/>
      <c r="BZ1733" s="74"/>
      <c r="CA1733" s="74"/>
    </row>
    <row r="1734" spans="14:79" ht="12" customHeight="1">
      <c r="N1734" s="119" t="s">
        <v>42</v>
      </c>
      <c r="O1734" s="120" t="s">
        <v>2571</v>
      </c>
      <c r="P1734" s="122">
        <v>0</v>
      </c>
      <c r="Q1734" s="122">
        <v>0</v>
      </c>
      <c r="R1734" s="122">
        <v>0</v>
      </c>
      <c r="S1734" s="122">
        <v>0</v>
      </c>
      <c r="T1734" s="122">
        <v>0</v>
      </c>
      <c r="U1734" s="122">
        <v>165000026</v>
      </c>
      <c r="V1734" s="122">
        <v>175000026</v>
      </c>
      <c r="W1734" s="122">
        <v>180000026</v>
      </c>
      <c r="X1734" s="122">
        <v>185000026</v>
      </c>
      <c r="Y1734" s="122">
        <v>210000026</v>
      </c>
      <c r="Z1734" s="122">
        <v>220000026</v>
      </c>
      <c r="AA1734" s="122">
        <v>230000026</v>
      </c>
      <c r="AB1734" s="122">
        <v>245000026</v>
      </c>
      <c r="AC1734" s="122">
        <v>0</v>
      </c>
      <c r="AD1734" s="121"/>
      <c r="BO1734" s="72" t="s">
        <v>5066</v>
      </c>
      <c r="BP1734" s="73" t="s">
        <v>5190</v>
      </c>
      <c r="BQ1734" s="74"/>
      <c r="BR1734" s="74"/>
      <c r="BS1734" s="75">
        <v>0</v>
      </c>
      <c r="BT1734" s="75">
        <v>0</v>
      </c>
      <c r="BU1734" s="74"/>
      <c r="BV1734" s="74"/>
      <c r="BW1734" s="74"/>
      <c r="BX1734" s="74"/>
      <c r="BY1734" s="74"/>
      <c r="BZ1734" s="74"/>
      <c r="CA1734" s="74"/>
    </row>
    <row r="1735" spans="14:79" ht="12" customHeight="1">
      <c r="N1735" s="119" t="s">
        <v>42</v>
      </c>
      <c r="O1735" s="120" t="s">
        <v>2317</v>
      </c>
      <c r="P1735" s="122">
        <v>0</v>
      </c>
      <c r="Q1735" s="122">
        <v>0</v>
      </c>
      <c r="R1735" s="122">
        <v>0</v>
      </c>
      <c r="S1735" s="122">
        <v>0</v>
      </c>
      <c r="T1735" s="122">
        <v>0</v>
      </c>
      <c r="U1735" s="122">
        <v>0</v>
      </c>
      <c r="V1735" s="122">
        <v>0</v>
      </c>
      <c r="W1735" s="122">
        <v>0</v>
      </c>
      <c r="X1735" s="122">
        <v>0</v>
      </c>
      <c r="Y1735" s="122">
        <v>225000026</v>
      </c>
      <c r="Z1735" s="122">
        <v>235000026</v>
      </c>
      <c r="AA1735" s="122">
        <v>245000026</v>
      </c>
      <c r="AB1735" s="122">
        <v>235000026</v>
      </c>
      <c r="AC1735" s="122">
        <v>265000026</v>
      </c>
      <c r="AD1735" s="121"/>
      <c r="BO1735" s="72" t="s">
        <v>5066</v>
      </c>
      <c r="BP1735" s="73" t="s">
        <v>5217</v>
      </c>
      <c r="BQ1735" s="74"/>
      <c r="BR1735" s="74"/>
      <c r="BS1735" s="74"/>
      <c r="BT1735" s="75">
        <v>0</v>
      </c>
      <c r="BU1735" s="74"/>
      <c r="BV1735" s="74"/>
      <c r="BW1735" s="74"/>
      <c r="BX1735" s="74"/>
      <c r="BY1735" s="74"/>
      <c r="BZ1735" s="74"/>
      <c r="CA1735" s="74"/>
    </row>
    <row r="1736" spans="14:79" ht="12" customHeight="1">
      <c r="N1736" s="119" t="s">
        <v>42</v>
      </c>
      <c r="O1736" s="120" t="s">
        <v>2318</v>
      </c>
      <c r="P1736" s="122">
        <v>0</v>
      </c>
      <c r="Q1736" s="122">
        <v>0</v>
      </c>
      <c r="R1736" s="122">
        <v>0</v>
      </c>
      <c r="S1736" s="122">
        <v>0</v>
      </c>
      <c r="T1736" s="122">
        <v>0</v>
      </c>
      <c r="U1736" s="122">
        <v>0</v>
      </c>
      <c r="V1736" s="122">
        <v>0</v>
      </c>
      <c r="W1736" s="122">
        <v>190000026</v>
      </c>
      <c r="X1736" s="122">
        <v>200000026</v>
      </c>
      <c r="Y1736" s="122">
        <v>210000026</v>
      </c>
      <c r="Z1736" s="122">
        <v>220000026</v>
      </c>
      <c r="AA1736" s="122">
        <v>230000026</v>
      </c>
      <c r="AB1736" s="122">
        <v>245000026</v>
      </c>
      <c r="AC1736" s="122">
        <v>250000026</v>
      </c>
      <c r="AD1736" s="121"/>
      <c r="BO1736" s="72" t="s">
        <v>5066</v>
      </c>
      <c r="BP1736" s="73" t="s">
        <v>5191</v>
      </c>
      <c r="BQ1736" s="74"/>
      <c r="BR1736" s="74"/>
      <c r="BS1736" s="75">
        <v>0</v>
      </c>
      <c r="BT1736" s="75">
        <v>0</v>
      </c>
      <c r="BU1736" s="74"/>
      <c r="BV1736" s="74"/>
      <c r="BW1736" s="74"/>
      <c r="BX1736" s="74"/>
      <c r="BY1736" s="74"/>
      <c r="BZ1736" s="74"/>
      <c r="CA1736" s="74"/>
    </row>
    <row r="1737" spans="14:79" ht="12" customHeight="1">
      <c r="N1737" s="119" t="s">
        <v>42</v>
      </c>
      <c r="O1737" s="120" t="s">
        <v>2572</v>
      </c>
      <c r="P1737" s="122">
        <v>0</v>
      </c>
      <c r="Q1737" s="122">
        <v>0</v>
      </c>
      <c r="R1737" s="122">
        <v>0</v>
      </c>
      <c r="S1737" s="122">
        <v>0</v>
      </c>
      <c r="T1737" s="122">
        <v>0</v>
      </c>
      <c r="U1737" s="122">
        <v>0</v>
      </c>
      <c r="V1737" s="122">
        <v>0</v>
      </c>
      <c r="W1737" s="122">
        <v>0</v>
      </c>
      <c r="X1737" s="122">
        <v>165000026</v>
      </c>
      <c r="Y1737" s="122">
        <v>210000026</v>
      </c>
      <c r="Z1737" s="122">
        <v>220000026</v>
      </c>
      <c r="AA1737" s="122">
        <v>230000026</v>
      </c>
      <c r="AB1737" s="122">
        <v>245000026</v>
      </c>
      <c r="AC1737" s="122">
        <v>0</v>
      </c>
      <c r="AD1737" s="121"/>
      <c r="BO1737" s="72" t="s">
        <v>5066</v>
      </c>
      <c r="BP1737" s="73" t="s">
        <v>5251</v>
      </c>
      <c r="BQ1737" s="74"/>
      <c r="BR1737" s="74"/>
      <c r="BS1737" s="74"/>
      <c r="BT1737" s="74"/>
      <c r="BU1737" s="75">
        <v>475000026</v>
      </c>
      <c r="BV1737" s="74"/>
      <c r="BW1737" s="74"/>
      <c r="BX1737" s="74"/>
      <c r="BY1737" s="74"/>
      <c r="BZ1737" s="74"/>
      <c r="CA1737" s="74"/>
    </row>
    <row r="1738" spans="14:79" ht="12" customHeight="1">
      <c r="N1738" s="119" t="s">
        <v>42</v>
      </c>
      <c r="O1738" s="120" t="s">
        <v>2573</v>
      </c>
      <c r="P1738" s="122">
        <v>0</v>
      </c>
      <c r="Q1738" s="122">
        <v>0</v>
      </c>
      <c r="R1738" s="122">
        <v>0</v>
      </c>
      <c r="S1738" s="122">
        <v>0</v>
      </c>
      <c r="T1738" s="122">
        <v>0</v>
      </c>
      <c r="U1738" s="122">
        <v>0</v>
      </c>
      <c r="V1738" s="122">
        <v>0</v>
      </c>
      <c r="W1738" s="122">
        <v>170000026</v>
      </c>
      <c r="X1738" s="122">
        <v>180000026</v>
      </c>
      <c r="Y1738" s="122">
        <v>190000026</v>
      </c>
      <c r="Z1738" s="122">
        <v>210000026</v>
      </c>
      <c r="AA1738" s="122">
        <v>225000026</v>
      </c>
      <c r="AB1738" s="122">
        <v>240000026</v>
      </c>
      <c r="AC1738" s="122">
        <v>0</v>
      </c>
      <c r="AD1738" s="121"/>
      <c r="BO1738" s="72" t="s">
        <v>5066</v>
      </c>
      <c r="BP1738" s="73" t="s">
        <v>5218</v>
      </c>
      <c r="BQ1738" s="74"/>
      <c r="BR1738" s="74"/>
      <c r="BS1738" s="74"/>
      <c r="BT1738" s="75">
        <v>0</v>
      </c>
      <c r="BU1738" s="75">
        <v>0</v>
      </c>
      <c r="BV1738" s="74"/>
      <c r="BW1738" s="74"/>
      <c r="BX1738" s="74"/>
      <c r="BY1738" s="74"/>
      <c r="BZ1738" s="74"/>
      <c r="CA1738" s="74"/>
    </row>
    <row r="1739" spans="14:79" ht="12" customHeight="1">
      <c r="N1739" s="119" t="s">
        <v>42</v>
      </c>
      <c r="O1739" s="120" t="s">
        <v>2319</v>
      </c>
      <c r="P1739" s="122">
        <v>0</v>
      </c>
      <c r="Q1739" s="122">
        <v>0</v>
      </c>
      <c r="R1739" s="122">
        <v>0</v>
      </c>
      <c r="S1739" s="122">
        <v>0</v>
      </c>
      <c r="T1739" s="122">
        <v>0</v>
      </c>
      <c r="U1739" s="122">
        <v>0</v>
      </c>
      <c r="V1739" s="122">
        <v>170000026</v>
      </c>
      <c r="W1739" s="122">
        <v>180000026</v>
      </c>
      <c r="X1739" s="122">
        <v>195000026</v>
      </c>
      <c r="Y1739" s="122">
        <v>225000026</v>
      </c>
      <c r="Z1739" s="122">
        <v>235000026</v>
      </c>
      <c r="AA1739" s="122">
        <v>245000026</v>
      </c>
      <c r="AB1739" s="122">
        <v>235000026</v>
      </c>
      <c r="AC1739" s="122">
        <v>265000026</v>
      </c>
      <c r="AD1739" s="121"/>
      <c r="BO1739" s="72" t="s">
        <v>5066</v>
      </c>
      <c r="BP1739" s="73" t="s">
        <v>5128</v>
      </c>
      <c r="BQ1739" s="75">
        <v>0</v>
      </c>
      <c r="BR1739" s="75">
        <v>0</v>
      </c>
      <c r="BS1739" s="75">
        <v>405000026</v>
      </c>
      <c r="BT1739" s="75">
        <v>0</v>
      </c>
      <c r="BU1739" s="75">
        <v>0</v>
      </c>
      <c r="BV1739" s="75">
        <v>0</v>
      </c>
      <c r="BW1739" s="75">
        <v>0</v>
      </c>
      <c r="BX1739" s="75">
        <v>0</v>
      </c>
      <c r="BY1739" s="75">
        <v>605000725</v>
      </c>
      <c r="BZ1739" s="74"/>
      <c r="CA1739" s="74"/>
    </row>
    <row r="1740" spans="14:79" ht="12" customHeight="1">
      <c r="N1740" s="119" t="s">
        <v>42</v>
      </c>
      <c r="O1740" s="120" t="s">
        <v>1970</v>
      </c>
      <c r="P1740" s="122">
        <v>0</v>
      </c>
      <c r="Q1740" s="122">
        <v>0</v>
      </c>
      <c r="R1740" s="122">
        <v>0</v>
      </c>
      <c r="S1740" s="122">
        <v>0</v>
      </c>
      <c r="T1740" s="122">
        <v>0</v>
      </c>
      <c r="U1740" s="122">
        <v>0</v>
      </c>
      <c r="V1740" s="122">
        <v>165000026</v>
      </c>
      <c r="W1740" s="122">
        <v>185000026</v>
      </c>
      <c r="X1740" s="122">
        <v>190000026</v>
      </c>
      <c r="Y1740" s="122">
        <v>205000026</v>
      </c>
      <c r="Z1740" s="122">
        <v>220000026</v>
      </c>
      <c r="AA1740" s="122">
        <v>230000026</v>
      </c>
      <c r="AB1740" s="122">
        <v>250000026</v>
      </c>
      <c r="AC1740" s="122">
        <v>0</v>
      </c>
      <c r="AD1740" s="121"/>
      <c r="BO1740" s="72" t="s">
        <v>5066</v>
      </c>
      <c r="BP1740" s="73" t="s">
        <v>5163</v>
      </c>
      <c r="BQ1740" s="74"/>
      <c r="BR1740" s="75">
        <v>0</v>
      </c>
      <c r="BS1740" s="74"/>
      <c r="BT1740" s="74"/>
      <c r="BU1740" s="75">
        <v>0</v>
      </c>
      <c r="BV1740" s="74"/>
      <c r="BW1740" s="74"/>
      <c r="BX1740" s="74"/>
      <c r="BY1740" s="74"/>
      <c r="BZ1740" s="74"/>
      <c r="CA1740" s="74"/>
    </row>
    <row r="1741" spans="14:79" ht="12" customHeight="1">
      <c r="N1741" s="119" t="s">
        <v>42</v>
      </c>
      <c r="O1741" s="120" t="s">
        <v>1990</v>
      </c>
      <c r="P1741" s="122">
        <v>0</v>
      </c>
      <c r="Q1741" s="122">
        <v>0</v>
      </c>
      <c r="R1741" s="122">
        <v>0</v>
      </c>
      <c r="S1741" s="122">
        <v>0</v>
      </c>
      <c r="T1741" s="122">
        <v>0</v>
      </c>
      <c r="U1741" s="122">
        <v>175000026</v>
      </c>
      <c r="V1741" s="122">
        <v>180000026</v>
      </c>
      <c r="W1741" s="122">
        <v>185000026</v>
      </c>
      <c r="X1741" s="122">
        <v>195000026</v>
      </c>
      <c r="Y1741" s="122">
        <v>205000026</v>
      </c>
      <c r="Z1741" s="122">
        <v>220000026</v>
      </c>
      <c r="AA1741" s="122">
        <v>230000026</v>
      </c>
      <c r="AB1741" s="122">
        <v>235000026</v>
      </c>
      <c r="AC1741" s="122">
        <v>240000026</v>
      </c>
      <c r="AD1741" s="121"/>
      <c r="BO1741" s="72" t="s">
        <v>5066</v>
      </c>
      <c r="BP1741" s="73" t="s">
        <v>5259</v>
      </c>
      <c r="BQ1741" s="74"/>
      <c r="BR1741" s="74"/>
      <c r="BS1741" s="74"/>
      <c r="BT1741" s="74"/>
      <c r="BU1741" s="74"/>
      <c r="BV1741" s="75">
        <v>0</v>
      </c>
      <c r="BW1741" s="75">
        <v>0</v>
      </c>
      <c r="BX1741" s="75">
        <v>0</v>
      </c>
      <c r="BY1741" s="75">
        <v>0</v>
      </c>
      <c r="BZ1741" s="74"/>
      <c r="CA1741" s="74"/>
    </row>
    <row r="1742" spans="14:79" ht="12" customHeight="1">
      <c r="N1742" s="119" t="s">
        <v>42</v>
      </c>
      <c r="O1742" s="120" t="s">
        <v>2320</v>
      </c>
      <c r="P1742" s="122">
        <v>0</v>
      </c>
      <c r="Q1742" s="122">
        <v>0</v>
      </c>
      <c r="R1742" s="122">
        <v>0</v>
      </c>
      <c r="S1742" s="122">
        <v>0</v>
      </c>
      <c r="T1742" s="122">
        <v>0</v>
      </c>
      <c r="U1742" s="122">
        <v>0</v>
      </c>
      <c r="V1742" s="122">
        <v>0</v>
      </c>
      <c r="W1742" s="122">
        <v>0</v>
      </c>
      <c r="X1742" s="122">
        <v>0</v>
      </c>
      <c r="Y1742" s="122">
        <v>235000026</v>
      </c>
      <c r="Z1742" s="122">
        <v>245000026</v>
      </c>
      <c r="AA1742" s="122">
        <v>265000026</v>
      </c>
      <c r="AB1742" s="122">
        <v>285000026</v>
      </c>
      <c r="AC1742" s="122">
        <v>0</v>
      </c>
      <c r="AD1742" s="121"/>
      <c r="BO1742" s="72" t="s">
        <v>5066</v>
      </c>
      <c r="BP1742" s="73" t="s">
        <v>5129</v>
      </c>
      <c r="BQ1742" s="75">
        <v>0</v>
      </c>
      <c r="BR1742" s="75">
        <v>0</v>
      </c>
      <c r="BS1742" s="75">
        <v>0</v>
      </c>
      <c r="BT1742" s="75">
        <v>0</v>
      </c>
      <c r="BU1742" s="75">
        <v>0</v>
      </c>
      <c r="BV1742" s="75">
        <v>530000925</v>
      </c>
      <c r="BW1742" s="75">
        <v>0</v>
      </c>
      <c r="BX1742" s="75">
        <v>0</v>
      </c>
      <c r="BY1742" s="75">
        <v>0</v>
      </c>
      <c r="BZ1742" s="74"/>
      <c r="CA1742" s="74"/>
    </row>
    <row r="1743" spans="14:79" ht="12" customHeight="1">
      <c r="N1743" s="119" t="s">
        <v>42</v>
      </c>
      <c r="O1743" s="120" t="s">
        <v>2321</v>
      </c>
      <c r="P1743" s="122">
        <v>0</v>
      </c>
      <c r="Q1743" s="122">
        <v>0</v>
      </c>
      <c r="R1743" s="122">
        <v>0</v>
      </c>
      <c r="S1743" s="122">
        <v>0</v>
      </c>
      <c r="T1743" s="122">
        <v>0</v>
      </c>
      <c r="U1743" s="122">
        <v>0</v>
      </c>
      <c r="V1743" s="122">
        <v>0</v>
      </c>
      <c r="W1743" s="122">
        <v>0</v>
      </c>
      <c r="X1743" s="122">
        <v>0</v>
      </c>
      <c r="Y1743" s="122">
        <v>235000026</v>
      </c>
      <c r="Z1743" s="122">
        <v>245000026</v>
      </c>
      <c r="AA1743" s="122">
        <v>265000026</v>
      </c>
      <c r="AB1743" s="122">
        <v>285000026</v>
      </c>
      <c r="AC1743" s="122">
        <v>0</v>
      </c>
      <c r="AD1743" s="121"/>
      <c r="BO1743" s="72" t="s">
        <v>5066</v>
      </c>
      <c r="BP1743" s="73" t="s">
        <v>5130</v>
      </c>
      <c r="BQ1743" s="75">
        <v>0</v>
      </c>
      <c r="BR1743" s="75">
        <v>0</v>
      </c>
      <c r="BS1743" s="75">
        <v>0</v>
      </c>
      <c r="BT1743" s="75">
        <v>0</v>
      </c>
      <c r="BU1743" s="75">
        <v>0</v>
      </c>
      <c r="BV1743" s="75">
        <v>0</v>
      </c>
      <c r="BW1743" s="75">
        <v>0</v>
      </c>
      <c r="BX1743" s="75">
        <v>0</v>
      </c>
      <c r="BY1743" s="75">
        <v>0</v>
      </c>
      <c r="BZ1743" s="74"/>
      <c r="CA1743" s="74"/>
    </row>
    <row r="1744" spans="14:79" ht="12" customHeight="1">
      <c r="N1744" s="119" t="s">
        <v>42</v>
      </c>
      <c r="O1744" s="120" t="s">
        <v>2177</v>
      </c>
      <c r="P1744" s="122">
        <v>0</v>
      </c>
      <c r="Q1744" s="122">
        <v>0</v>
      </c>
      <c r="R1744" s="122">
        <v>0</v>
      </c>
      <c r="S1744" s="122">
        <v>0</v>
      </c>
      <c r="T1744" s="122">
        <v>0</v>
      </c>
      <c r="U1744" s="122">
        <v>0</v>
      </c>
      <c r="V1744" s="122">
        <v>0</v>
      </c>
      <c r="W1744" s="122">
        <v>0</v>
      </c>
      <c r="X1744" s="122">
        <v>0</v>
      </c>
      <c r="Y1744" s="122">
        <v>235000026</v>
      </c>
      <c r="Z1744" s="122">
        <v>245000026</v>
      </c>
      <c r="AA1744" s="122">
        <v>265000026</v>
      </c>
      <c r="AB1744" s="122">
        <v>285000026</v>
      </c>
      <c r="AC1744" s="122">
        <v>0</v>
      </c>
      <c r="AD1744" s="121"/>
      <c r="BO1744" s="72" t="s">
        <v>5066</v>
      </c>
      <c r="BP1744" s="73" t="s">
        <v>5192</v>
      </c>
      <c r="BQ1744" s="74"/>
      <c r="BR1744" s="74"/>
      <c r="BS1744" s="75">
        <v>0</v>
      </c>
      <c r="BT1744" s="74"/>
      <c r="BU1744" s="74"/>
      <c r="BV1744" s="74"/>
      <c r="BW1744" s="74"/>
      <c r="BX1744" s="74"/>
      <c r="BY1744" s="74"/>
      <c r="BZ1744" s="74"/>
      <c r="CA1744" s="74"/>
    </row>
    <row r="1745" spans="14:79" ht="12" customHeight="1">
      <c r="N1745" s="119" t="s">
        <v>42</v>
      </c>
      <c r="O1745" s="120" t="s">
        <v>2322</v>
      </c>
      <c r="P1745" s="122">
        <v>0</v>
      </c>
      <c r="Q1745" s="122">
        <v>0</v>
      </c>
      <c r="R1745" s="122">
        <v>0</v>
      </c>
      <c r="S1745" s="122">
        <v>0</v>
      </c>
      <c r="T1745" s="122">
        <v>0</v>
      </c>
      <c r="U1745" s="122">
        <v>0</v>
      </c>
      <c r="V1745" s="122">
        <v>0</v>
      </c>
      <c r="W1745" s="122">
        <v>0</v>
      </c>
      <c r="X1745" s="122">
        <v>0</v>
      </c>
      <c r="Y1745" s="122">
        <v>0</v>
      </c>
      <c r="Z1745" s="122">
        <v>235000026</v>
      </c>
      <c r="AA1745" s="122">
        <v>245000026</v>
      </c>
      <c r="AB1745" s="122">
        <v>265000026</v>
      </c>
      <c r="AC1745" s="122">
        <v>0</v>
      </c>
      <c r="AD1745" s="121"/>
      <c r="BO1745" s="72" t="s">
        <v>5066</v>
      </c>
      <c r="BP1745" s="73" t="s">
        <v>5131</v>
      </c>
      <c r="BQ1745" s="75">
        <v>0</v>
      </c>
      <c r="BR1745" s="75">
        <v>0</v>
      </c>
      <c r="BS1745" s="75">
        <v>0</v>
      </c>
      <c r="BT1745" s="75">
        <v>0</v>
      </c>
      <c r="BU1745" s="75">
        <v>0</v>
      </c>
      <c r="BV1745" s="75">
        <v>0</v>
      </c>
      <c r="BW1745" s="75">
        <v>0</v>
      </c>
      <c r="BX1745" s="75">
        <v>0</v>
      </c>
      <c r="BY1745" s="75">
        <v>0</v>
      </c>
      <c r="BZ1745" s="74"/>
      <c r="CA1745" s="74"/>
    </row>
    <row r="1746" spans="14:79" ht="12" customHeight="1">
      <c r="N1746" s="119" t="s">
        <v>42</v>
      </c>
      <c r="O1746" s="120" t="s">
        <v>1464</v>
      </c>
      <c r="P1746" s="122">
        <v>0</v>
      </c>
      <c r="Q1746" s="122">
        <v>0</v>
      </c>
      <c r="R1746" s="122">
        <v>0</v>
      </c>
      <c r="S1746" s="122">
        <v>0</v>
      </c>
      <c r="T1746" s="122">
        <v>0</v>
      </c>
      <c r="U1746" s="122">
        <v>170000026</v>
      </c>
      <c r="V1746" s="122">
        <v>175000026</v>
      </c>
      <c r="W1746" s="122">
        <v>185000026</v>
      </c>
      <c r="X1746" s="122">
        <v>200000026</v>
      </c>
      <c r="Y1746" s="122">
        <v>210000026</v>
      </c>
      <c r="Z1746" s="122">
        <v>220000026</v>
      </c>
      <c r="AA1746" s="122">
        <v>230000026</v>
      </c>
      <c r="AB1746" s="122">
        <v>0</v>
      </c>
      <c r="AC1746" s="122">
        <v>0</v>
      </c>
      <c r="AD1746" s="121"/>
      <c r="BO1746" s="72" t="s">
        <v>5066</v>
      </c>
      <c r="BP1746" s="73" t="s">
        <v>5132</v>
      </c>
      <c r="BQ1746" s="75">
        <v>290000026</v>
      </c>
      <c r="BR1746" s="75">
        <v>335000026</v>
      </c>
      <c r="BS1746" s="75">
        <v>385000026</v>
      </c>
      <c r="BT1746" s="75">
        <v>410000026</v>
      </c>
      <c r="BU1746" s="75">
        <v>490000026</v>
      </c>
      <c r="BV1746" s="75">
        <v>520000026</v>
      </c>
      <c r="BW1746" s="74"/>
      <c r="BX1746" s="74"/>
      <c r="BY1746" s="74"/>
      <c r="BZ1746" s="74"/>
      <c r="CA1746" s="74"/>
    </row>
    <row r="1747" spans="14:79" ht="12" customHeight="1">
      <c r="N1747" s="119" t="s">
        <v>42</v>
      </c>
      <c r="O1747" s="120" t="s">
        <v>2574</v>
      </c>
      <c r="P1747" s="122">
        <v>0</v>
      </c>
      <c r="Q1747" s="122">
        <v>0</v>
      </c>
      <c r="R1747" s="122">
        <v>0</v>
      </c>
      <c r="S1747" s="122">
        <v>0</v>
      </c>
      <c r="T1747" s="122">
        <v>0</v>
      </c>
      <c r="U1747" s="122">
        <v>0</v>
      </c>
      <c r="V1747" s="122">
        <v>0</v>
      </c>
      <c r="W1747" s="122">
        <v>0</v>
      </c>
      <c r="X1747" s="122">
        <v>200000026</v>
      </c>
      <c r="Y1747" s="122">
        <v>210000026</v>
      </c>
      <c r="Z1747" s="122">
        <v>220000026</v>
      </c>
      <c r="AA1747" s="122">
        <v>230000026</v>
      </c>
      <c r="AB1747" s="122">
        <v>0</v>
      </c>
      <c r="AC1747" s="122">
        <v>0</v>
      </c>
      <c r="AD1747" s="121"/>
      <c r="BO1747" s="72" t="s">
        <v>5066</v>
      </c>
      <c r="BP1747" s="73" t="s">
        <v>5193</v>
      </c>
      <c r="BQ1747" s="74"/>
      <c r="BR1747" s="74"/>
      <c r="BS1747" s="75">
        <v>0</v>
      </c>
      <c r="BT1747" s="74"/>
      <c r="BU1747" s="74"/>
      <c r="BV1747" s="74"/>
      <c r="BW1747" s="74"/>
      <c r="BX1747" s="74"/>
      <c r="BY1747" s="74"/>
      <c r="BZ1747" s="74"/>
      <c r="CA1747" s="74"/>
    </row>
    <row r="1748" spans="14:79" ht="12" customHeight="1">
      <c r="N1748" s="119" t="s">
        <v>42</v>
      </c>
      <c r="O1748" s="120" t="s">
        <v>1553</v>
      </c>
      <c r="P1748" s="122">
        <v>0</v>
      </c>
      <c r="Q1748" s="122">
        <v>0</v>
      </c>
      <c r="R1748" s="122">
        <v>0</v>
      </c>
      <c r="S1748" s="122">
        <v>0</v>
      </c>
      <c r="T1748" s="122">
        <v>0</v>
      </c>
      <c r="U1748" s="122">
        <v>0</v>
      </c>
      <c r="V1748" s="122">
        <v>165000026</v>
      </c>
      <c r="W1748" s="122">
        <v>185000026</v>
      </c>
      <c r="X1748" s="122">
        <v>200000026</v>
      </c>
      <c r="Y1748" s="122">
        <v>210000026</v>
      </c>
      <c r="Z1748" s="122">
        <v>220000026</v>
      </c>
      <c r="AA1748" s="122">
        <v>230000026</v>
      </c>
      <c r="AB1748" s="122">
        <v>0</v>
      </c>
      <c r="AC1748" s="122">
        <v>0</v>
      </c>
      <c r="AD1748" s="121"/>
      <c r="BO1748" s="72" t="s">
        <v>5066</v>
      </c>
      <c r="BP1748" s="73" t="s">
        <v>5219</v>
      </c>
      <c r="BQ1748" s="74"/>
      <c r="BR1748" s="74"/>
      <c r="BS1748" s="74"/>
      <c r="BT1748" s="75">
        <v>0</v>
      </c>
      <c r="BU1748" s="74"/>
      <c r="BV1748" s="74"/>
      <c r="BW1748" s="74"/>
      <c r="BX1748" s="74"/>
      <c r="BY1748" s="74"/>
      <c r="BZ1748" s="74"/>
      <c r="CA1748" s="74"/>
    </row>
    <row r="1749" spans="14:79" ht="12" customHeight="1">
      <c r="N1749" s="119" t="s">
        <v>42</v>
      </c>
      <c r="O1749" s="120" t="s">
        <v>528</v>
      </c>
      <c r="P1749" s="122">
        <v>0</v>
      </c>
      <c r="Q1749" s="122">
        <v>0</v>
      </c>
      <c r="R1749" s="122">
        <v>0</v>
      </c>
      <c r="S1749" s="122">
        <v>0</v>
      </c>
      <c r="T1749" s="122">
        <v>0</v>
      </c>
      <c r="U1749" s="122">
        <v>0</v>
      </c>
      <c r="V1749" s="122">
        <v>175000026</v>
      </c>
      <c r="W1749" s="122">
        <v>185000026</v>
      </c>
      <c r="X1749" s="122">
        <v>200000026</v>
      </c>
      <c r="Y1749" s="122">
        <v>210000026</v>
      </c>
      <c r="Z1749" s="122">
        <v>220000026</v>
      </c>
      <c r="AA1749" s="122">
        <v>230000026</v>
      </c>
      <c r="AB1749" s="122">
        <v>0</v>
      </c>
      <c r="AC1749" s="122">
        <v>0</v>
      </c>
      <c r="AD1749" s="121"/>
      <c r="BO1749" s="72" t="s">
        <v>5066</v>
      </c>
      <c r="BP1749" s="73" t="s">
        <v>5220</v>
      </c>
      <c r="BQ1749" s="74"/>
      <c r="BR1749" s="74"/>
      <c r="BS1749" s="74"/>
      <c r="BT1749" s="75">
        <v>0</v>
      </c>
      <c r="BU1749" s="74"/>
      <c r="BV1749" s="74"/>
      <c r="BW1749" s="74"/>
      <c r="BX1749" s="74"/>
      <c r="BY1749" s="74"/>
      <c r="BZ1749" s="74"/>
      <c r="CA1749" s="74"/>
    </row>
    <row r="1750" spans="14:79" ht="12" customHeight="1">
      <c r="N1750" s="119" t="s">
        <v>42</v>
      </c>
      <c r="O1750" s="120" t="s">
        <v>1715</v>
      </c>
      <c r="P1750" s="122">
        <v>0</v>
      </c>
      <c r="Q1750" s="122">
        <v>0</v>
      </c>
      <c r="R1750" s="122">
        <v>0</v>
      </c>
      <c r="S1750" s="122">
        <v>0</v>
      </c>
      <c r="T1750" s="122">
        <v>0</v>
      </c>
      <c r="U1750" s="122">
        <v>0</v>
      </c>
      <c r="V1750" s="122">
        <v>165000026</v>
      </c>
      <c r="W1750" s="122">
        <v>185000026</v>
      </c>
      <c r="X1750" s="122">
        <v>190000026</v>
      </c>
      <c r="Y1750" s="122">
        <v>205000026</v>
      </c>
      <c r="Z1750" s="122">
        <v>215000026</v>
      </c>
      <c r="AA1750" s="122">
        <v>225000026</v>
      </c>
      <c r="AB1750" s="122">
        <v>0</v>
      </c>
      <c r="AC1750" s="122">
        <v>0</v>
      </c>
      <c r="AD1750" s="121"/>
      <c r="BO1750" s="72" t="s">
        <v>5066</v>
      </c>
      <c r="BP1750" s="73" t="s">
        <v>5133</v>
      </c>
      <c r="BQ1750" s="75">
        <v>0</v>
      </c>
      <c r="BR1750" s="74"/>
      <c r="BS1750" s="74"/>
      <c r="BT1750" s="74"/>
      <c r="BU1750" s="74"/>
      <c r="BV1750" s="74"/>
      <c r="BW1750" s="74"/>
      <c r="BX1750" s="74"/>
      <c r="BY1750" s="74"/>
      <c r="BZ1750" s="74"/>
      <c r="CA1750" s="74"/>
    </row>
    <row r="1751" spans="14:79" ht="12" customHeight="1">
      <c r="N1751" s="119" t="s">
        <v>42</v>
      </c>
      <c r="O1751" s="120" t="s">
        <v>2618</v>
      </c>
      <c r="P1751" s="122">
        <v>0</v>
      </c>
      <c r="Q1751" s="122">
        <v>0</v>
      </c>
      <c r="R1751" s="122">
        <v>0</v>
      </c>
      <c r="S1751" s="122">
        <v>0</v>
      </c>
      <c r="T1751" s="122">
        <v>0</v>
      </c>
      <c r="U1751" s="122">
        <v>180000026</v>
      </c>
      <c r="V1751" s="122">
        <v>190000026</v>
      </c>
      <c r="W1751" s="122">
        <v>195000026</v>
      </c>
      <c r="X1751" s="122">
        <v>210000026</v>
      </c>
      <c r="Y1751" s="122">
        <v>220000026</v>
      </c>
      <c r="Z1751" s="122">
        <v>230000026</v>
      </c>
      <c r="AA1751" s="122">
        <v>240000026</v>
      </c>
      <c r="AB1751" s="122">
        <v>260000026</v>
      </c>
      <c r="AC1751" s="122">
        <v>275000026</v>
      </c>
      <c r="AD1751" s="121"/>
      <c r="BO1751" s="72" t="s">
        <v>5066</v>
      </c>
      <c r="BP1751" s="73" t="s">
        <v>5164</v>
      </c>
      <c r="BQ1751" s="74"/>
      <c r="BR1751" s="75">
        <v>0</v>
      </c>
      <c r="BS1751" s="75">
        <v>0</v>
      </c>
      <c r="BT1751" s="75">
        <v>0</v>
      </c>
      <c r="BU1751" s="75">
        <v>0</v>
      </c>
      <c r="BV1751" s="75">
        <v>700000026</v>
      </c>
      <c r="BW1751" s="74"/>
      <c r="BX1751" s="74"/>
      <c r="BY1751" s="74"/>
      <c r="BZ1751" s="74"/>
      <c r="CA1751" s="74"/>
    </row>
    <row r="1752" spans="14:79" ht="12" customHeight="1">
      <c r="N1752" s="119" t="s">
        <v>42</v>
      </c>
      <c r="O1752" s="120" t="s">
        <v>2481</v>
      </c>
      <c r="P1752" s="122">
        <v>0</v>
      </c>
      <c r="Q1752" s="122">
        <v>0</v>
      </c>
      <c r="R1752" s="122">
        <v>0</v>
      </c>
      <c r="S1752" s="122">
        <v>0</v>
      </c>
      <c r="T1752" s="122">
        <v>0</v>
      </c>
      <c r="U1752" s="122">
        <v>0</v>
      </c>
      <c r="V1752" s="122">
        <v>0</v>
      </c>
      <c r="W1752" s="122">
        <v>0</v>
      </c>
      <c r="X1752" s="122">
        <v>200000026</v>
      </c>
      <c r="Y1752" s="122">
        <v>210000026</v>
      </c>
      <c r="Z1752" s="122">
        <v>220000026</v>
      </c>
      <c r="AA1752" s="122">
        <v>230000026</v>
      </c>
      <c r="AB1752" s="122">
        <v>0</v>
      </c>
      <c r="AC1752" s="122">
        <v>0</v>
      </c>
      <c r="AD1752" s="121"/>
      <c r="BO1752" s="72" t="s">
        <v>5066</v>
      </c>
      <c r="BP1752" s="73" t="s">
        <v>5165</v>
      </c>
      <c r="BQ1752" s="74"/>
      <c r="BR1752" s="75">
        <v>0</v>
      </c>
      <c r="BS1752" s="75">
        <v>0</v>
      </c>
      <c r="BT1752" s="74"/>
      <c r="BU1752" s="74"/>
      <c r="BV1752" s="74"/>
      <c r="BW1752" s="74"/>
      <c r="BX1752" s="74"/>
      <c r="BY1752" s="74"/>
      <c r="BZ1752" s="74"/>
      <c r="CA1752" s="74"/>
    </row>
    <row r="1753" spans="14:79" ht="12" customHeight="1">
      <c r="N1753" s="119" t="s">
        <v>42</v>
      </c>
      <c r="O1753" s="120" t="s">
        <v>1554</v>
      </c>
      <c r="P1753" s="122">
        <v>0</v>
      </c>
      <c r="Q1753" s="122">
        <v>0</v>
      </c>
      <c r="R1753" s="122">
        <v>0</v>
      </c>
      <c r="S1753" s="122">
        <v>0</v>
      </c>
      <c r="T1753" s="122">
        <v>0</v>
      </c>
      <c r="U1753" s="122">
        <v>0</v>
      </c>
      <c r="V1753" s="122">
        <v>0</v>
      </c>
      <c r="W1753" s="122">
        <v>0</v>
      </c>
      <c r="X1753" s="122">
        <v>200000026</v>
      </c>
      <c r="Y1753" s="122">
        <v>210000026</v>
      </c>
      <c r="Z1753" s="122">
        <v>220000026</v>
      </c>
      <c r="AA1753" s="122">
        <v>230000026</v>
      </c>
      <c r="AB1753" s="122">
        <v>0</v>
      </c>
      <c r="AC1753" s="122">
        <v>0</v>
      </c>
      <c r="AD1753" s="121"/>
      <c r="BO1753" s="72" t="s">
        <v>5066</v>
      </c>
      <c r="BP1753" s="73" t="s">
        <v>5194</v>
      </c>
      <c r="BQ1753" s="74"/>
      <c r="BR1753" s="74"/>
      <c r="BS1753" s="75">
        <v>0</v>
      </c>
      <c r="BT1753" s="75">
        <v>420000026</v>
      </c>
      <c r="BU1753" s="74"/>
      <c r="BV1753" s="74"/>
      <c r="BW1753" s="74"/>
      <c r="BX1753" s="74"/>
      <c r="BY1753" s="74"/>
      <c r="BZ1753" s="74"/>
      <c r="CA1753" s="74"/>
    </row>
    <row r="1754" spans="14:79" ht="12" customHeight="1">
      <c r="N1754" s="119" t="s">
        <v>42</v>
      </c>
      <c r="O1754" s="120" t="s">
        <v>586</v>
      </c>
      <c r="P1754" s="122">
        <v>0</v>
      </c>
      <c r="Q1754" s="122">
        <v>0</v>
      </c>
      <c r="R1754" s="122">
        <v>0</v>
      </c>
      <c r="S1754" s="122">
        <v>0</v>
      </c>
      <c r="T1754" s="122">
        <v>0</v>
      </c>
      <c r="U1754" s="122">
        <v>170000026</v>
      </c>
      <c r="V1754" s="122">
        <v>175000026</v>
      </c>
      <c r="W1754" s="122">
        <v>185000026</v>
      </c>
      <c r="X1754" s="122">
        <v>190000026</v>
      </c>
      <c r="Y1754" s="122">
        <v>195000026</v>
      </c>
      <c r="Z1754" s="122">
        <v>205000026</v>
      </c>
      <c r="AA1754" s="122">
        <v>215000026</v>
      </c>
      <c r="AB1754" s="122">
        <v>225000026</v>
      </c>
      <c r="AC1754" s="122">
        <v>240000026</v>
      </c>
      <c r="AD1754" s="121"/>
      <c r="BO1754" s="72" t="s">
        <v>5066</v>
      </c>
      <c r="BP1754" s="73" t="s">
        <v>5134</v>
      </c>
      <c r="BQ1754" s="75">
        <v>395000925</v>
      </c>
      <c r="BR1754" s="75">
        <v>420000925</v>
      </c>
      <c r="BS1754" s="75">
        <v>465000925</v>
      </c>
      <c r="BT1754" s="75">
        <v>495000925</v>
      </c>
      <c r="BU1754" s="74"/>
      <c r="BV1754" s="74"/>
      <c r="BW1754" s="74"/>
      <c r="BX1754" s="75">
        <v>0</v>
      </c>
      <c r="BY1754" s="74"/>
      <c r="BZ1754" s="74"/>
      <c r="CA1754" s="74"/>
    </row>
    <row r="1755" spans="14:79" ht="12" customHeight="1">
      <c r="N1755" s="119" t="s">
        <v>42</v>
      </c>
      <c r="O1755" s="120" t="s">
        <v>1716</v>
      </c>
      <c r="P1755" s="122">
        <v>0</v>
      </c>
      <c r="Q1755" s="122">
        <v>0</v>
      </c>
      <c r="R1755" s="122">
        <v>0</v>
      </c>
      <c r="S1755" s="122">
        <v>0</v>
      </c>
      <c r="T1755" s="122">
        <v>0</v>
      </c>
      <c r="U1755" s="122">
        <v>160000026</v>
      </c>
      <c r="V1755" s="122">
        <v>175000026</v>
      </c>
      <c r="W1755" s="122">
        <v>185000026</v>
      </c>
      <c r="X1755" s="122">
        <v>195000026</v>
      </c>
      <c r="Y1755" s="122">
        <v>205000026</v>
      </c>
      <c r="Z1755" s="122">
        <v>215000026</v>
      </c>
      <c r="AA1755" s="122">
        <v>225500026</v>
      </c>
      <c r="AB1755" s="122">
        <v>235000026</v>
      </c>
      <c r="AC1755" s="122">
        <v>0</v>
      </c>
      <c r="AD1755" s="121"/>
      <c r="BO1755" s="72" t="s">
        <v>5066</v>
      </c>
      <c r="BP1755" s="73" t="s">
        <v>5166</v>
      </c>
      <c r="BQ1755" s="74"/>
      <c r="BR1755" s="75">
        <v>485000925</v>
      </c>
      <c r="BS1755" s="75">
        <v>505000925</v>
      </c>
      <c r="BT1755" s="75">
        <v>520000925</v>
      </c>
      <c r="BU1755" s="75">
        <v>575000925</v>
      </c>
      <c r="BV1755" s="75">
        <v>0</v>
      </c>
      <c r="BW1755" s="74"/>
      <c r="BX1755" s="74"/>
      <c r="BY1755" s="74"/>
      <c r="BZ1755" s="74"/>
      <c r="CA1755" s="74"/>
    </row>
    <row r="1756" spans="14:79" ht="12" customHeight="1">
      <c r="N1756" s="119" t="s">
        <v>3413</v>
      </c>
      <c r="O1756" s="120" t="s">
        <v>8052</v>
      </c>
      <c r="P1756" s="121"/>
      <c r="Q1756" s="121"/>
      <c r="R1756" s="121"/>
      <c r="S1756" s="121"/>
      <c r="T1756" s="121"/>
      <c r="U1756" s="121"/>
      <c r="V1756" s="121"/>
      <c r="W1756" s="121"/>
      <c r="X1756" s="121"/>
      <c r="Y1756" s="121"/>
      <c r="Z1756" s="122">
        <v>240000925</v>
      </c>
      <c r="AA1756" s="121"/>
      <c r="AB1756" s="121"/>
      <c r="AC1756" s="121"/>
      <c r="AD1756" s="121"/>
      <c r="BO1756" s="72" t="s">
        <v>5066</v>
      </c>
      <c r="BP1756" s="73" t="s">
        <v>5221</v>
      </c>
      <c r="BQ1756" s="74"/>
      <c r="BR1756" s="74"/>
      <c r="BS1756" s="74"/>
      <c r="BT1756" s="75">
        <v>0</v>
      </c>
      <c r="BU1756" s="74"/>
      <c r="BV1756" s="74"/>
      <c r="BW1756" s="74"/>
      <c r="BX1756" s="74"/>
      <c r="BY1756" s="74"/>
      <c r="BZ1756" s="74"/>
      <c r="CA1756" s="74"/>
    </row>
    <row r="1757" spans="14:79" ht="12" customHeight="1">
      <c r="N1757" s="119" t="s">
        <v>3413</v>
      </c>
      <c r="O1757" s="120" t="s">
        <v>8053</v>
      </c>
      <c r="P1757" s="121"/>
      <c r="Q1757" s="121"/>
      <c r="R1757" s="121"/>
      <c r="S1757" s="121"/>
      <c r="T1757" s="121"/>
      <c r="U1757" s="121"/>
      <c r="V1757" s="121"/>
      <c r="W1757" s="121"/>
      <c r="X1757" s="121"/>
      <c r="Y1757" s="121"/>
      <c r="Z1757" s="122">
        <v>230000026</v>
      </c>
      <c r="AA1757" s="122">
        <v>0</v>
      </c>
      <c r="AB1757" s="121"/>
      <c r="AC1757" s="121"/>
      <c r="AD1757" s="121"/>
      <c r="BO1757" s="72" t="s">
        <v>5066</v>
      </c>
      <c r="BP1757" s="73" t="s">
        <v>5168</v>
      </c>
      <c r="BQ1757" s="74"/>
      <c r="BR1757" s="75">
        <v>0</v>
      </c>
      <c r="BS1757" s="75">
        <v>0</v>
      </c>
      <c r="BT1757" s="74"/>
      <c r="BU1757" s="75">
        <v>0</v>
      </c>
      <c r="BV1757" s="74"/>
      <c r="BW1757" s="74"/>
      <c r="BX1757" s="74"/>
      <c r="BY1757" s="74"/>
      <c r="BZ1757" s="74"/>
      <c r="CA1757" s="74"/>
    </row>
    <row r="1758" spans="14:79" ht="12" customHeight="1">
      <c r="N1758" s="119" t="s">
        <v>3413</v>
      </c>
      <c r="O1758" s="120" t="s">
        <v>8054</v>
      </c>
      <c r="P1758" s="121"/>
      <c r="Q1758" s="121"/>
      <c r="R1758" s="121"/>
      <c r="S1758" s="121"/>
      <c r="T1758" s="121"/>
      <c r="U1758" s="121"/>
      <c r="V1758" s="121"/>
      <c r="W1758" s="121"/>
      <c r="X1758" s="122">
        <v>0</v>
      </c>
      <c r="Y1758" s="122">
        <v>0</v>
      </c>
      <c r="Z1758" s="122">
        <v>210000026</v>
      </c>
      <c r="AA1758" s="122">
        <v>220000026</v>
      </c>
      <c r="AB1758" s="122">
        <v>0</v>
      </c>
      <c r="AC1758" s="121"/>
      <c r="AD1758" s="121"/>
      <c r="BO1758" s="72" t="s">
        <v>5066</v>
      </c>
      <c r="BP1758" s="73" t="s">
        <v>5169</v>
      </c>
      <c r="BQ1758" s="74"/>
      <c r="BR1758" s="75">
        <v>0</v>
      </c>
      <c r="BS1758" s="75">
        <v>0</v>
      </c>
      <c r="BT1758" s="75">
        <v>490000026</v>
      </c>
      <c r="BU1758" s="74"/>
      <c r="BV1758" s="75">
        <v>0</v>
      </c>
      <c r="BW1758" s="74"/>
      <c r="BX1758" s="74"/>
      <c r="BY1758" s="74"/>
      <c r="BZ1758" s="74"/>
      <c r="CA1758" s="74"/>
    </row>
    <row r="1759" spans="14:79" ht="12" customHeight="1">
      <c r="N1759" s="119" t="s">
        <v>3413</v>
      </c>
      <c r="O1759" s="120" t="s">
        <v>8055</v>
      </c>
      <c r="P1759" s="121"/>
      <c r="Q1759" s="121"/>
      <c r="R1759" s="121"/>
      <c r="S1759" s="121"/>
      <c r="T1759" s="121"/>
      <c r="U1759" s="121"/>
      <c r="V1759" s="121"/>
      <c r="W1759" s="122">
        <v>0</v>
      </c>
      <c r="X1759" s="122">
        <v>160000000</v>
      </c>
      <c r="Y1759" s="122">
        <v>0</v>
      </c>
      <c r="Z1759" s="122">
        <v>210000625</v>
      </c>
      <c r="AA1759" s="121"/>
      <c r="AB1759" s="121"/>
      <c r="AC1759" s="121"/>
      <c r="AD1759" s="121"/>
      <c r="BO1759" s="72" t="s">
        <v>5066</v>
      </c>
      <c r="BP1759" s="73" t="s">
        <v>5195</v>
      </c>
      <c r="BQ1759" s="74"/>
      <c r="BR1759" s="74"/>
      <c r="BS1759" s="75">
        <v>0</v>
      </c>
      <c r="BT1759" s="75">
        <v>0</v>
      </c>
      <c r="BU1759" s="75">
        <v>0</v>
      </c>
      <c r="BV1759" s="74"/>
      <c r="BW1759" s="74"/>
      <c r="BX1759" s="74"/>
      <c r="BY1759" s="74"/>
      <c r="BZ1759" s="74"/>
      <c r="CA1759" s="74"/>
    </row>
    <row r="1760" spans="14:79" ht="12" customHeight="1">
      <c r="N1760" s="119" t="s">
        <v>3413</v>
      </c>
      <c r="O1760" s="120" t="s">
        <v>8056</v>
      </c>
      <c r="P1760" s="121"/>
      <c r="Q1760" s="121"/>
      <c r="R1760" s="121"/>
      <c r="S1760" s="121"/>
      <c r="T1760" s="121"/>
      <c r="U1760" s="121"/>
      <c r="V1760" s="121"/>
      <c r="W1760" s="121"/>
      <c r="X1760" s="121"/>
      <c r="Y1760" s="122">
        <v>0</v>
      </c>
      <c r="Z1760" s="122">
        <v>0</v>
      </c>
      <c r="AA1760" s="122">
        <v>250000026</v>
      </c>
      <c r="AB1760" s="121"/>
      <c r="AC1760" s="121"/>
      <c r="AD1760" s="121"/>
      <c r="BO1760" s="72" t="s">
        <v>5066</v>
      </c>
      <c r="BP1760" s="73" t="s">
        <v>5135</v>
      </c>
      <c r="BQ1760" s="75">
        <v>0</v>
      </c>
      <c r="BR1760" s="74"/>
      <c r="BS1760" s="74"/>
      <c r="BT1760" s="75">
        <v>425000026</v>
      </c>
      <c r="BU1760" s="75">
        <v>0</v>
      </c>
      <c r="BV1760" s="75">
        <v>0</v>
      </c>
      <c r="BW1760" s="75">
        <v>0</v>
      </c>
      <c r="BX1760" s="75">
        <v>0</v>
      </c>
      <c r="BY1760" s="75">
        <v>0</v>
      </c>
      <c r="BZ1760" s="75">
        <v>0</v>
      </c>
      <c r="CA1760" s="75">
        <v>0</v>
      </c>
    </row>
    <row r="1761" spans="14:79" ht="12" customHeight="1">
      <c r="N1761" s="119" t="s">
        <v>3413</v>
      </c>
      <c r="O1761" s="120" t="s">
        <v>8057</v>
      </c>
      <c r="P1761" s="121"/>
      <c r="Q1761" s="121"/>
      <c r="R1761" s="121"/>
      <c r="S1761" s="121"/>
      <c r="T1761" s="121"/>
      <c r="U1761" s="121"/>
      <c r="V1761" s="121"/>
      <c r="W1761" s="121"/>
      <c r="X1761" s="122">
        <v>175000026</v>
      </c>
      <c r="Y1761" s="122">
        <v>185000026</v>
      </c>
      <c r="Z1761" s="122">
        <v>210000026</v>
      </c>
      <c r="AA1761" s="121"/>
      <c r="AB1761" s="121"/>
      <c r="AC1761" s="121"/>
      <c r="AD1761" s="121"/>
      <c r="BO1761" s="72" t="s">
        <v>5066</v>
      </c>
      <c r="BP1761" s="73" t="s">
        <v>5196</v>
      </c>
      <c r="BQ1761" s="74"/>
      <c r="BR1761" s="74"/>
      <c r="BS1761" s="75">
        <v>0</v>
      </c>
      <c r="BT1761" s="75">
        <v>0</v>
      </c>
      <c r="BU1761" s="74"/>
      <c r="BV1761" s="74"/>
      <c r="BW1761" s="74"/>
      <c r="BX1761" s="74"/>
      <c r="BY1761" s="74"/>
      <c r="BZ1761" s="74"/>
      <c r="CA1761" s="74"/>
    </row>
    <row r="1762" spans="14:79" ht="12" customHeight="1">
      <c r="N1762" s="119" t="s">
        <v>3413</v>
      </c>
      <c r="O1762" s="120" t="s">
        <v>8058</v>
      </c>
      <c r="P1762" s="121"/>
      <c r="Q1762" s="121"/>
      <c r="R1762" s="121"/>
      <c r="S1762" s="121"/>
      <c r="T1762" s="121"/>
      <c r="U1762" s="121"/>
      <c r="V1762" s="121"/>
      <c r="W1762" s="121"/>
      <c r="X1762" s="121"/>
      <c r="Y1762" s="121"/>
      <c r="Z1762" s="121"/>
      <c r="AA1762" s="121"/>
      <c r="AB1762" s="122">
        <v>307000225</v>
      </c>
      <c r="AC1762" s="121"/>
      <c r="AD1762" s="121"/>
      <c r="BO1762" s="72" t="s">
        <v>5066</v>
      </c>
      <c r="BP1762" s="73" t="s">
        <v>5170</v>
      </c>
      <c r="BQ1762" s="74"/>
      <c r="BR1762" s="75">
        <v>0</v>
      </c>
      <c r="BS1762" s="75">
        <v>0</v>
      </c>
      <c r="BT1762" s="74"/>
      <c r="BU1762" s="74"/>
      <c r="BV1762" s="74"/>
      <c r="BW1762" s="75">
        <v>580000026</v>
      </c>
      <c r="BX1762" s="74"/>
      <c r="BY1762" s="74"/>
      <c r="BZ1762" s="74"/>
      <c r="CA1762" s="74"/>
    </row>
    <row r="1763" spans="14:79" ht="12" customHeight="1">
      <c r="N1763" s="119" t="s">
        <v>3413</v>
      </c>
      <c r="O1763" s="120" t="s">
        <v>8059</v>
      </c>
      <c r="P1763" s="121"/>
      <c r="Q1763" s="121"/>
      <c r="R1763" s="121"/>
      <c r="S1763" s="121"/>
      <c r="T1763" s="121"/>
      <c r="U1763" s="121"/>
      <c r="V1763" s="121"/>
      <c r="W1763" s="121"/>
      <c r="X1763" s="121"/>
      <c r="Y1763" s="121"/>
      <c r="Z1763" s="121"/>
      <c r="AA1763" s="121"/>
      <c r="AB1763" s="122">
        <v>225000925</v>
      </c>
      <c r="AC1763" s="121"/>
      <c r="AD1763" s="121"/>
      <c r="BO1763" s="72" t="s">
        <v>5066</v>
      </c>
      <c r="BP1763" s="73" t="s">
        <v>5136</v>
      </c>
      <c r="BQ1763" s="75">
        <v>0</v>
      </c>
      <c r="BR1763" s="75">
        <v>0</v>
      </c>
      <c r="BS1763" s="75">
        <v>0</v>
      </c>
      <c r="BT1763" s="75">
        <v>0</v>
      </c>
      <c r="BU1763" s="75">
        <v>0</v>
      </c>
      <c r="BV1763" s="75">
        <v>0</v>
      </c>
      <c r="BW1763" s="75">
        <v>0</v>
      </c>
      <c r="BX1763" s="75">
        <v>690000026</v>
      </c>
      <c r="BY1763" s="75">
        <v>0</v>
      </c>
      <c r="BZ1763" s="74"/>
      <c r="CA1763" s="74"/>
    </row>
    <row r="1764" spans="14:79" ht="12" customHeight="1">
      <c r="N1764" s="119" t="s">
        <v>3413</v>
      </c>
      <c r="O1764" s="120" t="s">
        <v>8060</v>
      </c>
      <c r="P1764" s="121"/>
      <c r="Q1764" s="121"/>
      <c r="R1764" s="121"/>
      <c r="S1764" s="121"/>
      <c r="T1764" s="121"/>
      <c r="U1764" s="121"/>
      <c r="V1764" s="121"/>
      <c r="W1764" s="121"/>
      <c r="X1764" s="122">
        <v>170000225</v>
      </c>
      <c r="Y1764" s="121"/>
      <c r="Z1764" s="121"/>
      <c r="AA1764" s="121"/>
      <c r="AB1764" s="121"/>
      <c r="AC1764" s="121"/>
      <c r="AD1764" s="121"/>
      <c r="BO1764" s="72" t="s">
        <v>5066</v>
      </c>
      <c r="BP1764" s="73" t="s">
        <v>5252</v>
      </c>
      <c r="BQ1764" s="74"/>
      <c r="BR1764" s="74"/>
      <c r="BS1764" s="74"/>
      <c r="BT1764" s="74"/>
      <c r="BU1764" s="75">
        <v>0</v>
      </c>
      <c r="BV1764" s="74"/>
      <c r="BW1764" s="74"/>
      <c r="BX1764" s="74"/>
      <c r="BY1764" s="74"/>
      <c r="BZ1764" s="74"/>
      <c r="CA1764" s="74"/>
    </row>
    <row r="1765" spans="14:79" ht="12" customHeight="1">
      <c r="N1765" s="119" t="s">
        <v>3413</v>
      </c>
      <c r="O1765" s="120" t="s">
        <v>8061</v>
      </c>
      <c r="P1765" s="121"/>
      <c r="Q1765" s="121"/>
      <c r="R1765" s="121"/>
      <c r="S1765" s="121"/>
      <c r="T1765" s="121"/>
      <c r="U1765" s="121"/>
      <c r="V1765" s="121"/>
      <c r="W1765" s="121"/>
      <c r="X1765" s="122">
        <v>155000925</v>
      </c>
      <c r="Y1765" s="122">
        <v>170000625</v>
      </c>
      <c r="Z1765" s="122">
        <v>0</v>
      </c>
      <c r="AA1765" s="122">
        <v>200000825</v>
      </c>
      <c r="AB1765" s="121"/>
      <c r="AC1765" s="121"/>
      <c r="AD1765" s="121"/>
      <c r="BO1765" s="72" t="s">
        <v>5066</v>
      </c>
      <c r="BP1765" s="73" t="s">
        <v>5197</v>
      </c>
      <c r="BQ1765" s="74"/>
      <c r="BR1765" s="74"/>
      <c r="BS1765" s="75">
        <v>0</v>
      </c>
      <c r="BT1765" s="74"/>
      <c r="BU1765" s="74"/>
      <c r="BV1765" s="74"/>
      <c r="BW1765" s="74"/>
      <c r="BX1765" s="74"/>
      <c r="BY1765" s="74"/>
      <c r="BZ1765" s="74"/>
      <c r="CA1765" s="74"/>
    </row>
    <row r="1766" spans="14:79" ht="12" customHeight="1">
      <c r="N1766" s="119" t="s">
        <v>3413</v>
      </c>
      <c r="O1766" s="120" t="s">
        <v>8062</v>
      </c>
      <c r="P1766" s="121"/>
      <c r="Q1766" s="121"/>
      <c r="R1766" s="121"/>
      <c r="S1766" s="121"/>
      <c r="T1766" s="121"/>
      <c r="U1766" s="121"/>
      <c r="V1766" s="121"/>
      <c r="W1766" s="121"/>
      <c r="X1766" s="121"/>
      <c r="Y1766" s="122">
        <v>175000825</v>
      </c>
      <c r="Z1766" s="122">
        <v>0</v>
      </c>
      <c r="AA1766" s="122">
        <v>0</v>
      </c>
      <c r="AB1766" s="121"/>
      <c r="AC1766" s="121"/>
      <c r="AD1766" s="121"/>
      <c r="BO1766" s="72" t="s">
        <v>5066</v>
      </c>
      <c r="BP1766" s="73" t="s">
        <v>5198</v>
      </c>
      <c r="BQ1766" s="74"/>
      <c r="BR1766" s="74"/>
      <c r="BS1766" s="75">
        <v>0</v>
      </c>
      <c r="BT1766" s="74"/>
      <c r="BU1766" s="75">
        <v>0</v>
      </c>
      <c r="BV1766" s="74"/>
      <c r="BW1766" s="74"/>
      <c r="BX1766" s="74"/>
      <c r="BY1766" s="74"/>
      <c r="BZ1766" s="74"/>
      <c r="CA1766" s="74"/>
    </row>
    <row r="1767" spans="14:79" ht="12" customHeight="1">
      <c r="N1767" s="119" t="s">
        <v>43</v>
      </c>
      <c r="O1767" s="120" t="s">
        <v>1088</v>
      </c>
      <c r="P1767" s="122">
        <v>170000026</v>
      </c>
      <c r="Q1767" s="122">
        <v>180000026</v>
      </c>
      <c r="R1767" s="122">
        <v>190000026</v>
      </c>
      <c r="S1767" s="122">
        <v>200000026</v>
      </c>
      <c r="T1767" s="122">
        <v>215000026</v>
      </c>
      <c r="U1767" s="122">
        <v>230000026</v>
      </c>
      <c r="V1767" s="122">
        <v>0</v>
      </c>
      <c r="W1767" s="122">
        <v>0</v>
      </c>
      <c r="X1767" s="122">
        <v>0</v>
      </c>
      <c r="Y1767" s="122">
        <v>0</v>
      </c>
      <c r="Z1767" s="122">
        <v>0</v>
      </c>
      <c r="AA1767" s="122">
        <v>0</v>
      </c>
      <c r="AB1767" s="122">
        <v>0</v>
      </c>
      <c r="AC1767" s="122">
        <v>0</v>
      </c>
      <c r="AD1767" s="121"/>
      <c r="BO1767" s="72" t="s">
        <v>5066</v>
      </c>
      <c r="BP1767" s="73" t="s">
        <v>5137</v>
      </c>
      <c r="BQ1767" s="75">
        <v>0</v>
      </c>
      <c r="BR1767" s="75">
        <v>0</v>
      </c>
      <c r="BS1767" s="75">
        <v>0</v>
      </c>
      <c r="BT1767" s="75">
        <v>0</v>
      </c>
      <c r="BU1767" s="75">
        <v>0</v>
      </c>
      <c r="BV1767" s="75">
        <v>0</v>
      </c>
      <c r="BW1767" s="75">
        <v>0</v>
      </c>
      <c r="BX1767" s="75">
        <v>700000026</v>
      </c>
      <c r="BY1767" s="75">
        <v>0</v>
      </c>
      <c r="BZ1767" s="74"/>
      <c r="CA1767" s="74"/>
    </row>
    <row r="1768" spans="14:79" ht="12" customHeight="1">
      <c r="N1768" s="119" t="s">
        <v>43</v>
      </c>
      <c r="O1768" s="120" t="s">
        <v>2038</v>
      </c>
      <c r="P1768" s="122">
        <v>165000026</v>
      </c>
      <c r="Q1768" s="122">
        <v>185000026</v>
      </c>
      <c r="R1768" s="122">
        <v>0</v>
      </c>
      <c r="S1768" s="122">
        <v>0</v>
      </c>
      <c r="T1768" s="122">
        <v>0</v>
      </c>
      <c r="U1768" s="122">
        <v>0</v>
      </c>
      <c r="V1768" s="122">
        <v>0</v>
      </c>
      <c r="W1768" s="122">
        <v>0</v>
      </c>
      <c r="X1768" s="122">
        <v>0</v>
      </c>
      <c r="Y1768" s="122">
        <v>0</v>
      </c>
      <c r="Z1768" s="122">
        <v>0</v>
      </c>
      <c r="AA1768" s="122">
        <v>0</v>
      </c>
      <c r="AB1768" s="122">
        <v>0</v>
      </c>
      <c r="AC1768" s="122">
        <v>0</v>
      </c>
      <c r="AD1768" s="121"/>
      <c r="BO1768" s="72" t="s">
        <v>5066</v>
      </c>
      <c r="BP1768" s="73" t="s">
        <v>5138</v>
      </c>
      <c r="BQ1768" s="75">
        <v>0</v>
      </c>
      <c r="BR1768" s="75">
        <v>0</v>
      </c>
      <c r="BS1768" s="75">
        <v>0</v>
      </c>
      <c r="BT1768" s="75">
        <v>0</v>
      </c>
      <c r="BU1768" s="75">
        <v>0</v>
      </c>
      <c r="BV1768" s="75">
        <v>0</v>
      </c>
      <c r="BW1768" s="75">
        <v>0</v>
      </c>
      <c r="BX1768" s="75">
        <v>0</v>
      </c>
      <c r="BY1768" s="75">
        <v>0</v>
      </c>
      <c r="BZ1768" s="74"/>
      <c r="CA1768" s="74"/>
    </row>
    <row r="1769" spans="14:79" ht="12" customHeight="1">
      <c r="N1769" s="119" t="s">
        <v>43</v>
      </c>
      <c r="O1769" s="120" t="s">
        <v>899</v>
      </c>
      <c r="P1769" s="122">
        <v>175000026</v>
      </c>
      <c r="Q1769" s="122">
        <v>180000026</v>
      </c>
      <c r="R1769" s="122">
        <v>0</v>
      </c>
      <c r="S1769" s="122">
        <v>0</v>
      </c>
      <c r="T1769" s="122">
        <v>0</v>
      </c>
      <c r="U1769" s="122">
        <v>0</v>
      </c>
      <c r="V1769" s="122">
        <v>0</v>
      </c>
      <c r="W1769" s="122">
        <v>0</v>
      </c>
      <c r="X1769" s="122">
        <v>0</v>
      </c>
      <c r="Y1769" s="122">
        <v>0</v>
      </c>
      <c r="Z1769" s="122">
        <v>0</v>
      </c>
      <c r="AA1769" s="122">
        <v>0</v>
      </c>
      <c r="AB1769" s="122">
        <v>0</v>
      </c>
      <c r="AC1769" s="122">
        <v>0</v>
      </c>
      <c r="AD1769" s="121"/>
      <c r="BO1769" s="72" t="s">
        <v>5066</v>
      </c>
      <c r="BP1769" s="73" t="s">
        <v>5139</v>
      </c>
      <c r="BQ1769" s="75">
        <v>0</v>
      </c>
      <c r="BR1769" s="74"/>
      <c r="BS1769" s="74"/>
      <c r="BT1769" s="74"/>
      <c r="BU1769" s="74"/>
      <c r="BV1769" s="74"/>
      <c r="BW1769" s="74"/>
      <c r="BX1769" s="74"/>
      <c r="BY1769" s="74"/>
      <c r="BZ1769" s="74"/>
      <c r="CA1769" s="74"/>
    </row>
    <row r="1770" spans="14:79" ht="12" customHeight="1">
      <c r="N1770" s="119" t="s">
        <v>43</v>
      </c>
      <c r="O1770" s="120" t="s">
        <v>2439</v>
      </c>
      <c r="P1770" s="122">
        <v>170000026</v>
      </c>
      <c r="Q1770" s="122">
        <v>180000026</v>
      </c>
      <c r="R1770" s="122">
        <v>190000026</v>
      </c>
      <c r="S1770" s="122">
        <v>200000026</v>
      </c>
      <c r="T1770" s="122">
        <v>215000026</v>
      </c>
      <c r="U1770" s="122">
        <v>230000026</v>
      </c>
      <c r="V1770" s="122">
        <v>0</v>
      </c>
      <c r="W1770" s="122">
        <v>0</v>
      </c>
      <c r="X1770" s="122">
        <v>0</v>
      </c>
      <c r="Y1770" s="122">
        <v>0</v>
      </c>
      <c r="Z1770" s="122">
        <v>0</v>
      </c>
      <c r="AA1770" s="122">
        <v>0</v>
      </c>
      <c r="AB1770" s="122">
        <v>0</v>
      </c>
      <c r="AC1770" s="122">
        <v>0</v>
      </c>
      <c r="AD1770" s="121"/>
      <c r="BO1770" s="72" t="s">
        <v>5066</v>
      </c>
      <c r="BP1770" s="73" t="s">
        <v>5081</v>
      </c>
      <c r="BQ1770" s="74"/>
      <c r="BR1770" s="74"/>
      <c r="BS1770" s="74"/>
      <c r="BT1770" s="74"/>
      <c r="BU1770" s="74"/>
      <c r="BV1770" s="74"/>
      <c r="BW1770" s="74"/>
      <c r="BX1770" s="74"/>
      <c r="BY1770" s="74"/>
      <c r="BZ1770" s="74"/>
      <c r="CA1770" s="74"/>
    </row>
    <row r="1771" spans="14:79" ht="12" customHeight="1">
      <c r="N1771" s="119" t="s">
        <v>43</v>
      </c>
      <c r="O1771" s="120" t="s">
        <v>83</v>
      </c>
      <c r="P1771" s="122">
        <v>170000026</v>
      </c>
      <c r="Q1771" s="122">
        <v>180000026</v>
      </c>
      <c r="R1771" s="122">
        <v>190000026</v>
      </c>
      <c r="S1771" s="122">
        <v>200000026</v>
      </c>
      <c r="T1771" s="122">
        <v>215000026</v>
      </c>
      <c r="U1771" s="122">
        <v>230000026</v>
      </c>
      <c r="V1771" s="122">
        <v>0</v>
      </c>
      <c r="W1771" s="122">
        <v>0</v>
      </c>
      <c r="X1771" s="122">
        <v>0</v>
      </c>
      <c r="Y1771" s="122">
        <v>0</v>
      </c>
      <c r="Z1771" s="122">
        <v>0</v>
      </c>
      <c r="AA1771" s="122">
        <v>0</v>
      </c>
      <c r="AB1771" s="122">
        <v>0</v>
      </c>
      <c r="AC1771" s="122">
        <v>0</v>
      </c>
      <c r="AD1771" s="121"/>
      <c r="BO1771" s="72" t="s">
        <v>5066</v>
      </c>
      <c r="BP1771" s="73" t="s">
        <v>5199</v>
      </c>
      <c r="BQ1771" s="74"/>
      <c r="BR1771" s="74"/>
      <c r="BS1771" s="75">
        <v>595000026</v>
      </c>
      <c r="BT1771" s="75">
        <v>625000026</v>
      </c>
      <c r="BU1771" s="75">
        <v>695000026</v>
      </c>
      <c r="BV1771" s="75">
        <v>0</v>
      </c>
      <c r="BW1771" s="75">
        <v>0</v>
      </c>
      <c r="BX1771" s="75">
        <v>0</v>
      </c>
      <c r="BY1771" s="75">
        <v>0</v>
      </c>
      <c r="BZ1771" s="75">
        <v>0</v>
      </c>
      <c r="CA1771" s="75">
        <v>0</v>
      </c>
    </row>
    <row r="1772" spans="14:79" ht="12" customHeight="1">
      <c r="N1772" s="119" t="s">
        <v>43</v>
      </c>
      <c r="O1772" s="120" t="s">
        <v>2693</v>
      </c>
      <c r="P1772" s="122">
        <v>85000026</v>
      </c>
      <c r="Q1772" s="122">
        <v>90000026</v>
      </c>
      <c r="R1772" s="122">
        <v>95000026</v>
      </c>
      <c r="S1772" s="122">
        <v>100000026</v>
      </c>
      <c r="T1772" s="122">
        <v>105000026</v>
      </c>
      <c r="U1772" s="122">
        <v>0</v>
      </c>
      <c r="V1772" s="122">
        <v>0</v>
      </c>
      <c r="W1772" s="122">
        <v>0</v>
      </c>
      <c r="X1772" s="122">
        <v>0</v>
      </c>
      <c r="Y1772" s="122">
        <v>0</v>
      </c>
      <c r="Z1772" s="122">
        <v>0</v>
      </c>
      <c r="AA1772" s="122">
        <v>0</v>
      </c>
      <c r="AB1772" s="122">
        <v>0</v>
      </c>
      <c r="AC1772" s="122">
        <v>0</v>
      </c>
      <c r="AD1772" s="121"/>
      <c r="BO1772" s="72" t="s">
        <v>5066</v>
      </c>
      <c r="BP1772" s="73" t="s">
        <v>5200</v>
      </c>
      <c r="BQ1772" s="74"/>
      <c r="BR1772" s="74"/>
      <c r="BS1772" s="75">
        <v>0</v>
      </c>
      <c r="BT1772" s="74"/>
      <c r="BU1772" s="74"/>
      <c r="BV1772" s="74"/>
      <c r="BW1772" s="74"/>
      <c r="BX1772" s="74"/>
      <c r="BY1772" s="74"/>
      <c r="BZ1772" s="74"/>
      <c r="CA1772" s="74"/>
    </row>
    <row r="1773" spans="14:79" ht="12" customHeight="1">
      <c r="N1773" s="119" t="s">
        <v>43</v>
      </c>
      <c r="O1773" s="120" t="s">
        <v>2693</v>
      </c>
      <c r="P1773" s="122">
        <v>85000026</v>
      </c>
      <c r="Q1773" s="122">
        <v>0</v>
      </c>
      <c r="R1773" s="122">
        <v>0</v>
      </c>
      <c r="S1773" s="122">
        <v>0</v>
      </c>
      <c r="T1773" s="122">
        <v>0</v>
      </c>
      <c r="U1773" s="122">
        <v>0</v>
      </c>
      <c r="V1773" s="122">
        <v>0</v>
      </c>
      <c r="W1773" s="122">
        <v>0</v>
      </c>
      <c r="X1773" s="122">
        <v>0</v>
      </c>
      <c r="Y1773" s="122">
        <v>0</v>
      </c>
      <c r="Z1773" s="122">
        <v>0</v>
      </c>
      <c r="AA1773" s="122">
        <v>0</v>
      </c>
      <c r="AB1773" s="122">
        <v>0</v>
      </c>
      <c r="AC1773" s="122">
        <v>0</v>
      </c>
      <c r="AD1773" s="121"/>
      <c r="BO1773" s="72" t="s">
        <v>5066</v>
      </c>
      <c r="BP1773" s="73" t="s">
        <v>5082</v>
      </c>
      <c r="BQ1773" s="74"/>
      <c r="BR1773" s="74"/>
      <c r="BS1773" s="74"/>
      <c r="BT1773" s="74"/>
      <c r="BU1773" s="74"/>
      <c r="BV1773" s="74"/>
      <c r="BW1773" s="74"/>
      <c r="BX1773" s="74"/>
      <c r="BY1773" s="74"/>
      <c r="BZ1773" s="74"/>
      <c r="CA1773" s="74"/>
    </row>
    <row r="1774" spans="14:79" ht="12" customHeight="1">
      <c r="N1774" s="119" t="s">
        <v>43</v>
      </c>
      <c r="O1774" s="120" t="s">
        <v>1001</v>
      </c>
      <c r="P1774" s="122">
        <v>60000026</v>
      </c>
      <c r="Q1774" s="122">
        <v>70000026</v>
      </c>
      <c r="R1774" s="122">
        <v>80000026</v>
      </c>
      <c r="S1774" s="122">
        <v>90000026</v>
      </c>
      <c r="T1774" s="122">
        <v>110000026</v>
      </c>
      <c r="U1774" s="122">
        <v>0</v>
      </c>
      <c r="V1774" s="122">
        <v>0</v>
      </c>
      <c r="W1774" s="122">
        <v>0</v>
      </c>
      <c r="X1774" s="122">
        <v>0</v>
      </c>
      <c r="Y1774" s="122">
        <v>0</v>
      </c>
      <c r="Z1774" s="122">
        <v>0</v>
      </c>
      <c r="AA1774" s="122">
        <v>0</v>
      </c>
      <c r="AB1774" s="122">
        <v>0</v>
      </c>
      <c r="AC1774" s="122">
        <v>0</v>
      </c>
      <c r="AD1774" s="121"/>
      <c r="BO1774" s="72" t="s">
        <v>5066</v>
      </c>
      <c r="BP1774" s="73" t="s">
        <v>5083</v>
      </c>
      <c r="BQ1774" s="74"/>
      <c r="BR1774" s="74"/>
      <c r="BS1774" s="74"/>
      <c r="BT1774" s="74"/>
      <c r="BU1774" s="74"/>
      <c r="BV1774" s="74"/>
      <c r="BW1774" s="74"/>
      <c r="BX1774" s="74"/>
      <c r="BY1774" s="74"/>
      <c r="BZ1774" s="74"/>
      <c r="CA1774" s="74"/>
    </row>
    <row r="1775" spans="14:79" ht="12" customHeight="1">
      <c r="N1775" s="119" t="s">
        <v>43</v>
      </c>
      <c r="O1775" s="120" t="s">
        <v>1326</v>
      </c>
      <c r="P1775" s="122">
        <v>60000026</v>
      </c>
      <c r="Q1775" s="122">
        <v>70000026</v>
      </c>
      <c r="R1775" s="122">
        <v>80000026</v>
      </c>
      <c r="S1775" s="122">
        <v>90000026</v>
      </c>
      <c r="T1775" s="122">
        <v>110000026</v>
      </c>
      <c r="U1775" s="122">
        <v>0</v>
      </c>
      <c r="V1775" s="122">
        <v>0</v>
      </c>
      <c r="W1775" s="122">
        <v>0</v>
      </c>
      <c r="X1775" s="122">
        <v>0</v>
      </c>
      <c r="Y1775" s="122">
        <v>0</v>
      </c>
      <c r="Z1775" s="122">
        <v>0</v>
      </c>
      <c r="AA1775" s="122">
        <v>0</v>
      </c>
      <c r="AB1775" s="122">
        <v>0</v>
      </c>
      <c r="AC1775" s="122">
        <v>0</v>
      </c>
      <c r="AD1775" s="121"/>
      <c r="BO1775" s="72" t="s">
        <v>5066</v>
      </c>
      <c r="BP1775" s="73" t="s">
        <v>5084</v>
      </c>
      <c r="BQ1775" s="74"/>
      <c r="BR1775" s="74"/>
      <c r="BS1775" s="74"/>
      <c r="BT1775" s="74"/>
      <c r="BU1775" s="74"/>
      <c r="BV1775" s="74"/>
      <c r="BW1775" s="74"/>
      <c r="BX1775" s="74"/>
      <c r="BY1775" s="74"/>
      <c r="BZ1775" s="74"/>
      <c r="CA1775" s="74"/>
    </row>
    <row r="1776" spans="14:79" ht="12" customHeight="1">
      <c r="N1776" s="119" t="s">
        <v>43</v>
      </c>
      <c r="O1776" s="120" t="s">
        <v>191</v>
      </c>
      <c r="P1776" s="122">
        <v>80000026</v>
      </c>
      <c r="Q1776" s="122">
        <v>85000026</v>
      </c>
      <c r="R1776" s="122">
        <v>0</v>
      </c>
      <c r="S1776" s="122">
        <v>0</v>
      </c>
      <c r="T1776" s="122">
        <v>0</v>
      </c>
      <c r="U1776" s="122">
        <v>0</v>
      </c>
      <c r="V1776" s="122">
        <v>0</v>
      </c>
      <c r="W1776" s="122">
        <v>0</v>
      </c>
      <c r="X1776" s="122">
        <v>0</v>
      </c>
      <c r="Y1776" s="122">
        <v>0</v>
      </c>
      <c r="Z1776" s="122">
        <v>0</v>
      </c>
      <c r="AA1776" s="122">
        <v>0</v>
      </c>
      <c r="AB1776" s="122">
        <v>0</v>
      </c>
      <c r="AC1776" s="122">
        <v>0</v>
      </c>
      <c r="AD1776" s="121"/>
      <c r="BO1776" s="72" t="s">
        <v>5066</v>
      </c>
      <c r="BP1776" s="73" t="s">
        <v>5085</v>
      </c>
      <c r="BQ1776" s="74"/>
      <c r="BR1776" s="74"/>
      <c r="BS1776" s="74"/>
      <c r="BT1776" s="74"/>
      <c r="BU1776" s="74"/>
      <c r="BV1776" s="74"/>
      <c r="BW1776" s="74"/>
      <c r="BX1776" s="74"/>
      <c r="BY1776" s="74"/>
      <c r="BZ1776" s="74"/>
      <c r="CA1776" s="74"/>
    </row>
    <row r="1777" spans="14:79" ht="12" customHeight="1">
      <c r="N1777" s="119" t="s">
        <v>43</v>
      </c>
      <c r="O1777" s="120" t="s">
        <v>900</v>
      </c>
      <c r="P1777" s="122">
        <v>80000026</v>
      </c>
      <c r="Q1777" s="122">
        <v>85000026</v>
      </c>
      <c r="R1777" s="122">
        <v>0</v>
      </c>
      <c r="S1777" s="122">
        <v>0</v>
      </c>
      <c r="T1777" s="122">
        <v>0</v>
      </c>
      <c r="U1777" s="122">
        <v>0</v>
      </c>
      <c r="V1777" s="122">
        <v>0</v>
      </c>
      <c r="W1777" s="122">
        <v>0</v>
      </c>
      <c r="X1777" s="122">
        <v>0</v>
      </c>
      <c r="Y1777" s="122">
        <v>0</v>
      </c>
      <c r="Z1777" s="122">
        <v>0</v>
      </c>
      <c r="AA1777" s="122">
        <v>0</v>
      </c>
      <c r="AB1777" s="122">
        <v>0</v>
      </c>
      <c r="AC1777" s="122">
        <v>0</v>
      </c>
      <c r="AD1777" s="121"/>
      <c r="BO1777" s="72" t="s">
        <v>5066</v>
      </c>
      <c r="BP1777" s="73" t="s">
        <v>5069</v>
      </c>
      <c r="BQ1777" s="74"/>
      <c r="BR1777" s="74"/>
      <c r="BS1777" s="74"/>
      <c r="BT1777" s="74"/>
      <c r="BU1777" s="74"/>
      <c r="BV1777" s="74"/>
      <c r="BW1777" s="74"/>
      <c r="BX1777" s="74"/>
      <c r="BY1777" s="74"/>
      <c r="BZ1777" s="74"/>
      <c r="CA1777" s="74"/>
    </row>
    <row r="1778" spans="14:79" ht="12" customHeight="1">
      <c r="N1778" s="119" t="s">
        <v>43</v>
      </c>
      <c r="O1778" s="120" t="s">
        <v>192</v>
      </c>
      <c r="P1778" s="122">
        <v>75000026</v>
      </c>
      <c r="Q1778" s="122">
        <v>80000026</v>
      </c>
      <c r="R1778" s="122">
        <v>85000026</v>
      </c>
      <c r="S1778" s="122">
        <v>95000026</v>
      </c>
      <c r="T1778" s="122">
        <v>115000026</v>
      </c>
      <c r="U1778" s="122">
        <v>0</v>
      </c>
      <c r="V1778" s="122">
        <v>0</v>
      </c>
      <c r="W1778" s="122">
        <v>0</v>
      </c>
      <c r="X1778" s="122">
        <v>0</v>
      </c>
      <c r="Y1778" s="122">
        <v>0</v>
      </c>
      <c r="Z1778" s="122">
        <v>0</v>
      </c>
      <c r="AA1778" s="122">
        <v>0</v>
      </c>
      <c r="AB1778" s="122">
        <v>0</v>
      </c>
      <c r="AC1778" s="122">
        <v>0</v>
      </c>
      <c r="AD1778" s="121"/>
      <c r="BO1778" s="72" t="s">
        <v>5066</v>
      </c>
      <c r="BP1778" s="73" t="s">
        <v>5070</v>
      </c>
      <c r="BQ1778" s="74"/>
      <c r="BR1778" s="74"/>
      <c r="BS1778" s="74"/>
      <c r="BT1778" s="74"/>
      <c r="BU1778" s="74"/>
      <c r="BV1778" s="74"/>
      <c r="BW1778" s="74"/>
      <c r="BX1778" s="74"/>
      <c r="BY1778" s="74"/>
      <c r="BZ1778" s="74"/>
      <c r="CA1778" s="74"/>
    </row>
    <row r="1779" spans="14:79" ht="12" customHeight="1">
      <c r="N1779" s="119" t="s">
        <v>43</v>
      </c>
      <c r="O1779" s="120" t="s">
        <v>193</v>
      </c>
      <c r="P1779" s="122">
        <v>75000026</v>
      </c>
      <c r="Q1779" s="122">
        <v>80000026</v>
      </c>
      <c r="R1779" s="122">
        <v>85000026</v>
      </c>
      <c r="S1779" s="122">
        <v>0</v>
      </c>
      <c r="T1779" s="122">
        <v>0</v>
      </c>
      <c r="U1779" s="122">
        <v>0</v>
      </c>
      <c r="V1779" s="122">
        <v>0</v>
      </c>
      <c r="W1779" s="122">
        <v>0</v>
      </c>
      <c r="X1779" s="122">
        <v>0</v>
      </c>
      <c r="Y1779" s="122">
        <v>0</v>
      </c>
      <c r="Z1779" s="122">
        <v>0</v>
      </c>
      <c r="AA1779" s="122">
        <v>0</v>
      </c>
      <c r="AB1779" s="122">
        <v>0</v>
      </c>
      <c r="AC1779" s="122">
        <v>0</v>
      </c>
      <c r="AD1779" s="121"/>
      <c r="BO1779" s="72" t="s">
        <v>5066</v>
      </c>
      <c r="BP1779" s="73" t="s">
        <v>5071</v>
      </c>
      <c r="BQ1779" s="74"/>
      <c r="BR1779" s="74"/>
      <c r="BS1779" s="74"/>
      <c r="BT1779" s="74"/>
      <c r="BU1779" s="74"/>
      <c r="BV1779" s="74"/>
      <c r="BW1779" s="74"/>
      <c r="BX1779" s="74"/>
      <c r="BY1779" s="74"/>
      <c r="BZ1779" s="74"/>
      <c r="CA1779" s="74"/>
    </row>
    <row r="1780" spans="14:79" ht="12" customHeight="1">
      <c r="N1780" s="119" t="s">
        <v>43</v>
      </c>
      <c r="O1780" s="120" t="s">
        <v>194</v>
      </c>
      <c r="P1780" s="122">
        <v>70000026</v>
      </c>
      <c r="Q1780" s="122">
        <v>75000026</v>
      </c>
      <c r="R1780" s="122">
        <v>80000026</v>
      </c>
      <c r="S1780" s="122">
        <v>0</v>
      </c>
      <c r="T1780" s="122">
        <v>0</v>
      </c>
      <c r="U1780" s="122">
        <v>0</v>
      </c>
      <c r="V1780" s="122">
        <v>0</v>
      </c>
      <c r="W1780" s="122">
        <v>0</v>
      </c>
      <c r="X1780" s="122">
        <v>0</v>
      </c>
      <c r="Y1780" s="122">
        <v>0</v>
      </c>
      <c r="Z1780" s="122">
        <v>0</v>
      </c>
      <c r="AA1780" s="122">
        <v>0</v>
      </c>
      <c r="AB1780" s="122">
        <v>0</v>
      </c>
      <c r="AC1780" s="122">
        <v>0</v>
      </c>
      <c r="AD1780" s="121"/>
      <c r="BO1780" s="72" t="s">
        <v>5066</v>
      </c>
      <c r="BP1780" s="73" t="s">
        <v>5072</v>
      </c>
      <c r="BQ1780" s="74"/>
      <c r="BR1780" s="74"/>
      <c r="BS1780" s="74"/>
      <c r="BT1780" s="74"/>
      <c r="BU1780" s="74"/>
      <c r="BV1780" s="74"/>
      <c r="BW1780" s="74"/>
      <c r="BX1780" s="74"/>
      <c r="BY1780" s="74"/>
      <c r="BZ1780" s="74"/>
      <c r="CA1780" s="74"/>
    </row>
    <row r="1781" spans="14:79" ht="12" customHeight="1">
      <c r="N1781" s="119" t="s">
        <v>43</v>
      </c>
      <c r="O1781" s="120" t="s">
        <v>387</v>
      </c>
      <c r="P1781" s="122">
        <v>105000026</v>
      </c>
      <c r="Q1781" s="122">
        <v>115000026</v>
      </c>
      <c r="R1781" s="122">
        <v>120000026</v>
      </c>
      <c r="S1781" s="122">
        <v>135000026</v>
      </c>
      <c r="T1781" s="122">
        <v>140000026</v>
      </c>
      <c r="U1781" s="122">
        <v>160000026</v>
      </c>
      <c r="V1781" s="122">
        <v>170000026</v>
      </c>
      <c r="W1781" s="122">
        <v>0</v>
      </c>
      <c r="X1781" s="122">
        <v>0</v>
      </c>
      <c r="Y1781" s="122">
        <v>0</v>
      </c>
      <c r="Z1781" s="122">
        <v>0</v>
      </c>
      <c r="AA1781" s="122">
        <v>0</v>
      </c>
      <c r="AB1781" s="122">
        <v>0</v>
      </c>
      <c r="AC1781" s="122">
        <v>0</v>
      </c>
      <c r="AD1781" s="121"/>
      <c r="BO1781" s="72" t="s">
        <v>5066</v>
      </c>
      <c r="BP1781" s="73" t="s">
        <v>5086</v>
      </c>
      <c r="BQ1781" s="74"/>
      <c r="BR1781" s="74"/>
      <c r="BS1781" s="74"/>
      <c r="BT1781" s="74"/>
      <c r="BU1781" s="74"/>
      <c r="BV1781" s="74"/>
      <c r="BW1781" s="74"/>
      <c r="BX1781" s="74"/>
      <c r="BY1781" s="74"/>
      <c r="BZ1781" s="74"/>
      <c r="CA1781" s="74"/>
    </row>
    <row r="1782" spans="14:79" ht="12" customHeight="1">
      <c r="N1782" s="119" t="s">
        <v>43</v>
      </c>
      <c r="O1782" s="120" t="s">
        <v>1194</v>
      </c>
      <c r="P1782" s="122">
        <v>0</v>
      </c>
      <c r="Q1782" s="122">
        <v>0</v>
      </c>
      <c r="R1782" s="122">
        <v>125000026</v>
      </c>
      <c r="S1782" s="122">
        <v>135000026</v>
      </c>
      <c r="T1782" s="122">
        <v>125000026</v>
      </c>
      <c r="U1782" s="122">
        <v>150000026</v>
      </c>
      <c r="V1782" s="122">
        <v>165000026</v>
      </c>
      <c r="W1782" s="122">
        <v>0</v>
      </c>
      <c r="X1782" s="122">
        <v>0</v>
      </c>
      <c r="Y1782" s="122">
        <v>0</v>
      </c>
      <c r="Z1782" s="122">
        <v>0</v>
      </c>
      <c r="AA1782" s="122">
        <v>0</v>
      </c>
      <c r="AB1782" s="122">
        <v>0</v>
      </c>
      <c r="AC1782" s="122">
        <v>0</v>
      </c>
      <c r="AD1782" s="121"/>
      <c r="BO1782" s="72" t="s">
        <v>5066</v>
      </c>
      <c r="BP1782" s="73" t="s">
        <v>5073</v>
      </c>
      <c r="BQ1782" s="74"/>
      <c r="BR1782" s="74"/>
      <c r="BS1782" s="74"/>
      <c r="BT1782" s="74"/>
      <c r="BU1782" s="74"/>
      <c r="BV1782" s="74"/>
      <c r="BW1782" s="74"/>
      <c r="BX1782" s="74"/>
      <c r="BY1782" s="74"/>
      <c r="BZ1782" s="74"/>
      <c r="CA1782" s="74"/>
    </row>
    <row r="1783" spans="14:79" ht="12" customHeight="1">
      <c r="N1783" s="119" t="s">
        <v>43</v>
      </c>
      <c r="O1783" s="120" t="s">
        <v>1195</v>
      </c>
      <c r="P1783" s="122">
        <v>0</v>
      </c>
      <c r="Q1783" s="122">
        <v>0</v>
      </c>
      <c r="R1783" s="122">
        <v>125000026</v>
      </c>
      <c r="S1783" s="122">
        <v>135000026</v>
      </c>
      <c r="T1783" s="122">
        <v>125000026</v>
      </c>
      <c r="U1783" s="122">
        <v>150000026</v>
      </c>
      <c r="V1783" s="122">
        <v>165000026</v>
      </c>
      <c r="W1783" s="122">
        <v>0</v>
      </c>
      <c r="X1783" s="122">
        <v>0</v>
      </c>
      <c r="Y1783" s="122">
        <v>0</v>
      </c>
      <c r="Z1783" s="122">
        <v>0</v>
      </c>
      <c r="AA1783" s="122">
        <v>0</v>
      </c>
      <c r="AB1783" s="122">
        <v>0</v>
      </c>
      <c r="AC1783" s="122">
        <v>0</v>
      </c>
      <c r="AD1783" s="121"/>
      <c r="BO1783" s="72" t="s">
        <v>5066</v>
      </c>
      <c r="BP1783" s="73" t="s">
        <v>5087</v>
      </c>
      <c r="BQ1783" s="74"/>
      <c r="BR1783" s="74"/>
      <c r="BS1783" s="74"/>
      <c r="BT1783" s="74"/>
      <c r="BU1783" s="74"/>
      <c r="BV1783" s="74"/>
      <c r="BW1783" s="74"/>
      <c r="BX1783" s="74"/>
      <c r="BY1783" s="74"/>
      <c r="BZ1783" s="74"/>
      <c r="CA1783" s="74"/>
    </row>
    <row r="1784" spans="14:79" ht="12" customHeight="1">
      <c r="N1784" s="119" t="s">
        <v>43</v>
      </c>
      <c r="O1784" s="120" t="s">
        <v>152</v>
      </c>
      <c r="P1784" s="122">
        <v>85000026</v>
      </c>
      <c r="Q1784" s="122">
        <v>90000026</v>
      </c>
      <c r="R1784" s="122">
        <v>95000026</v>
      </c>
      <c r="S1784" s="122">
        <v>105000026</v>
      </c>
      <c r="T1784" s="122">
        <v>115000026</v>
      </c>
      <c r="U1784" s="122">
        <v>125000026</v>
      </c>
      <c r="V1784" s="122">
        <v>150000026</v>
      </c>
      <c r="W1784" s="122">
        <v>0</v>
      </c>
      <c r="X1784" s="122">
        <v>0</v>
      </c>
      <c r="Y1784" s="122">
        <v>0</v>
      </c>
      <c r="Z1784" s="122">
        <v>0</v>
      </c>
      <c r="AA1784" s="122">
        <v>0</v>
      </c>
      <c r="AB1784" s="122">
        <v>0</v>
      </c>
      <c r="AC1784" s="122">
        <v>0</v>
      </c>
      <c r="AD1784" s="121"/>
      <c r="BO1784" s="72" t="s">
        <v>5066</v>
      </c>
      <c r="BP1784" s="73" t="s">
        <v>5055</v>
      </c>
      <c r="BQ1784" s="74"/>
      <c r="BR1784" s="74"/>
      <c r="BS1784" s="74"/>
      <c r="BT1784" s="74"/>
      <c r="BU1784" s="74"/>
      <c r="BV1784" s="74"/>
      <c r="BW1784" s="74"/>
      <c r="BX1784" s="74"/>
      <c r="BY1784" s="74"/>
      <c r="BZ1784" s="74"/>
      <c r="CA1784" s="74"/>
    </row>
    <row r="1785" spans="14:79" ht="12" customHeight="1">
      <c r="N1785" s="119" t="s">
        <v>43</v>
      </c>
      <c r="O1785" s="120" t="s">
        <v>1327</v>
      </c>
      <c r="P1785" s="122">
        <v>0</v>
      </c>
      <c r="Q1785" s="122">
        <v>115000026</v>
      </c>
      <c r="R1785" s="122">
        <v>120000026</v>
      </c>
      <c r="S1785" s="122">
        <v>125000026</v>
      </c>
      <c r="T1785" s="122">
        <v>130000026</v>
      </c>
      <c r="U1785" s="122">
        <v>145000026</v>
      </c>
      <c r="V1785" s="122">
        <v>160000026</v>
      </c>
      <c r="W1785" s="122">
        <v>0</v>
      </c>
      <c r="X1785" s="122">
        <v>0</v>
      </c>
      <c r="Y1785" s="122">
        <v>0</v>
      </c>
      <c r="Z1785" s="122">
        <v>0</v>
      </c>
      <c r="AA1785" s="122">
        <v>0</v>
      </c>
      <c r="AB1785" s="122">
        <v>0</v>
      </c>
      <c r="AC1785" s="122">
        <v>0</v>
      </c>
      <c r="AD1785" s="121"/>
      <c r="BO1785" s="72" t="s">
        <v>5066</v>
      </c>
      <c r="BP1785" s="73" t="s">
        <v>5088</v>
      </c>
      <c r="BQ1785" s="74"/>
      <c r="BR1785" s="74"/>
      <c r="BS1785" s="74"/>
      <c r="BT1785" s="74"/>
      <c r="BU1785" s="74"/>
      <c r="BV1785" s="74"/>
      <c r="BW1785" s="74"/>
      <c r="BX1785" s="74"/>
      <c r="BY1785" s="74"/>
      <c r="BZ1785" s="74"/>
      <c r="CA1785" s="74"/>
    </row>
    <row r="1786" spans="14:79" ht="12" customHeight="1">
      <c r="N1786" s="119" t="s">
        <v>43</v>
      </c>
      <c r="O1786" s="120" t="s">
        <v>1196</v>
      </c>
      <c r="P1786" s="122">
        <v>0</v>
      </c>
      <c r="Q1786" s="122">
        <v>105000026</v>
      </c>
      <c r="R1786" s="122">
        <v>115000026</v>
      </c>
      <c r="S1786" s="122">
        <v>120000026</v>
      </c>
      <c r="T1786" s="122">
        <v>135000026</v>
      </c>
      <c r="U1786" s="122">
        <v>140000026</v>
      </c>
      <c r="V1786" s="122">
        <v>150000026</v>
      </c>
      <c r="W1786" s="122">
        <v>0</v>
      </c>
      <c r="X1786" s="122">
        <v>0</v>
      </c>
      <c r="Y1786" s="122">
        <v>0</v>
      </c>
      <c r="Z1786" s="122">
        <v>0</v>
      </c>
      <c r="AA1786" s="122">
        <v>0</v>
      </c>
      <c r="AB1786" s="122">
        <v>0</v>
      </c>
      <c r="AC1786" s="122">
        <v>0</v>
      </c>
      <c r="AD1786" s="121"/>
      <c r="BO1786" s="72" t="s">
        <v>5066</v>
      </c>
      <c r="BP1786" s="73" t="s">
        <v>5056</v>
      </c>
      <c r="BQ1786" s="74"/>
      <c r="BR1786" s="74"/>
      <c r="BS1786" s="74"/>
      <c r="BT1786" s="74"/>
      <c r="BU1786" s="74"/>
      <c r="BV1786" s="74"/>
      <c r="BW1786" s="74"/>
      <c r="BX1786" s="74"/>
      <c r="BY1786" s="74"/>
      <c r="BZ1786" s="74"/>
      <c r="CA1786" s="74"/>
    </row>
    <row r="1787" spans="14:79" ht="12" customHeight="1">
      <c r="N1787" s="119" t="s">
        <v>43</v>
      </c>
      <c r="O1787" s="120" t="s">
        <v>153</v>
      </c>
      <c r="P1787" s="122">
        <v>105000026</v>
      </c>
      <c r="Q1787" s="122">
        <v>115000026</v>
      </c>
      <c r="R1787" s="122">
        <v>120000026</v>
      </c>
      <c r="S1787" s="122">
        <v>125000026</v>
      </c>
      <c r="T1787" s="122">
        <v>0</v>
      </c>
      <c r="U1787" s="122">
        <v>0</v>
      </c>
      <c r="V1787" s="122">
        <v>0</v>
      </c>
      <c r="W1787" s="122">
        <v>0</v>
      </c>
      <c r="X1787" s="122">
        <v>0</v>
      </c>
      <c r="Y1787" s="122">
        <v>0</v>
      </c>
      <c r="Z1787" s="122">
        <v>0</v>
      </c>
      <c r="AA1787" s="122">
        <v>0</v>
      </c>
      <c r="AB1787" s="122">
        <v>0</v>
      </c>
      <c r="AC1787" s="122">
        <v>0</v>
      </c>
      <c r="AD1787" s="121"/>
      <c r="BO1787" s="72" t="s">
        <v>5066</v>
      </c>
      <c r="BP1787" s="73" t="s">
        <v>5108</v>
      </c>
      <c r="BQ1787" s="74"/>
      <c r="BR1787" s="74"/>
      <c r="BS1787" s="74"/>
      <c r="BT1787" s="74"/>
      <c r="BU1787" s="74"/>
      <c r="BV1787" s="74"/>
      <c r="BW1787" s="74"/>
      <c r="BX1787" s="74"/>
      <c r="BY1787" s="74"/>
      <c r="BZ1787" s="74"/>
      <c r="CA1787" s="74"/>
    </row>
    <row r="1788" spans="14:79" ht="12" customHeight="1">
      <c r="N1788" s="119" t="s">
        <v>43</v>
      </c>
      <c r="O1788" s="120" t="s">
        <v>1002</v>
      </c>
      <c r="P1788" s="122">
        <v>0</v>
      </c>
      <c r="Q1788" s="122">
        <v>105000026</v>
      </c>
      <c r="R1788" s="122">
        <v>115000026</v>
      </c>
      <c r="S1788" s="122">
        <v>120000026</v>
      </c>
      <c r="T1788" s="122">
        <v>135000026</v>
      </c>
      <c r="U1788" s="122">
        <v>140000026</v>
      </c>
      <c r="V1788" s="122">
        <v>150000026</v>
      </c>
      <c r="W1788" s="122">
        <v>0</v>
      </c>
      <c r="X1788" s="122">
        <v>0</v>
      </c>
      <c r="Y1788" s="122">
        <v>0</v>
      </c>
      <c r="Z1788" s="122">
        <v>0</v>
      </c>
      <c r="AA1788" s="122">
        <v>0</v>
      </c>
      <c r="AB1788" s="122">
        <v>0</v>
      </c>
      <c r="AC1788" s="122">
        <v>0</v>
      </c>
      <c r="AD1788" s="121"/>
      <c r="BO1788" s="72" t="s">
        <v>5066</v>
      </c>
      <c r="BP1788" s="73" t="s">
        <v>5089</v>
      </c>
      <c r="BQ1788" s="74"/>
      <c r="BR1788" s="74"/>
      <c r="BS1788" s="74"/>
      <c r="BT1788" s="74"/>
      <c r="BU1788" s="74"/>
      <c r="BV1788" s="74"/>
      <c r="BW1788" s="74"/>
      <c r="BX1788" s="74"/>
      <c r="BY1788" s="74"/>
      <c r="BZ1788" s="74"/>
      <c r="CA1788" s="74"/>
    </row>
    <row r="1789" spans="14:79" ht="12" customHeight="1">
      <c r="N1789" s="119" t="s">
        <v>43</v>
      </c>
      <c r="O1789" s="120" t="s">
        <v>2619</v>
      </c>
      <c r="P1789" s="122">
        <v>0</v>
      </c>
      <c r="Q1789" s="122">
        <v>0</v>
      </c>
      <c r="R1789" s="122">
        <v>0</v>
      </c>
      <c r="S1789" s="122">
        <v>0</v>
      </c>
      <c r="T1789" s="122">
        <v>0</v>
      </c>
      <c r="U1789" s="122">
        <v>0</v>
      </c>
      <c r="V1789" s="122">
        <v>0</v>
      </c>
      <c r="W1789" s="122">
        <v>0</v>
      </c>
      <c r="X1789" s="122">
        <v>0</v>
      </c>
      <c r="Y1789" s="122">
        <v>0</v>
      </c>
      <c r="Z1789" s="122">
        <v>250000026</v>
      </c>
      <c r="AA1789" s="122">
        <v>285000026</v>
      </c>
      <c r="AB1789" s="122">
        <v>0</v>
      </c>
      <c r="AC1789" s="122">
        <v>0</v>
      </c>
      <c r="AD1789" s="121"/>
      <c r="BO1789" s="72" t="s">
        <v>5066</v>
      </c>
      <c r="BP1789" s="73" t="s">
        <v>5090</v>
      </c>
      <c r="BQ1789" s="74"/>
      <c r="BR1789" s="74"/>
      <c r="BS1789" s="74"/>
      <c r="BT1789" s="74"/>
      <c r="BU1789" s="74"/>
      <c r="BV1789" s="74"/>
      <c r="BW1789" s="74"/>
      <c r="BX1789" s="74"/>
      <c r="BY1789" s="74"/>
      <c r="BZ1789" s="74"/>
      <c r="CA1789" s="74"/>
    </row>
    <row r="1790" spans="14:79" ht="12" customHeight="1">
      <c r="N1790" s="119" t="s">
        <v>43</v>
      </c>
      <c r="O1790" s="120" t="s">
        <v>1828</v>
      </c>
      <c r="P1790" s="122">
        <v>0</v>
      </c>
      <c r="Q1790" s="122">
        <v>0</v>
      </c>
      <c r="R1790" s="122">
        <v>0</v>
      </c>
      <c r="S1790" s="122">
        <v>0</v>
      </c>
      <c r="T1790" s="122">
        <v>0</v>
      </c>
      <c r="U1790" s="122">
        <v>0</v>
      </c>
      <c r="V1790" s="122">
        <v>0</v>
      </c>
      <c r="W1790" s="122">
        <v>150000026</v>
      </c>
      <c r="X1790" s="122">
        <v>160000026</v>
      </c>
      <c r="Y1790" s="122">
        <v>170000026</v>
      </c>
      <c r="Z1790" s="122">
        <v>180000026</v>
      </c>
      <c r="AA1790" s="122">
        <v>190000026</v>
      </c>
      <c r="AB1790" s="122">
        <v>0</v>
      </c>
      <c r="AC1790" s="122">
        <v>0</v>
      </c>
      <c r="AD1790" s="121"/>
      <c r="BO1790" s="72" t="s">
        <v>5066</v>
      </c>
      <c r="BP1790" s="73" t="s">
        <v>5109</v>
      </c>
      <c r="BQ1790" s="74"/>
      <c r="BR1790" s="74"/>
      <c r="BS1790" s="74"/>
      <c r="BT1790" s="74"/>
      <c r="BU1790" s="74"/>
      <c r="BV1790" s="74"/>
      <c r="BW1790" s="74"/>
      <c r="BX1790" s="74"/>
      <c r="BY1790" s="74"/>
      <c r="BZ1790" s="74"/>
      <c r="CA1790" s="74"/>
    </row>
    <row r="1791" spans="14:79" ht="12" customHeight="1">
      <c r="N1791" s="119" t="s">
        <v>43</v>
      </c>
      <c r="O1791" s="120" t="s">
        <v>1998</v>
      </c>
      <c r="P1791" s="122">
        <v>0</v>
      </c>
      <c r="Q1791" s="122">
        <v>0</v>
      </c>
      <c r="R1791" s="122">
        <v>0</v>
      </c>
      <c r="S1791" s="122">
        <v>0</v>
      </c>
      <c r="T1791" s="122">
        <v>0</v>
      </c>
      <c r="U1791" s="122">
        <v>0</v>
      </c>
      <c r="V1791" s="122">
        <v>0</v>
      </c>
      <c r="W1791" s="122">
        <v>0</v>
      </c>
      <c r="X1791" s="122">
        <v>0</v>
      </c>
      <c r="Y1791" s="122">
        <v>140000026</v>
      </c>
      <c r="Z1791" s="122">
        <v>150000026</v>
      </c>
      <c r="AA1791" s="122">
        <v>160000026</v>
      </c>
      <c r="AB1791" s="122">
        <v>170000026</v>
      </c>
      <c r="AC1791" s="122">
        <v>190000026</v>
      </c>
      <c r="AD1791" s="121"/>
      <c r="BO1791" s="72" t="s">
        <v>5066</v>
      </c>
      <c r="BP1791" s="73" t="s">
        <v>5074</v>
      </c>
      <c r="BQ1791" s="74"/>
      <c r="BR1791" s="74"/>
      <c r="BS1791" s="74"/>
      <c r="BT1791" s="74"/>
      <c r="BU1791" s="74"/>
      <c r="BV1791" s="74"/>
      <c r="BW1791" s="74"/>
      <c r="BX1791" s="74"/>
      <c r="BY1791" s="74"/>
      <c r="BZ1791" s="74"/>
      <c r="CA1791" s="74"/>
    </row>
    <row r="1792" spans="14:79" ht="12" customHeight="1">
      <c r="N1792" s="119" t="s">
        <v>43</v>
      </c>
      <c r="O1792" s="120" t="s">
        <v>723</v>
      </c>
      <c r="P1792" s="122">
        <v>85000026</v>
      </c>
      <c r="Q1792" s="122">
        <v>90000026</v>
      </c>
      <c r="R1792" s="122">
        <v>100000026</v>
      </c>
      <c r="S1792" s="122">
        <v>125000026</v>
      </c>
      <c r="T1792" s="122">
        <v>135000026</v>
      </c>
      <c r="U1792" s="122">
        <v>150000026</v>
      </c>
      <c r="V1792" s="122">
        <v>0</v>
      </c>
      <c r="W1792" s="122">
        <v>0</v>
      </c>
      <c r="X1792" s="122">
        <v>0</v>
      </c>
      <c r="Y1792" s="122">
        <v>0</v>
      </c>
      <c r="Z1792" s="122">
        <v>0</v>
      </c>
      <c r="AA1792" s="122">
        <v>0</v>
      </c>
      <c r="AB1792" s="122">
        <v>0</v>
      </c>
      <c r="AC1792" s="122">
        <v>0</v>
      </c>
      <c r="AD1792" s="121"/>
      <c r="BO1792" s="72" t="s">
        <v>5066</v>
      </c>
      <c r="BP1792" s="73" t="s">
        <v>5140</v>
      </c>
      <c r="BQ1792" s="75">
        <v>0</v>
      </c>
      <c r="BR1792" s="75">
        <v>450000026</v>
      </c>
      <c r="BS1792" s="75">
        <v>465000026</v>
      </c>
      <c r="BT1792" s="75">
        <v>480000026</v>
      </c>
      <c r="BU1792" s="75">
        <v>0</v>
      </c>
      <c r="BV1792" s="74"/>
      <c r="BW1792" s="74"/>
      <c r="BX1792" s="74"/>
      <c r="BY1792" s="74"/>
      <c r="BZ1792" s="74"/>
      <c r="CA1792" s="74"/>
    </row>
    <row r="1793" spans="14:79" ht="12" customHeight="1">
      <c r="N1793" s="119" t="s">
        <v>43</v>
      </c>
      <c r="O1793" s="120" t="s">
        <v>783</v>
      </c>
      <c r="P1793" s="122">
        <v>80000026</v>
      </c>
      <c r="Q1793" s="122">
        <v>85000026</v>
      </c>
      <c r="R1793" s="122">
        <v>90000026</v>
      </c>
      <c r="S1793" s="122">
        <v>100000026</v>
      </c>
      <c r="T1793" s="122">
        <v>110000026</v>
      </c>
      <c r="U1793" s="122">
        <v>120000026</v>
      </c>
      <c r="V1793" s="122">
        <v>0</v>
      </c>
      <c r="W1793" s="122">
        <v>0</v>
      </c>
      <c r="X1793" s="122">
        <v>0</v>
      </c>
      <c r="Y1793" s="122">
        <v>0</v>
      </c>
      <c r="Z1793" s="122">
        <v>0</v>
      </c>
      <c r="AA1793" s="122">
        <v>0</v>
      </c>
      <c r="AB1793" s="122">
        <v>0</v>
      </c>
      <c r="AC1793" s="122">
        <v>0</v>
      </c>
      <c r="AD1793" s="121"/>
      <c r="BO1793" s="72" t="s">
        <v>5066</v>
      </c>
      <c r="BP1793" s="73" t="s">
        <v>5171</v>
      </c>
      <c r="BQ1793" s="74"/>
      <c r="BR1793" s="75">
        <v>0</v>
      </c>
      <c r="BS1793" s="75">
        <v>0</v>
      </c>
      <c r="BT1793" s="75">
        <v>0</v>
      </c>
      <c r="BU1793" s="75">
        <v>500000026</v>
      </c>
      <c r="BV1793" s="74"/>
      <c r="BW1793" s="74"/>
      <c r="BX1793" s="74"/>
      <c r="BY1793" s="74"/>
      <c r="BZ1793" s="74"/>
      <c r="CA1793" s="74"/>
    </row>
    <row r="1794" spans="14:79" ht="12" customHeight="1">
      <c r="N1794" s="119" t="s">
        <v>43</v>
      </c>
      <c r="O1794" s="120" t="s">
        <v>784</v>
      </c>
      <c r="P1794" s="122">
        <v>75000026</v>
      </c>
      <c r="Q1794" s="122">
        <v>80000026</v>
      </c>
      <c r="R1794" s="122">
        <v>0</v>
      </c>
      <c r="S1794" s="122">
        <v>0</v>
      </c>
      <c r="T1794" s="122">
        <v>0</v>
      </c>
      <c r="U1794" s="122">
        <v>0</v>
      </c>
      <c r="V1794" s="122">
        <v>0</v>
      </c>
      <c r="W1794" s="122">
        <v>0</v>
      </c>
      <c r="X1794" s="122">
        <v>0</v>
      </c>
      <c r="Y1794" s="122">
        <v>0</v>
      </c>
      <c r="Z1794" s="122">
        <v>0</v>
      </c>
      <c r="AA1794" s="122">
        <v>0</v>
      </c>
      <c r="AB1794" s="122">
        <v>0</v>
      </c>
      <c r="AC1794" s="122">
        <v>0</v>
      </c>
      <c r="AD1794" s="121"/>
      <c r="BO1794" s="72" t="s">
        <v>5066</v>
      </c>
      <c r="BP1794" s="73" t="s">
        <v>5172</v>
      </c>
      <c r="BQ1794" s="74"/>
      <c r="BR1794" s="75">
        <v>0</v>
      </c>
      <c r="BS1794" s="75">
        <v>0</v>
      </c>
      <c r="BT1794" s="75">
        <v>0</v>
      </c>
      <c r="BU1794" s="75">
        <v>0</v>
      </c>
      <c r="BV1794" s="74"/>
      <c r="BW1794" s="74"/>
      <c r="BX1794" s="74"/>
      <c r="BY1794" s="74"/>
      <c r="BZ1794" s="74"/>
      <c r="CA1794" s="74"/>
    </row>
    <row r="1795" spans="14:79" ht="12" customHeight="1">
      <c r="N1795" s="119" t="s">
        <v>43</v>
      </c>
      <c r="O1795" s="120" t="s">
        <v>2103</v>
      </c>
      <c r="P1795" s="122">
        <v>0</v>
      </c>
      <c r="Q1795" s="122">
        <v>0</v>
      </c>
      <c r="R1795" s="122">
        <v>0</v>
      </c>
      <c r="S1795" s="122">
        <v>0</v>
      </c>
      <c r="T1795" s="122">
        <v>0</v>
      </c>
      <c r="U1795" s="122">
        <v>0</v>
      </c>
      <c r="V1795" s="122">
        <v>0</v>
      </c>
      <c r="W1795" s="122">
        <v>150000026</v>
      </c>
      <c r="X1795" s="122">
        <v>165000026</v>
      </c>
      <c r="Y1795" s="122">
        <v>170000026</v>
      </c>
      <c r="Z1795" s="122">
        <v>180000026</v>
      </c>
      <c r="AA1795" s="122">
        <v>185000026</v>
      </c>
      <c r="AB1795" s="122">
        <v>0</v>
      </c>
      <c r="AC1795" s="122">
        <v>0</v>
      </c>
      <c r="AD1795" s="121"/>
      <c r="BO1795" s="72" t="s">
        <v>5066</v>
      </c>
      <c r="BP1795" s="73" t="s">
        <v>5141</v>
      </c>
      <c r="BQ1795" s="75">
        <v>0</v>
      </c>
      <c r="BR1795" s="75">
        <v>480000026</v>
      </c>
      <c r="BS1795" s="75">
        <v>520000026</v>
      </c>
      <c r="BT1795" s="75">
        <v>0</v>
      </c>
      <c r="BU1795" s="75">
        <v>0</v>
      </c>
      <c r="BV1795" s="75">
        <v>0</v>
      </c>
      <c r="BW1795" s="75">
        <v>0</v>
      </c>
      <c r="BX1795" s="75">
        <v>0</v>
      </c>
      <c r="BY1795" s="75">
        <v>0</v>
      </c>
      <c r="BZ1795" s="74"/>
      <c r="CA1795" s="74"/>
    </row>
    <row r="1796" spans="14:79" ht="12" customHeight="1">
      <c r="N1796" s="119" t="s">
        <v>43</v>
      </c>
      <c r="O1796" s="120" t="s">
        <v>1781</v>
      </c>
      <c r="P1796" s="122">
        <v>0</v>
      </c>
      <c r="Q1796" s="122">
        <v>0</v>
      </c>
      <c r="R1796" s="122">
        <v>0</v>
      </c>
      <c r="S1796" s="122">
        <v>0</v>
      </c>
      <c r="T1796" s="122">
        <v>0</v>
      </c>
      <c r="U1796" s="122">
        <v>0</v>
      </c>
      <c r="V1796" s="122">
        <v>0</v>
      </c>
      <c r="W1796" s="122">
        <v>145000026</v>
      </c>
      <c r="X1796" s="122">
        <v>160000026</v>
      </c>
      <c r="Y1796" s="122">
        <v>165000026</v>
      </c>
      <c r="Z1796" s="122">
        <v>170000026</v>
      </c>
      <c r="AA1796" s="122">
        <v>175000026</v>
      </c>
      <c r="AB1796" s="122">
        <v>0</v>
      </c>
      <c r="AC1796" s="122">
        <v>0</v>
      </c>
      <c r="AD1796" s="121"/>
      <c r="BO1796" s="72" t="s">
        <v>5066</v>
      </c>
      <c r="BP1796" s="73" t="s">
        <v>5222</v>
      </c>
      <c r="BQ1796" s="74"/>
      <c r="BR1796" s="74"/>
      <c r="BS1796" s="74"/>
      <c r="BT1796" s="75">
        <v>550000026</v>
      </c>
      <c r="BU1796" s="74"/>
      <c r="BV1796" s="74"/>
      <c r="BW1796" s="74"/>
      <c r="BX1796" s="74"/>
      <c r="BY1796" s="74"/>
      <c r="BZ1796" s="74"/>
      <c r="CA1796" s="74"/>
    </row>
    <row r="1797" spans="14:79" ht="12" customHeight="1">
      <c r="N1797" s="119" t="s">
        <v>43</v>
      </c>
      <c r="O1797" s="120" t="s">
        <v>1984</v>
      </c>
      <c r="P1797" s="122">
        <v>0</v>
      </c>
      <c r="Q1797" s="122">
        <v>0</v>
      </c>
      <c r="R1797" s="122">
        <v>0</v>
      </c>
      <c r="S1797" s="122">
        <v>0</v>
      </c>
      <c r="T1797" s="122">
        <v>0</v>
      </c>
      <c r="U1797" s="122">
        <v>0</v>
      </c>
      <c r="V1797" s="122">
        <v>140000026</v>
      </c>
      <c r="W1797" s="122">
        <v>145000026</v>
      </c>
      <c r="X1797" s="122">
        <v>160000026</v>
      </c>
      <c r="Y1797" s="122">
        <v>170000026</v>
      </c>
      <c r="Z1797" s="122">
        <v>180000026</v>
      </c>
      <c r="AA1797" s="122">
        <v>190000026</v>
      </c>
      <c r="AB1797" s="122">
        <v>0</v>
      </c>
      <c r="AC1797" s="122">
        <v>0</v>
      </c>
      <c r="AD1797" s="121"/>
      <c r="BO1797" s="72" t="s">
        <v>5066</v>
      </c>
      <c r="BP1797" s="73" t="s">
        <v>5201</v>
      </c>
      <c r="BQ1797" s="74"/>
      <c r="BR1797" s="74"/>
      <c r="BS1797" s="75">
        <v>0</v>
      </c>
      <c r="BT1797" s="74"/>
      <c r="BU1797" s="74"/>
      <c r="BV1797" s="74"/>
      <c r="BW1797" s="74"/>
      <c r="BX1797" s="74"/>
      <c r="BY1797" s="74"/>
      <c r="BZ1797" s="74"/>
      <c r="CA1797" s="74"/>
    </row>
    <row r="1798" spans="14:79" ht="12" customHeight="1">
      <c r="N1798" s="119" t="s">
        <v>43</v>
      </c>
      <c r="O1798" s="120" t="s">
        <v>1721</v>
      </c>
      <c r="P1798" s="122">
        <v>0</v>
      </c>
      <c r="Q1798" s="122">
        <v>0</v>
      </c>
      <c r="R1798" s="122">
        <v>0</v>
      </c>
      <c r="S1798" s="122">
        <v>0</v>
      </c>
      <c r="T1798" s="122">
        <v>0</v>
      </c>
      <c r="U1798" s="122">
        <v>0</v>
      </c>
      <c r="V1798" s="122">
        <v>0</v>
      </c>
      <c r="W1798" s="122">
        <v>180000026</v>
      </c>
      <c r="X1798" s="122">
        <v>190000026</v>
      </c>
      <c r="Y1798" s="122">
        <v>195000026</v>
      </c>
      <c r="Z1798" s="122">
        <v>200000026</v>
      </c>
      <c r="AA1798" s="122">
        <v>205000026</v>
      </c>
      <c r="AB1798" s="122">
        <v>210000026</v>
      </c>
      <c r="AC1798" s="122">
        <v>220000026</v>
      </c>
      <c r="AD1798" s="121"/>
      <c r="BO1798" s="72" t="s">
        <v>5066</v>
      </c>
      <c r="BP1798" s="73" t="s">
        <v>5202</v>
      </c>
      <c r="BQ1798" s="74"/>
      <c r="BR1798" s="74"/>
      <c r="BS1798" s="75">
        <v>0</v>
      </c>
      <c r="BT1798" s="74"/>
      <c r="BU1798" s="74"/>
      <c r="BV1798" s="75">
        <v>0</v>
      </c>
      <c r="BW1798" s="74"/>
      <c r="BX1798" s="74"/>
      <c r="BY1798" s="74"/>
      <c r="BZ1798" s="74"/>
      <c r="CA1798" s="74"/>
    </row>
    <row r="1799" spans="14:79" ht="12" customHeight="1">
      <c r="N1799" s="119" t="s">
        <v>43</v>
      </c>
      <c r="O1799" s="120" t="s">
        <v>1803</v>
      </c>
      <c r="P1799" s="122">
        <v>65000026</v>
      </c>
      <c r="Q1799" s="122">
        <v>70000026</v>
      </c>
      <c r="R1799" s="122">
        <v>0</v>
      </c>
      <c r="S1799" s="122">
        <v>0</v>
      </c>
      <c r="T1799" s="122">
        <v>0</v>
      </c>
      <c r="U1799" s="122">
        <v>0</v>
      </c>
      <c r="V1799" s="122">
        <v>0</v>
      </c>
      <c r="W1799" s="122">
        <v>0</v>
      </c>
      <c r="X1799" s="122">
        <v>0</v>
      </c>
      <c r="Y1799" s="122">
        <v>0</v>
      </c>
      <c r="Z1799" s="122">
        <v>0</v>
      </c>
      <c r="AA1799" s="122">
        <v>0</v>
      </c>
      <c r="AB1799" s="122">
        <v>0</v>
      </c>
      <c r="AC1799" s="122">
        <v>0</v>
      </c>
      <c r="AD1799" s="121"/>
      <c r="BO1799" s="72" t="s">
        <v>5066</v>
      </c>
      <c r="BP1799" s="73" t="s">
        <v>5223</v>
      </c>
      <c r="BQ1799" s="74"/>
      <c r="BR1799" s="74"/>
      <c r="BS1799" s="74"/>
      <c r="BT1799" s="75">
        <v>0</v>
      </c>
      <c r="BU1799" s="74"/>
      <c r="BV1799" s="74"/>
      <c r="BW1799" s="74"/>
      <c r="BX1799" s="74"/>
      <c r="BY1799" s="74"/>
      <c r="BZ1799" s="74"/>
      <c r="CA1799" s="74"/>
    </row>
    <row r="1800" spans="14:79" ht="12" customHeight="1">
      <c r="N1800" s="119" t="s">
        <v>43</v>
      </c>
      <c r="O1800" s="120" t="s">
        <v>121</v>
      </c>
      <c r="P1800" s="122">
        <v>80000026</v>
      </c>
      <c r="Q1800" s="122">
        <v>85000026</v>
      </c>
      <c r="R1800" s="122">
        <v>90000026</v>
      </c>
      <c r="S1800" s="122">
        <v>100000026</v>
      </c>
      <c r="T1800" s="122">
        <v>110000026</v>
      </c>
      <c r="U1800" s="122">
        <v>120000026</v>
      </c>
      <c r="V1800" s="122">
        <v>0</v>
      </c>
      <c r="W1800" s="122">
        <v>0</v>
      </c>
      <c r="X1800" s="122">
        <v>0</v>
      </c>
      <c r="Y1800" s="122">
        <v>0</v>
      </c>
      <c r="Z1800" s="122">
        <v>0</v>
      </c>
      <c r="AA1800" s="122">
        <v>0</v>
      </c>
      <c r="AB1800" s="122">
        <v>0</v>
      </c>
      <c r="AC1800" s="122">
        <v>0</v>
      </c>
      <c r="AD1800" s="121"/>
      <c r="BO1800" s="72" t="s">
        <v>5066</v>
      </c>
      <c r="BP1800" s="73" t="s">
        <v>5173</v>
      </c>
      <c r="BQ1800" s="74"/>
      <c r="BR1800" s="75">
        <v>0</v>
      </c>
      <c r="BS1800" s="75">
        <v>0</v>
      </c>
      <c r="BT1800" s="75">
        <v>0</v>
      </c>
      <c r="BU1800" s="75">
        <v>0</v>
      </c>
      <c r="BV1800" s="75">
        <v>0</v>
      </c>
      <c r="BW1800" s="75">
        <v>0</v>
      </c>
      <c r="BX1800" s="75">
        <v>0</v>
      </c>
      <c r="BY1800" s="74"/>
      <c r="BZ1800" s="74"/>
      <c r="CA1800" s="74"/>
    </row>
    <row r="1801" spans="14:79" ht="12" customHeight="1">
      <c r="N1801" s="119" t="s">
        <v>43</v>
      </c>
      <c r="O1801" s="120" t="s">
        <v>133</v>
      </c>
      <c r="P1801" s="122">
        <v>80000026</v>
      </c>
      <c r="Q1801" s="122">
        <v>85000026</v>
      </c>
      <c r="R1801" s="122">
        <v>90000026</v>
      </c>
      <c r="S1801" s="122">
        <v>100000026</v>
      </c>
      <c r="T1801" s="122">
        <v>110000026</v>
      </c>
      <c r="U1801" s="122">
        <v>120000026</v>
      </c>
      <c r="V1801" s="122">
        <v>0</v>
      </c>
      <c r="W1801" s="122">
        <v>0</v>
      </c>
      <c r="X1801" s="122">
        <v>0</v>
      </c>
      <c r="Y1801" s="122">
        <v>0</v>
      </c>
      <c r="Z1801" s="122">
        <v>0</v>
      </c>
      <c r="AA1801" s="122">
        <v>0</v>
      </c>
      <c r="AB1801" s="122">
        <v>0</v>
      </c>
      <c r="AC1801" s="122">
        <v>0</v>
      </c>
      <c r="AD1801" s="121"/>
      <c r="BO1801" s="72" t="s">
        <v>5066</v>
      </c>
      <c r="BP1801" s="73" t="s">
        <v>5174</v>
      </c>
      <c r="BQ1801" s="74"/>
      <c r="BR1801" s="75">
        <v>0</v>
      </c>
      <c r="BS1801" s="74"/>
      <c r="BT1801" s="74"/>
      <c r="BU1801" s="74"/>
      <c r="BV1801" s="74"/>
      <c r="BW1801" s="74"/>
      <c r="BX1801" s="74"/>
      <c r="BY1801" s="74"/>
      <c r="BZ1801" s="74"/>
      <c r="CA1801" s="74"/>
    </row>
    <row r="1802" spans="14:79" ht="12" customHeight="1">
      <c r="N1802" s="119" t="s">
        <v>43</v>
      </c>
      <c r="O1802" s="120" t="s">
        <v>824</v>
      </c>
      <c r="P1802" s="122">
        <v>85000026</v>
      </c>
      <c r="Q1802" s="122">
        <v>95000026</v>
      </c>
      <c r="R1802" s="122">
        <v>105000026</v>
      </c>
      <c r="S1802" s="122">
        <v>115000026</v>
      </c>
      <c r="T1802" s="122">
        <v>125000026</v>
      </c>
      <c r="U1802" s="122">
        <v>160000026</v>
      </c>
      <c r="V1802" s="122">
        <v>0</v>
      </c>
      <c r="W1802" s="122">
        <v>0</v>
      </c>
      <c r="X1802" s="122">
        <v>0</v>
      </c>
      <c r="Y1802" s="122">
        <v>0</v>
      </c>
      <c r="Z1802" s="122">
        <v>0</v>
      </c>
      <c r="AA1802" s="122">
        <v>0</v>
      </c>
      <c r="AB1802" s="122">
        <v>0</v>
      </c>
      <c r="AC1802" s="122">
        <v>0</v>
      </c>
      <c r="AD1802" s="121"/>
      <c r="BO1802" s="72" t="s">
        <v>5066</v>
      </c>
      <c r="BP1802" s="73" t="s">
        <v>5175</v>
      </c>
      <c r="BQ1802" s="74"/>
      <c r="BR1802" s="75">
        <v>0</v>
      </c>
      <c r="BS1802" s="75">
        <v>0</v>
      </c>
      <c r="BT1802" s="75">
        <v>0</v>
      </c>
      <c r="BU1802" s="74"/>
      <c r="BV1802" s="74"/>
      <c r="BW1802" s="74"/>
      <c r="BX1802" s="74"/>
      <c r="BY1802" s="74"/>
      <c r="BZ1802" s="74"/>
      <c r="CA1802" s="74"/>
    </row>
    <row r="1803" spans="14:79" ht="12" customHeight="1">
      <c r="N1803" s="119" t="s">
        <v>43</v>
      </c>
      <c r="O1803" s="120" t="s">
        <v>134</v>
      </c>
      <c r="P1803" s="122">
        <v>80000026</v>
      </c>
      <c r="Q1803" s="122">
        <v>85000026</v>
      </c>
      <c r="R1803" s="122">
        <v>90000026</v>
      </c>
      <c r="S1803" s="122">
        <v>100000026</v>
      </c>
      <c r="T1803" s="122">
        <v>110000026</v>
      </c>
      <c r="U1803" s="122">
        <v>120000026</v>
      </c>
      <c r="V1803" s="122">
        <v>0</v>
      </c>
      <c r="W1803" s="122">
        <v>0</v>
      </c>
      <c r="X1803" s="122">
        <v>0</v>
      </c>
      <c r="Y1803" s="122">
        <v>0</v>
      </c>
      <c r="Z1803" s="122">
        <v>0</v>
      </c>
      <c r="AA1803" s="122">
        <v>0</v>
      </c>
      <c r="AB1803" s="122">
        <v>0</v>
      </c>
      <c r="AC1803" s="122">
        <v>0</v>
      </c>
      <c r="AD1803" s="121"/>
      <c r="BO1803" s="72" t="s">
        <v>5066</v>
      </c>
      <c r="BP1803" s="73" t="s">
        <v>5142</v>
      </c>
      <c r="BQ1803" s="75">
        <v>0</v>
      </c>
      <c r="BR1803" s="75">
        <v>0</v>
      </c>
      <c r="BS1803" s="74"/>
      <c r="BT1803" s="74"/>
      <c r="BU1803" s="74"/>
      <c r="BV1803" s="74"/>
      <c r="BW1803" s="74"/>
      <c r="BX1803" s="74"/>
      <c r="BY1803" s="74"/>
      <c r="BZ1803" s="74"/>
      <c r="CA1803" s="74"/>
    </row>
    <row r="1804" spans="14:79" ht="12" customHeight="1">
      <c r="N1804" s="119" t="s">
        <v>43</v>
      </c>
      <c r="O1804" s="120" t="s">
        <v>901</v>
      </c>
      <c r="P1804" s="122">
        <v>85000026</v>
      </c>
      <c r="Q1804" s="122">
        <v>90000026</v>
      </c>
      <c r="R1804" s="122">
        <v>95000026</v>
      </c>
      <c r="S1804" s="122">
        <v>115000026</v>
      </c>
      <c r="T1804" s="122">
        <v>130000026</v>
      </c>
      <c r="U1804" s="122">
        <v>160000026</v>
      </c>
      <c r="V1804" s="122">
        <v>0</v>
      </c>
      <c r="W1804" s="122">
        <v>0</v>
      </c>
      <c r="X1804" s="122">
        <v>0</v>
      </c>
      <c r="Y1804" s="122">
        <v>0</v>
      </c>
      <c r="Z1804" s="122">
        <v>0</v>
      </c>
      <c r="AA1804" s="122">
        <v>0</v>
      </c>
      <c r="AB1804" s="122">
        <v>0</v>
      </c>
      <c r="AC1804" s="122">
        <v>0</v>
      </c>
      <c r="AD1804" s="121"/>
      <c r="BO1804" s="72" t="s">
        <v>5066</v>
      </c>
      <c r="BP1804" s="73" t="s">
        <v>5091</v>
      </c>
      <c r="BQ1804" s="75">
        <v>0</v>
      </c>
      <c r="BR1804" s="74"/>
      <c r="BS1804" s="74"/>
      <c r="BT1804" s="74"/>
      <c r="BU1804" s="74"/>
      <c r="BV1804" s="74"/>
      <c r="BW1804" s="74"/>
      <c r="BX1804" s="74"/>
      <c r="BY1804" s="74"/>
      <c r="BZ1804" s="74"/>
      <c r="CA1804" s="74"/>
    </row>
    <row r="1805" spans="14:79" ht="12" customHeight="1">
      <c r="N1805" s="119" t="s">
        <v>43</v>
      </c>
      <c r="O1805" s="120" t="s">
        <v>825</v>
      </c>
      <c r="P1805" s="122">
        <v>70000026</v>
      </c>
      <c r="Q1805" s="122">
        <v>80000026</v>
      </c>
      <c r="R1805" s="122">
        <v>90000026</v>
      </c>
      <c r="S1805" s="122">
        <v>100000026</v>
      </c>
      <c r="T1805" s="122">
        <v>105000026</v>
      </c>
      <c r="U1805" s="122">
        <v>110000026</v>
      </c>
      <c r="V1805" s="122">
        <v>0</v>
      </c>
      <c r="W1805" s="122">
        <v>0</v>
      </c>
      <c r="X1805" s="122">
        <v>0</v>
      </c>
      <c r="Y1805" s="122">
        <v>0</v>
      </c>
      <c r="Z1805" s="122">
        <v>0</v>
      </c>
      <c r="AA1805" s="122">
        <v>0</v>
      </c>
      <c r="AB1805" s="122">
        <v>0</v>
      </c>
      <c r="AC1805" s="122">
        <v>0</v>
      </c>
      <c r="AD1805" s="121"/>
      <c r="BO1805" s="72" t="s">
        <v>5066</v>
      </c>
      <c r="BP1805" s="73" t="s">
        <v>5057</v>
      </c>
      <c r="BQ1805" s="74"/>
      <c r="BR1805" s="74"/>
      <c r="BS1805" s="74"/>
      <c r="BT1805" s="74"/>
      <c r="BU1805" s="74"/>
      <c r="BV1805" s="74"/>
      <c r="BW1805" s="74"/>
      <c r="BX1805" s="74"/>
      <c r="BY1805" s="74"/>
      <c r="BZ1805" s="74"/>
      <c r="CA1805" s="74"/>
    </row>
    <row r="1806" spans="14:79" ht="12" customHeight="1">
      <c r="N1806" s="119" t="s">
        <v>43</v>
      </c>
      <c r="O1806" s="120" t="s">
        <v>104</v>
      </c>
      <c r="P1806" s="122">
        <v>80000026</v>
      </c>
      <c r="Q1806" s="122">
        <v>85000026</v>
      </c>
      <c r="R1806" s="122">
        <v>90000026</v>
      </c>
      <c r="S1806" s="122">
        <v>105000026</v>
      </c>
      <c r="T1806" s="122">
        <v>110000026</v>
      </c>
      <c r="U1806" s="122">
        <v>120000026</v>
      </c>
      <c r="V1806" s="122">
        <v>0</v>
      </c>
      <c r="W1806" s="122">
        <v>0</v>
      </c>
      <c r="X1806" s="122">
        <v>0</v>
      </c>
      <c r="Y1806" s="122">
        <v>0</v>
      </c>
      <c r="Z1806" s="122">
        <v>0</v>
      </c>
      <c r="AA1806" s="122">
        <v>0</v>
      </c>
      <c r="AB1806" s="122">
        <v>0</v>
      </c>
      <c r="AC1806" s="122">
        <v>0</v>
      </c>
      <c r="AD1806" s="121"/>
      <c r="BO1806" s="72" t="s">
        <v>5066</v>
      </c>
      <c r="BP1806" s="73" t="s">
        <v>5075</v>
      </c>
      <c r="BQ1806" s="74"/>
      <c r="BR1806" s="74"/>
      <c r="BS1806" s="74"/>
      <c r="BT1806" s="74"/>
      <c r="BU1806" s="74"/>
      <c r="BV1806" s="74"/>
      <c r="BW1806" s="74"/>
      <c r="BX1806" s="74"/>
      <c r="BY1806" s="74"/>
      <c r="BZ1806" s="74"/>
      <c r="CA1806" s="74"/>
    </row>
    <row r="1807" spans="14:79" ht="12" customHeight="1">
      <c r="N1807" s="119" t="s">
        <v>43</v>
      </c>
      <c r="O1807" s="120" t="s">
        <v>724</v>
      </c>
      <c r="P1807" s="122">
        <v>80000026</v>
      </c>
      <c r="Q1807" s="122">
        <v>85000026</v>
      </c>
      <c r="R1807" s="122">
        <v>90000026</v>
      </c>
      <c r="S1807" s="122">
        <v>95000026</v>
      </c>
      <c r="T1807" s="122">
        <v>105000026</v>
      </c>
      <c r="U1807" s="122">
        <v>115000026</v>
      </c>
      <c r="V1807" s="122">
        <v>125000026</v>
      </c>
      <c r="W1807" s="122">
        <v>0</v>
      </c>
      <c r="X1807" s="122">
        <v>0</v>
      </c>
      <c r="Y1807" s="122">
        <v>0</v>
      </c>
      <c r="Z1807" s="122">
        <v>0</v>
      </c>
      <c r="AA1807" s="122">
        <v>0</v>
      </c>
      <c r="AB1807" s="122">
        <v>0</v>
      </c>
      <c r="AC1807" s="122">
        <v>0</v>
      </c>
      <c r="AD1807" s="121"/>
      <c r="BO1807" s="72" t="s">
        <v>5066</v>
      </c>
      <c r="BP1807" s="73" t="s">
        <v>5224</v>
      </c>
      <c r="BQ1807" s="74"/>
      <c r="BR1807" s="74"/>
      <c r="BS1807" s="74"/>
      <c r="BT1807" s="75">
        <v>0</v>
      </c>
      <c r="BU1807" s="74"/>
      <c r="BV1807" s="74"/>
      <c r="BW1807" s="74"/>
      <c r="BX1807" s="74"/>
      <c r="BY1807" s="74"/>
      <c r="BZ1807" s="74"/>
      <c r="CA1807" s="74"/>
    </row>
    <row r="1808" spans="14:79" ht="12" customHeight="1">
      <c r="N1808" s="119" t="s">
        <v>43</v>
      </c>
      <c r="O1808" s="120" t="s">
        <v>785</v>
      </c>
      <c r="P1808" s="122">
        <v>90000026</v>
      </c>
      <c r="Q1808" s="122">
        <v>0</v>
      </c>
      <c r="R1808" s="122">
        <v>0</v>
      </c>
      <c r="S1808" s="122">
        <v>0</v>
      </c>
      <c r="T1808" s="122">
        <v>0</v>
      </c>
      <c r="U1808" s="122">
        <v>0</v>
      </c>
      <c r="V1808" s="122">
        <v>0</v>
      </c>
      <c r="W1808" s="122">
        <v>0</v>
      </c>
      <c r="X1808" s="122">
        <v>0</v>
      </c>
      <c r="Y1808" s="122">
        <v>0</v>
      </c>
      <c r="Z1808" s="122">
        <v>0</v>
      </c>
      <c r="AA1808" s="122">
        <v>0</v>
      </c>
      <c r="AB1808" s="122">
        <v>0</v>
      </c>
      <c r="AC1808" s="122">
        <v>0</v>
      </c>
      <c r="AD1808" s="121"/>
      <c r="BO1808" s="72" t="s">
        <v>5066</v>
      </c>
      <c r="BP1808" s="73" t="s">
        <v>5143</v>
      </c>
      <c r="BQ1808" s="75">
        <v>0</v>
      </c>
      <c r="BR1808" s="75">
        <v>0</v>
      </c>
      <c r="BS1808" s="75">
        <v>420000026</v>
      </c>
      <c r="BT1808" s="75">
        <v>0</v>
      </c>
      <c r="BU1808" s="75">
        <v>0</v>
      </c>
      <c r="BV1808" s="75">
        <v>0</v>
      </c>
      <c r="BW1808" s="74"/>
      <c r="BX1808" s="74"/>
      <c r="BY1808" s="74"/>
      <c r="BZ1808" s="74"/>
      <c r="CA1808" s="74"/>
    </row>
    <row r="1809" spans="14:79" ht="12" customHeight="1">
      <c r="N1809" s="119" t="s">
        <v>43</v>
      </c>
      <c r="O1809" s="120" t="s">
        <v>84</v>
      </c>
      <c r="P1809" s="122">
        <v>70000026</v>
      </c>
      <c r="Q1809" s="122">
        <v>75000026</v>
      </c>
      <c r="R1809" s="122">
        <v>80000026</v>
      </c>
      <c r="S1809" s="122">
        <v>85000026</v>
      </c>
      <c r="T1809" s="122">
        <v>95000026</v>
      </c>
      <c r="U1809" s="122">
        <v>105000026</v>
      </c>
      <c r="V1809" s="122">
        <v>115000026</v>
      </c>
      <c r="W1809" s="122">
        <v>0</v>
      </c>
      <c r="X1809" s="122">
        <v>0</v>
      </c>
      <c r="Y1809" s="122">
        <v>0</v>
      </c>
      <c r="Z1809" s="122">
        <v>0</v>
      </c>
      <c r="AA1809" s="122">
        <v>0</v>
      </c>
      <c r="AB1809" s="122">
        <v>0</v>
      </c>
      <c r="AC1809" s="122">
        <v>0</v>
      </c>
      <c r="AD1809" s="121"/>
      <c r="BO1809" s="72" t="s">
        <v>5066</v>
      </c>
      <c r="BP1809" s="73" t="s">
        <v>5110</v>
      </c>
      <c r="BQ1809" s="75">
        <v>350000925</v>
      </c>
      <c r="BR1809" s="75">
        <v>405000925</v>
      </c>
      <c r="BS1809" s="75">
        <v>465000925</v>
      </c>
      <c r="BT1809" s="75">
        <v>520000925</v>
      </c>
      <c r="BU1809" s="75">
        <v>570000925</v>
      </c>
      <c r="BV1809" s="75">
        <v>640000925</v>
      </c>
      <c r="BW1809" s="75">
        <v>720000925</v>
      </c>
      <c r="BX1809" s="75">
        <v>820000925</v>
      </c>
      <c r="BY1809" s="75">
        <v>0</v>
      </c>
      <c r="BZ1809" s="75">
        <v>0</v>
      </c>
      <c r="CA1809" s="75">
        <v>0</v>
      </c>
    </row>
    <row r="1810" spans="14:79" ht="12" customHeight="1">
      <c r="N1810" s="119" t="s">
        <v>43</v>
      </c>
      <c r="O1810" s="120" t="s">
        <v>2440</v>
      </c>
      <c r="P1810" s="122">
        <v>95000026</v>
      </c>
      <c r="Q1810" s="122">
        <v>100000026</v>
      </c>
      <c r="R1810" s="122">
        <v>105000026</v>
      </c>
      <c r="S1810" s="122">
        <v>115000026</v>
      </c>
      <c r="T1810" s="122">
        <v>125000026</v>
      </c>
      <c r="U1810" s="122">
        <v>130000026</v>
      </c>
      <c r="V1810" s="122">
        <v>135000026</v>
      </c>
      <c r="W1810" s="122">
        <v>150000026</v>
      </c>
      <c r="X1810" s="122">
        <v>0</v>
      </c>
      <c r="Y1810" s="122">
        <v>0</v>
      </c>
      <c r="Z1810" s="122">
        <v>0</v>
      </c>
      <c r="AA1810" s="122">
        <v>0</v>
      </c>
      <c r="AB1810" s="122">
        <v>0</v>
      </c>
      <c r="AC1810" s="122">
        <v>0</v>
      </c>
      <c r="AD1810" s="121"/>
      <c r="BO1810" s="72" t="s">
        <v>5066</v>
      </c>
      <c r="BP1810" s="73" t="s">
        <v>5144</v>
      </c>
      <c r="BQ1810" s="75">
        <v>0</v>
      </c>
      <c r="BR1810" s="74"/>
      <c r="BS1810" s="75">
        <v>520000825</v>
      </c>
      <c r="BT1810" s="75">
        <v>565000725</v>
      </c>
      <c r="BU1810" s="74"/>
      <c r="BV1810" s="74"/>
      <c r="BW1810" s="74"/>
      <c r="BX1810" s="74"/>
      <c r="BY1810" s="74"/>
      <c r="BZ1810" s="74"/>
      <c r="CA1810" s="74"/>
    </row>
    <row r="1811" spans="14:79" ht="12" customHeight="1">
      <c r="N1811" s="119" t="s">
        <v>43</v>
      </c>
      <c r="O1811" s="120" t="s">
        <v>483</v>
      </c>
      <c r="P1811" s="122">
        <v>0</v>
      </c>
      <c r="Q1811" s="122">
        <v>85000026</v>
      </c>
      <c r="R1811" s="122">
        <v>90000026</v>
      </c>
      <c r="S1811" s="122">
        <v>95000026</v>
      </c>
      <c r="T1811" s="122">
        <v>100000026</v>
      </c>
      <c r="U1811" s="122">
        <v>105000026</v>
      </c>
      <c r="V1811" s="122">
        <v>110000026</v>
      </c>
      <c r="W1811" s="122">
        <v>115000026</v>
      </c>
      <c r="X1811" s="122">
        <v>0</v>
      </c>
      <c r="Y1811" s="122">
        <v>0</v>
      </c>
      <c r="Z1811" s="122">
        <v>0</v>
      </c>
      <c r="AA1811" s="122">
        <v>0</v>
      </c>
      <c r="AB1811" s="122">
        <v>0</v>
      </c>
      <c r="AC1811" s="122">
        <v>0</v>
      </c>
      <c r="AD1811" s="121"/>
      <c r="BO1811" s="72" t="s">
        <v>5066</v>
      </c>
      <c r="BP1811" s="73" t="s">
        <v>5145</v>
      </c>
      <c r="BQ1811" s="75">
        <v>0</v>
      </c>
      <c r="BR1811" s="75">
        <v>0</v>
      </c>
      <c r="BS1811" s="75">
        <v>0</v>
      </c>
      <c r="BT1811" s="75">
        <v>495000925</v>
      </c>
      <c r="BU1811" s="74"/>
      <c r="BV1811" s="75">
        <v>0</v>
      </c>
      <c r="BW1811" s="74"/>
      <c r="BX1811" s="74"/>
      <c r="BY1811" s="74"/>
      <c r="BZ1811" s="74"/>
      <c r="CA1811" s="74"/>
    </row>
    <row r="1812" spans="14:79" ht="12" customHeight="1">
      <c r="N1812" s="119" t="s">
        <v>43</v>
      </c>
      <c r="O1812" s="120" t="s">
        <v>484</v>
      </c>
      <c r="P1812" s="122">
        <v>80000026</v>
      </c>
      <c r="Q1812" s="122">
        <v>85000026</v>
      </c>
      <c r="R1812" s="122">
        <v>90000026</v>
      </c>
      <c r="S1812" s="122">
        <v>105000026</v>
      </c>
      <c r="T1812" s="122">
        <v>115000026</v>
      </c>
      <c r="U1812" s="122">
        <v>125000026</v>
      </c>
      <c r="V1812" s="122">
        <v>0</v>
      </c>
      <c r="W1812" s="122">
        <v>0</v>
      </c>
      <c r="X1812" s="122">
        <v>0</v>
      </c>
      <c r="Y1812" s="122">
        <v>0</v>
      </c>
      <c r="Z1812" s="122">
        <v>0</v>
      </c>
      <c r="AA1812" s="122">
        <v>0</v>
      </c>
      <c r="AB1812" s="122">
        <v>0</v>
      </c>
      <c r="AC1812" s="122">
        <v>0</v>
      </c>
      <c r="AD1812" s="121"/>
      <c r="BO1812" s="72" t="s">
        <v>5066</v>
      </c>
      <c r="BP1812" s="73" t="s">
        <v>5146</v>
      </c>
      <c r="BQ1812" s="75">
        <v>0</v>
      </c>
      <c r="BR1812" s="74"/>
      <c r="BS1812" s="74"/>
      <c r="BT1812" s="74"/>
      <c r="BU1812" s="74"/>
      <c r="BV1812" s="74"/>
      <c r="BW1812" s="74"/>
      <c r="BX1812" s="74"/>
      <c r="BY1812" s="74"/>
      <c r="BZ1812" s="74"/>
      <c r="CA1812" s="74"/>
    </row>
    <row r="1813" spans="14:79" ht="12" customHeight="1">
      <c r="N1813" s="119" t="s">
        <v>43</v>
      </c>
      <c r="O1813" s="120" t="s">
        <v>485</v>
      </c>
      <c r="P1813" s="122">
        <v>0</v>
      </c>
      <c r="Q1813" s="122">
        <v>80000026</v>
      </c>
      <c r="R1813" s="122">
        <v>85000026</v>
      </c>
      <c r="S1813" s="122">
        <v>90000026</v>
      </c>
      <c r="T1813" s="122">
        <v>95000026</v>
      </c>
      <c r="U1813" s="122">
        <v>110000026</v>
      </c>
      <c r="V1813" s="122">
        <v>125000026</v>
      </c>
      <c r="W1813" s="122">
        <v>140000026</v>
      </c>
      <c r="X1813" s="122">
        <v>0</v>
      </c>
      <c r="Y1813" s="122">
        <v>0</v>
      </c>
      <c r="Z1813" s="122">
        <v>0</v>
      </c>
      <c r="AA1813" s="122">
        <v>0</v>
      </c>
      <c r="AB1813" s="122">
        <v>0</v>
      </c>
      <c r="AC1813" s="122">
        <v>0</v>
      </c>
      <c r="AD1813" s="121"/>
      <c r="BO1813" s="72" t="s">
        <v>5066</v>
      </c>
      <c r="BP1813" s="73" t="s">
        <v>5203</v>
      </c>
      <c r="BQ1813" s="74"/>
      <c r="BR1813" s="74"/>
      <c r="BS1813" s="75">
        <v>0</v>
      </c>
      <c r="BT1813" s="75">
        <v>485000026</v>
      </c>
      <c r="BU1813" s="75">
        <v>520000026</v>
      </c>
      <c r="BV1813" s="75">
        <v>565000026</v>
      </c>
      <c r="BW1813" s="75">
        <v>595000026</v>
      </c>
      <c r="BX1813" s="75">
        <v>605000026</v>
      </c>
      <c r="BY1813" s="74"/>
      <c r="BZ1813" s="74"/>
      <c r="CA1813" s="74"/>
    </row>
    <row r="1814" spans="14:79" ht="12" customHeight="1">
      <c r="N1814" s="119" t="s">
        <v>43</v>
      </c>
      <c r="O1814" s="120" t="s">
        <v>486</v>
      </c>
      <c r="P1814" s="122">
        <v>0</v>
      </c>
      <c r="Q1814" s="122">
        <v>75000026</v>
      </c>
      <c r="R1814" s="122">
        <v>80000026</v>
      </c>
      <c r="S1814" s="122">
        <v>85000026</v>
      </c>
      <c r="T1814" s="122">
        <v>90000026</v>
      </c>
      <c r="U1814" s="122">
        <v>95000026</v>
      </c>
      <c r="V1814" s="122">
        <v>105000026</v>
      </c>
      <c r="W1814" s="122">
        <v>115000026</v>
      </c>
      <c r="X1814" s="122">
        <v>0</v>
      </c>
      <c r="Y1814" s="122">
        <v>0</v>
      </c>
      <c r="Z1814" s="122">
        <v>0</v>
      </c>
      <c r="AA1814" s="122">
        <v>0</v>
      </c>
      <c r="AB1814" s="122">
        <v>0</v>
      </c>
      <c r="AC1814" s="122">
        <v>0</v>
      </c>
      <c r="AD1814" s="121"/>
      <c r="BO1814" s="72" t="s">
        <v>5066</v>
      </c>
      <c r="BP1814" s="73" t="s">
        <v>5225</v>
      </c>
      <c r="BQ1814" s="74"/>
      <c r="BR1814" s="74"/>
      <c r="BS1814" s="74"/>
      <c r="BT1814" s="75">
        <v>0</v>
      </c>
      <c r="BU1814" s="74"/>
      <c r="BV1814" s="74"/>
      <c r="BW1814" s="74"/>
      <c r="BX1814" s="74"/>
      <c r="BY1814" s="74"/>
      <c r="BZ1814" s="74"/>
      <c r="CA1814" s="74"/>
    </row>
    <row r="1815" spans="14:79" ht="12" customHeight="1">
      <c r="N1815" s="119" t="s">
        <v>43</v>
      </c>
      <c r="O1815" s="120" t="s">
        <v>487</v>
      </c>
      <c r="P1815" s="122">
        <v>0</v>
      </c>
      <c r="Q1815" s="122">
        <v>65000026</v>
      </c>
      <c r="R1815" s="122">
        <v>70000026</v>
      </c>
      <c r="S1815" s="122">
        <v>75000026</v>
      </c>
      <c r="T1815" s="122">
        <v>80000026</v>
      </c>
      <c r="U1815" s="122">
        <v>85000026</v>
      </c>
      <c r="V1815" s="122">
        <v>90000026</v>
      </c>
      <c r="W1815" s="122">
        <v>95000026</v>
      </c>
      <c r="X1815" s="122">
        <v>105000026</v>
      </c>
      <c r="Y1815" s="122">
        <v>0</v>
      </c>
      <c r="Z1815" s="122">
        <v>0</v>
      </c>
      <c r="AA1815" s="122">
        <v>0</v>
      </c>
      <c r="AB1815" s="122">
        <v>0</v>
      </c>
      <c r="AC1815" s="122">
        <v>0</v>
      </c>
      <c r="AD1815" s="121"/>
      <c r="BO1815" s="72" t="s">
        <v>5066</v>
      </c>
      <c r="BP1815" s="73" t="s">
        <v>5176</v>
      </c>
      <c r="BQ1815" s="74"/>
      <c r="BR1815" s="75">
        <v>0</v>
      </c>
      <c r="BS1815" s="74"/>
      <c r="BT1815" s="75">
        <v>0</v>
      </c>
      <c r="BU1815" s="75">
        <v>0</v>
      </c>
      <c r="BV1815" s="75">
        <v>0</v>
      </c>
      <c r="BW1815" s="75">
        <v>0</v>
      </c>
      <c r="BX1815" s="75">
        <v>0</v>
      </c>
      <c r="BY1815" s="74"/>
      <c r="BZ1815" s="74"/>
      <c r="CA1815" s="74"/>
    </row>
    <row r="1816" spans="14:79" ht="12" customHeight="1">
      <c r="N1816" s="119" t="s">
        <v>43</v>
      </c>
      <c r="O1816" s="120" t="s">
        <v>1584</v>
      </c>
      <c r="P1816" s="122">
        <v>75000026</v>
      </c>
      <c r="Q1816" s="122">
        <v>80000026</v>
      </c>
      <c r="R1816" s="122">
        <v>85000026</v>
      </c>
      <c r="S1816" s="122">
        <v>95000026</v>
      </c>
      <c r="T1816" s="122">
        <v>100000026</v>
      </c>
      <c r="U1816" s="122">
        <v>105000026</v>
      </c>
      <c r="V1816" s="122">
        <v>110000026</v>
      </c>
      <c r="W1816" s="122">
        <v>115000026</v>
      </c>
      <c r="X1816" s="122">
        <v>0</v>
      </c>
      <c r="Y1816" s="122">
        <v>0</v>
      </c>
      <c r="Z1816" s="122">
        <v>0</v>
      </c>
      <c r="AA1816" s="122">
        <v>0</v>
      </c>
      <c r="AB1816" s="122">
        <v>0</v>
      </c>
      <c r="AC1816" s="122">
        <v>0</v>
      </c>
      <c r="AD1816" s="121"/>
      <c r="BO1816" s="72" t="s">
        <v>5066</v>
      </c>
      <c r="BP1816" s="73" t="s">
        <v>5111</v>
      </c>
      <c r="BQ1816" s="75">
        <v>0</v>
      </c>
      <c r="BR1816" s="75">
        <v>425000026</v>
      </c>
      <c r="BS1816" s="75">
        <v>505000026</v>
      </c>
      <c r="BT1816" s="75">
        <v>530000026</v>
      </c>
      <c r="BU1816" s="75">
        <v>595000026</v>
      </c>
      <c r="BV1816" s="75">
        <v>645000026</v>
      </c>
      <c r="BW1816" s="75">
        <v>0</v>
      </c>
      <c r="BX1816" s="75">
        <v>0</v>
      </c>
      <c r="BY1816" s="75">
        <v>0</v>
      </c>
      <c r="BZ1816" s="75">
        <v>0</v>
      </c>
      <c r="CA1816" s="75">
        <v>0</v>
      </c>
    </row>
    <row r="1817" spans="14:79" ht="12" customHeight="1">
      <c r="N1817" s="119" t="s">
        <v>43</v>
      </c>
      <c r="O1817" s="120" t="s">
        <v>154</v>
      </c>
      <c r="P1817" s="122">
        <v>75000026</v>
      </c>
      <c r="Q1817" s="122">
        <v>80000026</v>
      </c>
      <c r="R1817" s="122">
        <v>85000026</v>
      </c>
      <c r="S1817" s="122">
        <v>90000026</v>
      </c>
      <c r="T1817" s="122">
        <v>95000026</v>
      </c>
      <c r="U1817" s="122">
        <v>100000026</v>
      </c>
      <c r="V1817" s="122">
        <v>115000026</v>
      </c>
      <c r="W1817" s="122">
        <v>0</v>
      </c>
      <c r="X1817" s="122">
        <v>0</v>
      </c>
      <c r="Y1817" s="122">
        <v>0</v>
      </c>
      <c r="Z1817" s="122">
        <v>0</v>
      </c>
      <c r="AA1817" s="122">
        <v>0</v>
      </c>
      <c r="AB1817" s="122">
        <v>0</v>
      </c>
      <c r="AC1817" s="122">
        <v>0</v>
      </c>
      <c r="AD1817" s="121"/>
      <c r="BO1817" s="72" t="s">
        <v>5066</v>
      </c>
      <c r="BP1817" s="73" t="s">
        <v>5270</v>
      </c>
      <c r="BQ1817" s="74"/>
      <c r="BR1817" s="74"/>
      <c r="BS1817" s="74"/>
      <c r="BT1817" s="74"/>
      <c r="BU1817" s="74"/>
      <c r="BV1817" s="74"/>
      <c r="BW1817" s="75">
        <v>0</v>
      </c>
      <c r="BX1817" s="74"/>
      <c r="BY1817" s="74"/>
      <c r="BZ1817" s="74"/>
      <c r="CA1817" s="74"/>
    </row>
    <row r="1818" spans="14:79" ht="12" customHeight="1">
      <c r="N1818" s="119" t="s">
        <v>43</v>
      </c>
      <c r="O1818" s="120" t="s">
        <v>725</v>
      </c>
      <c r="P1818" s="122">
        <v>85000026</v>
      </c>
      <c r="Q1818" s="122">
        <v>90000026</v>
      </c>
      <c r="R1818" s="122">
        <v>95000026</v>
      </c>
      <c r="S1818" s="122">
        <v>105000026</v>
      </c>
      <c r="T1818" s="122">
        <v>115000026</v>
      </c>
      <c r="U1818" s="122">
        <v>135000026</v>
      </c>
      <c r="V1818" s="122">
        <v>0</v>
      </c>
      <c r="W1818" s="122">
        <v>0</v>
      </c>
      <c r="X1818" s="122">
        <v>0</v>
      </c>
      <c r="Y1818" s="122">
        <v>0</v>
      </c>
      <c r="Z1818" s="122">
        <v>0</v>
      </c>
      <c r="AA1818" s="122">
        <v>0</v>
      </c>
      <c r="AB1818" s="122">
        <v>0</v>
      </c>
      <c r="AC1818" s="122">
        <v>0</v>
      </c>
      <c r="AD1818" s="121"/>
      <c r="BO1818" s="72" t="s">
        <v>5066</v>
      </c>
      <c r="BP1818" s="73" t="s">
        <v>5204</v>
      </c>
      <c r="BQ1818" s="74"/>
      <c r="BR1818" s="74"/>
      <c r="BS1818" s="75">
        <v>0</v>
      </c>
      <c r="BT1818" s="74"/>
      <c r="BU1818" s="74"/>
      <c r="BV1818" s="74"/>
      <c r="BW1818" s="74"/>
      <c r="BX1818" s="74"/>
      <c r="BY1818" s="74"/>
      <c r="BZ1818" s="74"/>
      <c r="CA1818" s="74"/>
    </row>
    <row r="1819" spans="14:79" ht="12" customHeight="1">
      <c r="N1819" s="119" t="s">
        <v>43</v>
      </c>
      <c r="O1819" s="120" t="s">
        <v>85</v>
      </c>
      <c r="P1819" s="122">
        <v>80000026</v>
      </c>
      <c r="Q1819" s="122">
        <v>85000026</v>
      </c>
      <c r="R1819" s="122">
        <v>95000026</v>
      </c>
      <c r="S1819" s="122">
        <v>105000026</v>
      </c>
      <c r="T1819" s="122">
        <v>110000026</v>
      </c>
      <c r="U1819" s="122">
        <v>115000026</v>
      </c>
      <c r="V1819" s="122">
        <v>120000026</v>
      </c>
      <c r="W1819" s="122">
        <v>125000026</v>
      </c>
      <c r="X1819" s="122">
        <v>0</v>
      </c>
      <c r="Y1819" s="122">
        <v>0</v>
      </c>
      <c r="Z1819" s="122">
        <v>0</v>
      </c>
      <c r="AA1819" s="122">
        <v>0</v>
      </c>
      <c r="AB1819" s="122">
        <v>0</v>
      </c>
      <c r="AC1819" s="122">
        <v>0</v>
      </c>
      <c r="AD1819" s="121"/>
      <c r="BO1819" s="72" t="s">
        <v>5066</v>
      </c>
      <c r="BP1819" s="73" t="s">
        <v>5205</v>
      </c>
      <c r="BQ1819" s="74"/>
      <c r="BR1819" s="74"/>
      <c r="BS1819" s="75">
        <v>0</v>
      </c>
      <c r="BT1819" s="75">
        <v>0</v>
      </c>
      <c r="BU1819" s="74"/>
      <c r="BV1819" s="75">
        <v>0</v>
      </c>
      <c r="BW1819" s="74"/>
      <c r="BX1819" s="74"/>
      <c r="BY1819" s="74"/>
      <c r="BZ1819" s="74"/>
      <c r="CA1819" s="74"/>
    </row>
    <row r="1820" spans="14:79" ht="12" customHeight="1">
      <c r="N1820" s="119" t="s">
        <v>43</v>
      </c>
      <c r="O1820" s="120" t="s">
        <v>86</v>
      </c>
      <c r="P1820" s="122">
        <v>75000026</v>
      </c>
      <c r="Q1820" s="122">
        <v>80000026</v>
      </c>
      <c r="R1820" s="122">
        <v>85000026</v>
      </c>
      <c r="S1820" s="122">
        <v>90000026</v>
      </c>
      <c r="T1820" s="122">
        <v>95000026</v>
      </c>
      <c r="U1820" s="122">
        <v>105000026</v>
      </c>
      <c r="V1820" s="122">
        <v>115000026</v>
      </c>
      <c r="W1820" s="122">
        <v>0</v>
      </c>
      <c r="X1820" s="122">
        <v>0</v>
      </c>
      <c r="Y1820" s="122">
        <v>0</v>
      </c>
      <c r="Z1820" s="122">
        <v>0</v>
      </c>
      <c r="AA1820" s="122">
        <v>0</v>
      </c>
      <c r="AB1820" s="122">
        <v>0</v>
      </c>
      <c r="AC1820" s="122">
        <v>0</v>
      </c>
      <c r="AD1820" s="121"/>
      <c r="BO1820" s="72" t="s">
        <v>5066</v>
      </c>
      <c r="BP1820" s="73" t="s">
        <v>5296</v>
      </c>
      <c r="BQ1820" s="74"/>
      <c r="BR1820" s="74"/>
      <c r="BS1820" s="74"/>
      <c r="BT1820" s="74"/>
      <c r="BU1820" s="74"/>
      <c r="BV1820" s="74"/>
      <c r="BW1820" s="74"/>
      <c r="BX1820" s="75">
        <v>605000026</v>
      </c>
      <c r="BY1820" s="74"/>
      <c r="BZ1820" s="74"/>
      <c r="CA1820" s="74"/>
    </row>
    <row r="1821" spans="14:79" ht="12" customHeight="1">
      <c r="N1821" s="119" t="s">
        <v>43</v>
      </c>
      <c r="O1821" s="120" t="s">
        <v>1760</v>
      </c>
      <c r="P1821" s="122">
        <v>65000026</v>
      </c>
      <c r="Q1821" s="122">
        <v>70000026</v>
      </c>
      <c r="R1821" s="122">
        <v>75000026</v>
      </c>
      <c r="S1821" s="122">
        <v>80000026</v>
      </c>
      <c r="T1821" s="122">
        <v>85000026</v>
      </c>
      <c r="U1821" s="122">
        <v>95000026</v>
      </c>
      <c r="V1821" s="122">
        <v>110000026</v>
      </c>
      <c r="W1821" s="122">
        <v>120000026</v>
      </c>
      <c r="X1821" s="122">
        <v>0</v>
      </c>
      <c r="Y1821" s="122">
        <v>0</v>
      </c>
      <c r="Z1821" s="122">
        <v>0</v>
      </c>
      <c r="AA1821" s="122">
        <v>0</v>
      </c>
      <c r="AB1821" s="122">
        <v>0</v>
      </c>
      <c r="AC1821" s="122">
        <v>0</v>
      </c>
      <c r="AD1821" s="121"/>
      <c r="BO1821" s="72" t="s">
        <v>5066</v>
      </c>
      <c r="BP1821" s="73" t="s">
        <v>5226</v>
      </c>
      <c r="BQ1821" s="74"/>
      <c r="BR1821" s="74"/>
      <c r="BS1821" s="74"/>
      <c r="BT1821" s="75">
        <v>0</v>
      </c>
      <c r="BU1821" s="74"/>
      <c r="BV1821" s="74"/>
      <c r="BW1821" s="75">
        <v>0</v>
      </c>
      <c r="BX1821" s="75">
        <v>0</v>
      </c>
      <c r="BY1821" s="74"/>
      <c r="BZ1821" s="74"/>
      <c r="CA1821" s="74"/>
    </row>
    <row r="1822" spans="14:79" ht="12" customHeight="1">
      <c r="N1822" s="119" t="s">
        <v>43</v>
      </c>
      <c r="O1822" s="120" t="s">
        <v>1628</v>
      </c>
      <c r="P1822" s="122">
        <v>60000026</v>
      </c>
      <c r="Q1822" s="122">
        <v>65000026</v>
      </c>
      <c r="R1822" s="122">
        <v>70000026</v>
      </c>
      <c r="S1822" s="122">
        <v>75000026</v>
      </c>
      <c r="T1822" s="122">
        <v>80000026</v>
      </c>
      <c r="U1822" s="122">
        <v>90000026</v>
      </c>
      <c r="V1822" s="122">
        <v>105000026</v>
      </c>
      <c r="W1822" s="122">
        <v>115000026</v>
      </c>
      <c r="X1822" s="122">
        <v>0</v>
      </c>
      <c r="Y1822" s="122">
        <v>0</v>
      </c>
      <c r="Z1822" s="122">
        <v>0</v>
      </c>
      <c r="AA1822" s="122">
        <v>0</v>
      </c>
      <c r="AB1822" s="122">
        <v>0</v>
      </c>
      <c r="AC1822" s="122">
        <v>0</v>
      </c>
      <c r="AD1822" s="121"/>
      <c r="BO1822" s="72" t="s">
        <v>5066</v>
      </c>
      <c r="BP1822" s="73" t="s">
        <v>5147</v>
      </c>
      <c r="BQ1822" s="75">
        <v>505000026</v>
      </c>
      <c r="BR1822" s="75">
        <v>525000026</v>
      </c>
      <c r="BS1822" s="75">
        <v>565000925</v>
      </c>
      <c r="BT1822" s="75">
        <v>0</v>
      </c>
      <c r="BU1822" s="74"/>
      <c r="BV1822" s="74"/>
      <c r="BW1822" s="75">
        <v>0</v>
      </c>
      <c r="BX1822" s="74"/>
      <c r="BY1822" s="74"/>
      <c r="BZ1822" s="74"/>
      <c r="CA1822" s="74"/>
    </row>
    <row r="1823" spans="14:79" ht="12" customHeight="1">
      <c r="N1823" s="119" t="s">
        <v>43</v>
      </c>
      <c r="O1823" s="120" t="s">
        <v>371</v>
      </c>
      <c r="P1823" s="122">
        <v>0</v>
      </c>
      <c r="Q1823" s="122">
        <v>95000026</v>
      </c>
      <c r="R1823" s="122">
        <v>105000026</v>
      </c>
      <c r="S1823" s="122">
        <v>115000026</v>
      </c>
      <c r="T1823" s="122">
        <v>125000026</v>
      </c>
      <c r="U1823" s="122">
        <v>135000026</v>
      </c>
      <c r="V1823" s="122">
        <v>150000026</v>
      </c>
      <c r="W1823" s="122">
        <v>165000026</v>
      </c>
      <c r="X1823" s="122">
        <v>0</v>
      </c>
      <c r="Y1823" s="122">
        <v>0</v>
      </c>
      <c r="Z1823" s="122">
        <v>0</v>
      </c>
      <c r="AA1823" s="122">
        <v>0</v>
      </c>
      <c r="AB1823" s="122">
        <v>0</v>
      </c>
      <c r="AC1823" s="122">
        <v>0</v>
      </c>
      <c r="AD1823" s="121"/>
      <c r="BO1823" s="72" t="s">
        <v>5066</v>
      </c>
      <c r="BP1823" s="73" t="s">
        <v>5227</v>
      </c>
      <c r="BQ1823" s="74"/>
      <c r="BR1823" s="74"/>
      <c r="BS1823" s="74"/>
      <c r="BT1823" s="75">
        <v>0</v>
      </c>
      <c r="BU1823" s="74"/>
      <c r="BV1823" s="74"/>
      <c r="BW1823" s="74"/>
      <c r="BX1823" s="74"/>
      <c r="BY1823" s="74"/>
      <c r="BZ1823" s="74"/>
      <c r="CA1823" s="74"/>
    </row>
    <row r="1824" spans="14:79" ht="12" customHeight="1">
      <c r="N1824" s="119" t="s">
        <v>43</v>
      </c>
      <c r="O1824" s="120" t="s">
        <v>786</v>
      </c>
      <c r="P1824" s="122">
        <v>80000026</v>
      </c>
      <c r="Q1824" s="122">
        <v>85000026</v>
      </c>
      <c r="R1824" s="122">
        <v>90000026</v>
      </c>
      <c r="S1824" s="122">
        <v>95000026</v>
      </c>
      <c r="T1824" s="122">
        <v>105000026</v>
      </c>
      <c r="U1824" s="122">
        <v>115000026</v>
      </c>
      <c r="V1824" s="122">
        <v>125000026</v>
      </c>
      <c r="W1824" s="122">
        <v>0</v>
      </c>
      <c r="X1824" s="122">
        <v>0</v>
      </c>
      <c r="Y1824" s="122">
        <v>0</v>
      </c>
      <c r="Z1824" s="122">
        <v>0</v>
      </c>
      <c r="AA1824" s="122">
        <v>0</v>
      </c>
      <c r="AB1824" s="122">
        <v>0</v>
      </c>
      <c r="AC1824" s="122">
        <v>0</v>
      </c>
      <c r="AD1824" s="121"/>
      <c r="BO1824" s="72" t="s">
        <v>5066</v>
      </c>
      <c r="BP1824" s="73" t="s">
        <v>5311</v>
      </c>
      <c r="BQ1824" s="74"/>
      <c r="BR1824" s="74"/>
      <c r="BS1824" s="74"/>
      <c r="BT1824" s="74"/>
      <c r="BU1824" s="74"/>
      <c r="BV1824" s="74"/>
      <c r="BW1824" s="74"/>
      <c r="BX1824" s="74"/>
      <c r="BY1824" s="75">
        <v>850000026</v>
      </c>
      <c r="BZ1824" s="74"/>
      <c r="CA1824" s="74"/>
    </row>
    <row r="1825" spans="14:79" ht="12" customHeight="1">
      <c r="N1825" s="119" t="s">
        <v>43</v>
      </c>
      <c r="O1825" s="120" t="s">
        <v>87</v>
      </c>
      <c r="P1825" s="122">
        <v>80000026</v>
      </c>
      <c r="Q1825" s="122">
        <v>85000026</v>
      </c>
      <c r="R1825" s="122">
        <v>90000026</v>
      </c>
      <c r="S1825" s="122">
        <v>95000026</v>
      </c>
      <c r="T1825" s="122">
        <v>105000026</v>
      </c>
      <c r="U1825" s="122">
        <v>115000026</v>
      </c>
      <c r="V1825" s="122">
        <v>125000026</v>
      </c>
      <c r="W1825" s="122">
        <v>0</v>
      </c>
      <c r="X1825" s="122">
        <v>0</v>
      </c>
      <c r="Y1825" s="122">
        <v>0</v>
      </c>
      <c r="Z1825" s="122">
        <v>0</v>
      </c>
      <c r="AA1825" s="122">
        <v>0</v>
      </c>
      <c r="AB1825" s="122">
        <v>0</v>
      </c>
      <c r="AC1825" s="122">
        <v>0</v>
      </c>
      <c r="AD1825" s="121"/>
      <c r="BO1825" s="72" t="s">
        <v>5066</v>
      </c>
      <c r="BP1825" s="73" t="s">
        <v>5177</v>
      </c>
      <c r="BQ1825" s="74"/>
      <c r="BR1825" s="75">
        <v>0</v>
      </c>
      <c r="BS1825" s="74"/>
      <c r="BT1825" s="74"/>
      <c r="BU1825" s="74"/>
      <c r="BV1825" s="74"/>
      <c r="BW1825" s="74"/>
      <c r="BX1825" s="74"/>
      <c r="BY1825" s="74"/>
      <c r="BZ1825" s="74"/>
      <c r="CA1825" s="74"/>
    </row>
    <row r="1826" spans="14:79" ht="12" customHeight="1">
      <c r="N1826" s="119" t="s">
        <v>43</v>
      </c>
      <c r="O1826" s="120" t="s">
        <v>1197</v>
      </c>
      <c r="P1826" s="122">
        <v>80000026</v>
      </c>
      <c r="Q1826" s="122">
        <v>85000026</v>
      </c>
      <c r="R1826" s="122">
        <v>90000026</v>
      </c>
      <c r="S1826" s="122">
        <v>95000026</v>
      </c>
      <c r="T1826" s="122">
        <v>105000026</v>
      </c>
      <c r="U1826" s="122">
        <v>115000026</v>
      </c>
      <c r="V1826" s="122">
        <v>125000026</v>
      </c>
      <c r="W1826" s="122">
        <v>0</v>
      </c>
      <c r="X1826" s="122">
        <v>0</v>
      </c>
      <c r="Y1826" s="122">
        <v>0</v>
      </c>
      <c r="Z1826" s="122">
        <v>0</v>
      </c>
      <c r="AA1826" s="122">
        <v>0</v>
      </c>
      <c r="AB1826" s="122">
        <v>0</v>
      </c>
      <c r="AC1826" s="122">
        <v>0</v>
      </c>
      <c r="AD1826" s="121"/>
      <c r="BO1826" s="72" t="s">
        <v>5066</v>
      </c>
      <c r="BP1826" s="73" t="s">
        <v>5148</v>
      </c>
      <c r="BQ1826" s="75">
        <v>0</v>
      </c>
      <c r="BR1826" s="75">
        <v>0</v>
      </c>
      <c r="BS1826" s="75">
        <v>0</v>
      </c>
      <c r="BT1826" s="74"/>
      <c r="BU1826" s="75">
        <v>620000925</v>
      </c>
      <c r="BV1826" s="74"/>
      <c r="BW1826" s="74"/>
      <c r="BX1826" s="75">
        <v>0</v>
      </c>
      <c r="BY1826" s="74"/>
      <c r="BZ1826" s="74"/>
      <c r="CA1826" s="74"/>
    </row>
    <row r="1827" spans="14:79" ht="12" customHeight="1">
      <c r="N1827" s="119" t="s">
        <v>43</v>
      </c>
      <c r="O1827" s="120" t="s">
        <v>327</v>
      </c>
      <c r="P1827" s="122">
        <v>0</v>
      </c>
      <c r="Q1827" s="122">
        <v>85000026</v>
      </c>
      <c r="R1827" s="122">
        <v>90000026</v>
      </c>
      <c r="S1827" s="122">
        <v>95000026</v>
      </c>
      <c r="T1827" s="122">
        <v>105000026</v>
      </c>
      <c r="U1827" s="122">
        <v>115000026</v>
      </c>
      <c r="V1827" s="122">
        <v>125000026</v>
      </c>
      <c r="W1827" s="122">
        <v>135000026</v>
      </c>
      <c r="X1827" s="122">
        <v>0</v>
      </c>
      <c r="Y1827" s="122">
        <v>0</v>
      </c>
      <c r="Z1827" s="122">
        <v>0</v>
      </c>
      <c r="AA1827" s="122">
        <v>0</v>
      </c>
      <c r="AB1827" s="122">
        <v>0</v>
      </c>
      <c r="AC1827" s="122">
        <v>0</v>
      </c>
      <c r="AD1827" s="121"/>
      <c r="BO1827" s="72" t="s">
        <v>5066</v>
      </c>
      <c r="BP1827" s="73" t="s">
        <v>5149</v>
      </c>
      <c r="BQ1827" s="75">
        <v>0</v>
      </c>
      <c r="BR1827" s="75">
        <v>0</v>
      </c>
      <c r="BS1827" s="75">
        <v>0</v>
      </c>
      <c r="BT1827" s="75">
        <v>0</v>
      </c>
      <c r="BU1827" s="75">
        <v>0</v>
      </c>
      <c r="BV1827" s="75">
        <v>0</v>
      </c>
      <c r="BW1827" s="75">
        <v>0</v>
      </c>
      <c r="BX1827" s="75">
        <v>0</v>
      </c>
      <c r="BY1827" s="74"/>
      <c r="BZ1827" s="74"/>
      <c r="CA1827" s="74"/>
    </row>
    <row r="1828" spans="14:79" ht="12" customHeight="1">
      <c r="N1828" s="119" t="s">
        <v>43</v>
      </c>
      <c r="O1828" s="120" t="s">
        <v>88</v>
      </c>
      <c r="P1828" s="122">
        <v>70000026</v>
      </c>
      <c r="Q1828" s="122">
        <v>75000026</v>
      </c>
      <c r="R1828" s="122">
        <v>80000026</v>
      </c>
      <c r="S1828" s="122">
        <v>85000026</v>
      </c>
      <c r="T1828" s="122">
        <v>95000026</v>
      </c>
      <c r="U1828" s="122">
        <v>105000026</v>
      </c>
      <c r="V1828" s="122">
        <v>115000026</v>
      </c>
      <c r="W1828" s="122">
        <v>0</v>
      </c>
      <c r="X1828" s="122">
        <v>0</v>
      </c>
      <c r="Y1828" s="122">
        <v>0</v>
      </c>
      <c r="Z1828" s="122">
        <v>0</v>
      </c>
      <c r="AA1828" s="122">
        <v>0</v>
      </c>
      <c r="AB1828" s="122">
        <v>0</v>
      </c>
      <c r="AC1828" s="122">
        <v>0</v>
      </c>
      <c r="AD1828" s="121"/>
      <c r="BO1828" s="72" t="s">
        <v>5066</v>
      </c>
      <c r="BP1828" s="73" t="s">
        <v>5150</v>
      </c>
      <c r="BQ1828" s="75">
        <v>450000026</v>
      </c>
      <c r="BR1828" s="75">
        <v>490000026</v>
      </c>
      <c r="BS1828" s="75">
        <v>535000026</v>
      </c>
      <c r="BT1828" s="75">
        <v>595000026</v>
      </c>
      <c r="BU1828" s="75">
        <v>640000026</v>
      </c>
      <c r="BV1828" s="75">
        <v>690000026</v>
      </c>
      <c r="BW1828" s="75">
        <v>0</v>
      </c>
      <c r="BX1828" s="75">
        <v>0</v>
      </c>
      <c r="BY1828" s="75">
        <v>0</v>
      </c>
      <c r="BZ1828" s="74"/>
      <c r="CA1828" s="74"/>
    </row>
    <row r="1829" spans="14:79" ht="12" customHeight="1">
      <c r="N1829" s="119" t="s">
        <v>43</v>
      </c>
      <c r="O1829" s="120" t="s">
        <v>155</v>
      </c>
      <c r="P1829" s="122">
        <v>75000026</v>
      </c>
      <c r="Q1829" s="122">
        <v>85000026</v>
      </c>
      <c r="R1829" s="122">
        <v>90000026</v>
      </c>
      <c r="S1829" s="122">
        <v>105000026</v>
      </c>
      <c r="T1829" s="122">
        <v>115000026</v>
      </c>
      <c r="U1829" s="122">
        <v>125000026</v>
      </c>
      <c r="V1829" s="122">
        <v>0</v>
      </c>
      <c r="W1829" s="122">
        <v>0</v>
      </c>
      <c r="X1829" s="122">
        <v>0</v>
      </c>
      <c r="Y1829" s="122">
        <v>0</v>
      </c>
      <c r="Z1829" s="122">
        <v>0</v>
      </c>
      <c r="AA1829" s="122">
        <v>0</v>
      </c>
      <c r="AB1829" s="122">
        <v>0</v>
      </c>
      <c r="AC1829" s="122">
        <v>0</v>
      </c>
      <c r="AD1829" s="121"/>
      <c r="BO1829" s="72" t="s">
        <v>5066</v>
      </c>
      <c r="BP1829" s="73" t="s">
        <v>5228</v>
      </c>
      <c r="BQ1829" s="74"/>
      <c r="BR1829" s="74"/>
      <c r="BS1829" s="74"/>
      <c r="BT1829" s="75">
        <v>0</v>
      </c>
      <c r="BU1829" s="74"/>
      <c r="BV1829" s="74"/>
      <c r="BW1829" s="74"/>
      <c r="BX1829" s="74"/>
      <c r="BY1829" s="74"/>
      <c r="BZ1829" s="74"/>
      <c r="CA1829" s="74"/>
    </row>
    <row r="1830" spans="14:79" ht="12" customHeight="1">
      <c r="N1830" s="119" t="s">
        <v>43</v>
      </c>
      <c r="O1830" s="120" t="s">
        <v>383</v>
      </c>
      <c r="P1830" s="122">
        <v>0</v>
      </c>
      <c r="Q1830" s="122">
        <v>80000026</v>
      </c>
      <c r="R1830" s="122">
        <v>85000026</v>
      </c>
      <c r="S1830" s="122">
        <v>90000026</v>
      </c>
      <c r="T1830" s="122">
        <v>95000026</v>
      </c>
      <c r="U1830" s="122">
        <v>105000026</v>
      </c>
      <c r="V1830" s="122">
        <v>115000026</v>
      </c>
      <c r="W1830" s="122">
        <v>130000026</v>
      </c>
      <c r="X1830" s="122">
        <v>0</v>
      </c>
      <c r="Y1830" s="122">
        <v>0</v>
      </c>
      <c r="Z1830" s="122">
        <v>0</v>
      </c>
      <c r="AA1830" s="122">
        <v>0</v>
      </c>
      <c r="AB1830" s="122">
        <v>0</v>
      </c>
      <c r="AC1830" s="122">
        <v>0</v>
      </c>
      <c r="AD1830" s="121"/>
      <c r="BO1830" s="72" t="s">
        <v>5066</v>
      </c>
      <c r="BP1830" s="73" t="s">
        <v>5229</v>
      </c>
      <c r="BQ1830" s="74"/>
      <c r="BR1830" s="74"/>
      <c r="BS1830" s="74"/>
      <c r="BT1830" s="75">
        <v>0</v>
      </c>
      <c r="BU1830" s="75">
        <v>585000925</v>
      </c>
      <c r="BV1830" s="74"/>
      <c r="BW1830" s="74"/>
      <c r="BX1830" s="74"/>
      <c r="BY1830" s="74"/>
      <c r="BZ1830" s="74"/>
      <c r="CA1830" s="74"/>
    </row>
    <row r="1831" spans="14:79" ht="12" customHeight="1">
      <c r="N1831" s="119" t="s">
        <v>43</v>
      </c>
      <c r="O1831" s="120" t="s">
        <v>422</v>
      </c>
      <c r="P1831" s="122">
        <v>80000026</v>
      </c>
      <c r="Q1831" s="122">
        <v>85000026</v>
      </c>
      <c r="R1831" s="122">
        <v>90000026</v>
      </c>
      <c r="S1831" s="122">
        <v>95000026</v>
      </c>
      <c r="T1831" s="122">
        <v>105000026</v>
      </c>
      <c r="U1831" s="122">
        <v>115000026</v>
      </c>
      <c r="V1831" s="122">
        <v>120000026</v>
      </c>
      <c r="W1831" s="122">
        <v>130000026</v>
      </c>
      <c r="X1831" s="122">
        <v>0</v>
      </c>
      <c r="Y1831" s="122">
        <v>0</v>
      </c>
      <c r="Z1831" s="122">
        <v>0</v>
      </c>
      <c r="AA1831" s="122">
        <v>0</v>
      </c>
      <c r="AB1831" s="122">
        <v>0</v>
      </c>
      <c r="AC1831" s="122">
        <v>0</v>
      </c>
      <c r="AD1831" s="121"/>
      <c r="BO1831" s="72" t="s">
        <v>5066</v>
      </c>
      <c r="BP1831" s="73" t="s">
        <v>5230</v>
      </c>
      <c r="BQ1831" s="74"/>
      <c r="BR1831" s="74"/>
      <c r="BS1831" s="74"/>
      <c r="BT1831" s="75">
        <v>0</v>
      </c>
      <c r="BU1831" s="74"/>
      <c r="BV1831" s="74"/>
      <c r="BW1831" s="74"/>
      <c r="BX1831" s="75">
        <v>680000000</v>
      </c>
      <c r="BY1831" s="74"/>
      <c r="BZ1831" s="74"/>
      <c r="CA1831" s="74"/>
    </row>
    <row r="1832" spans="14:79" ht="12" customHeight="1">
      <c r="N1832" s="119" t="s">
        <v>43</v>
      </c>
      <c r="O1832" s="120" t="s">
        <v>2441</v>
      </c>
      <c r="P1832" s="122">
        <v>80000026</v>
      </c>
      <c r="Q1832" s="122">
        <v>85000026</v>
      </c>
      <c r="R1832" s="122">
        <v>90000026</v>
      </c>
      <c r="S1832" s="122">
        <v>105000026</v>
      </c>
      <c r="T1832" s="122">
        <v>120000026</v>
      </c>
      <c r="U1832" s="122">
        <v>155000026</v>
      </c>
      <c r="V1832" s="122">
        <v>0</v>
      </c>
      <c r="W1832" s="122">
        <v>0</v>
      </c>
      <c r="X1832" s="122">
        <v>0</v>
      </c>
      <c r="Y1832" s="122">
        <v>0</v>
      </c>
      <c r="Z1832" s="122">
        <v>0</v>
      </c>
      <c r="AA1832" s="122">
        <v>0</v>
      </c>
      <c r="AB1832" s="122">
        <v>0</v>
      </c>
      <c r="AC1832" s="122">
        <v>0</v>
      </c>
      <c r="AD1832" s="121"/>
      <c r="BO1832" s="72" t="s">
        <v>5066</v>
      </c>
      <c r="BP1832" s="73" t="s">
        <v>5117</v>
      </c>
      <c r="BQ1832" s="75">
        <v>0</v>
      </c>
      <c r="BR1832" s="75">
        <v>0</v>
      </c>
      <c r="BS1832" s="75">
        <v>0</v>
      </c>
      <c r="BT1832" s="75">
        <v>0</v>
      </c>
      <c r="BU1832" s="75">
        <v>0</v>
      </c>
      <c r="BV1832" s="74"/>
      <c r="BW1832" s="74"/>
      <c r="BX1832" s="74"/>
      <c r="BY1832" s="75">
        <v>0</v>
      </c>
      <c r="BZ1832" s="74"/>
      <c r="CA1832" s="74"/>
    </row>
    <row r="1833" spans="14:79" ht="12" customHeight="1">
      <c r="N1833" s="119" t="s">
        <v>43</v>
      </c>
      <c r="O1833" s="120" t="s">
        <v>2442</v>
      </c>
      <c r="P1833" s="122">
        <v>85000026</v>
      </c>
      <c r="Q1833" s="122">
        <v>90000026</v>
      </c>
      <c r="R1833" s="122">
        <v>95000026</v>
      </c>
      <c r="S1833" s="122">
        <v>115000026</v>
      </c>
      <c r="T1833" s="122">
        <v>130000026</v>
      </c>
      <c r="U1833" s="122">
        <v>160000026</v>
      </c>
      <c r="V1833" s="122">
        <v>0</v>
      </c>
      <c r="W1833" s="122">
        <v>0</v>
      </c>
      <c r="X1833" s="122">
        <v>0</v>
      </c>
      <c r="Y1833" s="122">
        <v>0</v>
      </c>
      <c r="Z1833" s="122">
        <v>0</v>
      </c>
      <c r="AA1833" s="122">
        <v>0</v>
      </c>
      <c r="AB1833" s="122">
        <v>0</v>
      </c>
      <c r="AC1833" s="122">
        <v>0</v>
      </c>
      <c r="AD1833" s="121"/>
      <c r="BO1833" s="72" t="s">
        <v>5066</v>
      </c>
      <c r="BP1833" s="73" t="s">
        <v>5178</v>
      </c>
      <c r="BQ1833" s="74"/>
      <c r="BR1833" s="75">
        <v>0</v>
      </c>
      <c r="BS1833" s="75">
        <v>0</v>
      </c>
      <c r="BT1833" s="75">
        <v>0</v>
      </c>
      <c r="BU1833" s="75">
        <v>0</v>
      </c>
      <c r="BV1833" s="75">
        <v>0</v>
      </c>
      <c r="BW1833" s="74"/>
      <c r="BX1833" s="74"/>
      <c r="BY1833" s="74"/>
      <c r="BZ1833" s="74"/>
      <c r="CA1833" s="74"/>
    </row>
    <row r="1834" spans="14:79" ht="12" customHeight="1">
      <c r="N1834" s="119" t="s">
        <v>43</v>
      </c>
      <c r="O1834" s="120" t="s">
        <v>2443</v>
      </c>
      <c r="P1834" s="122">
        <v>75000026</v>
      </c>
      <c r="Q1834" s="122">
        <v>80000026</v>
      </c>
      <c r="R1834" s="122">
        <v>0</v>
      </c>
      <c r="S1834" s="122">
        <v>0</v>
      </c>
      <c r="T1834" s="122">
        <v>0</v>
      </c>
      <c r="U1834" s="122">
        <v>0</v>
      </c>
      <c r="V1834" s="122">
        <v>0</v>
      </c>
      <c r="W1834" s="122">
        <v>0</v>
      </c>
      <c r="X1834" s="122">
        <v>0</v>
      </c>
      <c r="Y1834" s="122">
        <v>0</v>
      </c>
      <c r="Z1834" s="122">
        <v>0</v>
      </c>
      <c r="AA1834" s="122">
        <v>0</v>
      </c>
      <c r="AB1834" s="122">
        <v>0</v>
      </c>
      <c r="AC1834" s="122">
        <v>0</v>
      </c>
      <c r="AD1834" s="121"/>
      <c r="BO1834" s="72" t="s">
        <v>5066</v>
      </c>
      <c r="BP1834" s="73" t="s">
        <v>5179</v>
      </c>
      <c r="BQ1834" s="74"/>
      <c r="BR1834" s="75">
        <v>0</v>
      </c>
      <c r="BS1834" s="74"/>
      <c r="BT1834" s="74"/>
      <c r="BU1834" s="74"/>
      <c r="BV1834" s="74"/>
      <c r="BW1834" s="74"/>
      <c r="BX1834" s="74"/>
      <c r="BY1834" s="74"/>
      <c r="BZ1834" s="74"/>
      <c r="CA1834" s="74"/>
    </row>
    <row r="1835" spans="14:79" ht="12" customHeight="1">
      <c r="N1835" s="119" t="s">
        <v>43</v>
      </c>
      <c r="O1835" s="120" t="s">
        <v>2454</v>
      </c>
      <c r="P1835" s="122">
        <v>75000026</v>
      </c>
      <c r="Q1835" s="122">
        <v>80000026</v>
      </c>
      <c r="R1835" s="122">
        <v>0</v>
      </c>
      <c r="S1835" s="122">
        <v>0</v>
      </c>
      <c r="T1835" s="122">
        <v>0</v>
      </c>
      <c r="U1835" s="122">
        <v>0</v>
      </c>
      <c r="V1835" s="122">
        <v>0</v>
      </c>
      <c r="W1835" s="122">
        <v>0</v>
      </c>
      <c r="X1835" s="122">
        <v>0</v>
      </c>
      <c r="Y1835" s="122">
        <v>0</v>
      </c>
      <c r="Z1835" s="122">
        <v>0</v>
      </c>
      <c r="AA1835" s="122">
        <v>0</v>
      </c>
      <c r="AB1835" s="122">
        <v>0</v>
      </c>
      <c r="AC1835" s="122">
        <v>0</v>
      </c>
      <c r="AD1835" s="121"/>
      <c r="BO1835" s="72" t="s">
        <v>5066</v>
      </c>
      <c r="BP1835" s="73" t="s">
        <v>5118</v>
      </c>
      <c r="BQ1835" s="75">
        <v>0</v>
      </c>
      <c r="BR1835" s="75">
        <v>420000825</v>
      </c>
      <c r="BS1835" s="75">
        <v>505000026</v>
      </c>
      <c r="BT1835" s="75">
        <v>0</v>
      </c>
      <c r="BU1835" s="75">
        <v>0</v>
      </c>
      <c r="BV1835" s="75">
        <v>0</v>
      </c>
      <c r="BW1835" s="75">
        <v>0</v>
      </c>
      <c r="BX1835" s="75">
        <v>0</v>
      </c>
      <c r="BY1835" s="75">
        <v>0</v>
      </c>
      <c r="BZ1835" s="74"/>
      <c r="CA1835" s="74"/>
    </row>
    <row r="1836" spans="14:79" ht="12" customHeight="1">
      <c r="N1836" s="119" t="s">
        <v>43</v>
      </c>
      <c r="O1836" s="120" t="s">
        <v>2508</v>
      </c>
      <c r="P1836" s="122">
        <v>70000026</v>
      </c>
      <c r="Q1836" s="122">
        <v>75000026</v>
      </c>
      <c r="R1836" s="122">
        <v>0</v>
      </c>
      <c r="S1836" s="122">
        <v>0</v>
      </c>
      <c r="T1836" s="122">
        <v>0</v>
      </c>
      <c r="U1836" s="122">
        <v>0</v>
      </c>
      <c r="V1836" s="122">
        <v>0</v>
      </c>
      <c r="W1836" s="122">
        <v>0</v>
      </c>
      <c r="X1836" s="122">
        <v>0</v>
      </c>
      <c r="Y1836" s="122">
        <v>0</v>
      </c>
      <c r="Z1836" s="122">
        <v>0</v>
      </c>
      <c r="AA1836" s="122">
        <v>0</v>
      </c>
      <c r="AB1836" s="122">
        <v>0</v>
      </c>
      <c r="AC1836" s="122">
        <v>0</v>
      </c>
      <c r="AD1836" s="121"/>
      <c r="BO1836" s="72" t="s">
        <v>5066</v>
      </c>
      <c r="BP1836" s="73" t="s">
        <v>5180</v>
      </c>
      <c r="BQ1836" s="74"/>
      <c r="BR1836" s="75">
        <v>0</v>
      </c>
      <c r="BS1836" s="74"/>
      <c r="BT1836" s="74"/>
      <c r="BU1836" s="74"/>
      <c r="BV1836" s="74"/>
      <c r="BW1836" s="74"/>
      <c r="BX1836" s="74"/>
      <c r="BY1836" s="74"/>
      <c r="BZ1836" s="74"/>
      <c r="CA1836" s="74"/>
    </row>
    <row r="1837" spans="14:79" ht="12" customHeight="1">
      <c r="N1837" s="119" t="s">
        <v>43</v>
      </c>
      <c r="O1837" s="120" t="s">
        <v>2444</v>
      </c>
      <c r="P1837" s="122">
        <v>70000026</v>
      </c>
      <c r="Q1837" s="122">
        <v>75000026</v>
      </c>
      <c r="R1837" s="122">
        <v>0</v>
      </c>
      <c r="S1837" s="122">
        <v>0</v>
      </c>
      <c r="T1837" s="122">
        <v>0</v>
      </c>
      <c r="U1837" s="122">
        <v>0</v>
      </c>
      <c r="V1837" s="122">
        <v>0</v>
      </c>
      <c r="W1837" s="122">
        <v>0</v>
      </c>
      <c r="X1837" s="122">
        <v>0</v>
      </c>
      <c r="Y1837" s="122">
        <v>0</v>
      </c>
      <c r="Z1837" s="122">
        <v>0</v>
      </c>
      <c r="AA1837" s="122">
        <v>0</v>
      </c>
      <c r="AB1837" s="122">
        <v>0</v>
      </c>
      <c r="AC1837" s="122">
        <v>0</v>
      </c>
      <c r="AD1837" s="121"/>
      <c r="BO1837" s="72" t="s">
        <v>5066</v>
      </c>
      <c r="BP1837" s="73" t="s">
        <v>5231</v>
      </c>
      <c r="BQ1837" s="74"/>
      <c r="BR1837" s="74"/>
      <c r="BS1837" s="74"/>
      <c r="BT1837" s="75">
        <v>0</v>
      </c>
      <c r="BU1837" s="75">
        <v>0</v>
      </c>
      <c r="BV1837" s="75">
        <v>0</v>
      </c>
      <c r="BW1837" s="75">
        <v>0</v>
      </c>
      <c r="BX1837" s="75">
        <v>0</v>
      </c>
      <c r="BY1837" s="75">
        <v>0</v>
      </c>
      <c r="BZ1837" s="74"/>
      <c r="CA1837" s="74"/>
    </row>
    <row r="1838" spans="14:79" ht="12" customHeight="1">
      <c r="N1838" s="119" t="s">
        <v>43</v>
      </c>
      <c r="O1838" s="120" t="s">
        <v>2455</v>
      </c>
      <c r="P1838" s="122">
        <v>65000026</v>
      </c>
      <c r="Q1838" s="122">
        <v>70000026</v>
      </c>
      <c r="R1838" s="122">
        <v>0</v>
      </c>
      <c r="S1838" s="122">
        <v>0</v>
      </c>
      <c r="T1838" s="122">
        <v>0</v>
      </c>
      <c r="U1838" s="122">
        <v>0</v>
      </c>
      <c r="V1838" s="122">
        <v>0</v>
      </c>
      <c r="W1838" s="122">
        <v>0</v>
      </c>
      <c r="X1838" s="122">
        <v>0</v>
      </c>
      <c r="Y1838" s="122">
        <v>0</v>
      </c>
      <c r="Z1838" s="122">
        <v>0</v>
      </c>
      <c r="AA1838" s="122">
        <v>0</v>
      </c>
      <c r="AB1838" s="122">
        <v>0</v>
      </c>
      <c r="AC1838" s="122">
        <v>0</v>
      </c>
      <c r="AD1838" s="121"/>
      <c r="BO1838" s="72" t="s">
        <v>5066</v>
      </c>
      <c r="BP1838" s="73" t="s">
        <v>5232</v>
      </c>
      <c r="BQ1838" s="74"/>
      <c r="BR1838" s="74"/>
      <c r="BS1838" s="74"/>
      <c r="BT1838" s="75">
        <v>0</v>
      </c>
      <c r="BU1838" s="75">
        <v>0</v>
      </c>
      <c r="BV1838" s="75">
        <v>0</v>
      </c>
      <c r="BW1838" s="75">
        <v>0</v>
      </c>
      <c r="BX1838" s="75">
        <v>0</v>
      </c>
      <c r="BY1838" s="75">
        <v>0</v>
      </c>
      <c r="BZ1838" s="74"/>
      <c r="CA1838" s="74"/>
    </row>
    <row r="1839" spans="14:79" ht="12" customHeight="1">
      <c r="N1839" s="119" t="s">
        <v>43</v>
      </c>
      <c r="O1839" s="120" t="s">
        <v>105</v>
      </c>
      <c r="P1839" s="122">
        <v>90000026</v>
      </c>
      <c r="Q1839" s="122">
        <v>95000026</v>
      </c>
      <c r="R1839" s="122">
        <v>110000026</v>
      </c>
      <c r="S1839" s="122">
        <v>125000026</v>
      </c>
      <c r="T1839" s="122">
        <v>150000026</v>
      </c>
      <c r="U1839" s="122">
        <v>160000026</v>
      </c>
      <c r="V1839" s="122">
        <v>0</v>
      </c>
      <c r="W1839" s="122">
        <v>0</v>
      </c>
      <c r="X1839" s="122">
        <v>0</v>
      </c>
      <c r="Y1839" s="122">
        <v>0</v>
      </c>
      <c r="Z1839" s="122">
        <v>0</v>
      </c>
      <c r="AA1839" s="122">
        <v>0</v>
      </c>
      <c r="AB1839" s="122">
        <v>0</v>
      </c>
      <c r="AC1839" s="122">
        <v>0</v>
      </c>
      <c r="AD1839" s="121"/>
      <c r="BO1839" s="72" t="s">
        <v>5066</v>
      </c>
      <c r="BP1839" s="73" t="s">
        <v>5233</v>
      </c>
      <c r="BQ1839" s="74"/>
      <c r="BR1839" s="74"/>
      <c r="BS1839" s="74"/>
      <c r="BT1839" s="75">
        <v>0</v>
      </c>
      <c r="BU1839" s="74"/>
      <c r="BV1839" s="74"/>
      <c r="BW1839" s="74"/>
      <c r="BX1839" s="74"/>
      <c r="BY1839" s="74"/>
      <c r="BZ1839" s="74"/>
      <c r="CA1839" s="74"/>
    </row>
    <row r="1840" spans="14:79" ht="12" customHeight="1">
      <c r="N1840" s="119" t="s">
        <v>43</v>
      </c>
      <c r="O1840" s="120" t="s">
        <v>106</v>
      </c>
      <c r="P1840" s="122">
        <v>80000026</v>
      </c>
      <c r="Q1840" s="122">
        <v>90000026</v>
      </c>
      <c r="R1840" s="122">
        <v>95000026</v>
      </c>
      <c r="S1840" s="122">
        <v>110000026</v>
      </c>
      <c r="T1840" s="122">
        <v>125000026</v>
      </c>
      <c r="U1840" s="122">
        <v>150000026</v>
      </c>
      <c r="V1840" s="122">
        <v>0</v>
      </c>
      <c r="W1840" s="122">
        <v>0</v>
      </c>
      <c r="X1840" s="122">
        <v>0</v>
      </c>
      <c r="Y1840" s="122">
        <v>0</v>
      </c>
      <c r="Z1840" s="122">
        <v>0</v>
      </c>
      <c r="AA1840" s="122">
        <v>0</v>
      </c>
      <c r="AB1840" s="122">
        <v>0</v>
      </c>
      <c r="AC1840" s="122">
        <v>0</v>
      </c>
      <c r="AD1840" s="121"/>
      <c r="BO1840" s="72" t="s">
        <v>5066</v>
      </c>
      <c r="BP1840" s="73" t="s">
        <v>5253</v>
      </c>
      <c r="BQ1840" s="74"/>
      <c r="BR1840" s="74"/>
      <c r="BS1840" s="74"/>
      <c r="BT1840" s="74"/>
      <c r="BU1840" s="75">
        <v>0</v>
      </c>
      <c r="BV1840" s="74"/>
      <c r="BW1840" s="74"/>
      <c r="BX1840" s="74"/>
      <c r="BY1840" s="74"/>
      <c r="BZ1840" s="74"/>
      <c r="CA1840" s="74"/>
    </row>
    <row r="1841" spans="14:79" ht="12" customHeight="1">
      <c r="N1841" s="119" t="s">
        <v>43</v>
      </c>
      <c r="O1841" s="120" t="s">
        <v>1901</v>
      </c>
      <c r="P1841" s="122">
        <v>75000026</v>
      </c>
      <c r="Q1841" s="122">
        <v>80000026</v>
      </c>
      <c r="R1841" s="122">
        <v>85000026</v>
      </c>
      <c r="S1841" s="122">
        <v>90000026</v>
      </c>
      <c r="T1841" s="122">
        <v>100000026</v>
      </c>
      <c r="U1841" s="122">
        <v>110000026</v>
      </c>
      <c r="V1841" s="122">
        <v>0</v>
      </c>
      <c r="W1841" s="122">
        <v>0</v>
      </c>
      <c r="X1841" s="122">
        <v>0</v>
      </c>
      <c r="Y1841" s="122">
        <v>0</v>
      </c>
      <c r="Z1841" s="122">
        <v>0</v>
      </c>
      <c r="AA1841" s="122">
        <v>0</v>
      </c>
      <c r="AB1841" s="122">
        <v>0</v>
      </c>
      <c r="AC1841" s="122">
        <v>0</v>
      </c>
      <c r="AD1841" s="121"/>
      <c r="BO1841" s="72" t="s">
        <v>5066</v>
      </c>
      <c r="BP1841" s="73" t="s">
        <v>5234</v>
      </c>
      <c r="BQ1841" s="74"/>
      <c r="BR1841" s="74"/>
      <c r="BS1841" s="74"/>
      <c r="BT1841" s="75">
        <v>0</v>
      </c>
      <c r="BU1841" s="74"/>
      <c r="BV1841" s="74"/>
      <c r="BW1841" s="74"/>
      <c r="BX1841" s="74"/>
      <c r="BY1841" s="74"/>
      <c r="BZ1841" s="74"/>
      <c r="CA1841" s="74"/>
    </row>
    <row r="1842" spans="14:79" ht="12" customHeight="1">
      <c r="N1842" s="119" t="s">
        <v>43</v>
      </c>
      <c r="O1842" s="120" t="s">
        <v>1003</v>
      </c>
      <c r="P1842" s="122">
        <v>85000026</v>
      </c>
      <c r="Q1842" s="122">
        <v>90000026</v>
      </c>
      <c r="R1842" s="122">
        <v>95000026</v>
      </c>
      <c r="S1842" s="122">
        <v>105000026</v>
      </c>
      <c r="T1842" s="122">
        <v>115000026</v>
      </c>
      <c r="U1842" s="122">
        <v>125000026</v>
      </c>
      <c r="V1842" s="122">
        <v>135000026</v>
      </c>
      <c r="W1842" s="122">
        <v>0</v>
      </c>
      <c r="X1842" s="122">
        <v>0</v>
      </c>
      <c r="Y1842" s="122">
        <v>0</v>
      </c>
      <c r="Z1842" s="122">
        <v>0</v>
      </c>
      <c r="AA1842" s="122">
        <v>0</v>
      </c>
      <c r="AB1842" s="122">
        <v>0</v>
      </c>
      <c r="AC1842" s="122">
        <v>0</v>
      </c>
      <c r="AD1842" s="121"/>
      <c r="BO1842" s="72" t="s">
        <v>5066</v>
      </c>
      <c r="BP1842" s="73" t="s">
        <v>5271</v>
      </c>
      <c r="BQ1842" s="74"/>
      <c r="BR1842" s="74"/>
      <c r="BS1842" s="74"/>
      <c r="BT1842" s="74"/>
      <c r="BU1842" s="74"/>
      <c r="BV1842" s="74"/>
      <c r="BW1842" s="75">
        <v>0</v>
      </c>
      <c r="BX1842" s="74"/>
      <c r="BY1842" s="74"/>
      <c r="BZ1842" s="74"/>
      <c r="CA1842" s="74"/>
    </row>
    <row r="1843" spans="14:79" ht="12" customHeight="1">
      <c r="N1843" s="119" t="s">
        <v>43</v>
      </c>
      <c r="O1843" s="120" t="s">
        <v>1004</v>
      </c>
      <c r="P1843" s="122">
        <v>80000026</v>
      </c>
      <c r="Q1843" s="122">
        <v>85000026</v>
      </c>
      <c r="R1843" s="122">
        <v>90000026</v>
      </c>
      <c r="S1843" s="122">
        <v>95000026</v>
      </c>
      <c r="T1843" s="122">
        <v>105000026</v>
      </c>
      <c r="U1843" s="122">
        <v>115000026</v>
      </c>
      <c r="V1843" s="122">
        <v>125000026</v>
      </c>
      <c r="W1843" s="122">
        <v>0</v>
      </c>
      <c r="X1843" s="122">
        <v>0</v>
      </c>
      <c r="Y1843" s="122">
        <v>0</v>
      </c>
      <c r="Z1843" s="122">
        <v>0</v>
      </c>
      <c r="AA1843" s="122">
        <v>0</v>
      </c>
      <c r="AB1843" s="122">
        <v>0</v>
      </c>
      <c r="AC1843" s="122">
        <v>0</v>
      </c>
      <c r="AD1843" s="121"/>
      <c r="BO1843" s="72" t="s">
        <v>5066</v>
      </c>
      <c r="BP1843" s="73" t="s">
        <v>5235</v>
      </c>
      <c r="BQ1843" s="74"/>
      <c r="BR1843" s="74"/>
      <c r="BS1843" s="74"/>
      <c r="BT1843" s="75">
        <v>0</v>
      </c>
      <c r="BU1843" s="75">
        <v>0</v>
      </c>
      <c r="BV1843" s="74"/>
      <c r="BW1843" s="74"/>
      <c r="BX1843" s="74"/>
      <c r="BY1843" s="74"/>
      <c r="BZ1843" s="74"/>
      <c r="CA1843" s="74"/>
    </row>
    <row r="1844" spans="14:79" ht="12" customHeight="1">
      <c r="N1844" s="119" t="s">
        <v>43</v>
      </c>
      <c r="O1844" s="120" t="s">
        <v>1005</v>
      </c>
      <c r="P1844" s="122">
        <v>85000026</v>
      </c>
      <c r="Q1844" s="122">
        <v>90000026</v>
      </c>
      <c r="R1844" s="122">
        <v>95000026</v>
      </c>
      <c r="S1844" s="122">
        <v>100000026</v>
      </c>
      <c r="T1844" s="122">
        <v>110000026</v>
      </c>
      <c r="U1844" s="122">
        <v>115000026</v>
      </c>
      <c r="V1844" s="122">
        <v>125000026</v>
      </c>
      <c r="W1844" s="122">
        <v>130000026</v>
      </c>
      <c r="X1844" s="122">
        <v>0</v>
      </c>
      <c r="Y1844" s="122">
        <v>0</v>
      </c>
      <c r="Z1844" s="122">
        <v>0</v>
      </c>
      <c r="AA1844" s="122">
        <v>0</v>
      </c>
      <c r="AB1844" s="122">
        <v>0</v>
      </c>
      <c r="AC1844" s="122">
        <v>0</v>
      </c>
      <c r="AD1844" s="121"/>
      <c r="BO1844" s="72" t="s">
        <v>5066</v>
      </c>
      <c r="BP1844" s="73" t="s">
        <v>5260</v>
      </c>
      <c r="BQ1844" s="74"/>
      <c r="BR1844" s="74"/>
      <c r="BS1844" s="74"/>
      <c r="BT1844" s="74"/>
      <c r="BU1844" s="74"/>
      <c r="BV1844" s="75">
        <v>0</v>
      </c>
      <c r="BW1844" s="74"/>
      <c r="BX1844" s="74"/>
      <c r="BY1844" s="74"/>
      <c r="BZ1844" s="74"/>
      <c r="CA1844" s="74"/>
    </row>
    <row r="1845" spans="14:79" ht="12" customHeight="1">
      <c r="N1845" s="119" t="s">
        <v>43</v>
      </c>
      <c r="O1845" s="120" t="s">
        <v>1089</v>
      </c>
      <c r="P1845" s="122">
        <v>80000026</v>
      </c>
      <c r="Q1845" s="122">
        <v>85000026</v>
      </c>
      <c r="R1845" s="122">
        <v>90000026</v>
      </c>
      <c r="S1845" s="122">
        <v>95000026</v>
      </c>
      <c r="T1845" s="122">
        <v>100000026</v>
      </c>
      <c r="U1845" s="122">
        <v>110000026</v>
      </c>
      <c r="V1845" s="122">
        <v>115000026</v>
      </c>
      <c r="W1845" s="122">
        <v>125000026</v>
      </c>
      <c r="X1845" s="122">
        <v>0</v>
      </c>
      <c r="Y1845" s="122">
        <v>0</v>
      </c>
      <c r="Z1845" s="122">
        <v>0</v>
      </c>
      <c r="AA1845" s="122">
        <v>0</v>
      </c>
      <c r="AB1845" s="122">
        <v>0</v>
      </c>
      <c r="AC1845" s="122">
        <v>0</v>
      </c>
      <c r="AD1845" s="121"/>
      <c r="BO1845" s="72" t="s">
        <v>5066</v>
      </c>
      <c r="BP1845" s="73" t="s">
        <v>5236</v>
      </c>
      <c r="BQ1845" s="74"/>
      <c r="BR1845" s="74"/>
      <c r="BS1845" s="74"/>
      <c r="BT1845" s="75">
        <v>210000024</v>
      </c>
      <c r="BU1845" s="75">
        <v>230000024</v>
      </c>
      <c r="BV1845" s="75">
        <v>250000024</v>
      </c>
      <c r="BW1845" s="75">
        <v>270000024</v>
      </c>
      <c r="BX1845" s="75">
        <v>290000024</v>
      </c>
      <c r="BY1845" s="75">
        <v>310000024</v>
      </c>
      <c r="BZ1845" s="74"/>
      <c r="CA1845" s="74"/>
    </row>
    <row r="1846" spans="14:79" ht="12" customHeight="1">
      <c r="N1846" s="119" t="s">
        <v>43</v>
      </c>
      <c r="O1846" s="120" t="s">
        <v>1090</v>
      </c>
      <c r="P1846" s="122">
        <v>90000026</v>
      </c>
      <c r="Q1846" s="122">
        <v>95000026</v>
      </c>
      <c r="R1846" s="122">
        <v>100000026</v>
      </c>
      <c r="S1846" s="122">
        <v>105000026</v>
      </c>
      <c r="T1846" s="122">
        <v>115000026</v>
      </c>
      <c r="U1846" s="122">
        <v>135000026</v>
      </c>
      <c r="V1846" s="122">
        <v>150000026</v>
      </c>
      <c r="W1846" s="122">
        <v>160000026</v>
      </c>
      <c r="X1846" s="122">
        <v>0</v>
      </c>
      <c r="Y1846" s="122">
        <v>0</v>
      </c>
      <c r="Z1846" s="122">
        <v>0</v>
      </c>
      <c r="AA1846" s="122">
        <v>0</v>
      </c>
      <c r="AB1846" s="122">
        <v>0</v>
      </c>
      <c r="AC1846" s="122">
        <v>0</v>
      </c>
      <c r="AD1846" s="121"/>
      <c r="BO1846" s="72" t="s">
        <v>5066</v>
      </c>
      <c r="BP1846" s="73" t="s">
        <v>5237</v>
      </c>
      <c r="BQ1846" s="74"/>
      <c r="BR1846" s="74"/>
      <c r="BS1846" s="74"/>
      <c r="BT1846" s="75">
        <v>0</v>
      </c>
      <c r="BU1846" s="75">
        <v>0</v>
      </c>
      <c r="BV1846" s="75">
        <v>0</v>
      </c>
      <c r="BW1846" s="75">
        <v>0</v>
      </c>
      <c r="BX1846" s="75">
        <v>0</v>
      </c>
      <c r="BY1846" s="75">
        <v>0</v>
      </c>
      <c r="BZ1846" s="74"/>
      <c r="CA1846" s="74"/>
    </row>
    <row r="1847" spans="14:79" ht="12" customHeight="1">
      <c r="N1847" s="119" t="s">
        <v>43</v>
      </c>
      <c r="O1847" s="120" t="s">
        <v>1091</v>
      </c>
      <c r="P1847" s="122">
        <v>85000026</v>
      </c>
      <c r="Q1847" s="122">
        <v>90000026</v>
      </c>
      <c r="R1847" s="122">
        <v>95000026</v>
      </c>
      <c r="S1847" s="122">
        <v>100000026</v>
      </c>
      <c r="T1847" s="122">
        <v>105000026</v>
      </c>
      <c r="U1847" s="122">
        <v>115000026</v>
      </c>
      <c r="V1847" s="122">
        <v>135000026</v>
      </c>
      <c r="W1847" s="122">
        <v>150000026</v>
      </c>
      <c r="X1847" s="122">
        <v>0</v>
      </c>
      <c r="Y1847" s="122">
        <v>0</v>
      </c>
      <c r="Z1847" s="122">
        <v>0</v>
      </c>
      <c r="AA1847" s="122">
        <v>0</v>
      </c>
      <c r="AB1847" s="122">
        <v>0</v>
      </c>
      <c r="AC1847" s="122">
        <v>0</v>
      </c>
      <c r="AD1847" s="121"/>
      <c r="BO1847" s="72" t="s">
        <v>5066</v>
      </c>
      <c r="BP1847" s="73" t="s">
        <v>5272</v>
      </c>
      <c r="BQ1847" s="74"/>
      <c r="BR1847" s="74"/>
      <c r="BS1847" s="74"/>
      <c r="BT1847" s="74"/>
      <c r="BU1847" s="74"/>
      <c r="BV1847" s="74"/>
      <c r="BW1847" s="75">
        <v>0</v>
      </c>
      <c r="BX1847" s="74"/>
      <c r="BY1847" s="74"/>
      <c r="BZ1847" s="74"/>
      <c r="CA1847" s="74"/>
    </row>
    <row r="1848" spans="14:79" ht="12" customHeight="1">
      <c r="N1848" s="119" t="s">
        <v>43</v>
      </c>
      <c r="O1848" s="120" t="s">
        <v>1006</v>
      </c>
      <c r="P1848" s="122">
        <v>85000026</v>
      </c>
      <c r="Q1848" s="122">
        <v>90000026</v>
      </c>
      <c r="R1848" s="122">
        <v>95000026</v>
      </c>
      <c r="S1848" s="122">
        <v>105000026</v>
      </c>
      <c r="T1848" s="122">
        <v>115000026</v>
      </c>
      <c r="U1848" s="122">
        <v>125000026</v>
      </c>
      <c r="V1848" s="122">
        <v>130000026</v>
      </c>
      <c r="W1848" s="122">
        <v>0</v>
      </c>
      <c r="X1848" s="122">
        <v>0</v>
      </c>
      <c r="Y1848" s="122">
        <v>0</v>
      </c>
      <c r="Z1848" s="122">
        <v>0</v>
      </c>
      <c r="AA1848" s="122">
        <v>0</v>
      </c>
      <c r="AB1848" s="122">
        <v>0</v>
      </c>
      <c r="AC1848" s="122">
        <v>0</v>
      </c>
      <c r="AD1848" s="121"/>
      <c r="BO1848" s="72" t="s">
        <v>5066</v>
      </c>
      <c r="BP1848" s="73" t="s">
        <v>5181</v>
      </c>
      <c r="BQ1848" s="74"/>
      <c r="BR1848" s="75">
        <v>240000026</v>
      </c>
      <c r="BS1848" s="75">
        <v>260000026</v>
      </c>
      <c r="BT1848" s="75">
        <v>280000026</v>
      </c>
      <c r="BU1848" s="75">
        <v>295000026</v>
      </c>
      <c r="BV1848" s="75">
        <v>310000026</v>
      </c>
      <c r="BW1848" s="74"/>
      <c r="BX1848" s="74"/>
      <c r="BY1848" s="74"/>
      <c r="BZ1848" s="74"/>
      <c r="CA1848" s="74"/>
    </row>
    <row r="1849" spans="14:79" ht="12" customHeight="1">
      <c r="N1849" s="119" t="s">
        <v>43</v>
      </c>
      <c r="O1849" s="120" t="s">
        <v>1328</v>
      </c>
      <c r="P1849" s="122">
        <v>0</v>
      </c>
      <c r="Q1849" s="122">
        <v>85000026</v>
      </c>
      <c r="R1849" s="122">
        <v>90000026</v>
      </c>
      <c r="S1849" s="122">
        <v>95000026</v>
      </c>
      <c r="T1849" s="122">
        <v>110000026</v>
      </c>
      <c r="U1849" s="122">
        <v>125000026</v>
      </c>
      <c r="V1849" s="122">
        <v>140000026</v>
      </c>
      <c r="W1849" s="122">
        <v>0</v>
      </c>
      <c r="X1849" s="122">
        <v>0</v>
      </c>
      <c r="Y1849" s="122">
        <v>0</v>
      </c>
      <c r="Z1849" s="122">
        <v>0</v>
      </c>
      <c r="AA1849" s="122">
        <v>0</v>
      </c>
      <c r="AB1849" s="122">
        <v>0</v>
      </c>
      <c r="AC1849" s="122">
        <v>0</v>
      </c>
      <c r="AD1849" s="121"/>
      <c r="BO1849" s="72" t="s">
        <v>5066</v>
      </c>
      <c r="BP1849" s="73" t="s">
        <v>5238</v>
      </c>
      <c r="BQ1849" s="74"/>
      <c r="BR1849" s="74"/>
      <c r="BS1849" s="74"/>
      <c r="BT1849" s="75">
        <v>0</v>
      </c>
      <c r="BU1849" s="75">
        <v>0</v>
      </c>
      <c r="BV1849" s="75">
        <v>0</v>
      </c>
      <c r="BW1849" s="75">
        <v>0</v>
      </c>
      <c r="BX1849" s="75">
        <v>290000026</v>
      </c>
      <c r="BY1849" s="74"/>
      <c r="BZ1849" s="74"/>
      <c r="CA1849" s="74"/>
    </row>
    <row r="1850" spans="14:79" ht="12" customHeight="1">
      <c r="N1850" s="119" t="s">
        <v>43</v>
      </c>
      <c r="O1850" s="120" t="s">
        <v>1007</v>
      </c>
      <c r="P1850" s="122">
        <v>80000026</v>
      </c>
      <c r="Q1850" s="122">
        <v>85000026</v>
      </c>
      <c r="R1850" s="122">
        <v>90000026</v>
      </c>
      <c r="S1850" s="122">
        <v>95000026</v>
      </c>
      <c r="T1850" s="122">
        <v>105000026</v>
      </c>
      <c r="U1850" s="122">
        <v>115000026</v>
      </c>
      <c r="V1850" s="122">
        <v>125000026</v>
      </c>
      <c r="W1850" s="122">
        <v>0</v>
      </c>
      <c r="X1850" s="122">
        <v>0</v>
      </c>
      <c r="Y1850" s="122">
        <v>0</v>
      </c>
      <c r="Z1850" s="122">
        <v>0</v>
      </c>
      <c r="AA1850" s="122">
        <v>0</v>
      </c>
      <c r="AB1850" s="122">
        <v>0</v>
      </c>
      <c r="AC1850" s="122">
        <v>0</v>
      </c>
      <c r="AD1850" s="121"/>
      <c r="BO1850" s="72" t="s">
        <v>5066</v>
      </c>
      <c r="BP1850" s="73" t="s">
        <v>5076</v>
      </c>
      <c r="BQ1850" s="74"/>
      <c r="BR1850" s="74"/>
      <c r="BS1850" s="74"/>
      <c r="BT1850" s="74"/>
      <c r="BU1850" s="74"/>
      <c r="BV1850" s="74"/>
      <c r="BW1850" s="74"/>
      <c r="BX1850" s="74"/>
      <c r="BY1850" s="74"/>
      <c r="BZ1850" s="74"/>
      <c r="CA1850" s="74"/>
    </row>
    <row r="1851" spans="14:79" ht="12" customHeight="1">
      <c r="N1851" s="119" t="s">
        <v>43</v>
      </c>
      <c r="O1851" s="120" t="s">
        <v>1092</v>
      </c>
      <c r="P1851" s="122">
        <v>80000026</v>
      </c>
      <c r="Q1851" s="122">
        <v>85000026</v>
      </c>
      <c r="R1851" s="122">
        <v>90000026</v>
      </c>
      <c r="S1851" s="122">
        <v>95000026</v>
      </c>
      <c r="T1851" s="122">
        <v>105000026</v>
      </c>
      <c r="U1851" s="122">
        <v>115000026</v>
      </c>
      <c r="V1851" s="122">
        <v>125000026</v>
      </c>
      <c r="W1851" s="122">
        <v>135000026</v>
      </c>
      <c r="X1851" s="122">
        <v>0</v>
      </c>
      <c r="Y1851" s="122">
        <v>0</v>
      </c>
      <c r="Z1851" s="122">
        <v>0</v>
      </c>
      <c r="AA1851" s="122">
        <v>0</v>
      </c>
      <c r="AB1851" s="122">
        <v>0</v>
      </c>
      <c r="AC1851" s="122">
        <v>0</v>
      </c>
      <c r="AD1851" s="121"/>
      <c r="BO1851" s="72" t="s">
        <v>5066</v>
      </c>
      <c r="BP1851" s="73" t="s">
        <v>5058</v>
      </c>
      <c r="BQ1851" s="74"/>
      <c r="BR1851" s="74"/>
      <c r="BS1851" s="74"/>
      <c r="BT1851" s="74"/>
      <c r="BU1851" s="74"/>
      <c r="BV1851" s="74"/>
      <c r="BW1851" s="74"/>
      <c r="BX1851" s="74"/>
      <c r="BY1851" s="74"/>
      <c r="BZ1851" s="74"/>
      <c r="CA1851" s="74"/>
    </row>
    <row r="1852" spans="14:79" ht="12" customHeight="1">
      <c r="N1852" s="119" t="s">
        <v>43</v>
      </c>
      <c r="O1852" s="120" t="s">
        <v>1093</v>
      </c>
      <c r="P1852" s="122">
        <v>75000026</v>
      </c>
      <c r="Q1852" s="122">
        <v>80000026</v>
      </c>
      <c r="R1852" s="122">
        <v>85000026</v>
      </c>
      <c r="S1852" s="122">
        <v>90000026</v>
      </c>
      <c r="T1852" s="122">
        <v>95000026</v>
      </c>
      <c r="U1852" s="122">
        <v>105000026</v>
      </c>
      <c r="V1852" s="122">
        <v>115000026</v>
      </c>
      <c r="W1852" s="122">
        <v>125000026</v>
      </c>
      <c r="X1852" s="122">
        <v>0</v>
      </c>
      <c r="Y1852" s="122">
        <v>0</v>
      </c>
      <c r="Z1852" s="122">
        <v>0</v>
      </c>
      <c r="AA1852" s="122">
        <v>0</v>
      </c>
      <c r="AB1852" s="122">
        <v>0</v>
      </c>
      <c r="AC1852" s="122">
        <v>0</v>
      </c>
      <c r="AD1852" s="121"/>
      <c r="BO1852" s="72" t="s">
        <v>5066</v>
      </c>
      <c r="BP1852" s="73" t="s">
        <v>5112</v>
      </c>
      <c r="BQ1852" s="74"/>
      <c r="BR1852" s="74"/>
      <c r="BS1852" s="74"/>
      <c r="BT1852" s="74"/>
      <c r="BU1852" s="74"/>
      <c r="BV1852" s="74"/>
      <c r="BW1852" s="74"/>
      <c r="BX1852" s="74"/>
      <c r="BY1852" s="74"/>
      <c r="BZ1852" s="74"/>
      <c r="CA1852" s="74"/>
    </row>
    <row r="1853" spans="14:79" ht="12" customHeight="1">
      <c r="N1853" s="119" t="s">
        <v>43</v>
      </c>
      <c r="O1853" s="120" t="s">
        <v>2136</v>
      </c>
      <c r="P1853" s="122">
        <v>0</v>
      </c>
      <c r="Q1853" s="122">
        <v>0</v>
      </c>
      <c r="R1853" s="122">
        <v>0</v>
      </c>
      <c r="S1853" s="122">
        <v>0</v>
      </c>
      <c r="T1853" s="122">
        <v>0</v>
      </c>
      <c r="U1853" s="122">
        <v>0</v>
      </c>
      <c r="V1853" s="122">
        <v>0</v>
      </c>
      <c r="W1853" s="122">
        <v>180000026</v>
      </c>
      <c r="X1853" s="122">
        <v>185000026</v>
      </c>
      <c r="Y1853" s="122">
        <v>190000026</v>
      </c>
      <c r="Z1853" s="122">
        <v>195000026</v>
      </c>
      <c r="AA1853" s="122">
        <v>200000026</v>
      </c>
      <c r="AB1853" s="122">
        <v>0</v>
      </c>
      <c r="AC1853" s="122">
        <v>0</v>
      </c>
      <c r="AD1853" s="121"/>
      <c r="BO1853" s="72" t="s">
        <v>5066</v>
      </c>
      <c r="BP1853" s="73" t="s">
        <v>5077</v>
      </c>
      <c r="BQ1853" s="74"/>
      <c r="BR1853" s="74"/>
      <c r="BS1853" s="74"/>
      <c r="BT1853" s="74"/>
      <c r="BU1853" s="74"/>
      <c r="BV1853" s="74"/>
      <c r="BW1853" s="74"/>
      <c r="BX1853" s="74"/>
      <c r="BY1853" s="74"/>
      <c r="BZ1853" s="74"/>
      <c r="CA1853" s="74"/>
    </row>
    <row r="1854" spans="14:79" ht="12" customHeight="1">
      <c r="N1854" s="119" t="s">
        <v>43</v>
      </c>
      <c r="O1854" s="120" t="s">
        <v>1893</v>
      </c>
      <c r="P1854" s="122">
        <v>0</v>
      </c>
      <c r="Q1854" s="122">
        <v>0</v>
      </c>
      <c r="R1854" s="122">
        <v>0</v>
      </c>
      <c r="S1854" s="122">
        <v>0</v>
      </c>
      <c r="T1854" s="122">
        <v>0</v>
      </c>
      <c r="U1854" s="122">
        <v>0</v>
      </c>
      <c r="V1854" s="122">
        <v>0</v>
      </c>
      <c r="W1854" s="122">
        <v>175000026</v>
      </c>
      <c r="X1854" s="122">
        <v>180000026</v>
      </c>
      <c r="Y1854" s="122">
        <v>185000026</v>
      </c>
      <c r="Z1854" s="122">
        <v>190000026</v>
      </c>
      <c r="AA1854" s="122">
        <v>195000026</v>
      </c>
      <c r="AB1854" s="122">
        <v>200000026</v>
      </c>
      <c r="AC1854" s="122">
        <v>0</v>
      </c>
      <c r="AD1854" s="121"/>
      <c r="BO1854" s="72" t="s">
        <v>5066</v>
      </c>
      <c r="BP1854" s="73" t="s">
        <v>5113</v>
      </c>
      <c r="BQ1854" s="74"/>
      <c r="BR1854" s="74"/>
      <c r="BS1854" s="74"/>
      <c r="BT1854" s="74"/>
      <c r="BU1854" s="74"/>
      <c r="BV1854" s="74"/>
      <c r="BW1854" s="74"/>
      <c r="BX1854" s="74"/>
      <c r="BY1854" s="74"/>
      <c r="BZ1854" s="74"/>
      <c r="CA1854" s="74"/>
    </row>
    <row r="1855" spans="14:79" ht="12" customHeight="1">
      <c r="N1855" s="119" t="s">
        <v>43</v>
      </c>
      <c r="O1855" s="120" t="s">
        <v>107</v>
      </c>
      <c r="P1855" s="122">
        <v>90000026</v>
      </c>
      <c r="Q1855" s="122">
        <v>105000026</v>
      </c>
      <c r="R1855" s="122">
        <v>115000026</v>
      </c>
      <c r="S1855" s="122">
        <v>120000026</v>
      </c>
      <c r="T1855" s="122">
        <v>130000026</v>
      </c>
      <c r="U1855" s="122">
        <v>140000026</v>
      </c>
      <c r="V1855" s="122">
        <v>0</v>
      </c>
      <c r="W1855" s="122">
        <v>0</v>
      </c>
      <c r="X1855" s="122">
        <v>0</v>
      </c>
      <c r="Y1855" s="122">
        <v>0</v>
      </c>
      <c r="Z1855" s="122">
        <v>0</v>
      </c>
      <c r="AA1855" s="122">
        <v>0</v>
      </c>
      <c r="AB1855" s="122">
        <v>0</v>
      </c>
      <c r="AC1855" s="122">
        <v>0</v>
      </c>
      <c r="AD1855" s="121"/>
      <c r="BO1855" s="72" t="s">
        <v>5066</v>
      </c>
      <c r="BP1855" s="73" t="s">
        <v>5092</v>
      </c>
      <c r="BQ1855" s="74"/>
      <c r="BR1855" s="74"/>
      <c r="BS1855" s="74"/>
      <c r="BT1855" s="74"/>
      <c r="BU1855" s="74"/>
      <c r="BV1855" s="74"/>
      <c r="BW1855" s="74"/>
      <c r="BX1855" s="74"/>
      <c r="BY1855" s="74"/>
      <c r="BZ1855" s="74"/>
      <c r="CA1855" s="74"/>
    </row>
    <row r="1856" spans="14:79" ht="12" customHeight="1">
      <c r="N1856" s="119" t="s">
        <v>43</v>
      </c>
      <c r="O1856" s="120" t="s">
        <v>2223</v>
      </c>
      <c r="P1856" s="122">
        <v>0</v>
      </c>
      <c r="Q1856" s="122">
        <v>0</v>
      </c>
      <c r="R1856" s="122">
        <v>0</v>
      </c>
      <c r="S1856" s="122">
        <v>0</v>
      </c>
      <c r="T1856" s="122">
        <v>0</v>
      </c>
      <c r="U1856" s="122">
        <v>0</v>
      </c>
      <c r="V1856" s="122">
        <v>0</v>
      </c>
      <c r="W1856" s="122">
        <v>0</v>
      </c>
      <c r="X1856" s="122">
        <v>0</v>
      </c>
      <c r="Y1856" s="122">
        <v>160000026</v>
      </c>
      <c r="Z1856" s="122">
        <v>165000026</v>
      </c>
      <c r="AA1856" s="122">
        <v>175000026</v>
      </c>
      <c r="AB1856" s="122">
        <v>185000026</v>
      </c>
      <c r="AC1856" s="122">
        <v>190000026</v>
      </c>
      <c r="AD1856" s="121"/>
      <c r="BO1856" s="72" t="s">
        <v>5066</v>
      </c>
      <c r="BP1856" s="73" t="s">
        <v>5114</v>
      </c>
      <c r="BQ1856" s="74"/>
      <c r="BR1856" s="74"/>
      <c r="BS1856" s="74"/>
      <c r="BT1856" s="74"/>
      <c r="BU1856" s="74"/>
      <c r="BV1856" s="74"/>
      <c r="BW1856" s="74"/>
      <c r="BX1856" s="74"/>
      <c r="BY1856" s="74"/>
      <c r="BZ1856" s="74"/>
      <c r="CA1856" s="74"/>
    </row>
    <row r="1857" spans="14:79" ht="12" customHeight="1">
      <c r="N1857" s="119" t="s">
        <v>43</v>
      </c>
      <c r="O1857" s="120" t="s">
        <v>2179</v>
      </c>
      <c r="P1857" s="122">
        <v>0</v>
      </c>
      <c r="Q1857" s="122">
        <v>0</v>
      </c>
      <c r="R1857" s="122">
        <v>0</v>
      </c>
      <c r="S1857" s="122">
        <v>0</v>
      </c>
      <c r="T1857" s="122">
        <v>0</v>
      </c>
      <c r="U1857" s="122">
        <v>0</v>
      </c>
      <c r="V1857" s="122">
        <v>0</v>
      </c>
      <c r="W1857" s="122">
        <v>0</v>
      </c>
      <c r="X1857" s="122">
        <v>0</v>
      </c>
      <c r="Y1857" s="122">
        <v>155000026</v>
      </c>
      <c r="Z1857" s="122">
        <v>160000026</v>
      </c>
      <c r="AA1857" s="122">
        <v>170000026</v>
      </c>
      <c r="AB1857" s="122">
        <v>180000026</v>
      </c>
      <c r="AC1857" s="122">
        <v>185000026</v>
      </c>
      <c r="AD1857" s="121"/>
      <c r="BO1857" s="72" t="s">
        <v>5066</v>
      </c>
      <c r="BP1857" s="73" t="s">
        <v>5078</v>
      </c>
      <c r="BQ1857" s="74"/>
      <c r="BR1857" s="74"/>
      <c r="BS1857" s="74"/>
      <c r="BT1857" s="74"/>
      <c r="BU1857" s="74"/>
      <c r="BV1857" s="74"/>
      <c r="BW1857" s="74"/>
      <c r="BX1857" s="74"/>
      <c r="BY1857" s="74"/>
      <c r="BZ1857" s="74"/>
      <c r="CA1857" s="74"/>
    </row>
    <row r="1858" spans="14:79" ht="12" customHeight="1">
      <c r="N1858" s="119" t="s">
        <v>43</v>
      </c>
      <c r="O1858" s="120" t="s">
        <v>2620</v>
      </c>
      <c r="P1858" s="122">
        <v>0</v>
      </c>
      <c r="Q1858" s="122">
        <v>0</v>
      </c>
      <c r="R1858" s="122">
        <v>0</v>
      </c>
      <c r="S1858" s="122">
        <v>0</v>
      </c>
      <c r="T1858" s="122">
        <v>0</v>
      </c>
      <c r="U1858" s="122">
        <v>0</v>
      </c>
      <c r="V1858" s="122">
        <v>0</v>
      </c>
      <c r="W1858" s="122">
        <v>0</v>
      </c>
      <c r="X1858" s="122">
        <v>0</v>
      </c>
      <c r="Y1858" s="122">
        <v>160000026</v>
      </c>
      <c r="Z1858" s="122">
        <v>165000026</v>
      </c>
      <c r="AA1858" s="122">
        <v>175000026</v>
      </c>
      <c r="AB1858" s="122">
        <v>185000026</v>
      </c>
      <c r="AC1858" s="122">
        <v>190000026</v>
      </c>
      <c r="AD1858" s="121"/>
      <c r="BO1858" s="72" t="s">
        <v>5066</v>
      </c>
      <c r="BP1858" s="73" t="s">
        <v>5079</v>
      </c>
      <c r="BQ1858" s="74"/>
      <c r="BR1858" s="74"/>
      <c r="BS1858" s="74"/>
      <c r="BT1858" s="74"/>
      <c r="BU1858" s="74"/>
      <c r="BV1858" s="74"/>
      <c r="BW1858" s="74"/>
      <c r="BX1858" s="74"/>
      <c r="BY1858" s="74"/>
      <c r="BZ1858" s="74"/>
      <c r="CA1858" s="74"/>
    </row>
    <row r="1859" spans="14:79" ht="12" customHeight="1">
      <c r="N1859" s="119" t="s">
        <v>43</v>
      </c>
      <c r="O1859" s="120" t="s">
        <v>565</v>
      </c>
      <c r="P1859" s="122">
        <v>70000026</v>
      </c>
      <c r="Q1859" s="122">
        <v>85000026</v>
      </c>
      <c r="R1859" s="122">
        <v>90000026</v>
      </c>
      <c r="S1859" s="122">
        <v>95000026</v>
      </c>
      <c r="T1859" s="122">
        <v>100000026</v>
      </c>
      <c r="U1859" s="122">
        <v>105000026</v>
      </c>
      <c r="V1859" s="122">
        <v>0</v>
      </c>
      <c r="W1859" s="122">
        <v>0</v>
      </c>
      <c r="X1859" s="122">
        <v>0</v>
      </c>
      <c r="Y1859" s="122">
        <v>0</v>
      </c>
      <c r="Z1859" s="122">
        <v>0</v>
      </c>
      <c r="AA1859" s="122">
        <v>0</v>
      </c>
      <c r="AB1859" s="122">
        <v>0</v>
      </c>
      <c r="AC1859" s="122">
        <v>0</v>
      </c>
      <c r="AD1859" s="121"/>
      <c r="BO1859" s="72" t="s">
        <v>5066</v>
      </c>
      <c r="BP1859" s="73" t="s">
        <v>5093</v>
      </c>
      <c r="BQ1859" s="74"/>
      <c r="BR1859" s="74"/>
      <c r="BS1859" s="74"/>
      <c r="BT1859" s="74"/>
      <c r="BU1859" s="74"/>
      <c r="BV1859" s="74"/>
      <c r="BW1859" s="74"/>
      <c r="BX1859" s="74"/>
      <c r="BY1859" s="74"/>
      <c r="BZ1859" s="74"/>
      <c r="CA1859" s="74"/>
    </row>
    <row r="1860" spans="14:79" ht="12" customHeight="1">
      <c r="N1860" s="119" t="s">
        <v>43</v>
      </c>
      <c r="O1860" s="120" t="s">
        <v>1860</v>
      </c>
      <c r="P1860" s="122">
        <v>75000026</v>
      </c>
      <c r="Q1860" s="122">
        <v>85000026</v>
      </c>
      <c r="R1860" s="122">
        <v>90000026</v>
      </c>
      <c r="S1860" s="122">
        <v>100000026</v>
      </c>
      <c r="T1860" s="122">
        <v>105000026</v>
      </c>
      <c r="U1860" s="122">
        <v>110000026</v>
      </c>
      <c r="V1860" s="122">
        <v>115000026</v>
      </c>
      <c r="W1860" s="122">
        <v>0</v>
      </c>
      <c r="X1860" s="122">
        <v>0</v>
      </c>
      <c r="Y1860" s="122">
        <v>0</v>
      </c>
      <c r="Z1860" s="122">
        <v>0</v>
      </c>
      <c r="AA1860" s="122">
        <v>0</v>
      </c>
      <c r="AB1860" s="122">
        <v>0</v>
      </c>
      <c r="AC1860" s="122">
        <v>0</v>
      </c>
      <c r="AD1860" s="121"/>
      <c r="BO1860" s="72" t="s">
        <v>5066</v>
      </c>
      <c r="BP1860" s="73" t="s">
        <v>5094</v>
      </c>
      <c r="BQ1860" s="74"/>
      <c r="BR1860" s="74"/>
      <c r="BS1860" s="74"/>
      <c r="BT1860" s="74"/>
      <c r="BU1860" s="74"/>
      <c r="BV1860" s="74"/>
      <c r="BW1860" s="74"/>
      <c r="BX1860" s="74"/>
      <c r="BY1860" s="74"/>
      <c r="BZ1860" s="74"/>
      <c r="CA1860" s="74"/>
    </row>
    <row r="1861" spans="14:79" ht="12" customHeight="1">
      <c r="N1861" s="119" t="s">
        <v>43</v>
      </c>
      <c r="O1861" s="120" t="s">
        <v>902</v>
      </c>
      <c r="P1861" s="122">
        <v>0</v>
      </c>
      <c r="Q1861" s="122">
        <v>80000026</v>
      </c>
      <c r="R1861" s="122">
        <v>85000026</v>
      </c>
      <c r="S1861" s="122">
        <v>90000026</v>
      </c>
      <c r="T1861" s="122">
        <v>95000026</v>
      </c>
      <c r="U1861" s="122">
        <v>105000026</v>
      </c>
      <c r="V1861" s="122">
        <v>110000026</v>
      </c>
      <c r="W1861" s="122">
        <v>120000026</v>
      </c>
      <c r="X1861" s="122">
        <v>0</v>
      </c>
      <c r="Y1861" s="122">
        <v>0</v>
      </c>
      <c r="Z1861" s="122">
        <v>0</v>
      </c>
      <c r="AA1861" s="122">
        <v>0</v>
      </c>
      <c r="AB1861" s="122">
        <v>0</v>
      </c>
      <c r="AC1861" s="122">
        <v>0</v>
      </c>
      <c r="AD1861" s="121"/>
      <c r="BO1861" s="72" t="s">
        <v>5066</v>
      </c>
      <c r="BP1861" s="73" t="s">
        <v>5059</v>
      </c>
      <c r="BQ1861" s="74"/>
      <c r="BR1861" s="74"/>
      <c r="BS1861" s="74"/>
      <c r="BT1861" s="74"/>
      <c r="BU1861" s="74"/>
      <c r="BV1861" s="74"/>
      <c r="BW1861" s="74"/>
      <c r="BX1861" s="74"/>
      <c r="BY1861" s="74"/>
      <c r="BZ1861" s="74"/>
      <c r="CA1861" s="74"/>
    </row>
    <row r="1862" spans="14:79" ht="12" customHeight="1">
      <c r="N1862" s="119" t="s">
        <v>43</v>
      </c>
      <c r="O1862" s="120" t="s">
        <v>135</v>
      </c>
      <c r="P1862" s="122">
        <v>70000026</v>
      </c>
      <c r="Q1862" s="122">
        <v>75000026</v>
      </c>
      <c r="R1862" s="122">
        <v>80000026</v>
      </c>
      <c r="S1862" s="122">
        <v>85000026</v>
      </c>
      <c r="T1862" s="122">
        <v>90000026</v>
      </c>
      <c r="U1862" s="122">
        <v>95000026</v>
      </c>
      <c r="V1862" s="122">
        <v>100000026</v>
      </c>
      <c r="W1862" s="122">
        <v>105000026</v>
      </c>
      <c r="X1862" s="122">
        <v>0</v>
      </c>
      <c r="Y1862" s="122">
        <v>0</v>
      </c>
      <c r="Z1862" s="122">
        <v>0</v>
      </c>
      <c r="AA1862" s="122">
        <v>0</v>
      </c>
      <c r="AB1862" s="122">
        <v>0</v>
      </c>
      <c r="AC1862" s="122">
        <v>0</v>
      </c>
      <c r="AD1862" s="121"/>
      <c r="BO1862" s="72" t="s">
        <v>5066</v>
      </c>
      <c r="BP1862" s="73" t="s">
        <v>5080</v>
      </c>
      <c r="BQ1862" s="74"/>
      <c r="BR1862" s="74"/>
      <c r="BS1862" s="74"/>
      <c r="BT1862" s="74"/>
      <c r="BU1862" s="74"/>
      <c r="BV1862" s="74"/>
      <c r="BW1862" s="74"/>
      <c r="BX1862" s="74"/>
      <c r="BY1862" s="74"/>
      <c r="BZ1862" s="74"/>
      <c r="CA1862" s="74"/>
    </row>
    <row r="1863" spans="14:79" ht="12" customHeight="1">
      <c r="N1863" s="119" t="s">
        <v>43</v>
      </c>
      <c r="O1863" s="120" t="s">
        <v>136</v>
      </c>
      <c r="P1863" s="122">
        <v>65000026</v>
      </c>
      <c r="Q1863" s="122">
        <v>70000026</v>
      </c>
      <c r="R1863" s="122">
        <v>75000026</v>
      </c>
      <c r="S1863" s="122">
        <v>80000026</v>
      </c>
      <c r="T1863" s="122">
        <v>85000026</v>
      </c>
      <c r="U1863" s="122">
        <v>90000026</v>
      </c>
      <c r="V1863" s="122">
        <v>95000026</v>
      </c>
      <c r="W1863" s="122">
        <v>100000026</v>
      </c>
      <c r="X1863" s="122">
        <v>0</v>
      </c>
      <c r="Y1863" s="122">
        <v>0</v>
      </c>
      <c r="Z1863" s="122">
        <v>0</v>
      </c>
      <c r="AA1863" s="122">
        <v>0</v>
      </c>
      <c r="AB1863" s="122">
        <v>0</v>
      </c>
      <c r="AC1863" s="122">
        <v>0</v>
      </c>
      <c r="AD1863" s="121"/>
      <c r="BO1863" s="72" t="s">
        <v>5066</v>
      </c>
      <c r="BP1863" s="73" t="s">
        <v>5095</v>
      </c>
      <c r="BQ1863" s="74"/>
      <c r="BR1863" s="74"/>
      <c r="BS1863" s="74"/>
      <c r="BT1863" s="74"/>
      <c r="BU1863" s="74"/>
      <c r="BV1863" s="74"/>
      <c r="BW1863" s="74"/>
      <c r="BX1863" s="74"/>
      <c r="BY1863" s="74"/>
      <c r="BZ1863" s="74"/>
      <c r="CA1863" s="74"/>
    </row>
    <row r="1864" spans="14:79" ht="12" customHeight="1">
      <c r="N1864" s="119" t="s">
        <v>43</v>
      </c>
      <c r="O1864" s="120" t="s">
        <v>1008</v>
      </c>
      <c r="P1864" s="122">
        <v>80000026</v>
      </c>
      <c r="Q1864" s="122">
        <v>85000026</v>
      </c>
      <c r="R1864" s="122">
        <v>0</v>
      </c>
      <c r="S1864" s="122">
        <v>0</v>
      </c>
      <c r="T1864" s="122">
        <v>0</v>
      </c>
      <c r="U1864" s="122">
        <v>0</v>
      </c>
      <c r="V1864" s="122">
        <v>0</v>
      </c>
      <c r="W1864" s="122">
        <v>0</v>
      </c>
      <c r="X1864" s="122">
        <v>0</v>
      </c>
      <c r="Y1864" s="122">
        <v>0</v>
      </c>
      <c r="Z1864" s="122">
        <v>0</v>
      </c>
      <c r="AA1864" s="122">
        <v>0</v>
      </c>
      <c r="AB1864" s="122">
        <v>0</v>
      </c>
      <c r="AC1864" s="122">
        <v>0</v>
      </c>
      <c r="AD1864" s="121"/>
      <c r="BO1864" s="72" t="s">
        <v>5066</v>
      </c>
      <c r="BP1864" s="73" t="s">
        <v>5096</v>
      </c>
      <c r="BQ1864" s="75">
        <v>0</v>
      </c>
      <c r="BR1864" s="75">
        <v>0</v>
      </c>
      <c r="BS1864" s="75">
        <v>0</v>
      </c>
      <c r="BT1864" s="75">
        <v>0</v>
      </c>
      <c r="BU1864" s="75">
        <v>0</v>
      </c>
      <c r="BV1864" s="74"/>
      <c r="BW1864" s="74"/>
      <c r="BX1864" s="74"/>
      <c r="BY1864" s="74"/>
      <c r="BZ1864" s="74"/>
      <c r="CA1864" s="74"/>
    </row>
    <row r="1865" spans="14:79" ht="12" customHeight="1">
      <c r="N1865" s="119" t="s">
        <v>43</v>
      </c>
      <c r="O1865" s="120" t="s">
        <v>1009</v>
      </c>
      <c r="P1865" s="122">
        <v>70000026</v>
      </c>
      <c r="Q1865" s="122">
        <v>75000026</v>
      </c>
      <c r="R1865" s="122">
        <v>0</v>
      </c>
      <c r="S1865" s="122">
        <v>0</v>
      </c>
      <c r="T1865" s="122">
        <v>0</v>
      </c>
      <c r="U1865" s="122">
        <v>0</v>
      </c>
      <c r="V1865" s="122">
        <v>0</v>
      </c>
      <c r="W1865" s="122">
        <v>0</v>
      </c>
      <c r="X1865" s="122">
        <v>0</v>
      </c>
      <c r="Y1865" s="122">
        <v>0</v>
      </c>
      <c r="Z1865" s="122">
        <v>0</v>
      </c>
      <c r="AA1865" s="122">
        <v>0</v>
      </c>
      <c r="AB1865" s="122">
        <v>0</v>
      </c>
      <c r="AC1865" s="122">
        <v>0</v>
      </c>
      <c r="AD1865" s="121"/>
      <c r="BO1865" s="72" t="s">
        <v>5066</v>
      </c>
      <c r="BP1865" s="73" t="s">
        <v>5060</v>
      </c>
      <c r="BQ1865" s="74"/>
      <c r="BR1865" s="74"/>
      <c r="BS1865" s="74"/>
      <c r="BT1865" s="74"/>
      <c r="BU1865" s="74"/>
      <c r="BV1865" s="74"/>
      <c r="BW1865" s="74"/>
      <c r="BX1865" s="74"/>
      <c r="BY1865" s="74"/>
      <c r="BZ1865" s="74"/>
      <c r="CA1865" s="74"/>
    </row>
    <row r="1866" spans="14:79" ht="12" customHeight="1">
      <c r="N1866" s="119" t="s">
        <v>43</v>
      </c>
      <c r="O1866" s="120" t="s">
        <v>1094</v>
      </c>
      <c r="P1866" s="122">
        <v>80000026</v>
      </c>
      <c r="Q1866" s="122">
        <v>85000026</v>
      </c>
      <c r="R1866" s="122">
        <v>0</v>
      </c>
      <c r="S1866" s="122">
        <v>0</v>
      </c>
      <c r="T1866" s="122">
        <v>0</v>
      </c>
      <c r="U1866" s="122">
        <v>0</v>
      </c>
      <c r="V1866" s="122">
        <v>0</v>
      </c>
      <c r="W1866" s="122">
        <v>0</v>
      </c>
      <c r="X1866" s="122">
        <v>0</v>
      </c>
      <c r="Y1866" s="122">
        <v>0</v>
      </c>
      <c r="Z1866" s="122">
        <v>0</v>
      </c>
      <c r="AA1866" s="122">
        <v>0</v>
      </c>
      <c r="AB1866" s="122">
        <v>0</v>
      </c>
      <c r="AC1866" s="122">
        <v>0</v>
      </c>
      <c r="AD1866" s="121"/>
      <c r="BO1866" s="72" t="s">
        <v>5066</v>
      </c>
      <c r="BP1866" s="73" t="s">
        <v>5119</v>
      </c>
      <c r="BQ1866" s="74"/>
      <c r="BR1866" s="74"/>
      <c r="BS1866" s="74"/>
      <c r="BT1866" s="74"/>
      <c r="BU1866" s="74"/>
      <c r="BV1866" s="74"/>
      <c r="BW1866" s="74"/>
      <c r="BX1866" s="74"/>
      <c r="BY1866" s="74"/>
      <c r="BZ1866" s="74"/>
      <c r="CA1866" s="74"/>
    </row>
    <row r="1867" spans="14:79" ht="12" customHeight="1">
      <c r="N1867" s="119" t="s">
        <v>43</v>
      </c>
      <c r="O1867" s="120" t="s">
        <v>137</v>
      </c>
      <c r="P1867" s="122">
        <v>75000026</v>
      </c>
      <c r="Q1867" s="122">
        <v>80000026</v>
      </c>
      <c r="R1867" s="122">
        <v>85000026</v>
      </c>
      <c r="S1867" s="122">
        <v>90000026</v>
      </c>
      <c r="T1867" s="122">
        <v>95000026</v>
      </c>
      <c r="U1867" s="122">
        <v>100000026</v>
      </c>
      <c r="V1867" s="122">
        <v>105000026</v>
      </c>
      <c r="W1867" s="122">
        <v>110000026</v>
      </c>
      <c r="X1867" s="122">
        <v>0</v>
      </c>
      <c r="Y1867" s="122">
        <v>0</v>
      </c>
      <c r="Z1867" s="122">
        <v>0</v>
      </c>
      <c r="AA1867" s="122">
        <v>0</v>
      </c>
      <c r="AB1867" s="122">
        <v>0</v>
      </c>
      <c r="AC1867" s="122">
        <v>0</v>
      </c>
      <c r="AD1867" s="121"/>
      <c r="BO1867" s="72" t="s">
        <v>5066</v>
      </c>
      <c r="BP1867" s="73" t="s">
        <v>5097</v>
      </c>
      <c r="BQ1867" s="74"/>
      <c r="BR1867" s="74"/>
      <c r="BS1867" s="74"/>
      <c r="BT1867" s="74"/>
      <c r="BU1867" s="74"/>
      <c r="BV1867" s="74"/>
      <c r="BW1867" s="74"/>
      <c r="BX1867" s="74"/>
      <c r="BY1867" s="74"/>
      <c r="BZ1867" s="74"/>
      <c r="CA1867" s="74"/>
    </row>
    <row r="1868" spans="14:79" ht="12" customHeight="1">
      <c r="N1868" s="119" t="s">
        <v>43</v>
      </c>
      <c r="O1868" s="120" t="s">
        <v>2077</v>
      </c>
      <c r="P1868" s="122">
        <v>60000026</v>
      </c>
      <c r="Q1868" s="122">
        <v>65000026</v>
      </c>
      <c r="R1868" s="122">
        <v>70000026</v>
      </c>
      <c r="S1868" s="122">
        <v>80000026</v>
      </c>
      <c r="T1868" s="122">
        <v>90000026</v>
      </c>
      <c r="U1868" s="122">
        <v>100000026</v>
      </c>
      <c r="V1868" s="122">
        <v>0</v>
      </c>
      <c r="W1868" s="122">
        <v>0</v>
      </c>
      <c r="X1868" s="122">
        <v>0</v>
      </c>
      <c r="Y1868" s="122">
        <v>0</v>
      </c>
      <c r="Z1868" s="122">
        <v>0</v>
      </c>
      <c r="AA1868" s="122">
        <v>0</v>
      </c>
      <c r="AB1868" s="122">
        <v>0</v>
      </c>
      <c r="AC1868" s="122">
        <v>0</v>
      </c>
      <c r="AD1868" s="121"/>
      <c r="BO1868" s="72" t="s">
        <v>5066</v>
      </c>
      <c r="BP1868" s="73" t="s">
        <v>5115</v>
      </c>
      <c r="BQ1868" s="74"/>
      <c r="BR1868" s="74"/>
      <c r="BS1868" s="74"/>
      <c r="BT1868" s="74"/>
      <c r="BU1868" s="74"/>
      <c r="BV1868" s="74"/>
      <c r="BW1868" s="74"/>
      <c r="BX1868" s="74"/>
      <c r="BY1868" s="74"/>
      <c r="BZ1868" s="74"/>
      <c r="CA1868" s="74"/>
    </row>
    <row r="1869" spans="14:79" ht="12" customHeight="1">
      <c r="N1869" s="119" t="s">
        <v>43</v>
      </c>
      <c r="O1869" s="120" t="s">
        <v>826</v>
      </c>
      <c r="P1869" s="122">
        <v>0</v>
      </c>
      <c r="Q1869" s="122">
        <v>75000026</v>
      </c>
      <c r="R1869" s="122">
        <v>80000026</v>
      </c>
      <c r="S1869" s="122">
        <v>85000026</v>
      </c>
      <c r="T1869" s="122">
        <v>90000026</v>
      </c>
      <c r="U1869" s="122">
        <v>95000026</v>
      </c>
      <c r="V1869" s="122">
        <v>105000026</v>
      </c>
      <c r="W1869" s="122">
        <v>115000026</v>
      </c>
      <c r="X1869" s="122">
        <v>0</v>
      </c>
      <c r="Y1869" s="122">
        <v>0</v>
      </c>
      <c r="Z1869" s="122">
        <v>0</v>
      </c>
      <c r="AA1869" s="122">
        <v>0</v>
      </c>
      <c r="AB1869" s="122">
        <v>0</v>
      </c>
      <c r="AC1869" s="122">
        <v>0</v>
      </c>
      <c r="AD1869" s="121"/>
      <c r="BO1869" s="72" t="s">
        <v>5066</v>
      </c>
      <c r="BP1869" s="73" t="s">
        <v>5098</v>
      </c>
      <c r="BQ1869" s="74"/>
      <c r="BR1869" s="74"/>
      <c r="BS1869" s="74"/>
      <c r="BT1869" s="74"/>
      <c r="BU1869" s="74"/>
      <c r="BV1869" s="74"/>
      <c r="BW1869" s="74"/>
      <c r="BX1869" s="74"/>
      <c r="BY1869" s="74"/>
      <c r="BZ1869" s="74"/>
      <c r="CA1869" s="74"/>
    </row>
    <row r="1870" spans="14:79" ht="12" customHeight="1">
      <c r="N1870" s="119" t="s">
        <v>43</v>
      </c>
      <c r="O1870" s="120" t="s">
        <v>2326</v>
      </c>
      <c r="P1870" s="122">
        <v>0</v>
      </c>
      <c r="Q1870" s="122">
        <v>80000026</v>
      </c>
      <c r="R1870" s="122">
        <v>90000026</v>
      </c>
      <c r="S1870" s="122">
        <v>100000026</v>
      </c>
      <c r="T1870" s="122">
        <v>115000026</v>
      </c>
      <c r="U1870" s="122">
        <v>120000026</v>
      </c>
      <c r="V1870" s="122">
        <v>0</v>
      </c>
      <c r="W1870" s="122">
        <v>0</v>
      </c>
      <c r="X1870" s="122">
        <v>0</v>
      </c>
      <c r="Y1870" s="122">
        <v>0</v>
      </c>
      <c r="Z1870" s="122">
        <v>0</v>
      </c>
      <c r="AA1870" s="122">
        <v>0</v>
      </c>
      <c r="AB1870" s="122">
        <v>0</v>
      </c>
      <c r="AC1870" s="122">
        <v>0</v>
      </c>
      <c r="AD1870" s="121"/>
      <c r="BO1870" s="72" t="s">
        <v>5066</v>
      </c>
      <c r="BP1870" s="73" t="s">
        <v>5151</v>
      </c>
      <c r="BQ1870" s="75">
        <v>0</v>
      </c>
      <c r="BR1870" s="74"/>
      <c r="BS1870" s="74"/>
      <c r="BT1870" s="74"/>
      <c r="BU1870" s="74"/>
      <c r="BV1870" s="74"/>
      <c r="BW1870" s="74"/>
      <c r="BX1870" s="74"/>
      <c r="BY1870" s="74"/>
      <c r="BZ1870" s="74"/>
      <c r="CA1870" s="74"/>
    </row>
    <row r="1871" spans="14:79" ht="12" customHeight="1">
      <c r="N1871" s="119" t="s">
        <v>43</v>
      </c>
      <c r="O1871" s="120" t="s">
        <v>2779</v>
      </c>
      <c r="P1871" s="122">
        <v>0</v>
      </c>
      <c r="Q1871" s="122">
        <v>75000026</v>
      </c>
      <c r="R1871" s="122">
        <v>80000026</v>
      </c>
      <c r="S1871" s="122">
        <v>95000026</v>
      </c>
      <c r="T1871" s="122">
        <v>110000026</v>
      </c>
      <c r="U1871" s="122">
        <v>115000026</v>
      </c>
      <c r="V1871" s="122">
        <v>0</v>
      </c>
      <c r="W1871" s="122">
        <v>0</v>
      </c>
      <c r="X1871" s="122">
        <v>0</v>
      </c>
      <c r="Y1871" s="122">
        <v>0</v>
      </c>
      <c r="Z1871" s="122">
        <v>0</v>
      </c>
      <c r="AA1871" s="122">
        <v>0</v>
      </c>
      <c r="AB1871" s="122">
        <v>0</v>
      </c>
      <c r="AC1871" s="122">
        <v>0</v>
      </c>
      <c r="AD1871" s="121"/>
      <c r="BO1871" s="72" t="s">
        <v>5066</v>
      </c>
      <c r="BP1871" s="73" t="s">
        <v>5206</v>
      </c>
      <c r="BQ1871" s="74"/>
      <c r="BR1871" s="74"/>
      <c r="BS1871" s="75">
        <v>0</v>
      </c>
      <c r="BT1871" s="74"/>
      <c r="BU1871" s="74"/>
      <c r="BV1871" s="74"/>
      <c r="BW1871" s="74"/>
      <c r="BX1871" s="74"/>
      <c r="BY1871" s="74"/>
      <c r="BZ1871" s="74"/>
      <c r="CA1871" s="74"/>
    </row>
    <row r="1872" spans="14:79" ht="12" customHeight="1">
      <c r="N1872" s="119" t="s">
        <v>43</v>
      </c>
      <c r="O1872" s="120" t="s">
        <v>1010</v>
      </c>
      <c r="P1872" s="122">
        <v>0</v>
      </c>
      <c r="Q1872" s="122">
        <v>65000026</v>
      </c>
      <c r="R1872" s="122">
        <v>75000026</v>
      </c>
      <c r="S1872" s="122">
        <v>85000026</v>
      </c>
      <c r="T1872" s="122">
        <v>95000026</v>
      </c>
      <c r="U1872" s="122">
        <v>105000026</v>
      </c>
      <c r="V1872" s="122">
        <v>0</v>
      </c>
      <c r="W1872" s="122">
        <v>0</v>
      </c>
      <c r="X1872" s="122">
        <v>0</v>
      </c>
      <c r="Y1872" s="122">
        <v>0</v>
      </c>
      <c r="Z1872" s="122">
        <v>0</v>
      </c>
      <c r="AA1872" s="122">
        <v>0</v>
      </c>
      <c r="AB1872" s="122">
        <v>0</v>
      </c>
      <c r="AC1872" s="122">
        <v>0</v>
      </c>
      <c r="AD1872" s="121"/>
      <c r="BO1872" s="72" t="s">
        <v>5066</v>
      </c>
      <c r="BP1872" s="73" t="s">
        <v>5254</v>
      </c>
      <c r="BQ1872" s="74"/>
      <c r="BR1872" s="74"/>
      <c r="BS1872" s="74"/>
      <c r="BT1872" s="74"/>
      <c r="BU1872" s="75">
        <v>0</v>
      </c>
      <c r="BV1872" s="74"/>
      <c r="BW1872" s="74"/>
      <c r="BX1872" s="74"/>
      <c r="BY1872" s="74"/>
      <c r="BZ1872" s="74"/>
      <c r="CA1872" s="74"/>
    </row>
    <row r="1873" spans="14:79" ht="12" customHeight="1">
      <c r="N1873" s="119" t="s">
        <v>43</v>
      </c>
      <c r="O1873" s="120" t="s">
        <v>1011</v>
      </c>
      <c r="P1873" s="122">
        <v>0</v>
      </c>
      <c r="Q1873" s="122">
        <v>60000026</v>
      </c>
      <c r="R1873" s="122">
        <v>70000026</v>
      </c>
      <c r="S1873" s="122">
        <v>80000026</v>
      </c>
      <c r="T1873" s="122">
        <v>90000026</v>
      </c>
      <c r="U1873" s="122">
        <v>100000026</v>
      </c>
      <c r="V1873" s="122">
        <v>0</v>
      </c>
      <c r="W1873" s="122">
        <v>0</v>
      </c>
      <c r="X1873" s="122">
        <v>0</v>
      </c>
      <c r="Y1873" s="122">
        <v>0</v>
      </c>
      <c r="Z1873" s="122">
        <v>0</v>
      </c>
      <c r="AA1873" s="122">
        <v>0</v>
      </c>
      <c r="AB1873" s="122">
        <v>0</v>
      </c>
      <c r="AC1873" s="122">
        <v>0</v>
      </c>
      <c r="AD1873" s="121"/>
      <c r="BO1873" s="72" t="s">
        <v>5066</v>
      </c>
      <c r="BP1873" s="73" t="s">
        <v>5152</v>
      </c>
      <c r="BQ1873" s="75">
        <v>0</v>
      </c>
      <c r="BR1873" s="75">
        <v>0</v>
      </c>
      <c r="BS1873" s="75">
        <v>0</v>
      </c>
      <c r="BT1873" s="75">
        <v>0</v>
      </c>
      <c r="BU1873" s="75">
        <v>0</v>
      </c>
      <c r="BV1873" s="75">
        <v>0</v>
      </c>
      <c r="BW1873" s="75">
        <v>0</v>
      </c>
      <c r="BX1873" s="75">
        <v>0</v>
      </c>
      <c r="BY1873" s="75">
        <v>0</v>
      </c>
      <c r="BZ1873" s="74"/>
      <c r="CA1873" s="74"/>
    </row>
    <row r="1874" spans="14:79" ht="12" customHeight="1">
      <c r="N1874" s="119" t="s">
        <v>43</v>
      </c>
      <c r="O1874" s="120" t="s">
        <v>1852</v>
      </c>
      <c r="P1874" s="122">
        <v>0</v>
      </c>
      <c r="Q1874" s="122">
        <v>65000026</v>
      </c>
      <c r="R1874" s="122">
        <v>70000026</v>
      </c>
      <c r="S1874" s="122">
        <v>75000026</v>
      </c>
      <c r="T1874" s="122">
        <v>80000026</v>
      </c>
      <c r="U1874" s="122">
        <v>85000026</v>
      </c>
      <c r="V1874" s="122">
        <v>0</v>
      </c>
      <c r="W1874" s="122">
        <v>0</v>
      </c>
      <c r="X1874" s="122">
        <v>0</v>
      </c>
      <c r="Y1874" s="122">
        <v>0</v>
      </c>
      <c r="Z1874" s="122">
        <v>0</v>
      </c>
      <c r="AA1874" s="122">
        <v>0</v>
      </c>
      <c r="AB1874" s="122">
        <v>0</v>
      </c>
      <c r="AC1874" s="122">
        <v>0</v>
      </c>
      <c r="AD1874" s="121"/>
      <c r="BO1874" s="72" t="s">
        <v>5066</v>
      </c>
      <c r="BP1874" s="73" t="s">
        <v>5182</v>
      </c>
      <c r="BQ1874" s="74"/>
      <c r="BR1874" s="75">
        <v>0</v>
      </c>
      <c r="BS1874" s="74"/>
      <c r="BT1874" s="74"/>
      <c r="BU1874" s="74"/>
      <c r="BV1874" s="74"/>
      <c r="BW1874" s="74"/>
      <c r="BX1874" s="74"/>
      <c r="BY1874" s="74"/>
      <c r="BZ1874" s="74"/>
      <c r="CA1874" s="74"/>
    </row>
    <row r="1875" spans="14:79" ht="12" customHeight="1">
      <c r="N1875" s="119" t="s">
        <v>43</v>
      </c>
      <c r="O1875" s="120" t="s">
        <v>1645</v>
      </c>
      <c r="P1875" s="122">
        <v>75000026</v>
      </c>
      <c r="Q1875" s="122">
        <v>80000026</v>
      </c>
      <c r="R1875" s="122">
        <v>85000026</v>
      </c>
      <c r="S1875" s="122">
        <v>90000026</v>
      </c>
      <c r="T1875" s="122">
        <v>95000026</v>
      </c>
      <c r="U1875" s="122">
        <v>105000026</v>
      </c>
      <c r="V1875" s="122">
        <v>0</v>
      </c>
      <c r="W1875" s="122">
        <v>0</v>
      </c>
      <c r="X1875" s="122">
        <v>0</v>
      </c>
      <c r="Y1875" s="122">
        <v>0</v>
      </c>
      <c r="Z1875" s="122">
        <v>0</v>
      </c>
      <c r="AA1875" s="122">
        <v>0</v>
      </c>
      <c r="AB1875" s="122">
        <v>0</v>
      </c>
      <c r="AC1875" s="122">
        <v>0</v>
      </c>
      <c r="AD1875" s="121"/>
      <c r="BO1875" s="72" t="s">
        <v>5066</v>
      </c>
      <c r="BP1875" s="73" t="s">
        <v>5239</v>
      </c>
      <c r="BQ1875" s="74"/>
      <c r="BR1875" s="74"/>
      <c r="BS1875" s="74"/>
      <c r="BT1875" s="75">
        <v>0</v>
      </c>
      <c r="BU1875" s="74"/>
      <c r="BV1875" s="74"/>
      <c r="BW1875" s="74"/>
      <c r="BX1875" s="74"/>
      <c r="BY1875" s="74"/>
      <c r="BZ1875" s="74"/>
      <c r="CA1875" s="74"/>
    </row>
    <row r="1876" spans="14:79" ht="12" customHeight="1">
      <c r="N1876" s="119" t="s">
        <v>43</v>
      </c>
      <c r="O1876" s="120" t="s">
        <v>2486</v>
      </c>
      <c r="P1876" s="122">
        <v>0</v>
      </c>
      <c r="Q1876" s="122">
        <v>210000026</v>
      </c>
      <c r="R1876" s="122">
        <v>220000026</v>
      </c>
      <c r="S1876" s="122">
        <v>230000026</v>
      </c>
      <c r="T1876" s="122">
        <v>250000026</v>
      </c>
      <c r="U1876" s="122">
        <v>280000026</v>
      </c>
      <c r="V1876" s="122">
        <v>295000026</v>
      </c>
      <c r="W1876" s="122">
        <v>330000026</v>
      </c>
      <c r="X1876" s="122">
        <v>350000026</v>
      </c>
      <c r="Y1876" s="122">
        <v>0</v>
      </c>
      <c r="Z1876" s="122">
        <v>0</v>
      </c>
      <c r="AA1876" s="122">
        <v>0</v>
      </c>
      <c r="AB1876" s="122">
        <v>0</v>
      </c>
      <c r="AC1876" s="122">
        <v>0</v>
      </c>
      <c r="AD1876" s="121"/>
      <c r="BO1876" s="72" t="s">
        <v>5066</v>
      </c>
      <c r="BP1876" s="73" t="s">
        <v>5183</v>
      </c>
      <c r="BQ1876" s="74"/>
      <c r="BR1876" s="75">
        <v>0</v>
      </c>
      <c r="BS1876" s="75">
        <v>0</v>
      </c>
      <c r="BT1876" s="75">
        <v>480000925</v>
      </c>
      <c r="BU1876" s="75">
        <v>0</v>
      </c>
      <c r="BV1876" s="74"/>
      <c r="BW1876" s="74"/>
      <c r="BX1876" s="74"/>
      <c r="BY1876" s="74"/>
      <c r="BZ1876" s="74"/>
      <c r="CA1876" s="74"/>
    </row>
    <row r="1877" spans="14:79" ht="12" customHeight="1">
      <c r="N1877" s="119" t="s">
        <v>43</v>
      </c>
      <c r="O1877" s="120" t="s">
        <v>1198</v>
      </c>
      <c r="P1877" s="122">
        <v>0</v>
      </c>
      <c r="Q1877" s="122">
        <v>210000026</v>
      </c>
      <c r="R1877" s="122">
        <v>220000026</v>
      </c>
      <c r="S1877" s="122">
        <v>230000026</v>
      </c>
      <c r="T1877" s="122">
        <v>250000026</v>
      </c>
      <c r="U1877" s="122">
        <v>280000026</v>
      </c>
      <c r="V1877" s="122">
        <v>295000026</v>
      </c>
      <c r="W1877" s="122">
        <v>330000026</v>
      </c>
      <c r="X1877" s="122">
        <v>350000026</v>
      </c>
      <c r="Y1877" s="122">
        <v>0</v>
      </c>
      <c r="Z1877" s="122">
        <v>0</v>
      </c>
      <c r="AA1877" s="122">
        <v>0</v>
      </c>
      <c r="AB1877" s="122">
        <v>0</v>
      </c>
      <c r="AC1877" s="122">
        <v>0</v>
      </c>
      <c r="AD1877" s="121"/>
      <c r="BO1877" s="72" t="s">
        <v>5066</v>
      </c>
      <c r="BP1877" s="73" t="s">
        <v>5153</v>
      </c>
      <c r="BQ1877" s="75">
        <v>0</v>
      </c>
      <c r="BR1877" s="75">
        <v>0</v>
      </c>
      <c r="BS1877" s="75">
        <v>520000825</v>
      </c>
      <c r="BT1877" s="74"/>
      <c r="BU1877" s="74"/>
      <c r="BV1877" s="74"/>
      <c r="BW1877" s="74"/>
      <c r="BX1877" s="74"/>
      <c r="BY1877" s="74"/>
      <c r="BZ1877" s="74"/>
      <c r="CA1877" s="74"/>
    </row>
    <row r="1878" spans="14:79" ht="12" customHeight="1">
      <c r="N1878" s="119" t="s">
        <v>43</v>
      </c>
      <c r="O1878" s="120" t="s">
        <v>3007</v>
      </c>
      <c r="P1878" s="122">
        <v>0</v>
      </c>
      <c r="Q1878" s="122">
        <v>180000026</v>
      </c>
      <c r="R1878" s="122">
        <v>195000026</v>
      </c>
      <c r="S1878" s="122">
        <v>210000026</v>
      </c>
      <c r="T1878" s="122">
        <v>230000026</v>
      </c>
      <c r="U1878" s="122">
        <v>260000026</v>
      </c>
      <c r="V1878" s="122">
        <v>290000026</v>
      </c>
      <c r="W1878" s="122">
        <v>305000026</v>
      </c>
      <c r="X1878" s="122">
        <v>0</v>
      </c>
      <c r="Y1878" s="122">
        <v>0</v>
      </c>
      <c r="Z1878" s="122">
        <v>0</v>
      </c>
      <c r="AA1878" s="122">
        <v>0</v>
      </c>
      <c r="AB1878" s="122">
        <v>0</v>
      </c>
      <c r="AC1878" s="122">
        <v>0</v>
      </c>
      <c r="AD1878" s="121"/>
      <c r="BO1878" s="72" t="s">
        <v>5066</v>
      </c>
      <c r="BP1878" s="73" t="s">
        <v>5240</v>
      </c>
      <c r="BQ1878" s="74"/>
      <c r="BR1878" s="74"/>
      <c r="BS1878" s="74"/>
      <c r="BT1878" s="75">
        <v>0</v>
      </c>
      <c r="BU1878" s="74"/>
      <c r="BV1878" s="74"/>
      <c r="BW1878" s="74"/>
      <c r="BX1878" s="74"/>
      <c r="BY1878" s="74"/>
      <c r="BZ1878" s="74"/>
      <c r="CA1878" s="74"/>
    </row>
    <row r="1879" spans="14:79" ht="12" customHeight="1">
      <c r="N1879" s="119" t="s">
        <v>43</v>
      </c>
      <c r="O1879" s="120" t="s">
        <v>3320</v>
      </c>
      <c r="P1879" s="122">
        <v>0</v>
      </c>
      <c r="Q1879" s="122">
        <v>180000026</v>
      </c>
      <c r="R1879" s="122">
        <v>195000026</v>
      </c>
      <c r="S1879" s="122">
        <v>210000026</v>
      </c>
      <c r="T1879" s="122">
        <v>230000026</v>
      </c>
      <c r="U1879" s="122">
        <v>260000026</v>
      </c>
      <c r="V1879" s="122">
        <v>290000026</v>
      </c>
      <c r="W1879" s="122">
        <v>305000026</v>
      </c>
      <c r="X1879" s="122">
        <v>0</v>
      </c>
      <c r="Y1879" s="122">
        <v>0</v>
      </c>
      <c r="Z1879" s="122">
        <v>0</v>
      </c>
      <c r="AA1879" s="122">
        <v>0</v>
      </c>
      <c r="AB1879" s="122">
        <v>0</v>
      </c>
      <c r="AC1879" s="122">
        <v>0</v>
      </c>
      <c r="AD1879" s="121"/>
      <c r="BO1879" s="72" t="s">
        <v>5066</v>
      </c>
      <c r="BP1879" s="73" t="s">
        <v>5154</v>
      </c>
      <c r="BQ1879" s="75">
        <v>0</v>
      </c>
      <c r="BR1879" s="75">
        <v>0</v>
      </c>
      <c r="BS1879" s="75">
        <v>0</v>
      </c>
      <c r="BT1879" s="74"/>
      <c r="BU1879" s="74"/>
      <c r="BV1879" s="74"/>
      <c r="BW1879" s="74"/>
      <c r="BX1879" s="74"/>
      <c r="BY1879" s="74"/>
      <c r="BZ1879" s="74"/>
      <c r="CA1879" s="74"/>
    </row>
    <row r="1880" spans="14:79" ht="12" customHeight="1">
      <c r="N1880" s="119" t="s">
        <v>43</v>
      </c>
      <c r="O1880" s="120" t="s">
        <v>577</v>
      </c>
      <c r="P1880" s="122">
        <v>0</v>
      </c>
      <c r="Q1880" s="122">
        <v>170000026</v>
      </c>
      <c r="R1880" s="122">
        <v>180000026</v>
      </c>
      <c r="S1880" s="122">
        <v>190000026</v>
      </c>
      <c r="T1880" s="122">
        <v>210000026</v>
      </c>
      <c r="U1880" s="122">
        <v>230000026</v>
      </c>
      <c r="V1880" s="122">
        <v>250000026</v>
      </c>
      <c r="W1880" s="122">
        <v>270000026</v>
      </c>
      <c r="X1880" s="122">
        <v>0</v>
      </c>
      <c r="Y1880" s="122">
        <v>0</v>
      </c>
      <c r="Z1880" s="122">
        <v>0</v>
      </c>
      <c r="AA1880" s="122">
        <v>0</v>
      </c>
      <c r="AB1880" s="122">
        <v>0</v>
      </c>
      <c r="AC1880" s="122">
        <v>0</v>
      </c>
      <c r="AD1880" s="121"/>
      <c r="BO1880" s="72" t="s">
        <v>5066</v>
      </c>
      <c r="BP1880" s="73" t="s">
        <v>5255</v>
      </c>
      <c r="BQ1880" s="74"/>
      <c r="BR1880" s="74"/>
      <c r="BS1880" s="74"/>
      <c r="BT1880" s="74"/>
      <c r="BU1880" s="75">
        <v>0</v>
      </c>
      <c r="BV1880" s="74"/>
      <c r="BW1880" s="74"/>
      <c r="BX1880" s="74"/>
      <c r="BY1880" s="74"/>
      <c r="BZ1880" s="74"/>
      <c r="CA1880" s="74"/>
    </row>
    <row r="1881" spans="14:79" ht="12" customHeight="1">
      <c r="N1881" s="119" t="s">
        <v>43</v>
      </c>
      <c r="O1881" s="120" t="s">
        <v>488</v>
      </c>
      <c r="P1881" s="122">
        <v>0</v>
      </c>
      <c r="Q1881" s="122">
        <v>210000026</v>
      </c>
      <c r="R1881" s="122">
        <v>245000026</v>
      </c>
      <c r="S1881" s="122">
        <v>285000026</v>
      </c>
      <c r="T1881" s="122">
        <v>295000026</v>
      </c>
      <c r="U1881" s="122">
        <v>305000026</v>
      </c>
      <c r="V1881" s="122">
        <v>325000026</v>
      </c>
      <c r="W1881" s="122">
        <v>370000026</v>
      </c>
      <c r="X1881" s="122">
        <v>0</v>
      </c>
      <c r="Y1881" s="122">
        <v>0</v>
      </c>
      <c r="Z1881" s="122">
        <v>0</v>
      </c>
      <c r="AA1881" s="122">
        <v>0</v>
      </c>
      <c r="AB1881" s="122">
        <v>0</v>
      </c>
      <c r="AC1881" s="122">
        <v>0</v>
      </c>
      <c r="AD1881" s="121"/>
      <c r="BO1881" s="72" t="s">
        <v>5066</v>
      </c>
      <c r="BP1881" s="73" t="s">
        <v>5184</v>
      </c>
      <c r="BQ1881" s="74"/>
      <c r="BR1881" s="75">
        <v>0</v>
      </c>
      <c r="BS1881" s="75">
        <v>0</v>
      </c>
      <c r="BT1881" s="74"/>
      <c r="BU1881" s="74"/>
      <c r="BV1881" s="74"/>
      <c r="BW1881" s="75">
        <v>580000725</v>
      </c>
      <c r="BX1881" s="74"/>
      <c r="BY1881" s="74"/>
      <c r="BZ1881" s="74"/>
      <c r="CA1881" s="74"/>
    </row>
    <row r="1882" spans="14:79" ht="12" customHeight="1">
      <c r="N1882" s="119" t="s">
        <v>43</v>
      </c>
      <c r="O1882" s="120" t="s">
        <v>1199</v>
      </c>
      <c r="P1882" s="122">
        <v>0</v>
      </c>
      <c r="Q1882" s="122">
        <v>210000026</v>
      </c>
      <c r="R1882" s="122">
        <v>225000026</v>
      </c>
      <c r="S1882" s="122">
        <v>240000026</v>
      </c>
      <c r="T1882" s="122">
        <v>260000026</v>
      </c>
      <c r="U1882" s="122">
        <v>275000026</v>
      </c>
      <c r="V1882" s="122">
        <v>285000026</v>
      </c>
      <c r="W1882" s="122">
        <v>0</v>
      </c>
      <c r="X1882" s="122">
        <v>0</v>
      </c>
      <c r="Y1882" s="122">
        <v>0</v>
      </c>
      <c r="Z1882" s="122">
        <v>0</v>
      </c>
      <c r="AA1882" s="122">
        <v>0</v>
      </c>
      <c r="AB1882" s="122">
        <v>0</v>
      </c>
      <c r="AC1882" s="122">
        <v>0</v>
      </c>
      <c r="AD1882" s="121"/>
      <c r="BO1882" s="72" t="s">
        <v>5066</v>
      </c>
      <c r="BP1882" s="73" t="s">
        <v>5155</v>
      </c>
      <c r="BQ1882" s="75">
        <v>0</v>
      </c>
      <c r="BR1882" s="74"/>
      <c r="BS1882" s="74"/>
      <c r="BT1882" s="74"/>
      <c r="BU1882" s="75">
        <v>0</v>
      </c>
      <c r="BV1882" s="74"/>
      <c r="BW1882" s="74"/>
      <c r="BX1882" s="74"/>
      <c r="BY1882" s="74"/>
      <c r="BZ1882" s="74"/>
      <c r="CA1882" s="74"/>
    </row>
    <row r="1883" spans="14:79" ht="12" customHeight="1">
      <c r="N1883" s="119" t="s">
        <v>43</v>
      </c>
      <c r="O1883" s="120" t="s">
        <v>1734</v>
      </c>
      <c r="P1883" s="122">
        <v>0</v>
      </c>
      <c r="Q1883" s="122">
        <v>0</v>
      </c>
      <c r="R1883" s="122">
        <v>0</v>
      </c>
      <c r="S1883" s="122">
        <v>0</v>
      </c>
      <c r="T1883" s="122">
        <v>0</v>
      </c>
      <c r="U1883" s="122">
        <v>0</v>
      </c>
      <c r="V1883" s="122">
        <v>0</v>
      </c>
      <c r="W1883" s="122">
        <v>180000026</v>
      </c>
      <c r="X1883" s="122">
        <v>195000026</v>
      </c>
      <c r="Y1883" s="122">
        <v>210000026</v>
      </c>
      <c r="Z1883" s="122">
        <v>225000026</v>
      </c>
      <c r="AA1883" s="122">
        <v>235000026</v>
      </c>
      <c r="AB1883" s="122">
        <v>0</v>
      </c>
      <c r="AC1883" s="122">
        <v>0</v>
      </c>
      <c r="AD1883" s="121"/>
      <c r="BO1883" s="72" t="s">
        <v>5066</v>
      </c>
      <c r="BP1883" s="73" t="s">
        <v>5207</v>
      </c>
      <c r="BQ1883" s="74"/>
      <c r="BR1883" s="74"/>
      <c r="BS1883" s="75">
        <v>0</v>
      </c>
      <c r="BT1883" s="75">
        <v>0</v>
      </c>
      <c r="BU1883" s="75">
        <v>0</v>
      </c>
      <c r="BV1883" s="75">
        <v>0</v>
      </c>
      <c r="BW1883" s="75">
        <v>0</v>
      </c>
      <c r="BX1883" s="75">
        <v>0</v>
      </c>
      <c r="BY1883" s="75">
        <v>0</v>
      </c>
      <c r="BZ1883" s="74"/>
      <c r="CA1883" s="74"/>
    </row>
    <row r="1884" spans="14:79" ht="12" customHeight="1">
      <c r="N1884" s="119" t="s">
        <v>43</v>
      </c>
      <c r="O1884" s="120" t="s">
        <v>2540</v>
      </c>
      <c r="P1884" s="122">
        <v>105000026</v>
      </c>
      <c r="Q1884" s="122">
        <v>125000026</v>
      </c>
      <c r="R1884" s="122">
        <v>145000026</v>
      </c>
      <c r="S1884" s="122">
        <v>160000026</v>
      </c>
      <c r="T1884" s="122">
        <v>170000026</v>
      </c>
      <c r="U1884" s="122">
        <v>0</v>
      </c>
      <c r="V1884" s="122">
        <v>0</v>
      </c>
      <c r="W1884" s="122">
        <v>0</v>
      </c>
      <c r="X1884" s="122">
        <v>0</v>
      </c>
      <c r="Y1884" s="122">
        <v>0</v>
      </c>
      <c r="Z1884" s="122">
        <v>0</v>
      </c>
      <c r="AA1884" s="122">
        <v>0</v>
      </c>
      <c r="AB1884" s="122">
        <v>0</v>
      </c>
      <c r="AC1884" s="122">
        <v>0</v>
      </c>
      <c r="AD1884" s="121"/>
      <c r="BO1884" s="72" t="s">
        <v>5066</v>
      </c>
      <c r="BP1884" s="73" t="s">
        <v>5241</v>
      </c>
      <c r="BQ1884" s="74"/>
      <c r="BR1884" s="74"/>
      <c r="BS1884" s="74"/>
      <c r="BT1884" s="75">
        <v>0</v>
      </c>
      <c r="BU1884" s="75">
        <v>0</v>
      </c>
      <c r="BV1884" s="74"/>
      <c r="BW1884" s="74"/>
      <c r="BX1884" s="74"/>
      <c r="BY1884" s="74"/>
      <c r="BZ1884" s="74"/>
      <c r="CA1884" s="74"/>
    </row>
    <row r="1885" spans="14:79" ht="12" customHeight="1">
      <c r="N1885" s="119" t="s">
        <v>43</v>
      </c>
      <c r="O1885" s="120" t="s">
        <v>2456</v>
      </c>
      <c r="P1885" s="122">
        <v>0</v>
      </c>
      <c r="Q1885" s="122">
        <v>130000026</v>
      </c>
      <c r="R1885" s="122">
        <v>150000026</v>
      </c>
      <c r="S1885" s="122">
        <v>170000026</v>
      </c>
      <c r="T1885" s="122">
        <v>0</v>
      </c>
      <c r="U1885" s="122">
        <v>0</v>
      </c>
      <c r="V1885" s="122">
        <v>0</v>
      </c>
      <c r="W1885" s="122">
        <v>0</v>
      </c>
      <c r="X1885" s="122">
        <v>0</v>
      </c>
      <c r="Y1885" s="122">
        <v>0</v>
      </c>
      <c r="Z1885" s="122">
        <v>0</v>
      </c>
      <c r="AA1885" s="122">
        <v>0</v>
      </c>
      <c r="AB1885" s="122">
        <v>0</v>
      </c>
      <c r="AC1885" s="122">
        <v>0</v>
      </c>
      <c r="AD1885" s="121"/>
      <c r="BO1885" s="72" t="s">
        <v>5066</v>
      </c>
      <c r="BP1885" s="73" t="s">
        <v>5120</v>
      </c>
      <c r="BQ1885" s="75">
        <v>0</v>
      </c>
      <c r="BR1885" s="75">
        <v>0</v>
      </c>
      <c r="BS1885" s="75">
        <v>420000925</v>
      </c>
      <c r="BT1885" s="75">
        <v>550000925</v>
      </c>
      <c r="BU1885" s="75">
        <v>0</v>
      </c>
      <c r="BV1885" s="75">
        <v>0</v>
      </c>
      <c r="BW1885" s="74"/>
      <c r="BX1885" s="75">
        <v>0</v>
      </c>
      <c r="BY1885" s="75">
        <v>0</v>
      </c>
      <c r="BZ1885" s="74"/>
      <c r="CA1885" s="74"/>
    </row>
    <row r="1886" spans="14:79" ht="12" customHeight="1">
      <c r="N1886" s="119" t="s">
        <v>43</v>
      </c>
      <c r="O1886" s="120" t="s">
        <v>1329</v>
      </c>
      <c r="P1886" s="122">
        <v>0</v>
      </c>
      <c r="Q1886" s="122">
        <v>110000026</v>
      </c>
      <c r="R1886" s="122">
        <v>120000026</v>
      </c>
      <c r="S1886" s="122">
        <v>125000026</v>
      </c>
      <c r="T1886" s="122">
        <v>135000026</v>
      </c>
      <c r="U1886" s="122">
        <v>160000026</v>
      </c>
      <c r="V1886" s="122">
        <v>180000026</v>
      </c>
      <c r="W1886" s="122">
        <v>205000026</v>
      </c>
      <c r="X1886" s="122">
        <v>0</v>
      </c>
      <c r="Y1886" s="122">
        <v>0</v>
      </c>
      <c r="Z1886" s="122">
        <v>0</v>
      </c>
      <c r="AA1886" s="122">
        <v>0</v>
      </c>
      <c r="AB1886" s="122">
        <v>0</v>
      </c>
      <c r="AC1886" s="122">
        <v>0</v>
      </c>
      <c r="AD1886" s="121"/>
      <c r="BO1886" s="72" t="s">
        <v>5066</v>
      </c>
      <c r="BP1886" s="73" t="s">
        <v>5156</v>
      </c>
      <c r="BQ1886" s="75">
        <v>0</v>
      </c>
      <c r="BR1886" s="75">
        <v>600000026</v>
      </c>
      <c r="BS1886" s="75">
        <v>0</v>
      </c>
      <c r="BT1886" s="74"/>
      <c r="BU1886" s="75">
        <v>0</v>
      </c>
      <c r="BV1886" s="74"/>
      <c r="BW1886" s="74"/>
      <c r="BX1886" s="74"/>
      <c r="BY1886" s="74"/>
      <c r="BZ1886" s="75">
        <v>0</v>
      </c>
      <c r="CA1886" s="74"/>
    </row>
    <row r="1887" spans="14:79" ht="12" customHeight="1">
      <c r="N1887" s="119" t="s">
        <v>43</v>
      </c>
      <c r="O1887" s="120" t="s">
        <v>1095</v>
      </c>
      <c r="P1887" s="122">
        <v>0</v>
      </c>
      <c r="Q1887" s="122">
        <v>130000026</v>
      </c>
      <c r="R1887" s="122">
        <v>140000026</v>
      </c>
      <c r="S1887" s="122">
        <v>150000026</v>
      </c>
      <c r="T1887" s="122">
        <v>160000026</v>
      </c>
      <c r="U1887" s="122">
        <v>175000026</v>
      </c>
      <c r="V1887" s="122">
        <v>190000026</v>
      </c>
      <c r="W1887" s="122">
        <v>205000026</v>
      </c>
      <c r="X1887" s="122">
        <v>220000026</v>
      </c>
      <c r="Y1887" s="122">
        <v>0</v>
      </c>
      <c r="Z1887" s="122">
        <v>0</v>
      </c>
      <c r="AA1887" s="122">
        <v>0</v>
      </c>
      <c r="AB1887" s="122">
        <v>0</v>
      </c>
      <c r="AC1887" s="122">
        <v>0</v>
      </c>
      <c r="AD1887" s="121"/>
      <c r="BO1887" s="72" t="s">
        <v>5066</v>
      </c>
      <c r="BP1887" s="73" t="s">
        <v>5157</v>
      </c>
      <c r="BQ1887" s="75">
        <v>0</v>
      </c>
      <c r="BR1887" s="74"/>
      <c r="BS1887" s="75">
        <v>0</v>
      </c>
      <c r="BT1887" s="75">
        <v>0</v>
      </c>
      <c r="BU1887" s="75">
        <v>0</v>
      </c>
      <c r="BV1887" s="74"/>
      <c r="BW1887" s="74"/>
      <c r="BX1887" s="74"/>
      <c r="BY1887" s="74"/>
      <c r="BZ1887" s="74"/>
      <c r="CA1887" s="74"/>
    </row>
    <row r="1888" spans="14:79" ht="12" customHeight="1">
      <c r="N1888" s="119" t="s">
        <v>43</v>
      </c>
      <c r="O1888" s="120" t="s">
        <v>1012</v>
      </c>
      <c r="P1888" s="122">
        <v>0</v>
      </c>
      <c r="Q1888" s="122">
        <v>130000026</v>
      </c>
      <c r="R1888" s="122">
        <v>150000026</v>
      </c>
      <c r="S1888" s="122">
        <v>170000026</v>
      </c>
      <c r="T1888" s="122">
        <v>0</v>
      </c>
      <c r="U1888" s="122">
        <v>0</v>
      </c>
      <c r="V1888" s="122">
        <v>0</v>
      </c>
      <c r="W1888" s="122">
        <v>0</v>
      </c>
      <c r="X1888" s="122">
        <v>0</v>
      </c>
      <c r="Y1888" s="122">
        <v>0</v>
      </c>
      <c r="Z1888" s="122">
        <v>0</v>
      </c>
      <c r="AA1888" s="122">
        <v>0</v>
      </c>
      <c r="AB1888" s="122">
        <v>0</v>
      </c>
      <c r="AC1888" s="122">
        <v>0</v>
      </c>
      <c r="AD1888" s="121"/>
      <c r="BO1888" s="72" t="s">
        <v>5066</v>
      </c>
      <c r="BP1888" s="73" t="s">
        <v>5242</v>
      </c>
      <c r="BQ1888" s="74"/>
      <c r="BR1888" s="74"/>
      <c r="BS1888" s="74"/>
      <c r="BT1888" s="75">
        <v>520000026</v>
      </c>
      <c r="BU1888" s="74"/>
      <c r="BV1888" s="74"/>
      <c r="BW1888" s="74"/>
      <c r="BX1888" s="74"/>
      <c r="BY1888" s="74"/>
      <c r="BZ1888" s="74"/>
      <c r="CA1888" s="74"/>
    </row>
    <row r="1889" spans="14:79" ht="12" customHeight="1">
      <c r="N1889" s="119" t="s">
        <v>43</v>
      </c>
      <c r="O1889" s="120" t="s">
        <v>1679</v>
      </c>
      <c r="P1889" s="122">
        <v>130000026</v>
      </c>
      <c r="Q1889" s="122">
        <v>135000026</v>
      </c>
      <c r="R1889" s="122">
        <v>140000026</v>
      </c>
      <c r="S1889" s="122">
        <v>150000026</v>
      </c>
      <c r="T1889" s="122">
        <v>160000026</v>
      </c>
      <c r="U1889" s="122">
        <v>170000026</v>
      </c>
      <c r="V1889" s="122">
        <v>185000026</v>
      </c>
      <c r="W1889" s="122">
        <v>210000026</v>
      </c>
      <c r="X1889" s="122">
        <v>220000026</v>
      </c>
      <c r="Y1889" s="122">
        <v>235000026</v>
      </c>
      <c r="Z1889" s="122">
        <v>265000026</v>
      </c>
      <c r="AA1889" s="122">
        <v>295000026</v>
      </c>
      <c r="AB1889" s="122">
        <v>0</v>
      </c>
      <c r="AC1889" s="122">
        <v>0</v>
      </c>
      <c r="AD1889" s="121"/>
      <c r="BO1889" s="72" t="s">
        <v>5066</v>
      </c>
      <c r="BP1889" s="73" t="s">
        <v>5297</v>
      </c>
      <c r="BQ1889" s="74"/>
      <c r="BR1889" s="74"/>
      <c r="BS1889" s="74"/>
      <c r="BT1889" s="74"/>
      <c r="BU1889" s="74"/>
      <c r="BV1889" s="74"/>
      <c r="BW1889" s="74"/>
      <c r="BX1889" s="75">
        <v>480000925</v>
      </c>
      <c r="BY1889" s="74"/>
      <c r="BZ1889" s="74"/>
      <c r="CA1889" s="74"/>
    </row>
    <row r="1890" spans="14:79" ht="12" customHeight="1">
      <c r="N1890" s="119" t="s">
        <v>43</v>
      </c>
      <c r="O1890" s="120" t="s">
        <v>2425</v>
      </c>
      <c r="P1890" s="122">
        <v>0</v>
      </c>
      <c r="Q1890" s="122">
        <v>110000026</v>
      </c>
      <c r="R1890" s="122">
        <v>120000026</v>
      </c>
      <c r="S1890" s="122">
        <v>125000026</v>
      </c>
      <c r="T1890" s="122">
        <v>135000026</v>
      </c>
      <c r="U1890" s="122">
        <v>160000026</v>
      </c>
      <c r="V1890" s="122">
        <v>180000026</v>
      </c>
      <c r="W1890" s="122">
        <v>205000026</v>
      </c>
      <c r="X1890" s="122">
        <v>0</v>
      </c>
      <c r="Y1890" s="122">
        <v>0</v>
      </c>
      <c r="Z1890" s="122">
        <v>0</v>
      </c>
      <c r="AA1890" s="122">
        <v>0</v>
      </c>
      <c r="AB1890" s="122">
        <v>0</v>
      </c>
      <c r="AC1890" s="122">
        <v>0</v>
      </c>
      <c r="AD1890" s="121"/>
      <c r="BO1890" s="72" t="s">
        <v>5066</v>
      </c>
      <c r="BP1890" s="73" t="s">
        <v>5185</v>
      </c>
      <c r="BQ1890" s="74"/>
      <c r="BR1890" s="75">
        <v>600000024</v>
      </c>
      <c r="BS1890" s="74"/>
      <c r="BT1890" s="74"/>
      <c r="BU1890" s="74"/>
      <c r="BV1890" s="74"/>
      <c r="BW1890" s="74"/>
      <c r="BX1890" s="74"/>
      <c r="BY1890" s="74"/>
      <c r="BZ1890" s="74"/>
      <c r="CA1890" s="74"/>
    </row>
    <row r="1891" spans="14:79" ht="12" customHeight="1">
      <c r="N1891" s="119" t="s">
        <v>43</v>
      </c>
      <c r="O1891" s="120" t="s">
        <v>1013</v>
      </c>
      <c r="P1891" s="122">
        <v>0</v>
      </c>
      <c r="Q1891" s="122">
        <v>110000026</v>
      </c>
      <c r="R1891" s="122">
        <v>125000026</v>
      </c>
      <c r="S1891" s="122">
        <v>135000026</v>
      </c>
      <c r="T1891" s="122">
        <v>150000026</v>
      </c>
      <c r="U1891" s="122">
        <v>165000026</v>
      </c>
      <c r="V1891" s="122">
        <v>0</v>
      </c>
      <c r="W1891" s="122">
        <v>0</v>
      </c>
      <c r="X1891" s="122">
        <v>0</v>
      </c>
      <c r="Y1891" s="122">
        <v>0</v>
      </c>
      <c r="Z1891" s="122">
        <v>0</v>
      </c>
      <c r="AA1891" s="122">
        <v>0</v>
      </c>
      <c r="AB1891" s="122">
        <v>0</v>
      </c>
      <c r="AC1891" s="122">
        <v>0</v>
      </c>
      <c r="AD1891" s="121"/>
      <c r="BO1891" s="72" t="s">
        <v>5066</v>
      </c>
      <c r="BP1891" s="73" t="s">
        <v>5208</v>
      </c>
      <c r="BQ1891" s="74"/>
      <c r="BR1891" s="74"/>
      <c r="BS1891" s="75">
        <v>0</v>
      </c>
      <c r="BT1891" s="74"/>
      <c r="BU1891" s="74"/>
      <c r="BV1891" s="74"/>
      <c r="BW1891" s="74"/>
      <c r="BX1891" s="74"/>
      <c r="BY1891" s="74"/>
      <c r="BZ1891" s="74"/>
      <c r="CA1891" s="74"/>
    </row>
    <row r="1892" spans="14:79" ht="12" customHeight="1">
      <c r="N1892" s="119" t="s">
        <v>43</v>
      </c>
      <c r="O1892" s="120" t="s">
        <v>726</v>
      </c>
      <c r="P1892" s="122">
        <v>80000026</v>
      </c>
      <c r="Q1892" s="122">
        <v>90000026</v>
      </c>
      <c r="R1892" s="122">
        <v>95000026</v>
      </c>
      <c r="S1892" s="122">
        <v>105000026</v>
      </c>
      <c r="T1892" s="122">
        <v>0</v>
      </c>
      <c r="U1892" s="122">
        <v>0</v>
      </c>
      <c r="V1892" s="122">
        <v>0</v>
      </c>
      <c r="W1892" s="122">
        <v>0</v>
      </c>
      <c r="X1892" s="122">
        <v>0</v>
      </c>
      <c r="Y1892" s="122">
        <v>0</v>
      </c>
      <c r="Z1892" s="122">
        <v>0</v>
      </c>
      <c r="AA1892" s="122">
        <v>0</v>
      </c>
      <c r="AB1892" s="122">
        <v>0</v>
      </c>
      <c r="AC1892" s="122">
        <v>0</v>
      </c>
      <c r="AD1892" s="121"/>
      <c r="BO1892" s="72" t="s">
        <v>5066</v>
      </c>
      <c r="BP1892" s="73" t="s">
        <v>5209</v>
      </c>
      <c r="BQ1892" s="74"/>
      <c r="BR1892" s="74"/>
      <c r="BS1892" s="75">
        <v>520000925</v>
      </c>
      <c r="BT1892" s="75">
        <v>575000925</v>
      </c>
      <c r="BU1892" s="74"/>
      <c r="BV1892" s="75">
        <v>0</v>
      </c>
      <c r="BW1892" s="74"/>
      <c r="BX1892" s="74"/>
      <c r="BY1892" s="74"/>
      <c r="BZ1892" s="74"/>
      <c r="CA1892" s="74"/>
    </row>
    <row r="1893" spans="14:79" ht="12" customHeight="1">
      <c r="N1893" s="119" t="s">
        <v>43</v>
      </c>
      <c r="O1893" s="120" t="s">
        <v>44</v>
      </c>
      <c r="P1893" s="122">
        <v>80000026</v>
      </c>
      <c r="Q1893" s="122">
        <v>90000026</v>
      </c>
      <c r="R1893" s="122">
        <v>100000026</v>
      </c>
      <c r="S1893" s="122">
        <v>115000026</v>
      </c>
      <c r="T1893" s="122">
        <v>130000026</v>
      </c>
      <c r="U1893" s="122">
        <v>150000026</v>
      </c>
      <c r="V1893" s="122">
        <v>0</v>
      </c>
      <c r="W1893" s="122">
        <v>0</v>
      </c>
      <c r="X1893" s="122">
        <v>0</v>
      </c>
      <c r="Y1893" s="122">
        <v>0</v>
      </c>
      <c r="Z1893" s="122">
        <v>0</v>
      </c>
      <c r="AA1893" s="122">
        <v>0</v>
      </c>
      <c r="AB1893" s="122">
        <v>0</v>
      </c>
      <c r="AC1893" s="122">
        <v>0</v>
      </c>
      <c r="AD1893" s="121"/>
      <c r="BO1893" s="72" t="s">
        <v>5066</v>
      </c>
      <c r="BP1893" s="73" t="s">
        <v>5158</v>
      </c>
      <c r="BQ1893" s="75">
        <v>420000925</v>
      </c>
      <c r="BR1893" s="75">
        <v>465000925</v>
      </c>
      <c r="BS1893" s="74"/>
      <c r="BT1893" s="75">
        <v>505000925</v>
      </c>
      <c r="BU1893" s="74"/>
      <c r="BV1893" s="74"/>
      <c r="BW1893" s="74"/>
      <c r="BX1893" s="74"/>
      <c r="BY1893" s="75">
        <v>0</v>
      </c>
      <c r="BZ1893" s="74"/>
      <c r="CA1893" s="74"/>
    </row>
    <row r="1894" spans="14:79" ht="12" customHeight="1">
      <c r="N1894" s="119" t="s">
        <v>43</v>
      </c>
      <c r="O1894" s="120" t="s">
        <v>903</v>
      </c>
      <c r="P1894" s="122">
        <v>0</v>
      </c>
      <c r="Q1894" s="122">
        <v>115000026</v>
      </c>
      <c r="R1894" s="122">
        <v>125000026</v>
      </c>
      <c r="S1894" s="122">
        <v>135000026</v>
      </c>
      <c r="T1894" s="122">
        <v>145000026</v>
      </c>
      <c r="U1894" s="122">
        <v>160000026</v>
      </c>
      <c r="V1894" s="122">
        <v>180000026</v>
      </c>
      <c r="W1894" s="122">
        <v>220000026</v>
      </c>
      <c r="X1894" s="122">
        <v>245000026</v>
      </c>
      <c r="Y1894" s="122">
        <v>270000026</v>
      </c>
      <c r="Z1894" s="122">
        <v>285000026</v>
      </c>
      <c r="AA1894" s="122">
        <v>305000026</v>
      </c>
      <c r="AB1894" s="122">
        <v>0</v>
      </c>
      <c r="AC1894" s="122">
        <v>0</v>
      </c>
      <c r="AD1894" s="121"/>
      <c r="BO1894" s="72" t="s">
        <v>5066</v>
      </c>
      <c r="BP1894" s="73" t="s">
        <v>5159</v>
      </c>
      <c r="BQ1894" s="75">
        <v>0</v>
      </c>
      <c r="BR1894" s="74"/>
      <c r="BS1894" s="74"/>
      <c r="BT1894" s="74"/>
      <c r="BU1894" s="74"/>
      <c r="BV1894" s="74"/>
      <c r="BW1894" s="74"/>
      <c r="BX1894" s="74"/>
      <c r="BY1894" s="74"/>
      <c r="BZ1894" s="74"/>
      <c r="CA1894" s="74"/>
    </row>
    <row r="1895" spans="14:79" ht="12" customHeight="1">
      <c r="N1895" s="119" t="s">
        <v>43</v>
      </c>
      <c r="O1895" s="120" t="s">
        <v>45</v>
      </c>
      <c r="P1895" s="122">
        <v>130000026</v>
      </c>
      <c r="Q1895" s="122">
        <v>135000026</v>
      </c>
      <c r="R1895" s="122">
        <v>140000026</v>
      </c>
      <c r="S1895" s="122">
        <v>150000026</v>
      </c>
      <c r="T1895" s="122">
        <v>160000026</v>
      </c>
      <c r="U1895" s="122">
        <v>170000026</v>
      </c>
      <c r="V1895" s="122">
        <v>185000026</v>
      </c>
      <c r="W1895" s="122">
        <v>210000026</v>
      </c>
      <c r="X1895" s="122">
        <v>225000026</v>
      </c>
      <c r="Y1895" s="122">
        <v>240000026</v>
      </c>
      <c r="Z1895" s="122">
        <v>270000026</v>
      </c>
      <c r="AA1895" s="122">
        <v>290000026</v>
      </c>
      <c r="AB1895" s="122">
        <v>0</v>
      </c>
      <c r="AC1895" s="122">
        <v>0</v>
      </c>
      <c r="AD1895" s="121"/>
      <c r="BO1895" s="72" t="s">
        <v>5066</v>
      </c>
      <c r="BP1895" s="73" t="s">
        <v>5210</v>
      </c>
      <c r="BQ1895" s="74"/>
      <c r="BR1895" s="74"/>
      <c r="BS1895" s="75">
        <v>0</v>
      </c>
      <c r="BT1895" s="74"/>
      <c r="BU1895" s="74"/>
      <c r="BV1895" s="74"/>
      <c r="BW1895" s="74"/>
      <c r="BX1895" s="74"/>
      <c r="BY1895" s="74"/>
      <c r="BZ1895" s="74"/>
      <c r="CA1895" s="74"/>
    </row>
    <row r="1896" spans="14:79" ht="12" customHeight="1">
      <c r="N1896" s="119" t="s">
        <v>43</v>
      </c>
      <c r="O1896" s="120" t="s">
        <v>787</v>
      </c>
      <c r="P1896" s="122">
        <v>0</v>
      </c>
      <c r="Q1896" s="122">
        <v>120000026</v>
      </c>
      <c r="R1896" s="122">
        <v>135000026</v>
      </c>
      <c r="S1896" s="122">
        <v>145000026</v>
      </c>
      <c r="T1896" s="122">
        <v>165000026</v>
      </c>
      <c r="U1896" s="122">
        <v>180000026</v>
      </c>
      <c r="V1896" s="122">
        <v>195000026</v>
      </c>
      <c r="W1896" s="122">
        <v>220000026</v>
      </c>
      <c r="X1896" s="122">
        <v>0</v>
      </c>
      <c r="Y1896" s="122">
        <v>0</v>
      </c>
      <c r="Z1896" s="122">
        <v>0</v>
      </c>
      <c r="AA1896" s="122">
        <v>0</v>
      </c>
      <c r="AB1896" s="122">
        <v>0</v>
      </c>
      <c r="AC1896" s="122">
        <v>0</v>
      </c>
      <c r="AD1896" s="121"/>
      <c r="BO1896" s="72" t="s">
        <v>5066</v>
      </c>
      <c r="BP1896" s="73" t="s">
        <v>5298</v>
      </c>
      <c r="BQ1896" s="74"/>
      <c r="BR1896" s="74"/>
      <c r="BS1896" s="74"/>
      <c r="BT1896" s="74"/>
      <c r="BU1896" s="74"/>
      <c r="BV1896" s="74"/>
      <c r="BW1896" s="74"/>
      <c r="BX1896" s="75">
        <v>605000026</v>
      </c>
      <c r="BY1896" s="74"/>
      <c r="BZ1896" s="74"/>
      <c r="CA1896" s="74"/>
    </row>
    <row r="1897" spans="14:79" ht="12" customHeight="1">
      <c r="N1897" s="119" t="s">
        <v>43</v>
      </c>
      <c r="O1897" s="120" t="s">
        <v>138</v>
      </c>
      <c r="P1897" s="122">
        <v>115000026</v>
      </c>
      <c r="Q1897" s="122">
        <v>125000026</v>
      </c>
      <c r="R1897" s="122">
        <v>135000026</v>
      </c>
      <c r="S1897" s="122">
        <v>145000026</v>
      </c>
      <c r="T1897" s="122">
        <v>150000026</v>
      </c>
      <c r="U1897" s="122">
        <v>165000026</v>
      </c>
      <c r="V1897" s="122">
        <v>175000026</v>
      </c>
      <c r="W1897" s="122">
        <v>185000026</v>
      </c>
      <c r="X1897" s="122">
        <v>195000026</v>
      </c>
      <c r="Y1897" s="122">
        <v>205000026</v>
      </c>
      <c r="Z1897" s="122">
        <v>215000026</v>
      </c>
      <c r="AA1897" s="122">
        <v>0</v>
      </c>
      <c r="AB1897" s="122">
        <v>0</v>
      </c>
      <c r="AC1897" s="122">
        <v>0</v>
      </c>
      <c r="AD1897" s="121"/>
      <c r="BO1897" s="72" t="s">
        <v>5066</v>
      </c>
      <c r="BP1897" s="73" t="s">
        <v>5273</v>
      </c>
      <c r="BQ1897" s="74"/>
      <c r="BR1897" s="74"/>
      <c r="BS1897" s="74"/>
      <c r="BT1897" s="74"/>
      <c r="BU1897" s="74"/>
      <c r="BV1897" s="74"/>
      <c r="BW1897" s="75">
        <v>0</v>
      </c>
      <c r="BX1897" s="74"/>
      <c r="BY1897" s="74"/>
      <c r="BZ1897" s="74"/>
      <c r="CA1897" s="74"/>
    </row>
    <row r="1898" spans="14:79" ht="12" customHeight="1">
      <c r="N1898" s="119" t="s">
        <v>43</v>
      </c>
      <c r="O1898" s="120" t="s">
        <v>1200</v>
      </c>
      <c r="P1898" s="122">
        <v>110000026</v>
      </c>
      <c r="Q1898" s="122">
        <v>125000026</v>
      </c>
      <c r="R1898" s="122">
        <v>140000026</v>
      </c>
      <c r="S1898" s="122">
        <v>150000026</v>
      </c>
      <c r="T1898" s="122">
        <v>165000026</v>
      </c>
      <c r="U1898" s="122">
        <v>180000026</v>
      </c>
      <c r="V1898" s="122">
        <v>190000026</v>
      </c>
      <c r="W1898" s="122">
        <v>0</v>
      </c>
      <c r="X1898" s="122">
        <v>0</v>
      </c>
      <c r="Y1898" s="122">
        <v>0</v>
      </c>
      <c r="Z1898" s="122">
        <v>0</v>
      </c>
      <c r="AA1898" s="122">
        <v>0</v>
      </c>
      <c r="AB1898" s="122">
        <v>0</v>
      </c>
      <c r="AC1898" s="122">
        <v>0</v>
      </c>
      <c r="AD1898" s="121"/>
      <c r="BO1898" s="72" t="s">
        <v>5066</v>
      </c>
      <c r="BP1898" s="73" t="s">
        <v>5160</v>
      </c>
      <c r="BQ1898" s="75">
        <v>0</v>
      </c>
      <c r="BR1898" s="74"/>
      <c r="BS1898" s="74"/>
      <c r="BT1898" s="75">
        <v>0</v>
      </c>
      <c r="BU1898" s="74"/>
      <c r="BV1898" s="74"/>
      <c r="BW1898" s="74"/>
      <c r="BX1898" s="74"/>
      <c r="BY1898" s="74"/>
      <c r="BZ1898" s="74"/>
      <c r="CA1898" s="74"/>
    </row>
    <row r="1899" spans="14:79" ht="12" customHeight="1">
      <c r="N1899" s="119" t="s">
        <v>43</v>
      </c>
      <c r="O1899" s="120" t="s">
        <v>2509</v>
      </c>
      <c r="P1899" s="122">
        <v>0</v>
      </c>
      <c r="Q1899" s="122">
        <v>110000026</v>
      </c>
      <c r="R1899" s="122">
        <v>120000026</v>
      </c>
      <c r="S1899" s="122">
        <v>125000026</v>
      </c>
      <c r="T1899" s="122">
        <v>135000026</v>
      </c>
      <c r="U1899" s="122">
        <v>160000026</v>
      </c>
      <c r="V1899" s="122">
        <v>180000026</v>
      </c>
      <c r="W1899" s="122">
        <v>205000026</v>
      </c>
      <c r="X1899" s="122">
        <v>0</v>
      </c>
      <c r="Y1899" s="122">
        <v>0</v>
      </c>
      <c r="Z1899" s="122">
        <v>0</v>
      </c>
      <c r="AA1899" s="122">
        <v>0</v>
      </c>
      <c r="AB1899" s="122">
        <v>0</v>
      </c>
      <c r="AC1899" s="122">
        <v>0</v>
      </c>
      <c r="AD1899" s="121"/>
      <c r="BO1899" s="72" t="s">
        <v>5066</v>
      </c>
      <c r="BP1899" s="73" t="s">
        <v>5161</v>
      </c>
      <c r="BQ1899" s="75">
        <v>0</v>
      </c>
      <c r="BR1899" s="74"/>
      <c r="BS1899" s="74"/>
      <c r="BT1899" s="74"/>
      <c r="BU1899" s="74"/>
      <c r="BV1899" s="74"/>
      <c r="BW1899" s="74"/>
      <c r="BX1899" s="74"/>
      <c r="BY1899" s="74"/>
      <c r="BZ1899" s="74"/>
      <c r="CA1899" s="74"/>
    </row>
    <row r="1900" spans="14:79" ht="12" customHeight="1">
      <c r="N1900" s="119" t="s">
        <v>43</v>
      </c>
      <c r="O1900" s="120" t="s">
        <v>1625</v>
      </c>
      <c r="P1900" s="122">
        <v>0</v>
      </c>
      <c r="Q1900" s="122">
        <v>0</v>
      </c>
      <c r="R1900" s="122">
        <v>0</v>
      </c>
      <c r="S1900" s="122">
        <v>0</v>
      </c>
      <c r="T1900" s="122">
        <v>0</v>
      </c>
      <c r="U1900" s="122">
        <v>0</v>
      </c>
      <c r="V1900" s="122">
        <v>0</v>
      </c>
      <c r="W1900" s="122">
        <v>0</v>
      </c>
      <c r="X1900" s="122">
        <v>0</v>
      </c>
      <c r="Y1900" s="122">
        <v>0</v>
      </c>
      <c r="Z1900" s="122">
        <v>4520000026</v>
      </c>
      <c r="AA1900" s="122">
        <v>0</v>
      </c>
      <c r="AB1900" s="122">
        <v>0</v>
      </c>
      <c r="AC1900" s="122">
        <v>0</v>
      </c>
      <c r="AD1900" s="121"/>
      <c r="BO1900" s="72" t="s">
        <v>5066</v>
      </c>
      <c r="BP1900" s="73" t="s">
        <v>5061</v>
      </c>
      <c r="BQ1900" s="75">
        <v>0</v>
      </c>
      <c r="BR1900" s="75">
        <v>415000925</v>
      </c>
      <c r="BS1900" s="75">
        <v>475000925</v>
      </c>
      <c r="BT1900" s="75">
        <v>505000925</v>
      </c>
      <c r="BU1900" s="75">
        <v>585000925</v>
      </c>
      <c r="BV1900" s="75">
        <v>605000925</v>
      </c>
      <c r="BW1900" s="75">
        <v>665000925</v>
      </c>
      <c r="BX1900" s="75">
        <v>705000925</v>
      </c>
      <c r="BY1900" s="75">
        <v>745000925</v>
      </c>
      <c r="BZ1900" s="75">
        <v>0</v>
      </c>
      <c r="CA1900" s="75">
        <v>0</v>
      </c>
    </row>
    <row r="1901" spans="14:79" ht="12" customHeight="1">
      <c r="N1901" s="119" t="s">
        <v>43</v>
      </c>
      <c r="O1901" s="120" t="s">
        <v>1201</v>
      </c>
      <c r="P1901" s="122">
        <v>110000026</v>
      </c>
      <c r="Q1901" s="122">
        <v>120000026</v>
      </c>
      <c r="R1901" s="122">
        <v>135000026</v>
      </c>
      <c r="S1901" s="122">
        <v>150000026</v>
      </c>
      <c r="T1901" s="122">
        <v>160000026</v>
      </c>
      <c r="U1901" s="122">
        <v>165000026</v>
      </c>
      <c r="V1901" s="122">
        <v>0</v>
      </c>
      <c r="W1901" s="122">
        <v>0</v>
      </c>
      <c r="X1901" s="122">
        <v>0</v>
      </c>
      <c r="Y1901" s="122">
        <v>0</v>
      </c>
      <c r="Z1901" s="122">
        <v>0</v>
      </c>
      <c r="AA1901" s="122">
        <v>0</v>
      </c>
      <c r="AB1901" s="122">
        <v>0</v>
      </c>
      <c r="AC1901" s="122">
        <v>0</v>
      </c>
      <c r="AD1901" s="121"/>
      <c r="BO1901" s="72" t="s">
        <v>5066</v>
      </c>
      <c r="BP1901" s="73" t="s">
        <v>5256</v>
      </c>
      <c r="BQ1901" s="74"/>
      <c r="BR1901" s="74"/>
      <c r="BS1901" s="74"/>
      <c r="BT1901" s="74"/>
      <c r="BU1901" s="75">
        <v>0</v>
      </c>
      <c r="BV1901" s="74"/>
      <c r="BW1901" s="74"/>
      <c r="BX1901" s="74"/>
      <c r="BY1901" s="74"/>
      <c r="BZ1901" s="74"/>
      <c r="CA1901" s="74"/>
    </row>
    <row r="1902" spans="14:79" ht="12" customHeight="1">
      <c r="N1902" s="119" t="s">
        <v>43</v>
      </c>
      <c r="O1902" s="120" t="s">
        <v>904</v>
      </c>
      <c r="P1902" s="122">
        <v>110000026</v>
      </c>
      <c r="Q1902" s="122">
        <v>115000026</v>
      </c>
      <c r="R1902" s="122">
        <v>125000026</v>
      </c>
      <c r="S1902" s="122">
        <v>135000026</v>
      </c>
      <c r="T1902" s="122">
        <v>150000026</v>
      </c>
      <c r="U1902" s="122">
        <v>165000026</v>
      </c>
      <c r="V1902" s="122">
        <v>0</v>
      </c>
      <c r="W1902" s="122">
        <v>0</v>
      </c>
      <c r="X1902" s="122">
        <v>0</v>
      </c>
      <c r="Y1902" s="122">
        <v>0</v>
      </c>
      <c r="Z1902" s="122">
        <v>0</v>
      </c>
      <c r="AA1902" s="122">
        <v>0</v>
      </c>
      <c r="AB1902" s="122">
        <v>0</v>
      </c>
      <c r="AC1902" s="122">
        <v>0</v>
      </c>
      <c r="AD1902" s="121"/>
      <c r="BO1902" s="72" t="s">
        <v>5066</v>
      </c>
      <c r="BP1902" s="73" t="s">
        <v>5299</v>
      </c>
      <c r="BQ1902" s="74"/>
      <c r="BR1902" s="74"/>
      <c r="BS1902" s="74"/>
      <c r="BT1902" s="74"/>
      <c r="BU1902" s="74"/>
      <c r="BV1902" s="74"/>
      <c r="BW1902" s="74"/>
      <c r="BX1902" s="75">
        <v>0</v>
      </c>
      <c r="BY1902" s="75">
        <v>0</v>
      </c>
      <c r="BZ1902" s="74"/>
      <c r="CA1902" s="74"/>
    </row>
    <row r="1903" spans="14:79" ht="12" customHeight="1">
      <c r="N1903" s="119" t="s">
        <v>43</v>
      </c>
      <c r="O1903" s="120" t="s">
        <v>2482</v>
      </c>
      <c r="P1903" s="122">
        <v>0</v>
      </c>
      <c r="Q1903" s="122">
        <v>150000026</v>
      </c>
      <c r="R1903" s="122">
        <v>160000026</v>
      </c>
      <c r="S1903" s="122">
        <v>170000026</v>
      </c>
      <c r="T1903" s="122">
        <v>180000026</v>
      </c>
      <c r="U1903" s="122">
        <v>190000026</v>
      </c>
      <c r="V1903" s="122">
        <v>0</v>
      </c>
      <c r="W1903" s="122">
        <v>0</v>
      </c>
      <c r="X1903" s="122">
        <v>0</v>
      </c>
      <c r="Y1903" s="122">
        <v>0</v>
      </c>
      <c r="Z1903" s="122">
        <v>0</v>
      </c>
      <c r="AA1903" s="122">
        <v>0</v>
      </c>
      <c r="AB1903" s="122">
        <v>0</v>
      </c>
      <c r="AC1903" s="122">
        <v>0</v>
      </c>
      <c r="AD1903" s="121"/>
      <c r="BO1903" s="72" t="s">
        <v>5066</v>
      </c>
      <c r="BP1903" s="73" t="s">
        <v>5243</v>
      </c>
      <c r="BQ1903" s="74"/>
      <c r="BR1903" s="74"/>
      <c r="BS1903" s="74"/>
      <c r="BT1903" s="75">
        <v>0</v>
      </c>
      <c r="BU1903" s="74"/>
      <c r="BV1903" s="74"/>
      <c r="BW1903" s="74"/>
      <c r="BX1903" s="74"/>
      <c r="BY1903" s="74"/>
      <c r="BZ1903" s="74"/>
      <c r="CA1903" s="74"/>
    </row>
    <row r="1904" spans="14:79" ht="12" customHeight="1">
      <c r="N1904" s="119" t="s">
        <v>43</v>
      </c>
      <c r="O1904" s="120" t="s">
        <v>727</v>
      </c>
      <c r="P1904" s="122">
        <v>110000026</v>
      </c>
      <c r="Q1904" s="122">
        <v>120000026</v>
      </c>
      <c r="R1904" s="122">
        <v>135000026</v>
      </c>
      <c r="S1904" s="122">
        <v>150000026</v>
      </c>
      <c r="T1904" s="122">
        <v>160000026</v>
      </c>
      <c r="U1904" s="122">
        <v>165000026</v>
      </c>
      <c r="V1904" s="122">
        <v>0</v>
      </c>
      <c r="W1904" s="122">
        <v>0</v>
      </c>
      <c r="X1904" s="122">
        <v>0</v>
      </c>
      <c r="Y1904" s="122">
        <v>0</v>
      </c>
      <c r="Z1904" s="122">
        <v>0</v>
      </c>
      <c r="AA1904" s="122">
        <v>0</v>
      </c>
      <c r="AB1904" s="122">
        <v>0</v>
      </c>
      <c r="AC1904" s="122">
        <v>0</v>
      </c>
      <c r="AD1904" s="121"/>
      <c r="BO1904" s="72" t="s">
        <v>5066</v>
      </c>
      <c r="BP1904" s="73" t="s">
        <v>5244</v>
      </c>
      <c r="BQ1904" s="74"/>
      <c r="BR1904" s="74"/>
      <c r="BS1904" s="74"/>
      <c r="BT1904" s="75">
        <v>780000000</v>
      </c>
      <c r="BU1904" s="74"/>
      <c r="BV1904" s="74"/>
      <c r="BW1904" s="74"/>
      <c r="BX1904" s="74"/>
      <c r="BY1904" s="74"/>
      <c r="BZ1904" s="74"/>
      <c r="CA1904" s="74"/>
    </row>
    <row r="1905" spans="14:79" ht="12" customHeight="1">
      <c r="N1905" s="119" t="s">
        <v>43</v>
      </c>
      <c r="O1905" s="120" t="s">
        <v>2104</v>
      </c>
      <c r="P1905" s="122">
        <v>0</v>
      </c>
      <c r="Q1905" s="122">
        <v>0</v>
      </c>
      <c r="R1905" s="122">
        <v>0</v>
      </c>
      <c r="S1905" s="122">
        <v>0</v>
      </c>
      <c r="T1905" s="122">
        <v>0</v>
      </c>
      <c r="U1905" s="122">
        <v>0</v>
      </c>
      <c r="V1905" s="122">
        <v>250000026</v>
      </c>
      <c r="W1905" s="122">
        <v>260000026</v>
      </c>
      <c r="X1905" s="122">
        <v>0</v>
      </c>
      <c r="Y1905" s="122">
        <v>0</v>
      </c>
      <c r="Z1905" s="122">
        <v>0</v>
      </c>
      <c r="AA1905" s="122">
        <v>0</v>
      </c>
      <c r="AB1905" s="122">
        <v>0</v>
      </c>
      <c r="AC1905" s="122">
        <v>0</v>
      </c>
      <c r="AD1905" s="121"/>
      <c r="BO1905" s="72" t="s">
        <v>5066</v>
      </c>
      <c r="BP1905" s="73" t="s">
        <v>5261</v>
      </c>
      <c r="BQ1905" s="74"/>
      <c r="BR1905" s="74"/>
      <c r="BS1905" s="74"/>
      <c r="BT1905" s="74"/>
      <c r="BU1905" s="74"/>
      <c r="BV1905" s="75">
        <v>0</v>
      </c>
      <c r="BW1905" s="74"/>
      <c r="BX1905" s="74"/>
      <c r="BY1905" s="74"/>
      <c r="BZ1905" s="74"/>
      <c r="CA1905" s="74"/>
    </row>
    <row r="1906" spans="14:79" ht="12" customHeight="1">
      <c r="N1906" s="119" t="s">
        <v>43</v>
      </c>
      <c r="O1906" s="120" t="s">
        <v>1819</v>
      </c>
      <c r="P1906" s="122">
        <v>0</v>
      </c>
      <c r="Q1906" s="122">
        <v>0</v>
      </c>
      <c r="R1906" s="122">
        <v>0</v>
      </c>
      <c r="S1906" s="122">
        <v>0</v>
      </c>
      <c r="T1906" s="122">
        <v>0</v>
      </c>
      <c r="U1906" s="122">
        <v>0</v>
      </c>
      <c r="V1906" s="122">
        <v>240000026</v>
      </c>
      <c r="W1906" s="122">
        <v>250000026</v>
      </c>
      <c r="X1906" s="122">
        <v>0</v>
      </c>
      <c r="Y1906" s="122">
        <v>0</v>
      </c>
      <c r="Z1906" s="122">
        <v>0</v>
      </c>
      <c r="AA1906" s="122">
        <v>0</v>
      </c>
      <c r="AB1906" s="122">
        <v>0</v>
      </c>
      <c r="AC1906" s="122">
        <v>0</v>
      </c>
      <c r="AD1906" s="121"/>
      <c r="BO1906" s="72" t="s">
        <v>5066</v>
      </c>
      <c r="BP1906" s="73" t="s">
        <v>5262</v>
      </c>
      <c r="BQ1906" s="74"/>
      <c r="BR1906" s="74"/>
      <c r="BS1906" s="74"/>
      <c r="BT1906" s="74"/>
      <c r="BU1906" s="74"/>
      <c r="BV1906" s="75">
        <v>0</v>
      </c>
      <c r="BW1906" s="75">
        <v>0</v>
      </c>
      <c r="BX1906" s="75">
        <v>0</v>
      </c>
      <c r="BY1906" s="75">
        <v>0</v>
      </c>
      <c r="BZ1906" s="74"/>
      <c r="CA1906" s="74"/>
    </row>
    <row r="1907" spans="14:79" ht="12" customHeight="1">
      <c r="N1907" s="119" t="s">
        <v>43</v>
      </c>
      <c r="O1907" s="120" t="s">
        <v>1840</v>
      </c>
      <c r="P1907" s="122">
        <v>0</v>
      </c>
      <c r="Q1907" s="122">
        <v>0</v>
      </c>
      <c r="R1907" s="122">
        <v>0</v>
      </c>
      <c r="S1907" s="122">
        <v>0</v>
      </c>
      <c r="T1907" s="122">
        <v>0</v>
      </c>
      <c r="U1907" s="122">
        <v>0</v>
      </c>
      <c r="V1907" s="122">
        <v>295000026</v>
      </c>
      <c r="W1907" s="122">
        <v>330000026</v>
      </c>
      <c r="X1907" s="122">
        <v>375000026</v>
      </c>
      <c r="Y1907" s="122">
        <v>410000026</v>
      </c>
      <c r="Z1907" s="122">
        <v>450000026</v>
      </c>
      <c r="AA1907" s="122">
        <v>480000026</v>
      </c>
      <c r="AB1907" s="122">
        <v>0</v>
      </c>
      <c r="AC1907" s="122">
        <v>0</v>
      </c>
      <c r="AD1907" s="121"/>
      <c r="BO1907" s="72" t="s">
        <v>5066</v>
      </c>
      <c r="BP1907" s="73" t="s">
        <v>5245</v>
      </c>
      <c r="BQ1907" s="74"/>
      <c r="BR1907" s="74"/>
      <c r="BS1907" s="74"/>
      <c r="BT1907" s="75">
        <v>0</v>
      </c>
      <c r="BU1907" s="74"/>
      <c r="BV1907" s="74"/>
      <c r="BW1907" s="74"/>
      <c r="BX1907" s="74"/>
      <c r="BY1907" s="74"/>
      <c r="BZ1907" s="74"/>
      <c r="CA1907" s="74"/>
    </row>
    <row r="1908" spans="14:79" ht="12" customHeight="1">
      <c r="N1908" s="119" t="s">
        <v>43</v>
      </c>
      <c r="O1908" s="120" t="s">
        <v>1683</v>
      </c>
      <c r="P1908" s="122">
        <v>0</v>
      </c>
      <c r="Q1908" s="122">
        <v>0</v>
      </c>
      <c r="R1908" s="122">
        <v>0</v>
      </c>
      <c r="S1908" s="122">
        <v>0</v>
      </c>
      <c r="T1908" s="122">
        <v>0</v>
      </c>
      <c r="U1908" s="122">
        <v>0</v>
      </c>
      <c r="V1908" s="122">
        <v>375000026</v>
      </c>
      <c r="W1908" s="122">
        <v>395000026</v>
      </c>
      <c r="X1908" s="122">
        <v>425000026</v>
      </c>
      <c r="Y1908" s="122">
        <v>460000026</v>
      </c>
      <c r="Z1908" s="122">
        <v>0</v>
      </c>
      <c r="AA1908" s="122">
        <v>0</v>
      </c>
      <c r="AB1908" s="122">
        <v>0</v>
      </c>
      <c r="AC1908" s="122">
        <v>0</v>
      </c>
      <c r="AD1908" s="121"/>
    </row>
    <row r="1909" spans="14:79" ht="12" customHeight="1">
      <c r="N1909" s="119" t="s">
        <v>43</v>
      </c>
      <c r="O1909" s="120" t="s">
        <v>1739</v>
      </c>
      <c r="P1909" s="122">
        <v>0</v>
      </c>
      <c r="Q1909" s="122">
        <v>0</v>
      </c>
      <c r="R1909" s="122">
        <v>0</v>
      </c>
      <c r="S1909" s="122">
        <v>0</v>
      </c>
      <c r="T1909" s="122">
        <v>0</v>
      </c>
      <c r="U1909" s="122">
        <v>0</v>
      </c>
      <c r="V1909" s="122">
        <v>305000026</v>
      </c>
      <c r="W1909" s="122">
        <v>320000026</v>
      </c>
      <c r="X1909" s="122">
        <v>365000026</v>
      </c>
      <c r="Y1909" s="122">
        <v>405000026</v>
      </c>
      <c r="Z1909" s="122">
        <v>460000026</v>
      </c>
      <c r="AA1909" s="122">
        <v>490000026</v>
      </c>
      <c r="AB1909" s="122">
        <v>0</v>
      </c>
      <c r="AC1909" s="122">
        <v>0</v>
      </c>
      <c r="AD1909" s="121"/>
    </row>
    <row r="1910" spans="14:79" ht="12" customHeight="1">
      <c r="N1910" s="119" t="s">
        <v>43</v>
      </c>
      <c r="O1910" s="120" t="s">
        <v>728</v>
      </c>
      <c r="P1910" s="122">
        <v>0</v>
      </c>
      <c r="Q1910" s="122">
        <v>0</v>
      </c>
      <c r="R1910" s="122">
        <v>0</v>
      </c>
      <c r="S1910" s="122">
        <v>0</v>
      </c>
      <c r="T1910" s="122">
        <v>0</v>
      </c>
      <c r="U1910" s="122">
        <v>170000026</v>
      </c>
      <c r="V1910" s="122">
        <v>0</v>
      </c>
      <c r="W1910" s="122">
        <v>0</v>
      </c>
      <c r="X1910" s="122">
        <v>0</v>
      </c>
      <c r="Y1910" s="122">
        <v>0</v>
      </c>
      <c r="Z1910" s="122">
        <v>0</v>
      </c>
      <c r="AA1910" s="122">
        <v>0</v>
      </c>
      <c r="AB1910" s="122">
        <v>0</v>
      </c>
      <c r="AC1910" s="122">
        <v>0</v>
      </c>
      <c r="AD1910" s="121"/>
    </row>
    <row r="1911" spans="14:79" ht="12" customHeight="1">
      <c r="N1911" s="119" t="s">
        <v>43</v>
      </c>
      <c r="O1911" s="120" t="s">
        <v>342</v>
      </c>
      <c r="P1911" s="122">
        <v>0</v>
      </c>
      <c r="Q1911" s="122">
        <v>120000026</v>
      </c>
      <c r="R1911" s="122">
        <v>130000026</v>
      </c>
      <c r="S1911" s="122">
        <v>145000026</v>
      </c>
      <c r="T1911" s="122">
        <v>160000026</v>
      </c>
      <c r="U1911" s="122">
        <v>170000026</v>
      </c>
      <c r="V1911" s="122">
        <v>180000026</v>
      </c>
      <c r="W1911" s="122">
        <v>190000026</v>
      </c>
      <c r="X1911" s="122">
        <v>0</v>
      </c>
      <c r="Y1911" s="122">
        <v>0</v>
      </c>
      <c r="Z1911" s="122">
        <v>0</v>
      </c>
      <c r="AA1911" s="122">
        <v>0</v>
      </c>
      <c r="AB1911" s="122">
        <v>0</v>
      </c>
      <c r="AC1911" s="122">
        <v>0</v>
      </c>
      <c r="AD1911" s="121"/>
    </row>
    <row r="1912" spans="14:79" ht="12" customHeight="1">
      <c r="N1912" s="119" t="s">
        <v>43</v>
      </c>
      <c r="O1912" s="120" t="s">
        <v>1465</v>
      </c>
      <c r="P1912" s="122">
        <v>0</v>
      </c>
      <c r="Q1912" s="122">
        <v>105000026</v>
      </c>
      <c r="R1912" s="122">
        <v>115000026</v>
      </c>
      <c r="S1912" s="122">
        <v>125000026</v>
      </c>
      <c r="T1912" s="122">
        <v>140000026</v>
      </c>
      <c r="U1912" s="122">
        <v>165000026</v>
      </c>
      <c r="V1912" s="122">
        <v>0</v>
      </c>
      <c r="W1912" s="122">
        <v>0</v>
      </c>
      <c r="X1912" s="122">
        <v>0</v>
      </c>
      <c r="Y1912" s="122">
        <v>0</v>
      </c>
      <c r="Z1912" s="122">
        <v>0</v>
      </c>
      <c r="AA1912" s="122">
        <v>0</v>
      </c>
      <c r="AB1912" s="122">
        <v>0</v>
      </c>
      <c r="AC1912" s="122">
        <v>0</v>
      </c>
      <c r="AD1912" s="121"/>
    </row>
    <row r="1913" spans="14:79" ht="12" customHeight="1">
      <c r="N1913" s="119" t="s">
        <v>43</v>
      </c>
      <c r="O1913" s="120" t="s">
        <v>1796</v>
      </c>
      <c r="P1913" s="122">
        <v>0</v>
      </c>
      <c r="Q1913" s="122">
        <v>130000026</v>
      </c>
      <c r="R1913" s="122">
        <v>135000026</v>
      </c>
      <c r="S1913" s="122">
        <v>140000026</v>
      </c>
      <c r="T1913" s="122">
        <v>150000026</v>
      </c>
      <c r="U1913" s="122">
        <v>160000026</v>
      </c>
      <c r="V1913" s="122">
        <v>170000026</v>
      </c>
      <c r="W1913" s="122">
        <v>185000026</v>
      </c>
      <c r="X1913" s="122">
        <v>0</v>
      </c>
      <c r="Y1913" s="122">
        <v>0</v>
      </c>
      <c r="Z1913" s="122">
        <v>0</v>
      </c>
      <c r="AA1913" s="122">
        <v>0</v>
      </c>
      <c r="AB1913" s="122">
        <v>0</v>
      </c>
      <c r="AC1913" s="122">
        <v>0</v>
      </c>
      <c r="AD1913" s="121"/>
    </row>
    <row r="1914" spans="14:79" ht="12" customHeight="1">
      <c r="N1914" s="119" t="s">
        <v>43</v>
      </c>
      <c r="O1914" s="120" t="s">
        <v>1690</v>
      </c>
      <c r="P1914" s="122">
        <v>0</v>
      </c>
      <c r="Q1914" s="122">
        <v>130000026</v>
      </c>
      <c r="R1914" s="122">
        <v>135000026</v>
      </c>
      <c r="S1914" s="122">
        <v>140000026</v>
      </c>
      <c r="T1914" s="122">
        <v>150000026</v>
      </c>
      <c r="U1914" s="122">
        <v>160000026</v>
      </c>
      <c r="V1914" s="122">
        <v>170000026</v>
      </c>
      <c r="W1914" s="122">
        <v>185000026</v>
      </c>
      <c r="X1914" s="122">
        <v>0</v>
      </c>
      <c r="Y1914" s="122">
        <v>0</v>
      </c>
      <c r="Z1914" s="122">
        <v>0</v>
      </c>
      <c r="AA1914" s="122">
        <v>0</v>
      </c>
      <c r="AB1914" s="122">
        <v>0</v>
      </c>
      <c r="AC1914" s="122">
        <v>0</v>
      </c>
      <c r="AD1914" s="121"/>
    </row>
    <row r="1915" spans="14:79" ht="12" customHeight="1">
      <c r="N1915" s="119" t="s">
        <v>43</v>
      </c>
      <c r="O1915" s="120" t="s">
        <v>46</v>
      </c>
      <c r="P1915" s="122">
        <v>175000026</v>
      </c>
      <c r="Q1915" s="122">
        <v>185000026</v>
      </c>
      <c r="R1915" s="122">
        <v>0</v>
      </c>
      <c r="S1915" s="122">
        <v>0</v>
      </c>
      <c r="T1915" s="122">
        <v>0</v>
      </c>
      <c r="U1915" s="122">
        <v>0</v>
      </c>
      <c r="V1915" s="122">
        <v>0</v>
      </c>
      <c r="W1915" s="122">
        <v>0</v>
      </c>
      <c r="X1915" s="122">
        <v>0</v>
      </c>
      <c r="Y1915" s="122">
        <v>0</v>
      </c>
      <c r="Z1915" s="122">
        <v>0</v>
      </c>
      <c r="AA1915" s="122">
        <v>0</v>
      </c>
      <c r="AB1915" s="122">
        <v>0</v>
      </c>
      <c r="AC1915" s="122">
        <v>0</v>
      </c>
      <c r="AD1915" s="121"/>
    </row>
    <row r="1916" spans="14:79" ht="12" customHeight="1">
      <c r="N1916" s="119" t="s">
        <v>43</v>
      </c>
      <c r="O1916" s="120" t="s">
        <v>108</v>
      </c>
      <c r="P1916" s="122">
        <v>110000026</v>
      </c>
      <c r="Q1916" s="122">
        <v>130000026</v>
      </c>
      <c r="R1916" s="122">
        <v>140000026</v>
      </c>
      <c r="S1916" s="122">
        <v>150000026</v>
      </c>
      <c r="T1916" s="122">
        <v>165000026</v>
      </c>
      <c r="U1916" s="122">
        <v>180000026</v>
      </c>
      <c r="V1916" s="122">
        <v>195000026</v>
      </c>
      <c r="W1916" s="122">
        <v>210000026</v>
      </c>
      <c r="X1916" s="122">
        <v>0</v>
      </c>
      <c r="Y1916" s="122">
        <v>0</v>
      </c>
      <c r="Z1916" s="122">
        <v>0</v>
      </c>
      <c r="AA1916" s="122">
        <v>0</v>
      </c>
      <c r="AB1916" s="122">
        <v>0</v>
      </c>
      <c r="AC1916" s="122">
        <v>0</v>
      </c>
      <c r="AD1916" s="121"/>
    </row>
    <row r="1917" spans="14:79" ht="12" customHeight="1">
      <c r="N1917" s="119" t="s">
        <v>43</v>
      </c>
      <c r="O1917" s="120" t="s">
        <v>1014</v>
      </c>
      <c r="P1917" s="122">
        <v>160000026</v>
      </c>
      <c r="Q1917" s="122">
        <v>175000026</v>
      </c>
      <c r="R1917" s="122">
        <v>0</v>
      </c>
      <c r="S1917" s="122">
        <v>0</v>
      </c>
      <c r="T1917" s="122">
        <v>0</v>
      </c>
      <c r="U1917" s="122">
        <v>0</v>
      </c>
      <c r="V1917" s="122">
        <v>0</v>
      </c>
      <c r="W1917" s="122">
        <v>0</v>
      </c>
      <c r="X1917" s="122">
        <v>0</v>
      </c>
      <c r="Y1917" s="122">
        <v>0</v>
      </c>
      <c r="Z1917" s="122">
        <v>0</v>
      </c>
      <c r="AA1917" s="122">
        <v>0</v>
      </c>
      <c r="AB1917" s="122">
        <v>0</v>
      </c>
      <c r="AC1917" s="122">
        <v>0</v>
      </c>
      <c r="AD1917" s="121"/>
    </row>
    <row r="1918" spans="14:79" ht="12" customHeight="1">
      <c r="N1918" s="119" t="s">
        <v>43</v>
      </c>
      <c r="O1918" s="120" t="s">
        <v>2784</v>
      </c>
      <c r="P1918" s="122">
        <v>0</v>
      </c>
      <c r="Q1918" s="122">
        <v>130000026</v>
      </c>
      <c r="R1918" s="122">
        <v>135000026</v>
      </c>
      <c r="S1918" s="122">
        <v>140000026</v>
      </c>
      <c r="T1918" s="122">
        <v>150000026</v>
      </c>
      <c r="U1918" s="122">
        <v>160000026</v>
      </c>
      <c r="V1918" s="122">
        <v>170000026</v>
      </c>
      <c r="W1918" s="122">
        <v>185000026</v>
      </c>
      <c r="X1918" s="122">
        <v>0</v>
      </c>
      <c r="Y1918" s="122">
        <v>0</v>
      </c>
      <c r="Z1918" s="122">
        <v>0</v>
      </c>
      <c r="AA1918" s="122">
        <v>0</v>
      </c>
      <c r="AB1918" s="122">
        <v>0</v>
      </c>
      <c r="AC1918" s="122">
        <v>0</v>
      </c>
      <c r="AD1918" s="121"/>
    </row>
    <row r="1919" spans="14:79" ht="12" customHeight="1">
      <c r="N1919" s="119" t="s">
        <v>43</v>
      </c>
      <c r="O1919" s="120" t="s">
        <v>905</v>
      </c>
      <c r="P1919" s="122">
        <v>165000026</v>
      </c>
      <c r="Q1919" s="122">
        <v>180000026</v>
      </c>
      <c r="R1919" s="122">
        <v>0</v>
      </c>
      <c r="S1919" s="122">
        <v>0</v>
      </c>
      <c r="T1919" s="122">
        <v>0</v>
      </c>
      <c r="U1919" s="122">
        <v>0</v>
      </c>
      <c r="V1919" s="122">
        <v>0</v>
      </c>
      <c r="W1919" s="122">
        <v>0</v>
      </c>
      <c r="X1919" s="122">
        <v>0</v>
      </c>
      <c r="Y1919" s="122">
        <v>0</v>
      </c>
      <c r="Z1919" s="122">
        <v>0</v>
      </c>
      <c r="AA1919" s="122">
        <v>0</v>
      </c>
      <c r="AB1919" s="122">
        <v>0</v>
      </c>
      <c r="AC1919" s="122">
        <v>0</v>
      </c>
      <c r="AD1919" s="121"/>
    </row>
    <row r="1920" spans="14:79" ht="12" customHeight="1">
      <c r="N1920" s="119" t="s">
        <v>43</v>
      </c>
      <c r="O1920" s="120" t="s">
        <v>1096</v>
      </c>
      <c r="P1920" s="122">
        <v>145000026</v>
      </c>
      <c r="Q1920" s="122">
        <v>160000026</v>
      </c>
      <c r="R1920" s="122">
        <v>170000026</v>
      </c>
      <c r="S1920" s="122">
        <v>175000026</v>
      </c>
      <c r="T1920" s="122">
        <v>0</v>
      </c>
      <c r="U1920" s="122">
        <v>0</v>
      </c>
      <c r="V1920" s="122">
        <v>0</v>
      </c>
      <c r="W1920" s="122">
        <v>0</v>
      </c>
      <c r="X1920" s="122">
        <v>0</v>
      </c>
      <c r="Y1920" s="122">
        <v>0</v>
      </c>
      <c r="Z1920" s="122">
        <v>0</v>
      </c>
      <c r="AA1920" s="122">
        <v>0</v>
      </c>
      <c r="AB1920" s="122">
        <v>0</v>
      </c>
      <c r="AC1920" s="122">
        <v>0</v>
      </c>
      <c r="AD1920" s="121"/>
    </row>
    <row r="1921" spans="14:30" ht="12" customHeight="1">
      <c r="N1921" s="119" t="s">
        <v>43</v>
      </c>
      <c r="O1921" s="120" t="s">
        <v>489</v>
      </c>
      <c r="P1921" s="122">
        <v>0</v>
      </c>
      <c r="Q1921" s="122">
        <v>140000026</v>
      </c>
      <c r="R1921" s="122">
        <v>145000026</v>
      </c>
      <c r="S1921" s="122">
        <v>150000026</v>
      </c>
      <c r="T1921" s="122">
        <v>160000026</v>
      </c>
      <c r="U1921" s="122">
        <v>170000026</v>
      </c>
      <c r="V1921" s="122">
        <v>175000026</v>
      </c>
      <c r="W1921" s="122">
        <v>185000026</v>
      </c>
      <c r="X1921" s="122">
        <v>0</v>
      </c>
      <c r="Y1921" s="122">
        <v>0</v>
      </c>
      <c r="Z1921" s="122">
        <v>0</v>
      </c>
      <c r="AA1921" s="122">
        <v>0</v>
      </c>
      <c r="AB1921" s="122">
        <v>0</v>
      </c>
      <c r="AC1921" s="122">
        <v>0</v>
      </c>
      <c r="AD1921" s="121"/>
    </row>
    <row r="1922" spans="14:30" ht="12" customHeight="1">
      <c r="N1922" s="119" t="s">
        <v>43</v>
      </c>
      <c r="O1922" s="120" t="s">
        <v>1097</v>
      </c>
      <c r="P1922" s="122">
        <v>0</v>
      </c>
      <c r="Q1922" s="122">
        <v>130000026</v>
      </c>
      <c r="R1922" s="122">
        <v>135000026</v>
      </c>
      <c r="S1922" s="122">
        <v>140000026</v>
      </c>
      <c r="T1922" s="122">
        <v>150000026</v>
      </c>
      <c r="U1922" s="122">
        <v>160000026</v>
      </c>
      <c r="V1922" s="122">
        <v>170000026</v>
      </c>
      <c r="W1922" s="122">
        <v>185000026</v>
      </c>
      <c r="X1922" s="122">
        <v>0</v>
      </c>
      <c r="Y1922" s="122">
        <v>0</v>
      </c>
      <c r="Z1922" s="122">
        <v>0</v>
      </c>
      <c r="AA1922" s="122">
        <v>0</v>
      </c>
      <c r="AB1922" s="122">
        <v>0</v>
      </c>
      <c r="AC1922" s="122">
        <v>0</v>
      </c>
      <c r="AD1922" s="121"/>
    </row>
    <row r="1923" spans="14:30" ht="12" customHeight="1">
      <c r="N1923" s="119" t="s">
        <v>43</v>
      </c>
      <c r="O1923" s="120" t="s">
        <v>603</v>
      </c>
      <c r="P1923" s="122">
        <v>0</v>
      </c>
      <c r="Q1923" s="122">
        <v>120000026</v>
      </c>
      <c r="R1923" s="122">
        <v>130000026</v>
      </c>
      <c r="S1923" s="122">
        <v>140000026</v>
      </c>
      <c r="T1923" s="122">
        <v>160000026</v>
      </c>
      <c r="U1923" s="122">
        <v>170000026</v>
      </c>
      <c r="V1923" s="122">
        <v>0</v>
      </c>
      <c r="W1923" s="122">
        <v>0</v>
      </c>
      <c r="X1923" s="122">
        <v>0</v>
      </c>
      <c r="Y1923" s="122">
        <v>0</v>
      </c>
      <c r="Z1923" s="122">
        <v>0</v>
      </c>
      <c r="AA1923" s="122">
        <v>0</v>
      </c>
      <c r="AB1923" s="122">
        <v>0</v>
      </c>
      <c r="AC1923" s="122">
        <v>0</v>
      </c>
      <c r="AD1923" s="121"/>
    </row>
    <row r="1924" spans="14:30" ht="12" customHeight="1">
      <c r="N1924" s="119" t="s">
        <v>43</v>
      </c>
      <c r="O1924" s="120" t="s">
        <v>827</v>
      </c>
      <c r="P1924" s="122">
        <v>0</v>
      </c>
      <c r="Q1924" s="122">
        <v>150000026</v>
      </c>
      <c r="R1924" s="122">
        <v>160000026</v>
      </c>
      <c r="S1924" s="122">
        <v>170000026</v>
      </c>
      <c r="T1924" s="122">
        <v>180000026</v>
      </c>
      <c r="U1924" s="122">
        <v>190000026</v>
      </c>
      <c r="V1924" s="122">
        <v>200000026</v>
      </c>
      <c r="W1924" s="122">
        <v>215000026</v>
      </c>
      <c r="X1924" s="122">
        <v>0</v>
      </c>
      <c r="Y1924" s="122">
        <v>0</v>
      </c>
      <c r="Z1924" s="122">
        <v>0</v>
      </c>
      <c r="AA1924" s="122">
        <v>0</v>
      </c>
      <c r="AB1924" s="122">
        <v>0</v>
      </c>
      <c r="AC1924" s="122">
        <v>0</v>
      </c>
      <c r="AD1924" s="121"/>
    </row>
    <row r="1925" spans="14:30" ht="12" customHeight="1">
      <c r="N1925" s="119" t="s">
        <v>43</v>
      </c>
      <c r="O1925" s="120" t="s">
        <v>2008</v>
      </c>
      <c r="P1925" s="122">
        <v>0</v>
      </c>
      <c r="Q1925" s="122">
        <v>135000026</v>
      </c>
      <c r="R1925" s="122">
        <v>150000026</v>
      </c>
      <c r="S1925" s="122">
        <v>165000026</v>
      </c>
      <c r="T1925" s="122">
        <v>175000026</v>
      </c>
      <c r="U1925" s="122">
        <v>185000026</v>
      </c>
      <c r="V1925" s="122">
        <v>195000026</v>
      </c>
      <c r="W1925" s="122">
        <v>215000026</v>
      </c>
      <c r="X1925" s="122">
        <v>0</v>
      </c>
      <c r="Y1925" s="122">
        <v>0</v>
      </c>
      <c r="Z1925" s="122">
        <v>0</v>
      </c>
      <c r="AA1925" s="122">
        <v>0</v>
      </c>
      <c r="AB1925" s="122">
        <v>0</v>
      </c>
      <c r="AC1925" s="122">
        <v>0</v>
      </c>
      <c r="AD1925" s="121"/>
    </row>
    <row r="1926" spans="14:30" ht="12" customHeight="1">
      <c r="N1926" s="119" t="s">
        <v>43</v>
      </c>
      <c r="O1926" s="120" t="s">
        <v>423</v>
      </c>
      <c r="P1926" s="122">
        <v>0</v>
      </c>
      <c r="Q1926" s="122">
        <v>135000026</v>
      </c>
      <c r="R1926" s="122">
        <v>150000026</v>
      </c>
      <c r="S1926" s="122">
        <v>165000026</v>
      </c>
      <c r="T1926" s="122">
        <v>175000026</v>
      </c>
      <c r="U1926" s="122">
        <v>185000026</v>
      </c>
      <c r="V1926" s="122">
        <v>195000026</v>
      </c>
      <c r="W1926" s="122">
        <v>215000026</v>
      </c>
      <c r="X1926" s="122">
        <v>0</v>
      </c>
      <c r="Y1926" s="122">
        <v>0</v>
      </c>
      <c r="Z1926" s="122">
        <v>0</v>
      </c>
      <c r="AA1926" s="122">
        <v>0</v>
      </c>
      <c r="AB1926" s="122">
        <v>0</v>
      </c>
      <c r="AC1926" s="122">
        <v>0</v>
      </c>
      <c r="AD1926" s="121"/>
    </row>
    <row r="1927" spans="14:30" ht="12" customHeight="1">
      <c r="N1927" s="119" t="s">
        <v>43</v>
      </c>
      <c r="O1927" s="120" t="s">
        <v>435</v>
      </c>
      <c r="P1927" s="122">
        <v>0</v>
      </c>
      <c r="Q1927" s="122">
        <v>135000026</v>
      </c>
      <c r="R1927" s="122">
        <v>145000026</v>
      </c>
      <c r="S1927" s="122">
        <v>160000026</v>
      </c>
      <c r="T1927" s="122">
        <v>175000026</v>
      </c>
      <c r="U1927" s="122">
        <v>185000026</v>
      </c>
      <c r="V1927" s="122">
        <v>195000026</v>
      </c>
      <c r="W1927" s="122">
        <v>210000026</v>
      </c>
      <c r="X1927" s="122">
        <v>0</v>
      </c>
      <c r="Y1927" s="122">
        <v>0</v>
      </c>
      <c r="Z1927" s="122">
        <v>0</v>
      </c>
      <c r="AA1927" s="122">
        <v>0</v>
      </c>
      <c r="AB1927" s="122">
        <v>0</v>
      </c>
      <c r="AC1927" s="122">
        <v>0</v>
      </c>
      <c r="AD1927" s="121"/>
    </row>
    <row r="1928" spans="14:30" ht="12" customHeight="1">
      <c r="N1928" s="119" t="s">
        <v>43</v>
      </c>
      <c r="O1928" s="120" t="s">
        <v>1202</v>
      </c>
      <c r="P1928" s="122">
        <v>165000026</v>
      </c>
      <c r="Q1928" s="122">
        <v>180000026</v>
      </c>
      <c r="R1928" s="122">
        <v>0</v>
      </c>
      <c r="S1928" s="122">
        <v>0</v>
      </c>
      <c r="T1928" s="122">
        <v>0</v>
      </c>
      <c r="U1928" s="122">
        <v>0</v>
      </c>
      <c r="V1928" s="122">
        <v>0</v>
      </c>
      <c r="W1928" s="122">
        <v>0</v>
      </c>
      <c r="X1928" s="122">
        <v>0</v>
      </c>
      <c r="Y1928" s="122">
        <v>0</v>
      </c>
      <c r="Z1928" s="122">
        <v>0</v>
      </c>
      <c r="AA1928" s="122">
        <v>0</v>
      </c>
      <c r="AB1928" s="122">
        <v>0</v>
      </c>
      <c r="AC1928" s="122">
        <v>0</v>
      </c>
      <c r="AD1928" s="121"/>
    </row>
    <row r="1929" spans="14:30" ht="12" customHeight="1">
      <c r="N1929" s="119" t="s">
        <v>43</v>
      </c>
      <c r="O1929" s="120" t="s">
        <v>1882</v>
      </c>
      <c r="P1929" s="122">
        <v>0</v>
      </c>
      <c r="Q1929" s="122">
        <v>120000026</v>
      </c>
      <c r="R1929" s="122">
        <v>130000026</v>
      </c>
      <c r="S1929" s="122">
        <v>140000026</v>
      </c>
      <c r="T1929" s="122">
        <v>150000026</v>
      </c>
      <c r="U1929" s="122">
        <v>160000026</v>
      </c>
      <c r="V1929" s="122">
        <v>175000026</v>
      </c>
      <c r="W1929" s="122">
        <v>190000026</v>
      </c>
      <c r="X1929" s="122">
        <v>0</v>
      </c>
      <c r="Y1929" s="122">
        <v>0</v>
      </c>
      <c r="Z1929" s="122">
        <v>0</v>
      </c>
      <c r="AA1929" s="122">
        <v>0</v>
      </c>
      <c r="AB1929" s="122">
        <v>0</v>
      </c>
      <c r="AC1929" s="122">
        <v>0</v>
      </c>
      <c r="AD1929" s="121"/>
    </row>
    <row r="1930" spans="14:30" ht="12" customHeight="1">
      <c r="N1930" s="119" t="s">
        <v>43</v>
      </c>
      <c r="O1930" s="120" t="s">
        <v>1617</v>
      </c>
      <c r="P1930" s="122">
        <v>130000026</v>
      </c>
      <c r="Q1930" s="122">
        <v>140000026</v>
      </c>
      <c r="R1930" s="122">
        <v>150000026</v>
      </c>
      <c r="S1930" s="122">
        <v>155000026</v>
      </c>
      <c r="T1930" s="122">
        <v>160000026</v>
      </c>
      <c r="U1930" s="122">
        <v>165000026</v>
      </c>
      <c r="V1930" s="122">
        <v>0</v>
      </c>
      <c r="W1930" s="122">
        <v>0</v>
      </c>
      <c r="X1930" s="122">
        <v>0</v>
      </c>
      <c r="Y1930" s="122">
        <v>0</v>
      </c>
      <c r="Z1930" s="122">
        <v>0</v>
      </c>
      <c r="AA1930" s="122">
        <v>0</v>
      </c>
      <c r="AB1930" s="122">
        <v>0</v>
      </c>
      <c r="AC1930" s="122">
        <v>0</v>
      </c>
      <c r="AD1930" s="121"/>
    </row>
    <row r="1931" spans="14:30" ht="12" customHeight="1">
      <c r="N1931" s="119" t="s">
        <v>43</v>
      </c>
      <c r="O1931" s="120" t="s">
        <v>729</v>
      </c>
      <c r="P1931" s="122">
        <v>135000026</v>
      </c>
      <c r="Q1931" s="122">
        <v>150000026</v>
      </c>
      <c r="R1931" s="122">
        <v>0</v>
      </c>
      <c r="S1931" s="122">
        <v>0</v>
      </c>
      <c r="T1931" s="122">
        <v>0</v>
      </c>
      <c r="U1931" s="122">
        <v>0</v>
      </c>
      <c r="V1931" s="122">
        <v>0</v>
      </c>
      <c r="W1931" s="122">
        <v>0</v>
      </c>
      <c r="X1931" s="122">
        <v>0</v>
      </c>
      <c r="Y1931" s="122">
        <v>0</v>
      </c>
      <c r="Z1931" s="122">
        <v>0</v>
      </c>
      <c r="AA1931" s="122">
        <v>0</v>
      </c>
      <c r="AB1931" s="122">
        <v>0</v>
      </c>
      <c r="AC1931" s="122">
        <v>0</v>
      </c>
      <c r="AD1931" s="121"/>
    </row>
    <row r="1932" spans="14:30" ht="12" customHeight="1">
      <c r="N1932" s="119" t="s">
        <v>48</v>
      </c>
      <c r="O1932" s="120" t="s">
        <v>2642</v>
      </c>
      <c r="P1932" s="122">
        <v>0</v>
      </c>
      <c r="Q1932" s="122">
        <v>0</v>
      </c>
      <c r="R1932" s="122">
        <v>0</v>
      </c>
      <c r="S1932" s="122">
        <v>0</v>
      </c>
      <c r="T1932" s="122">
        <v>0</v>
      </c>
      <c r="U1932" s="122">
        <v>0</v>
      </c>
      <c r="V1932" s="122">
        <v>115000026</v>
      </c>
      <c r="W1932" s="122">
        <v>125000026</v>
      </c>
      <c r="X1932" s="122">
        <v>130000026</v>
      </c>
      <c r="Y1932" s="122">
        <v>0</v>
      </c>
      <c r="Z1932" s="122">
        <v>0</v>
      </c>
      <c r="AA1932" s="122">
        <v>0</v>
      </c>
      <c r="AB1932" s="122">
        <v>0</v>
      </c>
      <c r="AC1932" s="122">
        <v>0</v>
      </c>
      <c r="AD1932" s="121"/>
    </row>
    <row r="1933" spans="14:30" ht="12" customHeight="1">
      <c r="N1933" s="119" t="s">
        <v>48</v>
      </c>
      <c r="O1933" s="120" t="s">
        <v>1466</v>
      </c>
      <c r="P1933" s="122">
        <v>100000026</v>
      </c>
      <c r="Q1933" s="122">
        <v>105000026</v>
      </c>
      <c r="R1933" s="122">
        <v>110000026</v>
      </c>
      <c r="S1933" s="122">
        <v>115000025</v>
      </c>
      <c r="T1933" s="122">
        <v>120000026</v>
      </c>
      <c r="U1933" s="122">
        <v>130000025</v>
      </c>
      <c r="V1933" s="122">
        <v>140000026</v>
      </c>
      <c r="W1933" s="122">
        <v>150000026</v>
      </c>
      <c r="X1933" s="122">
        <v>160000026</v>
      </c>
      <c r="Y1933" s="122">
        <v>170000026</v>
      </c>
      <c r="Z1933" s="122">
        <v>175000026</v>
      </c>
      <c r="AA1933" s="122">
        <v>180000026</v>
      </c>
      <c r="AB1933" s="122">
        <v>190000026</v>
      </c>
      <c r="AC1933" s="122">
        <v>205000026</v>
      </c>
      <c r="AD1933" s="121"/>
    </row>
    <row r="1934" spans="14:30" ht="12" customHeight="1">
      <c r="N1934" s="119" t="s">
        <v>48</v>
      </c>
      <c r="O1934" s="120" t="s">
        <v>1555</v>
      </c>
      <c r="P1934" s="122">
        <v>95000026</v>
      </c>
      <c r="Q1934" s="122">
        <v>100000026</v>
      </c>
      <c r="R1934" s="122">
        <v>105000026</v>
      </c>
      <c r="S1934" s="122">
        <v>110000026</v>
      </c>
      <c r="T1934" s="122">
        <v>115000025</v>
      </c>
      <c r="U1934" s="122">
        <v>120000026</v>
      </c>
      <c r="V1934" s="122">
        <v>130000025</v>
      </c>
      <c r="W1934" s="122">
        <v>140000026</v>
      </c>
      <c r="X1934" s="122">
        <v>150000026</v>
      </c>
      <c r="Y1934" s="122">
        <v>160000026</v>
      </c>
      <c r="Z1934" s="122">
        <v>170000026</v>
      </c>
      <c r="AA1934" s="122">
        <v>175000026</v>
      </c>
      <c r="AB1934" s="122">
        <v>180000026</v>
      </c>
      <c r="AC1934" s="122">
        <v>200000026</v>
      </c>
      <c r="AD1934" s="121"/>
    </row>
    <row r="1935" spans="14:30" ht="12" customHeight="1">
      <c r="N1935" s="119" t="s">
        <v>48</v>
      </c>
      <c r="O1935" s="120" t="s">
        <v>2042</v>
      </c>
      <c r="P1935" s="122">
        <v>0</v>
      </c>
      <c r="Q1935" s="122">
        <v>0</v>
      </c>
      <c r="R1935" s="122">
        <v>0</v>
      </c>
      <c r="S1935" s="122">
        <v>0</v>
      </c>
      <c r="T1935" s="122">
        <v>115000026</v>
      </c>
      <c r="U1935" s="122">
        <v>125000026</v>
      </c>
      <c r="V1935" s="122">
        <v>130000026</v>
      </c>
      <c r="W1935" s="122">
        <v>0</v>
      </c>
      <c r="X1935" s="122">
        <v>0</v>
      </c>
      <c r="Y1935" s="122">
        <v>0</v>
      </c>
      <c r="Z1935" s="122">
        <v>0</v>
      </c>
      <c r="AA1935" s="122">
        <v>0</v>
      </c>
      <c r="AB1935" s="122">
        <v>0</v>
      </c>
      <c r="AC1935" s="122">
        <v>0</v>
      </c>
      <c r="AD1935" s="121"/>
    </row>
    <row r="1936" spans="14:30" ht="12" customHeight="1">
      <c r="N1936" s="119" t="s">
        <v>48</v>
      </c>
      <c r="O1936" s="120" t="s">
        <v>1967</v>
      </c>
      <c r="P1936" s="122">
        <v>0</v>
      </c>
      <c r="Q1936" s="122">
        <v>0</v>
      </c>
      <c r="R1936" s="122">
        <v>0</v>
      </c>
      <c r="S1936" s="122">
        <v>0</v>
      </c>
      <c r="T1936" s="122">
        <v>0</v>
      </c>
      <c r="U1936" s="122">
        <v>0</v>
      </c>
      <c r="V1936" s="122">
        <v>0</v>
      </c>
      <c r="W1936" s="122">
        <v>170000026</v>
      </c>
      <c r="X1936" s="122">
        <v>175000026</v>
      </c>
      <c r="Y1936" s="122">
        <v>180000026</v>
      </c>
      <c r="Z1936" s="122">
        <v>185000026</v>
      </c>
      <c r="AA1936" s="122">
        <v>190000026</v>
      </c>
      <c r="AB1936" s="122">
        <v>200000026</v>
      </c>
      <c r="AC1936" s="122">
        <v>0</v>
      </c>
      <c r="AD1936" s="121"/>
    </row>
    <row r="1937" spans="14:30" ht="12" customHeight="1">
      <c r="N1937" s="119" t="s">
        <v>48</v>
      </c>
      <c r="O1937" s="120" t="s">
        <v>1793</v>
      </c>
      <c r="P1937" s="122">
        <v>0</v>
      </c>
      <c r="Q1937" s="122">
        <v>0</v>
      </c>
      <c r="R1937" s="122">
        <v>0</v>
      </c>
      <c r="S1937" s="122">
        <v>0</v>
      </c>
      <c r="T1937" s="122">
        <v>0</v>
      </c>
      <c r="U1937" s="122">
        <v>0</v>
      </c>
      <c r="V1937" s="122">
        <v>0</v>
      </c>
      <c r="W1937" s="122">
        <v>160000025</v>
      </c>
      <c r="X1937" s="122">
        <v>170000026</v>
      </c>
      <c r="Y1937" s="122">
        <v>175000026</v>
      </c>
      <c r="Z1937" s="122">
        <v>180000026</v>
      </c>
      <c r="AA1937" s="122">
        <v>185000026</v>
      </c>
      <c r="AB1937" s="122">
        <v>190000026</v>
      </c>
      <c r="AC1937" s="122">
        <v>0</v>
      </c>
      <c r="AD1937" s="121"/>
    </row>
    <row r="1938" spans="14:30" ht="12" customHeight="1">
      <c r="N1938" s="119" t="s">
        <v>48</v>
      </c>
      <c r="O1938" s="120" t="s">
        <v>1556</v>
      </c>
      <c r="P1938" s="122">
        <v>90000026</v>
      </c>
      <c r="Q1938" s="122">
        <v>100000026</v>
      </c>
      <c r="R1938" s="122">
        <v>105000026</v>
      </c>
      <c r="S1938" s="122">
        <v>110000026</v>
      </c>
      <c r="T1938" s="122">
        <v>115000026</v>
      </c>
      <c r="U1938" s="122">
        <v>120000026</v>
      </c>
      <c r="V1938" s="122">
        <v>135000026</v>
      </c>
      <c r="W1938" s="122">
        <v>145000026</v>
      </c>
      <c r="X1938" s="122">
        <v>155000026</v>
      </c>
      <c r="Y1938" s="122">
        <v>170000026</v>
      </c>
      <c r="Z1938" s="122">
        <v>180000026</v>
      </c>
      <c r="AA1938" s="122">
        <v>185000026</v>
      </c>
      <c r="AB1938" s="122">
        <v>190000026</v>
      </c>
      <c r="AC1938" s="122">
        <v>210000026</v>
      </c>
      <c r="AD1938" s="121"/>
    </row>
    <row r="1939" spans="14:30" ht="12" customHeight="1">
      <c r="N1939" s="119" t="s">
        <v>48</v>
      </c>
      <c r="O1939" s="120" t="s">
        <v>2137</v>
      </c>
      <c r="P1939" s="122">
        <v>90000026</v>
      </c>
      <c r="Q1939" s="122">
        <v>100000026</v>
      </c>
      <c r="R1939" s="122">
        <v>105000026</v>
      </c>
      <c r="S1939" s="122">
        <v>110000026</v>
      </c>
      <c r="T1939" s="122">
        <v>115000026</v>
      </c>
      <c r="U1939" s="122">
        <v>120000026</v>
      </c>
      <c r="V1939" s="122">
        <v>135000026</v>
      </c>
      <c r="W1939" s="122">
        <v>145000026</v>
      </c>
      <c r="X1939" s="122">
        <v>155000026</v>
      </c>
      <c r="Y1939" s="122">
        <v>170000026</v>
      </c>
      <c r="Z1939" s="122">
        <v>180000026</v>
      </c>
      <c r="AA1939" s="122">
        <v>185000026</v>
      </c>
      <c r="AB1939" s="122">
        <v>190000026</v>
      </c>
      <c r="AC1939" s="122">
        <v>210000026</v>
      </c>
      <c r="AD1939" s="121"/>
    </row>
    <row r="1940" spans="14:30" ht="12" customHeight="1">
      <c r="N1940" s="119" t="s">
        <v>48</v>
      </c>
      <c r="O1940" s="120" t="s">
        <v>1557</v>
      </c>
      <c r="P1940" s="122">
        <v>85000026</v>
      </c>
      <c r="Q1940" s="122">
        <v>90000026</v>
      </c>
      <c r="R1940" s="122">
        <v>100000026</v>
      </c>
      <c r="S1940" s="122">
        <v>105000026</v>
      </c>
      <c r="T1940" s="122">
        <v>110000026</v>
      </c>
      <c r="U1940" s="122">
        <v>115000026</v>
      </c>
      <c r="V1940" s="122">
        <v>120000026</v>
      </c>
      <c r="W1940" s="122">
        <v>135000026</v>
      </c>
      <c r="X1940" s="122">
        <v>145000026</v>
      </c>
      <c r="Y1940" s="122">
        <v>155000026</v>
      </c>
      <c r="Z1940" s="122">
        <v>170000026</v>
      </c>
      <c r="AA1940" s="122">
        <v>180000026</v>
      </c>
      <c r="AB1940" s="122">
        <v>185000026</v>
      </c>
      <c r="AC1940" s="122">
        <v>190000026</v>
      </c>
      <c r="AD1940" s="121"/>
    </row>
    <row r="1941" spans="14:30" ht="12" customHeight="1">
      <c r="N1941" s="119" t="s">
        <v>48</v>
      </c>
      <c r="O1941" s="120" t="s">
        <v>2498</v>
      </c>
      <c r="P1941" s="122">
        <v>85000026</v>
      </c>
      <c r="Q1941" s="122">
        <v>90000026</v>
      </c>
      <c r="R1941" s="122">
        <v>100000026</v>
      </c>
      <c r="S1941" s="122">
        <v>105000026</v>
      </c>
      <c r="T1941" s="122">
        <v>110000026</v>
      </c>
      <c r="U1941" s="122">
        <v>115000026</v>
      </c>
      <c r="V1941" s="122">
        <v>120000026</v>
      </c>
      <c r="W1941" s="122">
        <v>135000026</v>
      </c>
      <c r="X1941" s="122">
        <v>145000026</v>
      </c>
      <c r="Y1941" s="122">
        <v>155000026</v>
      </c>
      <c r="Z1941" s="122">
        <v>170000026</v>
      </c>
      <c r="AA1941" s="122">
        <v>180000026</v>
      </c>
      <c r="AB1941" s="122">
        <v>185000026</v>
      </c>
      <c r="AC1941" s="122">
        <v>190000026</v>
      </c>
      <c r="AD1941" s="121"/>
    </row>
    <row r="1942" spans="14:30" ht="12" customHeight="1">
      <c r="N1942" s="119" t="s">
        <v>48</v>
      </c>
      <c r="O1942" s="120" t="s">
        <v>2799</v>
      </c>
      <c r="P1942" s="122">
        <v>0</v>
      </c>
      <c r="Q1942" s="122">
        <v>0</v>
      </c>
      <c r="R1942" s="122">
        <v>0</v>
      </c>
      <c r="S1942" s="122">
        <v>0</v>
      </c>
      <c r="T1942" s="122">
        <v>0</v>
      </c>
      <c r="U1942" s="122">
        <v>0</v>
      </c>
      <c r="V1942" s="122">
        <v>0</v>
      </c>
      <c r="W1942" s="122">
        <v>0</v>
      </c>
      <c r="X1942" s="122">
        <v>0</v>
      </c>
      <c r="Y1942" s="122">
        <v>0</v>
      </c>
      <c r="Z1942" s="122">
        <v>195000026</v>
      </c>
      <c r="AA1942" s="122">
        <v>205000026</v>
      </c>
      <c r="AB1942" s="122">
        <v>215000026</v>
      </c>
      <c r="AC1942" s="122">
        <v>225000026</v>
      </c>
      <c r="AD1942" s="121"/>
    </row>
    <row r="1943" spans="14:30" ht="12" customHeight="1">
      <c r="N1943" s="119" t="s">
        <v>48</v>
      </c>
      <c r="O1943" s="120" t="s">
        <v>1829</v>
      </c>
      <c r="P1943" s="122">
        <v>0</v>
      </c>
      <c r="Q1943" s="122">
        <v>0</v>
      </c>
      <c r="R1943" s="122">
        <v>0</v>
      </c>
      <c r="S1943" s="122">
        <v>0</v>
      </c>
      <c r="T1943" s="122">
        <v>0</v>
      </c>
      <c r="U1943" s="122">
        <v>0</v>
      </c>
      <c r="V1943" s="122">
        <v>0</v>
      </c>
      <c r="W1943" s="122">
        <v>165000026</v>
      </c>
      <c r="X1943" s="122">
        <v>175000026</v>
      </c>
      <c r="Y1943" s="122">
        <v>185000026</v>
      </c>
      <c r="Z1943" s="122">
        <v>195000026</v>
      </c>
      <c r="AA1943" s="122">
        <v>205000026</v>
      </c>
      <c r="AB1943" s="122">
        <v>215000026</v>
      </c>
      <c r="AC1943" s="122">
        <v>225000026</v>
      </c>
      <c r="AD1943" s="121"/>
    </row>
    <row r="1944" spans="14:30" ht="12" customHeight="1">
      <c r="N1944" s="119" t="s">
        <v>48</v>
      </c>
      <c r="O1944" s="120" t="s">
        <v>1871</v>
      </c>
      <c r="P1944" s="122">
        <v>0</v>
      </c>
      <c r="Q1944" s="122">
        <v>0</v>
      </c>
      <c r="R1944" s="122">
        <v>0</v>
      </c>
      <c r="S1944" s="122">
        <v>0</v>
      </c>
      <c r="T1944" s="122">
        <v>0</v>
      </c>
      <c r="U1944" s="122">
        <v>0</v>
      </c>
      <c r="V1944" s="122">
        <v>0</v>
      </c>
      <c r="W1944" s="122">
        <v>150000026</v>
      </c>
      <c r="X1944" s="122">
        <v>170000026</v>
      </c>
      <c r="Y1944" s="122">
        <v>185000026</v>
      </c>
      <c r="Z1944" s="122">
        <v>190000026</v>
      </c>
      <c r="AA1944" s="122">
        <v>195000026</v>
      </c>
      <c r="AB1944" s="122">
        <v>200000026</v>
      </c>
      <c r="AC1944" s="122">
        <v>215000026</v>
      </c>
      <c r="AD1944" s="121"/>
    </row>
    <row r="1945" spans="14:30" ht="12" customHeight="1">
      <c r="N1945" s="119" t="s">
        <v>48</v>
      </c>
      <c r="O1945" s="120" t="s">
        <v>109</v>
      </c>
      <c r="P1945" s="122">
        <v>0</v>
      </c>
      <c r="Q1945" s="122">
        <v>0</v>
      </c>
      <c r="R1945" s="122">
        <v>60000026</v>
      </c>
      <c r="S1945" s="122">
        <v>65000026</v>
      </c>
      <c r="T1945" s="122">
        <v>70000026</v>
      </c>
      <c r="U1945" s="122">
        <v>75000026</v>
      </c>
      <c r="V1945" s="122">
        <v>80000026</v>
      </c>
      <c r="W1945" s="122">
        <v>85000026</v>
      </c>
      <c r="X1945" s="122">
        <v>90000026</v>
      </c>
      <c r="Y1945" s="122">
        <v>95000026</v>
      </c>
      <c r="Z1945" s="122">
        <v>0</v>
      </c>
      <c r="AA1945" s="122">
        <v>0</v>
      </c>
      <c r="AB1945" s="122">
        <v>0</v>
      </c>
      <c r="AC1945" s="122">
        <v>0</v>
      </c>
      <c r="AD1945" s="121"/>
    </row>
    <row r="1946" spans="14:30" ht="12" customHeight="1">
      <c r="N1946" s="119" t="s">
        <v>48</v>
      </c>
      <c r="O1946" s="120" t="s">
        <v>49</v>
      </c>
      <c r="P1946" s="122">
        <v>0</v>
      </c>
      <c r="Q1946" s="122">
        <v>0</v>
      </c>
      <c r="R1946" s="122">
        <v>60000026</v>
      </c>
      <c r="S1946" s="122">
        <v>65000026</v>
      </c>
      <c r="T1946" s="122">
        <v>70000026</v>
      </c>
      <c r="U1946" s="122">
        <v>75000026</v>
      </c>
      <c r="V1946" s="122">
        <v>80000026</v>
      </c>
      <c r="W1946" s="122">
        <v>85000026</v>
      </c>
      <c r="X1946" s="122">
        <v>90000026</v>
      </c>
      <c r="Y1946" s="122">
        <v>95000026</v>
      </c>
      <c r="Z1946" s="122">
        <v>0</v>
      </c>
      <c r="AA1946" s="122">
        <v>0</v>
      </c>
      <c r="AB1946" s="122">
        <v>0</v>
      </c>
      <c r="AC1946" s="122">
        <v>0</v>
      </c>
      <c r="AD1946" s="121"/>
    </row>
    <row r="1947" spans="14:30" ht="12" customHeight="1">
      <c r="N1947" s="119" t="s">
        <v>48</v>
      </c>
      <c r="O1947" s="120" t="s">
        <v>688</v>
      </c>
      <c r="P1947" s="122">
        <v>90000026</v>
      </c>
      <c r="Q1947" s="122">
        <v>95000026</v>
      </c>
      <c r="R1947" s="122">
        <v>105000026</v>
      </c>
      <c r="S1947" s="122">
        <v>110000026</v>
      </c>
      <c r="T1947" s="122">
        <v>120000026</v>
      </c>
      <c r="U1947" s="122">
        <v>125000026</v>
      </c>
      <c r="V1947" s="122">
        <v>130000026</v>
      </c>
      <c r="W1947" s="122">
        <v>135000026</v>
      </c>
      <c r="X1947" s="122">
        <v>140000026</v>
      </c>
      <c r="Y1947" s="122">
        <v>145000026</v>
      </c>
      <c r="Z1947" s="122">
        <v>160000026</v>
      </c>
      <c r="AA1947" s="122">
        <v>170000026</v>
      </c>
      <c r="AB1947" s="122">
        <v>0</v>
      </c>
      <c r="AC1947" s="122">
        <v>0</v>
      </c>
      <c r="AD1947" s="121"/>
    </row>
    <row r="1948" spans="14:30" ht="12" customHeight="1">
      <c r="N1948" s="119" t="s">
        <v>48</v>
      </c>
      <c r="O1948" s="120" t="s">
        <v>90</v>
      </c>
      <c r="P1948" s="122">
        <v>65000026</v>
      </c>
      <c r="Q1948" s="122">
        <v>70000026</v>
      </c>
      <c r="R1948" s="122">
        <v>75000026</v>
      </c>
      <c r="S1948" s="122">
        <v>80000026</v>
      </c>
      <c r="T1948" s="122">
        <v>85000026</v>
      </c>
      <c r="U1948" s="122">
        <v>90000026</v>
      </c>
      <c r="V1948" s="122">
        <v>95000026</v>
      </c>
      <c r="W1948" s="122">
        <v>100000026</v>
      </c>
      <c r="X1948" s="122">
        <v>105000026</v>
      </c>
      <c r="Y1948" s="122">
        <v>110000026</v>
      </c>
      <c r="Z1948" s="122">
        <v>0</v>
      </c>
      <c r="AA1948" s="122">
        <v>0</v>
      </c>
      <c r="AB1948" s="122">
        <v>0</v>
      </c>
      <c r="AC1948" s="122">
        <v>0</v>
      </c>
      <c r="AD1948" s="121"/>
    </row>
    <row r="1949" spans="14:30" ht="12" customHeight="1">
      <c r="N1949" s="119" t="s">
        <v>48</v>
      </c>
      <c r="O1949" s="120" t="s">
        <v>1203</v>
      </c>
      <c r="P1949" s="122">
        <v>0</v>
      </c>
      <c r="Q1949" s="122">
        <v>0</v>
      </c>
      <c r="R1949" s="122">
        <v>60000026</v>
      </c>
      <c r="S1949" s="122">
        <v>65000026</v>
      </c>
      <c r="T1949" s="122">
        <v>70000026</v>
      </c>
      <c r="U1949" s="122">
        <v>75000026</v>
      </c>
      <c r="V1949" s="122">
        <v>80000026</v>
      </c>
      <c r="W1949" s="122">
        <v>85000026</v>
      </c>
      <c r="X1949" s="122">
        <v>90000026</v>
      </c>
      <c r="Y1949" s="122">
        <v>95000026</v>
      </c>
      <c r="Z1949" s="122">
        <v>0</v>
      </c>
      <c r="AA1949" s="122">
        <v>0</v>
      </c>
      <c r="AB1949" s="122">
        <v>0</v>
      </c>
      <c r="AC1949" s="122">
        <v>0</v>
      </c>
      <c r="AD1949" s="121"/>
    </row>
    <row r="1950" spans="14:30" ht="12" customHeight="1">
      <c r="N1950" s="119" t="s">
        <v>48</v>
      </c>
      <c r="O1950" s="120" t="s">
        <v>91</v>
      </c>
      <c r="P1950" s="122">
        <v>0</v>
      </c>
      <c r="Q1950" s="122">
        <v>0</v>
      </c>
      <c r="R1950" s="122">
        <v>60000026</v>
      </c>
      <c r="S1950" s="122">
        <v>65000026</v>
      </c>
      <c r="T1950" s="122">
        <v>70000026</v>
      </c>
      <c r="U1950" s="122">
        <v>75000026</v>
      </c>
      <c r="V1950" s="122">
        <v>80000026</v>
      </c>
      <c r="W1950" s="122">
        <v>85000026</v>
      </c>
      <c r="X1950" s="122">
        <v>90000026</v>
      </c>
      <c r="Y1950" s="122">
        <v>95000026</v>
      </c>
      <c r="Z1950" s="122">
        <v>0</v>
      </c>
      <c r="AA1950" s="122">
        <v>0</v>
      </c>
      <c r="AB1950" s="122">
        <v>0</v>
      </c>
      <c r="AC1950" s="122">
        <v>0</v>
      </c>
      <c r="AD1950" s="121"/>
    </row>
    <row r="1951" spans="14:30" ht="12" customHeight="1">
      <c r="N1951" s="119" t="s">
        <v>48</v>
      </c>
      <c r="O1951" s="120" t="s">
        <v>92</v>
      </c>
      <c r="P1951" s="122">
        <v>0</v>
      </c>
      <c r="Q1951" s="122">
        <v>0</v>
      </c>
      <c r="R1951" s="122">
        <v>80000026</v>
      </c>
      <c r="S1951" s="122">
        <v>85000026</v>
      </c>
      <c r="T1951" s="122">
        <v>90000026</v>
      </c>
      <c r="U1951" s="122">
        <v>95000026</v>
      </c>
      <c r="V1951" s="122">
        <v>105000026</v>
      </c>
      <c r="W1951" s="122">
        <v>110000026</v>
      </c>
      <c r="X1951" s="122">
        <v>115000026</v>
      </c>
      <c r="Y1951" s="122">
        <v>120000026</v>
      </c>
      <c r="Z1951" s="122">
        <v>0</v>
      </c>
      <c r="AA1951" s="122">
        <v>0</v>
      </c>
      <c r="AB1951" s="122">
        <v>0</v>
      </c>
      <c r="AC1951" s="122">
        <v>0</v>
      </c>
      <c r="AD1951" s="121"/>
    </row>
    <row r="1952" spans="14:30" ht="12" customHeight="1">
      <c r="N1952" s="119" t="s">
        <v>48</v>
      </c>
      <c r="O1952" s="120" t="s">
        <v>122</v>
      </c>
      <c r="P1952" s="122">
        <v>0</v>
      </c>
      <c r="Q1952" s="122">
        <v>0</v>
      </c>
      <c r="R1952" s="122">
        <v>60000026</v>
      </c>
      <c r="S1952" s="122">
        <v>65000026</v>
      </c>
      <c r="T1952" s="122">
        <v>70000026</v>
      </c>
      <c r="U1952" s="122">
        <v>75000026</v>
      </c>
      <c r="V1952" s="122">
        <v>80000026</v>
      </c>
      <c r="W1952" s="122">
        <v>85000026</v>
      </c>
      <c r="X1952" s="122">
        <v>90000026</v>
      </c>
      <c r="Y1952" s="122">
        <v>95000026</v>
      </c>
      <c r="Z1952" s="122">
        <v>0</v>
      </c>
      <c r="AA1952" s="122">
        <v>0</v>
      </c>
      <c r="AB1952" s="122">
        <v>0</v>
      </c>
      <c r="AC1952" s="122">
        <v>0</v>
      </c>
      <c r="AD1952" s="121"/>
    </row>
    <row r="1953" spans="14:30" ht="12" customHeight="1">
      <c r="N1953" s="119" t="s">
        <v>48</v>
      </c>
      <c r="O1953" s="120" t="s">
        <v>730</v>
      </c>
      <c r="P1953" s="122">
        <v>0</v>
      </c>
      <c r="Q1953" s="122">
        <v>0</v>
      </c>
      <c r="R1953" s="122">
        <v>60000026</v>
      </c>
      <c r="S1953" s="122">
        <v>65000026</v>
      </c>
      <c r="T1953" s="122">
        <v>70000026</v>
      </c>
      <c r="U1953" s="122">
        <v>75000026</v>
      </c>
      <c r="V1953" s="122">
        <v>80000026</v>
      </c>
      <c r="W1953" s="122">
        <v>85000026</v>
      </c>
      <c r="X1953" s="122">
        <v>90000026</v>
      </c>
      <c r="Y1953" s="122">
        <v>95000026</v>
      </c>
      <c r="Z1953" s="122">
        <v>0</v>
      </c>
      <c r="AA1953" s="122">
        <v>0</v>
      </c>
      <c r="AB1953" s="122">
        <v>0</v>
      </c>
      <c r="AC1953" s="122">
        <v>0</v>
      </c>
      <c r="AD1953" s="121"/>
    </row>
    <row r="1954" spans="14:30" ht="12" customHeight="1">
      <c r="N1954" s="119" t="s">
        <v>48</v>
      </c>
      <c r="O1954" s="120" t="s">
        <v>324</v>
      </c>
      <c r="P1954" s="122">
        <v>0</v>
      </c>
      <c r="Q1954" s="122">
        <v>0</v>
      </c>
      <c r="R1954" s="122">
        <v>60000026</v>
      </c>
      <c r="S1954" s="122">
        <v>65000026</v>
      </c>
      <c r="T1954" s="122">
        <v>70000026</v>
      </c>
      <c r="U1954" s="122">
        <v>75000026</v>
      </c>
      <c r="V1954" s="122">
        <v>80000026</v>
      </c>
      <c r="W1954" s="122">
        <v>85000026</v>
      </c>
      <c r="X1954" s="122">
        <v>90000026</v>
      </c>
      <c r="Y1954" s="122">
        <v>95000026</v>
      </c>
      <c r="Z1954" s="122">
        <v>0</v>
      </c>
      <c r="AA1954" s="122">
        <v>0</v>
      </c>
      <c r="AB1954" s="122">
        <v>0</v>
      </c>
      <c r="AC1954" s="122">
        <v>0</v>
      </c>
      <c r="AD1954" s="121"/>
    </row>
    <row r="1955" spans="14:30" ht="12" customHeight="1">
      <c r="N1955" s="119" t="s">
        <v>48</v>
      </c>
      <c r="O1955" s="120" t="s">
        <v>123</v>
      </c>
      <c r="P1955" s="122">
        <v>0</v>
      </c>
      <c r="Q1955" s="122">
        <v>0</v>
      </c>
      <c r="R1955" s="122">
        <v>60000026</v>
      </c>
      <c r="S1955" s="122">
        <v>65000026</v>
      </c>
      <c r="T1955" s="122">
        <v>70000026</v>
      </c>
      <c r="U1955" s="122">
        <v>75000026</v>
      </c>
      <c r="V1955" s="122">
        <v>80000026</v>
      </c>
      <c r="W1955" s="122">
        <v>85000026</v>
      </c>
      <c r="X1955" s="122">
        <v>90000026</v>
      </c>
      <c r="Y1955" s="122">
        <v>95000026</v>
      </c>
      <c r="Z1955" s="122">
        <v>0</v>
      </c>
      <c r="AA1955" s="122">
        <v>0</v>
      </c>
      <c r="AB1955" s="122">
        <v>0</v>
      </c>
      <c r="AC1955" s="122">
        <v>0</v>
      </c>
      <c r="AD1955" s="121"/>
    </row>
    <row r="1956" spans="14:30" ht="12" customHeight="1">
      <c r="N1956" s="119" t="s">
        <v>48</v>
      </c>
      <c r="O1956" s="120" t="s">
        <v>640</v>
      </c>
      <c r="P1956" s="122">
        <v>0</v>
      </c>
      <c r="Q1956" s="122">
        <v>0</v>
      </c>
      <c r="R1956" s="122">
        <v>60000026</v>
      </c>
      <c r="S1956" s="122">
        <v>65000026</v>
      </c>
      <c r="T1956" s="122">
        <v>70000026</v>
      </c>
      <c r="U1956" s="122">
        <v>75000026</v>
      </c>
      <c r="V1956" s="122">
        <v>80000026</v>
      </c>
      <c r="W1956" s="122">
        <v>85000026</v>
      </c>
      <c r="X1956" s="122">
        <v>90000026</v>
      </c>
      <c r="Y1956" s="122">
        <v>95000026</v>
      </c>
      <c r="Z1956" s="122">
        <v>0</v>
      </c>
      <c r="AA1956" s="122">
        <v>0</v>
      </c>
      <c r="AB1956" s="122">
        <v>0</v>
      </c>
      <c r="AC1956" s="122">
        <v>0</v>
      </c>
      <c r="AD1956" s="121"/>
    </row>
    <row r="1957" spans="14:30" ht="12" customHeight="1">
      <c r="N1957" s="119" t="s">
        <v>48</v>
      </c>
      <c r="O1957" s="120" t="s">
        <v>110</v>
      </c>
      <c r="P1957" s="122">
        <v>0</v>
      </c>
      <c r="Q1957" s="122">
        <v>0</v>
      </c>
      <c r="R1957" s="122">
        <v>60000026</v>
      </c>
      <c r="S1957" s="122">
        <v>65000026</v>
      </c>
      <c r="T1957" s="122">
        <v>70000026</v>
      </c>
      <c r="U1957" s="122">
        <v>75000026</v>
      </c>
      <c r="V1957" s="122">
        <v>80000026</v>
      </c>
      <c r="W1957" s="122">
        <v>85000026</v>
      </c>
      <c r="X1957" s="122">
        <v>90000026</v>
      </c>
      <c r="Y1957" s="122">
        <v>95000026</v>
      </c>
      <c r="Z1957" s="122">
        <v>0</v>
      </c>
      <c r="AA1957" s="122">
        <v>0</v>
      </c>
      <c r="AB1957" s="122">
        <v>0</v>
      </c>
      <c r="AC1957" s="122">
        <v>0</v>
      </c>
      <c r="AD1957" s="121"/>
    </row>
    <row r="1958" spans="14:30" ht="12" customHeight="1">
      <c r="N1958" s="119" t="s">
        <v>48</v>
      </c>
      <c r="O1958" s="120" t="s">
        <v>111</v>
      </c>
      <c r="P1958" s="122">
        <v>0</v>
      </c>
      <c r="Q1958" s="122">
        <v>0</v>
      </c>
      <c r="R1958" s="122">
        <v>60000026</v>
      </c>
      <c r="S1958" s="122">
        <v>65000026</v>
      </c>
      <c r="T1958" s="122">
        <v>70000026</v>
      </c>
      <c r="U1958" s="122">
        <v>75000026</v>
      </c>
      <c r="V1958" s="122">
        <v>80000026</v>
      </c>
      <c r="W1958" s="122">
        <v>85000026</v>
      </c>
      <c r="X1958" s="122">
        <v>90000026</v>
      </c>
      <c r="Y1958" s="122">
        <v>95000026</v>
      </c>
      <c r="Z1958" s="122">
        <v>0</v>
      </c>
      <c r="AA1958" s="122">
        <v>0</v>
      </c>
      <c r="AB1958" s="122">
        <v>0</v>
      </c>
      <c r="AC1958" s="122">
        <v>0</v>
      </c>
      <c r="AD1958" s="121"/>
    </row>
    <row r="1959" spans="14:30" ht="12" customHeight="1">
      <c r="N1959" s="119" t="s">
        <v>48</v>
      </c>
      <c r="O1959" s="120" t="s">
        <v>431</v>
      </c>
      <c r="P1959" s="122">
        <v>0</v>
      </c>
      <c r="Q1959" s="122">
        <v>0</v>
      </c>
      <c r="R1959" s="122">
        <v>60000026</v>
      </c>
      <c r="S1959" s="122">
        <v>65000026</v>
      </c>
      <c r="T1959" s="122">
        <v>70000026</v>
      </c>
      <c r="U1959" s="122">
        <v>75000026</v>
      </c>
      <c r="V1959" s="122">
        <v>80000026</v>
      </c>
      <c r="W1959" s="122">
        <v>85000026</v>
      </c>
      <c r="X1959" s="122">
        <v>90000026</v>
      </c>
      <c r="Y1959" s="122">
        <v>95000026</v>
      </c>
      <c r="Z1959" s="122">
        <v>0</v>
      </c>
      <c r="AA1959" s="122">
        <v>0</v>
      </c>
      <c r="AB1959" s="122">
        <v>0</v>
      </c>
      <c r="AC1959" s="122">
        <v>0</v>
      </c>
      <c r="AD1959" s="121"/>
    </row>
    <row r="1960" spans="14:30" ht="12" customHeight="1">
      <c r="N1960" s="119" t="s">
        <v>48</v>
      </c>
      <c r="O1960" s="120" t="s">
        <v>1682</v>
      </c>
      <c r="P1960" s="122">
        <v>0</v>
      </c>
      <c r="Q1960" s="122">
        <v>0</v>
      </c>
      <c r="R1960" s="122">
        <v>60000026</v>
      </c>
      <c r="S1960" s="122">
        <v>65000026</v>
      </c>
      <c r="T1960" s="122">
        <v>70000026</v>
      </c>
      <c r="U1960" s="122">
        <v>75000026</v>
      </c>
      <c r="V1960" s="122">
        <v>80000026</v>
      </c>
      <c r="W1960" s="122">
        <v>85000026</v>
      </c>
      <c r="X1960" s="122">
        <v>90000026</v>
      </c>
      <c r="Y1960" s="122">
        <v>95000026</v>
      </c>
      <c r="Z1960" s="122">
        <v>105000026</v>
      </c>
      <c r="AA1960" s="122">
        <v>0</v>
      </c>
      <c r="AB1960" s="122">
        <v>0</v>
      </c>
      <c r="AC1960" s="122">
        <v>0</v>
      </c>
      <c r="AD1960" s="121"/>
    </row>
    <row r="1961" spans="14:30" ht="12" customHeight="1">
      <c r="N1961" s="119" t="s">
        <v>48</v>
      </c>
      <c r="O1961" s="120" t="s">
        <v>1666</v>
      </c>
      <c r="P1961" s="122">
        <v>0</v>
      </c>
      <c r="Q1961" s="122">
        <v>0</v>
      </c>
      <c r="R1961" s="122">
        <v>60000026</v>
      </c>
      <c r="S1961" s="122">
        <v>65000026</v>
      </c>
      <c r="T1961" s="122">
        <v>70000026</v>
      </c>
      <c r="U1961" s="122">
        <v>75000026</v>
      </c>
      <c r="V1961" s="122">
        <v>80000026</v>
      </c>
      <c r="W1961" s="122">
        <v>85000026</v>
      </c>
      <c r="X1961" s="122">
        <v>90000026</v>
      </c>
      <c r="Y1961" s="122">
        <v>95000026</v>
      </c>
      <c r="Z1961" s="122">
        <v>0</v>
      </c>
      <c r="AA1961" s="122">
        <v>0</v>
      </c>
      <c r="AB1961" s="122">
        <v>0</v>
      </c>
      <c r="AC1961" s="122">
        <v>0</v>
      </c>
      <c r="AD1961" s="121"/>
    </row>
    <row r="1962" spans="14:30" ht="12" customHeight="1">
      <c r="N1962" s="119" t="s">
        <v>48</v>
      </c>
      <c r="O1962" s="120" t="s">
        <v>2344</v>
      </c>
      <c r="P1962" s="122">
        <v>0</v>
      </c>
      <c r="Q1962" s="122">
        <v>0</v>
      </c>
      <c r="R1962" s="122">
        <v>60000026</v>
      </c>
      <c r="S1962" s="122">
        <v>65000026</v>
      </c>
      <c r="T1962" s="122">
        <v>70000026</v>
      </c>
      <c r="U1962" s="122">
        <v>75000026</v>
      </c>
      <c r="V1962" s="122">
        <v>80000026</v>
      </c>
      <c r="W1962" s="122">
        <v>85000026</v>
      </c>
      <c r="X1962" s="122">
        <v>90000026</v>
      </c>
      <c r="Y1962" s="122">
        <v>95000026</v>
      </c>
      <c r="Z1962" s="122">
        <v>0</v>
      </c>
      <c r="AA1962" s="122">
        <v>0</v>
      </c>
      <c r="AB1962" s="122">
        <v>0</v>
      </c>
      <c r="AC1962" s="122">
        <v>0</v>
      </c>
      <c r="AD1962" s="121"/>
    </row>
    <row r="1963" spans="14:30" ht="12" customHeight="1">
      <c r="N1963" s="119" t="s">
        <v>48</v>
      </c>
      <c r="O1963" s="120" t="s">
        <v>1579</v>
      </c>
      <c r="P1963" s="122">
        <v>0</v>
      </c>
      <c r="Q1963" s="122">
        <v>0</v>
      </c>
      <c r="R1963" s="122">
        <v>60000026</v>
      </c>
      <c r="S1963" s="122">
        <v>65000026</v>
      </c>
      <c r="T1963" s="122">
        <v>70000026</v>
      </c>
      <c r="U1963" s="122">
        <v>75000026</v>
      </c>
      <c r="V1963" s="122">
        <v>80000026</v>
      </c>
      <c r="W1963" s="122">
        <v>85000026</v>
      </c>
      <c r="X1963" s="122">
        <v>90000026</v>
      </c>
      <c r="Y1963" s="122">
        <v>95000026</v>
      </c>
      <c r="Z1963" s="122">
        <v>0</v>
      </c>
      <c r="AA1963" s="122">
        <v>0</v>
      </c>
      <c r="AB1963" s="122">
        <v>0</v>
      </c>
      <c r="AC1963" s="122">
        <v>0</v>
      </c>
      <c r="AD1963" s="121"/>
    </row>
    <row r="1964" spans="14:30" ht="12" customHeight="1">
      <c r="N1964" s="119" t="s">
        <v>48</v>
      </c>
      <c r="O1964" s="120" t="s">
        <v>1581</v>
      </c>
      <c r="P1964" s="122">
        <v>0</v>
      </c>
      <c r="Q1964" s="122">
        <v>70000026</v>
      </c>
      <c r="R1964" s="122">
        <v>75000026</v>
      </c>
      <c r="S1964" s="122">
        <v>80000026</v>
      </c>
      <c r="T1964" s="122">
        <v>85000026</v>
      </c>
      <c r="U1964" s="122">
        <v>90000026</v>
      </c>
      <c r="V1964" s="122">
        <v>95000026</v>
      </c>
      <c r="W1964" s="122">
        <v>100000026</v>
      </c>
      <c r="X1964" s="122">
        <v>105000026</v>
      </c>
      <c r="Y1964" s="122">
        <v>110000026</v>
      </c>
      <c r="Z1964" s="122">
        <v>0</v>
      </c>
      <c r="AA1964" s="122">
        <v>0</v>
      </c>
      <c r="AB1964" s="122">
        <v>0</v>
      </c>
      <c r="AC1964" s="122">
        <v>0</v>
      </c>
      <c r="AD1964" s="121"/>
    </row>
    <row r="1965" spans="14:30" ht="12" customHeight="1">
      <c r="N1965" s="119" t="s">
        <v>48</v>
      </c>
      <c r="O1965" s="120" t="s">
        <v>1098</v>
      </c>
      <c r="P1965" s="122">
        <v>0</v>
      </c>
      <c r="Q1965" s="122">
        <v>0</v>
      </c>
      <c r="R1965" s="122">
        <v>70000026</v>
      </c>
      <c r="S1965" s="122">
        <v>85000026</v>
      </c>
      <c r="T1965" s="122">
        <v>95000026</v>
      </c>
      <c r="U1965" s="122">
        <v>120000026</v>
      </c>
      <c r="V1965" s="122">
        <v>125000026</v>
      </c>
      <c r="W1965" s="122">
        <v>130000026</v>
      </c>
      <c r="X1965" s="122">
        <v>135000026</v>
      </c>
      <c r="Y1965" s="122">
        <v>145000026</v>
      </c>
      <c r="Z1965" s="122">
        <v>0</v>
      </c>
      <c r="AA1965" s="122">
        <v>0</v>
      </c>
      <c r="AB1965" s="122">
        <v>0</v>
      </c>
      <c r="AC1965" s="122">
        <v>0</v>
      </c>
      <c r="AD1965" s="121"/>
    </row>
    <row r="1966" spans="14:30" ht="12" customHeight="1">
      <c r="N1966" s="119" t="s">
        <v>48</v>
      </c>
      <c r="O1966" s="120" t="s">
        <v>731</v>
      </c>
      <c r="P1966" s="122">
        <v>0</v>
      </c>
      <c r="Q1966" s="122">
        <v>0</v>
      </c>
      <c r="R1966" s="122">
        <v>60000026</v>
      </c>
      <c r="S1966" s="122">
        <v>65000026</v>
      </c>
      <c r="T1966" s="122">
        <v>70000026</v>
      </c>
      <c r="U1966" s="122">
        <v>75000026</v>
      </c>
      <c r="V1966" s="122">
        <v>80000026</v>
      </c>
      <c r="W1966" s="122">
        <v>85000026</v>
      </c>
      <c r="X1966" s="122">
        <v>90000026</v>
      </c>
      <c r="Y1966" s="122">
        <v>95000026</v>
      </c>
      <c r="Z1966" s="122">
        <v>0</v>
      </c>
      <c r="AA1966" s="122">
        <v>0</v>
      </c>
      <c r="AB1966" s="122">
        <v>0</v>
      </c>
      <c r="AC1966" s="122">
        <v>0</v>
      </c>
      <c r="AD1966" s="121"/>
    </row>
    <row r="1967" spans="14:30" ht="12" customHeight="1">
      <c r="N1967" s="119" t="s">
        <v>48</v>
      </c>
      <c r="O1967" s="120" t="s">
        <v>50</v>
      </c>
      <c r="P1967" s="122">
        <v>0</v>
      </c>
      <c r="Q1967" s="122">
        <v>0</v>
      </c>
      <c r="R1967" s="122">
        <v>60000026</v>
      </c>
      <c r="S1967" s="122">
        <v>65000026</v>
      </c>
      <c r="T1967" s="122">
        <v>70000026</v>
      </c>
      <c r="U1967" s="122">
        <v>75000026</v>
      </c>
      <c r="V1967" s="122">
        <v>80000026</v>
      </c>
      <c r="W1967" s="122">
        <v>85000026</v>
      </c>
      <c r="X1967" s="122">
        <v>90000026</v>
      </c>
      <c r="Y1967" s="122">
        <v>95000026</v>
      </c>
      <c r="Z1967" s="122">
        <v>0</v>
      </c>
      <c r="AA1967" s="122">
        <v>0</v>
      </c>
      <c r="AB1967" s="122">
        <v>0</v>
      </c>
      <c r="AC1967" s="122">
        <v>0</v>
      </c>
      <c r="AD1967" s="121"/>
    </row>
    <row r="1968" spans="14:30" ht="12" customHeight="1">
      <c r="N1968" s="119" t="s">
        <v>48</v>
      </c>
      <c r="O1968" s="120" t="s">
        <v>51</v>
      </c>
      <c r="P1968" s="122">
        <v>0</v>
      </c>
      <c r="Q1968" s="122">
        <v>0</v>
      </c>
      <c r="R1968" s="122">
        <v>60000026</v>
      </c>
      <c r="S1968" s="122">
        <v>65000026</v>
      </c>
      <c r="T1968" s="122">
        <v>70000026</v>
      </c>
      <c r="U1968" s="122">
        <v>75000026</v>
      </c>
      <c r="V1968" s="122">
        <v>80000026</v>
      </c>
      <c r="W1968" s="122">
        <v>85000026</v>
      </c>
      <c r="X1968" s="122">
        <v>90000026</v>
      </c>
      <c r="Y1968" s="122">
        <v>95000026</v>
      </c>
      <c r="Z1968" s="122">
        <v>0</v>
      </c>
      <c r="AA1968" s="122">
        <v>0</v>
      </c>
      <c r="AB1968" s="122">
        <v>0</v>
      </c>
      <c r="AC1968" s="122">
        <v>0</v>
      </c>
      <c r="AD1968" s="121"/>
    </row>
    <row r="1969" spans="14:30" ht="12" customHeight="1">
      <c r="N1969" s="119" t="s">
        <v>48</v>
      </c>
      <c r="O1969" s="120" t="s">
        <v>1330</v>
      </c>
      <c r="P1969" s="122">
        <v>0</v>
      </c>
      <c r="Q1969" s="122">
        <v>0</v>
      </c>
      <c r="R1969" s="122">
        <v>60000026</v>
      </c>
      <c r="S1969" s="122">
        <v>65000026</v>
      </c>
      <c r="T1969" s="122">
        <v>70000026</v>
      </c>
      <c r="U1969" s="122">
        <v>75000026</v>
      </c>
      <c r="V1969" s="122">
        <v>80000026</v>
      </c>
      <c r="W1969" s="122">
        <v>85000026</v>
      </c>
      <c r="X1969" s="122">
        <v>90000026</v>
      </c>
      <c r="Y1969" s="122">
        <v>95000026</v>
      </c>
      <c r="Z1969" s="122">
        <v>0</v>
      </c>
      <c r="AA1969" s="122">
        <v>0</v>
      </c>
      <c r="AB1969" s="122">
        <v>0</v>
      </c>
      <c r="AC1969" s="122">
        <v>0</v>
      </c>
      <c r="AD1969" s="121"/>
    </row>
    <row r="1970" spans="14:30" ht="12" customHeight="1">
      <c r="N1970" s="119" t="s">
        <v>48</v>
      </c>
      <c r="O1970" s="120" t="s">
        <v>52</v>
      </c>
      <c r="P1970" s="122">
        <v>85000026</v>
      </c>
      <c r="Q1970" s="122">
        <v>90000026</v>
      </c>
      <c r="R1970" s="122">
        <v>95000026</v>
      </c>
      <c r="S1970" s="122">
        <v>100000026</v>
      </c>
      <c r="T1970" s="122">
        <v>105000026</v>
      </c>
      <c r="U1970" s="122">
        <v>110000026</v>
      </c>
      <c r="V1970" s="122">
        <v>115000026</v>
      </c>
      <c r="W1970" s="122">
        <v>120000026</v>
      </c>
      <c r="X1970" s="122">
        <v>130000026</v>
      </c>
      <c r="Y1970" s="122">
        <v>140000026</v>
      </c>
      <c r="Z1970" s="122">
        <v>150000026</v>
      </c>
      <c r="AA1970" s="122">
        <v>160000026</v>
      </c>
      <c r="AB1970" s="122">
        <v>170000026</v>
      </c>
      <c r="AC1970" s="122">
        <v>180000026</v>
      </c>
      <c r="AD1970" s="121"/>
    </row>
    <row r="1971" spans="14:30" ht="12" customHeight="1">
      <c r="N1971" s="119" t="s">
        <v>48</v>
      </c>
      <c r="O1971" s="120" t="s">
        <v>1204</v>
      </c>
      <c r="P1971" s="122">
        <v>0</v>
      </c>
      <c r="Q1971" s="122">
        <v>0</v>
      </c>
      <c r="R1971" s="122">
        <v>60000026</v>
      </c>
      <c r="S1971" s="122">
        <v>65000026</v>
      </c>
      <c r="T1971" s="122">
        <v>70000026</v>
      </c>
      <c r="U1971" s="122">
        <v>75000026</v>
      </c>
      <c r="V1971" s="122">
        <v>80000026</v>
      </c>
      <c r="W1971" s="122">
        <v>85000026</v>
      </c>
      <c r="X1971" s="122">
        <v>90000026</v>
      </c>
      <c r="Y1971" s="122">
        <v>95000026</v>
      </c>
      <c r="Z1971" s="122">
        <v>0</v>
      </c>
      <c r="AA1971" s="122">
        <v>0</v>
      </c>
      <c r="AB1971" s="122">
        <v>0</v>
      </c>
      <c r="AC1971" s="122">
        <v>0</v>
      </c>
      <c r="AD1971" s="121"/>
    </row>
    <row r="1972" spans="14:30" ht="12" customHeight="1">
      <c r="N1972" s="119" t="s">
        <v>48</v>
      </c>
      <c r="O1972" s="120" t="s">
        <v>1015</v>
      </c>
      <c r="P1972" s="122">
        <v>0</v>
      </c>
      <c r="Q1972" s="122">
        <v>0</v>
      </c>
      <c r="R1972" s="122">
        <v>60000026</v>
      </c>
      <c r="S1972" s="122">
        <v>65000026</v>
      </c>
      <c r="T1972" s="122">
        <v>70000026</v>
      </c>
      <c r="U1972" s="122">
        <v>75000026</v>
      </c>
      <c r="V1972" s="122">
        <v>80000026</v>
      </c>
      <c r="W1972" s="122">
        <v>85000026</v>
      </c>
      <c r="X1972" s="122">
        <v>90000026</v>
      </c>
      <c r="Y1972" s="122">
        <v>95000026</v>
      </c>
      <c r="Z1972" s="122">
        <v>0</v>
      </c>
      <c r="AA1972" s="122">
        <v>0</v>
      </c>
      <c r="AB1972" s="122">
        <v>0</v>
      </c>
      <c r="AC1972" s="122">
        <v>0</v>
      </c>
      <c r="AD1972" s="121"/>
    </row>
    <row r="1973" spans="14:30" ht="12" customHeight="1">
      <c r="N1973" s="119" t="s">
        <v>48</v>
      </c>
      <c r="O1973" s="120" t="s">
        <v>1099</v>
      </c>
      <c r="P1973" s="122">
        <v>0</v>
      </c>
      <c r="Q1973" s="122">
        <v>0</v>
      </c>
      <c r="R1973" s="122">
        <v>60000026</v>
      </c>
      <c r="S1973" s="122">
        <v>65000026</v>
      </c>
      <c r="T1973" s="122">
        <v>70000026</v>
      </c>
      <c r="U1973" s="122">
        <v>75000026</v>
      </c>
      <c r="V1973" s="122">
        <v>80000026</v>
      </c>
      <c r="W1973" s="122">
        <v>85000026</v>
      </c>
      <c r="X1973" s="122">
        <v>90000026</v>
      </c>
      <c r="Y1973" s="122">
        <v>95000026</v>
      </c>
      <c r="Z1973" s="122">
        <v>0</v>
      </c>
      <c r="AA1973" s="122">
        <v>0</v>
      </c>
      <c r="AB1973" s="122">
        <v>0</v>
      </c>
      <c r="AC1973" s="122">
        <v>0</v>
      </c>
      <c r="AD1973" s="121"/>
    </row>
    <row r="1974" spans="14:30" ht="12" customHeight="1">
      <c r="N1974" s="119" t="s">
        <v>48</v>
      </c>
      <c r="O1974" s="120" t="s">
        <v>1100</v>
      </c>
      <c r="P1974" s="122">
        <v>0</v>
      </c>
      <c r="Q1974" s="122">
        <v>0</v>
      </c>
      <c r="R1974" s="122">
        <v>60000026</v>
      </c>
      <c r="S1974" s="122">
        <v>65000026</v>
      </c>
      <c r="T1974" s="122">
        <v>70000026</v>
      </c>
      <c r="U1974" s="122">
        <v>75000026</v>
      </c>
      <c r="V1974" s="122">
        <v>80000026</v>
      </c>
      <c r="W1974" s="122">
        <v>85000026</v>
      </c>
      <c r="X1974" s="122">
        <v>90000026</v>
      </c>
      <c r="Y1974" s="122">
        <v>95000026</v>
      </c>
      <c r="Z1974" s="122">
        <v>0</v>
      </c>
      <c r="AA1974" s="122">
        <v>0</v>
      </c>
      <c r="AB1974" s="122">
        <v>0</v>
      </c>
      <c r="AC1974" s="122">
        <v>0</v>
      </c>
      <c r="AD1974" s="121"/>
    </row>
    <row r="1975" spans="14:30" ht="12" customHeight="1">
      <c r="N1975" s="119" t="s">
        <v>48</v>
      </c>
      <c r="O1975" s="120" t="s">
        <v>1467</v>
      </c>
      <c r="P1975" s="122">
        <v>0</v>
      </c>
      <c r="Q1975" s="122">
        <v>0</v>
      </c>
      <c r="R1975" s="122">
        <v>0</v>
      </c>
      <c r="S1975" s="122">
        <v>0</v>
      </c>
      <c r="T1975" s="122">
        <v>0</v>
      </c>
      <c r="U1975" s="122">
        <v>130000026</v>
      </c>
      <c r="V1975" s="122">
        <v>140000026</v>
      </c>
      <c r="W1975" s="122">
        <v>145000026</v>
      </c>
      <c r="X1975" s="122">
        <v>155000026</v>
      </c>
      <c r="Y1975" s="122">
        <v>160000026</v>
      </c>
      <c r="Z1975" s="122">
        <v>170000026</v>
      </c>
      <c r="AA1975" s="122">
        <v>190000026</v>
      </c>
      <c r="AB1975" s="122">
        <v>0</v>
      </c>
      <c r="AC1975" s="122">
        <v>0</v>
      </c>
      <c r="AD1975" s="121"/>
    </row>
    <row r="1976" spans="14:30" ht="12" customHeight="1">
      <c r="N1976" s="119" t="s">
        <v>48</v>
      </c>
      <c r="O1976" s="120" t="s">
        <v>583</v>
      </c>
      <c r="P1976" s="122">
        <v>0</v>
      </c>
      <c r="Q1976" s="122">
        <v>0</v>
      </c>
      <c r="R1976" s="122">
        <v>0</v>
      </c>
      <c r="S1976" s="122">
        <v>0</v>
      </c>
      <c r="T1976" s="122">
        <v>0</v>
      </c>
      <c r="U1976" s="122">
        <v>130000026</v>
      </c>
      <c r="V1976" s="122">
        <v>140000026</v>
      </c>
      <c r="W1976" s="122">
        <v>145000026</v>
      </c>
      <c r="X1976" s="122">
        <v>155000026</v>
      </c>
      <c r="Y1976" s="122">
        <v>160000026</v>
      </c>
      <c r="Z1976" s="122">
        <v>170000026</v>
      </c>
      <c r="AA1976" s="122">
        <v>190000026</v>
      </c>
      <c r="AB1976" s="122">
        <v>0</v>
      </c>
      <c r="AC1976" s="122">
        <v>0</v>
      </c>
      <c r="AD1976" s="121"/>
    </row>
    <row r="1977" spans="14:30" ht="12" customHeight="1">
      <c r="N1977" s="119" t="s">
        <v>48</v>
      </c>
      <c r="O1977" s="120" t="s">
        <v>1468</v>
      </c>
      <c r="P1977" s="122">
        <v>0</v>
      </c>
      <c r="Q1977" s="122">
        <v>0</v>
      </c>
      <c r="R1977" s="122">
        <v>0</v>
      </c>
      <c r="S1977" s="122">
        <v>0</v>
      </c>
      <c r="T1977" s="122">
        <v>0</v>
      </c>
      <c r="U1977" s="122">
        <v>125000026</v>
      </c>
      <c r="V1977" s="122">
        <v>135000026</v>
      </c>
      <c r="W1977" s="122">
        <v>140000026</v>
      </c>
      <c r="X1977" s="122">
        <v>150000026</v>
      </c>
      <c r="Y1977" s="122">
        <v>155000026</v>
      </c>
      <c r="Z1977" s="122">
        <v>160000026</v>
      </c>
      <c r="AA1977" s="122">
        <v>185000026</v>
      </c>
      <c r="AB1977" s="122">
        <v>0</v>
      </c>
      <c r="AC1977" s="122">
        <v>0</v>
      </c>
      <c r="AD1977" s="121"/>
    </row>
    <row r="1978" spans="14:30" ht="12" customHeight="1">
      <c r="N1978" s="119" t="s">
        <v>48</v>
      </c>
      <c r="O1978" s="120" t="s">
        <v>1469</v>
      </c>
      <c r="P1978" s="122">
        <v>0</v>
      </c>
      <c r="Q1978" s="122">
        <v>0</v>
      </c>
      <c r="R1978" s="122">
        <v>0</v>
      </c>
      <c r="S1978" s="122">
        <v>0</v>
      </c>
      <c r="T1978" s="122">
        <v>0</v>
      </c>
      <c r="U1978" s="122">
        <v>130000026</v>
      </c>
      <c r="V1978" s="122">
        <v>140000026</v>
      </c>
      <c r="W1978" s="122">
        <v>145000026</v>
      </c>
      <c r="X1978" s="122">
        <v>155000026</v>
      </c>
      <c r="Y1978" s="122">
        <v>160000026</v>
      </c>
      <c r="Z1978" s="122">
        <v>170000026</v>
      </c>
      <c r="AA1978" s="122">
        <v>190000026</v>
      </c>
      <c r="AB1978" s="122">
        <v>0</v>
      </c>
      <c r="AC1978" s="122">
        <v>0</v>
      </c>
      <c r="AD1978" s="121"/>
    </row>
    <row r="1979" spans="14:30" ht="12" customHeight="1">
      <c r="N1979" s="119" t="s">
        <v>48</v>
      </c>
      <c r="O1979" s="120" t="s">
        <v>732</v>
      </c>
      <c r="P1979" s="122">
        <v>0</v>
      </c>
      <c r="Q1979" s="122">
        <v>0</v>
      </c>
      <c r="R1979" s="122">
        <v>0</v>
      </c>
      <c r="S1979" s="122">
        <v>0</v>
      </c>
      <c r="T1979" s="122">
        <v>0</v>
      </c>
      <c r="U1979" s="122">
        <v>125000026</v>
      </c>
      <c r="V1979" s="122">
        <v>135000026</v>
      </c>
      <c r="W1979" s="122">
        <v>140000026</v>
      </c>
      <c r="X1979" s="122">
        <v>150000026</v>
      </c>
      <c r="Y1979" s="122">
        <v>155000026</v>
      </c>
      <c r="Z1979" s="122">
        <v>160000026</v>
      </c>
      <c r="AA1979" s="122">
        <v>185000026</v>
      </c>
      <c r="AB1979" s="122">
        <v>0</v>
      </c>
      <c r="AC1979" s="122">
        <v>0</v>
      </c>
      <c r="AD1979" s="121"/>
    </row>
    <row r="1980" spans="14:30" ht="12" customHeight="1">
      <c r="N1980" s="119" t="s">
        <v>48</v>
      </c>
      <c r="O1980" s="120" t="s">
        <v>124</v>
      </c>
      <c r="P1980" s="122">
        <v>0</v>
      </c>
      <c r="Q1980" s="122">
        <v>0</v>
      </c>
      <c r="R1980" s="122">
        <v>0</v>
      </c>
      <c r="S1980" s="122">
        <v>0</v>
      </c>
      <c r="T1980" s="122">
        <v>0</v>
      </c>
      <c r="U1980" s="122">
        <v>130000026</v>
      </c>
      <c r="V1980" s="122">
        <v>140000026</v>
      </c>
      <c r="W1980" s="122">
        <v>145000026</v>
      </c>
      <c r="X1980" s="122">
        <v>155000026</v>
      </c>
      <c r="Y1980" s="122">
        <v>160000026</v>
      </c>
      <c r="Z1980" s="122">
        <v>170000026</v>
      </c>
      <c r="AA1980" s="122">
        <v>190000026</v>
      </c>
      <c r="AB1980" s="122">
        <v>0</v>
      </c>
      <c r="AC1980" s="122">
        <v>0</v>
      </c>
      <c r="AD1980" s="121"/>
    </row>
    <row r="1981" spans="14:30" ht="12" customHeight="1">
      <c r="N1981" s="119" t="s">
        <v>48</v>
      </c>
      <c r="O1981" s="120" t="s">
        <v>125</v>
      </c>
      <c r="P1981" s="122">
        <v>0</v>
      </c>
      <c r="Q1981" s="122">
        <v>0</v>
      </c>
      <c r="R1981" s="122">
        <v>0</v>
      </c>
      <c r="S1981" s="122">
        <v>0</v>
      </c>
      <c r="T1981" s="122">
        <v>0</v>
      </c>
      <c r="U1981" s="122">
        <v>125000026</v>
      </c>
      <c r="V1981" s="122">
        <v>135000026</v>
      </c>
      <c r="W1981" s="122">
        <v>140000026</v>
      </c>
      <c r="X1981" s="122">
        <v>150000026</v>
      </c>
      <c r="Y1981" s="122">
        <v>155000026</v>
      </c>
      <c r="Z1981" s="122">
        <v>160000026</v>
      </c>
      <c r="AA1981" s="122">
        <v>185000026</v>
      </c>
      <c r="AB1981" s="122">
        <v>0</v>
      </c>
      <c r="AC1981" s="122">
        <v>0</v>
      </c>
      <c r="AD1981" s="121"/>
    </row>
    <row r="1982" spans="14:30" ht="12" customHeight="1">
      <c r="N1982" s="119" t="s">
        <v>48</v>
      </c>
      <c r="O1982" s="120" t="s">
        <v>2330</v>
      </c>
      <c r="P1982" s="122">
        <v>0</v>
      </c>
      <c r="Q1982" s="122">
        <v>0</v>
      </c>
      <c r="R1982" s="122">
        <v>0</v>
      </c>
      <c r="S1982" s="122">
        <v>0</v>
      </c>
      <c r="T1982" s="122">
        <v>0</v>
      </c>
      <c r="U1982" s="122">
        <v>130000026</v>
      </c>
      <c r="V1982" s="122">
        <v>140000026</v>
      </c>
      <c r="W1982" s="122">
        <v>145000026</v>
      </c>
      <c r="X1982" s="122">
        <v>155000026</v>
      </c>
      <c r="Y1982" s="122">
        <v>160000026</v>
      </c>
      <c r="Z1982" s="122">
        <v>170000026</v>
      </c>
      <c r="AA1982" s="122">
        <v>190000026</v>
      </c>
      <c r="AB1982" s="122">
        <v>0</v>
      </c>
      <c r="AC1982" s="122">
        <v>0</v>
      </c>
      <c r="AD1982" s="121"/>
    </row>
    <row r="1983" spans="14:30" ht="12" customHeight="1">
      <c r="N1983" s="119" t="s">
        <v>48</v>
      </c>
      <c r="O1983" s="120" t="s">
        <v>2703</v>
      </c>
      <c r="P1983" s="122">
        <v>0</v>
      </c>
      <c r="Q1983" s="122">
        <v>0</v>
      </c>
      <c r="R1983" s="122">
        <v>0</v>
      </c>
      <c r="S1983" s="122">
        <v>0</v>
      </c>
      <c r="T1983" s="122">
        <v>0</v>
      </c>
      <c r="U1983" s="122">
        <v>125000026</v>
      </c>
      <c r="V1983" s="122">
        <v>135000026</v>
      </c>
      <c r="W1983" s="122">
        <v>140000026</v>
      </c>
      <c r="X1983" s="122">
        <v>150000026</v>
      </c>
      <c r="Y1983" s="122">
        <v>155000026</v>
      </c>
      <c r="Z1983" s="122">
        <v>160000026</v>
      </c>
      <c r="AA1983" s="122">
        <v>185000026</v>
      </c>
      <c r="AB1983" s="122">
        <v>0</v>
      </c>
      <c r="AC1983" s="122">
        <v>0</v>
      </c>
      <c r="AD1983" s="121"/>
    </row>
    <row r="1984" spans="14:30" ht="12" customHeight="1">
      <c r="N1984" s="119" t="s">
        <v>48</v>
      </c>
      <c r="O1984" s="120" t="s">
        <v>3321</v>
      </c>
      <c r="P1984" s="122">
        <v>0</v>
      </c>
      <c r="Q1984" s="122">
        <v>0</v>
      </c>
      <c r="R1984" s="122">
        <v>0</v>
      </c>
      <c r="S1984" s="122">
        <v>0</v>
      </c>
      <c r="T1984" s="122">
        <v>0</v>
      </c>
      <c r="U1984" s="122">
        <v>130000026</v>
      </c>
      <c r="V1984" s="122">
        <v>140000026</v>
      </c>
      <c r="W1984" s="122">
        <v>145000026</v>
      </c>
      <c r="X1984" s="122">
        <v>155000026</v>
      </c>
      <c r="Y1984" s="122">
        <v>160000026</v>
      </c>
      <c r="Z1984" s="122">
        <v>170000026</v>
      </c>
      <c r="AA1984" s="122">
        <v>190000026</v>
      </c>
      <c r="AB1984" s="122">
        <v>210000026</v>
      </c>
      <c r="AC1984" s="122">
        <v>0</v>
      </c>
      <c r="AD1984" s="121"/>
    </row>
    <row r="1985" spans="14:30" ht="12" customHeight="1">
      <c r="N1985" s="119" t="s">
        <v>48</v>
      </c>
      <c r="O1985" s="120" t="s">
        <v>2025</v>
      </c>
      <c r="P1985" s="122">
        <v>0</v>
      </c>
      <c r="Q1985" s="122">
        <v>0</v>
      </c>
      <c r="R1985" s="122">
        <v>0</v>
      </c>
      <c r="S1985" s="122">
        <v>0</v>
      </c>
      <c r="T1985" s="122">
        <v>0</v>
      </c>
      <c r="U1985" s="122">
        <v>130000026</v>
      </c>
      <c r="V1985" s="122">
        <v>140000026</v>
      </c>
      <c r="W1985" s="122">
        <v>145000026</v>
      </c>
      <c r="X1985" s="122">
        <v>155000026</v>
      </c>
      <c r="Y1985" s="122">
        <v>160000026</v>
      </c>
      <c r="Z1985" s="122">
        <v>170000026</v>
      </c>
      <c r="AA1985" s="122">
        <v>190000026</v>
      </c>
      <c r="AB1985" s="122">
        <v>0</v>
      </c>
      <c r="AC1985" s="122">
        <v>0</v>
      </c>
      <c r="AD1985" s="121"/>
    </row>
    <row r="1986" spans="14:30" ht="12" customHeight="1">
      <c r="N1986" s="119" t="s">
        <v>48</v>
      </c>
      <c r="O1986" s="120" t="s">
        <v>2331</v>
      </c>
      <c r="P1986" s="122">
        <v>0</v>
      </c>
      <c r="Q1986" s="122">
        <v>0</v>
      </c>
      <c r="R1986" s="122">
        <v>0</v>
      </c>
      <c r="S1986" s="122">
        <v>0</v>
      </c>
      <c r="T1986" s="122">
        <v>0</v>
      </c>
      <c r="U1986" s="122">
        <v>125000026</v>
      </c>
      <c r="V1986" s="122">
        <v>135000026</v>
      </c>
      <c r="W1986" s="122">
        <v>140000026</v>
      </c>
      <c r="X1986" s="122">
        <v>150000026</v>
      </c>
      <c r="Y1986" s="122">
        <v>155000026</v>
      </c>
      <c r="Z1986" s="122">
        <v>160000026</v>
      </c>
      <c r="AA1986" s="122">
        <v>185000026</v>
      </c>
      <c r="AB1986" s="122">
        <v>0</v>
      </c>
      <c r="AC1986" s="122">
        <v>0</v>
      </c>
      <c r="AD1986" s="121"/>
    </row>
    <row r="1987" spans="14:30" ht="12" customHeight="1">
      <c r="N1987" s="119" t="s">
        <v>48</v>
      </c>
      <c r="O1987" s="120" t="s">
        <v>1806</v>
      </c>
      <c r="P1987" s="122">
        <v>95000026</v>
      </c>
      <c r="Q1987" s="122">
        <v>100000026</v>
      </c>
      <c r="R1987" s="122">
        <v>105000026</v>
      </c>
      <c r="S1987" s="122">
        <v>110000026</v>
      </c>
      <c r="T1987" s="122">
        <v>115000025</v>
      </c>
      <c r="U1987" s="122">
        <v>120000026</v>
      </c>
      <c r="V1987" s="122">
        <v>130000025</v>
      </c>
      <c r="W1987" s="122">
        <v>140000026</v>
      </c>
      <c r="X1987" s="122">
        <v>150000026</v>
      </c>
      <c r="Y1987" s="122">
        <v>160000026</v>
      </c>
      <c r="Z1987" s="122">
        <v>170000026</v>
      </c>
      <c r="AA1987" s="122">
        <v>175000026</v>
      </c>
      <c r="AB1987" s="122">
        <v>180000026</v>
      </c>
      <c r="AC1987" s="122">
        <v>200000026</v>
      </c>
      <c r="AD1987" s="121"/>
    </row>
    <row r="1988" spans="14:30" ht="12" customHeight="1">
      <c r="N1988" s="119" t="s">
        <v>48</v>
      </c>
      <c r="O1988" s="120" t="s">
        <v>2499</v>
      </c>
      <c r="P1988" s="122">
        <v>95000026</v>
      </c>
      <c r="Q1988" s="122">
        <v>100000026</v>
      </c>
      <c r="R1988" s="122">
        <v>105000026</v>
      </c>
      <c r="S1988" s="122">
        <v>110000026</v>
      </c>
      <c r="T1988" s="122">
        <v>115000025</v>
      </c>
      <c r="U1988" s="122">
        <v>120000026</v>
      </c>
      <c r="V1988" s="122">
        <v>130000025</v>
      </c>
      <c r="W1988" s="122">
        <v>140000026</v>
      </c>
      <c r="X1988" s="122">
        <v>150000026</v>
      </c>
      <c r="Y1988" s="122">
        <v>160000026</v>
      </c>
      <c r="Z1988" s="122">
        <v>170000026</v>
      </c>
      <c r="AA1988" s="122">
        <v>175000026</v>
      </c>
      <c r="AB1988" s="122">
        <v>180000026</v>
      </c>
      <c r="AC1988" s="122">
        <v>200000026</v>
      </c>
      <c r="AD1988" s="121"/>
    </row>
    <row r="1989" spans="14:30" ht="12" customHeight="1">
      <c r="N1989" s="119" t="s">
        <v>48</v>
      </c>
      <c r="O1989" s="120" t="s">
        <v>220</v>
      </c>
      <c r="P1989" s="122">
        <v>90000026</v>
      </c>
      <c r="Q1989" s="122">
        <v>100000026</v>
      </c>
      <c r="R1989" s="122">
        <v>105000026</v>
      </c>
      <c r="S1989" s="122">
        <v>110000026</v>
      </c>
      <c r="T1989" s="122">
        <v>115000026</v>
      </c>
      <c r="U1989" s="122">
        <v>120000026</v>
      </c>
      <c r="V1989" s="122">
        <v>135000026</v>
      </c>
      <c r="W1989" s="122">
        <v>145000026</v>
      </c>
      <c r="X1989" s="122">
        <v>155000026</v>
      </c>
      <c r="Y1989" s="122">
        <v>170000026</v>
      </c>
      <c r="Z1989" s="122">
        <v>180000026</v>
      </c>
      <c r="AA1989" s="122">
        <v>185000026</v>
      </c>
      <c r="AB1989" s="122">
        <v>190000026</v>
      </c>
      <c r="AC1989" s="122">
        <v>210000026</v>
      </c>
      <c r="AD1989" s="121"/>
    </row>
    <row r="1990" spans="14:30" ht="12" customHeight="1">
      <c r="N1990" s="119" t="s">
        <v>48</v>
      </c>
      <c r="O1990" s="120" t="s">
        <v>1016</v>
      </c>
      <c r="P1990" s="122">
        <v>85000026</v>
      </c>
      <c r="Q1990" s="122">
        <v>90000026</v>
      </c>
      <c r="R1990" s="122">
        <v>100000026</v>
      </c>
      <c r="S1990" s="122">
        <v>105000026</v>
      </c>
      <c r="T1990" s="122">
        <v>110000026</v>
      </c>
      <c r="U1990" s="122">
        <v>115000026</v>
      </c>
      <c r="V1990" s="122">
        <v>120000026</v>
      </c>
      <c r="W1990" s="122">
        <v>135000026</v>
      </c>
      <c r="X1990" s="122">
        <v>145000026</v>
      </c>
      <c r="Y1990" s="122">
        <v>155000026</v>
      </c>
      <c r="Z1990" s="122">
        <v>170000026</v>
      </c>
      <c r="AA1990" s="122">
        <v>180000026</v>
      </c>
      <c r="AB1990" s="122">
        <v>185000026</v>
      </c>
      <c r="AC1990" s="122">
        <v>190000026</v>
      </c>
      <c r="AD1990" s="121"/>
    </row>
    <row r="1991" spans="14:30" ht="12" customHeight="1">
      <c r="N1991" s="119" t="s">
        <v>48</v>
      </c>
      <c r="O1991" s="120" t="s">
        <v>325</v>
      </c>
      <c r="P1991" s="122">
        <v>85000026</v>
      </c>
      <c r="Q1991" s="122">
        <v>90000026</v>
      </c>
      <c r="R1991" s="122">
        <v>100000026</v>
      </c>
      <c r="S1991" s="122">
        <v>105000026</v>
      </c>
      <c r="T1991" s="122">
        <v>110000026</v>
      </c>
      <c r="U1991" s="122">
        <v>115000026</v>
      </c>
      <c r="V1991" s="122">
        <v>120000026</v>
      </c>
      <c r="W1991" s="122">
        <v>135000026</v>
      </c>
      <c r="X1991" s="122">
        <v>145000026</v>
      </c>
      <c r="Y1991" s="122">
        <v>155000026</v>
      </c>
      <c r="Z1991" s="122">
        <v>170000026</v>
      </c>
      <c r="AA1991" s="122">
        <v>180000026</v>
      </c>
      <c r="AB1991" s="122">
        <v>185000026</v>
      </c>
      <c r="AC1991" s="122">
        <v>190000026</v>
      </c>
      <c r="AD1991" s="121"/>
    </row>
    <row r="1992" spans="14:30" ht="12" customHeight="1">
      <c r="N1992" s="119" t="s">
        <v>48</v>
      </c>
      <c r="O1992" s="120" t="s">
        <v>1331</v>
      </c>
      <c r="P1992" s="122">
        <v>0</v>
      </c>
      <c r="Q1992" s="122">
        <v>0</v>
      </c>
      <c r="R1992" s="122">
        <v>0</v>
      </c>
      <c r="S1992" s="122">
        <v>0</v>
      </c>
      <c r="T1992" s="122">
        <v>0</v>
      </c>
      <c r="U1992" s="122">
        <v>0</v>
      </c>
      <c r="V1992" s="122">
        <v>115000026</v>
      </c>
      <c r="W1992" s="122">
        <v>125000026</v>
      </c>
      <c r="X1992" s="122">
        <v>130000026</v>
      </c>
      <c r="Y1992" s="122">
        <v>0</v>
      </c>
      <c r="Z1992" s="122">
        <v>0</v>
      </c>
      <c r="AA1992" s="122">
        <v>0</v>
      </c>
      <c r="AB1992" s="122">
        <v>0</v>
      </c>
      <c r="AC1992" s="122">
        <v>0</v>
      </c>
      <c r="AD1992" s="121"/>
    </row>
    <row r="1993" spans="14:30" ht="12" customHeight="1">
      <c r="N1993" s="119" t="s">
        <v>48</v>
      </c>
      <c r="O1993" s="120" t="s">
        <v>2730</v>
      </c>
      <c r="P1993" s="122">
        <v>0</v>
      </c>
      <c r="Q1993" s="122">
        <v>0</v>
      </c>
      <c r="R1993" s="122">
        <v>0</v>
      </c>
      <c r="S1993" s="122">
        <v>0</v>
      </c>
      <c r="T1993" s="122">
        <v>0</v>
      </c>
      <c r="U1993" s="122">
        <v>0</v>
      </c>
      <c r="V1993" s="122">
        <v>0</v>
      </c>
      <c r="W1993" s="122">
        <v>0</v>
      </c>
      <c r="X1993" s="122">
        <v>0</v>
      </c>
      <c r="Y1993" s="122">
        <v>175000026</v>
      </c>
      <c r="Z1993" s="122">
        <v>0</v>
      </c>
      <c r="AA1993" s="122">
        <v>0</v>
      </c>
      <c r="AB1993" s="122">
        <v>0</v>
      </c>
      <c r="AC1993" s="122">
        <v>0</v>
      </c>
      <c r="AD1993" s="121"/>
    </row>
    <row r="1994" spans="14:30" ht="12" customHeight="1">
      <c r="N1994" s="119" t="s">
        <v>48</v>
      </c>
      <c r="O1994" s="120" t="s">
        <v>2332</v>
      </c>
      <c r="P1994" s="122">
        <v>90000026</v>
      </c>
      <c r="Q1994" s="122">
        <v>100000026</v>
      </c>
      <c r="R1994" s="122">
        <v>105000026</v>
      </c>
      <c r="S1994" s="122">
        <v>110000026</v>
      </c>
      <c r="T1994" s="122">
        <v>115000026</v>
      </c>
      <c r="U1994" s="122">
        <v>120000026</v>
      </c>
      <c r="V1994" s="122">
        <v>135000026</v>
      </c>
      <c r="W1994" s="122">
        <v>145000026</v>
      </c>
      <c r="X1994" s="122">
        <v>155000026</v>
      </c>
      <c r="Y1994" s="122">
        <v>170000026</v>
      </c>
      <c r="Z1994" s="122">
        <v>180000026</v>
      </c>
      <c r="AA1994" s="122">
        <v>185000026</v>
      </c>
      <c r="AB1994" s="122">
        <v>190000026</v>
      </c>
      <c r="AC1994" s="122">
        <v>210000026</v>
      </c>
      <c r="AD1994" s="121"/>
    </row>
    <row r="1995" spans="14:30" ht="12" customHeight="1">
      <c r="N1995" s="119" t="s">
        <v>48</v>
      </c>
      <c r="O1995" s="120" t="s">
        <v>2117</v>
      </c>
      <c r="P1995" s="122">
        <v>90000026</v>
      </c>
      <c r="Q1995" s="122">
        <v>100000026</v>
      </c>
      <c r="R1995" s="122">
        <v>105000026</v>
      </c>
      <c r="S1995" s="122">
        <v>110000026</v>
      </c>
      <c r="T1995" s="122">
        <v>115000026</v>
      </c>
      <c r="U1995" s="122">
        <v>120000026</v>
      </c>
      <c r="V1995" s="122">
        <v>135000026</v>
      </c>
      <c r="W1995" s="122">
        <v>145000026</v>
      </c>
      <c r="X1995" s="122">
        <v>155000026</v>
      </c>
      <c r="Y1995" s="122">
        <v>170000026</v>
      </c>
      <c r="Z1995" s="122">
        <v>180000026</v>
      </c>
      <c r="AA1995" s="122">
        <v>185000026</v>
      </c>
      <c r="AB1995" s="122">
        <v>190000026</v>
      </c>
      <c r="AC1995" s="122">
        <v>210000026</v>
      </c>
      <c r="AD1995" s="121"/>
    </row>
    <row r="1996" spans="14:30" ht="12" customHeight="1">
      <c r="N1996" s="119" t="s">
        <v>48</v>
      </c>
      <c r="O1996" s="120" t="s">
        <v>2224</v>
      </c>
      <c r="P1996" s="122">
        <v>90000026</v>
      </c>
      <c r="Q1996" s="122">
        <v>100000026</v>
      </c>
      <c r="R1996" s="122">
        <v>105000026</v>
      </c>
      <c r="S1996" s="122">
        <v>110000026</v>
      </c>
      <c r="T1996" s="122">
        <v>115000026</v>
      </c>
      <c r="U1996" s="122">
        <v>120000026</v>
      </c>
      <c r="V1996" s="122">
        <v>135000026</v>
      </c>
      <c r="W1996" s="122">
        <v>145000026</v>
      </c>
      <c r="X1996" s="122">
        <v>155000026</v>
      </c>
      <c r="Y1996" s="122">
        <v>170000026</v>
      </c>
      <c r="Z1996" s="122">
        <v>180000026</v>
      </c>
      <c r="AA1996" s="122">
        <v>185000026</v>
      </c>
      <c r="AB1996" s="122">
        <v>190000026</v>
      </c>
      <c r="AC1996" s="122">
        <v>210000026</v>
      </c>
      <c r="AD1996" s="121"/>
    </row>
    <row r="1997" spans="14:30" ht="12" customHeight="1">
      <c r="N1997" s="119" t="s">
        <v>48</v>
      </c>
      <c r="O1997" s="120" t="s">
        <v>2694</v>
      </c>
      <c r="P1997" s="122">
        <v>85000026</v>
      </c>
      <c r="Q1997" s="122">
        <v>90000026</v>
      </c>
      <c r="R1997" s="122">
        <v>100000026</v>
      </c>
      <c r="S1997" s="122">
        <v>105000026</v>
      </c>
      <c r="T1997" s="122">
        <v>110000026</v>
      </c>
      <c r="U1997" s="122">
        <v>115000026</v>
      </c>
      <c r="V1997" s="122">
        <v>120000026</v>
      </c>
      <c r="W1997" s="122">
        <v>135000026</v>
      </c>
      <c r="X1997" s="122">
        <v>145000026</v>
      </c>
      <c r="Y1997" s="122">
        <v>155000026</v>
      </c>
      <c r="Z1997" s="122">
        <v>170000026</v>
      </c>
      <c r="AA1997" s="122">
        <v>180000026</v>
      </c>
      <c r="AB1997" s="122">
        <v>185000026</v>
      </c>
      <c r="AC1997" s="122">
        <v>190000026</v>
      </c>
      <c r="AD1997" s="121"/>
    </row>
    <row r="1998" spans="14:30" ht="12" customHeight="1">
      <c r="N1998" s="119" t="s">
        <v>48</v>
      </c>
      <c r="O1998" s="120" t="s">
        <v>2180</v>
      </c>
      <c r="P1998" s="122">
        <v>0</v>
      </c>
      <c r="Q1998" s="122">
        <v>0</v>
      </c>
      <c r="R1998" s="122">
        <v>0</v>
      </c>
      <c r="S1998" s="122">
        <v>0</v>
      </c>
      <c r="T1998" s="122">
        <v>0</v>
      </c>
      <c r="U1998" s="122">
        <v>0</v>
      </c>
      <c r="V1998" s="122">
        <v>0</v>
      </c>
      <c r="W1998" s="122">
        <v>0</v>
      </c>
      <c r="X1998" s="122">
        <v>0</v>
      </c>
      <c r="Y1998" s="122">
        <v>0</v>
      </c>
      <c r="Z1998" s="122">
        <v>195000026</v>
      </c>
      <c r="AA1998" s="122">
        <v>205000026</v>
      </c>
      <c r="AB1998" s="122">
        <v>215000026</v>
      </c>
      <c r="AC1998" s="122">
        <v>225000026</v>
      </c>
      <c r="AD1998" s="121"/>
    </row>
    <row r="1999" spans="14:30" ht="12" customHeight="1">
      <c r="N1999" s="119" t="s">
        <v>48</v>
      </c>
      <c r="O1999" s="120" t="s">
        <v>2333</v>
      </c>
      <c r="P1999" s="122">
        <v>0</v>
      </c>
      <c r="Q1999" s="122">
        <v>0</v>
      </c>
      <c r="R1999" s="122">
        <v>0</v>
      </c>
      <c r="S1999" s="122">
        <v>0</v>
      </c>
      <c r="T1999" s="122">
        <v>0</v>
      </c>
      <c r="U1999" s="122">
        <v>0</v>
      </c>
      <c r="V1999" s="122">
        <v>0</v>
      </c>
      <c r="W1999" s="122">
        <v>0</v>
      </c>
      <c r="X1999" s="122">
        <v>0</v>
      </c>
      <c r="Y1999" s="122">
        <v>0</v>
      </c>
      <c r="Z1999" s="122">
        <v>190000026</v>
      </c>
      <c r="AA1999" s="122">
        <v>195000026</v>
      </c>
      <c r="AB1999" s="122">
        <v>200000026</v>
      </c>
      <c r="AC1999" s="122">
        <v>215000026</v>
      </c>
      <c r="AD1999" s="121"/>
    </row>
    <row r="2000" spans="14:30" ht="12" customHeight="1">
      <c r="N2000" s="119" t="s">
        <v>48</v>
      </c>
      <c r="O2000" s="120" t="s">
        <v>2731</v>
      </c>
      <c r="P2000" s="122">
        <v>0</v>
      </c>
      <c r="Q2000" s="122">
        <v>0</v>
      </c>
      <c r="R2000" s="122">
        <v>0</v>
      </c>
      <c r="S2000" s="122">
        <v>115000026</v>
      </c>
      <c r="T2000" s="122">
        <v>0</v>
      </c>
      <c r="U2000" s="122">
        <v>0</v>
      </c>
      <c r="V2000" s="122">
        <v>0</v>
      </c>
      <c r="W2000" s="122">
        <v>0</v>
      </c>
      <c r="X2000" s="122">
        <v>0</v>
      </c>
      <c r="Y2000" s="122">
        <v>0</v>
      </c>
      <c r="Z2000" s="122">
        <v>0</v>
      </c>
      <c r="AA2000" s="122">
        <v>0</v>
      </c>
      <c r="AB2000" s="122">
        <v>0</v>
      </c>
      <c r="AC2000" s="122">
        <v>0</v>
      </c>
      <c r="AD2000" s="121"/>
    </row>
    <row r="2001" spans="14:30" ht="12" customHeight="1">
      <c r="N2001" s="119" t="s">
        <v>48</v>
      </c>
      <c r="O2001" s="120" t="s">
        <v>608</v>
      </c>
      <c r="P2001" s="122">
        <v>100000026</v>
      </c>
      <c r="Q2001" s="122">
        <v>105000026</v>
      </c>
      <c r="R2001" s="122">
        <v>110000026</v>
      </c>
      <c r="S2001" s="122">
        <v>115000025</v>
      </c>
      <c r="T2001" s="122">
        <v>120000026</v>
      </c>
      <c r="U2001" s="122">
        <v>130000025</v>
      </c>
      <c r="V2001" s="122">
        <v>140000026</v>
      </c>
      <c r="W2001" s="122">
        <v>150000026</v>
      </c>
      <c r="X2001" s="122">
        <v>160000026</v>
      </c>
      <c r="Y2001" s="122">
        <v>170000026</v>
      </c>
      <c r="Z2001" s="122">
        <v>175000026</v>
      </c>
      <c r="AA2001" s="122">
        <v>180000026</v>
      </c>
      <c r="AB2001" s="122">
        <v>190000026</v>
      </c>
      <c r="AC2001" s="122">
        <v>205000026</v>
      </c>
      <c r="AD2001" s="121"/>
    </row>
    <row r="2002" spans="14:30" ht="12" customHeight="1">
      <c r="N2002" s="119" t="s">
        <v>48</v>
      </c>
      <c r="O2002" s="120" t="s">
        <v>221</v>
      </c>
      <c r="P2002" s="122">
        <v>95000026</v>
      </c>
      <c r="Q2002" s="122">
        <v>100000026</v>
      </c>
      <c r="R2002" s="122">
        <v>105000026</v>
      </c>
      <c r="S2002" s="122">
        <v>110000026</v>
      </c>
      <c r="T2002" s="122">
        <v>115000025</v>
      </c>
      <c r="U2002" s="122">
        <v>120000026</v>
      </c>
      <c r="V2002" s="122">
        <v>130000025</v>
      </c>
      <c r="W2002" s="122">
        <v>140000026</v>
      </c>
      <c r="X2002" s="122">
        <v>150000026</v>
      </c>
      <c r="Y2002" s="122">
        <v>160000026</v>
      </c>
      <c r="Z2002" s="122">
        <v>170000026</v>
      </c>
      <c r="AA2002" s="122">
        <v>175000026</v>
      </c>
      <c r="AB2002" s="122">
        <v>180000026</v>
      </c>
      <c r="AC2002" s="122">
        <v>200000026</v>
      </c>
      <c r="AD2002" s="121"/>
    </row>
    <row r="2003" spans="14:30" ht="12" customHeight="1">
      <c r="N2003" s="119" t="s">
        <v>48</v>
      </c>
      <c r="O2003" s="120" t="s">
        <v>195</v>
      </c>
      <c r="P2003" s="122">
        <v>90000026</v>
      </c>
      <c r="Q2003" s="122">
        <v>100000026</v>
      </c>
      <c r="R2003" s="122">
        <v>105000026</v>
      </c>
      <c r="S2003" s="122">
        <v>110000026</v>
      </c>
      <c r="T2003" s="122">
        <v>115000026</v>
      </c>
      <c r="U2003" s="122">
        <v>120000026</v>
      </c>
      <c r="V2003" s="122">
        <v>135000026</v>
      </c>
      <c r="W2003" s="122">
        <v>145000026</v>
      </c>
      <c r="X2003" s="122">
        <v>155000026</v>
      </c>
      <c r="Y2003" s="122">
        <v>170000026</v>
      </c>
      <c r="Z2003" s="122">
        <v>180000026</v>
      </c>
      <c r="AA2003" s="122">
        <v>185000026</v>
      </c>
      <c r="AB2003" s="122">
        <v>190000026</v>
      </c>
      <c r="AC2003" s="122">
        <v>210000026</v>
      </c>
      <c r="AD2003" s="121"/>
    </row>
    <row r="2004" spans="14:30" ht="12" customHeight="1">
      <c r="N2004" s="119" t="s">
        <v>48</v>
      </c>
      <c r="O2004" s="120" t="s">
        <v>222</v>
      </c>
      <c r="P2004" s="122">
        <v>85000026</v>
      </c>
      <c r="Q2004" s="122">
        <v>90000026</v>
      </c>
      <c r="R2004" s="122">
        <v>100000026</v>
      </c>
      <c r="S2004" s="122">
        <v>105000026</v>
      </c>
      <c r="T2004" s="122">
        <v>110000026</v>
      </c>
      <c r="U2004" s="122">
        <v>115000026</v>
      </c>
      <c r="V2004" s="122">
        <v>120000026</v>
      </c>
      <c r="W2004" s="122">
        <v>135000026</v>
      </c>
      <c r="X2004" s="122">
        <v>145000026</v>
      </c>
      <c r="Y2004" s="122">
        <v>155000026</v>
      </c>
      <c r="Z2004" s="122">
        <v>170000026</v>
      </c>
      <c r="AA2004" s="122">
        <v>180000026</v>
      </c>
      <c r="AB2004" s="122">
        <v>185000026</v>
      </c>
      <c r="AC2004" s="122">
        <v>190000026</v>
      </c>
      <c r="AD2004" s="121"/>
    </row>
    <row r="2005" spans="14:30" ht="12" customHeight="1">
      <c r="N2005" s="119" t="s">
        <v>48</v>
      </c>
      <c r="O2005" s="120" t="s">
        <v>1332</v>
      </c>
      <c r="P2005" s="122">
        <v>0</v>
      </c>
      <c r="Q2005" s="122">
        <v>0</v>
      </c>
      <c r="R2005" s="122">
        <v>0</v>
      </c>
      <c r="S2005" s="122">
        <v>0</v>
      </c>
      <c r="T2005" s="122">
        <v>120000026</v>
      </c>
      <c r="U2005" s="122">
        <v>130000026</v>
      </c>
      <c r="V2005" s="122">
        <v>135000026</v>
      </c>
      <c r="W2005" s="122">
        <v>0</v>
      </c>
      <c r="X2005" s="122">
        <v>0</v>
      </c>
      <c r="Y2005" s="122">
        <v>0</v>
      </c>
      <c r="Z2005" s="122">
        <v>0</v>
      </c>
      <c r="AA2005" s="122">
        <v>0</v>
      </c>
      <c r="AB2005" s="122">
        <v>0</v>
      </c>
      <c r="AC2005" s="122">
        <v>0</v>
      </c>
      <c r="AD2005" s="121"/>
    </row>
    <row r="2006" spans="14:30" ht="12" customHeight="1">
      <c r="N2006" s="119" t="s">
        <v>48</v>
      </c>
      <c r="O2006" s="120" t="s">
        <v>313</v>
      </c>
      <c r="P2006" s="122">
        <v>0</v>
      </c>
      <c r="Q2006" s="122">
        <v>0</v>
      </c>
      <c r="R2006" s="122">
        <v>0</v>
      </c>
      <c r="S2006" s="122">
        <v>0</v>
      </c>
      <c r="T2006" s="122">
        <v>120000026</v>
      </c>
      <c r="U2006" s="122">
        <v>130000026</v>
      </c>
      <c r="V2006" s="122">
        <v>135000026</v>
      </c>
      <c r="W2006" s="122">
        <v>0</v>
      </c>
      <c r="X2006" s="122">
        <v>0</v>
      </c>
      <c r="Y2006" s="122">
        <v>0</v>
      </c>
      <c r="Z2006" s="122">
        <v>0</v>
      </c>
      <c r="AA2006" s="122">
        <v>0</v>
      </c>
      <c r="AB2006" s="122">
        <v>0</v>
      </c>
      <c r="AC2006" s="122">
        <v>0</v>
      </c>
      <c r="AD2006" s="121"/>
    </row>
    <row r="2007" spans="14:30" ht="12" customHeight="1">
      <c r="N2007" s="119" t="s">
        <v>48</v>
      </c>
      <c r="O2007" s="120" t="s">
        <v>510</v>
      </c>
      <c r="P2007" s="122">
        <v>0</v>
      </c>
      <c r="Q2007" s="122">
        <v>0</v>
      </c>
      <c r="R2007" s="122">
        <v>0</v>
      </c>
      <c r="S2007" s="122">
        <v>0</v>
      </c>
      <c r="T2007" s="122">
        <v>115000026</v>
      </c>
      <c r="U2007" s="122">
        <v>125000026</v>
      </c>
      <c r="V2007" s="122">
        <v>130000026</v>
      </c>
      <c r="W2007" s="122">
        <v>0</v>
      </c>
      <c r="X2007" s="122">
        <v>0</v>
      </c>
      <c r="Y2007" s="122">
        <v>0</v>
      </c>
      <c r="Z2007" s="122">
        <v>0</v>
      </c>
      <c r="AA2007" s="122">
        <v>0</v>
      </c>
      <c r="AB2007" s="122">
        <v>0</v>
      </c>
      <c r="AC2007" s="122">
        <v>0</v>
      </c>
      <c r="AD2007" s="121"/>
    </row>
    <row r="2008" spans="14:30" ht="12" customHeight="1">
      <c r="N2008" s="119" t="s">
        <v>48</v>
      </c>
      <c r="O2008" s="120" t="s">
        <v>1333</v>
      </c>
      <c r="P2008" s="122">
        <v>90000026</v>
      </c>
      <c r="Q2008" s="122">
        <v>100000026</v>
      </c>
      <c r="R2008" s="122">
        <v>105000026</v>
      </c>
      <c r="S2008" s="122">
        <v>110000026</v>
      </c>
      <c r="T2008" s="122">
        <v>115000026</v>
      </c>
      <c r="U2008" s="122">
        <v>120000026</v>
      </c>
      <c r="V2008" s="122">
        <v>135000026</v>
      </c>
      <c r="W2008" s="122">
        <v>145000026</v>
      </c>
      <c r="X2008" s="122">
        <v>155000026</v>
      </c>
      <c r="Y2008" s="122">
        <v>170000026</v>
      </c>
      <c r="Z2008" s="122">
        <v>180000026</v>
      </c>
      <c r="AA2008" s="122">
        <v>185000026</v>
      </c>
      <c r="AB2008" s="122">
        <v>190000026</v>
      </c>
      <c r="AC2008" s="122">
        <v>210000026</v>
      </c>
      <c r="AD2008" s="121"/>
    </row>
    <row r="2009" spans="14:30" ht="12" customHeight="1">
      <c r="N2009" s="119" t="s">
        <v>48</v>
      </c>
      <c r="O2009" s="120" t="s">
        <v>1334</v>
      </c>
      <c r="P2009" s="122">
        <v>85000026</v>
      </c>
      <c r="Q2009" s="122">
        <v>90000026</v>
      </c>
      <c r="R2009" s="122">
        <v>100000026</v>
      </c>
      <c r="S2009" s="122">
        <v>105000026</v>
      </c>
      <c r="T2009" s="122">
        <v>110000026</v>
      </c>
      <c r="U2009" s="122">
        <v>115000026</v>
      </c>
      <c r="V2009" s="122">
        <v>120000026</v>
      </c>
      <c r="W2009" s="122">
        <v>135000026</v>
      </c>
      <c r="X2009" s="122">
        <v>145000026</v>
      </c>
      <c r="Y2009" s="122">
        <v>155000026</v>
      </c>
      <c r="Z2009" s="122">
        <v>170000026</v>
      </c>
      <c r="AA2009" s="122">
        <v>180000026</v>
      </c>
      <c r="AB2009" s="122">
        <v>185000026</v>
      </c>
      <c r="AC2009" s="122">
        <v>190000026</v>
      </c>
      <c r="AD2009" s="121"/>
    </row>
    <row r="2010" spans="14:30" ht="12" customHeight="1">
      <c r="N2010" s="119" t="s">
        <v>48</v>
      </c>
      <c r="O2010" s="120" t="s">
        <v>314</v>
      </c>
      <c r="P2010" s="122">
        <v>0</v>
      </c>
      <c r="Q2010" s="122">
        <v>0</v>
      </c>
      <c r="R2010" s="122">
        <v>0</v>
      </c>
      <c r="S2010" s="122">
        <v>0</v>
      </c>
      <c r="T2010" s="122">
        <v>115000026</v>
      </c>
      <c r="U2010" s="122">
        <v>125000026</v>
      </c>
      <c r="V2010" s="122">
        <v>130000026</v>
      </c>
      <c r="W2010" s="122">
        <v>0</v>
      </c>
      <c r="X2010" s="122">
        <v>0</v>
      </c>
      <c r="Y2010" s="122">
        <v>0</v>
      </c>
      <c r="Z2010" s="122">
        <v>0</v>
      </c>
      <c r="AA2010" s="122">
        <v>0</v>
      </c>
      <c r="AB2010" s="122">
        <v>0</v>
      </c>
      <c r="AC2010" s="122">
        <v>0</v>
      </c>
      <c r="AD2010" s="121"/>
    </row>
    <row r="2011" spans="14:30" ht="12" customHeight="1">
      <c r="N2011" s="119" t="s">
        <v>48</v>
      </c>
      <c r="O2011" s="120" t="s">
        <v>1101</v>
      </c>
      <c r="P2011" s="122">
        <v>85000026</v>
      </c>
      <c r="Q2011" s="122">
        <v>90000026</v>
      </c>
      <c r="R2011" s="122">
        <v>95000026</v>
      </c>
      <c r="S2011" s="122">
        <v>100000026</v>
      </c>
      <c r="T2011" s="122">
        <v>105000026</v>
      </c>
      <c r="U2011" s="122">
        <v>110000026</v>
      </c>
      <c r="V2011" s="122">
        <v>115000026</v>
      </c>
      <c r="W2011" s="122">
        <v>0</v>
      </c>
      <c r="X2011" s="122">
        <v>0</v>
      </c>
      <c r="Y2011" s="122">
        <v>0</v>
      </c>
      <c r="Z2011" s="122">
        <v>0</v>
      </c>
      <c r="AA2011" s="122">
        <v>0</v>
      </c>
      <c r="AB2011" s="122">
        <v>0</v>
      </c>
      <c r="AC2011" s="122">
        <v>0</v>
      </c>
      <c r="AD2011" s="121"/>
    </row>
    <row r="2012" spans="14:30" ht="12" customHeight="1">
      <c r="N2012" s="119" t="s">
        <v>48</v>
      </c>
      <c r="O2012" s="120" t="s">
        <v>196</v>
      </c>
      <c r="P2012" s="122">
        <v>60000026</v>
      </c>
      <c r="Q2012" s="122">
        <v>65000026</v>
      </c>
      <c r="R2012" s="122">
        <v>70000026</v>
      </c>
      <c r="S2012" s="122">
        <v>75000026</v>
      </c>
      <c r="T2012" s="122">
        <v>95000026</v>
      </c>
      <c r="U2012" s="122">
        <v>105000026</v>
      </c>
      <c r="V2012" s="122">
        <v>110000026</v>
      </c>
      <c r="W2012" s="122">
        <v>115000026</v>
      </c>
      <c r="X2012" s="122">
        <v>120000026</v>
      </c>
      <c r="Y2012" s="122">
        <v>125000026</v>
      </c>
      <c r="Z2012" s="122">
        <v>130000026</v>
      </c>
      <c r="AA2012" s="122">
        <v>145000026</v>
      </c>
      <c r="AB2012" s="122">
        <v>155000026</v>
      </c>
      <c r="AC2012" s="122">
        <v>160000026</v>
      </c>
      <c r="AD2012" s="121"/>
    </row>
    <row r="2013" spans="14:30" ht="12" customHeight="1">
      <c r="N2013" s="119" t="s">
        <v>48</v>
      </c>
      <c r="O2013" s="120" t="s">
        <v>1807</v>
      </c>
      <c r="P2013" s="122">
        <v>100000026</v>
      </c>
      <c r="Q2013" s="122">
        <v>105000026</v>
      </c>
      <c r="R2013" s="122">
        <v>110000026</v>
      </c>
      <c r="S2013" s="122">
        <v>115000025</v>
      </c>
      <c r="T2013" s="122">
        <v>120000026</v>
      </c>
      <c r="U2013" s="122">
        <v>130000025</v>
      </c>
      <c r="V2013" s="122">
        <v>140000026</v>
      </c>
      <c r="W2013" s="122">
        <v>150000026</v>
      </c>
      <c r="X2013" s="122">
        <v>160000026</v>
      </c>
      <c r="Y2013" s="122">
        <v>170000026</v>
      </c>
      <c r="Z2013" s="122">
        <v>175000026</v>
      </c>
      <c r="AA2013" s="122">
        <v>180000026</v>
      </c>
      <c r="AB2013" s="122">
        <v>190000026</v>
      </c>
      <c r="AC2013" s="122">
        <v>205000026</v>
      </c>
      <c r="AD2013" s="121"/>
    </row>
    <row r="2014" spans="14:30" ht="12" customHeight="1">
      <c r="N2014" s="119" t="s">
        <v>48</v>
      </c>
      <c r="O2014" s="120" t="s">
        <v>1335</v>
      </c>
      <c r="P2014" s="122">
        <v>100000026</v>
      </c>
      <c r="Q2014" s="122">
        <v>105000026</v>
      </c>
      <c r="R2014" s="122">
        <v>110000026</v>
      </c>
      <c r="S2014" s="122">
        <v>115000025</v>
      </c>
      <c r="T2014" s="122">
        <v>120000026</v>
      </c>
      <c r="U2014" s="122">
        <v>130000025</v>
      </c>
      <c r="V2014" s="122">
        <v>140000026</v>
      </c>
      <c r="W2014" s="122">
        <v>150000026</v>
      </c>
      <c r="X2014" s="122">
        <v>160000026</v>
      </c>
      <c r="Y2014" s="122">
        <v>170000026</v>
      </c>
      <c r="Z2014" s="122">
        <v>175000026</v>
      </c>
      <c r="AA2014" s="122">
        <v>180000026</v>
      </c>
      <c r="AB2014" s="122">
        <v>190000026</v>
      </c>
      <c r="AC2014" s="122">
        <v>205000026</v>
      </c>
      <c r="AD2014" s="121"/>
    </row>
    <row r="2015" spans="14:30" ht="12" customHeight="1">
      <c r="N2015" s="119" t="s">
        <v>48</v>
      </c>
      <c r="O2015" s="120" t="s">
        <v>1102</v>
      </c>
      <c r="P2015" s="122">
        <v>100000026</v>
      </c>
      <c r="Q2015" s="122">
        <v>105000026</v>
      </c>
      <c r="R2015" s="122">
        <v>110000026</v>
      </c>
      <c r="S2015" s="122">
        <v>115000025</v>
      </c>
      <c r="T2015" s="122">
        <v>120000026</v>
      </c>
      <c r="U2015" s="122">
        <v>130000025</v>
      </c>
      <c r="V2015" s="122">
        <v>140000026</v>
      </c>
      <c r="W2015" s="122">
        <v>150000026</v>
      </c>
      <c r="X2015" s="122">
        <v>160000026</v>
      </c>
      <c r="Y2015" s="122">
        <v>170000026</v>
      </c>
      <c r="Z2015" s="122">
        <v>175000026</v>
      </c>
      <c r="AA2015" s="122">
        <v>180000026</v>
      </c>
      <c r="AB2015" s="122">
        <v>190000026</v>
      </c>
      <c r="AC2015" s="122">
        <v>205000026</v>
      </c>
      <c r="AD2015" s="121"/>
    </row>
    <row r="2016" spans="14:30" ht="12" customHeight="1">
      <c r="N2016" s="119" t="s">
        <v>48</v>
      </c>
      <c r="O2016" s="120" t="s">
        <v>156</v>
      </c>
      <c r="P2016" s="122">
        <v>95000026</v>
      </c>
      <c r="Q2016" s="122">
        <v>100000026</v>
      </c>
      <c r="R2016" s="122">
        <v>105000026</v>
      </c>
      <c r="S2016" s="122">
        <v>110000026</v>
      </c>
      <c r="T2016" s="122">
        <v>115000025</v>
      </c>
      <c r="U2016" s="122">
        <v>120000026</v>
      </c>
      <c r="V2016" s="122">
        <v>130000025</v>
      </c>
      <c r="W2016" s="122">
        <v>140000026</v>
      </c>
      <c r="X2016" s="122">
        <v>150000026</v>
      </c>
      <c r="Y2016" s="122">
        <v>160000026</v>
      </c>
      <c r="Z2016" s="122">
        <v>170000026</v>
      </c>
      <c r="AA2016" s="122">
        <v>175000026</v>
      </c>
      <c r="AB2016" s="122">
        <v>180000026</v>
      </c>
      <c r="AC2016" s="122">
        <v>200000026</v>
      </c>
      <c r="AD2016" s="121"/>
    </row>
    <row r="2017" spans="14:30" ht="12" customHeight="1">
      <c r="N2017" s="119" t="s">
        <v>48</v>
      </c>
      <c r="O2017" s="120" t="s">
        <v>1103</v>
      </c>
      <c r="P2017" s="122">
        <v>95000026</v>
      </c>
      <c r="Q2017" s="122">
        <v>100000026</v>
      </c>
      <c r="R2017" s="122">
        <v>105000026</v>
      </c>
      <c r="S2017" s="122">
        <v>110000026</v>
      </c>
      <c r="T2017" s="122">
        <v>115000025</v>
      </c>
      <c r="U2017" s="122">
        <v>120000026</v>
      </c>
      <c r="V2017" s="122">
        <v>130000025</v>
      </c>
      <c r="W2017" s="122">
        <v>140000026</v>
      </c>
      <c r="X2017" s="122">
        <v>150000026</v>
      </c>
      <c r="Y2017" s="122">
        <v>160000026</v>
      </c>
      <c r="Z2017" s="122">
        <v>170000026</v>
      </c>
      <c r="AA2017" s="122">
        <v>175000026</v>
      </c>
      <c r="AB2017" s="122">
        <v>180000026</v>
      </c>
      <c r="AC2017" s="122">
        <v>200000026</v>
      </c>
      <c r="AD2017" s="121"/>
    </row>
    <row r="2018" spans="14:30" ht="12" customHeight="1">
      <c r="N2018" s="119" t="s">
        <v>48</v>
      </c>
      <c r="O2018" s="120" t="s">
        <v>455</v>
      </c>
      <c r="P2018" s="122">
        <v>90000026</v>
      </c>
      <c r="Q2018" s="122">
        <v>100000026</v>
      </c>
      <c r="R2018" s="122">
        <v>105000026</v>
      </c>
      <c r="S2018" s="122">
        <v>110000026</v>
      </c>
      <c r="T2018" s="122">
        <v>115000026</v>
      </c>
      <c r="U2018" s="122">
        <v>120000026</v>
      </c>
      <c r="V2018" s="122">
        <v>135000026</v>
      </c>
      <c r="W2018" s="122">
        <v>145000026</v>
      </c>
      <c r="X2018" s="122">
        <v>155000026</v>
      </c>
      <c r="Y2018" s="122">
        <v>170000026</v>
      </c>
      <c r="Z2018" s="122">
        <v>180000026</v>
      </c>
      <c r="AA2018" s="122">
        <v>185000026</v>
      </c>
      <c r="AB2018" s="122">
        <v>190000026</v>
      </c>
      <c r="AC2018" s="122">
        <v>210000026</v>
      </c>
      <c r="AD2018" s="121"/>
    </row>
    <row r="2019" spans="14:30" ht="12" customHeight="1">
      <c r="N2019" s="119" t="s">
        <v>48</v>
      </c>
      <c r="O2019" s="120" t="s">
        <v>1336</v>
      </c>
      <c r="P2019" s="122">
        <v>90000026</v>
      </c>
      <c r="Q2019" s="122">
        <v>100000026</v>
      </c>
      <c r="R2019" s="122">
        <v>105000026</v>
      </c>
      <c r="S2019" s="122">
        <v>110000026</v>
      </c>
      <c r="T2019" s="122">
        <v>115000026</v>
      </c>
      <c r="U2019" s="122">
        <v>120000026</v>
      </c>
      <c r="V2019" s="122">
        <v>135000026</v>
      </c>
      <c r="W2019" s="122">
        <v>145000026</v>
      </c>
      <c r="X2019" s="122">
        <v>155000026</v>
      </c>
      <c r="Y2019" s="122">
        <v>170000026</v>
      </c>
      <c r="Z2019" s="122">
        <v>180000026</v>
      </c>
      <c r="AA2019" s="122">
        <v>185000026</v>
      </c>
      <c r="AB2019" s="122">
        <v>190000026</v>
      </c>
      <c r="AC2019" s="122">
        <v>210000026</v>
      </c>
      <c r="AD2019" s="121"/>
    </row>
    <row r="2020" spans="14:30" ht="12" customHeight="1">
      <c r="N2020" s="119" t="s">
        <v>48</v>
      </c>
      <c r="O2020" s="120" t="s">
        <v>1337</v>
      </c>
      <c r="P2020" s="122">
        <v>85000026</v>
      </c>
      <c r="Q2020" s="122">
        <v>90000026</v>
      </c>
      <c r="R2020" s="122">
        <v>100000026</v>
      </c>
      <c r="S2020" s="122">
        <v>105000026</v>
      </c>
      <c r="T2020" s="122">
        <v>110000026</v>
      </c>
      <c r="U2020" s="122">
        <v>115000026</v>
      </c>
      <c r="V2020" s="122">
        <v>120000026</v>
      </c>
      <c r="W2020" s="122">
        <v>135000026</v>
      </c>
      <c r="X2020" s="122">
        <v>145000026</v>
      </c>
      <c r="Y2020" s="122">
        <v>155000026</v>
      </c>
      <c r="Z2020" s="122">
        <v>170000026</v>
      </c>
      <c r="AA2020" s="122">
        <v>180000026</v>
      </c>
      <c r="AB2020" s="122">
        <v>185000026</v>
      </c>
      <c r="AC2020" s="122">
        <v>190000026</v>
      </c>
      <c r="AD2020" s="121"/>
    </row>
    <row r="2021" spans="14:30" ht="12" customHeight="1">
      <c r="N2021" s="119" t="s">
        <v>48</v>
      </c>
      <c r="O2021" s="120" t="s">
        <v>157</v>
      </c>
      <c r="P2021" s="122">
        <v>85000026</v>
      </c>
      <c r="Q2021" s="122">
        <v>95000026</v>
      </c>
      <c r="R2021" s="122">
        <v>110000026</v>
      </c>
      <c r="S2021" s="122">
        <v>125000026</v>
      </c>
      <c r="T2021" s="122">
        <v>130000026</v>
      </c>
      <c r="U2021" s="122">
        <v>140000026</v>
      </c>
      <c r="V2021" s="122">
        <v>145000026</v>
      </c>
      <c r="W2021" s="122">
        <v>150000026</v>
      </c>
      <c r="X2021" s="122">
        <v>155000026</v>
      </c>
      <c r="Y2021" s="122">
        <v>160000026</v>
      </c>
      <c r="Z2021" s="122">
        <v>185000026</v>
      </c>
      <c r="AA2021" s="122">
        <v>0</v>
      </c>
      <c r="AB2021" s="122">
        <v>0</v>
      </c>
      <c r="AC2021" s="122">
        <v>0</v>
      </c>
      <c r="AD2021" s="121"/>
    </row>
    <row r="2022" spans="14:30" ht="12" customHeight="1">
      <c r="N2022" s="119" t="s">
        <v>48</v>
      </c>
      <c r="O2022" s="120" t="s">
        <v>2621</v>
      </c>
      <c r="P2022" s="122">
        <v>0</v>
      </c>
      <c r="Q2022" s="122">
        <v>0</v>
      </c>
      <c r="R2022" s="122">
        <v>0</v>
      </c>
      <c r="S2022" s="122">
        <v>0</v>
      </c>
      <c r="T2022" s="122">
        <v>0</v>
      </c>
      <c r="U2022" s="122">
        <v>0</v>
      </c>
      <c r="V2022" s="122">
        <v>0</v>
      </c>
      <c r="W2022" s="122">
        <v>0</v>
      </c>
      <c r="X2022" s="122">
        <v>0</v>
      </c>
      <c r="Y2022" s="122">
        <v>0</v>
      </c>
      <c r="Z2022" s="122">
        <v>195000026</v>
      </c>
      <c r="AA2022" s="122">
        <v>205000026</v>
      </c>
      <c r="AB2022" s="122">
        <v>215000026</v>
      </c>
      <c r="AC2022" s="122">
        <v>225000026</v>
      </c>
      <c r="AD2022" s="121"/>
    </row>
    <row r="2023" spans="14:30" ht="12" customHeight="1">
      <c r="N2023" s="119" t="s">
        <v>48</v>
      </c>
      <c r="O2023" s="120" t="s">
        <v>1338</v>
      </c>
      <c r="P2023" s="122">
        <v>0</v>
      </c>
      <c r="Q2023" s="122">
        <v>0</v>
      </c>
      <c r="R2023" s="122">
        <v>0</v>
      </c>
      <c r="S2023" s="122">
        <v>0</v>
      </c>
      <c r="T2023" s="122">
        <v>0</v>
      </c>
      <c r="U2023" s="122">
        <v>0</v>
      </c>
      <c r="V2023" s="122">
        <v>0</v>
      </c>
      <c r="W2023" s="122">
        <v>0</v>
      </c>
      <c r="X2023" s="122">
        <v>0</v>
      </c>
      <c r="Y2023" s="122">
        <v>0</v>
      </c>
      <c r="Z2023" s="122">
        <v>190000026</v>
      </c>
      <c r="AA2023" s="122">
        <v>195000026</v>
      </c>
      <c r="AB2023" s="122">
        <v>200000026</v>
      </c>
      <c r="AC2023" s="122">
        <v>215000026</v>
      </c>
      <c r="AD2023" s="121"/>
    </row>
    <row r="2024" spans="14:30" ht="12" customHeight="1">
      <c r="N2024" s="119" t="s">
        <v>48</v>
      </c>
      <c r="O2024" s="120" t="s">
        <v>1470</v>
      </c>
      <c r="P2024" s="122">
        <v>95000026</v>
      </c>
      <c r="Q2024" s="122">
        <v>100000026</v>
      </c>
      <c r="R2024" s="122">
        <v>105000026</v>
      </c>
      <c r="S2024" s="122">
        <v>110000026</v>
      </c>
      <c r="T2024" s="122">
        <v>115000025</v>
      </c>
      <c r="U2024" s="122">
        <v>120000026</v>
      </c>
      <c r="V2024" s="122">
        <v>130000025</v>
      </c>
      <c r="W2024" s="122">
        <v>140000026</v>
      </c>
      <c r="X2024" s="122">
        <v>150000026</v>
      </c>
      <c r="Y2024" s="122">
        <v>160000026</v>
      </c>
      <c r="Z2024" s="122">
        <v>170000026</v>
      </c>
      <c r="AA2024" s="122">
        <v>175000026</v>
      </c>
      <c r="AB2024" s="122">
        <v>180000026</v>
      </c>
      <c r="AC2024" s="122">
        <v>200000026</v>
      </c>
      <c r="AD2024" s="121"/>
    </row>
    <row r="2025" spans="14:30" ht="12" customHeight="1">
      <c r="N2025" s="119" t="s">
        <v>48</v>
      </c>
      <c r="O2025" s="120" t="s">
        <v>511</v>
      </c>
      <c r="P2025" s="122">
        <v>0</v>
      </c>
      <c r="Q2025" s="122">
        <v>0</v>
      </c>
      <c r="R2025" s="122">
        <v>0</v>
      </c>
      <c r="S2025" s="122">
        <v>0</v>
      </c>
      <c r="T2025" s="122">
        <v>120000026</v>
      </c>
      <c r="U2025" s="122">
        <v>130000026</v>
      </c>
      <c r="V2025" s="122">
        <v>135000026</v>
      </c>
      <c r="W2025" s="122">
        <v>0</v>
      </c>
      <c r="X2025" s="122">
        <v>0</v>
      </c>
      <c r="Y2025" s="122">
        <v>0</v>
      </c>
      <c r="Z2025" s="122">
        <v>0</v>
      </c>
      <c r="AA2025" s="122">
        <v>0</v>
      </c>
      <c r="AB2025" s="122">
        <v>0</v>
      </c>
      <c r="AC2025" s="122">
        <v>0</v>
      </c>
      <c r="AD2025" s="121"/>
    </row>
    <row r="2026" spans="14:30" ht="12" customHeight="1">
      <c r="N2026" s="119" t="s">
        <v>48</v>
      </c>
      <c r="O2026" s="120" t="s">
        <v>512</v>
      </c>
      <c r="P2026" s="122">
        <v>0</v>
      </c>
      <c r="Q2026" s="122">
        <v>0</v>
      </c>
      <c r="R2026" s="122">
        <v>0</v>
      </c>
      <c r="S2026" s="122">
        <v>0</v>
      </c>
      <c r="T2026" s="122">
        <v>115000026</v>
      </c>
      <c r="U2026" s="122">
        <v>125000026</v>
      </c>
      <c r="V2026" s="122">
        <v>130000026</v>
      </c>
      <c r="W2026" s="122">
        <v>0</v>
      </c>
      <c r="X2026" s="122">
        <v>0</v>
      </c>
      <c r="Y2026" s="122">
        <v>0</v>
      </c>
      <c r="Z2026" s="122">
        <v>0</v>
      </c>
      <c r="AA2026" s="122">
        <v>0</v>
      </c>
      <c r="AB2026" s="122">
        <v>0</v>
      </c>
      <c r="AC2026" s="122">
        <v>0</v>
      </c>
      <c r="AD2026" s="121"/>
    </row>
    <row r="2027" spans="14:30" ht="12" customHeight="1">
      <c r="N2027" s="119" t="s">
        <v>48</v>
      </c>
      <c r="O2027" s="120" t="s">
        <v>1205</v>
      </c>
      <c r="P2027" s="122">
        <v>85000026</v>
      </c>
      <c r="Q2027" s="122">
        <v>90000026</v>
      </c>
      <c r="R2027" s="122">
        <v>95000026</v>
      </c>
      <c r="S2027" s="122">
        <v>100000026</v>
      </c>
      <c r="T2027" s="122">
        <v>105000026</v>
      </c>
      <c r="U2027" s="122">
        <v>110000026</v>
      </c>
      <c r="V2027" s="122">
        <v>115000026</v>
      </c>
      <c r="W2027" s="122">
        <v>120000026</v>
      </c>
      <c r="X2027" s="122">
        <v>125000026</v>
      </c>
      <c r="Y2027" s="122">
        <v>130000026</v>
      </c>
      <c r="Z2027" s="122">
        <v>135000026</v>
      </c>
      <c r="AA2027" s="122">
        <v>145000026</v>
      </c>
      <c r="AB2027" s="122">
        <v>155000026</v>
      </c>
      <c r="AC2027" s="122">
        <v>160000026</v>
      </c>
      <c r="AD2027" s="121"/>
    </row>
    <row r="2028" spans="14:30" ht="12" customHeight="1">
      <c r="N2028" s="119" t="s">
        <v>48</v>
      </c>
      <c r="O2028" s="120" t="s">
        <v>1471</v>
      </c>
      <c r="P2028" s="122">
        <v>60000026</v>
      </c>
      <c r="Q2028" s="122">
        <v>65000026</v>
      </c>
      <c r="R2028" s="122">
        <v>70000026</v>
      </c>
      <c r="S2028" s="122">
        <v>75000026</v>
      </c>
      <c r="T2028" s="122">
        <v>95000026</v>
      </c>
      <c r="U2028" s="122">
        <v>105000026</v>
      </c>
      <c r="V2028" s="122">
        <v>110000026</v>
      </c>
      <c r="W2028" s="122">
        <v>115000026</v>
      </c>
      <c r="X2028" s="122">
        <v>120000026</v>
      </c>
      <c r="Y2028" s="122">
        <v>125000026</v>
      </c>
      <c r="Z2028" s="122">
        <v>130000026</v>
      </c>
      <c r="AA2028" s="122">
        <v>145000026</v>
      </c>
      <c r="AB2028" s="122">
        <v>155000026</v>
      </c>
      <c r="AC2028" s="122">
        <v>160000026</v>
      </c>
      <c r="AD2028" s="121"/>
    </row>
    <row r="2029" spans="14:30" ht="12" customHeight="1">
      <c r="N2029" s="119" t="s">
        <v>48</v>
      </c>
      <c r="O2029" s="120" t="s">
        <v>1206</v>
      </c>
      <c r="P2029" s="122">
        <v>100000026</v>
      </c>
      <c r="Q2029" s="122">
        <v>105000026</v>
      </c>
      <c r="R2029" s="122">
        <v>110000026</v>
      </c>
      <c r="S2029" s="122">
        <v>115000025</v>
      </c>
      <c r="T2029" s="122">
        <v>120000026</v>
      </c>
      <c r="U2029" s="122">
        <v>130000025</v>
      </c>
      <c r="V2029" s="122">
        <v>140000026</v>
      </c>
      <c r="W2029" s="122">
        <v>150000026</v>
      </c>
      <c r="X2029" s="122">
        <v>160000026</v>
      </c>
      <c r="Y2029" s="122">
        <v>170000026</v>
      </c>
      <c r="Z2029" s="122">
        <v>175000026</v>
      </c>
      <c r="AA2029" s="122">
        <v>180000026</v>
      </c>
      <c r="AB2029" s="122">
        <v>190000026</v>
      </c>
      <c r="AC2029" s="122">
        <v>205000026</v>
      </c>
      <c r="AD2029" s="121"/>
    </row>
    <row r="2030" spans="14:30" ht="12" customHeight="1">
      <c r="N2030" s="119" t="s">
        <v>48</v>
      </c>
      <c r="O2030" s="120" t="s">
        <v>1207</v>
      </c>
      <c r="P2030" s="122">
        <v>100000026</v>
      </c>
      <c r="Q2030" s="122">
        <v>105000026</v>
      </c>
      <c r="R2030" s="122">
        <v>110000026</v>
      </c>
      <c r="S2030" s="122">
        <v>115000025</v>
      </c>
      <c r="T2030" s="122">
        <v>120000026</v>
      </c>
      <c r="U2030" s="122">
        <v>130000025</v>
      </c>
      <c r="V2030" s="122">
        <v>140000026</v>
      </c>
      <c r="W2030" s="122">
        <v>150000026</v>
      </c>
      <c r="X2030" s="122">
        <v>160000026</v>
      </c>
      <c r="Y2030" s="122">
        <v>170000026</v>
      </c>
      <c r="Z2030" s="122">
        <v>175000026</v>
      </c>
      <c r="AA2030" s="122">
        <v>180000026</v>
      </c>
      <c r="AB2030" s="122">
        <v>190000026</v>
      </c>
      <c r="AC2030" s="122">
        <v>205000026</v>
      </c>
      <c r="AD2030" s="121"/>
    </row>
    <row r="2031" spans="14:30" ht="12" customHeight="1">
      <c r="N2031" s="119" t="s">
        <v>48</v>
      </c>
      <c r="O2031" s="120" t="s">
        <v>1208</v>
      </c>
      <c r="P2031" s="122">
        <v>95000026</v>
      </c>
      <c r="Q2031" s="122">
        <v>100000026</v>
      </c>
      <c r="R2031" s="122">
        <v>105000026</v>
      </c>
      <c r="S2031" s="122">
        <v>110000026</v>
      </c>
      <c r="T2031" s="122">
        <v>115000025</v>
      </c>
      <c r="U2031" s="122">
        <v>120000026</v>
      </c>
      <c r="V2031" s="122">
        <v>130000025</v>
      </c>
      <c r="W2031" s="122">
        <v>140000026</v>
      </c>
      <c r="X2031" s="122">
        <v>150000026</v>
      </c>
      <c r="Y2031" s="122">
        <v>160000026</v>
      </c>
      <c r="Z2031" s="122">
        <v>170000026</v>
      </c>
      <c r="AA2031" s="122">
        <v>175000026</v>
      </c>
      <c r="AB2031" s="122">
        <v>180000026</v>
      </c>
      <c r="AC2031" s="122">
        <v>200000026</v>
      </c>
      <c r="AD2031" s="121"/>
    </row>
    <row r="2032" spans="14:30" ht="12" customHeight="1">
      <c r="N2032" s="119" t="s">
        <v>48</v>
      </c>
      <c r="O2032" s="120" t="s">
        <v>566</v>
      </c>
      <c r="P2032" s="122">
        <v>95000026</v>
      </c>
      <c r="Q2032" s="122">
        <v>100000026</v>
      </c>
      <c r="R2032" s="122">
        <v>105000026</v>
      </c>
      <c r="S2032" s="122">
        <v>110000026</v>
      </c>
      <c r="T2032" s="122">
        <v>115000025</v>
      </c>
      <c r="U2032" s="122">
        <v>120000026</v>
      </c>
      <c r="V2032" s="122">
        <v>130000025</v>
      </c>
      <c r="W2032" s="122">
        <v>140000026</v>
      </c>
      <c r="X2032" s="122">
        <v>150000026</v>
      </c>
      <c r="Y2032" s="122">
        <v>160000026</v>
      </c>
      <c r="Z2032" s="122">
        <v>170000026</v>
      </c>
      <c r="AA2032" s="122">
        <v>175000026</v>
      </c>
      <c r="AB2032" s="122">
        <v>180000026</v>
      </c>
      <c r="AC2032" s="122">
        <v>200000026</v>
      </c>
      <c r="AD2032" s="121"/>
    </row>
    <row r="2033" spans="14:30" ht="12" customHeight="1">
      <c r="N2033" s="119" t="s">
        <v>48</v>
      </c>
      <c r="O2033" s="120" t="s">
        <v>1209</v>
      </c>
      <c r="P2033" s="122">
        <v>90000026</v>
      </c>
      <c r="Q2033" s="122">
        <v>100000026</v>
      </c>
      <c r="R2033" s="122">
        <v>105000026</v>
      </c>
      <c r="S2033" s="122">
        <v>110000026</v>
      </c>
      <c r="T2033" s="122">
        <v>115000026</v>
      </c>
      <c r="U2033" s="122">
        <v>120000026</v>
      </c>
      <c r="V2033" s="122">
        <v>135000026</v>
      </c>
      <c r="W2033" s="122">
        <v>145000026</v>
      </c>
      <c r="X2033" s="122">
        <v>155000026</v>
      </c>
      <c r="Y2033" s="122">
        <v>170000026</v>
      </c>
      <c r="Z2033" s="122">
        <v>180000026</v>
      </c>
      <c r="AA2033" s="122">
        <v>185000026</v>
      </c>
      <c r="AB2033" s="122">
        <v>190000026</v>
      </c>
      <c r="AC2033" s="122">
        <v>210000026</v>
      </c>
      <c r="AD2033" s="121"/>
    </row>
    <row r="2034" spans="14:30" ht="12" customHeight="1">
      <c r="N2034" s="119" t="s">
        <v>48</v>
      </c>
      <c r="O2034" s="120" t="s">
        <v>354</v>
      </c>
      <c r="P2034" s="122">
        <v>90000026</v>
      </c>
      <c r="Q2034" s="122">
        <v>100000026</v>
      </c>
      <c r="R2034" s="122">
        <v>105000026</v>
      </c>
      <c r="S2034" s="122">
        <v>110000026</v>
      </c>
      <c r="T2034" s="122">
        <v>115000026</v>
      </c>
      <c r="U2034" s="122">
        <v>120000026</v>
      </c>
      <c r="V2034" s="122">
        <v>135000026</v>
      </c>
      <c r="W2034" s="122">
        <v>145000026</v>
      </c>
      <c r="X2034" s="122">
        <v>155000026</v>
      </c>
      <c r="Y2034" s="122">
        <v>170000026</v>
      </c>
      <c r="Z2034" s="122">
        <v>180000026</v>
      </c>
      <c r="AA2034" s="122">
        <v>185000026</v>
      </c>
      <c r="AB2034" s="122">
        <v>190000026</v>
      </c>
      <c r="AC2034" s="122">
        <v>210000026</v>
      </c>
      <c r="AD2034" s="121"/>
    </row>
    <row r="2035" spans="14:30" ht="12" customHeight="1">
      <c r="N2035" s="119" t="s">
        <v>48</v>
      </c>
      <c r="O2035" s="120" t="s">
        <v>1210</v>
      </c>
      <c r="P2035" s="122">
        <v>90000026</v>
      </c>
      <c r="Q2035" s="122">
        <v>100000026</v>
      </c>
      <c r="R2035" s="122">
        <v>105000026</v>
      </c>
      <c r="S2035" s="122">
        <v>110000026</v>
      </c>
      <c r="T2035" s="122">
        <v>115000026</v>
      </c>
      <c r="U2035" s="122">
        <v>120000026</v>
      </c>
      <c r="V2035" s="122">
        <v>135000026</v>
      </c>
      <c r="W2035" s="122">
        <v>145000026</v>
      </c>
      <c r="X2035" s="122">
        <v>155000026</v>
      </c>
      <c r="Y2035" s="122">
        <v>170000026</v>
      </c>
      <c r="Z2035" s="122">
        <v>180000026</v>
      </c>
      <c r="AA2035" s="122">
        <v>185000026</v>
      </c>
      <c r="AB2035" s="122">
        <v>190000026</v>
      </c>
      <c r="AC2035" s="122">
        <v>210000026</v>
      </c>
      <c r="AD2035" s="121"/>
    </row>
    <row r="2036" spans="14:30" ht="12" customHeight="1">
      <c r="N2036" s="119" t="s">
        <v>48</v>
      </c>
      <c r="O2036" s="120" t="s">
        <v>349</v>
      </c>
      <c r="P2036" s="122">
        <v>85000026</v>
      </c>
      <c r="Q2036" s="122">
        <v>90000026</v>
      </c>
      <c r="R2036" s="122">
        <v>100000026</v>
      </c>
      <c r="S2036" s="122">
        <v>105000026</v>
      </c>
      <c r="T2036" s="122">
        <v>110000026</v>
      </c>
      <c r="U2036" s="122">
        <v>115000026</v>
      </c>
      <c r="V2036" s="122">
        <v>120000026</v>
      </c>
      <c r="W2036" s="122">
        <v>135000026</v>
      </c>
      <c r="X2036" s="122">
        <v>145000026</v>
      </c>
      <c r="Y2036" s="122">
        <v>155000026</v>
      </c>
      <c r="Z2036" s="122">
        <v>170000026</v>
      </c>
      <c r="AA2036" s="122">
        <v>180000026</v>
      </c>
      <c r="AB2036" s="122">
        <v>185000026</v>
      </c>
      <c r="AC2036" s="122">
        <v>190000026</v>
      </c>
      <c r="AD2036" s="121"/>
    </row>
    <row r="2037" spans="14:30" ht="12" customHeight="1">
      <c r="N2037" s="119" t="s">
        <v>48</v>
      </c>
      <c r="O2037" s="120" t="s">
        <v>559</v>
      </c>
      <c r="P2037" s="122">
        <v>85000026</v>
      </c>
      <c r="Q2037" s="122">
        <v>90000026</v>
      </c>
      <c r="R2037" s="122">
        <v>100000026</v>
      </c>
      <c r="S2037" s="122">
        <v>105000026</v>
      </c>
      <c r="T2037" s="122">
        <v>110000026</v>
      </c>
      <c r="U2037" s="122">
        <v>115000026</v>
      </c>
      <c r="V2037" s="122">
        <v>120000026</v>
      </c>
      <c r="W2037" s="122">
        <v>135000026</v>
      </c>
      <c r="X2037" s="122">
        <v>145000026</v>
      </c>
      <c r="Y2037" s="122">
        <v>155000026</v>
      </c>
      <c r="Z2037" s="122">
        <v>170000026</v>
      </c>
      <c r="AA2037" s="122">
        <v>180000026</v>
      </c>
      <c r="AB2037" s="122">
        <v>185000026</v>
      </c>
      <c r="AC2037" s="122">
        <v>190000026</v>
      </c>
      <c r="AD2037" s="121"/>
    </row>
    <row r="2038" spans="14:30" ht="12" customHeight="1">
      <c r="N2038" s="119" t="s">
        <v>48</v>
      </c>
      <c r="O2038" s="120" t="s">
        <v>1211</v>
      </c>
      <c r="P2038" s="122">
        <v>85000026</v>
      </c>
      <c r="Q2038" s="122">
        <v>95000026</v>
      </c>
      <c r="R2038" s="122">
        <v>110000026</v>
      </c>
      <c r="S2038" s="122">
        <v>120000026</v>
      </c>
      <c r="T2038" s="122">
        <v>125000026</v>
      </c>
      <c r="U2038" s="122">
        <v>130000026</v>
      </c>
      <c r="V2038" s="122">
        <v>0</v>
      </c>
      <c r="W2038" s="122">
        <v>0</v>
      </c>
      <c r="X2038" s="122">
        <v>0</v>
      </c>
      <c r="Y2038" s="122">
        <v>0</v>
      </c>
      <c r="Z2038" s="122">
        <v>0</v>
      </c>
      <c r="AA2038" s="122">
        <v>0</v>
      </c>
      <c r="AB2038" s="122">
        <v>0</v>
      </c>
      <c r="AC2038" s="122">
        <v>0</v>
      </c>
      <c r="AD2038" s="121"/>
    </row>
    <row r="2039" spans="14:30" ht="12" customHeight="1">
      <c r="N2039" s="119" t="s">
        <v>48</v>
      </c>
      <c r="O2039" s="120" t="s">
        <v>490</v>
      </c>
      <c r="P2039" s="122">
        <v>60000026</v>
      </c>
      <c r="Q2039" s="122">
        <v>65000026</v>
      </c>
      <c r="R2039" s="122">
        <v>70000026</v>
      </c>
      <c r="S2039" s="122">
        <v>75000026</v>
      </c>
      <c r="T2039" s="122">
        <v>95000026</v>
      </c>
      <c r="U2039" s="122">
        <v>105000026</v>
      </c>
      <c r="V2039" s="122">
        <v>110000026</v>
      </c>
      <c r="W2039" s="122">
        <v>115000026</v>
      </c>
      <c r="X2039" s="122">
        <v>120000026</v>
      </c>
      <c r="Y2039" s="122">
        <v>125000026</v>
      </c>
      <c r="Z2039" s="122">
        <v>130000026</v>
      </c>
      <c r="AA2039" s="122">
        <v>145000026</v>
      </c>
      <c r="AB2039" s="122">
        <v>155000026</v>
      </c>
      <c r="AC2039" s="122">
        <v>160000026</v>
      </c>
      <c r="AD2039" s="121"/>
    </row>
    <row r="2040" spans="14:30" ht="12" customHeight="1">
      <c r="N2040" s="119" t="s">
        <v>48</v>
      </c>
      <c r="O2040" s="120" t="s">
        <v>491</v>
      </c>
      <c r="P2040" s="122">
        <v>100000026</v>
      </c>
      <c r="Q2040" s="122">
        <v>105000026</v>
      </c>
      <c r="R2040" s="122">
        <v>110000026</v>
      </c>
      <c r="S2040" s="122">
        <v>115000025</v>
      </c>
      <c r="T2040" s="122">
        <v>120000026</v>
      </c>
      <c r="U2040" s="122">
        <v>130000025</v>
      </c>
      <c r="V2040" s="122">
        <v>140000026</v>
      </c>
      <c r="W2040" s="122">
        <v>150000026</v>
      </c>
      <c r="X2040" s="122">
        <v>160000026</v>
      </c>
      <c r="Y2040" s="122">
        <v>170000026</v>
      </c>
      <c r="Z2040" s="122">
        <v>175000026</v>
      </c>
      <c r="AA2040" s="122">
        <v>180000026</v>
      </c>
      <c r="AB2040" s="122">
        <v>190000026</v>
      </c>
      <c r="AC2040" s="122">
        <v>205000026</v>
      </c>
      <c r="AD2040" s="121"/>
    </row>
    <row r="2041" spans="14:30" ht="12" customHeight="1">
      <c r="N2041" s="119" t="s">
        <v>48</v>
      </c>
      <c r="O2041" s="120" t="s">
        <v>492</v>
      </c>
      <c r="P2041" s="122">
        <v>95000026</v>
      </c>
      <c r="Q2041" s="122">
        <v>100000026</v>
      </c>
      <c r="R2041" s="122">
        <v>105000026</v>
      </c>
      <c r="S2041" s="122">
        <v>110000026</v>
      </c>
      <c r="T2041" s="122">
        <v>115000025</v>
      </c>
      <c r="U2041" s="122">
        <v>120000026</v>
      </c>
      <c r="V2041" s="122">
        <v>130000025</v>
      </c>
      <c r="W2041" s="122">
        <v>140000026</v>
      </c>
      <c r="X2041" s="122">
        <v>150000026</v>
      </c>
      <c r="Y2041" s="122">
        <v>160000026</v>
      </c>
      <c r="Z2041" s="122">
        <v>170000026</v>
      </c>
      <c r="AA2041" s="122">
        <v>175000026</v>
      </c>
      <c r="AB2041" s="122">
        <v>180000026</v>
      </c>
      <c r="AC2041" s="122">
        <v>200000026</v>
      </c>
      <c r="AD2041" s="121"/>
    </row>
    <row r="2042" spans="14:30" ht="12" customHeight="1">
      <c r="N2042" s="119" t="s">
        <v>48</v>
      </c>
      <c r="O2042" s="120" t="s">
        <v>1472</v>
      </c>
      <c r="P2042" s="122">
        <v>0</v>
      </c>
      <c r="Q2042" s="122">
        <v>0</v>
      </c>
      <c r="R2042" s="122">
        <v>0</v>
      </c>
      <c r="S2042" s="122">
        <v>0</v>
      </c>
      <c r="T2042" s="122">
        <v>115000026</v>
      </c>
      <c r="U2042" s="122">
        <v>125000026</v>
      </c>
      <c r="V2042" s="122">
        <v>130000026</v>
      </c>
      <c r="W2042" s="122">
        <v>0</v>
      </c>
      <c r="X2042" s="122">
        <v>0</v>
      </c>
      <c r="Y2042" s="122">
        <v>0</v>
      </c>
      <c r="Z2042" s="122">
        <v>0</v>
      </c>
      <c r="AA2042" s="122">
        <v>0</v>
      </c>
      <c r="AB2042" s="122">
        <v>0</v>
      </c>
      <c r="AC2042" s="122">
        <v>0</v>
      </c>
      <c r="AD2042" s="121"/>
    </row>
    <row r="2043" spans="14:30" ht="12" customHeight="1">
      <c r="N2043" s="119" t="s">
        <v>48</v>
      </c>
      <c r="O2043" s="120" t="s">
        <v>2525</v>
      </c>
      <c r="P2043" s="122">
        <v>80000026</v>
      </c>
      <c r="Q2043" s="122">
        <v>85000026</v>
      </c>
      <c r="R2043" s="122">
        <v>90000026</v>
      </c>
      <c r="S2043" s="122">
        <v>100000026</v>
      </c>
      <c r="T2043" s="122">
        <v>110000026</v>
      </c>
      <c r="U2043" s="122">
        <v>120000026</v>
      </c>
      <c r="V2043" s="122">
        <v>0</v>
      </c>
      <c r="W2043" s="122">
        <v>0</v>
      </c>
      <c r="X2043" s="122">
        <v>0</v>
      </c>
      <c r="Y2043" s="122">
        <v>0</v>
      </c>
      <c r="Z2043" s="122">
        <v>0</v>
      </c>
      <c r="AA2043" s="122">
        <v>0</v>
      </c>
      <c r="AB2043" s="122">
        <v>0</v>
      </c>
      <c r="AC2043" s="122">
        <v>0</v>
      </c>
      <c r="AD2043" s="121"/>
    </row>
    <row r="2044" spans="14:30" ht="12" customHeight="1">
      <c r="N2044" s="119" t="s">
        <v>48</v>
      </c>
      <c r="O2044" s="120" t="s">
        <v>2225</v>
      </c>
      <c r="P2044" s="122">
        <v>100000026</v>
      </c>
      <c r="Q2044" s="122">
        <v>105000026</v>
      </c>
      <c r="R2044" s="122">
        <v>110000026</v>
      </c>
      <c r="S2044" s="122">
        <v>115000025</v>
      </c>
      <c r="T2044" s="122">
        <v>120000026</v>
      </c>
      <c r="U2044" s="122">
        <v>130000025</v>
      </c>
      <c r="V2044" s="122">
        <v>140000026</v>
      </c>
      <c r="W2044" s="122">
        <v>150000026</v>
      </c>
      <c r="X2044" s="122">
        <v>160000026</v>
      </c>
      <c r="Y2044" s="122">
        <v>170000026</v>
      </c>
      <c r="Z2044" s="122">
        <v>175000026</v>
      </c>
      <c r="AA2044" s="122">
        <v>180000026</v>
      </c>
      <c r="AB2044" s="122">
        <v>190000026</v>
      </c>
      <c r="AC2044" s="122">
        <v>205000026</v>
      </c>
      <c r="AD2044" s="121"/>
    </row>
    <row r="2045" spans="14:30" ht="12" customHeight="1">
      <c r="N2045" s="119" t="s">
        <v>48</v>
      </c>
      <c r="O2045" s="120" t="s">
        <v>2643</v>
      </c>
      <c r="P2045" s="122">
        <v>95000026</v>
      </c>
      <c r="Q2045" s="122">
        <v>100000026</v>
      </c>
      <c r="R2045" s="122">
        <v>105000026</v>
      </c>
      <c r="S2045" s="122">
        <v>110000026</v>
      </c>
      <c r="T2045" s="122">
        <v>115000025</v>
      </c>
      <c r="U2045" s="122">
        <v>120000026</v>
      </c>
      <c r="V2045" s="122">
        <v>130000025</v>
      </c>
      <c r="W2045" s="122">
        <v>140000026</v>
      </c>
      <c r="X2045" s="122">
        <v>150000026</v>
      </c>
      <c r="Y2045" s="122">
        <v>160000026</v>
      </c>
      <c r="Z2045" s="122">
        <v>170000026</v>
      </c>
      <c r="AA2045" s="122">
        <v>175000026</v>
      </c>
      <c r="AB2045" s="122">
        <v>180000026</v>
      </c>
      <c r="AC2045" s="122">
        <v>200000026</v>
      </c>
      <c r="AD2045" s="121"/>
    </row>
    <row r="2046" spans="14:30" ht="12" customHeight="1">
      <c r="N2046" s="119" t="s">
        <v>48</v>
      </c>
      <c r="O2046" s="120" t="s">
        <v>1740</v>
      </c>
      <c r="P2046" s="122">
        <v>100000026</v>
      </c>
      <c r="Q2046" s="122">
        <v>105000026</v>
      </c>
      <c r="R2046" s="122">
        <v>110000026</v>
      </c>
      <c r="S2046" s="122">
        <v>115000025</v>
      </c>
      <c r="T2046" s="122">
        <v>120000026</v>
      </c>
      <c r="U2046" s="122">
        <v>130000025</v>
      </c>
      <c r="V2046" s="122">
        <v>140000026</v>
      </c>
      <c r="W2046" s="122">
        <v>150000026</v>
      </c>
      <c r="X2046" s="122">
        <v>160000026</v>
      </c>
      <c r="Y2046" s="122">
        <v>170000026</v>
      </c>
      <c r="Z2046" s="122">
        <v>175000026</v>
      </c>
      <c r="AA2046" s="122">
        <v>180000026</v>
      </c>
      <c r="AB2046" s="122">
        <v>190000026</v>
      </c>
      <c r="AC2046" s="122">
        <v>205000026</v>
      </c>
      <c r="AD2046" s="121"/>
    </row>
    <row r="2047" spans="14:30" ht="12" customHeight="1">
      <c r="N2047" s="119" t="s">
        <v>48</v>
      </c>
      <c r="O2047" s="120" t="s">
        <v>1830</v>
      </c>
      <c r="P2047" s="122">
        <v>95000026</v>
      </c>
      <c r="Q2047" s="122">
        <v>100000026</v>
      </c>
      <c r="R2047" s="122">
        <v>105000026</v>
      </c>
      <c r="S2047" s="122">
        <v>110000026</v>
      </c>
      <c r="T2047" s="122">
        <v>115000025</v>
      </c>
      <c r="U2047" s="122">
        <v>120000026</v>
      </c>
      <c r="V2047" s="122">
        <v>130000025</v>
      </c>
      <c r="W2047" s="122">
        <v>140000026</v>
      </c>
      <c r="X2047" s="122">
        <v>150000026</v>
      </c>
      <c r="Y2047" s="122">
        <v>160000026</v>
      </c>
      <c r="Z2047" s="122">
        <v>170000026</v>
      </c>
      <c r="AA2047" s="122">
        <v>175000026</v>
      </c>
      <c r="AB2047" s="122">
        <v>180000026</v>
      </c>
      <c r="AC2047" s="122">
        <v>200000026</v>
      </c>
      <c r="AD2047" s="121"/>
    </row>
    <row r="2048" spans="14:30" ht="12" customHeight="1">
      <c r="N2048" s="119" t="s">
        <v>48</v>
      </c>
      <c r="O2048" s="120" t="s">
        <v>3322</v>
      </c>
      <c r="P2048" s="122">
        <v>0</v>
      </c>
      <c r="Q2048" s="122">
        <v>0</v>
      </c>
      <c r="R2048" s="122">
        <v>0</v>
      </c>
      <c r="S2048" s="122">
        <v>0</v>
      </c>
      <c r="T2048" s="122">
        <v>0</v>
      </c>
      <c r="U2048" s="122">
        <v>0</v>
      </c>
      <c r="V2048" s="122">
        <v>0</v>
      </c>
      <c r="W2048" s="122">
        <v>0</v>
      </c>
      <c r="X2048" s="122">
        <v>0</v>
      </c>
      <c r="Y2048" s="122">
        <v>0</v>
      </c>
      <c r="Z2048" s="122">
        <v>0</v>
      </c>
      <c r="AA2048" s="122">
        <v>0</v>
      </c>
      <c r="AB2048" s="122">
        <v>0</v>
      </c>
      <c r="AC2048" s="122">
        <v>260000026</v>
      </c>
      <c r="AD2048" s="121"/>
    </row>
    <row r="2049" spans="14:30" ht="12" customHeight="1">
      <c r="N2049" s="119" t="s">
        <v>48</v>
      </c>
      <c r="O2049" s="120" t="s">
        <v>3439</v>
      </c>
      <c r="P2049" s="121"/>
      <c r="Q2049" s="121"/>
      <c r="R2049" s="121"/>
      <c r="S2049" s="121"/>
      <c r="T2049" s="121"/>
      <c r="U2049" s="121"/>
      <c r="V2049" s="121"/>
      <c r="W2049" s="121"/>
      <c r="X2049" s="121"/>
      <c r="Y2049" s="121"/>
      <c r="Z2049" s="121"/>
      <c r="AA2049" s="121"/>
      <c r="AB2049" s="121"/>
      <c r="AC2049" s="122">
        <v>250000026</v>
      </c>
      <c r="AD2049" s="121"/>
    </row>
    <row r="2050" spans="14:30" ht="12" customHeight="1">
      <c r="N2050" s="119" t="s">
        <v>48</v>
      </c>
      <c r="O2050" s="120" t="s">
        <v>1473</v>
      </c>
      <c r="P2050" s="122">
        <v>0</v>
      </c>
      <c r="Q2050" s="122">
        <v>0</v>
      </c>
      <c r="R2050" s="122">
        <v>0</v>
      </c>
      <c r="S2050" s="122">
        <v>0</v>
      </c>
      <c r="T2050" s="122">
        <v>0</v>
      </c>
      <c r="U2050" s="122">
        <v>100000026</v>
      </c>
      <c r="V2050" s="122">
        <v>110000026</v>
      </c>
      <c r="W2050" s="122">
        <v>115000026</v>
      </c>
      <c r="X2050" s="122">
        <v>120000026</v>
      </c>
      <c r="Y2050" s="122">
        <v>125000026</v>
      </c>
      <c r="Z2050" s="122">
        <v>0</v>
      </c>
      <c r="AA2050" s="122">
        <v>0</v>
      </c>
      <c r="AB2050" s="122">
        <v>0</v>
      </c>
      <c r="AC2050" s="122">
        <v>0</v>
      </c>
      <c r="AD2050" s="121"/>
    </row>
    <row r="2051" spans="14:30" ht="12" customHeight="1">
      <c r="N2051" s="119" t="s">
        <v>48</v>
      </c>
      <c r="O2051" s="120" t="s">
        <v>1558</v>
      </c>
      <c r="P2051" s="122">
        <v>0</v>
      </c>
      <c r="Q2051" s="122">
        <v>0</v>
      </c>
      <c r="R2051" s="122">
        <v>0</v>
      </c>
      <c r="S2051" s="122">
        <v>0</v>
      </c>
      <c r="T2051" s="122">
        <v>0</v>
      </c>
      <c r="U2051" s="122">
        <v>95000026</v>
      </c>
      <c r="V2051" s="122">
        <v>100000026</v>
      </c>
      <c r="W2051" s="122">
        <v>110000026</v>
      </c>
      <c r="X2051" s="122">
        <v>115000026</v>
      </c>
      <c r="Y2051" s="122">
        <v>120000026</v>
      </c>
      <c r="Z2051" s="122">
        <v>0</v>
      </c>
      <c r="AA2051" s="122">
        <v>0</v>
      </c>
      <c r="AB2051" s="122">
        <v>0</v>
      </c>
      <c r="AC2051" s="122">
        <v>0</v>
      </c>
      <c r="AD2051" s="121"/>
    </row>
    <row r="2052" spans="14:30" ht="12" customHeight="1">
      <c r="N2052" s="119" t="s">
        <v>48</v>
      </c>
      <c r="O2052" s="120" t="s">
        <v>541</v>
      </c>
      <c r="P2052" s="122">
        <v>0</v>
      </c>
      <c r="Q2052" s="122">
        <v>0</v>
      </c>
      <c r="R2052" s="122">
        <v>0</v>
      </c>
      <c r="S2052" s="122">
        <v>0</v>
      </c>
      <c r="T2052" s="122">
        <v>0</v>
      </c>
      <c r="U2052" s="122">
        <v>95000026</v>
      </c>
      <c r="V2052" s="122">
        <v>100000026</v>
      </c>
      <c r="W2052" s="122">
        <v>110000026</v>
      </c>
      <c r="X2052" s="122">
        <v>115000026</v>
      </c>
      <c r="Y2052" s="122">
        <v>120000026</v>
      </c>
      <c r="Z2052" s="122">
        <v>0</v>
      </c>
      <c r="AA2052" s="122">
        <v>0</v>
      </c>
      <c r="AB2052" s="122">
        <v>0</v>
      </c>
      <c r="AC2052" s="122">
        <v>0</v>
      </c>
      <c r="AD2052" s="121"/>
    </row>
    <row r="2053" spans="14:30" ht="12" customHeight="1">
      <c r="N2053" s="119" t="s">
        <v>48</v>
      </c>
      <c r="O2053" s="120" t="s">
        <v>1474</v>
      </c>
      <c r="P2053" s="122">
        <v>0</v>
      </c>
      <c r="Q2053" s="122">
        <v>0</v>
      </c>
      <c r="R2053" s="122">
        <v>0</v>
      </c>
      <c r="S2053" s="122">
        <v>0</v>
      </c>
      <c r="T2053" s="122">
        <v>0</v>
      </c>
      <c r="U2053" s="122">
        <v>95000026</v>
      </c>
      <c r="V2053" s="122">
        <v>105000026</v>
      </c>
      <c r="W2053" s="122">
        <v>110000026</v>
      </c>
      <c r="X2053" s="122">
        <v>120000026</v>
      </c>
      <c r="Y2053" s="122">
        <v>130000036</v>
      </c>
      <c r="Z2053" s="122">
        <v>0</v>
      </c>
      <c r="AA2053" s="122">
        <v>0</v>
      </c>
      <c r="AB2053" s="122">
        <v>0</v>
      </c>
      <c r="AC2053" s="122">
        <v>0</v>
      </c>
      <c r="AD2053" s="121"/>
    </row>
    <row r="2054" spans="14:30" ht="12" customHeight="1">
      <c r="N2054" s="119" t="s">
        <v>48</v>
      </c>
      <c r="O2054" s="120" t="s">
        <v>660</v>
      </c>
      <c r="P2054" s="122">
        <v>0</v>
      </c>
      <c r="Q2054" s="122">
        <v>0</v>
      </c>
      <c r="R2054" s="122">
        <v>0</v>
      </c>
      <c r="S2054" s="122">
        <v>0</v>
      </c>
      <c r="T2054" s="122">
        <v>0</v>
      </c>
      <c r="U2054" s="122">
        <v>100000026</v>
      </c>
      <c r="V2054" s="122">
        <v>105000026</v>
      </c>
      <c r="W2054" s="122">
        <v>110000026</v>
      </c>
      <c r="X2054" s="122">
        <v>0</v>
      </c>
      <c r="Y2054" s="122">
        <v>0</v>
      </c>
      <c r="Z2054" s="122">
        <v>0</v>
      </c>
      <c r="AA2054" s="122">
        <v>0</v>
      </c>
      <c r="AB2054" s="122">
        <v>0</v>
      </c>
      <c r="AC2054" s="122">
        <v>0</v>
      </c>
      <c r="AD2054" s="121"/>
    </row>
    <row r="2055" spans="14:30" ht="12" customHeight="1">
      <c r="N2055" s="119" t="s">
        <v>48</v>
      </c>
      <c r="O2055" s="120" t="s">
        <v>1475</v>
      </c>
      <c r="P2055" s="122">
        <v>0</v>
      </c>
      <c r="Q2055" s="122">
        <v>0</v>
      </c>
      <c r="R2055" s="122">
        <v>0</v>
      </c>
      <c r="S2055" s="122">
        <v>0</v>
      </c>
      <c r="T2055" s="122">
        <v>0</v>
      </c>
      <c r="U2055" s="122">
        <v>105000026</v>
      </c>
      <c r="V2055" s="122">
        <v>115000026</v>
      </c>
      <c r="W2055" s="122">
        <v>120000026</v>
      </c>
      <c r="X2055" s="122">
        <v>130000026</v>
      </c>
      <c r="Y2055" s="122">
        <v>140000026</v>
      </c>
      <c r="Z2055" s="122">
        <v>145000026</v>
      </c>
      <c r="AA2055" s="122">
        <v>150000026</v>
      </c>
      <c r="AB2055" s="122">
        <v>0</v>
      </c>
      <c r="AC2055" s="122">
        <v>0</v>
      </c>
      <c r="AD2055" s="121"/>
    </row>
    <row r="2056" spans="14:30" ht="12" customHeight="1">
      <c r="N2056" s="119" t="s">
        <v>48</v>
      </c>
      <c r="O2056" s="120" t="s">
        <v>598</v>
      </c>
      <c r="P2056" s="122">
        <v>0</v>
      </c>
      <c r="Q2056" s="122">
        <v>0</v>
      </c>
      <c r="R2056" s="122">
        <v>0</v>
      </c>
      <c r="S2056" s="122">
        <v>0</v>
      </c>
      <c r="T2056" s="122">
        <v>0</v>
      </c>
      <c r="U2056" s="122">
        <v>105000026</v>
      </c>
      <c r="V2056" s="122">
        <v>115000026</v>
      </c>
      <c r="W2056" s="122">
        <v>120000026</v>
      </c>
      <c r="X2056" s="122">
        <v>130000026</v>
      </c>
      <c r="Y2056" s="122">
        <v>140000026</v>
      </c>
      <c r="Z2056" s="122">
        <v>145000026</v>
      </c>
      <c r="AA2056" s="122">
        <v>150000026</v>
      </c>
      <c r="AB2056" s="122">
        <v>0</v>
      </c>
      <c r="AC2056" s="122">
        <v>0</v>
      </c>
      <c r="AD2056" s="121"/>
    </row>
    <row r="2057" spans="14:30" ht="12" customHeight="1">
      <c r="N2057" s="119" t="s">
        <v>48</v>
      </c>
      <c r="O2057" s="120" t="s">
        <v>1476</v>
      </c>
      <c r="P2057" s="122">
        <v>0</v>
      </c>
      <c r="Q2057" s="122">
        <v>0</v>
      </c>
      <c r="R2057" s="122">
        <v>0</v>
      </c>
      <c r="S2057" s="122">
        <v>0</v>
      </c>
      <c r="T2057" s="122">
        <v>0</v>
      </c>
      <c r="U2057" s="122">
        <v>100000026</v>
      </c>
      <c r="V2057" s="122">
        <v>110000026</v>
      </c>
      <c r="W2057" s="122">
        <v>115000026</v>
      </c>
      <c r="X2057" s="122">
        <v>120000026</v>
      </c>
      <c r="Y2057" s="122">
        <v>130000026</v>
      </c>
      <c r="Z2057" s="122">
        <v>140000026</v>
      </c>
      <c r="AA2057" s="122">
        <v>145000026</v>
      </c>
      <c r="AB2057" s="122">
        <v>0</v>
      </c>
      <c r="AC2057" s="122">
        <v>0</v>
      </c>
      <c r="AD2057" s="121"/>
    </row>
    <row r="2058" spans="14:30" ht="12" customHeight="1">
      <c r="N2058" s="119" t="s">
        <v>48</v>
      </c>
      <c r="O2058" s="120" t="s">
        <v>2105</v>
      </c>
      <c r="P2058" s="122">
        <v>0</v>
      </c>
      <c r="Q2058" s="122">
        <v>0</v>
      </c>
      <c r="R2058" s="122">
        <v>0</v>
      </c>
      <c r="S2058" s="122">
        <v>0</v>
      </c>
      <c r="T2058" s="122">
        <v>0</v>
      </c>
      <c r="U2058" s="122">
        <v>0</v>
      </c>
      <c r="V2058" s="122">
        <v>120000026</v>
      </c>
      <c r="W2058" s="122">
        <v>0</v>
      </c>
      <c r="X2058" s="122">
        <v>0</v>
      </c>
      <c r="Y2058" s="122">
        <v>0</v>
      </c>
      <c r="Z2058" s="122">
        <v>0</v>
      </c>
      <c r="AA2058" s="122">
        <v>0</v>
      </c>
      <c r="AB2058" s="122">
        <v>0</v>
      </c>
      <c r="AC2058" s="122">
        <v>0</v>
      </c>
      <c r="AD2058" s="121"/>
    </row>
    <row r="2059" spans="14:30" ht="12" customHeight="1">
      <c r="N2059" s="119" t="s">
        <v>48</v>
      </c>
      <c r="O2059" s="120" t="s">
        <v>1722</v>
      </c>
      <c r="P2059" s="122">
        <v>0</v>
      </c>
      <c r="Q2059" s="122">
        <v>0</v>
      </c>
      <c r="R2059" s="122">
        <v>0</v>
      </c>
      <c r="S2059" s="122">
        <v>0</v>
      </c>
      <c r="T2059" s="122">
        <v>0</v>
      </c>
      <c r="U2059" s="122">
        <v>330000026</v>
      </c>
      <c r="V2059" s="122">
        <v>350000026</v>
      </c>
      <c r="W2059" s="122">
        <v>360000026</v>
      </c>
      <c r="X2059" s="122">
        <v>370000026</v>
      </c>
      <c r="Y2059" s="122">
        <v>380000026</v>
      </c>
      <c r="Z2059" s="122">
        <v>390000026</v>
      </c>
      <c r="AA2059" s="122">
        <v>400000026</v>
      </c>
      <c r="AB2059" s="122">
        <v>410000026</v>
      </c>
      <c r="AC2059" s="122">
        <v>420000026</v>
      </c>
      <c r="AD2059" s="121"/>
    </row>
    <row r="2060" spans="14:30" ht="12" customHeight="1">
      <c r="N2060" s="119" t="s">
        <v>48</v>
      </c>
      <c r="O2060" s="120" t="s">
        <v>2181</v>
      </c>
      <c r="P2060" s="122">
        <v>0</v>
      </c>
      <c r="Q2060" s="122">
        <v>0</v>
      </c>
      <c r="R2060" s="122">
        <v>0</v>
      </c>
      <c r="S2060" s="122">
        <v>0</v>
      </c>
      <c r="T2060" s="122">
        <v>0</v>
      </c>
      <c r="U2060" s="122">
        <v>325000026</v>
      </c>
      <c r="V2060" s="122">
        <v>345000026</v>
      </c>
      <c r="W2060" s="122">
        <v>355000026</v>
      </c>
      <c r="X2060" s="122">
        <v>365000026</v>
      </c>
      <c r="Y2060" s="122">
        <v>375000026</v>
      </c>
      <c r="Z2060" s="122">
        <v>385000026</v>
      </c>
      <c r="AA2060" s="122">
        <v>395000026</v>
      </c>
      <c r="AB2060" s="122">
        <v>405000026</v>
      </c>
      <c r="AC2060" s="122">
        <v>415000026</v>
      </c>
      <c r="AD2060" s="121"/>
    </row>
    <row r="2061" spans="14:30" ht="12" customHeight="1">
      <c r="N2061" s="119" t="s">
        <v>48</v>
      </c>
      <c r="O2061" s="120" t="s">
        <v>2667</v>
      </c>
      <c r="P2061" s="122">
        <v>0</v>
      </c>
      <c r="Q2061" s="122">
        <v>0</v>
      </c>
      <c r="R2061" s="122">
        <v>0</v>
      </c>
      <c r="S2061" s="122">
        <v>0</v>
      </c>
      <c r="T2061" s="122">
        <v>0</v>
      </c>
      <c r="U2061" s="122">
        <v>330000026</v>
      </c>
      <c r="V2061" s="122">
        <v>350000026</v>
      </c>
      <c r="W2061" s="122">
        <v>360000026</v>
      </c>
      <c r="X2061" s="122">
        <v>370000026</v>
      </c>
      <c r="Y2061" s="122">
        <v>380000026</v>
      </c>
      <c r="Z2061" s="122">
        <v>390000026</v>
      </c>
      <c r="AA2061" s="122">
        <v>400000026</v>
      </c>
      <c r="AB2061" s="122">
        <v>410000026</v>
      </c>
      <c r="AC2061" s="122">
        <v>420000026</v>
      </c>
      <c r="AD2061" s="121"/>
    </row>
    <row r="2062" spans="14:30" ht="12" customHeight="1">
      <c r="N2062" s="119" t="s">
        <v>48</v>
      </c>
      <c r="O2062" s="120" t="s">
        <v>2668</v>
      </c>
      <c r="P2062" s="122">
        <v>0</v>
      </c>
      <c r="Q2062" s="122">
        <v>0</v>
      </c>
      <c r="R2062" s="122">
        <v>0</v>
      </c>
      <c r="S2062" s="122">
        <v>0</v>
      </c>
      <c r="T2062" s="122">
        <v>0</v>
      </c>
      <c r="U2062" s="122">
        <v>330000026</v>
      </c>
      <c r="V2062" s="122">
        <v>350000026</v>
      </c>
      <c r="W2062" s="122">
        <v>360000026</v>
      </c>
      <c r="X2062" s="122">
        <v>370000026</v>
      </c>
      <c r="Y2062" s="122">
        <v>380000026</v>
      </c>
      <c r="Z2062" s="122">
        <v>390000026</v>
      </c>
      <c r="AA2062" s="122">
        <v>400000026</v>
      </c>
      <c r="AB2062" s="122">
        <v>410000026</v>
      </c>
      <c r="AC2062" s="122">
        <v>420000026</v>
      </c>
      <c r="AD2062" s="121"/>
    </row>
    <row r="2063" spans="14:30" ht="12" customHeight="1">
      <c r="N2063" s="119" t="s">
        <v>48</v>
      </c>
      <c r="O2063" s="120" t="s">
        <v>2669</v>
      </c>
      <c r="P2063" s="122">
        <v>0</v>
      </c>
      <c r="Q2063" s="122">
        <v>0</v>
      </c>
      <c r="R2063" s="122">
        <v>0</v>
      </c>
      <c r="S2063" s="122">
        <v>0</v>
      </c>
      <c r="T2063" s="122">
        <v>0</v>
      </c>
      <c r="U2063" s="122">
        <v>325000026</v>
      </c>
      <c r="V2063" s="122">
        <v>345000026</v>
      </c>
      <c r="W2063" s="122">
        <v>355000026</v>
      </c>
      <c r="X2063" s="122">
        <v>365000026</v>
      </c>
      <c r="Y2063" s="122">
        <v>375000026</v>
      </c>
      <c r="Z2063" s="122">
        <v>385000026</v>
      </c>
      <c r="AA2063" s="122">
        <v>395000026</v>
      </c>
      <c r="AB2063" s="122">
        <v>405000026</v>
      </c>
      <c r="AC2063" s="122">
        <v>415000026</v>
      </c>
      <c r="AD2063" s="121"/>
    </row>
    <row r="2064" spans="14:30" ht="12" customHeight="1">
      <c r="N2064" s="119" t="s">
        <v>48</v>
      </c>
      <c r="O2064" s="120" t="s">
        <v>2670</v>
      </c>
      <c r="P2064" s="122">
        <v>0</v>
      </c>
      <c r="Q2064" s="122">
        <v>0</v>
      </c>
      <c r="R2064" s="122">
        <v>0</v>
      </c>
      <c r="S2064" s="122">
        <v>0</v>
      </c>
      <c r="T2064" s="122">
        <v>0</v>
      </c>
      <c r="U2064" s="122">
        <v>325000026</v>
      </c>
      <c r="V2064" s="122">
        <v>345000026</v>
      </c>
      <c r="W2064" s="122">
        <v>355000026</v>
      </c>
      <c r="X2064" s="122">
        <v>365000026</v>
      </c>
      <c r="Y2064" s="122">
        <v>375000026</v>
      </c>
      <c r="Z2064" s="122">
        <v>385000026</v>
      </c>
      <c r="AA2064" s="122">
        <v>395000026</v>
      </c>
      <c r="AB2064" s="122">
        <v>405000026</v>
      </c>
      <c r="AC2064" s="122">
        <v>415000026</v>
      </c>
      <c r="AD2064" s="121"/>
    </row>
    <row r="2065" spans="14:30" ht="12" customHeight="1">
      <c r="N2065" s="119" t="s">
        <v>48</v>
      </c>
      <c r="O2065" s="120" t="s">
        <v>1723</v>
      </c>
      <c r="P2065" s="122">
        <v>0</v>
      </c>
      <c r="Q2065" s="122">
        <v>0</v>
      </c>
      <c r="R2065" s="122">
        <v>0</v>
      </c>
      <c r="S2065" s="122">
        <v>0</v>
      </c>
      <c r="T2065" s="122">
        <v>0</v>
      </c>
      <c r="U2065" s="122">
        <v>330000026</v>
      </c>
      <c r="V2065" s="122">
        <v>350000026</v>
      </c>
      <c r="W2065" s="122">
        <v>360000026</v>
      </c>
      <c r="X2065" s="122">
        <v>370000026</v>
      </c>
      <c r="Y2065" s="122">
        <v>380000026</v>
      </c>
      <c r="Z2065" s="122">
        <v>390000026</v>
      </c>
      <c r="AA2065" s="122">
        <v>400000026</v>
      </c>
      <c r="AB2065" s="122">
        <v>410000026</v>
      </c>
      <c r="AC2065" s="122">
        <v>420000026</v>
      </c>
      <c r="AD2065" s="121"/>
    </row>
    <row r="2066" spans="14:30" ht="12" customHeight="1">
      <c r="N2066" s="119" t="s">
        <v>48</v>
      </c>
      <c r="O2066" s="120" t="s">
        <v>1883</v>
      </c>
      <c r="P2066" s="122">
        <v>0</v>
      </c>
      <c r="Q2066" s="122">
        <v>0</v>
      </c>
      <c r="R2066" s="122">
        <v>0</v>
      </c>
      <c r="S2066" s="122">
        <v>0</v>
      </c>
      <c r="T2066" s="122">
        <v>0</v>
      </c>
      <c r="U2066" s="122">
        <v>330000026</v>
      </c>
      <c r="V2066" s="122">
        <v>350000026</v>
      </c>
      <c r="W2066" s="122">
        <v>360000026</v>
      </c>
      <c r="X2066" s="122">
        <v>370000026</v>
      </c>
      <c r="Y2066" s="122">
        <v>380000026</v>
      </c>
      <c r="Z2066" s="122">
        <v>390000026</v>
      </c>
      <c r="AA2066" s="122">
        <v>400000026</v>
      </c>
      <c r="AB2066" s="122">
        <v>410000026</v>
      </c>
      <c r="AC2066" s="122">
        <v>420000026</v>
      </c>
      <c r="AD2066" s="121"/>
    </row>
    <row r="2067" spans="14:30" ht="12" customHeight="1">
      <c r="N2067" s="119" t="s">
        <v>48</v>
      </c>
      <c r="O2067" s="120" t="s">
        <v>1872</v>
      </c>
      <c r="P2067" s="122">
        <v>0</v>
      </c>
      <c r="Q2067" s="122">
        <v>0</v>
      </c>
      <c r="R2067" s="122">
        <v>0</v>
      </c>
      <c r="S2067" s="122">
        <v>0</v>
      </c>
      <c r="T2067" s="122">
        <v>0</v>
      </c>
      <c r="U2067" s="122">
        <v>325000026</v>
      </c>
      <c r="V2067" s="122">
        <v>345000026</v>
      </c>
      <c r="W2067" s="122">
        <v>355000026</v>
      </c>
      <c r="X2067" s="122">
        <v>365000026</v>
      </c>
      <c r="Y2067" s="122">
        <v>375000026</v>
      </c>
      <c r="Z2067" s="122">
        <v>385000026</v>
      </c>
      <c r="AA2067" s="122">
        <v>395000026</v>
      </c>
      <c r="AB2067" s="122">
        <v>405000026</v>
      </c>
      <c r="AC2067" s="122">
        <v>415000026</v>
      </c>
      <c r="AD2067" s="121"/>
    </row>
    <row r="2068" spans="14:30" ht="12" customHeight="1">
      <c r="N2068" s="119" t="s">
        <v>48</v>
      </c>
      <c r="O2068" s="120" t="s">
        <v>2610</v>
      </c>
      <c r="P2068" s="122">
        <v>0</v>
      </c>
      <c r="Q2068" s="122">
        <v>0</v>
      </c>
      <c r="R2068" s="122">
        <v>0</v>
      </c>
      <c r="S2068" s="122">
        <v>0</v>
      </c>
      <c r="T2068" s="122">
        <v>0</v>
      </c>
      <c r="U2068" s="122">
        <v>325000026</v>
      </c>
      <c r="V2068" s="122">
        <v>345000026</v>
      </c>
      <c r="W2068" s="122">
        <v>355000026</v>
      </c>
      <c r="X2068" s="122">
        <v>365000026</v>
      </c>
      <c r="Y2068" s="122">
        <v>375000026</v>
      </c>
      <c r="Z2068" s="122">
        <v>385000026</v>
      </c>
      <c r="AA2068" s="122">
        <v>395000026</v>
      </c>
      <c r="AB2068" s="122">
        <v>405000026</v>
      </c>
      <c r="AC2068" s="122">
        <v>415000026</v>
      </c>
      <c r="AD2068" s="121"/>
    </row>
    <row r="2069" spans="14:30" ht="12" customHeight="1">
      <c r="N2069" s="119" t="s">
        <v>48</v>
      </c>
      <c r="O2069" s="120" t="s">
        <v>2226</v>
      </c>
      <c r="P2069" s="122">
        <v>0</v>
      </c>
      <c r="Q2069" s="122">
        <v>0</v>
      </c>
      <c r="R2069" s="122">
        <v>0</v>
      </c>
      <c r="S2069" s="122">
        <v>0</v>
      </c>
      <c r="T2069" s="122">
        <v>0</v>
      </c>
      <c r="U2069" s="122">
        <v>330000026</v>
      </c>
      <c r="V2069" s="122">
        <v>350000026</v>
      </c>
      <c r="W2069" s="122">
        <v>360000026</v>
      </c>
      <c r="X2069" s="122">
        <v>370000026</v>
      </c>
      <c r="Y2069" s="122">
        <v>380000026</v>
      </c>
      <c r="Z2069" s="122">
        <v>390000026</v>
      </c>
      <c r="AA2069" s="122">
        <v>400000026</v>
      </c>
      <c r="AB2069" s="122">
        <v>410000026</v>
      </c>
      <c r="AC2069" s="122">
        <v>420000026</v>
      </c>
      <c r="AD2069" s="121"/>
    </row>
    <row r="2070" spans="14:30" ht="12" customHeight="1">
      <c r="N2070" s="119" t="s">
        <v>48</v>
      </c>
      <c r="O2070" s="120" t="s">
        <v>2586</v>
      </c>
      <c r="P2070" s="122">
        <v>0</v>
      </c>
      <c r="Q2070" s="122">
        <v>50000026</v>
      </c>
      <c r="R2070" s="122">
        <v>55000026</v>
      </c>
      <c r="S2070" s="122">
        <v>60000026</v>
      </c>
      <c r="T2070" s="122">
        <v>65000026</v>
      </c>
      <c r="U2070" s="122">
        <v>70000026</v>
      </c>
      <c r="V2070" s="122">
        <v>75000026</v>
      </c>
      <c r="W2070" s="122">
        <v>80000026</v>
      </c>
      <c r="X2070" s="122">
        <v>85000026</v>
      </c>
      <c r="Y2070" s="122">
        <v>90000026</v>
      </c>
      <c r="Z2070" s="122">
        <v>0</v>
      </c>
      <c r="AA2070" s="122">
        <v>0</v>
      </c>
      <c r="AB2070" s="122">
        <v>0</v>
      </c>
      <c r="AC2070" s="122">
        <v>0</v>
      </c>
      <c r="AD2070" s="121"/>
    </row>
    <row r="2071" spans="14:30" ht="12" customHeight="1">
      <c r="N2071" s="119" t="s">
        <v>48</v>
      </c>
      <c r="O2071" s="120" t="s">
        <v>2422</v>
      </c>
      <c r="P2071" s="122">
        <v>0</v>
      </c>
      <c r="Q2071" s="122">
        <v>50000026</v>
      </c>
      <c r="R2071" s="122">
        <v>55000026</v>
      </c>
      <c r="S2071" s="122">
        <v>60000026</v>
      </c>
      <c r="T2071" s="122">
        <v>65000026</v>
      </c>
      <c r="U2071" s="122">
        <v>70000026</v>
      </c>
      <c r="V2071" s="122">
        <v>75000026</v>
      </c>
      <c r="W2071" s="122">
        <v>80000026</v>
      </c>
      <c r="X2071" s="122">
        <v>85000026</v>
      </c>
      <c r="Y2071" s="122">
        <v>90000026</v>
      </c>
      <c r="Z2071" s="122">
        <v>0</v>
      </c>
      <c r="AA2071" s="122">
        <v>0</v>
      </c>
      <c r="AB2071" s="122">
        <v>0</v>
      </c>
      <c r="AC2071" s="122">
        <v>0</v>
      </c>
      <c r="AD2071" s="121"/>
    </row>
    <row r="2072" spans="14:30" ht="12" customHeight="1">
      <c r="N2072" s="119" t="s">
        <v>48</v>
      </c>
      <c r="O2072" s="120" t="s">
        <v>1212</v>
      </c>
      <c r="P2072" s="122">
        <v>0</v>
      </c>
      <c r="Q2072" s="122">
        <v>50000026</v>
      </c>
      <c r="R2072" s="122">
        <v>55000026</v>
      </c>
      <c r="S2072" s="122">
        <v>60000026</v>
      </c>
      <c r="T2072" s="122">
        <v>65000026</v>
      </c>
      <c r="U2072" s="122">
        <v>70000026</v>
      </c>
      <c r="V2072" s="122">
        <v>75000026</v>
      </c>
      <c r="W2072" s="122">
        <v>80000026</v>
      </c>
      <c r="X2072" s="122">
        <v>85000026</v>
      </c>
      <c r="Y2072" s="122">
        <v>90000026</v>
      </c>
      <c r="Z2072" s="122">
        <v>0</v>
      </c>
      <c r="AA2072" s="122">
        <v>0</v>
      </c>
      <c r="AB2072" s="122">
        <v>0</v>
      </c>
      <c r="AC2072" s="122">
        <v>0</v>
      </c>
      <c r="AD2072" s="121"/>
    </row>
    <row r="2073" spans="14:30" ht="12" customHeight="1">
      <c r="N2073" s="119" t="s">
        <v>48</v>
      </c>
      <c r="O2073" s="120" t="s">
        <v>578</v>
      </c>
      <c r="P2073" s="122">
        <v>0</v>
      </c>
      <c r="Q2073" s="122">
        <v>50000026</v>
      </c>
      <c r="R2073" s="122">
        <v>55000026</v>
      </c>
      <c r="S2073" s="122">
        <v>60000026</v>
      </c>
      <c r="T2073" s="122">
        <v>65000026</v>
      </c>
      <c r="U2073" s="122">
        <v>70000026</v>
      </c>
      <c r="V2073" s="122">
        <v>75000026</v>
      </c>
      <c r="W2073" s="122">
        <v>80000026</v>
      </c>
      <c r="X2073" s="122">
        <v>85000026</v>
      </c>
      <c r="Y2073" s="122">
        <v>90000026</v>
      </c>
      <c r="Z2073" s="122">
        <v>0</v>
      </c>
      <c r="AA2073" s="122">
        <v>0</v>
      </c>
      <c r="AB2073" s="122">
        <v>0</v>
      </c>
      <c r="AC2073" s="122">
        <v>0</v>
      </c>
      <c r="AD2073" s="121"/>
    </row>
    <row r="2074" spans="14:30" ht="12" customHeight="1">
      <c r="N2074" s="119" t="s">
        <v>48</v>
      </c>
      <c r="O2074" s="120" t="s">
        <v>1213</v>
      </c>
      <c r="P2074" s="122">
        <v>0</v>
      </c>
      <c r="Q2074" s="122">
        <v>50000026</v>
      </c>
      <c r="R2074" s="122">
        <v>55000026</v>
      </c>
      <c r="S2074" s="122">
        <v>60000026</v>
      </c>
      <c r="T2074" s="122">
        <v>65000026</v>
      </c>
      <c r="U2074" s="122">
        <v>70000026</v>
      </c>
      <c r="V2074" s="122">
        <v>75000026</v>
      </c>
      <c r="W2074" s="122">
        <v>80000026</v>
      </c>
      <c r="X2074" s="122">
        <v>85000026</v>
      </c>
      <c r="Y2074" s="122">
        <v>90000026</v>
      </c>
      <c r="Z2074" s="122">
        <v>0</v>
      </c>
      <c r="AA2074" s="122">
        <v>0</v>
      </c>
      <c r="AB2074" s="122">
        <v>0</v>
      </c>
      <c r="AC2074" s="122">
        <v>0</v>
      </c>
      <c r="AD2074" s="121"/>
    </row>
    <row r="2075" spans="14:30" ht="12" customHeight="1">
      <c r="N2075" s="119" t="s">
        <v>48</v>
      </c>
      <c r="O2075" s="120" t="s">
        <v>1214</v>
      </c>
      <c r="P2075" s="122">
        <v>0</v>
      </c>
      <c r="Q2075" s="122">
        <v>50000026</v>
      </c>
      <c r="R2075" s="122">
        <v>55000026</v>
      </c>
      <c r="S2075" s="122">
        <v>60000026</v>
      </c>
      <c r="T2075" s="122">
        <v>65000026</v>
      </c>
      <c r="U2075" s="122">
        <v>70000026</v>
      </c>
      <c r="V2075" s="122">
        <v>75000026</v>
      </c>
      <c r="W2075" s="122">
        <v>80000026</v>
      </c>
      <c r="X2075" s="122">
        <v>85000026</v>
      </c>
      <c r="Y2075" s="122">
        <v>90000026</v>
      </c>
      <c r="Z2075" s="122">
        <v>0</v>
      </c>
      <c r="AA2075" s="122">
        <v>0</v>
      </c>
      <c r="AB2075" s="122">
        <v>0</v>
      </c>
      <c r="AC2075" s="122">
        <v>0</v>
      </c>
      <c r="AD2075" s="121"/>
    </row>
    <row r="2076" spans="14:30" ht="12" customHeight="1">
      <c r="N2076" s="119" t="s">
        <v>48</v>
      </c>
      <c r="O2076" s="120" t="s">
        <v>2074</v>
      </c>
      <c r="P2076" s="122">
        <v>0</v>
      </c>
      <c r="Q2076" s="122">
        <v>50000026</v>
      </c>
      <c r="R2076" s="122">
        <v>55000026</v>
      </c>
      <c r="S2076" s="122">
        <v>60000026</v>
      </c>
      <c r="T2076" s="122">
        <v>65000026</v>
      </c>
      <c r="U2076" s="122">
        <v>70000026</v>
      </c>
      <c r="V2076" s="122">
        <v>75000026</v>
      </c>
      <c r="W2076" s="122">
        <v>80000026</v>
      </c>
      <c r="X2076" s="122">
        <v>85000026</v>
      </c>
      <c r="Y2076" s="122">
        <v>90000026</v>
      </c>
      <c r="Z2076" s="122">
        <v>0</v>
      </c>
      <c r="AA2076" s="122">
        <v>0</v>
      </c>
      <c r="AB2076" s="122">
        <v>0</v>
      </c>
      <c r="AC2076" s="122">
        <v>0</v>
      </c>
      <c r="AD2076" s="121"/>
    </row>
    <row r="2077" spans="14:30" ht="12" customHeight="1">
      <c r="N2077" s="119" t="s">
        <v>48</v>
      </c>
      <c r="O2077" s="120" t="s">
        <v>2401</v>
      </c>
      <c r="P2077" s="122">
        <v>0</v>
      </c>
      <c r="Q2077" s="122">
        <v>50000026</v>
      </c>
      <c r="R2077" s="122">
        <v>55000026</v>
      </c>
      <c r="S2077" s="122">
        <v>60000026</v>
      </c>
      <c r="T2077" s="122">
        <v>65000026</v>
      </c>
      <c r="U2077" s="122">
        <v>70000026</v>
      </c>
      <c r="V2077" s="122">
        <v>75000026</v>
      </c>
      <c r="W2077" s="122">
        <v>80000026</v>
      </c>
      <c r="X2077" s="122">
        <v>85000026</v>
      </c>
      <c r="Y2077" s="122">
        <v>90000026</v>
      </c>
      <c r="Z2077" s="122">
        <v>0</v>
      </c>
      <c r="AA2077" s="122">
        <v>0</v>
      </c>
      <c r="AB2077" s="122">
        <v>0</v>
      </c>
      <c r="AC2077" s="122">
        <v>0</v>
      </c>
      <c r="AD2077" s="121"/>
    </row>
    <row r="2078" spans="14:30" ht="12" customHeight="1">
      <c r="N2078" s="119" t="s">
        <v>48</v>
      </c>
      <c r="O2078" s="120" t="s">
        <v>1339</v>
      </c>
      <c r="P2078" s="122">
        <v>0</v>
      </c>
      <c r="Q2078" s="122">
        <v>50000026</v>
      </c>
      <c r="R2078" s="122">
        <v>55000026</v>
      </c>
      <c r="S2078" s="122">
        <v>60000026</v>
      </c>
      <c r="T2078" s="122">
        <v>65000026</v>
      </c>
      <c r="U2078" s="122">
        <v>70000026</v>
      </c>
      <c r="V2078" s="122">
        <v>75000026</v>
      </c>
      <c r="W2078" s="122">
        <v>80000026</v>
      </c>
      <c r="X2078" s="122">
        <v>85000026</v>
      </c>
      <c r="Y2078" s="122">
        <v>90000026</v>
      </c>
      <c r="Z2078" s="122">
        <v>0</v>
      </c>
      <c r="AA2078" s="122">
        <v>0</v>
      </c>
      <c r="AB2078" s="122">
        <v>0</v>
      </c>
      <c r="AC2078" s="122">
        <v>0</v>
      </c>
      <c r="AD2078" s="121"/>
    </row>
    <row r="2079" spans="14:30" ht="12" customHeight="1">
      <c r="N2079" s="119" t="s">
        <v>48</v>
      </c>
      <c r="O2079" s="120" t="s">
        <v>1017</v>
      </c>
      <c r="P2079" s="122">
        <v>0</v>
      </c>
      <c r="Q2079" s="122">
        <v>50000026</v>
      </c>
      <c r="R2079" s="122">
        <v>55000026</v>
      </c>
      <c r="S2079" s="122">
        <v>60000026</v>
      </c>
      <c r="T2079" s="122">
        <v>65000026</v>
      </c>
      <c r="U2079" s="122">
        <v>70000026</v>
      </c>
      <c r="V2079" s="122">
        <v>75000026</v>
      </c>
      <c r="W2079" s="122">
        <v>80000026</v>
      </c>
      <c r="X2079" s="122">
        <v>85000026</v>
      </c>
      <c r="Y2079" s="122">
        <v>90000026</v>
      </c>
      <c r="Z2079" s="122">
        <v>0</v>
      </c>
      <c r="AA2079" s="122">
        <v>0</v>
      </c>
      <c r="AB2079" s="122">
        <v>0</v>
      </c>
      <c r="AC2079" s="122">
        <v>0</v>
      </c>
      <c r="AD2079" s="121"/>
    </row>
    <row r="2080" spans="14:30" ht="12" customHeight="1">
      <c r="N2080" s="119" t="s">
        <v>48</v>
      </c>
      <c r="O2080" s="120" t="s">
        <v>2138</v>
      </c>
      <c r="P2080" s="122">
        <v>0</v>
      </c>
      <c r="Q2080" s="122">
        <v>50000026</v>
      </c>
      <c r="R2080" s="122">
        <v>55000026</v>
      </c>
      <c r="S2080" s="122">
        <v>60000026</v>
      </c>
      <c r="T2080" s="122">
        <v>65000026</v>
      </c>
      <c r="U2080" s="122">
        <v>70000026</v>
      </c>
      <c r="V2080" s="122">
        <v>75000026</v>
      </c>
      <c r="W2080" s="122">
        <v>80000026</v>
      </c>
      <c r="X2080" s="122">
        <v>85000026</v>
      </c>
      <c r="Y2080" s="122">
        <v>90000026</v>
      </c>
      <c r="Z2080" s="122">
        <v>0</v>
      </c>
      <c r="AA2080" s="122">
        <v>0</v>
      </c>
      <c r="AB2080" s="122">
        <v>0</v>
      </c>
      <c r="AC2080" s="122">
        <v>0</v>
      </c>
      <c r="AD2080" s="121"/>
    </row>
    <row r="2081" spans="14:30" ht="12" customHeight="1">
      <c r="N2081" s="119" t="s">
        <v>48</v>
      </c>
      <c r="O2081" s="120" t="s">
        <v>1018</v>
      </c>
      <c r="P2081" s="122">
        <v>0</v>
      </c>
      <c r="Q2081" s="122">
        <v>50000026</v>
      </c>
      <c r="R2081" s="122">
        <v>55000026</v>
      </c>
      <c r="S2081" s="122">
        <v>60000026</v>
      </c>
      <c r="T2081" s="122">
        <v>65000026</v>
      </c>
      <c r="U2081" s="122">
        <v>70000026</v>
      </c>
      <c r="V2081" s="122">
        <v>75000026</v>
      </c>
      <c r="W2081" s="122">
        <v>80000026</v>
      </c>
      <c r="X2081" s="122">
        <v>85000026</v>
      </c>
      <c r="Y2081" s="122">
        <v>90000026</v>
      </c>
      <c r="Z2081" s="122">
        <v>0</v>
      </c>
      <c r="AA2081" s="122">
        <v>0</v>
      </c>
      <c r="AB2081" s="122">
        <v>0</v>
      </c>
      <c r="AC2081" s="122">
        <v>0</v>
      </c>
      <c r="AD2081" s="121"/>
    </row>
    <row r="2082" spans="14:30" ht="12" customHeight="1">
      <c r="N2082" s="119" t="s">
        <v>48</v>
      </c>
      <c r="O2082" s="120" t="s">
        <v>1019</v>
      </c>
      <c r="P2082" s="122">
        <v>0</v>
      </c>
      <c r="Q2082" s="122">
        <v>50000026</v>
      </c>
      <c r="R2082" s="122">
        <v>55000026</v>
      </c>
      <c r="S2082" s="122">
        <v>60000026</v>
      </c>
      <c r="T2082" s="122">
        <v>65000026</v>
      </c>
      <c r="U2082" s="122">
        <v>70000026</v>
      </c>
      <c r="V2082" s="122">
        <v>75000026</v>
      </c>
      <c r="W2082" s="122">
        <v>80000026</v>
      </c>
      <c r="X2082" s="122">
        <v>85000026</v>
      </c>
      <c r="Y2082" s="122">
        <v>90000026</v>
      </c>
      <c r="Z2082" s="122">
        <v>0</v>
      </c>
      <c r="AA2082" s="122">
        <v>0</v>
      </c>
      <c r="AB2082" s="122">
        <v>0</v>
      </c>
      <c r="AC2082" s="122">
        <v>0</v>
      </c>
      <c r="AD2082" s="121"/>
    </row>
    <row r="2083" spans="14:30" ht="12" customHeight="1">
      <c r="N2083" s="119" t="s">
        <v>48</v>
      </c>
      <c r="O2083" s="120" t="s">
        <v>641</v>
      </c>
      <c r="P2083" s="122">
        <v>0</v>
      </c>
      <c r="Q2083" s="122">
        <v>50000026</v>
      </c>
      <c r="R2083" s="122">
        <v>55000026</v>
      </c>
      <c r="S2083" s="122">
        <v>60000026</v>
      </c>
      <c r="T2083" s="122">
        <v>65000026</v>
      </c>
      <c r="U2083" s="122">
        <v>70000026</v>
      </c>
      <c r="V2083" s="122">
        <v>75000026</v>
      </c>
      <c r="W2083" s="122">
        <v>80000026</v>
      </c>
      <c r="X2083" s="122">
        <v>85000026</v>
      </c>
      <c r="Y2083" s="122">
        <v>90000026</v>
      </c>
      <c r="Z2083" s="122">
        <v>0</v>
      </c>
      <c r="AA2083" s="122">
        <v>0</v>
      </c>
      <c r="AB2083" s="122">
        <v>0</v>
      </c>
      <c r="AC2083" s="122">
        <v>0</v>
      </c>
      <c r="AD2083" s="121"/>
    </row>
    <row r="2084" spans="14:30" ht="12" customHeight="1">
      <c r="N2084" s="119" t="s">
        <v>48</v>
      </c>
      <c r="O2084" s="120" t="s">
        <v>1215</v>
      </c>
      <c r="P2084" s="122">
        <v>0</v>
      </c>
      <c r="Q2084" s="122">
        <v>55000026</v>
      </c>
      <c r="R2084" s="122">
        <v>60000026</v>
      </c>
      <c r="S2084" s="122">
        <v>65000026</v>
      </c>
      <c r="T2084" s="122">
        <v>70000026</v>
      </c>
      <c r="U2084" s="122">
        <v>75000026</v>
      </c>
      <c r="V2084" s="122">
        <v>80000026</v>
      </c>
      <c r="W2084" s="122">
        <v>85000026</v>
      </c>
      <c r="X2084" s="122">
        <v>90000026</v>
      </c>
      <c r="Y2084" s="122">
        <v>95000026</v>
      </c>
      <c r="Z2084" s="122">
        <v>0</v>
      </c>
      <c r="AA2084" s="122">
        <v>0</v>
      </c>
      <c r="AB2084" s="122">
        <v>0</v>
      </c>
      <c r="AC2084" s="122">
        <v>0</v>
      </c>
      <c r="AD2084" s="121"/>
    </row>
    <row r="2085" spans="14:30" ht="12" customHeight="1">
      <c r="N2085" s="119" t="s">
        <v>48</v>
      </c>
      <c r="O2085" s="120" t="s">
        <v>1216</v>
      </c>
      <c r="P2085" s="122">
        <v>0</v>
      </c>
      <c r="Q2085" s="122">
        <v>50000026</v>
      </c>
      <c r="R2085" s="122">
        <v>55000026</v>
      </c>
      <c r="S2085" s="122">
        <v>60000026</v>
      </c>
      <c r="T2085" s="122">
        <v>65000026</v>
      </c>
      <c r="U2085" s="122">
        <v>70000026</v>
      </c>
      <c r="V2085" s="122">
        <v>75000026</v>
      </c>
      <c r="W2085" s="122">
        <v>80000026</v>
      </c>
      <c r="X2085" s="122">
        <v>85000026</v>
      </c>
      <c r="Y2085" s="122">
        <v>90000026</v>
      </c>
      <c r="Z2085" s="122">
        <v>0</v>
      </c>
      <c r="AA2085" s="122">
        <v>0</v>
      </c>
      <c r="AB2085" s="122">
        <v>0</v>
      </c>
      <c r="AC2085" s="122">
        <v>0</v>
      </c>
      <c r="AD2085" s="121"/>
    </row>
    <row r="2086" spans="14:30" ht="12" customHeight="1">
      <c r="N2086" s="119" t="s">
        <v>48</v>
      </c>
      <c r="O2086" s="120" t="s">
        <v>1217</v>
      </c>
      <c r="P2086" s="122">
        <v>0</v>
      </c>
      <c r="Q2086" s="122">
        <v>50000026</v>
      </c>
      <c r="R2086" s="122">
        <v>55000026</v>
      </c>
      <c r="S2086" s="122">
        <v>60000026</v>
      </c>
      <c r="T2086" s="122">
        <v>65000026</v>
      </c>
      <c r="U2086" s="122">
        <v>70000026</v>
      </c>
      <c r="V2086" s="122">
        <v>75000026</v>
      </c>
      <c r="W2086" s="122">
        <v>90000026</v>
      </c>
      <c r="X2086" s="122">
        <v>95000026</v>
      </c>
      <c r="Y2086" s="122">
        <v>100000026</v>
      </c>
      <c r="Z2086" s="122">
        <v>0</v>
      </c>
      <c r="AA2086" s="122">
        <v>0</v>
      </c>
      <c r="AB2086" s="122">
        <v>0</v>
      </c>
      <c r="AC2086" s="122">
        <v>0</v>
      </c>
      <c r="AD2086" s="121"/>
    </row>
    <row r="2087" spans="14:30" ht="12" customHeight="1">
      <c r="N2087" s="119" t="s">
        <v>48</v>
      </c>
      <c r="O2087" s="120" t="s">
        <v>1218</v>
      </c>
      <c r="P2087" s="122">
        <v>0</v>
      </c>
      <c r="Q2087" s="122">
        <v>50000026</v>
      </c>
      <c r="R2087" s="122">
        <v>55000026</v>
      </c>
      <c r="S2087" s="122">
        <v>60000026</v>
      </c>
      <c r="T2087" s="122">
        <v>65000026</v>
      </c>
      <c r="U2087" s="122">
        <v>70000026</v>
      </c>
      <c r="V2087" s="122">
        <v>75000026</v>
      </c>
      <c r="W2087" s="122">
        <v>80000026</v>
      </c>
      <c r="X2087" s="122">
        <v>85000026</v>
      </c>
      <c r="Y2087" s="122">
        <v>90000026</v>
      </c>
      <c r="Z2087" s="122">
        <v>0</v>
      </c>
      <c r="AA2087" s="122">
        <v>0</v>
      </c>
      <c r="AB2087" s="122">
        <v>0</v>
      </c>
      <c r="AC2087" s="122">
        <v>0</v>
      </c>
      <c r="AD2087" s="121"/>
    </row>
    <row r="2088" spans="14:30" ht="12" customHeight="1">
      <c r="N2088" s="119" t="s">
        <v>48</v>
      </c>
      <c r="O2088" s="120" t="s">
        <v>1219</v>
      </c>
      <c r="P2088" s="122">
        <v>0</v>
      </c>
      <c r="Q2088" s="122">
        <v>50000026</v>
      </c>
      <c r="R2088" s="122">
        <v>55000026</v>
      </c>
      <c r="S2088" s="122">
        <v>60000026</v>
      </c>
      <c r="T2088" s="122">
        <v>65000026</v>
      </c>
      <c r="U2088" s="122">
        <v>70000026</v>
      </c>
      <c r="V2088" s="122">
        <v>75000026</v>
      </c>
      <c r="W2088" s="122">
        <v>80000026</v>
      </c>
      <c r="X2088" s="122">
        <v>85000026</v>
      </c>
      <c r="Y2088" s="122">
        <v>90000026</v>
      </c>
      <c r="Z2088" s="122">
        <v>0</v>
      </c>
      <c r="AA2088" s="122">
        <v>0</v>
      </c>
      <c r="AB2088" s="122">
        <v>0</v>
      </c>
      <c r="AC2088" s="122">
        <v>0</v>
      </c>
      <c r="AD2088" s="121"/>
    </row>
    <row r="2089" spans="14:30" ht="12" customHeight="1">
      <c r="N2089" s="119" t="s">
        <v>48</v>
      </c>
      <c r="O2089" s="120" t="s">
        <v>1220</v>
      </c>
      <c r="P2089" s="122">
        <v>0</v>
      </c>
      <c r="Q2089" s="122">
        <v>50000026</v>
      </c>
      <c r="R2089" s="122">
        <v>55000026</v>
      </c>
      <c r="S2089" s="122">
        <v>60000026</v>
      </c>
      <c r="T2089" s="122">
        <v>65000026</v>
      </c>
      <c r="U2089" s="122">
        <v>70000026</v>
      </c>
      <c r="V2089" s="122">
        <v>75000026</v>
      </c>
      <c r="W2089" s="122">
        <v>80000026</v>
      </c>
      <c r="X2089" s="122">
        <v>85000026</v>
      </c>
      <c r="Y2089" s="122">
        <v>90000026</v>
      </c>
      <c r="Z2089" s="122">
        <v>0</v>
      </c>
      <c r="AA2089" s="122">
        <v>0</v>
      </c>
      <c r="AB2089" s="122">
        <v>0</v>
      </c>
      <c r="AC2089" s="122">
        <v>0</v>
      </c>
      <c r="AD2089" s="121"/>
    </row>
    <row r="2090" spans="14:30" ht="12" customHeight="1">
      <c r="N2090" s="119" t="s">
        <v>48</v>
      </c>
      <c r="O2090" s="120" t="s">
        <v>223</v>
      </c>
      <c r="P2090" s="122">
        <v>0</v>
      </c>
      <c r="Q2090" s="122">
        <v>50000026</v>
      </c>
      <c r="R2090" s="122">
        <v>55000026</v>
      </c>
      <c r="S2090" s="122">
        <v>60000026</v>
      </c>
      <c r="T2090" s="122">
        <v>65000026</v>
      </c>
      <c r="U2090" s="122">
        <v>70000026</v>
      </c>
      <c r="V2090" s="122">
        <v>75000026</v>
      </c>
      <c r="W2090" s="122">
        <v>80000026</v>
      </c>
      <c r="X2090" s="122">
        <v>85000026</v>
      </c>
      <c r="Y2090" s="122">
        <v>90000026</v>
      </c>
      <c r="Z2090" s="122">
        <v>0</v>
      </c>
      <c r="AA2090" s="122">
        <v>0</v>
      </c>
      <c r="AB2090" s="122">
        <v>0</v>
      </c>
      <c r="AC2090" s="122">
        <v>0</v>
      </c>
      <c r="AD2090" s="121"/>
    </row>
    <row r="2091" spans="14:30" ht="12" customHeight="1">
      <c r="N2091" s="119" t="s">
        <v>48</v>
      </c>
      <c r="O2091" s="120" t="s">
        <v>1221</v>
      </c>
      <c r="P2091" s="122">
        <v>0</v>
      </c>
      <c r="Q2091" s="122">
        <v>50000026</v>
      </c>
      <c r="R2091" s="122">
        <v>55000026</v>
      </c>
      <c r="S2091" s="122">
        <v>60000026</v>
      </c>
      <c r="T2091" s="122">
        <v>65000026</v>
      </c>
      <c r="U2091" s="122">
        <v>70000026</v>
      </c>
      <c r="V2091" s="122">
        <v>75000026</v>
      </c>
      <c r="W2091" s="122">
        <v>80000026</v>
      </c>
      <c r="X2091" s="122">
        <v>85000026</v>
      </c>
      <c r="Y2091" s="122">
        <v>90000026</v>
      </c>
      <c r="Z2091" s="122">
        <v>0</v>
      </c>
      <c r="AA2091" s="122">
        <v>0</v>
      </c>
      <c r="AB2091" s="122">
        <v>0</v>
      </c>
      <c r="AC2091" s="122">
        <v>0</v>
      </c>
      <c r="AD2091" s="121"/>
    </row>
    <row r="2092" spans="14:30" ht="12" customHeight="1">
      <c r="N2092" s="119" t="s">
        <v>48</v>
      </c>
      <c r="O2092" s="120" t="s">
        <v>1222</v>
      </c>
      <c r="P2092" s="122">
        <v>0</v>
      </c>
      <c r="Q2092" s="122">
        <v>50000026</v>
      </c>
      <c r="R2092" s="122">
        <v>55000026</v>
      </c>
      <c r="S2092" s="122">
        <v>60000026</v>
      </c>
      <c r="T2092" s="122">
        <v>65000026</v>
      </c>
      <c r="U2092" s="122">
        <v>70000026</v>
      </c>
      <c r="V2092" s="122">
        <v>75000026</v>
      </c>
      <c r="W2092" s="122">
        <v>80000026</v>
      </c>
      <c r="X2092" s="122">
        <v>85000026</v>
      </c>
      <c r="Y2092" s="122">
        <v>90000026</v>
      </c>
      <c r="Z2092" s="122">
        <v>0</v>
      </c>
      <c r="AA2092" s="122">
        <v>0</v>
      </c>
      <c r="AB2092" s="122">
        <v>0</v>
      </c>
      <c r="AC2092" s="122">
        <v>0</v>
      </c>
      <c r="AD2092" s="121"/>
    </row>
    <row r="2093" spans="14:30" ht="12" customHeight="1">
      <c r="N2093" s="119" t="s">
        <v>48</v>
      </c>
      <c r="O2093" s="120" t="s">
        <v>224</v>
      </c>
      <c r="P2093" s="122">
        <v>0</v>
      </c>
      <c r="Q2093" s="122">
        <v>50000026</v>
      </c>
      <c r="R2093" s="122">
        <v>55000026</v>
      </c>
      <c r="S2093" s="122">
        <v>60000026</v>
      </c>
      <c r="T2093" s="122">
        <v>65000026</v>
      </c>
      <c r="U2093" s="122">
        <v>70000026</v>
      </c>
      <c r="V2093" s="122">
        <v>75000026</v>
      </c>
      <c r="W2093" s="122">
        <v>80000026</v>
      </c>
      <c r="X2093" s="122">
        <v>85000026</v>
      </c>
      <c r="Y2093" s="122">
        <v>90000026</v>
      </c>
      <c r="Z2093" s="122">
        <v>0</v>
      </c>
      <c r="AA2093" s="122">
        <v>0</v>
      </c>
      <c r="AB2093" s="122">
        <v>0</v>
      </c>
      <c r="AC2093" s="122">
        <v>0</v>
      </c>
      <c r="AD2093" s="121"/>
    </row>
    <row r="2094" spans="14:30" ht="12" customHeight="1">
      <c r="N2094" s="119" t="s">
        <v>48</v>
      </c>
      <c r="O2094" s="120" t="s">
        <v>1020</v>
      </c>
      <c r="P2094" s="122">
        <v>0</v>
      </c>
      <c r="Q2094" s="122">
        <v>50000026</v>
      </c>
      <c r="R2094" s="122">
        <v>55000026</v>
      </c>
      <c r="S2094" s="122">
        <v>60000026</v>
      </c>
      <c r="T2094" s="122">
        <v>65000026</v>
      </c>
      <c r="U2094" s="122">
        <v>70000026</v>
      </c>
      <c r="V2094" s="122">
        <v>75000026</v>
      </c>
      <c r="W2094" s="122">
        <v>80000026</v>
      </c>
      <c r="X2094" s="122">
        <v>85000026</v>
      </c>
      <c r="Y2094" s="122">
        <v>90000026</v>
      </c>
      <c r="Z2094" s="122">
        <v>0</v>
      </c>
      <c r="AA2094" s="122">
        <v>0</v>
      </c>
      <c r="AB2094" s="122">
        <v>0</v>
      </c>
      <c r="AC2094" s="122">
        <v>0</v>
      </c>
      <c r="AD2094" s="121"/>
    </row>
    <row r="2095" spans="14:30" ht="12" customHeight="1">
      <c r="N2095" s="119" t="s">
        <v>48</v>
      </c>
      <c r="O2095" s="120" t="s">
        <v>1223</v>
      </c>
      <c r="P2095" s="122">
        <v>0</v>
      </c>
      <c r="Q2095" s="122">
        <v>50000026</v>
      </c>
      <c r="R2095" s="122">
        <v>55000026</v>
      </c>
      <c r="S2095" s="122">
        <v>60000026</v>
      </c>
      <c r="T2095" s="122">
        <v>65000026</v>
      </c>
      <c r="U2095" s="122">
        <v>70000026</v>
      </c>
      <c r="V2095" s="122">
        <v>75000026</v>
      </c>
      <c r="W2095" s="122">
        <v>80000026</v>
      </c>
      <c r="X2095" s="122">
        <v>85000026</v>
      </c>
      <c r="Y2095" s="122">
        <v>90000026</v>
      </c>
      <c r="Z2095" s="122">
        <v>0</v>
      </c>
      <c r="AA2095" s="122">
        <v>0</v>
      </c>
      <c r="AB2095" s="122">
        <v>0</v>
      </c>
      <c r="AC2095" s="122">
        <v>0</v>
      </c>
      <c r="AD2095" s="121"/>
    </row>
    <row r="2096" spans="14:30" ht="12" customHeight="1">
      <c r="N2096" s="119" t="s">
        <v>48</v>
      </c>
      <c r="O2096" s="120" t="s">
        <v>1104</v>
      </c>
      <c r="P2096" s="122">
        <v>0</v>
      </c>
      <c r="Q2096" s="122">
        <v>50000026</v>
      </c>
      <c r="R2096" s="122">
        <v>55000026</v>
      </c>
      <c r="S2096" s="122">
        <v>60000026</v>
      </c>
      <c r="T2096" s="122">
        <v>65000026</v>
      </c>
      <c r="U2096" s="122">
        <v>70000026</v>
      </c>
      <c r="V2096" s="122">
        <v>75000026</v>
      </c>
      <c r="W2096" s="122">
        <v>80000026</v>
      </c>
      <c r="X2096" s="122">
        <v>85000026</v>
      </c>
      <c r="Y2096" s="122">
        <v>90000026</v>
      </c>
      <c r="Z2096" s="122">
        <v>0</v>
      </c>
      <c r="AA2096" s="122">
        <v>0</v>
      </c>
      <c r="AB2096" s="122">
        <v>0</v>
      </c>
      <c r="AC2096" s="122">
        <v>0</v>
      </c>
      <c r="AD2096" s="121"/>
    </row>
    <row r="2097" spans="14:30" ht="12" customHeight="1">
      <c r="N2097" s="119" t="s">
        <v>48</v>
      </c>
      <c r="O2097" s="120" t="s">
        <v>1105</v>
      </c>
      <c r="P2097" s="122">
        <v>0</v>
      </c>
      <c r="Q2097" s="122">
        <v>50000026</v>
      </c>
      <c r="R2097" s="122">
        <v>55000026</v>
      </c>
      <c r="S2097" s="122">
        <v>60000026</v>
      </c>
      <c r="T2097" s="122">
        <v>65000026</v>
      </c>
      <c r="U2097" s="122">
        <v>70000026</v>
      </c>
      <c r="V2097" s="122">
        <v>75000026</v>
      </c>
      <c r="W2097" s="122">
        <v>80000026</v>
      </c>
      <c r="X2097" s="122">
        <v>85000026</v>
      </c>
      <c r="Y2097" s="122">
        <v>90000026</v>
      </c>
      <c r="Z2097" s="122">
        <v>0</v>
      </c>
      <c r="AA2097" s="122">
        <v>0</v>
      </c>
      <c r="AB2097" s="122">
        <v>0</v>
      </c>
      <c r="AC2097" s="122">
        <v>0</v>
      </c>
      <c r="AD2097" s="121"/>
    </row>
    <row r="2098" spans="14:30" ht="12" customHeight="1">
      <c r="N2098" s="119" t="s">
        <v>48</v>
      </c>
      <c r="O2098" s="120" t="s">
        <v>267</v>
      </c>
      <c r="P2098" s="122">
        <v>0</v>
      </c>
      <c r="Q2098" s="122">
        <v>50000026</v>
      </c>
      <c r="R2098" s="122">
        <v>55000026</v>
      </c>
      <c r="S2098" s="122">
        <v>60000026</v>
      </c>
      <c r="T2098" s="122">
        <v>65000026</v>
      </c>
      <c r="U2098" s="122">
        <v>70000026</v>
      </c>
      <c r="V2098" s="122">
        <v>75000026</v>
      </c>
      <c r="W2098" s="122">
        <v>80000026</v>
      </c>
      <c r="X2098" s="122">
        <v>85000026</v>
      </c>
      <c r="Y2098" s="122">
        <v>90000026</v>
      </c>
      <c r="Z2098" s="122">
        <v>0</v>
      </c>
      <c r="AA2098" s="122">
        <v>0</v>
      </c>
      <c r="AB2098" s="122">
        <v>0</v>
      </c>
      <c r="AC2098" s="122">
        <v>0</v>
      </c>
      <c r="AD2098" s="121"/>
    </row>
    <row r="2099" spans="14:30" ht="12" customHeight="1">
      <c r="N2099" s="119" t="s">
        <v>48</v>
      </c>
      <c r="O2099" s="120" t="s">
        <v>1935</v>
      </c>
      <c r="P2099" s="122">
        <v>0</v>
      </c>
      <c r="Q2099" s="122">
        <v>50000026</v>
      </c>
      <c r="R2099" s="122">
        <v>55000026</v>
      </c>
      <c r="S2099" s="122">
        <v>60000026</v>
      </c>
      <c r="T2099" s="122">
        <v>65000026</v>
      </c>
      <c r="U2099" s="122">
        <v>70000026</v>
      </c>
      <c r="V2099" s="122">
        <v>75000026</v>
      </c>
      <c r="W2099" s="122">
        <v>80000026</v>
      </c>
      <c r="X2099" s="122">
        <v>85000026</v>
      </c>
      <c r="Y2099" s="122">
        <v>90000026</v>
      </c>
      <c r="Z2099" s="122">
        <v>0</v>
      </c>
      <c r="AA2099" s="122">
        <v>0</v>
      </c>
      <c r="AB2099" s="122">
        <v>0</v>
      </c>
      <c r="AC2099" s="122">
        <v>0</v>
      </c>
      <c r="AD2099" s="121"/>
    </row>
    <row r="2100" spans="14:30" ht="12" customHeight="1">
      <c r="N2100" s="119" t="s">
        <v>48</v>
      </c>
      <c r="O2100" s="120" t="s">
        <v>2510</v>
      </c>
      <c r="P2100" s="122">
        <v>0</v>
      </c>
      <c r="Q2100" s="122">
        <v>50000026</v>
      </c>
      <c r="R2100" s="122">
        <v>55000026</v>
      </c>
      <c r="S2100" s="122">
        <v>60000026</v>
      </c>
      <c r="T2100" s="122">
        <v>65000026</v>
      </c>
      <c r="U2100" s="122">
        <v>70000026</v>
      </c>
      <c r="V2100" s="122">
        <v>75000026</v>
      </c>
      <c r="W2100" s="122">
        <v>80000026</v>
      </c>
      <c r="X2100" s="122">
        <v>85000026</v>
      </c>
      <c r="Y2100" s="122">
        <v>90000026</v>
      </c>
      <c r="Z2100" s="122">
        <v>0</v>
      </c>
      <c r="AA2100" s="122">
        <v>0</v>
      </c>
      <c r="AB2100" s="122">
        <v>0</v>
      </c>
      <c r="AC2100" s="122">
        <v>0</v>
      </c>
      <c r="AD2100" s="121"/>
    </row>
    <row r="2101" spans="14:30" ht="12" customHeight="1">
      <c r="N2101" s="119" t="s">
        <v>48</v>
      </c>
      <c r="O2101" s="120" t="s">
        <v>1106</v>
      </c>
      <c r="P2101" s="122">
        <v>0</v>
      </c>
      <c r="Q2101" s="122">
        <v>50000026</v>
      </c>
      <c r="R2101" s="122">
        <v>55000026</v>
      </c>
      <c r="S2101" s="122">
        <v>60000026</v>
      </c>
      <c r="T2101" s="122">
        <v>65000026</v>
      </c>
      <c r="U2101" s="122">
        <v>70000026</v>
      </c>
      <c r="V2101" s="122">
        <v>75000026</v>
      </c>
      <c r="W2101" s="122">
        <v>80000026</v>
      </c>
      <c r="X2101" s="122">
        <v>85000026</v>
      </c>
      <c r="Y2101" s="122">
        <v>90000026</v>
      </c>
      <c r="Z2101" s="122">
        <v>0</v>
      </c>
      <c r="AA2101" s="122">
        <v>0</v>
      </c>
      <c r="AB2101" s="122">
        <v>0</v>
      </c>
      <c r="AC2101" s="122">
        <v>0</v>
      </c>
      <c r="AD2101" s="121"/>
    </row>
    <row r="2102" spans="14:30" ht="12" customHeight="1">
      <c r="N2102" s="119" t="s">
        <v>48</v>
      </c>
      <c r="O2102" s="120" t="s">
        <v>1224</v>
      </c>
      <c r="P2102" s="122">
        <v>0</v>
      </c>
      <c r="Q2102" s="122">
        <v>50000026</v>
      </c>
      <c r="R2102" s="122">
        <v>55000026</v>
      </c>
      <c r="S2102" s="122">
        <v>60000026</v>
      </c>
      <c r="T2102" s="122">
        <v>65000026</v>
      </c>
      <c r="U2102" s="122">
        <v>70000026</v>
      </c>
      <c r="V2102" s="122">
        <v>75000026</v>
      </c>
      <c r="W2102" s="122">
        <v>80000026</v>
      </c>
      <c r="X2102" s="122">
        <v>85000026</v>
      </c>
      <c r="Y2102" s="122">
        <v>90000026</v>
      </c>
      <c r="Z2102" s="122">
        <v>0</v>
      </c>
      <c r="AA2102" s="122">
        <v>0</v>
      </c>
      <c r="AB2102" s="122">
        <v>0</v>
      </c>
      <c r="AC2102" s="122">
        <v>0</v>
      </c>
      <c r="AD2102" s="121"/>
    </row>
    <row r="2103" spans="14:30" ht="12" customHeight="1">
      <c r="N2103" s="119" t="s">
        <v>48</v>
      </c>
      <c r="O2103" s="120" t="s">
        <v>613</v>
      </c>
      <c r="P2103" s="122">
        <v>0</v>
      </c>
      <c r="Q2103" s="122">
        <v>50000026</v>
      </c>
      <c r="R2103" s="122">
        <v>55000026</v>
      </c>
      <c r="S2103" s="122">
        <v>60000026</v>
      </c>
      <c r="T2103" s="122">
        <v>65000026</v>
      </c>
      <c r="U2103" s="122">
        <v>70000026</v>
      </c>
      <c r="V2103" s="122">
        <v>75000026</v>
      </c>
      <c r="W2103" s="122">
        <v>80000026</v>
      </c>
      <c r="X2103" s="122">
        <v>85000026</v>
      </c>
      <c r="Y2103" s="122">
        <v>90000026</v>
      </c>
      <c r="Z2103" s="122">
        <v>0</v>
      </c>
      <c r="AA2103" s="122">
        <v>0</v>
      </c>
      <c r="AB2103" s="122">
        <v>0</v>
      </c>
      <c r="AC2103" s="122">
        <v>0</v>
      </c>
      <c r="AD2103" s="121"/>
    </row>
    <row r="2104" spans="14:30" ht="12" customHeight="1">
      <c r="N2104" s="119" t="s">
        <v>48</v>
      </c>
      <c r="O2104" s="120" t="s">
        <v>1225</v>
      </c>
      <c r="P2104" s="122">
        <v>0</v>
      </c>
      <c r="Q2104" s="122">
        <v>50000026</v>
      </c>
      <c r="R2104" s="122">
        <v>55000026</v>
      </c>
      <c r="S2104" s="122">
        <v>60000026</v>
      </c>
      <c r="T2104" s="122">
        <v>65000026</v>
      </c>
      <c r="U2104" s="122">
        <v>70000026</v>
      </c>
      <c r="V2104" s="122">
        <v>75000026</v>
      </c>
      <c r="W2104" s="122">
        <v>80000026</v>
      </c>
      <c r="X2104" s="122">
        <v>85000026</v>
      </c>
      <c r="Y2104" s="122">
        <v>90000026</v>
      </c>
      <c r="Z2104" s="122">
        <v>0</v>
      </c>
      <c r="AA2104" s="122">
        <v>0</v>
      </c>
      <c r="AB2104" s="122">
        <v>0</v>
      </c>
      <c r="AC2104" s="122">
        <v>0</v>
      </c>
      <c r="AD2104" s="121"/>
    </row>
    <row r="2105" spans="14:30" ht="12" customHeight="1">
      <c r="N2105" s="119" t="s">
        <v>48</v>
      </c>
      <c r="O2105" s="120" t="s">
        <v>2511</v>
      </c>
      <c r="P2105" s="122">
        <v>0</v>
      </c>
      <c r="Q2105" s="122">
        <v>50000026</v>
      </c>
      <c r="R2105" s="122">
        <v>55000026</v>
      </c>
      <c r="S2105" s="122">
        <v>60000026</v>
      </c>
      <c r="T2105" s="122">
        <v>65000026</v>
      </c>
      <c r="U2105" s="122">
        <v>70000026</v>
      </c>
      <c r="V2105" s="122">
        <v>75000026</v>
      </c>
      <c r="W2105" s="122">
        <v>80000026</v>
      </c>
      <c r="X2105" s="122">
        <v>85000026</v>
      </c>
      <c r="Y2105" s="122">
        <v>90000026</v>
      </c>
      <c r="Z2105" s="122">
        <v>0</v>
      </c>
      <c r="AA2105" s="122">
        <v>0</v>
      </c>
      <c r="AB2105" s="122">
        <v>0</v>
      </c>
      <c r="AC2105" s="122">
        <v>0</v>
      </c>
      <c r="AD2105" s="121"/>
    </row>
    <row r="2106" spans="14:30" ht="12" customHeight="1">
      <c r="N2106" s="119" t="s">
        <v>48</v>
      </c>
      <c r="O2106" s="120" t="s">
        <v>2039</v>
      </c>
      <c r="P2106" s="122">
        <v>65000026</v>
      </c>
      <c r="Q2106" s="122">
        <v>70000026</v>
      </c>
      <c r="R2106" s="122">
        <v>80000026</v>
      </c>
      <c r="S2106" s="122">
        <v>85000026</v>
      </c>
      <c r="T2106" s="122">
        <v>0</v>
      </c>
      <c r="U2106" s="122">
        <v>0</v>
      </c>
      <c r="V2106" s="122">
        <v>0</v>
      </c>
      <c r="W2106" s="122">
        <v>0</v>
      </c>
      <c r="X2106" s="122">
        <v>0</v>
      </c>
      <c r="Y2106" s="122">
        <v>0</v>
      </c>
      <c r="Z2106" s="122">
        <v>0</v>
      </c>
      <c r="AA2106" s="122">
        <v>0</v>
      </c>
      <c r="AB2106" s="122">
        <v>0</v>
      </c>
      <c r="AC2106" s="122">
        <v>0</v>
      </c>
      <c r="AD2106" s="121"/>
    </row>
    <row r="2107" spans="14:30" ht="12" customHeight="1">
      <c r="N2107" s="119" t="s">
        <v>48</v>
      </c>
      <c r="O2107" s="120" t="s">
        <v>2091</v>
      </c>
      <c r="P2107" s="122">
        <v>60000026</v>
      </c>
      <c r="Q2107" s="122">
        <v>65000026</v>
      </c>
      <c r="R2107" s="122">
        <v>75000026</v>
      </c>
      <c r="S2107" s="122">
        <v>80000026</v>
      </c>
      <c r="T2107" s="122">
        <v>0</v>
      </c>
      <c r="U2107" s="122">
        <v>0</v>
      </c>
      <c r="V2107" s="122">
        <v>0</v>
      </c>
      <c r="W2107" s="122">
        <v>0</v>
      </c>
      <c r="X2107" s="122">
        <v>0</v>
      </c>
      <c r="Y2107" s="122">
        <v>0</v>
      </c>
      <c r="Z2107" s="122">
        <v>0</v>
      </c>
      <c r="AA2107" s="122">
        <v>0</v>
      </c>
      <c r="AB2107" s="122">
        <v>0</v>
      </c>
      <c r="AC2107" s="122">
        <v>0</v>
      </c>
      <c r="AD2107" s="121"/>
    </row>
    <row r="2108" spans="14:30" ht="12" customHeight="1">
      <c r="N2108" s="119" t="s">
        <v>48</v>
      </c>
      <c r="O2108" s="120" t="s">
        <v>225</v>
      </c>
      <c r="P2108" s="122">
        <v>65000026</v>
      </c>
      <c r="Q2108" s="122">
        <v>70000026</v>
      </c>
      <c r="R2108" s="122">
        <v>80000026</v>
      </c>
      <c r="S2108" s="122">
        <v>85000026</v>
      </c>
      <c r="T2108" s="122">
        <v>0</v>
      </c>
      <c r="U2108" s="122">
        <v>0</v>
      </c>
      <c r="V2108" s="122">
        <v>0</v>
      </c>
      <c r="W2108" s="122">
        <v>0</v>
      </c>
      <c r="X2108" s="122">
        <v>0</v>
      </c>
      <c r="Y2108" s="122">
        <v>0</v>
      </c>
      <c r="Z2108" s="122">
        <v>0</v>
      </c>
      <c r="AA2108" s="122">
        <v>0</v>
      </c>
      <c r="AB2108" s="122">
        <v>0</v>
      </c>
      <c r="AC2108" s="122">
        <v>0</v>
      </c>
      <c r="AD2108" s="121"/>
    </row>
    <row r="2109" spans="14:30" ht="12" customHeight="1">
      <c r="N2109" s="119" t="s">
        <v>48</v>
      </c>
      <c r="O2109" s="120" t="s">
        <v>140</v>
      </c>
      <c r="P2109" s="122">
        <v>75000026</v>
      </c>
      <c r="Q2109" s="122">
        <v>80000026</v>
      </c>
      <c r="R2109" s="122">
        <v>85000026</v>
      </c>
      <c r="S2109" s="122">
        <v>0</v>
      </c>
      <c r="T2109" s="122">
        <v>0</v>
      </c>
      <c r="U2109" s="122">
        <v>0</v>
      </c>
      <c r="V2109" s="122">
        <v>0</v>
      </c>
      <c r="W2109" s="122">
        <v>0</v>
      </c>
      <c r="X2109" s="122">
        <v>0</v>
      </c>
      <c r="Y2109" s="122">
        <v>0</v>
      </c>
      <c r="Z2109" s="122">
        <v>0</v>
      </c>
      <c r="AA2109" s="122">
        <v>0</v>
      </c>
      <c r="AB2109" s="122">
        <v>0</v>
      </c>
      <c r="AC2109" s="122">
        <v>0</v>
      </c>
      <c r="AD2109" s="121"/>
    </row>
    <row r="2110" spans="14:30" ht="12" customHeight="1">
      <c r="N2110" s="119" t="s">
        <v>48</v>
      </c>
      <c r="O2110" s="120" t="s">
        <v>1021</v>
      </c>
      <c r="P2110" s="122">
        <v>65000026</v>
      </c>
      <c r="Q2110" s="122">
        <v>70000026</v>
      </c>
      <c r="R2110" s="122">
        <v>80000026</v>
      </c>
      <c r="S2110" s="122">
        <v>85000026</v>
      </c>
      <c r="T2110" s="122">
        <v>0</v>
      </c>
      <c r="U2110" s="122">
        <v>0</v>
      </c>
      <c r="V2110" s="122">
        <v>0</v>
      </c>
      <c r="W2110" s="122">
        <v>0</v>
      </c>
      <c r="X2110" s="122">
        <v>0</v>
      </c>
      <c r="Y2110" s="122">
        <v>0</v>
      </c>
      <c r="Z2110" s="122">
        <v>0</v>
      </c>
      <c r="AA2110" s="122">
        <v>0</v>
      </c>
      <c r="AB2110" s="122">
        <v>0</v>
      </c>
      <c r="AC2110" s="122">
        <v>0</v>
      </c>
      <c r="AD2110" s="121"/>
    </row>
    <row r="2111" spans="14:30" ht="12" customHeight="1">
      <c r="N2111" s="119" t="s">
        <v>48</v>
      </c>
      <c r="O2111" s="120" t="s">
        <v>319</v>
      </c>
      <c r="P2111" s="122">
        <v>60000026</v>
      </c>
      <c r="Q2111" s="122">
        <v>65000026</v>
      </c>
      <c r="R2111" s="122">
        <v>75000026</v>
      </c>
      <c r="S2111" s="122">
        <v>80000026</v>
      </c>
      <c r="T2111" s="122">
        <v>0</v>
      </c>
      <c r="U2111" s="122">
        <v>0</v>
      </c>
      <c r="V2111" s="122">
        <v>0</v>
      </c>
      <c r="W2111" s="122">
        <v>0</v>
      </c>
      <c r="X2111" s="122">
        <v>0</v>
      </c>
      <c r="Y2111" s="122">
        <v>0</v>
      </c>
      <c r="Z2111" s="122">
        <v>0</v>
      </c>
      <c r="AA2111" s="122">
        <v>0</v>
      </c>
      <c r="AB2111" s="122">
        <v>0</v>
      </c>
      <c r="AC2111" s="122">
        <v>0</v>
      </c>
      <c r="AD2111" s="121"/>
    </row>
    <row r="2112" spans="14:30" ht="12" customHeight="1">
      <c r="N2112" s="119" t="s">
        <v>48</v>
      </c>
      <c r="O2112" s="120" t="s">
        <v>789</v>
      </c>
      <c r="P2112" s="122">
        <v>60000026</v>
      </c>
      <c r="Q2112" s="122">
        <v>65000026</v>
      </c>
      <c r="R2112" s="122">
        <v>75000026</v>
      </c>
      <c r="S2112" s="122">
        <v>80000026</v>
      </c>
      <c r="T2112" s="122">
        <v>0</v>
      </c>
      <c r="U2112" s="122">
        <v>0</v>
      </c>
      <c r="V2112" s="122">
        <v>0</v>
      </c>
      <c r="W2112" s="122">
        <v>0</v>
      </c>
      <c r="X2112" s="122">
        <v>0</v>
      </c>
      <c r="Y2112" s="122">
        <v>0</v>
      </c>
      <c r="Z2112" s="122">
        <v>0</v>
      </c>
      <c r="AA2112" s="122">
        <v>0</v>
      </c>
      <c r="AB2112" s="122">
        <v>0</v>
      </c>
      <c r="AC2112" s="122">
        <v>0</v>
      </c>
      <c r="AD2112" s="121"/>
    </row>
    <row r="2113" spans="14:30" ht="12" customHeight="1">
      <c r="N2113" s="119" t="s">
        <v>48</v>
      </c>
      <c r="O2113" s="120" t="s">
        <v>2227</v>
      </c>
      <c r="P2113" s="122">
        <v>0</v>
      </c>
      <c r="Q2113" s="122">
        <v>0</v>
      </c>
      <c r="R2113" s="122">
        <v>0</v>
      </c>
      <c r="S2113" s="122">
        <v>0</v>
      </c>
      <c r="T2113" s="122">
        <v>0</v>
      </c>
      <c r="U2113" s="122">
        <v>0</v>
      </c>
      <c r="V2113" s="122">
        <v>0</v>
      </c>
      <c r="W2113" s="122">
        <v>0</v>
      </c>
      <c r="X2113" s="122">
        <v>0</v>
      </c>
      <c r="Y2113" s="122">
        <v>0</v>
      </c>
      <c r="Z2113" s="122">
        <v>110000026</v>
      </c>
      <c r="AA2113" s="122">
        <v>115000026</v>
      </c>
      <c r="AB2113" s="122">
        <v>125000026</v>
      </c>
      <c r="AC2113" s="122">
        <v>140000026</v>
      </c>
      <c r="AD2113" s="121"/>
    </row>
    <row r="2114" spans="14:30" ht="12" customHeight="1">
      <c r="N2114" s="119" t="s">
        <v>48</v>
      </c>
      <c r="O2114" s="120" t="s">
        <v>2334</v>
      </c>
      <c r="P2114" s="122">
        <v>0</v>
      </c>
      <c r="Q2114" s="122">
        <v>0</v>
      </c>
      <c r="R2114" s="122">
        <v>0</v>
      </c>
      <c r="S2114" s="122">
        <v>0</v>
      </c>
      <c r="T2114" s="122">
        <v>0</v>
      </c>
      <c r="U2114" s="122">
        <v>0</v>
      </c>
      <c r="V2114" s="122">
        <v>0</v>
      </c>
      <c r="W2114" s="122">
        <v>0</v>
      </c>
      <c r="X2114" s="122">
        <v>0</v>
      </c>
      <c r="Y2114" s="122">
        <v>0</v>
      </c>
      <c r="Z2114" s="122">
        <v>105000026</v>
      </c>
      <c r="AA2114" s="122">
        <v>110000026</v>
      </c>
      <c r="AB2114" s="122">
        <v>120000026</v>
      </c>
      <c r="AC2114" s="122">
        <v>140000026</v>
      </c>
      <c r="AD2114" s="121"/>
    </row>
    <row r="2115" spans="14:30" ht="12" customHeight="1">
      <c r="N2115" s="119" t="s">
        <v>48</v>
      </c>
      <c r="O2115" s="120" t="s">
        <v>2432</v>
      </c>
      <c r="P2115" s="122">
        <v>0</v>
      </c>
      <c r="Q2115" s="122">
        <v>0</v>
      </c>
      <c r="R2115" s="122">
        <v>75000026</v>
      </c>
      <c r="S2115" s="122">
        <v>80000026</v>
      </c>
      <c r="T2115" s="122">
        <v>0</v>
      </c>
      <c r="U2115" s="122">
        <v>0</v>
      </c>
      <c r="V2115" s="122">
        <v>0</v>
      </c>
      <c r="W2115" s="122">
        <v>0</v>
      </c>
      <c r="X2115" s="122">
        <v>0</v>
      </c>
      <c r="Y2115" s="122">
        <v>0</v>
      </c>
      <c r="Z2115" s="122">
        <v>0</v>
      </c>
      <c r="AA2115" s="122">
        <v>0</v>
      </c>
      <c r="AB2115" s="122">
        <v>0</v>
      </c>
      <c r="AC2115" s="122">
        <v>0</v>
      </c>
      <c r="AD2115" s="121"/>
    </row>
    <row r="2116" spans="14:30" ht="12" customHeight="1">
      <c r="N2116" s="119" t="s">
        <v>48</v>
      </c>
      <c r="O2116" s="120" t="s">
        <v>906</v>
      </c>
      <c r="P2116" s="122">
        <v>0</v>
      </c>
      <c r="Q2116" s="122">
        <v>0</v>
      </c>
      <c r="R2116" s="122">
        <v>75000026</v>
      </c>
      <c r="S2116" s="122">
        <v>0</v>
      </c>
      <c r="T2116" s="122">
        <v>0</v>
      </c>
      <c r="U2116" s="122">
        <v>0</v>
      </c>
      <c r="V2116" s="122">
        <v>0</v>
      </c>
      <c r="W2116" s="122">
        <v>0</v>
      </c>
      <c r="X2116" s="122">
        <v>0</v>
      </c>
      <c r="Y2116" s="122">
        <v>0</v>
      </c>
      <c r="Z2116" s="122">
        <v>0</v>
      </c>
      <c r="AA2116" s="122">
        <v>0</v>
      </c>
      <c r="AB2116" s="122">
        <v>0</v>
      </c>
      <c r="AC2116" s="122">
        <v>0</v>
      </c>
      <c r="AD2116" s="121"/>
    </row>
    <row r="2117" spans="14:30" ht="12" customHeight="1">
      <c r="N2117" s="119" t="s">
        <v>48</v>
      </c>
      <c r="O2117" s="120" t="s">
        <v>907</v>
      </c>
      <c r="P2117" s="122">
        <v>0</v>
      </c>
      <c r="Q2117" s="122">
        <v>0</v>
      </c>
      <c r="R2117" s="122">
        <v>70000026</v>
      </c>
      <c r="S2117" s="122">
        <v>0</v>
      </c>
      <c r="T2117" s="122">
        <v>0</v>
      </c>
      <c r="U2117" s="122">
        <v>0</v>
      </c>
      <c r="V2117" s="122">
        <v>0</v>
      </c>
      <c r="W2117" s="122">
        <v>0</v>
      </c>
      <c r="X2117" s="122">
        <v>0</v>
      </c>
      <c r="Y2117" s="122">
        <v>0</v>
      </c>
      <c r="Z2117" s="122">
        <v>0</v>
      </c>
      <c r="AA2117" s="122">
        <v>0</v>
      </c>
      <c r="AB2117" s="122">
        <v>0</v>
      </c>
      <c r="AC2117" s="122">
        <v>0</v>
      </c>
      <c r="AD2117" s="121"/>
    </row>
    <row r="2118" spans="14:30" ht="12" customHeight="1">
      <c r="N2118" s="119" t="s">
        <v>48</v>
      </c>
      <c r="O2118" s="120" t="s">
        <v>642</v>
      </c>
      <c r="P2118" s="122">
        <v>0</v>
      </c>
      <c r="Q2118" s="122">
        <v>0</v>
      </c>
      <c r="R2118" s="122">
        <v>80000026</v>
      </c>
      <c r="S2118" s="122">
        <v>85000026</v>
      </c>
      <c r="T2118" s="122">
        <v>0</v>
      </c>
      <c r="U2118" s="122">
        <v>0</v>
      </c>
      <c r="V2118" s="122">
        <v>0</v>
      </c>
      <c r="W2118" s="122">
        <v>0</v>
      </c>
      <c r="X2118" s="122">
        <v>0</v>
      </c>
      <c r="Y2118" s="122">
        <v>0</v>
      </c>
      <c r="Z2118" s="122">
        <v>0</v>
      </c>
      <c r="AA2118" s="122">
        <v>0</v>
      </c>
      <c r="AB2118" s="122">
        <v>0</v>
      </c>
      <c r="AC2118" s="122">
        <v>0</v>
      </c>
      <c r="AD2118" s="121"/>
    </row>
    <row r="2119" spans="14:30" ht="12" customHeight="1">
      <c r="N2119" s="119" t="s">
        <v>48</v>
      </c>
      <c r="O2119" s="120" t="s">
        <v>614</v>
      </c>
      <c r="P2119" s="122">
        <v>0</v>
      </c>
      <c r="Q2119" s="122">
        <v>0</v>
      </c>
      <c r="R2119" s="122">
        <v>75000026</v>
      </c>
      <c r="S2119" s="122">
        <v>80000026</v>
      </c>
      <c r="T2119" s="122">
        <v>0</v>
      </c>
      <c r="U2119" s="122">
        <v>0</v>
      </c>
      <c r="V2119" s="122">
        <v>0</v>
      </c>
      <c r="W2119" s="122">
        <v>0</v>
      </c>
      <c r="X2119" s="122">
        <v>0</v>
      </c>
      <c r="Y2119" s="122">
        <v>0</v>
      </c>
      <c r="Z2119" s="122">
        <v>0</v>
      </c>
      <c r="AA2119" s="122">
        <v>0</v>
      </c>
      <c r="AB2119" s="122">
        <v>0</v>
      </c>
      <c r="AC2119" s="122">
        <v>0</v>
      </c>
      <c r="AD2119" s="121"/>
    </row>
    <row r="2120" spans="14:30" ht="12" customHeight="1">
      <c r="N2120" s="119" t="s">
        <v>48</v>
      </c>
      <c r="O2120" s="120" t="s">
        <v>1107</v>
      </c>
      <c r="P2120" s="122">
        <v>0</v>
      </c>
      <c r="Q2120" s="122">
        <v>0</v>
      </c>
      <c r="R2120" s="122">
        <v>225000026</v>
      </c>
      <c r="S2120" s="122">
        <v>0</v>
      </c>
      <c r="T2120" s="122">
        <v>0</v>
      </c>
      <c r="U2120" s="122">
        <v>0</v>
      </c>
      <c r="V2120" s="122">
        <v>0</v>
      </c>
      <c r="W2120" s="122">
        <v>0</v>
      </c>
      <c r="X2120" s="122">
        <v>0</v>
      </c>
      <c r="Y2120" s="122">
        <v>0</v>
      </c>
      <c r="Z2120" s="122">
        <v>0</v>
      </c>
      <c r="AA2120" s="122">
        <v>0</v>
      </c>
      <c r="AB2120" s="122">
        <v>0</v>
      </c>
      <c r="AC2120" s="122">
        <v>0</v>
      </c>
      <c r="AD2120" s="121"/>
    </row>
    <row r="2121" spans="14:30" ht="12" customHeight="1">
      <c r="N2121" s="119" t="s">
        <v>48</v>
      </c>
      <c r="O2121" s="120" t="s">
        <v>1022</v>
      </c>
      <c r="P2121" s="122">
        <v>0</v>
      </c>
      <c r="Q2121" s="122">
        <v>0</v>
      </c>
      <c r="R2121" s="122">
        <v>220000026</v>
      </c>
      <c r="S2121" s="122">
        <v>0</v>
      </c>
      <c r="T2121" s="122">
        <v>0</v>
      </c>
      <c r="U2121" s="122">
        <v>0</v>
      </c>
      <c r="V2121" s="122">
        <v>0</v>
      </c>
      <c r="W2121" s="122">
        <v>0</v>
      </c>
      <c r="X2121" s="122">
        <v>0</v>
      </c>
      <c r="Y2121" s="122">
        <v>0</v>
      </c>
      <c r="Z2121" s="122">
        <v>0</v>
      </c>
      <c r="AA2121" s="122">
        <v>0</v>
      </c>
      <c r="AB2121" s="122">
        <v>0</v>
      </c>
      <c r="AC2121" s="122">
        <v>0</v>
      </c>
      <c r="AD2121" s="121"/>
    </row>
    <row r="2122" spans="14:30" ht="12" customHeight="1">
      <c r="N2122" s="119" t="s">
        <v>48</v>
      </c>
      <c r="O2122" s="120" t="s">
        <v>53</v>
      </c>
      <c r="P2122" s="122">
        <v>0</v>
      </c>
      <c r="Q2122" s="122">
        <v>0</v>
      </c>
      <c r="R2122" s="122">
        <v>80000026</v>
      </c>
      <c r="S2122" s="122">
        <v>0</v>
      </c>
      <c r="T2122" s="122">
        <v>0</v>
      </c>
      <c r="U2122" s="122">
        <v>0</v>
      </c>
      <c r="V2122" s="122">
        <v>0</v>
      </c>
      <c r="W2122" s="122">
        <v>0</v>
      </c>
      <c r="X2122" s="122">
        <v>0</v>
      </c>
      <c r="Y2122" s="122">
        <v>0</v>
      </c>
      <c r="Z2122" s="122">
        <v>0</v>
      </c>
      <c r="AA2122" s="122">
        <v>0</v>
      </c>
      <c r="AB2122" s="122">
        <v>0</v>
      </c>
      <c r="AC2122" s="122">
        <v>0</v>
      </c>
      <c r="AD2122" s="121"/>
    </row>
    <row r="2123" spans="14:30" ht="12" customHeight="1">
      <c r="N2123" s="119" t="s">
        <v>48</v>
      </c>
      <c r="O2123" s="120" t="s">
        <v>54</v>
      </c>
      <c r="P2123" s="122">
        <v>0</v>
      </c>
      <c r="Q2123" s="122">
        <v>0</v>
      </c>
      <c r="R2123" s="122">
        <v>70000026</v>
      </c>
      <c r="S2123" s="122">
        <v>0</v>
      </c>
      <c r="T2123" s="122">
        <v>0</v>
      </c>
      <c r="U2123" s="122">
        <v>0</v>
      </c>
      <c r="V2123" s="122">
        <v>0</v>
      </c>
      <c r="W2123" s="122">
        <v>0</v>
      </c>
      <c r="X2123" s="122">
        <v>0</v>
      </c>
      <c r="Y2123" s="122">
        <v>0</v>
      </c>
      <c r="Z2123" s="122">
        <v>0</v>
      </c>
      <c r="AA2123" s="122">
        <v>0</v>
      </c>
      <c r="AB2123" s="122">
        <v>0</v>
      </c>
      <c r="AC2123" s="122">
        <v>0</v>
      </c>
      <c r="AD2123" s="121"/>
    </row>
    <row r="2124" spans="14:30" ht="12" customHeight="1">
      <c r="N2124" s="119" t="s">
        <v>48</v>
      </c>
      <c r="O2124" s="120" t="s">
        <v>2335</v>
      </c>
      <c r="P2124" s="122">
        <v>0</v>
      </c>
      <c r="Q2124" s="122">
        <v>0</v>
      </c>
      <c r="R2124" s="122">
        <v>75000026</v>
      </c>
      <c r="S2124" s="122">
        <v>80000026</v>
      </c>
      <c r="T2124" s="122">
        <v>0</v>
      </c>
      <c r="U2124" s="122">
        <v>0</v>
      </c>
      <c r="V2124" s="122">
        <v>0</v>
      </c>
      <c r="W2124" s="122">
        <v>0</v>
      </c>
      <c r="X2124" s="122">
        <v>0</v>
      </c>
      <c r="Y2124" s="122">
        <v>0</v>
      </c>
      <c r="Z2124" s="122">
        <v>0</v>
      </c>
      <c r="AA2124" s="122">
        <v>0</v>
      </c>
      <c r="AB2124" s="122">
        <v>0</v>
      </c>
      <c r="AC2124" s="122">
        <v>0</v>
      </c>
      <c r="AD2124" s="121"/>
    </row>
    <row r="2125" spans="14:30" ht="12" customHeight="1">
      <c r="N2125" s="119" t="s">
        <v>48</v>
      </c>
      <c r="O2125" s="120" t="s">
        <v>1974</v>
      </c>
      <c r="P2125" s="122">
        <v>0</v>
      </c>
      <c r="Q2125" s="122">
        <v>0</v>
      </c>
      <c r="R2125" s="122">
        <v>80000026</v>
      </c>
      <c r="S2125" s="122">
        <v>85000026</v>
      </c>
      <c r="T2125" s="122">
        <v>0</v>
      </c>
      <c r="U2125" s="122">
        <v>0</v>
      </c>
      <c r="V2125" s="122">
        <v>0</v>
      </c>
      <c r="W2125" s="122">
        <v>0</v>
      </c>
      <c r="X2125" s="122">
        <v>0</v>
      </c>
      <c r="Y2125" s="122">
        <v>0</v>
      </c>
      <c r="Z2125" s="122">
        <v>0</v>
      </c>
      <c r="AA2125" s="122">
        <v>0</v>
      </c>
      <c r="AB2125" s="122">
        <v>0</v>
      </c>
      <c r="AC2125" s="122">
        <v>0</v>
      </c>
      <c r="AD2125" s="121"/>
    </row>
    <row r="2126" spans="14:30" ht="12" customHeight="1">
      <c r="N2126" s="119" t="s">
        <v>48</v>
      </c>
      <c r="O2126" s="120" t="s">
        <v>2336</v>
      </c>
      <c r="P2126" s="122">
        <v>0</v>
      </c>
      <c r="Q2126" s="122">
        <v>0</v>
      </c>
      <c r="R2126" s="122">
        <v>75000026</v>
      </c>
      <c r="S2126" s="122">
        <v>80000026</v>
      </c>
      <c r="T2126" s="122">
        <v>0</v>
      </c>
      <c r="U2126" s="122">
        <v>0</v>
      </c>
      <c r="V2126" s="122">
        <v>0</v>
      </c>
      <c r="W2126" s="122">
        <v>0</v>
      </c>
      <c r="X2126" s="122">
        <v>0</v>
      </c>
      <c r="Y2126" s="122">
        <v>0</v>
      </c>
      <c r="Z2126" s="122">
        <v>0</v>
      </c>
      <c r="AA2126" s="122">
        <v>0</v>
      </c>
      <c r="AB2126" s="122">
        <v>0</v>
      </c>
      <c r="AC2126" s="122">
        <v>0</v>
      </c>
      <c r="AD2126" s="121"/>
    </row>
    <row r="2127" spans="14:30" ht="12" customHeight="1">
      <c r="N2127" s="119" t="s">
        <v>48</v>
      </c>
      <c r="O2127" s="120" t="s">
        <v>2671</v>
      </c>
      <c r="P2127" s="122">
        <v>110000026</v>
      </c>
      <c r="Q2127" s="122">
        <v>115000026</v>
      </c>
      <c r="R2127" s="122">
        <v>120000026</v>
      </c>
      <c r="S2127" s="122">
        <v>125000026</v>
      </c>
      <c r="T2127" s="122">
        <v>130000026</v>
      </c>
      <c r="U2127" s="122">
        <v>0</v>
      </c>
      <c r="V2127" s="122">
        <v>0</v>
      </c>
      <c r="W2127" s="122">
        <v>0</v>
      </c>
      <c r="X2127" s="122">
        <v>0</v>
      </c>
      <c r="Y2127" s="122">
        <v>0</v>
      </c>
      <c r="Z2127" s="122">
        <v>0</v>
      </c>
      <c r="AA2127" s="122">
        <v>0</v>
      </c>
      <c r="AB2127" s="122">
        <v>0</v>
      </c>
      <c r="AC2127" s="122">
        <v>0</v>
      </c>
      <c r="AD2127" s="121"/>
    </row>
    <row r="2128" spans="14:30" ht="12" customHeight="1">
      <c r="N2128" s="119" t="s">
        <v>48</v>
      </c>
      <c r="O2128" s="120" t="s">
        <v>2445</v>
      </c>
      <c r="P2128" s="122">
        <v>85000026</v>
      </c>
      <c r="Q2128" s="122">
        <v>0</v>
      </c>
      <c r="R2128" s="122">
        <v>0</v>
      </c>
      <c r="S2128" s="122">
        <v>0</v>
      </c>
      <c r="T2128" s="122">
        <v>0</v>
      </c>
      <c r="U2128" s="122">
        <v>0</v>
      </c>
      <c r="V2128" s="122">
        <v>0</v>
      </c>
      <c r="W2128" s="122">
        <v>0</v>
      </c>
      <c r="X2128" s="122">
        <v>0</v>
      </c>
      <c r="Y2128" s="122">
        <v>0</v>
      </c>
      <c r="Z2128" s="122">
        <v>0</v>
      </c>
      <c r="AA2128" s="122">
        <v>0</v>
      </c>
      <c r="AB2128" s="122">
        <v>0</v>
      </c>
      <c r="AC2128" s="122">
        <v>0</v>
      </c>
      <c r="AD2128" s="121"/>
    </row>
    <row r="2129" spans="14:30" ht="12" customHeight="1">
      <c r="N2129" s="119" t="s">
        <v>48</v>
      </c>
      <c r="O2129" s="120" t="s">
        <v>2396</v>
      </c>
      <c r="P2129" s="122">
        <v>110000026</v>
      </c>
      <c r="Q2129" s="122">
        <v>115000026</v>
      </c>
      <c r="R2129" s="122">
        <v>120000026</v>
      </c>
      <c r="S2129" s="122">
        <v>125000026</v>
      </c>
      <c r="T2129" s="122">
        <v>130000026</v>
      </c>
      <c r="U2129" s="122">
        <v>0</v>
      </c>
      <c r="V2129" s="122">
        <v>0</v>
      </c>
      <c r="W2129" s="122">
        <v>0</v>
      </c>
      <c r="X2129" s="122">
        <v>0</v>
      </c>
      <c r="Y2129" s="122">
        <v>0</v>
      </c>
      <c r="Z2129" s="122">
        <v>0</v>
      </c>
      <c r="AA2129" s="122">
        <v>0</v>
      </c>
      <c r="AB2129" s="122">
        <v>0</v>
      </c>
      <c r="AC2129" s="122">
        <v>0</v>
      </c>
      <c r="AD2129" s="121"/>
    </row>
    <row r="2130" spans="14:30" ht="12" customHeight="1">
      <c r="N2130" s="119" t="s">
        <v>48</v>
      </c>
      <c r="O2130" s="120" t="s">
        <v>2767</v>
      </c>
      <c r="P2130" s="122">
        <v>0</v>
      </c>
      <c r="Q2130" s="122">
        <v>0</v>
      </c>
      <c r="R2130" s="122">
        <v>0</v>
      </c>
      <c r="S2130" s="122">
        <v>0</v>
      </c>
      <c r="T2130" s="122">
        <v>0</v>
      </c>
      <c r="U2130" s="122">
        <v>0</v>
      </c>
      <c r="V2130" s="122">
        <v>0</v>
      </c>
      <c r="W2130" s="122">
        <v>0</v>
      </c>
      <c r="X2130" s="122">
        <v>0</v>
      </c>
      <c r="Y2130" s="122">
        <v>0</v>
      </c>
      <c r="Z2130" s="122">
        <v>0</v>
      </c>
      <c r="AA2130" s="122">
        <v>265000026</v>
      </c>
      <c r="AB2130" s="122">
        <v>285000026</v>
      </c>
      <c r="AC2130" s="122">
        <v>310000026</v>
      </c>
      <c r="AD2130" s="121"/>
    </row>
    <row r="2131" spans="14:30" ht="12" customHeight="1">
      <c r="N2131" s="119" t="s">
        <v>48</v>
      </c>
      <c r="O2131" s="120" t="s">
        <v>2710</v>
      </c>
      <c r="P2131" s="122">
        <v>0</v>
      </c>
      <c r="Q2131" s="122">
        <v>0</v>
      </c>
      <c r="R2131" s="122">
        <v>0</v>
      </c>
      <c r="S2131" s="122">
        <v>0</v>
      </c>
      <c r="T2131" s="122">
        <v>0</v>
      </c>
      <c r="U2131" s="122">
        <v>0</v>
      </c>
      <c r="V2131" s="122">
        <v>0</v>
      </c>
      <c r="W2131" s="122">
        <v>0</v>
      </c>
      <c r="X2131" s="122">
        <v>0</v>
      </c>
      <c r="Y2131" s="122">
        <v>0</v>
      </c>
      <c r="Z2131" s="122">
        <v>0</v>
      </c>
      <c r="AA2131" s="122">
        <v>265000026</v>
      </c>
      <c r="AB2131" s="122">
        <v>285000026</v>
      </c>
      <c r="AC2131" s="122">
        <v>310000026</v>
      </c>
      <c r="AD2131" s="121"/>
    </row>
    <row r="2132" spans="14:30" ht="12" customHeight="1">
      <c r="N2132" s="119" t="s">
        <v>48</v>
      </c>
      <c r="O2132" s="120" t="s">
        <v>2776</v>
      </c>
      <c r="P2132" s="122">
        <v>0</v>
      </c>
      <c r="Q2132" s="122">
        <v>0</v>
      </c>
      <c r="R2132" s="122">
        <v>0</v>
      </c>
      <c r="S2132" s="122">
        <v>0</v>
      </c>
      <c r="T2132" s="122">
        <v>0</v>
      </c>
      <c r="U2132" s="122">
        <v>0</v>
      </c>
      <c r="V2132" s="122">
        <v>0</v>
      </c>
      <c r="W2132" s="122">
        <v>0</v>
      </c>
      <c r="X2132" s="122">
        <v>0</v>
      </c>
      <c r="Y2132" s="122">
        <v>0</v>
      </c>
      <c r="Z2132" s="122">
        <v>0</v>
      </c>
      <c r="AA2132" s="122">
        <v>265000026</v>
      </c>
      <c r="AB2132" s="122">
        <v>285000026</v>
      </c>
      <c r="AC2132" s="122">
        <v>310000026</v>
      </c>
      <c r="AD2132" s="121"/>
    </row>
    <row r="2133" spans="14:30" ht="12" customHeight="1">
      <c r="N2133" s="119" t="s">
        <v>48</v>
      </c>
      <c r="O2133" s="120" t="s">
        <v>1687</v>
      </c>
      <c r="P2133" s="122">
        <v>95000026</v>
      </c>
      <c r="Q2133" s="122">
        <v>100000026</v>
      </c>
      <c r="R2133" s="122">
        <v>0</v>
      </c>
      <c r="S2133" s="122">
        <v>0</v>
      </c>
      <c r="T2133" s="122">
        <v>0</v>
      </c>
      <c r="U2133" s="122">
        <v>0</v>
      </c>
      <c r="V2133" s="122">
        <v>0</v>
      </c>
      <c r="W2133" s="122">
        <v>0</v>
      </c>
      <c r="X2133" s="122">
        <v>0</v>
      </c>
      <c r="Y2133" s="122">
        <v>0</v>
      </c>
      <c r="Z2133" s="122">
        <v>0</v>
      </c>
      <c r="AA2133" s="122">
        <v>0</v>
      </c>
      <c r="AB2133" s="122">
        <v>0</v>
      </c>
      <c r="AC2133" s="122">
        <v>0</v>
      </c>
      <c r="AD2133" s="121"/>
    </row>
    <row r="2134" spans="14:30" ht="12" customHeight="1">
      <c r="N2134" s="119" t="s">
        <v>48</v>
      </c>
      <c r="O2134" s="120" t="s">
        <v>1784</v>
      </c>
      <c r="P2134" s="122">
        <v>95000026</v>
      </c>
      <c r="Q2134" s="122">
        <v>100000026</v>
      </c>
      <c r="R2134" s="122">
        <v>0</v>
      </c>
      <c r="S2134" s="122">
        <v>0</v>
      </c>
      <c r="T2134" s="122">
        <v>0</v>
      </c>
      <c r="U2134" s="122">
        <v>0</v>
      </c>
      <c r="V2134" s="122">
        <v>0</v>
      </c>
      <c r="W2134" s="122">
        <v>0</v>
      </c>
      <c r="X2134" s="122">
        <v>0</v>
      </c>
      <c r="Y2134" s="122">
        <v>0</v>
      </c>
      <c r="Z2134" s="122">
        <v>0</v>
      </c>
      <c r="AA2134" s="122">
        <v>0</v>
      </c>
      <c r="AB2134" s="122">
        <v>0</v>
      </c>
      <c r="AC2134" s="122">
        <v>0</v>
      </c>
      <c r="AD2134" s="121"/>
    </row>
    <row r="2135" spans="14:30" ht="12" customHeight="1">
      <c r="N2135" s="119" t="s">
        <v>48</v>
      </c>
      <c r="O2135" s="120" t="s">
        <v>2075</v>
      </c>
      <c r="P2135" s="122">
        <v>100000026</v>
      </c>
      <c r="Q2135" s="122">
        <v>105000026</v>
      </c>
      <c r="R2135" s="122">
        <v>0</v>
      </c>
      <c r="S2135" s="122">
        <v>0</v>
      </c>
      <c r="T2135" s="122">
        <v>0</v>
      </c>
      <c r="U2135" s="122">
        <v>0</v>
      </c>
      <c r="V2135" s="122">
        <v>0</v>
      </c>
      <c r="W2135" s="122">
        <v>0</v>
      </c>
      <c r="X2135" s="122">
        <v>0</v>
      </c>
      <c r="Y2135" s="122">
        <v>0</v>
      </c>
      <c r="Z2135" s="122">
        <v>0</v>
      </c>
      <c r="AA2135" s="122">
        <v>0</v>
      </c>
      <c r="AB2135" s="122">
        <v>0</v>
      </c>
      <c r="AC2135" s="122">
        <v>0</v>
      </c>
      <c r="AD2135" s="121"/>
    </row>
    <row r="2136" spans="14:30" ht="12" customHeight="1">
      <c r="N2136" s="119" t="s">
        <v>48</v>
      </c>
      <c r="O2136" s="120" t="s">
        <v>2672</v>
      </c>
      <c r="P2136" s="122">
        <v>0</v>
      </c>
      <c r="Q2136" s="122">
        <v>0</v>
      </c>
      <c r="R2136" s="122">
        <v>0</v>
      </c>
      <c r="S2136" s="122">
        <v>0</v>
      </c>
      <c r="T2136" s="122">
        <v>0</v>
      </c>
      <c r="U2136" s="122">
        <v>0</v>
      </c>
      <c r="V2136" s="122">
        <v>0</v>
      </c>
      <c r="W2136" s="122">
        <v>0</v>
      </c>
      <c r="X2136" s="122">
        <v>0</v>
      </c>
      <c r="Y2136" s="122">
        <v>0</v>
      </c>
      <c r="Z2136" s="122">
        <v>0</v>
      </c>
      <c r="AA2136" s="122">
        <v>265000026</v>
      </c>
      <c r="AB2136" s="122">
        <v>285000026</v>
      </c>
      <c r="AC2136" s="122">
        <v>310000026</v>
      </c>
      <c r="AD2136" s="121"/>
    </row>
    <row r="2137" spans="14:30" ht="12" customHeight="1">
      <c r="N2137" s="119" t="s">
        <v>48</v>
      </c>
      <c r="O2137" s="120" t="s">
        <v>2446</v>
      </c>
      <c r="P2137" s="122">
        <v>85000026</v>
      </c>
      <c r="Q2137" s="122">
        <v>0</v>
      </c>
      <c r="R2137" s="122">
        <v>0</v>
      </c>
      <c r="S2137" s="122">
        <v>0</v>
      </c>
      <c r="T2137" s="122">
        <v>0</v>
      </c>
      <c r="U2137" s="122">
        <v>0</v>
      </c>
      <c r="V2137" s="122">
        <v>0</v>
      </c>
      <c r="W2137" s="122">
        <v>0</v>
      </c>
      <c r="X2137" s="122">
        <v>0</v>
      </c>
      <c r="Y2137" s="122">
        <v>0</v>
      </c>
      <c r="Z2137" s="122">
        <v>0</v>
      </c>
      <c r="AA2137" s="122">
        <v>0</v>
      </c>
      <c r="AB2137" s="122">
        <v>0</v>
      </c>
      <c r="AC2137" s="122">
        <v>0</v>
      </c>
      <c r="AD2137" s="121"/>
    </row>
    <row r="2138" spans="14:30" ht="12" customHeight="1">
      <c r="N2138" s="119" t="s">
        <v>48</v>
      </c>
      <c r="O2138" s="120" t="s">
        <v>1595</v>
      </c>
      <c r="P2138" s="122">
        <v>110000026</v>
      </c>
      <c r="Q2138" s="122">
        <v>115000026</v>
      </c>
      <c r="R2138" s="122">
        <v>120000026</v>
      </c>
      <c r="S2138" s="122">
        <v>125000026</v>
      </c>
      <c r="T2138" s="122">
        <v>130000026</v>
      </c>
      <c r="U2138" s="122">
        <v>0</v>
      </c>
      <c r="V2138" s="122">
        <v>0</v>
      </c>
      <c r="W2138" s="122">
        <v>0</v>
      </c>
      <c r="X2138" s="122">
        <v>0</v>
      </c>
      <c r="Y2138" s="122">
        <v>0</v>
      </c>
      <c r="Z2138" s="122">
        <v>0</v>
      </c>
      <c r="AA2138" s="122">
        <v>0</v>
      </c>
      <c r="AB2138" s="122">
        <v>0</v>
      </c>
      <c r="AC2138" s="122">
        <v>0</v>
      </c>
      <c r="AD2138" s="121"/>
    </row>
    <row r="2139" spans="14:30" ht="12" customHeight="1">
      <c r="N2139" s="119" t="s">
        <v>48</v>
      </c>
      <c r="O2139" s="120" t="s">
        <v>1894</v>
      </c>
      <c r="P2139" s="122">
        <v>0</v>
      </c>
      <c r="Q2139" s="122">
        <v>0</v>
      </c>
      <c r="R2139" s="122">
        <v>0</v>
      </c>
      <c r="S2139" s="122">
        <v>0</v>
      </c>
      <c r="T2139" s="122">
        <v>0</v>
      </c>
      <c r="U2139" s="122">
        <v>0</v>
      </c>
      <c r="V2139" s="122">
        <v>0</v>
      </c>
      <c r="W2139" s="122">
        <v>0</v>
      </c>
      <c r="X2139" s="122">
        <v>185000026</v>
      </c>
      <c r="Y2139" s="122">
        <v>195000026</v>
      </c>
      <c r="Z2139" s="122">
        <v>205000026</v>
      </c>
      <c r="AA2139" s="122">
        <v>215000026</v>
      </c>
      <c r="AB2139" s="122">
        <v>225000026</v>
      </c>
      <c r="AC2139" s="122">
        <v>235000026</v>
      </c>
      <c r="AD2139" s="121"/>
    </row>
    <row r="2140" spans="14:30" ht="12" customHeight="1">
      <c r="N2140" s="119" t="s">
        <v>48</v>
      </c>
      <c r="O2140" s="120" t="s">
        <v>1895</v>
      </c>
      <c r="P2140" s="122">
        <v>0</v>
      </c>
      <c r="Q2140" s="122">
        <v>0</v>
      </c>
      <c r="R2140" s="122">
        <v>0</v>
      </c>
      <c r="S2140" s="122">
        <v>0</v>
      </c>
      <c r="T2140" s="122">
        <v>0</v>
      </c>
      <c r="U2140" s="122">
        <v>0</v>
      </c>
      <c r="V2140" s="122">
        <v>0</v>
      </c>
      <c r="W2140" s="122">
        <v>0</v>
      </c>
      <c r="X2140" s="122">
        <v>180000026</v>
      </c>
      <c r="Y2140" s="122">
        <v>190000026</v>
      </c>
      <c r="Z2140" s="122">
        <v>200000026</v>
      </c>
      <c r="AA2140" s="122">
        <v>210000026</v>
      </c>
      <c r="AB2140" s="122">
        <v>220000026</v>
      </c>
      <c r="AC2140" s="122">
        <v>230000026</v>
      </c>
      <c r="AD2140" s="121"/>
    </row>
    <row r="2141" spans="14:30" ht="12" customHeight="1">
      <c r="N2141" s="119" t="s">
        <v>48</v>
      </c>
      <c r="O2141" s="120" t="s">
        <v>1774</v>
      </c>
      <c r="P2141" s="122">
        <v>0</v>
      </c>
      <c r="Q2141" s="122">
        <v>0</v>
      </c>
      <c r="R2141" s="122">
        <v>0</v>
      </c>
      <c r="S2141" s="122">
        <v>0</v>
      </c>
      <c r="T2141" s="122">
        <v>0</v>
      </c>
      <c r="U2141" s="122">
        <v>0</v>
      </c>
      <c r="V2141" s="122">
        <v>0</v>
      </c>
      <c r="W2141" s="122">
        <v>0</v>
      </c>
      <c r="X2141" s="122">
        <v>190000026</v>
      </c>
      <c r="Y2141" s="122">
        <v>205000026</v>
      </c>
      <c r="Z2141" s="122">
        <v>215000026</v>
      </c>
      <c r="AA2141" s="122">
        <v>225000026</v>
      </c>
      <c r="AB2141" s="122">
        <v>235000026</v>
      </c>
      <c r="AC2141" s="122">
        <v>260000026</v>
      </c>
      <c r="AD2141" s="121"/>
    </row>
    <row r="2142" spans="14:30" ht="12" customHeight="1">
      <c r="N2142" s="119" t="s">
        <v>48</v>
      </c>
      <c r="O2142" s="120" t="s">
        <v>2747</v>
      </c>
      <c r="P2142" s="122">
        <v>0</v>
      </c>
      <c r="Q2142" s="122">
        <v>0</v>
      </c>
      <c r="R2142" s="122">
        <v>0</v>
      </c>
      <c r="S2142" s="122">
        <v>0</v>
      </c>
      <c r="T2142" s="122">
        <v>0</v>
      </c>
      <c r="U2142" s="122">
        <v>0</v>
      </c>
      <c r="V2142" s="122">
        <v>0</v>
      </c>
      <c r="W2142" s="122">
        <v>0</v>
      </c>
      <c r="X2142" s="122">
        <v>235000026</v>
      </c>
      <c r="Y2142" s="122">
        <v>245000026</v>
      </c>
      <c r="Z2142" s="122">
        <v>255000026</v>
      </c>
      <c r="AA2142" s="122">
        <v>265000026</v>
      </c>
      <c r="AB2142" s="122">
        <v>275000026</v>
      </c>
      <c r="AC2142" s="122">
        <v>285000026</v>
      </c>
      <c r="AD2142" s="121"/>
    </row>
    <row r="2143" spans="14:30" ht="12" customHeight="1">
      <c r="N2143" s="119" t="s">
        <v>48</v>
      </c>
      <c r="O2143" s="120" t="s">
        <v>1896</v>
      </c>
      <c r="P2143" s="122">
        <v>0</v>
      </c>
      <c r="Q2143" s="122">
        <v>0</v>
      </c>
      <c r="R2143" s="122">
        <v>0</v>
      </c>
      <c r="S2143" s="122">
        <v>0</v>
      </c>
      <c r="T2143" s="122">
        <v>0</v>
      </c>
      <c r="U2143" s="122">
        <v>0</v>
      </c>
      <c r="V2143" s="122">
        <v>0</v>
      </c>
      <c r="W2143" s="122">
        <v>0</v>
      </c>
      <c r="X2143" s="122">
        <v>185000026</v>
      </c>
      <c r="Y2143" s="122">
        <v>195000026</v>
      </c>
      <c r="Z2143" s="122">
        <v>205000026</v>
      </c>
      <c r="AA2143" s="122">
        <v>215000026</v>
      </c>
      <c r="AB2143" s="122">
        <v>225000026</v>
      </c>
      <c r="AC2143" s="122">
        <v>235000026</v>
      </c>
      <c r="AD2143" s="121"/>
    </row>
    <row r="2144" spans="14:30" ht="12" customHeight="1">
      <c r="N2144" s="119" t="s">
        <v>48</v>
      </c>
      <c r="O2144" s="120" t="s">
        <v>2748</v>
      </c>
      <c r="P2144" s="122">
        <v>0</v>
      </c>
      <c r="Q2144" s="122">
        <v>0</v>
      </c>
      <c r="R2144" s="122">
        <v>0</v>
      </c>
      <c r="S2144" s="122">
        <v>0</v>
      </c>
      <c r="T2144" s="122">
        <v>0</v>
      </c>
      <c r="U2144" s="122">
        <v>0</v>
      </c>
      <c r="V2144" s="122">
        <v>0</v>
      </c>
      <c r="W2144" s="122">
        <v>0</v>
      </c>
      <c r="X2144" s="122">
        <v>185000026</v>
      </c>
      <c r="Y2144" s="122">
        <v>195000026</v>
      </c>
      <c r="Z2144" s="122">
        <v>205000026</v>
      </c>
      <c r="AA2144" s="122">
        <v>215000026</v>
      </c>
      <c r="AB2144" s="122">
        <v>225000026</v>
      </c>
      <c r="AC2144" s="122">
        <v>235000026</v>
      </c>
      <c r="AD2144" s="121"/>
    </row>
    <row r="2145" spans="14:30" ht="12" customHeight="1">
      <c r="N2145" s="119" t="s">
        <v>48</v>
      </c>
      <c r="O2145" s="120" t="s">
        <v>1783</v>
      </c>
      <c r="P2145" s="122">
        <v>0</v>
      </c>
      <c r="Q2145" s="122">
        <v>0</v>
      </c>
      <c r="R2145" s="122">
        <v>0</v>
      </c>
      <c r="S2145" s="122">
        <v>0</v>
      </c>
      <c r="T2145" s="122">
        <v>0</v>
      </c>
      <c r="U2145" s="122">
        <v>0</v>
      </c>
      <c r="V2145" s="122">
        <v>0</v>
      </c>
      <c r="W2145" s="122">
        <v>0</v>
      </c>
      <c r="X2145" s="122">
        <v>185000026</v>
      </c>
      <c r="Y2145" s="122">
        <v>195000026</v>
      </c>
      <c r="Z2145" s="122">
        <v>205000026</v>
      </c>
      <c r="AA2145" s="122">
        <v>215000026</v>
      </c>
      <c r="AB2145" s="122">
        <v>225000026</v>
      </c>
      <c r="AC2145" s="122">
        <v>235000026</v>
      </c>
      <c r="AD2145" s="121"/>
    </row>
    <row r="2146" spans="14:30" ht="12" customHeight="1">
      <c r="N2146" s="119" t="s">
        <v>48</v>
      </c>
      <c r="O2146" s="120" t="s">
        <v>2760</v>
      </c>
      <c r="P2146" s="122">
        <v>0</v>
      </c>
      <c r="Q2146" s="122">
        <v>0</v>
      </c>
      <c r="R2146" s="122">
        <v>0</v>
      </c>
      <c r="S2146" s="122">
        <v>0</v>
      </c>
      <c r="T2146" s="122">
        <v>0</v>
      </c>
      <c r="U2146" s="122">
        <v>0</v>
      </c>
      <c r="V2146" s="122">
        <v>0</v>
      </c>
      <c r="W2146" s="122">
        <v>0</v>
      </c>
      <c r="X2146" s="122">
        <v>185000026</v>
      </c>
      <c r="Y2146" s="122">
        <v>195000026</v>
      </c>
      <c r="Z2146" s="122">
        <v>205000026</v>
      </c>
      <c r="AA2146" s="122">
        <v>215000026</v>
      </c>
      <c r="AB2146" s="122">
        <v>225000026</v>
      </c>
      <c r="AC2146" s="122">
        <v>235000026</v>
      </c>
      <c r="AD2146" s="121"/>
    </row>
    <row r="2147" spans="14:30" ht="12" customHeight="1">
      <c r="N2147" s="119" t="s">
        <v>48</v>
      </c>
      <c r="O2147" s="120" t="s">
        <v>1843</v>
      </c>
      <c r="P2147" s="122">
        <v>0</v>
      </c>
      <c r="Q2147" s="122">
        <v>0</v>
      </c>
      <c r="R2147" s="122">
        <v>0</v>
      </c>
      <c r="S2147" s="122">
        <v>0</v>
      </c>
      <c r="T2147" s="122">
        <v>0</v>
      </c>
      <c r="U2147" s="122">
        <v>0</v>
      </c>
      <c r="V2147" s="122">
        <v>0</v>
      </c>
      <c r="W2147" s="122">
        <v>0</v>
      </c>
      <c r="X2147" s="122">
        <v>180000026</v>
      </c>
      <c r="Y2147" s="122">
        <v>190000026</v>
      </c>
      <c r="Z2147" s="122">
        <v>200000026</v>
      </c>
      <c r="AA2147" s="122">
        <v>210000026</v>
      </c>
      <c r="AB2147" s="122">
        <v>220000026</v>
      </c>
      <c r="AC2147" s="122">
        <v>230000026</v>
      </c>
      <c r="AD2147" s="121"/>
    </row>
    <row r="2148" spans="14:30" ht="12" customHeight="1">
      <c r="N2148" s="119" t="s">
        <v>48</v>
      </c>
      <c r="O2148" s="120" t="s">
        <v>3387</v>
      </c>
      <c r="P2148" s="121"/>
      <c r="Q2148" s="121"/>
      <c r="R2148" s="121"/>
      <c r="S2148" s="121"/>
      <c r="T2148" s="121"/>
      <c r="U2148" s="121"/>
      <c r="V2148" s="121"/>
      <c r="W2148" s="121"/>
      <c r="X2148" s="121"/>
      <c r="Y2148" s="121"/>
      <c r="Z2148" s="121"/>
      <c r="AA2148" s="122">
        <v>210000026</v>
      </c>
      <c r="AB2148" s="122">
        <v>220000026</v>
      </c>
      <c r="AC2148" s="121"/>
      <c r="AD2148" s="121"/>
    </row>
    <row r="2149" spans="14:30" ht="12" customHeight="1">
      <c r="N2149" s="119" t="s">
        <v>48</v>
      </c>
      <c r="O2149" s="120" t="s">
        <v>3323</v>
      </c>
      <c r="P2149" s="122">
        <v>0</v>
      </c>
      <c r="Q2149" s="122">
        <v>0</v>
      </c>
      <c r="R2149" s="122">
        <v>0</v>
      </c>
      <c r="S2149" s="122">
        <v>0</v>
      </c>
      <c r="T2149" s="122">
        <v>0</v>
      </c>
      <c r="U2149" s="122">
        <v>0</v>
      </c>
      <c r="V2149" s="122">
        <v>0</v>
      </c>
      <c r="W2149" s="122">
        <v>0</v>
      </c>
      <c r="X2149" s="122">
        <v>235000026</v>
      </c>
      <c r="Y2149" s="122">
        <v>245000026</v>
      </c>
      <c r="Z2149" s="122">
        <v>255000026</v>
      </c>
      <c r="AA2149" s="122">
        <v>265000026</v>
      </c>
      <c r="AB2149" s="122">
        <v>275000026</v>
      </c>
      <c r="AC2149" s="122">
        <v>285000026</v>
      </c>
      <c r="AD2149" s="121"/>
    </row>
    <row r="2150" spans="14:30" ht="12" customHeight="1">
      <c r="N2150" s="119" t="s">
        <v>48</v>
      </c>
      <c r="O2150" s="120" t="s">
        <v>1924</v>
      </c>
      <c r="P2150" s="122">
        <v>0</v>
      </c>
      <c r="Q2150" s="122">
        <v>0</v>
      </c>
      <c r="R2150" s="122">
        <v>0</v>
      </c>
      <c r="S2150" s="122">
        <v>0</v>
      </c>
      <c r="T2150" s="122">
        <v>0</v>
      </c>
      <c r="U2150" s="122">
        <v>0</v>
      </c>
      <c r="V2150" s="122">
        <v>0</v>
      </c>
      <c r="W2150" s="122">
        <v>0</v>
      </c>
      <c r="X2150" s="122">
        <v>170000026</v>
      </c>
      <c r="Y2150" s="122">
        <v>180000026</v>
      </c>
      <c r="Z2150" s="122">
        <v>190000026</v>
      </c>
      <c r="AA2150" s="122">
        <v>195000026</v>
      </c>
      <c r="AB2150" s="122">
        <v>200000026</v>
      </c>
      <c r="AC2150" s="122">
        <v>205000026</v>
      </c>
      <c r="AD2150" s="121"/>
    </row>
    <row r="2151" spans="14:30" ht="12" customHeight="1">
      <c r="N2151" s="119" t="s">
        <v>48</v>
      </c>
      <c r="O2151" s="120" t="s">
        <v>1756</v>
      </c>
      <c r="P2151" s="122">
        <v>0</v>
      </c>
      <c r="Q2151" s="122">
        <v>0</v>
      </c>
      <c r="R2151" s="122">
        <v>0</v>
      </c>
      <c r="S2151" s="122">
        <v>0</v>
      </c>
      <c r="T2151" s="122">
        <v>0</v>
      </c>
      <c r="U2151" s="122">
        <v>0</v>
      </c>
      <c r="V2151" s="122">
        <v>0</v>
      </c>
      <c r="W2151" s="122">
        <v>0</v>
      </c>
      <c r="X2151" s="122">
        <v>165000026</v>
      </c>
      <c r="Y2151" s="122">
        <v>175000026</v>
      </c>
      <c r="Z2151" s="122">
        <v>185000026</v>
      </c>
      <c r="AA2151" s="122">
        <v>190000026</v>
      </c>
      <c r="AB2151" s="122">
        <v>195000026</v>
      </c>
      <c r="AC2151" s="122">
        <v>210000026</v>
      </c>
      <c r="AD2151" s="121"/>
    </row>
    <row r="2152" spans="14:30" ht="12" customHeight="1">
      <c r="N2152" s="119" t="s">
        <v>26</v>
      </c>
      <c r="O2152" s="120" t="s">
        <v>1761</v>
      </c>
      <c r="P2152" s="122">
        <v>0</v>
      </c>
      <c r="Q2152" s="122">
        <v>70000026</v>
      </c>
      <c r="R2152" s="122">
        <v>75000026</v>
      </c>
      <c r="S2152" s="122">
        <v>80000026</v>
      </c>
      <c r="T2152" s="122">
        <v>85000026</v>
      </c>
      <c r="U2152" s="122">
        <v>90000026</v>
      </c>
      <c r="V2152" s="122">
        <v>95000026</v>
      </c>
      <c r="W2152" s="122">
        <v>100000026</v>
      </c>
      <c r="X2152" s="122">
        <v>105000026</v>
      </c>
      <c r="Y2152" s="122">
        <v>110000026</v>
      </c>
      <c r="Z2152" s="122">
        <v>115000026</v>
      </c>
      <c r="AA2152" s="122">
        <v>120000026</v>
      </c>
      <c r="AB2152" s="122">
        <v>125000026</v>
      </c>
      <c r="AC2152" s="122">
        <v>130000026</v>
      </c>
      <c r="AD2152" s="121"/>
    </row>
    <row r="2153" spans="14:30" ht="12" customHeight="1">
      <c r="N2153" s="119" t="s">
        <v>26</v>
      </c>
      <c r="O2153" s="120" t="s">
        <v>1789</v>
      </c>
      <c r="P2153" s="122">
        <v>0</v>
      </c>
      <c r="Q2153" s="122">
        <v>75000026</v>
      </c>
      <c r="R2153" s="122">
        <v>80000026</v>
      </c>
      <c r="S2153" s="122">
        <v>85000026</v>
      </c>
      <c r="T2153" s="122">
        <v>90000026</v>
      </c>
      <c r="U2153" s="122">
        <v>100000026</v>
      </c>
      <c r="V2153" s="122">
        <v>105000026</v>
      </c>
      <c r="W2153" s="122">
        <v>110000026</v>
      </c>
      <c r="X2153" s="122">
        <v>115000026</v>
      </c>
      <c r="Y2153" s="122">
        <v>120000026</v>
      </c>
      <c r="Z2153" s="122">
        <v>125000026</v>
      </c>
      <c r="AA2153" s="122">
        <v>130000026</v>
      </c>
      <c r="AB2153" s="122">
        <v>135000026</v>
      </c>
      <c r="AC2153" s="122">
        <v>145000026</v>
      </c>
      <c r="AD2153" s="121"/>
    </row>
    <row r="2154" spans="14:30" ht="12" customHeight="1">
      <c r="N2154" s="119" t="s">
        <v>26</v>
      </c>
      <c r="O2154" s="120" t="s">
        <v>1477</v>
      </c>
      <c r="P2154" s="122">
        <v>0</v>
      </c>
      <c r="Q2154" s="122">
        <v>70000026</v>
      </c>
      <c r="R2154" s="122">
        <v>75000026</v>
      </c>
      <c r="S2154" s="122">
        <v>80000026</v>
      </c>
      <c r="T2154" s="122">
        <v>85000026</v>
      </c>
      <c r="U2154" s="122">
        <v>90000026</v>
      </c>
      <c r="V2154" s="122">
        <v>95000026</v>
      </c>
      <c r="W2154" s="122">
        <v>100000026</v>
      </c>
      <c r="X2154" s="122">
        <v>105000026</v>
      </c>
      <c r="Y2154" s="122">
        <v>110000026</v>
      </c>
      <c r="Z2154" s="122">
        <v>115000026</v>
      </c>
      <c r="AA2154" s="122">
        <v>120000026</v>
      </c>
      <c r="AB2154" s="122">
        <v>125000026</v>
      </c>
      <c r="AC2154" s="122">
        <v>130000026</v>
      </c>
      <c r="AD2154" s="121"/>
    </row>
    <row r="2155" spans="14:30" ht="12" customHeight="1">
      <c r="N2155" s="119" t="s">
        <v>26</v>
      </c>
      <c r="O2155" s="120" t="s">
        <v>2182</v>
      </c>
      <c r="P2155" s="122">
        <v>0</v>
      </c>
      <c r="Q2155" s="122">
        <v>70000026</v>
      </c>
      <c r="R2155" s="122">
        <v>75000026</v>
      </c>
      <c r="S2155" s="122">
        <v>80000026</v>
      </c>
      <c r="T2155" s="122">
        <v>85000026</v>
      </c>
      <c r="U2155" s="122">
        <v>90000026</v>
      </c>
      <c r="V2155" s="122">
        <v>95000026</v>
      </c>
      <c r="W2155" s="122">
        <v>100000026</v>
      </c>
      <c r="X2155" s="122">
        <v>105000026</v>
      </c>
      <c r="Y2155" s="122">
        <v>110000026</v>
      </c>
      <c r="Z2155" s="122">
        <v>115000026</v>
      </c>
      <c r="AA2155" s="122">
        <v>120000026</v>
      </c>
      <c r="AB2155" s="122">
        <v>125000026</v>
      </c>
      <c r="AC2155" s="122">
        <v>130000026</v>
      </c>
      <c r="AD2155" s="121"/>
    </row>
    <row r="2156" spans="14:30" ht="12" customHeight="1">
      <c r="N2156" s="119" t="s">
        <v>26</v>
      </c>
      <c r="O2156" s="120" t="s">
        <v>2696</v>
      </c>
      <c r="P2156" s="122">
        <v>0</v>
      </c>
      <c r="Q2156" s="122">
        <v>70000026</v>
      </c>
      <c r="R2156" s="122">
        <v>75000026</v>
      </c>
      <c r="S2156" s="122">
        <v>80000026</v>
      </c>
      <c r="T2156" s="122">
        <v>85000026</v>
      </c>
      <c r="U2156" s="122">
        <v>90000026</v>
      </c>
      <c r="V2156" s="122">
        <v>95000026</v>
      </c>
      <c r="W2156" s="122">
        <v>100000026</v>
      </c>
      <c r="X2156" s="122">
        <v>105000026</v>
      </c>
      <c r="Y2156" s="122">
        <v>110000026</v>
      </c>
      <c r="Z2156" s="122">
        <v>115000026</v>
      </c>
      <c r="AA2156" s="122">
        <v>120000026</v>
      </c>
      <c r="AB2156" s="122">
        <v>125000026</v>
      </c>
      <c r="AC2156" s="122">
        <v>130000026</v>
      </c>
      <c r="AD2156" s="121"/>
    </row>
    <row r="2157" spans="14:30" ht="12" customHeight="1">
      <c r="N2157" s="119" t="s">
        <v>26</v>
      </c>
      <c r="O2157" s="120" t="s">
        <v>2337</v>
      </c>
      <c r="P2157" s="122">
        <v>0</v>
      </c>
      <c r="Q2157" s="122">
        <v>70000026</v>
      </c>
      <c r="R2157" s="122">
        <v>75000026</v>
      </c>
      <c r="S2157" s="122">
        <v>80000026</v>
      </c>
      <c r="T2157" s="122">
        <v>85000026</v>
      </c>
      <c r="U2157" s="122">
        <v>90000026</v>
      </c>
      <c r="V2157" s="122">
        <v>95000026</v>
      </c>
      <c r="W2157" s="122">
        <v>100000026</v>
      </c>
      <c r="X2157" s="122">
        <v>105000026</v>
      </c>
      <c r="Y2157" s="122">
        <v>115000026</v>
      </c>
      <c r="Z2157" s="122">
        <v>130000026</v>
      </c>
      <c r="AA2157" s="122">
        <v>145000026</v>
      </c>
      <c r="AB2157" s="122">
        <v>160000026</v>
      </c>
      <c r="AC2157" s="122">
        <v>170000026</v>
      </c>
      <c r="AD2157" s="121"/>
    </row>
    <row r="2158" spans="14:30" ht="12" customHeight="1">
      <c r="N2158" s="119" t="s">
        <v>26</v>
      </c>
      <c r="O2158" s="120" t="s">
        <v>3388</v>
      </c>
      <c r="P2158" s="121"/>
      <c r="Q2158" s="121"/>
      <c r="R2158" s="121"/>
      <c r="S2158" s="121"/>
      <c r="T2158" s="121"/>
      <c r="U2158" s="121"/>
      <c r="V2158" s="121"/>
      <c r="W2158" s="121"/>
      <c r="X2158" s="121"/>
      <c r="Y2158" s="121"/>
      <c r="Z2158" s="121"/>
      <c r="AA2158" s="122">
        <v>145000026</v>
      </c>
      <c r="AB2158" s="121"/>
      <c r="AC2158" s="121"/>
      <c r="AD2158" s="121"/>
    </row>
    <row r="2159" spans="14:30" ht="12" customHeight="1">
      <c r="N2159" s="119" t="s">
        <v>26</v>
      </c>
      <c r="O2159" s="120" t="s">
        <v>542</v>
      </c>
      <c r="P2159" s="122">
        <v>0</v>
      </c>
      <c r="Q2159" s="122">
        <v>70000026</v>
      </c>
      <c r="R2159" s="122">
        <v>75000026</v>
      </c>
      <c r="S2159" s="122">
        <v>80000026</v>
      </c>
      <c r="T2159" s="122">
        <v>85000026</v>
      </c>
      <c r="U2159" s="122">
        <v>90000026</v>
      </c>
      <c r="V2159" s="122">
        <v>95000026</v>
      </c>
      <c r="W2159" s="122">
        <v>100000026</v>
      </c>
      <c r="X2159" s="122">
        <v>105000026</v>
      </c>
      <c r="Y2159" s="122">
        <v>110000026</v>
      </c>
      <c r="Z2159" s="122">
        <v>120000026</v>
      </c>
      <c r="AA2159" s="122">
        <v>125000026</v>
      </c>
      <c r="AB2159" s="122">
        <v>130000026</v>
      </c>
      <c r="AC2159" s="122">
        <v>135000026</v>
      </c>
      <c r="AD2159" s="121"/>
    </row>
    <row r="2160" spans="14:30" ht="12" customHeight="1">
      <c r="N2160" s="119" t="s">
        <v>26</v>
      </c>
      <c r="O2160" s="120" t="s">
        <v>2183</v>
      </c>
      <c r="P2160" s="122">
        <v>0</v>
      </c>
      <c r="Q2160" s="122">
        <v>70000026</v>
      </c>
      <c r="R2160" s="122">
        <v>75000026</v>
      </c>
      <c r="S2160" s="122">
        <v>80000026</v>
      </c>
      <c r="T2160" s="122">
        <v>85000026</v>
      </c>
      <c r="U2160" s="122">
        <v>90000026</v>
      </c>
      <c r="V2160" s="122">
        <v>95000026</v>
      </c>
      <c r="W2160" s="122">
        <v>100000026</v>
      </c>
      <c r="X2160" s="122">
        <v>105000026</v>
      </c>
      <c r="Y2160" s="122">
        <v>110000026</v>
      </c>
      <c r="Z2160" s="122">
        <v>115000026</v>
      </c>
      <c r="AA2160" s="122">
        <v>120000026</v>
      </c>
      <c r="AB2160" s="122">
        <v>125000026</v>
      </c>
      <c r="AC2160" s="122">
        <v>130000026</v>
      </c>
      <c r="AD2160" s="121"/>
    </row>
    <row r="2161" spans="14:30" ht="12" customHeight="1">
      <c r="N2161" s="119" t="s">
        <v>26</v>
      </c>
      <c r="O2161" s="120" t="s">
        <v>361</v>
      </c>
      <c r="P2161" s="122">
        <v>0</v>
      </c>
      <c r="Q2161" s="122">
        <v>75000026</v>
      </c>
      <c r="R2161" s="122">
        <v>80000026</v>
      </c>
      <c r="S2161" s="122">
        <v>85000026</v>
      </c>
      <c r="T2161" s="122">
        <v>90000026</v>
      </c>
      <c r="U2161" s="122">
        <v>95000026</v>
      </c>
      <c r="V2161" s="122">
        <v>100000026</v>
      </c>
      <c r="W2161" s="122">
        <v>105000026</v>
      </c>
      <c r="X2161" s="122">
        <v>110000026</v>
      </c>
      <c r="Y2161" s="122">
        <v>115000026</v>
      </c>
      <c r="Z2161" s="122">
        <v>120000026</v>
      </c>
      <c r="AA2161" s="122">
        <v>125000026</v>
      </c>
      <c r="AB2161" s="122">
        <v>130000026</v>
      </c>
      <c r="AC2161" s="122">
        <v>140000026</v>
      </c>
      <c r="AD2161" s="121"/>
    </row>
    <row r="2162" spans="14:30" ht="12" customHeight="1">
      <c r="N2162" s="119" t="s">
        <v>26</v>
      </c>
      <c r="O2162" s="120" t="s">
        <v>1340</v>
      </c>
      <c r="P2162" s="122">
        <v>0</v>
      </c>
      <c r="Q2162" s="122">
        <v>70000026</v>
      </c>
      <c r="R2162" s="122">
        <v>75000026</v>
      </c>
      <c r="S2162" s="122">
        <v>80000026</v>
      </c>
      <c r="T2162" s="122">
        <v>85000026</v>
      </c>
      <c r="U2162" s="122">
        <v>90000026</v>
      </c>
      <c r="V2162" s="122">
        <v>95000026</v>
      </c>
      <c r="W2162" s="122">
        <v>100000026</v>
      </c>
      <c r="X2162" s="122">
        <v>105000026</v>
      </c>
      <c r="Y2162" s="122">
        <v>110000026</v>
      </c>
      <c r="Z2162" s="122">
        <v>115000026</v>
      </c>
      <c r="AA2162" s="122">
        <v>120000026</v>
      </c>
      <c r="AB2162" s="122">
        <v>125000026</v>
      </c>
      <c r="AC2162" s="122">
        <v>130000026</v>
      </c>
      <c r="AD2162" s="121"/>
    </row>
    <row r="2163" spans="14:30" ht="12" customHeight="1">
      <c r="N2163" s="119" t="s">
        <v>26</v>
      </c>
      <c r="O2163" s="120" t="s">
        <v>2338</v>
      </c>
      <c r="P2163" s="122">
        <v>0</v>
      </c>
      <c r="Q2163" s="122">
        <v>0</v>
      </c>
      <c r="R2163" s="122">
        <v>0</v>
      </c>
      <c r="S2163" s="122">
        <v>0</v>
      </c>
      <c r="T2163" s="122">
        <v>0</v>
      </c>
      <c r="U2163" s="122">
        <v>0</v>
      </c>
      <c r="V2163" s="122">
        <v>0</v>
      </c>
      <c r="W2163" s="122">
        <v>0</v>
      </c>
      <c r="X2163" s="122">
        <v>0</v>
      </c>
      <c r="Y2163" s="122">
        <v>125000026</v>
      </c>
      <c r="Z2163" s="122">
        <v>135000026</v>
      </c>
      <c r="AA2163" s="122">
        <v>150000026</v>
      </c>
      <c r="AB2163" s="122">
        <v>170000026</v>
      </c>
      <c r="AC2163" s="122">
        <v>190000026</v>
      </c>
      <c r="AD2163" s="121"/>
    </row>
    <row r="2164" spans="14:30" ht="12" customHeight="1">
      <c r="N2164" s="119" t="s">
        <v>26</v>
      </c>
      <c r="O2164" s="120" t="s">
        <v>2622</v>
      </c>
      <c r="P2164" s="122">
        <v>0</v>
      </c>
      <c r="Q2164" s="122">
        <v>0</v>
      </c>
      <c r="R2164" s="122">
        <v>0</v>
      </c>
      <c r="S2164" s="122">
        <v>0</v>
      </c>
      <c r="T2164" s="122">
        <v>0</v>
      </c>
      <c r="U2164" s="122">
        <v>0</v>
      </c>
      <c r="V2164" s="122">
        <v>0</v>
      </c>
      <c r="W2164" s="122">
        <v>0</v>
      </c>
      <c r="X2164" s="122">
        <v>0</v>
      </c>
      <c r="Y2164" s="122">
        <v>130000026</v>
      </c>
      <c r="Z2164" s="122">
        <v>140000026</v>
      </c>
      <c r="AA2164" s="122">
        <v>155000026</v>
      </c>
      <c r="AB2164" s="122">
        <v>175000026</v>
      </c>
      <c r="AC2164" s="122">
        <v>195000026</v>
      </c>
      <c r="AD2164" s="121"/>
    </row>
    <row r="2165" spans="14:30" ht="12" customHeight="1">
      <c r="N2165" s="119" t="s">
        <v>26</v>
      </c>
      <c r="O2165" s="120" t="s">
        <v>2623</v>
      </c>
      <c r="P2165" s="122">
        <v>0</v>
      </c>
      <c r="Q2165" s="122">
        <v>0</v>
      </c>
      <c r="R2165" s="122">
        <v>0</v>
      </c>
      <c r="S2165" s="122">
        <v>0</v>
      </c>
      <c r="T2165" s="122">
        <v>0</v>
      </c>
      <c r="U2165" s="122">
        <v>0</v>
      </c>
      <c r="V2165" s="122">
        <v>0</v>
      </c>
      <c r="W2165" s="122">
        <v>0</v>
      </c>
      <c r="X2165" s="122">
        <v>0</v>
      </c>
      <c r="Y2165" s="122">
        <v>125000026</v>
      </c>
      <c r="Z2165" s="122">
        <v>135000026</v>
      </c>
      <c r="AA2165" s="122">
        <v>150000026</v>
      </c>
      <c r="AB2165" s="122">
        <v>170000026</v>
      </c>
      <c r="AC2165" s="122">
        <v>190000026</v>
      </c>
      <c r="AD2165" s="121"/>
    </row>
    <row r="2166" spans="14:30" ht="12" customHeight="1">
      <c r="N2166" s="119" t="s">
        <v>26</v>
      </c>
      <c r="O2166" s="120" t="s">
        <v>1478</v>
      </c>
      <c r="P2166" s="122">
        <v>0</v>
      </c>
      <c r="Q2166" s="122">
        <v>75000026</v>
      </c>
      <c r="R2166" s="122">
        <v>80000026</v>
      </c>
      <c r="S2166" s="122">
        <v>85000026</v>
      </c>
      <c r="T2166" s="122">
        <v>90000026</v>
      </c>
      <c r="U2166" s="122">
        <v>95000026</v>
      </c>
      <c r="V2166" s="122">
        <v>100000026</v>
      </c>
      <c r="W2166" s="122">
        <v>105000026</v>
      </c>
      <c r="X2166" s="122">
        <v>110000026</v>
      </c>
      <c r="Y2166" s="122">
        <v>115000026</v>
      </c>
      <c r="Z2166" s="122">
        <v>120000026</v>
      </c>
      <c r="AA2166" s="122">
        <v>0</v>
      </c>
      <c r="AB2166" s="122">
        <v>0</v>
      </c>
      <c r="AC2166" s="122">
        <v>0</v>
      </c>
      <c r="AD2166" s="121"/>
    </row>
    <row r="2167" spans="14:30" ht="12" customHeight="1">
      <c r="N2167" s="119" t="s">
        <v>26</v>
      </c>
      <c r="O2167" s="120" t="s">
        <v>1479</v>
      </c>
      <c r="P2167" s="122">
        <v>0</v>
      </c>
      <c r="Q2167" s="122">
        <v>0</v>
      </c>
      <c r="R2167" s="122">
        <v>0</v>
      </c>
      <c r="S2167" s="122">
        <v>0</v>
      </c>
      <c r="T2167" s="122">
        <v>0</v>
      </c>
      <c r="U2167" s="122">
        <v>105000026</v>
      </c>
      <c r="V2167" s="122">
        <v>115000026</v>
      </c>
      <c r="W2167" s="122">
        <v>125000026</v>
      </c>
      <c r="X2167" s="122">
        <v>135000026</v>
      </c>
      <c r="Y2167" s="122">
        <v>140000026</v>
      </c>
      <c r="Z2167" s="122">
        <v>150000026</v>
      </c>
      <c r="AA2167" s="122">
        <v>0</v>
      </c>
      <c r="AB2167" s="122">
        <v>0</v>
      </c>
      <c r="AC2167" s="122">
        <v>0</v>
      </c>
      <c r="AD2167" s="121"/>
    </row>
    <row r="2168" spans="14:30" ht="12" customHeight="1">
      <c r="N2168" s="119" t="s">
        <v>26</v>
      </c>
      <c r="O2168" s="120" t="s">
        <v>226</v>
      </c>
      <c r="P2168" s="122">
        <v>0</v>
      </c>
      <c r="Q2168" s="122">
        <v>65000026</v>
      </c>
      <c r="R2168" s="122">
        <v>70000026</v>
      </c>
      <c r="S2168" s="122">
        <v>75000026</v>
      </c>
      <c r="T2168" s="122">
        <v>80000026</v>
      </c>
      <c r="U2168" s="122">
        <v>85000026</v>
      </c>
      <c r="V2168" s="122">
        <v>90000026</v>
      </c>
      <c r="W2168" s="122">
        <v>95000026</v>
      </c>
      <c r="X2168" s="122">
        <v>100000026</v>
      </c>
      <c r="Y2168" s="122">
        <v>105000026</v>
      </c>
      <c r="Z2168" s="122">
        <v>110000026</v>
      </c>
      <c r="AA2168" s="122">
        <v>115000026</v>
      </c>
      <c r="AB2168" s="122">
        <v>120000026</v>
      </c>
      <c r="AC2168" s="122">
        <v>125000026</v>
      </c>
      <c r="AD2168" s="121"/>
    </row>
    <row r="2169" spans="14:30" ht="12" customHeight="1">
      <c r="N2169" s="119" t="s">
        <v>26</v>
      </c>
      <c r="O2169" s="120" t="s">
        <v>227</v>
      </c>
      <c r="P2169" s="122">
        <v>0</v>
      </c>
      <c r="Q2169" s="122">
        <v>60000026</v>
      </c>
      <c r="R2169" s="122">
        <v>65000026</v>
      </c>
      <c r="S2169" s="122">
        <v>70000026</v>
      </c>
      <c r="T2169" s="122">
        <v>75000026</v>
      </c>
      <c r="U2169" s="122">
        <v>80000026</v>
      </c>
      <c r="V2169" s="122">
        <v>85000026</v>
      </c>
      <c r="W2169" s="122">
        <v>90000026</v>
      </c>
      <c r="X2169" s="122">
        <v>95000026</v>
      </c>
      <c r="Y2169" s="122">
        <v>100000026</v>
      </c>
      <c r="Z2169" s="122">
        <v>105000026</v>
      </c>
      <c r="AA2169" s="122">
        <v>110000026</v>
      </c>
      <c r="AB2169" s="122">
        <v>115000026</v>
      </c>
      <c r="AC2169" s="122">
        <v>120000026</v>
      </c>
      <c r="AD2169" s="121"/>
    </row>
    <row r="2170" spans="14:30" ht="12" customHeight="1">
      <c r="N2170" s="119" t="s">
        <v>26</v>
      </c>
      <c r="O2170" s="120" t="s">
        <v>228</v>
      </c>
      <c r="P2170" s="122">
        <v>0</v>
      </c>
      <c r="Q2170" s="122">
        <v>75000026</v>
      </c>
      <c r="R2170" s="122">
        <v>80000026</v>
      </c>
      <c r="S2170" s="122">
        <v>85000026</v>
      </c>
      <c r="T2170" s="122">
        <v>90000026</v>
      </c>
      <c r="U2170" s="122">
        <v>95000026</v>
      </c>
      <c r="V2170" s="122">
        <v>100000026</v>
      </c>
      <c r="W2170" s="122">
        <v>105000026</v>
      </c>
      <c r="X2170" s="122">
        <v>110000026</v>
      </c>
      <c r="Y2170" s="122">
        <v>115000026</v>
      </c>
      <c r="Z2170" s="122">
        <v>120000026</v>
      </c>
      <c r="AA2170" s="122">
        <v>125000026</v>
      </c>
      <c r="AB2170" s="122">
        <v>130000026</v>
      </c>
      <c r="AC2170" s="122">
        <v>140000026</v>
      </c>
      <c r="AD2170" s="121"/>
    </row>
    <row r="2171" spans="14:30" ht="12" customHeight="1">
      <c r="N2171" s="119" t="s">
        <v>26</v>
      </c>
      <c r="O2171" s="120" t="s">
        <v>229</v>
      </c>
      <c r="P2171" s="122">
        <v>0</v>
      </c>
      <c r="Q2171" s="122">
        <v>70000026</v>
      </c>
      <c r="R2171" s="122">
        <v>75000026</v>
      </c>
      <c r="S2171" s="122">
        <v>80000026</v>
      </c>
      <c r="T2171" s="122">
        <v>85000026</v>
      </c>
      <c r="U2171" s="122">
        <v>90000026</v>
      </c>
      <c r="V2171" s="122">
        <v>95000026</v>
      </c>
      <c r="W2171" s="122">
        <v>100000026</v>
      </c>
      <c r="X2171" s="122">
        <v>105000026</v>
      </c>
      <c r="Y2171" s="122">
        <v>110000026</v>
      </c>
      <c r="Z2171" s="122">
        <v>115000026</v>
      </c>
      <c r="AA2171" s="122">
        <v>120000026</v>
      </c>
      <c r="AB2171" s="122">
        <v>125000026</v>
      </c>
      <c r="AC2171" s="122">
        <v>130000026</v>
      </c>
      <c r="AD2171" s="121"/>
    </row>
    <row r="2172" spans="14:30" ht="12" customHeight="1">
      <c r="N2172" s="119" t="s">
        <v>26</v>
      </c>
      <c r="O2172" s="120" t="s">
        <v>230</v>
      </c>
      <c r="P2172" s="122">
        <v>0</v>
      </c>
      <c r="Q2172" s="122">
        <v>75000026</v>
      </c>
      <c r="R2172" s="122">
        <v>80000026</v>
      </c>
      <c r="S2172" s="122">
        <v>85000026</v>
      </c>
      <c r="T2172" s="122">
        <v>90000026</v>
      </c>
      <c r="U2172" s="122">
        <v>95000026</v>
      </c>
      <c r="V2172" s="122">
        <v>100000026</v>
      </c>
      <c r="W2172" s="122">
        <v>105000026</v>
      </c>
      <c r="X2172" s="122">
        <v>110000026</v>
      </c>
      <c r="Y2172" s="122">
        <v>115000026</v>
      </c>
      <c r="Z2172" s="122">
        <v>120000026</v>
      </c>
      <c r="AA2172" s="122">
        <v>125000026</v>
      </c>
      <c r="AB2172" s="122">
        <v>130000026</v>
      </c>
      <c r="AC2172" s="122">
        <v>140000026</v>
      </c>
      <c r="AD2172" s="121"/>
    </row>
    <row r="2173" spans="14:30" ht="12" customHeight="1">
      <c r="N2173" s="119" t="s">
        <v>26</v>
      </c>
      <c r="O2173" s="120" t="s">
        <v>231</v>
      </c>
      <c r="P2173" s="122">
        <v>0</v>
      </c>
      <c r="Q2173" s="122">
        <v>70000026</v>
      </c>
      <c r="R2173" s="122">
        <v>75000026</v>
      </c>
      <c r="S2173" s="122">
        <v>80000026</v>
      </c>
      <c r="T2173" s="122">
        <v>85000026</v>
      </c>
      <c r="U2173" s="122">
        <v>90000026</v>
      </c>
      <c r="V2173" s="122">
        <v>95000026</v>
      </c>
      <c r="W2173" s="122">
        <v>100000026</v>
      </c>
      <c r="X2173" s="122">
        <v>105000026</v>
      </c>
      <c r="Y2173" s="122">
        <v>110000026</v>
      </c>
      <c r="Z2173" s="122">
        <v>115000026</v>
      </c>
      <c r="AA2173" s="122">
        <v>120000026</v>
      </c>
      <c r="AB2173" s="122">
        <v>125000026</v>
      </c>
      <c r="AC2173" s="122">
        <v>130000026</v>
      </c>
      <c r="AD2173" s="121"/>
    </row>
    <row r="2174" spans="14:30" ht="12" customHeight="1">
      <c r="N2174" s="119" t="s">
        <v>26</v>
      </c>
      <c r="O2174" s="120" t="s">
        <v>1480</v>
      </c>
      <c r="P2174" s="122">
        <v>0</v>
      </c>
      <c r="Q2174" s="122">
        <v>75000026</v>
      </c>
      <c r="R2174" s="122">
        <v>80000026</v>
      </c>
      <c r="S2174" s="122">
        <v>85000026</v>
      </c>
      <c r="T2174" s="122">
        <v>90000026</v>
      </c>
      <c r="U2174" s="122">
        <v>95000026</v>
      </c>
      <c r="V2174" s="122">
        <v>100000026</v>
      </c>
      <c r="W2174" s="122">
        <v>105000026</v>
      </c>
      <c r="X2174" s="122">
        <v>110000026</v>
      </c>
      <c r="Y2174" s="122">
        <v>115000026</v>
      </c>
      <c r="Z2174" s="122">
        <v>120000026</v>
      </c>
      <c r="AA2174" s="122">
        <v>125000026</v>
      </c>
      <c r="AB2174" s="122">
        <v>130000026</v>
      </c>
      <c r="AC2174" s="122">
        <v>140000026</v>
      </c>
      <c r="AD2174" s="121"/>
    </row>
    <row r="2175" spans="14:30" ht="12" customHeight="1">
      <c r="N2175" s="119" t="s">
        <v>26</v>
      </c>
      <c r="O2175" s="120" t="s">
        <v>2673</v>
      </c>
      <c r="P2175" s="122">
        <v>0</v>
      </c>
      <c r="Q2175" s="122">
        <v>70000026</v>
      </c>
      <c r="R2175" s="122">
        <v>75000026</v>
      </c>
      <c r="S2175" s="122">
        <v>80000026</v>
      </c>
      <c r="T2175" s="122">
        <v>85000026</v>
      </c>
      <c r="U2175" s="122">
        <v>90000026</v>
      </c>
      <c r="V2175" s="122">
        <v>95000026</v>
      </c>
      <c r="W2175" s="122">
        <v>100000026</v>
      </c>
      <c r="X2175" s="122">
        <v>105000026</v>
      </c>
      <c r="Y2175" s="122">
        <v>110000026</v>
      </c>
      <c r="Z2175" s="122">
        <v>115000026</v>
      </c>
      <c r="AA2175" s="122">
        <v>120000026</v>
      </c>
      <c r="AB2175" s="122">
        <v>125000026</v>
      </c>
      <c r="AC2175" s="122">
        <v>130000026</v>
      </c>
      <c r="AD2175" s="121"/>
    </row>
    <row r="2176" spans="14:30" ht="12" customHeight="1">
      <c r="N2176" s="119" t="s">
        <v>26</v>
      </c>
      <c r="O2176" s="120" t="s">
        <v>1986</v>
      </c>
      <c r="P2176" s="122">
        <v>0</v>
      </c>
      <c r="Q2176" s="122">
        <v>70000026</v>
      </c>
      <c r="R2176" s="122">
        <v>75000026</v>
      </c>
      <c r="S2176" s="122">
        <v>80000026</v>
      </c>
      <c r="T2176" s="122">
        <v>85000026</v>
      </c>
      <c r="U2176" s="122">
        <v>90000026</v>
      </c>
      <c r="V2176" s="122">
        <v>95000026</v>
      </c>
      <c r="W2176" s="122">
        <v>100000026</v>
      </c>
      <c r="X2176" s="122">
        <v>105000026</v>
      </c>
      <c r="Y2176" s="122">
        <v>110000026</v>
      </c>
      <c r="Z2176" s="122">
        <v>115000026</v>
      </c>
      <c r="AA2176" s="122">
        <v>120000026</v>
      </c>
      <c r="AB2176" s="122">
        <v>125000026</v>
      </c>
      <c r="AC2176" s="122">
        <v>130000026</v>
      </c>
      <c r="AD2176" s="121"/>
    </row>
    <row r="2177" spans="14:30" ht="12" customHeight="1">
      <c r="N2177" s="119" t="s">
        <v>26</v>
      </c>
      <c r="O2177" s="120" t="s">
        <v>1481</v>
      </c>
      <c r="P2177" s="122">
        <v>0</v>
      </c>
      <c r="Q2177" s="122">
        <v>70000026</v>
      </c>
      <c r="R2177" s="122">
        <v>75000026</v>
      </c>
      <c r="S2177" s="122">
        <v>80000026</v>
      </c>
      <c r="T2177" s="122">
        <v>85000026</v>
      </c>
      <c r="U2177" s="122">
        <v>90000026</v>
      </c>
      <c r="V2177" s="122">
        <v>95000026</v>
      </c>
      <c r="W2177" s="122">
        <v>100000026</v>
      </c>
      <c r="X2177" s="122">
        <v>105000026</v>
      </c>
      <c r="Y2177" s="122">
        <v>110000026</v>
      </c>
      <c r="Z2177" s="122">
        <v>115000026</v>
      </c>
      <c r="AA2177" s="122">
        <v>120000026</v>
      </c>
      <c r="AB2177" s="122">
        <v>125000026</v>
      </c>
      <c r="AC2177" s="122">
        <v>130000026</v>
      </c>
      <c r="AD2177" s="121"/>
    </row>
    <row r="2178" spans="14:30" ht="12" customHeight="1">
      <c r="N2178" s="119" t="s">
        <v>26</v>
      </c>
      <c r="O2178" s="120" t="s">
        <v>1482</v>
      </c>
      <c r="P2178" s="122">
        <v>0</v>
      </c>
      <c r="Q2178" s="122">
        <v>70000026</v>
      </c>
      <c r="R2178" s="122">
        <v>75000026</v>
      </c>
      <c r="S2178" s="122">
        <v>80000026</v>
      </c>
      <c r="T2178" s="122">
        <v>85000026</v>
      </c>
      <c r="U2178" s="122">
        <v>90000026</v>
      </c>
      <c r="V2178" s="122">
        <v>95000026</v>
      </c>
      <c r="W2178" s="122">
        <v>100000026</v>
      </c>
      <c r="X2178" s="122">
        <v>105000026</v>
      </c>
      <c r="Y2178" s="122">
        <v>110000026</v>
      </c>
      <c r="Z2178" s="122">
        <v>120000026</v>
      </c>
      <c r="AA2178" s="122">
        <v>130000026</v>
      </c>
      <c r="AB2178" s="122">
        <v>135000026</v>
      </c>
      <c r="AC2178" s="122">
        <v>140000026</v>
      </c>
      <c r="AD2178" s="121"/>
    </row>
    <row r="2179" spans="14:30" ht="12" customHeight="1">
      <c r="N2179" s="119" t="s">
        <v>26</v>
      </c>
      <c r="O2179" s="120" t="s">
        <v>3324</v>
      </c>
      <c r="P2179" s="122">
        <v>0</v>
      </c>
      <c r="Q2179" s="122">
        <v>0</v>
      </c>
      <c r="R2179" s="122">
        <v>0</v>
      </c>
      <c r="S2179" s="122">
        <v>0</v>
      </c>
      <c r="T2179" s="122">
        <v>0</v>
      </c>
      <c r="U2179" s="122">
        <v>0</v>
      </c>
      <c r="V2179" s="122">
        <v>0</v>
      </c>
      <c r="W2179" s="122">
        <v>0</v>
      </c>
      <c r="X2179" s="122">
        <v>0</v>
      </c>
      <c r="Y2179" s="122">
        <v>125000026</v>
      </c>
      <c r="Z2179" s="122">
        <v>135000026</v>
      </c>
      <c r="AA2179" s="122">
        <v>150000026</v>
      </c>
      <c r="AB2179" s="122">
        <v>170000026</v>
      </c>
      <c r="AC2179" s="122">
        <v>190000026</v>
      </c>
      <c r="AD2179" s="121"/>
    </row>
    <row r="2180" spans="14:30" ht="12" customHeight="1">
      <c r="N2180" s="119" t="s">
        <v>26</v>
      </c>
      <c r="O2180" s="120" t="s">
        <v>681</v>
      </c>
      <c r="P2180" s="122">
        <v>0</v>
      </c>
      <c r="Q2180" s="122">
        <v>0</v>
      </c>
      <c r="R2180" s="122">
        <v>0</v>
      </c>
      <c r="S2180" s="122">
        <v>0</v>
      </c>
      <c r="T2180" s="122">
        <v>0</v>
      </c>
      <c r="U2180" s="122">
        <v>100000026</v>
      </c>
      <c r="V2180" s="122">
        <v>105000026</v>
      </c>
      <c r="W2180" s="122">
        <v>110000026</v>
      </c>
      <c r="X2180" s="122">
        <v>115000026</v>
      </c>
      <c r="Y2180" s="122">
        <v>120000026</v>
      </c>
      <c r="Z2180" s="122">
        <v>0</v>
      </c>
      <c r="AA2180" s="122">
        <v>0</v>
      </c>
      <c r="AB2180" s="122">
        <v>0</v>
      </c>
      <c r="AC2180" s="122">
        <v>0</v>
      </c>
      <c r="AD2180" s="121"/>
    </row>
    <row r="2181" spans="14:30" ht="12" customHeight="1">
      <c r="N2181" s="119" t="s">
        <v>26</v>
      </c>
      <c r="O2181" s="120" t="s">
        <v>2526</v>
      </c>
      <c r="P2181" s="122">
        <v>0</v>
      </c>
      <c r="Q2181" s="122">
        <v>70000026</v>
      </c>
      <c r="R2181" s="122">
        <v>75000026</v>
      </c>
      <c r="S2181" s="122">
        <v>80000026</v>
      </c>
      <c r="T2181" s="122">
        <v>85000026</v>
      </c>
      <c r="U2181" s="122">
        <v>90000026</v>
      </c>
      <c r="V2181" s="122">
        <v>95000026</v>
      </c>
      <c r="W2181" s="122">
        <v>100000026</v>
      </c>
      <c r="X2181" s="122">
        <v>105000026</v>
      </c>
      <c r="Y2181" s="122">
        <v>110000026</v>
      </c>
      <c r="Z2181" s="122">
        <v>115000026</v>
      </c>
      <c r="AA2181" s="122">
        <v>0</v>
      </c>
      <c r="AB2181" s="122">
        <v>0</v>
      </c>
      <c r="AC2181" s="122">
        <v>0</v>
      </c>
      <c r="AD2181" s="121"/>
    </row>
    <row r="2182" spans="14:30" ht="12" customHeight="1">
      <c r="N2182" s="119" t="s">
        <v>26</v>
      </c>
      <c r="O2182" s="120" t="s">
        <v>457</v>
      </c>
      <c r="P2182" s="122">
        <v>0</v>
      </c>
      <c r="Q2182" s="122">
        <v>65000026</v>
      </c>
      <c r="R2182" s="122">
        <v>70000026</v>
      </c>
      <c r="S2182" s="122">
        <v>75000026</v>
      </c>
      <c r="T2182" s="122">
        <v>80000026</v>
      </c>
      <c r="U2182" s="122">
        <v>85000026</v>
      </c>
      <c r="V2182" s="122">
        <v>90000026</v>
      </c>
      <c r="W2182" s="122">
        <v>95000026</v>
      </c>
      <c r="X2182" s="122">
        <v>100000026</v>
      </c>
      <c r="Y2182" s="122">
        <v>105000026</v>
      </c>
      <c r="Z2182" s="122">
        <v>110000026</v>
      </c>
      <c r="AA2182" s="122">
        <v>0</v>
      </c>
      <c r="AB2182" s="122">
        <v>0</v>
      </c>
      <c r="AC2182" s="122">
        <v>0</v>
      </c>
      <c r="AD2182" s="121"/>
    </row>
    <row r="2183" spans="14:30" ht="12" customHeight="1">
      <c r="N2183" s="119" t="s">
        <v>26</v>
      </c>
      <c r="O2183" s="120" t="s">
        <v>232</v>
      </c>
      <c r="P2183" s="122">
        <v>0</v>
      </c>
      <c r="Q2183" s="122">
        <v>70000026</v>
      </c>
      <c r="R2183" s="122">
        <v>75000026</v>
      </c>
      <c r="S2183" s="122">
        <v>80000026</v>
      </c>
      <c r="T2183" s="122">
        <v>85000026</v>
      </c>
      <c r="U2183" s="122">
        <v>90000026</v>
      </c>
      <c r="V2183" s="122">
        <v>95000026</v>
      </c>
      <c r="W2183" s="122">
        <v>100000026</v>
      </c>
      <c r="X2183" s="122">
        <v>105000026</v>
      </c>
      <c r="Y2183" s="122">
        <v>110000026</v>
      </c>
      <c r="Z2183" s="122">
        <v>115000026</v>
      </c>
      <c r="AA2183" s="122">
        <v>0</v>
      </c>
      <c r="AB2183" s="122">
        <v>0</v>
      </c>
      <c r="AC2183" s="122">
        <v>0</v>
      </c>
      <c r="AD2183" s="121"/>
    </row>
    <row r="2184" spans="14:30" ht="12" customHeight="1">
      <c r="N2184" s="119" t="s">
        <v>26</v>
      </c>
      <c r="O2184" s="120" t="s">
        <v>3008</v>
      </c>
      <c r="P2184" s="122">
        <v>0</v>
      </c>
      <c r="Q2184" s="122">
        <v>70000026</v>
      </c>
      <c r="R2184" s="122">
        <v>75000026</v>
      </c>
      <c r="S2184" s="122">
        <v>80000026</v>
      </c>
      <c r="T2184" s="122">
        <v>85000026</v>
      </c>
      <c r="U2184" s="122">
        <v>90000026</v>
      </c>
      <c r="V2184" s="122">
        <v>95000026</v>
      </c>
      <c r="W2184" s="122">
        <v>100000026</v>
      </c>
      <c r="X2184" s="122">
        <v>105000026</v>
      </c>
      <c r="Y2184" s="122">
        <v>110000026</v>
      </c>
      <c r="Z2184" s="122">
        <v>115000026</v>
      </c>
      <c r="AA2184" s="122">
        <v>120000026</v>
      </c>
      <c r="AB2184" s="122">
        <v>125000026</v>
      </c>
      <c r="AC2184" s="122">
        <v>130000026</v>
      </c>
      <c r="AD2184" s="121"/>
    </row>
    <row r="2185" spans="14:30" ht="12" customHeight="1">
      <c r="N2185" s="119" t="s">
        <v>26</v>
      </c>
      <c r="O2185" s="120" t="s">
        <v>2339</v>
      </c>
      <c r="P2185" s="122">
        <v>0</v>
      </c>
      <c r="Q2185" s="122">
        <v>0</v>
      </c>
      <c r="R2185" s="122">
        <v>0</v>
      </c>
      <c r="S2185" s="122">
        <v>0</v>
      </c>
      <c r="T2185" s="122">
        <v>0</v>
      </c>
      <c r="U2185" s="122">
        <v>100000026</v>
      </c>
      <c r="V2185" s="122">
        <v>105000026</v>
      </c>
      <c r="W2185" s="122">
        <v>110000026</v>
      </c>
      <c r="X2185" s="122">
        <v>115000026</v>
      </c>
      <c r="Y2185" s="122">
        <v>120000026</v>
      </c>
      <c r="Z2185" s="122">
        <v>0</v>
      </c>
      <c r="AA2185" s="122">
        <v>0</v>
      </c>
      <c r="AB2185" s="122">
        <v>0</v>
      </c>
      <c r="AC2185" s="122">
        <v>0</v>
      </c>
      <c r="AD2185" s="121"/>
    </row>
    <row r="2186" spans="14:30" ht="12" customHeight="1">
      <c r="N2186" s="119" t="s">
        <v>26</v>
      </c>
      <c r="O2186" s="120" t="s">
        <v>2426</v>
      </c>
      <c r="P2186" s="122">
        <v>230000026</v>
      </c>
      <c r="Q2186" s="122">
        <v>250000026</v>
      </c>
      <c r="R2186" s="122">
        <v>300000026</v>
      </c>
      <c r="S2186" s="122">
        <v>350000026</v>
      </c>
      <c r="T2186" s="122">
        <v>0</v>
      </c>
      <c r="U2186" s="122">
        <v>0</v>
      </c>
      <c r="V2186" s="122">
        <v>0</v>
      </c>
      <c r="W2186" s="122">
        <v>0</v>
      </c>
      <c r="X2186" s="122">
        <v>0</v>
      </c>
      <c r="Y2186" s="122">
        <v>0</v>
      </c>
      <c r="Z2186" s="122">
        <v>0</v>
      </c>
      <c r="AA2186" s="122">
        <v>0</v>
      </c>
      <c r="AB2186" s="122">
        <v>0</v>
      </c>
      <c r="AC2186" s="122">
        <v>0</v>
      </c>
      <c r="AD2186" s="121"/>
    </row>
    <row r="2187" spans="14:30" ht="12" customHeight="1">
      <c r="N2187" s="119" t="s">
        <v>26</v>
      </c>
      <c r="O2187" s="120" t="s">
        <v>1928</v>
      </c>
      <c r="P2187" s="122">
        <v>180000026</v>
      </c>
      <c r="Q2187" s="122">
        <v>210000026</v>
      </c>
      <c r="R2187" s="122">
        <v>240000026</v>
      </c>
      <c r="S2187" s="122">
        <v>280000026</v>
      </c>
      <c r="T2187" s="122">
        <v>300000026</v>
      </c>
      <c r="U2187" s="122">
        <v>320000026</v>
      </c>
      <c r="V2187" s="122">
        <v>400000026</v>
      </c>
      <c r="W2187" s="122">
        <v>430000026</v>
      </c>
      <c r="X2187" s="122">
        <v>0</v>
      </c>
      <c r="Y2187" s="122">
        <v>0</v>
      </c>
      <c r="Z2187" s="122">
        <v>0</v>
      </c>
      <c r="AA2187" s="122">
        <v>0</v>
      </c>
      <c r="AB2187" s="122">
        <v>0</v>
      </c>
      <c r="AC2187" s="122">
        <v>0</v>
      </c>
      <c r="AD2187" s="121"/>
    </row>
    <row r="2188" spans="14:30" ht="12" customHeight="1">
      <c r="N2188" s="119" t="s">
        <v>26</v>
      </c>
      <c r="O2188" s="120" t="s">
        <v>55</v>
      </c>
      <c r="P2188" s="122">
        <v>210000026</v>
      </c>
      <c r="Q2188" s="122">
        <v>220000026</v>
      </c>
      <c r="R2188" s="122">
        <v>250000026</v>
      </c>
      <c r="S2188" s="122">
        <v>320000026</v>
      </c>
      <c r="T2188" s="122">
        <v>400000026</v>
      </c>
      <c r="U2188" s="122">
        <v>430000026</v>
      </c>
      <c r="V2188" s="122">
        <v>500000026</v>
      </c>
      <c r="W2188" s="122">
        <v>550000026</v>
      </c>
      <c r="X2188" s="122">
        <v>600000026</v>
      </c>
      <c r="Y2188" s="122">
        <v>650000026</v>
      </c>
      <c r="Z2188" s="122">
        <v>720000026</v>
      </c>
      <c r="AA2188" s="122">
        <v>780000026</v>
      </c>
      <c r="AB2188" s="122">
        <v>1100000026</v>
      </c>
      <c r="AC2188" s="122">
        <v>1300000026</v>
      </c>
      <c r="AD2188" s="121"/>
    </row>
    <row r="2189" spans="14:30" ht="12" customHeight="1">
      <c r="N2189" s="119" t="s">
        <v>26</v>
      </c>
      <c r="O2189" s="120" t="s">
        <v>1108</v>
      </c>
      <c r="P2189" s="122">
        <v>210000026</v>
      </c>
      <c r="Q2189" s="122">
        <v>220000026</v>
      </c>
      <c r="R2189" s="122">
        <v>250000026</v>
      </c>
      <c r="S2189" s="122">
        <v>320000026</v>
      </c>
      <c r="T2189" s="122">
        <v>400000026</v>
      </c>
      <c r="U2189" s="122">
        <v>430000026</v>
      </c>
      <c r="V2189" s="122">
        <v>500000026</v>
      </c>
      <c r="W2189" s="122">
        <v>550000026</v>
      </c>
      <c r="X2189" s="122">
        <v>600000026</v>
      </c>
      <c r="Y2189" s="122">
        <v>650000026</v>
      </c>
      <c r="Z2189" s="122">
        <v>720000026</v>
      </c>
      <c r="AA2189" s="122">
        <v>780000026</v>
      </c>
      <c r="AB2189" s="122">
        <v>1100000026</v>
      </c>
      <c r="AC2189" s="122">
        <v>1300000026</v>
      </c>
      <c r="AD2189" s="121"/>
    </row>
    <row r="2190" spans="14:30" ht="12" customHeight="1">
      <c r="N2190" s="119" t="s">
        <v>26</v>
      </c>
      <c r="O2190" s="120" t="s">
        <v>93</v>
      </c>
      <c r="P2190" s="122">
        <v>230000026</v>
      </c>
      <c r="Q2190" s="122">
        <v>250000026</v>
      </c>
      <c r="R2190" s="122">
        <v>300000026</v>
      </c>
      <c r="S2190" s="122">
        <v>350000026</v>
      </c>
      <c r="T2190" s="122">
        <v>0</v>
      </c>
      <c r="U2190" s="122">
        <v>0</v>
      </c>
      <c r="V2190" s="122">
        <v>0</v>
      </c>
      <c r="W2190" s="122">
        <v>0</v>
      </c>
      <c r="X2190" s="122">
        <v>0</v>
      </c>
      <c r="Y2190" s="122">
        <v>0</v>
      </c>
      <c r="Z2190" s="122">
        <v>0</v>
      </c>
      <c r="AA2190" s="122">
        <v>0</v>
      </c>
      <c r="AB2190" s="122">
        <v>0</v>
      </c>
      <c r="AC2190" s="122">
        <v>0</v>
      </c>
      <c r="AD2190" s="121"/>
    </row>
    <row r="2191" spans="14:30" ht="12" customHeight="1">
      <c r="N2191" s="119" t="s">
        <v>26</v>
      </c>
      <c r="O2191" s="120" t="s">
        <v>1226</v>
      </c>
      <c r="P2191" s="122">
        <v>230000026</v>
      </c>
      <c r="Q2191" s="122">
        <v>250000026</v>
      </c>
      <c r="R2191" s="122">
        <v>300000026</v>
      </c>
      <c r="S2191" s="122">
        <v>350000026</v>
      </c>
      <c r="T2191" s="122">
        <v>0</v>
      </c>
      <c r="U2191" s="122">
        <v>0</v>
      </c>
      <c r="V2191" s="122">
        <v>0</v>
      </c>
      <c r="W2191" s="122">
        <v>0</v>
      </c>
      <c r="X2191" s="122">
        <v>0</v>
      </c>
      <c r="Y2191" s="122">
        <v>0</v>
      </c>
      <c r="Z2191" s="122">
        <v>0</v>
      </c>
      <c r="AA2191" s="122">
        <v>0</v>
      </c>
      <c r="AB2191" s="122">
        <v>0</v>
      </c>
      <c r="AC2191" s="122">
        <v>0</v>
      </c>
      <c r="AD2191" s="121"/>
    </row>
    <row r="2192" spans="14:30" ht="12" customHeight="1">
      <c r="N2192" s="119" t="s">
        <v>26</v>
      </c>
      <c r="O2192" s="120" t="s">
        <v>255</v>
      </c>
      <c r="P2192" s="122">
        <v>200000026</v>
      </c>
      <c r="Q2192" s="122">
        <v>210000026</v>
      </c>
      <c r="R2192" s="122">
        <v>220000026</v>
      </c>
      <c r="S2192" s="122">
        <v>300000026</v>
      </c>
      <c r="T2192" s="122">
        <v>350000026</v>
      </c>
      <c r="U2192" s="122">
        <v>400000026</v>
      </c>
      <c r="V2192" s="122">
        <v>450000026</v>
      </c>
      <c r="W2192" s="122">
        <v>500000026</v>
      </c>
      <c r="X2192" s="122">
        <v>0</v>
      </c>
      <c r="Y2192" s="122">
        <v>0</v>
      </c>
      <c r="Z2192" s="122">
        <v>0</v>
      </c>
      <c r="AA2192" s="122">
        <v>0</v>
      </c>
      <c r="AB2192" s="122">
        <v>0</v>
      </c>
      <c r="AC2192" s="122">
        <v>0</v>
      </c>
      <c r="AD2192" s="121"/>
    </row>
    <row r="2193" spans="14:30" ht="12" customHeight="1">
      <c r="N2193" s="119" t="s">
        <v>26</v>
      </c>
      <c r="O2193" s="120" t="s">
        <v>1109</v>
      </c>
      <c r="P2193" s="122">
        <v>200000026</v>
      </c>
      <c r="Q2193" s="122">
        <v>210000026</v>
      </c>
      <c r="R2193" s="122">
        <v>220000026</v>
      </c>
      <c r="S2193" s="122">
        <v>300000026</v>
      </c>
      <c r="T2193" s="122">
        <v>350000026</v>
      </c>
      <c r="U2193" s="122">
        <v>400000026</v>
      </c>
      <c r="V2193" s="122">
        <v>450000026</v>
      </c>
      <c r="W2193" s="122">
        <v>500000026</v>
      </c>
      <c r="X2193" s="122">
        <v>550000026</v>
      </c>
      <c r="Y2193" s="122">
        <v>0</v>
      </c>
      <c r="Z2193" s="122">
        <v>0</v>
      </c>
      <c r="AA2193" s="122">
        <v>0</v>
      </c>
      <c r="AB2193" s="122">
        <v>0</v>
      </c>
      <c r="AC2193" s="122">
        <v>0</v>
      </c>
      <c r="AD2193" s="121"/>
    </row>
    <row r="2194" spans="14:30" ht="12" customHeight="1">
      <c r="N2194" s="119" t="s">
        <v>26</v>
      </c>
      <c r="O2194" s="120" t="s">
        <v>560</v>
      </c>
      <c r="P2194" s="122">
        <v>210000026</v>
      </c>
      <c r="Q2194" s="122">
        <v>220000026</v>
      </c>
      <c r="R2194" s="122">
        <v>250000026</v>
      </c>
      <c r="S2194" s="122">
        <v>320000026</v>
      </c>
      <c r="T2194" s="122">
        <v>400000026</v>
      </c>
      <c r="U2194" s="122">
        <v>430000026</v>
      </c>
      <c r="V2194" s="122">
        <v>500000026</v>
      </c>
      <c r="W2194" s="122">
        <v>550000026</v>
      </c>
      <c r="X2194" s="122">
        <v>600000026</v>
      </c>
      <c r="Y2194" s="122">
        <v>650000026</v>
      </c>
      <c r="Z2194" s="122">
        <v>720000026</v>
      </c>
      <c r="AA2194" s="122">
        <v>780000026</v>
      </c>
      <c r="AB2194" s="122">
        <v>1100000026</v>
      </c>
      <c r="AC2194" s="122">
        <v>1300000026</v>
      </c>
      <c r="AD2194" s="121"/>
    </row>
    <row r="2195" spans="14:30" ht="12" customHeight="1">
      <c r="N2195" s="119" t="s">
        <v>26</v>
      </c>
      <c r="O2195" s="120" t="s">
        <v>404</v>
      </c>
      <c r="P2195" s="122">
        <v>0</v>
      </c>
      <c r="Q2195" s="122">
        <v>0</v>
      </c>
      <c r="R2195" s="122">
        <v>0</v>
      </c>
      <c r="S2195" s="122">
        <v>450000026</v>
      </c>
      <c r="T2195" s="122">
        <v>470000026</v>
      </c>
      <c r="U2195" s="122">
        <v>520000026</v>
      </c>
      <c r="V2195" s="122">
        <v>560000026</v>
      </c>
      <c r="W2195" s="122">
        <v>625000026</v>
      </c>
      <c r="X2195" s="122">
        <v>700000026</v>
      </c>
      <c r="Y2195" s="122">
        <v>720000026</v>
      </c>
      <c r="Z2195" s="122">
        <v>750000026</v>
      </c>
      <c r="AA2195" s="122">
        <v>825000026</v>
      </c>
      <c r="AB2195" s="122">
        <v>1100000026</v>
      </c>
      <c r="AC2195" s="122">
        <v>1300000026</v>
      </c>
      <c r="AD2195" s="121"/>
    </row>
    <row r="2196" spans="14:30" ht="12" customHeight="1">
      <c r="N2196" s="119" t="s">
        <v>26</v>
      </c>
      <c r="O2196" s="120" t="s">
        <v>1720</v>
      </c>
      <c r="P2196" s="122">
        <v>0</v>
      </c>
      <c r="Q2196" s="122">
        <v>0</v>
      </c>
      <c r="R2196" s="122">
        <v>0</v>
      </c>
      <c r="S2196" s="122">
        <v>320000026</v>
      </c>
      <c r="T2196" s="122">
        <v>400000026</v>
      </c>
      <c r="U2196" s="122">
        <v>430000026</v>
      </c>
      <c r="V2196" s="122">
        <v>500000026</v>
      </c>
      <c r="W2196" s="122">
        <v>550000026</v>
      </c>
      <c r="X2196" s="122">
        <v>600000026</v>
      </c>
      <c r="Y2196" s="122">
        <v>650000026</v>
      </c>
      <c r="Z2196" s="122">
        <v>720000026</v>
      </c>
      <c r="AA2196" s="122">
        <v>780000026</v>
      </c>
      <c r="AB2196" s="122">
        <v>1100000026</v>
      </c>
      <c r="AC2196" s="122">
        <v>1300000026</v>
      </c>
      <c r="AD2196" s="121"/>
    </row>
    <row r="2197" spans="14:30" ht="12" customHeight="1">
      <c r="N2197" s="119" t="s">
        <v>26</v>
      </c>
      <c r="O2197" s="120" t="s">
        <v>2644</v>
      </c>
      <c r="P2197" s="122">
        <v>180000026</v>
      </c>
      <c r="Q2197" s="122">
        <v>210000026</v>
      </c>
      <c r="R2197" s="122">
        <v>240000026</v>
      </c>
      <c r="S2197" s="122">
        <v>280000026</v>
      </c>
      <c r="T2197" s="122">
        <v>300000026</v>
      </c>
      <c r="U2197" s="122">
        <v>320000026</v>
      </c>
      <c r="V2197" s="122">
        <v>400000026</v>
      </c>
      <c r="W2197" s="122">
        <v>430000026</v>
      </c>
      <c r="X2197" s="122">
        <v>0</v>
      </c>
      <c r="Y2197" s="122">
        <v>0</v>
      </c>
      <c r="Z2197" s="122">
        <v>0</v>
      </c>
      <c r="AA2197" s="122">
        <v>0</v>
      </c>
      <c r="AB2197" s="122">
        <v>0</v>
      </c>
      <c r="AC2197" s="122">
        <v>0</v>
      </c>
      <c r="AD2197" s="121"/>
    </row>
    <row r="2198" spans="14:30" ht="12" customHeight="1">
      <c r="N2198" s="119" t="s">
        <v>26</v>
      </c>
      <c r="O2198" s="120" t="s">
        <v>396</v>
      </c>
      <c r="P2198" s="122">
        <v>180000026</v>
      </c>
      <c r="Q2198" s="122">
        <v>210000026</v>
      </c>
      <c r="R2198" s="122">
        <v>240000026</v>
      </c>
      <c r="S2198" s="122">
        <v>280000026</v>
      </c>
      <c r="T2198" s="122">
        <v>300000026</v>
      </c>
      <c r="U2198" s="122">
        <v>320000026</v>
      </c>
      <c r="V2198" s="122">
        <v>400000026</v>
      </c>
      <c r="W2198" s="122">
        <v>430000026</v>
      </c>
      <c r="X2198" s="122">
        <v>0</v>
      </c>
      <c r="Y2198" s="122">
        <v>0</v>
      </c>
      <c r="Z2198" s="122">
        <v>0</v>
      </c>
      <c r="AA2198" s="122">
        <v>0</v>
      </c>
      <c r="AB2198" s="122">
        <v>0</v>
      </c>
      <c r="AC2198" s="122">
        <v>0</v>
      </c>
      <c r="AD2198" s="121"/>
    </row>
    <row r="2199" spans="14:30" ht="12" customHeight="1">
      <c r="N2199" s="119" t="s">
        <v>26</v>
      </c>
      <c r="O2199" s="120" t="s">
        <v>1227</v>
      </c>
      <c r="P2199" s="122">
        <v>180000026</v>
      </c>
      <c r="Q2199" s="122">
        <v>210000026</v>
      </c>
      <c r="R2199" s="122">
        <v>240000026</v>
      </c>
      <c r="S2199" s="122">
        <v>280000026</v>
      </c>
      <c r="T2199" s="122">
        <v>300000026</v>
      </c>
      <c r="U2199" s="122">
        <v>320000026</v>
      </c>
      <c r="V2199" s="122">
        <v>400000026</v>
      </c>
      <c r="W2199" s="122">
        <v>430000026</v>
      </c>
      <c r="X2199" s="122">
        <v>0</v>
      </c>
      <c r="Y2199" s="122">
        <v>0</v>
      </c>
      <c r="Z2199" s="122">
        <v>0</v>
      </c>
      <c r="AA2199" s="122">
        <v>0</v>
      </c>
      <c r="AB2199" s="122">
        <v>0</v>
      </c>
      <c r="AC2199" s="122">
        <v>0</v>
      </c>
      <c r="AD2199" s="121"/>
    </row>
    <row r="2200" spans="14:30" ht="12" customHeight="1">
      <c r="N2200" s="119" t="s">
        <v>26</v>
      </c>
      <c r="O2200" s="120" t="s">
        <v>1228</v>
      </c>
      <c r="P2200" s="122">
        <v>200000026</v>
      </c>
      <c r="Q2200" s="122">
        <v>210000026</v>
      </c>
      <c r="R2200" s="122">
        <v>220000026</v>
      </c>
      <c r="S2200" s="122">
        <v>300000026</v>
      </c>
      <c r="T2200" s="122">
        <v>350000026</v>
      </c>
      <c r="U2200" s="122">
        <v>400000026</v>
      </c>
      <c r="V2200" s="122">
        <v>450000026</v>
      </c>
      <c r="W2200" s="122">
        <v>500000026</v>
      </c>
      <c r="X2200" s="122">
        <v>0</v>
      </c>
      <c r="Y2200" s="122">
        <v>0</v>
      </c>
      <c r="Z2200" s="122">
        <v>0</v>
      </c>
      <c r="AA2200" s="122">
        <v>0</v>
      </c>
      <c r="AB2200" s="122">
        <v>0</v>
      </c>
      <c r="AC2200" s="122">
        <v>0</v>
      </c>
      <c r="AD2200" s="121"/>
    </row>
    <row r="2201" spans="14:30" ht="12" customHeight="1">
      <c r="N2201" s="119" t="s">
        <v>26</v>
      </c>
      <c r="O2201" s="120" t="s">
        <v>1341</v>
      </c>
      <c r="P2201" s="122">
        <v>0</v>
      </c>
      <c r="Q2201" s="122">
        <v>0</v>
      </c>
      <c r="R2201" s="122">
        <v>0</v>
      </c>
      <c r="S2201" s="122">
        <v>350000026</v>
      </c>
      <c r="T2201" s="122">
        <v>400000026</v>
      </c>
      <c r="U2201" s="122">
        <v>450000026</v>
      </c>
      <c r="V2201" s="122">
        <v>550000026</v>
      </c>
      <c r="W2201" s="122">
        <v>650000026</v>
      </c>
      <c r="X2201" s="122">
        <v>0</v>
      </c>
      <c r="Y2201" s="122">
        <v>0</v>
      </c>
      <c r="Z2201" s="122">
        <v>0</v>
      </c>
      <c r="AA2201" s="122">
        <v>0</v>
      </c>
      <c r="AB2201" s="122">
        <v>0</v>
      </c>
      <c r="AC2201" s="122">
        <v>0</v>
      </c>
      <c r="AD2201" s="121"/>
    </row>
    <row r="2202" spans="14:30" ht="12" customHeight="1">
      <c r="N2202" s="119" t="s">
        <v>26</v>
      </c>
      <c r="O2202" s="120" t="s">
        <v>828</v>
      </c>
      <c r="P2202" s="122">
        <v>315000026</v>
      </c>
      <c r="Q2202" s="122">
        <v>0</v>
      </c>
      <c r="R2202" s="122">
        <v>0</v>
      </c>
      <c r="S2202" s="122">
        <v>0</v>
      </c>
      <c r="T2202" s="122">
        <v>0</v>
      </c>
      <c r="U2202" s="122">
        <v>0</v>
      </c>
      <c r="V2202" s="122">
        <v>0</v>
      </c>
      <c r="W2202" s="122">
        <v>0</v>
      </c>
      <c r="X2202" s="122">
        <v>0</v>
      </c>
      <c r="Y2202" s="122">
        <v>0</v>
      </c>
      <c r="Z2202" s="122">
        <v>0</v>
      </c>
      <c r="AA2202" s="122">
        <v>0</v>
      </c>
      <c r="AB2202" s="122">
        <v>0</v>
      </c>
      <c r="AC2202" s="122">
        <v>0</v>
      </c>
      <c r="AD2202" s="121"/>
    </row>
    <row r="2203" spans="14:30" ht="12" customHeight="1">
      <c r="N2203" s="119" t="s">
        <v>26</v>
      </c>
      <c r="O2203" s="120" t="s">
        <v>3325</v>
      </c>
      <c r="P2203" s="122">
        <v>0</v>
      </c>
      <c r="Q2203" s="122">
        <v>0</v>
      </c>
      <c r="R2203" s="122">
        <v>0</v>
      </c>
      <c r="S2203" s="122">
        <v>320000026</v>
      </c>
      <c r="T2203" s="122">
        <v>400000026</v>
      </c>
      <c r="U2203" s="122">
        <v>430000026</v>
      </c>
      <c r="V2203" s="122">
        <v>500000026</v>
      </c>
      <c r="W2203" s="122">
        <v>550000026</v>
      </c>
      <c r="X2203" s="122">
        <v>600000026</v>
      </c>
      <c r="Y2203" s="122">
        <v>650000026</v>
      </c>
      <c r="Z2203" s="122">
        <v>720000026</v>
      </c>
      <c r="AA2203" s="122">
        <v>780000026</v>
      </c>
      <c r="AB2203" s="122">
        <v>1100000026</v>
      </c>
      <c r="AC2203" s="122">
        <v>1300000026</v>
      </c>
      <c r="AD2203" s="121"/>
    </row>
    <row r="2204" spans="14:30" ht="12" customHeight="1">
      <c r="N2204" s="119" t="s">
        <v>26</v>
      </c>
      <c r="O2204" s="120" t="s">
        <v>1229</v>
      </c>
      <c r="P2204" s="122">
        <v>180000026</v>
      </c>
      <c r="Q2204" s="122">
        <v>210000026</v>
      </c>
      <c r="R2204" s="122">
        <v>240000026</v>
      </c>
      <c r="S2204" s="122">
        <v>280000026</v>
      </c>
      <c r="T2204" s="122">
        <v>300000026</v>
      </c>
      <c r="U2204" s="122">
        <v>320000026</v>
      </c>
      <c r="V2204" s="122">
        <v>400000026</v>
      </c>
      <c r="W2204" s="122">
        <v>430000026</v>
      </c>
      <c r="X2204" s="122">
        <v>0</v>
      </c>
      <c r="Y2204" s="122">
        <v>0</v>
      </c>
      <c r="Z2204" s="122">
        <v>0</v>
      </c>
      <c r="AA2204" s="122">
        <v>0</v>
      </c>
      <c r="AB2204" s="122">
        <v>0</v>
      </c>
      <c r="AC2204" s="122">
        <v>0</v>
      </c>
      <c r="AD2204" s="121"/>
    </row>
    <row r="2205" spans="14:30" ht="12" customHeight="1">
      <c r="N2205" s="119" t="s">
        <v>26</v>
      </c>
      <c r="O2205" s="120" t="s">
        <v>1230</v>
      </c>
      <c r="P2205" s="122">
        <v>180000026</v>
      </c>
      <c r="Q2205" s="122">
        <v>210000026</v>
      </c>
      <c r="R2205" s="122">
        <v>240000026</v>
      </c>
      <c r="S2205" s="122">
        <v>280000026</v>
      </c>
      <c r="T2205" s="122">
        <v>300000026</v>
      </c>
      <c r="U2205" s="122">
        <v>320000026</v>
      </c>
      <c r="V2205" s="122">
        <v>400000026</v>
      </c>
      <c r="W2205" s="122">
        <v>430000026</v>
      </c>
      <c r="X2205" s="122">
        <v>0</v>
      </c>
      <c r="Y2205" s="122">
        <v>0</v>
      </c>
      <c r="Z2205" s="122">
        <v>0</v>
      </c>
      <c r="AA2205" s="122">
        <v>0</v>
      </c>
      <c r="AB2205" s="122">
        <v>0</v>
      </c>
      <c r="AC2205" s="122">
        <v>0</v>
      </c>
      <c r="AD2205" s="121"/>
    </row>
    <row r="2206" spans="14:30" ht="12" customHeight="1">
      <c r="N2206" s="119" t="s">
        <v>26</v>
      </c>
      <c r="O2206" s="120" t="s">
        <v>1231</v>
      </c>
      <c r="P2206" s="122">
        <v>200000026</v>
      </c>
      <c r="Q2206" s="122">
        <v>210000026</v>
      </c>
      <c r="R2206" s="122">
        <v>220000026</v>
      </c>
      <c r="S2206" s="122">
        <v>300000026</v>
      </c>
      <c r="T2206" s="122">
        <v>350000026</v>
      </c>
      <c r="U2206" s="122">
        <v>400000026</v>
      </c>
      <c r="V2206" s="122">
        <v>450000026</v>
      </c>
      <c r="W2206" s="122">
        <v>500000026</v>
      </c>
      <c r="X2206" s="122">
        <v>0</v>
      </c>
      <c r="Y2206" s="122">
        <v>0</v>
      </c>
      <c r="Z2206" s="122">
        <v>0</v>
      </c>
      <c r="AA2206" s="122">
        <v>0</v>
      </c>
      <c r="AB2206" s="122">
        <v>0</v>
      </c>
      <c r="AC2206" s="122">
        <v>0</v>
      </c>
      <c r="AD2206" s="121"/>
    </row>
    <row r="2207" spans="14:30" ht="12" customHeight="1">
      <c r="N2207" s="119" t="s">
        <v>26</v>
      </c>
      <c r="O2207" s="120" t="s">
        <v>1232</v>
      </c>
      <c r="P2207" s="122">
        <v>210000026</v>
      </c>
      <c r="Q2207" s="122">
        <v>230000026</v>
      </c>
      <c r="R2207" s="122">
        <v>240000026</v>
      </c>
      <c r="S2207" s="122">
        <v>270000026</v>
      </c>
      <c r="T2207" s="122">
        <v>330000026</v>
      </c>
      <c r="U2207" s="122">
        <v>0</v>
      </c>
      <c r="V2207" s="122">
        <v>0</v>
      </c>
      <c r="W2207" s="122">
        <v>0</v>
      </c>
      <c r="X2207" s="122">
        <v>0</v>
      </c>
      <c r="Y2207" s="122">
        <v>0</v>
      </c>
      <c r="Z2207" s="122">
        <v>0</v>
      </c>
      <c r="AA2207" s="122">
        <v>0</v>
      </c>
      <c r="AB2207" s="122">
        <v>0</v>
      </c>
      <c r="AC2207" s="122">
        <v>0</v>
      </c>
      <c r="AD2207" s="121"/>
    </row>
    <row r="2208" spans="14:30" ht="12" customHeight="1">
      <c r="N2208" s="119" t="s">
        <v>26</v>
      </c>
      <c r="O2208" s="120" t="s">
        <v>567</v>
      </c>
      <c r="P2208" s="122">
        <v>0</v>
      </c>
      <c r="Q2208" s="122">
        <v>0</v>
      </c>
      <c r="R2208" s="122">
        <v>0</v>
      </c>
      <c r="S2208" s="122">
        <v>320000026</v>
      </c>
      <c r="T2208" s="122">
        <v>400000026</v>
      </c>
      <c r="U2208" s="122">
        <v>430000026</v>
      </c>
      <c r="V2208" s="122">
        <v>500000026</v>
      </c>
      <c r="W2208" s="122">
        <v>550000026</v>
      </c>
      <c r="X2208" s="122">
        <v>600000026</v>
      </c>
      <c r="Y2208" s="122">
        <v>650000026</v>
      </c>
      <c r="Z2208" s="122">
        <v>720000026</v>
      </c>
      <c r="AA2208" s="122">
        <v>780000026</v>
      </c>
      <c r="AB2208" s="122">
        <v>1100000026</v>
      </c>
      <c r="AC2208" s="122">
        <v>1300000026</v>
      </c>
      <c r="AD2208" s="121"/>
    </row>
    <row r="2209" spans="14:30" ht="12" customHeight="1">
      <c r="N2209" s="119" t="s">
        <v>26</v>
      </c>
      <c r="O2209" s="120" t="s">
        <v>2678</v>
      </c>
      <c r="P2209" s="122">
        <v>0</v>
      </c>
      <c r="Q2209" s="122">
        <v>0</v>
      </c>
      <c r="R2209" s="122">
        <v>0</v>
      </c>
      <c r="S2209" s="122">
        <v>320000026</v>
      </c>
      <c r="T2209" s="122">
        <v>400000026</v>
      </c>
      <c r="U2209" s="122">
        <v>430000026</v>
      </c>
      <c r="V2209" s="122">
        <v>500000026</v>
      </c>
      <c r="W2209" s="122">
        <v>550000026</v>
      </c>
      <c r="X2209" s="122">
        <v>600000026</v>
      </c>
      <c r="Y2209" s="122">
        <v>650000026</v>
      </c>
      <c r="Z2209" s="122">
        <v>720000026</v>
      </c>
      <c r="AA2209" s="122">
        <v>780000026</v>
      </c>
      <c r="AB2209" s="122">
        <v>1100000026</v>
      </c>
      <c r="AC2209" s="122">
        <v>1300000026</v>
      </c>
      <c r="AD2209" s="121"/>
    </row>
    <row r="2210" spans="14:30" ht="12" customHeight="1">
      <c r="N2210" s="119" t="s">
        <v>26</v>
      </c>
      <c r="O2210" s="120" t="s">
        <v>2716</v>
      </c>
      <c r="P2210" s="122">
        <v>0</v>
      </c>
      <c r="Q2210" s="122">
        <v>0</v>
      </c>
      <c r="R2210" s="122">
        <v>0</v>
      </c>
      <c r="S2210" s="122">
        <v>320000026</v>
      </c>
      <c r="T2210" s="122">
        <v>400000026</v>
      </c>
      <c r="U2210" s="122">
        <v>430000026</v>
      </c>
      <c r="V2210" s="122">
        <v>500000026</v>
      </c>
      <c r="W2210" s="122">
        <v>550000026</v>
      </c>
      <c r="X2210" s="122">
        <v>600000026</v>
      </c>
      <c r="Y2210" s="122">
        <v>650000026</v>
      </c>
      <c r="Z2210" s="122">
        <v>720000026</v>
      </c>
      <c r="AA2210" s="122">
        <v>780000026</v>
      </c>
      <c r="AB2210" s="122">
        <v>1100000026</v>
      </c>
      <c r="AC2210" s="122">
        <v>1300000026</v>
      </c>
      <c r="AD2210" s="121"/>
    </row>
    <row r="2211" spans="14:30" ht="12" customHeight="1">
      <c r="N2211" s="119" t="s">
        <v>26</v>
      </c>
      <c r="O2211" s="120" t="s">
        <v>3418</v>
      </c>
      <c r="P2211" s="121"/>
      <c r="Q2211" s="121"/>
      <c r="R2211" s="121"/>
      <c r="S2211" s="121"/>
      <c r="T2211" s="121"/>
      <c r="U2211" s="121"/>
      <c r="V2211" s="121"/>
      <c r="W2211" s="121"/>
      <c r="X2211" s="121"/>
      <c r="Y2211" s="121"/>
      <c r="Z2211" s="121"/>
      <c r="AA2211" s="121"/>
      <c r="AB2211" s="122">
        <v>1230000026</v>
      </c>
      <c r="AC2211" s="121"/>
      <c r="AD2211" s="121"/>
    </row>
    <row r="2212" spans="14:30" ht="12" customHeight="1">
      <c r="N2212" s="119" t="s">
        <v>26</v>
      </c>
      <c r="O2212" s="120" t="s">
        <v>1342</v>
      </c>
      <c r="P2212" s="122">
        <v>0</v>
      </c>
      <c r="Q2212" s="122">
        <v>0</v>
      </c>
      <c r="R2212" s="122">
        <v>0</v>
      </c>
      <c r="S2212" s="122">
        <v>320000026</v>
      </c>
      <c r="T2212" s="122">
        <v>400000026</v>
      </c>
      <c r="U2212" s="122">
        <v>430000026</v>
      </c>
      <c r="V2212" s="122">
        <v>500000026</v>
      </c>
      <c r="W2212" s="122">
        <v>550000026</v>
      </c>
      <c r="X2212" s="122">
        <v>650000026</v>
      </c>
      <c r="Y2212" s="122">
        <v>700000026</v>
      </c>
      <c r="Z2212" s="122">
        <v>750000026</v>
      </c>
      <c r="AA2212" s="122">
        <v>850000026</v>
      </c>
      <c r="AB2212" s="122">
        <v>1100000026</v>
      </c>
      <c r="AC2212" s="122">
        <v>1300000026</v>
      </c>
      <c r="AD2212" s="121"/>
    </row>
    <row r="2213" spans="14:30" ht="12" customHeight="1">
      <c r="N2213" s="119" t="s">
        <v>26</v>
      </c>
      <c r="O2213" s="120" t="s">
        <v>1233</v>
      </c>
      <c r="P2213" s="122">
        <v>180000026</v>
      </c>
      <c r="Q2213" s="122">
        <v>210000026</v>
      </c>
      <c r="R2213" s="122">
        <v>240000026</v>
      </c>
      <c r="S2213" s="122">
        <v>280000026</v>
      </c>
      <c r="T2213" s="122">
        <v>300000026</v>
      </c>
      <c r="U2213" s="122">
        <v>320000026</v>
      </c>
      <c r="V2213" s="122">
        <v>400000026</v>
      </c>
      <c r="W2213" s="122">
        <v>430000026</v>
      </c>
      <c r="X2213" s="122">
        <v>0</v>
      </c>
      <c r="Y2213" s="122">
        <v>0</v>
      </c>
      <c r="Z2213" s="122">
        <v>0</v>
      </c>
      <c r="AA2213" s="122">
        <v>850000026</v>
      </c>
      <c r="AB2213" s="122">
        <v>0</v>
      </c>
      <c r="AC2213" s="122">
        <v>0</v>
      </c>
      <c r="AD2213" s="121"/>
    </row>
    <row r="2214" spans="14:30" ht="12" customHeight="1">
      <c r="N2214" s="119" t="s">
        <v>26</v>
      </c>
      <c r="O2214" s="120" t="s">
        <v>458</v>
      </c>
      <c r="P2214" s="122">
        <v>0</v>
      </c>
      <c r="Q2214" s="122">
        <v>0</v>
      </c>
      <c r="R2214" s="122">
        <v>0</v>
      </c>
      <c r="S2214" s="122">
        <v>350000026</v>
      </c>
      <c r="T2214" s="122">
        <v>400000026</v>
      </c>
      <c r="U2214" s="122">
        <v>430000026</v>
      </c>
      <c r="V2214" s="122">
        <v>500000026</v>
      </c>
      <c r="W2214" s="122">
        <v>550000026</v>
      </c>
      <c r="X2214" s="122">
        <v>600000026</v>
      </c>
      <c r="Y2214" s="122">
        <v>650000026</v>
      </c>
      <c r="Z2214" s="122">
        <v>720000026</v>
      </c>
      <c r="AA2214" s="122">
        <v>780000026</v>
      </c>
      <c r="AB2214" s="122">
        <v>1100000026</v>
      </c>
      <c r="AC2214" s="122">
        <v>1300000026</v>
      </c>
      <c r="AD2214" s="121"/>
    </row>
    <row r="2215" spans="14:30" ht="12" customHeight="1">
      <c r="N2215" s="119" t="s">
        <v>26</v>
      </c>
      <c r="O2215" s="120" t="s">
        <v>2846</v>
      </c>
      <c r="P2215" s="122">
        <v>0</v>
      </c>
      <c r="Q2215" s="122">
        <v>0</v>
      </c>
      <c r="R2215" s="122">
        <v>0</v>
      </c>
      <c r="S2215" s="122">
        <v>320000026</v>
      </c>
      <c r="T2215" s="122">
        <v>400000026</v>
      </c>
      <c r="U2215" s="122">
        <v>430000026</v>
      </c>
      <c r="V2215" s="122">
        <v>500000026</v>
      </c>
      <c r="W2215" s="122">
        <v>550000026</v>
      </c>
      <c r="X2215" s="122">
        <v>600000026</v>
      </c>
      <c r="Y2215" s="122">
        <v>650000026</v>
      </c>
      <c r="Z2215" s="122">
        <v>720000026</v>
      </c>
      <c r="AA2215" s="122">
        <v>780000026</v>
      </c>
      <c r="AB2215" s="122">
        <v>1100000026</v>
      </c>
      <c r="AC2215" s="122">
        <v>1300000026</v>
      </c>
      <c r="AD2215" s="121"/>
    </row>
    <row r="2216" spans="14:30" ht="12" customHeight="1">
      <c r="N2216" s="119" t="s">
        <v>26</v>
      </c>
      <c r="O2216" s="120" t="s">
        <v>1559</v>
      </c>
      <c r="P2216" s="122">
        <v>0</v>
      </c>
      <c r="Q2216" s="122">
        <v>0</v>
      </c>
      <c r="R2216" s="122">
        <v>0</v>
      </c>
      <c r="S2216" s="122">
        <v>385000026</v>
      </c>
      <c r="T2216" s="122">
        <v>400000026</v>
      </c>
      <c r="U2216" s="122">
        <v>430000026</v>
      </c>
      <c r="V2216" s="122">
        <v>500000026</v>
      </c>
      <c r="W2216" s="122">
        <v>550000026</v>
      </c>
      <c r="X2216" s="122">
        <v>600000026</v>
      </c>
      <c r="Y2216" s="122">
        <v>650000026</v>
      </c>
      <c r="Z2216" s="122">
        <v>720000026</v>
      </c>
      <c r="AA2216" s="122">
        <v>780000026</v>
      </c>
      <c r="AB2216" s="122">
        <v>1100000026</v>
      </c>
      <c r="AC2216" s="122">
        <v>1300000026</v>
      </c>
      <c r="AD2216" s="121"/>
    </row>
    <row r="2217" spans="14:30" ht="12" customHeight="1">
      <c r="N2217" s="119" t="s">
        <v>26</v>
      </c>
      <c r="O2217" s="120" t="s">
        <v>2473</v>
      </c>
      <c r="P2217" s="122">
        <v>200000026</v>
      </c>
      <c r="Q2217" s="122">
        <v>210000026</v>
      </c>
      <c r="R2217" s="122">
        <v>225000026</v>
      </c>
      <c r="S2217" s="122">
        <v>300000026</v>
      </c>
      <c r="T2217" s="122">
        <v>350000026</v>
      </c>
      <c r="U2217" s="122">
        <v>400000026</v>
      </c>
      <c r="V2217" s="122">
        <v>450000026</v>
      </c>
      <c r="W2217" s="122">
        <v>500000026</v>
      </c>
      <c r="X2217" s="122">
        <v>0</v>
      </c>
      <c r="Y2217" s="122">
        <v>0</v>
      </c>
      <c r="Z2217" s="122">
        <v>0</v>
      </c>
      <c r="AA2217" s="122">
        <v>0</v>
      </c>
      <c r="AB2217" s="122">
        <v>0</v>
      </c>
      <c r="AC2217" s="122">
        <v>0</v>
      </c>
      <c r="AD2217" s="121"/>
    </row>
    <row r="2218" spans="14:30" ht="12" customHeight="1">
      <c r="N2218" s="119" t="s">
        <v>26</v>
      </c>
      <c r="O2218" s="120" t="s">
        <v>2118</v>
      </c>
      <c r="P2218" s="122">
        <v>180000026</v>
      </c>
      <c r="Q2218" s="122">
        <v>210000026</v>
      </c>
      <c r="R2218" s="122">
        <v>240000026</v>
      </c>
      <c r="S2218" s="122">
        <v>280000026</v>
      </c>
      <c r="T2218" s="122">
        <v>300000026</v>
      </c>
      <c r="U2218" s="122">
        <v>320000026</v>
      </c>
      <c r="V2218" s="122">
        <v>400000026</v>
      </c>
      <c r="W2218" s="122">
        <v>430000026</v>
      </c>
      <c r="X2218" s="122">
        <v>0</v>
      </c>
      <c r="Y2218" s="122">
        <v>0</v>
      </c>
      <c r="Z2218" s="122">
        <v>0</v>
      </c>
      <c r="AA2218" s="122">
        <v>0</v>
      </c>
      <c r="AB2218" s="122">
        <v>0</v>
      </c>
      <c r="AC2218" s="122">
        <v>0</v>
      </c>
      <c r="AD2218" s="121"/>
    </row>
    <row r="2219" spans="14:30" ht="12" customHeight="1">
      <c r="N2219" s="119" t="s">
        <v>26</v>
      </c>
      <c r="O2219" s="120" t="s">
        <v>1343</v>
      </c>
      <c r="P2219" s="122">
        <v>180000026</v>
      </c>
      <c r="Q2219" s="122">
        <v>210000026</v>
      </c>
      <c r="R2219" s="122">
        <v>240000026</v>
      </c>
      <c r="S2219" s="122">
        <v>280000026</v>
      </c>
      <c r="T2219" s="122">
        <v>300000026</v>
      </c>
      <c r="U2219" s="122">
        <v>320000026</v>
      </c>
      <c r="V2219" s="122">
        <v>400000026</v>
      </c>
      <c r="W2219" s="122">
        <v>430000026</v>
      </c>
      <c r="X2219" s="122">
        <v>0</v>
      </c>
      <c r="Y2219" s="122">
        <v>0</v>
      </c>
      <c r="Z2219" s="122">
        <v>0</v>
      </c>
      <c r="AA2219" s="122">
        <v>0</v>
      </c>
      <c r="AB2219" s="122">
        <v>0</v>
      </c>
      <c r="AC2219" s="122">
        <v>0</v>
      </c>
      <c r="AD2219" s="121"/>
    </row>
    <row r="2220" spans="14:30" ht="12" customHeight="1">
      <c r="N2220" s="119" t="s">
        <v>26</v>
      </c>
      <c r="O2220" s="120" t="s">
        <v>1234</v>
      </c>
      <c r="P2220" s="122">
        <v>180000026</v>
      </c>
      <c r="Q2220" s="122">
        <v>210000026</v>
      </c>
      <c r="R2220" s="122">
        <v>240000026</v>
      </c>
      <c r="S2220" s="122">
        <v>280000026</v>
      </c>
      <c r="T2220" s="122">
        <v>300000026</v>
      </c>
      <c r="U2220" s="122">
        <v>320000026</v>
      </c>
      <c r="V2220" s="122">
        <v>400000026</v>
      </c>
      <c r="W2220" s="122">
        <v>430000026</v>
      </c>
      <c r="X2220" s="122">
        <v>0</v>
      </c>
      <c r="Y2220" s="122">
        <v>0</v>
      </c>
      <c r="Z2220" s="122">
        <v>0</v>
      </c>
      <c r="AA2220" s="122">
        <v>0</v>
      </c>
      <c r="AB2220" s="122">
        <v>0</v>
      </c>
      <c r="AC2220" s="122">
        <v>0</v>
      </c>
      <c r="AD2220" s="121"/>
    </row>
    <row r="2221" spans="14:30" ht="12" customHeight="1">
      <c r="N2221" s="119" t="s">
        <v>26</v>
      </c>
      <c r="O2221" s="120" t="s">
        <v>790</v>
      </c>
      <c r="P2221" s="122">
        <v>230000026</v>
      </c>
      <c r="Q2221" s="122">
        <v>250000026</v>
      </c>
      <c r="R2221" s="122">
        <v>300000026</v>
      </c>
      <c r="S2221" s="122">
        <v>350000026</v>
      </c>
      <c r="T2221" s="122">
        <v>0</v>
      </c>
      <c r="U2221" s="122">
        <v>0</v>
      </c>
      <c r="V2221" s="122">
        <v>0</v>
      </c>
      <c r="W2221" s="122">
        <v>0</v>
      </c>
      <c r="X2221" s="122">
        <v>0</v>
      </c>
      <c r="Y2221" s="122">
        <v>0</v>
      </c>
      <c r="Z2221" s="122">
        <v>0</v>
      </c>
      <c r="AA2221" s="122">
        <v>0</v>
      </c>
      <c r="AB2221" s="122">
        <v>0</v>
      </c>
      <c r="AC2221" s="122">
        <v>0</v>
      </c>
      <c r="AD2221" s="121"/>
    </row>
    <row r="2222" spans="14:30" ht="12" customHeight="1">
      <c r="N2222" s="119" t="s">
        <v>26</v>
      </c>
      <c r="O2222" s="120" t="s">
        <v>1808</v>
      </c>
      <c r="P2222" s="122">
        <v>180000026</v>
      </c>
      <c r="Q2222" s="122">
        <v>210000026</v>
      </c>
      <c r="R2222" s="122">
        <v>240000026</v>
      </c>
      <c r="S2222" s="122">
        <v>280000026</v>
      </c>
      <c r="T2222" s="122">
        <v>300000026</v>
      </c>
      <c r="U2222" s="122">
        <v>320000026</v>
      </c>
      <c r="V2222" s="122">
        <v>400000026</v>
      </c>
      <c r="W2222" s="122">
        <v>430000026</v>
      </c>
      <c r="X2222" s="122">
        <v>0</v>
      </c>
      <c r="Y2222" s="122">
        <v>0</v>
      </c>
      <c r="Z2222" s="122">
        <v>0</v>
      </c>
      <c r="AA2222" s="122">
        <v>0</v>
      </c>
      <c r="AB2222" s="122">
        <v>0</v>
      </c>
      <c r="AC2222" s="122">
        <v>0</v>
      </c>
      <c r="AD2222" s="121"/>
    </row>
    <row r="2223" spans="14:30" ht="12" customHeight="1">
      <c r="N2223" s="119" t="s">
        <v>26</v>
      </c>
      <c r="O2223" s="120" t="s">
        <v>1110</v>
      </c>
      <c r="P2223" s="122">
        <v>180000026</v>
      </c>
      <c r="Q2223" s="122">
        <v>210000026</v>
      </c>
      <c r="R2223" s="122">
        <v>240000026</v>
      </c>
      <c r="S2223" s="122">
        <v>280000026</v>
      </c>
      <c r="T2223" s="122">
        <v>300000026</v>
      </c>
      <c r="U2223" s="122">
        <v>320000026</v>
      </c>
      <c r="V2223" s="122">
        <v>400000026</v>
      </c>
      <c r="W2223" s="122">
        <v>430000026</v>
      </c>
      <c r="X2223" s="122">
        <v>0</v>
      </c>
      <c r="Y2223" s="122">
        <v>0</v>
      </c>
      <c r="Z2223" s="122">
        <v>0</v>
      </c>
      <c r="AA2223" s="122">
        <v>0</v>
      </c>
      <c r="AB2223" s="122">
        <v>0</v>
      </c>
      <c r="AC2223" s="122">
        <v>0</v>
      </c>
      <c r="AD2223" s="121"/>
    </row>
    <row r="2224" spans="14:30" ht="12" customHeight="1">
      <c r="N2224" s="119" t="s">
        <v>26</v>
      </c>
      <c r="O2224" s="120" t="s">
        <v>1691</v>
      </c>
      <c r="P2224" s="122">
        <v>180000026</v>
      </c>
      <c r="Q2224" s="122">
        <v>210000026</v>
      </c>
      <c r="R2224" s="122">
        <v>240000026</v>
      </c>
      <c r="S2224" s="122">
        <v>380000026</v>
      </c>
      <c r="T2224" s="122">
        <v>400000026</v>
      </c>
      <c r="U2224" s="122">
        <v>420000026</v>
      </c>
      <c r="V2224" s="122">
        <v>460000026</v>
      </c>
      <c r="W2224" s="122">
        <v>475000026</v>
      </c>
      <c r="X2224" s="122">
        <v>0</v>
      </c>
      <c r="Y2224" s="122">
        <v>0</v>
      </c>
      <c r="Z2224" s="122">
        <v>0</v>
      </c>
      <c r="AA2224" s="122">
        <v>0</v>
      </c>
      <c r="AB2224" s="122">
        <v>0</v>
      </c>
      <c r="AC2224" s="122">
        <v>0</v>
      </c>
      <c r="AD2224" s="121"/>
    </row>
    <row r="2225" spans="14:30" ht="12" customHeight="1">
      <c r="N2225" s="119" t="s">
        <v>26</v>
      </c>
      <c r="O2225" s="120" t="s">
        <v>1692</v>
      </c>
      <c r="P2225" s="122">
        <v>180000026</v>
      </c>
      <c r="Q2225" s="122">
        <v>210000026</v>
      </c>
      <c r="R2225" s="122">
        <v>240000026</v>
      </c>
      <c r="S2225" s="122">
        <v>280000026</v>
      </c>
      <c r="T2225" s="122">
        <v>300000026</v>
      </c>
      <c r="U2225" s="122">
        <v>320000026</v>
      </c>
      <c r="V2225" s="122">
        <v>400000026</v>
      </c>
      <c r="W2225" s="122">
        <v>430000026</v>
      </c>
      <c r="X2225" s="122">
        <v>0</v>
      </c>
      <c r="Y2225" s="122">
        <v>0</v>
      </c>
      <c r="Z2225" s="122">
        <v>0</v>
      </c>
      <c r="AA2225" s="122">
        <v>0</v>
      </c>
      <c r="AB2225" s="122">
        <v>0</v>
      </c>
      <c r="AC2225" s="122">
        <v>0</v>
      </c>
      <c r="AD2225" s="121"/>
    </row>
    <row r="2226" spans="14:30" ht="12" customHeight="1">
      <c r="N2226" s="119" t="s">
        <v>26</v>
      </c>
      <c r="O2226" s="120" t="s">
        <v>668</v>
      </c>
      <c r="P2226" s="122">
        <v>180000026</v>
      </c>
      <c r="Q2226" s="122">
        <v>210000026</v>
      </c>
      <c r="R2226" s="122">
        <v>240000026</v>
      </c>
      <c r="S2226" s="122">
        <v>280000026</v>
      </c>
      <c r="T2226" s="122">
        <v>300000026</v>
      </c>
      <c r="U2226" s="122">
        <v>320000026</v>
      </c>
      <c r="V2226" s="122">
        <v>400000026</v>
      </c>
      <c r="W2226" s="122">
        <v>430000026</v>
      </c>
      <c r="X2226" s="122">
        <v>0</v>
      </c>
      <c r="Y2226" s="122">
        <v>0</v>
      </c>
      <c r="Z2226" s="122">
        <v>0</v>
      </c>
      <c r="AA2226" s="122">
        <v>0</v>
      </c>
      <c r="AB2226" s="122">
        <v>0</v>
      </c>
      <c r="AC2226" s="122">
        <v>0</v>
      </c>
      <c r="AD2226" s="121"/>
    </row>
    <row r="2227" spans="14:30" ht="12" customHeight="1">
      <c r="N2227" s="119" t="s">
        <v>26</v>
      </c>
      <c r="O2227" s="120" t="s">
        <v>1023</v>
      </c>
      <c r="P2227" s="122">
        <v>205000026</v>
      </c>
      <c r="Q2227" s="122">
        <v>230000026</v>
      </c>
      <c r="R2227" s="122">
        <v>260000026</v>
      </c>
      <c r="S2227" s="122">
        <v>320000026</v>
      </c>
      <c r="T2227" s="122">
        <v>390000026</v>
      </c>
      <c r="U2227" s="122">
        <v>440000026</v>
      </c>
      <c r="V2227" s="122">
        <v>490000026</v>
      </c>
      <c r="W2227" s="122">
        <v>0</v>
      </c>
      <c r="X2227" s="122">
        <v>0</v>
      </c>
      <c r="Y2227" s="122">
        <v>0</v>
      </c>
      <c r="Z2227" s="122">
        <v>0</v>
      </c>
      <c r="AA2227" s="122">
        <v>0</v>
      </c>
      <c r="AB2227" s="122">
        <v>0</v>
      </c>
      <c r="AC2227" s="122">
        <v>0</v>
      </c>
      <c r="AD2227" s="121"/>
    </row>
    <row r="2228" spans="14:30" ht="12" customHeight="1">
      <c r="N2228" s="119" t="s">
        <v>26</v>
      </c>
      <c r="O2228" s="120" t="s">
        <v>590</v>
      </c>
      <c r="P2228" s="122">
        <v>210000026</v>
      </c>
      <c r="Q2228" s="122">
        <v>230000026</v>
      </c>
      <c r="R2228" s="122">
        <v>240000026</v>
      </c>
      <c r="S2228" s="122">
        <v>270000026</v>
      </c>
      <c r="T2228" s="122">
        <v>330000026</v>
      </c>
      <c r="U2228" s="122">
        <v>0</v>
      </c>
      <c r="V2228" s="122">
        <v>0</v>
      </c>
      <c r="W2228" s="122">
        <v>0</v>
      </c>
      <c r="X2228" s="122">
        <v>0</v>
      </c>
      <c r="Y2228" s="122">
        <v>0</v>
      </c>
      <c r="Z2228" s="122">
        <v>0</v>
      </c>
      <c r="AA2228" s="122">
        <v>0</v>
      </c>
      <c r="AB2228" s="122">
        <v>0</v>
      </c>
      <c r="AC2228" s="122">
        <v>0</v>
      </c>
      <c r="AD2228" s="121"/>
    </row>
    <row r="2229" spans="14:30" ht="12" customHeight="1">
      <c r="N2229" s="119" t="s">
        <v>26</v>
      </c>
      <c r="O2229" s="120" t="s">
        <v>1024</v>
      </c>
      <c r="P2229" s="122">
        <v>210000026</v>
      </c>
      <c r="Q2229" s="122">
        <v>230000026</v>
      </c>
      <c r="R2229" s="122">
        <v>240000026</v>
      </c>
      <c r="S2229" s="122">
        <v>270000026</v>
      </c>
      <c r="T2229" s="122">
        <v>330000026</v>
      </c>
      <c r="U2229" s="122">
        <v>0</v>
      </c>
      <c r="V2229" s="122">
        <v>0</v>
      </c>
      <c r="W2229" s="122">
        <v>0</v>
      </c>
      <c r="X2229" s="122">
        <v>0</v>
      </c>
      <c r="Y2229" s="122">
        <v>0</v>
      </c>
      <c r="Z2229" s="122">
        <v>0</v>
      </c>
      <c r="AA2229" s="122">
        <v>0</v>
      </c>
      <c r="AB2229" s="122">
        <v>0</v>
      </c>
      <c r="AC2229" s="122">
        <v>0</v>
      </c>
      <c r="AD2229" s="121"/>
    </row>
    <row r="2230" spans="14:30" ht="12" customHeight="1">
      <c r="N2230" s="119" t="s">
        <v>26</v>
      </c>
      <c r="O2230" s="120" t="s">
        <v>1622</v>
      </c>
      <c r="P2230" s="122">
        <v>210000026</v>
      </c>
      <c r="Q2230" s="122">
        <v>230000026</v>
      </c>
      <c r="R2230" s="122">
        <v>240000026</v>
      </c>
      <c r="S2230" s="122">
        <v>270000026</v>
      </c>
      <c r="T2230" s="122">
        <v>330000026</v>
      </c>
      <c r="U2230" s="122">
        <v>0</v>
      </c>
      <c r="V2230" s="122">
        <v>0</v>
      </c>
      <c r="W2230" s="122">
        <v>0</v>
      </c>
      <c r="X2230" s="122">
        <v>0</v>
      </c>
      <c r="Y2230" s="122">
        <v>0</v>
      </c>
      <c r="Z2230" s="122">
        <v>0</v>
      </c>
      <c r="AA2230" s="122">
        <v>0</v>
      </c>
      <c r="AB2230" s="122">
        <v>0</v>
      </c>
      <c r="AC2230" s="122">
        <v>0</v>
      </c>
      <c r="AD2230" s="121"/>
    </row>
    <row r="2231" spans="14:30" ht="12" customHeight="1">
      <c r="N2231" s="119" t="s">
        <v>26</v>
      </c>
      <c r="O2231" s="120" t="s">
        <v>1025</v>
      </c>
      <c r="P2231" s="122">
        <v>230000026</v>
      </c>
      <c r="Q2231" s="122">
        <v>250000026</v>
      </c>
      <c r="R2231" s="122">
        <v>300000026</v>
      </c>
      <c r="S2231" s="122">
        <v>350000026</v>
      </c>
      <c r="T2231" s="122">
        <v>0</v>
      </c>
      <c r="U2231" s="122">
        <v>0</v>
      </c>
      <c r="V2231" s="122">
        <v>0</v>
      </c>
      <c r="W2231" s="122">
        <v>0</v>
      </c>
      <c r="X2231" s="122">
        <v>0</v>
      </c>
      <c r="Y2231" s="122">
        <v>0</v>
      </c>
      <c r="Z2231" s="122">
        <v>0</v>
      </c>
      <c r="AA2231" s="122">
        <v>0</v>
      </c>
      <c r="AB2231" s="122">
        <v>0</v>
      </c>
      <c r="AC2231" s="122">
        <v>0</v>
      </c>
      <c r="AD2231" s="121"/>
    </row>
    <row r="2232" spans="14:30" ht="12" customHeight="1">
      <c r="N2232" s="119" t="s">
        <v>26</v>
      </c>
      <c r="O2232" s="120" t="s">
        <v>126</v>
      </c>
      <c r="P2232" s="122">
        <v>200000026</v>
      </c>
      <c r="Q2232" s="122">
        <v>210000026</v>
      </c>
      <c r="R2232" s="122">
        <v>220000026</v>
      </c>
      <c r="S2232" s="122">
        <v>300000026</v>
      </c>
      <c r="T2232" s="122">
        <v>350000026</v>
      </c>
      <c r="U2232" s="122">
        <v>400000026</v>
      </c>
      <c r="V2232" s="122">
        <v>450000026</v>
      </c>
      <c r="W2232" s="122">
        <v>500000026</v>
      </c>
      <c r="X2232" s="122">
        <v>0</v>
      </c>
      <c r="Y2232" s="122">
        <v>0</v>
      </c>
      <c r="Z2232" s="122">
        <v>0</v>
      </c>
      <c r="AA2232" s="122">
        <v>0</v>
      </c>
      <c r="AB2232" s="122">
        <v>0</v>
      </c>
      <c r="AC2232" s="122">
        <v>0</v>
      </c>
      <c r="AD2232" s="121"/>
    </row>
    <row r="2233" spans="14:30" ht="12" customHeight="1">
      <c r="N2233" s="119" t="s">
        <v>26</v>
      </c>
      <c r="O2233" s="120" t="s">
        <v>791</v>
      </c>
      <c r="P2233" s="122">
        <v>210000026</v>
      </c>
      <c r="Q2233" s="122">
        <v>230000026</v>
      </c>
      <c r="R2233" s="122">
        <v>240000026</v>
      </c>
      <c r="S2233" s="122">
        <v>270000026</v>
      </c>
      <c r="T2233" s="122">
        <v>330000026</v>
      </c>
      <c r="U2233" s="122">
        <v>0</v>
      </c>
      <c r="V2233" s="122">
        <v>0</v>
      </c>
      <c r="W2233" s="122">
        <v>0</v>
      </c>
      <c r="X2233" s="122">
        <v>0</v>
      </c>
      <c r="Y2233" s="122">
        <v>0</v>
      </c>
      <c r="Z2233" s="122">
        <v>0</v>
      </c>
      <c r="AA2233" s="122">
        <v>0</v>
      </c>
      <c r="AB2233" s="122">
        <v>0</v>
      </c>
      <c r="AC2233" s="122">
        <v>0</v>
      </c>
      <c r="AD2233" s="121"/>
    </row>
    <row r="2234" spans="14:30" ht="12" customHeight="1">
      <c r="N2234" s="119" t="s">
        <v>26</v>
      </c>
      <c r="O2234" s="120" t="s">
        <v>530</v>
      </c>
      <c r="P2234" s="122">
        <v>180000026</v>
      </c>
      <c r="Q2234" s="122">
        <v>210000026</v>
      </c>
      <c r="R2234" s="122">
        <v>240000026</v>
      </c>
      <c r="S2234" s="122">
        <v>280000026</v>
      </c>
      <c r="T2234" s="122">
        <v>300000026</v>
      </c>
      <c r="U2234" s="122">
        <v>320000026</v>
      </c>
      <c r="V2234" s="122">
        <v>400000026</v>
      </c>
      <c r="W2234" s="122">
        <v>430000026</v>
      </c>
      <c r="X2234" s="122">
        <v>0</v>
      </c>
      <c r="Y2234" s="122">
        <v>0</v>
      </c>
      <c r="Z2234" s="122">
        <v>0</v>
      </c>
      <c r="AA2234" s="122">
        <v>0</v>
      </c>
      <c r="AB2234" s="122">
        <v>0</v>
      </c>
      <c r="AC2234" s="122">
        <v>0</v>
      </c>
      <c r="AD2234" s="121"/>
    </row>
    <row r="2235" spans="14:30" ht="12" customHeight="1">
      <c r="N2235" s="119" t="s">
        <v>26</v>
      </c>
      <c r="O2235" s="120" t="s">
        <v>197</v>
      </c>
      <c r="P2235" s="122">
        <v>200000026</v>
      </c>
      <c r="Q2235" s="122">
        <v>230000026</v>
      </c>
      <c r="R2235" s="122">
        <v>250000026</v>
      </c>
      <c r="S2235" s="122">
        <v>450000026</v>
      </c>
      <c r="T2235" s="122">
        <v>500000026</v>
      </c>
      <c r="U2235" s="122">
        <v>530000026</v>
      </c>
      <c r="V2235" s="122">
        <v>600000026</v>
      </c>
      <c r="W2235" s="122">
        <v>0</v>
      </c>
      <c r="X2235" s="122">
        <v>0</v>
      </c>
      <c r="Y2235" s="122">
        <v>0</v>
      </c>
      <c r="Z2235" s="122">
        <v>0</v>
      </c>
      <c r="AA2235" s="122">
        <v>0</v>
      </c>
      <c r="AB2235" s="122">
        <v>0</v>
      </c>
      <c r="AC2235" s="122">
        <v>0</v>
      </c>
      <c r="AD2235" s="121"/>
    </row>
    <row r="2236" spans="14:30" ht="12" customHeight="1">
      <c r="N2236" s="119" t="s">
        <v>26</v>
      </c>
      <c r="O2236" s="120" t="s">
        <v>294</v>
      </c>
      <c r="P2236" s="122">
        <v>0</v>
      </c>
      <c r="Q2236" s="122">
        <v>0</v>
      </c>
      <c r="R2236" s="122">
        <v>0</v>
      </c>
      <c r="S2236" s="122">
        <v>320000026</v>
      </c>
      <c r="T2236" s="122">
        <v>400000026</v>
      </c>
      <c r="U2236" s="122">
        <v>430000026</v>
      </c>
      <c r="V2236" s="122">
        <v>500000026</v>
      </c>
      <c r="W2236" s="122">
        <v>550000026</v>
      </c>
      <c r="X2236" s="122">
        <v>600000026</v>
      </c>
      <c r="Y2236" s="122">
        <v>650000026</v>
      </c>
      <c r="Z2236" s="122">
        <v>720000026</v>
      </c>
      <c r="AA2236" s="122">
        <v>780000026</v>
      </c>
      <c r="AB2236" s="122">
        <v>1100000026</v>
      </c>
      <c r="AC2236" s="122">
        <v>1300000026</v>
      </c>
      <c r="AD2236" s="121"/>
    </row>
    <row r="2237" spans="14:30" ht="12" customHeight="1">
      <c r="N2237" s="119" t="s">
        <v>26</v>
      </c>
      <c r="O2237" s="120" t="s">
        <v>1483</v>
      </c>
      <c r="P2237" s="122">
        <v>0</v>
      </c>
      <c r="Q2237" s="122">
        <v>0</v>
      </c>
      <c r="R2237" s="122">
        <v>0</v>
      </c>
      <c r="S2237" s="122">
        <v>320000026</v>
      </c>
      <c r="T2237" s="122">
        <v>400000026</v>
      </c>
      <c r="U2237" s="122">
        <v>430000026</v>
      </c>
      <c r="V2237" s="122">
        <v>500000026</v>
      </c>
      <c r="W2237" s="122">
        <v>550000026</v>
      </c>
      <c r="X2237" s="122">
        <v>600000026</v>
      </c>
      <c r="Y2237" s="122">
        <v>650000026</v>
      </c>
      <c r="Z2237" s="122">
        <v>720000026</v>
      </c>
      <c r="AA2237" s="122">
        <v>780000026</v>
      </c>
      <c r="AB2237" s="122">
        <v>1100000026</v>
      </c>
      <c r="AC2237" s="122">
        <v>1300000026</v>
      </c>
      <c r="AD2237" s="121"/>
    </row>
    <row r="2238" spans="14:30" ht="12" customHeight="1">
      <c r="N2238" s="119" t="s">
        <v>26</v>
      </c>
      <c r="O2238" s="120" t="s">
        <v>513</v>
      </c>
      <c r="P2238" s="122">
        <v>200000026</v>
      </c>
      <c r="Q2238" s="122">
        <v>230000026</v>
      </c>
      <c r="R2238" s="122">
        <v>250000026</v>
      </c>
      <c r="S2238" s="122">
        <v>450000026</v>
      </c>
      <c r="T2238" s="122">
        <v>500000026</v>
      </c>
      <c r="U2238" s="122">
        <v>530000026</v>
      </c>
      <c r="V2238" s="122">
        <v>600000026</v>
      </c>
      <c r="W2238" s="122">
        <v>0</v>
      </c>
      <c r="X2238" s="122">
        <v>0</v>
      </c>
      <c r="Y2238" s="122">
        <v>0</v>
      </c>
      <c r="Z2238" s="122">
        <v>0</v>
      </c>
      <c r="AA2238" s="122">
        <v>0</v>
      </c>
      <c r="AB2238" s="122">
        <v>0</v>
      </c>
      <c r="AC2238" s="122">
        <v>0</v>
      </c>
      <c r="AD2238" s="121"/>
    </row>
    <row r="2239" spans="14:30" ht="12" customHeight="1">
      <c r="N2239" s="119" t="s">
        <v>26</v>
      </c>
      <c r="O2239" s="120" t="s">
        <v>3343</v>
      </c>
      <c r="P2239" s="121"/>
      <c r="Q2239" s="121"/>
      <c r="R2239" s="121"/>
      <c r="S2239" s="122">
        <v>450000026</v>
      </c>
      <c r="T2239" s="121"/>
      <c r="U2239" s="121"/>
      <c r="V2239" s="121"/>
      <c r="W2239" s="121"/>
      <c r="X2239" s="121"/>
      <c r="Y2239" s="121"/>
      <c r="Z2239" s="121"/>
      <c r="AA2239" s="121"/>
      <c r="AB2239" s="121"/>
      <c r="AC2239" s="121"/>
      <c r="AD2239" s="121"/>
    </row>
    <row r="2240" spans="14:30" ht="12" customHeight="1">
      <c r="N2240" s="119" t="s">
        <v>26</v>
      </c>
      <c r="O2240" s="120" t="s">
        <v>1484</v>
      </c>
      <c r="P2240" s="122">
        <v>0</v>
      </c>
      <c r="Q2240" s="122">
        <v>0</v>
      </c>
      <c r="R2240" s="122">
        <v>0</v>
      </c>
      <c r="S2240" s="122">
        <v>320000026</v>
      </c>
      <c r="T2240" s="122">
        <v>400000026</v>
      </c>
      <c r="U2240" s="122">
        <v>430000026</v>
      </c>
      <c r="V2240" s="122">
        <v>500000026</v>
      </c>
      <c r="W2240" s="122">
        <v>550000026</v>
      </c>
      <c r="X2240" s="122">
        <v>600000026</v>
      </c>
      <c r="Y2240" s="122">
        <v>650000026</v>
      </c>
      <c r="Z2240" s="122">
        <v>720000026</v>
      </c>
      <c r="AA2240" s="122">
        <v>780000026</v>
      </c>
      <c r="AB2240" s="122">
        <v>1100000026</v>
      </c>
      <c r="AC2240" s="122">
        <v>1300000026</v>
      </c>
      <c r="AD2240" s="121"/>
    </row>
    <row r="2241" spans="14:30" ht="12" customHeight="1">
      <c r="N2241" s="119" t="s">
        <v>26</v>
      </c>
      <c r="O2241" s="120" t="s">
        <v>1111</v>
      </c>
      <c r="P2241" s="122">
        <v>0</v>
      </c>
      <c r="Q2241" s="122">
        <v>200000026</v>
      </c>
      <c r="R2241" s="122">
        <v>210000026</v>
      </c>
      <c r="S2241" s="122">
        <v>0</v>
      </c>
      <c r="T2241" s="122">
        <v>0</v>
      </c>
      <c r="U2241" s="122">
        <v>0</v>
      </c>
      <c r="V2241" s="122">
        <v>0</v>
      </c>
      <c r="W2241" s="122">
        <v>0</v>
      </c>
      <c r="X2241" s="122">
        <v>0</v>
      </c>
      <c r="Y2241" s="122">
        <v>0</v>
      </c>
      <c r="Z2241" s="122">
        <v>0</v>
      </c>
      <c r="AA2241" s="122">
        <v>0</v>
      </c>
      <c r="AB2241" s="122">
        <v>0</v>
      </c>
      <c r="AC2241" s="122">
        <v>0</v>
      </c>
      <c r="AD2241" s="121"/>
    </row>
    <row r="2242" spans="14:30" ht="12" customHeight="1">
      <c r="N2242" s="119" t="s">
        <v>26</v>
      </c>
      <c r="O2242" s="120" t="s">
        <v>1735</v>
      </c>
      <c r="P2242" s="122">
        <v>210000026</v>
      </c>
      <c r="Q2242" s="122">
        <v>230000026</v>
      </c>
      <c r="R2242" s="122">
        <v>240000026</v>
      </c>
      <c r="S2242" s="122">
        <v>270000026</v>
      </c>
      <c r="T2242" s="122">
        <v>330000026</v>
      </c>
      <c r="U2242" s="122">
        <v>0</v>
      </c>
      <c r="V2242" s="122">
        <v>0</v>
      </c>
      <c r="W2242" s="122">
        <v>0</v>
      </c>
      <c r="X2242" s="122">
        <v>0</v>
      </c>
      <c r="Y2242" s="122">
        <v>0</v>
      </c>
      <c r="Z2242" s="122">
        <v>0</v>
      </c>
      <c r="AA2242" s="122">
        <v>0</v>
      </c>
      <c r="AB2242" s="122">
        <v>0</v>
      </c>
      <c r="AC2242" s="122">
        <v>0</v>
      </c>
      <c r="AD2242" s="121"/>
    </row>
    <row r="2243" spans="14:30" ht="12" customHeight="1">
      <c r="N2243" s="119" t="s">
        <v>26</v>
      </c>
      <c r="O2243" s="120" t="s">
        <v>3326</v>
      </c>
      <c r="P2243" s="122">
        <v>200000026</v>
      </c>
      <c r="Q2243" s="122">
        <v>230000026</v>
      </c>
      <c r="R2243" s="122">
        <v>250000026</v>
      </c>
      <c r="S2243" s="122">
        <v>450000026</v>
      </c>
      <c r="T2243" s="122">
        <v>500000026</v>
      </c>
      <c r="U2243" s="122">
        <v>530000026</v>
      </c>
      <c r="V2243" s="122">
        <v>600000026</v>
      </c>
      <c r="W2243" s="122">
        <v>0</v>
      </c>
      <c r="X2243" s="122">
        <v>0</v>
      </c>
      <c r="Y2243" s="122">
        <v>0</v>
      </c>
      <c r="Z2243" s="122">
        <v>0</v>
      </c>
      <c r="AA2243" s="122">
        <v>0</v>
      </c>
      <c r="AB2243" s="122">
        <v>0</v>
      </c>
      <c r="AC2243" s="122">
        <v>0</v>
      </c>
      <c r="AD2243" s="121"/>
    </row>
    <row r="2244" spans="14:30" ht="12" customHeight="1">
      <c r="N2244" s="119" t="s">
        <v>26</v>
      </c>
      <c r="O2244" s="120" t="s">
        <v>1112</v>
      </c>
      <c r="P2244" s="122">
        <v>200000026</v>
      </c>
      <c r="Q2244" s="122">
        <v>230000026</v>
      </c>
      <c r="R2244" s="122">
        <v>250000026</v>
      </c>
      <c r="S2244" s="122">
        <v>450000026</v>
      </c>
      <c r="T2244" s="122">
        <v>500000026</v>
      </c>
      <c r="U2244" s="122">
        <v>530000026</v>
      </c>
      <c r="V2244" s="122">
        <v>600000026</v>
      </c>
      <c r="W2244" s="122">
        <v>0</v>
      </c>
      <c r="X2244" s="122">
        <v>0</v>
      </c>
      <c r="Y2244" s="122">
        <v>0</v>
      </c>
      <c r="Z2244" s="122">
        <v>0</v>
      </c>
      <c r="AA2244" s="122">
        <v>0</v>
      </c>
      <c r="AB2244" s="122">
        <v>0</v>
      </c>
      <c r="AC2244" s="122">
        <v>0</v>
      </c>
      <c r="AD2244" s="121"/>
    </row>
    <row r="2245" spans="14:30" ht="12" customHeight="1">
      <c r="N2245" s="119" t="s">
        <v>26</v>
      </c>
      <c r="O2245" s="120" t="s">
        <v>1485</v>
      </c>
      <c r="P2245" s="122">
        <v>200000026</v>
      </c>
      <c r="Q2245" s="122">
        <v>210000026</v>
      </c>
      <c r="R2245" s="122">
        <v>220000026</v>
      </c>
      <c r="S2245" s="122">
        <v>300000026</v>
      </c>
      <c r="T2245" s="122">
        <v>350000026</v>
      </c>
      <c r="U2245" s="122">
        <v>400000026</v>
      </c>
      <c r="V2245" s="122">
        <v>450000026</v>
      </c>
      <c r="W2245" s="122">
        <v>500000026</v>
      </c>
      <c r="X2245" s="122">
        <v>0</v>
      </c>
      <c r="Y2245" s="122">
        <v>0</v>
      </c>
      <c r="Z2245" s="122">
        <v>0</v>
      </c>
      <c r="AA2245" s="122">
        <v>0</v>
      </c>
      <c r="AB2245" s="122">
        <v>0</v>
      </c>
      <c r="AC2245" s="122">
        <v>0</v>
      </c>
      <c r="AD2245" s="121"/>
    </row>
    <row r="2246" spans="14:30" ht="12" customHeight="1">
      <c r="N2246" s="119" t="s">
        <v>26</v>
      </c>
      <c r="O2246" s="120" t="s">
        <v>1788</v>
      </c>
      <c r="P2246" s="122">
        <v>200000026</v>
      </c>
      <c r="Q2246" s="122">
        <v>210000026</v>
      </c>
      <c r="R2246" s="122">
        <v>220000026</v>
      </c>
      <c r="S2246" s="122">
        <v>300000026</v>
      </c>
      <c r="T2246" s="122">
        <v>350000026</v>
      </c>
      <c r="U2246" s="122">
        <v>400000026</v>
      </c>
      <c r="V2246" s="122">
        <v>450000026</v>
      </c>
      <c r="W2246" s="122">
        <v>500000026</v>
      </c>
      <c r="X2246" s="122">
        <v>0</v>
      </c>
      <c r="Y2246" s="122">
        <v>0</v>
      </c>
      <c r="Z2246" s="122">
        <v>0</v>
      </c>
      <c r="AA2246" s="122">
        <v>0</v>
      </c>
      <c r="AB2246" s="122">
        <v>0</v>
      </c>
      <c r="AC2246" s="122">
        <v>0</v>
      </c>
      <c r="AD2246" s="121"/>
    </row>
    <row r="2247" spans="14:30" ht="12" customHeight="1">
      <c r="N2247" s="119" t="s">
        <v>26</v>
      </c>
      <c r="O2247" s="120" t="s">
        <v>1235</v>
      </c>
      <c r="P2247" s="122">
        <v>200000026</v>
      </c>
      <c r="Q2247" s="122">
        <v>210000026</v>
      </c>
      <c r="R2247" s="122">
        <v>220000026</v>
      </c>
      <c r="S2247" s="122">
        <v>300000026</v>
      </c>
      <c r="T2247" s="122">
        <v>350000026</v>
      </c>
      <c r="U2247" s="122">
        <v>400000026</v>
      </c>
      <c r="V2247" s="122">
        <v>450000026</v>
      </c>
      <c r="W2247" s="122">
        <v>500000026</v>
      </c>
      <c r="X2247" s="122">
        <v>0</v>
      </c>
      <c r="Y2247" s="122">
        <v>0</v>
      </c>
      <c r="Z2247" s="122">
        <v>0</v>
      </c>
      <c r="AA2247" s="122">
        <v>0</v>
      </c>
      <c r="AB2247" s="122">
        <v>0</v>
      </c>
      <c r="AC2247" s="122">
        <v>0</v>
      </c>
      <c r="AD2247" s="121"/>
    </row>
    <row r="2248" spans="14:30" ht="12" customHeight="1">
      <c r="N2248" s="119" t="s">
        <v>26</v>
      </c>
      <c r="O2248" s="120" t="s">
        <v>669</v>
      </c>
      <c r="P2248" s="122">
        <v>90000026</v>
      </c>
      <c r="Q2248" s="122">
        <v>100000026</v>
      </c>
      <c r="R2248" s="122">
        <v>105000026</v>
      </c>
      <c r="S2248" s="122">
        <v>110000026</v>
      </c>
      <c r="T2248" s="122">
        <v>115000026</v>
      </c>
      <c r="U2248" s="122">
        <v>120000026</v>
      </c>
      <c r="V2248" s="122">
        <v>130000026</v>
      </c>
      <c r="W2248" s="122">
        <v>140000026</v>
      </c>
      <c r="X2248" s="122">
        <v>150000026</v>
      </c>
      <c r="Y2248" s="122">
        <v>160000026</v>
      </c>
      <c r="Z2248" s="122">
        <v>170000026</v>
      </c>
      <c r="AA2248" s="122">
        <v>180000026</v>
      </c>
      <c r="AB2248" s="122">
        <v>190000026</v>
      </c>
      <c r="AC2248" s="122">
        <v>200000026</v>
      </c>
      <c r="AD2248" s="121"/>
    </row>
    <row r="2249" spans="14:30" ht="12" customHeight="1">
      <c r="N2249" s="119" t="s">
        <v>26</v>
      </c>
      <c r="O2249" s="120" t="s">
        <v>604</v>
      </c>
      <c r="P2249" s="122">
        <v>90000026</v>
      </c>
      <c r="Q2249" s="122">
        <v>100000026</v>
      </c>
      <c r="R2249" s="122">
        <v>105000026</v>
      </c>
      <c r="S2249" s="122">
        <v>110000026</v>
      </c>
      <c r="T2249" s="122">
        <v>115000026</v>
      </c>
      <c r="U2249" s="122">
        <v>120000026</v>
      </c>
      <c r="V2249" s="122">
        <v>130000026</v>
      </c>
      <c r="W2249" s="122">
        <v>140000026</v>
      </c>
      <c r="X2249" s="122">
        <v>150000026</v>
      </c>
      <c r="Y2249" s="122">
        <v>160000026</v>
      </c>
      <c r="Z2249" s="122">
        <v>170000026</v>
      </c>
      <c r="AA2249" s="122">
        <v>180000026</v>
      </c>
      <c r="AB2249" s="122">
        <v>190000026</v>
      </c>
      <c r="AC2249" s="122">
        <v>200000026</v>
      </c>
      <c r="AD2249" s="121"/>
    </row>
    <row r="2250" spans="14:30" ht="12" customHeight="1">
      <c r="N2250" s="119" t="s">
        <v>26</v>
      </c>
      <c r="O2250" s="120" t="s">
        <v>1236</v>
      </c>
      <c r="P2250" s="122">
        <v>90000026</v>
      </c>
      <c r="Q2250" s="122">
        <v>100000026</v>
      </c>
      <c r="R2250" s="122">
        <v>105000026</v>
      </c>
      <c r="S2250" s="122">
        <v>110000026</v>
      </c>
      <c r="T2250" s="122">
        <v>115000026</v>
      </c>
      <c r="U2250" s="122">
        <v>120000026</v>
      </c>
      <c r="V2250" s="122">
        <v>130000026</v>
      </c>
      <c r="W2250" s="122">
        <v>140000026</v>
      </c>
      <c r="X2250" s="122">
        <v>150000026</v>
      </c>
      <c r="Y2250" s="122">
        <v>160000026</v>
      </c>
      <c r="Z2250" s="122">
        <v>170000026</v>
      </c>
      <c r="AA2250" s="122">
        <v>180000026</v>
      </c>
      <c r="AB2250" s="122">
        <v>190000026</v>
      </c>
      <c r="AC2250" s="122">
        <v>200000026</v>
      </c>
      <c r="AD2250" s="121"/>
    </row>
    <row r="2251" spans="14:30" ht="12" customHeight="1">
      <c r="N2251" s="119" t="s">
        <v>26</v>
      </c>
      <c r="O2251" s="120" t="s">
        <v>384</v>
      </c>
      <c r="P2251" s="122">
        <v>85000026</v>
      </c>
      <c r="Q2251" s="122">
        <v>95000026</v>
      </c>
      <c r="R2251" s="122">
        <v>100000026</v>
      </c>
      <c r="S2251" s="122">
        <v>105000026</v>
      </c>
      <c r="T2251" s="122">
        <v>110000026</v>
      </c>
      <c r="U2251" s="122">
        <v>115000026</v>
      </c>
      <c r="V2251" s="122">
        <v>125000026</v>
      </c>
      <c r="W2251" s="122">
        <v>135000026</v>
      </c>
      <c r="X2251" s="122">
        <v>145000026</v>
      </c>
      <c r="Y2251" s="122">
        <v>155000026</v>
      </c>
      <c r="Z2251" s="122">
        <v>165000026</v>
      </c>
      <c r="AA2251" s="122">
        <v>175000026</v>
      </c>
      <c r="AB2251" s="122">
        <v>185000026</v>
      </c>
      <c r="AC2251" s="122">
        <v>195000026</v>
      </c>
      <c r="AD2251" s="121"/>
    </row>
    <row r="2252" spans="14:30" ht="12" customHeight="1">
      <c r="N2252" s="119" t="s">
        <v>26</v>
      </c>
      <c r="O2252" s="120" t="s">
        <v>2427</v>
      </c>
      <c r="P2252" s="122">
        <v>85000026</v>
      </c>
      <c r="Q2252" s="122">
        <v>95000026</v>
      </c>
      <c r="R2252" s="122">
        <v>100000026</v>
      </c>
      <c r="S2252" s="122">
        <v>105000026</v>
      </c>
      <c r="T2252" s="122">
        <v>110000026</v>
      </c>
      <c r="U2252" s="122">
        <v>115000026</v>
      </c>
      <c r="V2252" s="122">
        <v>125000026</v>
      </c>
      <c r="W2252" s="122">
        <v>135000026</v>
      </c>
      <c r="X2252" s="122">
        <v>145000026</v>
      </c>
      <c r="Y2252" s="122">
        <v>155000026</v>
      </c>
      <c r="Z2252" s="122">
        <v>165000026</v>
      </c>
      <c r="AA2252" s="122">
        <v>175000026</v>
      </c>
      <c r="AB2252" s="122">
        <v>185000026</v>
      </c>
      <c r="AC2252" s="122">
        <v>195000026</v>
      </c>
      <c r="AD2252" s="121"/>
    </row>
    <row r="2253" spans="14:30" ht="12" customHeight="1">
      <c r="N2253" s="119" t="s">
        <v>26</v>
      </c>
      <c r="O2253" s="120" t="s">
        <v>605</v>
      </c>
      <c r="P2253" s="122">
        <v>85000026</v>
      </c>
      <c r="Q2253" s="122">
        <v>95000026</v>
      </c>
      <c r="R2253" s="122">
        <v>100000026</v>
      </c>
      <c r="S2253" s="122">
        <v>105000026</v>
      </c>
      <c r="T2253" s="122">
        <v>110000026</v>
      </c>
      <c r="U2253" s="122">
        <v>115000026</v>
      </c>
      <c r="V2253" s="122">
        <v>125000026</v>
      </c>
      <c r="W2253" s="122">
        <v>135000026</v>
      </c>
      <c r="X2253" s="122">
        <v>145000026</v>
      </c>
      <c r="Y2253" s="122">
        <v>155000026</v>
      </c>
      <c r="Z2253" s="122">
        <v>165000026</v>
      </c>
      <c r="AA2253" s="122">
        <v>175000026</v>
      </c>
      <c r="AB2253" s="122">
        <v>185000026</v>
      </c>
      <c r="AC2253" s="122">
        <v>195000026</v>
      </c>
      <c r="AD2253" s="121"/>
    </row>
    <row r="2254" spans="14:30" ht="12" customHeight="1">
      <c r="N2254" s="119" t="s">
        <v>26</v>
      </c>
      <c r="O2254" s="120" t="s">
        <v>56</v>
      </c>
      <c r="P2254" s="122">
        <v>85000026</v>
      </c>
      <c r="Q2254" s="122">
        <v>95000026</v>
      </c>
      <c r="R2254" s="122">
        <v>100000026</v>
      </c>
      <c r="S2254" s="122">
        <v>105000026</v>
      </c>
      <c r="T2254" s="122">
        <v>110000026</v>
      </c>
      <c r="U2254" s="122">
        <v>115000026</v>
      </c>
      <c r="V2254" s="122">
        <v>125000026</v>
      </c>
      <c r="W2254" s="122">
        <v>135000026</v>
      </c>
      <c r="X2254" s="122">
        <v>145000026</v>
      </c>
      <c r="Y2254" s="122">
        <v>155000026</v>
      </c>
      <c r="Z2254" s="122">
        <v>165000026</v>
      </c>
      <c r="AA2254" s="122">
        <v>175000026</v>
      </c>
      <c r="AB2254" s="122">
        <v>185000026</v>
      </c>
      <c r="AC2254" s="122">
        <v>195000026</v>
      </c>
      <c r="AD2254" s="121"/>
    </row>
    <row r="2255" spans="14:30" ht="12" customHeight="1">
      <c r="N2255" s="119" t="s">
        <v>26</v>
      </c>
      <c r="O2255" s="120" t="s">
        <v>389</v>
      </c>
      <c r="P2255" s="122">
        <v>85000026</v>
      </c>
      <c r="Q2255" s="122">
        <v>95000026</v>
      </c>
      <c r="R2255" s="122">
        <v>100000026</v>
      </c>
      <c r="S2255" s="122">
        <v>105000026</v>
      </c>
      <c r="T2255" s="122">
        <v>110000026</v>
      </c>
      <c r="U2255" s="122">
        <v>115000026</v>
      </c>
      <c r="V2255" s="122">
        <v>125000026</v>
      </c>
      <c r="W2255" s="122">
        <v>135000026</v>
      </c>
      <c r="X2255" s="122">
        <v>145000026</v>
      </c>
      <c r="Y2255" s="122">
        <v>155000026</v>
      </c>
      <c r="Z2255" s="122">
        <v>165000026</v>
      </c>
      <c r="AA2255" s="122">
        <v>175000026</v>
      </c>
      <c r="AB2255" s="122">
        <v>185000026</v>
      </c>
      <c r="AC2255" s="122">
        <v>195000026</v>
      </c>
      <c r="AD2255" s="121"/>
    </row>
    <row r="2256" spans="14:30" ht="12" customHeight="1">
      <c r="N2256" s="119" t="s">
        <v>26</v>
      </c>
      <c r="O2256" s="120" t="s">
        <v>2800</v>
      </c>
      <c r="P2256" s="122">
        <v>90000026</v>
      </c>
      <c r="Q2256" s="122">
        <v>100000026</v>
      </c>
      <c r="R2256" s="122">
        <v>105000026</v>
      </c>
      <c r="S2256" s="122">
        <v>110000026</v>
      </c>
      <c r="T2256" s="122">
        <v>115000026</v>
      </c>
      <c r="U2256" s="122">
        <v>120000026</v>
      </c>
      <c r="V2256" s="122">
        <v>130000026</v>
      </c>
      <c r="W2256" s="122">
        <v>140000026</v>
      </c>
      <c r="X2256" s="122">
        <v>150000026</v>
      </c>
      <c r="Y2256" s="122">
        <v>160000026</v>
      </c>
      <c r="Z2256" s="122">
        <v>170000026</v>
      </c>
      <c r="AA2256" s="122">
        <v>180000026</v>
      </c>
      <c r="AB2256" s="122">
        <v>190000026</v>
      </c>
      <c r="AC2256" s="122">
        <v>200000026</v>
      </c>
      <c r="AD2256" s="121"/>
    </row>
    <row r="2257" spans="14:30" ht="12" customHeight="1">
      <c r="N2257" s="119" t="s">
        <v>26</v>
      </c>
      <c r="O2257" s="120" t="s">
        <v>198</v>
      </c>
      <c r="P2257" s="122">
        <v>90000026</v>
      </c>
      <c r="Q2257" s="122">
        <v>100000026</v>
      </c>
      <c r="R2257" s="122">
        <v>105000026</v>
      </c>
      <c r="S2257" s="122">
        <v>110000026</v>
      </c>
      <c r="T2257" s="122">
        <v>115000026</v>
      </c>
      <c r="U2257" s="122">
        <v>120000026</v>
      </c>
      <c r="V2257" s="122">
        <v>130000026</v>
      </c>
      <c r="W2257" s="122">
        <v>140000026</v>
      </c>
      <c r="X2257" s="122">
        <v>150000026</v>
      </c>
      <c r="Y2257" s="122">
        <v>165000026</v>
      </c>
      <c r="Z2257" s="122">
        <v>175000026</v>
      </c>
      <c r="AA2257" s="122">
        <v>185000026</v>
      </c>
      <c r="AB2257" s="122">
        <v>195000026</v>
      </c>
      <c r="AC2257" s="122">
        <v>205000026</v>
      </c>
      <c r="AD2257" s="121"/>
    </row>
    <row r="2258" spans="14:30" ht="12" customHeight="1">
      <c r="N2258" s="119" t="s">
        <v>26</v>
      </c>
      <c r="O2258" s="120" t="s">
        <v>736</v>
      </c>
      <c r="P2258" s="122">
        <v>90000026</v>
      </c>
      <c r="Q2258" s="122">
        <v>100000026</v>
      </c>
      <c r="R2258" s="122">
        <v>105000026</v>
      </c>
      <c r="S2258" s="122">
        <v>110000026</v>
      </c>
      <c r="T2258" s="122">
        <v>115000026</v>
      </c>
      <c r="U2258" s="122">
        <v>120000026</v>
      </c>
      <c r="V2258" s="122">
        <v>130000026</v>
      </c>
      <c r="W2258" s="122">
        <v>140000026</v>
      </c>
      <c r="X2258" s="122">
        <v>150000026</v>
      </c>
      <c r="Y2258" s="122">
        <v>160000026</v>
      </c>
      <c r="Z2258" s="122">
        <v>170000026</v>
      </c>
      <c r="AA2258" s="122">
        <v>180000026</v>
      </c>
      <c r="AB2258" s="122">
        <v>190000026</v>
      </c>
      <c r="AC2258" s="122">
        <v>200000026</v>
      </c>
      <c r="AD2258" s="121"/>
    </row>
    <row r="2259" spans="14:30" ht="12" customHeight="1">
      <c r="N2259" s="119" t="s">
        <v>26</v>
      </c>
      <c r="O2259" s="120" t="s">
        <v>27</v>
      </c>
      <c r="P2259" s="122">
        <v>85000026</v>
      </c>
      <c r="Q2259" s="122">
        <v>95000026</v>
      </c>
      <c r="R2259" s="122">
        <v>110000026</v>
      </c>
      <c r="S2259" s="122">
        <v>105000026</v>
      </c>
      <c r="T2259" s="122">
        <v>115000026</v>
      </c>
      <c r="U2259" s="122">
        <v>125000026</v>
      </c>
      <c r="V2259" s="122">
        <v>140000026</v>
      </c>
      <c r="W2259" s="122">
        <v>150000026</v>
      </c>
      <c r="X2259" s="122">
        <v>160000026</v>
      </c>
      <c r="Y2259" s="122">
        <v>170000026</v>
      </c>
      <c r="Z2259" s="122">
        <v>180000026</v>
      </c>
      <c r="AA2259" s="122">
        <v>190000026</v>
      </c>
      <c r="AB2259" s="122">
        <v>205000026</v>
      </c>
      <c r="AC2259" s="122">
        <v>215000026</v>
      </c>
      <c r="AD2259" s="121"/>
    </row>
    <row r="2260" spans="14:30" ht="12" customHeight="1">
      <c r="N2260" s="119" t="s">
        <v>26</v>
      </c>
      <c r="O2260" s="120" t="s">
        <v>199</v>
      </c>
      <c r="P2260" s="122">
        <v>85000026</v>
      </c>
      <c r="Q2260" s="122">
        <v>95000026</v>
      </c>
      <c r="R2260" s="122">
        <v>100000026</v>
      </c>
      <c r="S2260" s="122">
        <v>105000026</v>
      </c>
      <c r="T2260" s="122">
        <v>110000026</v>
      </c>
      <c r="U2260" s="122">
        <v>115000026</v>
      </c>
      <c r="V2260" s="122">
        <v>125000026</v>
      </c>
      <c r="W2260" s="122">
        <v>135000026</v>
      </c>
      <c r="X2260" s="122">
        <v>145000026</v>
      </c>
      <c r="Y2260" s="122">
        <v>155000026</v>
      </c>
      <c r="Z2260" s="122">
        <v>165000026</v>
      </c>
      <c r="AA2260" s="122">
        <v>175000026</v>
      </c>
      <c r="AB2260" s="122">
        <v>185000026</v>
      </c>
      <c r="AC2260" s="122">
        <v>195000026</v>
      </c>
      <c r="AD2260" s="121"/>
    </row>
    <row r="2261" spans="14:30" ht="12" customHeight="1">
      <c r="N2261" s="119" t="s">
        <v>26</v>
      </c>
      <c r="O2261" s="120" t="s">
        <v>1862</v>
      </c>
      <c r="P2261" s="122">
        <v>85000026</v>
      </c>
      <c r="Q2261" s="122">
        <v>95000026</v>
      </c>
      <c r="R2261" s="122">
        <v>100000026</v>
      </c>
      <c r="S2261" s="122">
        <v>105000026</v>
      </c>
      <c r="T2261" s="122">
        <v>110000026</v>
      </c>
      <c r="U2261" s="122">
        <v>115000026</v>
      </c>
      <c r="V2261" s="122">
        <v>125000026</v>
      </c>
      <c r="W2261" s="122">
        <v>135000026</v>
      </c>
      <c r="X2261" s="122">
        <v>145000026</v>
      </c>
      <c r="Y2261" s="122">
        <v>155000026</v>
      </c>
      <c r="Z2261" s="122">
        <v>165000026</v>
      </c>
      <c r="AA2261" s="122">
        <v>175000026</v>
      </c>
      <c r="AB2261" s="122">
        <v>185000026</v>
      </c>
      <c r="AC2261" s="122">
        <v>195000026</v>
      </c>
      <c r="AD2261" s="121"/>
    </row>
    <row r="2262" spans="14:30" ht="12" customHeight="1">
      <c r="N2262" s="119" t="s">
        <v>26</v>
      </c>
      <c r="O2262" s="120" t="s">
        <v>792</v>
      </c>
      <c r="P2262" s="122">
        <v>85000026</v>
      </c>
      <c r="Q2262" s="122">
        <v>95000026</v>
      </c>
      <c r="R2262" s="122">
        <v>100000026</v>
      </c>
      <c r="S2262" s="122">
        <v>105000026</v>
      </c>
      <c r="T2262" s="122">
        <v>110000026</v>
      </c>
      <c r="U2262" s="122">
        <v>115000026</v>
      </c>
      <c r="V2262" s="122">
        <v>125000026</v>
      </c>
      <c r="W2262" s="122">
        <v>135000026</v>
      </c>
      <c r="X2262" s="122">
        <v>145000026</v>
      </c>
      <c r="Y2262" s="122">
        <v>155000026</v>
      </c>
      <c r="Z2262" s="122">
        <v>165000026</v>
      </c>
      <c r="AA2262" s="122">
        <v>175000026</v>
      </c>
      <c r="AB2262" s="122">
        <v>185000026</v>
      </c>
      <c r="AC2262" s="122">
        <v>195000026</v>
      </c>
      <c r="AD2262" s="121"/>
    </row>
    <row r="2263" spans="14:30" ht="12" customHeight="1">
      <c r="N2263" s="119" t="s">
        <v>26</v>
      </c>
      <c r="O2263" s="120" t="s">
        <v>1344</v>
      </c>
      <c r="P2263" s="122">
        <v>85000026</v>
      </c>
      <c r="Q2263" s="122">
        <v>95000026</v>
      </c>
      <c r="R2263" s="122">
        <v>100000026</v>
      </c>
      <c r="S2263" s="122">
        <v>105000026</v>
      </c>
      <c r="T2263" s="122">
        <v>110000026</v>
      </c>
      <c r="U2263" s="122">
        <v>115000026</v>
      </c>
      <c r="V2263" s="122">
        <v>125000026</v>
      </c>
      <c r="W2263" s="122">
        <v>135000026</v>
      </c>
      <c r="X2263" s="122">
        <v>145000026</v>
      </c>
      <c r="Y2263" s="122">
        <v>155000026</v>
      </c>
      <c r="Z2263" s="122">
        <v>165000026</v>
      </c>
      <c r="AA2263" s="122">
        <v>175000026</v>
      </c>
      <c r="AB2263" s="122">
        <v>185000026</v>
      </c>
      <c r="AC2263" s="122">
        <v>195000026</v>
      </c>
      <c r="AD2263" s="121"/>
    </row>
    <row r="2264" spans="14:30" ht="12" customHeight="1">
      <c r="N2264" s="119" t="s">
        <v>26</v>
      </c>
      <c r="O2264" s="120" t="s">
        <v>57</v>
      </c>
      <c r="P2264" s="122">
        <v>100000026</v>
      </c>
      <c r="Q2264" s="122">
        <v>110000026</v>
      </c>
      <c r="R2264" s="122">
        <v>115000026</v>
      </c>
      <c r="S2264" s="122">
        <v>120000026</v>
      </c>
      <c r="T2264" s="122">
        <v>125000026</v>
      </c>
      <c r="U2264" s="122">
        <v>130000026</v>
      </c>
      <c r="V2264" s="122">
        <v>140000026</v>
      </c>
      <c r="W2264" s="122">
        <v>150000026</v>
      </c>
      <c r="X2264" s="122">
        <v>160000026</v>
      </c>
      <c r="Y2264" s="122">
        <v>170000026</v>
      </c>
      <c r="Z2264" s="122">
        <v>180000026</v>
      </c>
      <c r="AA2264" s="122">
        <v>190000026</v>
      </c>
      <c r="AB2264" s="122">
        <v>200000026</v>
      </c>
      <c r="AC2264" s="122">
        <v>210000026</v>
      </c>
      <c r="AD2264" s="121"/>
    </row>
    <row r="2265" spans="14:30" ht="12" customHeight="1">
      <c r="N2265" s="119" t="s">
        <v>26</v>
      </c>
      <c r="O2265" s="120" t="s">
        <v>2340</v>
      </c>
      <c r="P2265" s="122">
        <v>0</v>
      </c>
      <c r="Q2265" s="122">
        <v>0</v>
      </c>
      <c r="R2265" s="122">
        <v>0</v>
      </c>
      <c r="S2265" s="122">
        <v>0</v>
      </c>
      <c r="T2265" s="122">
        <v>0</v>
      </c>
      <c r="U2265" s="122">
        <v>0</v>
      </c>
      <c r="V2265" s="122">
        <v>0</v>
      </c>
      <c r="W2265" s="122">
        <v>0</v>
      </c>
      <c r="X2265" s="122">
        <v>0</v>
      </c>
      <c r="Y2265" s="122">
        <v>160000026</v>
      </c>
      <c r="Z2265" s="122">
        <v>0</v>
      </c>
      <c r="AA2265" s="122">
        <v>0</v>
      </c>
      <c r="AB2265" s="122">
        <v>0</v>
      </c>
      <c r="AC2265" s="122">
        <v>0</v>
      </c>
      <c r="AD2265" s="121"/>
    </row>
    <row r="2266" spans="14:30" ht="12" customHeight="1">
      <c r="N2266" s="119" t="s">
        <v>26</v>
      </c>
      <c r="O2266" s="120" t="s">
        <v>1345</v>
      </c>
      <c r="P2266" s="122">
        <v>105000026</v>
      </c>
      <c r="Q2266" s="122">
        <v>115000026</v>
      </c>
      <c r="R2266" s="122">
        <v>120000026</v>
      </c>
      <c r="S2266" s="122">
        <v>125000026</v>
      </c>
      <c r="T2266" s="122">
        <v>130000026</v>
      </c>
      <c r="U2266" s="122">
        <v>135000026</v>
      </c>
      <c r="V2266" s="122">
        <v>145000026</v>
      </c>
      <c r="W2266" s="122">
        <v>155000026</v>
      </c>
      <c r="X2266" s="122">
        <v>165000026</v>
      </c>
      <c r="Y2266" s="122">
        <v>175000026</v>
      </c>
      <c r="Z2266" s="122">
        <v>185000026</v>
      </c>
      <c r="AA2266" s="122">
        <v>195000026</v>
      </c>
      <c r="AB2266" s="122">
        <v>205000026</v>
      </c>
      <c r="AC2266" s="122">
        <v>215000026</v>
      </c>
      <c r="AD2266" s="121"/>
    </row>
    <row r="2267" spans="14:30" ht="12" customHeight="1">
      <c r="N2267" s="119" t="s">
        <v>26</v>
      </c>
      <c r="O2267" s="120" t="s">
        <v>200</v>
      </c>
      <c r="P2267" s="122">
        <v>100000026</v>
      </c>
      <c r="Q2267" s="122">
        <v>110000026</v>
      </c>
      <c r="R2267" s="122">
        <v>115000026</v>
      </c>
      <c r="S2267" s="122">
        <v>120000026</v>
      </c>
      <c r="T2267" s="122">
        <v>125000026</v>
      </c>
      <c r="U2267" s="122">
        <v>130000026</v>
      </c>
      <c r="V2267" s="122">
        <v>140000026</v>
      </c>
      <c r="W2267" s="122">
        <v>150000026</v>
      </c>
      <c r="X2267" s="122">
        <v>160000026</v>
      </c>
      <c r="Y2267" s="122">
        <v>170000026</v>
      </c>
      <c r="Z2267" s="122">
        <v>180000026</v>
      </c>
      <c r="AA2267" s="122">
        <v>190000026</v>
      </c>
      <c r="AB2267" s="122">
        <v>200000026</v>
      </c>
      <c r="AC2267" s="122">
        <v>210000026</v>
      </c>
      <c r="AD2267" s="121"/>
    </row>
    <row r="2268" spans="14:30" ht="12" customHeight="1">
      <c r="N2268" s="119" t="s">
        <v>26</v>
      </c>
      <c r="O2268" s="120" t="s">
        <v>3009</v>
      </c>
      <c r="P2268" s="122">
        <v>0</v>
      </c>
      <c r="Q2268" s="122">
        <v>0</v>
      </c>
      <c r="R2268" s="122">
        <v>0</v>
      </c>
      <c r="S2268" s="122">
        <v>0</v>
      </c>
      <c r="T2268" s="122">
        <v>0</v>
      </c>
      <c r="U2268" s="122">
        <v>0</v>
      </c>
      <c r="V2268" s="122">
        <v>0</v>
      </c>
      <c r="W2268" s="122">
        <v>0</v>
      </c>
      <c r="X2268" s="122">
        <v>0</v>
      </c>
      <c r="Y2268" s="122">
        <v>215000026</v>
      </c>
      <c r="Z2268" s="122">
        <v>225000026</v>
      </c>
      <c r="AA2268" s="122">
        <v>235000026</v>
      </c>
      <c r="AB2268" s="122">
        <v>245000026</v>
      </c>
      <c r="AC2268" s="122">
        <v>255000026</v>
      </c>
      <c r="AD2268" s="121"/>
    </row>
    <row r="2269" spans="14:30" ht="12" customHeight="1">
      <c r="N2269" s="119" t="s">
        <v>26</v>
      </c>
      <c r="O2269" s="120" t="s">
        <v>829</v>
      </c>
      <c r="P2269" s="122">
        <v>100000026</v>
      </c>
      <c r="Q2269" s="122">
        <v>110000026</v>
      </c>
      <c r="R2269" s="122">
        <v>115000026</v>
      </c>
      <c r="S2269" s="122">
        <v>120000026</v>
      </c>
      <c r="T2269" s="122">
        <v>125000026</v>
      </c>
      <c r="U2269" s="122">
        <v>130000026</v>
      </c>
      <c r="V2269" s="122">
        <v>140000026</v>
      </c>
      <c r="W2269" s="122">
        <v>150000026</v>
      </c>
      <c r="X2269" s="122">
        <v>160000026</v>
      </c>
      <c r="Y2269" s="122">
        <v>170000026</v>
      </c>
      <c r="Z2269" s="122">
        <v>180000026</v>
      </c>
      <c r="AA2269" s="122">
        <v>190000026</v>
      </c>
      <c r="AB2269" s="122">
        <v>200000026</v>
      </c>
      <c r="AC2269" s="122">
        <v>210000026</v>
      </c>
      <c r="AD2269" s="121"/>
    </row>
    <row r="2270" spans="14:30" ht="12" customHeight="1">
      <c r="N2270" s="119" t="s">
        <v>26</v>
      </c>
      <c r="O2270" s="120" t="s">
        <v>94</v>
      </c>
      <c r="P2270" s="122">
        <v>100000026</v>
      </c>
      <c r="Q2270" s="122">
        <v>110000026</v>
      </c>
      <c r="R2270" s="122">
        <v>115000026</v>
      </c>
      <c r="S2270" s="122">
        <v>120000026</v>
      </c>
      <c r="T2270" s="122">
        <v>125000026</v>
      </c>
      <c r="U2270" s="122">
        <v>130000026</v>
      </c>
      <c r="V2270" s="122">
        <v>140000026</v>
      </c>
      <c r="W2270" s="122">
        <v>150000026</v>
      </c>
      <c r="X2270" s="122">
        <v>160000026</v>
      </c>
      <c r="Y2270" s="122">
        <v>170000026</v>
      </c>
      <c r="Z2270" s="122">
        <v>180000026</v>
      </c>
      <c r="AA2270" s="122">
        <v>190000026</v>
      </c>
      <c r="AB2270" s="122">
        <v>200000026</v>
      </c>
      <c r="AC2270" s="122">
        <v>210000026</v>
      </c>
      <c r="AD2270" s="121"/>
    </row>
    <row r="2271" spans="14:30" ht="12" customHeight="1">
      <c r="N2271" s="119" t="s">
        <v>26</v>
      </c>
      <c r="O2271" s="120" t="s">
        <v>793</v>
      </c>
      <c r="P2271" s="122">
        <v>100000026</v>
      </c>
      <c r="Q2271" s="122">
        <v>110000026</v>
      </c>
      <c r="R2271" s="122">
        <v>115000026</v>
      </c>
      <c r="S2271" s="122">
        <v>120000026</v>
      </c>
      <c r="T2271" s="122">
        <v>125000026</v>
      </c>
      <c r="U2271" s="122">
        <v>130000026</v>
      </c>
      <c r="V2271" s="122">
        <v>140000026</v>
      </c>
      <c r="W2271" s="122">
        <v>150000026</v>
      </c>
      <c r="X2271" s="122">
        <v>160000026</v>
      </c>
      <c r="Y2271" s="122">
        <v>170000026</v>
      </c>
      <c r="Z2271" s="122">
        <v>180000026</v>
      </c>
      <c r="AA2271" s="122">
        <v>190000026</v>
      </c>
      <c r="AB2271" s="122">
        <v>200000026</v>
      </c>
      <c r="AC2271" s="122">
        <v>210000026</v>
      </c>
      <c r="AD2271" s="121"/>
    </row>
    <row r="2272" spans="14:30" ht="12" customHeight="1">
      <c r="N2272" s="119" t="s">
        <v>26</v>
      </c>
      <c r="O2272" s="120" t="s">
        <v>368</v>
      </c>
      <c r="P2272" s="122">
        <v>95000026</v>
      </c>
      <c r="Q2272" s="122">
        <v>105000026</v>
      </c>
      <c r="R2272" s="122">
        <v>110000026</v>
      </c>
      <c r="S2272" s="122">
        <v>115000026</v>
      </c>
      <c r="T2272" s="122">
        <v>120000026</v>
      </c>
      <c r="U2272" s="122">
        <v>125000026</v>
      </c>
      <c r="V2272" s="122">
        <v>135000026</v>
      </c>
      <c r="W2272" s="122">
        <v>145000026</v>
      </c>
      <c r="X2272" s="122">
        <v>155000026</v>
      </c>
      <c r="Y2272" s="122">
        <v>165000026</v>
      </c>
      <c r="Z2272" s="122">
        <v>175000026</v>
      </c>
      <c r="AA2272" s="122">
        <v>185000026</v>
      </c>
      <c r="AB2272" s="122">
        <v>195000026</v>
      </c>
      <c r="AC2272" s="122">
        <v>205000026</v>
      </c>
      <c r="AD2272" s="121"/>
    </row>
    <row r="2273" spans="14:30" ht="12" customHeight="1">
      <c r="N2273" s="119" t="s">
        <v>26</v>
      </c>
      <c r="O2273" s="120" t="s">
        <v>632</v>
      </c>
      <c r="P2273" s="122">
        <v>95000026</v>
      </c>
      <c r="Q2273" s="122">
        <v>105000026</v>
      </c>
      <c r="R2273" s="122">
        <v>110000026</v>
      </c>
      <c r="S2273" s="122">
        <v>115000026</v>
      </c>
      <c r="T2273" s="122">
        <v>120000026</v>
      </c>
      <c r="U2273" s="122">
        <v>125000026</v>
      </c>
      <c r="V2273" s="122">
        <v>135000026</v>
      </c>
      <c r="W2273" s="122">
        <v>145000026</v>
      </c>
      <c r="X2273" s="122">
        <v>155000026</v>
      </c>
      <c r="Y2273" s="122">
        <v>165000026</v>
      </c>
      <c r="Z2273" s="122">
        <v>175000026</v>
      </c>
      <c r="AA2273" s="122">
        <v>185000026</v>
      </c>
      <c r="AB2273" s="122">
        <v>195000026</v>
      </c>
      <c r="AC2273" s="122">
        <v>205000026</v>
      </c>
      <c r="AD2273" s="121"/>
    </row>
    <row r="2274" spans="14:30" ht="12" customHeight="1">
      <c r="N2274" s="119" t="s">
        <v>26</v>
      </c>
      <c r="O2274" s="120" t="s">
        <v>737</v>
      </c>
      <c r="P2274" s="122">
        <v>95000026</v>
      </c>
      <c r="Q2274" s="122">
        <v>105000026</v>
      </c>
      <c r="R2274" s="122">
        <v>110000026</v>
      </c>
      <c r="S2274" s="122">
        <v>115000026</v>
      </c>
      <c r="T2274" s="122">
        <v>120000026</v>
      </c>
      <c r="U2274" s="122">
        <v>125000026</v>
      </c>
      <c r="V2274" s="122">
        <v>135000026</v>
      </c>
      <c r="W2274" s="122">
        <v>145000026</v>
      </c>
      <c r="X2274" s="122">
        <v>155000026</v>
      </c>
      <c r="Y2274" s="122">
        <v>165000026</v>
      </c>
      <c r="Z2274" s="122">
        <v>175000026</v>
      </c>
      <c r="AA2274" s="122">
        <v>185000026</v>
      </c>
      <c r="AB2274" s="122">
        <v>195000026</v>
      </c>
      <c r="AC2274" s="122">
        <v>205000026</v>
      </c>
      <c r="AD2274" s="121"/>
    </row>
    <row r="2275" spans="14:30" ht="12" customHeight="1">
      <c r="N2275" s="119" t="s">
        <v>26</v>
      </c>
      <c r="O2275" s="120" t="s">
        <v>2184</v>
      </c>
      <c r="P2275" s="122">
        <v>0</v>
      </c>
      <c r="Q2275" s="122">
        <v>0</v>
      </c>
      <c r="R2275" s="122">
        <v>0</v>
      </c>
      <c r="S2275" s="122">
        <v>0</v>
      </c>
      <c r="T2275" s="122">
        <v>0</v>
      </c>
      <c r="U2275" s="122">
        <v>0</v>
      </c>
      <c r="V2275" s="122">
        <v>0</v>
      </c>
      <c r="W2275" s="122">
        <v>0</v>
      </c>
      <c r="X2275" s="122">
        <v>0</v>
      </c>
      <c r="Y2275" s="122">
        <v>185000026</v>
      </c>
      <c r="Z2275" s="122">
        <v>0</v>
      </c>
      <c r="AA2275" s="122">
        <v>0</v>
      </c>
      <c r="AB2275" s="122">
        <v>0</v>
      </c>
      <c r="AC2275" s="122">
        <v>0</v>
      </c>
      <c r="AD2275" s="121"/>
    </row>
    <row r="2276" spans="14:30" ht="12" customHeight="1">
      <c r="N2276" s="119" t="s">
        <v>26</v>
      </c>
      <c r="O2276" s="120" t="s">
        <v>2341</v>
      </c>
      <c r="P2276" s="122">
        <v>90000026</v>
      </c>
      <c r="Q2276" s="122">
        <v>100000026</v>
      </c>
      <c r="R2276" s="122">
        <v>105000026</v>
      </c>
      <c r="S2276" s="122">
        <v>110000026</v>
      </c>
      <c r="T2276" s="122">
        <v>115000026</v>
      </c>
      <c r="U2276" s="122">
        <v>120000026</v>
      </c>
      <c r="V2276" s="122">
        <v>130000026</v>
      </c>
      <c r="W2276" s="122">
        <v>150000026</v>
      </c>
      <c r="X2276" s="122">
        <v>160000026</v>
      </c>
      <c r="Y2276" s="122">
        <v>170000026</v>
      </c>
      <c r="Z2276" s="122">
        <v>180000026</v>
      </c>
      <c r="AA2276" s="122">
        <v>190000026</v>
      </c>
      <c r="AB2276" s="122">
        <v>200000026</v>
      </c>
      <c r="AC2276" s="122">
        <v>220000026</v>
      </c>
      <c r="AD2276" s="121"/>
    </row>
    <row r="2277" spans="14:30" ht="12" customHeight="1">
      <c r="N2277" s="119" t="s">
        <v>26</v>
      </c>
      <c r="O2277" s="120" t="s">
        <v>2342</v>
      </c>
      <c r="P2277" s="122">
        <v>85000026</v>
      </c>
      <c r="Q2277" s="122">
        <v>95000026</v>
      </c>
      <c r="R2277" s="122">
        <v>100000026</v>
      </c>
      <c r="S2277" s="122">
        <v>105000026</v>
      </c>
      <c r="T2277" s="122">
        <v>110000026</v>
      </c>
      <c r="U2277" s="122">
        <v>115000026</v>
      </c>
      <c r="V2277" s="122">
        <v>125000026</v>
      </c>
      <c r="W2277" s="122">
        <v>135000026</v>
      </c>
      <c r="X2277" s="122">
        <v>145000026</v>
      </c>
      <c r="Y2277" s="122">
        <v>155000026</v>
      </c>
      <c r="Z2277" s="122">
        <v>165000026</v>
      </c>
      <c r="AA2277" s="122">
        <v>175000026</v>
      </c>
      <c r="AB2277" s="122">
        <v>185000026</v>
      </c>
      <c r="AC2277" s="122">
        <v>195000026</v>
      </c>
      <c r="AD2277" s="121"/>
    </row>
    <row r="2278" spans="14:30" ht="12" customHeight="1">
      <c r="N2278" s="119" t="s">
        <v>26</v>
      </c>
      <c r="O2278" s="120" t="s">
        <v>1346</v>
      </c>
      <c r="P2278" s="122">
        <v>85000026</v>
      </c>
      <c r="Q2278" s="122">
        <v>95000026</v>
      </c>
      <c r="R2278" s="122">
        <v>100000026</v>
      </c>
      <c r="S2278" s="122">
        <v>105000026</v>
      </c>
      <c r="T2278" s="122">
        <v>110000026</v>
      </c>
      <c r="U2278" s="122">
        <v>115000026</v>
      </c>
      <c r="V2278" s="122">
        <v>125000026</v>
      </c>
      <c r="W2278" s="122">
        <v>135000026</v>
      </c>
      <c r="X2278" s="122">
        <v>145000026</v>
      </c>
      <c r="Y2278" s="122">
        <v>155000026</v>
      </c>
      <c r="Z2278" s="122">
        <v>165000026</v>
      </c>
      <c r="AA2278" s="122">
        <v>175000026</v>
      </c>
      <c r="AB2278" s="122">
        <v>185000026</v>
      </c>
      <c r="AC2278" s="122">
        <v>195000026</v>
      </c>
      <c r="AD2278" s="121"/>
    </row>
    <row r="2279" spans="14:30" ht="12" customHeight="1">
      <c r="N2279" s="119" t="s">
        <v>26</v>
      </c>
      <c r="O2279" s="120" t="s">
        <v>2059</v>
      </c>
      <c r="P2279" s="122">
        <v>105000026</v>
      </c>
      <c r="Q2279" s="122">
        <v>115000026</v>
      </c>
      <c r="R2279" s="122">
        <v>120000026</v>
      </c>
      <c r="S2279" s="122">
        <v>125000026</v>
      </c>
      <c r="T2279" s="122">
        <v>130000026</v>
      </c>
      <c r="U2279" s="122">
        <v>135000026</v>
      </c>
      <c r="V2279" s="122">
        <v>145000026</v>
      </c>
      <c r="W2279" s="122">
        <v>155000026</v>
      </c>
      <c r="X2279" s="122">
        <v>165000026</v>
      </c>
      <c r="Y2279" s="122">
        <v>175000026</v>
      </c>
      <c r="Z2279" s="122">
        <v>185000026</v>
      </c>
      <c r="AA2279" s="122">
        <v>195000026</v>
      </c>
      <c r="AB2279" s="122">
        <v>205000026</v>
      </c>
      <c r="AC2279" s="122">
        <v>215000026</v>
      </c>
      <c r="AD2279" s="121"/>
    </row>
    <row r="2280" spans="14:30" ht="12" customHeight="1">
      <c r="N2280" s="119" t="s">
        <v>26</v>
      </c>
      <c r="O2280" s="120" t="s">
        <v>2185</v>
      </c>
      <c r="P2280" s="122">
        <v>105000026</v>
      </c>
      <c r="Q2280" s="122">
        <v>115000026</v>
      </c>
      <c r="R2280" s="122">
        <v>120000026</v>
      </c>
      <c r="S2280" s="122">
        <v>125000026</v>
      </c>
      <c r="T2280" s="122">
        <v>130000026</v>
      </c>
      <c r="U2280" s="122">
        <v>135000026</v>
      </c>
      <c r="V2280" s="122">
        <v>145000026</v>
      </c>
      <c r="W2280" s="122">
        <v>155000026</v>
      </c>
      <c r="X2280" s="122">
        <v>165000026</v>
      </c>
      <c r="Y2280" s="122">
        <v>175000026</v>
      </c>
      <c r="Z2280" s="122">
        <v>185000026</v>
      </c>
      <c r="AA2280" s="122">
        <v>195000026</v>
      </c>
      <c r="AB2280" s="122">
        <v>205000026</v>
      </c>
      <c r="AC2280" s="122">
        <v>215000026</v>
      </c>
      <c r="AD2280" s="121"/>
    </row>
    <row r="2281" spans="14:30" ht="12" customHeight="1">
      <c r="N2281" s="119" t="s">
        <v>26</v>
      </c>
      <c r="O2281" s="120" t="s">
        <v>2071</v>
      </c>
      <c r="P2281" s="122">
        <v>100000026</v>
      </c>
      <c r="Q2281" s="122">
        <v>110000026</v>
      </c>
      <c r="R2281" s="122">
        <v>115000026</v>
      </c>
      <c r="S2281" s="122">
        <v>120000026</v>
      </c>
      <c r="T2281" s="122">
        <v>125000026</v>
      </c>
      <c r="U2281" s="122">
        <v>130000026</v>
      </c>
      <c r="V2281" s="122">
        <v>140000026</v>
      </c>
      <c r="W2281" s="122">
        <v>150000026</v>
      </c>
      <c r="X2281" s="122">
        <v>160000026</v>
      </c>
      <c r="Y2281" s="122">
        <v>170000026</v>
      </c>
      <c r="Z2281" s="122">
        <v>180000026</v>
      </c>
      <c r="AA2281" s="122">
        <v>190000026</v>
      </c>
      <c r="AB2281" s="122">
        <v>200000026</v>
      </c>
      <c r="AC2281" s="122">
        <v>210000026</v>
      </c>
      <c r="AD2281" s="121"/>
    </row>
    <row r="2282" spans="14:30" ht="12" customHeight="1">
      <c r="N2282" s="119" t="s">
        <v>26</v>
      </c>
      <c r="O2282" s="120" t="s">
        <v>3010</v>
      </c>
      <c r="P2282" s="122">
        <v>100000026</v>
      </c>
      <c r="Q2282" s="122">
        <v>110000026</v>
      </c>
      <c r="R2282" s="122">
        <v>115000026</v>
      </c>
      <c r="S2282" s="122">
        <v>120000026</v>
      </c>
      <c r="T2282" s="122">
        <v>125000026</v>
      </c>
      <c r="U2282" s="122">
        <v>130000026</v>
      </c>
      <c r="V2282" s="122">
        <v>140000026</v>
      </c>
      <c r="W2282" s="122">
        <v>150000026</v>
      </c>
      <c r="X2282" s="122">
        <v>160000026</v>
      </c>
      <c r="Y2282" s="122">
        <v>170000026</v>
      </c>
      <c r="Z2282" s="122">
        <v>180000026</v>
      </c>
      <c r="AA2282" s="122">
        <v>190000026</v>
      </c>
      <c r="AB2282" s="122">
        <v>200000026</v>
      </c>
      <c r="AC2282" s="122">
        <v>210000026</v>
      </c>
      <c r="AD2282" s="121"/>
    </row>
    <row r="2283" spans="14:30" ht="12" customHeight="1">
      <c r="N2283" s="119" t="s">
        <v>26</v>
      </c>
      <c r="O2283" s="120" t="s">
        <v>2093</v>
      </c>
      <c r="P2283" s="122">
        <v>0</v>
      </c>
      <c r="Q2283" s="122">
        <v>105000026</v>
      </c>
      <c r="R2283" s="122">
        <v>115000026</v>
      </c>
      <c r="S2283" s="122">
        <v>125000026</v>
      </c>
      <c r="T2283" s="122">
        <v>130000026</v>
      </c>
      <c r="U2283" s="122">
        <v>135000026</v>
      </c>
      <c r="V2283" s="122">
        <v>145000026</v>
      </c>
      <c r="W2283" s="122">
        <v>155000026</v>
      </c>
      <c r="X2283" s="122">
        <v>160000026</v>
      </c>
      <c r="Y2283" s="122">
        <v>170000026</v>
      </c>
      <c r="Z2283" s="122">
        <v>180000026</v>
      </c>
      <c r="AA2283" s="122">
        <v>185000026</v>
      </c>
      <c r="AB2283" s="122">
        <v>0</v>
      </c>
      <c r="AC2283" s="122">
        <v>0</v>
      </c>
      <c r="AD2283" s="121"/>
    </row>
    <row r="2284" spans="14:30" ht="12" customHeight="1">
      <c r="N2284" s="119" t="s">
        <v>26</v>
      </c>
      <c r="O2284" s="120" t="s">
        <v>1706</v>
      </c>
      <c r="P2284" s="122">
        <v>0</v>
      </c>
      <c r="Q2284" s="122">
        <v>100000026</v>
      </c>
      <c r="R2284" s="122">
        <v>110000026</v>
      </c>
      <c r="S2284" s="122">
        <v>120000026</v>
      </c>
      <c r="T2284" s="122">
        <v>125000026</v>
      </c>
      <c r="U2284" s="122">
        <v>130000026</v>
      </c>
      <c r="V2284" s="122">
        <v>140000026</v>
      </c>
      <c r="W2284" s="122">
        <v>150000026</v>
      </c>
      <c r="X2284" s="122">
        <v>155000026</v>
      </c>
      <c r="Y2284" s="122">
        <v>165000026</v>
      </c>
      <c r="Z2284" s="122">
        <v>175000026</v>
      </c>
      <c r="AA2284" s="122">
        <v>180000026</v>
      </c>
      <c r="AB2284" s="122">
        <v>0</v>
      </c>
      <c r="AC2284" s="122">
        <v>0</v>
      </c>
      <c r="AD2284" s="121"/>
    </row>
    <row r="2285" spans="14:30" ht="12" customHeight="1">
      <c r="N2285" s="119" t="s">
        <v>26</v>
      </c>
      <c r="O2285" s="120" t="s">
        <v>2034</v>
      </c>
      <c r="P2285" s="122">
        <v>0</v>
      </c>
      <c r="Q2285" s="122">
        <v>0</v>
      </c>
      <c r="R2285" s="122">
        <v>0</v>
      </c>
      <c r="S2285" s="122">
        <v>0</v>
      </c>
      <c r="T2285" s="122">
        <v>0</v>
      </c>
      <c r="U2285" s="122">
        <v>0</v>
      </c>
      <c r="V2285" s="122">
        <v>0</v>
      </c>
      <c r="W2285" s="122">
        <v>0</v>
      </c>
      <c r="X2285" s="122">
        <v>0</v>
      </c>
      <c r="Y2285" s="122">
        <v>185000026</v>
      </c>
      <c r="Z2285" s="122">
        <v>190000026</v>
      </c>
      <c r="AA2285" s="122">
        <v>200000026</v>
      </c>
      <c r="AB2285" s="122">
        <v>210000026</v>
      </c>
      <c r="AC2285" s="122">
        <v>220000026</v>
      </c>
      <c r="AD2285" s="121"/>
    </row>
    <row r="2286" spans="14:30" ht="12" customHeight="1">
      <c r="N2286" s="119" t="s">
        <v>26</v>
      </c>
      <c r="O2286" s="120" t="s">
        <v>2228</v>
      </c>
      <c r="P2286" s="122">
        <v>0</v>
      </c>
      <c r="Q2286" s="122">
        <v>0</v>
      </c>
      <c r="R2286" s="122">
        <v>0</v>
      </c>
      <c r="S2286" s="122">
        <v>0</v>
      </c>
      <c r="T2286" s="122">
        <v>0</v>
      </c>
      <c r="U2286" s="122">
        <v>0</v>
      </c>
      <c r="V2286" s="122">
        <v>0</v>
      </c>
      <c r="W2286" s="122">
        <v>0</v>
      </c>
      <c r="X2286" s="122">
        <v>0</v>
      </c>
      <c r="Y2286" s="122">
        <v>190000026</v>
      </c>
      <c r="Z2286" s="122">
        <v>195000026</v>
      </c>
      <c r="AA2286" s="122">
        <v>205000026</v>
      </c>
      <c r="AB2286" s="122">
        <v>215000026</v>
      </c>
      <c r="AC2286" s="122">
        <v>225000026</v>
      </c>
      <c r="AD2286" s="121"/>
    </row>
    <row r="2287" spans="14:30" ht="12" customHeight="1">
      <c r="N2287" s="119" t="s">
        <v>26</v>
      </c>
      <c r="O2287" s="120" t="s">
        <v>2072</v>
      </c>
      <c r="P2287" s="122">
        <v>0</v>
      </c>
      <c r="Q2287" s="122">
        <v>0</v>
      </c>
      <c r="R2287" s="122">
        <v>0</v>
      </c>
      <c r="S2287" s="122">
        <v>0</v>
      </c>
      <c r="T2287" s="122">
        <v>0</v>
      </c>
      <c r="U2287" s="122">
        <v>0</v>
      </c>
      <c r="V2287" s="122">
        <v>0</v>
      </c>
      <c r="W2287" s="122">
        <v>0</v>
      </c>
      <c r="X2287" s="122">
        <v>0</v>
      </c>
      <c r="Y2287" s="122">
        <v>210000026</v>
      </c>
      <c r="Z2287" s="122">
        <v>220000026</v>
      </c>
      <c r="AA2287" s="122">
        <v>230000026</v>
      </c>
      <c r="AB2287" s="122">
        <v>240000026</v>
      </c>
      <c r="AC2287" s="122">
        <v>250000026</v>
      </c>
      <c r="AD2287" s="121"/>
    </row>
    <row r="2288" spans="14:30" ht="12" customHeight="1">
      <c r="N2288" s="119" t="s">
        <v>26</v>
      </c>
      <c r="O2288" s="120" t="s">
        <v>2035</v>
      </c>
      <c r="P2288" s="122">
        <v>0</v>
      </c>
      <c r="Q2288" s="122">
        <v>0</v>
      </c>
      <c r="R2288" s="122">
        <v>0</v>
      </c>
      <c r="S2288" s="122">
        <v>0</v>
      </c>
      <c r="T2288" s="122">
        <v>0</v>
      </c>
      <c r="U2288" s="122">
        <v>0</v>
      </c>
      <c r="V2288" s="122">
        <v>0</v>
      </c>
      <c r="W2288" s="122">
        <v>0</v>
      </c>
      <c r="X2288" s="122">
        <v>0</v>
      </c>
      <c r="Y2288" s="122">
        <v>215000026</v>
      </c>
      <c r="Z2288" s="122">
        <v>225000026</v>
      </c>
      <c r="AA2288" s="122">
        <v>235000026</v>
      </c>
      <c r="AB2288" s="122">
        <v>245000026</v>
      </c>
      <c r="AC2288" s="122">
        <v>255000026</v>
      </c>
      <c r="AD2288" s="121"/>
    </row>
    <row r="2289" spans="14:30" ht="12" customHeight="1">
      <c r="N2289" s="119" t="s">
        <v>26</v>
      </c>
      <c r="O2289" s="120" t="s">
        <v>2186</v>
      </c>
      <c r="P2289" s="122">
        <v>0</v>
      </c>
      <c r="Q2289" s="122">
        <v>0</v>
      </c>
      <c r="R2289" s="122">
        <v>0</v>
      </c>
      <c r="S2289" s="122">
        <v>0</v>
      </c>
      <c r="T2289" s="122">
        <v>0</v>
      </c>
      <c r="U2289" s="122">
        <v>0</v>
      </c>
      <c r="V2289" s="122">
        <v>0</v>
      </c>
      <c r="W2289" s="122">
        <v>0</v>
      </c>
      <c r="X2289" s="122">
        <v>0</v>
      </c>
      <c r="Y2289" s="122">
        <v>215000026</v>
      </c>
      <c r="Z2289" s="122">
        <v>225000026</v>
      </c>
      <c r="AA2289" s="122">
        <v>235000026</v>
      </c>
      <c r="AB2289" s="122">
        <v>245000026</v>
      </c>
      <c r="AC2289" s="122">
        <v>255000026</v>
      </c>
      <c r="AD2289" s="121"/>
    </row>
    <row r="2290" spans="14:30" ht="12" customHeight="1">
      <c r="N2290" s="119" t="s">
        <v>26</v>
      </c>
      <c r="O2290" s="120" t="s">
        <v>2014</v>
      </c>
      <c r="P2290" s="122">
        <v>0</v>
      </c>
      <c r="Q2290" s="122">
        <v>0</v>
      </c>
      <c r="R2290" s="122">
        <v>0</v>
      </c>
      <c r="S2290" s="122">
        <v>0</v>
      </c>
      <c r="T2290" s="122">
        <v>0</v>
      </c>
      <c r="U2290" s="122">
        <v>0</v>
      </c>
      <c r="V2290" s="122">
        <v>0</v>
      </c>
      <c r="W2290" s="122">
        <v>0</v>
      </c>
      <c r="X2290" s="122">
        <v>0</v>
      </c>
      <c r="Y2290" s="122">
        <v>220000026</v>
      </c>
      <c r="Z2290" s="122">
        <v>230000026</v>
      </c>
      <c r="AA2290" s="122">
        <v>240000026</v>
      </c>
      <c r="AB2290" s="122">
        <v>250000026</v>
      </c>
      <c r="AC2290" s="122">
        <v>260000026</v>
      </c>
      <c r="AD2290" s="121"/>
    </row>
    <row r="2291" spans="14:30" ht="12" customHeight="1">
      <c r="N2291" s="119" t="s">
        <v>26</v>
      </c>
      <c r="O2291" s="120" t="s">
        <v>2500</v>
      </c>
      <c r="P2291" s="122">
        <v>110000026</v>
      </c>
      <c r="Q2291" s="122">
        <v>115000026</v>
      </c>
      <c r="R2291" s="122">
        <v>120000026</v>
      </c>
      <c r="S2291" s="122">
        <v>125000026</v>
      </c>
      <c r="T2291" s="122">
        <v>140000026</v>
      </c>
      <c r="U2291" s="122">
        <v>145000026</v>
      </c>
      <c r="V2291" s="122">
        <v>150000026</v>
      </c>
      <c r="W2291" s="122">
        <v>155000026</v>
      </c>
      <c r="X2291" s="122">
        <v>175000026</v>
      </c>
      <c r="Y2291" s="122">
        <v>190000026</v>
      </c>
      <c r="Z2291" s="122">
        <v>195000026</v>
      </c>
      <c r="AA2291" s="122">
        <v>205000026</v>
      </c>
      <c r="AB2291" s="122">
        <v>215000026</v>
      </c>
      <c r="AC2291" s="122">
        <v>225000026</v>
      </c>
      <c r="AD2291" s="121"/>
    </row>
    <row r="2292" spans="14:30" ht="12" customHeight="1">
      <c r="N2292" s="119" t="s">
        <v>26</v>
      </c>
      <c r="O2292" s="120" t="s">
        <v>436</v>
      </c>
      <c r="P2292" s="122">
        <v>105000026</v>
      </c>
      <c r="Q2292" s="122">
        <v>110000026</v>
      </c>
      <c r="R2292" s="122">
        <v>115000026</v>
      </c>
      <c r="S2292" s="122">
        <v>120000026</v>
      </c>
      <c r="T2292" s="122">
        <v>135000026</v>
      </c>
      <c r="U2292" s="122">
        <v>140000026</v>
      </c>
      <c r="V2292" s="122">
        <v>145000026</v>
      </c>
      <c r="W2292" s="122">
        <v>150000026</v>
      </c>
      <c r="X2292" s="122">
        <v>170000026</v>
      </c>
      <c r="Y2292" s="122">
        <v>185000026</v>
      </c>
      <c r="Z2292" s="122">
        <v>190000026</v>
      </c>
      <c r="AA2292" s="122">
        <v>200000026</v>
      </c>
      <c r="AB2292" s="122">
        <v>210000026</v>
      </c>
      <c r="AC2292" s="122">
        <v>220000026</v>
      </c>
      <c r="AD2292" s="121"/>
    </row>
    <row r="2293" spans="14:30" ht="12" customHeight="1">
      <c r="N2293" s="119" t="s">
        <v>26</v>
      </c>
      <c r="O2293" s="120" t="s">
        <v>437</v>
      </c>
      <c r="P2293" s="122">
        <v>110000026</v>
      </c>
      <c r="Q2293" s="122">
        <v>115000026</v>
      </c>
      <c r="R2293" s="122">
        <v>120000026</v>
      </c>
      <c r="S2293" s="122">
        <v>125000026</v>
      </c>
      <c r="T2293" s="122">
        <v>140000026</v>
      </c>
      <c r="U2293" s="122">
        <v>145000026</v>
      </c>
      <c r="V2293" s="122">
        <v>150000026</v>
      </c>
      <c r="W2293" s="122">
        <v>160000026</v>
      </c>
      <c r="X2293" s="122">
        <v>180000026</v>
      </c>
      <c r="Y2293" s="122">
        <v>190000026</v>
      </c>
      <c r="Z2293" s="122">
        <v>195000026</v>
      </c>
      <c r="AA2293" s="122">
        <v>205000026</v>
      </c>
      <c r="AB2293" s="122">
        <v>215000026</v>
      </c>
      <c r="AC2293" s="122">
        <v>225000026</v>
      </c>
      <c r="AD2293" s="121"/>
    </row>
    <row r="2294" spans="14:30" ht="12" customHeight="1">
      <c r="N2294" s="119" t="s">
        <v>26</v>
      </c>
      <c r="O2294" s="120" t="s">
        <v>438</v>
      </c>
      <c r="P2294" s="122">
        <v>105000026</v>
      </c>
      <c r="Q2294" s="122">
        <v>110000026</v>
      </c>
      <c r="R2294" s="122">
        <v>115000026</v>
      </c>
      <c r="S2294" s="122">
        <v>120000026</v>
      </c>
      <c r="T2294" s="122">
        <v>135000026</v>
      </c>
      <c r="U2294" s="122">
        <v>140000026</v>
      </c>
      <c r="V2294" s="122">
        <v>145000026</v>
      </c>
      <c r="W2294" s="122">
        <v>150000026</v>
      </c>
      <c r="X2294" s="122">
        <v>170000026</v>
      </c>
      <c r="Y2294" s="122">
        <v>185000026</v>
      </c>
      <c r="Z2294" s="122">
        <v>190000026</v>
      </c>
      <c r="AA2294" s="122">
        <v>200000026</v>
      </c>
      <c r="AB2294" s="122">
        <v>210000026</v>
      </c>
      <c r="AC2294" s="122">
        <v>220000026</v>
      </c>
      <c r="AD2294" s="121"/>
    </row>
    <row r="2295" spans="14:30" ht="12" customHeight="1">
      <c r="N2295" s="119" t="s">
        <v>26</v>
      </c>
      <c r="O2295" s="120" t="s">
        <v>2483</v>
      </c>
      <c r="P2295" s="122">
        <v>90000026</v>
      </c>
      <c r="Q2295" s="122">
        <v>100000026</v>
      </c>
      <c r="R2295" s="122">
        <v>105000026</v>
      </c>
      <c r="S2295" s="122">
        <v>110000026</v>
      </c>
      <c r="T2295" s="122">
        <v>115000026</v>
      </c>
      <c r="U2295" s="122">
        <v>120000026</v>
      </c>
      <c r="V2295" s="122">
        <v>130000026</v>
      </c>
      <c r="W2295" s="122">
        <v>140000026</v>
      </c>
      <c r="X2295" s="122">
        <v>150000026</v>
      </c>
      <c r="Y2295" s="122">
        <v>160000026</v>
      </c>
      <c r="Z2295" s="122">
        <v>170000026</v>
      </c>
      <c r="AA2295" s="122">
        <v>180000026</v>
      </c>
      <c r="AB2295" s="122">
        <v>190000026</v>
      </c>
      <c r="AC2295" s="122">
        <v>200000026</v>
      </c>
      <c r="AD2295" s="121"/>
    </row>
    <row r="2296" spans="14:30" ht="12" customHeight="1">
      <c r="N2296" s="119" t="s">
        <v>26</v>
      </c>
      <c r="O2296" s="120" t="s">
        <v>439</v>
      </c>
      <c r="P2296" s="122">
        <v>90000026</v>
      </c>
      <c r="Q2296" s="122">
        <v>100000026</v>
      </c>
      <c r="R2296" s="122">
        <v>105000026</v>
      </c>
      <c r="S2296" s="122">
        <v>110000026</v>
      </c>
      <c r="T2296" s="122">
        <v>115000026</v>
      </c>
      <c r="U2296" s="122">
        <v>120000026</v>
      </c>
      <c r="V2296" s="122">
        <v>130000026</v>
      </c>
      <c r="W2296" s="122">
        <v>140000026</v>
      </c>
      <c r="X2296" s="122">
        <v>150000026</v>
      </c>
      <c r="Y2296" s="122">
        <v>160000026</v>
      </c>
      <c r="Z2296" s="122">
        <v>170000026</v>
      </c>
      <c r="AA2296" s="122">
        <v>180000026</v>
      </c>
      <c r="AB2296" s="122">
        <v>190000026</v>
      </c>
      <c r="AC2296" s="122">
        <v>200000026</v>
      </c>
      <c r="AD2296" s="121"/>
    </row>
    <row r="2297" spans="14:30" ht="12" customHeight="1">
      <c r="N2297" s="119" t="s">
        <v>26</v>
      </c>
      <c r="O2297" s="120" t="s">
        <v>2428</v>
      </c>
      <c r="P2297" s="122">
        <v>85000026</v>
      </c>
      <c r="Q2297" s="122">
        <v>95000026</v>
      </c>
      <c r="R2297" s="122">
        <v>100000026</v>
      </c>
      <c r="S2297" s="122">
        <v>105000026</v>
      </c>
      <c r="T2297" s="122">
        <v>110000026</v>
      </c>
      <c r="U2297" s="122">
        <v>115000026</v>
      </c>
      <c r="V2297" s="122">
        <v>125000026</v>
      </c>
      <c r="W2297" s="122">
        <v>135000026</v>
      </c>
      <c r="X2297" s="122">
        <v>145000026</v>
      </c>
      <c r="Y2297" s="122">
        <v>155000026</v>
      </c>
      <c r="Z2297" s="122">
        <v>165000026</v>
      </c>
      <c r="AA2297" s="122">
        <v>175000026</v>
      </c>
      <c r="AB2297" s="122">
        <v>185000026</v>
      </c>
      <c r="AC2297" s="122">
        <v>195000026</v>
      </c>
      <c r="AD2297" s="121"/>
    </row>
    <row r="2298" spans="14:30" ht="12" customHeight="1">
      <c r="N2298" s="119" t="s">
        <v>26</v>
      </c>
      <c r="O2298" s="120" t="s">
        <v>414</v>
      </c>
      <c r="P2298" s="122">
        <v>85000026</v>
      </c>
      <c r="Q2298" s="122">
        <v>95000026</v>
      </c>
      <c r="R2298" s="122">
        <v>100000026</v>
      </c>
      <c r="S2298" s="122">
        <v>105000026</v>
      </c>
      <c r="T2298" s="122">
        <v>110000026</v>
      </c>
      <c r="U2298" s="122">
        <v>115000026</v>
      </c>
      <c r="V2298" s="122">
        <v>125000026</v>
      </c>
      <c r="W2298" s="122">
        <v>135000026</v>
      </c>
      <c r="X2298" s="122">
        <v>145000026</v>
      </c>
      <c r="Y2298" s="122">
        <v>155000026</v>
      </c>
      <c r="Z2298" s="122">
        <v>165000026</v>
      </c>
      <c r="AA2298" s="122">
        <v>175000026</v>
      </c>
      <c r="AB2298" s="122">
        <v>185000026</v>
      </c>
      <c r="AC2298" s="122">
        <v>195000026</v>
      </c>
      <c r="AD2298" s="121"/>
    </row>
    <row r="2299" spans="14:30" ht="12" customHeight="1">
      <c r="N2299" s="119" t="s">
        <v>26</v>
      </c>
      <c r="O2299" s="120" t="s">
        <v>738</v>
      </c>
      <c r="P2299" s="122">
        <v>85000026</v>
      </c>
      <c r="Q2299" s="122">
        <v>95000026</v>
      </c>
      <c r="R2299" s="122">
        <v>100000026</v>
      </c>
      <c r="S2299" s="122">
        <v>105000026</v>
      </c>
      <c r="T2299" s="122">
        <v>110000026</v>
      </c>
      <c r="U2299" s="122">
        <v>115000026</v>
      </c>
      <c r="V2299" s="122">
        <v>125000026</v>
      </c>
      <c r="W2299" s="122">
        <v>135000026</v>
      </c>
      <c r="X2299" s="122">
        <v>145000026</v>
      </c>
      <c r="Y2299" s="122">
        <v>155000026</v>
      </c>
      <c r="Z2299" s="122">
        <v>165000026</v>
      </c>
      <c r="AA2299" s="122">
        <v>175000026</v>
      </c>
      <c r="AB2299" s="122">
        <v>185000026</v>
      </c>
      <c r="AC2299" s="122">
        <v>195000026</v>
      </c>
      <c r="AD2299" s="121"/>
    </row>
    <row r="2300" spans="14:30" ht="12" customHeight="1">
      <c r="N2300" s="119" t="s">
        <v>26</v>
      </c>
      <c r="O2300" s="120" t="s">
        <v>532</v>
      </c>
      <c r="P2300" s="122">
        <v>90000026</v>
      </c>
      <c r="Q2300" s="122">
        <v>100000026</v>
      </c>
      <c r="R2300" s="122">
        <v>105000026</v>
      </c>
      <c r="S2300" s="122">
        <v>110000026</v>
      </c>
      <c r="T2300" s="122">
        <v>115000026</v>
      </c>
      <c r="U2300" s="122">
        <v>120000026</v>
      </c>
      <c r="V2300" s="122">
        <v>130000026</v>
      </c>
      <c r="W2300" s="122">
        <v>140000026</v>
      </c>
      <c r="X2300" s="122">
        <v>150000026</v>
      </c>
      <c r="Y2300" s="122">
        <v>160000026</v>
      </c>
      <c r="Z2300" s="122">
        <v>170000026</v>
      </c>
      <c r="AA2300" s="122">
        <v>180000026</v>
      </c>
      <c r="AB2300" s="122">
        <v>190000026</v>
      </c>
      <c r="AC2300" s="122">
        <v>200000026</v>
      </c>
      <c r="AD2300" s="121"/>
    </row>
    <row r="2301" spans="14:30" ht="12" customHeight="1">
      <c r="N2301" s="119" t="s">
        <v>26</v>
      </c>
      <c r="O2301" s="120" t="s">
        <v>1237</v>
      </c>
      <c r="P2301" s="122">
        <v>85000026</v>
      </c>
      <c r="Q2301" s="122">
        <v>95000026</v>
      </c>
      <c r="R2301" s="122">
        <v>100000026</v>
      </c>
      <c r="S2301" s="122">
        <v>105000026</v>
      </c>
      <c r="T2301" s="122">
        <v>110000026</v>
      </c>
      <c r="U2301" s="122">
        <v>115000026</v>
      </c>
      <c r="V2301" s="122">
        <v>125000026</v>
      </c>
      <c r="W2301" s="122">
        <v>135000026</v>
      </c>
      <c r="X2301" s="122">
        <v>145000026</v>
      </c>
      <c r="Y2301" s="122">
        <v>155000026</v>
      </c>
      <c r="Z2301" s="122">
        <v>165000026</v>
      </c>
      <c r="AA2301" s="122">
        <v>175000026</v>
      </c>
      <c r="AB2301" s="122">
        <v>185000026</v>
      </c>
      <c r="AC2301" s="122">
        <v>195000026</v>
      </c>
      <c r="AD2301" s="121"/>
    </row>
    <row r="2302" spans="14:30" ht="12" customHeight="1">
      <c r="N2302" s="119" t="s">
        <v>26</v>
      </c>
      <c r="O2302" s="120" t="s">
        <v>268</v>
      </c>
      <c r="P2302" s="122">
        <v>85000026</v>
      </c>
      <c r="Q2302" s="122">
        <v>95000026</v>
      </c>
      <c r="R2302" s="122">
        <v>100000026</v>
      </c>
      <c r="S2302" s="122">
        <v>105000026</v>
      </c>
      <c r="T2302" s="122">
        <v>110000026</v>
      </c>
      <c r="U2302" s="122">
        <v>115000026</v>
      </c>
      <c r="V2302" s="122">
        <v>125000026</v>
      </c>
      <c r="W2302" s="122">
        <v>135000026</v>
      </c>
      <c r="X2302" s="122">
        <v>145000026</v>
      </c>
      <c r="Y2302" s="122">
        <v>155000026</v>
      </c>
      <c r="Z2302" s="122">
        <v>165000026</v>
      </c>
      <c r="AA2302" s="122">
        <v>175000026</v>
      </c>
      <c r="AB2302" s="122">
        <v>185000026</v>
      </c>
      <c r="AC2302" s="122">
        <v>195000026</v>
      </c>
      <c r="AD2302" s="121"/>
    </row>
    <row r="2303" spans="14:30" ht="12" customHeight="1">
      <c r="N2303" s="119" t="s">
        <v>26</v>
      </c>
      <c r="O2303" s="120" t="s">
        <v>2679</v>
      </c>
      <c r="P2303" s="122">
        <v>105000026</v>
      </c>
      <c r="Q2303" s="122">
        <v>115000026</v>
      </c>
      <c r="R2303" s="122">
        <v>120000026</v>
      </c>
      <c r="S2303" s="122">
        <v>125000026</v>
      </c>
      <c r="T2303" s="122">
        <v>130000026</v>
      </c>
      <c r="U2303" s="122">
        <v>135000026</v>
      </c>
      <c r="V2303" s="122">
        <v>145000026</v>
      </c>
      <c r="W2303" s="122">
        <v>155000026</v>
      </c>
      <c r="X2303" s="122">
        <v>165000026</v>
      </c>
      <c r="Y2303" s="122">
        <v>175000026</v>
      </c>
      <c r="Z2303" s="122">
        <v>185000026</v>
      </c>
      <c r="AA2303" s="122">
        <v>195000026</v>
      </c>
      <c r="AB2303" s="122">
        <v>205000026</v>
      </c>
      <c r="AC2303" s="122">
        <v>215000026</v>
      </c>
      <c r="AD2303" s="121"/>
    </row>
    <row r="2304" spans="14:30" ht="12" customHeight="1">
      <c r="N2304" s="119" t="s">
        <v>26</v>
      </c>
      <c r="O2304" s="120" t="s">
        <v>650</v>
      </c>
      <c r="P2304" s="122">
        <v>100000026</v>
      </c>
      <c r="Q2304" s="122">
        <v>110000026</v>
      </c>
      <c r="R2304" s="122">
        <v>115000026</v>
      </c>
      <c r="S2304" s="122">
        <v>120000026</v>
      </c>
      <c r="T2304" s="122">
        <v>125000026</v>
      </c>
      <c r="U2304" s="122">
        <v>130000026</v>
      </c>
      <c r="V2304" s="122">
        <v>140000026</v>
      </c>
      <c r="W2304" s="122">
        <v>150000026</v>
      </c>
      <c r="X2304" s="122">
        <v>160000026</v>
      </c>
      <c r="Y2304" s="122">
        <v>170000026</v>
      </c>
      <c r="Z2304" s="122">
        <v>180000026</v>
      </c>
      <c r="AA2304" s="122">
        <v>190000026</v>
      </c>
      <c r="AB2304" s="122">
        <v>200000026</v>
      </c>
      <c r="AC2304" s="122">
        <v>210000026</v>
      </c>
      <c r="AD2304" s="121"/>
    </row>
    <row r="2305" spans="14:30" ht="12" customHeight="1">
      <c r="N2305" s="119" t="s">
        <v>26</v>
      </c>
      <c r="O2305" s="120" t="s">
        <v>1486</v>
      </c>
      <c r="P2305" s="122">
        <v>100000026</v>
      </c>
      <c r="Q2305" s="122">
        <v>110000026</v>
      </c>
      <c r="R2305" s="122">
        <v>115000026</v>
      </c>
      <c r="S2305" s="122">
        <v>120000026</v>
      </c>
      <c r="T2305" s="122">
        <v>125000026</v>
      </c>
      <c r="U2305" s="122">
        <v>130000026</v>
      </c>
      <c r="V2305" s="122">
        <v>140000026</v>
      </c>
      <c r="W2305" s="122">
        <v>150000026</v>
      </c>
      <c r="X2305" s="122">
        <v>160000026</v>
      </c>
      <c r="Y2305" s="122">
        <v>170000026</v>
      </c>
      <c r="Z2305" s="122">
        <v>180000026</v>
      </c>
      <c r="AA2305" s="122">
        <v>190000026</v>
      </c>
      <c r="AB2305" s="122">
        <v>200000026</v>
      </c>
      <c r="AC2305" s="122">
        <v>210000026</v>
      </c>
      <c r="AD2305" s="121"/>
    </row>
    <row r="2306" spans="14:30" ht="12" customHeight="1">
      <c r="N2306" s="119" t="s">
        <v>26</v>
      </c>
      <c r="O2306" s="120" t="s">
        <v>376</v>
      </c>
      <c r="P2306" s="122">
        <v>90000026</v>
      </c>
      <c r="Q2306" s="122">
        <v>100000026</v>
      </c>
      <c r="R2306" s="122">
        <v>105000026</v>
      </c>
      <c r="S2306" s="122">
        <v>110000026</v>
      </c>
      <c r="T2306" s="122">
        <v>115000026</v>
      </c>
      <c r="U2306" s="122">
        <v>120000026</v>
      </c>
      <c r="V2306" s="122">
        <v>130000026</v>
      </c>
      <c r="W2306" s="122">
        <v>140000026</v>
      </c>
      <c r="X2306" s="122">
        <v>150000026</v>
      </c>
      <c r="Y2306" s="122">
        <v>160000026</v>
      </c>
      <c r="Z2306" s="122">
        <v>170000026</v>
      </c>
      <c r="AA2306" s="122">
        <v>180000026</v>
      </c>
      <c r="AB2306" s="122">
        <v>190000026</v>
      </c>
      <c r="AC2306" s="122">
        <v>200000026</v>
      </c>
      <c r="AD2306" s="121"/>
    </row>
    <row r="2307" spans="14:30" ht="12" customHeight="1">
      <c r="N2307" s="119" t="s">
        <v>26</v>
      </c>
      <c r="O2307" s="120" t="s">
        <v>301</v>
      </c>
      <c r="P2307" s="122">
        <v>85000026</v>
      </c>
      <c r="Q2307" s="122">
        <v>95000026</v>
      </c>
      <c r="R2307" s="122">
        <v>100000026</v>
      </c>
      <c r="S2307" s="122">
        <v>105000026</v>
      </c>
      <c r="T2307" s="122">
        <v>110000026</v>
      </c>
      <c r="U2307" s="122">
        <v>115000026</v>
      </c>
      <c r="V2307" s="122">
        <v>125000026</v>
      </c>
      <c r="W2307" s="122">
        <v>135000026</v>
      </c>
      <c r="X2307" s="122">
        <v>145000026</v>
      </c>
      <c r="Y2307" s="122">
        <v>155000026</v>
      </c>
      <c r="Z2307" s="122">
        <v>165000026</v>
      </c>
      <c r="AA2307" s="122">
        <v>175000026</v>
      </c>
      <c r="AB2307" s="122">
        <v>185000026</v>
      </c>
      <c r="AC2307" s="122">
        <v>195000026</v>
      </c>
      <c r="AD2307" s="121"/>
    </row>
    <row r="2308" spans="14:30" ht="12" customHeight="1">
      <c r="N2308" s="119" t="s">
        <v>26</v>
      </c>
      <c r="O2308" s="120" t="s">
        <v>1937</v>
      </c>
      <c r="P2308" s="122">
        <v>85000026</v>
      </c>
      <c r="Q2308" s="122">
        <v>95000026</v>
      </c>
      <c r="R2308" s="122">
        <v>100000026</v>
      </c>
      <c r="S2308" s="122">
        <v>105000026</v>
      </c>
      <c r="T2308" s="122">
        <v>110000026</v>
      </c>
      <c r="U2308" s="122">
        <v>115000026</v>
      </c>
      <c r="V2308" s="122">
        <v>125000026</v>
      </c>
      <c r="W2308" s="122">
        <v>135000026</v>
      </c>
      <c r="X2308" s="122">
        <v>145000026</v>
      </c>
      <c r="Y2308" s="122">
        <v>155000026</v>
      </c>
      <c r="Z2308" s="122">
        <v>165000026</v>
      </c>
      <c r="AA2308" s="122">
        <v>175000026</v>
      </c>
      <c r="AB2308" s="122">
        <v>185000026</v>
      </c>
      <c r="AC2308" s="122">
        <v>195000026</v>
      </c>
      <c r="AD2308" s="121"/>
    </row>
    <row r="2309" spans="14:30" ht="12" customHeight="1">
      <c r="N2309" s="119" t="s">
        <v>26</v>
      </c>
      <c r="O2309" s="120" t="s">
        <v>365</v>
      </c>
      <c r="P2309" s="122">
        <v>95000026</v>
      </c>
      <c r="Q2309" s="122">
        <v>105000026</v>
      </c>
      <c r="R2309" s="122">
        <v>110000026</v>
      </c>
      <c r="S2309" s="122">
        <v>115000026</v>
      </c>
      <c r="T2309" s="122">
        <v>120000026</v>
      </c>
      <c r="U2309" s="122">
        <v>125000026</v>
      </c>
      <c r="V2309" s="122">
        <v>135000026</v>
      </c>
      <c r="W2309" s="122">
        <v>145000026</v>
      </c>
      <c r="X2309" s="122">
        <v>155000026</v>
      </c>
      <c r="Y2309" s="122">
        <v>165000026</v>
      </c>
      <c r="Z2309" s="122">
        <v>175000026</v>
      </c>
      <c r="AA2309" s="122">
        <v>185000026</v>
      </c>
      <c r="AB2309" s="122">
        <v>195000026</v>
      </c>
      <c r="AC2309" s="122">
        <v>205000026</v>
      </c>
      <c r="AD2309" s="121"/>
    </row>
    <row r="2310" spans="14:30" ht="12" customHeight="1">
      <c r="N2310" s="119" t="s">
        <v>26</v>
      </c>
      <c r="O2310" s="120" t="s">
        <v>302</v>
      </c>
      <c r="P2310" s="122">
        <v>90000026</v>
      </c>
      <c r="Q2310" s="122">
        <v>100000026</v>
      </c>
      <c r="R2310" s="122">
        <v>105000026</v>
      </c>
      <c r="S2310" s="122">
        <v>110000026</v>
      </c>
      <c r="T2310" s="122">
        <v>115000026</v>
      </c>
      <c r="U2310" s="122">
        <v>120000026</v>
      </c>
      <c r="V2310" s="122">
        <v>130000026</v>
      </c>
      <c r="W2310" s="122">
        <v>140000026</v>
      </c>
      <c r="X2310" s="122">
        <v>150000026</v>
      </c>
      <c r="Y2310" s="122">
        <v>160000026</v>
      </c>
      <c r="Z2310" s="122">
        <v>170000026</v>
      </c>
      <c r="AA2310" s="122">
        <v>180000026</v>
      </c>
      <c r="AB2310" s="122">
        <v>190000026</v>
      </c>
      <c r="AC2310" s="122">
        <v>200000026</v>
      </c>
      <c r="AD2310" s="121"/>
    </row>
    <row r="2311" spans="14:30" ht="12" customHeight="1">
      <c r="N2311" s="119" t="s">
        <v>26</v>
      </c>
      <c r="O2311" s="120" t="s">
        <v>315</v>
      </c>
      <c r="P2311" s="122">
        <v>100000026</v>
      </c>
      <c r="Q2311" s="122">
        <v>110000026</v>
      </c>
      <c r="R2311" s="122">
        <v>115000026</v>
      </c>
      <c r="S2311" s="122">
        <v>120000026</v>
      </c>
      <c r="T2311" s="122">
        <v>125000026</v>
      </c>
      <c r="U2311" s="122">
        <v>130000026</v>
      </c>
      <c r="V2311" s="122">
        <v>140000026</v>
      </c>
      <c r="W2311" s="122">
        <v>150000026</v>
      </c>
      <c r="X2311" s="122">
        <v>160000026</v>
      </c>
      <c r="Y2311" s="122">
        <v>170000026</v>
      </c>
      <c r="Z2311" s="122">
        <v>180000026</v>
      </c>
      <c r="AA2311" s="122">
        <v>190000026</v>
      </c>
      <c r="AB2311" s="122">
        <v>200000026</v>
      </c>
      <c r="AC2311" s="122">
        <v>210000026</v>
      </c>
      <c r="AD2311" s="121"/>
    </row>
    <row r="2312" spans="14:30" ht="12" customHeight="1">
      <c r="N2312" s="119" t="s">
        <v>26</v>
      </c>
      <c r="O2312" s="120" t="s">
        <v>1347</v>
      </c>
      <c r="P2312" s="122">
        <v>90000026</v>
      </c>
      <c r="Q2312" s="122">
        <v>100000026</v>
      </c>
      <c r="R2312" s="122">
        <v>105000026</v>
      </c>
      <c r="S2312" s="122">
        <v>110000026</v>
      </c>
      <c r="T2312" s="122">
        <v>115000026</v>
      </c>
      <c r="U2312" s="122">
        <v>120000026</v>
      </c>
      <c r="V2312" s="122">
        <v>130000026</v>
      </c>
      <c r="W2312" s="122">
        <v>140000026</v>
      </c>
      <c r="X2312" s="122">
        <v>150000026</v>
      </c>
      <c r="Y2312" s="122">
        <v>160000026</v>
      </c>
      <c r="Z2312" s="122">
        <v>170000026</v>
      </c>
      <c r="AA2312" s="122">
        <v>180000026</v>
      </c>
      <c r="AB2312" s="122">
        <v>190000026</v>
      </c>
      <c r="AC2312" s="122">
        <v>200000026</v>
      </c>
      <c r="AD2312" s="121"/>
    </row>
    <row r="2313" spans="14:30" ht="12" customHeight="1">
      <c r="N2313" s="119" t="s">
        <v>26</v>
      </c>
      <c r="O2313" s="120" t="s">
        <v>1487</v>
      </c>
      <c r="P2313" s="122">
        <v>85000026</v>
      </c>
      <c r="Q2313" s="122">
        <v>95000026</v>
      </c>
      <c r="R2313" s="122">
        <v>100000026</v>
      </c>
      <c r="S2313" s="122">
        <v>105000026</v>
      </c>
      <c r="T2313" s="122">
        <v>110000026</v>
      </c>
      <c r="U2313" s="122">
        <v>115000026</v>
      </c>
      <c r="V2313" s="122">
        <v>125000026</v>
      </c>
      <c r="W2313" s="122">
        <v>135000026</v>
      </c>
      <c r="X2313" s="122">
        <v>145000026</v>
      </c>
      <c r="Y2313" s="122">
        <v>155000026</v>
      </c>
      <c r="Z2313" s="122">
        <v>165000026</v>
      </c>
      <c r="AA2313" s="122">
        <v>175000026</v>
      </c>
      <c r="AB2313" s="122">
        <v>185000026</v>
      </c>
      <c r="AC2313" s="122">
        <v>195000026</v>
      </c>
      <c r="AD2313" s="121"/>
    </row>
    <row r="2314" spans="14:30" ht="12" customHeight="1">
      <c r="N2314" s="119" t="s">
        <v>26</v>
      </c>
      <c r="O2314" s="120" t="s">
        <v>1238</v>
      </c>
      <c r="P2314" s="122">
        <v>0</v>
      </c>
      <c r="Q2314" s="122">
        <v>105000026</v>
      </c>
      <c r="R2314" s="122">
        <v>115000026</v>
      </c>
      <c r="S2314" s="122">
        <v>125000026</v>
      </c>
      <c r="T2314" s="122">
        <v>130000026</v>
      </c>
      <c r="U2314" s="122">
        <v>135000026</v>
      </c>
      <c r="V2314" s="122">
        <v>145000026</v>
      </c>
      <c r="W2314" s="122">
        <v>155000026</v>
      </c>
      <c r="X2314" s="122">
        <v>160000026</v>
      </c>
      <c r="Y2314" s="122">
        <v>170000026</v>
      </c>
      <c r="Z2314" s="122">
        <v>180000026</v>
      </c>
      <c r="AA2314" s="122">
        <v>185000026</v>
      </c>
      <c r="AB2314" s="122">
        <v>0</v>
      </c>
      <c r="AC2314" s="122">
        <v>0</v>
      </c>
      <c r="AD2314" s="121"/>
    </row>
    <row r="2315" spans="14:30" ht="12" customHeight="1">
      <c r="N2315" s="119" t="s">
        <v>26</v>
      </c>
      <c r="O2315" s="120" t="s">
        <v>493</v>
      </c>
      <c r="P2315" s="122">
        <v>0</v>
      </c>
      <c r="Q2315" s="122">
        <v>105000026</v>
      </c>
      <c r="R2315" s="122">
        <v>115000026</v>
      </c>
      <c r="S2315" s="122">
        <v>125000026</v>
      </c>
      <c r="T2315" s="122">
        <v>130000026</v>
      </c>
      <c r="U2315" s="122">
        <v>135000026</v>
      </c>
      <c r="V2315" s="122">
        <v>145000026</v>
      </c>
      <c r="W2315" s="122">
        <v>155000026</v>
      </c>
      <c r="X2315" s="122">
        <v>160000026</v>
      </c>
      <c r="Y2315" s="122">
        <v>170000026</v>
      </c>
      <c r="Z2315" s="122">
        <v>180000026</v>
      </c>
      <c r="AA2315" s="122">
        <v>185000026</v>
      </c>
      <c r="AB2315" s="122">
        <v>0</v>
      </c>
      <c r="AC2315" s="122">
        <v>0</v>
      </c>
      <c r="AD2315" s="121"/>
    </row>
    <row r="2316" spans="14:30" ht="12" customHeight="1">
      <c r="N2316" s="119" t="s">
        <v>26</v>
      </c>
      <c r="O2316" s="120" t="s">
        <v>274</v>
      </c>
      <c r="P2316" s="122">
        <v>0</v>
      </c>
      <c r="Q2316" s="122">
        <v>100000026</v>
      </c>
      <c r="R2316" s="122">
        <v>110000026</v>
      </c>
      <c r="S2316" s="122">
        <v>120000026</v>
      </c>
      <c r="T2316" s="122">
        <v>125000026</v>
      </c>
      <c r="U2316" s="122">
        <v>130000026</v>
      </c>
      <c r="V2316" s="122">
        <v>140000026</v>
      </c>
      <c r="W2316" s="122">
        <v>150000026</v>
      </c>
      <c r="X2316" s="122">
        <v>155000026</v>
      </c>
      <c r="Y2316" s="122">
        <v>165000026</v>
      </c>
      <c r="Z2316" s="122">
        <v>175000026</v>
      </c>
      <c r="AA2316" s="122">
        <v>180000026</v>
      </c>
      <c r="AB2316" s="122">
        <v>0</v>
      </c>
      <c r="AC2316" s="122">
        <v>0</v>
      </c>
      <c r="AD2316" s="121"/>
    </row>
    <row r="2317" spans="14:30" ht="12" customHeight="1">
      <c r="N2317" s="119" t="s">
        <v>26</v>
      </c>
      <c r="O2317" s="120" t="s">
        <v>388</v>
      </c>
      <c r="P2317" s="122">
        <v>110000026</v>
      </c>
      <c r="Q2317" s="122">
        <v>115000026</v>
      </c>
      <c r="R2317" s="122">
        <v>120000026</v>
      </c>
      <c r="S2317" s="122">
        <v>125000026</v>
      </c>
      <c r="T2317" s="122">
        <v>140000026</v>
      </c>
      <c r="U2317" s="122">
        <v>145000026</v>
      </c>
      <c r="V2317" s="122">
        <v>150000026</v>
      </c>
      <c r="W2317" s="122">
        <v>155000026</v>
      </c>
      <c r="X2317" s="122">
        <v>175000026</v>
      </c>
      <c r="Y2317" s="122">
        <v>190000026</v>
      </c>
      <c r="Z2317" s="122">
        <v>195000026</v>
      </c>
      <c r="AA2317" s="122">
        <v>205000026</v>
      </c>
      <c r="AB2317" s="122">
        <v>215000026</v>
      </c>
      <c r="AC2317" s="122">
        <v>225000026</v>
      </c>
      <c r="AD2317" s="121"/>
    </row>
    <row r="2318" spans="14:30" ht="12" customHeight="1">
      <c r="N2318" s="119" t="s">
        <v>26</v>
      </c>
      <c r="O2318" s="120" t="s">
        <v>2187</v>
      </c>
      <c r="P2318" s="122">
        <v>110000026</v>
      </c>
      <c r="Q2318" s="122">
        <v>115000026</v>
      </c>
      <c r="R2318" s="122">
        <v>120000026</v>
      </c>
      <c r="S2318" s="122">
        <v>125000026</v>
      </c>
      <c r="T2318" s="122">
        <v>140000026</v>
      </c>
      <c r="U2318" s="122">
        <v>145000026</v>
      </c>
      <c r="V2318" s="122">
        <v>150000026</v>
      </c>
      <c r="W2318" s="122">
        <v>155000026</v>
      </c>
      <c r="X2318" s="122">
        <v>175000026</v>
      </c>
      <c r="Y2318" s="122">
        <v>190000026</v>
      </c>
      <c r="Z2318" s="122">
        <v>195000026</v>
      </c>
      <c r="AA2318" s="122">
        <v>205000026</v>
      </c>
      <c r="AB2318" s="122">
        <v>215000026</v>
      </c>
      <c r="AC2318" s="122">
        <v>225000026</v>
      </c>
      <c r="AD2318" s="121"/>
    </row>
    <row r="2319" spans="14:30" ht="12" customHeight="1">
      <c r="N2319" s="119" t="s">
        <v>26</v>
      </c>
      <c r="O2319" s="120" t="s">
        <v>293</v>
      </c>
      <c r="P2319" s="122">
        <v>105000026</v>
      </c>
      <c r="Q2319" s="122">
        <v>110000026</v>
      </c>
      <c r="R2319" s="122">
        <v>115000026</v>
      </c>
      <c r="S2319" s="122">
        <v>120000026</v>
      </c>
      <c r="T2319" s="122">
        <v>135000026</v>
      </c>
      <c r="U2319" s="122">
        <v>140000026</v>
      </c>
      <c r="V2319" s="122">
        <v>145000026</v>
      </c>
      <c r="W2319" s="122">
        <v>150000026</v>
      </c>
      <c r="X2319" s="122">
        <v>170000026</v>
      </c>
      <c r="Y2319" s="122">
        <v>185000026</v>
      </c>
      <c r="Z2319" s="122">
        <v>190000026</v>
      </c>
      <c r="AA2319" s="122">
        <v>200000026</v>
      </c>
      <c r="AB2319" s="122">
        <v>210000026</v>
      </c>
      <c r="AC2319" s="122">
        <v>220000026</v>
      </c>
      <c r="AD2319" s="121"/>
    </row>
    <row r="2320" spans="14:30" ht="12" customHeight="1">
      <c r="N2320" s="119" t="s">
        <v>26</v>
      </c>
      <c r="O2320" s="120" t="s">
        <v>2343</v>
      </c>
      <c r="P2320" s="122">
        <v>0</v>
      </c>
      <c r="Q2320" s="122">
        <v>0</v>
      </c>
      <c r="R2320" s="122">
        <v>0</v>
      </c>
      <c r="S2320" s="122">
        <v>0</v>
      </c>
      <c r="T2320" s="122">
        <v>0</v>
      </c>
      <c r="U2320" s="122">
        <v>0</v>
      </c>
      <c r="V2320" s="122">
        <v>0</v>
      </c>
      <c r="W2320" s="122">
        <v>0</v>
      </c>
      <c r="X2320" s="122">
        <v>0</v>
      </c>
      <c r="Y2320" s="122">
        <v>190000026</v>
      </c>
      <c r="Z2320" s="122">
        <v>0</v>
      </c>
      <c r="AA2320" s="122">
        <v>0</v>
      </c>
      <c r="AB2320" s="122">
        <v>0</v>
      </c>
      <c r="AC2320" s="122">
        <v>0</v>
      </c>
      <c r="AD2320" s="121"/>
    </row>
    <row r="2321" spans="14:30" ht="12" customHeight="1">
      <c r="N2321" s="119" t="s">
        <v>26</v>
      </c>
      <c r="O2321" s="120" t="s">
        <v>311</v>
      </c>
      <c r="P2321" s="122">
        <v>85000026</v>
      </c>
      <c r="Q2321" s="122">
        <v>95000026</v>
      </c>
      <c r="R2321" s="122">
        <v>100000026</v>
      </c>
      <c r="S2321" s="122">
        <v>105000026</v>
      </c>
      <c r="T2321" s="122">
        <v>110000026</v>
      </c>
      <c r="U2321" s="122">
        <v>115000026</v>
      </c>
      <c r="V2321" s="122">
        <v>125000026</v>
      </c>
      <c r="W2321" s="122">
        <v>135000026</v>
      </c>
      <c r="X2321" s="122">
        <v>145000026</v>
      </c>
      <c r="Y2321" s="122">
        <v>155000026</v>
      </c>
      <c r="Z2321" s="122">
        <v>165000026</v>
      </c>
      <c r="AA2321" s="122">
        <v>175000026</v>
      </c>
      <c r="AB2321" s="122">
        <v>185000026</v>
      </c>
      <c r="AC2321" s="122">
        <v>195000026</v>
      </c>
      <c r="AD2321" s="121"/>
    </row>
    <row r="2322" spans="14:30" ht="12" customHeight="1">
      <c r="N2322" s="119" t="s">
        <v>26</v>
      </c>
      <c r="O2322" s="120" t="s">
        <v>2188</v>
      </c>
      <c r="P2322" s="122">
        <v>0</v>
      </c>
      <c r="Q2322" s="122">
        <v>0</v>
      </c>
      <c r="R2322" s="122">
        <v>0</v>
      </c>
      <c r="S2322" s="122">
        <v>0</v>
      </c>
      <c r="T2322" s="122">
        <v>0</v>
      </c>
      <c r="U2322" s="122">
        <v>0</v>
      </c>
      <c r="V2322" s="122">
        <v>0</v>
      </c>
      <c r="W2322" s="122">
        <v>0</v>
      </c>
      <c r="X2322" s="122">
        <v>0</v>
      </c>
      <c r="Y2322" s="122">
        <v>210000026</v>
      </c>
      <c r="Z2322" s="122">
        <v>220000026</v>
      </c>
      <c r="AA2322" s="122">
        <v>230000026</v>
      </c>
      <c r="AB2322" s="122">
        <v>240000026</v>
      </c>
      <c r="AC2322" s="122">
        <v>250000026</v>
      </c>
      <c r="AD2322" s="121"/>
    </row>
    <row r="2323" spans="14:30" ht="12" customHeight="1">
      <c r="N2323" s="119" t="s">
        <v>26</v>
      </c>
      <c r="O2323" s="120" t="s">
        <v>420</v>
      </c>
      <c r="P2323" s="122">
        <v>85000026</v>
      </c>
      <c r="Q2323" s="122">
        <v>95000026</v>
      </c>
      <c r="R2323" s="122">
        <v>100000026</v>
      </c>
      <c r="S2323" s="122">
        <v>105000026</v>
      </c>
      <c r="T2323" s="122">
        <v>110000026</v>
      </c>
      <c r="U2323" s="122">
        <v>115000026</v>
      </c>
      <c r="V2323" s="122">
        <v>125000026</v>
      </c>
      <c r="W2323" s="122">
        <v>135000026</v>
      </c>
      <c r="X2323" s="122">
        <v>145000026</v>
      </c>
      <c r="Y2323" s="122">
        <v>155000026</v>
      </c>
      <c r="Z2323" s="122">
        <v>165000026</v>
      </c>
      <c r="AA2323" s="122">
        <v>175000026</v>
      </c>
      <c r="AB2323" s="122">
        <v>185000026</v>
      </c>
      <c r="AC2323" s="122">
        <v>195000026</v>
      </c>
      <c r="AD2323" s="121"/>
    </row>
    <row r="2324" spans="14:30" ht="12" customHeight="1">
      <c r="N2324" s="119" t="s">
        <v>26</v>
      </c>
      <c r="O2324" s="120" t="s">
        <v>2447</v>
      </c>
      <c r="P2324" s="122">
        <v>100000026</v>
      </c>
      <c r="Q2324" s="122">
        <v>110000026</v>
      </c>
      <c r="R2324" s="122">
        <v>115000026</v>
      </c>
      <c r="S2324" s="122">
        <v>120000026</v>
      </c>
      <c r="T2324" s="122">
        <v>125000026</v>
      </c>
      <c r="U2324" s="122">
        <v>130000026</v>
      </c>
      <c r="V2324" s="122">
        <v>140000026</v>
      </c>
      <c r="W2324" s="122">
        <v>150000026</v>
      </c>
      <c r="X2324" s="122">
        <v>160000026</v>
      </c>
      <c r="Y2324" s="122">
        <v>170000026</v>
      </c>
      <c r="Z2324" s="122">
        <v>180000026</v>
      </c>
      <c r="AA2324" s="122">
        <v>190000026</v>
      </c>
      <c r="AB2324" s="122">
        <v>200000026</v>
      </c>
      <c r="AC2324" s="122">
        <v>210000026</v>
      </c>
      <c r="AD2324" s="121"/>
    </row>
    <row r="2325" spans="14:30" ht="12" customHeight="1">
      <c r="N2325" s="119" t="s">
        <v>26</v>
      </c>
      <c r="O2325" s="120" t="s">
        <v>2433</v>
      </c>
      <c r="P2325" s="122">
        <v>95000026</v>
      </c>
      <c r="Q2325" s="122">
        <v>105000026</v>
      </c>
      <c r="R2325" s="122">
        <v>110000026</v>
      </c>
      <c r="S2325" s="122">
        <v>115000026</v>
      </c>
      <c r="T2325" s="122">
        <v>120000026</v>
      </c>
      <c r="U2325" s="122">
        <v>125000026</v>
      </c>
      <c r="V2325" s="122">
        <v>135000026</v>
      </c>
      <c r="W2325" s="122">
        <v>145000026</v>
      </c>
      <c r="X2325" s="122">
        <v>155000026</v>
      </c>
      <c r="Y2325" s="122">
        <v>165000026</v>
      </c>
      <c r="Z2325" s="122">
        <v>175000026</v>
      </c>
      <c r="AA2325" s="122">
        <v>185000026</v>
      </c>
      <c r="AB2325" s="122">
        <v>195000026</v>
      </c>
      <c r="AC2325" s="122">
        <v>205000026</v>
      </c>
      <c r="AD2325" s="121"/>
    </row>
    <row r="2326" spans="14:30" ht="12" customHeight="1">
      <c r="N2326" s="119" t="s">
        <v>26</v>
      </c>
      <c r="O2326" s="120" t="s">
        <v>1348</v>
      </c>
      <c r="P2326" s="122">
        <v>85000026</v>
      </c>
      <c r="Q2326" s="122">
        <v>95000026</v>
      </c>
      <c r="R2326" s="122">
        <v>100000026</v>
      </c>
      <c r="S2326" s="122">
        <v>105000026</v>
      </c>
      <c r="T2326" s="122">
        <v>110000026</v>
      </c>
      <c r="U2326" s="122">
        <v>115000026</v>
      </c>
      <c r="V2326" s="122">
        <v>125000026</v>
      </c>
      <c r="W2326" s="122">
        <v>135000026</v>
      </c>
      <c r="X2326" s="122">
        <v>145000026</v>
      </c>
      <c r="Y2326" s="122">
        <v>155000026</v>
      </c>
      <c r="Z2326" s="122">
        <v>165000026</v>
      </c>
      <c r="AA2326" s="122">
        <v>175000026</v>
      </c>
      <c r="AB2326" s="122">
        <v>185000026</v>
      </c>
      <c r="AC2326" s="122">
        <v>195000026</v>
      </c>
      <c r="AD2326" s="121"/>
    </row>
    <row r="2327" spans="14:30" ht="12" customHeight="1">
      <c r="N2327" s="119" t="s">
        <v>26</v>
      </c>
      <c r="O2327" s="120" t="s">
        <v>1907</v>
      </c>
      <c r="P2327" s="122">
        <v>0</v>
      </c>
      <c r="Q2327" s="122">
        <v>100000026</v>
      </c>
      <c r="R2327" s="122">
        <v>110000026</v>
      </c>
      <c r="S2327" s="122">
        <v>120000026</v>
      </c>
      <c r="T2327" s="122">
        <v>125000026</v>
      </c>
      <c r="U2327" s="122">
        <v>130000026</v>
      </c>
      <c r="V2327" s="122">
        <v>140000026</v>
      </c>
      <c r="W2327" s="122">
        <v>150000026</v>
      </c>
      <c r="X2327" s="122">
        <v>155000026</v>
      </c>
      <c r="Y2327" s="122">
        <v>165000026</v>
      </c>
      <c r="Z2327" s="122">
        <v>175000026</v>
      </c>
      <c r="AA2327" s="122">
        <v>180000026</v>
      </c>
      <c r="AB2327" s="122">
        <v>0</v>
      </c>
      <c r="AC2327" s="122">
        <v>0</v>
      </c>
      <c r="AD2327" s="121"/>
    </row>
    <row r="2328" spans="14:30" ht="12" customHeight="1">
      <c r="N2328" s="119" t="s">
        <v>26</v>
      </c>
      <c r="O2328" s="120" t="s">
        <v>1113</v>
      </c>
      <c r="P2328" s="122">
        <v>110000026</v>
      </c>
      <c r="Q2328" s="122">
        <v>115000026</v>
      </c>
      <c r="R2328" s="122">
        <v>120000026</v>
      </c>
      <c r="S2328" s="122">
        <v>125000026</v>
      </c>
      <c r="T2328" s="122">
        <v>140000026</v>
      </c>
      <c r="U2328" s="122">
        <v>145000026</v>
      </c>
      <c r="V2328" s="122">
        <v>150000026</v>
      </c>
      <c r="W2328" s="122">
        <v>155000026</v>
      </c>
      <c r="X2328" s="122">
        <v>175000026</v>
      </c>
      <c r="Y2328" s="122">
        <v>190000026</v>
      </c>
      <c r="Z2328" s="122">
        <v>195000026</v>
      </c>
      <c r="AA2328" s="122">
        <v>205000026</v>
      </c>
      <c r="AB2328" s="122">
        <v>215000026</v>
      </c>
      <c r="AC2328" s="122">
        <v>225000026</v>
      </c>
      <c r="AD2328" s="121"/>
    </row>
    <row r="2329" spans="14:30" ht="12" customHeight="1">
      <c r="N2329" s="119" t="s">
        <v>26</v>
      </c>
      <c r="O2329" s="120" t="s">
        <v>158</v>
      </c>
      <c r="P2329" s="122">
        <v>110000026</v>
      </c>
      <c r="Q2329" s="122">
        <v>115000026</v>
      </c>
      <c r="R2329" s="122">
        <v>120000026</v>
      </c>
      <c r="S2329" s="122">
        <v>125000026</v>
      </c>
      <c r="T2329" s="122">
        <v>140000026</v>
      </c>
      <c r="U2329" s="122">
        <v>145000026</v>
      </c>
      <c r="V2329" s="122">
        <v>150000026</v>
      </c>
      <c r="W2329" s="122">
        <v>155000026</v>
      </c>
      <c r="X2329" s="122">
        <v>175000026</v>
      </c>
      <c r="Y2329" s="122">
        <v>190000026</v>
      </c>
      <c r="Z2329" s="122">
        <v>195000026</v>
      </c>
      <c r="AA2329" s="122">
        <v>205000026</v>
      </c>
      <c r="AB2329" s="122">
        <v>215000026</v>
      </c>
      <c r="AC2329" s="122">
        <v>225000026</v>
      </c>
      <c r="AD2329" s="121"/>
    </row>
    <row r="2330" spans="14:30" ht="12" customHeight="1">
      <c r="N2330" s="119" t="s">
        <v>26</v>
      </c>
      <c r="O2330" s="120" t="s">
        <v>544</v>
      </c>
      <c r="P2330" s="122">
        <v>105000026</v>
      </c>
      <c r="Q2330" s="122">
        <v>110000026</v>
      </c>
      <c r="R2330" s="122">
        <v>115000026</v>
      </c>
      <c r="S2330" s="122">
        <v>120000026</v>
      </c>
      <c r="T2330" s="122">
        <v>135000026</v>
      </c>
      <c r="U2330" s="122">
        <v>140000026</v>
      </c>
      <c r="V2330" s="122">
        <v>145000026</v>
      </c>
      <c r="W2330" s="122">
        <v>150000026</v>
      </c>
      <c r="X2330" s="122">
        <v>170000026</v>
      </c>
      <c r="Y2330" s="122">
        <v>185000026</v>
      </c>
      <c r="Z2330" s="122">
        <v>190000026</v>
      </c>
      <c r="AA2330" s="122">
        <v>200000026</v>
      </c>
      <c r="AB2330" s="122">
        <v>210000026</v>
      </c>
      <c r="AC2330" s="122">
        <v>220000026</v>
      </c>
      <c r="AD2330" s="121"/>
    </row>
    <row r="2331" spans="14:30" ht="12" customHeight="1">
      <c r="N2331" s="119" t="s">
        <v>26</v>
      </c>
      <c r="O2331" s="120" t="s">
        <v>299</v>
      </c>
      <c r="P2331" s="122">
        <v>105000026</v>
      </c>
      <c r="Q2331" s="122">
        <v>110000026</v>
      </c>
      <c r="R2331" s="122">
        <v>115000026</v>
      </c>
      <c r="S2331" s="122">
        <v>120000026</v>
      </c>
      <c r="T2331" s="122">
        <v>135000026</v>
      </c>
      <c r="U2331" s="122">
        <v>140000026</v>
      </c>
      <c r="V2331" s="122">
        <v>145000026</v>
      </c>
      <c r="W2331" s="122">
        <v>150000026</v>
      </c>
      <c r="X2331" s="122">
        <v>170000026</v>
      </c>
      <c r="Y2331" s="122">
        <v>185000026</v>
      </c>
      <c r="Z2331" s="122">
        <v>190000026</v>
      </c>
      <c r="AA2331" s="122">
        <v>200000026</v>
      </c>
      <c r="AB2331" s="122">
        <v>210000026</v>
      </c>
      <c r="AC2331" s="122">
        <v>220000026</v>
      </c>
      <c r="AD2331" s="121"/>
    </row>
    <row r="2332" spans="14:30" ht="12" customHeight="1">
      <c r="N2332" s="119" t="s">
        <v>26</v>
      </c>
      <c r="O2332" s="120" t="s">
        <v>159</v>
      </c>
      <c r="P2332" s="122">
        <v>105000026</v>
      </c>
      <c r="Q2332" s="122">
        <v>110000026</v>
      </c>
      <c r="R2332" s="122">
        <v>115000026</v>
      </c>
      <c r="S2332" s="122">
        <v>120000026</v>
      </c>
      <c r="T2332" s="122">
        <v>135000026</v>
      </c>
      <c r="U2332" s="122">
        <v>140000026</v>
      </c>
      <c r="V2332" s="122">
        <v>145000026</v>
      </c>
      <c r="W2332" s="122">
        <v>150000026</v>
      </c>
      <c r="X2332" s="122">
        <v>170000026</v>
      </c>
      <c r="Y2332" s="122">
        <v>185000026</v>
      </c>
      <c r="Z2332" s="122">
        <v>190000026</v>
      </c>
      <c r="AA2332" s="122">
        <v>200000026</v>
      </c>
      <c r="AB2332" s="122">
        <v>210000026</v>
      </c>
      <c r="AC2332" s="122">
        <v>220000026</v>
      </c>
      <c r="AD2332" s="121"/>
    </row>
    <row r="2333" spans="14:30" ht="12" customHeight="1">
      <c r="N2333" s="119" t="s">
        <v>26</v>
      </c>
      <c r="O2333" s="120" t="s">
        <v>1644</v>
      </c>
      <c r="P2333" s="122">
        <v>105000026</v>
      </c>
      <c r="Q2333" s="122">
        <v>110000026</v>
      </c>
      <c r="R2333" s="122">
        <v>115000026</v>
      </c>
      <c r="S2333" s="122">
        <v>120000026</v>
      </c>
      <c r="T2333" s="122">
        <v>135000026</v>
      </c>
      <c r="U2333" s="122">
        <v>140000026</v>
      </c>
      <c r="V2333" s="122">
        <v>145000026</v>
      </c>
      <c r="W2333" s="122">
        <v>150000026</v>
      </c>
      <c r="X2333" s="122">
        <v>170000026</v>
      </c>
      <c r="Y2333" s="122">
        <v>185000026</v>
      </c>
      <c r="Z2333" s="122">
        <v>190000026</v>
      </c>
      <c r="AA2333" s="122">
        <v>200000026</v>
      </c>
      <c r="AB2333" s="122">
        <v>210000026</v>
      </c>
      <c r="AC2333" s="122">
        <v>220000026</v>
      </c>
      <c r="AD2333" s="121"/>
    </row>
    <row r="2334" spans="14:30" ht="12" customHeight="1">
      <c r="N2334" s="119" t="s">
        <v>26</v>
      </c>
      <c r="O2334" s="120" t="s">
        <v>3389</v>
      </c>
      <c r="P2334" s="121"/>
      <c r="Q2334" s="121"/>
      <c r="R2334" s="121"/>
      <c r="S2334" s="121"/>
      <c r="T2334" s="121"/>
      <c r="U2334" s="121"/>
      <c r="V2334" s="121"/>
      <c r="W2334" s="121"/>
      <c r="X2334" s="121"/>
      <c r="Y2334" s="121"/>
      <c r="Z2334" s="121"/>
      <c r="AA2334" s="122">
        <v>225000026</v>
      </c>
      <c r="AB2334" s="121"/>
      <c r="AC2334" s="121"/>
      <c r="AD2334" s="121"/>
    </row>
    <row r="2335" spans="14:30" ht="12" customHeight="1">
      <c r="N2335" s="119" t="s">
        <v>26</v>
      </c>
      <c r="O2335" s="120" t="s">
        <v>2726</v>
      </c>
      <c r="P2335" s="122">
        <v>0</v>
      </c>
      <c r="Q2335" s="122">
        <v>0</v>
      </c>
      <c r="R2335" s="122">
        <v>0</v>
      </c>
      <c r="S2335" s="122">
        <v>0</v>
      </c>
      <c r="T2335" s="122">
        <v>0</v>
      </c>
      <c r="U2335" s="122">
        <v>0</v>
      </c>
      <c r="V2335" s="122">
        <v>0</v>
      </c>
      <c r="W2335" s="122">
        <v>0</v>
      </c>
      <c r="X2335" s="122">
        <v>0</v>
      </c>
      <c r="Y2335" s="122">
        <v>215000026</v>
      </c>
      <c r="Z2335" s="122">
        <v>225000026</v>
      </c>
      <c r="AA2335" s="122">
        <v>235000026</v>
      </c>
      <c r="AB2335" s="122">
        <v>245000026</v>
      </c>
      <c r="AC2335" s="122">
        <v>255000026</v>
      </c>
      <c r="AD2335" s="121"/>
    </row>
    <row r="2336" spans="14:30" ht="12" customHeight="1">
      <c r="N2336" s="119" t="s">
        <v>26</v>
      </c>
      <c r="O2336" s="120" t="s">
        <v>3390</v>
      </c>
      <c r="P2336" s="121"/>
      <c r="Q2336" s="121"/>
      <c r="R2336" s="121"/>
      <c r="S2336" s="121"/>
      <c r="T2336" s="121"/>
      <c r="U2336" s="121"/>
      <c r="V2336" s="121"/>
      <c r="W2336" s="121"/>
      <c r="X2336" s="121"/>
      <c r="Y2336" s="121"/>
      <c r="Z2336" s="121"/>
      <c r="AA2336" s="122">
        <v>220000026</v>
      </c>
      <c r="AB2336" s="121"/>
      <c r="AC2336" s="121"/>
      <c r="AD2336" s="121"/>
    </row>
    <row r="2337" spans="14:30" ht="12" customHeight="1">
      <c r="N2337" s="119" t="s">
        <v>26</v>
      </c>
      <c r="O2337" s="120" t="s">
        <v>3391</v>
      </c>
      <c r="P2337" s="121"/>
      <c r="Q2337" s="121"/>
      <c r="R2337" s="121"/>
      <c r="S2337" s="121"/>
      <c r="T2337" s="121"/>
      <c r="U2337" s="121"/>
      <c r="V2337" s="121"/>
      <c r="W2337" s="121"/>
      <c r="X2337" s="121"/>
      <c r="Y2337" s="121"/>
      <c r="Z2337" s="121"/>
      <c r="AA2337" s="122">
        <v>560000026</v>
      </c>
      <c r="AB2337" s="121"/>
      <c r="AC2337" s="121"/>
      <c r="AD2337" s="121"/>
    </row>
    <row r="2338" spans="14:30" ht="12" customHeight="1">
      <c r="N2338" s="119" t="s">
        <v>26</v>
      </c>
      <c r="O2338" s="120" t="s">
        <v>3392</v>
      </c>
      <c r="P2338" s="121"/>
      <c r="Q2338" s="121"/>
      <c r="R2338" s="121"/>
      <c r="S2338" s="121"/>
      <c r="T2338" s="121"/>
      <c r="U2338" s="121"/>
      <c r="V2338" s="121"/>
      <c r="W2338" s="121"/>
      <c r="X2338" s="121"/>
      <c r="Y2338" s="121"/>
      <c r="Z2338" s="121"/>
      <c r="AA2338" s="122">
        <v>560000026</v>
      </c>
      <c r="AB2338" s="122">
        <v>635000026</v>
      </c>
      <c r="AC2338" s="122">
        <v>700000026</v>
      </c>
      <c r="AD2338" s="121"/>
    </row>
    <row r="2339" spans="14:30" ht="12" customHeight="1">
      <c r="N2339" s="119" t="s">
        <v>26</v>
      </c>
      <c r="O2339" s="120" t="s">
        <v>551</v>
      </c>
      <c r="P2339" s="122">
        <v>0</v>
      </c>
      <c r="Q2339" s="122">
        <v>0</v>
      </c>
      <c r="R2339" s="122">
        <v>0</v>
      </c>
      <c r="S2339" s="122">
        <v>0</v>
      </c>
      <c r="T2339" s="122">
        <v>80000026</v>
      </c>
      <c r="U2339" s="122">
        <v>85000026</v>
      </c>
      <c r="V2339" s="122">
        <v>90000026</v>
      </c>
      <c r="W2339" s="122">
        <v>95000026</v>
      </c>
      <c r="X2339" s="122">
        <v>100000026</v>
      </c>
      <c r="Y2339" s="122">
        <v>105000026</v>
      </c>
      <c r="Z2339" s="122">
        <v>110000026</v>
      </c>
      <c r="AA2339" s="122">
        <v>115000026</v>
      </c>
      <c r="AB2339" s="122">
        <v>120000026</v>
      </c>
      <c r="AC2339" s="122">
        <v>125000026</v>
      </c>
      <c r="AD2339" s="121"/>
    </row>
    <row r="2340" spans="14:30" ht="12" customHeight="1">
      <c r="N2340" s="119" t="s">
        <v>26</v>
      </c>
      <c r="O2340" s="120" t="s">
        <v>2106</v>
      </c>
      <c r="P2340" s="122">
        <v>0</v>
      </c>
      <c r="Q2340" s="122">
        <v>0</v>
      </c>
      <c r="R2340" s="122">
        <v>0</v>
      </c>
      <c r="S2340" s="122">
        <v>0</v>
      </c>
      <c r="T2340" s="122">
        <v>85000026</v>
      </c>
      <c r="U2340" s="122">
        <v>90000026</v>
      </c>
      <c r="V2340" s="122">
        <v>95000026</v>
      </c>
      <c r="W2340" s="122">
        <v>110000026</v>
      </c>
      <c r="X2340" s="122">
        <v>120000026</v>
      </c>
      <c r="Y2340" s="122">
        <v>125000026</v>
      </c>
      <c r="Z2340" s="122">
        <v>130000026</v>
      </c>
      <c r="AA2340" s="122">
        <v>135000026</v>
      </c>
      <c r="AB2340" s="122">
        <v>140000026</v>
      </c>
      <c r="AC2340" s="122">
        <v>145000026</v>
      </c>
      <c r="AD2340" s="121"/>
    </row>
    <row r="2341" spans="14:30" ht="12" customHeight="1">
      <c r="N2341" s="119" t="s">
        <v>26</v>
      </c>
      <c r="O2341" s="120" t="s">
        <v>2363</v>
      </c>
      <c r="P2341" s="122">
        <v>0</v>
      </c>
      <c r="Q2341" s="122">
        <v>0</v>
      </c>
      <c r="R2341" s="122">
        <v>0</v>
      </c>
      <c r="S2341" s="122">
        <v>0</v>
      </c>
      <c r="T2341" s="122">
        <v>85000026</v>
      </c>
      <c r="U2341" s="122">
        <v>90000026</v>
      </c>
      <c r="V2341" s="122">
        <v>95000026</v>
      </c>
      <c r="W2341" s="122">
        <v>100000026</v>
      </c>
      <c r="X2341" s="122">
        <v>105000026</v>
      </c>
      <c r="Y2341" s="122">
        <v>110000026</v>
      </c>
      <c r="Z2341" s="122">
        <v>115000026</v>
      </c>
      <c r="AA2341" s="122">
        <v>120000026</v>
      </c>
      <c r="AB2341" s="122">
        <v>125000026</v>
      </c>
      <c r="AC2341" s="122">
        <v>130000026</v>
      </c>
      <c r="AD2341" s="121"/>
    </row>
    <row r="2342" spans="14:30" ht="12" customHeight="1">
      <c r="N2342" s="119" t="s">
        <v>26</v>
      </c>
      <c r="O2342" s="120" t="s">
        <v>2575</v>
      </c>
      <c r="P2342" s="122">
        <v>0</v>
      </c>
      <c r="Q2342" s="122">
        <v>0</v>
      </c>
      <c r="R2342" s="122">
        <v>0</v>
      </c>
      <c r="S2342" s="122">
        <v>0</v>
      </c>
      <c r="T2342" s="122">
        <v>85000026</v>
      </c>
      <c r="U2342" s="122">
        <v>90000026</v>
      </c>
      <c r="V2342" s="122">
        <v>95000026</v>
      </c>
      <c r="W2342" s="122">
        <v>100000026</v>
      </c>
      <c r="X2342" s="122">
        <v>105000026</v>
      </c>
      <c r="Y2342" s="122">
        <v>110000026</v>
      </c>
      <c r="Z2342" s="122">
        <v>115000026</v>
      </c>
      <c r="AA2342" s="122">
        <v>120000026</v>
      </c>
      <c r="AB2342" s="122">
        <v>125000026</v>
      </c>
      <c r="AC2342" s="122">
        <v>130000026</v>
      </c>
      <c r="AD2342" s="121"/>
    </row>
    <row r="2343" spans="14:30" ht="12" customHeight="1">
      <c r="N2343" s="119" t="s">
        <v>26</v>
      </c>
      <c r="O2343" s="120" t="s">
        <v>514</v>
      </c>
      <c r="P2343" s="122">
        <v>0</v>
      </c>
      <c r="Q2343" s="122">
        <v>0</v>
      </c>
      <c r="R2343" s="122">
        <v>0</v>
      </c>
      <c r="S2343" s="122">
        <v>0</v>
      </c>
      <c r="T2343" s="122">
        <v>80000026</v>
      </c>
      <c r="U2343" s="122">
        <v>85000026</v>
      </c>
      <c r="V2343" s="122">
        <v>90000026</v>
      </c>
      <c r="W2343" s="122">
        <v>95000026</v>
      </c>
      <c r="X2343" s="122">
        <v>100000026</v>
      </c>
      <c r="Y2343" s="122">
        <v>105000026</v>
      </c>
      <c r="Z2343" s="122">
        <v>110000026</v>
      </c>
      <c r="AA2343" s="122">
        <v>115000026</v>
      </c>
      <c r="AB2343" s="122">
        <v>120000026</v>
      </c>
      <c r="AC2343" s="122">
        <v>125000026</v>
      </c>
      <c r="AD2343" s="121"/>
    </row>
    <row r="2344" spans="14:30" ht="12" customHeight="1">
      <c r="N2344" s="119" t="s">
        <v>26</v>
      </c>
      <c r="O2344" s="120" t="s">
        <v>1488</v>
      </c>
      <c r="P2344" s="122">
        <v>0</v>
      </c>
      <c r="Q2344" s="122">
        <v>0</v>
      </c>
      <c r="R2344" s="122">
        <v>0</v>
      </c>
      <c r="S2344" s="122">
        <v>0</v>
      </c>
      <c r="T2344" s="122">
        <v>85000026</v>
      </c>
      <c r="U2344" s="122">
        <v>90000026</v>
      </c>
      <c r="V2344" s="122">
        <v>95000026</v>
      </c>
      <c r="W2344" s="122">
        <v>100000026</v>
      </c>
      <c r="X2344" s="122">
        <v>105000026</v>
      </c>
      <c r="Y2344" s="122">
        <v>110000026</v>
      </c>
      <c r="Z2344" s="122">
        <v>115000026</v>
      </c>
      <c r="AA2344" s="122">
        <v>120000026</v>
      </c>
      <c r="AB2344" s="122">
        <v>125000026</v>
      </c>
      <c r="AC2344" s="122">
        <v>130000026</v>
      </c>
      <c r="AD2344" s="121"/>
    </row>
    <row r="2345" spans="14:30" ht="12" customHeight="1">
      <c r="N2345" s="119" t="s">
        <v>26</v>
      </c>
      <c r="O2345" s="120" t="s">
        <v>1349</v>
      </c>
      <c r="P2345" s="122">
        <v>0</v>
      </c>
      <c r="Q2345" s="122">
        <v>0</v>
      </c>
      <c r="R2345" s="122">
        <v>0</v>
      </c>
      <c r="S2345" s="122">
        <v>0</v>
      </c>
      <c r="T2345" s="122">
        <v>80000026</v>
      </c>
      <c r="U2345" s="122">
        <v>85000026</v>
      </c>
      <c r="V2345" s="122">
        <v>90000026</v>
      </c>
      <c r="W2345" s="122">
        <v>95000026</v>
      </c>
      <c r="X2345" s="122">
        <v>100000026</v>
      </c>
      <c r="Y2345" s="122">
        <v>105000026</v>
      </c>
      <c r="Z2345" s="122">
        <v>110000026</v>
      </c>
      <c r="AA2345" s="122">
        <v>115000026</v>
      </c>
      <c r="AB2345" s="122">
        <v>120000026</v>
      </c>
      <c r="AC2345" s="122">
        <v>125000026</v>
      </c>
      <c r="AD2345" s="121"/>
    </row>
    <row r="2346" spans="14:30" ht="12" customHeight="1">
      <c r="N2346" s="119" t="s">
        <v>26</v>
      </c>
      <c r="O2346" s="120" t="s">
        <v>515</v>
      </c>
      <c r="P2346" s="122">
        <v>0</v>
      </c>
      <c r="Q2346" s="122">
        <v>0</v>
      </c>
      <c r="R2346" s="122">
        <v>0</v>
      </c>
      <c r="S2346" s="122">
        <v>0</v>
      </c>
      <c r="T2346" s="122">
        <v>80000026</v>
      </c>
      <c r="U2346" s="122">
        <v>85000026</v>
      </c>
      <c r="V2346" s="122">
        <v>90000026</v>
      </c>
      <c r="W2346" s="122">
        <v>95000026</v>
      </c>
      <c r="X2346" s="122">
        <v>100000026</v>
      </c>
      <c r="Y2346" s="122">
        <v>105000026</v>
      </c>
      <c r="Z2346" s="122">
        <v>110000026</v>
      </c>
      <c r="AA2346" s="122">
        <v>115000026</v>
      </c>
      <c r="AB2346" s="122">
        <v>120000026</v>
      </c>
      <c r="AC2346" s="122">
        <v>125000026</v>
      </c>
      <c r="AD2346" s="121"/>
    </row>
    <row r="2347" spans="14:30" ht="12" customHeight="1">
      <c r="N2347" s="119" t="s">
        <v>26</v>
      </c>
      <c r="O2347" s="120" t="s">
        <v>3419</v>
      </c>
      <c r="P2347" s="121"/>
      <c r="Q2347" s="121"/>
      <c r="R2347" s="121"/>
      <c r="S2347" s="121"/>
      <c r="T2347" s="121"/>
      <c r="U2347" s="121"/>
      <c r="V2347" s="121"/>
      <c r="W2347" s="121"/>
      <c r="X2347" s="121"/>
      <c r="Y2347" s="121"/>
      <c r="Z2347" s="121"/>
      <c r="AA2347" s="121"/>
      <c r="AB2347" s="122">
        <v>130000026</v>
      </c>
      <c r="AC2347" s="121"/>
      <c r="AD2347" s="121"/>
    </row>
    <row r="2348" spans="14:30" ht="12" customHeight="1">
      <c r="N2348" s="119" t="s">
        <v>26</v>
      </c>
      <c r="O2348" s="120" t="s">
        <v>317</v>
      </c>
      <c r="P2348" s="122">
        <v>0</v>
      </c>
      <c r="Q2348" s="122">
        <v>0</v>
      </c>
      <c r="R2348" s="122">
        <v>0</v>
      </c>
      <c r="S2348" s="122">
        <v>0</v>
      </c>
      <c r="T2348" s="122">
        <v>95000026</v>
      </c>
      <c r="U2348" s="122">
        <v>100000026</v>
      </c>
      <c r="V2348" s="122">
        <v>105000026</v>
      </c>
      <c r="W2348" s="122">
        <v>110000026</v>
      </c>
      <c r="X2348" s="122">
        <v>115000026</v>
      </c>
      <c r="Y2348" s="122">
        <v>120000026</v>
      </c>
      <c r="Z2348" s="122">
        <v>125000026</v>
      </c>
      <c r="AA2348" s="122">
        <v>130000026</v>
      </c>
      <c r="AB2348" s="122">
        <v>135000026</v>
      </c>
      <c r="AC2348" s="122">
        <v>145000026</v>
      </c>
      <c r="AD2348" s="121"/>
    </row>
    <row r="2349" spans="14:30" ht="12" customHeight="1">
      <c r="N2349" s="119" t="s">
        <v>26</v>
      </c>
      <c r="O2349" s="120" t="s">
        <v>2549</v>
      </c>
      <c r="P2349" s="122">
        <v>0</v>
      </c>
      <c r="Q2349" s="122">
        <v>0</v>
      </c>
      <c r="R2349" s="122">
        <v>0</v>
      </c>
      <c r="S2349" s="122">
        <v>0</v>
      </c>
      <c r="T2349" s="122">
        <v>95000026</v>
      </c>
      <c r="U2349" s="122">
        <v>100000026</v>
      </c>
      <c r="V2349" s="122">
        <v>105000026</v>
      </c>
      <c r="W2349" s="122">
        <v>110000026</v>
      </c>
      <c r="X2349" s="122">
        <v>115000026</v>
      </c>
      <c r="Y2349" s="122">
        <v>120000026</v>
      </c>
      <c r="Z2349" s="122">
        <v>125000026</v>
      </c>
      <c r="AA2349" s="122">
        <v>130000026</v>
      </c>
      <c r="AB2349" s="122">
        <v>135000026</v>
      </c>
      <c r="AC2349" s="122">
        <v>145000026</v>
      </c>
      <c r="AD2349" s="121"/>
    </row>
    <row r="2350" spans="14:30" ht="12" customHeight="1">
      <c r="N2350" s="119" t="s">
        <v>26</v>
      </c>
      <c r="O2350" s="120" t="s">
        <v>310</v>
      </c>
      <c r="P2350" s="122">
        <v>0</v>
      </c>
      <c r="Q2350" s="122">
        <v>0</v>
      </c>
      <c r="R2350" s="122">
        <v>0</v>
      </c>
      <c r="S2350" s="122">
        <v>0</v>
      </c>
      <c r="T2350" s="122">
        <v>90000026</v>
      </c>
      <c r="U2350" s="122">
        <v>95000026</v>
      </c>
      <c r="V2350" s="122">
        <v>100000026</v>
      </c>
      <c r="W2350" s="122">
        <v>110000026</v>
      </c>
      <c r="X2350" s="122">
        <v>115000026</v>
      </c>
      <c r="Y2350" s="122">
        <v>120000026</v>
      </c>
      <c r="Z2350" s="122">
        <v>125000026</v>
      </c>
      <c r="AA2350" s="122">
        <v>130000026</v>
      </c>
      <c r="AB2350" s="122">
        <v>140000026</v>
      </c>
      <c r="AC2350" s="122">
        <v>145000026</v>
      </c>
      <c r="AD2350" s="121"/>
    </row>
    <row r="2351" spans="14:30" ht="12" customHeight="1">
      <c r="N2351" s="119" t="s">
        <v>26</v>
      </c>
      <c r="O2351" s="120" t="s">
        <v>2189</v>
      </c>
      <c r="P2351" s="122">
        <v>0</v>
      </c>
      <c r="Q2351" s="122">
        <v>0</v>
      </c>
      <c r="R2351" s="122">
        <v>0</v>
      </c>
      <c r="S2351" s="122">
        <v>0</v>
      </c>
      <c r="T2351" s="122">
        <v>80000026</v>
      </c>
      <c r="U2351" s="122">
        <v>85000026</v>
      </c>
      <c r="V2351" s="122">
        <v>90000026</v>
      </c>
      <c r="W2351" s="122">
        <v>95000026</v>
      </c>
      <c r="X2351" s="122">
        <v>100000026</v>
      </c>
      <c r="Y2351" s="122">
        <v>105000026</v>
      </c>
      <c r="Z2351" s="122">
        <v>110000026</v>
      </c>
      <c r="AA2351" s="122">
        <v>115000026</v>
      </c>
      <c r="AB2351" s="122">
        <v>120000026</v>
      </c>
      <c r="AC2351" s="122">
        <v>125000026</v>
      </c>
      <c r="AD2351" s="121"/>
    </row>
    <row r="2352" spans="14:30" ht="12" customHeight="1">
      <c r="N2352" s="119" t="s">
        <v>26</v>
      </c>
      <c r="O2352" s="120" t="s">
        <v>1916</v>
      </c>
      <c r="P2352" s="122">
        <v>0</v>
      </c>
      <c r="Q2352" s="122">
        <v>0</v>
      </c>
      <c r="R2352" s="122">
        <v>0</v>
      </c>
      <c r="S2352" s="122">
        <v>0</v>
      </c>
      <c r="T2352" s="122">
        <v>85000026</v>
      </c>
      <c r="U2352" s="122">
        <v>90000026</v>
      </c>
      <c r="V2352" s="122">
        <v>95000026</v>
      </c>
      <c r="W2352" s="122">
        <v>100000026</v>
      </c>
      <c r="X2352" s="122">
        <v>105000026</v>
      </c>
      <c r="Y2352" s="122">
        <v>110000026</v>
      </c>
      <c r="Z2352" s="122">
        <v>115000026</v>
      </c>
      <c r="AA2352" s="122">
        <v>120000026</v>
      </c>
      <c r="AB2352" s="122">
        <v>125000026</v>
      </c>
      <c r="AC2352" s="122">
        <v>130000026</v>
      </c>
      <c r="AD2352" s="121"/>
    </row>
    <row r="2353" spans="14:30" ht="12" customHeight="1">
      <c r="N2353" s="119" t="s">
        <v>26</v>
      </c>
      <c r="O2353" s="120" t="s">
        <v>1629</v>
      </c>
      <c r="P2353" s="122">
        <v>130000026</v>
      </c>
      <c r="Q2353" s="122">
        <v>145000026</v>
      </c>
      <c r="R2353" s="122">
        <v>170000026</v>
      </c>
      <c r="S2353" s="122">
        <v>180000026</v>
      </c>
      <c r="T2353" s="122">
        <v>190000026</v>
      </c>
      <c r="U2353" s="122">
        <v>215000026</v>
      </c>
      <c r="V2353" s="122">
        <v>225000026</v>
      </c>
      <c r="W2353" s="122">
        <v>270000026</v>
      </c>
      <c r="X2353" s="122">
        <v>290000026</v>
      </c>
      <c r="Y2353" s="122">
        <v>320000026</v>
      </c>
      <c r="Z2353" s="122">
        <v>400000026</v>
      </c>
      <c r="AA2353" s="122">
        <v>550000026</v>
      </c>
      <c r="AB2353" s="122">
        <v>600000026</v>
      </c>
      <c r="AC2353" s="122">
        <v>0</v>
      </c>
      <c r="AD2353" s="121"/>
    </row>
    <row r="2354" spans="14:30" ht="12" customHeight="1">
      <c r="N2354" s="119" t="s">
        <v>26</v>
      </c>
      <c r="O2354" s="120" t="s">
        <v>233</v>
      </c>
      <c r="P2354" s="122">
        <v>130000026</v>
      </c>
      <c r="Q2354" s="122">
        <v>145000026</v>
      </c>
      <c r="R2354" s="122">
        <v>170000026</v>
      </c>
      <c r="S2354" s="122">
        <v>180000026</v>
      </c>
      <c r="T2354" s="122">
        <v>190000026</v>
      </c>
      <c r="U2354" s="122">
        <v>215000026</v>
      </c>
      <c r="V2354" s="122">
        <v>225000026</v>
      </c>
      <c r="W2354" s="122">
        <v>270000026</v>
      </c>
      <c r="X2354" s="122">
        <v>290000026</v>
      </c>
      <c r="Y2354" s="122">
        <v>320000026</v>
      </c>
      <c r="Z2354" s="122">
        <v>400000026</v>
      </c>
      <c r="AA2354" s="122">
        <v>550000026</v>
      </c>
      <c r="AB2354" s="122">
        <v>600000026</v>
      </c>
      <c r="AC2354" s="122">
        <v>0</v>
      </c>
      <c r="AD2354" s="121"/>
    </row>
    <row r="2355" spans="14:30" ht="12" customHeight="1">
      <c r="N2355" s="119" t="s">
        <v>26</v>
      </c>
      <c r="O2355" s="120" t="s">
        <v>2501</v>
      </c>
      <c r="P2355" s="122">
        <v>130000026</v>
      </c>
      <c r="Q2355" s="122">
        <v>145000026</v>
      </c>
      <c r="R2355" s="122">
        <v>170000026</v>
      </c>
      <c r="S2355" s="122">
        <v>180000026</v>
      </c>
      <c r="T2355" s="122">
        <v>190000026</v>
      </c>
      <c r="U2355" s="122">
        <v>215000026</v>
      </c>
      <c r="V2355" s="122">
        <v>225000026</v>
      </c>
      <c r="W2355" s="122">
        <v>270000026</v>
      </c>
      <c r="X2355" s="122">
        <v>290000026</v>
      </c>
      <c r="Y2355" s="122">
        <v>320000026</v>
      </c>
      <c r="Z2355" s="122">
        <v>400000026</v>
      </c>
      <c r="AA2355" s="122">
        <v>550000026</v>
      </c>
      <c r="AB2355" s="122">
        <v>600000026</v>
      </c>
      <c r="AC2355" s="122">
        <v>0</v>
      </c>
      <c r="AD2355" s="121"/>
    </row>
    <row r="2356" spans="14:30" ht="12" customHeight="1">
      <c r="N2356" s="119" t="s">
        <v>26</v>
      </c>
      <c r="O2356" s="120" t="s">
        <v>794</v>
      </c>
      <c r="P2356" s="122">
        <v>120000026</v>
      </c>
      <c r="Q2356" s="122">
        <v>125000026</v>
      </c>
      <c r="R2356" s="122">
        <v>0</v>
      </c>
      <c r="S2356" s="122">
        <v>0</v>
      </c>
      <c r="T2356" s="122">
        <v>0</v>
      </c>
      <c r="U2356" s="122">
        <v>0</v>
      </c>
      <c r="V2356" s="122">
        <v>0</v>
      </c>
      <c r="W2356" s="122">
        <v>0</v>
      </c>
      <c r="X2356" s="122">
        <v>0</v>
      </c>
      <c r="Y2356" s="122">
        <v>0</v>
      </c>
      <c r="Z2356" s="122">
        <v>0</v>
      </c>
      <c r="AA2356" s="122">
        <v>0</v>
      </c>
      <c r="AB2356" s="122">
        <v>0</v>
      </c>
      <c r="AC2356" s="122">
        <v>0</v>
      </c>
      <c r="AD2356" s="121"/>
    </row>
    <row r="2357" spans="14:30" ht="12" customHeight="1">
      <c r="N2357" s="119" t="s">
        <v>26</v>
      </c>
      <c r="O2357" s="120" t="s">
        <v>459</v>
      </c>
      <c r="P2357" s="122">
        <v>130000026</v>
      </c>
      <c r="Q2357" s="122">
        <v>135000026</v>
      </c>
      <c r="R2357" s="122">
        <v>140000026</v>
      </c>
      <c r="S2357" s="122">
        <v>145000026</v>
      </c>
      <c r="T2357" s="122">
        <v>160000026</v>
      </c>
      <c r="U2357" s="122">
        <v>165000026</v>
      </c>
      <c r="V2357" s="122">
        <v>170000026</v>
      </c>
      <c r="W2357" s="122">
        <v>220000026</v>
      </c>
      <c r="X2357" s="122">
        <v>240000026</v>
      </c>
      <c r="Y2357" s="122">
        <v>250000026</v>
      </c>
      <c r="Z2357" s="122">
        <v>0</v>
      </c>
      <c r="AA2357" s="122">
        <v>0</v>
      </c>
      <c r="AB2357" s="122">
        <v>0</v>
      </c>
      <c r="AC2357" s="122">
        <v>0</v>
      </c>
      <c r="AD2357" s="121"/>
    </row>
    <row r="2358" spans="14:30" ht="12" customHeight="1">
      <c r="N2358" s="119" t="s">
        <v>26</v>
      </c>
      <c r="O2358" s="120" t="s">
        <v>673</v>
      </c>
      <c r="P2358" s="122">
        <v>130000026</v>
      </c>
      <c r="Q2358" s="122">
        <v>145000026</v>
      </c>
      <c r="R2358" s="122">
        <v>170000026</v>
      </c>
      <c r="S2358" s="122">
        <v>180000026</v>
      </c>
      <c r="T2358" s="122">
        <v>190000026</v>
      </c>
      <c r="U2358" s="122">
        <v>215000026</v>
      </c>
      <c r="V2358" s="122">
        <v>225000026</v>
      </c>
      <c r="W2358" s="122">
        <v>270000026</v>
      </c>
      <c r="X2358" s="122">
        <v>290000026</v>
      </c>
      <c r="Y2358" s="122">
        <v>320000026</v>
      </c>
      <c r="Z2358" s="122">
        <v>400000026</v>
      </c>
      <c r="AA2358" s="122">
        <v>550000026</v>
      </c>
      <c r="AB2358" s="122">
        <v>600000026</v>
      </c>
      <c r="AC2358" s="122">
        <v>0</v>
      </c>
      <c r="AD2358" s="121"/>
    </row>
    <row r="2359" spans="14:30" ht="12" customHeight="1">
      <c r="N2359" s="119" t="s">
        <v>26</v>
      </c>
      <c r="O2359" s="120" t="s">
        <v>908</v>
      </c>
      <c r="P2359" s="122">
        <v>130000026</v>
      </c>
      <c r="Q2359" s="122">
        <v>145000026</v>
      </c>
      <c r="R2359" s="122">
        <v>170000026</v>
      </c>
      <c r="S2359" s="122">
        <v>180000026</v>
      </c>
      <c r="T2359" s="122">
        <v>190000026</v>
      </c>
      <c r="U2359" s="122">
        <v>215000026</v>
      </c>
      <c r="V2359" s="122">
        <v>225000026</v>
      </c>
      <c r="W2359" s="122">
        <v>270000026</v>
      </c>
      <c r="X2359" s="122">
        <v>290000026</v>
      </c>
      <c r="Y2359" s="122">
        <v>320000026</v>
      </c>
      <c r="Z2359" s="122">
        <v>400000026</v>
      </c>
      <c r="AA2359" s="122">
        <v>550000026</v>
      </c>
      <c r="AB2359" s="122">
        <v>600000026</v>
      </c>
      <c r="AC2359" s="122">
        <v>0</v>
      </c>
      <c r="AD2359" s="121"/>
    </row>
    <row r="2360" spans="14:30" ht="12" customHeight="1">
      <c r="N2360" s="119" t="s">
        <v>26</v>
      </c>
      <c r="O2360" s="120" t="s">
        <v>909</v>
      </c>
      <c r="P2360" s="122">
        <v>130000026</v>
      </c>
      <c r="Q2360" s="122">
        <v>145000026</v>
      </c>
      <c r="R2360" s="122">
        <v>170000026</v>
      </c>
      <c r="S2360" s="122">
        <v>180000026</v>
      </c>
      <c r="T2360" s="122">
        <v>260000026</v>
      </c>
      <c r="U2360" s="122">
        <v>295000026</v>
      </c>
      <c r="V2360" s="122">
        <v>325000026</v>
      </c>
      <c r="W2360" s="122">
        <v>365000026</v>
      </c>
      <c r="X2360" s="122">
        <v>375000026</v>
      </c>
      <c r="Y2360" s="122">
        <v>390000026</v>
      </c>
      <c r="Z2360" s="122">
        <v>400000026</v>
      </c>
      <c r="AA2360" s="122">
        <v>550000026</v>
      </c>
      <c r="AB2360" s="122">
        <v>600000026</v>
      </c>
      <c r="AC2360" s="122">
        <v>0</v>
      </c>
      <c r="AD2360" s="121"/>
    </row>
    <row r="2361" spans="14:30" ht="12" customHeight="1">
      <c r="N2361" s="119" t="s">
        <v>26</v>
      </c>
      <c r="O2361" s="120" t="s">
        <v>1560</v>
      </c>
      <c r="P2361" s="122">
        <v>0</v>
      </c>
      <c r="Q2361" s="122">
        <v>0</v>
      </c>
      <c r="R2361" s="122">
        <v>0</v>
      </c>
      <c r="S2361" s="122">
        <v>0</v>
      </c>
      <c r="T2361" s="122">
        <v>0</v>
      </c>
      <c r="U2361" s="122">
        <v>0</v>
      </c>
      <c r="V2361" s="122">
        <v>260000026</v>
      </c>
      <c r="W2361" s="122">
        <v>270000026</v>
      </c>
      <c r="X2361" s="122">
        <v>280000026</v>
      </c>
      <c r="Y2361" s="122">
        <v>300000026</v>
      </c>
      <c r="Z2361" s="122">
        <v>310000026</v>
      </c>
      <c r="AA2361" s="122">
        <v>0</v>
      </c>
      <c r="AB2361" s="122">
        <v>0</v>
      </c>
      <c r="AC2361" s="122">
        <v>0</v>
      </c>
      <c r="AD2361" s="121"/>
    </row>
    <row r="2362" spans="14:30" ht="12" customHeight="1">
      <c r="N2362" s="119" t="s">
        <v>26</v>
      </c>
      <c r="O2362" s="120" t="s">
        <v>1561</v>
      </c>
      <c r="P2362" s="122">
        <v>0</v>
      </c>
      <c r="Q2362" s="122">
        <v>0</v>
      </c>
      <c r="R2362" s="122">
        <v>0</v>
      </c>
      <c r="S2362" s="122">
        <v>0</v>
      </c>
      <c r="T2362" s="122">
        <v>0</v>
      </c>
      <c r="U2362" s="122">
        <v>0</v>
      </c>
      <c r="V2362" s="122">
        <v>260000026</v>
      </c>
      <c r="W2362" s="122">
        <v>270000026</v>
      </c>
      <c r="X2362" s="122">
        <v>280000026</v>
      </c>
      <c r="Y2362" s="122">
        <v>300000026</v>
      </c>
      <c r="Z2362" s="122">
        <v>310000026</v>
      </c>
      <c r="AA2362" s="122">
        <v>0</v>
      </c>
      <c r="AB2362" s="122">
        <v>0</v>
      </c>
      <c r="AC2362" s="122">
        <v>0</v>
      </c>
      <c r="AD2362" s="121"/>
    </row>
    <row r="2363" spans="14:30" ht="12" customHeight="1">
      <c r="N2363" s="119" t="s">
        <v>26</v>
      </c>
      <c r="O2363" s="120" t="s">
        <v>1999</v>
      </c>
      <c r="P2363" s="122">
        <v>0</v>
      </c>
      <c r="Q2363" s="122">
        <v>0</v>
      </c>
      <c r="R2363" s="122">
        <v>0</v>
      </c>
      <c r="S2363" s="122">
        <v>0</v>
      </c>
      <c r="T2363" s="122">
        <v>0</v>
      </c>
      <c r="U2363" s="122">
        <v>0</v>
      </c>
      <c r="V2363" s="122">
        <v>260000026</v>
      </c>
      <c r="W2363" s="122">
        <v>270000026</v>
      </c>
      <c r="X2363" s="122">
        <v>280000026</v>
      </c>
      <c r="Y2363" s="122">
        <v>300000026</v>
      </c>
      <c r="Z2363" s="122">
        <v>310000026</v>
      </c>
      <c r="AA2363" s="122">
        <v>0</v>
      </c>
      <c r="AB2363" s="122">
        <v>0</v>
      </c>
      <c r="AC2363" s="122">
        <v>0</v>
      </c>
      <c r="AD2363" s="121"/>
    </row>
    <row r="2364" spans="14:30" ht="12" customHeight="1">
      <c r="N2364" s="119" t="s">
        <v>26</v>
      </c>
      <c r="O2364" s="120" t="s">
        <v>1562</v>
      </c>
      <c r="P2364" s="122">
        <v>0</v>
      </c>
      <c r="Q2364" s="122">
        <v>0</v>
      </c>
      <c r="R2364" s="122">
        <v>0</v>
      </c>
      <c r="S2364" s="122">
        <v>0</v>
      </c>
      <c r="T2364" s="122">
        <v>0</v>
      </c>
      <c r="U2364" s="122">
        <v>0</v>
      </c>
      <c r="V2364" s="122">
        <v>260000026</v>
      </c>
      <c r="W2364" s="122">
        <v>270000026</v>
      </c>
      <c r="X2364" s="122">
        <v>280000026</v>
      </c>
      <c r="Y2364" s="122">
        <v>300000026</v>
      </c>
      <c r="Z2364" s="122">
        <v>310000026</v>
      </c>
      <c r="AA2364" s="122">
        <v>0</v>
      </c>
      <c r="AB2364" s="122">
        <v>0</v>
      </c>
      <c r="AC2364" s="122">
        <v>0</v>
      </c>
      <c r="AD2364" s="121"/>
    </row>
    <row r="2365" spans="14:30" ht="12" customHeight="1">
      <c r="N2365" s="119" t="s">
        <v>26</v>
      </c>
      <c r="O2365" s="120" t="s">
        <v>2611</v>
      </c>
      <c r="P2365" s="122">
        <v>0</v>
      </c>
      <c r="Q2365" s="122">
        <v>0</v>
      </c>
      <c r="R2365" s="122">
        <v>0</v>
      </c>
      <c r="S2365" s="122">
        <v>0</v>
      </c>
      <c r="T2365" s="122">
        <v>0</v>
      </c>
      <c r="U2365" s="122">
        <v>0</v>
      </c>
      <c r="V2365" s="122">
        <v>260000026</v>
      </c>
      <c r="W2365" s="122">
        <v>270000026</v>
      </c>
      <c r="X2365" s="122">
        <v>280000026</v>
      </c>
      <c r="Y2365" s="122">
        <v>300000026</v>
      </c>
      <c r="Z2365" s="122">
        <v>310000026</v>
      </c>
      <c r="AA2365" s="122">
        <v>0</v>
      </c>
      <c r="AB2365" s="122">
        <v>0</v>
      </c>
      <c r="AC2365" s="122">
        <v>0</v>
      </c>
      <c r="AD2365" s="121"/>
    </row>
    <row r="2366" spans="14:30" ht="12" customHeight="1">
      <c r="N2366" s="119" t="s">
        <v>26</v>
      </c>
      <c r="O2366" s="120" t="s">
        <v>2139</v>
      </c>
      <c r="P2366" s="122">
        <v>0</v>
      </c>
      <c r="Q2366" s="122">
        <v>0</v>
      </c>
      <c r="R2366" s="122">
        <v>0</v>
      </c>
      <c r="S2366" s="122">
        <v>0</v>
      </c>
      <c r="T2366" s="122">
        <v>0</v>
      </c>
      <c r="U2366" s="122">
        <v>0</v>
      </c>
      <c r="V2366" s="122">
        <v>260000026</v>
      </c>
      <c r="W2366" s="122">
        <v>270000026</v>
      </c>
      <c r="X2366" s="122">
        <v>280000026</v>
      </c>
      <c r="Y2366" s="122">
        <v>300000026</v>
      </c>
      <c r="Z2366" s="122">
        <v>310000026</v>
      </c>
      <c r="AA2366" s="122">
        <v>0</v>
      </c>
      <c r="AB2366" s="122">
        <v>0</v>
      </c>
      <c r="AC2366" s="122">
        <v>0</v>
      </c>
      <c r="AD2366" s="121"/>
    </row>
    <row r="2367" spans="14:30" ht="12" customHeight="1">
      <c r="N2367" s="119" t="s">
        <v>26</v>
      </c>
      <c r="O2367" s="120" t="s">
        <v>1848</v>
      </c>
      <c r="P2367" s="122">
        <v>120000026</v>
      </c>
      <c r="Q2367" s="122">
        <v>130000026</v>
      </c>
      <c r="R2367" s="122">
        <v>140000026</v>
      </c>
      <c r="S2367" s="122">
        <v>150000026</v>
      </c>
      <c r="T2367" s="122">
        <v>160000026</v>
      </c>
      <c r="U2367" s="122">
        <v>170000026</v>
      </c>
      <c r="V2367" s="122">
        <v>180000026</v>
      </c>
      <c r="W2367" s="122">
        <v>205000026</v>
      </c>
      <c r="X2367" s="122">
        <v>240000026</v>
      </c>
      <c r="Y2367" s="122">
        <v>260000026</v>
      </c>
      <c r="Z2367" s="122">
        <v>290000026</v>
      </c>
      <c r="AA2367" s="122">
        <v>310000026</v>
      </c>
      <c r="AB2367" s="122">
        <v>0</v>
      </c>
      <c r="AC2367" s="122">
        <v>0</v>
      </c>
      <c r="AD2367" s="121"/>
    </row>
    <row r="2368" spans="14:30" ht="12" customHeight="1">
      <c r="N2368" s="119" t="s">
        <v>26</v>
      </c>
      <c r="O2368" s="120" t="s">
        <v>910</v>
      </c>
      <c r="P2368" s="122">
        <v>120000026</v>
      </c>
      <c r="Q2368" s="122">
        <v>130000026</v>
      </c>
      <c r="R2368" s="122">
        <v>140000026</v>
      </c>
      <c r="S2368" s="122">
        <v>150000026</v>
      </c>
      <c r="T2368" s="122">
        <v>160000026</v>
      </c>
      <c r="U2368" s="122">
        <v>170000026</v>
      </c>
      <c r="V2368" s="122">
        <v>180000026</v>
      </c>
      <c r="W2368" s="122">
        <v>205000026</v>
      </c>
      <c r="X2368" s="122">
        <v>240000026</v>
      </c>
      <c r="Y2368" s="122">
        <v>260000026</v>
      </c>
      <c r="Z2368" s="122">
        <v>290000026</v>
      </c>
      <c r="AA2368" s="122">
        <v>310000026</v>
      </c>
      <c r="AB2368" s="122">
        <v>0</v>
      </c>
      <c r="AC2368" s="122">
        <v>0</v>
      </c>
      <c r="AD2368" s="121"/>
    </row>
    <row r="2369" spans="14:30" ht="12" customHeight="1">
      <c r="N2369" s="119" t="s">
        <v>26</v>
      </c>
      <c r="O2369" s="120" t="s">
        <v>609</v>
      </c>
      <c r="P2369" s="122">
        <v>110000026</v>
      </c>
      <c r="Q2369" s="122">
        <v>115000026</v>
      </c>
      <c r="R2369" s="122">
        <v>120000026</v>
      </c>
      <c r="S2369" s="122">
        <v>125000026</v>
      </c>
      <c r="T2369" s="122">
        <v>130000026</v>
      </c>
      <c r="U2369" s="122">
        <v>0</v>
      </c>
      <c r="V2369" s="122">
        <v>0</v>
      </c>
      <c r="W2369" s="122">
        <v>0</v>
      </c>
      <c r="X2369" s="122">
        <v>0</v>
      </c>
      <c r="Y2369" s="122">
        <v>0</v>
      </c>
      <c r="Z2369" s="122">
        <v>0</v>
      </c>
      <c r="AA2369" s="122">
        <v>0</v>
      </c>
      <c r="AB2369" s="122">
        <v>0</v>
      </c>
      <c r="AC2369" s="122">
        <v>0</v>
      </c>
      <c r="AD2369" s="121"/>
    </row>
    <row r="2370" spans="14:30" ht="12" customHeight="1">
      <c r="N2370" s="119" t="s">
        <v>26</v>
      </c>
      <c r="O2370" s="120" t="s">
        <v>830</v>
      </c>
      <c r="P2370" s="122">
        <v>105000026</v>
      </c>
      <c r="Q2370" s="122">
        <v>110000026</v>
      </c>
      <c r="R2370" s="122">
        <v>115000026</v>
      </c>
      <c r="S2370" s="122">
        <v>120000026</v>
      </c>
      <c r="T2370" s="122">
        <v>135000026</v>
      </c>
      <c r="U2370" s="122">
        <v>165000026</v>
      </c>
      <c r="V2370" s="122">
        <v>195000026</v>
      </c>
      <c r="W2370" s="122">
        <v>0</v>
      </c>
      <c r="X2370" s="122">
        <v>0</v>
      </c>
      <c r="Y2370" s="122">
        <v>0</v>
      </c>
      <c r="Z2370" s="122">
        <v>0</v>
      </c>
      <c r="AA2370" s="122">
        <v>0</v>
      </c>
      <c r="AB2370" s="122">
        <v>0</v>
      </c>
      <c r="AC2370" s="122">
        <v>0</v>
      </c>
      <c r="AD2370" s="121"/>
    </row>
    <row r="2371" spans="14:30" ht="12" customHeight="1">
      <c r="N2371" s="119" t="s">
        <v>26</v>
      </c>
      <c r="O2371" s="120" t="s">
        <v>1809</v>
      </c>
      <c r="P2371" s="122">
        <v>120000026</v>
      </c>
      <c r="Q2371" s="122">
        <v>130000026</v>
      </c>
      <c r="R2371" s="122">
        <v>140000026</v>
      </c>
      <c r="S2371" s="122">
        <v>150000026</v>
      </c>
      <c r="T2371" s="122">
        <v>160000026</v>
      </c>
      <c r="U2371" s="122">
        <v>170000026</v>
      </c>
      <c r="V2371" s="122">
        <v>180000026</v>
      </c>
      <c r="W2371" s="122">
        <v>205000026</v>
      </c>
      <c r="X2371" s="122">
        <v>240000026</v>
      </c>
      <c r="Y2371" s="122">
        <v>260000026</v>
      </c>
      <c r="Z2371" s="122">
        <v>290000026</v>
      </c>
      <c r="AA2371" s="122">
        <v>310000026</v>
      </c>
      <c r="AB2371" s="122">
        <v>0</v>
      </c>
      <c r="AC2371" s="122">
        <v>0</v>
      </c>
      <c r="AD2371" s="121"/>
    </row>
    <row r="2372" spans="14:30" ht="12" customHeight="1">
      <c r="N2372" s="119" t="s">
        <v>26</v>
      </c>
      <c r="O2372" s="120" t="s">
        <v>432</v>
      </c>
      <c r="P2372" s="122">
        <v>120000026</v>
      </c>
      <c r="Q2372" s="122">
        <v>130000026</v>
      </c>
      <c r="R2372" s="122">
        <v>140000026</v>
      </c>
      <c r="S2372" s="122">
        <v>150000026</v>
      </c>
      <c r="T2372" s="122">
        <v>160000026</v>
      </c>
      <c r="U2372" s="122">
        <v>170000026</v>
      </c>
      <c r="V2372" s="122">
        <v>180000026</v>
      </c>
      <c r="W2372" s="122">
        <v>205000026</v>
      </c>
      <c r="X2372" s="122">
        <v>240000026</v>
      </c>
      <c r="Y2372" s="122">
        <v>260000026</v>
      </c>
      <c r="Z2372" s="122">
        <v>290000026</v>
      </c>
      <c r="AA2372" s="122">
        <v>310000026</v>
      </c>
      <c r="AB2372" s="122">
        <v>0</v>
      </c>
      <c r="AC2372" s="122">
        <v>0</v>
      </c>
      <c r="AD2372" s="121"/>
    </row>
    <row r="2373" spans="14:30" ht="12" customHeight="1">
      <c r="N2373" s="119" t="s">
        <v>26</v>
      </c>
      <c r="O2373" s="120" t="s">
        <v>2487</v>
      </c>
      <c r="P2373" s="122">
        <v>120000026</v>
      </c>
      <c r="Q2373" s="122">
        <v>130000026</v>
      </c>
      <c r="R2373" s="122">
        <v>140000026</v>
      </c>
      <c r="S2373" s="122">
        <v>150000026</v>
      </c>
      <c r="T2373" s="122">
        <v>160000026</v>
      </c>
      <c r="U2373" s="122">
        <v>170000026</v>
      </c>
      <c r="V2373" s="122">
        <v>180000026</v>
      </c>
      <c r="W2373" s="122">
        <v>205000026</v>
      </c>
      <c r="X2373" s="122">
        <v>240000026</v>
      </c>
      <c r="Y2373" s="122">
        <v>260000026</v>
      </c>
      <c r="Z2373" s="122">
        <v>290000026</v>
      </c>
      <c r="AA2373" s="122">
        <v>310000026</v>
      </c>
      <c r="AB2373" s="122">
        <v>0</v>
      </c>
      <c r="AC2373" s="122">
        <v>0</v>
      </c>
      <c r="AD2373" s="121"/>
    </row>
    <row r="2374" spans="14:30" ht="12" customHeight="1">
      <c r="N2374" s="119" t="s">
        <v>26</v>
      </c>
      <c r="O2374" s="120" t="s">
        <v>1026</v>
      </c>
      <c r="P2374" s="122">
        <v>115000026</v>
      </c>
      <c r="Q2374" s="122">
        <v>125000026</v>
      </c>
      <c r="R2374" s="122">
        <v>135000026</v>
      </c>
      <c r="S2374" s="122">
        <v>145000026</v>
      </c>
      <c r="T2374" s="122">
        <v>155000026</v>
      </c>
      <c r="U2374" s="122">
        <v>165000026</v>
      </c>
      <c r="V2374" s="122">
        <v>175000026</v>
      </c>
      <c r="W2374" s="122">
        <v>200000026</v>
      </c>
      <c r="X2374" s="122">
        <v>235000026</v>
      </c>
      <c r="Y2374" s="122">
        <v>255000026</v>
      </c>
      <c r="Z2374" s="122">
        <v>285000026</v>
      </c>
      <c r="AA2374" s="122">
        <v>305000026</v>
      </c>
      <c r="AB2374" s="122">
        <v>0</v>
      </c>
      <c r="AC2374" s="122">
        <v>0</v>
      </c>
      <c r="AD2374" s="121"/>
    </row>
    <row r="2375" spans="14:30" ht="12" customHeight="1">
      <c r="N2375" s="119" t="s">
        <v>26</v>
      </c>
      <c r="O2375" s="120" t="s">
        <v>2026</v>
      </c>
      <c r="P2375" s="122">
        <v>120000026</v>
      </c>
      <c r="Q2375" s="122">
        <v>130000026</v>
      </c>
      <c r="R2375" s="122">
        <v>140000026</v>
      </c>
      <c r="S2375" s="122">
        <v>150000026</v>
      </c>
      <c r="T2375" s="122">
        <v>160000026</v>
      </c>
      <c r="U2375" s="122">
        <v>170000026</v>
      </c>
      <c r="V2375" s="122">
        <v>180000026</v>
      </c>
      <c r="W2375" s="122">
        <v>205000026</v>
      </c>
      <c r="X2375" s="122">
        <v>240000026</v>
      </c>
      <c r="Y2375" s="122">
        <v>260000026</v>
      </c>
      <c r="Z2375" s="122">
        <v>290000026</v>
      </c>
      <c r="AA2375" s="122">
        <v>310000026</v>
      </c>
      <c r="AB2375" s="122">
        <v>0</v>
      </c>
      <c r="AC2375" s="122">
        <v>0</v>
      </c>
      <c r="AD2375" s="121"/>
    </row>
    <row r="2376" spans="14:30" ht="12" customHeight="1">
      <c r="N2376" s="119" t="s">
        <v>26</v>
      </c>
      <c r="O2376" s="120" t="s">
        <v>1954</v>
      </c>
      <c r="P2376" s="122">
        <v>0</v>
      </c>
      <c r="Q2376" s="122">
        <v>0</v>
      </c>
      <c r="R2376" s="122">
        <v>0</v>
      </c>
      <c r="S2376" s="122">
        <v>0</v>
      </c>
      <c r="T2376" s="122">
        <v>0</v>
      </c>
      <c r="U2376" s="122">
        <v>0</v>
      </c>
      <c r="V2376" s="122">
        <v>0</v>
      </c>
      <c r="W2376" s="122">
        <v>245000026</v>
      </c>
      <c r="X2376" s="122">
        <v>285000026</v>
      </c>
      <c r="Y2376" s="122">
        <v>295000026</v>
      </c>
      <c r="Z2376" s="122">
        <v>320000026</v>
      </c>
      <c r="AA2376" s="122">
        <v>350000026</v>
      </c>
      <c r="AB2376" s="122">
        <v>400000026</v>
      </c>
      <c r="AC2376" s="122">
        <v>490000026</v>
      </c>
      <c r="AD2376" s="121"/>
    </row>
    <row r="2377" spans="14:30" ht="12" customHeight="1">
      <c r="N2377" s="119" t="s">
        <v>26</v>
      </c>
      <c r="O2377" s="120" t="s">
        <v>2416</v>
      </c>
      <c r="P2377" s="122">
        <v>110000026</v>
      </c>
      <c r="Q2377" s="122">
        <v>115000026</v>
      </c>
      <c r="R2377" s="122">
        <v>120000026</v>
      </c>
      <c r="S2377" s="122">
        <v>125000026</v>
      </c>
      <c r="T2377" s="122">
        <v>130000026</v>
      </c>
      <c r="U2377" s="122">
        <v>0</v>
      </c>
      <c r="V2377" s="122">
        <v>0</v>
      </c>
      <c r="W2377" s="122">
        <v>0</v>
      </c>
      <c r="X2377" s="122">
        <v>0</v>
      </c>
      <c r="Y2377" s="122">
        <v>0</v>
      </c>
      <c r="Z2377" s="122">
        <v>0</v>
      </c>
      <c r="AA2377" s="122">
        <v>0</v>
      </c>
      <c r="AB2377" s="122">
        <v>0</v>
      </c>
      <c r="AC2377" s="122">
        <v>0</v>
      </c>
      <c r="AD2377" s="121"/>
    </row>
    <row r="2378" spans="14:30" ht="12" customHeight="1">
      <c r="N2378" s="119" t="s">
        <v>26</v>
      </c>
      <c r="O2378" s="120" t="s">
        <v>2488</v>
      </c>
      <c r="P2378" s="122">
        <v>120000026</v>
      </c>
      <c r="Q2378" s="122">
        <v>130000026</v>
      </c>
      <c r="R2378" s="122">
        <v>140000026</v>
      </c>
      <c r="S2378" s="122">
        <v>150000026</v>
      </c>
      <c r="T2378" s="122">
        <v>160000026</v>
      </c>
      <c r="U2378" s="122">
        <v>170000026</v>
      </c>
      <c r="V2378" s="122">
        <v>180000026</v>
      </c>
      <c r="W2378" s="122">
        <v>205000026</v>
      </c>
      <c r="X2378" s="122">
        <v>240000026</v>
      </c>
      <c r="Y2378" s="122">
        <v>260000026</v>
      </c>
      <c r="Z2378" s="122">
        <v>290000026</v>
      </c>
      <c r="AA2378" s="122">
        <v>310000026</v>
      </c>
      <c r="AB2378" s="122">
        <v>0</v>
      </c>
      <c r="AC2378" s="122">
        <v>0</v>
      </c>
      <c r="AD2378" s="121"/>
    </row>
    <row r="2379" spans="14:30" ht="12" customHeight="1">
      <c r="N2379" s="119" t="s">
        <v>26</v>
      </c>
      <c r="O2379" s="120" t="s">
        <v>2462</v>
      </c>
      <c r="P2379" s="122">
        <v>110000026</v>
      </c>
      <c r="Q2379" s="122">
        <v>115000026</v>
      </c>
      <c r="R2379" s="122">
        <v>0</v>
      </c>
      <c r="S2379" s="122">
        <v>0</v>
      </c>
      <c r="T2379" s="122">
        <v>0</v>
      </c>
      <c r="U2379" s="122">
        <v>0</v>
      </c>
      <c r="V2379" s="122">
        <v>0</v>
      </c>
      <c r="W2379" s="122">
        <v>0</v>
      </c>
      <c r="X2379" s="122">
        <v>0</v>
      </c>
      <c r="Y2379" s="122">
        <v>0</v>
      </c>
      <c r="Z2379" s="122">
        <v>0</v>
      </c>
      <c r="AA2379" s="122">
        <v>0</v>
      </c>
      <c r="AB2379" s="122">
        <v>0</v>
      </c>
      <c r="AC2379" s="122">
        <v>0</v>
      </c>
      <c r="AD2379" s="121"/>
    </row>
    <row r="2380" spans="14:30" ht="12" customHeight="1">
      <c r="N2380" s="119" t="s">
        <v>26</v>
      </c>
      <c r="O2380" s="120" t="s">
        <v>795</v>
      </c>
      <c r="P2380" s="122">
        <v>110000026</v>
      </c>
      <c r="Q2380" s="122">
        <v>115000026</v>
      </c>
      <c r="R2380" s="122">
        <v>120000026</v>
      </c>
      <c r="S2380" s="122">
        <v>125000026</v>
      </c>
      <c r="T2380" s="122">
        <v>130000026</v>
      </c>
      <c r="U2380" s="122">
        <v>0</v>
      </c>
      <c r="V2380" s="122">
        <v>0</v>
      </c>
      <c r="W2380" s="122">
        <v>0</v>
      </c>
      <c r="X2380" s="122">
        <v>0</v>
      </c>
      <c r="Y2380" s="122">
        <v>0</v>
      </c>
      <c r="Z2380" s="122">
        <v>0</v>
      </c>
      <c r="AA2380" s="122">
        <v>0</v>
      </c>
      <c r="AB2380" s="122">
        <v>0</v>
      </c>
      <c r="AC2380" s="122">
        <v>0</v>
      </c>
      <c r="AD2380" s="121"/>
    </row>
    <row r="2381" spans="14:30" ht="12" customHeight="1">
      <c r="N2381" s="119" t="s">
        <v>26</v>
      </c>
      <c r="O2381" s="120" t="s">
        <v>2381</v>
      </c>
      <c r="P2381" s="122">
        <v>105000026</v>
      </c>
      <c r="Q2381" s="122">
        <v>110000026</v>
      </c>
      <c r="R2381" s="122">
        <v>115000026</v>
      </c>
      <c r="S2381" s="122">
        <v>120000026</v>
      </c>
      <c r="T2381" s="122">
        <v>125000026</v>
      </c>
      <c r="U2381" s="122">
        <v>0</v>
      </c>
      <c r="V2381" s="122">
        <v>0</v>
      </c>
      <c r="W2381" s="122">
        <v>0</v>
      </c>
      <c r="X2381" s="122">
        <v>0</v>
      </c>
      <c r="Y2381" s="122">
        <v>0</v>
      </c>
      <c r="Z2381" s="122">
        <v>0</v>
      </c>
      <c r="AA2381" s="122">
        <v>0</v>
      </c>
      <c r="AB2381" s="122">
        <v>0</v>
      </c>
      <c r="AC2381" s="122">
        <v>0</v>
      </c>
      <c r="AD2381" s="121"/>
    </row>
    <row r="2382" spans="14:30" ht="12" customHeight="1">
      <c r="N2382" s="119" t="s">
        <v>26</v>
      </c>
      <c r="O2382" s="120" t="s">
        <v>1350</v>
      </c>
      <c r="P2382" s="122">
        <v>120000026</v>
      </c>
      <c r="Q2382" s="122">
        <v>130000026</v>
      </c>
      <c r="R2382" s="122">
        <v>140000026</v>
      </c>
      <c r="S2382" s="122">
        <v>150000026</v>
      </c>
      <c r="T2382" s="122">
        <v>160000026</v>
      </c>
      <c r="U2382" s="122">
        <v>170000026</v>
      </c>
      <c r="V2382" s="122">
        <v>180000026</v>
      </c>
      <c r="W2382" s="122">
        <v>205000026</v>
      </c>
      <c r="X2382" s="122">
        <v>240000026</v>
      </c>
      <c r="Y2382" s="122">
        <v>260000026</v>
      </c>
      <c r="Z2382" s="122">
        <v>290000026</v>
      </c>
      <c r="AA2382" s="122">
        <v>310000026</v>
      </c>
      <c r="AB2382" s="122">
        <v>0</v>
      </c>
      <c r="AC2382" s="122">
        <v>0</v>
      </c>
      <c r="AD2382" s="121"/>
    </row>
    <row r="2383" spans="14:30" ht="12" customHeight="1">
      <c r="N2383" s="119" t="s">
        <v>26</v>
      </c>
      <c r="O2383" s="120" t="s">
        <v>1351</v>
      </c>
      <c r="P2383" s="122">
        <v>0</v>
      </c>
      <c r="Q2383" s="122">
        <v>65000026</v>
      </c>
      <c r="R2383" s="122">
        <v>70000026</v>
      </c>
      <c r="S2383" s="122">
        <v>75000026</v>
      </c>
      <c r="T2383" s="122">
        <v>80000026</v>
      </c>
      <c r="U2383" s="122">
        <v>85000026</v>
      </c>
      <c r="V2383" s="122">
        <v>0</v>
      </c>
      <c r="W2383" s="122">
        <v>0</v>
      </c>
      <c r="X2383" s="122">
        <v>0</v>
      </c>
      <c r="Y2383" s="122">
        <v>0</v>
      </c>
      <c r="Z2383" s="122">
        <v>0</v>
      </c>
      <c r="AA2383" s="122">
        <v>0</v>
      </c>
      <c r="AB2383" s="122">
        <v>0</v>
      </c>
      <c r="AC2383" s="122">
        <v>0</v>
      </c>
      <c r="AD2383" s="121"/>
    </row>
    <row r="2384" spans="14:30" ht="12" customHeight="1">
      <c r="N2384" s="119" t="s">
        <v>26</v>
      </c>
      <c r="O2384" s="120" t="s">
        <v>1352</v>
      </c>
      <c r="P2384" s="122">
        <v>0</v>
      </c>
      <c r="Q2384" s="122">
        <v>65000026</v>
      </c>
      <c r="R2384" s="122">
        <v>70000026</v>
      </c>
      <c r="S2384" s="122">
        <v>75000026</v>
      </c>
      <c r="T2384" s="122">
        <v>80000026</v>
      </c>
      <c r="U2384" s="122">
        <v>85000026</v>
      </c>
      <c r="V2384" s="122">
        <v>0</v>
      </c>
      <c r="W2384" s="122">
        <v>0</v>
      </c>
      <c r="X2384" s="122">
        <v>0</v>
      </c>
      <c r="Y2384" s="122">
        <v>0</v>
      </c>
      <c r="Z2384" s="122">
        <v>0</v>
      </c>
      <c r="AA2384" s="122">
        <v>0</v>
      </c>
      <c r="AB2384" s="122">
        <v>0</v>
      </c>
      <c r="AC2384" s="122">
        <v>0</v>
      </c>
      <c r="AD2384" s="121"/>
    </row>
    <row r="2385" spans="14:30" ht="12" customHeight="1">
      <c r="N2385" s="119" t="s">
        <v>26</v>
      </c>
      <c r="O2385" s="120" t="s">
        <v>234</v>
      </c>
      <c r="P2385" s="122">
        <v>0</v>
      </c>
      <c r="Q2385" s="122">
        <v>65000026</v>
      </c>
      <c r="R2385" s="122">
        <v>70000026</v>
      </c>
      <c r="S2385" s="122">
        <v>75000026</v>
      </c>
      <c r="T2385" s="122">
        <v>80000026</v>
      </c>
      <c r="U2385" s="122">
        <v>85000026</v>
      </c>
      <c r="V2385" s="122">
        <v>0</v>
      </c>
      <c r="W2385" s="122">
        <v>0</v>
      </c>
      <c r="X2385" s="122">
        <v>0</v>
      </c>
      <c r="Y2385" s="122">
        <v>0</v>
      </c>
      <c r="Z2385" s="122">
        <v>0</v>
      </c>
      <c r="AA2385" s="122">
        <v>0</v>
      </c>
      <c r="AB2385" s="122">
        <v>0</v>
      </c>
      <c r="AC2385" s="122">
        <v>0</v>
      </c>
      <c r="AD2385" s="121"/>
    </row>
    <row r="2386" spans="14:30" ht="12" customHeight="1">
      <c r="N2386" s="119" t="s">
        <v>26</v>
      </c>
      <c r="O2386" s="120" t="s">
        <v>235</v>
      </c>
      <c r="P2386" s="122">
        <v>0</v>
      </c>
      <c r="Q2386" s="122">
        <v>75000026</v>
      </c>
      <c r="R2386" s="122">
        <v>80000026</v>
      </c>
      <c r="S2386" s="122">
        <v>85000026</v>
      </c>
      <c r="T2386" s="122">
        <v>90000026</v>
      </c>
      <c r="U2386" s="122">
        <v>95000026</v>
      </c>
      <c r="V2386" s="122">
        <v>0</v>
      </c>
      <c r="W2386" s="122">
        <v>0</v>
      </c>
      <c r="X2386" s="122">
        <v>0</v>
      </c>
      <c r="Y2386" s="122">
        <v>0</v>
      </c>
      <c r="Z2386" s="122">
        <v>0</v>
      </c>
      <c r="AA2386" s="122">
        <v>0</v>
      </c>
      <c r="AB2386" s="122">
        <v>0</v>
      </c>
      <c r="AC2386" s="122">
        <v>0</v>
      </c>
      <c r="AD2386" s="121"/>
    </row>
    <row r="2387" spans="14:30" ht="12" customHeight="1">
      <c r="N2387" s="119" t="s">
        <v>26</v>
      </c>
      <c r="O2387" s="120" t="s">
        <v>236</v>
      </c>
      <c r="P2387" s="122">
        <v>0</v>
      </c>
      <c r="Q2387" s="122">
        <v>70000026</v>
      </c>
      <c r="R2387" s="122">
        <v>80000026</v>
      </c>
      <c r="S2387" s="122">
        <v>90000026</v>
      </c>
      <c r="T2387" s="122">
        <v>95000026</v>
      </c>
      <c r="U2387" s="122">
        <v>100000026</v>
      </c>
      <c r="V2387" s="122">
        <v>0</v>
      </c>
      <c r="W2387" s="122">
        <v>0</v>
      </c>
      <c r="X2387" s="122">
        <v>0</v>
      </c>
      <c r="Y2387" s="122">
        <v>0</v>
      </c>
      <c r="Z2387" s="122">
        <v>0</v>
      </c>
      <c r="AA2387" s="122">
        <v>0</v>
      </c>
      <c r="AB2387" s="122">
        <v>0</v>
      </c>
      <c r="AC2387" s="122">
        <v>0</v>
      </c>
      <c r="AD2387" s="121"/>
    </row>
    <row r="2388" spans="14:30" ht="12" customHeight="1">
      <c r="N2388" s="119" t="s">
        <v>26</v>
      </c>
      <c r="O2388" s="120" t="s">
        <v>1027</v>
      </c>
      <c r="P2388" s="122">
        <v>0</v>
      </c>
      <c r="Q2388" s="122">
        <v>70000026</v>
      </c>
      <c r="R2388" s="122">
        <v>75000026</v>
      </c>
      <c r="S2388" s="122">
        <v>80000026</v>
      </c>
      <c r="T2388" s="122">
        <v>85000026</v>
      </c>
      <c r="U2388" s="122">
        <v>90000026</v>
      </c>
      <c r="V2388" s="122">
        <v>0</v>
      </c>
      <c r="W2388" s="122">
        <v>0</v>
      </c>
      <c r="X2388" s="122">
        <v>0</v>
      </c>
      <c r="Y2388" s="122">
        <v>0</v>
      </c>
      <c r="Z2388" s="122">
        <v>0</v>
      </c>
      <c r="AA2388" s="122">
        <v>0</v>
      </c>
      <c r="AB2388" s="122">
        <v>0</v>
      </c>
      <c r="AC2388" s="122">
        <v>0</v>
      </c>
      <c r="AD2388" s="121"/>
    </row>
    <row r="2389" spans="14:30" ht="12" customHeight="1">
      <c r="N2389" s="119" t="s">
        <v>26</v>
      </c>
      <c r="O2389" s="120" t="s">
        <v>1239</v>
      </c>
      <c r="P2389" s="122">
        <v>0</v>
      </c>
      <c r="Q2389" s="122">
        <v>70000026</v>
      </c>
      <c r="R2389" s="122">
        <v>75000026</v>
      </c>
      <c r="S2389" s="122">
        <v>80000026</v>
      </c>
      <c r="T2389" s="122">
        <v>85000026</v>
      </c>
      <c r="U2389" s="122">
        <v>90000026</v>
      </c>
      <c r="V2389" s="122">
        <v>0</v>
      </c>
      <c r="W2389" s="122">
        <v>0</v>
      </c>
      <c r="X2389" s="122">
        <v>0</v>
      </c>
      <c r="Y2389" s="122">
        <v>0</v>
      </c>
      <c r="Z2389" s="122">
        <v>0</v>
      </c>
      <c r="AA2389" s="122">
        <v>0</v>
      </c>
      <c r="AB2389" s="122">
        <v>0</v>
      </c>
      <c r="AC2389" s="122">
        <v>0</v>
      </c>
      <c r="AD2389" s="121"/>
    </row>
    <row r="2390" spans="14:30" ht="12" customHeight="1">
      <c r="N2390" s="119" t="s">
        <v>26</v>
      </c>
      <c r="O2390" s="120" t="s">
        <v>1353</v>
      </c>
      <c r="P2390" s="122">
        <v>0</v>
      </c>
      <c r="Q2390" s="122">
        <v>0</v>
      </c>
      <c r="R2390" s="122">
        <v>80000026</v>
      </c>
      <c r="S2390" s="122">
        <v>85000026</v>
      </c>
      <c r="T2390" s="122">
        <v>90000026</v>
      </c>
      <c r="U2390" s="122">
        <v>95000026</v>
      </c>
      <c r="V2390" s="122">
        <v>0</v>
      </c>
      <c r="W2390" s="122">
        <v>0</v>
      </c>
      <c r="X2390" s="122">
        <v>0</v>
      </c>
      <c r="Y2390" s="122">
        <v>0</v>
      </c>
      <c r="Z2390" s="122">
        <v>0</v>
      </c>
      <c r="AA2390" s="122">
        <v>0</v>
      </c>
      <c r="AB2390" s="122">
        <v>0</v>
      </c>
      <c r="AC2390" s="122">
        <v>0</v>
      </c>
      <c r="AD2390" s="121"/>
    </row>
    <row r="2391" spans="14:30" ht="12" customHeight="1">
      <c r="N2391" s="119" t="s">
        <v>26</v>
      </c>
      <c r="O2391" s="120" t="s">
        <v>1931</v>
      </c>
      <c r="P2391" s="122">
        <v>1100000026</v>
      </c>
      <c r="Q2391" s="122">
        <v>1150000026</v>
      </c>
      <c r="R2391" s="122">
        <v>1200000026</v>
      </c>
      <c r="S2391" s="122">
        <v>1250000026</v>
      </c>
      <c r="T2391" s="122">
        <v>1300000026</v>
      </c>
      <c r="U2391" s="122">
        <v>0</v>
      </c>
      <c r="V2391" s="122">
        <v>0</v>
      </c>
      <c r="W2391" s="122">
        <v>0</v>
      </c>
      <c r="X2391" s="122">
        <v>0</v>
      </c>
      <c r="Y2391" s="122">
        <v>0</v>
      </c>
      <c r="Z2391" s="122">
        <v>1600000026</v>
      </c>
      <c r="AA2391" s="122">
        <v>1750000026</v>
      </c>
      <c r="AB2391" s="122">
        <v>0</v>
      </c>
      <c r="AC2391" s="122">
        <v>0</v>
      </c>
      <c r="AD2391" s="121"/>
    </row>
    <row r="2392" spans="14:30" ht="12" customHeight="1">
      <c r="N2392" s="119" t="s">
        <v>26</v>
      </c>
      <c r="O2392" s="120" t="s">
        <v>739</v>
      </c>
      <c r="P2392" s="122">
        <v>220000026</v>
      </c>
      <c r="Q2392" s="122">
        <v>240000026</v>
      </c>
      <c r="R2392" s="122">
        <v>255000026</v>
      </c>
      <c r="S2392" s="122">
        <v>270000026</v>
      </c>
      <c r="T2392" s="122">
        <v>280000026</v>
      </c>
      <c r="U2392" s="122">
        <v>290000026</v>
      </c>
      <c r="V2392" s="122">
        <v>300000026</v>
      </c>
      <c r="W2392" s="122">
        <v>320000026</v>
      </c>
      <c r="X2392" s="122">
        <v>325000026</v>
      </c>
      <c r="Y2392" s="122">
        <v>380000026</v>
      </c>
      <c r="Z2392" s="122">
        <v>400000026</v>
      </c>
      <c r="AA2392" s="122">
        <v>0</v>
      </c>
      <c r="AB2392" s="122">
        <v>0</v>
      </c>
      <c r="AC2392" s="122">
        <v>0</v>
      </c>
      <c r="AD2392" s="121"/>
    </row>
    <row r="2393" spans="14:30" ht="12" customHeight="1">
      <c r="N2393" s="119" t="s">
        <v>26</v>
      </c>
      <c r="O2393" s="120" t="s">
        <v>1563</v>
      </c>
      <c r="P2393" s="122">
        <v>0</v>
      </c>
      <c r="Q2393" s="122">
        <v>0</v>
      </c>
      <c r="R2393" s="122">
        <v>0</v>
      </c>
      <c r="S2393" s="122">
        <v>0</v>
      </c>
      <c r="T2393" s="122">
        <v>325000026</v>
      </c>
      <c r="U2393" s="122">
        <v>350000026</v>
      </c>
      <c r="V2393" s="122">
        <v>375000026</v>
      </c>
      <c r="W2393" s="122">
        <v>390000026</v>
      </c>
      <c r="X2393" s="122">
        <v>415000026</v>
      </c>
      <c r="Y2393" s="122">
        <v>335000026</v>
      </c>
      <c r="Z2393" s="122">
        <v>465000026</v>
      </c>
      <c r="AA2393" s="122">
        <v>0</v>
      </c>
      <c r="AB2393" s="122">
        <v>0</v>
      </c>
      <c r="AC2393" s="122">
        <v>0</v>
      </c>
      <c r="AD2393" s="121"/>
    </row>
    <row r="2394" spans="14:30" ht="12" customHeight="1">
      <c r="N2394" s="119" t="s">
        <v>26</v>
      </c>
      <c r="O2394" s="120" t="s">
        <v>1489</v>
      </c>
      <c r="P2394" s="122">
        <v>0</v>
      </c>
      <c r="Q2394" s="122">
        <v>0</v>
      </c>
      <c r="R2394" s="122">
        <v>0</v>
      </c>
      <c r="S2394" s="122">
        <v>0</v>
      </c>
      <c r="T2394" s="122">
        <v>0</v>
      </c>
      <c r="U2394" s="122">
        <v>0</v>
      </c>
      <c r="V2394" s="122">
        <v>0</v>
      </c>
      <c r="W2394" s="122">
        <v>0</v>
      </c>
      <c r="X2394" s="122">
        <v>405000026</v>
      </c>
      <c r="Y2394" s="122">
        <v>435000026</v>
      </c>
      <c r="Z2394" s="122">
        <v>460000026</v>
      </c>
      <c r="AA2394" s="122">
        <v>480000026</v>
      </c>
      <c r="AB2394" s="122">
        <v>0</v>
      </c>
      <c r="AC2394" s="122">
        <v>0</v>
      </c>
      <c r="AD2394" s="121"/>
    </row>
    <row r="2395" spans="14:30" ht="12" customHeight="1">
      <c r="N2395" s="119" t="s">
        <v>26</v>
      </c>
      <c r="O2395" s="120" t="s">
        <v>1490</v>
      </c>
      <c r="P2395" s="122">
        <v>0</v>
      </c>
      <c r="Q2395" s="122">
        <v>0</v>
      </c>
      <c r="R2395" s="122">
        <v>0</v>
      </c>
      <c r="S2395" s="122">
        <v>0</v>
      </c>
      <c r="T2395" s="122">
        <v>0</v>
      </c>
      <c r="U2395" s="122">
        <v>0</v>
      </c>
      <c r="V2395" s="122">
        <v>0</v>
      </c>
      <c r="W2395" s="122">
        <v>315000026</v>
      </c>
      <c r="X2395" s="122">
        <v>335000026</v>
      </c>
      <c r="Y2395" s="122">
        <v>350000026</v>
      </c>
      <c r="Z2395" s="122">
        <v>390000026</v>
      </c>
      <c r="AA2395" s="122">
        <v>0</v>
      </c>
      <c r="AB2395" s="122">
        <v>0</v>
      </c>
      <c r="AC2395" s="122">
        <v>0</v>
      </c>
      <c r="AD2395" s="121"/>
    </row>
    <row r="2396" spans="14:30" ht="12" customHeight="1">
      <c r="N2396" s="119" t="s">
        <v>26</v>
      </c>
      <c r="O2396" s="120" t="s">
        <v>1738</v>
      </c>
      <c r="P2396" s="122">
        <v>0</v>
      </c>
      <c r="Q2396" s="122">
        <v>0</v>
      </c>
      <c r="R2396" s="122">
        <v>0</v>
      </c>
      <c r="S2396" s="122">
        <v>290000026</v>
      </c>
      <c r="T2396" s="122">
        <v>320000026</v>
      </c>
      <c r="U2396" s="122">
        <v>335000026</v>
      </c>
      <c r="V2396" s="122">
        <v>375000026</v>
      </c>
      <c r="W2396" s="122">
        <v>390000026</v>
      </c>
      <c r="X2396" s="122">
        <v>405000026</v>
      </c>
      <c r="Y2396" s="122">
        <v>420000026</v>
      </c>
      <c r="Z2396" s="122">
        <v>435000026</v>
      </c>
      <c r="AA2396" s="122">
        <v>0</v>
      </c>
      <c r="AB2396" s="122">
        <v>0</v>
      </c>
      <c r="AC2396" s="122">
        <v>0</v>
      </c>
      <c r="AD2396" s="121"/>
    </row>
    <row r="2397" spans="14:30" ht="12" customHeight="1">
      <c r="N2397" s="119" t="s">
        <v>26</v>
      </c>
      <c r="O2397" s="120" t="s">
        <v>1960</v>
      </c>
      <c r="P2397" s="122">
        <v>0</v>
      </c>
      <c r="Q2397" s="122">
        <v>0</v>
      </c>
      <c r="R2397" s="122">
        <v>0</v>
      </c>
      <c r="S2397" s="122">
        <v>0</v>
      </c>
      <c r="T2397" s="122">
        <v>0</v>
      </c>
      <c r="U2397" s="122">
        <v>350000026</v>
      </c>
      <c r="V2397" s="122">
        <v>380000026</v>
      </c>
      <c r="W2397" s="122">
        <v>395000026</v>
      </c>
      <c r="X2397" s="122">
        <v>425000026</v>
      </c>
      <c r="Y2397" s="122">
        <v>485000026</v>
      </c>
      <c r="Z2397" s="122">
        <v>505000026</v>
      </c>
      <c r="AA2397" s="122">
        <v>525000026</v>
      </c>
      <c r="AB2397" s="122">
        <v>0</v>
      </c>
      <c r="AC2397" s="122">
        <v>0</v>
      </c>
      <c r="AD2397" s="121"/>
    </row>
    <row r="2398" spans="14:30" ht="12" customHeight="1">
      <c r="N2398" s="119" t="s">
        <v>26</v>
      </c>
      <c r="O2398" s="120" t="s">
        <v>1960</v>
      </c>
      <c r="P2398" s="122">
        <v>0</v>
      </c>
      <c r="Q2398" s="122">
        <v>0</v>
      </c>
      <c r="R2398" s="122">
        <v>0</v>
      </c>
      <c r="S2398" s="122">
        <v>0</v>
      </c>
      <c r="T2398" s="122">
        <v>0</v>
      </c>
      <c r="U2398" s="122">
        <v>0</v>
      </c>
      <c r="V2398" s="122">
        <v>315000026</v>
      </c>
      <c r="W2398" s="122">
        <v>335000026</v>
      </c>
      <c r="X2398" s="122">
        <v>365000026</v>
      </c>
      <c r="Y2398" s="122">
        <v>405000026</v>
      </c>
      <c r="Z2398" s="122">
        <v>465000026</v>
      </c>
      <c r="AA2398" s="122">
        <v>0</v>
      </c>
      <c r="AB2398" s="122">
        <v>0</v>
      </c>
      <c r="AC2398" s="122">
        <v>0</v>
      </c>
      <c r="AD2398" s="121"/>
    </row>
    <row r="2399" spans="14:30" ht="12" customHeight="1">
      <c r="N2399" s="119" t="s">
        <v>26</v>
      </c>
      <c r="O2399" s="120" t="s">
        <v>2269</v>
      </c>
      <c r="P2399" s="122">
        <v>0</v>
      </c>
      <c r="Q2399" s="122">
        <v>0</v>
      </c>
      <c r="R2399" s="122">
        <v>0</v>
      </c>
      <c r="S2399" s="122">
        <v>0</v>
      </c>
      <c r="T2399" s="122">
        <v>0</v>
      </c>
      <c r="U2399" s="122">
        <v>350000026</v>
      </c>
      <c r="V2399" s="122">
        <v>380000026</v>
      </c>
      <c r="W2399" s="122">
        <v>395000026</v>
      </c>
      <c r="X2399" s="122">
        <v>425000026</v>
      </c>
      <c r="Y2399" s="122">
        <v>485000026</v>
      </c>
      <c r="Z2399" s="122">
        <v>505000026</v>
      </c>
      <c r="AA2399" s="122">
        <v>525000026</v>
      </c>
      <c r="AB2399" s="122">
        <v>0</v>
      </c>
      <c r="AC2399" s="122">
        <v>0</v>
      </c>
      <c r="AD2399" s="121"/>
    </row>
    <row r="2400" spans="14:30" ht="12" customHeight="1">
      <c r="N2400" s="119" t="s">
        <v>26</v>
      </c>
      <c r="O2400" s="120" t="s">
        <v>3011</v>
      </c>
      <c r="P2400" s="122">
        <v>0</v>
      </c>
      <c r="Q2400" s="122">
        <v>0</v>
      </c>
      <c r="R2400" s="122">
        <v>0</v>
      </c>
      <c r="S2400" s="122">
        <v>0</v>
      </c>
      <c r="T2400" s="122">
        <v>310000026</v>
      </c>
      <c r="U2400" s="122">
        <v>325000026</v>
      </c>
      <c r="V2400" s="122">
        <v>335000026</v>
      </c>
      <c r="W2400" s="122">
        <v>345000026</v>
      </c>
      <c r="X2400" s="122">
        <v>360000026</v>
      </c>
      <c r="Y2400" s="122">
        <v>395000026</v>
      </c>
      <c r="Z2400" s="122">
        <v>0</v>
      </c>
      <c r="AA2400" s="122">
        <v>0</v>
      </c>
      <c r="AB2400" s="122">
        <v>0</v>
      </c>
      <c r="AC2400" s="122">
        <v>0</v>
      </c>
      <c r="AD2400" s="121"/>
    </row>
    <row r="2401" spans="14:30" ht="12" customHeight="1">
      <c r="N2401" s="119" t="s">
        <v>26</v>
      </c>
      <c r="O2401" s="120" t="s">
        <v>1491</v>
      </c>
      <c r="P2401" s="122">
        <v>0</v>
      </c>
      <c r="Q2401" s="122">
        <v>0</v>
      </c>
      <c r="R2401" s="122">
        <v>0</v>
      </c>
      <c r="S2401" s="122">
        <v>0</v>
      </c>
      <c r="T2401" s="122">
        <v>325000026</v>
      </c>
      <c r="U2401" s="122">
        <v>335000026</v>
      </c>
      <c r="V2401" s="122">
        <v>345000026</v>
      </c>
      <c r="W2401" s="122">
        <v>370000026</v>
      </c>
      <c r="X2401" s="122">
        <v>400000026</v>
      </c>
      <c r="Y2401" s="122">
        <v>410000026</v>
      </c>
      <c r="Z2401" s="122">
        <v>0</v>
      </c>
      <c r="AA2401" s="122">
        <v>0</v>
      </c>
      <c r="AB2401" s="122">
        <v>0</v>
      </c>
      <c r="AC2401" s="122">
        <v>0</v>
      </c>
      <c r="AD2401" s="121"/>
    </row>
    <row r="2402" spans="14:30" ht="12" customHeight="1">
      <c r="N2402" s="119" t="s">
        <v>26</v>
      </c>
      <c r="O2402" s="120" t="s">
        <v>796</v>
      </c>
      <c r="P2402" s="122">
        <v>180000026</v>
      </c>
      <c r="Q2402" s="122">
        <v>190000026</v>
      </c>
      <c r="R2402" s="122">
        <v>200000026</v>
      </c>
      <c r="S2402" s="122">
        <v>210000026</v>
      </c>
      <c r="T2402" s="122">
        <v>0</v>
      </c>
      <c r="U2402" s="122">
        <v>0</v>
      </c>
      <c r="V2402" s="122">
        <v>0</v>
      </c>
      <c r="W2402" s="122">
        <v>0</v>
      </c>
      <c r="X2402" s="122">
        <v>0</v>
      </c>
      <c r="Y2402" s="122">
        <v>0</v>
      </c>
      <c r="Z2402" s="122">
        <v>0</v>
      </c>
      <c r="AA2402" s="122">
        <v>0</v>
      </c>
      <c r="AB2402" s="122">
        <v>0</v>
      </c>
      <c r="AC2402" s="122">
        <v>0</v>
      </c>
      <c r="AD2402" s="121"/>
    </row>
    <row r="2403" spans="14:30" ht="12" customHeight="1">
      <c r="N2403" s="119" t="s">
        <v>26</v>
      </c>
      <c r="O2403" s="120" t="s">
        <v>610</v>
      </c>
      <c r="P2403" s="122">
        <v>220000026</v>
      </c>
      <c r="Q2403" s="122">
        <v>240000026</v>
      </c>
      <c r="R2403" s="122">
        <v>255000026</v>
      </c>
      <c r="S2403" s="122">
        <v>270000026</v>
      </c>
      <c r="T2403" s="122">
        <v>280000026</v>
      </c>
      <c r="U2403" s="122">
        <v>290000026</v>
      </c>
      <c r="V2403" s="122">
        <v>300000026</v>
      </c>
      <c r="W2403" s="122">
        <v>320000026</v>
      </c>
      <c r="X2403" s="122">
        <v>0</v>
      </c>
      <c r="Y2403" s="122">
        <v>0</v>
      </c>
      <c r="Z2403" s="122">
        <v>0</v>
      </c>
      <c r="AA2403" s="122">
        <v>0</v>
      </c>
      <c r="AB2403" s="122">
        <v>0</v>
      </c>
      <c r="AC2403" s="122">
        <v>0</v>
      </c>
      <c r="AD2403" s="121"/>
    </row>
    <row r="2404" spans="14:30" ht="12" customHeight="1">
      <c r="N2404" s="119" t="s">
        <v>26</v>
      </c>
      <c r="O2404" s="120" t="s">
        <v>1601</v>
      </c>
      <c r="P2404" s="122">
        <v>205000026</v>
      </c>
      <c r="Q2404" s="122">
        <v>240000026</v>
      </c>
      <c r="R2404" s="122">
        <v>270000026</v>
      </c>
      <c r="S2404" s="122">
        <v>295000026</v>
      </c>
      <c r="T2404" s="122">
        <v>0</v>
      </c>
      <c r="U2404" s="122">
        <v>0</v>
      </c>
      <c r="V2404" s="122">
        <v>0</v>
      </c>
      <c r="W2404" s="122">
        <v>0</v>
      </c>
      <c r="X2404" s="122">
        <v>0</v>
      </c>
      <c r="Y2404" s="122">
        <v>0</v>
      </c>
      <c r="Z2404" s="122">
        <v>0</v>
      </c>
      <c r="AA2404" s="122">
        <v>0</v>
      </c>
      <c r="AB2404" s="122">
        <v>0</v>
      </c>
      <c r="AC2404" s="122">
        <v>0</v>
      </c>
      <c r="AD2404" s="121"/>
    </row>
    <row r="2405" spans="14:30" ht="12" customHeight="1">
      <c r="N2405" s="119" t="s">
        <v>26</v>
      </c>
      <c r="O2405" s="120" t="s">
        <v>494</v>
      </c>
      <c r="P2405" s="122">
        <v>205000026</v>
      </c>
      <c r="Q2405" s="122">
        <v>215000026</v>
      </c>
      <c r="R2405" s="122">
        <v>235000026</v>
      </c>
      <c r="S2405" s="122">
        <v>260000026</v>
      </c>
      <c r="T2405" s="122">
        <v>0</v>
      </c>
      <c r="U2405" s="122">
        <v>0</v>
      </c>
      <c r="V2405" s="122">
        <v>0</v>
      </c>
      <c r="W2405" s="122">
        <v>0</v>
      </c>
      <c r="X2405" s="122">
        <v>0</v>
      </c>
      <c r="Y2405" s="122">
        <v>0</v>
      </c>
      <c r="Z2405" s="122">
        <v>0</v>
      </c>
      <c r="AA2405" s="122">
        <v>0</v>
      </c>
      <c r="AB2405" s="122">
        <v>0</v>
      </c>
      <c r="AC2405" s="122">
        <v>0</v>
      </c>
      <c r="AD2405" s="121"/>
    </row>
    <row r="2406" spans="14:30" ht="12" customHeight="1">
      <c r="N2406" s="119" t="s">
        <v>26</v>
      </c>
      <c r="O2406" s="120" t="s">
        <v>1492</v>
      </c>
      <c r="P2406" s="122">
        <v>0</v>
      </c>
      <c r="Q2406" s="122">
        <v>0</v>
      </c>
      <c r="R2406" s="122">
        <v>0</v>
      </c>
      <c r="S2406" s="122">
        <v>250000026</v>
      </c>
      <c r="T2406" s="122">
        <v>275000026</v>
      </c>
      <c r="U2406" s="122">
        <v>290000026</v>
      </c>
      <c r="V2406" s="122">
        <v>300000026</v>
      </c>
      <c r="W2406" s="122">
        <v>320000026</v>
      </c>
      <c r="X2406" s="122">
        <v>365000026</v>
      </c>
      <c r="Y2406" s="122">
        <v>385000026</v>
      </c>
      <c r="Z2406" s="122">
        <v>425000026</v>
      </c>
      <c r="AA2406" s="122">
        <v>0</v>
      </c>
      <c r="AB2406" s="122">
        <v>0</v>
      </c>
      <c r="AC2406" s="122">
        <v>0</v>
      </c>
      <c r="AD2406" s="121"/>
    </row>
    <row r="2407" spans="14:30" ht="12" customHeight="1">
      <c r="N2407" s="119" t="s">
        <v>26</v>
      </c>
      <c r="O2407" s="120" t="s">
        <v>1493</v>
      </c>
      <c r="P2407" s="122">
        <v>0</v>
      </c>
      <c r="Q2407" s="122">
        <v>0</v>
      </c>
      <c r="R2407" s="122">
        <v>235000026</v>
      </c>
      <c r="S2407" s="122">
        <v>245000026</v>
      </c>
      <c r="T2407" s="122">
        <v>265000026</v>
      </c>
      <c r="U2407" s="122">
        <v>285000026</v>
      </c>
      <c r="V2407" s="122">
        <v>305000026</v>
      </c>
      <c r="W2407" s="122">
        <v>335000026</v>
      </c>
      <c r="X2407" s="122">
        <v>370000026</v>
      </c>
      <c r="Y2407" s="122">
        <v>495000026</v>
      </c>
      <c r="Z2407" s="122">
        <v>0</v>
      </c>
      <c r="AA2407" s="122">
        <v>0</v>
      </c>
      <c r="AB2407" s="122">
        <v>0</v>
      </c>
      <c r="AC2407" s="122">
        <v>0</v>
      </c>
      <c r="AD2407" s="121"/>
    </row>
    <row r="2408" spans="14:30" ht="12" customHeight="1">
      <c r="N2408" s="119" t="s">
        <v>26</v>
      </c>
      <c r="O2408" s="120" t="s">
        <v>1572</v>
      </c>
      <c r="P2408" s="122">
        <v>190000026</v>
      </c>
      <c r="Q2408" s="122">
        <v>210000026</v>
      </c>
      <c r="R2408" s="122">
        <v>225000026</v>
      </c>
      <c r="S2408" s="122">
        <v>260000026</v>
      </c>
      <c r="T2408" s="122">
        <v>285000026</v>
      </c>
      <c r="U2408" s="122">
        <v>295000026</v>
      </c>
      <c r="V2408" s="122">
        <v>305000026</v>
      </c>
      <c r="W2408" s="122">
        <v>325000026</v>
      </c>
      <c r="X2408" s="122">
        <v>385000026</v>
      </c>
      <c r="Y2408" s="122">
        <v>445000026</v>
      </c>
      <c r="Z2408" s="122">
        <v>0</v>
      </c>
      <c r="AA2408" s="122">
        <v>0</v>
      </c>
      <c r="AB2408" s="122">
        <v>0</v>
      </c>
      <c r="AC2408" s="122">
        <v>0</v>
      </c>
      <c r="AD2408" s="121"/>
    </row>
    <row r="2409" spans="14:30" ht="12" customHeight="1">
      <c r="N2409" s="119" t="s">
        <v>26</v>
      </c>
      <c r="O2409" s="120" t="s">
        <v>740</v>
      </c>
      <c r="P2409" s="122">
        <v>175000026</v>
      </c>
      <c r="Q2409" s="122">
        <v>195000026</v>
      </c>
      <c r="R2409" s="122">
        <v>215000026</v>
      </c>
      <c r="S2409" s="122">
        <v>0</v>
      </c>
      <c r="T2409" s="122">
        <v>0</v>
      </c>
      <c r="U2409" s="122">
        <v>0</v>
      </c>
      <c r="V2409" s="122">
        <v>0</v>
      </c>
      <c r="W2409" s="122">
        <v>0</v>
      </c>
      <c r="X2409" s="122">
        <v>0</v>
      </c>
      <c r="Y2409" s="122">
        <v>0</v>
      </c>
      <c r="Z2409" s="122">
        <v>0</v>
      </c>
      <c r="AA2409" s="122">
        <v>0</v>
      </c>
      <c r="AB2409" s="122">
        <v>0</v>
      </c>
      <c r="AC2409" s="122">
        <v>0</v>
      </c>
      <c r="AD2409" s="121"/>
    </row>
    <row r="2410" spans="14:30" ht="12" customHeight="1">
      <c r="N2410" s="119" t="s">
        <v>26</v>
      </c>
      <c r="O2410" s="120" t="s">
        <v>2190</v>
      </c>
      <c r="P2410" s="122">
        <v>0</v>
      </c>
      <c r="Q2410" s="122">
        <v>0</v>
      </c>
      <c r="R2410" s="122">
        <v>0</v>
      </c>
      <c r="S2410" s="122">
        <v>0</v>
      </c>
      <c r="T2410" s="122">
        <v>265000026</v>
      </c>
      <c r="U2410" s="122">
        <v>295000026</v>
      </c>
      <c r="V2410" s="122">
        <v>325000026</v>
      </c>
      <c r="W2410" s="122">
        <v>365000026</v>
      </c>
      <c r="X2410" s="122">
        <v>385000026</v>
      </c>
      <c r="Y2410" s="122">
        <v>405000026</v>
      </c>
      <c r="Z2410" s="122">
        <v>420000026</v>
      </c>
      <c r="AA2410" s="122">
        <v>425000026</v>
      </c>
      <c r="AB2410" s="122">
        <v>0</v>
      </c>
      <c r="AC2410" s="122">
        <v>0</v>
      </c>
      <c r="AD2410" s="121"/>
    </row>
    <row r="2411" spans="14:30" ht="12" customHeight="1">
      <c r="N2411" s="119" t="s">
        <v>26</v>
      </c>
      <c r="O2411" s="120" t="s">
        <v>2550</v>
      </c>
      <c r="P2411" s="122">
        <v>0</v>
      </c>
      <c r="Q2411" s="122">
        <v>0</v>
      </c>
      <c r="R2411" s="122">
        <v>0</v>
      </c>
      <c r="S2411" s="122">
        <v>0</v>
      </c>
      <c r="T2411" s="122">
        <v>265000026</v>
      </c>
      <c r="U2411" s="122">
        <v>295000026</v>
      </c>
      <c r="V2411" s="122">
        <v>325000026</v>
      </c>
      <c r="W2411" s="122">
        <v>365000026</v>
      </c>
      <c r="X2411" s="122">
        <v>385000026</v>
      </c>
      <c r="Y2411" s="122">
        <v>405000026</v>
      </c>
      <c r="Z2411" s="122">
        <v>435000026</v>
      </c>
      <c r="AA2411" s="122">
        <v>0</v>
      </c>
      <c r="AB2411" s="122">
        <v>0</v>
      </c>
      <c r="AC2411" s="122">
        <v>0</v>
      </c>
      <c r="AD2411" s="121"/>
    </row>
    <row r="2412" spans="14:30" ht="12" customHeight="1">
      <c r="N2412" s="119" t="s">
        <v>26</v>
      </c>
      <c r="O2412" s="120" t="s">
        <v>1904</v>
      </c>
      <c r="P2412" s="122">
        <v>0</v>
      </c>
      <c r="Q2412" s="122">
        <v>210000026</v>
      </c>
      <c r="R2412" s="122">
        <v>235000026</v>
      </c>
      <c r="S2412" s="122">
        <v>275000026</v>
      </c>
      <c r="T2412" s="122">
        <v>295000026</v>
      </c>
      <c r="U2412" s="122">
        <v>0</v>
      </c>
      <c r="V2412" s="122">
        <v>0</v>
      </c>
      <c r="W2412" s="122">
        <v>0</v>
      </c>
      <c r="X2412" s="122">
        <v>0</v>
      </c>
      <c r="Y2412" s="122">
        <v>0</v>
      </c>
      <c r="Z2412" s="122">
        <v>0</v>
      </c>
      <c r="AA2412" s="122">
        <v>0</v>
      </c>
      <c r="AB2412" s="122">
        <v>0</v>
      </c>
      <c r="AC2412" s="122">
        <v>0</v>
      </c>
      <c r="AD2412" s="121"/>
    </row>
    <row r="2413" spans="14:30" ht="12" customHeight="1">
      <c r="N2413" s="119" t="s">
        <v>26</v>
      </c>
      <c r="O2413" s="120" t="s">
        <v>2345</v>
      </c>
      <c r="P2413" s="122">
        <v>0</v>
      </c>
      <c r="Q2413" s="122">
        <v>0</v>
      </c>
      <c r="R2413" s="122">
        <v>0</v>
      </c>
      <c r="S2413" s="122">
        <v>0</v>
      </c>
      <c r="T2413" s="122">
        <v>0</v>
      </c>
      <c r="U2413" s="122">
        <v>0</v>
      </c>
      <c r="V2413" s="122">
        <v>0</v>
      </c>
      <c r="W2413" s="122">
        <v>0</v>
      </c>
      <c r="X2413" s="122">
        <v>0</v>
      </c>
      <c r="Y2413" s="122">
        <v>450000026</v>
      </c>
      <c r="Z2413" s="122">
        <v>465000026</v>
      </c>
      <c r="AA2413" s="122">
        <v>480000026</v>
      </c>
      <c r="AB2413" s="122">
        <v>495000026</v>
      </c>
      <c r="AC2413" s="122">
        <v>0</v>
      </c>
      <c r="AD2413" s="121"/>
    </row>
    <row r="2414" spans="14:30" ht="12" customHeight="1">
      <c r="N2414" s="119" t="s">
        <v>26</v>
      </c>
      <c r="O2414" s="120" t="s">
        <v>2006</v>
      </c>
      <c r="P2414" s="122">
        <v>0</v>
      </c>
      <c r="Q2414" s="122">
        <v>0</v>
      </c>
      <c r="R2414" s="122">
        <v>0</v>
      </c>
      <c r="S2414" s="122">
        <v>0</v>
      </c>
      <c r="T2414" s="122">
        <v>0</v>
      </c>
      <c r="U2414" s="122">
        <v>0</v>
      </c>
      <c r="V2414" s="122">
        <v>0</v>
      </c>
      <c r="W2414" s="122">
        <v>0</v>
      </c>
      <c r="X2414" s="122">
        <v>430000026</v>
      </c>
      <c r="Y2414" s="122">
        <v>450000026</v>
      </c>
      <c r="Z2414" s="122">
        <v>480000026</v>
      </c>
      <c r="AA2414" s="122">
        <v>490000026</v>
      </c>
      <c r="AB2414" s="122">
        <v>505000026</v>
      </c>
      <c r="AC2414" s="122">
        <v>550000026</v>
      </c>
      <c r="AD2414" s="121"/>
    </row>
    <row r="2415" spans="14:30" ht="12" customHeight="1">
      <c r="N2415" s="119" t="s">
        <v>26</v>
      </c>
      <c r="O2415" s="120" t="s">
        <v>2346</v>
      </c>
      <c r="P2415" s="122">
        <v>0</v>
      </c>
      <c r="Q2415" s="122">
        <v>0</v>
      </c>
      <c r="R2415" s="122">
        <v>0</v>
      </c>
      <c r="S2415" s="122">
        <v>0</v>
      </c>
      <c r="T2415" s="122">
        <v>0</v>
      </c>
      <c r="U2415" s="122">
        <v>0</v>
      </c>
      <c r="V2415" s="122">
        <v>0</v>
      </c>
      <c r="W2415" s="122">
        <v>0</v>
      </c>
      <c r="X2415" s="122">
        <v>430000026</v>
      </c>
      <c r="Y2415" s="122">
        <v>495000026</v>
      </c>
      <c r="Z2415" s="122">
        <v>575000026</v>
      </c>
      <c r="AA2415" s="122">
        <v>635000026</v>
      </c>
      <c r="AB2415" s="122">
        <v>0</v>
      </c>
      <c r="AC2415" s="122">
        <v>0</v>
      </c>
      <c r="AD2415" s="121"/>
    </row>
    <row r="2416" spans="14:30" ht="12" customHeight="1">
      <c r="N2416" s="119" t="s">
        <v>26</v>
      </c>
      <c r="O2416" s="120" t="s">
        <v>2347</v>
      </c>
      <c r="P2416" s="122">
        <v>0</v>
      </c>
      <c r="Q2416" s="122">
        <v>0</v>
      </c>
      <c r="R2416" s="122">
        <v>0</v>
      </c>
      <c r="S2416" s="122">
        <v>0</v>
      </c>
      <c r="T2416" s="122">
        <v>0</v>
      </c>
      <c r="U2416" s="122">
        <v>0</v>
      </c>
      <c r="V2416" s="122">
        <v>0</v>
      </c>
      <c r="W2416" s="122">
        <v>0</v>
      </c>
      <c r="X2416" s="122">
        <v>0</v>
      </c>
      <c r="Y2416" s="122">
        <v>0</v>
      </c>
      <c r="Z2416" s="122">
        <v>485000026</v>
      </c>
      <c r="AA2416" s="122">
        <v>540000026</v>
      </c>
      <c r="AB2416" s="122">
        <v>595000026</v>
      </c>
      <c r="AC2416" s="122">
        <v>650000026</v>
      </c>
      <c r="AD2416" s="121"/>
    </row>
    <row r="2417" spans="14:30" ht="12" customHeight="1">
      <c r="N2417" s="119" t="s">
        <v>26</v>
      </c>
      <c r="O2417" s="120" t="s">
        <v>2645</v>
      </c>
      <c r="P2417" s="122">
        <v>0</v>
      </c>
      <c r="Q2417" s="122">
        <v>0</v>
      </c>
      <c r="R2417" s="122">
        <v>0</v>
      </c>
      <c r="S2417" s="122">
        <v>0</v>
      </c>
      <c r="T2417" s="122">
        <v>0</v>
      </c>
      <c r="U2417" s="122">
        <v>0</v>
      </c>
      <c r="V2417" s="122">
        <v>0</v>
      </c>
      <c r="W2417" s="122">
        <v>0</v>
      </c>
      <c r="X2417" s="122">
        <v>0</v>
      </c>
      <c r="Y2417" s="122">
        <v>0</v>
      </c>
      <c r="Z2417" s="122">
        <v>475000026</v>
      </c>
      <c r="AA2417" s="122">
        <v>540000026</v>
      </c>
      <c r="AB2417" s="122">
        <v>595000026</v>
      </c>
      <c r="AC2417" s="122">
        <v>650000026</v>
      </c>
      <c r="AD2417" s="121"/>
    </row>
    <row r="2418" spans="14:30" ht="12" customHeight="1">
      <c r="N2418" s="119" t="s">
        <v>26</v>
      </c>
      <c r="O2418" s="120" t="s">
        <v>3440</v>
      </c>
      <c r="P2418" s="121"/>
      <c r="Q2418" s="121"/>
      <c r="R2418" s="121"/>
      <c r="S2418" s="121"/>
      <c r="T2418" s="121"/>
      <c r="U2418" s="121"/>
      <c r="V2418" s="121"/>
      <c r="W2418" s="121"/>
      <c r="X2418" s="121"/>
      <c r="Y2418" s="121"/>
      <c r="Z2418" s="121"/>
      <c r="AA2418" s="121"/>
      <c r="AB2418" s="121"/>
      <c r="AC2418" s="122">
        <v>510000026</v>
      </c>
      <c r="AD2418" s="121"/>
    </row>
    <row r="2419" spans="14:30" ht="12" customHeight="1">
      <c r="N2419" s="119" t="s">
        <v>26</v>
      </c>
      <c r="O2419" s="120" t="s">
        <v>3327</v>
      </c>
      <c r="P2419" s="122">
        <v>0</v>
      </c>
      <c r="Q2419" s="122">
        <v>0</v>
      </c>
      <c r="R2419" s="122">
        <v>0</v>
      </c>
      <c r="S2419" s="122">
        <v>0</v>
      </c>
      <c r="T2419" s="122">
        <v>0</v>
      </c>
      <c r="U2419" s="122">
        <v>0</v>
      </c>
      <c r="V2419" s="122">
        <v>0</v>
      </c>
      <c r="W2419" s="122">
        <v>0</v>
      </c>
      <c r="X2419" s="122">
        <v>0</v>
      </c>
      <c r="Y2419" s="122">
        <v>0</v>
      </c>
      <c r="Z2419" s="122">
        <v>0</v>
      </c>
      <c r="AA2419" s="122">
        <v>0</v>
      </c>
      <c r="AB2419" s="122">
        <v>520000026</v>
      </c>
      <c r="AC2419" s="122">
        <v>0</v>
      </c>
      <c r="AD2419" s="121"/>
    </row>
    <row r="2420" spans="14:30" ht="12" customHeight="1">
      <c r="N2420" s="119" t="s">
        <v>26</v>
      </c>
      <c r="O2420" s="120" t="s">
        <v>3441</v>
      </c>
      <c r="P2420" s="121"/>
      <c r="Q2420" s="121"/>
      <c r="R2420" s="121"/>
      <c r="S2420" s="121"/>
      <c r="T2420" s="121"/>
      <c r="U2420" s="121"/>
      <c r="V2420" s="121"/>
      <c r="W2420" s="121"/>
      <c r="X2420" s="121"/>
      <c r="Y2420" s="121"/>
      <c r="Z2420" s="121"/>
      <c r="AA2420" s="121"/>
      <c r="AB2420" s="121"/>
      <c r="AC2420" s="122">
        <v>495000026</v>
      </c>
      <c r="AD2420" s="121"/>
    </row>
    <row r="2421" spans="14:30" ht="12" customHeight="1">
      <c r="N2421" s="119" t="s">
        <v>26</v>
      </c>
      <c r="O2421" s="120" t="s">
        <v>1354</v>
      </c>
      <c r="P2421" s="122">
        <v>0</v>
      </c>
      <c r="Q2421" s="122">
        <v>0</v>
      </c>
      <c r="R2421" s="122">
        <v>0</v>
      </c>
      <c r="S2421" s="122">
        <v>0</v>
      </c>
      <c r="T2421" s="122">
        <v>0</v>
      </c>
      <c r="U2421" s="122">
        <v>0</v>
      </c>
      <c r="V2421" s="122">
        <v>0</v>
      </c>
      <c r="W2421" s="122">
        <v>315000026</v>
      </c>
      <c r="X2421" s="122">
        <v>325000026</v>
      </c>
      <c r="Y2421" s="122">
        <v>335000026</v>
      </c>
      <c r="Z2421" s="122">
        <v>0</v>
      </c>
      <c r="AA2421" s="122">
        <v>0</v>
      </c>
      <c r="AB2421" s="122">
        <v>0</v>
      </c>
      <c r="AC2421" s="122">
        <v>0</v>
      </c>
      <c r="AD2421" s="121"/>
    </row>
    <row r="2422" spans="14:30" ht="12" customHeight="1">
      <c r="N2422" s="119" t="s">
        <v>26</v>
      </c>
      <c r="O2422" s="120" t="s">
        <v>516</v>
      </c>
      <c r="P2422" s="122">
        <v>0</v>
      </c>
      <c r="Q2422" s="122">
        <v>0</v>
      </c>
      <c r="R2422" s="122">
        <v>0</v>
      </c>
      <c r="S2422" s="122">
        <v>0</v>
      </c>
      <c r="T2422" s="122">
        <v>300000026</v>
      </c>
      <c r="U2422" s="122">
        <v>310000026</v>
      </c>
      <c r="V2422" s="122">
        <v>320000026</v>
      </c>
      <c r="W2422" s="122">
        <v>335000026</v>
      </c>
      <c r="X2422" s="122">
        <v>375000026</v>
      </c>
      <c r="Y2422" s="122">
        <v>395000026</v>
      </c>
      <c r="Z2422" s="122">
        <v>420000026</v>
      </c>
      <c r="AA2422" s="122">
        <v>465000026</v>
      </c>
      <c r="AB2422" s="122">
        <v>0</v>
      </c>
      <c r="AC2422" s="122">
        <v>0</v>
      </c>
      <c r="AD2422" s="121"/>
    </row>
    <row r="2423" spans="14:30" ht="12" customHeight="1">
      <c r="N2423" s="119" t="s">
        <v>26</v>
      </c>
      <c r="O2423" s="120" t="s">
        <v>568</v>
      </c>
      <c r="P2423" s="122">
        <v>0</v>
      </c>
      <c r="Q2423" s="122">
        <v>0</v>
      </c>
      <c r="R2423" s="122">
        <v>0</v>
      </c>
      <c r="S2423" s="122">
        <v>0</v>
      </c>
      <c r="T2423" s="122">
        <v>320000026</v>
      </c>
      <c r="U2423" s="122">
        <v>330000026</v>
      </c>
      <c r="V2423" s="122">
        <v>360000026</v>
      </c>
      <c r="W2423" s="122">
        <v>370000026</v>
      </c>
      <c r="X2423" s="122">
        <v>405000026</v>
      </c>
      <c r="Y2423" s="122">
        <v>420000026</v>
      </c>
      <c r="Z2423" s="122">
        <v>435000026</v>
      </c>
      <c r="AA2423" s="122">
        <v>0</v>
      </c>
      <c r="AB2423" s="122">
        <v>0</v>
      </c>
      <c r="AC2423" s="122">
        <v>0</v>
      </c>
      <c r="AD2423" s="121"/>
    </row>
    <row r="2424" spans="14:30" ht="12" customHeight="1">
      <c r="N2424" s="119" t="s">
        <v>26</v>
      </c>
      <c r="O2424" s="120" t="s">
        <v>631</v>
      </c>
      <c r="P2424" s="122">
        <v>0</v>
      </c>
      <c r="Q2424" s="122">
        <v>0</v>
      </c>
      <c r="R2424" s="122">
        <v>0</v>
      </c>
      <c r="S2424" s="122">
        <v>0</v>
      </c>
      <c r="T2424" s="122">
        <v>290000026</v>
      </c>
      <c r="U2424" s="122">
        <v>305000026</v>
      </c>
      <c r="V2424" s="122">
        <v>365000026</v>
      </c>
      <c r="W2424" s="122">
        <v>405000026</v>
      </c>
      <c r="X2424" s="122">
        <v>425000026</v>
      </c>
      <c r="Y2424" s="122">
        <v>0</v>
      </c>
      <c r="Z2424" s="122">
        <v>0</v>
      </c>
      <c r="AA2424" s="122">
        <v>0</v>
      </c>
      <c r="AB2424" s="122">
        <v>0</v>
      </c>
      <c r="AC2424" s="122">
        <v>0</v>
      </c>
      <c r="AD2424" s="121"/>
    </row>
    <row r="2425" spans="14:30" ht="12" customHeight="1">
      <c r="N2425" s="119" t="s">
        <v>26</v>
      </c>
      <c r="O2425" s="120" t="s">
        <v>682</v>
      </c>
      <c r="P2425" s="122">
        <v>0</v>
      </c>
      <c r="Q2425" s="122">
        <v>0</v>
      </c>
      <c r="R2425" s="122">
        <v>0</v>
      </c>
      <c r="S2425" s="122">
        <v>0</v>
      </c>
      <c r="T2425" s="122">
        <v>290000026</v>
      </c>
      <c r="U2425" s="122">
        <v>305000026</v>
      </c>
      <c r="V2425" s="122">
        <v>365000026</v>
      </c>
      <c r="W2425" s="122">
        <v>405000026</v>
      </c>
      <c r="X2425" s="122">
        <v>425000026</v>
      </c>
      <c r="Y2425" s="122">
        <v>0</v>
      </c>
      <c r="Z2425" s="122">
        <v>0</v>
      </c>
      <c r="AA2425" s="122">
        <v>0</v>
      </c>
      <c r="AB2425" s="122">
        <v>0</v>
      </c>
      <c r="AC2425" s="122">
        <v>0</v>
      </c>
      <c r="AD2425" s="121"/>
    </row>
    <row r="2426" spans="14:30" ht="12" customHeight="1">
      <c r="N2426" s="119" t="s">
        <v>26</v>
      </c>
      <c r="O2426" s="120" t="s">
        <v>2348</v>
      </c>
      <c r="P2426" s="122">
        <v>0</v>
      </c>
      <c r="Q2426" s="122">
        <v>0</v>
      </c>
      <c r="R2426" s="122">
        <v>0</v>
      </c>
      <c r="S2426" s="122">
        <v>0</v>
      </c>
      <c r="T2426" s="122">
        <v>0</v>
      </c>
      <c r="U2426" s="122">
        <v>0</v>
      </c>
      <c r="V2426" s="122">
        <v>0</v>
      </c>
      <c r="W2426" s="122">
        <v>0</v>
      </c>
      <c r="X2426" s="122">
        <v>0</v>
      </c>
      <c r="Y2426" s="122">
        <v>0</v>
      </c>
      <c r="Z2426" s="122">
        <v>485000026</v>
      </c>
      <c r="AA2426" s="122">
        <v>520000026</v>
      </c>
      <c r="AB2426" s="122">
        <v>590000026</v>
      </c>
      <c r="AC2426" s="122">
        <v>620000026</v>
      </c>
      <c r="AD2426" s="121"/>
    </row>
    <row r="2427" spans="14:30" ht="12" customHeight="1">
      <c r="N2427" s="119" t="s">
        <v>26</v>
      </c>
      <c r="O2427" s="120" t="s">
        <v>615</v>
      </c>
      <c r="P2427" s="122">
        <v>0</v>
      </c>
      <c r="Q2427" s="122">
        <v>0</v>
      </c>
      <c r="R2427" s="122">
        <v>0</v>
      </c>
      <c r="S2427" s="122">
        <v>0</v>
      </c>
      <c r="T2427" s="122">
        <v>300000026</v>
      </c>
      <c r="U2427" s="122">
        <v>320000026</v>
      </c>
      <c r="V2427" s="122">
        <v>375000026</v>
      </c>
      <c r="W2427" s="122">
        <v>395000026</v>
      </c>
      <c r="X2427" s="122">
        <v>410000026</v>
      </c>
      <c r="Y2427" s="122">
        <v>425000026</v>
      </c>
      <c r="Z2427" s="122">
        <v>0</v>
      </c>
      <c r="AA2427" s="122">
        <v>0</v>
      </c>
      <c r="AB2427" s="122">
        <v>0</v>
      </c>
      <c r="AC2427" s="122">
        <v>0</v>
      </c>
      <c r="AD2427" s="121"/>
    </row>
    <row r="2428" spans="14:30" ht="12" customHeight="1">
      <c r="N2428" s="119" t="s">
        <v>26</v>
      </c>
      <c r="O2428" s="120" t="s">
        <v>1908</v>
      </c>
      <c r="P2428" s="122">
        <v>170000026</v>
      </c>
      <c r="Q2428" s="122">
        <v>185000026</v>
      </c>
      <c r="R2428" s="122">
        <v>205000026</v>
      </c>
      <c r="S2428" s="122">
        <v>250000026</v>
      </c>
      <c r="T2428" s="122">
        <v>290000026</v>
      </c>
      <c r="U2428" s="122">
        <v>320000026</v>
      </c>
      <c r="V2428" s="122">
        <v>0</v>
      </c>
      <c r="W2428" s="122">
        <v>0</v>
      </c>
      <c r="X2428" s="122">
        <v>0</v>
      </c>
      <c r="Y2428" s="122">
        <v>0</v>
      </c>
      <c r="Z2428" s="122">
        <v>0</v>
      </c>
      <c r="AA2428" s="122">
        <v>0</v>
      </c>
      <c r="AB2428" s="122">
        <v>0</v>
      </c>
      <c r="AC2428" s="122">
        <v>0</v>
      </c>
      <c r="AD2428" s="121"/>
    </row>
    <row r="2429" spans="14:30" ht="12" customHeight="1">
      <c r="N2429" s="119" t="s">
        <v>26</v>
      </c>
      <c r="O2429" s="120" t="s">
        <v>831</v>
      </c>
      <c r="P2429" s="122">
        <v>0</v>
      </c>
      <c r="Q2429" s="122">
        <v>275000026</v>
      </c>
      <c r="R2429" s="122">
        <v>305000026</v>
      </c>
      <c r="S2429" s="122">
        <v>315000026</v>
      </c>
      <c r="T2429" s="122">
        <v>325000026</v>
      </c>
      <c r="U2429" s="122">
        <v>345000026</v>
      </c>
      <c r="V2429" s="122">
        <v>365000026</v>
      </c>
      <c r="W2429" s="122">
        <v>375000026</v>
      </c>
      <c r="X2429" s="122">
        <v>385000026</v>
      </c>
      <c r="Y2429" s="122">
        <v>395000026</v>
      </c>
      <c r="Z2429" s="122">
        <v>0</v>
      </c>
      <c r="AA2429" s="122">
        <v>0</v>
      </c>
      <c r="AB2429" s="122">
        <v>0</v>
      </c>
      <c r="AC2429" s="122">
        <v>0</v>
      </c>
      <c r="AD2429" s="121"/>
    </row>
    <row r="2430" spans="14:30" ht="12" customHeight="1">
      <c r="N2430" s="119" t="s">
        <v>26</v>
      </c>
      <c r="O2430" s="120" t="s">
        <v>797</v>
      </c>
      <c r="P2430" s="122">
        <v>215000026</v>
      </c>
      <c r="Q2430" s="122">
        <v>235000026</v>
      </c>
      <c r="R2430" s="122">
        <v>250000026</v>
      </c>
      <c r="S2430" s="122">
        <v>265000026</v>
      </c>
      <c r="T2430" s="122">
        <v>275000026</v>
      </c>
      <c r="U2430" s="122">
        <v>285000026</v>
      </c>
      <c r="V2430" s="122">
        <v>295000026</v>
      </c>
      <c r="W2430" s="122">
        <v>315000026</v>
      </c>
      <c r="X2430" s="122">
        <v>320000026</v>
      </c>
      <c r="Y2430" s="122">
        <v>375000026</v>
      </c>
      <c r="Z2430" s="122">
        <v>395000026</v>
      </c>
      <c r="AA2430" s="122">
        <v>0</v>
      </c>
      <c r="AB2430" s="122">
        <v>0</v>
      </c>
      <c r="AC2430" s="122">
        <v>0</v>
      </c>
      <c r="AD2430" s="121"/>
    </row>
    <row r="2431" spans="14:30" ht="12" customHeight="1">
      <c r="N2431" s="119" t="s">
        <v>26</v>
      </c>
      <c r="O2431" s="120" t="s">
        <v>201</v>
      </c>
      <c r="P2431" s="122">
        <v>215000026</v>
      </c>
      <c r="Q2431" s="122">
        <v>235000026</v>
      </c>
      <c r="R2431" s="122">
        <v>250000026</v>
      </c>
      <c r="S2431" s="122">
        <v>265000026</v>
      </c>
      <c r="T2431" s="122">
        <v>275000026</v>
      </c>
      <c r="U2431" s="122">
        <v>285000026</v>
      </c>
      <c r="V2431" s="122">
        <v>295000026</v>
      </c>
      <c r="W2431" s="122">
        <v>315000026</v>
      </c>
      <c r="X2431" s="122">
        <v>320000026</v>
      </c>
      <c r="Y2431" s="122">
        <v>375000026</v>
      </c>
      <c r="Z2431" s="122">
        <v>395000026</v>
      </c>
      <c r="AA2431" s="122">
        <v>0</v>
      </c>
      <c r="AB2431" s="122">
        <v>0</v>
      </c>
      <c r="AC2431" s="122">
        <v>0</v>
      </c>
      <c r="AD2431" s="121"/>
    </row>
    <row r="2432" spans="14:30" ht="12" customHeight="1">
      <c r="N2432" s="119" t="s">
        <v>26</v>
      </c>
      <c r="O2432" s="120" t="s">
        <v>741</v>
      </c>
      <c r="P2432" s="122">
        <v>220000026</v>
      </c>
      <c r="Q2432" s="122">
        <v>240000026</v>
      </c>
      <c r="R2432" s="122">
        <v>255000026</v>
      </c>
      <c r="S2432" s="122">
        <v>270000026</v>
      </c>
      <c r="T2432" s="122">
        <v>280000026</v>
      </c>
      <c r="U2432" s="122">
        <v>290000026</v>
      </c>
      <c r="V2432" s="122">
        <v>300000026</v>
      </c>
      <c r="W2432" s="122">
        <v>320000026</v>
      </c>
      <c r="X2432" s="122">
        <v>325000026</v>
      </c>
      <c r="Y2432" s="122">
        <v>380000026</v>
      </c>
      <c r="Z2432" s="122">
        <v>400000026</v>
      </c>
      <c r="AA2432" s="122">
        <v>0</v>
      </c>
      <c r="AB2432" s="122">
        <v>0</v>
      </c>
      <c r="AC2432" s="122">
        <v>0</v>
      </c>
      <c r="AD2432" s="121"/>
    </row>
    <row r="2433" spans="14:30" ht="12" customHeight="1">
      <c r="N2433" s="119" t="s">
        <v>26</v>
      </c>
      <c r="O2433" s="120" t="s">
        <v>2801</v>
      </c>
      <c r="P2433" s="122">
        <v>190000026</v>
      </c>
      <c r="Q2433" s="122">
        <v>210000026</v>
      </c>
      <c r="R2433" s="122">
        <v>225000026</v>
      </c>
      <c r="S2433" s="122">
        <v>250000026</v>
      </c>
      <c r="T2433" s="122">
        <v>295000026</v>
      </c>
      <c r="U2433" s="122">
        <v>320000026</v>
      </c>
      <c r="V2433" s="122">
        <v>390000026</v>
      </c>
      <c r="W2433" s="122">
        <v>0</v>
      </c>
      <c r="X2433" s="122">
        <v>0</v>
      </c>
      <c r="Y2433" s="122">
        <v>0</v>
      </c>
      <c r="Z2433" s="122">
        <v>0</v>
      </c>
      <c r="AA2433" s="122">
        <v>0</v>
      </c>
      <c r="AB2433" s="122">
        <v>0</v>
      </c>
      <c r="AC2433" s="122">
        <v>0</v>
      </c>
      <c r="AD2433" s="121"/>
    </row>
    <row r="2434" spans="14:30" ht="12" customHeight="1">
      <c r="N2434" s="119" t="s">
        <v>26</v>
      </c>
      <c r="O2434" s="120" t="s">
        <v>1633</v>
      </c>
      <c r="P2434" s="122">
        <v>245000026</v>
      </c>
      <c r="Q2434" s="122">
        <v>275000026</v>
      </c>
      <c r="R2434" s="122">
        <v>295000026</v>
      </c>
      <c r="S2434" s="122">
        <v>320000026</v>
      </c>
      <c r="T2434" s="122">
        <v>0</v>
      </c>
      <c r="U2434" s="122">
        <v>0</v>
      </c>
      <c r="V2434" s="122">
        <v>0</v>
      </c>
      <c r="W2434" s="122">
        <v>0</v>
      </c>
      <c r="X2434" s="122">
        <v>0</v>
      </c>
      <c r="Y2434" s="122">
        <v>0</v>
      </c>
      <c r="Z2434" s="122">
        <v>0</v>
      </c>
      <c r="AA2434" s="122">
        <v>0</v>
      </c>
      <c r="AB2434" s="122">
        <v>0</v>
      </c>
      <c r="AC2434" s="122">
        <v>0</v>
      </c>
      <c r="AD2434" s="121"/>
    </row>
    <row r="2435" spans="14:30" ht="12" customHeight="1">
      <c r="N2435" s="119" t="s">
        <v>26</v>
      </c>
      <c r="O2435" s="120" t="s">
        <v>832</v>
      </c>
      <c r="P2435" s="122">
        <v>190000026</v>
      </c>
      <c r="Q2435" s="122">
        <v>210000026</v>
      </c>
      <c r="R2435" s="122">
        <v>250000026</v>
      </c>
      <c r="S2435" s="122">
        <v>280000026</v>
      </c>
      <c r="T2435" s="122">
        <v>0</v>
      </c>
      <c r="U2435" s="122">
        <v>0</v>
      </c>
      <c r="V2435" s="122">
        <v>0</v>
      </c>
      <c r="W2435" s="122">
        <v>0</v>
      </c>
      <c r="X2435" s="122">
        <v>0</v>
      </c>
      <c r="Y2435" s="122">
        <v>0</v>
      </c>
      <c r="Z2435" s="122">
        <v>0</v>
      </c>
      <c r="AA2435" s="122">
        <v>0</v>
      </c>
      <c r="AB2435" s="122">
        <v>0</v>
      </c>
      <c r="AC2435" s="122">
        <v>0</v>
      </c>
      <c r="AD2435" s="121"/>
    </row>
    <row r="2436" spans="14:30" ht="12" customHeight="1">
      <c r="N2436" s="119" t="s">
        <v>26</v>
      </c>
      <c r="O2436" s="120" t="s">
        <v>1494</v>
      </c>
      <c r="P2436" s="122">
        <v>0</v>
      </c>
      <c r="Q2436" s="122">
        <v>0</v>
      </c>
      <c r="R2436" s="122">
        <v>0</v>
      </c>
      <c r="S2436" s="122">
        <v>0</v>
      </c>
      <c r="T2436" s="122">
        <v>325000026</v>
      </c>
      <c r="U2436" s="122">
        <v>335000026</v>
      </c>
      <c r="V2436" s="122">
        <v>345000026</v>
      </c>
      <c r="W2436" s="122">
        <v>370000026</v>
      </c>
      <c r="X2436" s="122">
        <v>445000026</v>
      </c>
      <c r="Y2436" s="122">
        <v>0</v>
      </c>
      <c r="Z2436" s="122">
        <v>0</v>
      </c>
      <c r="AA2436" s="122">
        <v>0</v>
      </c>
      <c r="AB2436" s="122">
        <v>0</v>
      </c>
      <c r="AC2436" s="122">
        <v>0</v>
      </c>
      <c r="AD2436" s="121"/>
    </row>
    <row r="2437" spans="14:30" ht="12" customHeight="1">
      <c r="N2437" s="119" t="s">
        <v>26</v>
      </c>
      <c r="O2437" s="120" t="s">
        <v>798</v>
      </c>
      <c r="P2437" s="122">
        <v>220000026</v>
      </c>
      <c r="Q2437" s="122">
        <v>240000026</v>
      </c>
      <c r="R2437" s="122">
        <v>255000026</v>
      </c>
      <c r="S2437" s="122">
        <v>270000026</v>
      </c>
      <c r="T2437" s="122">
        <v>280000026</v>
      </c>
      <c r="U2437" s="122">
        <v>290000026</v>
      </c>
      <c r="V2437" s="122">
        <v>300000026</v>
      </c>
      <c r="W2437" s="122">
        <v>320000026</v>
      </c>
      <c r="X2437" s="122">
        <v>325000026</v>
      </c>
      <c r="Y2437" s="122">
        <v>380000026</v>
      </c>
      <c r="Z2437" s="122">
        <v>400000026</v>
      </c>
      <c r="AA2437" s="122">
        <v>0</v>
      </c>
      <c r="AB2437" s="122">
        <v>0</v>
      </c>
      <c r="AC2437" s="122">
        <v>0</v>
      </c>
      <c r="AD2437" s="121"/>
    </row>
    <row r="2438" spans="14:30" ht="12" customHeight="1">
      <c r="N2438" s="119" t="s">
        <v>26</v>
      </c>
      <c r="O2438" s="120" t="s">
        <v>1684</v>
      </c>
      <c r="P2438" s="122">
        <v>0</v>
      </c>
      <c r="Q2438" s="122">
        <v>0</v>
      </c>
      <c r="R2438" s="122">
        <v>0</v>
      </c>
      <c r="S2438" s="122">
        <v>0</v>
      </c>
      <c r="T2438" s="122">
        <v>305000026</v>
      </c>
      <c r="U2438" s="122">
        <v>315000026</v>
      </c>
      <c r="V2438" s="122">
        <v>345000026</v>
      </c>
      <c r="W2438" s="122">
        <v>360000026</v>
      </c>
      <c r="X2438" s="122">
        <v>390000026</v>
      </c>
      <c r="Y2438" s="122">
        <v>420000026</v>
      </c>
      <c r="Z2438" s="122">
        <v>430000026</v>
      </c>
      <c r="AA2438" s="122">
        <v>0</v>
      </c>
      <c r="AB2438" s="122">
        <v>0</v>
      </c>
      <c r="AC2438" s="122">
        <v>0</v>
      </c>
      <c r="AD2438" s="121"/>
    </row>
    <row r="2439" spans="14:30" ht="12" customHeight="1">
      <c r="N2439" s="119" t="s">
        <v>26</v>
      </c>
      <c r="O2439" s="120" t="s">
        <v>3362</v>
      </c>
      <c r="P2439" s="121"/>
      <c r="Q2439" s="121"/>
      <c r="R2439" s="121"/>
      <c r="S2439" s="121"/>
      <c r="T2439" s="121"/>
      <c r="U2439" s="121"/>
      <c r="V2439" s="121"/>
      <c r="W2439" s="121"/>
      <c r="X2439" s="121"/>
      <c r="Y2439" s="122">
        <v>450000026</v>
      </c>
      <c r="Z2439" s="121"/>
      <c r="AA2439" s="121"/>
      <c r="AB2439" s="121"/>
      <c r="AC2439" s="121"/>
      <c r="AD2439" s="121"/>
    </row>
    <row r="2440" spans="14:30" ht="12" customHeight="1">
      <c r="N2440" s="119" t="s">
        <v>26</v>
      </c>
      <c r="O2440" s="120" t="s">
        <v>2717</v>
      </c>
      <c r="P2440" s="122">
        <v>0</v>
      </c>
      <c r="Q2440" s="122">
        <v>0</v>
      </c>
      <c r="R2440" s="122">
        <v>0</v>
      </c>
      <c r="S2440" s="122">
        <v>0</v>
      </c>
      <c r="T2440" s="122">
        <v>0</v>
      </c>
      <c r="U2440" s="122">
        <v>0</v>
      </c>
      <c r="V2440" s="122">
        <v>315000026</v>
      </c>
      <c r="W2440" s="122">
        <v>350000026</v>
      </c>
      <c r="X2440" s="122">
        <v>395000026</v>
      </c>
      <c r="Y2440" s="122">
        <v>475000026</v>
      </c>
      <c r="Z2440" s="122">
        <v>0</v>
      </c>
      <c r="AA2440" s="122">
        <v>0</v>
      </c>
      <c r="AB2440" s="122">
        <v>0</v>
      </c>
      <c r="AC2440" s="122">
        <v>0</v>
      </c>
      <c r="AD2440" s="121"/>
    </row>
    <row r="2441" spans="14:30" ht="12" customHeight="1">
      <c r="N2441" s="119" t="s">
        <v>26</v>
      </c>
      <c r="O2441" s="120" t="s">
        <v>517</v>
      </c>
      <c r="P2441" s="122">
        <v>0</v>
      </c>
      <c r="Q2441" s="122">
        <v>0</v>
      </c>
      <c r="R2441" s="122">
        <v>0</v>
      </c>
      <c r="S2441" s="122">
        <v>0</v>
      </c>
      <c r="T2441" s="122">
        <v>0</v>
      </c>
      <c r="U2441" s="122">
        <v>0</v>
      </c>
      <c r="V2441" s="122">
        <v>0</v>
      </c>
      <c r="W2441" s="122">
        <v>315000026</v>
      </c>
      <c r="X2441" s="122">
        <v>325000026</v>
      </c>
      <c r="Y2441" s="122">
        <v>340000026</v>
      </c>
      <c r="Z2441" s="122">
        <v>0</v>
      </c>
      <c r="AA2441" s="122">
        <v>0</v>
      </c>
      <c r="AB2441" s="122">
        <v>0</v>
      </c>
      <c r="AC2441" s="122">
        <v>0</v>
      </c>
      <c r="AD2441" s="121"/>
    </row>
    <row r="2442" spans="14:30" ht="12" customHeight="1">
      <c r="N2442" s="119" t="s">
        <v>26</v>
      </c>
      <c r="O2442" s="120" t="s">
        <v>518</v>
      </c>
      <c r="P2442" s="122">
        <v>0</v>
      </c>
      <c r="Q2442" s="122">
        <v>0</v>
      </c>
      <c r="R2442" s="122">
        <v>0</v>
      </c>
      <c r="S2442" s="122">
        <v>0</v>
      </c>
      <c r="T2442" s="122">
        <v>0</v>
      </c>
      <c r="U2442" s="122">
        <v>0</v>
      </c>
      <c r="V2442" s="122">
        <v>0</v>
      </c>
      <c r="W2442" s="122">
        <v>315000026</v>
      </c>
      <c r="X2442" s="122">
        <v>325000026</v>
      </c>
      <c r="Y2442" s="122">
        <v>340000026</v>
      </c>
      <c r="Z2442" s="122">
        <v>390000026</v>
      </c>
      <c r="AA2442" s="122">
        <v>0</v>
      </c>
      <c r="AB2442" s="122">
        <v>0</v>
      </c>
      <c r="AC2442" s="122">
        <v>0</v>
      </c>
      <c r="AD2442" s="121"/>
    </row>
    <row r="2443" spans="14:30" ht="12" customHeight="1">
      <c r="N2443" s="119" t="s">
        <v>26</v>
      </c>
      <c r="O2443" s="120" t="s">
        <v>519</v>
      </c>
      <c r="P2443" s="122">
        <v>0</v>
      </c>
      <c r="Q2443" s="122">
        <v>0</v>
      </c>
      <c r="R2443" s="122">
        <v>0</v>
      </c>
      <c r="S2443" s="122">
        <v>0</v>
      </c>
      <c r="T2443" s="122">
        <v>0</v>
      </c>
      <c r="U2443" s="122">
        <v>0</v>
      </c>
      <c r="V2443" s="122">
        <v>0</v>
      </c>
      <c r="W2443" s="122">
        <v>315000026</v>
      </c>
      <c r="X2443" s="122">
        <v>325000026</v>
      </c>
      <c r="Y2443" s="122">
        <v>340000026</v>
      </c>
      <c r="Z2443" s="122">
        <v>0</v>
      </c>
      <c r="AA2443" s="122">
        <v>0</v>
      </c>
      <c r="AB2443" s="122">
        <v>0</v>
      </c>
      <c r="AC2443" s="122">
        <v>0</v>
      </c>
      <c r="AD2443" s="121"/>
    </row>
    <row r="2444" spans="14:30" ht="12" customHeight="1">
      <c r="N2444" s="119" t="s">
        <v>26</v>
      </c>
      <c r="O2444" s="120" t="s">
        <v>520</v>
      </c>
      <c r="P2444" s="122">
        <v>0</v>
      </c>
      <c r="Q2444" s="122">
        <v>0</v>
      </c>
      <c r="R2444" s="122">
        <v>0</v>
      </c>
      <c r="S2444" s="122">
        <v>0</v>
      </c>
      <c r="T2444" s="122">
        <v>305000026</v>
      </c>
      <c r="U2444" s="122">
        <v>315000026</v>
      </c>
      <c r="V2444" s="122">
        <v>335000026</v>
      </c>
      <c r="W2444" s="122">
        <v>345000026</v>
      </c>
      <c r="X2444" s="122">
        <v>365000026</v>
      </c>
      <c r="Y2444" s="122">
        <v>430000026</v>
      </c>
      <c r="Z2444" s="122">
        <v>0</v>
      </c>
      <c r="AA2444" s="122">
        <v>0</v>
      </c>
      <c r="AB2444" s="122">
        <v>0</v>
      </c>
      <c r="AC2444" s="122">
        <v>0</v>
      </c>
      <c r="AD2444" s="121"/>
    </row>
    <row r="2445" spans="14:30" ht="12" customHeight="1">
      <c r="N2445" s="119" t="s">
        <v>26</v>
      </c>
      <c r="O2445" s="120" t="s">
        <v>521</v>
      </c>
      <c r="P2445" s="122">
        <v>0</v>
      </c>
      <c r="Q2445" s="122">
        <v>0</v>
      </c>
      <c r="R2445" s="122">
        <v>0</v>
      </c>
      <c r="S2445" s="122">
        <v>0</v>
      </c>
      <c r="T2445" s="122">
        <v>310000026</v>
      </c>
      <c r="U2445" s="122">
        <v>390000026</v>
      </c>
      <c r="V2445" s="122">
        <v>410000026</v>
      </c>
      <c r="W2445" s="122">
        <v>440000026</v>
      </c>
      <c r="X2445" s="122">
        <v>390000026</v>
      </c>
      <c r="Y2445" s="122">
        <v>435000026</v>
      </c>
      <c r="Z2445" s="122">
        <v>475000026</v>
      </c>
      <c r="AA2445" s="122">
        <v>505000026</v>
      </c>
      <c r="AB2445" s="122">
        <v>565000026</v>
      </c>
      <c r="AC2445" s="122">
        <v>600000026</v>
      </c>
      <c r="AD2445" s="121"/>
    </row>
    <row r="2446" spans="14:30" ht="12" customHeight="1">
      <c r="N2446" s="119" t="s">
        <v>26</v>
      </c>
      <c r="O2446" s="120" t="s">
        <v>2229</v>
      </c>
      <c r="P2446" s="122">
        <v>0</v>
      </c>
      <c r="Q2446" s="122">
        <v>0</v>
      </c>
      <c r="R2446" s="122">
        <v>0</v>
      </c>
      <c r="S2446" s="122">
        <v>0</v>
      </c>
      <c r="T2446" s="122">
        <v>0</v>
      </c>
      <c r="U2446" s="122">
        <v>0</v>
      </c>
      <c r="V2446" s="122">
        <v>0</v>
      </c>
      <c r="W2446" s="122">
        <v>0</v>
      </c>
      <c r="X2446" s="122">
        <v>0</v>
      </c>
      <c r="Y2446" s="122">
        <v>0</v>
      </c>
      <c r="Z2446" s="122">
        <v>485000026</v>
      </c>
      <c r="AA2446" s="122">
        <v>520000026</v>
      </c>
      <c r="AB2446" s="122">
        <v>590000026</v>
      </c>
      <c r="AC2446" s="122">
        <v>620000026</v>
      </c>
      <c r="AD2446" s="121"/>
    </row>
    <row r="2447" spans="14:30" ht="12" customHeight="1">
      <c r="N2447" s="119" t="s">
        <v>26</v>
      </c>
      <c r="O2447" s="120" t="s">
        <v>2349</v>
      </c>
      <c r="P2447" s="122">
        <v>0</v>
      </c>
      <c r="Q2447" s="122">
        <v>0</v>
      </c>
      <c r="R2447" s="122">
        <v>0</v>
      </c>
      <c r="S2447" s="122">
        <v>0</v>
      </c>
      <c r="T2447" s="122">
        <v>0</v>
      </c>
      <c r="U2447" s="122">
        <v>0</v>
      </c>
      <c r="V2447" s="122">
        <v>0</v>
      </c>
      <c r="W2447" s="122">
        <v>0</v>
      </c>
      <c r="X2447" s="122">
        <v>430000026</v>
      </c>
      <c r="Y2447" s="122">
        <v>475000026</v>
      </c>
      <c r="Z2447" s="122">
        <v>495000026</v>
      </c>
      <c r="AA2447" s="122">
        <v>540000026</v>
      </c>
      <c r="AB2447" s="122">
        <v>590000026</v>
      </c>
      <c r="AC2447" s="122">
        <v>650000026</v>
      </c>
      <c r="AD2447" s="121"/>
    </row>
    <row r="2448" spans="14:30" ht="12" customHeight="1">
      <c r="N2448" s="119" t="s">
        <v>26</v>
      </c>
      <c r="O2448" s="120" t="s">
        <v>2230</v>
      </c>
      <c r="P2448" s="122">
        <v>0</v>
      </c>
      <c r="Q2448" s="122">
        <v>0</v>
      </c>
      <c r="R2448" s="122">
        <v>0</v>
      </c>
      <c r="S2448" s="122">
        <v>0</v>
      </c>
      <c r="T2448" s="122">
        <v>0</v>
      </c>
      <c r="U2448" s="122">
        <v>0</v>
      </c>
      <c r="V2448" s="122">
        <v>0</v>
      </c>
      <c r="W2448" s="122">
        <v>0</v>
      </c>
      <c r="X2448" s="122">
        <v>380000026</v>
      </c>
      <c r="Y2448" s="122">
        <v>400000026</v>
      </c>
      <c r="Z2448" s="122">
        <v>420000026</v>
      </c>
      <c r="AA2448" s="122">
        <v>450000026</v>
      </c>
      <c r="AB2448" s="122">
        <v>480000026</v>
      </c>
      <c r="AC2448" s="122">
        <v>500000026</v>
      </c>
      <c r="AD2448" s="121"/>
    </row>
    <row r="2449" spans="14:30" ht="12" customHeight="1">
      <c r="N2449" s="119" t="s">
        <v>26</v>
      </c>
      <c r="O2449" s="120" t="s">
        <v>2036</v>
      </c>
      <c r="P2449" s="122">
        <v>205000026</v>
      </c>
      <c r="Q2449" s="122">
        <v>210000026</v>
      </c>
      <c r="R2449" s="122">
        <v>230000026</v>
      </c>
      <c r="S2449" s="122">
        <v>260000026</v>
      </c>
      <c r="T2449" s="122">
        <v>280000026</v>
      </c>
      <c r="U2449" s="122">
        <v>290000026</v>
      </c>
      <c r="V2449" s="122">
        <v>305000026</v>
      </c>
      <c r="W2449" s="122">
        <v>335000026</v>
      </c>
      <c r="X2449" s="122">
        <v>385000026</v>
      </c>
      <c r="Y2449" s="122">
        <v>435000026</v>
      </c>
      <c r="Z2449" s="122">
        <v>495000026</v>
      </c>
      <c r="AA2449" s="122">
        <v>0</v>
      </c>
      <c r="AB2449" s="122">
        <v>0</v>
      </c>
      <c r="AC2449" s="122">
        <v>0</v>
      </c>
      <c r="AD2449" s="121"/>
    </row>
    <row r="2450" spans="14:30" ht="12" customHeight="1">
      <c r="N2450" s="119" t="s">
        <v>26</v>
      </c>
      <c r="O2450" s="120" t="s">
        <v>2587</v>
      </c>
      <c r="P2450" s="122">
        <v>205000026</v>
      </c>
      <c r="Q2450" s="122">
        <v>215000026</v>
      </c>
      <c r="R2450" s="122">
        <v>225000026</v>
      </c>
      <c r="S2450" s="122">
        <v>235000026</v>
      </c>
      <c r="T2450" s="122">
        <v>0</v>
      </c>
      <c r="U2450" s="122">
        <v>0</v>
      </c>
      <c r="V2450" s="122">
        <v>0</v>
      </c>
      <c r="W2450" s="122">
        <v>0</v>
      </c>
      <c r="X2450" s="122">
        <v>0</v>
      </c>
      <c r="Y2450" s="122">
        <v>0</v>
      </c>
      <c r="Z2450" s="122">
        <v>0</v>
      </c>
      <c r="AA2450" s="122">
        <v>0</v>
      </c>
      <c r="AB2450" s="122">
        <v>0</v>
      </c>
      <c r="AC2450" s="122">
        <v>0</v>
      </c>
      <c r="AD2450" s="121"/>
    </row>
    <row r="2451" spans="14:30" ht="12" customHeight="1">
      <c r="N2451" s="119" t="s">
        <v>26</v>
      </c>
      <c r="O2451" s="120" t="s">
        <v>2350</v>
      </c>
      <c r="P2451" s="122">
        <v>0</v>
      </c>
      <c r="Q2451" s="122">
        <v>210000026</v>
      </c>
      <c r="R2451" s="122">
        <v>230000026</v>
      </c>
      <c r="S2451" s="122">
        <v>260000026</v>
      </c>
      <c r="T2451" s="122">
        <v>280000026</v>
      </c>
      <c r="U2451" s="122">
        <v>290000026</v>
      </c>
      <c r="V2451" s="122">
        <v>305000026</v>
      </c>
      <c r="W2451" s="122">
        <v>335000026</v>
      </c>
      <c r="X2451" s="122">
        <v>385000026</v>
      </c>
      <c r="Y2451" s="122">
        <v>435000026</v>
      </c>
      <c r="Z2451" s="122">
        <v>495000026</v>
      </c>
      <c r="AA2451" s="122">
        <v>0</v>
      </c>
      <c r="AB2451" s="122">
        <v>0</v>
      </c>
      <c r="AC2451" s="122">
        <v>0</v>
      </c>
      <c r="AD2451" s="121"/>
    </row>
    <row r="2452" spans="14:30" ht="12" customHeight="1">
      <c r="N2452" s="119" t="s">
        <v>26</v>
      </c>
      <c r="O2452" s="120" t="s">
        <v>1648</v>
      </c>
      <c r="P2452" s="122">
        <v>0</v>
      </c>
      <c r="Q2452" s="122">
        <v>0</v>
      </c>
      <c r="R2452" s="122">
        <v>245000026</v>
      </c>
      <c r="S2452" s="122">
        <v>265000026</v>
      </c>
      <c r="T2452" s="122">
        <v>295000026</v>
      </c>
      <c r="U2452" s="122">
        <v>310000026</v>
      </c>
      <c r="V2452" s="122">
        <v>330000026</v>
      </c>
      <c r="W2452" s="122">
        <v>370000026</v>
      </c>
      <c r="X2452" s="122">
        <v>425000026</v>
      </c>
      <c r="Y2452" s="122">
        <v>495000026</v>
      </c>
      <c r="Z2452" s="122">
        <v>0</v>
      </c>
      <c r="AA2452" s="122">
        <v>0</v>
      </c>
      <c r="AB2452" s="122">
        <v>0</v>
      </c>
      <c r="AC2452" s="122">
        <v>0</v>
      </c>
      <c r="AD2452" s="121"/>
    </row>
    <row r="2453" spans="14:30" ht="12" customHeight="1">
      <c r="N2453" s="119" t="s">
        <v>26</v>
      </c>
      <c r="O2453" s="120" t="s">
        <v>1905</v>
      </c>
      <c r="P2453" s="122">
        <v>220000026</v>
      </c>
      <c r="Q2453" s="122">
        <v>235000026</v>
      </c>
      <c r="R2453" s="122">
        <v>245000026</v>
      </c>
      <c r="S2453" s="122">
        <v>260000026</v>
      </c>
      <c r="T2453" s="122">
        <v>0</v>
      </c>
      <c r="U2453" s="122">
        <v>0</v>
      </c>
      <c r="V2453" s="122">
        <v>0</v>
      </c>
      <c r="W2453" s="122">
        <v>0</v>
      </c>
      <c r="X2453" s="122">
        <v>0</v>
      </c>
      <c r="Y2453" s="122">
        <v>0</v>
      </c>
      <c r="Z2453" s="122">
        <v>0</v>
      </c>
      <c r="AA2453" s="122">
        <v>0</v>
      </c>
      <c r="AB2453" s="122">
        <v>0</v>
      </c>
      <c r="AC2453" s="122">
        <v>0</v>
      </c>
      <c r="AD2453" s="121"/>
    </row>
    <row r="2454" spans="14:30" ht="12" customHeight="1">
      <c r="N2454" s="119" t="s">
        <v>26</v>
      </c>
      <c r="O2454" s="120" t="s">
        <v>1355</v>
      </c>
      <c r="P2454" s="122">
        <v>0</v>
      </c>
      <c r="Q2454" s="122">
        <v>0</v>
      </c>
      <c r="R2454" s="122">
        <v>0</v>
      </c>
      <c r="S2454" s="122">
        <v>0</v>
      </c>
      <c r="T2454" s="122">
        <v>325000026</v>
      </c>
      <c r="U2454" s="122">
        <v>345000026</v>
      </c>
      <c r="V2454" s="122">
        <v>365000026</v>
      </c>
      <c r="W2454" s="122">
        <v>385000026</v>
      </c>
      <c r="X2454" s="122">
        <v>395000026</v>
      </c>
      <c r="Y2454" s="122">
        <v>410000026</v>
      </c>
      <c r="Z2454" s="122">
        <v>420000026</v>
      </c>
      <c r="AA2454" s="122">
        <v>0</v>
      </c>
      <c r="AB2454" s="122">
        <v>0</v>
      </c>
      <c r="AC2454" s="122">
        <v>0</v>
      </c>
      <c r="AD2454" s="121"/>
    </row>
    <row r="2455" spans="14:30" ht="12" customHeight="1">
      <c r="N2455" s="119" t="s">
        <v>26</v>
      </c>
      <c r="O2455" s="120" t="s">
        <v>522</v>
      </c>
      <c r="P2455" s="122">
        <v>0</v>
      </c>
      <c r="Q2455" s="122">
        <v>0</v>
      </c>
      <c r="R2455" s="122">
        <v>0</v>
      </c>
      <c r="S2455" s="122">
        <v>0</v>
      </c>
      <c r="T2455" s="122">
        <v>0</v>
      </c>
      <c r="U2455" s="122">
        <v>0</v>
      </c>
      <c r="V2455" s="122">
        <v>0</v>
      </c>
      <c r="W2455" s="122">
        <v>315000026</v>
      </c>
      <c r="X2455" s="122">
        <v>335000026</v>
      </c>
      <c r="Y2455" s="122">
        <v>360000026</v>
      </c>
      <c r="Z2455" s="122">
        <v>0</v>
      </c>
      <c r="AA2455" s="122">
        <v>0</v>
      </c>
      <c r="AB2455" s="122">
        <v>0</v>
      </c>
      <c r="AC2455" s="122">
        <v>0</v>
      </c>
      <c r="AD2455" s="121"/>
    </row>
    <row r="2456" spans="14:30" ht="12" customHeight="1">
      <c r="N2456" s="119" t="s">
        <v>26</v>
      </c>
      <c r="O2456" s="120" t="s">
        <v>616</v>
      </c>
      <c r="P2456" s="122">
        <v>0</v>
      </c>
      <c r="Q2456" s="122">
        <v>0</v>
      </c>
      <c r="R2456" s="122">
        <v>0</v>
      </c>
      <c r="S2456" s="122">
        <v>0</v>
      </c>
      <c r="T2456" s="122">
        <v>0</v>
      </c>
      <c r="U2456" s="122">
        <v>0</v>
      </c>
      <c r="V2456" s="122">
        <v>305000026</v>
      </c>
      <c r="W2456" s="122">
        <v>315000026</v>
      </c>
      <c r="X2456" s="122">
        <v>330000026</v>
      </c>
      <c r="Y2456" s="122">
        <v>350000026</v>
      </c>
      <c r="Z2456" s="122">
        <v>0</v>
      </c>
      <c r="AA2456" s="122">
        <v>0</v>
      </c>
      <c r="AB2456" s="122">
        <v>0</v>
      </c>
      <c r="AC2456" s="122">
        <v>0</v>
      </c>
      <c r="AD2456" s="121"/>
    </row>
    <row r="2457" spans="14:30" ht="12" customHeight="1">
      <c r="N2457" s="119" t="s">
        <v>26</v>
      </c>
      <c r="O2457" s="120" t="s">
        <v>1356</v>
      </c>
      <c r="P2457" s="122">
        <v>0</v>
      </c>
      <c r="Q2457" s="122">
        <v>0</v>
      </c>
      <c r="R2457" s="122">
        <v>0</v>
      </c>
      <c r="S2457" s="122">
        <v>0</v>
      </c>
      <c r="T2457" s="122">
        <v>325000026</v>
      </c>
      <c r="U2457" s="122">
        <v>345000026</v>
      </c>
      <c r="V2457" s="122">
        <v>365000026</v>
      </c>
      <c r="W2457" s="122">
        <v>385000026</v>
      </c>
      <c r="X2457" s="122">
        <v>405000026</v>
      </c>
      <c r="Y2457" s="122">
        <v>435000026</v>
      </c>
      <c r="Z2457" s="122">
        <v>475000026</v>
      </c>
      <c r="AA2457" s="122">
        <v>0</v>
      </c>
      <c r="AB2457" s="122">
        <v>0</v>
      </c>
      <c r="AC2457" s="122">
        <v>0</v>
      </c>
      <c r="AD2457" s="121"/>
    </row>
    <row r="2458" spans="14:30" ht="12" customHeight="1">
      <c r="N2458" s="119" t="s">
        <v>26</v>
      </c>
      <c r="O2458" s="120" t="s">
        <v>1357</v>
      </c>
      <c r="P2458" s="122">
        <v>0</v>
      </c>
      <c r="Q2458" s="122">
        <v>0</v>
      </c>
      <c r="R2458" s="122">
        <v>0</v>
      </c>
      <c r="S2458" s="122">
        <v>0</v>
      </c>
      <c r="T2458" s="122">
        <v>295000026</v>
      </c>
      <c r="U2458" s="122">
        <v>305000026</v>
      </c>
      <c r="V2458" s="122">
        <v>335000026</v>
      </c>
      <c r="W2458" s="122">
        <v>365000026</v>
      </c>
      <c r="X2458" s="122">
        <v>395000026</v>
      </c>
      <c r="Y2458" s="122">
        <v>475000026</v>
      </c>
      <c r="Z2458" s="122">
        <v>0</v>
      </c>
      <c r="AA2458" s="122">
        <v>0</v>
      </c>
      <c r="AB2458" s="122">
        <v>0</v>
      </c>
      <c r="AC2458" s="122">
        <v>0</v>
      </c>
      <c r="AD2458" s="121"/>
    </row>
    <row r="2459" spans="14:30" ht="12" customHeight="1">
      <c r="N2459" s="119" t="s">
        <v>26</v>
      </c>
      <c r="O2459" s="120" t="s">
        <v>1358</v>
      </c>
      <c r="P2459" s="122">
        <v>0</v>
      </c>
      <c r="Q2459" s="122">
        <v>0</v>
      </c>
      <c r="R2459" s="122">
        <v>0</v>
      </c>
      <c r="S2459" s="122">
        <v>0</v>
      </c>
      <c r="T2459" s="122">
        <v>0</v>
      </c>
      <c r="U2459" s="122">
        <v>0</v>
      </c>
      <c r="V2459" s="122">
        <v>335000026</v>
      </c>
      <c r="W2459" s="122">
        <v>365000026</v>
      </c>
      <c r="X2459" s="122">
        <v>395000026</v>
      </c>
      <c r="Y2459" s="122">
        <v>415000026</v>
      </c>
      <c r="Z2459" s="122">
        <v>425000026</v>
      </c>
      <c r="AA2459" s="122">
        <v>435000026</v>
      </c>
      <c r="AB2459" s="122">
        <v>0</v>
      </c>
      <c r="AC2459" s="122">
        <v>0</v>
      </c>
      <c r="AD2459" s="121"/>
    </row>
    <row r="2460" spans="14:30" ht="12" customHeight="1">
      <c r="N2460" s="119" t="s">
        <v>26</v>
      </c>
      <c r="O2460" s="120" t="s">
        <v>683</v>
      </c>
      <c r="P2460" s="122">
        <v>0</v>
      </c>
      <c r="Q2460" s="122">
        <v>0</v>
      </c>
      <c r="R2460" s="122">
        <v>0</v>
      </c>
      <c r="S2460" s="122">
        <v>0</v>
      </c>
      <c r="T2460" s="122">
        <v>320000026</v>
      </c>
      <c r="U2460" s="122">
        <v>335000026</v>
      </c>
      <c r="V2460" s="122">
        <v>355000026</v>
      </c>
      <c r="W2460" s="122">
        <v>370000026</v>
      </c>
      <c r="X2460" s="122">
        <v>385000025</v>
      </c>
      <c r="Y2460" s="122">
        <v>410000026</v>
      </c>
      <c r="Z2460" s="122">
        <v>0</v>
      </c>
      <c r="AA2460" s="122">
        <v>0</v>
      </c>
      <c r="AB2460" s="122">
        <v>0</v>
      </c>
      <c r="AC2460" s="122">
        <v>0</v>
      </c>
      <c r="AD2460" s="121"/>
    </row>
    <row r="2461" spans="14:30" ht="12" customHeight="1">
      <c r="N2461" s="119" t="s">
        <v>26</v>
      </c>
      <c r="O2461" s="120" t="s">
        <v>1359</v>
      </c>
      <c r="P2461" s="122">
        <v>0</v>
      </c>
      <c r="Q2461" s="122">
        <v>0</v>
      </c>
      <c r="R2461" s="122">
        <v>0</v>
      </c>
      <c r="S2461" s="122">
        <v>0</v>
      </c>
      <c r="T2461" s="122">
        <v>0</v>
      </c>
      <c r="U2461" s="122">
        <v>0</v>
      </c>
      <c r="V2461" s="122">
        <v>0</v>
      </c>
      <c r="W2461" s="122">
        <v>335000026</v>
      </c>
      <c r="X2461" s="122">
        <v>340000026</v>
      </c>
      <c r="Y2461" s="122">
        <v>345000026</v>
      </c>
      <c r="Z2461" s="122">
        <v>0</v>
      </c>
      <c r="AA2461" s="122">
        <v>0</v>
      </c>
      <c r="AB2461" s="122">
        <v>0</v>
      </c>
      <c r="AC2461" s="122">
        <v>0</v>
      </c>
      <c r="AD2461" s="121"/>
    </row>
    <row r="2462" spans="14:30" ht="12" customHeight="1">
      <c r="N2462" s="119" t="s">
        <v>26</v>
      </c>
      <c r="O2462" s="120" t="s">
        <v>1360</v>
      </c>
      <c r="P2462" s="122">
        <v>0</v>
      </c>
      <c r="Q2462" s="122">
        <v>0</v>
      </c>
      <c r="R2462" s="122">
        <v>0</v>
      </c>
      <c r="S2462" s="122">
        <v>0</v>
      </c>
      <c r="T2462" s="122">
        <v>325000026</v>
      </c>
      <c r="U2462" s="122">
        <v>335000026</v>
      </c>
      <c r="V2462" s="122">
        <v>345000026</v>
      </c>
      <c r="W2462" s="122">
        <v>370000026</v>
      </c>
      <c r="X2462" s="122">
        <v>445000026</v>
      </c>
      <c r="Y2462" s="122">
        <v>0</v>
      </c>
      <c r="Z2462" s="122">
        <v>0</v>
      </c>
      <c r="AA2462" s="122">
        <v>0</v>
      </c>
      <c r="AB2462" s="122">
        <v>0</v>
      </c>
      <c r="AC2462" s="122">
        <v>0</v>
      </c>
      <c r="AD2462" s="121"/>
    </row>
    <row r="2463" spans="14:30" ht="12" customHeight="1">
      <c r="N2463" s="119" t="s">
        <v>26</v>
      </c>
      <c r="O2463" s="120" t="s">
        <v>1361</v>
      </c>
      <c r="P2463" s="122">
        <v>0</v>
      </c>
      <c r="Q2463" s="122">
        <v>0</v>
      </c>
      <c r="R2463" s="122">
        <v>0</v>
      </c>
      <c r="S2463" s="122">
        <v>0</v>
      </c>
      <c r="T2463" s="122">
        <v>325000026</v>
      </c>
      <c r="U2463" s="122">
        <v>345000026</v>
      </c>
      <c r="V2463" s="122">
        <v>365000026</v>
      </c>
      <c r="W2463" s="122">
        <v>385000026</v>
      </c>
      <c r="X2463" s="122">
        <v>405000026</v>
      </c>
      <c r="Y2463" s="122">
        <v>435000026</v>
      </c>
      <c r="Z2463" s="122">
        <v>475000026</v>
      </c>
      <c r="AA2463" s="122">
        <v>0</v>
      </c>
      <c r="AB2463" s="122">
        <v>0</v>
      </c>
      <c r="AC2463" s="122">
        <v>0</v>
      </c>
      <c r="AD2463" s="121"/>
    </row>
    <row r="2464" spans="14:30" ht="12" customHeight="1">
      <c r="N2464" s="119" t="s">
        <v>26</v>
      </c>
      <c r="O2464" s="120" t="s">
        <v>1643</v>
      </c>
      <c r="P2464" s="122">
        <v>210000026</v>
      </c>
      <c r="Q2464" s="122">
        <v>250000026</v>
      </c>
      <c r="R2464" s="122">
        <v>280000026</v>
      </c>
      <c r="S2464" s="122">
        <v>310000026</v>
      </c>
      <c r="T2464" s="122">
        <v>0</v>
      </c>
      <c r="U2464" s="122">
        <v>0</v>
      </c>
      <c r="V2464" s="122">
        <v>0</v>
      </c>
      <c r="W2464" s="122">
        <v>0</v>
      </c>
      <c r="X2464" s="122">
        <v>0</v>
      </c>
      <c r="Y2464" s="122">
        <v>0</v>
      </c>
      <c r="Z2464" s="122">
        <v>0</v>
      </c>
      <c r="AA2464" s="122">
        <v>0</v>
      </c>
      <c r="AB2464" s="122">
        <v>0</v>
      </c>
      <c r="AC2464" s="122">
        <v>0</v>
      </c>
      <c r="AD2464" s="121"/>
    </row>
    <row r="2465" spans="14:30" ht="12" customHeight="1">
      <c r="N2465" s="119" t="s">
        <v>26</v>
      </c>
      <c r="O2465" s="120" t="s">
        <v>1495</v>
      </c>
      <c r="P2465" s="122">
        <v>0</v>
      </c>
      <c r="Q2465" s="122">
        <v>0</v>
      </c>
      <c r="R2465" s="122">
        <v>0</v>
      </c>
      <c r="S2465" s="122">
        <v>0</v>
      </c>
      <c r="T2465" s="122">
        <v>0</v>
      </c>
      <c r="U2465" s="122">
        <v>0</v>
      </c>
      <c r="V2465" s="122">
        <v>0</v>
      </c>
      <c r="W2465" s="122">
        <v>0</v>
      </c>
      <c r="X2465" s="122">
        <v>405000026</v>
      </c>
      <c r="Y2465" s="122">
        <v>435000026</v>
      </c>
      <c r="Z2465" s="122">
        <v>460000026</v>
      </c>
      <c r="AA2465" s="122">
        <v>480000026</v>
      </c>
      <c r="AB2465" s="122">
        <v>0</v>
      </c>
      <c r="AC2465" s="122">
        <v>0</v>
      </c>
      <c r="AD2465" s="121"/>
    </row>
    <row r="2466" spans="14:30" ht="12" customHeight="1">
      <c r="N2466" s="119" t="s">
        <v>26</v>
      </c>
      <c r="O2466" s="120" t="s">
        <v>667</v>
      </c>
      <c r="P2466" s="122">
        <v>0</v>
      </c>
      <c r="Q2466" s="122">
        <v>0</v>
      </c>
      <c r="R2466" s="122">
        <v>0</v>
      </c>
      <c r="S2466" s="122">
        <v>0</v>
      </c>
      <c r="T2466" s="122">
        <v>370000026</v>
      </c>
      <c r="U2466" s="122">
        <v>380000026</v>
      </c>
      <c r="V2466" s="122">
        <v>390000026</v>
      </c>
      <c r="W2466" s="122">
        <v>410000026</v>
      </c>
      <c r="X2466" s="122">
        <v>420000026</v>
      </c>
      <c r="Y2466" s="122">
        <v>0</v>
      </c>
      <c r="Z2466" s="122">
        <v>0</v>
      </c>
      <c r="AA2466" s="122">
        <v>0</v>
      </c>
      <c r="AB2466" s="122">
        <v>0</v>
      </c>
      <c r="AC2466" s="122">
        <v>0</v>
      </c>
      <c r="AD2466" s="121"/>
    </row>
    <row r="2467" spans="14:30" ht="12" customHeight="1">
      <c r="N2467" s="119" t="s">
        <v>26</v>
      </c>
      <c r="O2467" s="120" t="s">
        <v>318</v>
      </c>
      <c r="P2467" s="122">
        <v>220000026</v>
      </c>
      <c r="Q2467" s="122">
        <v>240000026</v>
      </c>
      <c r="R2467" s="122">
        <v>255000026</v>
      </c>
      <c r="S2467" s="122">
        <v>270000026</v>
      </c>
      <c r="T2467" s="122">
        <v>280000026</v>
      </c>
      <c r="U2467" s="122">
        <v>290000026</v>
      </c>
      <c r="V2467" s="122">
        <v>300000026</v>
      </c>
      <c r="W2467" s="122">
        <v>320000026</v>
      </c>
      <c r="X2467" s="122">
        <v>325000026</v>
      </c>
      <c r="Y2467" s="122">
        <v>380000026</v>
      </c>
      <c r="Z2467" s="122">
        <v>400000026</v>
      </c>
      <c r="AA2467" s="122">
        <v>0</v>
      </c>
      <c r="AB2467" s="122">
        <v>0</v>
      </c>
      <c r="AC2467" s="122">
        <v>0</v>
      </c>
      <c r="AD2467" s="121"/>
    </row>
    <row r="2468" spans="14:30" ht="12" customHeight="1">
      <c r="N2468" s="119" t="s">
        <v>26</v>
      </c>
      <c r="O2468" s="120" t="s">
        <v>3368</v>
      </c>
      <c r="P2468" s="121"/>
      <c r="Q2468" s="121"/>
      <c r="R2468" s="121"/>
      <c r="S2468" s="121"/>
      <c r="T2468" s="121"/>
      <c r="U2468" s="121"/>
      <c r="V2468" s="121"/>
      <c r="W2468" s="121"/>
      <c r="X2468" s="121"/>
      <c r="Y2468" s="121"/>
      <c r="Z2468" s="122">
        <v>465000026</v>
      </c>
      <c r="AA2468" s="122">
        <v>505000026</v>
      </c>
      <c r="AB2468" s="122">
        <v>530000026</v>
      </c>
      <c r="AC2468" s="122">
        <v>560000026</v>
      </c>
      <c r="AD2468" s="121"/>
    </row>
    <row r="2469" spans="14:30" ht="12" customHeight="1">
      <c r="N2469" s="119" t="s">
        <v>26</v>
      </c>
      <c r="O2469" s="120" t="s">
        <v>1496</v>
      </c>
      <c r="P2469" s="122">
        <v>0</v>
      </c>
      <c r="Q2469" s="122">
        <v>0</v>
      </c>
      <c r="R2469" s="122">
        <v>0</v>
      </c>
      <c r="S2469" s="122">
        <v>0</v>
      </c>
      <c r="T2469" s="122">
        <v>0</v>
      </c>
      <c r="U2469" s="122">
        <v>350000026</v>
      </c>
      <c r="V2469" s="122">
        <v>365000026</v>
      </c>
      <c r="W2469" s="122">
        <v>395000026</v>
      </c>
      <c r="X2469" s="122">
        <v>425000026</v>
      </c>
      <c r="Y2469" s="122">
        <v>445000026</v>
      </c>
      <c r="Z2469" s="122">
        <v>460000026</v>
      </c>
      <c r="AA2469" s="122">
        <v>0</v>
      </c>
      <c r="AB2469" s="122">
        <v>0</v>
      </c>
      <c r="AC2469" s="122">
        <v>0</v>
      </c>
      <c r="AD2469" s="121"/>
    </row>
    <row r="2470" spans="14:30" ht="12" customHeight="1">
      <c r="N2470" s="119" t="s">
        <v>26</v>
      </c>
      <c r="O2470" s="120" t="s">
        <v>911</v>
      </c>
      <c r="P2470" s="122">
        <v>220000026</v>
      </c>
      <c r="Q2470" s="122">
        <v>240000026</v>
      </c>
      <c r="R2470" s="122">
        <v>255000026</v>
      </c>
      <c r="S2470" s="122">
        <v>270000026</v>
      </c>
      <c r="T2470" s="122">
        <v>280000026</v>
      </c>
      <c r="U2470" s="122">
        <v>290000026</v>
      </c>
      <c r="V2470" s="122">
        <v>300000026</v>
      </c>
      <c r="W2470" s="122">
        <v>320000026</v>
      </c>
      <c r="X2470" s="122">
        <v>0</v>
      </c>
      <c r="Y2470" s="122">
        <v>0</v>
      </c>
      <c r="Z2470" s="122">
        <v>0</v>
      </c>
      <c r="AA2470" s="122">
        <v>0</v>
      </c>
      <c r="AB2470" s="122">
        <v>0</v>
      </c>
      <c r="AC2470" s="122">
        <v>0</v>
      </c>
      <c r="AD2470" s="121"/>
    </row>
    <row r="2471" spans="14:30" ht="12" customHeight="1">
      <c r="N2471" s="119" t="s">
        <v>26</v>
      </c>
      <c r="O2471" s="120" t="s">
        <v>160</v>
      </c>
      <c r="P2471" s="122">
        <v>220000026</v>
      </c>
      <c r="Q2471" s="122">
        <v>230000026</v>
      </c>
      <c r="R2471" s="122">
        <v>245000026</v>
      </c>
      <c r="S2471" s="122">
        <v>260000026</v>
      </c>
      <c r="T2471" s="122">
        <v>0</v>
      </c>
      <c r="U2471" s="122">
        <v>0</v>
      </c>
      <c r="V2471" s="122">
        <v>0</v>
      </c>
      <c r="W2471" s="122">
        <v>0</v>
      </c>
      <c r="X2471" s="122">
        <v>0</v>
      </c>
      <c r="Y2471" s="122">
        <v>0</v>
      </c>
      <c r="Z2471" s="122">
        <v>0</v>
      </c>
      <c r="AA2471" s="122">
        <v>0</v>
      </c>
      <c r="AB2471" s="122">
        <v>0</v>
      </c>
      <c r="AC2471" s="122">
        <v>0</v>
      </c>
      <c r="AD2471" s="121"/>
    </row>
    <row r="2472" spans="14:30" ht="12" customHeight="1">
      <c r="N2472" s="119" t="s">
        <v>26</v>
      </c>
      <c r="O2472" s="120" t="s">
        <v>1240</v>
      </c>
      <c r="P2472" s="122">
        <v>220000026</v>
      </c>
      <c r="Q2472" s="122">
        <v>240000026</v>
      </c>
      <c r="R2472" s="122">
        <v>265000026</v>
      </c>
      <c r="S2472" s="122">
        <v>295000026</v>
      </c>
      <c r="T2472" s="122">
        <v>0</v>
      </c>
      <c r="U2472" s="122">
        <v>0</v>
      </c>
      <c r="V2472" s="122">
        <v>0</v>
      </c>
      <c r="W2472" s="122">
        <v>0</v>
      </c>
      <c r="X2472" s="122">
        <v>0</v>
      </c>
      <c r="Y2472" s="122">
        <v>0</v>
      </c>
      <c r="Z2472" s="122">
        <v>0</v>
      </c>
      <c r="AA2472" s="122">
        <v>0</v>
      </c>
      <c r="AB2472" s="122">
        <v>0</v>
      </c>
      <c r="AC2472" s="122">
        <v>0</v>
      </c>
      <c r="AD2472" s="121"/>
    </row>
    <row r="2473" spans="14:30" ht="12" customHeight="1">
      <c r="N2473" s="119" t="s">
        <v>26</v>
      </c>
      <c r="O2473" s="120" t="s">
        <v>611</v>
      </c>
      <c r="P2473" s="122">
        <v>220000026</v>
      </c>
      <c r="Q2473" s="122">
        <v>240000026</v>
      </c>
      <c r="R2473" s="122">
        <v>255000026</v>
      </c>
      <c r="S2473" s="122">
        <v>270000026</v>
      </c>
      <c r="T2473" s="122">
        <v>280000026</v>
      </c>
      <c r="U2473" s="122">
        <v>290000026</v>
      </c>
      <c r="V2473" s="122">
        <v>300000026</v>
      </c>
      <c r="W2473" s="122">
        <v>320000026</v>
      </c>
      <c r="X2473" s="122">
        <v>0</v>
      </c>
      <c r="Y2473" s="122">
        <v>0</v>
      </c>
      <c r="Z2473" s="122">
        <v>0</v>
      </c>
      <c r="AA2473" s="122">
        <v>0</v>
      </c>
      <c r="AB2473" s="122">
        <v>0</v>
      </c>
      <c r="AC2473" s="122">
        <v>0</v>
      </c>
      <c r="AD2473" s="121"/>
    </row>
    <row r="2474" spans="14:30" ht="12" customHeight="1">
      <c r="N2474" s="119" t="s">
        <v>26</v>
      </c>
      <c r="O2474" s="120" t="s">
        <v>912</v>
      </c>
      <c r="P2474" s="122">
        <v>215000026</v>
      </c>
      <c r="Q2474" s="122">
        <v>235000026</v>
      </c>
      <c r="R2474" s="122">
        <v>250000026</v>
      </c>
      <c r="S2474" s="122">
        <v>265000026</v>
      </c>
      <c r="T2474" s="122">
        <v>275000026</v>
      </c>
      <c r="U2474" s="122">
        <v>285000026</v>
      </c>
      <c r="V2474" s="122">
        <v>295000026</v>
      </c>
      <c r="W2474" s="122">
        <v>315000026</v>
      </c>
      <c r="X2474" s="122">
        <v>0</v>
      </c>
      <c r="Y2474" s="122">
        <v>0</v>
      </c>
      <c r="Z2474" s="122">
        <v>0</v>
      </c>
      <c r="AA2474" s="122">
        <v>0</v>
      </c>
      <c r="AB2474" s="122">
        <v>0</v>
      </c>
      <c r="AC2474" s="122">
        <v>0</v>
      </c>
      <c r="AD2474" s="121"/>
    </row>
    <row r="2475" spans="14:30" ht="12" customHeight="1">
      <c r="N2475" s="119" t="s">
        <v>26</v>
      </c>
      <c r="O2475" s="120" t="s">
        <v>1028</v>
      </c>
      <c r="P2475" s="122">
        <v>220000026</v>
      </c>
      <c r="Q2475" s="122">
        <v>235000026</v>
      </c>
      <c r="R2475" s="122">
        <v>260000026</v>
      </c>
      <c r="S2475" s="122">
        <v>290000026</v>
      </c>
      <c r="T2475" s="122">
        <v>0</v>
      </c>
      <c r="U2475" s="122">
        <v>0</v>
      </c>
      <c r="V2475" s="122">
        <v>0</v>
      </c>
      <c r="W2475" s="122">
        <v>0</v>
      </c>
      <c r="X2475" s="122">
        <v>0</v>
      </c>
      <c r="Y2475" s="122">
        <v>0</v>
      </c>
      <c r="Z2475" s="122">
        <v>0</v>
      </c>
      <c r="AA2475" s="122">
        <v>0</v>
      </c>
      <c r="AB2475" s="122">
        <v>0</v>
      </c>
      <c r="AC2475" s="122">
        <v>0</v>
      </c>
      <c r="AD2475" s="121"/>
    </row>
    <row r="2476" spans="14:30" ht="12" customHeight="1">
      <c r="N2476" s="119" t="s">
        <v>26</v>
      </c>
      <c r="O2476" s="120" t="s">
        <v>913</v>
      </c>
      <c r="P2476" s="122">
        <v>215000026</v>
      </c>
      <c r="Q2476" s="122">
        <v>235000026</v>
      </c>
      <c r="R2476" s="122">
        <v>250000026</v>
      </c>
      <c r="S2476" s="122">
        <v>265000026</v>
      </c>
      <c r="T2476" s="122">
        <v>275000026</v>
      </c>
      <c r="U2476" s="122">
        <v>285000026</v>
      </c>
      <c r="V2476" s="122">
        <v>295000026</v>
      </c>
      <c r="W2476" s="122">
        <v>315000026</v>
      </c>
      <c r="X2476" s="122">
        <v>0</v>
      </c>
      <c r="Y2476" s="122">
        <v>0</v>
      </c>
      <c r="Z2476" s="122">
        <v>0</v>
      </c>
      <c r="AA2476" s="122">
        <v>0</v>
      </c>
      <c r="AB2476" s="122">
        <v>0</v>
      </c>
      <c r="AC2476" s="122">
        <v>0</v>
      </c>
      <c r="AD2476" s="121"/>
    </row>
    <row r="2477" spans="14:30" ht="12" customHeight="1">
      <c r="N2477" s="119" t="s">
        <v>26</v>
      </c>
      <c r="O2477" s="120" t="s">
        <v>914</v>
      </c>
      <c r="P2477" s="122">
        <v>0</v>
      </c>
      <c r="Q2477" s="122">
        <v>195000026</v>
      </c>
      <c r="R2477" s="122">
        <v>220000026</v>
      </c>
      <c r="S2477" s="122">
        <v>235000026</v>
      </c>
      <c r="T2477" s="122">
        <v>265000026</v>
      </c>
      <c r="U2477" s="122">
        <v>290000026</v>
      </c>
      <c r="V2477" s="122">
        <v>310000026</v>
      </c>
      <c r="W2477" s="122">
        <v>0</v>
      </c>
      <c r="X2477" s="122">
        <v>0</v>
      </c>
      <c r="Y2477" s="122">
        <v>0</v>
      </c>
      <c r="Z2477" s="122">
        <v>0</v>
      </c>
      <c r="AA2477" s="122">
        <v>0</v>
      </c>
      <c r="AB2477" s="122">
        <v>0</v>
      </c>
      <c r="AC2477" s="122">
        <v>0</v>
      </c>
      <c r="AD2477" s="121"/>
    </row>
    <row r="2478" spans="14:30" ht="12" customHeight="1">
      <c r="N2478" s="119" t="s">
        <v>26</v>
      </c>
      <c r="O2478" s="120" t="s">
        <v>1029</v>
      </c>
      <c r="P2478" s="122">
        <v>170000026</v>
      </c>
      <c r="Q2478" s="122">
        <v>190000026</v>
      </c>
      <c r="R2478" s="122">
        <v>210000026</v>
      </c>
      <c r="S2478" s="122">
        <v>0</v>
      </c>
      <c r="T2478" s="122">
        <v>0</v>
      </c>
      <c r="U2478" s="122">
        <v>0</v>
      </c>
      <c r="V2478" s="122">
        <v>0</v>
      </c>
      <c r="W2478" s="122">
        <v>0</v>
      </c>
      <c r="X2478" s="122">
        <v>0</v>
      </c>
      <c r="Y2478" s="122">
        <v>0</v>
      </c>
      <c r="Z2478" s="122">
        <v>0</v>
      </c>
      <c r="AA2478" s="122">
        <v>0</v>
      </c>
      <c r="AB2478" s="122">
        <v>0</v>
      </c>
      <c r="AC2478" s="122">
        <v>0</v>
      </c>
      <c r="AD2478" s="121"/>
    </row>
    <row r="2479" spans="14:30" ht="12" customHeight="1">
      <c r="N2479" s="119" t="s">
        <v>26</v>
      </c>
      <c r="O2479" s="120" t="s">
        <v>2429</v>
      </c>
      <c r="P2479" s="122">
        <v>0</v>
      </c>
      <c r="Q2479" s="122">
        <v>0</v>
      </c>
      <c r="R2479" s="122">
        <v>225000026</v>
      </c>
      <c r="S2479" s="122">
        <v>245000026</v>
      </c>
      <c r="T2479" s="122">
        <v>270000026</v>
      </c>
      <c r="U2479" s="122">
        <v>290000026</v>
      </c>
      <c r="V2479" s="122">
        <v>0</v>
      </c>
      <c r="W2479" s="122">
        <v>0</v>
      </c>
      <c r="X2479" s="122">
        <v>0</v>
      </c>
      <c r="Y2479" s="122">
        <v>0</v>
      </c>
      <c r="Z2479" s="122">
        <v>0</v>
      </c>
      <c r="AA2479" s="122">
        <v>0</v>
      </c>
      <c r="AB2479" s="122">
        <v>0</v>
      </c>
      <c r="AC2479" s="122">
        <v>0</v>
      </c>
      <c r="AD2479" s="121"/>
    </row>
    <row r="2480" spans="14:30" ht="12" customHeight="1">
      <c r="N2480" s="119" t="s">
        <v>26</v>
      </c>
      <c r="O2480" s="120" t="s">
        <v>2430</v>
      </c>
      <c r="P2480" s="122">
        <v>0</v>
      </c>
      <c r="Q2480" s="122">
        <v>205000026</v>
      </c>
      <c r="R2480" s="122">
        <v>0</v>
      </c>
      <c r="S2480" s="122">
        <v>0</v>
      </c>
      <c r="T2480" s="122">
        <v>0</v>
      </c>
      <c r="U2480" s="122">
        <v>0</v>
      </c>
      <c r="V2480" s="122">
        <v>0</v>
      </c>
      <c r="W2480" s="122">
        <v>0</v>
      </c>
      <c r="X2480" s="122">
        <v>0</v>
      </c>
      <c r="Y2480" s="122">
        <v>0</v>
      </c>
      <c r="Z2480" s="122">
        <v>0</v>
      </c>
      <c r="AA2480" s="122">
        <v>0</v>
      </c>
      <c r="AB2480" s="122">
        <v>0</v>
      </c>
      <c r="AC2480" s="122">
        <v>0</v>
      </c>
      <c r="AD2480" s="121"/>
    </row>
    <row r="2481" spans="14:30" ht="12" customHeight="1">
      <c r="N2481" s="119" t="s">
        <v>26</v>
      </c>
      <c r="O2481" s="120" t="s">
        <v>1719</v>
      </c>
      <c r="P2481" s="122">
        <v>0</v>
      </c>
      <c r="Q2481" s="122">
        <v>205000026</v>
      </c>
      <c r="R2481" s="122">
        <v>235000026</v>
      </c>
      <c r="S2481" s="122">
        <v>275000026</v>
      </c>
      <c r="T2481" s="122">
        <v>305000026</v>
      </c>
      <c r="U2481" s="122">
        <v>0</v>
      </c>
      <c r="V2481" s="122">
        <v>0</v>
      </c>
      <c r="W2481" s="122">
        <v>0</v>
      </c>
      <c r="X2481" s="122">
        <v>0</v>
      </c>
      <c r="Y2481" s="122">
        <v>0</v>
      </c>
      <c r="Z2481" s="122">
        <v>0</v>
      </c>
      <c r="AA2481" s="122">
        <v>0</v>
      </c>
      <c r="AB2481" s="122">
        <v>0</v>
      </c>
      <c r="AC2481" s="122">
        <v>0</v>
      </c>
      <c r="AD2481" s="121"/>
    </row>
    <row r="2482" spans="14:30" ht="12" customHeight="1">
      <c r="N2482" s="119" t="s">
        <v>26</v>
      </c>
      <c r="O2482" s="120" t="s">
        <v>440</v>
      </c>
      <c r="P2482" s="122">
        <v>205000026</v>
      </c>
      <c r="Q2482" s="122">
        <v>225000026</v>
      </c>
      <c r="R2482" s="122">
        <v>245000026</v>
      </c>
      <c r="S2482" s="122">
        <v>265000026</v>
      </c>
      <c r="T2482" s="122">
        <v>0</v>
      </c>
      <c r="U2482" s="122">
        <v>0</v>
      </c>
      <c r="V2482" s="122">
        <v>0</v>
      </c>
      <c r="W2482" s="122">
        <v>0</v>
      </c>
      <c r="X2482" s="122">
        <v>0</v>
      </c>
      <c r="Y2482" s="122">
        <v>0</v>
      </c>
      <c r="Z2482" s="122">
        <v>0</v>
      </c>
      <c r="AA2482" s="122">
        <v>0</v>
      </c>
      <c r="AB2482" s="122">
        <v>0</v>
      </c>
      <c r="AC2482" s="122">
        <v>0</v>
      </c>
      <c r="AD2482" s="121"/>
    </row>
    <row r="2483" spans="14:30" ht="12" customHeight="1">
      <c r="N2483" s="119" t="s">
        <v>26</v>
      </c>
      <c r="O2483" s="120" t="s">
        <v>441</v>
      </c>
      <c r="P2483" s="122">
        <v>205000026</v>
      </c>
      <c r="Q2483" s="122">
        <v>225000026</v>
      </c>
      <c r="R2483" s="122">
        <v>245000026</v>
      </c>
      <c r="S2483" s="122">
        <v>265000026</v>
      </c>
      <c r="T2483" s="122">
        <v>0</v>
      </c>
      <c r="U2483" s="122">
        <v>0</v>
      </c>
      <c r="V2483" s="122">
        <v>0</v>
      </c>
      <c r="W2483" s="122">
        <v>0</v>
      </c>
      <c r="X2483" s="122">
        <v>0</v>
      </c>
      <c r="Y2483" s="122">
        <v>0</v>
      </c>
      <c r="Z2483" s="122">
        <v>0</v>
      </c>
      <c r="AA2483" s="122">
        <v>0</v>
      </c>
      <c r="AB2483" s="122">
        <v>0</v>
      </c>
      <c r="AC2483" s="122">
        <v>0</v>
      </c>
      <c r="AD2483" s="121"/>
    </row>
    <row r="2484" spans="14:30" ht="12" customHeight="1">
      <c r="N2484" s="119" t="s">
        <v>26</v>
      </c>
      <c r="O2484" s="120" t="s">
        <v>442</v>
      </c>
      <c r="P2484" s="122">
        <v>215000026</v>
      </c>
      <c r="Q2484" s="122">
        <v>225000026</v>
      </c>
      <c r="R2484" s="122">
        <v>245000026</v>
      </c>
      <c r="S2484" s="122">
        <v>265000026</v>
      </c>
      <c r="T2484" s="122">
        <v>0</v>
      </c>
      <c r="U2484" s="122">
        <v>0</v>
      </c>
      <c r="V2484" s="122">
        <v>0</v>
      </c>
      <c r="W2484" s="122">
        <v>0</v>
      </c>
      <c r="X2484" s="122">
        <v>0</v>
      </c>
      <c r="Y2484" s="122">
        <v>0</v>
      </c>
      <c r="Z2484" s="122">
        <v>0</v>
      </c>
      <c r="AA2484" s="122">
        <v>0</v>
      </c>
      <c r="AB2484" s="122">
        <v>0</v>
      </c>
      <c r="AC2484" s="122">
        <v>0</v>
      </c>
      <c r="AD2484" s="121"/>
    </row>
    <row r="2485" spans="14:30" ht="12" customHeight="1">
      <c r="N2485" s="119" t="s">
        <v>26</v>
      </c>
      <c r="O2485" s="120" t="s">
        <v>2448</v>
      </c>
      <c r="P2485" s="122">
        <v>215000026</v>
      </c>
      <c r="Q2485" s="122">
        <v>225000026</v>
      </c>
      <c r="R2485" s="122">
        <v>245000026</v>
      </c>
      <c r="S2485" s="122">
        <v>265000026</v>
      </c>
      <c r="T2485" s="122">
        <v>0</v>
      </c>
      <c r="U2485" s="122">
        <v>0</v>
      </c>
      <c r="V2485" s="122">
        <v>0</v>
      </c>
      <c r="W2485" s="122">
        <v>0</v>
      </c>
      <c r="X2485" s="122">
        <v>0</v>
      </c>
      <c r="Y2485" s="122">
        <v>0</v>
      </c>
      <c r="Z2485" s="122">
        <v>0</v>
      </c>
      <c r="AA2485" s="122">
        <v>0</v>
      </c>
      <c r="AB2485" s="122">
        <v>0</v>
      </c>
      <c r="AC2485" s="122">
        <v>0</v>
      </c>
      <c r="AD2485" s="121"/>
    </row>
    <row r="2486" spans="14:30" ht="12" customHeight="1">
      <c r="N2486" s="119" t="s">
        <v>26</v>
      </c>
      <c r="O2486" s="120" t="s">
        <v>1114</v>
      </c>
      <c r="P2486" s="122">
        <v>0</v>
      </c>
      <c r="Q2486" s="122">
        <v>0</v>
      </c>
      <c r="R2486" s="122">
        <v>0</v>
      </c>
      <c r="S2486" s="122">
        <v>320000026</v>
      </c>
      <c r="T2486" s="122">
        <v>325000026</v>
      </c>
      <c r="U2486" s="122">
        <v>330000026</v>
      </c>
      <c r="V2486" s="122">
        <v>340000026</v>
      </c>
      <c r="W2486" s="122">
        <v>350000026</v>
      </c>
      <c r="X2486" s="122">
        <v>360000026</v>
      </c>
      <c r="Y2486" s="122">
        <v>380000026</v>
      </c>
      <c r="Z2486" s="122">
        <v>405000026</v>
      </c>
      <c r="AA2486" s="122">
        <v>420000026</v>
      </c>
      <c r="AB2486" s="122">
        <v>450000026</v>
      </c>
      <c r="AC2486" s="122">
        <v>490000026</v>
      </c>
      <c r="AD2486" s="121"/>
    </row>
    <row r="2487" spans="14:30" ht="12" customHeight="1">
      <c r="N2487" s="119" t="s">
        <v>26</v>
      </c>
      <c r="O2487" s="120" t="s">
        <v>2646</v>
      </c>
      <c r="P2487" s="122">
        <v>0</v>
      </c>
      <c r="Q2487" s="122">
        <v>0</v>
      </c>
      <c r="R2487" s="122">
        <v>0</v>
      </c>
      <c r="S2487" s="122">
        <v>0</v>
      </c>
      <c r="T2487" s="122">
        <v>0</v>
      </c>
      <c r="U2487" s="122">
        <v>0</v>
      </c>
      <c r="V2487" s="122">
        <v>0</v>
      </c>
      <c r="W2487" s="122">
        <v>0</v>
      </c>
      <c r="X2487" s="122">
        <v>345000026</v>
      </c>
      <c r="Y2487" s="122">
        <v>395000026</v>
      </c>
      <c r="Z2487" s="122">
        <v>420000026</v>
      </c>
      <c r="AA2487" s="122">
        <v>460000026</v>
      </c>
      <c r="AB2487" s="122">
        <v>505000026</v>
      </c>
      <c r="AC2487" s="122">
        <v>565000026</v>
      </c>
      <c r="AD2487" s="121"/>
    </row>
    <row r="2488" spans="14:30" ht="12" customHeight="1">
      <c r="N2488" s="119" t="s">
        <v>26</v>
      </c>
      <c r="O2488" s="120" t="s">
        <v>915</v>
      </c>
      <c r="P2488" s="122">
        <v>425000026</v>
      </c>
      <c r="Q2488" s="122">
        <v>440000026</v>
      </c>
      <c r="R2488" s="122">
        <v>465000026</v>
      </c>
      <c r="S2488" s="122">
        <v>490000026</v>
      </c>
      <c r="T2488" s="122">
        <v>510000026</v>
      </c>
      <c r="U2488" s="122">
        <v>530000026</v>
      </c>
      <c r="V2488" s="122">
        <v>545000026</v>
      </c>
      <c r="W2488" s="122">
        <v>570000026</v>
      </c>
      <c r="X2488" s="122">
        <v>600000026</v>
      </c>
      <c r="Y2488" s="122">
        <v>625000026</v>
      </c>
      <c r="Z2488" s="122">
        <v>0</v>
      </c>
      <c r="AA2488" s="122">
        <v>0</v>
      </c>
      <c r="AB2488" s="122">
        <v>0</v>
      </c>
      <c r="AC2488" s="122">
        <v>0</v>
      </c>
      <c r="AD2488" s="121"/>
    </row>
    <row r="2489" spans="14:30" ht="12" customHeight="1">
      <c r="N2489" s="119" t="s">
        <v>26</v>
      </c>
      <c r="O2489" s="120" t="s">
        <v>1030</v>
      </c>
      <c r="P2489" s="122">
        <v>425000026</v>
      </c>
      <c r="Q2489" s="122">
        <v>440000026</v>
      </c>
      <c r="R2489" s="122">
        <v>465000026</v>
      </c>
      <c r="S2489" s="122">
        <v>490000026</v>
      </c>
      <c r="T2489" s="122">
        <v>510000026</v>
      </c>
      <c r="U2489" s="122">
        <v>530000026</v>
      </c>
      <c r="V2489" s="122">
        <v>545000026</v>
      </c>
      <c r="W2489" s="122">
        <v>570000026</v>
      </c>
      <c r="X2489" s="122">
        <v>600000026</v>
      </c>
      <c r="Y2489" s="122">
        <v>625000026</v>
      </c>
      <c r="Z2489" s="122">
        <v>0</v>
      </c>
      <c r="AA2489" s="122">
        <v>0</v>
      </c>
      <c r="AB2489" s="122">
        <v>0</v>
      </c>
      <c r="AC2489" s="122">
        <v>0</v>
      </c>
      <c r="AD2489" s="121"/>
    </row>
    <row r="2490" spans="14:30" ht="12" customHeight="1">
      <c r="N2490" s="119" t="s">
        <v>26</v>
      </c>
      <c r="O2490" s="120" t="s">
        <v>643</v>
      </c>
      <c r="P2490" s="122">
        <v>425000026</v>
      </c>
      <c r="Q2490" s="122">
        <v>440000026</v>
      </c>
      <c r="R2490" s="122">
        <v>465000026</v>
      </c>
      <c r="S2490" s="122">
        <v>490000026</v>
      </c>
      <c r="T2490" s="122">
        <v>510000026</v>
      </c>
      <c r="U2490" s="122">
        <v>530000026</v>
      </c>
      <c r="V2490" s="122">
        <v>545000026</v>
      </c>
      <c r="W2490" s="122">
        <v>570000026</v>
      </c>
      <c r="X2490" s="122">
        <v>600000026</v>
      </c>
      <c r="Y2490" s="122">
        <v>625000026</v>
      </c>
      <c r="Z2490" s="122">
        <v>0</v>
      </c>
      <c r="AA2490" s="122">
        <v>0</v>
      </c>
      <c r="AB2490" s="122">
        <v>0</v>
      </c>
      <c r="AC2490" s="122">
        <v>0</v>
      </c>
      <c r="AD2490" s="121"/>
    </row>
    <row r="2491" spans="14:30" ht="12" customHeight="1">
      <c r="N2491" s="119" t="s">
        <v>26</v>
      </c>
      <c r="O2491" s="120" t="s">
        <v>1031</v>
      </c>
      <c r="P2491" s="122">
        <v>420000026</v>
      </c>
      <c r="Q2491" s="122">
        <v>435000026</v>
      </c>
      <c r="R2491" s="122">
        <v>460000026</v>
      </c>
      <c r="S2491" s="122">
        <v>485000026</v>
      </c>
      <c r="T2491" s="122">
        <v>505000026</v>
      </c>
      <c r="U2491" s="122">
        <v>525000026</v>
      </c>
      <c r="V2491" s="122">
        <v>540000026</v>
      </c>
      <c r="W2491" s="122">
        <v>565000026</v>
      </c>
      <c r="X2491" s="122">
        <v>595000026</v>
      </c>
      <c r="Y2491" s="122">
        <v>620000026</v>
      </c>
      <c r="Z2491" s="122">
        <v>0</v>
      </c>
      <c r="AA2491" s="122">
        <v>0</v>
      </c>
      <c r="AB2491" s="122">
        <v>0</v>
      </c>
      <c r="AC2491" s="122">
        <v>0</v>
      </c>
      <c r="AD2491" s="121"/>
    </row>
    <row r="2492" spans="14:30" ht="12" customHeight="1">
      <c r="N2492" s="119" t="s">
        <v>26</v>
      </c>
      <c r="O2492" s="120" t="s">
        <v>2724</v>
      </c>
      <c r="P2492" s="122">
        <v>0</v>
      </c>
      <c r="Q2492" s="122">
        <v>0</v>
      </c>
      <c r="R2492" s="122">
        <v>0</v>
      </c>
      <c r="S2492" s="122">
        <v>0</v>
      </c>
      <c r="T2492" s="122">
        <v>0</v>
      </c>
      <c r="U2492" s="122">
        <v>0</v>
      </c>
      <c r="V2492" s="122">
        <v>0</v>
      </c>
      <c r="W2492" s="122">
        <v>0</v>
      </c>
      <c r="X2492" s="122">
        <v>0</v>
      </c>
      <c r="Y2492" s="122">
        <v>0</v>
      </c>
      <c r="Z2492" s="122">
        <v>880000026</v>
      </c>
      <c r="AA2492" s="122">
        <v>1025000026</v>
      </c>
      <c r="AB2492" s="122">
        <v>1150000026</v>
      </c>
      <c r="AC2492" s="122">
        <v>0</v>
      </c>
      <c r="AD2492" s="121"/>
    </row>
    <row r="2493" spans="14:30" ht="12" customHeight="1">
      <c r="N2493" s="119" t="s">
        <v>26</v>
      </c>
      <c r="O2493" s="120" t="s">
        <v>2704</v>
      </c>
      <c r="P2493" s="122">
        <v>0</v>
      </c>
      <c r="Q2493" s="122">
        <v>0</v>
      </c>
      <c r="R2493" s="122">
        <v>0</v>
      </c>
      <c r="S2493" s="122">
        <v>415000026</v>
      </c>
      <c r="T2493" s="122">
        <v>460000026</v>
      </c>
      <c r="U2493" s="122">
        <v>505000026</v>
      </c>
      <c r="V2493" s="122">
        <v>580000026</v>
      </c>
      <c r="W2493" s="122">
        <v>610000026</v>
      </c>
      <c r="X2493" s="122">
        <v>705000026</v>
      </c>
      <c r="Y2493" s="122">
        <v>845000026</v>
      </c>
      <c r="Z2493" s="122">
        <v>925000026</v>
      </c>
      <c r="AA2493" s="122">
        <v>1050000026</v>
      </c>
      <c r="AB2493" s="122">
        <v>0</v>
      </c>
      <c r="AC2493" s="122">
        <v>0</v>
      </c>
      <c r="AD2493" s="121"/>
    </row>
    <row r="2494" spans="14:30" ht="12" customHeight="1">
      <c r="N2494" s="119" t="s">
        <v>26</v>
      </c>
      <c r="O2494" s="120" t="s">
        <v>2411</v>
      </c>
      <c r="P2494" s="122">
        <v>0</v>
      </c>
      <c r="Q2494" s="122">
        <v>0</v>
      </c>
      <c r="R2494" s="122">
        <v>220000026</v>
      </c>
      <c r="S2494" s="122">
        <v>265000026</v>
      </c>
      <c r="T2494" s="122">
        <v>0</v>
      </c>
      <c r="U2494" s="122">
        <v>0</v>
      </c>
      <c r="V2494" s="122">
        <v>0</v>
      </c>
      <c r="W2494" s="122">
        <v>0</v>
      </c>
      <c r="X2494" s="122">
        <v>0</v>
      </c>
      <c r="Y2494" s="122">
        <v>0</v>
      </c>
      <c r="Z2494" s="122">
        <v>0</v>
      </c>
      <c r="AA2494" s="122">
        <v>0</v>
      </c>
      <c r="AB2494" s="122">
        <v>0</v>
      </c>
      <c r="AC2494" s="122">
        <v>0</v>
      </c>
      <c r="AD2494" s="121"/>
    </row>
    <row r="2495" spans="14:30" ht="12" customHeight="1">
      <c r="N2495" s="119" t="s">
        <v>26</v>
      </c>
      <c r="O2495" s="120" t="s">
        <v>1115</v>
      </c>
      <c r="P2495" s="122">
        <v>0</v>
      </c>
      <c r="Q2495" s="122">
        <v>0</v>
      </c>
      <c r="R2495" s="122">
        <v>220000026</v>
      </c>
      <c r="S2495" s="122">
        <v>265000026</v>
      </c>
      <c r="T2495" s="122">
        <v>0</v>
      </c>
      <c r="U2495" s="122">
        <v>0</v>
      </c>
      <c r="V2495" s="122">
        <v>0</v>
      </c>
      <c r="W2495" s="122">
        <v>0</v>
      </c>
      <c r="X2495" s="122">
        <v>0</v>
      </c>
      <c r="Y2495" s="122">
        <v>0</v>
      </c>
      <c r="Z2495" s="122">
        <v>0</v>
      </c>
      <c r="AA2495" s="122">
        <v>0</v>
      </c>
      <c r="AB2495" s="122">
        <v>0</v>
      </c>
      <c r="AC2495" s="122">
        <v>0</v>
      </c>
      <c r="AD2495" s="121"/>
    </row>
    <row r="2496" spans="14:30" ht="12" customHeight="1">
      <c r="N2496" s="119" t="s">
        <v>26</v>
      </c>
      <c r="O2496" s="120" t="s">
        <v>409</v>
      </c>
      <c r="P2496" s="122">
        <v>0</v>
      </c>
      <c r="Q2496" s="122">
        <v>0</v>
      </c>
      <c r="R2496" s="122">
        <v>220000026</v>
      </c>
      <c r="S2496" s="122">
        <v>265000026</v>
      </c>
      <c r="T2496" s="122">
        <v>0</v>
      </c>
      <c r="U2496" s="122">
        <v>0</v>
      </c>
      <c r="V2496" s="122">
        <v>0</v>
      </c>
      <c r="W2496" s="122">
        <v>0</v>
      </c>
      <c r="X2496" s="122">
        <v>0</v>
      </c>
      <c r="Y2496" s="122">
        <v>0</v>
      </c>
      <c r="Z2496" s="122">
        <v>0</v>
      </c>
      <c r="AA2496" s="122">
        <v>550000026</v>
      </c>
      <c r="AB2496" s="122">
        <v>0</v>
      </c>
      <c r="AC2496" s="122">
        <v>0</v>
      </c>
      <c r="AD2496" s="121"/>
    </row>
    <row r="2497" spans="14:30" ht="12" customHeight="1">
      <c r="N2497" s="119" t="s">
        <v>26</v>
      </c>
      <c r="O2497" s="120" t="s">
        <v>2119</v>
      </c>
      <c r="P2497" s="122">
        <v>0</v>
      </c>
      <c r="Q2497" s="122">
        <v>0</v>
      </c>
      <c r="R2497" s="122">
        <v>220000026</v>
      </c>
      <c r="S2497" s="122">
        <v>265000026</v>
      </c>
      <c r="T2497" s="122">
        <v>0</v>
      </c>
      <c r="U2497" s="122">
        <v>0</v>
      </c>
      <c r="V2497" s="122">
        <v>0</v>
      </c>
      <c r="W2497" s="122">
        <v>0</v>
      </c>
      <c r="X2497" s="122">
        <v>0</v>
      </c>
      <c r="Y2497" s="122">
        <v>0</v>
      </c>
      <c r="Z2497" s="122">
        <v>0</v>
      </c>
      <c r="AA2497" s="122">
        <v>0</v>
      </c>
      <c r="AB2497" s="122">
        <v>550000026</v>
      </c>
      <c r="AC2497" s="122">
        <v>0</v>
      </c>
      <c r="AD2497" s="121"/>
    </row>
    <row r="2498" spans="14:30" ht="12" customHeight="1">
      <c r="N2498" s="119" t="s">
        <v>26</v>
      </c>
      <c r="O2498" s="120" t="s">
        <v>1241</v>
      </c>
      <c r="P2498" s="122">
        <v>0</v>
      </c>
      <c r="Q2498" s="122">
        <v>0</v>
      </c>
      <c r="R2498" s="122">
        <v>220000026</v>
      </c>
      <c r="S2498" s="122">
        <v>265000026</v>
      </c>
      <c r="T2498" s="122">
        <v>0</v>
      </c>
      <c r="U2498" s="122">
        <v>0</v>
      </c>
      <c r="V2498" s="122">
        <v>0</v>
      </c>
      <c r="W2498" s="122">
        <v>0</v>
      </c>
      <c r="X2498" s="122">
        <v>0</v>
      </c>
      <c r="Y2498" s="122">
        <v>0</v>
      </c>
      <c r="Z2498" s="122">
        <v>0</v>
      </c>
      <c r="AA2498" s="122">
        <v>0</v>
      </c>
      <c r="AB2498" s="122">
        <v>0</v>
      </c>
      <c r="AC2498" s="122">
        <v>0</v>
      </c>
      <c r="AD2498" s="121"/>
    </row>
    <row r="2499" spans="14:30" ht="12" customHeight="1">
      <c r="N2499" s="119" t="s">
        <v>26</v>
      </c>
      <c r="O2499" s="120" t="s">
        <v>1242</v>
      </c>
      <c r="P2499" s="122">
        <v>0</v>
      </c>
      <c r="Q2499" s="122">
        <v>0</v>
      </c>
      <c r="R2499" s="122">
        <v>220000026</v>
      </c>
      <c r="S2499" s="122">
        <v>265000026</v>
      </c>
      <c r="T2499" s="122">
        <v>0</v>
      </c>
      <c r="U2499" s="122">
        <v>0</v>
      </c>
      <c r="V2499" s="122">
        <v>0</v>
      </c>
      <c r="W2499" s="122">
        <v>0</v>
      </c>
      <c r="X2499" s="122">
        <v>0</v>
      </c>
      <c r="Y2499" s="122">
        <v>0</v>
      </c>
      <c r="Z2499" s="122">
        <v>0</v>
      </c>
      <c r="AA2499" s="122">
        <v>0</v>
      </c>
      <c r="AB2499" s="122">
        <v>0</v>
      </c>
      <c r="AC2499" s="122">
        <v>0</v>
      </c>
      <c r="AD2499" s="121"/>
    </row>
    <row r="2500" spans="14:30" ht="12" customHeight="1">
      <c r="N2500" s="119" t="s">
        <v>26</v>
      </c>
      <c r="O2500" s="120" t="s">
        <v>1243</v>
      </c>
      <c r="P2500" s="122">
        <v>0</v>
      </c>
      <c r="Q2500" s="122">
        <v>0</v>
      </c>
      <c r="R2500" s="122">
        <v>220000026</v>
      </c>
      <c r="S2500" s="122">
        <v>265000026</v>
      </c>
      <c r="T2500" s="122">
        <v>0</v>
      </c>
      <c r="U2500" s="122">
        <v>0</v>
      </c>
      <c r="V2500" s="122">
        <v>0</v>
      </c>
      <c r="W2500" s="122">
        <v>0</v>
      </c>
      <c r="X2500" s="122">
        <v>0</v>
      </c>
      <c r="Y2500" s="122">
        <v>0</v>
      </c>
      <c r="Z2500" s="122">
        <v>0</v>
      </c>
      <c r="AA2500" s="122">
        <v>0</v>
      </c>
      <c r="AB2500" s="122">
        <v>0</v>
      </c>
      <c r="AC2500" s="122">
        <v>0</v>
      </c>
      <c r="AD2500" s="121"/>
    </row>
    <row r="2501" spans="14:30" ht="12" customHeight="1">
      <c r="N2501" s="119" t="s">
        <v>26</v>
      </c>
      <c r="O2501" s="120" t="s">
        <v>1746</v>
      </c>
      <c r="P2501" s="122">
        <v>0</v>
      </c>
      <c r="Q2501" s="122">
        <v>0</v>
      </c>
      <c r="R2501" s="122">
        <v>260000026</v>
      </c>
      <c r="S2501" s="122">
        <v>280000026</v>
      </c>
      <c r="T2501" s="122">
        <v>305000026</v>
      </c>
      <c r="U2501" s="122">
        <v>345000026</v>
      </c>
      <c r="V2501" s="122">
        <v>370000026</v>
      </c>
      <c r="W2501" s="122">
        <v>420000026</v>
      </c>
      <c r="X2501" s="122">
        <v>0</v>
      </c>
      <c r="Y2501" s="122">
        <v>0</v>
      </c>
      <c r="Z2501" s="122">
        <v>0</v>
      </c>
      <c r="AA2501" s="122">
        <v>0</v>
      </c>
      <c r="AB2501" s="122">
        <v>0</v>
      </c>
      <c r="AC2501" s="122">
        <v>0</v>
      </c>
      <c r="AD2501" s="121"/>
    </row>
    <row r="2502" spans="14:30" ht="12" customHeight="1">
      <c r="N2502" s="119" t="s">
        <v>26</v>
      </c>
      <c r="O2502" s="120" t="s">
        <v>1244</v>
      </c>
      <c r="P2502" s="122">
        <v>0</v>
      </c>
      <c r="Q2502" s="122">
        <v>0</v>
      </c>
      <c r="R2502" s="122">
        <v>220000026</v>
      </c>
      <c r="S2502" s="122">
        <v>265000026</v>
      </c>
      <c r="T2502" s="122">
        <v>0</v>
      </c>
      <c r="U2502" s="122">
        <v>0</v>
      </c>
      <c r="V2502" s="122">
        <v>0</v>
      </c>
      <c r="W2502" s="122">
        <v>0</v>
      </c>
      <c r="X2502" s="122">
        <v>0</v>
      </c>
      <c r="Y2502" s="122">
        <v>0</v>
      </c>
      <c r="Z2502" s="122">
        <v>0</v>
      </c>
      <c r="AA2502" s="122">
        <v>0</v>
      </c>
      <c r="AB2502" s="122">
        <v>0</v>
      </c>
      <c r="AC2502" s="122">
        <v>0</v>
      </c>
      <c r="AD2502" s="121"/>
    </row>
    <row r="2503" spans="14:30" ht="12" customHeight="1">
      <c r="N2503" s="119" t="s">
        <v>26</v>
      </c>
      <c r="O2503" s="120" t="s">
        <v>1116</v>
      </c>
      <c r="P2503" s="122">
        <v>0</v>
      </c>
      <c r="Q2503" s="122">
        <v>0</v>
      </c>
      <c r="R2503" s="122">
        <v>220000026</v>
      </c>
      <c r="S2503" s="122">
        <v>265000026</v>
      </c>
      <c r="T2503" s="122">
        <v>0</v>
      </c>
      <c r="U2503" s="122">
        <v>0</v>
      </c>
      <c r="V2503" s="122">
        <v>0</v>
      </c>
      <c r="W2503" s="122">
        <v>0</v>
      </c>
      <c r="X2503" s="122">
        <v>0</v>
      </c>
      <c r="Y2503" s="122">
        <v>0</v>
      </c>
      <c r="Z2503" s="122">
        <v>0</v>
      </c>
      <c r="AA2503" s="122">
        <v>0</v>
      </c>
      <c r="AB2503" s="122">
        <v>0</v>
      </c>
      <c r="AC2503" s="122">
        <v>0</v>
      </c>
      <c r="AD2503" s="121"/>
    </row>
    <row r="2504" spans="14:30" ht="12" customHeight="1">
      <c r="N2504" s="119" t="s">
        <v>26</v>
      </c>
      <c r="O2504" s="120" t="s">
        <v>1245</v>
      </c>
      <c r="P2504" s="122">
        <v>0</v>
      </c>
      <c r="Q2504" s="122">
        <v>0</v>
      </c>
      <c r="R2504" s="122">
        <v>220000026</v>
      </c>
      <c r="S2504" s="122">
        <v>265000026</v>
      </c>
      <c r="T2504" s="122">
        <v>0</v>
      </c>
      <c r="U2504" s="122">
        <v>0</v>
      </c>
      <c r="V2504" s="122">
        <v>0</v>
      </c>
      <c r="W2504" s="122">
        <v>0</v>
      </c>
      <c r="X2504" s="122">
        <v>0</v>
      </c>
      <c r="Y2504" s="122">
        <v>0</v>
      </c>
      <c r="Z2504" s="122">
        <v>0</v>
      </c>
      <c r="AA2504" s="122">
        <v>0</v>
      </c>
      <c r="AB2504" s="122">
        <v>0</v>
      </c>
      <c r="AC2504" s="122">
        <v>0</v>
      </c>
      <c r="AD2504" s="121"/>
    </row>
    <row r="2505" spans="14:30" ht="12" customHeight="1">
      <c r="N2505" s="119" t="s">
        <v>26</v>
      </c>
      <c r="O2505" s="120" t="s">
        <v>2412</v>
      </c>
      <c r="P2505" s="122">
        <v>0</v>
      </c>
      <c r="Q2505" s="122">
        <v>0</v>
      </c>
      <c r="R2505" s="122">
        <v>220000026</v>
      </c>
      <c r="S2505" s="122">
        <v>265000026</v>
      </c>
      <c r="T2505" s="122">
        <v>0</v>
      </c>
      <c r="U2505" s="122">
        <v>0</v>
      </c>
      <c r="V2505" s="122">
        <v>0</v>
      </c>
      <c r="W2505" s="122">
        <v>0</v>
      </c>
      <c r="X2505" s="122">
        <v>0</v>
      </c>
      <c r="Y2505" s="122">
        <v>0</v>
      </c>
      <c r="Z2505" s="122">
        <v>0</v>
      </c>
      <c r="AA2505" s="122">
        <v>0</v>
      </c>
      <c r="AB2505" s="122">
        <v>0</v>
      </c>
      <c r="AC2505" s="122">
        <v>0</v>
      </c>
      <c r="AD2505" s="121"/>
    </row>
    <row r="2506" spans="14:30" ht="12" customHeight="1">
      <c r="N2506" s="119" t="s">
        <v>26</v>
      </c>
      <c r="O2506" s="120" t="s">
        <v>2413</v>
      </c>
      <c r="P2506" s="122">
        <v>0</v>
      </c>
      <c r="Q2506" s="122">
        <v>0</v>
      </c>
      <c r="R2506" s="122">
        <v>375000026</v>
      </c>
      <c r="S2506" s="122">
        <v>405000026</v>
      </c>
      <c r="T2506" s="122">
        <v>575000026</v>
      </c>
      <c r="U2506" s="122">
        <v>520000026</v>
      </c>
      <c r="V2506" s="122">
        <v>0</v>
      </c>
      <c r="W2506" s="122">
        <v>0</v>
      </c>
      <c r="X2506" s="122">
        <v>0</v>
      </c>
      <c r="Y2506" s="122">
        <v>0</v>
      </c>
      <c r="Z2506" s="122">
        <v>0</v>
      </c>
      <c r="AA2506" s="122">
        <v>0</v>
      </c>
      <c r="AB2506" s="122">
        <v>0</v>
      </c>
      <c r="AC2506" s="122">
        <v>0</v>
      </c>
      <c r="AD2506" s="121"/>
    </row>
    <row r="2507" spans="14:30" ht="12" customHeight="1">
      <c r="N2507" s="119" t="s">
        <v>26</v>
      </c>
      <c r="O2507" s="120" t="s">
        <v>1620</v>
      </c>
      <c r="P2507" s="122">
        <v>0</v>
      </c>
      <c r="Q2507" s="122">
        <v>0</v>
      </c>
      <c r="R2507" s="122">
        <v>250000026</v>
      </c>
      <c r="S2507" s="122">
        <v>300000026</v>
      </c>
      <c r="T2507" s="122">
        <v>350000026</v>
      </c>
      <c r="U2507" s="122">
        <v>490000026</v>
      </c>
      <c r="V2507" s="122">
        <v>0</v>
      </c>
      <c r="W2507" s="122">
        <v>0</v>
      </c>
      <c r="X2507" s="122">
        <v>0</v>
      </c>
      <c r="Y2507" s="122">
        <v>0</v>
      </c>
      <c r="Z2507" s="122">
        <v>0</v>
      </c>
      <c r="AA2507" s="122">
        <v>0</v>
      </c>
      <c r="AB2507" s="122">
        <v>0</v>
      </c>
      <c r="AC2507" s="122">
        <v>0</v>
      </c>
      <c r="AD2507" s="121"/>
    </row>
    <row r="2508" spans="14:30" ht="12" customHeight="1">
      <c r="N2508" s="119" t="s">
        <v>26</v>
      </c>
      <c r="O2508" s="120" t="s">
        <v>2351</v>
      </c>
      <c r="P2508" s="122">
        <v>0</v>
      </c>
      <c r="Q2508" s="122">
        <v>0</v>
      </c>
      <c r="R2508" s="122">
        <v>0</v>
      </c>
      <c r="S2508" s="122">
        <v>395000026</v>
      </c>
      <c r="T2508" s="122">
        <v>465000026</v>
      </c>
      <c r="U2508" s="122">
        <v>520000026</v>
      </c>
      <c r="V2508" s="122">
        <v>590000026</v>
      </c>
      <c r="W2508" s="122">
        <v>640000026</v>
      </c>
      <c r="X2508" s="122">
        <v>695000026</v>
      </c>
      <c r="Y2508" s="122">
        <v>700000026</v>
      </c>
      <c r="Z2508" s="122">
        <v>750000026</v>
      </c>
      <c r="AA2508" s="122">
        <v>800000026</v>
      </c>
      <c r="AB2508" s="122">
        <v>820000026</v>
      </c>
      <c r="AC2508" s="122">
        <v>0</v>
      </c>
      <c r="AD2508" s="121"/>
    </row>
    <row r="2509" spans="14:30" ht="12" customHeight="1">
      <c r="N2509" s="119" t="s">
        <v>26</v>
      </c>
      <c r="O2509" s="120" t="s">
        <v>1117</v>
      </c>
      <c r="P2509" s="122">
        <v>0</v>
      </c>
      <c r="Q2509" s="122">
        <v>0</v>
      </c>
      <c r="R2509" s="122">
        <v>285000026</v>
      </c>
      <c r="S2509" s="122">
        <v>345000026</v>
      </c>
      <c r="T2509" s="122">
        <v>395000026</v>
      </c>
      <c r="U2509" s="122">
        <v>435000026</v>
      </c>
      <c r="V2509" s="122">
        <v>485000026</v>
      </c>
      <c r="W2509" s="122">
        <v>520000026</v>
      </c>
      <c r="X2509" s="122">
        <v>0</v>
      </c>
      <c r="Y2509" s="122">
        <v>0</v>
      </c>
      <c r="Z2509" s="122">
        <v>0</v>
      </c>
      <c r="AA2509" s="122">
        <v>0</v>
      </c>
      <c r="AB2509" s="122">
        <v>0</v>
      </c>
      <c r="AC2509" s="122">
        <v>0</v>
      </c>
      <c r="AD2509" s="121"/>
    </row>
    <row r="2510" spans="14:30" ht="12" customHeight="1">
      <c r="N2510" s="119" t="s">
        <v>26</v>
      </c>
      <c r="O2510" s="120" t="s">
        <v>742</v>
      </c>
      <c r="P2510" s="122">
        <v>0</v>
      </c>
      <c r="Q2510" s="122">
        <v>0</v>
      </c>
      <c r="R2510" s="122">
        <v>250000026</v>
      </c>
      <c r="S2510" s="122">
        <v>300000026</v>
      </c>
      <c r="T2510" s="122">
        <v>350000026</v>
      </c>
      <c r="U2510" s="122">
        <v>490000026</v>
      </c>
      <c r="V2510" s="122">
        <v>0</v>
      </c>
      <c r="W2510" s="122">
        <v>0</v>
      </c>
      <c r="X2510" s="122">
        <v>0</v>
      </c>
      <c r="Y2510" s="122">
        <v>0</v>
      </c>
      <c r="Z2510" s="122">
        <v>0</v>
      </c>
      <c r="AA2510" s="122">
        <v>0</v>
      </c>
      <c r="AB2510" s="122">
        <v>0</v>
      </c>
      <c r="AC2510" s="122">
        <v>0</v>
      </c>
      <c r="AD2510" s="121"/>
    </row>
    <row r="2511" spans="14:30" ht="12" customHeight="1">
      <c r="N2511" s="119" t="s">
        <v>26</v>
      </c>
      <c r="O2511" s="120" t="s">
        <v>1246</v>
      </c>
      <c r="P2511" s="122">
        <v>0</v>
      </c>
      <c r="Q2511" s="122">
        <v>0</v>
      </c>
      <c r="R2511" s="122">
        <v>220000026</v>
      </c>
      <c r="S2511" s="122">
        <v>265000026</v>
      </c>
      <c r="T2511" s="122">
        <v>0</v>
      </c>
      <c r="U2511" s="122">
        <v>0</v>
      </c>
      <c r="V2511" s="122">
        <v>0</v>
      </c>
      <c r="W2511" s="122">
        <v>0</v>
      </c>
      <c r="X2511" s="122">
        <v>0</v>
      </c>
      <c r="Y2511" s="122">
        <v>0</v>
      </c>
      <c r="Z2511" s="122">
        <v>0</v>
      </c>
      <c r="AA2511" s="122">
        <v>0</v>
      </c>
      <c r="AB2511" s="122">
        <v>0</v>
      </c>
      <c r="AC2511" s="122">
        <v>0</v>
      </c>
      <c r="AD2511" s="121"/>
    </row>
    <row r="2512" spans="14:30" ht="12" customHeight="1">
      <c r="N2512" s="119" t="s">
        <v>26</v>
      </c>
      <c r="O2512" s="120" t="s">
        <v>1649</v>
      </c>
      <c r="P2512" s="122">
        <v>0</v>
      </c>
      <c r="Q2512" s="122">
        <v>0</v>
      </c>
      <c r="R2512" s="122">
        <v>285000026</v>
      </c>
      <c r="S2512" s="122">
        <v>300000026</v>
      </c>
      <c r="T2512" s="122">
        <v>325000026</v>
      </c>
      <c r="U2512" s="122">
        <v>365000026</v>
      </c>
      <c r="V2512" s="122">
        <v>405000026</v>
      </c>
      <c r="W2512" s="122">
        <v>485000026</v>
      </c>
      <c r="X2512" s="122">
        <v>0</v>
      </c>
      <c r="Y2512" s="122">
        <v>0</v>
      </c>
      <c r="Z2512" s="122">
        <v>0</v>
      </c>
      <c r="AA2512" s="122">
        <v>0</v>
      </c>
      <c r="AB2512" s="122">
        <v>0</v>
      </c>
      <c r="AC2512" s="122">
        <v>0</v>
      </c>
      <c r="AD2512" s="121"/>
    </row>
    <row r="2513" spans="14:30" ht="12" customHeight="1">
      <c r="N2513" s="119" t="s">
        <v>26</v>
      </c>
      <c r="O2513" s="120" t="s">
        <v>1497</v>
      </c>
      <c r="P2513" s="122">
        <v>0</v>
      </c>
      <c r="Q2513" s="122">
        <v>0</v>
      </c>
      <c r="R2513" s="122">
        <v>0</v>
      </c>
      <c r="S2513" s="122">
        <v>0</v>
      </c>
      <c r="T2513" s="122">
        <v>0</v>
      </c>
      <c r="U2513" s="122">
        <v>0</v>
      </c>
      <c r="V2513" s="122">
        <v>0</v>
      </c>
      <c r="W2513" s="122">
        <v>275000026</v>
      </c>
      <c r="X2513" s="122">
        <v>285000026</v>
      </c>
      <c r="Y2513" s="122">
        <v>310000026</v>
      </c>
      <c r="Z2513" s="122">
        <v>335000026</v>
      </c>
      <c r="AA2513" s="122">
        <v>350000026</v>
      </c>
      <c r="AB2513" s="122">
        <v>380000026</v>
      </c>
      <c r="AC2513" s="122">
        <v>415000026</v>
      </c>
      <c r="AD2513" s="121"/>
    </row>
    <row r="2514" spans="14:30" ht="12" customHeight="1">
      <c r="N2514" s="119" t="s">
        <v>26</v>
      </c>
      <c r="O2514" s="120" t="s">
        <v>2021</v>
      </c>
      <c r="P2514" s="122">
        <v>0</v>
      </c>
      <c r="Q2514" s="122">
        <v>0</v>
      </c>
      <c r="R2514" s="122">
        <v>0</v>
      </c>
      <c r="S2514" s="122">
        <v>0</v>
      </c>
      <c r="T2514" s="122">
        <v>0</v>
      </c>
      <c r="U2514" s="122">
        <v>0</v>
      </c>
      <c r="V2514" s="122">
        <v>0</v>
      </c>
      <c r="W2514" s="122">
        <v>310000026</v>
      </c>
      <c r="X2514" s="122">
        <v>330000026</v>
      </c>
      <c r="Y2514" s="122">
        <v>345000026</v>
      </c>
      <c r="Z2514" s="122">
        <v>360000026</v>
      </c>
      <c r="AA2514" s="122">
        <v>370000026</v>
      </c>
      <c r="AB2514" s="122">
        <v>380000026</v>
      </c>
      <c r="AC2514" s="122">
        <v>0</v>
      </c>
      <c r="AD2514" s="121"/>
    </row>
    <row r="2515" spans="14:30" ht="12" customHeight="1">
      <c r="N2515" s="119" t="s">
        <v>26</v>
      </c>
      <c r="O2515" s="120" t="s">
        <v>2541</v>
      </c>
      <c r="P2515" s="122">
        <v>0</v>
      </c>
      <c r="Q2515" s="122">
        <v>0</v>
      </c>
      <c r="R2515" s="122">
        <v>0</v>
      </c>
      <c r="S2515" s="122">
        <v>0</v>
      </c>
      <c r="T2515" s="122">
        <v>0</v>
      </c>
      <c r="U2515" s="122">
        <v>260000026</v>
      </c>
      <c r="V2515" s="122">
        <v>280000026</v>
      </c>
      <c r="W2515" s="122">
        <v>305000026</v>
      </c>
      <c r="X2515" s="122">
        <v>365000026</v>
      </c>
      <c r="Y2515" s="122">
        <v>385000026</v>
      </c>
      <c r="Z2515" s="122">
        <v>405000026</v>
      </c>
      <c r="AA2515" s="122">
        <v>425000026</v>
      </c>
      <c r="AB2515" s="122">
        <v>465000026</v>
      </c>
      <c r="AC2515" s="122">
        <v>0</v>
      </c>
      <c r="AD2515" s="121"/>
    </row>
    <row r="2516" spans="14:30" ht="12" customHeight="1">
      <c r="N2516" s="119" t="s">
        <v>26</v>
      </c>
      <c r="O2516" s="120" t="s">
        <v>2647</v>
      </c>
      <c r="P2516" s="122">
        <v>0</v>
      </c>
      <c r="Q2516" s="122">
        <v>0</v>
      </c>
      <c r="R2516" s="122">
        <v>0</v>
      </c>
      <c r="S2516" s="122">
        <v>0</v>
      </c>
      <c r="T2516" s="122">
        <v>0</v>
      </c>
      <c r="U2516" s="122">
        <v>0</v>
      </c>
      <c r="V2516" s="122">
        <v>280000026</v>
      </c>
      <c r="W2516" s="122">
        <v>330000026</v>
      </c>
      <c r="X2516" s="122">
        <v>390000026</v>
      </c>
      <c r="Y2516" s="122">
        <v>425000026</v>
      </c>
      <c r="Z2516" s="122">
        <v>460000026</v>
      </c>
      <c r="AA2516" s="122">
        <v>495000026</v>
      </c>
      <c r="AB2516" s="122">
        <v>0</v>
      </c>
      <c r="AC2516" s="122">
        <v>0</v>
      </c>
      <c r="AD2516" s="121"/>
    </row>
    <row r="2517" spans="14:30" ht="12" customHeight="1">
      <c r="N2517" s="119" t="s">
        <v>26</v>
      </c>
      <c r="O2517" s="120" t="s">
        <v>3337</v>
      </c>
      <c r="P2517" s="122">
        <v>190000026</v>
      </c>
      <c r="Q2517" s="122">
        <v>210000026</v>
      </c>
      <c r="R2517" s="122">
        <v>225000026</v>
      </c>
      <c r="S2517" s="122">
        <v>235000026</v>
      </c>
      <c r="T2517" s="122">
        <v>265000026</v>
      </c>
      <c r="U2517" s="121"/>
      <c r="V2517" s="121"/>
      <c r="W2517" s="121"/>
      <c r="X2517" s="121"/>
      <c r="Y2517" s="121"/>
      <c r="Z2517" s="121"/>
      <c r="AA2517" s="121"/>
      <c r="AB2517" s="121"/>
      <c r="AC2517" s="121"/>
      <c r="AD2517" s="121"/>
    </row>
    <row r="2518" spans="14:30" ht="12" customHeight="1">
      <c r="N2518" s="119" t="s">
        <v>26</v>
      </c>
      <c r="O2518" s="120" t="s">
        <v>3328</v>
      </c>
      <c r="P2518" s="122">
        <v>0</v>
      </c>
      <c r="Q2518" s="122">
        <v>0</v>
      </c>
      <c r="R2518" s="122">
        <v>235000026</v>
      </c>
      <c r="S2518" s="122">
        <v>245000026</v>
      </c>
      <c r="T2518" s="122">
        <v>255000026</v>
      </c>
      <c r="U2518" s="122">
        <v>265000026</v>
      </c>
      <c r="V2518" s="122">
        <v>275000026</v>
      </c>
      <c r="W2518" s="122">
        <v>285000026</v>
      </c>
      <c r="X2518" s="122">
        <v>295000026</v>
      </c>
      <c r="Y2518" s="122">
        <v>305000026</v>
      </c>
      <c r="Z2518" s="122">
        <v>0</v>
      </c>
      <c r="AA2518" s="122">
        <v>0</v>
      </c>
      <c r="AB2518" s="122">
        <v>0</v>
      </c>
      <c r="AC2518" s="122">
        <v>0</v>
      </c>
      <c r="AD2518" s="121"/>
    </row>
    <row r="2519" spans="14:30" ht="12" customHeight="1">
      <c r="N2519" s="119" t="s">
        <v>26</v>
      </c>
      <c r="O2519" s="120" t="s">
        <v>3351</v>
      </c>
      <c r="P2519" s="121"/>
      <c r="Q2519" s="121"/>
      <c r="R2519" s="121"/>
      <c r="S2519" s="121"/>
      <c r="T2519" s="121"/>
      <c r="U2519" s="121"/>
      <c r="V2519" s="121"/>
      <c r="W2519" s="122">
        <v>295000026</v>
      </c>
      <c r="X2519" s="121"/>
      <c r="Y2519" s="121"/>
      <c r="Z2519" s="121"/>
      <c r="AA2519" s="121"/>
      <c r="AB2519" s="121"/>
      <c r="AC2519" s="121"/>
      <c r="AD2519" s="121"/>
    </row>
    <row r="2520" spans="14:30" ht="12" customHeight="1">
      <c r="N2520" s="119" t="s">
        <v>26</v>
      </c>
      <c r="O2520" s="120" t="s">
        <v>1498</v>
      </c>
      <c r="P2520" s="122">
        <v>0</v>
      </c>
      <c r="Q2520" s="122">
        <v>0</v>
      </c>
      <c r="R2520" s="122">
        <v>0</v>
      </c>
      <c r="S2520" s="122">
        <v>220000026</v>
      </c>
      <c r="T2520" s="122">
        <v>240000026</v>
      </c>
      <c r="U2520" s="122">
        <v>260000026</v>
      </c>
      <c r="V2520" s="122">
        <v>270000026</v>
      </c>
      <c r="W2520" s="122">
        <v>285000026</v>
      </c>
      <c r="X2520" s="122">
        <v>300000026</v>
      </c>
      <c r="Y2520" s="122">
        <v>305000026</v>
      </c>
      <c r="Z2520" s="122">
        <v>350000026</v>
      </c>
      <c r="AA2520" s="122">
        <v>390000026</v>
      </c>
      <c r="AB2520" s="122">
        <v>0</v>
      </c>
      <c r="AC2520" s="122">
        <v>0</v>
      </c>
      <c r="AD2520" s="121"/>
    </row>
    <row r="2521" spans="14:30" ht="12" customHeight="1">
      <c r="N2521" s="119" t="s">
        <v>26</v>
      </c>
      <c r="O2521" s="120" t="s">
        <v>1897</v>
      </c>
      <c r="P2521" s="122">
        <v>0</v>
      </c>
      <c r="Q2521" s="122">
        <v>235000026</v>
      </c>
      <c r="R2521" s="122">
        <v>260000026</v>
      </c>
      <c r="S2521" s="122">
        <v>280000026</v>
      </c>
      <c r="T2521" s="122">
        <v>290000026</v>
      </c>
      <c r="U2521" s="122">
        <v>300000026</v>
      </c>
      <c r="V2521" s="122">
        <v>320000026</v>
      </c>
      <c r="W2521" s="122">
        <v>330000026</v>
      </c>
      <c r="X2521" s="122">
        <v>340000026</v>
      </c>
      <c r="Y2521" s="122">
        <v>350000026</v>
      </c>
      <c r="Z2521" s="122">
        <v>375000026</v>
      </c>
      <c r="AA2521" s="122">
        <v>385000026</v>
      </c>
      <c r="AB2521" s="122">
        <v>405000026</v>
      </c>
      <c r="AC2521" s="122">
        <v>425000026</v>
      </c>
      <c r="AD2521" s="121"/>
    </row>
    <row r="2522" spans="14:30" ht="12" customHeight="1">
      <c r="N2522" s="119" t="s">
        <v>26</v>
      </c>
      <c r="O2522" s="120" t="s">
        <v>1564</v>
      </c>
      <c r="P2522" s="122">
        <v>0</v>
      </c>
      <c r="Q2522" s="122">
        <v>0</v>
      </c>
      <c r="R2522" s="122">
        <v>0</v>
      </c>
      <c r="S2522" s="122">
        <v>0</v>
      </c>
      <c r="T2522" s="122">
        <v>0</v>
      </c>
      <c r="U2522" s="122">
        <v>0</v>
      </c>
      <c r="V2522" s="122">
        <v>280000026</v>
      </c>
      <c r="W2522" s="122">
        <v>305000026</v>
      </c>
      <c r="X2522" s="122">
        <v>335000026</v>
      </c>
      <c r="Y2522" s="122">
        <v>385000026</v>
      </c>
      <c r="Z2522" s="122">
        <v>400000026</v>
      </c>
      <c r="AA2522" s="122">
        <v>420000026</v>
      </c>
      <c r="AB2522" s="122">
        <v>465000026</v>
      </c>
      <c r="AC2522" s="122">
        <v>500000026</v>
      </c>
      <c r="AD2522" s="121"/>
    </row>
    <row r="2523" spans="14:30" ht="12" customHeight="1">
      <c r="N2523" s="119" t="s">
        <v>26</v>
      </c>
      <c r="O2523" s="120" t="s">
        <v>390</v>
      </c>
      <c r="P2523" s="122">
        <v>0</v>
      </c>
      <c r="Q2523" s="122">
        <v>0</v>
      </c>
      <c r="R2523" s="122">
        <v>160000026</v>
      </c>
      <c r="S2523" s="122">
        <v>190000026</v>
      </c>
      <c r="T2523" s="122">
        <v>220000026</v>
      </c>
      <c r="U2523" s="122">
        <v>290000026</v>
      </c>
      <c r="V2523" s="122">
        <v>310000026</v>
      </c>
      <c r="W2523" s="122">
        <v>320000026</v>
      </c>
      <c r="X2523" s="122">
        <v>365000026</v>
      </c>
      <c r="Y2523" s="122">
        <v>0</v>
      </c>
      <c r="Z2523" s="122">
        <v>0</v>
      </c>
      <c r="AA2523" s="122">
        <v>0</v>
      </c>
      <c r="AB2523" s="122">
        <v>0</v>
      </c>
      <c r="AC2523" s="122">
        <v>0</v>
      </c>
      <c r="AD2523" s="121"/>
    </row>
    <row r="2524" spans="14:30" ht="12" customHeight="1">
      <c r="N2524" s="119" t="s">
        <v>26</v>
      </c>
      <c r="O2524" s="120" t="s">
        <v>391</v>
      </c>
      <c r="P2524" s="122">
        <v>0</v>
      </c>
      <c r="Q2524" s="122">
        <v>185000026</v>
      </c>
      <c r="R2524" s="122">
        <v>235000026</v>
      </c>
      <c r="S2524" s="122">
        <v>245000026</v>
      </c>
      <c r="T2524" s="122">
        <v>255000026</v>
      </c>
      <c r="U2524" s="122">
        <v>265000026</v>
      </c>
      <c r="V2524" s="122">
        <v>275000026</v>
      </c>
      <c r="W2524" s="122">
        <v>285000026</v>
      </c>
      <c r="X2524" s="122">
        <v>295000026</v>
      </c>
      <c r="Y2524" s="122">
        <v>305000026</v>
      </c>
      <c r="Z2524" s="122">
        <v>350000026</v>
      </c>
      <c r="AA2524" s="122">
        <v>0</v>
      </c>
      <c r="AB2524" s="122">
        <v>0</v>
      </c>
      <c r="AC2524" s="122">
        <v>0</v>
      </c>
      <c r="AD2524" s="121"/>
    </row>
    <row r="2525" spans="14:30" ht="12" customHeight="1">
      <c r="N2525" s="119" t="s">
        <v>26</v>
      </c>
      <c r="O2525" s="120" t="s">
        <v>3345</v>
      </c>
      <c r="P2525" s="121"/>
      <c r="Q2525" s="121"/>
      <c r="R2525" s="121"/>
      <c r="S2525" s="121"/>
      <c r="T2525" s="121"/>
      <c r="U2525" s="122">
        <v>250000026</v>
      </c>
      <c r="V2525" s="121"/>
      <c r="W2525" s="121"/>
      <c r="X2525" s="121"/>
      <c r="Y2525" s="121"/>
      <c r="Z2525" s="121"/>
      <c r="AA2525" s="121"/>
      <c r="AB2525" s="122">
        <v>450000026</v>
      </c>
      <c r="AC2525" s="121"/>
      <c r="AD2525" s="121"/>
    </row>
    <row r="2526" spans="14:30" ht="12" customHeight="1">
      <c r="N2526" s="119" t="s">
        <v>26</v>
      </c>
      <c r="O2526" s="120" t="s">
        <v>3354</v>
      </c>
      <c r="P2526" s="121"/>
      <c r="Q2526" s="121"/>
      <c r="R2526" s="121"/>
      <c r="S2526" s="121"/>
      <c r="T2526" s="121"/>
      <c r="U2526" s="121"/>
      <c r="V2526" s="121"/>
      <c r="W2526" s="121"/>
      <c r="X2526" s="122">
        <v>0</v>
      </c>
      <c r="Y2526" s="122">
        <v>0</v>
      </c>
      <c r="Z2526" s="122">
        <v>0</v>
      </c>
      <c r="AA2526" s="122">
        <v>635000026</v>
      </c>
      <c r="AB2526" s="122">
        <v>0</v>
      </c>
      <c r="AC2526" s="122">
        <v>0</v>
      </c>
      <c r="AD2526" s="121"/>
    </row>
    <row r="2527" spans="14:30" ht="12" customHeight="1">
      <c r="N2527" s="119" t="s">
        <v>26</v>
      </c>
      <c r="O2527" s="120" t="s">
        <v>443</v>
      </c>
      <c r="P2527" s="122">
        <v>0</v>
      </c>
      <c r="Q2527" s="122">
        <v>0</v>
      </c>
      <c r="R2527" s="122">
        <v>235000026</v>
      </c>
      <c r="S2527" s="122">
        <v>245000026</v>
      </c>
      <c r="T2527" s="122">
        <v>255000026</v>
      </c>
      <c r="U2527" s="122">
        <v>265000026</v>
      </c>
      <c r="V2527" s="122">
        <v>275000026</v>
      </c>
      <c r="W2527" s="122">
        <v>285000026</v>
      </c>
      <c r="X2527" s="122">
        <v>295000026</v>
      </c>
      <c r="Y2527" s="122">
        <v>305000026</v>
      </c>
      <c r="Z2527" s="122">
        <v>0</v>
      </c>
      <c r="AA2527" s="122">
        <v>0</v>
      </c>
      <c r="AB2527" s="122">
        <v>0</v>
      </c>
      <c r="AC2527" s="122">
        <v>0</v>
      </c>
      <c r="AD2527" s="121"/>
    </row>
    <row r="2528" spans="14:30" ht="12" customHeight="1">
      <c r="N2528" s="119" t="s">
        <v>26</v>
      </c>
      <c r="O2528" s="120" t="s">
        <v>3352</v>
      </c>
      <c r="P2528" s="121"/>
      <c r="Q2528" s="121"/>
      <c r="R2528" s="121"/>
      <c r="S2528" s="121"/>
      <c r="T2528" s="121"/>
      <c r="U2528" s="121"/>
      <c r="V2528" s="121"/>
      <c r="W2528" s="122">
        <v>270000026</v>
      </c>
      <c r="X2528" s="121"/>
      <c r="Y2528" s="121"/>
      <c r="Z2528" s="121"/>
      <c r="AA2528" s="121"/>
      <c r="AB2528" s="121"/>
      <c r="AC2528" s="121"/>
      <c r="AD2528" s="121"/>
    </row>
    <row r="2529" spans="14:30" ht="12" customHeight="1">
      <c r="N2529" s="119" t="s">
        <v>26</v>
      </c>
      <c r="O2529" s="120" t="s">
        <v>677</v>
      </c>
      <c r="P2529" s="122">
        <v>0</v>
      </c>
      <c r="Q2529" s="122">
        <v>0</v>
      </c>
      <c r="R2529" s="122">
        <v>0</v>
      </c>
      <c r="S2529" s="122">
        <v>210000026</v>
      </c>
      <c r="T2529" s="122">
        <v>215000026</v>
      </c>
      <c r="U2529" s="122">
        <v>220000026</v>
      </c>
      <c r="V2529" s="122">
        <v>225000026</v>
      </c>
      <c r="W2529" s="122">
        <v>245000026</v>
      </c>
      <c r="X2529" s="122">
        <v>275000026</v>
      </c>
      <c r="Y2529" s="122">
        <v>305000026</v>
      </c>
      <c r="Z2529" s="122">
        <v>325000026</v>
      </c>
      <c r="AA2529" s="122">
        <v>385000026</v>
      </c>
      <c r="AB2529" s="122">
        <v>405000026</v>
      </c>
      <c r="AC2529" s="122">
        <v>0</v>
      </c>
      <c r="AD2529" s="121"/>
    </row>
    <row r="2530" spans="14:30" ht="12" customHeight="1">
      <c r="N2530" s="119" t="s">
        <v>26</v>
      </c>
      <c r="O2530" s="120" t="s">
        <v>3329</v>
      </c>
      <c r="P2530" s="122">
        <v>0</v>
      </c>
      <c r="Q2530" s="122">
        <v>0</v>
      </c>
      <c r="R2530" s="122">
        <v>0</v>
      </c>
      <c r="S2530" s="122">
        <v>0</v>
      </c>
      <c r="T2530" s="122">
        <v>0</v>
      </c>
      <c r="U2530" s="122">
        <v>0</v>
      </c>
      <c r="V2530" s="122">
        <v>345000026</v>
      </c>
      <c r="W2530" s="122">
        <v>360000026</v>
      </c>
      <c r="X2530" s="122">
        <v>375000026</v>
      </c>
      <c r="Y2530" s="122">
        <v>395000026</v>
      </c>
      <c r="Z2530" s="122">
        <v>415000026</v>
      </c>
      <c r="AA2530" s="122">
        <v>445000026</v>
      </c>
      <c r="AB2530" s="122">
        <v>460000026</v>
      </c>
      <c r="AC2530" s="122">
        <v>500000026</v>
      </c>
      <c r="AD2530" s="121"/>
    </row>
    <row r="2531" spans="14:30" ht="12" customHeight="1">
      <c r="N2531" s="119" t="s">
        <v>26</v>
      </c>
      <c r="O2531" s="120" t="s">
        <v>463</v>
      </c>
      <c r="P2531" s="122">
        <v>0</v>
      </c>
      <c r="Q2531" s="122">
        <v>0</v>
      </c>
      <c r="R2531" s="122">
        <v>0</v>
      </c>
      <c r="S2531" s="122">
        <v>0</v>
      </c>
      <c r="T2531" s="122">
        <v>0</v>
      </c>
      <c r="U2531" s="122">
        <v>0</v>
      </c>
      <c r="V2531" s="122">
        <v>270000026</v>
      </c>
      <c r="W2531" s="122">
        <v>0</v>
      </c>
      <c r="X2531" s="122">
        <v>0</v>
      </c>
      <c r="Y2531" s="122">
        <v>0</v>
      </c>
      <c r="Z2531" s="122">
        <v>0</v>
      </c>
      <c r="AA2531" s="122">
        <v>0</v>
      </c>
      <c r="AB2531" s="122">
        <v>0</v>
      </c>
      <c r="AC2531" s="122">
        <v>0</v>
      </c>
      <c r="AD2531" s="121"/>
    </row>
    <row r="2532" spans="14:30" ht="12" customHeight="1">
      <c r="N2532" s="119" t="s">
        <v>26</v>
      </c>
      <c r="O2532" s="120" t="s">
        <v>350</v>
      </c>
      <c r="P2532" s="122">
        <v>0</v>
      </c>
      <c r="Q2532" s="122">
        <v>0</v>
      </c>
      <c r="R2532" s="122">
        <v>220000026</v>
      </c>
      <c r="S2532" s="122">
        <v>230000026</v>
      </c>
      <c r="T2532" s="122">
        <v>240000026</v>
      </c>
      <c r="U2532" s="122">
        <v>250000026</v>
      </c>
      <c r="V2532" s="122">
        <v>260000026</v>
      </c>
      <c r="W2532" s="122">
        <v>270000026</v>
      </c>
      <c r="X2532" s="122">
        <v>280000026</v>
      </c>
      <c r="Y2532" s="122">
        <v>285000026</v>
      </c>
      <c r="Z2532" s="122">
        <v>290000026</v>
      </c>
      <c r="AA2532" s="122">
        <v>295000026</v>
      </c>
      <c r="AB2532" s="122">
        <v>0</v>
      </c>
      <c r="AC2532" s="122">
        <v>0</v>
      </c>
      <c r="AD2532" s="121"/>
    </row>
    <row r="2533" spans="14:30" ht="12" customHeight="1">
      <c r="N2533" s="119" t="s">
        <v>26</v>
      </c>
      <c r="O2533" s="120" t="s">
        <v>1247</v>
      </c>
      <c r="P2533" s="122">
        <v>0</v>
      </c>
      <c r="Q2533" s="122">
        <v>0</v>
      </c>
      <c r="R2533" s="122">
        <v>0</v>
      </c>
      <c r="S2533" s="122">
        <v>190000026</v>
      </c>
      <c r="T2533" s="122">
        <v>200000026</v>
      </c>
      <c r="U2533" s="122">
        <v>215000026</v>
      </c>
      <c r="V2533" s="122">
        <v>225000026</v>
      </c>
      <c r="W2533" s="122">
        <v>235000026</v>
      </c>
      <c r="X2533" s="122">
        <v>0</v>
      </c>
      <c r="Y2533" s="122">
        <v>0</v>
      </c>
      <c r="Z2533" s="122">
        <v>0</v>
      </c>
      <c r="AA2533" s="122">
        <v>0</v>
      </c>
      <c r="AB2533" s="122">
        <v>0</v>
      </c>
      <c r="AC2533" s="122">
        <v>0</v>
      </c>
      <c r="AD2533" s="121"/>
    </row>
    <row r="2534" spans="14:30" ht="12" customHeight="1">
      <c r="N2534" s="119" t="s">
        <v>26</v>
      </c>
      <c r="O2534" s="120" t="s">
        <v>3420</v>
      </c>
      <c r="P2534" s="121"/>
      <c r="Q2534" s="121"/>
      <c r="R2534" s="121"/>
      <c r="S2534" s="121"/>
      <c r="T2534" s="121"/>
      <c r="U2534" s="121"/>
      <c r="V2534" s="121"/>
      <c r="W2534" s="121"/>
      <c r="X2534" s="121"/>
      <c r="Y2534" s="121"/>
      <c r="Z2534" s="121"/>
      <c r="AA2534" s="121"/>
      <c r="AB2534" s="122">
        <v>310000026</v>
      </c>
      <c r="AC2534" s="121"/>
      <c r="AD2534" s="121"/>
    </row>
    <row r="2535" spans="14:30" ht="12" customHeight="1">
      <c r="N2535" s="119" t="s">
        <v>26</v>
      </c>
      <c r="O2535" s="120" t="s">
        <v>1499</v>
      </c>
      <c r="P2535" s="122">
        <v>0</v>
      </c>
      <c r="Q2535" s="122">
        <v>0</v>
      </c>
      <c r="R2535" s="122">
        <v>0</v>
      </c>
      <c r="S2535" s="122">
        <v>0</v>
      </c>
      <c r="T2535" s="122">
        <v>0</v>
      </c>
      <c r="U2535" s="122">
        <v>0</v>
      </c>
      <c r="V2535" s="122">
        <v>280000026</v>
      </c>
      <c r="W2535" s="122">
        <v>305000026</v>
      </c>
      <c r="X2535" s="122">
        <v>365000026</v>
      </c>
      <c r="Y2535" s="122">
        <v>385000026</v>
      </c>
      <c r="Z2535" s="122">
        <v>405000026</v>
      </c>
      <c r="AA2535" s="122">
        <v>425000026</v>
      </c>
      <c r="AB2535" s="122">
        <v>465000026</v>
      </c>
      <c r="AC2535" s="122">
        <v>0</v>
      </c>
      <c r="AD2535" s="121"/>
    </row>
    <row r="2536" spans="14:30" ht="12" customHeight="1">
      <c r="N2536" s="119" t="s">
        <v>26</v>
      </c>
      <c r="O2536" s="120" t="s">
        <v>3330</v>
      </c>
      <c r="P2536" s="122">
        <v>0</v>
      </c>
      <c r="Q2536" s="122">
        <v>0</v>
      </c>
      <c r="R2536" s="122">
        <v>0</v>
      </c>
      <c r="S2536" s="122">
        <v>0</v>
      </c>
      <c r="T2536" s="122">
        <v>0</v>
      </c>
      <c r="U2536" s="122">
        <v>0</v>
      </c>
      <c r="V2536" s="122">
        <v>0</v>
      </c>
      <c r="W2536" s="122">
        <v>0</v>
      </c>
      <c r="X2536" s="122">
        <v>335000026</v>
      </c>
      <c r="Y2536" s="122">
        <v>0</v>
      </c>
      <c r="Z2536" s="122">
        <v>0</v>
      </c>
      <c r="AA2536" s="122">
        <v>0</v>
      </c>
      <c r="AB2536" s="122">
        <v>0</v>
      </c>
      <c r="AC2536" s="122">
        <v>0</v>
      </c>
      <c r="AD2536" s="122">
        <v>490000026</v>
      </c>
    </row>
    <row r="2537" spans="14:30" ht="12" customHeight="1">
      <c r="N2537" s="119" t="s">
        <v>26</v>
      </c>
      <c r="O2537" s="120" t="s">
        <v>1846</v>
      </c>
      <c r="P2537" s="122">
        <v>0</v>
      </c>
      <c r="Q2537" s="122">
        <v>0</v>
      </c>
      <c r="R2537" s="122">
        <v>0</v>
      </c>
      <c r="S2537" s="122">
        <v>245000026</v>
      </c>
      <c r="T2537" s="122">
        <v>260000026</v>
      </c>
      <c r="U2537" s="122">
        <v>270000026</v>
      </c>
      <c r="V2537" s="122">
        <v>280000026</v>
      </c>
      <c r="W2537" s="122">
        <v>290000026</v>
      </c>
      <c r="X2537" s="122">
        <v>300000026</v>
      </c>
      <c r="Y2537" s="122">
        <v>320000026</v>
      </c>
      <c r="Z2537" s="122">
        <v>360000026</v>
      </c>
      <c r="AA2537" s="122">
        <v>385000026</v>
      </c>
      <c r="AB2537" s="122">
        <v>395000026</v>
      </c>
      <c r="AC2537" s="122">
        <v>0</v>
      </c>
      <c r="AD2537" s="121"/>
    </row>
    <row r="2538" spans="14:30" ht="12" customHeight="1">
      <c r="N2538" s="119" t="s">
        <v>26</v>
      </c>
      <c r="O2538" s="120" t="s">
        <v>3393</v>
      </c>
      <c r="P2538" s="121"/>
      <c r="Q2538" s="121"/>
      <c r="R2538" s="121"/>
      <c r="S2538" s="121"/>
      <c r="T2538" s="121"/>
      <c r="U2538" s="121"/>
      <c r="V2538" s="121"/>
      <c r="W2538" s="121"/>
      <c r="X2538" s="121"/>
      <c r="Y2538" s="121"/>
      <c r="Z2538" s="121"/>
      <c r="AA2538" s="122">
        <v>550000026</v>
      </c>
      <c r="AB2538" s="121"/>
      <c r="AC2538" s="121"/>
      <c r="AD2538" s="121"/>
    </row>
    <row r="2539" spans="14:30" ht="12" customHeight="1">
      <c r="N2539" s="119" t="s">
        <v>26</v>
      </c>
      <c r="O2539" s="120" t="s">
        <v>3355</v>
      </c>
      <c r="P2539" s="121"/>
      <c r="Q2539" s="121"/>
      <c r="R2539" s="121"/>
      <c r="S2539" s="121"/>
      <c r="T2539" s="121"/>
      <c r="U2539" s="121"/>
      <c r="V2539" s="121"/>
      <c r="W2539" s="121"/>
      <c r="X2539" s="122">
        <v>0</v>
      </c>
      <c r="Y2539" s="122">
        <v>0</v>
      </c>
      <c r="Z2539" s="122">
        <v>0</v>
      </c>
      <c r="AA2539" s="122">
        <v>0</v>
      </c>
      <c r="AB2539" s="122">
        <v>265000026</v>
      </c>
      <c r="AC2539" s="122">
        <v>275000026</v>
      </c>
      <c r="AD2539" s="121"/>
    </row>
    <row r="2540" spans="14:30" ht="12" customHeight="1">
      <c r="N2540" s="119" t="s">
        <v>26</v>
      </c>
      <c r="O2540" s="120" t="s">
        <v>2612</v>
      </c>
      <c r="P2540" s="122">
        <v>0</v>
      </c>
      <c r="Q2540" s="122">
        <v>0</v>
      </c>
      <c r="R2540" s="122">
        <v>0</v>
      </c>
      <c r="S2540" s="122">
        <v>0</v>
      </c>
      <c r="T2540" s="122">
        <v>0</v>
      </c>
      <c r="U2540" s="122">
        <v>265000026</v>
      </c>
      <c r="V2540" s="122">
        <v>275000026</v>
      </c>
      <c r="W2540" s="122">
        <v>290000026</v>
      </c>
      <c r="X2540" s="122">
        <v>315000026</v>
      </c>
      <c r="Y2540" s="122">
        <v>335000026</v>
      </c>
      <c r="Z2540" s="122">
        <v>350000026</v>
      </c>
      <c r="AA2540" s="122">
        <v>360000026</v>
      </c>
      <c r="AB2540" s="122">
        <v>0</v>
      </c>
      <c r="AC2540" s="122">
        <v>0</v>
      </c>
      <c r="AD2540" s="121"/>
    </row>
    <row r="2541" spans="14:30" ht="12" customHeight="1">
      <c r="N2541" s="119" t="s">
        <v>26</v>
      </c>
      <c r="O2541" s="120" t="s">
        <v>2009</v>
      </c>
      <c r="P2541" s="122">
        <v>0</v>
      </c>
      <c r="Q2541" s="122">
        <v>0</v>
      </c>
      <c r="R2541" s="122">
        <v>0</v>
      </c>
      <c r="S2541" s="122">
        <v>0</v>
      </c>
      <c r="T2541" s="122">
        <v>310000026</v>
      </c>
      <c r="U2541" s="122">
        <v>330000026</v>
      </c>
      <c r="V2541" s="122">
        <v>350000026</v>
      </c>
      <c r="W2541" s="122">
        <v>370000026</v>
      </c>
      <c r="X2541" s="122">
        <v>390000026</v>
      </c>
      <c r="Y2541" s="122">
        <v>0</v>
      </c>
      <c r="Z2541" s="122">
        <v>0</v>
      </c>
      <c r="AA2541" s="122">
        <v>0</v>
      </c>
      <c r="AB2541" s="122">
        <v>0</v>
      </c>
      <c r="AC2541" s="122">
        <v>0</v>
      </c>
      <c r="AD2541" s="121"/>
    </row>
    <row r="2542" spans="14:30" ht="12" customHeight="1">
      <c r="N2542" s="119" t="s">
        <v>26</v>
      </c>
      <c r="O2542" s="120" t="s">
        <v>3356</v>
      </c>
      <c r="P2542" s="121"/>
      <c r="Q2542" s="121"/>
      <c r="R2542" s="121"/>
      <c r="S2542" s="121"/>
      <c r="T2542" s="121"/>
      <c r="U2542" s="121"/>
      <c r="V2542" s="121"/>
      <c r="W2542" s="121"/>
      <c r="X2542" s="122">
        <v>340000026</v>
      </c>
      <c r="Y2542" s="122">
        <v>360000026</v>
      </c>
      <c r="Z2542" s="121"/>
      <c r="AA2542" s="121"/>
      <c r="AB2542" s="121"/>
      <c r="AC2542" s="121"/>
      <c r="AD2542" s="121"/>
    </row>
    <row r="2543" spans="14:30" ht="12" customHeight="1">
      <c r="N2543" s="119" t="s">
        <v>26</v>
      </c>
      <c r="O2543" s="120" t="s">
        <v>2352</v>
      </c>
      <c r="P2543" s="122">
        <v>0</v>
      </c>
      <c r="Q2543" s="122">
        <v>0</v>
      </c>
      <c r="R2543" s="122">
        <v>0</v>
      </c>
      <c r="S2543" s="122">
        <v>0</v>
      </c>
      <c r="T2543" s="122">
        <v>0</v>
      </c>
      <c r="U2543" s="122">
        <v>260000026</v>
      </c>
      <c r="V2543" s="122">
        <v>270000026</v>
      </c>
      <c r="W2543" s="122">
        <v>295000026</v>
      </c>
      <c r="X2543" s="122">
        <v>0</v>
      </c>
      <c r="Y2543" s="122">
        <v>0</v>
      </c>
      <c r="Z2543" s="122">
        <v>0</v>
      </c>
      <c r="AA2543" s="122">
        <v>0</v>
      </c>
      <c r="AB2543" s="122">
        <v>0</v>
      </c>
      <c r="AC2543" s="122">
        <v>0</v>
      </c>
      <c r="AD2543" s="121"/>
    </row>
    <row r="2544" spans="14:30" ht="12" customHeight="1">
      <c r="N2544" s="119" t="s">
        <v>26</v>
      </c>
      <c r="O2544" s="120" t="s">
        <v>275</v>
      </c>
      <c r="P2544" s="122">
        <v>0</v>
      </c>
      <c r="Q2544" s="122">
        <v>0</v>
      </c>
      <c r="R2544" s="122">
        <v>0</v>
      </c>
      <c r="S2544" s="122">
        <v>0</v>
      </c>
      <c r="T2544" s="122">
        <v>0</v>
      </c>
      <c r="U2544" s="122">
        <v>210000026</v>
      </c>
      <c r="V2544" s="122">
        <v>225000026</v>
      </c>
      <c r="W2544" s="122">
        <v>235000026</v>
      </c>
      <c r="X2544" s="122">
        <v>245000026</v>
      </c>
      <c r="Y2544" s="122">
        <v>260000026</v>
      </c>
      <c r="Z2544" s="122">
        <v>275000026</v>
      </c>
      <c r="AA2544" s="122">
        <v>0</v>
      </c>
      <c r="AB2544" s="122">
        <v>0</v>
      </c>
      <c r="AC2544" s="122">
        <v>0</v>
      </c>
      <c r="AD2544" s="121"/>
    </row>
    <row r="2545" spans="14:30" ht="12" customHeight="1">
      <c r="N2545" s="119" t="s">
        <v>26</v>
      </c>
      <c r="O2545" s="120" t="s">
        <v>1248</v>
      </c>
      <c r="P2545" s="122">
        <v>0</v>
      </c>
      <c r="Q2545" s="122">
        <v>0</v>
      </c>
      <c r="R2545" s="122">
        <v>0</v>
      </c>
      <c r="S2545" s="122">
        <v>0</v>
      </c>
      <c r="T2545" s="122">
        <v>0</v>
      </c>
      <c r="U2545" s="122">
        <v>210000026</v>
      </c>
      <c r="V2545" s="122">
        <v>225000026</v>
      </c>
      <c r="W2545" s="122">
        <v>235000026</v>
      </c>
      <c r="X2545" s="122">
        <v>245000026</v>
      </c>
      <c r="Y2545" s="122">
        <v>260000026</v>
      </c>
      <c r="Z2545" s="122">
        <v>275000026</v>
      </c>
      <c r="AA2545" s="122">
        <v>0</v>
      </c>
      <c r="AB2545" s="122">
        <v>0</v>
      </c>
      <c r="AC2545" s="122">
        <v>0</v>
      </c>
      <c r="AD2545" s="121"/>
    </row>
    <row r="2546" spans="14:30" ht="12" customHeight="1">
      <c r="N2546" s="119" t="s">
        <v>26</v>
      </c>
      <c r="O2546" s="120" t="s">
        <v>626</v>
      </c>
      <c r="P2546" s="122">
        <v>145000026</v>
      </c>
      <c r="Q2546" s="122">
        <v>160000026</v>
      </c>
      <c r="R2546" s="122">
        <v>165000026</v>
      </c>
      <c r="S2546" s="122">
        <v>180000026</v>
      </c>
      <c r="T2546" s="122">
        <v>190000026</v>
      </c>
      <c r="U2546" s="122">
        <v>205000026</v>
      </c>
      <c r="V2546" s="122">
        <v>210000026</v>
      </c>
      <c r="W2546" s="122">
        <v>220000026</v>
      </c>
      <c r="X2546" s="122">
        <v>230000026</v>
      </c>
      <c r="Y2546" s="122">
        <v>250000026</v>
      </c>
      <c r="Z2546" s="122">
        <v>285000026</v>
      </c>
      <c r="AA2546" s="122">
        <v>310000026</v>
      </c>
      <c r="AB2546" s="122">
        <v>0</v>
      </c>
      <c r="AC2546" s="122">
        <v>0</v>
      </c>
      <c r="AD2546" s="121"/>
    </row>
    <row r="2547" spans="14:30" ht="12" customHeight="1">
      <c r="N2547" s="119" t="s">
        <v>26</v>
      </c>
      <c r="O2547" s="120" t="s">
        <v>1249</v>
      </c>
      <c r="P2547" s="122">
        <v>0</v>
      </c>
      <c r="Q2547" s="122">
        <v>0</v>
      </c>
      <c r="R2547" s="122">
        <v>0</v>
      </c>
      <c r="S2547" s="122">
        <v>0</v>
      </c>
      <c r="T2547" s="122">
        <v>0</v>
      </c>
      <c r="U2547" s="122">
        <v>205000026</v>
      </c>
      <c r="V2547" s="122">
        <v>220000026</v>
      </c>
      <c r="W2547" s="122">
        <v>230000026</v>
      </c>
      <c r="X2547" s="122">
        <v>240000026</v>
      </c>
      <c r="Y2547" s="122">
        <v>250000026</v>
      </c>
      <c r="Z2547" s="122">
        <v>270000026</v>
      </c>
      <c r="AA2547" s="122">
        <v>0</v>
      </c>
      <c r="AB2547" s="122">
        <v>0</v>
      </c>
      <c r="AC2547" s="122">
        <v>0</v>
      </c>
      <c r="AD2547" s="121"/>
    </row>
    <row r="2548" spans="14:30" ht="12" customHeight="1">
      <c r="N2548" s="119" t="s">
        <v>26</v>
      </c>
      <c r="O2548" s="120" t="s">
        <v>1500</v>
      </c>
      <c r="P2548" s="122">
        <v>0</v>
      </c>
      <c r="Q2548" s="122">
        <v>0</v>
      </c>
      <c r="R2548" s="122">
        <v>0</v>
      </c>
      <c r="S2548" s="122">
        <v>0</v>
      </c>
      <c r="T2548" s="122">
        <v>0</v>
      </c>
      <c r="U2548" s="122">
        <v>255000026</v>
      </c>
      <c r="V2548" s="122">
        <v>275000026</v>
      </c>
      <c r="W2548" s="122">
        <v>305000026</v>
      </c>
      <c r="X2548" s="122">
        <v>320000026</v>
      </c>
      <c r="Y2548" s="122">
        <v>340000026</v>
      </c>
      <c r="Z2548" s="122">
        <v>385000026</v>
      </c>
      <c r="AA2548" s="122">
        <v>0</v>
      </c>
      <c r="AB2548" s="122">
        <v>0</v>
      </c>
      <c r="AC2548" s="122">
        <v>0</v>
      </c>
      <c r="AD2548" s="121"/>
    </row>
    <row r="2549" spans="14:30" ht="12" customHeight="1">
      <c r="N2549" s="119" t="s">
        <v>26</v>
      </c>
      <c r="O2549" s="120" t="s">
        <v>1250</v>
      </c>
      <c r="P2549" s="122">
        <v>0</v>
      </c>
      <c r="Q2549" s="122">
        <v>0</v>
      </c>
      <c r="R2549" s="122">
        <v>0</v>
      </c>
      <c r="S2549" s="122">
        <v>225000026</v>
      </c>
      <c r="T2549" s="122">
        <v>235000026</v>
      </c>
      <c r="U2549" s="122">
        <v>250000026</v>
      </c>
      <c r="V2549" s="122">
        <v>0</v>
      </c>
      <c r="W2549" s="122">
        <v>0</v>
      </c>
      <c r="X2549" s="122">
        <v>0</v>
      </c>
      <c r="Y2549" s="122">
        <v>0</v>
      </c>
      <c r="Z2549" s="122">
        <v>0</v>
      </c>
      <c r="AA2549" s="122">
        <v>0</v>
      </c>
      <c r="AB2549" s="122">
        <v>0</v>
      </c>
      <c r="AC2549" s="122">
        <v>0</v>
      </c>
      <c r="AD2549" s="121"/>
    </row>
    <row r="2550" spans="14:30" ht="12" customHeight="1">
      <c r="N2550" s="119" t="s">
        <v>26</v>
      </c>
      <c r="O2550" s="120" t="s">
        <v>1501</v>
      </c>
      <c r="P2550" s="122">
        <v>0</v>
      </c>
      <c r="Q2550" s="122">
        <v>0</v>
      </c>
      <c r="R2550" s="122">
        <v>0</v>
      </c>
      <c r="S2550" s="122">
        <v>0</v>
      </c>
      <c r="T2550" s="122">
        <v>0</v>
      </c>
      <c r="U2550" s="122">
        <v>250000026</v>
      </c>
      <c r="V2550" s="122">
        <v>265000026</v>
      </c>
      <c r="W2550" s="122">
        <v>275000026</v>
      </c>
      <c r="X2550" s="122">
        <v>285000026</v>
      </c>
      <c r="Y2550" s="122">
        <v>295000026</v>
      </c>
      <c r="Z2550" s="122">
        <v>0</v>
      </c>
      <c r="AA2550" s="122">
        <v>0</v>
      </c>
      <c r="AB2550" s="122">
        <v>0</v>
      </c>
      <c r="AC2550" s="122">
        <v>0</v>
      </c>
      <c r="AD2550" s="121"/>
    </row>
    <row r="2551" spans="14:30" ht="12" customHeight="1">
      <c r="N2551" s="119" t="s">
        <v>26</v>
      </c>
      <c r="O2551" s="120" t="s">
        <v>1251</v>
      </c>
      <c r="P2551" s="122">
        <v>0</v>
      </c>
      <c r="Q2551" s="122">
        <v>0</v>
      </c>
      <c r="R2551" s="122">
        <v>0</v>
      </c>
      <c r="S2551" s="122">
        <v>220000026</v>
      </c>
      <c r="T2551" s="122">
        <v>230000026</v>
      </c>
      <c r="U2551" s="122">
        <v>245000026</v>
      </c>
      <c r="V2551" s="122">
        <v>0</v>
      </c>
      <c r="W2551" s="122">
        <v>0</v>
      </c>
      <c r="X2551" s="122">
        <v>0</v>
      </c>
      <c r="Y2551" s="122">
        <v>0</v>
      </c>
      <c r="Z2551" s="122">
        <v>0</v>
      </c>
      <c r="AA2551" s="122">
        <v>0</v>
      </c>
      <c r="AB2551" s="122">
        <v>0</v>
      </c>
      <c r="AC2551" s="122">
        <v>0</v>
      </c>
      <c r="AD2551" s="121"/>
    </row>
    <row r="2552" spans="14:30" ht="12" customHeight="1">
      <c r="N2552" s="119" t="s">
        <v>26</v>
      </c>
      <c r="O2552" s="120" t="s">
        <v>1362</v>
      </c>
      <c r="P2552" s="122">
        <v>0</v>
      </c>
      <c r="Q2552" s="122">
        <v>0</v>
      </c>
      <c r="R2552" s="122">
        <v>0</v>
      </c>
      <c r="S2552" s="122">
        <v>0</v>
      </c>
      <c r="T2552" s="122">
        <v>0</v>
      </c>
      <c r="U2552" s="122">
        <v>245000026</v>
      </c>
      <c r="V2552" s="122">
        <v>255000026</v>
      </c>
      <c r="W2552" s="122">
        <v>270000026</v>
      </c>
      <c r="X2552" s="122">
        <v>280000026</v>
      </c>
      <c r="Y2552" s="122">
        <v>290000026</v>
      </c>
      <c r="Z2552" s="122">
        <v>0</v>
      </c>
      <c r="AA2552" s="122">
        <v>0</v>
      </c>
      <c r="AB2552" s="122">
        <v>0</v>
      </c>
      <c r="AC2552" s="122">
        <v>0</v>
      </c>
      <c r="AD2552" s="121"/>
    </row>
    <row r="2553" spans="14:30" ht="12" customHeight="1">
      <c r="N2553" s="119" t="s">
        <v>26</v>
      </c>
      <c r="O2553" s="120" t="s">
        <v>1252</v>
      </c>
      <c r="P2553" s="122">
        <v>145000026</v>
      </c>
      <c r="Q2553" s="122">
        <v>150000026</v>
      </c>
      <c r="R2553" s="122">
        <v>160000026</v>
      </c>
      <c r="S2553" s="122">
        <v>170000026</v>
      </c>
      <c r="T2553" s="122">
        <v>185000026</v>
      </c>
      <c r="U2553" s="122">
        <v>205000026</v>
      </c>
      <c r="V2553" s="122">
        <v>230000026</v>
      </c>
      <c r="W2553" s="122">
        <v>240000026</v>
      </c>
      <c r="X2553" s="122">
        <v>265000026</v>
      </c>
      <c r="Y2553" s="122">
        <v>285000026</v>
      </c>
      <c r="Z2553" s="122">
        <v>315000026</v>
      </c>
      <c r="AA2553" s="122">
        <v>345000026</v>
      </c>
      <c r="AB2553" s="122">
        <v>0</v>
      </c>
      <c r="AC2553" s="122">
        <v>0</v>
      </c>
      <c r="AD2553" s="121"/>
    </row>
    <row r="2554" spans="14:30" ht="12" customHeight="1">
      <c r="N2554" s="119" t="s">
        <v>26</v>
      </c>
      <c r="O2554" s="120" t="s">
        <v>1253</v>
      </c>
      <c r="P2554" s="122">
        <v>0</v>
      </c>
      <c r="Q2554" s="122">
        <v>0</v>
      </c>
      <c r="R2554" s="122">
        <v>0</v>
      </c>
      <c r="S2554" s="122">
        <v>190000026</v>
      </c>
      <c r="T2554" s="122">
        <v>205000026</v>
      </c>
      <c r="U2554" s="122">
        <v>225000026</v>
      </c>
      <c r="V2554" s="122">
        <v>0</v>
      </c>
      <c r="W2554" s="122">
        <v>0</v>
      </c>
      <c r="X2554" s="122">
        <v>0</v>
      </c>
      <c r="Y2554" s="122">
        <v>0</v>
      </c>
      <c r="Z2554" s="122">
        <v>0</v>
      </c>
      <c r="AA2554" s="122">
        <v>0</v>
      </c>
      <c r="AB2554" s="122">
        <v>0</v>
      </c>
      <c r="AC2554" s="122">
        <v>0</v>
      </c>
      <c r="AD2554" s="121"/>
    </row>
    <row r="2555" spans="14:30" ht="12" customHeight="1">
      <c r="N2555" s="119" t="s">
        <v>26</v>
      </c>
      <c r="O2555" s="120" t="s">
        <v>1254</v>
      </c>
      <c r="P2555" s="122">
        <v>0</v>
      </c>
      <c r="Q2555" s="122">
        <v>0</v>
      </c>
      <c r="R2555" s="122">
        <v>0</v>
      </c>
      <c r="S2555" s="122">
        <v>185000026</v>
      </c>
      <c r="T2555" s="122">
        <v>200000026</v>
      </c>
      <c r="U2555" s="122">
        <v>220000026</v>
      </c>
      <c r="V2555" s="122">
        <v>0</v>
      </c>
      <c r="W2555" s="122">
        <v>300000026</v>
      </c>
      <c r="X2555" s="122">
        <v>0</v>
      </c>
      <c r="Y2555" s="122">
        <v>0</v>
      </c>
      <c r="Z2555" s="122">
        <v>0</v>
      </c>
      <c r="AA2555" s="122">
        <v>0</v>
      </c>
      <c r="AB2555" s="122">
        <v>0</v>
      </c>
      <c r="AC2555" s="122">
        <v>0</v>
      </c>
      <c r="AD2555" s="121"/>
    </row>
    <row r="2556" spans="14:30" ht="12" customHeight="1">
      <c r="N2556" s="119" t="s">
        <v>26</v>
      </c>
      <c r="O2556" s="120" t="s">
        <v>1255</v>
      </c>
      <c r="P2556" s="122">
        <v>0</v>
      </c>
      <c r="Q2556" s="122">
        <v>0</v>
      </c>
      <c r="R2556" s="122">
        <v>150000026</v>
      </c>
      <c r="S2556" s="122">
        <v>185000026</v>
      </c>
      <c r="T2556" s="122">
        <v>200000026</v>
      </c>
      <c r="U2556" s="122">
        <v>220000026</v>
      </c>
      <c r="V2556" s="122">
        <v>0</v>
      </c>
      <c r="W2556" s="122">
        <v>0</v>
      </c>
      <c r="X2556" s="122">
        <v>0</v>
      </c>
      <c r="Y2556" s="122">
        <v>0</v>
      </c>
      <c r="Z2556" s="122">
        <v>0</v>
      </c>
      <c r="AA2556" s="122">
        <v>0</v>
      </c>
      <c r="AB2556" s="122">
        <v>0</v>
      </c>
      <c r="AC2556" s="122">
        <v>0</v>
      </c>
      <c r="AD2556" s="121"/>
    </row>
    <row r="2557" spans="14:30" ht="12" customHeight="1">
      <c r="N2557" s="119" t="s">
        <v>26</v>
      </c>
      <c r="O2557" s="120" t="s">
        <v>1363</v>
      </c>
      <c r="P2557" s="122">
        <v>0</v>
      </c>
      <c r="Q2557" s="122">
        <v>0</v>
      </c>
      <c r="R2557" s="122">
        <v>0</v>
      </c>
      <c r="S2557" s="122">
        <v>0</v>
      </c>
      <c r="T2557" s="122">
        <v>310000026</v>
      </c>
      <c r="U2557" s="122">
        <v>330000026</v>
      </c>
      <c r="V2557" s="122">
        <v>350000026</v>
      </c>
      <c r="W2557" s="122">
        <v>370000026</v>
      </c>
      <c r="X2557" s="122">
        <v>390000026</v>
      </c>
      <c r="Y2557" s="122">
        <v>0</v>
      </c>
      <c r="Z2557" s="122">
        <v>0</v>
      </c>
      <c r="AA2557" s="122">
        <v>0</v>
      </c>
      <c r="AB2557" s="122">
        <v>0</v>
      </c>
      <c r="AC2557" s="122">
        <v>0</v>
      </c>
      <c r="AD2557" s="121"/>
    </row>
    <row r="2558" spans="14:30" ht="12" customHeight="1">
      <c r="N2558" s="119" t="s">
        <v>26</v>
      </c>
      <c r="O2558" s="120" t="s">
        <v>410</v>
      </c>
      <c r="P2558" s="122">
        <v>0</v>
      </c>
      <c r="Q2558" s="122">
        <v>0</v>
      </c>
      <c r="R2558" s="122">
        <v>0</v>
      </c>
      <c r="S2558" s="122">
        <v>0</v>
      </c>
      <c r="T2558" s="122">
        <v>215000026</v>
      </c>
      <c r="U2558" s="122">
        <v>235000026</v>
      </c>
      <c r="V2558" s="122">
        <v>250000026</v>
      </c>
      <c r="W2558" s="122">
        <v>265000026</v>
      </c>
      <c r="X2558" s="122">
        <v>270000026</v>
      </c>
      <c r="Y2558" s="122">
        <v>275000026</v>
      </c>
      <c r="Z2558" s="122">
        <v>280000026</v>
      </c>
      <c r="AA2558" s="122">
        <v>300000026</v>
      </c>
      <c r="AB2558" s="122">
        <v>350000026</v>
      </c>
      <c r="AC2558" s="122">
        <v>360000026</v>
      </c>
      <c r="AD2558" s="121"/>
    </row>
    <row r="2559" spans="14:30" ht="12" customHeight="1">
      <c r="N2559" s="119" t="s">
        <v>26</v>
      </c>
      <c r="O2559" s="120" t="s">
        <v>1256</v>
      </c>
      <c r="P2559" s="122">
        <v>0</v>
      </c>
      <c r="Q2559" s="122">
        <v>0</v>
      </c>
      <c r="R2559" s="122">
        <v>0</v>
      </c>
      <c r="S2559" s="122">
        <v>0</v>
      </c>
      <c r="T2559" s="122">
        <v>0</v>
      </c>
      <c r="U2559" s="122">
        <v>0</v>
      </c>
      <c r="V2559" s="122">
        <v>0</v>
      </c>
      <c r="W2559" s="122">
        <v>0</v>
      </c>
      <c r="X2559" s="122">
        <v>280000026</v>
      </c>
      <c r="Y2559" s="122">
        <v>305000026</v>
      </c>
      <c r="Z2559" s="122">
        <v>335000026</v>
      </c>
      <c r="AA2559" s="122">
        <v>360000026</v>
      </c>
      <c r="AB2559" s="122">
        <v>390000026</v>
      </c>
      <c r="AC2559" s="122">
        <v>0</v>
      </c>
      <c r="AD2559" s="121"/>
    </row>
    <row r="2560" spans="14:30" ht="12" customHeight="1">
      <c r="N2560" s="119" t="s">
        <v>26</v>
      </c>
      <c r="O2560" s="120" t="s">
        <v>656</v>
      </c>
      <c r="P2560" s="121"/>
      <c r="Q2560" s="121"/>
      <c r="R2560" s="121"/>
      <c r="S2560" s="121"/>
      <c r="T2560" s="121"/>
      <c r="U2560" s="121"/>
      <c r="V2560" s="121"/>
      <c r="W2560" s="121"/>
      <c r="X2560" s="121"/>
      <c r="Y2560" s="121"/>
      <c r="Z2560" s="121"/>
      <c r="AA2560" s="122">
        <v>330000026</v>
      </c>
      <c r="AB2560" s="121"/>
      <c r="AC2560" s="122">
        <v>370000026</v>
      </c>
      <c r="AD2560" s="121"/>
    </row>
    <row r="2561" spans="14:30" ht="12" customHeight="1">
      <c r="N2561" s="119" t="s">
        <v>26</v>
      </c>
      <c r="O2561" s="120" t="s">
        <v>656</v>
      </c>
      <c r="P2561" s="122">
        <v>170000026</v>
      </c>
      <c r="Q2561" s="122">
        <v>180000026</v>
      </c>
      <c r="R2561" s="122">
        <v>190000026</v>
      </c>
      <c r="S2561" s="122">
        <v>225000026</v>
      </c>
      <c r="T2561" s="122">
        <v>240000026</v>
      </c>
      <c r="U2561" s="122">
        <v>250000026</v>
      </c>
      <c r="V2561" s="122">
        <v>260000026</v>
      </c>
      <c r="W2561" s="122">
        <v>270000026</v>
      </c>
      <c r="X2561" s="122">
        <v>280000026</v>
      </c>
      <c r="Y2561" s="122">
        <v>290000026</v>
      </c>
      <c r="Z2561" s="122">
        <v>310000026</v>
      </c>
      <c r="AA2561" s="122">
        <v>330000026</v>
      </c>
      <c r="AB2561" s="122">
        <v>345000026</v>
      </c>
      <c r="AC2561" s="122">
        <v>370000026</v>
      </c>
      <c r="AD2561" s="121"/>
    </row>
    <row r="2562" spans="14:30" ht="12" customHeight="1">
      <c r="N2562" s="119" t="s">
        <v>26</v>
      </c>
      <c r="O2562" s="120" t="s">
        <v>1257</v>
      </c>
      <c r="P2562" s="122">
        <v>0</v>
      </c>
      <c r="Q2562" s="122">
        <v>0</v>
      </c>
      <c r="R2562" s="122">
        <v>0</v>
      </c>
      <c r="S2562" s="122">
        <v>0</v>
      </c>
      <c r="T2562" s="122">
        <v>0</v>
      </c>
      <c r="U2562" s="122">
        <v>0</v>
      </c>
      <c r="V2562" s="122">
        <v>0</v>
      </c>
      <c r="W2562" s="122">
        <v>0</v>
      </c>
      <c r="X2562" s="122">
        <v>285000026</v>
      </c>
      <c r="Y2562" s="122">
        <v>310000026</v>
      </c>
      <c r="Z2562" s="122">
        <v>340000026</v>
      </c>
      <c r="AA2562" s="122">
        <v>0</v>
      </c>
      <c r="AB2562" s="122">
        <v>0</v>
      </c>
      <c r="AC2562" s="122">
        <v>0</v>
      </c>
      <c r="AD2562" s="121"/>
    </row>
    <row r="2563" spans="14:30" ht="12" customHeight="1">
      <c r="N2563" s="119" t="s">
        <v>26</v>
      </c>
      <c r="O2563" s="120" t="s">
        <v>2231</v>
      </c>
      <c r="P2563" s="122">
        <v>0</v>
      </c>
      <c r="Q2563" s="122">
        <v>0</v>
      </c>
      <c r="R2563" s="122">
        <v>0</v>
      </c>
      <c r="S2563" s="122">
        <v>0</v>
      </c>
      <c r="T2563" s="122">
        <v>295000026</v>
      </c>
      <c r="U2563" s="122">
        <v>305000026</v>
      </c>
      <c r="V2563" s="122">
        <v>215000026</v>
      </c>
      <c r="W2563" s="122">
        <v>325000026</v>
      </c>
      <c r="X2563" s="122">
        <v>335000026</v>
      </c>
      <c r="Y2563" s="122">
        <v>340000026</v>
      </c>
      <c r="Z2563" s="122">
        <v>0</v>
      </c>
      <c r="AA2563" s="122">
        <v>0</v>
      </c>
      <c r="AB2563" s="122">
        <v>0</v>
      </c>
      <c r="AC2563" s="122">
        <v>0</v>
      </c>
      <c r="AD2563" s="121"/>
    </row>
    <row r="2564" spans="14:30" ht="12" customHeight="1">
      <c r="N2564" s="119" t="s">
        <v>26</v>
      </c>
      <c r="O2564" s="120" t="s">
        <v>587</v>
      </c>
      <c r="P2564" s="122">
        <v>0</v>
      </c>
      <c r="Q2564" s="122">
        <v>0</v>
      </c>
      <c r="R2564" s="122">
        <v>0</v>
      </c>
      <c r="S2564" s="122">
        <v>240000026</v>
      </c>
      <c r="T2564" s="122">
        <v>310000026</v>
      </c>
      <c r="U2564" s="122">
        <v>330000026</v>
      </c>
      <c r="V2564" s="122">
        <v>350000026</v>
      </c>
      <c r="W2564" s="122">
        <v>370000026</v>
      </c>
      <c r="X2564" s="122">
        <v>390000026</v>
      </c>
      <c r="Y2564" s="122">
        <v>0</v>
      </c>
      <c r="Z2564" s="122">
        <v>0</v>
      </c>
      <c r="AA2564" s="122">
        <v>0</v>
      </c>
      <c r="AB2564" s="122">
        <v>0</v>
      </c>
      <c r="AC2564" s="122">
        <v>0</v>
      </c>
      <c r="AD2564" s="121"/>
    </row>
    <row r="2565" spans="14:30" ht="12" customHeight="1">
      <c r="N2565" s="119" t="s">
        <v>26</v>
      </c>
      <c r="O2565" s="120" t="s">
        <v>661</v>
      </c>
      <c r="P2565" s="122">
        <v>0</v>
      </c>
      <c r="Q2565" s="122">
        <v>0</v>
      </c>
      <c r="R2565" s="122">
        <v>0</v>
      </c>
      <c r="S2565" s="122">
        <v>0</v>
      </c>
      <c r="T2565" s="122">
        <v>0</v>
      </c>
      <c r="U2565" s="122">
        <v>285000026</v>
      </c>
      <c r="V2565" s="122">
        <v>295000026</v>
      </c>
      <c r="W2565" s="122">
        <v>325000026</v>
      </c>
      <c r="X2565" s="122">
        <v>345000026</v>
      </c>
      <c r="Y2565" s="122">
        <v>365000026</v>
      </c>
      <c r="Z2565" s="122">
        <v>395000026</v>
      </c>
      <c r="AA2565" s="122">
        <v>0</v>
      </c>
      <c r="AB2565" s="122">
        <v>0</v>
      </c>
      <c r="AC2565" s="122">
        <v>0</v>
      </c>
      <c r="AD2565" s="121"/>
    </row>
    <row r="2566" spans="14:30" ht="12" customHeight="1">
      <c r="N2566" s="119" t="s">
        <v>26</v>
      </c>
      <c r="O2566" s="120" t="s">
        <v>588</v>
      </c>
      <c r="P2566" s="122">
        <v>0</v>
      </c>
      <c r="Q2566" s="122">
        <v>0</v>
      </c>
      <c r="R2566" s="122">
        <v>0</v>
      </c>
      <c r="S2566" s="122">
        <v>0</v>
      </c>
      <c r="T2566" s="122">
        <v>0</v>
      </c>
      <c r="U2566" s="122">
        <v>285000026</v>
      </c>
      <c r="V2566" s="122">
        <v>295000026</v>
      </c>
      <c r="W2566" s="122">
        <v>325000026</v>
      </c>
      <c r="X2566" s="122">
        <v>345000026</v>
      </c>
      <c r="Y2566" s="122">
        <v>365000026</v>
      </c>
      <c r="Z2566" s="122">
        <v>395000026</v>
      </c>
      <c r="AA2566" s="122">
        <v>0</v>
      </c>
      <c r="AB2566" s="122">
        <v>0</v>
      </c>
      <c r="AC2566" s="122">
        <v>0</v>
      </c>
      <c r="AD2566" s="121"/>
    </row>
    <row r="2567" spans="14:30" ht="12" customHeight="1">
      <c r="N2567" s="119" t="s">
        <v>26</v>
      </c>
      <c r="O2567" s="120" t="s">
        <v>355</v>
      </c>
      <c r="P2567" s="122">
        <v>0</v>
      </c>
      <c r="Q2567" s="122">
        <v>0</v>
      </c>
      <c r="R2567" s="122">
        <v>0</v>
      </c>
      <c r="S2567" s="122">
        <v>0</v>
      </c>
      <c r="T2567" s="122">
        <v>0</v>
      </c>
      <c r="U2567" s="122">
        <v>280000026</v>
      </c>
      <c r="V2567" s="122">
        <v>290000026</v>
      </c>
      <c r="W2567" s="122">
        <v>320000026</v>
      </c>
      <c r="X2567" s="122">
        <v>340000026</v>
      </c>
      <c r="Y2567" s="122">
        <v>360000026</v>
      </c>
      <c r="Z2567" s="122">
        <v>390000026</v>
      </c>
      <c r="AA2567" s="122">
        <v>0</v>
      </c>
      <c r="AB2567" s="122">
        <v>0</v>
      </c>
      <c r="AC2567" s="122">
        <v>0</v>
      </c>
      <c r="AD2567" s="121"/>
    </row>
    <row r="2568" spans="14:30" ht="12" customHeight="1">
      <c r="N2568" s="119" t="s">
        <v>26</v>
      </c>
      <c r="O2568" s="120" t="s">
        <v>1258</v>
      </c>
      <c r="P2568" s="122">
        <v>0</v>
      </c>
      <c r="Q2568" s="122">
        <v>0</v>
      </c>
      <c r="R2568" s="122">
        <v>0</v>
      </c>
      <c r="S2568" s="122">
        <v>0</v>
      </c>
      <c r="T2568" s="122">
        <v>0</v>
      </c>
      <c r="U2568" s="122">
        <v>280000026</v>
      </c>
      <c r="V2568" s="122">
        <v>290000026</v>
      </c>
      <c r="W2568" s="122">
        <v>320000026</v>
      </c>
      <c r="X2568" s="122">
        <v>340000026</v>
      </c>
      <c r="Y2568" s="122">
        <v>360000026</v>
      </c>
      <c r="Z2568" s="122">
        <v>390000026</v>
      </c>
      <c r="AA2568" s="122">
        <v>0</v>
      </c>
      <c r="AB2568" s="122">
        <v>0</v>
      </c>
      <c r="AC2568" s="122">
        <v>0</v>
      </c>
      <c r="AD2568" s="121"/>
    </row>
    <row r="2569" spans="14:30" ht="12" customHeight="1">
      <c r="N2569" s="119" t="s">
        <v>26</v>
      </c>
      <c r="O2569" s="120" t="s">
        <v>569</v>
      </c>
      <c r="P2569" s="122">
        <v>0</v>
      </c>
      <c r="Q2569" s="122">
        <v>0</v>
      </c>
      <c r="R2569" s="122">
        <v>0</v>
      </c>
      <c r="S2569" s="122">
        <v>0</v>
      </c>
      <c r="T2569" s="122">
        <v>0</v>
      </c>
      <c r="U2569" s="122">
        <v>280000026</v>
      </c>
      <c r="V2569" s="122">
        <v>290000026</v>
      </c>
      <c r="W2569" s="122">
        <v>320000026</v>
      </c>
      <c r="X2569" s="122">
        <v>340000026</v>
      </c>
      <c r="Y2569" s="122">
        <v>360000026</v>
      </c>
      <c r="Z2569" s="122">
        <v>390000026</v>
      </c>
      <c r="AA2569" s="122">
        <v>0</v>
      </c>
      <c r="AB2569" s="122">
        <v>0</v>
      </c>
      <c r="AC2569" s="122">
        <v>0</v>
      </c>
      <c r="AD2569" s="121"/>
    </row>
    <row r="2570" spans="14:30" ht="12" customHeight="1">
      <c r="N2570" s="119" t="s">
        <v>26</v>
      </c>
      <c r="O2570" s="120" t="s">
        <v>1502</v>
      </c>
      <c r="P2570" s="122">
        <v>0</v>
      </c>
      <c r="Q2570" s="122">
        <v>0</v>
      </c>
      <c r="R2570" s="122">
        <v>0</v>
      </c>
      <c r="S2570" s="122">
        <v>0</v>
      </c>
      <c r="T2570" s="122">
        <v>0</v>
      </c>
      <c r="U2570" s="122">
        <v>280000026</v>
      </c>
      <c r="V2570" s="122">
        <v>290000026</v>
      </c>
      <c r="W2570" s="122">
        <v>320000026</v>
      </c>
      <c r="X2570" s="122">
        <v>340000026</v>
      </c>
      <c r="Y2570" s="122">
        <v>360000026</v>
      </c>
      <c r="Z2570" s="122">
        <v>390000026</v>
      </c>
      <c r="AA2570" s="122">
        <v>0</v>
      </c>
      <c r="AB2570" s="122">
        <v>0</v>
      </c>
      <c r="AC2570" s="122">
        <v>0</v>
      </c>
      <c r="AD2570" s="121"/>
    </row>
    <row r="2571" spans="14:30" ht="12" customHeight="1">
      <c r="N2571" s="119" t="s">
        <v>26</v>
      </c>
      <c r="O2571" s="120" t="s">
        <v>378</v>
      </c>
      <c r="P2571" s="122">
        <v>0</v>
      </c>
      <c r="Q2571" s="122">
        <v>0</v>
      </c>
      <c r="R2571" s="122">
        <v>0</v>
      </c>
      <c r="S2571" s="122">
        <v>0</v>
      </c>
      <c r="T2571" s="122">
        <v>305000026</v>
      </c>
      <c r="U2571" s="122">
        <v>315000026</v>
      </c>
      <c r="V2571" s="122">
        <v>325000026</v>
      </c>
      <c r="W2571" s="122">
        <v>335000026</v>
      </c>
      <c r="X2571" s="122">
        <v>345000026</v>
      </c>
      <c r="Y2571" s="122">
        <v>365000026</v>
      </c>
      <c r="Z2571" s="122">
        <v>380000026</v>
      </c>
      <c r="AA2571" s="122">
        <v>0</v>
      </c>
      <c r="AB2571" s="122">
        <v>0</v>
      </c>
      <c r="AC2571" s="122">
        <v>0</v>
      </c>
      <c r="AD2571" s="121"/>
    </row>
    <row r="2572" spans="14:30" ht="12" customHeight="1">
      <c r="N2572" s="119" t="s">
        <v>26</v>
      </c>
      <c r="O2572" s="120" t="s">
        <v>1503</v>
      </c>
      <c r="P2572" s="122">
        <v>0</v>
      </c>
      <c r="Q2572" s="122">
        <v>0</v>
      </c>
      <c r="R2572" s="122">
        <v>0</v>
      </c>
      <c r="S2572" s="122">
        <v>0</v>
      </c>
      <c r="T2572" s="122">
        <v>295000026</v>
      </c>
      <c r="U2572" s="122">
        <v>305000026</v>
      </c>
      <c r="V2572" s="122">
        <v>320000026</v>
      </c>
      <c r="W2572" s="122">
        <v>340000026</v>
      </c>
      <c r="X2572" s="122">
        <v>370000026</v>
      </c>
      <c r="Y2572" s="122">
        <v>395000026</v>
      </c>
      <c r="Z2572" s="122">
        <v>410000026</v>
      </c>
      <c r="AA2572" s="122">
        <v>0</v>
      </c>
      <c r="AB2572" s="122">
        <v>0</v>
      </c>
      <c r="AC2572" s="122">
        <v>0</v>
      </c>
      <c r="AD2572" s="121"/>
    </row>
    <row r="2573" spans="14:30" ht="12" customHeight="1">
      <c r="N2573" s="119" t="s">
        <v>26</v>
      </c>
      <c r="O2573" s="120" t="s">
        <v>2551</v>
      </c>
      <c r="P2573" s="122">
        <v>0</v>
      </c>
      <c r="Q2573" s="122">
        <v>0</v>
      </c>
      <c r="R2573" s="122">
        <v>0</v>
      </c>
      <c r="S2573" s="122">
        <v>0</v>
      </c>
      <c r="T2573" s="122">
        <v>305000026</v>
      </c>
      <c r="U2573" s="122">
        <v>310000026</v>
      </c>
      <c r="V2573" s="122">
        <v>315000026</v>
      </c>
      <c r="W2573" s="122">
        <v>325000026</v>
      </c>
      <c r="X2573" s="122">
        <v>330000026</v>
      </c>
      <c r="Y2573" s="122">
        <v>340000026</v>
      </c>
      <c r="Z2573" s="122">
        <v>0</v>
      </c>
      <c r="AA2573" s="122">
        <v>0</v>
      </c>
      <c r="AB2573" s="122">
        <v>0</v>
      </c>
      <c r="AC2573" s="122">
        <v>0</v>
      </c>
      <c r="AD2573" s="121"/>
    </row>
    <row r="2574" spans="14:30" ht="12" customHeight="1">
      <c r="N2574" s="119" t="s">
        <v>26</v>
      </c>
      <c r="O2574" s="120" t="s">
        <v>411</v>
      </c>
      <c r="P2574" s="122">
        <v>0</v>
      </c>
      <c r="Q2574" s="122">
        <v>0</v>
      </c>
      <c r="R2574" s="122">
        <v>0</v>
      </c>
      <c r="S2574" s="122">
        <v>0</v>
      </c>
      <c r="T2574" s="122">
        <v>290000026</v>
      </c>
      <c r="U2574" s="122">
        <v>295000026</v>
      </c>
      <c r="V2574" s="122">
        <v>315000026</v>
      </c>
      <c r="W2574" s="122">
        <v>325000026</v>
      </c>
      <c r="X2574" s="122">
        <v>335000026</v>
      </c>
      <c r="Y2574" s="122">
        <v>345000026</v>
      </c>
      <c r="Z2574" s="122">
        <v>0</v>
      </c>
      <c r="AA2574" s="122">
        <v>0</v>
      </c>
      <c r="AB2574" s="122">
        <v>0</v>
      </c>
      <c r="AC2574" s="122">
        <v>0</v>
      </c>
      <c r="AD2574" s="121"/>
    </row>
    <row r="2575" spans="14:30" ht="12" customHeight="1">
      <c r="N2575" s="119" t="s">
        <v>26</v>
      </c>
      <c r="O2575" s="120" t="s">
        <v>1259</v>
      </c>
      <c r="P2575" s="122">
        <v>0</v>
      </c>
      <c r="Q2575" s="122">
        <v>0</v>
      </c>
      <c r="R2575" s="122">
        <v>0</v>
      </c>
      <c r="S2575" s="122">
        <v>0</v>
      </c>
      <c r="T2575" s="122">
        <v>290000026</v>
      </c>
      <c r="U2575" s="122">
        <v>295000026</v>
      </c>
      <c r="V2575" s="122">
        <v>315000026</v>
      </c>
      <c r="W2575" s="122">
        <v>325000026</v>
      </c>
      <c r="X2575" s="122">
        <v>335000026</v>
      </c>
      <c r="Y2575" s="122">
        <v>345000026</v>
      </c>
      <c r="Z2575" s="122">
        <v>0</v>
      </c>
      <c r="AA2575" s="122">
        <v>0</v>
      </c>
      <c r="AB2575" s="122">
        <v>0</v>
      </c>
      <c r="AC2575" s="122">
        <v>0</v>
      </c>
      <c r="AD2575" s="121"/>
    </row>
    <row r="2576" spans="14:30" ht="12" customHeight="1">
      <c r="N2576" s="119" t="s">
        <v>26</v>
      </c>
      <c r="O2576" s="120" t="s">
        <v>2552</v>
      </c>
      <c r="P2576" s="122">
        <v>0</v>
      </c>
      <c r="Q2576" s="122">
        <v>0</v>
      </c>
      <c r="R2576" s="122">
        <v>0</v>
      </c>
      <c r="S2576" s="122">
        <v>0</v>
      </c>
      <c r="T2576" s="122">
        <v>295000026</v>
      </c>
      <c r="U2576" s="122">
        <v>305000026</v>
      </c>
      <c r="V2576" s="122">
        <v>215000026</v>
      </c>
      <c r="W2576" s="122">
        <v>325000026</v>
      </c>
      <c r="X2576" s="122">
        <v>335000026</v>
      </c>
      <c r="Y2576" s="122">
        <v>340000026</v>
      </c>
      <c r="Z2576" s="122">
        <v>0</v>
      </c>
      <c r="AA2576" s="122">
        <v>0</v>
      </c>
      <c r="AB2576" s="122">
        <v>0</v>
      </c>
      <c r="AC2576" s="122">
        <v>0</v>
      </c>
      <c r="AD2576" s="121"/>
    </row>
    <row r="2577" spans="14:30" ht="12" customHeight="1">
      <c r="N2577" s="119" t="s">
        <v>26</v>
      </c>
      <c r="O2577" s="120" t="s">
        <v>1364</v>
      </c>
      <c r="P2577" s="122">
        <v>0</v>
      </c>
      <c r="Q2577" s="122">
        <v>0</v>
      </c>
      <c r="R2577" s="122">
        <v>0</v>
      </c>
      <c r="S2577" s="122">
        <v>0</v>
      </c>
      <c r="T2577" s="122">
        <v>305000026</v>
      </c>
      <c r="U2577" s="122">
        <v>315000026</v>
      </c>
      <c r="V2577" s="122">
        <v>325000026</v>
      </c>
      <c r="W2577" s="122">
        <v>335000026</v>
      </c>
      <c r="X2577" s="122">
        <v>345000026</v>
      </c>
      <c r="Y2577" s="122">
        <v>365000026</v>
      </c>
      <c r="Z2577" s="122">
        <v>0</v>
      </c>
      <c r="AA2577" s="122">
        <v>0</v>
      </c>
      <c r="AB2577" s="122">
        <v>0</v>
      </c>
      <c r="AC2577" s="122">
        <v>0</v>
      </c>
      <c r="AD2577" s="121"/>
    </row>
    <row r="2578" spans="14:30" ht="12" customHeight="1">
      <c r="N2578" s="119" t="s">
        <v>26</v>
      </c>
      <c r="O2578" s="120" t="s">
        <v>2086</v>
      </c>
      <c r="P2578" s="122">
        <v>160000026</v>
      </c>
      <c r="Q2578" s="122">
        <v>170000026</v>
      </c>
      <c r="R2578" s="122">
        <v>175000026</v>
      </c>
      <c r="S2578" s="122">
        <v>180000026</v>
      </c>
      <c r="T2578" s="122">
        <v>0</v>
      </c>
      <c r="U2578" s="122">
        <v>0</v>
      </c>
      <c r="V2578" s="122">
        <v>0</v>
      </c>
      <c r="W2578" s="122">
        <v>0</v>
      </c>
      <c r="X2578" s="122">
        <v>0</v>
      </c>
      <c r="Y2578" s="122">
        <v>0</v>
      </c>
      <c r="Z2578" s="122">
        <v>0</v>
      </c>
      <c r="AA2578" s="122">
        <v>0</v>
      </c>
      <c r="AB2578" s="122">
        <v>0</v>
      </c>
      <c r="AC2578" s="122">
        <v>0</v>
      </c>
      <c r="AD2578" s="121"/>
    </row>
    <row r="2579" spans="14:30" ht="12" customHeight="1">
      <c r="N2579" s="119" t="s">
        <v>26</v>
      </c>
      <c r="O2579" s="120" t="s">
        <v>415</v>
      </c>
      <c r="P2579" s="122">
        <v>135000026</v>
      </c>
      <c r="Q2579" s="122">
        <v>150000026</v>
      </c>
      <c r="R2579" s="122">
        <v>160000026</v>
      </c>
      <c r="S2579" s="122">
        <v>175000026</v>
      </c>
      <c r="T2579" s="122">
        <v>185000026</v>
      </c>
      <c r="U2579" s="122">
        <v>215000026</v>
      </c>
      <c r="V2579" s="122">
        <v>240000026</v>
      </c>
      <c r="W2579" s="122">
        <v>270000026</v>
      </c>
      <c r="X2579" s="122">
        <v>280000026</v>
      </c>
      <c r="Y2579" s="122">
        <v>295000026</v>
      </c>
      <c r="Z2579" s="122">
        <v>315000026</v>
      </c>
      <c r="AA2579" s="122">
        <v>0</v>
      </c>
      <c r="AB2579" s="122">
        <v>0</v>
      </c>
      <c r="AC2579" s="122">
        <v>0</v>
      </c>
      <c r="AD2579" s="121"/>
    </row>
    <row r="2580" spans="14:30" ht="12" customHeight="1">
      <c r="N2580" s="119" t="s">
        <v>26</v>
      </c>
      <c r="O2580" s="120" t="s">
        <v>416</v>
      </c>
      <c r="P2580" s="122">
        <v>130000026</v>
      </c>
      <c r="Q2580" s="122">
        <v>135000026</v>
      </c>
      <c r="R2580" s="122">
        <v>140000026</v>
      </c>
      <c r="S2580" s="122">
        <v>150000026</v>
      </c>
      <c r="T2580" s="122">
        <v>190000026</v>
      </c>
      <c r="U2580" s="122">
        <v>205000026</v>
      </c>
      <c r="V2580" s="122">
        <v>235000026</v>
      </c>
      <c r="W2580" s="122">
        <v>265000026</v>
      </c>
      <c r="X2580" s="122">
        <v>275000026</v>
      </c>
      <c r="Y2580" s="122">
        <v>290000026</v>
      </c>
      <c r="Z2580" s="122">
        <v>300000026</v>
      </c>
      <c r="AA2580" s="122">
        <v>310000026</v>
      </c>
      <c r="AB2580" s="122">
        <v>0</v>
      </c>
      <c r="AC2580" s="122">
        <v>0</v>
      </c>
      <c r="AD2580" s="121"/>
    </row>
    <row r="2581" spans="14:30" ht="12" customHeight="1">
      <c r="N2581" s="119" t="s">
        <v>26</v>
      </c>
      <c r="O2581" s="120" t="s">
        <v>417</v>
      </c>
      <c r="P2581" s="122">
        <v>0</v>
      </c>
      <c r="Q2581" s="122">
        <v>165000026</v>
      </c>
      <c r="R2581" s="122">
        <v>175000026</v>
      </c>
      <c r="S2581" s="122">
        <v>185000026</v>
      </c>
      <c r="T2581" s="122">
        <v>225000026</v>
      </c>
      <c r="U2581" s="122">
        <v>235000026</v>
      </c>
      <c r="V2581" s="122">
        <v>245000026</v>
      </c>
      <c r="W2581" s="122">
        <v>265000026</v>
      </c>
      <c r="X2581" s="122">
        <v>280000026</v>
      </c>
      <c r="Y2581" s="122">
        <v>290000026</v>
      </c>
      <c r="Z2581" s="122">
        <v>300000026</v>
      </c>
      <c r="AA2581" s="122">
        <v>310000026</v>
      </c>
      <c r="AB2581" s="122">
        <v>0</v>
      </c>
      <c r="AC2581" s="122">
        <v>0</v>
      </c>
      <c r="AD2581" s="121"/>
    </row>
    <row r="2582" spans="14:30" ht="12" customHeight="1">
      <c r="N2582" s="119" t="s">
        <v>26</v>
      </c>
      <c r="O2582" s="120" t="s">
        <v>1700</v>
      </c>
      <c r="P2582" s="122">
        <v>135000026</v>
      </c>
      <c r="Q2582" s="122">
        <v>160000026</v>
      </c>
      <c r="R2582" s="122">
        <v>170000026</v>
      </c>
      <c r="S2582" s="122">
        <v>180000026</v>
      </c>
      <c r="T2582" s="122">
        <v>220000026</v>
      </c>
      <c r="U2582" s="122">
        <v>230000026</v>
      </c>
      <c r="V2582" s="122">
        <v>240000026</v>
      </c>
      <c r="W2582" s="122">
        <v>260000026</v>
      </c>
      <c r="X2582" s="122">
        <v>275000026</v>
      </c>
      <c r="Y2582" s="122">
        <v>285000026</v>
      </c>
      <c r="Z2582" s="122">
        <v>295000026</v>
      </c>
      <c r="AA2582" s="122">
        <v>305000026</v>
      </c>
      <c r="AB2582" s="122">
        <v>0</v>
      </c>
      <c r="AC2582" s="122">
        <v>0</v>
      </c>
      <c r="AD2582" s="121"/>
    </row>
    <row r="2583" spans="14:30" ht="12" customHeight="1">
      <c r="N2583" s="119" t="s">
        <v>26</v>
      </c>
      <c r="O2583" s="120" t="s">
        <v>1765</v>
      </c>
      <c r="P2583" s="122">
        <v>175000026</v>
      </c>
      <c r="Q2583" s="122">
        <v>185000026</v>
      </c>
      <c r="R2583" s="122">
        <v>190000026</v>
      </c>
      <c r="S2583" s="122">
        <v>195000026</v>
      </c>
      <c r="T2583" s="122">
        <v>0</v>
      </c>
      <c r="U2583" s="122">
        <v>0</v>
      </c>
      <c r="V2583" s="122">
        <v>0</v>
      </c>
      <c r="W2583" s="122">
        <v>0</v>
      </c>
      <c r="X2583" s="122">
        <v>0</v>
      </c>
      <c r="Y2583" s="122">
        <v>0</v>
      </c>
      <c r="Z2583" s="122">
        <v>0</v>
      </c>
      <c r="AA2583" s="122">
        <v>0</v>
      </c>
      <c r="AB2583" s="122">
        <v>0</v>
      </c>
      <c r="AC2583" s="122">
        <v>0</v>
      </c>
      <c r="AD2583" s="121"/>
    </row>
    <row r="2584" spans="14:30" ht="12" customHeight="1">
      <c r="N2584" s="119" t="s">
        <v>26</v>
      </c>
      <c r="O2584" s="120" t="s">
        <v>1766</v>
      </c>
      <c r="P2584" s="122">
        <v>175000026</v>
      </c>
      <c r="Q2584" s="122">
        <v>185000026</v>
      </c>
      <c r="R2584" s="122">
        <v>190000026</v>
      </c>
      <c r="S2584" s="122">
        <v>195000026</v>
      </c>
      <c r="T2584" s="122">
        <v>0</v>
      </c>
      <c r="U2584" s="122">
        <v>0</v>
      </c>
      <c r="V2584" s="122">
        <v>0</v>
      </c>
      <c r="W2584" s="122">
        <v>0</v>
      </c>
      <c r="X2584" s="122">
        <v>0</v>
      </c>
      <c r="Y2584" s="122">
        <v>0</v>
      </c>
      <c r="Z2584" s="122">
        <v>0</v>
      </c>
      <c r="AA2584" s="122">
        <v>0</v>
      </c>
      <c r="AB2584" s="122">
        <v>0</v>
      </c>
      <c r="AC2584" s="122">
        <v>0</v>
      </c>
      <c r="AD2584" s="121"/>
    </row>
    <row r="2585" spans="14:30" ht="12" customHeight="1">
      <c r="N2585" s="119" t="s">
        <v>26</v>
      </c>
      <c r="O2585" s="120" t="s">
        <v>418</v>
      </c>
      <c r="P2585" s="122">
        <v>185000026</v>
      </c>
      <c r="Q2585" s="122">
        <v>195000026</v>
      </c>
      <c r="R2585" s="122">
        <v>205000026</v>
      </c>
      <c r="S2585" s="122">
        <v>225000026</v>
      </c>
      <c r="T2585" s="122">
        <v>235000026</v>
      </c>
      <c r="U2585" s="122">
        <v>0</v>
      </c>
      <c r="V2585" s="122">
        <v>0</v>
      </c>
      <c r="W2585" s="122">
        <v>0</v>
      </c>
      <c r="X2585" s="122">
        <v>0</v>
      </c>
      <c r="Y2585" s="122">
        <v>0</v>
      </c>
      <c r="Z2585" s="122">
        <v>0</v>
      </c>
      <c r="AA2585" s="122">
        <v>0</v>
      </c>
      <c r="AB2585" s="122">
        <v>0</v>
      </c>
      <c r="AC2585" s="122">
        <v>0</v>
      </c>
      <c r="AD2585" s="121"/>
    </row>
    <row r="2586" spans="14:30" ht="12" customHeight="1">
      <c r="N2586" s="119" t="s">
        <v>26</v>
      </c>
      <c r="O2586" s="120" t="s">
        <v>1855</v>
      </c>
      <c r="P2586" s="122">
        <v>180000026</v>
      </c>
      <c r="Q2586" s="122">
        <v>190000026</v>
      </c>
      <c r="R2586" s="122">
        <v>200000026</v>
      </c>
      <c r="S2586" s="122">
        <v>220000026</v>
      </c>
      <c r="T2586" s="122">
        <v>230000026</v>
      </c>
      <c r="U2586" s="122">
        <v>0</v>
      </c>
      <c r="V2586" s="122">
        <v>0</v>
      </c>
      <c r="W2586" s="122">
        <v>0</v>
      </c>
      <c r="X2586" s="122">
        <v>0</v>
      </c>
      <c r="Y2586" s="122">
        <v>0</v>
      </c>
      <c r="Z2586" s="122">
        <v>0</v>
      </c>
      <c r="AA2586" s="122">
        <v>0</v>
      </c>
      <c r="AB2586" s="122">
        <v>0</v>
      </c>
      <c r="AC2586" s="122">
        <v>0</v>
      </c>
      <c r="AD2586" s="121"/>
    </row>
    <row r="2587" spans="14:30" ht="12" customHeight="1">
      <c r="N2587" s="119" t="s">
        <v>26</v>
      </c>
      <c r="O2587" s="120" t="s">
        <v>1856</v>
      </c>
      <c r="P2587" s="122">
        <v>195000026</v>
      </c>
      <c r="Q2587" s="122">
        <v>200000026</v>
      </c>
      <c r="R2587" s="122">
        <v>210000026</v>
      </c>
      <c r="S2587" s="122">
        <v>225000026</v>
      </c>
      <c r="T2587" s="122">
        <v>0</v>
      </c>
      <c r="U2587" s="122">
        <v>0</v>
      </c>
      <c r="V2587" s="122">
        <v>320000026</v>
      </c>
      <c r="W2587" s="122">
        <v>0</v>
      </c>
      <c r="X2587" s="122">
        <v>0</v>
      </c>
      <c r="Y2587" s="122">
        <v>0</v>
      </c>
      <c r="Z2587" s="122">
        <v>0</v>
      </c>
      <c r="AA2587" s="122">
        <v>0</v>
      </c>
      <c r="AB2587" s="122">
        <v>0</v>
      </c>
      <c r="AC2587" s="122">
        <v>0</v>
      </c>
      <c r="AD2587" s="121"/>
    </row>
    <row r="2588" spans="14:30" ht="12" customHeight="1">
      <c r="N2588" s="119" t="s">
        <v>26</v>
      </c>
      <c r="O2588" s="120" t="s">
        <v>1857</v>
      </c>
      <c r="P2588" s="122">
        <v>195000026</v>
      </c>
      <c r="Q2588" s="122">
        <v>200000026</v>
      </c>
      <c r="R2588" s="122">
        <v>210000026</v>
      </c>
      <c r="S2588" s="122">
        <v>225000026</v>
      </c>
      <c r="T2588" s="122">
        <v>0</v>
      </c>
      <c r="U2588" s="122">
        <v>0</v>
      </c>
      <c r="V2588" s="122">
        <v>0</v>
      </c>
      <c r="W2588" s="122">
        <v>0</v>
      </c>
      <c r="X2588" s="122">
        <v>0</v>
      </c>
      <c r="Y2588" s="122">
        <v>0</v>
      </c>
      <c r="Z2588" s="122">
        <v>0</v>
      </c>
      <c r="AA2588" s="122">
        <v>0</v>
      </c>
      <c r="AB2588" s="122">
        <v>0</v>
      </c>
      <c r="AC2588" s="122">
        <v>0</v>
      </c>
      <c r="AD2588" s="121"/>
    </row>
    <row r="2589" spans="14:30" ht="12" customHeight="1">
      <c r="N2589" s="119" t="s">
        <v>26</v>
      </c>
      <c r="O2589" s="120" t="s">
        <v>833</v>
      </c>
      <c r="P2589" s="122">
        <v>0</v>
      </c>
      <c r="Q2589" s="122">
        <v>0</v>
      </c>
      <c r="R2589" s="122">
        <v>0</v>
      </c>
      <c r="S2589" s="122">
        <v>0</v>
      </c>
      <c r="T2589" s="122">
        <v>185000026</v>
      </c>
      <c r="U2589" s="122">
        <v>200000026</v>
      </c>
      <c r="V2589" s="122">
        <v>220000026</v>
      </c>
      <c r="W2589" s="122">
        <v>240000026</v>
      </c>
      <c r="X2589" s="122">
        <v>260000026</v>
      </c>
      <c r="Y2589" s="122">
        <v>280000026</v>
      </c>
      <c r="Z2589" s="122">
        <v>0</v>
      </c>
      <c r="AA2589" s="122">
        <v>0</v>
      </c>
      <c r="AB2589" s="122">
        <v>0</v>
      </c>
      <c r="AC2589" s="122">
        <v>0</v>
      </c>
      <c r="AD2589" s="121"/>
    </row>
    <row r="2590" spans="14:30" ht="12" customHeight="1">
      <c r="N2590" s="119" t="s">
        <v>26</v>
      </c>
      <c r="O2590" s="120" t="s">
        <v>834</v>
      </c>
      <c r="P2590" s="122">
        <v>0</v>
      </c>
      <c r="Q2590" s="122">
        <v>125000026</v>
      </c>
      <c r="R2590" s="122">
        <v>165000026</v>
      </c>
      <c r="S2590" s="122">
        <v>190000026</v>
      </c>
      <c r="T2590" s="122">
        <v>210000026</v>
      </c>
      <c r="U2590" s="122">
        <v>225000026</v>
      </c>
      <c r="V2590" s="122">
        <v>235000026</v>
      </c>
      <c r="W2590" s="122">
        <v>260000026</v>
      </c>
      <c r="X2590" s="122">
        <v>275000026</v>
      </c>
      <c r="Y2590" s="122">
        <v>290000026</v>
      </c>
      <c r="Z2590" s="122">
        <v>310000026</v>
      </c>
      <c r="AA2590" s="122">
        <v>0</v>
      </c>
      <c r="AB2590" s="122">
        <v>0</v>
      </c>
      <c r="AC2590" s="122">
        <v>0</v>
      </c>
      <c r="AD2590" s="121"/>
    </row>
    <row r="2591" spans="14:30" ht="12" customHeight="1">
      <c r="N2591" s="119" t="s">
        <v>26</v>
      </c>
      <c r="O2591" s="120" t="s">
        <v>2802</v>
      </c>
      <c r="P2591" s="122">
        <v>0</v>
      </c>
      <c r="Q2591" s="122">
        <v>0</v>
      </c>
      <c r="R2591" s="122">
        <v>0</v>
      </c>
      <c r="S2591" s="122">
        <v>175000026</v>
      </c>
      <c r="T2591" s="122">
        <v>190000026</v>
      </c>
      <c r="U2591" s="122">
        <v>205000026</v>
      </c>
      <c r="V2591" s="122">
        <v>215000026</v>
      </c>
      <c r="W2591" s="122">
        <v>230000026</v>
      </c>
      <c r="X2591" s="122">
        <v>250000026</v>
      </c>
      <c r="Y2591" s="122">
        <v>275000026</v>
      </c>
      <c r="Z2591" s="122">
        <v>0</v>
      </c>
      <c r="AA2591" s="122">
        <v>0</v>
      </c>
      <c r="AB2591" s="122">
        <v>0</v>
      </c>
      <c r="AC2591" s="122">
        <v>0</v>
      </c>
      <c r="AD2591" s="121"/>
    </row>
    <row r="2592" spans="14:30" ht="12" customHeight="1">
      <c r="N2592" s="119" t="s">
        <v>26</v>
      </c>
      <c r="O2592" s="120" t="s">
        <v>58</v>
      </c>
      <c r="P2592" s="122">
        <v>120000026</v>
      </c>
      <c r="Q2592" s="122">
        <v>125000026</v>
      </c>
      <c r="R2592" s="122">
        <v>135000026</v>
      </c>
      <c r="S2592" s="122">
        <v>160000026</v>
      </c>
      <c r="T2592" s="122">
        <v>185000026</v>
      </c>
      <c r="U2592" s="122">
        <v>200000026</v>
      </c>
      <c r="V2592" s="122">
        <v>220000026</v>
      </c>
      <c r="W2592" s="122">
        <v>240000026</v>
      </c>
      <c r="X2592" s="122">
        <v>260000026</v>
      </c>
      <c r="Y2592" s="122">
        <v>280000026</v>
      </c>
      <c r="Z2592" s="122">
        <v>0</v>
      </c>
      <c r="AA2592" s="122">
        <v>0</v>
      </c>
      <c r="AB2592" s="122">
        <v>0</v>
      </c>
      <c r="AC2592" s="122">
        <v>0</v>
      </c>
      <c r="AD2592" s="121"/>
    </row>
    <row r="2593" spans="14:30" ht="12" customHeight="1">
      <c r="N2593" s="119" t="s">
        <v>26</v>
      </c>
      <c r="O2593" s="120" t="s">
        <v>59</v>
      </c>
      <c r="P2593" s="122">
        <v>0</v>
      </c>
      <c r="Q2593" s="122">
        <v>0</v>
      </c>
      <c r="R2593" s="122">
        <v>0</v>
      </c>
      <c r="S2593" s="122">
        <v>0</v>
      </c>
      <c r="T2593" s="122">
        <v>190000026</v>
      </c>
      <c r="U2593" s="122">
        <v>205000026</v>
      </c>
      <c r="V2593" s="122">
        <v>215000026</v>
      </c>
      <c r="W2593" s="122">
        <v>230000026</v>
      </c>
      <c r="X2593" s="122">
        <v>250000026</v>
      </c>
      <c r="Y2593" s="122">
        <v>275000026</v>
      </c>
      <c r="Z2593" s="122">
        <v>0</v>
      </c>
      <c r="AA2593" s="122">
        <v>0</v>
      </c>
      <c r="AB2593" s="122">
        <v>0</v>
      </c>
      <c r="AC2593" s="122">
        <v>0</v>
      </c>
      <c r="AD2593" s="121"/>
    </row>
    <row r="2594" spans="14:30" ht="12" customHeight="1">
      <c r="N2594" s="119" t="s">
        <v>26</v>
      </c>
      <c r="O2594" s="120" t="s">
        <v>2502</v>
      </c>
      <c r="P2594" s="122">
        <v>0</v>
      </c>
      <c r="Q2594" s="122">
        <v>0</v>
      </c>
      <c r="R2594" s="122">
        <v>0</v>
      </c>
      <c r="S2594" s="122">
        <v>0</v>
      </c>
      <c r="T2594" s="122">
        <v>185000026</v>
      </c>
      <c r="U2594" s="122">
        <v>200000026</v>
      </c>
      <c r="V2594" s="122">
        <v>220000026</v>
      </c>
      <c r="W2594" s="122">
        <v>240000026</v>
      </c>
      <c r="X2594" s="122">
        <v>260000026</v>
      </c>
      <c r="Y2594" s="122">
        <v>280000026</v>
      </c>
      <c r="Z2594" s="122">
        <v>0</v>
      </c>
      <c r="AA2594" s="122">
        <v>0</v>
      </c>
      <c r="AB2594" s="122">
        <v>0</v>
      </c>
      <c r="AC2594" s="122">
        <v>0</v>
      </c>
      <c r="AD2594" s="121"/>
    </row>
    <row r="2595" spans="14:30" ht="12" customHeight="1">
      <c r="N2595" s="119" t="s">
        <v>26</v>
      </c>
      <c r="O2595" s="120" t="s">
        <v>2140</v>
      </c>
      <c r="P2595" s="122">
        <v>0</v>
      </c>
      <c r="Q2595" s="122">
        <v>0</v>
      </c>
      <c r="R2595" s="122">
        <v>0</v>
      </c>
      <c r="S2595" s="122">
        <v>0</v>
      </c>
      <c r="T2595" s="122">
        <v>0</v>
      </c>
      <c r="U2595" s="122">
        <v>265000026</v>
      </c>
      <c r="V2595" s="122">
        <v>275000026</v>
      </c>
      <c r="W2595" s="122">
        <v>290000026</v>
      </c>
      <c r="X2595" s="122">
        <v>315000026</v>
      </c>
      <c r="Y2595" s="122">
        <v>335000026</v>
      </c>
      <c r="Z2595" s="122">
        <v>360000026</v>
      </c>
      <c r="AA2595" s="122">
        <v>0</v>
      </c>
      <c r="AB2595" s="122">
        <v>0</v>
      </c>
      <c r="AC2595" s="122">
        <v>0</v>
      </c>
      <c r="AD2595" s="121"/>
    </row>
    <row r="2596" spans="14:30" ht="12" customHeight="1">
      <c r="N2596" s="119" t="s">
        <v>26</v>
      </c>
      <c r="O2596" s="120" t="s">
        <v>60</v>
      </c>
      <c r="P2596" s="122">
        <v>0</v>
      </c>
      <c r="Q2596" s="122">
        <v>140000026</v>
      </c>
      <c r="R2596" s="122">
        <v>150000026</v>
      </c>
      <c r="S2596" s="122">
        <v>160000026</v>
      </c>
      <c r="T2596" s="122">
        <v>170000026</v>
      </c>
      <c r="U2596" s="122">
        <v>180000026</v>
      </c>
      <c r="V2596" s="122">
        <v>195000026</v>
      </c>
      <c r="W2596" s="122">
        <v>205000026</v>
      </c>
      <c r="X2596" s="122">
        <v>225000026</v>
      </c>
      <c r="Y2596" s="122">
        <v>250000026</v>
      </c>
      <c r="Z2596" s="122">
        <v>0</v>
      </c>
      <c r="AA2596" s="122">
        <v>0</v>
      </c>
      <c r="AB2596" s="122">
        <v>0</v>
      </c>
      <c r="AC2596" s="122">
        <v>0</v>
      </c>
      <c r="AD2596" s="121"/>
    </row>
    <row r="2597" spans="14:30" ht="12" customHeight="1">
      <c r="N2597" s="119" t="s">
        <v>26</v>
      </c>
      <c r="O2597" s="120" t="s">
        <v>916</v>
      </c>
      <c r="P2597" s="122">
        <v>0</v>
      </c>
      <c r="Q2597" s="122">
        <v>0</v>
      </c>
      <c r="R2597" s="122">
        <v>0</v>
      </c>
      <c r="S2597" s="122">
        <v>0</v>
      </c>
      <c r="T2597" s="122">
        <v>0</v>
      </c>
      <c r="U2597" s="122">
        <v>0</v>
      </c>
      <c r="V2597" s="122">
        <v>0</v>
      </c>
      <c r="W2597" s="122">
        <v>190000026</v>
      </c>
      <c r="X2597" s="122">
        <v>230000026</v>
      </c>
      <c r="Y2597" s="122">
        <v>285000026</v>
      </c>
      <c r="Z2597" s="122">
        <v>0</v>
      </c>
      <c r="AA2597" s="122">
        <v>0</v>
      </c>
      <c r="AB2597" s="122">
        <v>0</v>
      </c>
      <c r="AC2597" s="122">
        <v>0</v>
      </c>
      <c r="AD2597" s="121"/>
    </row>
    <row r="2598" spans="14:30" ht="12" customHeight="1">
      <c r="N2598" s="119" t="s">
        <v>26</v>
      </c>
      <c r="O2598" s="120" t="s">
        <v>61</v>
      </c>
      <c r="P2598" s="122">
        <v>175000026</v>
      </c>
      <c r="Q2598" s="122">
        <v>0</v>
      </c>
      <c r="R2598" s="122">
        <v>0</v>
      </c>
      <c r="S2598" s="122">
        <v>225000026</v>
      </c>
      <c r="T2598" s="122">
        <v>265000026</v>
      </c>
      <c r="U2598" s="122">
        <v>295000026</v>
      </c>
      <c r="V2598" s="122">
        <v>315000026</v>
      </c>
      <c r="W2598" s="122">
        <v>325000026</v>
      </c>
      <c r="X2598" s="122">
        <v>345000026</v>
      </c>
      <c r="Y2598" s="122">
        <v>375000026</v>
      </c>
      <c r="Z2598" s="122">
        <v>395000026</v>
      </c>
      <c r="AA2598" s="122">
        <v>420000026</v>
      </c>
      <c r="AB2598" s="122">
        <v>460000026</v>
      </c>
      <c r="AC2598" s="122">
        <v>0</v>
      </c>
      <c r="AD2598" s="121"/>
    </row>
    <row r="2599" spans="14:30" ht="12" customHeight="1">
      <c r="N2599" s="119" t="s">
        <v>26</v>
      </c>
      <c r="O2599" s="120" t="s">
        <v>835</v>
      </c>
      <c r="P2599" s="122">
        <v>0</v>
      </c>
      <c r="Q2599" s="122">
        <v>140000026</v>
      </c>
      <c r="R2599" s="122">
        <v>150000026</v>
      </c>
      <c r="S2599" s="122">
        <v>160000026</v>
      </c>
      <c r="T2599" s="122">
        <v>170000026</v>
      </c>
      <c r="U2599" s="122">
        <v>180000026</v>
      </c>
      <c r="V2599" s="122">
        <v>195000026</v>
      </c>
      <c r="W2599" s="122">
        <v>205000026</v>
      </c>
      <c r="X2599" s="122">
        <v>225000026</v>
      </c>
      <c r="Y2599" s="122">
        <v>250000026</v>
      </c>
      <c r="Z2599" s="122">
        <v>0</v>
      </c>
      <c r="AA2599" s="122">
        <v>0</v>
      </c>
      <c r="AB2599" s="122">
        <v>0</v>
      </c>
      <c r="AC2599" s="122">
        <v>0</v>
      </c>
      <c r="AD2599" s="121"/>
    </row>
    <row r="2600" spans="14:30" ht="12" customHeight="1">
      <c r="N2600" s="119" t="s">
        <v>26</v>
      </c>
      <c r="O2600" s="120" t="s">
        <v>28</v>
      </c>
      <c r="P2600" s="122">
        <v>0</v>
      </c>
      <c r="Q2600" s="122">
        <v>140000026</v>
      </c>
      <c r="R2600" s="122">
        <v>150000026</v>
      </c>
      <c r="S2600" s="122">
        <v>175000026</v>
      </c>
      <c r="T2600" s="122">
        <v>205000026</v>
      </c>
      <c r="U2600" s="122">
        <v>225000026</v>
      </c>
      <c r="V2600" s="122">
        <v>235000026</v>
      </c>
      <c r="W2600" s="122">
        <v>245000026</v>
      </c>
      <c r="X2600" s="122">
        <v>250000026</v>
      </c>
      <c r="Y2600" s="122">
        <v>260000026</v>
      </c>
      <c r="Z2600" s="122">
        <v>270000026</v>
      </c>
      <c r="AA2600" s="122">
        <v>0</v>
      </c>
      <c r="AB2600" s="122">
        <v>0</v>
      </c>
      <c r="AC2600" s="122">
        <v>0</v>
      </c>
      <c r="AD2600" s="121"/>
    </row>
    <row r="2601" spans="14:30" ht="12" customHeight="1">
      <c r="N2601" s="119" t="s">
        <v>26</v>
      </c>
      <c r="O2601" s="120" t="s">
        <v>62</v>
      </c>
      <c r="P2601" s="122">
        <v>160000026</v>
      </c>
      <c r="Q2601" s="122">
        <v>180000026</v>
      </c>
      <c r="R2601" s="122">
        <v>190000026</v>
      </c>
      <c r="S2601" s="122">
        <v>215000026</v>
      </c>
      <c r="T2601" s="122">
        <v>265000026</v>
      </c>
      <c r="U2601" s="122">
        <v>285000026</v>
      </c>
      <c r="V2601" s="122">
        <v>295000026</v>
      </c>
      <c r="W2601" s="122">
        <v>300000026</v>
      </c>
      <c r="X2601" s="122">
        <v>315000026</v>
      </c>
      <c r="Y2601" s="122">
        <v>325000026</v>
      </c>
      <c r="Z2601" s="122">
        <v>345000026</v>
      </c>
      <c r="AA2601" s="122">
        <v>365000026</v>
      </c>
      <c r="AB2601" s="122">
        <v>380000026</v>
      </c>
      <c r="AC2601" s="122">
        <v>0</v>
      </c>
      <c r="AD2601" s="121"/>
    </row>
    <row r="2602" spans="14:30" ht="12" customHeight="1">
      <c r="N2602" s="119" t="s">
        <v>26</v>
      </c>
      <c r="O2602" s="120" t="s">
        <v>836</v>
      </c>
      <c r="P2602" s="122">
        <v>0</v>
      </c>
      <c r="Q2602" s="122">
        <v>0</v>
      </c>
      <c r="R2602" s="122">
        <v>0</v>
      </c>
      <c r="S2602" s="122">
        <v>0</v>
      </c>
      <c r="T2602" s="122">
        <v>275000026</v>
      </c>
      <c r="U2602" s="122">
        <v>285000026</v>
      </c>
      <c r="V2602" s="122">
        <v>295000026</v>
      </c>
      <c r="W2602" s="122">
        <v>300500026</v>
      </c>
      <c r="X2602" s="122">
        <v>315000026</v>
      </c>
      <c r="Y2602" s="122">
        <v>325000026</v>
      </c>
      <c r="Z2602" s="122">
        <v>345000026</v>
      </c>
      <c r="AA2602" s="122">
        <v>360000026</v>
      </c>
      <c r="AB2602" s="122">
        <v>0</v>
      </c>
      <c r="AC2602" s="122">
        <v>0</v>
      </c>
      <c r="AD2602" s="121"/>
    </row>
    <row r="2603" spans="14:30" ht="12" customHeight="1">
      <c r="N2603" s="119" t="s">
        <v>26</v>
      </c>
      <c r="O2603" s="120" t="s">
        <v>837</v>
      </c>
      <c r="P2603" s="122">
        <v>0</v>
      </c>
      <c r="Q2603" s="122">
        <v>0</v>
      </c>
      <c r="R2603" s="122">
        <v>0</v>
      </c>
      <c r="S2603" s="122">
        <v>0</v>
      </c>
      <c r="T2603" s="122">
        <v>230000026</v>
      </c>
      <c r="U2603" s="122">
        <v>245000026</v>
      </c>
      <c r="V2603" s="122">
        <v>260000026</v>
      </c>
      <c r="W2603" s="122">
        <v>275000026</v>
      </c>
      <c r="X2603" s="122">
        <v>285000026</v>
      </c>
      <c r="Y2603" s="122">
        <v>300000026</v>
      </c>
      <c r="Z2603" s="122">
        <v>330000026</v>
      </c>
      <c r="AA2603" s="122">
        <v>0</v>
      </c>
      <c r="AB2603" s="122">
        <v>0</v>
      </c>
      <c r="AC2603" s="122">
        <v>0</v>
      </c>
      <c r="AD2603" s="121"/>
    </row>
    <row r="2604" spans="14:30" ht="12" customHeight="1">
      <c r="N2604" s="119" t="s">
        <v>26</v>
      </c>
      <c r="O2604" s="120" t="s">
        <v>495</v>
      </c>
      <c r="P2604" s="122">
        <v>0</v>
      </c>
      <c r="Q2604" s="122">
        <v>0</v>
      </c>
      <c r="R2604" s="122">
        <v>0</v>
      </c>
      <c r="S2604" s="122">
        <v>0</v>
      </c>
      <c r="T2604" s="122">
        <v>0</v>
      </c>
      <c r="U2604" s="122">
        <v>215000026</v>
      </c>
      <c r="V2604" s="122">
        <v>240000026</v>
      </c>
      <c r="W2604" s="122">
        <v>270000026</v>
      </c>
      <c r="X2604" s="122">
        <v>280000026</v>
      </c>
      <c r="Y2604" s="122">
        <v>295000026</v>
      </c>
      <c r="Z2604" s="122">
        <v>315000026</v>
      </c>
      <c r="AA2604" s="122">
        <v>0</v>
      </c>
      <c r="AB2604" s="122">
        <v>0</v>
      </c>
      <c r="AC2604" s="122">
        <v>0</v>
      </c>
      <c r="AD2604" s="121"/>
    </row>
    <row r="2605" spans="14:30" ht="12" customHeight="1">
      <c r="N2605" s="119" t="s">
        <v>26</v>
      </c>
      <c r="O2605" s="120" t="s">
        <v>496</v>
      </c>
      <c r="P2605" s="122">
        <v>0</v>
      </c>
      <c r="Q2605" s="122">
        <v>0</v>
      </c>
      <c r="R2605" s="122">
        <v>0</v>
      </c>
      <c r="S2605" s="122">
        <v>0</v>
      </c>
      <c r="T2605" s="122">
        <v>0</v>
      </c>
      <c r="U2605" s="122">
        <v>205000026</v>
      </c>
      <c r="V2605" s="122">
        <v>235000026</v>
      </c>
      <c r="W2605" s="122">
        <v>265000026</v>
      </c>
      <c r="X2605" s="122">
        <v>275000026</v>
      </c>
      <c r="Y2605" s="122">
        <v>290000026</v>
      </c>
      <c r="Z2605" s="122">
        <v>310000026</v>
      </c>
      <c r="AA2605" s="122">
        <v>0</v>
      </c>
      <c r="AB2605" s="122">
        <v>0</v>
      </c>
      <c r="AC2605" s="122">
        <v>0</v>
      </c>
      <c r="AD2605" s="121"/>
    </row>
    <row r="2606" spans="14:30" ht="12" customHeight="1">
      <c r="N2606" s="119" t="s">
        <v>26</v>
      </c>
      <c r="O2606" s="120" t="s">
        <v>497</v>
      </c>
      <c r="P2606" s="122">
        <v>0</v>
      </c>
      <c r="Q2606" s="122">
        <v>0</v>
      </c>
      <c r="R2606" s="122">
        <v>0</v>
      </c>
      <c r="S2606" s="122">
        <v>0</v>
      </c>
      <c r="T2606" s="122">
        <v>245000026</v>
      </c>
      <c r="U2606" s="122">
        <v>260000026</v>
      </c>
      <c r="V2606" s="122">
        <v>275000026</v>
      </c>
      <c r="W2606" s="122">
        <v>295000026</v>
      </c>
      <c r="X2606" s="122">
        <v>320000026</v>
      </c>
      <c r="Y2606" s="122">
        <v>365000026</v>
      </c>
      <c r="Z2606" s="122">
        <v>0</v>
      </c>
      <c r="AA2606" s="122">
        <v>0</v>
      </c>
      <c r="AB2606" s="122">
        <v>0</v>
      </c>
      <c r="AC2606" s="122">
        <v>0</v>
      </c>
      <c r="AD2606" s="121"/>
    </row>
    <row r="2607" spans="14:30" ht="12" customHeight="1">
      <c r="N2607" s="119" t="s">
        <v>26</v>
      </c>
      <c r="O2607" s="120" t="s">
        <v>498</v>
      </c>
      <c r="P2607" s="122">
        <v>165000026</v>
      </c>
      <c r="Q2607" s="122">
        <v>175000026</v>
      </c>
      <c r="R2607" s="122">
        <v>185000026</v>
      </c>
      <c r="S2607" s="122">
        <v>195000026</v>
      </c>
      <c r="T2607" s="122">
        <v>0</v>
      </c>
      <c r="U2607" s="122">
        <v>0</v>
      </c>
      <c r="V2607" s="122">
        <v>0</v>
      </c>
      <c r="W2607" s="122">
        <v>0</v>
      </c>
      <c r="X2607" s="122">
        <v>0</v>
      </c>
      <c r="Y2607" s="122">
        <v>320000026</v>
      </c>
      <c r="Z2607" s="122">
        <v>0</v>
      </c>
      <c r="AA2607" s="122">
        <v>0</v>
      </c>
      <c r="AB2607" s="122">
        <v>0</v>
      </c>
      <c r="AC2607" s="122">
        <v>0</v>
      </c>
      <c r="AD2607" s="121"/>
    </row>
    <row r="2608" spans="14:30" ht="12" customHeight="1">
      <c r="N2608" s="119" t="s">
        <v>26</v>
      </c>
      <c r="O2608" s="120" t="s">
        <v>499</v>
      </c>
      <c r="P2608" s="122">
        <v>160000026</v>
      </c>
      <c r="Q2608" s="122">
        <v>170000026</v>
      </c>
      <c r="R2608" s="122">
        <v>180000026</v>
      </c>
      <c r="S2608" s="122">
        <v>195000026</v>
      </c>
      <c r="T2608" s="122">
        <v>0</v>
      </c>
      <c r="U2608" s="122">
        <v>0</v>
      </c>
      <c r="V2608" s="122">
        <v>0</v>
      </c>
      <c r="W2608" s="122">
        <v>0</v>
      </c>
      <c r="X2608" s="122">
        <v>0</v>
      </c>
      <c r="Y2608" s="122">
        <v>0</v>
      </c>
      <c r="Z2608" s="122">
        <v>0</v>
      </c>
      <c r="AA2608" s="122">
        <v>0</v>
      </c>
      <c r="AB2608" s="122">
        <v>0</v>
      </c>
      <c r="AC2608" s="122">
        <v>0</v>
      </c>
      <c r="AD2608" s="121"/>
    </row>
    <row r="2609" spans="14:30" ht="12" customHeight="1">
      <c r="N2609" s="119" t="s">
        <v>26</v>
      </c>
      <c r="O2609" s="120" t="s">
        <v>500</v>
      </c>
      <c r="P2609" s="122">
        <v>150000026</v>
      </c>
      <c r="Q2609" s="122">
        <v>160000026</v>
      </c>
      <c r="R2609" s="122">
        <v>170000026</v>
      </c>
      <c r="S2609" s="122">
        <v>190000026</v>
      </c>
      <c r="T2609" s="122">
        <v>225000026</v>
      </c>
      <c r="U2609" s="122">
        <v>235000026</v>
      </c>
      <c r="V2609" s="122">
        <v>250000026</v>
      </c>
      <c r="W2609" s="122">
        <v>260000026</v>
      </c>
      <c r="X2609" s="122">
        <v>285000026</v>
      </c>
      <c r="Y2609" s="122">
        <v>300000026</v>
      </c>
      <c r="Z2609" s="122">
        <v>310000026</v>
      </c>
      <c r="AA2609" s="122">
        <v>320000026</v>
      </c>
      <c r="AB2609" s="122">
        <v>340000026</v>
      </c>
      <c r="AC2609" s="122">
        <v>0</v>
      </c>
      <c r="AD2609" s="121"/>
    </row>
    <row r="2610" spans="14:30" ht="12" customHeight="1">
      <c r="N2610" s="119" t="s">
        <v>26</v>
      </c>
      <c r="O2610" s="120" t="s">
        <v>501</v>
      </c>
      <c r="P2610" s="122">
        <v>180000026</v>
      </c>
      <c r="Q2610" s="122">
        <v>190000026</v>
      </c>
      <c r="R2610" s="122">
        <v>200000026</v>
      </c>
      <c r="S2610" s="122">
        <v>220000026</v>
      </c>
      <c r="T2610" s="122">
        <v>230000026</v>
      </c>
      <c r="U2610" s="122">
        <v>0</v>
      </c>
      <c r="V2610" s="122">
        <v>0</v>
      </c>
      <c r="W2610" s="122">
        <v>0</v>
      </c>
      <c r="X2610" s="122">
        <v>0</v>
      </c>
      <c r="Y2610" s="122">
        <v>0</v>
      </c>
      <c r="Z2610" s="122">
        <v>0</v>
      </c>
      <c r="AA2610" s="122">
        <v>0</v>
      </c>
      <c r="AB2610" s="122">
        <v>0</v>
      </c>
      <c r="AC2610" s="122">
        <v>0</v>
      </c>
      <c r="AD2610" s="121"/>
    </row>
    <row r="2611" spans="14:30" ht="12" customHeight="1">
      <c r="N2611" s="119" t="s">
        <v>26</v>
      </c>
      <c r="O2611" s="120" t="s">
        <v>502</v>
      </c>
      <c r="P2611" s="122">
        <v>195000026</v>
      </c>
      <c r="Q2611" s="122">
        <v>200000026</v>
      </c>
      <c r="R2611" s="122">
        <v>210000026</v>
      </c>
      <c r="S2611" s="122">
        <v>225000026</v>
      </c>
      <c r="T2611" s="122">
        <v>0</v>
      </c>
      <c r="U2611" s="122">
        <v>0</v>
      </c>
      <c r="V2611" s="122">
        <v>0</v>
      </c>
      <c r="W2611" s="122">
        <v>0</v>
      </c>
      <c r="X2611" s="122">
        <v>0</v>
      </c>
      <c r="Y2611" s="122">
        <v>0</v>
      </c>
      <c r="Z2611" s="122">
        <v>0</v>
      </c>
      <c r="AA2611" s="122">
        <v>0</v>
      </c>
      <c r="AB2611" s="122">
        <v>0</v>
      </c>
      <c r="AC2611" s="122">
        <v>0</v>
      </c>
      <c r="AD2611" s="121"/>
    </row>
    <row r="2612" spans="14:30" ht="12" customHeight="1">
      <c r="N2612" s="119" t="s">
        <v>26</v>
      </c>
      <c r="O2612" s="120" t="s">
        <v>2463</v>
      </c>
      <c r="P2612" s="122">
        <v>195000026</v>
      </c>
      <c r="Q2612" s="122">
        <v>200000026</v>
      </c>
      <c r="R2612" s="122">
        <v>210000026</v>
      </c>
      <c r="S2612" s="122">
        <v>225000026</v>
      </c>
      <c r="T2612" s="122">
        <v>0</v>
      </c>
      <c r="U2612" s="122">
        <v>0</v>
      </c>
      <c r="V2612" s="122">
        <v>0</v>
      </c>
      <c r="W2612" s="122">
        <v>0</v>
      </c>
      <c r="X2612" s="122">
        <v>0</v>
      </c>
      <c r="Y2612" s="122">
        <v>0</v>
      </c>
      <c r="Z2612" s="122">
        <v>0</v>
      </c>
      <c r="AA2612" s="122">
        <v>0</v>
      </c>
      <c r="AB2612" s="122">
        <v>0</v>
      </c>
      <c r="AC2612" s="122">
        <v>0</v>
      </c>
      <c r="AD2612" s="121"/>
    </row>
    <row r="2613" spans="14:30" ht="12" customHeight="1">
      <c r="N2613" s="119" t="s">
        <v>26</v>
      </c>
      <c r="O2613" s="120" t="s">
        <v>1975</v>
      </c>
      <c r="P2613" s="122">
        <v>160000026</v>
      </c>
      <c r="Q2613" s="122">
        <v>170000026</v>
      </c>
      <c r="R2613" s="122">
        <v>0</v>
      </c>
      <c r="S2613" s="122">
        <v>0</v>
      </c>
      <c r="T2613" s="122">
        <v>0</v>
      </c>
      <c r="U2613" s="122">
        <v>0</v>
      </c>
      <c r="V2613" s="122">
        <v>0</v>
      </c>
      <c r="W2613" s="122">
        <v>0</v>
      </c>
      <c r="X2613" s="122">
        <v>0</v>
      </c>
      <c r="Y2613" s="122">
        <v>0</v>
      </c>
      <c r="Z2613" s="122">
        <v>0</v>
      </c>
      <c r="AA2613" s="122">
        <v>0</v>
      </c>
      <c r="AB2613" s="122">
        <v>0</v>
      </c>
      <c r="AC2613" s="122">
        <v>0</v>
      </c>
      <c r="AD2613" s="121"/>
    </row>
    <row r="2614" spans="14:30" ht="12" customHeight="1">
      <c r="N2614" s="119" t="s">
        <v>26</v>
      </c>
      <c r="O2614" s="120" t="s">
        <v>444</v>
      </c>
      <c r="P2614" s="122">
        <v>170000026</v>
      </c>
      <c r="Q2614" s="122">
        <v>180000026</v>
      </c>
      <c r="R2614" s="122">
        <v>190000026</v>
      </c>
      <c r="S2614" s="122">
        <v>195000026</v>
      </c>
      <c r="T2614" s="122">
        <v>0</v>
      </c>
      <c r="U2614" s="122">
        <v>0</v>
      </c>
      <c r="V2614" s="122">
        <v>0</v>
      </c>
      <c r="W2614" s="122">
        <v>0</v>
      </c>
      <c r="X2614" s="122">
        <v>0</v>
      </c>
      <c r="Y2614" s="122">
        <v>0</v>
      </c>
      <c r="Z2614" s="122">
        <v>0</v>
      </c>
      <c r="AA2614" s="122">
        <v>0</v>
      </c>
      <c r="AB2614" s="122">
        <v>0</v>
      </c>
      <c r="AC2614" s="122">
        <v>0</v>
      </c>
      <c r="AD2614" s="121"/>
    </row>
    <row r="2615" spans="14:30" ht="12" customHeight="1">
      <c r="N2615" s="119" t="s">
        <v>26</v>
      </c>
      <c r="O2615" s="120" t="s">
        <v>445</v>
      </c>
      <c r="P2615" s="122">
        <v>160000026</v>
      </c>
      <c r="Q2615" s="122">
        <v>170000026</v>
      </c>
      <c r="R2615" s="122">
        <v>180000026</v>
      </c>
      <c r="S2615" s="122">
        <v>185000026</v>
      </c>
      <c r="T2615" s="122">
        <v>0</v>
      </c>
      <c r="U2615" s="122">
        <v>0</v>
      </c>
      <c r="V2615" s="122">
        <v>0</v>
      </c>
      <c r="W2615" s="122">
        <v>0</v>
      </c>
      <c r="X2615" s="122">
        <v>0</v>
      </c>
      <c r="Y2615" s="122">
        <v>0</v>
      </c>
      <c r="Z2615" s="122">
        <v>0</v>
      </c>
      <c r="AA2615" s="122">
        <v>0</v>
      </c>
      <c r="AB2615" s="122">
        <v>0</v>
      </c>
      <c r="AC2615" s="122">
        <v>0</v>
      </c>
      <c r="AD2615" s="121"/>
    </row>
    <row r="2616" spans="14:30" ht="12" customHeight="1">
      <c r="N2616" s="119" t="s">
        <v>26</v>
      </c>
      <c r="O2616" s="120" t="s">
        <v>446</v>
      </c>
      <c r="P2616" s="122">
        <v>150000026</v>
      </c>
      <c r="Q2616" s="122">
        <v>165000026</v>
      </c>
      <c r="R2616" s="122">
        <v>180000026</v>
      </c>
      <c r="S2616" s="122">
        <v>185000026</v>
      </c>
      <c r="T2616" s="122">
        <v>0</v>
      </c>
      <c r="U2616" s="122">
        <v>0</v>
      </c>
      <c r="V2616" s="122">
        <v>0</v>
      </c>
      <c r="W2616" s="122">
        <v>0</v>
      </c>
      <c r="X2616" s="122">
        <v>0</v>
      </c>
      <c r="Y2616" s="122">
        <v>0</v>
      </c>
      <c r="Z2616" s="122">
        <v>0</v>
      </c>
      <c r="AA2616" s="122">
        <v>0</v>
      </c>
      <c r="AB2616" s="122">
        <v>0</v>
      </c>
      <c r="AC2616" s="122">
        <v>0</v>
      </c>
      <c r="AD2616" s="121"/>
    </row>
    <row r="2617" spans="14:30" ht="12" customHeight="1">
      <c r="N2617" s="119" t="s">
        <v>26</v>
      </c>
      <c r="O2617" s="120" t="s">
        <v>447</v>
      </c>
      <c r="P2617" s="122">
        <v>145000026</v>
      </c>
      <c r="Q2617" s="122">
        <v>160000026</v>
      </c>
      <c r="R2617" s="122">
        <v>175000026</v>
      </c>
      <c r="S2617" s="122">
        <v>180000026</v>
      </c>
      <c r="T2617" s="122">
        <v>0</v>
      </c>
      <c r="U2617" s="122">
        <v>0</v>
      </c>
      <c r="V2617" s="122">
        <v>0</v>
      </c>
      <c r="W2617" s="122">
        <v>0</v>
      </c>
      <c r="X2617" s="122">
        <v>0</v>
      </c>
      <c r="Y2617" s="122">
        <v>0</v>
      </c>
      <c r="Z2617" s="122">
        <v>0</v>
      </c>
      <c r="AA2617" s="122">
        <v>0</v>
      </c>
      <c r="AB2617" s="122">
        <v>0</v>
      </c>
      <c r="AC2617" s="122">
        <v>0</v>
      </c>
      <c r="AD2617" s="121"/>
    </row>
    <row r="2618" spans="14:30" ht="12" customHeight="1">
      <c r="N2618" s="119" t="s">
        <v>26</v>
      </c>
      <c r="O2618" s="120" t="s">
        <v>1902</v>
      </c>
      <c r="P2618" s="122">
        <v>145000026</v>
      </c>
      <c r="Q2618" s="122">
        <v>160000026</v>
      </c>
      <c r="R2618" s="122">
        <v>175000026</v>
      </c>
      <c r="S2618" s="122">
        <v>190000026</v>
      </c>
      <c r="T2618" s="122">
        <v>0</v>
      </c>
      <c r="U2618" s="122">
        <v>0</v>
      </c>
      <c r="V2618" s="122">
        <v>0</v>
      </c>
      <c r="W2618" s="122">
        <v>0</v>
      </c>
      <c r="X2618" s="122">
        <v>0</v>
      </c>
      <c r="Y2618" s="122">
        <v>0</v>
      </c>
      <c r="Z2618" s="122">
        <v>0</v>
      </c>
      <c r="AA2618" s="122">
        <v>0</v>
      </c>
      <c r="AB2618" s="122">
        <v>0</v>
      </c>
      <c r="AC2618" s="122">
        <v>0</v>
      </c>
      <c r="AD2618" s="121"/>
    </row>
    <row r="2619" spans="14:30" ht="12" customHeight="1">
      <c r="N2619" s="119" t="s">
        <v>26</v>
      </c>
      <c r="O2619" s="120" t="s">
        <v>448</v>
      </c>
      <c r="P2619" s="122">
        <v>165000026</v>
      </c>
      <c r="Q2619" s="122">
        <v>175000026</v>
      </c>
      <c r="R2619" s="122">
        <v>185000026</v>
      </c>
      <c r="S2619" s="122">
        <v>195000026</v>
      </c>
      <c r="T2619" s="122">
        <v>0</v>
      </c>
      <c r="U2619" s="122">
        <v>0</v>
      </c>
      <c r="V2619" s="122">
        <v>0</v>
      </c>
      <c r="W2619" s="122">
        <v>0</v>
      </c>
      <c r="X2619" s="122">
        <v>0</v>
      </c>
      <c r="Y2619" s="122">
        <v>0</v>
      </c>
      <c r="Z2619" s="122">
        <v>0</v>
      </c>
      <c r="AA2619" s="122">
        <v>0</v>
      </c>
      <c r="AB2619" s="122">
        <v>0</v>
      </c>
      <c r="AC2619" s="122">
        <v>0</v>
      </c>
      <c r="AD2619" s="121"/>
    </row>
    <row r="2620" spans="14:30" ht="12" customHeight="1">
      <c r="N2620" s="119" t="s">
        <v>26</v>
      </c>
      <c r="O2620" s="120" t="s">
        <v>449</v>
      </c>
      <c r="P2620" s="122">
        <v>160000026</v>
      </c>
      <c r="Q2620" s="122">
        <v>170000026</v>
      </c>
      <c r="R2620" s="122">
        <v>180000026</v>
      </c>
      <c r="S2620" s="122">
        <v>195000026</v>
      </c>
      <c r="T2620" s="122">
        <v>0</v>
      </c>
      <c r="U2620" s="122">
        <v>0</v>
      </c>
      <c r="V2620" s="122">
        <v>0</v>
      </c>
      <c r="W2620" s="122">
        <v>0</v>
      </c>
      <c r="X2620" s="122">
        <v>0</v>
      </c>
      <c r="Y2620" s="122">
        <v>0</v>
      </c>
      <c r="Z2620" s="122">
        <v>0</v>
      </c>
      <c r="AA2620" s="122">
        <v>0</v>
      </c>
      <c r="AB2620" s="122">
        <v>0</v>
      </c>
      <c r="AC2620" s="122">
        <v>0</v>
      </c>
      <c r="AD2620" s="121"/>
    </row>
    <row r="2621" spans="14:30" ht="12" customHeight="1">
      <c r="N2621" s="119" t="s">
        <v>26</v>
      </c>
      <c r="O2621" s="120" t="s">
        <v>2107</v>
      </c>
      <c r="P2621" s="122">
        <v>160000026</v>
      </c>
      <c r="Q2621" s="122">
        <v>170000026</v>
      </c>
      <c r="R2621" s="122">
        <v>180000026</v>
      </c>
      <c r="S2621" s="122">
        <v>195000026</v>
      </c>
      <c r="T2621" s="122">
        <v>0</v>
      </c>
      <c r="U2621" s="122">
        <v>0</v>
      </c>
      <c r="V2621" s="122">
        <v>0</v>
      </c>
      <c r="W2621" s="122">
        <v>0</v>
      </c>
      <c r="X2621" s="122">
        <v>0</v>
      </c>
      <c r="Y2621" s="122">
        <v>0</v>
      </c>
      <c r="Z2621" s="122">
        <v>0</v>
      </c>
      <c r="AA2621" s="122">
        <v>0</v>
      </c>
      <c r="AB2621" s="122">
        <v>0</v>
      </c>
      <c r="AC2621" s="122">
        <v>0</v>
      </c>
      <c r="AD2621" s="121"/>
    </row>
    <row r="2622" spans="14:30" ht="12" customHeight="1">
      <c r="N2622" s="119" t="s">
        <v>26</v>
      </c>
      <c r="O2622" s="120" t="s">
        <v>1767</v>
      </c>
      <c r="P2622" s="122">
        <v>175000026</v>
      </c>
      <c r="Q2622" s="122">
        <v>185000026</v>
      </c>
      <c r="R2622" s="122">
        <v>190000026</v>
      </c>
      <c r="S2622" s="122">
        <v>195000026</v>
      </c>
      <c r="T2622" s="122">
        <v>0</v>
      </c>
      <c r="U2622" s="122">
        <v>0</v>
      </c>
      <c r="V2622" s="122">
        <v>0</v>
      </c>
      <c r="W2622" s="122">
        <v>0</v>
      </c>
      <c r="X2622" s="122">
        <v>0</v>
      </c>
      <c r="Y2622" s="122">
        <v>0</v>
      </c>
      <c r="Z2622" s="122">
        <v>0</v>
      </c>
      <c r="AA2622" s="122">
        <v>0</v>
      </c>
      <c r="AB2622" s="122">
        <v>0</v>
      </c>
      <c r="AC2622" s="122">
        <v>0</v>
      </c>
      <c r="AD2622" s="121"/>
    </row>
    <row r="2623" spans="14:30" ht="12" customHeight="1">
      <c r="N2623" s="119" t="s">
        <v>26</v>
      </c>
      <c r="O2623" s="120" t="s">
        <v>450</v>
      </c>
      <c r="P2623" s="122">
        <v>195000026</v>
      </c>
      <c r="Q2623" s="122">
        <v>205000026</v>
      </c>
      <c r="R2623" s="122">
        <v>210000026</v>
      </c>
      <c r="S2623" s="122">
        <v>225000026</v>
      </c>
      <c r="T2623" s="122">
        <v>235000026</v>
      </c>
      <c r="U2623" s="122">
        <v>0</v>
      </c>
      <c r="V2623" s="122">
        <v>0</v>
      </c>
      <c r="W2623" s="122">
        <v>0</v>
      </c>
      <c r="X2623" s="122">
        <v>0</v>
      </c>
      <c r="Y2623" s="122">
        <v>0</v>
      </c>
      <c r="Z2623" s="122">
        <v>0</v>
      </c>
      <c r="AA2623" s="122">
        <v>0</v>
      </c>
      <c r="AB2623" s="122">
        <v>0</v>
      </c>
      <c r="AC2623" s="122">
        <v>0</v>
      </c>
      <c r="AD2623" s="121"/>
    </row>
    <row r="2624" spans="14:30" ht="12" customHeight="1">
      <c r="N2624" s="119" t="s">
        <v>26</v>
      </c>
      <c r="O2624" s="120" t="s">
        <v>451</v>
      </c>
      <c r="P2624" s="122">
        <v>180000026</v>
      </c>
      <c r="Q2624" s="122">
        <v>190000026</v>
      </c>
      <c r="R2624" s="122">
        <v>200000026</v>
      </c>
      <c r="S2624" s="122">
        <v>220000026</v>
      </c>
      <c r="T2624" s="122">
        <v>230000026</v>
      </c>
      <c r="U2624" s="122">
        <v>0</v>
      </c>
      <c r="V2624" s="122">
        <v>0</v>
      </c>
      <c r="W2624" s="122">
        <v>0</v>
      </c>
      <c r="X2624" s="122">
        <v>0</v>
      </c>
      <c r="Y2624" s="122">
        <v>0</v>
      </c>
      <c r="Z2624" s="122">
        <v>0</v>
      </c>
      <c r="AA2624" s="122">
        <v>0</v>
      </c>
      <c r="AB2624" s="122">
        <v>0</v>
      </c>
      <c r="AC2624" s="122">
        <v>0</v>
      </c>
      <c r="AD2624" s="121"/>
    </row>
    <row r="2625" spans="14:30" ht="12" customHeight="1">
      <c r="N2625" s="119" t="s">
        <v>26</v>
      </c>
      <c r="O2625" s="120" t="s">
        <v>452</v>
      </c>
      <c r="P2625" s="122">
        <v>195000026</v>
      </c>
      <c r="Q2625" s="122">
        <v>200000026</v>
      </c>
      <c r="R2625" s="122">
        <v>210000026</v>
      </c>
      <c r="S2625" s="122">
        <v>225000026</v>
      </c>
      <c r="T2625" s="122">
        <v>0</v>
      </c>
      <c r="U2625" s="122">
        <v>0</v>
      </c>
      <c r="V2625" s="122">
        <v>0</v>
      </c>
      <c r="W2625" s="122">
        <v>0</v>
      </c>
      <c r="X2625" s="122">
        <v>0</v>
      </c>
      <c r="Y2625" s="122">
        <v>0</v>
      </c>
      <c r="Z2625" s="122">
        <v>0</v>
      </c>
      <c r="AA2625" s="122">
        <v>0</v>
      </c>
      <c r="AB2625" s="122">
        <v>0</v>
      </c>
      <c r="AC2625" s="122">
        <v>0</v>
      </c>
      <c r="AD2625" s="121"/>
    </row>
    <row r="2626" spans="14:30" ht="12" customHeight="1">
      <c r="N2626" s="119" t="s">
        <v>26</v>
      </c>
      <c r="O2626" s="120" t="s">
        <v>453</v>
      </c>
      <c r="P2626" s="122">
        <v>195000026</v>
      </c>
      <c r="Q2626" s="122">
        <v>200000026</v>
      </c>
      <c r="R2626" s="122">
        <v>210000026</v>
      </c>
      <c r="S2626" s="122">
        <v>225000026</v>
      </c>
      <c r="T2626" s="122">
        <v>0</v>
      </c>
      <c r="U2626" s="122">
        <v>0</v>
      </c>
      <c r="V2626" s="122">
        <v>0</v>
      </c>
      <c r="W2626" s="122">
        <v>0</v>
      </c>
      <c r="X2626" s="122">
        <v>0</v>
      </c>
      <c r="Y2626" s="122">
        <v>0</v>
      </c>
      <c r="Z2626" s="122">
        <v>0</v>
      </c>
      <c r="AA2626" s="122">
        <v>0</v>
      </c>
      <c r="AB2626" s="122">
        <v>0</v>
      </c>
      <c r="AC2626" s="122">
        <v>0</v>
      </c>
      <c r="AD2626" s="121"/>
    </row>
    <row r="2627" spans="14:30" ht="12" customHeight="1">
      <c r="N2627" s="119" t="s">
        <v>26</v>
      </c>
      <c r="O2627" s="120" t="s">
        <v>838</v>
      </c>
      <c r="P2627" s="122">
        <v>0</v>
      </c>
      <c r="Q2627" s="122">
        <v>0</v>
      </c>
      <c r="R2627" s="122">
        <v>0</v>
      </c>
      <c r="S2627" s="122">
        <v>0</v>
      </c>
      <c r="T2627" s="122">
        <v>210000026</v>
      </c>
      <c r="U2627" s="122">
        <v>225000026</v>
      </c>
      <c r="V2627" s="122">
        <v>235000026</v>
      </c>
      <c r="W2627" s="122">
        <v>260000026</v>
      </c>
      <c r="X2627" s="122">
        <v>275000026</v>
      </c>
      <c r="Y2627" s="122">
        <v>290000026</v>
      </c>
      <c r="Z2627" s="122">
        <v>310000026</v>
      </c>
      <c r="AA2627" s="122">
        <v>0</v>
      </c>
      <c r="AB2627" s="122">
        <v>0</v>
      </c>
      <c r="AC2627" s="122">
        <v>0</v>
      </c>
      <c r="AD2627" s="121"/>
    </row>
    <row r="2628" spans="14:30" ht="12" customHeight="1">
      <c r="N2628" s="119" t="s">
        <v>26</v>
      </c>
      <c r="O2628" s="120" t="s">
        <v>612</v>
      </c>
      <c r="P2628" s="122">
        <v>0</v>
      </c>
      <c r="Q2628" s="122">
        <v>0</v>
      </c>
      <c r="R2628" s="122">
        <v>0</v>
      </c>
      <c r="S2628" s="122">
        <v>0</v>
      </c>
      <c r="T2628" s="122">
        <v>185000026</v>
      </c>
      <c r="U2628" s="122">
        <v>200000026</v>
      </c>
      <c r="V2628" s="122">
        <v>220000026</v>
      </c>
      <c r="W2628" s="122">
        <v>240000026</v>
      </c>
      <c r="X2628" s="122">
        <v>260000026</v>
      </c>
      <c r="Y2628" s="122">
        <v>280000026</v>
      </c>
      <c r="Z2628" s="122">
        <v>0</v>
      </c>
      <c r="AA2628" s="122">
        <v>0</v>
      </c>
      <c r="AB2628" s="122">
        <v>0</v>
      </c>
      <c r="AC2628" s="122">
        <v>0</v>
      </c>
      <c r="AD2628" s="121"/>
    </row>
    <row r="2629" spans="14:30" ht="12" customHeight="1">
      <c r="N2629" s="119" t="s">
        <v>26</v>
      </c>
      <c r="O2629" s="120" t="s">
        <v>687</v>
      </c>
      <c r="P2629" s="122">
        <v>0</v>
      </c>
      <c r="Q2629" s="122">
        <v>140000026</v>
      </c>
      <c r="R2629" s="122">
        <v>150000026</v>
      </c>
      <c r="S2629" s="122">
        <v>160000026</v>
      </c>
      <c r="T2629" s="122">
        <v>170000026</v>
      </c>
      <c r="U2629" s="122">
        <v>180000026</v>
      </c>
      <c r="V2629" s="122">
        <v>195000026</v>
      </c>
      <c r="W2629" s="122">
        <v>205000026</v>
      </c>
      <c r="X2629" s="122">
        <v>225000026</v>
      </c>
      <c r="Y2629" s="122">
        <v>250000026</v>
      </c>
      <c r="Z2629" s="122">
        <v>0</v>
      </c>
      <c r="AA2629" s="122">
        <v>0</v>
      </c>
      <c r="AB2629" s="122">
        <v>0</v>
      </c>
      <c r="AC2629" s="122">
        <v>0</v>
      </c>
      <c r="AD2629" s="121"/>
    </row>
    <row r="2630" spans="14:30" ht="12" customHeight="1">
      <c r="N2630" s="119" t="s">
        <v>26</v>
      </c>
      <c r="O2630" s="120" t="s">
        <v>161</v>
      </c>
      <c r="P2630" s="122">
        <v>0</v>
      </c>
      <c r="Q2630" s="122">
        <v>0</v>
      </c>
      <c r="R2630" s="122">
        <v>0</v>
      </c>
      <c r="S2630" s="122">
        <v>0</v>
      </c>
      <c r="T2630" s="122">
        <v>280000026</v>
      </c>
      <c r="U2630" s="122">
        <v>290000026</v>
      </c>
      <c r="V2630" s="122">
        <v>300000026</v>
      </c>
      <c r="W2630" s="122">
        <v>305000026</v>
      </c>
      <c r="X2630" s="122">
        <v>315000026</v>
      </c>
      <c r="Y2630" s="122">
        <v>325000026</v>
      </c>
      <c r="Z2630" s="122">
        <v>340000026</v>
      </c>
      <c r="AA2630" s="122">
        <v>350000026</v>
      </c>
      <c r="AB2630" s="122">
        <v>360000026</v>
      </c>
      <c r="AC2630" s="122">
        <v>370000026</v>
      </c>
      <c r="AD2630" s="121"/>
    </row>
    <row r="2631" spans="14:30" ht="12" customHeight="1">
      <c r="N2631" s="119" t="s">
        <v>26</v>
      </c>
      <c r="O2631" s="120" t="s">
        <v>651</v>
      </c>
      <c r="P2631" s="122">
        <v>0</v>
      </c>
      <c r="Q2631" s="122">
        <v>0</v>
      </c>
      <c r="R2631" s="122">
        <v>0</v>
      </c>
      <c r="S2631" s="122">
        <v>0</v>
      </c>
      <c r="T2631" s="122">
        <v>235000026</v>
      </c>
      <c r="U2631" s="122">
        <v>250000026</v>
      </c>
      <c r="V2631" s="122">
        <v>265000026</v>
      </c>
      <c r="W2631" s="122">
        <v>280000026</v>
      </c>
      <c r="X2631" s="122">
        <v>290000026</v>
      </c>
      <c r="Y2631" s="122">
        <v>305000026</v>
      </c>
      <c r="Z2631" s="122">
        <v>330000026</v>
      </c>
      <c r="AA2631" s="122">
        <v>0</v>
      </c>
      <c r="AB2631" s="122">
        <v>0</v>
      </c>
      <c r="AC2631" s="122">
        <v>0</v>
      </c>
      <c r="AD2631" s="121"/>
    </row>
    <row r="2632" spans="14:30" ht="12" customHeight="1">
      <c r="N2632" s="119" t="s">
        <v>26</v>
      </c>
      <c r="O2632" s="120" t="s">
        <v>1260</v>
      </c>
      <c r="P2632" s="122">
        <v>210000026</v>
      </c>
      <c r="Q2632" s="122">
        <v>215000026</v>
      </c>
      <c r="R2632" s="122">
        <v>220000026</v>
      </c>
      <c r="S2632" s="122">
        <v>225000026</v>
      </c>
      <c r="T2632" s="122">
        <v>0</v>
      </c>
      <c r="U2632" s="122">
        <v>0</v>
      </c>
      <c r="V2632" s="122">
        <v>0</v>
      </c>
      <c r="W2632" s="122">
        <v>0</v>
      </c>
      <c r="X2632" s="122">
        <v>0</v>
      </c>
      <c r="Y2632" s="122">
        <v>0</v>
      </c>
      <c r="Z2632" s="122">
        <v>0</v>
      </c>
      <c r="AA2632" s="122">
        <v>0</v>
      </c>
      <c r="AB2632" s="122">
        <v>0</v>
      </c>
      <c r="AC2632" s="122">
        <v>0</v>
      </c>
      <c r="AD2632" s="121"/>
    </row>
    <row r="2633" spans="14:30" ht="12" customHeight="1">
      <c r="N2633" s="119" t="s">
        <v>26</v>
      </c>
      <c r="O2633" s="120" t="s">
        <v>162</v>
      </c>
      <c r="P2633" s="122">
        <v>125000026</v>
      </c>
      <c r="Q2633" s="122">
        <v>145000026</v>
      </c>
      <c r="R2633" s="122">
        <v>165000026</v>
      </c>
      <c r="S2633" s="122">
        <v>180000026</v>
      </c>
      <c r="T2633" s="122">
        <v>200000026</v>
      </c>
      <c r="U2633" s="122">
        <v>220000026</v>
      </c>
      <c r="V2633" s="122">
        <v>230000026</v>
      </c>
      <c r="W2633" s="122">
        <v>240000026</v>
      </c>
      <c r="X2633" s="122">
        <v>260000026</v>
      </c>
      <c r="Y2633" s="122">
        <v>280000026</v>
      </c>
      <c r="Z2633" s="122">
        <v>300000026</v>
      </c>
      <c r="AA2633" s="122">
        <v>320000026</v>
      </c>
      <c r="AB2633" s="122">
        <v>0</v>
      </c>
      <c r="AC2633" s="122">
        <v>0</v>
      </c>
      <c r="AD2633" s="121"/>
    </row>
    <row r="2634" spans="14:30" ht="12" customHeight="1">
      <c r="N2634" s="119" t="s">
        <v>26</v>
      </c>
      <c r="O2634" s="120" t="s">
        <v>839</v>
      </c>
      <c r="P2634" s="122">
        <v>0</v>
      </c>
      <c r="Q2634" s="122">
        <v>0</v>
      </c>
      <c r="R2634" s="122">
        <v>0</v>
      </c>
      <c r="S2634" s="122">
        <v>0</v>
      </c>
      <c r="T2634" s="122">
        <v>275000026</v>
      </c>
      <c r="U2634" s="122">
        <v>285000026</v>
      </c>
      <c r="V2634" s="122">
        <v>295000026</v>
      </c>
      <c r="W2634" s="122">
        <v>300000026</v>
      </c>
      <c r="X2634" s="122">
        <v>315000026</v>
      </c>
      <c r="Y2634" s="122">
        <v>325000026</v>
      </c>
      <c r="Z2634" s="122">
        <v>0</v>
      </c>
      <c r="AA2634" s="122">
        <v>0</v>
      </c>
      <c r="AB2634" s="122">
        <v>0</v>
      </c>
      <c r="AC2634" s="122">
        <v>0</v>
      </c>
      <c r="AD2634" s="121"/>
    </row>
    <row r="2635" spans="14:30" ht="12" customHeight="1">
      <c r="N2635" s="119" t="s">
        <v>26</v>
      </c>
      <c r="O2635" s="120" t="s">
        <v>840</v>
      </c>
      <c r="P2635" s="122">
        <v>0</v>
      </c>
      <c r="Q2635" s="122">
        <v>0</v>
      </c>
      <c r="R2635" s="122">
        <v>0</v>
      </c>
      <c r="S2635" s="122">
        <v>0</v>
      </c>
      <c r="T2635" s="122">
        <v>230000026</v>
      </c>
      <c r="U2635" s="122">
        <v>245000026</v>
      </c>
      <c r="V2635" s="122">
        <v>260000026</v>
      </c>
      <c r="W2635" s="122">
        <v>275000026</v>
      </c>
      <c r="X2635" s="122">
        <v>285000026</v>
      </c>
      <c r="Y2635" s="122">
        <v>300000026</v>
      </c>
      <c r="Z2635" s="122">
        <v>330000026</v>
      </c>
      <c r="AA2635" s="122">
        <v>0</v>
      </c>
      <c r="AB2635" s="122">
        <v>0</v>
      </c>
      <c r="AC2635" s="122">
        <v>0</v>
      </c>
      <c r="AD2635" s="121"/>
    </row>
    <row r="2636" spans="14:30" ht="12" customHeight="1">
      <c r="N2636" s="119" t="s">
        <v>26</v>
      </c>
      <c r="O2636" s="120" t="s">
        <v>1261</v>
      </c>
      <c r="P2636" s="122">
        <v>205000026</v>
      </c>
      <c r="Q2636" s="122">
        <v>210000026</v>
      </c>
      <c r="R2636" s="122">
        <v>215000026</v>
      </c>
      <c r="S2636" s="122">
        <v>220000026</v>
      </c>
      <c r="T2636" s="122">
        <v>0</v>
      </c>
      <c r="U2636" s="122">
        <v>0</v>
      </c>
      <c r="V2636" s="122">
        <v>0</v>
      </c>
      <c r="W2636" s="122">
        <v>0</v>
      </c>
      <c r="X2636" s="122">
        <v>0</v>
      </c>
      <c r="Y2636" s="122">
        <v>0</v>
      </c>
      <c r="Z2636" s="122">
        <v>0</v>
      </c>
      <c r="AA2636" s="122">
        <v>0</v>
      </c>
      <c r="AB2636" s="122">
        <v>0</v>
      </c>
      <c r="AC2636" s="122">
        <v>0</v>
      </c>
      <c r="AD2636" s="121"/>
    </row>
    <row r="2637" spans="14:30" ht="12" customHeight="1">
      <c r="N2637" s="119" t="s">
        <v>26</v>
      </c>
      <c r="O2637" s="120" t="s">
        <v>664</v>
      </c>
      <c r="P2637" s="122">
        <v>120000026</v>
      </c>
      <c r="Q2637" s="122">
        <v>135000026</v>
      </c>
      <c r="R2637" s="122">
        <v>150000026</v>
      </c>
      <c r="S2637" s="122">
        <v>175000026</v>
      </c>
      <c r="T2637" s="122">
        <v>0</v>
      </c>
      <c r="U2637" s="122">
        <v>0</v>
      </c>
      <c r="V2637" s="122">
        <v>0</v>
      </c>
      <c r="W2637" s="122">
        <v>0</v>
      </c>
      <c r="X2637" s="122">
        <v>0</v>
      </c>
      <c r="Y2637" s="122">
        <v>0</v>
      </c>
      <c r="Z2637" s="122">
        <v>0</v>
      </c>
      <c r="AA2637" s="122">
        <v>0</v>
      </c>
      <c r="AB2637" s="122">
        <v>0</v>
      </c>
      <c r="AC2637" s="122">
        <v>0</v>
      </c>
      <c r="AD2637" s="121"/>
    </row>
    <row r="2638" spans="14:30" ht="12" customHeight="1">
      <c r="N2638" s="119" t="s">
        <v>26</v>
      </c>
      <c r="O2638" s="120" t="s">
        <v>841</v>
      </c>
      <c r="P2638" s="122">
        <v>0</v>
      </c>
      <c r="Q2638" s="122">
        <v>0</v>
      </c>
      <c r="R2638" s="122">
        <v>0</v>
      </c>
      <c r="S2638" s="122">
        <v>185000026</v>
      </c>
      <c r="T2638" s="122">
        <v>200000026</v>
      </c>
      <c r="U2638" s="122">
        <v>220000026</v>
      </c>
      <c r="V2638" s="122">
        <v>0</v>
      </c>
      <c r="W2638" s="122">
        <v>0</v>
      </c>
      <c r="X2638" s="122">
        <v>0</v>
      </c>
      <c r="Y2638" s="122">
        <v>0</v>
      </c>
      <c r="Z2638" s="122">
        <v>0</v>
      </c>
      <c r="AA2638" s="122">
        <v>0</v>
      </c>
      <c r="AB2638" s="122">
        <v>0</v>
      </c>
      <c r="AC2638" s="122">
        <v>0</v>
      </c>
      <c r="AD2638" s="121"/>
    </row>
    <row r="2639" spans="14:30" ht="12" customHeight="1">
      <c r="N2639" s="119" t="s">
        <v>26</v>
      </c>
      <c r="O2639" s="120" t="s">
        <v>163</v>
      </c>
      <c r="P2639" s="122">
        <v>0</v>
      </c>
      <c r="Q2639" s="122">
        <v>0</v>
      </c>
      <c r="R2639" s="122">
        <v>0</v>
      </c>
      <c r="S2639" s="122">
        <v>185000026</v>
      </c>
      <c r="T2639" s="122">
        <v>200000026</v>
      </c>
      <c r="U2639" s="122">
        <v>220000026</v>
      </c>
      <c r="V2639" s="122">
        <v>0</v>
      </c>
      <c r="W2639" s="122">
        <v>0</v>
      </c>
      <c r="X2639" s="122">
        <v>0</v>
      </c>
      <c r="Y2639" s="122">
        <v>0</v>
      </c>
      <c r="Z2639" s="122">
        <v>0</v>
      </c>
      <c r="AA2639" s="122">
        <v>0</v>
      </c>
      <c r="AB2639" s="122">
        <v>0</v>
      </c>
      <c r="AC2639" s="122">
        <v>0</v>
      </c>
      <c r="AD2639" s="121"/>
    </row>
    <row r="2640" spans="14:30" ht="12" customHeight="1">
      <c r="N2640" s="119" t="s">
        <v>26</v>
      </c>
      <c r="O2640" s="120" t="s">
        <v>842</v>
      </c>
      <c r="P2640" s="122">
        <v>0</v>
      </c>
      <c r="Q2640" s="122">
        <v>0</v>
      </c>
      <c r="R2640" s="122">
        <v>0</v>
      </c>
      <c r="S2640" s="122">
        <v>190000026</v>
      </c>
      <c r="T2640" s="122">
        <v>205000026</v>
      </c>
      <c r="U2640" s="122">
        <v>225000026</v>
      </c>
      <c r="V2640" s="122">
        <v>125000026</v>
      </c>
      <c r="W2640" s="122">
        <v>275000026</v>
      </c>
      <c r="X2640" s="122">
        <v>290000026</v>
      </c>
      <c r="Y2640" s="122">
        <v>300000026</v>
      </c>
      <c r="Z2640" s="122">
        <v>0</v>
      </c>
      <c r="AA2640" s="122">
        <v>0</v>
      </c>
      <c r="AB2640" s="122">
        <v>0</v>
      </c>
      <c r="AC2640" s="122">
        <v>0</v>
      </c>
      <c r="AD2640" s="121"/>
    </row>
    <row r="2641" spans="14:30" ht="12" customHeight="1">
      <c r="N2641" s="119" t="s">
        <v>26</v>
      </c>
      <c r="O2641" s="120" t="s">
        <v>1365</v>
      </c>
      <c r="P2641" s="122">
        <v>0</v>
      </c>
      <c r="Q2641" s="122">
        <v>0</v>
      </c>
      <c r="R2641" s="122">
        <v>0</v>
      </c>
      <c r="S2641" s="122">
        <v>0</v>
      </c>
      <c r="T2641" s="122">
        <v>305000026</v>
      </c>
      <c r="U2641" s="122">
        <v>315000026</v>
      </c>
      <c r="V2641" s="122">
        <v>325000026</v>
      </c>
      <c r="W2641" s="122">
        <v>335000026</v>
      </c>
      <c r="X2641" s="122">
        <v>345000026</v>
      </c>
      <c r="Y2641" s="122">
        <v>365000026</v>
      </c>
      <c r="Z2641" s="122">
        <v>0</v>
      </c>
      <c r="AA2641" s="122">
        <v>0</v>
      </c>
      <c r="AB2641" s="122">
        <v>0</v>
      </c>
      <c r="AC2641" s="122">
        <v>0</v>
      </c>
      <c r="AD2641" s="121"/>
    </row>
    <row r="2642" spans="14:30" ht="12" customHeight="1">
      <c r="N2642" s="119" t="s">
        <v>26</v>
      </c>
      <c r="O2642" s="120" t="s">
        <v>1709</v>
      </c>
      <c r="P2642" s="122">
        <v>0</v>
      </c>
      <c r="Q2642" s="122">
        <v>0</v>
      </c>
      <c r="R2642" s="122">
        <v>0</v>
      </c>
      <c r="S2642" s="122">
        <v>220000026</v>
      </c>
      <c r="T2642" s="122">
        <v>245000026</v>
      </c>
      <c r="U2642" s="122">
        <v>260000026</v>
      </c>
      <c r="V2642" s="122">
        <v>285000026</v>
      </c>
      <c r="W2642" s="122">
        <v>295000026</v>
      </c>
      <c r="X2642" s="122">
        <v>305000026</v>
      </c>
      <c r="Y2642" s="122">
        <v>320000026</v>
      </c>
      <c r="Z2642" s="122">
        <v>0</v>
      </c>
      <c r="AA2642" s="122">
        <v>0</v>
      </c>
      <c r="AB2642" s="122">
        <v>0</v>
      </c>
      <c r="AC2642" s="122">
        <v>0</v>
      </c>
      <c r="AD2642" s="121"/>
    </row>
    <row r="2643" spans="14:30" ht="12" customHeight="1">
      <c r="N2643" s="119" t="s">
        <v>26</v>
      </c>
      <c r="O2643" s="120" t="s">
        <v>674</v>
      </c>
      <c r="P2643" s="122">
        <v>0</v>
      </c>
      <c r="Q2643" s="122">
        <v>0</v>
      </c>
      <c r="R2643" s="122">
        <v>0</v>
      </c>
      <c r="S2643" s="122">
        <v>185000026</v>
      </c>
      <c r="T2643" s="122">
        <v>200000026</v>
      </c>
      <c r="U2643" s="122">
        <v>220000026</v>
      </c>
      <c r="V2643" s="122">
        <v>0</v>
      </c>
      <c r="W2643" s="122">
        <v>0</v>
      </c>
      <c r="X2643" s="122">
        <v>0</v>
      </c>
      <c r="Y2643" s="122">
        <v>0</v>
      </c>
      <c r="Z2643" s="122">
        <v>0</v>
      </c>
      <c r="AA2643" s="122">
        <v>0</v>
      </c>
      <c r="AB2643" s="122">
        <v>0</v>
      </c>
      <c r="AC2643" s="122">
        <v>0</v>
      </c>
      <c r="AD2643" s="121"/>
    </row>
    <row r="2644" spans="14:30" ht="12" customHeight="1">
      <c r="N2644" s="119" t="s">
        <v>26</v>
      </c>
      <c r="O2644" s="120" t="s">
        <v>843</v>
      </c>
      <c r="P2644" s="122">
        <v>0</v>
      </c>
      <c r="Q2644" s="122">
        <v>0</v>
      </c>
      <c r="R2644" s="122">
        <v>0</v>
      </c>
      <c r="S2644" s="122">
        <v>185000026</v>
      </c>
      <c r="T2644" s="122">
        <v>200000026</v>
      </c>
      <c r="U2644" s="122">
        <v>220000026</v>
      </c>
      <c r="V2644" s="122">
        <v>0</v>
      </c>
      <c r="W2644" s="122">
        <v>0</v>
      </c>
      <c r="X2644" s="122">
        <v>0</v>
      </c>
      <c r="Y2644" s="122">
        <v>0</v>
      </c>
      <c r="Z2644" s="122">
        <v>0</v>
      </c>
      <c r="AA2644" s="122">
        <v>0</v>
      </c>
      <c r="AB2644" s="122">
        <v>0</v>
      </c>
      <c r="AC2644" s="122">
        <v>0</v>
      </c>
      <c r="AD2644" s="121"/>
    </row>
    <row r="2645" spans="14:30" ht="12" customHeight="1">
      <c r="N2645" s="119" t="s">
        <v>26</v>
      </c>
      <c r="O2645" s="120" t="s">
        <v>256</v>
      </c>
      <c r="P2645" s="122">
        <v>0</v>
      </c>
      <c r="Q2645" s="122">
        <v>0</v>
      </c>
      <c r="R2645" s="122">
        <v>0</v>
      </c>
      <c r="S2645" s="122">
        <v>185000026</v>
      </c>
      <c r="T2645" s="122">
        <v>200000026</v>
      </c>
      <c r="U2645" s="122">
        <v>220000026</v>
      </c>
      <c r="V2645" s="122">
        <v>0</v>
      </c>
      <c r="W2645" s="122">
        <v>0</v>
      </c>
      <c r="X2645" s="122">
        <v>0</v>
      </c>
      <c r="Y2645" s="122">
        <v>0</v>
      </c>
      <c r="Z2645" s="122">
        <v>0</v>
      </c>
      <c r="AA2645" s="122">
        <v>0</v>
      </c>
      <c r="AB2645" s="122">
        <v>0</v>
      </c>
      <c r="AC2645" s="122">
        <v>0</v>
      </c>
      <c r="AD2645" s="121"/>
    </row>
    <row r="2646" spans="14:30" ht="12" customHeight="1">
      <c r="N2646" s="119" t="s">
        <v>26</v>
      </c>
      <c r="O2646" s="120" t="s">
        <v>1262</v>
      </c>
      <c r="P2646" s="122">
        <v>0</v>
      </c>
      <c r="Q2646" s="122">
        <v>0</v>
      </c>
      <c r="R2646" s="122">
        <v>0</v>
      </c>
      <c r="S2646" s="122">
        <v>0</v>
      </c>
      <c r="T2646" s="122">
        <v>290000026</v>
      </c>
      <c r="U2646" s="122">
        <v>295000026</v>
      </c>
      <c r="V2646" s="122">
        <v>315000026</v>
      </c>
      <c r="W2646" s="122">
        <v>325000026</v>
      </c>
      <c r="X2646" s="122">
        <v>335000026</v>
      </c>
      <c r="Y2646" s="122">
        <v>345000026</v>
      </c>
      <c r="Z2646" s="122">
        <v>0</v>
      </c>
      <c r="AA2646" s="122">
        <v>0</v>
      </c>
      <c r="AB2646" s="122">
        <v>0</v>
      </c>
      <c r="AC2646" s="122">
        <v>0</v>
      </c>
      <c r="AD2646" s="121"/>
    </row>
    <row r="2647" spans="14:30" ht="12" customHeight="1">
      <c r="N2647" s="119" t="s">
        <v>26</v>
      </c>
      <c r="O2647" s="120" t="s">
        <v>1898</v>
      </c>
      <c r="P2647" s="122">
        <v>0</v>
      </c>
      <c r="Q2647" s="122">
        <v>0</v>
      </c>
      <c r="R2647" s="122">
        <v>0</v>
      </c>
      <c r="S2647" s="122">
        <v>215000026</v>
      </c>
      <c r="T2647" s="122">
        <v>225000026</v>
      </c>
      <c r="U2647" s="122">
        <v>235000026</v>
      </c>
      <c r="V2647" s="122">
        <v>250000026</v>
      </c>
      <c r="W2647" s="122">
        <v>265000026</v>
      </c>
      <c r="X2647" s="122">
        <v>285000026</v>
      </c>
      <c r="Y2647" s="122">
        <v>305000026</v>
      </c>
      <c r="Z2647" s="122">
        <v>0</v>
      </c>
      <c r="AA2647" s="122">
        <v>0</v>
      </c>
      <c r="AB2647" s="122">
        <v>0</v>
      </c>
      <c r="AC2647" s="122">
        <v>0</v>
      </c>
      <c r="AD2647" s="121"/>
    </row>
    <row r="2648" spans="14:30" ht="12" customHeight="1">
      <c r="N2648" s="119" t="s">
        <v>26</v>
      </c>
      <c r="O2648" s="120" t="s">
        <v>917</v>
      </c>
      <c r="P2648" s="122">
        <v>120000026</v>
      </c>
      <c r="Q2648" s="122">
        <v>135000026</v>
      </c>
      <c r="R2648" s="122">
        <v>150000026</v>
      </c>
      <c r="S2648" s="122">
        <v>175000026</v>
      </c>
      <c r="T2648" s="122">
        <v>0</v>
      </c>
      <c r="U2648" s="122">
        <v>0</v>
      </c>
      <c r="V2648" s="122">
        <v>0</v>
      </c>
      <c r="W2648" s="122">
        <v>0</v>
      </c>
      <c r="X2648" s="122">
        <v>0</v>
      </c>
      <c r="Y2648" s="122">
        <v>0</v>
      </c>
      <c r="Z2648" s="122">
        <v>0</v>
      </c>
      <c r="AA2648" s="122">
        <v>0</v>
      </c>
      <c r="AB2648" s="122">
        <v>0</v>
      </c>
      <c r="AC2648" s="122">
        <v>0</v>
      </c>
      <c r="AD2648" s="121"/>
    </row>
    <row r="2649" spans="14:30" ht="12" customHeight="1">
      <c r="N2649" s="119" t="s">
        <v>26</v>
      </c>
      <c r="O2649" s="120" t="s">
        <v>918</v>
      </c>
      <c r="P2649" s="122">
        <v>120000026</v>
      </c>
      <c r="Q2649" s="122">
        <v>135000026</v>
      </c>
      <c r="R2649" s="122">
        <v>150000026</v>
      </c>
      <c r="S2649" s="122">
        <v>175000026</v>
      </c>
      <c r="T2649" s="122">
        <v>0</v>
      </c>
      <c r="U2649" s="122">
        <v>0</v>
      </c>
      <c r="V2649" s="122">
        <v>0</v>
      </c>
      <c r="W2649" s="122">
        <v>0</v>
      </c>
      <c r="X2649" s="122">
        <v>0</v>
      </c>
      <c r="Y2649" s="122">
        <v>0</v>
      </c>
      <c r="Z2649" s="122">
        <v>0</v>
      </c>
      <c r="AA2649" s="122">
        <v>0</v>
      </c>
      <c r="AB2649" s="122">
        <v>0</v>
      </c>
      <c r="AC2649" s="122">
        <v>0</v>
      </c>
      <c r="AD2649" s="121"/>
    </row>
    <row r="2650" spans="14:30" ht="12" customHeight="1">
      <c r="N2650" s="119" t="s">
        <v>26</v>
      </c>
      <c r="O2650" s="120" t="s">
        <v>2098</v>
      </c>
      <c r="P2650" s="122">
        <v>0</v>
      </c>
      <c r="Q2650" s="122">
        <v>0</v>
      </c>
      <c r="R2650" s="122">
        <v>0</v>
      </c>
      <c r="S2650" s="122">
        <v>0</v>
      </c>
      <c r="T2650" s="122">
        <v>0</v>
      </c>
      <c r="U2650" s="122">
        <v>235000026</v>
      </c>
      <c r="V2650" s="122">
        <v>240000026</v>
      </c>
      <c r="W2650" s="122">
        <v>250000026</v>
      </c>
      <c r="X2650" s="122">
        <v>265000026</v>
      </c>
      <c r="Y2650" s="122">
        <v>320000026</v>
      </c>
      <c r="Z2650" s="122">
        <v>0</v>
      </c>
      <c r="AA2650" s="122">
        <v>0</v>
      </c>
      <c r="AB2650" s="122">
        <v>0</v>
      </c>
      <c r="AC2650" s="122">
        <v>0</v>
      </c>
      <c r="AD2650" s="121"/>
    </row>
    <row r="2651" spans="14:30" ht="12" customHeight="1">
      <c r="N2651" s="119" t="s">
        <v>26</v>
      </c>
      <c r="O2651" s="120" t="s">
        <v>1939</v>
      </c>
      <c r="P2651" s="122">
        <v>0</v>
      </c>
      <c r="Q2651" s="122">
        <v>0</v>
      </c>
      <c r="R2651" s="122">
        <v>0</v>
      </c>
      <c r="S2651" s="122">
        <v>0</v>
      </c>
      <c r="T2651" s="122">
        <v>195000026</v>
      </c>
      <c r="U2651" s="122">
        <v>205000026</v>
      </c>
      <c r="V2651" s="122">
        <v>225000026</v>
      </c>
      <c r="W2651" s="122">
        <v>250000026</v>
      </c>
      <c r="X2651" s="122">
        <v>265000026</v>
      </c>
      <c r="Y2651" s="122">
        <v>305000026</v>
      </c>
      <c r="Z2651" s="122">
        <v>320000026</v>
      </c>
      <c r="AA2651" s="122">
        <v>330000026</v>
      </c>
      <c r="AB2651" s="122">
        <v>0</v>
      </c>
      <c r="AC2651" s="122">
        <v>0</v>
      </c>
      <c r="AD2651" s="121"/>
    </row>
    <row r="2652" spans="14:30" ht="12" customHeight="1">
      <c r="N2652" s="119" t="s">
        <v>26</v>
      </c>
      <c r="O2652" s="120" t="s">
        <v>424</v>
      </c>
      <c r="P2652" s="122">
        <v>0</v>
      </c>
      <c r="Q2652" s="122">
        <v>0</v>
      </c>
      <c r="R2652" s="122">
        <v>0</v>
      </c>
      <c r="S2652" s="122">
        <v>0</v>
      </c>
      <c r="T2652" s="122">
        <v>0</v>
      </c>
      <c r="U2652" s="122">
        <v>215000026</v>
      </c>
      <c r="V2652" s="122">
        <v>240000026</v>
      </c>
      <c r="W2652" s="122">
        <v>270000026</v>
      </c>
      <c r="X2652" s="122">
        <v>280000026</v>
      </c>
      <c r="Y2652" s="122">
        <v>295000026</v>
      </c>
      <c r="Z2652" s="122">
        <v>315000026</v>
      </c>
      <c r="AA2652" s="122">
        <v>0</v>
      </c>
      <c r="AB2652" s="122">
        <v>0</v>
      </c>
      <c r="AC2652" s="122">
        <v>0</v>
      </c>
      <c r="AD2652" s="121"/>
    </row>
    <row r="2653" spans="14:30" ht="12" customHeight="1">
      <c r="N2653" s="119" t="s">
        <v>26</v>
      </c>
      <c r="O2653" s="120" t="s">
        <v>425</v>
      </c>
      <c r="P2653" s="122">
        <v>0</v>
      </c>
      <c r="Q2653" s="122">
        <v>0</v>
      </c>
      <c r="R2653" s="122">
        <v>0</v>
      </c>
      <c r="S2653" s="122">
        <v>180000026</v>
      </c>
      <c r="T2653" s="122">
        <v>205000026</v>
      </c>
      <c r="U2653" s="122">
        <v>220000026</v>
      </c>
      <c r="V2653" s="122">
        <v>235000026</v>
      </c>
      <c r="W2653" s="122">
        <v>265000026</v>
      </c>
      <c r="X2653" s="122">
        <v>275000026</v>
      </c>
      <c r="Y2653" s="122">
        <v>290000026</v>
      </c>
      <c r="Z2653" s="122">
        <v>310000026</v>
      </c>
      <c r="AA2653" s="122">
        <v>315000026</v>
      </c>
      <c r="AB2653" s="122">
        <v>0</v>
      </c>
      <c r="AC2653" s="122">
        <v>0</v>
      </c>
      <c r="AD2653" s="121"/>
    </row>
    <row r="2654" spans="14:30" ht="12" customHeight="1">
      <c r="N2654" s="119" t="s">
        <v>26</v>
      </c>
      <c r="O2654" s="120" t="s">
        <v>426</v>
      </c>
      <c r="P2654" s="122">
        <v>0</v>
      </c>
      <c r="Q2654" s="122">
        <v>150000026</v>
      </c>
      <c r="R2654" s="122">
        <v>165000026</v>
      </c>
      <c r="S2654" s="122">
        <v>185000026</v>
      </c>
      <c r="T2654" s="122">
        <v>215000026</v>
      </c>
      <c r="U2654" s="122">
        <v>225000026</v>
      </c>
      <c r="V2654" s="122">
        <v>240000026</v>
      </c>
      <c r="W2654" s="122">
        <v>260000026</v>
      </c>
      <c r="X2654" s="122">
        <v>290000026</v>
      </c>
      <c r="Y2654" s="122">
        <v>310000026</v>
      </c>
      <c r="Z2654" s="122">
        <v>335000026</v>
      </c>
      <c r="AA2654" s="122">
        <v>0</v>
      </c>
      <c r="AB2654" s="122">
        <v>0</v>
      </c>
      <c r="AC2654" s="122">
        <v>0</v>
      </c>
      <c r="AD2654" s="121"/>
    </row>
    <row r="2655" spans="14:30" ht="12" customHeight="1">
      <c r="N2655" s="119" t="s">
        <v>26</v>
      </c>
      <c r="O2655" s="120" t="s">
        <v>427</v>
      </c>
      <c r="P2655" s="122">
        <v>0</v>
      </c>
      <c r="Q2655" s="122">
        <v>0</v>
      </c>
      <c r="R2655" s="122">
        <v>0</v>
      </c>
      <c r="S2655" s="122">
        <v>0</v>
      </c>
      <c r="T2655" s="122">
        <v>240000026</v>
      </c>
      <c r="U2655" s="122">
        <v>250000026</v>
      </c>
      <c r="V2655" s="122">
        <v>260000026</v>
      </c>
      <c r="W2655" s="122">
        <v>275000026</v>
      </c>
      <c r="X2655" s="122">
        <v>305000026</v>
      </c>
      <c r="Y2655" s="122">
        <v>330000026</v>
      </c>
      <c r="Z2655" s="122">
        <v>0</v>
      </c>
      <c r="AA2655" s="122">
        <v>0</v>
      </c>
      <c r="AB2655" s="122">
        <v>0</v>
      </c>
      <c r="AC2655" s="122">
        <v>0</v>
      </c>
      <c r="AD2655" s="121"/>
    </row>
    <row r="2656" spans="14:30" ht="12" customHeight="1">
      <c r="N2656" s="119" t="s">
        <v>26</v>
      </c>
      <c r="O2656" s="120" t="s">
        <v>1768</v>
      </c>
      <c r="P2656" s="122">
        <v>175000026</v>
      </c>
      <c r="Q2656" s="122">
        <v>185000026</v>
      </c>
      <c r="R2656" s="122">
        <v>190000026</v>
      </c>
      <c r="S2656" s="122">
        <v>195000026</v>
      </c>
      <c r="T2656" s="122">
        <v>0</v>
      </c>
      <c r="U2656" s="122">
        <v>0</v>
      </c>
      <c r="V2656" s="122">
        <v>0</v>
      </c>
      <c r="W2656" s="122">
        <v>0</v>
      </c>
      <c r="X2656" s="122">
        <v>0</v>
      </c>
      <c r="Y2656" s="122">
        <v>0</v>
      </c>
      <c r="Z2656" s="122">
        <v>0</v>
      </c>
      <c r="AA2656" s="122">
        <v>0</v>
      </c>
      <c r="AB2656" s="122">
        <v>0</v>
      </c>
      <c r="AC2656" s="122">
        <v>0</v>
      </c>
      <c r="AD2656" s="121"/>
    </row>
    <row r="2657" spans="14:30" ht="12" customHeight="1">
      <c r="N2657" s="119" t="s">
        <v>26</v>
      </c>
      <c r="O2657" s="120" t="s">
        <v>1769</v>
      </c>
      <c r="P2657" s="122">
        <v>175000026</v>
      </c>
      <c r="Q2657" s="122">
        <v>185000026</v>
      </c>
      <c r="R2657" s="122">
        <v>190000026</v>
      </c>
      <c r="S2657" s="122">
        <v>195000026</v>
      </c>
      <c r="T2657" s="122">
        <v>0</v>
      </c>
      <c r="U2657" s="122">
        <v>0</v>
      </c>
      <c r="V2657" s="122">
        <v>0</v>
      </c>
      <c r="W2657" s="122">
        <v>0</v>
      </c>
      <c r="X2657" s="122">
        <v>0</v>
      </c>
      <c r="Y2657" s="122">
        <v>0</v>
      </c>
      <c r="Z2657" s="122">
        <v>0</v>
      </c>
      <c r="AA2657" s="122">
        <v>0</v>
      </c>
      <c r="AB2657" s="122">
        <v>0</v>
      </c>
      <c r="AC2657" s="122">
        <v>0</v>
      </c>
      <c r="AD2657" s="121"/>
    </row>
    <row r="2658" spans="14:30" ht="12" customHeight="1">
      <c r="N2658" s="119" t="s">
        <v>26</v>
      </c>
      <c r="O2658" s="120" t="s">
        <v>428</v>
      </c>
      <c r="P2658" s="122">
        <v>195000026</v>
      </c>
      <c r="Q2658" s="122">
        <v>205000026</v>
      </c>
      <c r="R2658" s="122">
        <v>210000026</v>
      </c>
      <c r="S2658" s="122">
        <v>225000026</v>
      </c>
      <c r="T2658" s="122">
        <v>235000026</v>
      </c>
      <c r="U2658" s="122">
        <v>0</v>
      </c>
      <c r="V2658" s="122">
        <v>0</v>
      </c>
      <c r="W2658" s="122">
        <v>0</v>
      </c>
      <c r="X2658" s="122">
        <v>0</v>
      </c>
      <c r="Y2658" s="122">
        <v>0</v>
      </c>
      <c r="Z2658" s="122">
        <v>0</v>
      </c>
      <c r="AA2658" s="122">
        <v>0</v>
      </c>
      <c r="AB2658" s="122">
        <v>0</v>
      </c>
      <c r="AC2658" s="122">
        <v>0</v>
      </c>
      <c r="AD2658" s="121"/>
    </row>
    <row r="2659" spans="14:30" ht="12" customHeight="1">
      <c r="N2659" s="119" t="s">
        <v>26</v>
      </c>
      <c r="O2659" s="120" t="s">
        <v>429</v>
      </c>
      <c r="P2659" s="122">
        <v>180000026</v>
      </c>
      <c r="Q2659" s="122">
        <v>190000026</v>
      </c>
      <c r="R2659" s="122">
        <v>200000026</v>
      </c>
      <c r="S2659" s="122">
        <v>220000026</v>
      </c>
      <c r="T2659" s="122">
        <v>230000026</v>
      </c>
      <c r="U2659" s="122">
        <v>0</v>
      </c>
      <c r="V2659" s="122">
        <v>0</v>
      </c>
      <c r="W2659" s="122">
        <v>0</v>
      </c>
      <c r="X2659" s="122">
        <v>0</v>
      </c>
      <c r="Y2659" s="122">
        <v>0</v>
      </c>
      <c r="Z2659" s="122">
        <v>0</v>
      </c>
      <c r="AA2659" s="122">
        <v>0</v>
      </c>
      <c r="AB2659" s="122">
        <v>0</v>
      </c>
      <c r="AC2659" s="122">
        <v>0</v>
      </c>
      <c r="AD2659" s="121"/>
    </row>
    <row r="2660" spans="14:30" ht="12" customHeight="1">
      <c r="N2660" s="119" t="s">
        <v>26</v>
      </c>
      <c r="O2660" s="120" t="s">
        <v>2464</v>
      </c>
      <c r="P2660" s="122">
        <v>195000026</v>
      </c>
      <c r="Q2660" s="122">
        <v>200000026</v>
      </c>
      <c r="R2660" s="122">
        <v>210000026</v>
      </c>
      <c r="S2660" s="122">
        <v>225000026</v>
      </c>
      <c r="T2660" s="122">
        <v>0</v>
      </c>
      <c r="U2660" s="122">
        <v>0</v>
      </c>
      <c r="V2660" s="122">
        <v>0</v>
      </c>
      <c r="W2660" s="122">
        <v>0</v>
      </c>
      <c r="X2660" s="122">
        <v>0</v>
      </c>
      <c r="Y2660" s="122">
        <v>0</v>
      </c>
      <c r="Z2660" s="122">
        <v>0</v>
      </c>
      <c r="AA2660" s="122">
        <v>0</v>
      </c>
      <c r="AB2660" s="122">
        <v>0</v>
      </c>
      <c r="AC2660" s="122">
        <v>0</v>
      </c>
      <c r="AD2660" s="121"/>
    </row>
    <row r="2661" spans="14:30" ht="12" customHeight="1">
      <c r="N2661" s="119" t="s">
        <v>26</v>
      </c>
      <c r="O2661" s="120" t="s">
        <v>430</v>
      </c>
      <c r="P2661" s="122">
        <v>195000026</v>
      </c>
      <c r="Q2661" s="122">
        <v>200000026</v>
      </c>
      <c r="R2661" s="122">
        <v>210000026</v>
      </c>
      <c r="S2661" s="122">
        <v>225000026</v>
      </c>
      <c r="T2661" s="122">
        <v>0</v>
      </c>
      <c r="U2661" s="122">
        <v>0</v>
      </c>
      <c r="V2661" s="122">
        <v>0</v>
      </c>
      <c r="W2661" s="122">
        <v>0</v>
      </c>
      <c r="X2661" s="122">
        <v>0</v>
      </c>
      <c r="Y2661" s="122">
        <v>0</v>
      </c>
      <c r="Z2661" s="122">
        <v>0</v>
      </c>
      <c r="AA2661" s="122">
        <v>0</v>
      </c>
      <c r="AB2661" s="122">
        <v>0</v>
      </c>
      <c r="AC2661" s="122">
        <v>0</v>
      </c>
      <c r="AD2661" s="121"/>
    </row>
    <row r="2662" spans="14:30" ht="12" customHeight="1">
      <c r="N2662" s="119" t="s">
        <v>26</v>
      </c>
      <c r="O2662" s="120" t="s">
        <v>1884</v>
      </c>
      <c r="P2662" s="122">
        <v>0</v>
      </c>
      <c r="Q2662" s="122">
        <v>0</v>
      </c>
      <c r="R2662" s="122">
        <v>0</v>
      </c>
      <c r="S2662" s="122">
        <v>0</v>
      </c>
      <c r="T2662" s="122">
        <v>0</v>
      </c>
      <c r="U2662" s="122">
        <v>260000026</v>
      </c>
      <c r="V2662" s="122">
        <v>270000026</v>
      </c>
      <c r="W2662" s="122">
        <v>280000026</v>
      </c>
      <c r="X2662" s="122">
        <v>300000026</v>
      </c>
      <c r="Y2662" s="122">
        <v>340000026</v>
      </c>
      <c r="Z2662" s="122">
        <v>385000026</v>
      </c>
      <c r="AA2662" s="122">
        <v>0</v>
      </c>
      <c r="AB2662" s="122">
        <v>0</v>
      </c>
      <c r="AC2662" s="122">
        <v>0</v>
      </c>
      <c r="AD2662" s="121"/>
    </row>
    <row r="2663" spans="14:30" ht="12" customHeight="1">
      <c r="N2663" s="119" t="s">
        <v>26</v>
      </c>
      <c r="O2663" s="120" t="s">
        <v>3331</v>
      </c>
      <c r="P2663" s="122">
        <v>0</v>
      </c>
      <c r="Q2663" s="122">
        <v>0</v>
      </c>
      <c r="R2663" s="122">
        <v>0</v>
      </c>
      <c r="S2663" s="122">
        <v>0</v>
      </c>
      <c r="T2663" s="122">
        <v>0</v>
      </c>
      <c r="U2663" s="122">
        <v>0</v>
      </c>
      <c r="V2663" s="122">
        <v>310000026</v>
      </c>
      <c r="W2663" s="122">
        <v>340000026</v>
      </c>
      <c r="X2663" s="122">
        <v>375000026</v>
      </c>
      <c r="Y2663" s="122">
        <v>380000026</v>
      </c>
      <c r="Z2663" s="122">
        <v>390000026</v>
      </c>
      <c r="AA2663" s="122">
        <v>400000026</v>
      </c>
      <c r="AB2663" s="122">
        <v>405000026</v>
      </c>
      <c r="AC2663" s="122">
        <v>0</v>
      </c>
      <c r="AD2663" s="121"/>
    </row>
    <row r="2664" spans="14:30" ht="12" customHeight="1">
      <c r="N2664" s="119" t="s">
        <v>26</v>
      </c>
      <c r="O2664" s="120" t="s">
        <v>1032</v>
      </c>
      <c r="P2664" s="122">
        <v>0</v>
      </c>
      <c r="Q2664" s="122">
        <v>0</v>
      </c>
      <c r="R2664" s="122">
        <v>0</v>
      </c>
      <c r="S2664" s="122">
        <v>185000026</v>
      </c>
      <c r="T2664" s="122">
        <v>200000026</v>
      </c>
      <c r="U2664" s="122">
        <v>220000026</v>
      </c>
      <c r="V2664" s="122">
        <v>0</v>
      </c>
      <c r="W2664" s="122">
        <v>0</v>
      </c>
      <c r="X2664" s="122">
        <v>0</v>
      </c>
      <c r="Y2664" s="122">
        <v>0</v>
      </c>
      <c r="Z2664" s="122">
        <v>0</v>
      </c>
      <c r="AA2664" s="122">
        <v>0</v>
      </c>
      <c r="AB2664" s="122">
        <v>0</v>
      </c>
      <c r="AC2664" s="122">
        <v>0</v>
      </c>
      <c r="AD2664" s="121"/>
    </row>
    <row r="2665" spans="14:30" ht="12" customHeight="1">
      <c r="N2665" s="119" t="s">
        <v>26</v>
      </c>
      <c r="O2665" s="120" t="s">
        <v>63</v>
      </c>
      <c r="P2665" s="122">
        <v>140000026</v>
      </c>
      <c r="Q2665" s="122">
        <v>150000026</v>
      </c>
      <c r="R2665" s="122">
        <v>170000026</v>
      </c>
      <c r="S2665" s="122">
        <v>185000026</v>
      </c>
      <c r="T2665" s="122">
        <v>200000026</v>
      </c>
      <c r="U2665" s="122">
        <v>220000026</v>
      </c>
      <c r="V2665" s="122">
        <v>0</v>
      </c>
      <c r="W2665" s="122">
        <v>0</v>
      </c>
      <c r="X2665" s="122">
        <v>0</v>
      </c>
      <c r="Y2665" s="122">
        <v>0</v>
      </c>
      <c r="Z2665" s="122">
        <v>350000026</v>
      </c>
      <c r="AA2665" s="122">
        <v>0</v>
      </c>
      <c r="AB2665" s="122">
        <v>0</v>
      </c>
      <c r="AC2665" s="122">
        <v>0</v>
      </c>
      <c r="AD2665" s="121"/>
    </row>
    <row r="2666" spans="14:30" ht="12" customHeight="1">
      <c r="N2666" s="119" t="s">
        <v>26</v>
      </c>
      <c r="O2666" s="120" t="s">
        <v>64</v>
      </c>
      <c r="P2666" s="122">
        <v>165000026</v>
      </c>
      <c r="Q2666" s="122">
        <v>185000026</v>
      </c>
      <c r="R2666" s="122">
        <v>205000026</v>
      </c>
      <c r="S2666" s="122">
        <v>220000026</v>
      </c>
      <c r="T2666" s="122">
        <v>230000026</v>
      </c>
      <c r="U2666" s="122">
        <v>240000026</v>
      </c>
      <c r="V2666" s="122">
        <v>250000026</v>
      </c>
      <c r="W2666" s="122">
        <v>300000026</v>
      </c>
      <c r="X2666" s="122">
        <v>310000026</v>
      </c>
      <c r="Y2666" s="122">
        <v>320000026</v>
      </c>
      <c r="Z2666" s="122">
        <v>375000026</v>
      </c>
      <c r="AA2666" s="122">
        <v>0</v>
      </c>
      <c r="AB2666" s="122">
        <v>0</v>
      </c>
      <c r="AC2666" s="122">
        <v>0</v>
      </c>
      <c r="AD2666" s="121"/>
    </row>
    <row r="2667" spans="14:30" ht="12" customHeight="1">
      <c r="N2667" s="119" t="s">
        <v>26</v>
      </c>
      <c r="O2667" s="120" t="s">
        <v>919</v>
      </c>
      <c r="P2667" s="122">
        <v>0</v>
      </c>
      <c r="Q2667" s="122">
        <v>0</v>
      </c>
      <c r="R2667" s="122">
        <v>0</v>
      </c>
      <c r="S2667" s="122">
        <v>225000026</v>
      </c>
      <c r="T2667" s="122">
        <v>290000026</v>
      </c>
      <c r="U2667" s="122">
        <v>310000026</v>
      </c>
      <c r="V2667" s="122">
        <v>0</v>
      </c>
      <c r="W2667" s="122">
        <v>0</v>
      </c>
      <c r="X2667" s="122">
        <v>0</v>
      </c>
      <c r="Y2667" s="122">
        <v>0</v>
      </c>
      <c r="Z2667" s="122">
        <v>0</v>
      </c>
      <c r="AA2667" s="122">
        <v>0</v>
      </c>
      <c r="AB2667" s="122">
        <v>0</v>
      </c>
      <c r="AC2667" s="122">
        <v>0</v>
      </c>
      <c r="AD2667" s="121"/>
    </row>
    <row r="2668" spans="14:30" ht="12" customHeight="1">
      <c r="N2668" s="119" t="s">
        <v>26</v>
      </c>
      <c r="O2668" s="120" t="s">
        <v>799</v>
      </c>
      <c r="P2668" s="122">
        <v>130000026</v>
      </c>
      <c r="Q2668" s="122">
        <v>135000026</v>
      </c>
      <c r="R2668" s="122">
        <v>140000026</v>
      </c>
      <c r="S2668" s="122">
        <v>160000026</v>
      </c>
      <c r="T2668" s="122">
        <v>185000026</v>
      </c>
      <c r="U2668" s="122">
        <v>205000026</v>
      </c>
      <c r="V2668" s="122">
        <v>235000026</v>
      </c>
      <c r="W2668" s="122">
        <v>245000026</v>
      </c>
      <c r="X2668" s="122">
        <v>0</v>
      </c>
      <c r="Y2668" s="122">
        <v>0</v>
      </c>
      <c r="Z2668" s="122">
        <v>0</v>
      </c>
      <c r="AA2668" s="122">
        <v>0</v>
      </c>
      <c r="AB2668" s="122">
        <v>0</v>
      </c>
      <c r="AC2668" s="122">
        <v>0</v>
      </c>
      <c r="AD2668" s="121"/>
    </row>
    <row r="2669" spans="14:30" ht="12" customHeight="1">
      <c r="N2669" s="119" t="s">
        <v>26</v>
      </c>
      <c r="O2669" s="120" t="s">
        <v>65</v>
      </c>
      <c r="P2669" s="122">
        <v>145000026</v>
      </c>
      <c r="Q2669" s="122">
        <v>150000026</v>
      </c>
      <c r="R2669" s="122">
        <v>160000026</v>
      </c>
      <c r="S2669" s="122">
        <v>190000026</v>
      </c>
      <c r="T2669" s="122">
        <v>225000026</v>
      </c>
      <c r="U2669" s="122">
        <v>235000026</v>
      </c>
      <c r="V2669" s="122">
        <v>245000026</v>
      </c>
      <c r="W2669" s="122">
        <v>260000026</v>
      </c>
      <c r="X2669" s="122">
        <v>270000026</v>
      </c>
      <c r="Y2669" s="122">
        <v>295000026</v>
      </c>
      <c r="Z2669" s="122">
        <v>305000026</v>
      </c>
      <c r="AA2669" s="122">
        <v>325000026</v>
      </c>
      <c r="AB2669" s="122">
        <v>0</v>
      </c>
      <c r="AC2669" s="122">
        <v>0</v>
      </c>
      <c r="AD2669" s="121"/>
    </row>
    <row r="2670" spans="14:30" ht="12" customHeight="1">
      <c r="N2670" s="119" t="s">
        <v>26</v>
      </c>
      <c r="O2670" s="120" t="s">
        <v>66</v>
      </c>
      <c r="P2670" s="122">
        <v>0</v>
      </c>
      <c r="Q2670" s="122">
        <v>0</v>
      </c>
      <c r="R2670" s="122">
        <v>0</v>
      </c>
      <c r="S2670" s="122">
        <v>185000026</v>
      </c>
      <c r="T2670" s="122">
        <v>200000026</v>
      </c>
      <c r="U2670" s="122">
        <v>220000026</v>
      </c>
      <c r="V2670" s="122">
        <v>275000026</v>
      </c>
      <c r="W2670" s="122">
        <v>295000026</v>
      </c>
      <c r="X2670" s="122">
        <v>325000026</v>
      </c>
      <c r="Y2670" s="122">
        <v>365000026</v>
      </c>
      <c r="Z2670" s="122">
        <v>380000026</v>
      </c>
      <c r="AA2670" s="122">
        <v>0</v>
      </c>
      <c r="AB2670" s="122">
        <v>0</v>
      </c>
      <c r="AC2670" s="122">
        <v>0</v>
      </c>
      <c r="AD2670" s="121"/>
    </row>
    <row r="2671" spans="14:30" ht="12" customHeight="1">
      <c r="N2671" s="119" t="s">
        <v>26</v>
      </c>
      <c r="O2671" s="120" t="s">
        <v>1263</v>
      </c>
      <c r="P2671" s="122">
        <v>0</v>
      </c>
      <c r="Q2671" s="122">
        <v>0</v>
      </c>
      <c r="R2671" s="122">
        <v>0</v>
      </c>
      <c r="S2671" s="122">
        <v>185000026</v>
      </c>
      <c r="T2671" s="122">
        <v>200000026</v>
      </c>
      <c r="U2671" s="122">
        <v>220000026</v>
      </c>
      <c r="V2671" s="122">
        <v>0</v>
      </c>
      <c r="W2671" s="122">
        <v>0</v>
      </c>
      <c r="X2671" s="122">
        <v>0</v>
      </c>
      <c r="Y2671" s="122">
        <v>0</v>
      </c>
      <c r="Z2671" s="122">
        <v>0</v>
      </c>
      <c r="AA2671" s="122">
        <v>0</v>
      </c>
      <c r="AB2671" s="122">
        <v>0</v>
      </c>
      <c r="AC2671" s="122">
        <v>0</v>
      </c>
      <c r="AD2671" s="121"/>
    </row>
    <row r="2672" spans="14:30" ht="12" customHeight="1">
      <c r="N2672" s="119" t="s">
        <v>26</v>
      </c>
      <c r="O2672" s="120" t="s">
        <v>67</v>
      </c>
      <c r="P2672" s="122">
        <v>0</v>
      </c>
      <c r="Q2672" s="122">
        <v>0</v>
      </c>
      <c r="R2672" s="122">
        <v>0</v>
      </c>
      <c r="S2672" s="122">
        <v>185000026</v>
      </c>
      <c r="T2672" s="122">
        <v>200000026</v>
      </c>
      <c r="U2672" s="122">
        <v>220000026</v>
      </c>
      <c r="V2672" s="122">
        <v>0</v>
      </c>
      <c r="W2672" s="122">
        <v>0</v>
      </c>
      <c r="X2672" s="122">
        <v>0</v>
      </c>
      <c r="Y2672" s="122">
        <v>0</v>
      </c>
      <c r="Z2672" s="122">
        <v>0</v>
      </c>
      <c r="AA2672" s="122">
        <v>0</v>
      </c>
      <c r="AB2672" s="122">
        <v>0</v>
      </c>
      <c r="AC2672" s="122">
        <v>0</v>
      </c>
      <c r="AD2672" s="121"/>
    </row>
    <row r="2673" spans="14:30" ht="12" customHeight="1">
      <c r="N2673" s="119" t="s">
        <v>26</v>
      </c>
      <c r="O2673" s="120" t="s">
        <v>2624</v>
      </c>
      <c r="P2673" s="122">
        <v>0</v>
      </c>
      <c r="Q2673" s="122">
        <v>0</v>
      </c>
      <c r="R2673" s="122">
        <v>0</v>
      </c>
      <c r="S2673" s="122">
        <v>185000026</v>
      </c>
      <c r="T2673" s="122">
        <v>195000026</v>
      </c>
      <c r="U2673" s="122">
        <v>215000026</v>
      </c>
      <c r="V2673" s="122">
        <v>235000026</v>
      </c>
      <c r="W2673" s="122">
        <v>265000026</v>
      </c>
      <c r="X2673" s="122">
        <v>285000026</v>
      </c>
      <c r="Y2673" s="122">
        <v>305000026</v>
      </c>
      <c r="Z2673" s="122">
        <v>330000026</v>
      </c>
      <c r="AA2673" s="122">
        <v>350000026</v>
      </c>
      <c r="AB2673" s="122">
        <v>0</v>
      </c>
      <c r="AC2673" s="122">
        <v>0</v>
      </c>
      <c r="AD2673" s="121"/>
    </row>
    <row r="2674" spans="14:30" ht="12" customHeight="1">
      <c r="N2674" s="119" t="s">
        <v>26</v>
      </c>
      <c r="O2674" s="120" t="s">
        <v>529</v>
      </c>
      <c r="P2674" s="122">
        <v>0</v>
      </c>
      <c r="Q2674" s="122">
        <v>0</v>
      </c>
      <c r="R2674" s="122">
        <v>0</v>
      </c>
      <c r="S2674" s="122">
        <v>0</v>
      </c>
      <c r="T2674" s="122">
        <v>0</v>
      </c>
      <c r="U2674" s="122">
        <v>245000026</v>
      </c>
      <c r="V2674" s="122">
        <v>275000026</v>
      </c>
      <c r="W2674" s="122">
        <v>285000026</v>
      </c>
      <c r="X2674" s="122">
        <v>315000026</v>
      </c>
      <c r="Y2674" s="122">
        <v>325000026</v>
      </c>
      <c r="Z2674" s="122">
        <v>335000026</v>
      </c>
      <c r="AA2674" s="122">
        <v>0</v>
      </c>
      <c r="AB2674" s="122">
        <v>0</v>
      </c>
      <c r="AC2674" s="122">
        <v>0</v>
      </c>
      <c r="AD2674" s="121"/>
    </row>
    <row r="2675" spans="14:30" ht="12" customHeight="1">
      <c r="N2675" s="119" t="s">
        <v>26</v>
      </c>
      <c r="O2675" s="120" t="s">
        <v>2099</v>
      </c>
      <c r="P2675" s="122">
        <v>0</v>
      </c>
      <c r="Q2675" s="122">
        <v>0</v>
      </c>
      <c r="R2675" s="122">
        <v>0</v>
      </c>
      <c r="S2675" s="122">
        <v>0</v>
      </c>
      <c r="T2675" s="122">
        <v>0</v>
      </c>
      <c r="U2675" s="122">
        <v>265000026</v>
      </c>
      <c r="V2675" s="122">
        <v>275000026</v>
      </c>
      <c r="W2675" s="122">
        <v>290000026</v>
      </c>
      <c r="X2675" s="122">
        <v>315000026</v>
      </c>
      <c r="Y2675" s="122">
        <v>335000026</v>
      </c>
      <c r="Z2675" s="122">
        <v>360000026</v>
      </c>
      <c r="AA2675" s="122">
        <v>0</v>
      </c>
      <c r="AB2675" s="122">
        <v>0</v>
      </c>
      <c r="AC2675" s="122">
        <v>0</v>
      </c>
      <c r="AD2675" s="121"/>
    </row>
    <row r="2676" spans="14:30" ht="12" customHeight="1">
      <c r="N2676" s="119" t="s">
        <v>26</v>
      </c>
      <c r="O2676" s="120" t="s">
        <v>2732</v>
      </c>
      <c r="P2676" s="122">
        <v>0</v>
      </c>
      <c r="Q2676" s="122">
        <v>0</v>
      </c>
      <c r="R2676" s="122">
        <v>0</v>
      </c>
      <c r="S2676" s="122">
        <v>0</v>
      </c>
      <c r="T2676" s="122">
        <v>0</v>
      </c>
      <c r="U2676" s="122">
        <v>225000026</v>
      </c>
      <c r="V2676" s="122">
        <v>250000026</v>
      </c>
      <c r="W2676" s="122">
        <v>290000026</v>
      </c>
      <c r="X2676" s="122">
        <v>305000026</v>
      </c>
      <c r="Y2676" s="122">
        <v>325000026</v>
      </c>
      <c r="Z2676" s="122">
        <v>345000026</v>
      </c>
      <c r="AA2676" s="122">
        <v>0</v>
      </c>
      <c r="AB2676" s="122">
        <v>0</v>
      </c>
      <c r="AC2676" s="122">
        <v>0</v>
      </c>
      <c r="AD2676" s="121"/>
    </row>
    <row r="2677" spans="14:30" ht="12" customHeight="1">
      <c r="N2677" s="119" t="s">
        <v>26</v>
      </c>
      <c r="O2677" s="120" t="s">
        <v>1812</v>
      </c>
      <c r="P2677" s="122">
        <v>0</v>
      </c>
      <c r="Q2677" s="122">
        <v>0</v>
      </c>
      <c r="R2677" s="122">
        <v>0</v>
      </c>
      <c r="S2677" s="122">
        <v>0</v>
      </c>
      <c r="T2677" s="122">
        <v>0</v>
      </c>
      <c r="U2677" s="122">
        <v>285000026</v>
      </c>
      <c r="V2677" s="122">
        <v>305000026</v>
      </c>
      <c r="W2677" s="122">
        <v>345000026</v>
      </c>
      <c r="X2677" s="122">
        <v>375000026</v>
      </c>
      <c r="Y2677" s="122">
        <v>395000026</v>
      </c>
      <c r="Z2677" s="122">
        <v>410000026</v>
      </c>
      <c r="AA2677" s="122">
        <v>0</v>
      </c>
      <c r="AB2677" s="122">
        <v>0</v>
      </c>
      <c r="AC2677" s="122">
        <v>0</v>
      </c>
      <c r="AD2677" s="121"/>
    </row>
    <row r="2678" spans="14:30" ht="12" customHeight="1">
      <c r="N2678" s="119" t="s">
        <v>26</v>
      </c>
      <c r="O2678" s="120" t="s">
        <v>572</v>
      </c>
      <c r="P2678" s="122">
        <v>0</v>
      </c>
      <c r="Q2678" s="122">
        <v>0</v>
      </c>
      <c r="R2678" s="122">
        <v>0</v>
      </c>
      <c r="S2678" s="122">
        <v>0</v>
      </c>
      <c r="T2678" s="122">
        <v>0</v>
      </c>
      <c r="U2678" s="122">
        <v>285000026</v>
      </c>
      <c r="V2678" s="122">
        <v>305000026</v>
      </c>
      <c r="W2678" s="122">
        <v>345000026</v>
      </c>
      <c r="X2678" s="122">
        <v>375000026</v>
      </c>
      <c r="Y2678" s="122">
        <v>395000026</v>
      </c>
      <c r="Z2678" s="122">
        <v>410000026</v>
      </c>
      <c r="AA2678" s="122">
        <v>0</v>
      </c>
      <c r="AB2678" s="122">
        <v>0</v>
      </c>
      <c r="AC2678" s="122">
        <v>0</v>
      </c>
      <c r="AD2678" s="121"/>
    </row>
    <row r="2679" spans="14:30" ht="12" customHeight="1">
      <c r="N2679" s="119" t="s">
        <v>26</v>
      </c>
      <c r="O2679" s="120" t="s">
        <v>2060</v>
      </c>
      <c r="P2679" s="122">
        <v>0</v>
      </c>
      <c r="Q2679" s="122">
        <v>0</v>
      </c>
      <c r="R2679" s="122">
        <v>0</v>
      </c>
      <c r="S2679" s="122">
        <v>0</v>
      </c>
      <c r="T2679" s="122">
        <v>0</v>
      </c>
      <c r="U2679" s="122">
        <v>285000026</v>
      </c>
      <c r="V2679" s="122">
        <v>305000026</v>
      </c>
      <c r="W2679" s="122">
        <v>345000026</v>
      </c>
      <c r="X2679" s="122">
        <v>375000026</v>
      </c>
      <c r="Y2679" s="122">
        <v>395000026</v>
      </c>
      <c r="Z2679" s="122">
        <v>410000026</v>
      </c>
      <c r="AA2679" s="122">
        <v>0</v>
      </c>
      <c r="AB2679" s="122">
        <v>0</v>
      </c>
      <c r="AC2679" s="122">
        <v>0</v>
      </c>
      <c r="AD2679" s="121"/>
    </row>
    <row r="2680" spans="14:30" ht="12" customHeight="1">
      <c r="N2680" s="119" t="s">
        <v>26</v>
      </c>
      <c r="O2680" s="120" t="s">
        <v>1696</v>
      </c>
      <c r="P2680" s="122">
        <v>0</v>
      </c>
      <c r="Q2680" s="122">
        <v>0</v>
      </c>
      <c r="R2680" s="122">
        <v>0</v>
      </c>
      <c r="S2680" s="122">
        <v>0</v>
      </c>
      <c r="T2680" s="122">
        <v>0</v>
      </c>
      <c r="U2680" s="122">
        <v>320000026</v>
      </c>
      <c r="V2680" s="122">
        <v>335000026</v>
      </c>
      <c r="W2680" s="122">
        <v>345000026</v>
      </c>
      <c r="X2680" s="122">
        <v>365000026</v>
      </c>
      <c r="Y2680" s="122">
        <v>390000026</v>
      </c>
      <c r="Z2680" s="122">
        <v>410000026</v>
      </c>
      <c r="AA2680" s="122">
        <v>0</v>
      </c>
      <c r="AB2680" s="122">
        <v>0</v>
      </c>
      <c r="AC2680" s="122">
        <v>0</v>
      </c>
      <c r="AD2680" s="121"/>
    </row>
    <row r="2681" spans="14:30" ht="12" customHeight="1">
      <c r="N2681" s="119" t="s">
        <v>26</v>
      </c>
      <c r="O2681" s="120" t="s">
        <v>2353</v>
      </c>
      <c r="P2681" s="122">
        <v>0</v>
      </c>
      <c r="Q2681" s="122">
        <v>0</v>
      </c>
      <c r="R2681" s="122">
        <v>0</v>
      </c>
      <c r="S2681" s="122">
        <v>0</v>
      </c>
      <c r="T2681" s="122">
        <v>0</v>
      </c>
      <c r="U2681" s="122">
        <v>0</v>
      </c>
      <c r="V2681" s="122">
        <v>0</v>
      </c>
      <c r="W2681" s="122">
        <v>0</v>
      </c>
      <c r="X2681" s="122">
        <v>0</v>
      </c>
      <c r="Y2681" s="122">
        <v>0</v>
      </c>
      <c r="Z2681" s="122">
        <v>340000026</v>
      </c>
      <c r="AA2681" s="122">
        <v>345000026</v>
      </c>
      <c r="AB2681" s="122">
        <v>405000026</v>
      </c>
      <c r="AC2681" s="122">
        <v>0</v>
      </c>
      <c r="AD2681" s="121"/>
    </row>
    <row r="2682" spans="14:30" ht="12" customHeight="1">
      <c r="N2682" s="119" t="s">
        <v>26</v>
      </c>
      <c r="O2682" s="120" t="s">
        <v>2354</v>
      </c>
      <c r="P2682" s="122">
        <v>0</v>
      </c>
      <c r="Q2682" s="122">
        <v>0</v>
      </c>
      <c r="R2682" s="122">
        <v>0</v>
      </c>
      <c r="S2682" s="122">
        <v>0</v>
      </c>
      <c r="T2682" s="122">
        <v>0</v>
      </c>
      <c r="U2682" s="122">
        <v>0</v>
      </c>
      <c r="V2682" s="122">
        <v>0</v>
      </c>
      <c r="W2682" s="122">
        <v>0</v>
      </c>
      <c r="X2682" s="122">
        <v>0</v>
      </c>
      <c r="Y2682" s="122">
        <v>0</v>
      </c>
      <c r="Z2682" s="122">
        <v>0</v>
      </c>
      <c r="AA2682" s="122">
        <v>335000026</v>
      </c>
      <c r="AB2682" s="122">
        <v>375000026</v>
      </c>
      <c r="AC2682" s="122">
        <v>0</v>
      </c>
      <c r="AD2682" s="121"/>
    </row>
    <row r="2683" spans="14:30" ht="12" customHeight="1">
      <c r="N2683" s="119" t="s">
        <v>26</v>
      </c>
      <c r="O2683" s="120" t="s">
        <v>2854</v>
      </c>
      <c r="P2683" s="122">
        <v>0</v>
      </c>
      <c r="Q2683" s="122">
        <v>0</v>
      </c>
      <c r="R2683" s="122">
        <v>0</v>
      </c>
      <c r="S2683" s="122">
        <v>0</v>
      </c>
      <c r="T2683" s="122">
        <v>0</v>
      </c>
      <c r="U2683" s="122">
        <v>0</v>
      </c>
      <c r="V2683" s="122">
        <v>0</v>
      </c>
      <c r="W2683" s="122">
        <v>0</v>
      </c>
      <c r="X2683" s="122">
        <v>0</v>
      </c>
      <c r="Y2683" s="122">
        <v>0</v>
      </c>
      <c r="Z2683" s="122">
        <v>305000026</v>
      </c>
      <c r="AA2683" s="122">
        <v>375000026</v>
      </c>
      <c r="AB2683" s="122">
        <v>405000026</v>
      </c>
      <c r="AC2683" s="122">
        <v>0</v>
      </c>
      <c r="AD2683" s="121"/>
    </row>
    <row r="2684" spans="14:30" ht="12" customHeight="1">
      <c r="N2684" s="119" t="s">
        <v>26</v>
      </c>
      <c r="O2684" s="120" t="s">
        <v>2811</v>
      </c>
      <c r="P2684" s="122">
        <v>0</v>
      </c>
      <c r="Q2684" s="122">
        <v>0</v>
      </c>
      <c r="R2684" s="122">
        <v>0</v>
      </c>
      <c r="S2684" s="122">
        <v>0</v>
      </c>
      <c r="T2684" s="122">
        <v>0</v>
      </c>
      <c r="U2684" s="122">
        <v>0</v>
      </c>
      <c r="V2684" s="122">
        <v>0</v>
      </c>
      <c r="W2684" s="122">
        <v>0</v>
      </c>
      <c r="X2684" s="122">
        <v>0</v>
      </c>
      <c r="Y2684" s="122">
        <v>0</v>
      </c>
      <c r="Z2684" s="122">
        <v>305000026</v>
      </c>
      <c r="AA2684" s="122">
        <v>375000026</v>
      </c>
      <c r="AB2684" s="122">
        <v>395500026</v>
      </c>
      <c r="AC2684" s="122">
        <v>405000026</v>
      </c>
      <c r="AD2684" s="121"/>
    </row>
    <row r="2685" spans="14:30" ht="12" customHeight="1">
      <c r="N2685" s="119" t="s">
        <v>26</v>
      </c>
      <c r="O2685" s="120" t="s">
        <v>2240</v>
      </c>
      <c r="P2685" s="122">
        <v>0</v>
      </c>
      <c r="Q2685" s="122">
        <v>0</v>
      </c>
      <c r="R2685" s="122">
        <v>0</v>
      </c>
      <c r="S2685" s="122">
        <v>0</v>
      </c>
      <c r="T2685" s="122">
        <v>0</v>
      </c>
      <c r="U2685" s="122">
        <v>0</v>
      </c>
      <c r="V2685" s="122">
        <v>0</v>
      </c>
      <c r="W2685" s="122">
        <v>0</v>
      </c>
      <c r="X2685" s="122">
        <v>0</v>
      </c>
      <c r="Y2685" s="122">
        <v>0</v>
      </c>
      <c r="Z2685" s="122">
        <v>305000026</v>
      </c>
      <c r="AA2685" s="122">
        <v>375000026</v>
      </c>
      <c r="AB2685" s="122">
        <v>395000026</v>
      </c>
      <c r="AC2685" s="122">
        <v>405000026</v>
      </c>
      <c r="AD2685" s="121"/>
    </row>
    <row r="2686" spans="14:30" ht="12" customHeight="1">
      <c r="N2686" s="119" t="s">
        <v>26</v>
      </c>
      <c r="O2686" s="120" t="s">
        <v>2355</v>
      </c>
      <c r="P2686" s="122">
        <v>0</v>
      </c>
      <c r="Q2686" s="122">
        <v>0</v>
      </c>
      <c r="R2686" s="122">
        <v>0</v>
      </c>
      <c r="S2686" s="122">
        <v>0</v>
      </c>
      <c r="T2686" s="122">
        <v>0</v>
      </c>
      <c r="U2686" s="122">
        <v>0</v>
      </c>
      <c r="V2686" s="122">
        <v>0</v>
      </c>
      <c r="W2686" s="122">
        <v>0</v>
      </c>
      <c r="X2686" s="122">
        <v>0</v>
      </c>
      <c r="Y2686" s="122">
        <v>0</v>
      </c>
      <c r="Z2686" s="122">
        <v>325000026</v>
      </c>
      <c r="AA2686" s="122">
        <v>375000026</v>
      </c>
      <c r="AB2686" s="122">
        <v>425000026</v>
      </c>
      <c r="AC2686" s="122">
        <v>0</v>
      </c>
      <c r="AD2686" s="121"/>
    </row>
    <row r="2687" spans="14:30" ht="12" customHeight="1">
      <c r="N2687" s="119" t="s">
        <v>26</v>
      </c>
      <c r="O2687" s="120" t="s">
        <v>3421</v>
      </c>
      <c r="P2687" s="121"/>
      <c r="Q2687" s="121"/>
      <c r="R2687" s="121"/>
      <c r="S2687" s="121"/>
      <c r="T2687" s="121"/>
      <c r="U2687" s="121"/>
      <c r="V2687" s="121"/>
      <c r="W2687" s="121"/>
      <c r="X2687" s="121"/>
      <c r="Y2687" s="121"/>
      <c r="Z2687" s="121"/>
      <c r="AA2687" s="121"/>
      <c r="AB2687" s="122">
        <v>460000026</v>
      </c>
      <c r="AC2687" s="121"/>
      <c r="AD2687" s="121"/>
    </row>
    <row r="2688" spans="14:30" ht="12" customHeight="1">
      <c r="N2688" s="119" t="s">
        <v>26</v>
      </c>
      <c r="O2688" s="120" t="s">
        <v>2674</v>
      </c>
      <c r="P2688" s="122">
        <v>0</v>
      </c>
      <c r="Q2688" s="122">
        <v>0</v>
      </c>
      <c r="R2688" s="122">
        <v>0</v>
      </c>
      <c r="S2688" s="122">
        <v>0</v>
      </c>
      <c r="T2688" s="122">
        <v>0</v>
      </c>
      <c r="U2688" s="122">
        <v>0</v>
      </c>
      <c r="V2688" s="122">
        <v>0</v>
      </c>
      <c r="W2688" s="122">
        <v>0</v>
      </c>
      <c r="X2688" s="122">
        <v>0</v>
      </c>
      <c r="Y2688" s="122">
        <v>0</v>
      </c>
      <c r="Z2688" s="122">
        <v>0</v>
      </c>
      <c r="AA2688" s="122">
        <v>525000026</v>
      </c>
      <c r="AB2688" s="122">
        <v>585000026</v>
      </c>
      <c r="AC2688" s="122">
        <v>0</v>
      </c>
      <c r="AD2688" s="121"/>
    </row>
    <row r="2689" spans="14:30" ht="12" customHeight="1">
      <c r="N2689" s="119" t="s">
        <v>26</v>
      </c>
      <c r="O2689" s="120" t="s">
        <v>2356</v>
      </c>
      <c r="P2689" s="122">
        <v>0</v>
      </c>
      <c r="Q2689" s="122">
        <v>0</v>
      </c>
      <c r="R2689" s="122">
        <v>0</v>
      </c>
      <c r="S2689" s="122">
        <v>0</v>
      </c>
      <c r="T2689" s="122">
        <v>0</v>
      </c>
      <c r="U2689" s="122">
        <v>0</v>
      </c>
      <c r="V2689" s="122">
        <v>0</v>
      </c>
      <c r="W2689" s="122">
        <v>0</v>
      </c>
      <c r="X2689" s="122">
        <v>0</v>
      </c>
      <c r="Y2689" s="122">
        <v>0</v>
      </c>
      <c r="Z2689" s="122">
        <v>350000026</v>
      </c>
      <c r="AA2689" s="122">
        <v>425000026</v>
      </c>
      <c r="AB2689" s="122">
        <v>490000026</v>
      </c>
      <c r="AC2689" s="122">
        <v>0</v>
      </c>
      <c r="AD2689" s="121"/>
    </row>
    <row r="2690" spans="14:30" ht="12" customHeight="1">
      <c r="N2690" s="119" t="s">
        <v>26</v>
      </c>
      <c r="O2690" s="120" t="s">
        <v>2793</v>
      </c>
      <c r="P2690" s="122">
        <v>0</v>
      </c>
      <c r="Q2690" s="122">
        <v>0</v>
      </c>
      <c r="R2690" s="122">
        <v>0</v>
      </c>
      <c r="S2690" s="122">
        <v>0</v>
      </c>
      <c r="T2690" s="122">
        <v>0</v>
      </c>
      <c r="U2690" s="122">
        <v>0</v>
      </c>
      <c r="V2690" s="122">
        <v>0</v>
      </c>
      <c r="W2690" s="122">
        <v>0</v>
      </c>
      <c r="X2690" s="122">
        <v>0</v>
      </c>
      <c r="Y2690" s="122">
        <v>0</v>
      </c>
      <c r="Z2690" s="122">
        <v>0</v>
      </c>
      <c r="AA2690" s="122">
        <v>420000026</v>
      </c>
      <c r="AB2690" s="122">
        <v>470000026</v>
      </c>
      <c r="AC2690" s="122">
        <v>0</v>
      </c>
      <c r="AD2690" s="121"/>
    </row>
    <row r="2691" spans="14:30" ht="12" customHeight="1">
      <c r="N2691" s="119" t="s">
        <v>26</v>
      </c>
      <c r="O2691" s="120" t="s">
        <v>2357</v>
      </c>
      <c r="P2691" s="122">
        <v>0</v>
      </c>
      <c r="Q2691" s="122">
        <v>0</v>
      </c>
      <c r="R2691" s="122">
        <v>0</v>
      </c>
      <c r="S2691" s="122">
        <v>0</v>
      </c>
      <c r="T2691" s="122">
        <v>0</v>
      </c>
      <c r="U2691" s="122">
        <v>0</v>
      </c>
      <c r="V2691" s="122">
        <v>0</v>
      </c>
      <c r="W2691" s="122">
        <v>0</v>
      </c>
      <c r="X2691" s="122">
        <v>0</v>
      </c>
      <c r="Y2691" s="122">
        <v>0</v>
      </c>
      <c r="Z2691" s="122">
        <v>375000026</v>
      </c>
      <c r="AA2691" s="122">
        <v>395000026</v>
      </c>
      <c r="AB2691" s="122">
        <v>425000026</v>
      </c>
      <c r="AC2691" s="122">
        <v>465000026</v>
      </c>
      <c r="AD2691" s="121"/>
    </row>
    <row r="2692" spans="14:30" ht="12" customHeight="1">
      <c r="N2692" s="119" t="s">
        <v>26</v>
      </c>
      <c r="O2692" s="120" t="s">
        <v>2358</v>
      </c>
      <c r="P2692" s="122">
        <v>0</v>
      </c>
      <c r="Q2692" s="122">
        <v>0</v>
      </c>
      <c r="R2692" s="122">
        <v>0</v>
      </c>
      <c r="S2692" s="122">
        <v>0</v>
      </c>
      <c r="T2692" s="122">
        <v>0</v>
      </c>
      <c r="U2692" s="122">
        <v>0</v>
      </c>
      <c r="V2692" s="122">
        <v>0</v>
      </c>
      <c r="W2692" s="122">
        <v>0</v>
      </c>
      <c r="X2692" s="122">
        <v>0</v>
      </c>
      <c r="Y2692" s="122">
        <v>0</v>
      </c>
      <c r="Z2692" s="122">
        <v>385000026</v>
      </c>
      <c r="AA2692" s="122">
        <v>400000026</v>
      </c>
      <c r="AB2692" s="122">
        <v>430000026</v>
      </c>
      <c r="AC2692" s="122">
        <v>450000026</v>
      </c>
      <c r="AD2692" s="121"/>
    </row>
    <row r="2693" spans="14:30" ht="12" customHeight="1">
      <c r="N2693" s="119" t="s">
        <v>26</v>
      </c>
      <c r="O2693" s="120" t="s">
        <v>2711</v>
      </c>
      <c r="P2693" s="122">
        <v>0</v>
      </c>
      <c r="Q2693" s="122">
        <v>0</v>
      </c>
      <c r="R2693" s="122">
        <v>0</v>
      </c>
      <c r="S2693" s="122">
        <v>0</v>
      </c>
      <c r="T2693" s="122">
        <v>0</v>
      </c>
      <c r="U2693" s="122">
        <v>0</v>
      </c>
      <c r="V2693" s="122">
        <v>0</v>
      </c>
      <c r="W2693" s="122">
        <v>0</v>
      </c>
      <c r="X2693" s="122">
        <v>0</v>
      </c>
      <c r="Y2693" s="122">
        <v>0</v>
      </c>
      <c r="Z2693" s="122">
        <v>0</v>
      </c>
      <c r="AA2693" s="122">
        <v>450000026</v>
      </c>
      <c r="AB2693" s="122">
        <v>490000026</v>
      </c>
      <c r="AC2693" s="122">
        <v>525000026</v>
      </c>
      <c r="AD2693" s="121"/>
    </row>
    <row r="2694" spans="14:30" ht="12" customHeight="1">
      <c r="N2694" s="119" t="s">
        <v>26</v>
      </c>
      <c r="O2694" s="120" t="s">
        <v>2648</v>
      </c>
      <c r="P2694" s="122">
        <v>0</v>
      </c>
      <c r="Q2694" s="122">
        <v>0</v>
      </c>
      <c r="R2694" s="122">
        <v>0</v>
      </c>
      <c r="S2694" s="122">
        <v>0</v>
      </c>
      <c r="T2694" s="122">
        <v>0</v>
      </c>
      <c r="U2694" s="122">
        <v>0</v>
      </c>
      <c r="V2694" s="122">
        <v>0</v>
      </c>
      <c r="W2694" s="122">
        <v>0</v>
      </c>
      <c r="X2694" s="122">
        <v>0</v>
      </c>
      <c r="Y2694" s="122">
        <v>0</v>
      </c>
      <c r="Z2694" s="122">
        <v>430000026</v>
      </c>
      <c r="AA2694" s="122">
        <v>450000026</v>
      </c>
      <c r="AB2694" s="122">
        <v>475000026</v>
      </c>
      <c r="AC2694" s="122">
        <v>0</v>
      </c>
      <c r="AD2694" s="121"/>
    </row>
    <row r="2695" spans="14:30" ht="12" customHeight="1">
      <c r="N2695" s="119" t="s">
        <v>26</v>
      </c>
      <c r="O2695" s="120" t="s">
        <v>2735</v>
      </c>
      <c r="P2695" s="122">
        <v>170000026</v>
      </c>
      <c r="Q2695" s="122">
        <v>180000026</v>
      </c>
      <c r="R2695" s="122">
        <v>190000026</v>
      </c>
      <c r="S2695" s="122">
        <v>195000026</v>
      </c>
      <c r="T2695" s="122">
        <v>210000026</v>
      </c>
      <c r="U2695" s="122">
        <v>220000026</v>
      </c>
      <c r="V2695" s="122">
        <v>235000026</v>
      </c>
      <c r="W2695" s="122">
        <v>245000026</v>
      </c>
      <c r="X2695" s="122">
        <v>265000026</v>
      </c>
      <c r="Y2695" s="122">
        <v>295000026</v>
      </c>
      <c r="Z2695" s="122">
        <v>310000026</v>
      </c>
      <c r="AA2695" s="122">
        <v>0</v>
      </c>
      <c r="AB2695" s="122">
        <v>0</v>
      </c>
      <c r="AC2695" s="122">
        <v>0</v>
      </c>
      <c r="AD2695" s="121"/>
    </row>
    <row r="2696" spans="14:30" ht="12" customHeight="1">
      <c r="N2696" s="119" t="s">
        <v>26</v>
      </c>
      <c r="O2696" s="120" t="s">
        <v>2046</v>
      </c>
      <c r="P2696" s="122">
        <v>0</v>
      </c>
      <c r="Q2696" s="122">
        <v>180000026</v>
      </c>
      <c r="R2696" s="122">
        <v>195000026</v>
      </c>
      <c r="S2696" s="122">
        <v>220000026</v>
      </c>
      <c r="T2696" s="122">
        <v>250000026</v>
      </c>
      <c r="U2696" s="122">
        <v>270000026</v>
      </c>
      <c r="V2696" s="122">
        <v>285000026</v>
      </c>
      <c r="W2696" s="122">
        <v>295000026</v>
      </c>
      <c r="X2696" s="122">
        <v>305000026</v>
      </c>
      <c r="Y2696" s="122">
        <v>330000026</v>
      </c>
      <c r="Z2696" s="122">
        <v>340000026</v>
      </c>
      <c r="AA2696" s="122">
        <v>350000026</v>
      </c>
      <c r="AB2696" s="122">
        <v>370000026</v>
      </c>
      <c r="AC2696" s="122">
        <v>405000026</v>
      </c>
      <c r="AD2696" s="121"/>
    </row>
    <row r="2697" spans="14:30" ht="12" customHeight="1">
      <c r="N2697" s="119" t="s">
        <v>26</v>
      </c>
      <c r="O2697" s="120" t="s">
        <v>1565</v>
      </c>
      <c r="P2697" s="122">
        <v>0</v>
      </c>
      <c r="Q2697" s="122">
        <v>155000026</v>
      </c>
      <c r="R2697" s="122">
        <v>0</v>
      </c>
      <c r="S2697" s="122">
        <v>0</v>
      </c>
      <c r="T2697" s="122">
        <v>245000026</v>
      </c>
      <c r="U2697" s="122">
        <v>250000026</v>
      </c>
      <c r="V2697" s="122">
        <v>255000026</v>
      </c>
      <c r="W2697" s="122">
        <v>260000026</v>
      </c>
      <c r="X2697" s="122">
        <v>265000026</v>
      </c>
      <c r="Y2697" s="122">
        <v>270000026</v>
      </c>
      <c r="Z2697" s="122">
        <v>275000026</v>
      </c>
      <c r="AA2697" s="122">
        <v>290000026</v>
      </c>
      <c r="AB2697" s="122">
        <v>310000026</v>
      </c>
      <c r="AC2697" s="122">
        <v>320000026</v>
      </c>
      <c r="AD2697" s="121"/>
    </row>
    <row r="2698" spans="14:30" ht="12" customHeight="1">
      <c r="N2698" s="119" t="s">
        <v>26</v>
      </c>
      <c r="O2698" s="120" t="s">
        <v>1655</v>
      </c>
      <c r="P2698" s="122">
        <v>0</v>
      </c>
      <c r="Q2698" s="122">
        <v>130000026</v>
      </c>
      <c r="R2698" s="122">
        <v>145000026</v>
      </c>
      <c r="S2698" s="122">
        <v>165000026</v>
      </c>
      <c r="T2698" s="122">
        <v>185000026</v>
      </c>
      <c r="U2698" s="122">
        <v>215000026</v>
      </c>
      <c r="V2698" s="122">
        <v>240000026</v>
      </c>
      <c r="W2698" s="122">
        <v>250000026</v>
      </c>
      <c r="X2698" s="122">
        <v>260000026</v>
      </c>
      <c r="Y2698" s="122">
        <v>270000026</v>
      </c>
      <c r="Z2698" s="122">
        <v>275000026</v>
      </c>
      <c r="AA2698" s="122">
        <v>0</v>
      </c>
      <c r="AB2698" s="122">
        <v>0</v>
      </c>
      <c r="AC2698" s="122">
        <v>0</v>
      </c>
      <c r="AD2698" s="121"/>
    </row>
    <row r="2699" spans="14:30" ht="12" customHeight="1">
      <c r="N2699" s="119" t="s">
        <v>26</v>
      </c>
      <c r="O2699" s="120" t="s">
        <v>1669</v>
      </c>
      <c r="P2699" s="122">
        <v>0</v>
      </c>
      <c r="Q2699" s="122">
        <v>0</v>
      </c>
      <c r="R2699" s="122">
        <v>0</v>
      </c>
      <c r="S2699" s="122">
        <v>185000026</v>
      </c>
      <c r="T2699" s="122">
        <v>200000026</v>
      </c>
      <c r="U2699" s="122">
        <v>220000026</v>
      </c>
      <c r="V2699" s="122">
        <v>230000026</v>
      </c>
      <c r="W2699" s="122">
        <v>240000026</v>
      </c>
      <c r="X2699" s="122">
        <v>265000026</v>
      </c>
      <c r="Y2699" s="122">
        <v>280000026</v>
      </c>
      <c r="Z2699" s="122">
        <v>300000026</v>
      </c>
      <c r="AA2699" s="122">
        <v>325000026</v>
      </c>
      <c r="AB2699" s="122">
        <v>0</v>
      </c>
      <c r="AC2699" s="122">
        <v>0</v>
      </c>
      <c r="AD2699" s="121"/>
    </row>
    <row r="2700" spans="14:30" ht="12" customHeight="1">
      <c r="N2700" s="119" t="s">
        <v>26</v>
      </c>
      <c r="O2700" s="120" t="s">
        <v>2359</v>
      </c>
      <c r="P2700" s="122">
        <v>0</v>
      </c>
      <c r="Q2700" s="122">
        <v>0</v>
      </c>
      <c r="R2700" s="122">
        <v>0</v>
      </c>
      <c r="S2700" s="122">
        <v>0</v>
      </c>
      <c r="T2700" s="122">
        <v>0</v>
      </c>
      <c r="U2700" s="122">
        <v>0</v>
      </c>
      <c r="V2700" s="122">
        <v>0</v>
      </c>
      <c r="W2700" s="122">
        <v>0</v>
      </c>
      <c r="X2700" s="122">
        <v>0</v>
      </c>
      <c r="Y2700" s="122">
        <v>0</v>
      </c>
      <c r="Z2700" s="122">
        <v>0</v>
      </c>
      <c r="AA2700" s="122">
        <v>345000026</v>
      </c>
      <c r="AB2700" s="122">
        <v>390000026</v>
      </c>
      <c r="AC2700" s="122">
        <v>0</v>
      </c>
      <c r="AD2700" s="121"/>
    </row>
    <row r="2701" spans="14:30" ht="12" customHeight="1">
      <c r="N2701" s="119" t="s">
        <v>26</v>
      </c>
      <c r="O2701" s="120" t="s">
        <v>2360</v>
      </c>
      <c r="P2701" s="122">
        <v>0</v>
      </c>
      <c r="Q2701" s="122">
        <v>0</v>
      </c>
      <c r="R2701" s="122">
        <v>0</v>
      </c>
      <c r="S2701" s="122">
        <v>0</v>
      </c>
      <c r="T2701" s="122">
        <v>0</v>
      </c>
      <c r="U2701" s="122">
        <v>0</v>
      </c>
      <c r="V2701" s="122">
        <v>0</v>
      </c>
      <c r="W2701" s="122">
        <v>0</v>
      </c>
      <c r="X2701" s="122">
        <v>0</v>
      </c>
      <c r="Y2701" s="122">
        <v>0</v>
      </c>
      <c r="Z2701" s="122">
        <v>305000026</v>
      </c>
      <c r="AA2701" s="122">
        <v>375000026</v>
      </c>
      <c r="AB2701" s="122">
        <v>405000026</v>
      </c>
      <c r="AC2701" s="122">
        <v>0</v>
      </c>
      <c r="AD2701" s="121"/>
    </row>
    <row r="2702" spans="14:30" ht="12" customHeight="1">
      <c r="N2702" s="119" t="s">
        <v>26</v>
      </c>
      <c r="O2702" s="120" t="s">
        <v>2241</v>
      </c>
      <c r="P2702" s="122">
        <v>0</v>
      </c>
      <c r="Q2702" s="122">
        <v>0</v>
      </c>
      <c r="R2702" s="122">
        <v>0</v>
      </c>
      <c r="S2702" s="122">
        <v>0</v>
      </c>
      <c r="T2702" s="122">
        <v>0</v>
      </c>
      <c r="U2702" s="122">
        <v>0</v>
      </c>
      <c r="V2702" s="122">
        <v>0</v>
      </c>
      <c r="W2702" s="122">
        <v>0</v>
      </c>
      <c r="X2702" s="122">
        <v>0</v>
      </c>
      <c r="Y2702" s="122">
        <v>0</v>
      </c>
      <c r="Z2702" s="122">
        <v>350000026</v>
      </c>
      <c r="AA2702" s="122">
        <v>420000026</v>
      </c>
      <c r="AB2702" s="122">
        <v>470000026</v>
      </c>
      <c r="AC2702" s="122">
        <v>0</v>
      </c>
      <c r="AD2702" s="121"/>
    </row>
    <row r="2703" spans="14:30" ht="12" customHeight="1">
      <c r="N2703" s="119" t="s">
        <v>26</v>
      </c>
      <c r="O2703" s="120" t="s">
        <v>2705</v>
      </c>
      <c r="P2703" s="122">
        <v>0</v>
      </c>
      <c r="Q2703" s="122">
        <v>0</v>
      </c>
      <c r="R2703" s="122">
        <v>0</v>
      </c>
      <c r="S2703" s="122">
        <v>0</v>
      </c>
      <c r="T2703" s="122">
        <v>0</v>
      </c>
      <c r="U2703" s="122">
        <v>0</v>
      </c>
      <c r="V2703" s="122">
        <v>0</v>
      </c>
      <c r="W2703" s="122">
        <v>0</v>
      </c>
      <c r="X2703" s="122">
        <v>0</v>
      </c>
      <c r="Y2703" s="122">
        <v>0</v>
      </c>
      <c r="Z2703" s="122">
        <v>350000026</v>
      </c>
      <c r="AA2703" s="122">
        <v>380000026</v>
      </c>
      <c r="AB2703" s="122">
        <v>400000026</v>
      </c>
      <c r="AC2703" s="122">
        <v>450000026</v>
      </c>
      <c r="AD2703" s="121"/>
    </row>
    <row r="2704" spans="14:30" ht="12" customHeight="1">
      <c r="N2704" s="119" t="s">
        <v>26</v>
      </c>
      <c r="O2704" s="120" t="s">
        <v>2706</v>
      </c>
      <c r="P2704" s="122">
        <v>0</v>
      </c>
      <c r="Q2704" s="122">
        <v>0</v>
      </c>
      <c r="R2704" s="122">
        <v>0</v>
      </c>
      <c r="S2704" s="122">
        <v>0</v>
      </c>
      <c r="T2704" s="122">
        <v>0</v>
      </c>
      <c r="U2704" s="122">
        <v>0</v>
      </c>
      <c r="V2704" s="122">
        <v>0</v>
      </c>
      <c r="W2704" s="122">
        <v>0</v>
      </c>
      <c r="X2704" s="122">
        <v>0</v>
      </c>
      <c r="Y2704" s="122">
        <v>0</v>
      </c>
      <c r="Z2704" s="122">
        <v>485000026</v>
      </c>
      <c r="AA2704" s="122">
        <v>505000026</v>
      </c>
      <c r="AB2704" s="122">
        <v>545000026</v>
      </c>
      <c r="AC2704" s="122">
        <v>0</v>
      </c>
      <c r="AD2704" s="121"/>
    </row>
    <row r="2705" spans="14:30" ht="12" customHeight="1">
      <c r="N2705" s="119" t="s">
        <v>26</v>
      </c>
      <c r="O2705" s="120" t="s">
        <v>2649</v>
      </c>
      <c r="P2705" s="122">
        <v>0</v>
      </c>
      <c r="Q2705" s="122">
        <v>0</v>
      </c>
      <c r="R2705" s="122">
        <v>0</v>
      </c>
      <c r="S2705" s="122">
        <v>0</v>
      </c>
      <c r="T2705" s="122">
        <v>0</v>
      </c>
      <c r="U2705" s="122">
        <v>0</v>
      </c>
      <c r="V2705" s="122">
        <v>0</v>
      </c>
      <c r="W2705" s="122">
        <v>0</v>
      </c>
      <c r="X2705" s="122">
        <v>0</v>
      </c>
      <c r="Y2705" s="122">
        <v>0</v>
      </c>
      <c r="Z2705" s="122">
        <v>0</v>
      </c>
      <c r="AA2705" s="122">
        <v>525000026</v>
      </c>
      <c r="AB2705" s="122">
        <v>585000026</v>
      </c>
      <c r="AC2705" s="122">
        <v>0</v>
      </c>
      <c r="AD2705" s="121"/>
    </row>
    <row r="2706" spans="14:30" ht="12" customHeight="1">
      <c r="N2706" s="119" t="s">
        <v>26</v>
      </c>
      <c r="O2706" s="120" t="s">
        <v>665</v>
      </c>
      <c r="P2706" s="122">
        <v>720000026</v>
      </c>
      <c r="Q2706" s="122">
        <v>805000026</v>
      </c>
      <c r="R2706" s="122">
        <v>865000026</v>
      </c>
      <c r="S2706" s="122">
        <v>1050000026</v>
      </c>
      <c r="T2706" s="122">
        <v>1150000026</v>
      </c>
      <c r="U2706" s="122">
        <v>1200000026</v>
      </c>
      <c r="V2706" s="122">
        <v>1250000026</v>
      </c>
      <c r="W2706" s="122">
        <v>0</v>
      </c>
      <c r="X2706" s="122">
        <v>0</v>
      </c>
      <c r="Y2706" s="122">
        <v>0</v>
      </c>
      <c r="Z2706" s="122">
        <v>0</v>
      </c>
      <c r="AA2706" s="122">
        <v>0</v>
      </c>
      <c r="AB2706" s="122">
        <v>0</v>
      </c>
      <c r="AC2706" s="122">
        <v>0</v>
      </c>
      <c r="AD2706" s="121"/>
    </row>
    <row r="2707" spans="14:30" ht="12" customHeight="1">
      <c r="N2707" s="119" t="s">
        <v>26</v>
      </c>
      <c r="O2707" s="120" t="s">
        <v>1590</v>
      </c>
      <c r="P2707" s="122">
        <v>935000026</v>
      </c>
      <c r="Q2707" s="122">
        <v>1055000026</v>
      </c>
      <c r="R2707" s="122">
        <v>1175000026</v>
      </c>
      <c r="S2707" s="122">
        <v>1245000026</v>
      </c>
      <c r="T2707" s="122">
        <v>1295000026</v>
      </c>
      <c r="U2707" s="122">
        <v>1325000026</v>
      </c>
      <c r="V2707" s="122">
        <v>0</v>
      </c>
      <c r="W2707" s="122">
        <v>0</v>
      </c>
      <c r="X2707" s="122">
        <v>0</v>
      </c>
      <c r="Y2707" s="122">
        <v>0</v>
      </c>
      <c r="Z2707" s="122">
        <v>0</v>
      </c>
      <c r="AA2707" s="122">
        <v>0</v>
      </c>
      <c r="AB2707" s="122">
        <v>0</v>
      </c>
      <c r="AC2707" s="122">
        <v>0</v>
      </c>
      <c r="AD2707" s="121"/>
    </row>
    <row r="2708" spans="14:30" ht="12" customHeight="1">
      <c r="N2708" s="119" t="s">
        <v>26</v>
      </c>
      <c r="O2708" s="120" t="s">
        <v>112</v>
      </c>
      <c r="P2708" s="122">
        <v>875000026</v>
      </c>
      <c r="Q2708" s="122">
        <v>0</v>
      </c>
      <c r="R2708" s="122">
        <v>0</v>
      </c>
      <c r="S2708" s="122">
        <v>0</v>
      </c>
      <c r="T2708" s="122">
        <v>0</v>
      </c>
      <c r="U2708" s="122">
        <v>1205000026</v>
      </c>
      <c r="V2708" s="122">
        <v>0</v>
      </c>
      <c r="W2708" s="122">
        <v>0</v>
      </c>
      <c r="X2708" s="122">
        <v>0</v>
      </c>
      <c r="Y2708" s="122">
        <v>0</v>
      </c>
      <c r="Z2708" s="122">
        <v>0</v>
      </c>
      <c r="AA2708" s="122">
        <v>0</v>
      </c>
      <c r="AB2708" s="122">
        <v>0</v>
      </c>
      <c r="AC2708" s="122">
        <v>0</v>
      </c>
      <c r="AD2708" s="121"/>
    </row>
    <row r="2709" spans="14:30" ht="12" customHeight="1">
      <c r="N2709" s="119" t="s">
        <v>26</v>
      </c>
      <c r="O2709" s="120" t="s">
        <v>844</v>
      </c>
      <c r="P2709" s="122">
        <v>800000026</v>
      </c>
      <c r="Q2709" s="122">
        <v>0</v>
      </c>
      <c r="R2709" s="122">
        <v>895000026</v>
      </c>
      <c r="S2709" s="122">
        <v>0</v>
      </c>
      <c r="T2709" s="122">
        <v>0</v>
      </c>
      <c r="U2709" s="122">
        <v>1205000026</v>
      </c>
      <c r="V2709" s="122">
        <v>0</v>
      </c>
      <c r="W2709" s="122">
        <v>0</v>
      </c>
      <c r="X2709" s="122">
        <v>0</v>
      </c>
      <c r="Y2709" s="122">
        <v>0</v>
      </c>
      <c r="Z2709" s="122">
        <v>0</v>
      </c>
      <c r="AA2709" s="122">
        <v>0</v>
      </c>
      <c r="AB2709" s="122">
        <v>0</v>
      </c>
      <c r="AC2709" s="122">
        <v>0</v>
      </c>
      <c r="AD2709" s="121"/>
    </row>
    <row r="2710" spans="14:30" ht="12" customHeight="1">
      <c r="N2710" s="119" t="s">
        <v>26</v>
      </c>
      <c r="O2710" s="120" t="s">
        <v>1566</v>
      </c>
      <c r="P2710" s="122">
        <v>0</v>
      </c>
      <c r="Q2710" s="122">
        <v>0</v>
      </c>
      <c r="R2710" s="122">
        <v>0</v>
      </c>
      <c r="S2710" s="122">
        <v>0</v>
      </c>
      <c r="T2710" s="122">
        <v>0</v>
      </c>
      <c r="U2710" s="122">
        <v>1305000026</v>
      </c>
      <c r="V2710" s="122">
        <v>0</v>
      </c>
      <c r="W2710" s="122">
        <v>0</v>
      </c>
      <c r="X2710" s="122">
        <v>0</v>
      </c>
      <c r="Y2710" s="122">
        <v>0</v>
      </c>
      <c r="Z2710" s="122">
        <v>0</v>
      </c>
      <c r="AA2710" s="122">
        <v>0</v>
      </c>
      <c r="AB2710" s="122">
        <v>0</v>
      </c>
      <c r="AC2710" s="122">
        <v>0</v>
      </c>
      <c r="AD2710" s="121"/>
    </row>
    <row r="2711" spans="14:30" ht="12" customHeight="1">
      <c r="N2711" s="119" t="s">
        <v>26</v>
      </c>
      <c r="O2711" s="120" t="s">
        <v>2232</v>
      </c>
      <c r="P2711" s="122">
        <v>0</v>
      </c>
      <c r="Q2711" s="122">
        <v>0</v>
      </c>
      <c r="R2711" s="122">
        <v>0</v>
      </c>
      <c r="S2711" s="122">
        <v>0</v>
      </c>
      <c r="T2711" s="122">
        <v>0</v>
      </c>
      <c r="U2711" s="122">
        <v>0</v>
      </c>
      <c r="V2711" s="122">
        <v>0</v>
      </c>
      <c r="W2711" s="122">
        <v>0</v>
      </c>
      <c r="X2711" s="122">
        <v>0</v>
      </c>
      <c r="Y2711" s="122">
        <v>0</v>
      </c>
      <c r="Z2711" s="122">
        <v>1825000026</v>
      </c>
      <c r="AA2711" s="122">
        <v>2025000026</v>
      </c>
      <c r="AB2711" s="122">
        <v>2115000026</v>
      </c>
      <c r="AC2711" s="122">
        <v>0</v>
      </c>
      <c r="AD2711" s="121"/>
    </row>
    <row r="2712" spans="14:30" ht="12" customHeight="1">
      <c r="N2712" s="119" t="s">
        <v>26</v>
      </c>
      <c r="O2712" s="120" t="s">
        <v>2361</v>
      </c>
      <c r="P2712" s="122">
        <v>0</v>
      </c>
      <c r="Q2712" s="122">
        <v>0</v>
      </c>
      <c r="R2712" s="122">
        <v>0</v>
      </c>
      <c r="S2712" s="122">
        <v>0</v>
      </c>
      <c r="T2712" s="122">
        <v>0</v>
      </c>
      <c r="U2712" s="122">
        <v>0</v>
      </c>
      <c r="V2712" s="122">
        <v>0</v>
      </c>
      <c r="W2712" s="122">
        <v>0</v>
      </c>
      <c r="X2712" s="122">
        <v>0</v>
      </c>
      <c r="Y2712" s="122">
        <v>0</v>
      </c>
      <c r="Z2712" s="122">
        <v>1825000026</v>
      </c>
      <c r="AA2712" s="122">
        <v>2025000026</v>
      </c>
      <c r="AB2712" s="122">
        <v>2115000026</v>
      </c>
      <c r="AC2712" s="122">
        <v>0</v>
      </c>
      <c r="AD2712" s="121"/>
    </row>
    <row r="2713" spans="14:30" ht="12" customHeight="1">
      <c r="N2713" s="119" t="s">
        <v>26</v>
      </c>
      <c r="O2713" s="120" t="s">
        <v>2593</v>
      </c>
      <c r="P2713" s="122">
        <v>0</v>
      </c>
      <c r="Q2713" s="122">
        <v>0</v>
      </c>
      <c r="R2713" s="122">
        <v>0</v>
      </c>
      <c r="S2713" s="122">
        <v>0</v>
      </c>
      <c r="T2713" s="122">
        <v>0</v>
      </c>
      <c r="U2713" s="122">
        <v>1500000026</v>
      </c>
      <c r="V2713" s="122">
        <v>0</v>
      </c>
      <c r="W2713" s="122">
        <v>0</v>
      </c>
      <c r="X2713" s="122">
        <v>0</v>
      </c>
      <c r="Y2713" s="122">
        <v>0</v>
      </c>
      <c r="Z2713" s="122">
        <v>1825000026</v>
      </c>
      <c r="AA2713" s="122">
        <v>2025000026</v>
      </c>
      <c r="AB2713" s="122">
        <v>2115000026</v>
      </c>
      <c r="AC2713" s="122">
        <v>0</v>
      </c>
      <c r="AD2713" s="121"/>
    </row>
    <row r="2714" spans="14:30" ht="12" customHeight="1">
      <c r="N2714" s="119" t="s">
        <v>26</v>
      </c>
      <c r="O2714" s="120" t="s">
        <v>2594</v>
      </c>
      <c r="P2714" s="122">
        <v>0</v>
      </c>
      <c r="Q2714" s="122">
        <v>0</v>
      </c>
      <c r="R2714" s="122">
        <v>0</v>
      </c>
      <c r="S2714" s="122">
        <v>0</v>
      </c>
      <c r="T2714" s="122">
        <v>0</v>
      </c>
      <c r="U2714" s="122">
        <v>0</v>
      </c>
      <c r="V2714" s="122">
        <v>0</v>
      </c>
      <c r="W2714" s="122">
        <v>0</v>
      </c>
      <c r="X2714" s="122">
        <v>0</v>
      </c>
      <c r="Y2714" s="122">
        <v>0</v>
      </c>
      <c r="Z2714" s="122">
        <v>1825000026</v>
      </c>
      <c r="AA2714" s="122">
        <v>2025000026</v>
      </c>
      <c r="AB2714" s="122">
        <v>2115000026</v>
      </c>
      <c r="AC2714" s="122">
        <v>0</v>
      </c>
      <c r="AD2714" s="121"/>
    </row>
    <row r="2715" spans="14:30" ht="12" customHeight="1">
      <c r="N2715" s="119" t="s">
        <v>26</v>
      </c>
      <c r="O2715" s="120" t="s">
        <v>2233</v>
      </c>
      <c r="P2715" s="122">
        <v>0</v>
      </c>
      <c r="Q2715" s="122">
        <v>0</v>
      </c>
      <c r="R2715" s="122">
        <v>0</v>
      </c>
      <c r="S2715" s="122">
        <v>0</v>
      </c>
      <c r="T2715" s="122">
        <v>0</v>
      </c>
      <c r="U2715" s="122">
        <v>0</v>
      </c>
      <c r="V2715" s="122">
        <v>0</v>
      </c>
      <c r="W2715" s="122">
        <v>0</v>
      </c>
      <c r="X2715" s="122">
        <v>0</v>
      </c>
      <c r="Y2715" s="122">
        <v>0</v>
      </c>
      <c r="Z2715" s="122">
        <v>1975000026</v>
      </c>
      <c r="AA2715" s="122">
        <v>2225000026</v>
      </c>
      <c r="AB2715" s="122">
        <v>2305000026</v>
      </c>
      <c r="AC2715" s="122">
        <v>0</v>
      </c>
      <c r="AD2715" s="121"/>
    </row>
    <row r="2716" spans="14:30" ht="12" customHeight="1">
      <c r="N2716" s="119" t="s">
        <v>26</v>
      </c>
      <c r="O2716" s="120" t="s">
        <v>2030</v>
      </c>
      <c r="P2716" s="122">
        <v>0</v>
      </c>
      <c r="Q2716" s="122">
        <v>0</v>
      </c>
      <c r="R2716" s="122">
        <v>0</v>
      </c>
      <c r="S2716" s="122">
        <v>0</v>
      </c>
      <c r="T2716" s="122">
        <v>0</v>
      </c>
      <c r="U2716" s="122">
        <v>0</v>
      </c>
      <c r="V2716" s="122">
        <v>0</v>
      </c>
      <c r="W2716" s="122">
        <v>0</v>
      </c>
      <c r="X2716" s="122">
        <v>0</v>
      </c>
      <c r="Y2716" s="122">
        <v>0</v>
      </c>
      <c r="Z2716" s="122">
        <v>1825000026</v>
      </c>
      <c r="AA2716" s="122">
        <v>2025000026</v>
      </c>
      <c r="AB2716" s="122">
        <v>2115000026</v>
      </c>
      <c r="AC2716" s="122">
        <v>0</v>
      </c>
      <c r="AD2716" s="121"/>
    </row>
    <row r="2717" spans="14:30" ht="12" customHeight="1">
      <c r="N2717" s="119" t="s">
        <v>26</v>
      </c>
      <c r="O2717" s="120" t="s">
        <v>1786</v>
      </c>
      <c r="P2717" s="122">
        <v>900000026</v>
      </c>
      <c r="Q2717" s="122">
        <v>0</v>
      </c>
      <c r="R2717" s="122">
        <v>0</v>
      </c>
      <c r="S2717" s="122">
        <v>0</v>
      </c>
      <c r="T2717" s="122">
        <v>0</v>
      </c>
      <c r="U2717" s="122">
        <v>0</v>
      </c>
      <c r="V2717" s="122">
        <v>0</v>
      </c>
      <c r="W2717" s="122">
        <v>0</v>
      </c>
      <c r="X2717" s="122">
        <v>0</v>
      </c>
      <c r="Y2717" s="122">
        <v>0</v>
      </c>
      <c r="Z2717" s="122">
        <v>0</v>
      </c>
      <c r="AA2717" s="122">
        <v>0</v>
      </c>
      <c r="AB2717" s="122">
        <v>0</v>
      </c>
      <c r="AC2717" s="122">
        <v>0</v>
      </c>
      <c r="AD2717" s="121"/>
    </row>
    <row r="2718" spans="14:30" ht="12" customHeight="1">
      <c r="N2718" s="119" t="s">
        <v>26</v>
      </c>
      <c r="O2718" s="120" t="s">
        <v>2512</v>
      </c>
      <c r="P2718" s="122">
        <v>0</v>
      </c>
      <c r="Q2718" s="122">
        <v>0</v>
      </c>
      <c r="R2718" s="122">
        <v>0</v>
      </c>
      <c r="S2718" s="122">
        <v>0</v>
      </c>
      <c r="T2718" s="122">
        <v>0</v>
      </c>
      <c r="U2718" s="122">
        <v>1205000026</v>
      </c>
      <c r="V2718" s="122">
        <v>0</v>
      </c>
      <c r="W2718" s="122">
        <v>0</v>
      </c>
      <c r="X2718" s="122">
        <v>0</v>
      </c>
      <c r="Y2718" s="122">
        <v>0</v>
      </c>
      <c r="Z2718" s="122">
        <v>0</v>
      </c>
      <c r="AA2718" s="122">
        <v>0</v>
      </c>
      <c r="AB2718" s="122">
        <v>0</v>
      </c>
      <c r="AC2718" s="122">
        <v>0</v>
      </c>
      <c r="AD2718" s="121"/>
    </row>
    <row r="2719" spans="14:30" ht="12" customHeight="1">
      <c r="N2719" s="119" t="s">
        <v>26</v>
      </c>
      <c r="O2719" s="120" t="s">
        <v>2362</v>
      </c>
      <c r="P2719" s="122">
        <v>0</v>
      </c>
      <c r="Q2719" s="122">
        <v>0</v>
      </c>
      <c r="R2719" s="122">
        <v>0</v>
      </c>
      <c r="S2719" s="122">
        <v>0</v>
      </c>
      <c r="T2719" s="122">
        <v>0</v>
      </c>
      <c r="U2719" s="122">
        <v>0</v>
      </c>
      <c r="V2719" s="122">
        <v>0</v>
      </c>
      <c r="W2719" s="122">
        <v>0</v>
      </c>
      <c r="X2719" s="122">
        <v>0</v>
      </c>
      <c r="Y2719" s="122">
        <v>0</v>
      </c>
      <c r="Z2719" s="122">
        <v>1700000026</v>
      </c>
      <c r="AA2719" s="122">
        <v>1800000026</v>
      </c>
      <c r="AB2719" s="122">
        <v>0</v>
      </c>
      <c r="AC2719" s="122">
        <v>0</v>
      </c>
      <c r="AD2719" s="121"/>
    </row>
    <row r="2720" spans="14:30" ht="12" customHeight="1">
      <c r="N2720" s="119" t="s">
        <v>26</v>
      </c>
      <c r="O2720" s="120" t="s">
        <v>920</v>
      </c>
      <c r="P2720" s="122">
        <v>0</v>
      </c>
      <c r="Q2720" s="122">
        <v>1255000026</v>
      </c>
      <c r="R2720" s="122">
        <v>1325000026</v>
      </c>
      <c r="S2720" s="122">
        <v>1475000026</v>
      </c>
      <c r="T2720" s="122">
        <v>1595000026</v>
      </c>
      <c r="U2720" s="122">
        <v>0</v>
      </c>
      <c r="V2720" s="122">
        <v>0</v>
      </c>
      <c r="W2720" s="122">
        <v>0</v>
      </c>
      <c r="X2720" s="122">
        <v>0</v>
      </c>
      <c r="Y2720" s="122">
        <v>0</v>
      </c>
      <c r="Z2720" s="122">
        <v>0</v>
      </c>
      <c r="AA2720" s="122">
        <v>0</v>
      </c>
      <c r="AB2720" s="122">
        <v>0</v>
      </c>
      <c r="AC2720" s="122">
        <v>0</v>
      </c>
      <c r="AD2720" s="121"/>
    </row>
    <row r="2721" spans="14:30" ht="12" customHeight="1">
      <c r="N2721" s="119" t="s">
        <v>26</v>
      </c>
      <c r="O2721" s="120" t="s">
        <v>1603</v>
      </c>
      <c r="P2721" s="122">
        <v>475000026</v>
      </c>
      <c r="Q2721" s="122">
        <v>565000026</v>
      </c>
      <c r="R2721" s="122">
        <v>605000026</v>
      </c>
      <c r="S2721" s="122">
        <v>0</v>
      </c>
      <c r="T2721" s="122">
        <v>0</v>
      </c>
      <c r="U2721" s="122">
        <v>0</v>
      </c>
      <c r="V2721" s="122">
        <v>0</v>
      </c>
      <c r="W2721" s="122">
        <v>0</v>
      </c>
      <c r="X2721" s="122">
        <v>0</v>
      </c>
      <c r="Y2721" s="122">
        <v>0</v>
      </c>
      <c r="Z2721" s="122">
        <v>0</v>
      </c>
      <c r="AA2721" s="122">
        <v>0</v>
      </c>
      <c r="AB2721" s="122">
        <v>0</v>
      </c>
      <c r="AC2721" s="122">
        <v>0</v>
      </c>
      <c r="AD2721" s="121"/>
    </row>
    <row r="2722" spans="14:30" ht="12" customHeight="1">
      <c r="N2722" s="119" t="s">
        <v>26</v>
      </c>
      <c r="O2722" s="120" t="s">
        <v>1609</v>
      </c>
      <c r="P2722" s="122">
        <v>0</v>
      </c>
      <c r="Q2722" s="122">
        <v>0</v>
      </c>
      <c r="R2722" s="122">
        <v>925000026</v>
      </c>
      <c r="S2722" s="122">
        <v>1125000026</v>
      </c>
      <c r="T2722" s="122">
        <v>0</v>
      </c>
      <c r="U2722" s="122">
        <v>0</v>
      </c>
      <c r="V2722" s="122">
        <v>0</v>
      </c>
      <c r="W2722" s="122">
        <v>0</v>
      </c>
      <c r="X2722" s="122">
        <v>0</v>
      </c>
      <c r="Y2722" s="122">
        <v>0</v>
      </c>
      <c r="Z2722" s="122">
        <v>0</v>
      </c>
      <c r="AA2722" s="122">
        <v>0</v>
      </c>
      <c r="AB2722" s="122">
        <v>0</v>
      </c>
      <c r="AC2722" s="122">
        <v>0</v>
      </c>
      <c r="AD2722" s="121"/>
    </row>
    <row r="2723" spans="14:30" ht="12" customHeight="1">
      <c r="N2723" s="119" t="s">
        <v>26</v>
      </c>
      <c r="O2723" s="120" t="s">
        <v>2588</v>
      </c>
      <c r="P2723" s="122">
        <v>505000026</v>
      </c>
      <c r="Q2723" s="122">
        <v>525000026</v>
      </c>
      <c r="R2723" s="122">
        <v>565000026</v>
      </c>
      <c r="S2723" s="122">
        <v>585000026</v>
      </c>
      <c r="T2723" s="122">
        <v>625000026</v>
      </c>
      <c r="U2723" s="122">
        <v>685000026</v>
      </c>
      <c r="V2723" s="122">
        <v>0</v>
      </c>
      <c r="W2723" s="122">
        <v>0</v>
      </c>
      <c r="X2723" s="122">
        <v>0</v>
      </c>
      <c r="Y2723" s="122">
        <v>0</v>
      </c>
      <c r="Z2723" s="122">
        <v>0</v>
      </c>
      <c r="AA2723" s="122">
        <v>0</v>
      </c>
      <c r="AB2723" s="122">
        <v>1800000026</v>
      </c>
      <c r="AC2723" s="122">
        <v>0</v>
      </c>
      <c r="AD2723" s="121"/>
    </row>
    <row r="2724" spans="14:30" ht="12" customHeight="1">
      <c r="N2724" s="119" t="s">
        <v>26</v>
      </c>
      <c r="O2724" s="120" t="s">
        <v>1607</v>
      </c>
      <c r="P2724" s="122">
        <v>475000026</v>
      </c>
      <c r="Q2724" s="122">
        <v>505000026</v>
      </c>
      <c r="R2724" s="122">
        <v>545000026</v>
      </c>
      <c r="S2724" s="122">
        <v>595000026</v>
      </c>
      <c r="T2724" s="122">
        <v>605000026</v>
      </c>
      <c r="U2724" s="122">
        <v>670000026</v>
      </c>
      <c r="V2724" s="122">
        <v>720000026</v>
      </c>
      <c r="W2724" s="122">
        <v>885000026</v>
      </c>
      <c r="X2724" s="122">
        <v>1050000026</v>
      </c>
      <c r="Y2724" s="122">
        <v>0</v>
      </c>
      <c r="Z2724" s="122">
        <v>0</v>
      </c>
      <c r="AA2724" s="122">
        <v>0</v>
      </c>
      <c r="AB2724" s="122">
        <v>0</v>
      </c>
      <c r="AC2724" s="122">
        <v>0</v>
      </c>
      <c r="AD2724" s="121"/>
    </row>
    <row r="2725" spans="14:30" ht="12" customHeight="1">
      <c r="N2725" s="119" t="s">
        <v>26</v>
      </c>
      <c r="O2725" s="120" t="s">
        <v>68</v>
      </c>
      <c r="P2725" s="122">
        <v>505000026</v>
      </c>
      <c r="Q2725" s="122">
        <v>525000026</v>
      </c>
      <c r="R2725" s="122">
        <v>565000026</v>
      </c>
      <c r="S2725" s="122">
        <v>585000026</v>
      </c>
      <c r="T2725" s="122">
        <v>625000026</v>
      </c>
      <c r="U2725" s="122">
        <v>685000026</v>
      </c>
      <c r="V2725" s="122">
        <v>0</v>
      </c>
      <c r="W2725" s="122">
        <v>0</v>
      </c>
      <c r="X2725" s="122">
        <v>0</v>
      </c>
      <c r="Y2725" s="122">
        <v>0</v>
      </c>
      <c r="Z2725" s="122">
        <v>0</v>
      </c>
      <c r="AA2725" s="122">
        <v>0</v>
      </c>
      <c r="AB2725" s="122">
        <v>0</v>
      </c>
      <c r="AC2725" s="122">
        <v>0</v>
      </c>
      <c r="AD2725" s="121"/>
    </row>
    <row r="2726" spans="14:30" ht="12" customHeight="1">
      <c r="N2726" s="119" t="s">
        <v>26</v>
      </c>
      <c r="O2726" s="120" t="s">
        <v>1264</v>
      </c>
      <c r="P2726" s="122">
        <v>505000026</v>
      </c>
      <c r="Q2726" s="122">
        <v>525000026</v>
      </c>
      <c r="R2726" s="122">
        <v>565000026</v>
      </c>
      <c r="S2726" s="122">
        <v>585000026</v>
      </c>
      <c r="T2726" s="122">
        <v>625000026</v>
      </c>
      <c r="U2726" s="122">
        <v>685000026</v>
      </c>
      <c r="V2726" s="122">
        <v>0</v>
      </c>
      <c r="W2726" s="122">
        <v>0</v>
      </c>
      <c r="X2726" s="122">
        <v>0</v>
      </c>
      <c r="Y2726" s="122">
        <v>0</v>
      </c>
      <c r="Z2726" s="122">
        <v>0</v>
      </c>
      <c r="AA2726" s="122">
        <v>0</v>
      </c>
      <c r="AB2726" s="122">
        <v>2125000026</v>
      </c>
      <c r="AC2726" s="122">
        <v>0</v>
      </c>
      <c r="AD2726" s="121"/>
    </row>
    <row r="2727" spans="14:30" ht="12" customHeight="1">
      <c r="N2727" s="119" t="s">
        <v>26</v>
      </c>
      <c r="O2727" s="120" t="s">
        <v>2423</v>
      </c>
      <c r="P2727" s="122">
        <v>0</v>
      </c>
      <c r="Q2727" s="122">
        <v>525000026</v>
      </c>
      <c r="R2727" s="122">
        <v>565000026</v>
      </c>
      <c r="S2727" s="122">
        <v>605000026</v>
      </c>
      <c r="T2727" s="122">
        <v>650000026</v>
      </c>
      <c r="U2727" s="122">
        <v>715000026</v>
      </c>
      <c r="V2727" s="122">
        <v>775000026</v>
      </c>
      <c r="W2727" s="122">
        <v>825000026</v>
      </c>
      <c r="X2727" s="122">
        <v>905000026</v>
      </c>
      <c r="Y2727" s="122">
        <v>1150000026</v>
      </c>
      <c r="Z2727" s="122">
        <v>1225000026</v>
      </c>
      <c r="AA2727" s="122">
        <v>1305000026</v>
      </c>
      <c r="AB2727" s="122">
        <v>0</v>
      </c>
      <c r="AC2727" s="122">
        <v>0</v>
      </c>
      <c r="AD2727" s="121"/>
    </row>
    <row r="2728" spans="14:30" ht="12" customHeight="1">
      <c r="N2728" s="119" t="s">
        <v>26</v>
      </c>
      <c r="O2728" s="120" t="s">
        <v>1610</v>
      </c>
      <c r="P2728" s="122">
        <v>0</v>
      </c>
      <c r="Q2728" s="122">
        <v>525000026</v>
      </c>
      <c r="R2728" s="122">
        <v>565000026</v>
      </c>
      <c r="S2728" s="122">
        <v>605000026</v>
      </c>
      <c r="T2728" s="122">
        <v>650000026</v>
      </c>
      <c r="U2728" s="122">
        <v>715000026</v>
      </c>
      <c r="V2728" s="122">
        <v>775000026</v>
      </c>
      <c r="W2728" s="122">
        <v>825000026</v>
      </c>
      <c r="X2728" s="122">
        <v>905000026</v>
      </c>
      <c r="Y2728" s="122">
        <v>1150000026</v>
      </c>
      <c r="Z2728" s="122">
        <v>1225000026</v>
      </c>
      <c r="AA2728" s="122">
        <v>1305000026</v>
      </c>
      <c r="AB2728" s="122">
        <v>0</v>
      </c>
      <c r="AC2728" s="122">
        <v>0</v>
      </c>
      <c r="AD2728" s="121"/>
    </row>
    <row r="2729" spans="14:30" ht="12" customHeight="1">
      <c r="N2729" s="119" t="s">
        <v>26</v>
      </c>
      <c r="O2729" s="120" t="s">
        <v>1118</v>
      </c>
      <c r="P2729" s="122">
        <v>0</v>
      </c>
      <c r="Q2729" s="122">
        <v>0</v>
      </c>
      <c r="R2729" s="122">
        <v>0</v>
      </c>
      <c r="S2729" s="122">
        <v>0</v>
      </c>
      <c r="T2729" s="122">
        <v>0</v>
      </c>
      <c r="U2729" s="122">
        <v>925000026</v>
      </c>
      <c r="V2729" s="122">
        <v>1095000026</v>
      </c>
      <c r="W2729" s="122">
        <v>0</v>
      </c>
      <c r="X2729" s="122">
        <v>0</v>
      </c>
      <c r="Y2729" s="122">
        <v>0</v>
      </c>
      <c r="Z2729" s="122">
        <v>0</v>
      </c>
      <c r="AA2729" s="122">
        <v>0</v>
      </c>
      <c r="AB2729" s="122">
        <v>0</v>
      </c>
      <c r="AC2729" s="122">
        <v>0</v>
      </c>
      <c r="AD2729" s="121"/>
    </row>
    <row r="2730" spans="14:30" ht="12" customHeight="1">
      <c r="N2730" s="119" t="s">
        <v>26</v>
      </c>
      <c r="O2730" s="120" t="s">
        <v>2414</v>
      </c>
      <c r="P2730" s="122">
        <v>1050000026</v>
      </c>
      <c r="Q2730" s="122">
        <v>1120000026</v>
      </c>
      <c r="R2730" s="122">
        <v>1190000026</v>
      </c>
      <c r="S2730" s="122">
        <v>1250000026</v>
      </c>
      <c r="T2730" s="122">
        <v>1380000026</v>
      </c>
      <c r="U2730" s="122">
        <v>1505000026</v>
      </c>
      <c r="V2730" s="122">
        <v>0</v>
      </c>
      <c r="W2730" s="122">
        <v>0</v>
      </c>
      <c r="X2730" s="122">
        <v>0</v>
      </c>
      <c r="Y2730" s="122">
        <v>0</v>
      </c>
      <c r="Z2730" s="122">
        <v>0</v>
      </c>
      <c r="AA2730" s="122">
        <v>0</v>
      </c>
      <c r="AB2730" s="122">
        <v>0</v>
      </c>
      <c r="AC2730" s="122">
        <v>0</v>
      </c>
      <c r="AD2730" s="121"/>
    </row>
    <row r="2731" spans="14:30" ht="12" customHeight="1">
      <c r="N2731" s="119" t="s">
        <v>26</v>
      </c>
      <c r="O2731" s="120" t="s">
        <v>1119</v>
      </c>
      <c r="P2731" s="122">
        <v>935000026</v>
      </c>
      <c r="Q2731" s="122">
        <v>1055000026</v>
      </c>
      <c r="R2731" s="122">
        <v>1175000026</v>
      </c>
      <c r="S2731" s="122">
        <v>1245000026</v>
      </c>
      <c r="T2731" s="122">
        <v>1295000026</v>
      </c>
      <c r="U2731" s="122">
        <v>1325000026</v>
      </c>
      <c r="V2731" s="122">
        <v>0</v>
      </c>
      <c r="W2731" s="122">
        <v>0</v>
      </c>
      <c r="X2731" s="122">
        <v>0</v>
      </c>
      <c r="Y2731" s="122">
        <v>0</v>
      </c>
      <c r="Z2731" s="122">
        <v>0</v>
      </c>
      <c r="AA2731" s="122">
        <v>0</v>
      </c>
      <c r="AB2731" s="122">
        <v>0</v>
      </c>
      <c r="AC2731" s="122">
        <v>0</v>
      </c>
      <c r="AD2731" s="121"/>
    </row>
    <row r="2732" spans="14:30" ht="12" customHeight="1">
      <c r="N2732" s="119" t="s">
        <v>26</v>
      </c>
      <c r="O2732" s="120" t="s">
        <v>1787</v>
      </c>
      <c r="P2732" s="122">
        <v>0</v>
      </c>
      <c r="Q2732" s="122">
        <v>0</v>
      </c>
      <c r="R2732" s="122">
        <v>0</v>
      </c>
      <c r="S2732" s="122">
        <v>0</v>
      </c>
      <c r="T2732" s="122">
        <v>0</v>
      </c>
      <c r="U2732" s="122">
        <v>1305000026</v>
      </c>
      <c r="V2732" s="122">
        <v>0</v>
      </c>
      <c r="W2732" s="122">
        <v>0</v>
      </c>
      <c r="X2732" s="122">
        <v>0</v>
      </c>
      <c r="Y2732" s="122">
        <v>0</v>
      </c>
      <c r="Z2732" s="122">
        <v>0</v>
      </c>
      <c r="AA2732" s="122">
        <v>0</v>
      </c>
      <c r="AB2732" s="122">
        <v>0</v>
      </c>
      <c r="AC2732" s="122">
        <v>0</v>
      </c>
      <c r="AD2732" s="121"/>
    </row>
    <row r="2733" spans="14:30" ht="12" customHeight="1">
      <c r="N2733" s="119" t="s">
        <v>26</v>
      </c>
      <c r="O2733" s="120" t="s">
        <v>1366</v>
      </c>
      <c r="P2733" s="122">
        <v>0</v>
      </c>
      <c r="Q2733" s="122">
        <v>0</v>
      </c>
      <c r="R2733" s="122">
        <v>0</v>
      </c>
      <c r="S2733" s="122">
        <v>0</v>
      </c>
      <c r="T2733" s="122">
        <v>0</v>
      </c>
      <c r="U2733" s="122">
        <v>0</v>
      </c>
      <c r="V2733" s="122">
        <v>0</v>
      </c>
      <c r="W2733" s="122">
        <v>0</v>
      </c>
      <c r="X2733" s="122">
        <v>0</v>
      </c>
      <c r="Y2733" s="122">
        <v>0</v>
      </c>
      <c r="Z2733" s="122">
        <v>2025000026</v>
      </c>
      <c r="AA2733" s="122">
        <v>2185000026</v>
      </c>
      <c r="AB2733" s="122">
        <v>0</v>
      </c>
      <c r="AC2733" s="122">
        <v>0</v>
      </c>
      <c r="AD2733" s="121"/>
    </row>
    <row r="2734" spans="14:30" ht="12" customHeight="1">
      <c r="N2734" s="119" t="s">
        <v>26</v>
      </c>
      <c r="O2734" s="120" t="s">
        <v>1033</v>
      </c>
      <c r="P2734" s="122">
        <v>0</v>
      </c>
      <c r="Q2734" s="122">
        <v>120000026</v>
      </c>
      <c r="R2734" s="122">
        <v>135000026</v>
      </c>
      <c r="S2734" s="122">
        <v>150000026</v>
      </c>
      <c r="T2734" s="122">
        <v>160000026</v>
      </c>
      <c r="U2734" s="122">
        <v>170000026</v>
      </c>
      <c r="V2734" s="122">
        <v>0</v>
      </c>
      <c r="W2734" s="122">
        <v>0</v>
      </c>
      <c r="X2734" s="122">
        <v>0</v>
      </c>
      <c r="Y2734" s="122">
        <v>0</v>
      </c>
      <c r="Z2734" s="122">
        <v>0</v>
      </c>
      <c r="AA2734" s="122">
        <v>0</v>
      </c>
      <c r="AB2734" s="122">
        <v>0</v>
      </c>
      <c r="AC2734" s="122">
        <v>0</v>
      </c>
      <c r="AD2734" s="121"/>
    </row>
    <row r="2735" spans="14:30" ht="12" customHeight="1">
      <c r="N2735" s="119" t="s">
        <v>26</v>
      </c>
      <c r="O2735" s="120" t="s">
        <v>237</v>
      </c>
      <c r="P2735" s="122">
        <v>0</v>
      </c>
      <c r="Q2735" s="122">
        <v>120000026</v>
      </c>
      <c r="R2735" s="122">
        <v>135000026</v>
      </c>
      <c r="S2735" s="122">
        <v>150000026</v>
      </c>
      <c r="T2735" s="122">
        <v>160000026</v>
      </c>
      <c r="U2735" s="122">
        <v>170000026</v>
      </c>
      <c r="V2735" s="122">
        <v>0</v>
      </c>
      <c r="W2735" s="122">
        <v>0</v>
      </c>
      <c r="X2735" s="122">
        <v>0</v>
      </c>
      <c r="Y2735" s="122">
        <v>0</v>
      </c>
      <c r="Z2735" s="122">
        <v>0</v>
      </c>
      <c r="AA2735" s="122">
        <v>0</v>
      </c>
      <c r="AB2735" s="122">
        <v>0</v>
      </c>
      <c r="AC2735" s="122">
        <v>0</v>
      </c>
      <c r="AD2735" s="121"/>
    </row>
    <row r="2736" spans="14:30" ht="12" customHeight="1">
      <c r="N2736" s="119" t="s">
        <v>26</v>
      </c>
      <c r="O2736" s="120" t="s">
        <v>238</v>
      </c>
      <c r="P2736" s="122">
        <v>0</v>
      </c>
      <c r="Q2736" s="122">
        <v>120000026</v>
      </c>
      <c r="R2736" s="122">
        <v>135000026</v>
      </c>
      <c r="S2736" s="122">
        <v>150000026</v>
      </c>
      <c r="T2736" s="122">
        <v>165000026</v>
      </c>
      <c r="U2736" s="122">
        <v>180000026</v>
      </c>
      <c r="V2736" s="122">
        <v>0</v>
      </c>
      <c r="W2736" s="122">
        <v>0</v>
      </c>
      <c r="X2736" s="122">
        <v>0</v>
      </c>
      <c r="Y2736" s="122">
        <v>0</v>
      </c>
      <c r="Z2736" s="122">
        <v>0</v>
      </c>
      <c r="AA2736" s="122">
        <v>0</v>
      </c>
      <c r="AB2736" s="122">
        <v>0</v>
      </c>
      <c r="AC2736" s="122">
        <v>0</v>
      </c>
      <c r="AD2736" s="121"/>
    </row>
    <row r="2737" spans="14:30" ht="12" customHeight="1">
      <c r="N2737" s="119" t="s">
        <v>26</v>
      </c>
      <c r="O2737" s="120" t="s">
        <v>1367</v>
      </c>
      <c r="P2737" s="122">
        <v>0</v>
      </c>
      <c r="Q2737" s="122">
        <v>120000026</v>
      </c>
      <c r="R2737" s="122">
        <v>135000026</v>
      </c>
      <c r="S2737" s="122">
        <v>150000026</v>
      </c>
      <c r="T2737" s="122">
        <v>165000026</v>
      </c>
      <c r="U2737" s="122">
        <v>180000026</v>
      </c>
      <c r="V2737" s="122">
        <v>0</v>
      </c>
      <c r="W2737" s="122">
        <v>0</v>
      </c>
      <c r="X2737" s="122">
        <v>0</v>
      </c>
      <c r="Y2737" s="122">
        <v>0</v>
      </c>
      <c r="Z2737" s="122">
        <v>0</v>
      </c>
      <c r="AA2737" s="122">
        <v>0</v>
      </c>
      <c r="AB2737" s="122">
        <v>0</v>
      </c>
      <c r="AC2737" s="122">
        <v>0</v>
      </c>
      <c r="AD2737" s="121"/>
    </row>
    <row r="2738" spans="14:30" ht="12" customHeight="1">
      <c r="N2738" s="119" t="s">
        <v>26</v>
      </c>
      <c r="O2738" s="120" t="s">
        <v>1265</v>
      </c>
      <c r="P2738" s="122">
        <v>0</v>
      </c>
      <c r="Q2738" s="122">
        <v>120000026</v>
      </c>
      <c r="R2738" s="122">
        <v>135000026</v>
      </c>
      <c r="S2738" s="122">
        <v>150000026</v>
      </c>
      <c r="T2738" s="122">
        <v>165000026</v>
      </c>
      <c r="U2738" s="122">
        <v>180000026</v>
      </c>
      <c r="V2738" s="122">
        <v>0</v>
      </c>
      <c r="W2738" s="122">
        <v>0</v>
      </c>
      <c r="X2738" s="122">
        <v>0</v>
      </c>
      <c r="Y2738" s="122">
        <v>0</v>
      </c>
      <c r="Z2738" s="122">
        <v>0</v>
      </c>
      <c r="AA2738" s="122">
        <v>0</v>
      </c>
      <c r="AB2738" s="122">
        <v>0</v>
      </c>
      <c r="AC2738" s="122">
        <v>0</v>
      </c>
      <c r="AD2738" s="121"/>
    </row>
    <row r="2739" spans="14:30" ht="12" customHeight="1">
      <c r="N2739" s="119" t="s">
        <v>26</v>
      </c>
      <c r="O2739" s="120" t="s">
        <v>1034</v>
      </c>
      <c r="P2739" s="122">
        <v>0</v>
      </c>
      <c r="Q2739" s="122">
        <v>120000026</v>
      </c>
      <c r="R2739" s="122">
        <v>135000026</v>
      </c>
      <c r="S2739" s="122">
        <v>150000026</v>
      </c>
      <c r="T2739" s="122">
        <v>165000026</v>
      </c>
      <c r="U2739" s="122">
        <v>180000026</v>
      </c>
      <c r="V2739" s="122">
        <v>0</v>
      </c>
      <c r="W2739" s="122">
        <v>0</v>
      </c>
      <c r="X2739" s="122">
        <v>0</v>
      </c>
      <c r="Y2739" s="122">
        <v>0</v>
      </c>
      <c r="Z2739" s="122">
        <v>0</v>
      </c>
      <c r="AA2739" s="122">
        <v>0</v>
      </c>
      <c r="AB2739" s="122">
        <v>0</v>
      </c>
      <c r="AC2739" s="122">
        <v>0</v>
      </c>
      <c r="AD2739" s="121"/>
    </row>
    <row r="2740" spans="14:30" ht="12" customHeight="1">
      <c r="N2740" s="119" t="s">
        <v>26</v>
      </c>
      <c r="O2740" s="120" t="s">
        <v>1961</v>
      </c>
      <c r="P2740" s="122">
        <v>0</v>
      </c>
      <c r="Q2740" s="122">
        <v>0</v>
      </c>
      <c r="R2740" s="122">
        <v>0</v>
      </c>
      <c r="S2740" s="122">
        <v>0</v>
      </c>
      <c r="T2740" s="122">
        <v>0</v>
      </c>
      <c r="U2740" s="122">
        <v>0</v>
      </c>
      <c r="V2740" s="122">
        <v>0</v>
      </c>
      <c r="W2740" s="122">
        <v>0</v>
      </c>
      <c r="X2740" s="122">
        <v>0</v>
      </c>
      <c r="Y2740" s="122">
        <v>185000026</v>
      </c>
      <c r="Z2740" s="122">
        <v>190000026</v>
      </c>
      <c r="AA2740" s="122">
        <v>195000026</v>
      </c>
      <c r="AB2740" s="122">
        <v>210000026</v>
      </c>
      <c r="AC2740" s="122">
        <v>225000026</v>
      </c>
      <c r="AD2740" s="121"/>
    </row>
    <row r="2741" spans="14:30" ht="12" customHeight="1">
      <c r="N2741" s="119" t="s">
        <v>26</v>
      </c>
      <c r="O2741" s="120" t="s">
        <v>2328</v>
      </c>
      <c r="P2741" s="122">
        <v>0</v>
      </c>
      <c r="Q2741" s="122">
        <v>0</v>
      </c>
      <c r="R2741" s="122">
        <v>0</v>
      </c>
      <c r="S2741" s="122">
        <v>0</v>
      </c>
      <c r="T2741" s="122">
        <v>0</v>
      </c>
      <c r="U2741" s="122">
        <v>0</v>
      </c>
      <c r="V2741" s="122">
        <v>0</v>
      </c>
      <c r="W2741" s="122">
        <v>0</v>
      </c>
      <c r="X2741" s="122">
        <v>0</v>
      </c>
      <c r="Y2741" s="122">
        <v>185000026</v>
      </c>
      <c r="Z2741" s="122">
        <v>190000026</v>
      </c>
      <c r="AA2741" s="122">
        <v>195000026</v>
      </c>
      <c r="AB2741" s="122">
        <v>0</v>
      </c>
      <c r="AC2741" s="122">
        <v>0</v>
      </c>
      <c r="AD2741" s="121"/>
    </row>
    <row r="2742" spans="14:30" ht="12" customHeight="1">
      <c r="N2742" s="119" t="s">
        <v>26</v>
      </c>
      <c r="O2742" s="120" t="s">
        <v>2031</v>
      </c>
      <c r="P2742" s="122">
        <v>0</v>
      </c>
      <c r="Q2742" s="122">
        <v>0</v>
      </c>
      <c r="R2742" s="122">
        <v>0</v>
      </c>
      <c r="S2742" s="122">
        <v>0</v>
      </c>
      <c r="T2742" s="122">
        <v>0</v>
      </c>
      <c r="U2742" s="122">
        <v>0</v>
      </c>
      <c r="V2742" s="122">
        <v>0</v>
      </c>
      <c r="W2742" s="122">
        <v>0</v>
      </c>
      <c r="X2742" s="122">
        <v>0</v>
      </c>
      <c r="Y2742" s="122">
        <v>175000026</v>
      </c>
      <c r="Z2742" s="122">
        <v>185000026</v>
      </c>
      <c r="AA2742" s="122">
        <v>190000026</v>
      </c>
      <c r="AB2742" s="122">
        <v>0</v>
      </c>
      <c r="AC2742" s="122">
        <v>0</v>
      </c>
      <c r="AD2742" s="121"/>
    </row>
    <row r="2743" spans="14:30" ht="12" customHeight="1">
      <c r="N2743" s="119" t="s">
        <v>26</v>
      </c>
      <c r="O2743" s="120" t="s">
        <v>2191</v>
      </c>
      <c r="P2743" s="122">
        <v>0</v>
      </c>
      <c r="Q2743" s="122">
        <v>0</v>
      </c>
      <c r="R2743" s="122">
        <v>0</v>
      </c>
      <c r="S2743" s="122">
        <v>0</v>
      </c>
      <c r="T2743" s="122">
        <v>0</v>
      </c>
      <c r="U2743" s="122">
        <v>0</v>
      </c>
      <c r="V2743" s="122">
        <v>0</v>
      </c>
      <c r="W2743" s="122">
        <v>0</v>
      </c>
      <c r="X2743" s="122">
        <v>0</v>
      </c>
      <c r="Y2743" s="122">
        <v>175000026</v>
      </c>
      <c r="Z2743" s="122">
        <v>185000026</v>
      </c>
      <c r="AA2743" s="122">
        <v>190000026</v>
      </c>
      <c r="AB2743" s="122">
        <v>0</v>
      </c>
      <c r="AC2743" s="122">
        <v>0</v>
      </c>
      <c r="AD2743" s="121"/>
    </row>
    <row r="2744" spans="14:30" ht="12" customHeight="1">
      <c r="N2744" s="119" t="s">
        <v>26</v>
      </c>
      <c r="O2744" s="120" t="s">
        <v>2625</v>
      </c>
      <c r="P2744" s="122">
        <v>0</v>
      </c>
      <c r="Q2744" s="122">
        <v>0</v>
      </c>
      <c r="R2744" s="122">
        <v>0</v>
      </c>
      <c r="S2744" s="122">
        <v>0</v>
      </c>
      <c r="T2744" s="122">
        <v>0</v>
      </c>
      <c r="U2744" s="122">
        <v>0</v>
      </c>
      <c r="V2744" s="122">
        <v>0</v>
      </c>
      <c r="W2744" s="122">
        <v>0</v>
      </c>
      <c r="X2744" s="122">
        <v>0</v>
      </c>
      <c r="Y2744" s="122">
        <v>190000026</v>
      </c>
      <c r="Z2744" s="122">
        <v>200000026</v>
      </c>
      <c r="AA2744" s="122">
        <v>210000026</v>
      </c>
      <c r="AB2744" s="122">
        <v>0</v>
      </c>
      <c r="AC2744" s="122">
        <v>0</v>
      </c>
      <c r="AD2744" s="121"/>
    </row>
    <row r="2745" spans="14:30" ht="12" customHeight="1">
      <c r="N2745" s="119" t="s">
        <v>26</v>
      </c>
      <c r="O2745" s="120" t="s">
        <v>2032</v>
      </c>
      <c r="P2745" s="122">
        <v>0</v>
      </c>
      <c r="Q2745" s="122">
        <v>0</v>
      </c>
      <c r="R2745" s="122">
        <v>0</v>
      </c>
      <c r="S2745" s="122">
        <v>0</v>
      </c>
      <c r="T2745" s="122">
        <v>0</v>
      </c>
      <c r="U2745" s="122">
        <v>0</v>
      </c>
      <c r="V2745" s="122">
        <v>0</v>
      </c>
      <c r="W2745" s="122">
        <v>0</v>
      </c>
      <c r="X2745" s="122">
        <v>0</v>
      </c>
      <c r="Y2745" s="122">
        <v>190000026</v>
      </c>
      <c r="Z2745" s="122">
        <v>195000026</v>
      </c>
      <c r="AA2745" s="122">
        <v>205000026</v>
      </c>
      <c r="AB2745" s="122">
        <v>215000026</v>
      </c>
      <c r="AC2745" s="122">
        <v>0</v>
      </c>
      <c r="AD2745" s="121"/>
    </row>
    <row r="2746" spans="14:30" ht="12" customHeight="1">
      <c r="N2746" s="119" t="s">
        <v>26</v>
      </c>
      <c r="O2746" s="120" t="s">
        <v>1847</v>
      </c>
      <c r="P2746" s="122">
        <v>0</v>
      </c>
      <c r="Q2746" s="122">
        <v>0</v>
      </c>
      <c r="R2746" s="122">
        <v>0</v>
      </c>
      <c r="S2746" s="122">
        <v>0</v>
      </c>
      <c r="T2746" s="122">
        <v>0</v>
      </c>
      <c r="U2746" s="122">
        <v>0</v>
      </c>
      <c r="V2746" s="122">
        <v>0</v>
      </c>
      <c r="W2746" s="122">
        <v>0</v>
      </c>
      <c r="X2746" s="122">
        <v>0</v>
      </c>
      <c r="Y2746" s="122">
        <v>195000026</v>
      </c>
      <c r="Z2746" s="122">
        <v>205000026</v>
      </c>
      <c r="AA2746" s="122">
        <v>210000026</v>
      </c>
      <c r="AB2746" s="122">
        <v>220000026</v>
      </c>
      <c r="AC2746" s="122">
        <v>230000026</v>
      </c>
      <c r="AD2746" s="121"/>
    </row>
    <row r="2747" spans="14:30" ht="12" customHeight="1">
      <c r="N2747" s="119" t="s">
        <v>26</v>
      </c>
      <c r="O2747" s="120" t="s">
        <v>1925</v>
      </c>
      <c r="P2747" s="122">
        <v>0</v>
      </c>
      <c r="Q2747" s="122">
        <v>0</v>
      </c>
      <c r="R2747" s="122">
        <v>0</v>
      </c>
      <c r="S2747" s="122">
        <v>0</v>
      </c>
      <c r="T2747" s="122">
        <v>0</v>
      </c>
      <c r="U2747" s="122">
        <v>0</v>
      </c>
      <c r="V2747" s="122">
        <v>0</v>
      </c>
      <c r="W2747" s="122">
        <v>0</v>
      </c>
      <c r="X2747" s="122">
        <v>0</v>
      </c>
      <c r="Y2747" s="122">
        <v>190000026</v>
      </c>
      <c r="Z2747" s="122">
        <v>200000026</v>
      </c>
      <c r="AA2747" s="122">
        <v>215000026</v>
      </c>
      <c r="AB2747" s="122">
        <v>0</v>
      </c>
      <c r="AC2747" s="122">
        <v>0</v>
      </c>
      <c r="AD2747" s="121"/>
    </row>
    <row r="2748" spans="14:30" ht="12" customHeight="1">
      <c r="N2748" s="119" t="s">
        <v>26</v>
      </c>
      <c r="O2748" s="120" t="s">
        <v>2073</v>
      </c>
      <c r="P2748" s="122">
        <v>0</v>
      </c>
      <c r="Q2748" s="122">
        <v>0</v>
      </c>
      <c r="R2748" s="122">
        <v>0</v>
      </c>
      <c r="S2748" s="122">
        <v>0</v>
      </c>
      <c r="T2748" s="122">
        <v>0</v>
      </c>
      <c r="U2748" s="122">
        <v>0</v>
      </c>
      <c r="V2748" s="122">
        <v>0</v>
      </c>
      <c r="W2748" s="122">
        <v>0</v>
      </c>
      <c r="X2748" s="122">
        <v>0</v>
      </c>
      <c r="Y2748" s="122">
        <v>195000026</v>
      </c>
      <c r="Z2748" s="122">
        <v>205000026</v>
      </c>
      <c r="AA2748" s="122">
        <v>215000026</v>
      </c>
      <c r="AB2748" s="122">
        <v>225000026</v>
      </c>
      <c r="AC2748" s="122">
        <v>235000026</v>
      </c>
      <c r="AD2748" s="121"/>
    </row>
    <row r="2749" spans="14:30" ht="12" customHeight="1">
      <c r="N2749" s="119" t="s">
        <v>26</v>
      </c>
      <c r="O2749" s="120" t="s">
        <v>2192</v>
      </c>
      <c r="P2749" s="122">
        <v>0</v>
      </c>
      <c r="Q2749" s="122">
        <v>0</v>
      </c>
      <c r="R2749" s="122">
        <v>0</v>
      </c>
      <c r="S2749" s="122">
        <v>0</v>
      </c>
      <c r="T2749" s="122">
        <v>0</v>
      </c>
      <c r="U2749" s="122">
        <v>0</v>
      </c>
      <c r="V2749" s="122">
        <v>0</v>
      </c>
      <c r="W2749" s="122">
        <v>0</v>
      </c>
      <c r="X2749" s="122">
        <v>0</v>
      </c>
      <c r="Y2749" s="122">
        <v>180000026</v>
      </c>
      <c r="Z2749" s="122">
        <v>190000026</v>
      </c>
      <c r="AA2749" s="122">
        <v>205000026</v>
      </c>
      <c r="AB2749" s="122">
        <v>210000026</v>
      </c>
      <c r="AC2749" s="122">
        <v>0</v>
      </c>
      <c r="AD2749" s="121"/>
    </row>
    <row r="2750" spans="14:30" ht="12" customHeight="1">
      <c r="N2750" s="119" t="s">
        <v>26</v>
      </c>
      <c r="O2750" s="120" t="s">
        <v>2193</v>
      </c>
      <c r="P2750" s="122">
        <v>0</v>
      </c>
      <c r="Q2750" s="122">
        <v>0</v>
      </c>
      <c r="R2750" s="122">
        <v>0</v>
      </c>
      <c r="S2750" s="122">
        <v>0</v>
      </c>
      <c r="T2750" s="122">
        <v>0</v>
      </c>
      <c r="U2750" s="122">
        <v>0</v>
      </c>
      <c r="V2750" s="122">
        <v>0</v>
      </c>
      <c r="W2750" s="122">
        <v>0</v>
      </c>
      <c r="X2750" s="122">
        <v>0</v>
      </c>
      <c r="Y2750" s="122">
        <v>190000026</v>
      </c>
      <c r="Z2750" s="122">
        <v>200000026</v>
      </c>
      <c r="AA2750" s="122">
        <v>210000026</v>
      </c>
      <c r="AB2750" s="122">
        <v>0</v>
      </c>
      <c r="AC2750" s="122">
        <v>0</v>
      </c>
      <c r="AD2750" s="121"/>
    </row>
    <row r="2751" spans="14:30" ht="12" customHeight="1">
      <c r="N2751" s="119" t="s">
        <v>26</v>
      </c>
      <c r="O2751" s="120" t="s">
        <v>2364</v>
      </c>
      <c r="P2751" s="122">
        <v>0</v>
      </c>
      <c r="Q2751" s="122">
        <v>0</v>
      </c>
      <c r="R2751" s="122">
        <v>0</v>
      </c>
      <c r="S2751" s="122">
        <v>0</v>
      </c>
      <c r="T2751" s="122">
        <v>0</v>
      </c>
      <c r="U2751" s="122">
        <v>0</v>
      </c>
      <c r="V2751" s="122">
        <v>0</v>
      </c>
      <c r="W2751" s="122">
        <v>0</v>
      </c>
      <c r="X2751" s="122">
        <v>0</v>
      </c>
      <c r="Y2751" s="122">
        <v>185000026</v>
      </c>
      <c r="Z2751" s="122">
        <v>195000026</v>
      </c>
      <c r="AA2751" s="122">
        <v>205000026</v>
      </c>
      <c r="AB2751" s="122">
        <v>0</v>
      </c>
      <c r="AC2751" s="122">
        <v>0</v>
      </c>
      <c r="AD2751" s="121"/>
    </row>
    <row r="2752" spans="14:30" ht="12" customHeight="1">
      <c r="N2752" s="119" t="s">
        <v>26</v>
      </c>
      <c r="O2752" s="120" t="s">
        <v>2015</v>
      </c>
      <c r="P2752" s="122">
        <v>0</v>
      </c>
      <c r="Q2752" s="122">
        <v>0</v>
      </c>
      <c r="R2752" s="122">
        <v>0</v>
      </c>
      <c r="S2752" s="122">
        <v>0</v>
      </c>
      <c r="T2752" s="122">
        <v>0</v>
      </c>
      <c r="U2752" s="122">
        <v>0</v>
      </c>
      <c r="V2752" s="122">
        <v>0</v>
      </c>
      <c r="W2752" s="122">
        <v>0</v>
      </c>
      <c r="X2752" s="122">
        <v>0</v>
      </c>
      <c r="Y2752" s="122">
        <v>165000026</v>
      </c>
      <c r="Z2752" s="122">
        <v>170000026</v>
      </c>
      <c r="AA2752" s="122">
        <v>175000026</v>
      </c>
      <c r="AB2752" s="122">
        <v>185000026</v>
      </c>
      <c r="AC2752" s="122">
        <v>0</v>
      </c>
      <c r="AD2752" s="121"/>
    </row>
    <row r="2753" spans="14:30" ht="12" customHeight="1">
      <c r="N2753" s="119" t="s">
        <v>26</v>
      </c>
      <c r="O2753" s="120" t="s">
        <v>1971</v>
      </c>
      <c r="P2753" s="122">
        <v>0</v>
      </c>
      <c r="Q2753" s="122">
        <v>0</v>
      </c>
      <c r="R2753" s="122">
        <v>0</v>
      </c>
      <c r="S2753" s="122">
        <v>0</v>
      </c>
      <c r="T2753" s="122">
        <v>0</v>
      </c>
      <c r="U2753" s="122">
        <v>0</v>
      </c>
      <c r="V2753" s="122">
        <v>0</v>
      </c>
      <c r="W2753" s="122">
        <v>0</v>
      </c>
      <c r="X2753" s="122">
        <v>0</v>
      </c>
      <c r="Y2753" s="122">
        <v>165000026</v>
      </c>
      <c r="Z2753" s="122">
        <v>175000026</v>
      </c>
      <c r="AA2753" s="122">
        <v>185000026</v>
      </c>
      <c r="AB2753" s="122">
        <v>0</v>
      </c>
      <c r="AC2753" s="122">
        <v>0</v>
      </c>
      <c r="AD2753" s="121"/>
    </row>
    <row r="2754" spans="14:30" ht="12" customHeight="1">
      <c r="N2754" s="119" t="s">
        <v>26</v>
      </c>
      <c r="O2754" s="120" t="s">
        <v>2650</v>
      </c>
      <c r="P2754" s="122">
        <v>0</v>
      </c>
      <c r="Q2754" s="122">
        <v>0</v>
      </c>
      <c r="R2754" s="122">
        <v>0</v>
      </c>
      <c r="S2754" s="122">
        <v>0</v>
      </c>
      <c r="T2754" s="122">
        <v>0</v>
      </c>
      <c r="U2754" s="122">
        <v>0</v>
      </c>
      <c r="V2754" s="122">
        <v>0</v>
      </c>
      <c r="W2754" s="122">
        <v>0</v>
      </c>
      <c r="X2754" s="122">
        <v>0</v>
      </c>
      <c r="Y2754" s="122">
        <v>160000026</v>
      </c>
      <c r="Z2754" s="122">
        <v>170000026</v>
      </c>
      <c r="AA2754" s="122">
        <v>180000026</v>
      </c>
      <c r="AB2754" s="122">
        <v>0</v>
      </c>
      <c r="AC2754" s="122">
        <v>0</v>
      </c>
      <c r="AD2754" s="121"/>
    </row>
    <row r="2755" spans="14:30" ht="12" customHeight="1">
      <c r="N2755" s="119" t="s">
        <v>26</v>
      </c>
      <c r="O2755" s="120" t="s">
        <v>2626</v>
      </c>
      <c r="P2755" s="122">
        <v>0</v>
      </c>
      <c r="Q2755" s="122">
        <v>0</v>
      </c>
      <c r="R2755" s="122">
        <v>0</v>
      </c>
      <c r="S2755" s="122">
        <v>0</v>
      </c>
      <c r="T2755" s="122">
        <v>0</v>
      </c>
      <c r="U2755" s="122">
        <v>0</v>
      </c>
      <c r="V2755" s="122">
        <v>0</v>
      </c>
      <c r="W2755" s="122">
        <v>0</v>
      </c>
      <c r="X2755" s="122">
        <v>160000026</v>
      </c>
      <c r="Y2755" s="122">
        <v>170000026</v>
      </c>
      <c r="Z2755" s="122">
        <v>180000026</v>
      </c>
      <c r="AA2755" s="122">
        <v>190000026</v>
      </c>
      <c r="AB2755" s="122">
        <v>0</v>
      </c>
      <c r="AC2755" s="122">
        <v>0</v>
      </c>
      <c r="AD2755" s="121"/>
    </row>
    <row r="2756" spans="14:30" ht="12" customHeight="1">
      <c r="N2756" s="119" t="s">
        <v>26</v>
      </c>
      <c r="O2756" s="120" t="s">
        <v>2194</v>
      </c>
      <c r="P2756" s="122">
        <v>0</v>
      </c>
      <c r="Q2756" s="122">
        <v>0</v>
      </c>
      <c r="R2756" s="122">
        <v>0</v>
      </c>
      <c r="S2756" s="122">
        <v>0</v>
      </c>
      <c r="T2756" s="122">
        <v>0</v>
      </c>
      <c r="U2756" s="122">
        <v>0</v>
      </c>
      <c r="V2756" s="122">
        <v>0</v>
      </c>
      <c r="W2756" s="122">
        <v>0</v>
      </c>
      <c r="X2756" s="122">
        <v>0</v>
      </c>
      <c r="Y2756" s="122">
        <v>190000026</v>
      </c>
      <c r="Z2756" s="122">
        <v>205000026</v>
      </c>
      <c r="AA2756" s="122">
        <v>215000026</v>
      </c>
      <c r="AB2756" s="122">
        <v>0</v>
      </c>
      <c r="AC2756" s="122">
        <v>0</v>
      </c>
      <c r="AD2756" s="121"/>
    </row>
    <row r="2757" spans="14:30" ht="12" customHeight="1">
      <c r="N2757" s="119" t="s">
        <v>26</v>
      </c>
      <c r="O2757" s="120" t="s">
        <v>2627</v>
      </c>
      <c r="P2757" s="122">
        <v>0</v>
      </c>
      <c r="Q2757" s="122">
        <v>0</v>
      </c>
      <c r="R2757" s="122">
        <v>0</v>
      </c>
      <c r="S2757" s="122">
        <v>0</v>
      </c>
      <c r="T2757" s="122">
        <v>0</v>
      </c>
      <c r="U2757" s="122">
        <v>0</v>
      </c>
      <c r="V2757" s="122">
        <v>0</v>
      </c>
      <c r="W2757" s="122">
        <v>0</v>
      </c>
      <c r="X2757" s="122">
        <v>0</v>
      </c>
      <c r="Y2757" s="122">
        <v>180000026</v>
      </c>
      <c r="Z2757" s="122">
        <v>190000026</v>
      </c>
      <c r="AA2757" s="122">
        <v>205000026</v>
      </c>
      <c r="AB2757" s="122">
        <v>0</v>
      </c>
      <c r="AC2757" s="122">
        <v>0</v>
      </c>
      <c r="AD2757" s="121"/>
    </row>
    <row r="2758" spans="14:30" ht="12" customHeight="1">
      <c r="N2758" s="119" t="s">
        <v>26</v>
      </c>
      <c r="O2758" s="120" t="s">
        <v>1368</v>
      </c>
      <c r="P2758" s="122">
        <v>0</v>
      </c>
      <c r="Q2758" s="122">
        <v>0</v>
      </c>
      <c r="R2758" s="122">
        <v>0</v>
      </c>
      <c r="S2758" s="122">
        <v>150000026</v>
      </c>
      <c r="T2758" s="122">
        <v>160000026</v>
      </c>
      <c r="U2758" s="122">
        <v>170000026</v>
      </c>
      <c r="V2758" s="122">
        <v>0</v>
      </c>
      <c r="W2758" s="122">
        <v>0</v>
      </c>
      <c r="X2758" s="122">
        <v>0</v>
      </c>
      <c r="Y2758" s="122">
        <v>0</v>
      </c>
      <c r="Z2758" s="122">
        <v>0</v>
      </c>
      <c r="AA2758" s="122">
        <v>0</v>
      </c>
      <c r="AB2758" s="122">
        <v>0</v>
      </c>
      <c r="AC2758" s="122">
        <v>0</v>
      </c>
      <c r="AD2758" s="121"/>
    </row>
    <row r="2759" spans="14:30" ht="12" customHeight="1">
      <c r="N2759" s="119" t="s">
        <v>26</v>
      </c>
      <c r="O2759" s="120" t="s">
        <v>1266</v>
      </c>
      <c r="P2759" s="122">
        <v>85000026</v>
      </c>
      <c r="Q2759" s="122">
        <v>90000026</v>
      </c>
      <c r="R2759" s="122">
        <v>100000026</v>
      </c>
      <c r="S2759" s="122">
        <v>120000026</v>
      </c>
      <c r="T2759" s="122">
        <v>140000026</v>
      </c>
      <c r="U2759" s="122">
        <v>160000026</v>
      </c>
      <c r="V2759" s="122">
        <v>175000026</v>
      </c>
      <c r="W2759" s="122">
        <v>185000026</v>
      </c>
      <c r="X2759" s="122">
        <v>200000026</v>
      </c>
      <c r="Y2759" s="122">
        <v>210000026</v>
      </c>
      <c r="Z2759" s="122">
        <v>220000026</v>
      </c>
      <c r="AA2759" s="122">
        <v>225000026</v>
      </c>
      <c r="AB2759" s="122">
        <v>230000026</v>
      </c>
      <c r="AC2759" s="122">
        <v>0</v>
      </c>
      <c r="AD2759" s="121"/>
    </row>
    <row r="2760" spans="14:30" ht="12" customHeight="1">
      <c r="N2760" s="119" t="s">
        <v>26</v>
      </c>
      <c r="O2760" s="120" t="s">
        <v>1369</v>
      </c>
      <c r="P2760" s="122">
        <v>0</v>
      </c>
      <c r="Q2760" s="122">
        <v>0</v>
      </c>
      <c r="R2760" s="122">
        <v>0</v>
      </c>
      <c r="S2760" s="122">
        <v>0</v>
      </c>
      <c r="T2760" s="122">
        <v>0</v>
      </c>
      <c r="U2760" s="122">
        <v>0</v>
      </c>
      <c r="V2760" s="122">
        <v>175000026</v>
      </c>
      <c r="W2760" s="122">
        <v>185000026</v>
      </c>
      <c r="X2760" s="122">
        <v>200000026</v>
      </c>
      <c r="Y2760" s="122">
        <v>210000026</v>
      </c>
      <c r="Z2760" s="122">
        <v>220000026</v>
      </c>
      <c r="AA2760" s="122">
        <v>225000026</v>
      </c>
      <c r="AB2760" s="122">
        <v>230000026</v>
      </c>
      <c r="AC2760" s="122">
        <v>0</v>
      </c>
      <c r="AD2760" s="121"/>
    </row>
    <row r="2761" spans="14:30" ht="12" customHeight="1">
      <c r="N2761" s="119" t="s">
        <v>26</v>
      </c>
      <c r="O2761" s="120" t="s">
        <v>684</v>
      </c>
      <c r="P2761" s="122">
        <v>110000026</v>
      </c>
      <c r="Q2761" s="122">
        <v>115000026</v>
      </c>
      <c r="R2761" s="122">
        <v>120000026</v>
      </c>
      <c r="S2761" s="122">
        <v>125000026</v>
      </c>
      <c r="T2761" s="122">
        <v>135000026</v>
      </c>
      <c r="U2761" s="122">
        <v>150000026</v>
      </c>
      <c r="V2761" s="122">
        <v>170000026</v>
      </c>
      <c r="W2761" s="122">
        <v>180000026</v>
      </c>
      <c r="X2761" s="122">
        <v>190000026</v>
      </c>
      <c r="Y2761" s="122">
        <v>200000026</v>
      </c>
      <c r="Z2761" s="122">
        <v>210000026</v>
      </c>
      <c r="AA2761" s="122">
        <v>215000026</v>
      </c>
      <c r="AB2761" s="122">
        <v>220000026</v>
      </c>
      <c r="AC2761" s="122">
        <v>0</v>
      </c>
      <c r="AD2761" s="121"/>
    </row>
    <row r="2762" spans="14:30" ht="12" customHeight="1">
      <c r="N2762" s="119" t="s">
        <v>26</v>
      </c>
      <c r="O2762" s="120" t="s">
        <v>1370</v>
      </c>
      <c r="P2762" s="122">
        <v>0</v>
      </c>
      <c r="Q2762" s="122">
        <v>0</v>
      </c>
      <c r="R2762" s="122">
        <v>0</v>
      </c>
      <c r="S2762" s="122">
        <v>0</v>
      </c>
      <c r="T2762" s="122">
        <v>0</v>
      </c>
      <c r="U2762" s="122">
        <v>0</v>
      </c>
      <c r="V2762" s="122">
        <v>170000026</v>
      </c>
      <c r="W2762" s="122">
        <v>180000026</v>
      </c>
      <c r="X2762" s="122">
        <v>190000026</v>
      </c>
      <c r="Y2762" s="122">
        <v>200000026</v>
      </c>
      <c r="Z2762" s="122">
        <v>210000026</v>
      </c>
      <c r="AA2762" s="122">
        <v>215000026</v>
      </c>
      <c r="AB2762" s="122">
        <v>220000026</v>
      </c>
      <c r="AC2762" s="122">
        <v>0</v>
      </c>
      <c r="AD2762" s="121"/>
    </row>
    <row r="2763" spans="14:30" ht="12" customHeight="1">
      <c r="N2763" s="119" t="s">
        <v>26</v>
      </c>
      <c r="O2763" s="120" t="s">
        <v>1035</v>
      </c>
      <c r="P2763" s="122">
        <v>0</v>
      </c>
      <c r="Q2763" s="122">
        <v>0</v>
      </c>
      <c r="R2763" s="122">
        <v>0</v>
      </c>
      <c r="S2763" s="122">
        <v>0</v>
      </c>
      <c r="T2763" s="122">
        <v>0</v>
      </c>
      <c r="U2763" s="122">
        <v>165000026</v>
      </c>
      <c r="V2763" s="122">
        <v>175000026</v>
      </c>
      <c r="W2763" s="122">
        <v>185000026</v>
      </c>
      <c r="X2763" s="122">
        <v>195000026</v>
      </c>
      <c r="Y2763" s="122">
        <v>205000026</v>
      </c>
      <c r="Z2763" s="122">
        <v>220000026</v>
      </c>
      <c r="AA2763" s="122">
        <v>0</v>
      </c>
      <c r="AB2763" s="122">
        <v>0</v>
      </c>
      <c r="AC2763" s="122">
        <v>0</v>
      </c>
      <c r="AD2763" s="121"/>
    </row>
    <row r="2764" spans="14:30" ht="12" customHeight="1">
      <c r="N2764" s="119" t="s">
        <v>26</v>
      </c>
      <c r="O2764" s="120" t="s">
        <v>239</v>
      </c>
      <c r="P2764" s="122">
        <v>0</v>
      </c>
      <c r="Q2764" s="122">
        <v>0</v>
      </c>
      <c r="R2764" s="122">
        <v>0</v>
      </c>
      <c r="S2764" s="122">
        <v>0</v>
      </c>
      <c r="T2764" s="122">
        <v>0</v>
      </c>
      <c r="U2764" s="122">
        <v>160000026</v>
      </c>
      <c r="V2764" s="122">
        <v>170000026</v>
      </c>
      <c r="W2764" s="122">
        <v>180000026</v>
      </c>
      <c r="X2764" s="122">
        <v>190000026</v>
      </c>
      <c r="Y2764" s="122">
        <v>200000026</v>
      </c>
      <c r="Z2764" s="122">
        <v>210000026</v>
      </c>
      <c r="AA2764" s="122">
        <v>0</v>
      </c>
      <c r="AB2764" s="122">
        <v>0</v>
      </c>
      <c r="AC2764" s="122">
        <v>0</v>
      </c>
      <c r="AD2764" s="121"/>
    </row>
    <row r="2765" spans="14:30" ht="12" customHeight="1">
      <c r="N2765" s="119" t="s">
        <v>26</v>
      </c>
      <c r="O2765" s="120" t="s">
        <v>1992</v>
      </c>
      <c r="P2765" s="122">
        <v>0</v>
      </c>
      <c r="Q2765" s="122">
        <v>0</v>
      </c>
      <c r="R2765" s="122">
        <v>0</v>
      </c>
      <c r="S2765" s="122">
        <v>120000026</v>
      </c>
      <c r="T2765" s="122">
        <v>135000026</v>
      </c>
      <c r="U2765" s="122">
        <v>150000026</v>
      </c>
      <c r="V2765" s="122">
        <v>165000026</v>
      </c>
      <c r="W2765" s="122">
        <v>185000026</v>
      </c>
      <c r="X2765" s="122">
        <v>190000026</v>
      </c>
      <c r="Y2765" s="122">
        <v>205000026</v>
      </c>
      <c r="Z2765" s="122">
        <v>215000026</v>
      </c>
      <c r="AA2765" s="122">
        <v>220000026</v>
      </c>
      <c r="AB2765" s="122">
        <v>245000026</v>
      </c>
      <c r="AC2765" s="122">
        <v>0</v>
      </c>
      <c r="AD2765" s="121"/>
    </row>
    <row r="2766" spans="14:30" ht="12" customHeight="1">
      <c r="N2766" s="119" t="s">
        <v>26</v>
      </c>
      <c r="O2766" s="120" t="s">
        <v>2589</v>
      </c>
      <c r="P2766" s="122">
        <v>0</v>
      </c>
      <c r="Q2766" s="122">
        <v>0</v>
      </c>
      <c r="R2766" s="122">
        <v>0</v>
      </c>
      <c r="S2766" s="122">
        <v>0</v>
      </c>
      <c r="T2766" s="122">
        <v>0</v>
      </c>
      <c r="U2766" s="122">
        <v>0</v>
      </c>
      <c r="V2766" s="122">
        <v>0</v>
      </c>
      <c r="W2766" s="122">
        <v>0</v>
      </c>
      <c r="X2766" s="122">
        <v>0</v>
      </c>
      <c r="Y2766" s="122">
        <v>205000026</v>
      </c>
      <c r="Z2766" s="122">
        <v>225000026</v>
      </c>
      <c r="AA2766" s="122">
        <v>235000026</v>
      </c>
      <c r="AB2766" s="122">
        <v>245000026</v>
      </c>
      <c r="AC2766" s="122">
        <v>0</v>
      </c>
      <c r="AD2766" s="121"/>
    </row>
    <row r="2767" spans="14:30" ht="12" customHeight="1">
      <c r="N2767" s="119" t="s">
        <v>26</v>
      </c>
      <c r="O2767" s="120" t="s">
        <v>356</v>
      </c>
      <c r="P2767" s="122">
        <v>0</v>
      </c>
      <c r="Q2767" s="122">
        <v>0</v>
      </c>
      <c r="R2767" s="122">
        <v>0</v>
      </c>
      <c r="S2767" s="122">
        <v>135000026</v>
      </c>
      <c r="T2767" s="122">
        <v>145000026</v>
      </c>
      <c r="U2767" s="122">
        <v>160000026</v>
      </c>
      <c r="V2767" s="122">
        <v>170000026</v>
      </c>
      <c r="W2767" s="122">
        <v>180000026</v>
      </c>
      <c r="X2767" s="122">
        <v>190000026</v>
      </c>
      <c r="Y2767" s="122">
        <v>205000026</v>
      </c>
      <c r="Z2767" s="122">
        <v>0</v>
      </c>
      <c r="AA2767" s="122">
        <v>0</v>
      </c>
      <c r="AB2767" s="122">
        <v>0</v>
      </c>
      <c r="AC2767" s="122">
        <v>0</v>
      </c>
      <c r="AD2767" s="121"/>
    </row>
    <row r="2768" spans="14:30" ht="12" customHeight="1">
      <c r="N2768" s="119" t="s">
        <v>26</v>
      </c>
      <c r="O2768" s="120" t="s">
        <v>2590</v>
      </c>
      <c r="P2768" s="122">
        <v>0</v>
      </c>
      <c r="Q2768" s="122">
        <v>0</v>
      </c>
      <c r="R2768" s="122">
        <v>0</v>
      </c>
      <c r="S2768" s="122">
        <v>130000026</v>
      </c>
      <c r="T2768" s="122">
        <v>140000026</v>
      </c>
      <c r="U2768" s="122">
        <v>150000026</v>
      </c>
      <c r="V2768" s="122">
        <v>160000026</v>
      </c>
      <c r="W2768" s="122">
        <v>170000026</v>
      </c>
      <c r="X2768" s="122">
        <v>180000026</v>
      </c>
      <c r="Y2768" s="122">
        <v>195000026</v>
      </c>
      <c r="Z2768" s="122">
        <v>0</v>
      </c>
      <c r="AA2768" s="122">
        <v>0</v>
      </c>
      <c r="AB2768" s="122">
        <v>0</v>
      </c>
      <c r="AC2768" s="122">
        <v>0</v>
      </c>
      <c r="AD2768" s="121"/>
    </row>
    <row r="2769" spans="14:30" ht="12" customHeight="1">
      <c r="N2769" s="119" t="s">
        <v>26</v>
      </c>
      <c r="O2769" s="120" t="s">
        <v>1371</v>
      </c>
      <c r="P2769" s="122">
        <v>0</v>
      </c>
      <c r="Q2769" s="122">
        <v>0</v>
      </c>
      <c r="R2769" s="122">
        <v>0</v>
      </c>
      <c r="S2769" s="122">
        <v>130000026</v>
      </c>
      <c r="T2769" s="122">
        <v>140000026</v>
      </c>
      <c r="U2769" s="122">
        <v>150000026</v>
      </c>
      <c r="V2769" s="122">
        <v>160000026</v>
      </c>
      <c r="W2769" s="122">
        <v>170000026</v>
      </c>
      <c r="X2769" s="122">
        <v>180000026</v>
      </c>
      <c r="Y2769" s="122">
        <v>195000026</v>
      </c>
      <c r="Z2769" s="122">
        <v>0</v>
      </c>
      <c r="AA2769" s="122">
        <v>0</v>
      </c>
      <c r="AB2769" s="122">
        <v>0</v>
      </c>
      <c r="AC2769" s="122">
        <v>0</v>
      </c>
      <c r="AD2769" s="121"/>
    </row>
    <row r="2770" spans="14:30" ht="12" customHeight="1">
      <c r="N2770" s="119" t="s">
        <v>26</v>
      </c>
      <c r="O2770" s="120" t="s">
        <v>1372</v>
      </c>
      <c r="P2770" s="122">
        <v>0</v>
      </c>
      <c r="Q2770" s="122">
        <v>0</v>
      </c>
      <c r="R2770" s="122">
        <v>0</v>
      </c>
      <c r="S2770" s="122">
        <v>130000026</v>
      </c>
      <c r="T2770" s="122">
        <v>140000026</v>
      </c>
      <c r="U2770" s="122">
        <v>150000026</v>
      </c>
      <c r="V2770" s="122">
        <v>160000026</v>
      </c>
      <c r="W2770" s="122">
        <v>170000026</v>
      </c>
      <c r="X2770" s="122">
        <v>180000026</v>
      </c>
      <c r="Y2770" s="122">
        <v>195000026</v>
      </c>
      <c r="Z2770" s="122">
        <v>0</v>
      </c>
      <c r="AA2770" s="122">
        <v>0</v>
      </c>
      <c r="AB2770" s="122">
        <v>0</v>
      </c>
      <c r="AC2770" s="122">
        <v>0</v>
      </c>
      <c r="AD2770" s="121"/>
    </row>
    <row r="2771" spans="14:30" ht="12" customHeight="1">
      <c r="N2771" s="119" t="s">
        <v>26</v>
      </c>
      <c r="O2771" s="120" t="s">
        <v>2591</v>
      </c>
      <c r="P2771" s="122">
        <v>0</v>
      </c>
      <c r="Q2771" s="122">
        <v>0</v>
      </c>
      <c r="R2771" s="122">
        <v>0</v>
      </c>
      <c r="S2771" s="122">
        <v>0</v>
      </c>
      <c r="T2771" s="122">
        <v>0</v>
      </c>
      <c r="U2771" s="122">
        <v>165000026</v>
      </c>
      <c r="V2771" s="122">
        <v>175000026</v>
      </c>
      <c r="W2771" s="122">
        <v>190000026</v>
      </c>
      <c r="X2771" s="122">
        <v>205000026</v>
      </c>
      <c r="Y2771" s="122">
        <v>210000026</v>
      </c>
      <c r="Z2771" s="122">
        <v>215000026</v>
      </c>
      <c r="AA2771" s="122">
        <v>220000026</v>
      </c>
      <c r="AB2771" s="122">
        <v>0</v>
      </c>
      <c r="AC2771" s="122">
        <v>0</v>
      </c>
      <c r="AD2771" s="121"/>
    </row>
    <row r="2772" spans="14:30" ht="12" customHeight="1">
      <c r="N2772" s="119" t="s">
        <v>26</v>
      </c>
      <c r="O2772" s="120" t="s">
        <v>1614</v>
      </c>
      <c r="P2772" s="122">
        <v>105000026</v>
      </c>
      <c r="Q2772" s="122">
        <v>110000026</v>
      </c>
      <c r="R2772" s="122">
        <v>115000026</v>
      </c>
      <c r="S2772" s="122">
        <v>120000026</v>
      </c>
      <c r="T2772" s="122">
        <v>135000026</v>
      </c>
      <c r="U2772" s="122">
        <v>160000026</v>
      </c>
      <c r="V2772" s="122">
        <v>170000026</v>
      </c>
      <c r="W2772" s="122">
        <v>180000026</v>
      </c>
      <c r="X2772" s="122">
        <v>190000026</v>
      </c>
      <c r="Y2772" s="122">
        <v>200000026</v>
      </c>
      <c r="Z2772" s="122">
        <v>210000026</v>
      </c>
      <c r="AA2772" s="122">
        <v>220000026</v>
      </c>
      <c r="AB2772" s="122">
        <v>0</v>
      </c>
      <c r="AC2772" s="122">
        <v>0</v>
      </c>
      <c r="AD2772" s="121"/>
    </row>
    <row r="2773" spans="14:30" ht="12" customHeight="1">
      <c r="N2773" s="119" t="s">
        <v>26</v>
      </c>
      <c r="O2773" s="120" t="s">
        <v>1962</v>
      </c>
      <c r="P2773" s="122">
        <v>0</v>
      </c>
      <c r="Q2773" s="122">
        <v>0</v>
      </c>
      <c r="R2773" s="122">
        <v>0</v>
      </c>
      <c r="S2773" s="122">
        <v>0</v>
      </c>
      <c r="T2773" s="122">
        <v>0</v>
      </c>
      <c r="U2773" s="122">
        <v>0</v>
      </c>
      <c r="V2773" s="122">
        <v>160000026</v>
      </c>
      <c r="W2773" s="122">
        <v>170000026</v>
      </c>
      <c r="X2773" s="122">
        <v>180000026</v>
      </c>
      <c r="Y2773" s="122">
        <v>185000026</v>
      </c>
      <c r="Z2773" s="122">
        <v>205000026</v>
      </c>
      <c r="AA2773" s="122">
        <v>215000026</v>
      </c>
      <c r="AB2773" s="122">
        <v>230000026</v>
      </c>
      <c r="AC2773" s="122">
        <v>250000026</v>
      </c>
      <c r="AD2773" s="121"/>
    </row>
    <row r="2774" spans="14:30" ht="12" customHeight="1">
      <c r="N2774" s="119" t="s">
        <v>26</v>
      </c>
      <c r="O2774" s="120" t="s">
        <v>2195</v>
      </c>
      <c r="P2774" s="122">
        <v>0</v>
      </c>
      <c r="Q2774" s="122">
        <v>0</v>
      </c>
      <c r="R2774" s="122">
        <v>0</v>
      </c>
      <c r="S2774" s="122">
        <v>0</v>
      </c>
      <c r="T2774" s="122">
        <v>0</v>
      </c>
      <c r="U2774" s="122">
        <v>0</v>
      </c>
      <c r="V2774" s="122">
        <v>0</v>
      </c>
      <c r="W2774" s="122">
        <v>0</v>
      </c>
      <c r="X2774" s="122">
        <v>0</v>
      </c>
      <c r="Y2774" s="122">
        <v>200000026</v>
      </c>
      <c r="Z2774" s="122">
        <v>210000026</v>
      </c>
      <c r="AA2774" s="122">
        <v>220000026</v>
      </c>
      <c r="AB2774" s="122">
        <v>230000026</v>
      </c>
      <c r="AC2774" s="122">
        <v>0</v>
      </c>
      <c r="AD2774" s="121"/>
    </row>
    <row r="2775" spans="14:30" ht="12" customHeight="1">
      <c r="N2775" s="119" t="s">
        <v>26</v>
      </c>
      <c r="O2775" s="120" t="s">
        <v>2613</v>
      </c>
      <c r="P2775" s="122">
        <v>0</v>
      </c>
      <c r="Q2775" s="122">
        <v>0</v>
      </c>
      <c r="R2775" s="122">
        <v>0</v>
      </c>
      <c r="S2775" s="122">
        <v>125000026</v>
      </c>
      <c r="T2775" s="122">
        <v>135000026</v>
      </c>
      <c r="U2775" s="122">
        <v>145000026</v>
      </c>
      <c r="V2775" s="122">
        <v>160000026</v>
      </c>
      <c r="W2775" s="122">
        <v>175000026</v>
      </c>
      <c r="X2775" s="122">
        <v>190000026</v>
      </c>
      <c r="Y2775" s="122">
        <v>210000026</v>
      </c>
      <c r="Z2775" s="122">
        <v>0</v>
      </c>
      <c r="AA2775" s="122">
        <v>0</v>
      </c>
      <c r="AB2775" s="122">
        <v>0</v>
      </c>
      <c r="AC2775" s="122">
        <v>0</v>
      </c>
      <c r="AD2775" s="121"/>
    </row>
    <row r="2776" spans="14:30" ht="12" customHeight="1">
      <c r="N2776" s="119" t="s">
        <v>26</v>
      </c>
      <c r="O2776" s="120" t="s">
        <v>584</v>
      </c>
      <c r="P2776" s="122">
        <v>0</v>
      </c>
      <c r="Q2776" s="122">
        <v>0</v>
      </c>
      <c r="R2776" s="122">
        <v>120000026</v>
      </c>
      <c r="S2776" s="122">
        <v>130000026</v>
      </c>
      <c r="T2776" s="122">
        <v>140000026</v>
      </c>
      <c r="U2776" s="122">
        <v>165000026</v>
      </c>
      <c r="V2776" s="122">
        <v>180000026</v>
      </c>
      <c r="W2776" s="122">
        <v>195000026</v>
      </c>
      <c r="X2776" s="122">
        <v>205000026</v>
      </c>
      <c r="Y2776" s="122">
        <v>210000026</v>
      </c>
      <c r="Z2776" s="122">
        <v>225000026</v>
      </c>
      <c r="AA2776" s="122">
        <v>250000026</v>
      </c>
      <c r="AB2776" s="122">
        <v>270000026</v>
      </c>
      <c r="AC2776" s="122">
        <v>0</v>
      </c>
      <c r="AD2776" s="121"/>
    </row>
    <row r="2777" spans="14:30" ht="12" customHeight="1">
      <c r="N2777" s="119" t="s">
        <v>26</v>
      </c>
      <c r="O2777" s="120" t="s">
        <v>1373</v>
      </c>
      <c r="P2777" s="122">
        <v>0</v>
      </c>
      <c r="Q2777" s="122">
        <v>0</v>
      </c>
      <c r="R2777" s="122">
        <v>0</v>
      </c>
      <c r="S2777" s="122">
        <v>0</v>
      </c>
      <c r="T2777" s="122">
        <v>150000026</v>
      </c>
      <c r="U2777" s="122">
        <v>160000026</v>
      </c>
      <c r="V2777" s="122">
        <v>170000026</v>
      </c>
      <c r="W2777" s="122">
        <v>180000026</v>
      </c>
      <c r="X2777" s="122">
        <v>190000026</v>
      </c>
      <c r="Y2777" s="122">
        <v>195000026</v>
      </c>
      <c r="Z2777" s="122">
        <v>0</v>
      </c>
      <c r="AA2777" s="122">
        <v>0</v>
      </c>
      <c r="AB2777" s="122">
        <v>0</v>
      </c>
      <c r="AC2777" s="122">
        <v>0</v>
      </c>
      <c r="AD2777" s="121"/>
    </row>
    <row r="2778" spans="14:30" ht="12" customHeight="1">
      <c r="N2778" s="119" t="s">
        <v>26</v>
      </c>
      <c r="O2778" s="120" t="s">
        <v>1612</v>
      </c>
      <c r="P2778" s="122">
        <v>0</v>
      </c>
      <c r="Q2778" s="122">
        <v>0</v>
      </c>
      <c r="R2778" s="122">
        <v>0</v>
      </c>
      <c r="S2778" s="122">
        <v>0</v>
      </c>
      <c r="T2778" s="122">
        <v>150000026</v>
      </c>
      <c r="U2778" s="122">
        <v>160000026</v>
      </c>
      <c r="V2778" s="122">
        <v>170000026</v>
      </c>
      <c r="W2778" s="122">
        <v>180000026</v>
      </c>
      <c r="X2778" s="122">
        <v>190000026</v>
      </c>
      <c r="Y2778" s="122">
        <v>195000026</v>
      </c>
      <c r="Z2778" s="122">
        <v>0</v>
      </c>
      <c r="AA2778" s="122">
        <v>0</v>
      </c>
      <c r="AB2778" s="122">
        <v>0</v>
      </c>
      <c r="AC2778" s="122">
        <v>0</v>
      </c>
      <c r="AD2778" s="121"/>
    </row>
    <row r="2779" spans="14:30" ht="12" customHeight="1">
      <c r="N2779" s="119" t="s">
        <v>26</v>
      </c>
      <c r="O2779" s="120" t="s">
        <v>303</v>
      </c>
      <c r="P2779" s="122">
        <v>0</v>
      </c>
      <c r="Q2779" s="122">
        <v>0</v>
      </c>
      <c r="R2779" s="122">
        <v>0</v>
      </c>
      <c r="S2779" s="122">
        <v>0</v>
      </c>
      <c r="T2779" s="122">
        <v>150000026</v>
      </c>
      <c r="U2779" s="122">
        <v>160000026</v>
      </c>
      <c r="V2779" s="122">
        <v>0</v>
      </c>
      <c r="W2779" s="122">
        <v>0</v>
      </c>
      <c r="X2779" s="122">
        <v>0</v>
      </c>
      <c r="Y2779" s="122">
        <v>0</v>
      </c>
      <c r="Z2779" s="122">
        <v>0</v>
      </c>
      <c r="AA2779" s="122">
        <v>0</v>
      </c>
      <c r="AB2779" s="122">
        <v>0</v>
      </c>
      <c r="AC2779" s="122">
        <v>0</v>
      </c>
      <c r="AD2779" s="121"/>
    </row>
    <row r="2780" spans="14:30" ht="12" customHeight="1">
      <c r="N2780" s="119" t="s">
        <v>26</v>
      </c>
      <c r="O2780" s="120" t="s">
        <v>1374</v>
      </c>
      <c r="P2780" s="122">
        <v>0</v>
      </c>
      <c r="Q2780" s="122">
        <v>0</v>
      </c>
      <c r="R2780" s="122">
        <v>0</v>
      </c>
      <c r="S2780" s="122">
        <v>0</v>
      </c>
      <c r="T2780" s="122">
        <v>150000026</v>
      </c>
      <c r="U2780" s="122">
        <v>160000026</v>
      </c>
      <c r="V2780" s="122">
        <v>170000026</v>
      </c>
      <c r="W2780" s="122">
        <v>180000026</v>
      </c>
      <c r="X2780" s="122">
        <v>190000026</v>
      </c>
      <c r="Y2780" s="122">
        <v>195000026</v>
      </c>
      <c r="Z2780" s="122">
        <v>0</v>
      </c>
      <c r="AA2780" s="122">
        <v>0</v>
      </c>
      <c r="AB2780" s="122">
        <v>0</v>
      </c>
      <c r="AC2780" s="122">
        <v>0</v>
      </c>
      <c r="AD2780" s="121"/>
    </row>
    <row r="2781" spans="14:30" ht="12" customHeight="1">
      <c r="N2781" s="119" t="s">
        <v>26</v>
      </c>
      <c r="O2781" s="120" t="s">
        <v>412</v>
      </c>
      <c r="P2781" s="122">
        <v>0</v>
      </c>
      <c r="Q2781" s="122">
        <v>0</v>
      </c>
      <c r="R2781" s="122">
        <v>0</v>
      </c>
      <c r="S2781" s="122">
        <v>0</v>
      </c>
      <c r="T2781" s="122">
        <v>150000026</v>
      </c>
      <c r="U2781" s="122">
        <v>160000026</v>
      </c>
      <c r="V2781" s="122">
        <v>170000026</v>
      </c>
      <c r="W2781" s="122">
        <v>180000026</v>
      </c>
      <c r="X2781" s="122">
        <v>190000026</v>
      </c>
      <c r="Y2781" s="122">
        <v>195000026</v>
      </c>
      <c r="Z2781" s="122">
        <v>0</v>
      </c>
      <c r="AA2781" s="122">
        <v>0</v>
      </c>
      <c r="AB2781" s="122">
        <v>0</v>
      </c>
      <c r="AC2781" s="122">
        <v>0</v>
      </c>
      <c r="AD2781" s="121"/>
    </row>
    <row r="2782" spans="14:30" ht="12" customHeight="1">
      <c r="N2782" s="119" t="s">
        <v>26</v>
      </c>
      <c r="O2782" s="120" t="s">
        <v>305</v>
      </c>
      <c r="P2782" s="122">
        <v>0</v>
      </c>
      <c r="Q2782" s="122">
        <v>125000026</v>
      </c>
      <c r="R2782" s="122">
        <v>130000026</v>
      </c>
      <c r="S2782" s="122">
        <v>135000026</v>
      </c>
      <c r="T2782" s="122">
        <v>140000026</v>
      </c>
      <c r="U2782" s="122">
        <v>145000026</v>
      </c>
      <c r="V2782" s="122">
        <v>160000026</v>
      </c>
      <c r="W2782" s="122">
        <v>185000026</v>
      </c>
      <c r="X2782" s="122">
        <v>195000026</v>
      </c>
      <c r="Y2782" s="122">
        <v>205000026</v>
      </c>
      <c r="Z2782" s="122">
        <v>0</v>
      </c>
      <c r="AA2782" s="122">
        <v>0</v>
      </c>
      <c r="AB2782" s="122">
        <v>0</v>
      </c>
      <c r="AC2782" s="122">
        <v>0</v>
      </c>
      <c r="AD2782" s="121"/>
    </row>
    <row r="2783" spans="14:30" ht="12" customHeight="1">
      <c r="N2783" s="119" t="s">
        <v>26</v>
      </c>
      <c r="O2783" s="120" t="s">
        <v>639</v>
      </c>
      <c r="P2783" s="122">
        <v>0</v>
      </c>
      <c r="Q2783" s="122">
        <v>0</v>
      </c>
      <c r="R2783" s="122">
        <v>0</v>
      </c>
      <c r="S2783" s="122">
        <v>120000026</v>
      </c>
      <c r="T2783" s="122">
        <v>130000026</v>
      </c>
      <c r="U2783" s="122">
        <v>140000026</v>
      </c>
      <c r="V2783" s="122">
        <v>150000026</v>
      </c>
      <c r="W2783" s="122">
        <v>175000026</v>
      </c>
      <c r="X2783" s="122">
        <v>185000026</v>
      </c>
      <c r="Y2783" s="122">
        <v>195000026</v>
      </c>
      <c r="Z2783" s="122">
        <v>0</v>
      </c>
      <c r="AA2783" s="122">
        <v>0</v>
      </c>
      <c r="AB2783" s="122">
        <v>0</v>
      </c>
      <c r="AC2783" s="122">
        <v>0</v>
      </c>
      <c r="AD2783" s="121"/>
    </row>
    <row r="2784" spans="14:30" ht="12" customHeight="1">
      <c r="N2784" s="119" t="s">
        <v>26</v>
      </c>
      <c r="O2784" s="120" t="s">
        <v>1036</v>
      </c>
      <c r="P2784" s="122">
        <v>105000026</v>
      </c>
      <c r="Q2784" s="122">
        <v>110000026</v>
      </c>
      <c r="R2784" s="122">
        <v>115000026</v>
      </c>
      <c r="S2784" s="122">
        <v>125000026</v>
      </c>
      <c r="T2784" s="122">
        <v>140000026</v>
      </c>
      <c r="U2784" s="122">
        <v>160000026</v>
      </c>
      <c r="V2784" s="122">
        <v>175000026</v>
      </c>
      <c r="W2784" s="122">
        <v>180000026</v>
      </c>
      <c r="X2784" s="122">
        <v>185000026</v>
      </c>
      <c r="Y2784" s="122">
        <v>190000026</v>
      </c>
      <c r="Z2784" s="122">
        <v>0</v>
      </c>
      <c r="AA2784" s="122">
        <v>0</v>
      </c>
      <c r="AB2784" s="122">
        <v>0</v>
      </c>
      <c r="AC2784" s="122">
        <v>0</v>
      </c>
      <c r="AD2784" s="121"/>
    </row>
    <row r="2785" spans="14:30" ht="12" customHeight="1">
      <c r="N2785" s="119" t="s">
        <v>26</v>
      </c>
      <c r="O2785" s="120" t="s">
        <v>1267</v>
      </c>
      <c r="P2785" s="122">
        <v>0</v>
      </c>
      <c r="Q2785" s="122">
        <v>0</v>
      </c>
      <c r="R2785" s="122">
        <v>0</v>
      </c>
      <c r="S2785" s="122">
        <v>125000026</v>
      </c>
      <c r="T2785" s="122">
        <v>135000026</v>
      </c>
      <c r="U2785" s="122">
        <v>150000026</v>
      </c>
      <c r="V2785" s="122">
        <v>175000026</v>
      </c>
      <c r="W2785" s="122">
        <v>190000026</v>
      </c>
      <c r="X2785" s="122">
        <v>0</v>
      </c>
      <c r="Y2785" s="122">
        <v>0</v>
      </c>
      <c r="Z2785" s="122">
        <v>0</v>
      </c>
      <c r="AA2785" s="122">
        <v>0</v>
      </c>
      <c r="AB2785" s="122">
        <v>0</v>
      </c>
      <c r="AC2785" s="122">
        <v>0</v>
      </c>
      <c r="AD2785" s="121"/>
    </row>
    <row r="2786" spans="14:30" ht="12" customHeight="1">
      <c r="N2786" s="119" t="s">
        <v>26</v>
      </c>
      <c r="O2786" s="120" t="s">
        <v>1120</v>
      </c>
      <c r="P2786" s="122">
        <v>0</v>
      </c>
      <c r="Q2786" s="122">
        <v>0</v>
      </c>
      <c r="R2786" s="122">
        <v>0</v>
      </c>
      <c r="S2786" s="122">
        <v>125000026</v>
      </c>
      <c r="T2786" s="122">
        <v>140000026</v>
      </c>
      <c r="U2786" s="122">
        <v>160000026</v>
      </c>
      <c r="V2786" s="122">
        <v>175000026</v>
      </c>
      <c r="W2786" s="122">
        <v>190000026</v>
      </c>
      <c r="X2786" s="122">
        <v>0</v>
      </c>
      <c r="Y2786" s="122">
        <v>0</v>
      </c>
      <c r="Z2786" s="122">
        <v>0</v>
      </c>
      <c r="AA2786" s="122">
        <v>0</v>
      </c>
      <c r="AB2786" s="122">
        <v>0</v>
      </c>
      <c r="AC2786" s="122">
        <v>0</v>
      </c>
      <c r="AD2786" s="121"/>
    </row>
    <row r="2787" spans="14:30" ht="12" customHeight="1">
      <c r="N2787" s="119" t="s">
        <v>26</v>
      </c>
      <c r="O2787" s="120" t="s">
        <v>1037</v>
      </c>
      <c r="P2787" s="122">
        <v>0</v>
      </c>
      <c r="Q2787" s="122">
        <v>0</v>
      </c>
      <c r="R2787" s="122">
        <v>0</v>
      </c>
      <c r="S2787" s="122">
        <v>125000026</v>
      </c>
      <c r="T2787" s="122">
        <v>140000026</v>
      </c>
      <c r="U2787" s="122">
        <v>160000026</v>
      </c>
      <c r="V2787" s="122">
        <v>175000026</v>
      </c>
      <c r="W2787" s="122">
        <v>190000026</v>
      </c>
      <c r="X2787" s="122">
        <v>0</v>
      </c>
      <c r="Y2787" s="122">
        <v>0</v>
      </c>
      <c r="Z2787" s="122">
        <v>0</v>
      </c>
      <c r="AA2787" s="122">
        <v>0</v>
      </c>
      <c r="AB2787" s="122">
        <v>0</v>
      </c>
      <c r="AC2787" s="122">
        <v>0</v>
      </c>
      <c r="AD2787" s="121"/>
    </row>
    <row r="2788" spans="14:30" ht="12" customHeight="1">
      <c r="N2788" s="119" t="s">
        <v>26</v>
      </c>
      <c r="O2788" s="120" t="s">
        <v>306</v>
      </c>
      <c r="P2788" s="122">
        <v>0</v>
      </c>
      <c r="Q2788" s="122">
        <v>0</v>
      </c>
      <c r="R2788" s="122">
        <v>0</v>
      </c>
      <c r="S2788" s="122">
        <v>125000026</v>
      </c>
      <c r="T2788" s="122">
        <v>140000026</v>
      </c>
      <c r="U2788" s="122">
        <v>160000026</v>
      </c>
      <c r="V2788" s="122">
        <v>175000026</v>
      </c>
      <c r="W2788" s="122">
        <v>185000026</v>
      </c>
      <c r="X2788" s="122">
        <v>195000026</v>
      </c>
      <c r="Y2788" s="122">
        <v>205000026</v>
      </c>
      <c r="Z2788" s="122">
        <v>210000026</v>
      </c>
      <c r="AA2788" s="122">
        <v>220000026</v>
      </c>
      <c r="AB2788" s="122">
        <v>0</v>
      </c>
      <c r="AC2788" s="122">
        <v>0</v>
      </c>
      <c r="AD2788" s="121"/>
    </row>
    <row r="2789" spans="14:30" ht="12" customHeight="1">
      <c r="N2789" s="119" t="s">
        <v>26</v>
      </c>
      <c r="O2789" s="120" t="s">
        <v>1038</v>
      </c>
      <c r="P2789" s="122">
        <v>0</v>
      </c>
      <c r="Q2789" s="122">
        <v>0</v>
      </c>
      <c r="R2789" s="122">
        <v>0</v>
      </c>
      <c r="S2789" s="122">
        <v>125000026</v>
      </c>
      <c r="T2789" s="122">
        <v>140000026</v>
      </c>
      <c r="U2789" s="122">
        <v>155000026</v>
      </c>
      <c r="V2789" s="122">
        <v>175000026</v>
      </c>
      <c r="W2789" s="122">
        <v>190000026</v>
      </c>
      <c r="X2789" s="122">
        <v>0</v>
      </c>
      <c r="Y2789" s="122">
        <v>0</v>
      </c>
      <c r="Z2789" s="122">
        <v>0</v>
      </c>
      <c r="AA2789" s="122">
        <v>0</v>
      </c>
      <c r="AB2789" s="122">
        <v>0</v>
      </c>
      <c r="AC2789" s="122">
        <v>0</v>
      </c>
      <c r="AD2789" s="121"/>
    </row>
    <row r="2790" spans="14:30" ht="12" customHeight="1">
      <c r="N2790" s="119" t="s">
        <v>26</v>
      </c>
      <c r="O2790" s="120" t="s">
        <v>295</v>
      </c>
      <c r="P2790" s="122">
        <v>0</v>
      </c>
      <c r="Q2790" s="122">
        <v>0</v>
      </c>
      <c r="R2790" s="122">
        <v>0</v>
      </c>
      <c r="S2790" s="122">
        <v>125000026</v>
      </c>
      <c r="T2790" s="122">
        <v>140000026</v>
      </c>
      <c r="U2790" s="122">
        <v>155000026</v>
      </c>
      <c r="V2790" s="122">
        <v>175000026</v>
      </c>
      <c r="W2790" s="122">
        <v>190000026</v>
      </c>
      <c r="X2790" s="122">
        <v>0</v>
      </c>
      <c r="Y2790" s="122">
        <v>0</v>
      </c>
      <c r="Z2790" s="122">
        <v>0</v>
      </c>
      <c r="AA2790" s="122">
        <v>0</v>
      </c>
      <c r="AB2790" s="122">
        <v>0</v>
      </c>
      <c r="AC2790" s="122">
        <v>0</v>
      </c>
      <c r="AD2790" s="121"/>
    </row>
    <row r="2791" spans="14:30" ht="12" customHeight="1">
      <c r="N2791" s="119" t="s">
        <v>26</v>
      </c>
      <c r="O2791" s="120" t="s">
        <v>1504</v>
      </c>
      <c r="P2791" s="122">
        <v>0</v>
      </c>
      <c r="Q2791" s="122">
        <v>0</v>
      </c>
      <c r="R2791" s="122">
        <v>0</v>
      </c>
      <c r="S2791" s="122">
        <v>125000026</v>
      </c>
      <c r="T2791" s="122">
        <v>135000026</v>
      </c>
      <c r="U2791" s="122">
        <v>150000026</v>
      </c>
      <c r="V2791" s="122">
        <v>165000026</v>
      </c>
      <c r="W2791" s="122">
        <v>180000026</v>
      </c>
      <c r="X2791" s="122">
        <v>190000026</v>
      </c>
      <c r="Y2791" s="122">
        <v>0</v>
      </c>
      <c r="Z2791" s="122">
        <v>0</v>
      </c>
      <c r="AA2791" s="122">
        <v>0</v>
      </c>
      <c r="AB2791" s="122">
        <v>0</v>
      </c>
      <c r="AC2791" s="122">
        <v>0</v>
      </c>
      <c r="AD2791" s="121"/>
    </row>
    <row r="2792" spans="14:30" ht="12" customHeight="1">
      <c r="N2792" s="119" t="s">
        <v>26</v>
      </c>
      <c r="O2792" s="120" t="s">
        <v>1505</v>
      </c>
      <c r="P2792" s="122">
        <v>0</v>
      </c>
      <c r="Q2792" s="122">
        <v>0</v>
      </c>
      <c r="R2792" s="122">
        <v>0</v>
      </c>
      <c r="S2792" s="122">
        <v>0</v>
      </c>
      <c r="T2792" s="122">
        <v>0</v>
      </c>
      <c r="U2792" s="122">
        <v>0</v>
      </c>
      <c r="V2792" s="122">
        <v>175000026</v>
      </c>
      <c r="W2792" s="122">
        <v>185000026</v>
      </c>
      <c r="X2792" s="122">
        <v>200000026</v>
      </c>
      <c r="Y2792" s="122">
        <v>210000026</v>
      </c>
      <c r="Z2792" s="122">
        <v>220000026</v>
      </c>
      <c r="AA2792" s="122">
        <v>225000026</v>
      </c>
      <c r="AB2792" s="122">
        <v>230000026</v>
      </c>
      <c r="AC2792" s="122">
        <v>0</v>
      </c>
      <c r="AD2792" s="121"/>
    </row>
    <row r="2793" spans="14:30" ht="12" customHeight="1">
      <c r="N2793" s="119" t="s">
        <v>26</v>
      </c>
      <c r="O2793" s="120" t="s">
        <v>1506</v>
      </c>
      <c r="P2793" s="122">
        <v>0</v>
      </c>
      <c r="Q2793" s="122">
        <v>0</v>
      </c>
      <c r="R2793" s="122">
        <v>0</v>
      </c>
      <c r="S2793" s="122">
        <v>0</v>
      </c>
      <c r="T2793" s="122">
        <v>0</v>
      </c>
      <c r="U2793" s="122">
        <v>0</v>
      </c>
      <c r="V2793" s="122">
        <v>170000026</v>
      </c>
      <c r="W2793" s="122">
        <v>180000026</v>
      </c>
      <c r="X2793" s="122">
        <v>190000026</v>
      </c>
      <c r="Y2793" s="122">
        <v>200000026</v>
      </c>
      <c r="Z2793" s="122">
        <v>210000026</v>
      </c>
      <c r="AA2793" s="122">
        <v>215000026</v>
      </c>
      <c r="AB2793" s="122">
        <v>220000026</v>
      </c>
      <c r="AC2793" s="122">
        <v>0</v>
      </c>
      <c r="AD2793" s="121"/>
    </row>
    <row r="2794" spans="14:30" ht="12" customHeight="1">
      <c r="N2794" s="119" t="s">
        <v>26</v>
      </c>
      <c r="O2794" s="120" t="s">
        <v>1567</v>
      </c>
      <c r="P2794" s="122">
        <v>0</v>
      </c>
      <c r="Q2794" s="122">
        <v>0</v>
      </c>
      <c r="R2794" s="122">
        <v>0</v>
      </c>
      <c r="S2794" s="122">
        <v>145000026</v>
      </c>
      <c r="T2794" s="122">
        <v>150000026</v>
      </c>
      <c r="U2794" s="122">
        <v>155000026</v>
      </c>
      <c r="V2794" s="122">
        <v>165000026</v>
      </c>
      <c r="W2794" s="122">
        <v>170000026</v>
      </c>
      <c r="X2794" s="122">
        <v>185000026</v>
      </c>
      <c r="Y2794" s="122">
        <v>195000026</v>
      </c>
      <c r="Z2794" s="122">
        <v>205000026</v>
      </c>
      <c r="AA2794" s="122">
        <v>210000026</v>
      </c>
      <c r="AB2794" s="122">
        <v>220000026</v>
      </c>
      <c r="AC2794" s="122">
        <v>0</v>
      </c>
      <c r="AD2794" s="121"/>
    </row>
    <row r="2795" spans="14:30" ht="12" customHeight="1">
      <c r="N2795" s="119" t="s">
        <v>26</v>
      </c>
      <c r="O2795" s="120" t="s">
        <v>1507</v>
      </c>
      <c r="P2795" s="122">
        <v>0</v>
      </c>
      <c r="Q2795" s="122">
        <v>0</v>
      </c>
      <c r="R2795" s="122">
        <v>0</v>
      </c>
      <c r="S2795" s="122">
        <v>0</v>
      </c>
      <c r="T2795" s="122">
        <v>0</v>
      </c>
      <c r="U2795" s="122">
        <v>0</v>
      </c>
      <c r="V2795" s="122">
        <v>180000026</v>
      </c>
      <c r="W2795" s="122">
        <v>185000026</v>
      </c>
      <c r="X2795" s="122">
        <v>190000026</v>
      </c>
      <c r="Y2795" s="122">
        <v>195000026</v>
      </c>
      <c r="Z2795" s="122">
        <v>0</v>
      </c>
      <c r="AA2795" s="122">
        <v>0</v>
      </c>
      <c r="AB2795" s="122">
        <v>0</v>
      </c>
      <c r="AC2795" s="122">
        <v>0</v>
      </c>
      <c r="AD2795" s="121"/>
    </row>
    <row r="2796" spans="14:30" ht="12" customHeight="1">
      <c r="N2796" s="119" t="s">
        <v>26</v>
      </c>
      <c r="O2796" s="120" t="s">
        <v>601</v>
      </c>
      <c r="P2796" s="122">
        <v>0</v>
      </c>
      <c r="Q2796" s="122">
        <v>0</v>
      </c>
      <c r="R2796" s="122">
        <v>0</v>
      </c>
      <c r="S2796" s="122">
        <v>125000026</v>
      </c>
      <c r="T2796" s="122">
        <v>135000026</v>
      </c>
      <c r="U2796" s="122">
        <v>145000026</v>
      </c>
      <c r="V2796" s="122">
        <v>160000026</v>
      </c>
      <c r="W2796" s="122">
        <v>175000026</v>
      </c>
      <c r="X2796" s="122">
        <v>190000026</v>
      </c>
      <c r="Y2796" s="122">
        <v>210000026</v>
      </c>
      <c r="Z2796" s="122">
        <v>0</v>
      </c>
      <c r="AA2796" s="122">
        <v>0</v>
      </c>
      <c r="AB2796" s="122">
        <v>0</v>
      </c>
      <c r="AC2796" s="122">
        <v>0</v>
      </c>
      <c r="AD2796" s="121"/>
    </row>
    <row r="2797" spans="14:30" ht="12" customHeight="1">
      <c r="N2797" s="119" t="s">
        <v>26</v>
      </c>
      <c r="O2797" s="120" t="s">
        <v>141</v>
      </c>
      <c r="P2797" s="122">
        <v>105000026</v>
      </c>
      <c r="Q2797" s="122">
        <v>115000026</v>
      </c>
      <c r="R2797" s="122">
        <v>125000026</v>
      </c>
      <c r="S2797" s="122">
        <v>135000026</v>
      </c>
      <c r="T2797" s="122">
        <v>145000026</v>
      </c>
      <c r="U2797" s="122">
        <v>155000026</v>
      </c>
      <c r="V2797" s="122">
        <v>165000026</v>
      </c>
      <c r="W2797" s="122">
        <v>175000026</v>
      </c>
      <c r="X2797" s="122">
        <v>185000026</v>
      </c>
      <c r="Y2797" s="122">
        <v>195000026</v>
      </c>
      <c r="Z2797" s="122">
        <v>205000026</v>
      </c>
      <c r="AA2797" s="122">
        <v>210000026</v>
      </c>
      <c r="AB2797" s="122">
        <v>0</v>
      </c>
      <c r="AC2797" s="122">
        <v>0</v>
      </c>
      <c r="AD2797" s="121"/>
    </row>
    <row r="2798" spans="14:30" ht="12" customHeight="1">
      <c r="N2798" s="119" t="s">
        <v>26</v>
      </c>
      <c r="O2798" s="120" t="s">
        <v>95</v>
      </c>
      <c r="P2798" s="122">
        <v>105000026</v>
      </c>
      <c r="Q2798" s="122">
        <v>115000026</v>
      </c>
      <c r="R2798" s="122">
        <v>125000026</v>
      </c>
      <c r="S2798" s="122">
        <v>130000026</v>
      </c>
      <c r="T2798" s="122">
        <v>135000026</v>
      </c>
      <c r="U2798" s="122">
        <v>150000026</v>
      </c>
      <c r="V2798" s="122">
        <v>165000026</v>
      </c>
      <c r="W2798" s="122">
        <v>180000026</v>
      </c>
      <c r="X2798" s="122">
        <v>195000026</v>
      </c>
      <c r="Y2798" s="122">
        <v>205000026</v>
      </c>
      <c r="Z2798" s="122">
        <v>215000026</v>
      </c>
      <c r="AA2798" s="122">
        <v>225000026</v>
      </c>
      <c r="AB2798" s="122">
        <v>0</v>
      </c>
      <c r="AC2798" s="122">
        <v>0</v>
      </c>
      <c r="AD2798" s="121"/>
    </row>
    <row r="2799" spans="14:30" ht="12" customHeight="1">
      <c r="N2799" s="119" t="s">
        <v>26</v>
      </c>
      <c r="O2799" s="120" t="s">
        <v>743</v>
      </c>
      <c r="P2799" s="122">
        <v>105000026</v>
      </c>
      <c r="Q2799" s="122">
        <v>115000026</v>
      </c>
      <c r="R2799" s="122">
        <v>125000026</v>
      </c>
      <c r="S2799" s="122">
        <v>135000026</v>
      </c>
      <c r="T2799" s="122">
        <v>145000026</v>
      </c>
      <c r="U2799" s="122">
        <v>155000026</v>
      </c>
      <c r="V2799" s="122">
        <v>165000026</v>
      </c>
      <c r="W2799" s="122">
        <v>175000026</v>
      </c>
      <c r="X2799" s="122">
        <v>185000026</v>
      </c>
      <c r="Y2799" s="122">
        <v>195000026</v>
      </c>
      <c r="Z2799" s="122">
        <v>205000026</v>
      </c>
      <c r="AA2799" s="122">
        <v>210000026</v>
      </c>
      <c r="AB2799" s="122">
        <v>0</v>
      </c>
      <c r="AC2799" s="122">
        <v>0</v>
      </c>
      <c r="AD2799" s="121"/>
    </row>
    <row r="2800" spans="14:30" ht="12" customHeight="1">
      <c r="N2800" s="119" t="s">
        <v>26</v>
      </c>
      <c r="O2800" s="120" t="s">
        <v>845</v>
      </c>
      <c r="P2800" s="122">
        <v>0</v>
      </c>
      <c r="Q2800" s="122">
        <v>0</v>
      </c>
      <c r="R2800" s="122">
        <v>0</v>
      </c>
      <c r="S2800" s="122">
        <v>160000026</v>
      </c>
      <c r="T2800" s="122">
        <v>165000026</v>
      </c>
      <c r="U2800" s="122">
        <v>170000026</v>
      </c>
      <c r="V2800" s="122">
        <v>175000026</v>
      </c>
      <c r="W2800" s="122">
        <v>185000026</v>
      </c>
      <c r="X2800" s="122">
        <v>0</v>
      </c>
      <c r="Y2800" s="122">
        <v>0</v>
      </c>
      <c r="Z2800" s="122">
        <v>0</v>
      </c>
      <c r="AA2800" s="122">
        <v>0</v>
      </c>
      <c r="AB2800" s="122">
        <v>0</v>
      </c>
      <c r="AC2800" s="122">
        <v>0</v>
      </c>
      <c r="AD2800" s="121"/>
    </row>
    <row r="2801" spans="14:30" ht="12" customHeight="1">
      <c r="N2801" s="119" t="s">
        <v>26</v>
      </c>
      <c r="O2801" s="120" t="s">
        <v>846</v>
      </c>
      <c r="P2801" s="122">
        <v>0</v>
      </c>
      <c r="Q2801" s="122">
        <v>0</v>
      </c>
      <c r="R2801" s="122">
        <v>0</v>
      </c>
      <c r="S2801" s="122">
        <v>160000026</v>
      </c>
      <c r="T2801" s="122">
        <v>165000026</v>
      </c>
      <c r="U2801" s="122">
        <v>170000026</v>
      </c>
      <c r="V2801" s="122">
        <v>175000026</v>
      </c>
      <c r="W2801" s="122">
        <v>185000026</v>
      </c>
      <c r="X2801" s="122">
        <v>0</v>
      </c>
      <c r="Y2801" s="122">
        <v>0</v>
      </c>
      <c r="Z2801" s="122">
        <v>0</v>
      </c>
      <c r="AA2801" s="122">
        <v>0</v>
      </c>
      <c r="AB2801" s="122">
        <v>0</v>
      </c>
      <c r="AC2801" s="122">
        <v>0</v>
      </c>
      <c r="AD2801" s="121"/>
    </row>
    <row r="2802" spans="14:30" ht="12" customHeight="1">
      <c r="N2802" s="119" t="s">
        <v>26</v>
      </c>
      <c r="O2802" s="120" t="s">
        <v>847</v>
      </c>
      <c r="P2802" s="122">
        <v>0</v>
      </c>
      <c r="Q2802" s="122">
        <v>0</v>
      </c>
      <c r="R2802" s="122">
        <v>0</v>
      </c>
      <c r="S2802" s="122">
        <v>150000026</v>
      </c>
      <c r="T2802" s="122">
        <v>160000026</v>
      </c>
      <c r="U2802" s="122">
        <v>165000026</v>
      </c>
      <c r="V2802" s="122">
        <v>170000026</v>
      </c>
      <c r="W2802" s="122">
        <v>180000026</v>
      </c>
      <c r="X2802" s="122">
        <v>0</v>
      </c>
      <c r="Y2802" s="122">
        <v>0</v>
      </c>
      <c r="Z2802" s="122">
        <v>0</v>
      </c>
      <c r="AA2802" s="122">
        <v>0</v>
      </c>
      <c r="AB2802" s="122">
        <v>0</v>
      </c>
      <c r="AC2802" s="122">
        <v>0</v>
      </c>
      <c r="AD2802" s="121"/>
    </row>
    <row r="2803" spans="14:30" ht="12" customHeight="1">
      <c r="N2803" s="119" t="s">
        <v>26</v>
      </c>
      <c r="O2803" s="120" t="s">
        <v>848</v>
      </c>
      <c r="P2803" s="122">
        <v>0</v>
      </c>
      <c r="Q2803" s="122">
        <v>0</v>
      </c>
      <c r="R2803" s="122">
        <v>0</v>
      </c>
      <c r="S2803" s="122">
        <v>150000026</v>
      </c>
      <c r="T2803" s="122">
        <v>160000026</v>
      </c>
      <c r="U2803" s="122">
        <v>165000026</v>
      </c>
      <c r="V2803" s="122">
        <v>170000026</v>
      </c>
      <c r="W2803" s="122">
        <v>180000026</v>
      </c>
      <c r="X2803" s="122">
        <v>0</v>
      </c>
      <c r="Y2803" s="122">
        <v>0</v>
      </c>
      <c r="Z2803" s="122">
        <v>0</v>
      </c>
      <c r="AA2803" s="122">
        <v>0</v>
      </c>
      <c r="AB2803" s="122">
        <v>0</v>
      </c>
      <c r="AC2803" s="122">
        <v>0</v>
      </c>
      <c r="AD2803" s="121"/>
    </row>
    <row r="2804" spans="14:30" ht="12" customHeight="1">
      <c r="N2804" s="119" t="s">
        <v>26</v>
      </c>
      <c r="O2804" s="120" t="s">
        <v>1121</v>
      </c>
      <c r="P2804" s="122">
        <v>0</v>
      </c>
      <c r="Q2804" s="122">
        <v>0</v>
      </c>
      <c r="R2804" s="122">
        <v>0</v>
      </c>
      <c r="S2804" s="122">
        <v>0</v>
      </c>
      <c r="T2804" s="122">
        <v>0</v>
      </c>
      <c r="U2804" s="122">
        <v>0</v>
      </c>
      <c r="V2804" s="122">
        <v>0</v>
      </c>
      <c r="W2804" s="122">
        <v>0</v>
      </c>
      <c r="X2804" s="122">
        <v>180000026</v>
      </c>
      <c r="Y2804" s="122">
        <v>190000026</v>
      </c>
      <c r="Z2804" s="122">
        <v>205000026</v>
      </c>
      <c r="AA2804" s="122">
        <v>225000026</v>
      </c>
      <c r="AB2804" s="122">
        <v>0</v>
      </c>
      <c r="AC2804" s="122">
        <v>0</v>
      </c>
      <c r="AD2804" s="121"/>
    </row>
    <row r="2805" spans="14:30" ht="12" customHeight="1">
      <c r="N2805" s="119" t="s">
        <v>26</v>
      </c>
      <c r="O2805" s="120" t="s">
        <v>1122</v>
      </c>
      <c r="P2805" s="122">
        <v>0</v>
      </c>
      <c r="Q2805" s="122">
        <v>0</v>
      </c>
      <c r="R2805" s="122">
        <v>0</v>
      </c>
      <c r="S2805" s="122">
        <v>0</v>
      </c>
      <c r="T2805" s="122">
        <v>0</v>
      </c>
      <c r="U2805" s="122">
        <v>0</v>
      </c>
      <c r="V2805" s="122">
        <v>0</v>
      </c>
      <c r="W2805" s="122">
        <v>0</v>
      </c>
      <c r="X2805" s="122">
        <v>175000026</v>
      </c>
      <c r="Y2805" s="122">
        <v>185000026</v>
      </c>
      <c r="Z2805" s="122">
        <v>205000026</v>
      </c>
      <c r="AA2805" s="122">
        <v>210000026</v>
      </c>
      <c r="AB2805" s="122">
        <v>220000026</v>
      </c>
      <c r="AC2805" s="122">
        <v>0</v>
      </c>
      <c r="AD2805" s="121"/>
    </row>
    <row r="2806" spans="14:30" ht="12" customHeight="1">
      <c r="N2806" s="119" t="s">
        <v>26</v>
      </c>
      <c r="O2806" s="120" t="s">
        <v>1268</v>
      </c>
      <c r="P2806" s="122">
        <v>0</v>
      </c>
      <c r="Q2806" s="122">
        <v>0</v>
      </c>
      <c r="R2806" s="122">
        <v>0</v>
      </c>
      <c r="S2806" s="122">
        <v>0</v>
      </c>
      <c r="T2806" s="122">
        <v>0</v>
      </c>
      <c r="U2806" s="122">
        <v>0</v>
      </c>
      <c r="V2806" s="122">
        <v>0</v>
      </c>
      <c r="W2806" s="122">
        <v>185000026</v>
      </c>
      <c r="X2806" s="122">
        <v>200000026</v>
      </c>
      <c r="Y2806" s="122">
        <v>210000026</v>
      </c>
      <c r="Z2806" s="122">
        <v>220000026</v>
      </c>
      <c r="AA2806" s="122">
        <v>0</v>
      </c>
      <c r="AB2806" s="122">
        <v>0</v>
      </c>
      <c r="AC2806" s="122">
        <v>0</v>
      </c>
      <c r="AD2806" s="121"/>
    </row>
    <row r="2807" spans="14:30" ht="12" customHeight="1">
      <c r="N2807" s="119" t="s">
        <v>26</v>
      </c>
      <c r="O2807" s="120" t="s">
        <v>1269</v>
      </c>
      <c r="P2807" s="122">
        <v>0</v>
      </c>
      <c r="Q2807" s="122">
        <v>100000026</v>
      </c>
      <c r="R2807" s="122">
        <v>0</v>
      </c>
      <c r="S2807" s="122">
        <v>0</v>
      </c>
      <c r="T2807" s="122">
        <v>0</v>
      </c>
      <c r="U2807" s="122">
        <v>0</v>
      </c>
      <c r="V2807" s="122">
        <v>0</v>
      </c>
      <c r="W2807" s="122">
        <v>185000026</v>
      </c>
      <c r="X2807" s="122">
        <v>200000026</v>
      </c>
      <c r="Y2807" s="122">
        <v>220000026</v>
      </c>
      <c r="Z2807" s="122">
        <v>0</v>
      </c>
      <c r="AA2807" s="122">
        <v>0</v>
      </c>
      <c r="AB2807" s="122">
        <v>0</v>
      </c>
      <c r="AC2807" s="122">
        <v>0</v>
      </c>
      <c r="AD2807" s="121"/>
    </row>
    <row r="2808" spans="14:30" ht="12" customHeight="1">
      <c r="N2808" s="119" t="s">
        <v>26</v>
      </c>
      <c r="O2808" s="120" t="s">
        <v>1270</v>
      </c>
      <c r="P2808" s="122">
        <v>0</v>
      </c>
      <c r="Q2808" s="122">
        <v>0</v>
      </c>
      <c r="R2808" s="122">
        <v>0</v>
      </c>
      <c r="S2808" s="122">
        <v>0</v>
      </c>
      <c r="T2808" s="122">
        <v>0</v>
      </c>
      <c r="U2808" s="122">
        <v>0</v>
      </c>
      <c r="V2808" s="122">
        <v>0</v>
      </c>
      <c r="W2808" s="122">
        <v>180000026</v>
      </c>
      <c r="X2808" s="122">
        <v>195000026</v>
      </c>
      <c r="Y2808" s="122">
        <v>215000026</v>
      </c>
      <c r="Z2808" s="122">
        <v>0</v>
      </c>
      <c r="AA2808" s="122">
        <v>0</v>
      </c>
      <c r="AB2808" s="122">
        <v>0</v>
      </c>
      <c r="AC2808" s="122">
        <v>0</v>
      </c>
      <c r="AD2808" s="121"/>
    </row>
    <row r="2809" spans="14:30" ht="12" customHeight="1">
      <c r="N2809" s="119" t="s">
        <v>26</v>
      </c>
      <c r="O2809" s="120" t="s">
        <v>1271</v>
      </c>
      <c r="P2809" s="122">
        <v>0</v>
      </c>
      <c r="Q2809" s="122">
        <v>0</v>
      </c>
      <c r="R2809" s="122">
        <v>0</v>
      </c>
      <c r="S2809" s="122">
        <v>0</v>
      </c>
      <c r="T2809" s="122">
        <v>0</v>
      </c>
      <c r="U2809" s="122">
        <v>0</v>
      </c>
      <c r="V2809" s="122">
        <v>0</v>
      </c>
      <c r="W2809" s="122">
        <v>180000026</v>
      </c>
      <c r="X2809" s="122">
        <v>195000026</v>
      </c>
      <c r="Y2809" s="122">
        <v>215000026</v>
      </c>
      <c r="Z2809" s="122">
        <v>0</v>
      </c>
      <c r="AA2809" s="122">
        <v>0</v>
      </c>
      <c r="AB2809" s="122">
        <v>0</v>
      </c>
      <c r="AC2809" s="122">
        <v>0</v>
      </c>
      <c r="AD2809" s="121"/>
    </row>
    <row r="2810" spans="14:30" ht="12" customHeight="1">
      <c r="N2810" s="119" t="s">
        <v>26</v>
      </c>
      <c r="O2810" s="120" t="s">
        <v>579</v>
      </c>
      <c r="P2810" s="122">
        <v>0</v>
      </c>
      <c r="Q2810" s="122">
        <v>115000026</v>
      </c>
      <c r="R2810" s="122">
        <v>125000026</v>
      </c>
      <c r="S2810" s="122">
        <v>135000026</v>
      </c>
      <c r="T2810" s="122">
        <v>145000026</v>
      </c>
      <c r="U2810" s="122">
        <v>170000026</v>
      </c>
      <c r="V2810" s="122">
        <v>180000026</v>
      </c>
      <c r="W2810" s="122">
        <v>190000026</v>
      </c>
      <c r="X2810" s="122">
        <v>0</v>
      </c>
      <c r="Y2810" s="122">
        <v>0</v>
      </c>
      <c r="Z2810" s="122">
        <v>0</v>
      </c>
      <c r="AA2810" s="122">
        <v>0</v>
      </c>
      <c r="AB2810" s="122">
        <v>0</v>
      </c>
      <c r="AC2810" s="122">
        <v>0</v>
      </c>
      <c r="AD2810" s="121"/>
    </row>
    <row r="2811" spans="14:30" ht="12" customHeight="1">
      <c r="N2811" s="119" t="s">
        <v>26</v>
      </c>
      <c r="O2811" s="120" t="s">
        <v>1272</v>
      </c>
      <c r="P2811" s="122">
        <v>0</v>
      </c>
      <c r="Q2811" s="122">
        <v>115000026</v>
      </c>
      <c r="R2811" s="122">
        <v>125000026</v>
      </c>
      <c r="S2811" s="122">
        <v>135000026</v>
      </c>
      <c r="T2811" s="122">
        <v>145000026</v>
      </c>
      <c r="U2811" s="122">
        <v>170000026</v>
      </c>
      <c r="V2811" s="122">
        <v>180000026</v>
      </c>
      <c r="W2811" s="122">
        <v>190000026</v>
      </c>
      <c r="X2811" s="122">
        <v>200000026</v>
      </c>
      <c r="Y2811" s="122">
        <v>215000026</v>
      </c>
      <c r="Z2811" s="122">
        <v>235000026</v>
      </c>
      <c r="AA2811" s="122">
        <v>0</v>
      </c>
      <c r="AB2811" s="122">
        <v>0</v>
      </c>
      <c r="AC2811" s="122">
        <v>0</v>
      </c>
      <c r="AD2811" s="121"/>
    </row>
    <row r="2812" spans="14:30" ht="12" customHeight="1">
      <c r="N2812" s="119" t="s">
        <v>26</v>
      </c>
      <c r="O2812" s="120" t="s">
        <v>657</v>
      </c>
      <c r="P2812" s="122">
        <v>0</v>
      </c>
      <c r="Q2812" s="122">
        <v>110000026</v>
      </c>
      <c r="R2812" s="122">
        <v>120000026</v>
      </c>
      <c r="S2812" s="122">
        <v>130000026</v>
      </c>
      <c r="T2812" s="122">
        <v>140000026</v>
      </c>
      <c r="U2812" s="122">
        <v>165000026</v>
      </c>
      <c r="V2812" s="122">
        <v>175000026</v>
      </c>
      <c r="W2812" s="122">
        <v>185000026</v>
      </c>
      <c r="X2812" s="122">
        <v>0</v>
      </c>
      <c r="Y2812" s="122">
        <v>0</v>
      </c>
      <c r="Z2812" s="122">
        <v>0</v>
      </c>
      <c r="AA2812" s="122">
        <v>0</v>
      </c>
      <c r="AB2812" s="122">
        <v>0</v>
      </c>
      <c r="AC2812" s="122">
        <v>0</v>
      </c>
      <c r="AD2812" s="121"/>
    </row>
    <row r="2813" spans="14:30" ht="12" customHeight="1">
      <c r="N2813" s="119" t="s">
        <v>26</v>
      </c>
      <c r="O2813" s="120" t="s">
        <v>1273</v>
      </c>
      <c r="P2813" s="122">
        <v>0</v>
      </c>
      <c r="Q2813" s="122">
        <v>110000026</v>
      </c>
      <c r="R2813" s="122">
        <v>120000026</v>
      </c>
      <c r="S2813" s="122">
        <v>130000026</v>
      </c>
      <c r="T2813" s="122">
        <v>140000026</v>
      </c>
      <c r="U2813" s="122">
        <v>165000026</v>
      </c>
      <c r="V2813" s="122">
        <v>175000026</v>
      </c>
      <c r="W2813" s="122">
        <v>185000026</v>
      </c>
      <c r="X2813" s="122">
        <v>0</v>
      </c>
      <c r="Y2813" s="122">
        <v>0</v>
      </c>
      <c r="Z2813" s="122">
        <v>0</v>
      </c>
      <c r="AA2813" s="122">
        <v>0</v>
      </c>
      <c r="AB2813" s="122">
        <v>0</v>
      </c>
      <c r="AC2813" s="122">
        <v>0</v>
      </c>
      <c r="AD2813" s="121"/>
    </row>
    <row r="2814" spans="14:30" ht="12" customHeight="1">
      <c r="N2814" s="119" t="s">
        <v>26</v>
      </c>
      <c r="O2814" s="120" t="s">
        <v>2614</v>
      </c>
      <c r="P2814" s="122">
        <v>0</v>
      </c>
      <c r="Q2814" s="122">
        <v>0</v>
      </c>
      <c r="R2814" s="122">
        <v>115000026</v>
      </c>
      <c r="S2814" s="122">
        <v>125000026</v>
      </c>
      <c r="T2814" s="122">
        <v>135000026</v>
      </c>
      <c r="U2814" s="122">
        <v>145000026</v>
      </c>
      <c r="V2814" s="122">
        <v>160000026</v>
      </c>
      <c r="W2814" s="122">
        <v>170000026</v>
      </c>
      <c r="X2814" s="122">
        <v>180000026</v>
      </c>
      <c r="Y2814" s="122">
        <v>190000026</v>
      </c>
      <c r="Z2814" s="122">
        <v>205000026</v>
      </c>
      <c r="AA2814" s="122">
        <v>220000026</v>
      </c>
      <c r="AB2814" s="122">
        <v>0</v>
      </c>
      <c r="AC2814" s="122">
        <v>0</v>
      </c>
      <c r="AD2814" s="121"/>
    </row>
    <row r="2815" spans="14:30" ht="12" customHeight="1">
      <c r="N2815" s="119" t="s">
        <v>26</v>
      </c>
      <c r="O2815" s="120" t="s">
        <v>2234</v>
      </c>
      <c r="P2815" s="122">
        <v>0</v>
      </c>
      <c r="Q2815" s="122">
        <v>0</v>
      </c>
      <c r="R2815" s="122">
        <v>0</v>
      </c>
      <c r="S2815" s="122">
        <v>0</v>
      </c>
      <c r="T2815" s="122">
        <v>0</v>
      </c>
      <c r="U2815" s="122">
        <v>0</v>
      </c>
      <c r="V2815" s="122">
        <v>0</v>
      </c>
      <c r="W2815" s="122">
        <v>0</v>
      </c>
      <c r="X2815" s="122">
        <v>0</v>
      </c>
      <c r="Y2815" s="122">
        <v>215000026</v>
      </c>
      <c r="Z2815" s="122">
        <v>225000026</v>
      </c>
      <c r="AA2815" s="122">
        <v>235000026</v>
      </c>
      <c r="AB2815" s="122">
        <v>240000026</v>
      </c>
      <c r="AC2815" s="122">
        <v>0</v>
      </c>
      <c r="AD2815" s="121"/>
    </row>
    <row r="2816" spans="14:30" ht="12" customHeight="1">
      <c r="N2816" s="119" t="s">
        <v>26</v>
      </c>
      <c r="O2816" s="120" t="s">
        <v>344</v>
      </c>
      <c r="P2816" s="122">
        <v>0</v>
      </c>
      <c r="Q2816" s="122">
        <v>0</v>
      </c>
      <c r="R2816" s="122">
        <v>0</v>
      </c>
      <c r="S2816" s="122">
        <v>0</v>
      </c>
      <c r="T2816" s="122">
        <v>0</v>
      </c>
      <c r="U2816" s="122">
        <v>0</v>
      </c>
      <c r="V2816" s="122">
        <v>0</v>
      </c>
      <c r="W2816" s="122">
        <v>185000026</v>
      </c>
      <c r="X2816" s="122">
        <v>200000026</v>
      </c>
      <c r="Y2816" s="122">
        <v>220000026</v>
      </c>
      <c r="Z2816" s="122">
        <v>0</v>
      </c>
      <c r="AA2816" s="122">
        <v>0</v>
      </c>
      <c r="AB2816" s="122">
        <v>0</v>
      </c>
      <c r="AC2816" s="122">
        <v>0</v>
      </c>
      <c r="AD2816" s="121"/>
    </row>
    <row r="2817" spans="14:30" ht="12" customHeight="1">
      <c r="N2817" s="119" t="s">
        <v>26</v>
      </c>
      <c r="O2817" s="120" t="s">
        <v>678</v>
      </c>
      <c r="P2817" s="122">
        <v>0</v>
      </c>
      <c r="Q2817" s="122">
        <v>0</v>
      </c>
      <c r="R2817" s="122">
        <v>115000026</v>
      </c>
      <c r="S2817" s="122">
        <v>125000026</v>
      </c>
      <c r="T2817" s="122">
        <v>135000026</v>
      </c>
      <c r="U2817" s="122">
        <v>150000026</v>
      </c>
      <c r="V2817" s="122">
        <v>165000026</v>
      </c>
      <c r="W2817" s="122">
        <v>180000026</v>
      </c>
      <c r="X2817" s="122">
        <v>195000026</v>
      </c>
      <c r="Y2817" s="122">
        <v>0</v>
      </c>
      <c r="Z2817" s="122">
        <v>0</v>
      </c>
      <c r="AA2817" s="122">
        <v>0</v>
      </c>
      <c r="AB2817" s="122">
        <v>0</v>
      </c>
      <c r="AC2817" s="122">
        <v>0</v>
      </c>
      <c r="AD2817" s="121"/>
    </row>
    <row r="2818" spans="14:30" ht="12" customHeight="1">
      <c r="N2818" s="119" t="s">
        <v>26</v>
      </c>
      <c r="O2818" s="120" t="s">
        <v>464</v>
      </c>
      <c r="P2818" s="122">
        <v>0</v>
      </c>
      <c r="Q2818" s="122">
        <v>0</v>
      </c>
      <c r="R2818" s="122">
        <v>0</v>
      </c>
      <c r="S2818" s="122">
        <v>0</v>
      </c>
      <c r="T2818" s="122">
        <v>0</v>
      </c>
      <c r="U2818" s="122">
        <v>0</v>
      </c>
      <c r="V2818" s="122">
        <v>180000026</v>
      </c>
      <c r="W2818" s="122">
        <v>195000026</v>
      </c>
      <c r="X2818" s="122">
        <v>210000026</v>
      </c>
      <c r="Y2818" s="122">
        <v>220000026</v>
      </c>
      <c r="Z2818" s="122">
        <v>0</v>
      </c>
      <c r="AA2818" s="122">
        <v>0</v>
      </c>
      <c r="AB2818" s="122">
        <v>0</v>
      </c>
      <c r="AC2818" s="122">
        <v>0</v>
      </c>
      <c r="AD2818" s="121"/>
    </row>
    <row r="2819" spans="14:30" ht="12" customHeight="1">
      <c r="N2819" s="119" t="s">
        <v>26</v>
      </c>
      <c r="O2819" s="120" t="s">
        <v>465</v>
      </c>
      <c r="P2819" s="122">
        <v>0</v>
      </c>
      <c r="Q2819" s="122">
        <v>110000026</v>
      </c>
      <c r="R2819" s="122">
        <v>120000026</v>
      </c>
      <c r="S2819" s="122">
        <v>125000026</v>
      </c>
      <c r="T2819" s="122">
        <v>135000026</v>
      </c>
      <c r="U2819" s="122">
        <v>140000026</v>
      </c>
      <c r="V2819" s="122">
        <v>160000026</v>
      </c>
      <c r="W2819" s="122">
        <v>170000026</v>
      </c>
      <c r="X2819" s="122">
        <v>180000026</v>
      </c>
      <c r="Y2819" s="122">
        <v>195000026</v>
      </c>
      <c r="Z2819" s="122">
        <v>210000026</v>
      </c>
      <c r="AA2819" s="122">
        <v>220000026</v>
      </c>
      <c r="AB2819" s="122">
        <v>0</v>
      </c>
      <c r="AC2819" s="122">
        <v>0</v>
      </c>
      <c r="AD2819" s="121"/>
    </row>
    <row r="2820" spans="14:30" ht="12" customHeight="1">
      <c r="N2820" s="119" t="s">
        <v>26</v>
      </c>
      <c r="O2820" s="120" t="s">
        <v>1039</v>
      </c>
      <c r="P2820" s="122">
        <v>0</v>
      </c>
      <c r="Q2820" s="122">
        <v>110000026</v>
      </c>
      <c r="R2820" s="122">
        <v>120000026</v>
      </c>
      <c r="S2820" s="122">
        <v>135000026</v>
      </c>
      <c r="T2820" s="122">
        <v>145000026</v>
      </c>
      <c r="U2820" s="122">
        <v>165000026</v>
      </c>
      <c r="V2820" s="122">
        <v>0</v>
      </c>
      <c r="W2820" s="122">
        <v>0</v>
      </c>
      <c r="X2820" s="122">
        <v>0</v>
      </c>
      <c r="Y2820" s="122">
        <v>0</v>
      </c>
      <c r="Z2820" s="122">
        <v>0</v>
      </c>
      <c r="AA2820" s="122">
        <v>0</v>
      </c>
      <c r="AB2820" s="122">
        <v>0</v>
      </c>
      <c r="AC2820" s="122">
        <v>0</v>
      </c>
      <c r="AD2820" s="121"/>
    </row>
    <row r="2821" spans="14:30" ht="12" customHeight="1">
      <c r="N2821" s="119" t="s">
        <v>26</v>
      </c>
      <c r="O2821" s="120" t="s">
        <v>96</v>
      </c>
      <c r="P2821" s="122">
        <v>90000026</v>
      </c>
      <c r="Q2821" s="122">
        <v>105000026</v>
      </c>
      <c r="R2821" s="122">
        <v>120000026</v>
      </c>
      <c r="S2821" s="122">
        <v>130000026</v>
      </c>
      <c r="T2821" s="122">
        <v>140000026</v>
      </c>
      <c r="U2821" s="122">
        <v>150000026</v>
      </c>
      <c r="V2821" s="122">
        <v>160000026</v>
      </c>
      <c r="W2821" s="122">
        <v>170000026</v>
      </c>
      <c r="X2821" s="122">
        <v>180000026</v>
      </c>
      <c r="Y2821" s="122">
        <v>195000026</v>
      </c>
      <c r="Z2821" s="122">
        <v>205000026</v>
      </c>
      <c r="AA2821" s="122">
        <v>210000026</v>
      </c>
      <c r="AB2821" s="122">
        <v>0</v>
      </c>
      <c r="AC2821" s="122">
        <v>0</v>
      </c>
      <c r="AD2821" s="121"/>
    </row>
    <row r="2822" spans="14:30" ht="12" customHeight="1">
      <c r="N2822" s="119" t="s">
        <v>26</v>
      </c>
      <c r="O2822" s="120" t="s">
        <v>97</v>
      </c>
      <c r="P2822" s="122">
        <v>105000026</v>
      </c>
      <c r="Q2822" s="122">
        <v>115000026</v>
      </c>
      <c r="R2822" s="122">
        <v>120000026</v>
      </c>
      <c r="S2822" s="122">
        <v>130000026</v>
      </c>
      <c r="T2822" s="122">
        <v>140000026</v>
      </c>
      <c r="U2822" s="122">
        <v>160000026</v>
      </c>
      <c r="V2822" s="122">
        <v>180000026</v>
      </c>
      <c r="W2822" s="122">
        <v>190000026</v>
      </c>
      <c r="X2822" s="122">
        <v>195000026</v>
      </c>
      <c r="Y2822" s="122">
        <v>200000026</v>
      </c>
      <c r="Z2822" s="122">
        <v>205000026</v>
      </c>
      <c r="AA2822" s="122">
        <v>210000026</v>
      </c>
      <c r="AB2822" s="122">
        <v>0</v>
      </c>
      <c r="AC2822" s="122">
        <v>0</v>
      </c>
      <c r="AD2822" s="121"/>
    </row>
    <row r="2823" spans="14:30" ht="12" customHeight="1">
      <c r="N2823" s="119" t="s">
        <v>26</v>
      </c>
      <c r="O2823" s="120" t="s">
        <v>257</v>
      </c>
      <c r="P2823" s="122">
        <v>0</v>
      </c>
      <c r="Q2823" s="122">
        <v>0</v>
      </c>
      <c r="R2823" s="122">
        <v>125000026</v>
      </c>
      <c r="S2823" s="122">
        <v>140000026</v>
      </c>
      <c r="T2823" s="122">
        <v>150000026</v>
      </c>
      <c r="U2823" s="122">
        <v>165000026</v>
      </c>
      <c r="V2823" s="122">
        <v>180000026</v>
      </c>
      <c r="W2823" s="122">
        <v>195000026</v>
      </c>
      <c r="X2823" s="122">
        <v>0</v>
      </c>
      <c r="Y2823" s="122">
        <v>0</v>
      </c>
      <c r="Z2823" s="122">
        <v>0</v>
      </c>
      <c r="AA2823" s="122">
        <v>0</v>
      </c>
      <c r="AB2823" s="122">
        <v>0</v>
      </c>
      <c r="AC2823" s="122">
        <v>0</v>
      </c>
      <c r="AD2823" s="121"/>
    </row>
    <row r="2824" spans="14:30" ht="12" customHeight="1">
      <c r="N2824" s="119" t="s">
        <v>26</v>
      </c>
      <c r="O2824" s="120" t="s">
        <v>345</v>
      </c>
      <c r="P2824" s="122">
        <v>0</v>
      </c>
      <c r="Q2824" s="122">
        <v>0</v>
      </c>
      <c r="R2824" s="122">
        <v>120000026</v>
      </c>
      <c r="S2824" s="122">
        <v>135000026</v>
      </c>
      <c r="T2824" s="122">
        <v>145000026</v>
      </c>
      <c r="U2824" s="122">
        <v>160000026</v>
      </c>
      <c r="V2824" s="122">
        <v>175000026</v>
      </c>
      <c r="W2824" s="122">
        <v>190000026</v>
      </c>
      <c r="X2824" s="122">
        <v>0</v>
      </c>
      <c r="Y2824" s="122">
        <v>0</v>
      </c>
      <c r="Z2824" s="122">
        <v>0</v>
      </c>
      <c r="AA2824" s="122">
        <v>0</v>
      </c>
      <c r="AB2824" s="122">
        <v>0</v>
      </c>
      <c r="AC2824" s="122">
        <v>0</v>
      </c>
      <c r="AD2824" s="121"/>
    </row>
    <row r="2825" spans="14:30" ht="12" customHeight="1">
      <c r="N2825" s="119" t="s">
        <v>26</v>
      </c>
      <c r="O2825" s="120" t="s">
        <v>849</v>
      </c>
      <c r="P2825" s="122">
        <v>0</v>
      </c>
      <c r="Q2825" s="122">
        <v>0</v>
      </c>
      <c r="R2825" s="122">
        <v>0</v>
      </c>
      <c r="S2825" s="122">
        <v>130000026</v>
      </c>
      <c r="T2825" s="122">
        <v>135000026</v>
      </c>
      <c r="U2825" s="122">
        <v>150000026</v>
      </c>
      <c r="V2825" s="122">
        <v>165000026</v>
      </c>
      <c r="W2825" s="122">
        <v>180000026</v>
      </c>
      <c r="X2825" s="122">
        <v>0</v>
      </c>
      <c r="Y2825" s="122">
        <v>0</v>
      </c>
      <c r="Z2825" s="122">
        <v>0</v>
      </c>
      <c r="AA2825" s="122">
        <v>0</v>
      </c>
      <c r="AB2825" s="122">
        <v>0</v>
      </c>
      <c r="AC2825" s="122">
        <v>0</v>
      </c>
      <c r="AD2825" s="121"/>
    </row>
    <row r="2826" spans="14:30" ht="12" customHeight="1">
      <c r="N2826" s="119" t="s">
        <v>26</v>
      </c>
      <c r="O2826" s="120" t="s">
        <v>1375</v>
      </c>
      <c r="P2826" s="122">
        <v>0</v>
      </c>
      <c r="Q2826" s="122">
        <v>0</v>
      </c>
      <c r="R2826" s="122">
        <v>0</v>
      </c>
      <c r="S2826" s="122">
        <v>130000026</v>
      </c>
      <c r="T2826" s="122">
        <v>140000026</v>
      </c>
      <c r="U2826" s="122">
        <v>150000026</v>
      </c>
      <c r="V2826" s="122">
        <v>160000026</v>
      </c>
      <c r="W2826" s="122">
        <v>170000026</v>
      </c>
      <c r="X2826" s="122">
        <v>180000026</v>
      </c>
      <c r="Y2826" s="122">
        <v>195000026</v>
      </c>
      <c r="Z2826" s="122">
        <v>0</v>
      </c>
      <c r="AA2826" s="122">
        <v>0</v>
      </c>
      <c r="AB2826" s="122">
        <v>0</v>
      </c>
      <c r="AC2826" s="122">
        <v>0</v>
      </c>
      <c r="AD2826" s="121"/>
    </row>
    <row r="2827" spans="14:30" ht="12" customHeight="1">
      <c r="N2827" s="119" t="s">
        <v>26</v>
      </c>
      <c r="O2827" s="120" t="s">
        <v>1376</v>
      </c>
      <c r="P2827" s="122">
        <v>0</v>
      </c>
      <c r="Q2827" s="122">
        <v>0</v>
      </c>
      <c r="R2827" s="122">
        <v>0</v>
      </c>
      <c r="S2827" s="122">
        <v>150000026</v>
      </c>
      <c r="T2827" s="122">
        <v>160000026</v>
      </c>
      <c r="U2827" s="122">
        <v>170000026</v>
      </c>
      <c r="V2827" s="122">
        <v>0</v>
      </c>
      <c r="W2827" s="122">
        <v>0</v>
      </c>
      <c r="X2827" s="122">
        <v>0</v>
      </c>
      <c r="Y2827" s="122">
        <v>0</v>
      </c>
      <c r="Z2827" s="122">
        <v>0</v>
      </c>
      <c r="AA2827" s="122">
        <v>0</v>
      </c>
      <c r="AB2827" s="122">
        <v>0</v>
      </c>
      <c r="AC2827" s="122">
        <v>0</v>
      </c>
      <c r="AD2827" s="121"/>
    </row>
    <row r="2828" spans="14:30" ht="12" customHeight="1">
      <c r="N2828" s="119" t="s">
        <v>26</v>
      </c>
      <c r="O2828" s="120" t="s">
        <v>850</v>
      </c>
      <c r="P2828" s="122">
        <v>0</v>
      </c>
      <c r="Q2828" s="122">
        <v>0</v>
      </c>
      <c r="R2828" s="122">
        <v>0</v>
      </c>
      <c r="S2828" s="122">
        <v>125000026</v>
      </c>
      <c r="T2828" s="122">
        <v>140000026</v>
      </c>
      <c r="U2828" s="122">
        <v>155000026</v>
      </c>
      <c r="V2828" s="122">
        <v>175000026</v>
      </c>
      <c r="W2828" s="122">
        <v>190000026</v>
      </c>
      <c r="X2828" s="122">
        <v>0</v>
      </c>
      <c r="Y2828" s="122">
        <v>0</v>
      </c>
      <c r="Z2828" s="122">
        <v>0</v>
      </c>
      <c r="AA2828" s="122">
        <v>0</v>
      </c>
      <c r="AB2828" s="122">
        <v>0</v>
      </c>
      <c r="AC2828" s="122">
        <v>0</v>
      </c>
      <c r="AD2828" s="121"/>
    </row>
    <row r="2829" spans="14:30" ht="12" customHeight="1">
      <c r="N2829" s="119" t="s">
        <v>26</v>
      </c>
      <c r="O2829" s="120" t="s">
        <v>1274</v>
      </c>
      <c r="P2829" s="122">
        <v>0</v>
      </c>
      <c r="Q2829" s="122">
        <v>0</v>
      </c>
      <c r="R2829" s="122">
        <v>115000026</v>
      </c>
      <c r="S2829" s="122">
        <v>125000026</v>
      </c>
      <c r="T2829" s="122">
        <v>135000026</v>
      </c>
      <c r="U2829" s="122">
        <v>150000026</v>
      </c>
      <c r="V2829" s="122">
        <v>170000026</v>
      </c>
      <c r="W2829" s="122">
        <v>185000026</v>
      </c>
      <c r="X2829" s="122">
        <v>0</v>
      </c>
      <c r="Y2829" s="122">
        <v>0</v>
      </c>
      <c r="Z2829" s="122">
        <v>0</v>
      </c>
      <c r="AA2829" s="122">
        <v>0</v>
      </c>
      <c r="AB2829" s="122">
        <v>0</v>
      </c>
      <c r="AC2829" s="122">
        <v>0</v>
      </c>
      <c r="AD2829" s="121"/>
    </row>
    <row r="2830" spans="14:30" ht="12" customHeight="1">
      <c r="N2830" s="119" t="s">
        <v>26</v>
      </c>
      <c r="O2830" s="120" t="s">
        <v>1123</v>
      </c>
      <c r="P2830" s="122">
        <v>0</v>
      </c>
      <c r="Q2830" s="122">
        <v>0</v>
      </c>
      <c r="R2830" s="122">
        <v>0</v>
      </c>
      <c r="S2830" s="122">
        <v>0</v>
      </c>
      <c r="T2830" s="122">
        <v>0</v>
      </c>
      <c r="U2830" s="122">
        <v>0</v>
      </c>
      <c r="V2830" s="122">
        <v>0</v>
      </c>
      <c r="W2830" s="122">
        <v>0</v>
      </c>
      <c r="X2830" s="122">
        <v>175000026</v>
      </c>
      <c r="Y2830" s="122">
        <v>185000026</v>
      </c>
      <c r="Z2830" s="122">
        <v>205000026</v>
      </c>
      <c r="AA2830" s="122">
        <v>220000026</v>
      </c>
      <c r="AB2830" s="122">
        <v>0</v>
      </c>
      <c r="AC2830" s="122">
        <v>0</v>
      </c>
      <c r="AD2830" s="121"/>
    </row>
    <row r="2831" spans="14:30" ht="12" customHeight="1">
      <c r="N2831" s="119" t="s">
        <v>26</v>
      </c>
      <c r="O2831" s="120" t="s">
        <v>346</v>
      </c>
      <c r="P2831" s="122">
        <v>0</v>
      </c>
      <c r="Q2831" s="122">
        <v>0</v>
      </c>
      <c r="R2831" s="122">
        <v>115000026</v>
      </c>
      <c r="S2831" s="122">
        <v>125000026</v>
      </c>
      <c r="T2831" s="122">
        <v>135000026</v>
      </c>
      <c r="U2831" s="122">
        <v>150000026</v>
      </c>
      <c r="V2831" s="122">
        <v>170000026</v>
      </c>
      <c r="W2831" s="122">
        <v>195000026</v>
      </c>
      <c r="X2831" s="122">
        <v>0</v>
      </c>
      <c r="Y2831" s="122">
        <v>0</v>
      </c>
      <c r="Z2831" s="122">
        <v>0</v>
      </c>
      <c r="AA2831" s="122">
        <v>0</v>
      </c>
      <c r="AB2831" s="122">
        <v>0</v>
      </c>
      <c r="AC2831" s="122">
        <v>0</v>
      </c>
      <c r="AD2831" s="121"/>
    </row>
    <row r="2832" spans="14:30" ht="12" customHeight="1">
      <c r="N2832" s="119" t="s">
        <v>26</v>
      </c>
      <c r="O2832" s="120" t="s">
        <v>240</v>
      </c>
      <c r="P2832" s="122">
        <v>0</v>
      </c>
      <c r="Q2832" s="122">
        <v>0</v>
      </c>
      <c r="R2832" s="122">
        <v>0</v>
      </c>
      <c r="S2832" s="122">
        <v>130000026</v>
      </c>
      <c r="T2832" s="122">
        <v>140000026</v>
      </c>
      <c r="U2832" s="122">
        <v>165000026</v>
      </c>
      <c r="V2832" s="122">
        <v>175000026</v>
      </c>
      <c r="W2832" s="122">
        <v>185000026</v>
      </c>
      <c r="X2832" s="122">
        <v>195000026</v>
      </c>
      <c r="Y2832" s="122">
        <v>0</v>
      </c>
      <c r="Z2832" s="122">
        <v>0</v>
      </c>
      <c r="AA2832" s="122">
        <v>0</v>
      </c>
      <c r="AB2832" s="122">
        <v>0</v>
      </c>
      <c r="AC2832" s="122">
        <v>0</v>
      </c>
      <c r="AD2832" s="121"/>
    </row>
    <row r="2833" spans="14:30" ht="12" customHeight="1">
      <c r="N2833" s="119" t="s">
        <v>26</v>
      </c>
      <c r="O2833" s="120" t="s">
        <v>617</v>
      </c>
      <c r="P2833" s="122">
        <v>0</v>
      </c>
      <c r="Q2833" s="122">
        <v>0</v>
      </c>
      <c r="R2833" s="122">
        <v>0</v>
      </c>
      <c r="S2833" s="122">
        <v>125000026</v>
      </c>
      <c r="T2833" s="122">
        <v>135000026</v>
      </c>
      <c r="U2833" s="122">
        <v>150000026</v>
      </c>
      <c r="V2833" s="122">
        <v>165000026</v>
      </c>
      <c r="W2833" s="122">
        <v>180000026</v>
      </c>
      <c r="X2833" s="122">
        <v>190000026</v>
      </c>
      <c r="Y2833" s="122">
        <v>0</v>
      </c>
      <c r="Z2833" s="122">
        <v>0</v>
      </c>
      <c r="AA2833" s="122">
        <v>0</v>
      </c>
      <c r="AB2833" s="122">
        <v>0</v>
      </c>
      <c r="AC2833" s="122">
        <v>0</v>
      </c>
      <c r="AD2833" s="121"/>
    </row>
    <row r="2834" spans="14:30" ht="12" customHeight="1">
      <c r="N2834" s="119" t="s">
        <v>26</v>
      </c>
      <c r="O2834" s="120" t="s">
        <v>523</v>
      </c>
      <c r="P2834" s="122">
        <v>0</v>
      </c>
      <c r="Q2834" s="122">
        <v>0</v>
      </c>
      <c r="R2834" s="122">
        <v>0</v>
      </c>
      <c r="S2834" s="122">
        <v>0</v>
      </c>
      <c r="T2834" s="122">
        <v>130000026</v>
      </c>
      <c r="U2834" s="122">
        <v>140000026</v>
      </c>
      <c r="V2834" s="122">
        <v>150000026</v>
      </c>
      <c r="W2834" s="122">
        <v>160000026</v>
      </c>
      <c r="X2834" s="122">
        <v>170000026</v>
      </c>
      <c r="Y2834" s="122">
        <v>180000026</v>
      </c>
      <c r="Z2834" s="122">
        <v>0</v>
      </c>
      <c r="AA2834" s="122">
        <v>0</v>
      </c>
      <c r="AB2834" s="122">
        <v>0</v>
      </c>
      <c r="AC2834" s="122">
        <v>0</v>
      </c>
      <c r="AD2834" s="121"/>
    </row>
    <row r="2835" spans="14:30" ht="12" customHeight="1">
      <c r="N2835" s="119" t="s">
        <v>26</v>
      </c>
      <c r="O2835" s="120" t="s">
        <v>1377</v>
      </c>
      <c r="P2835" s="122">
        <v>0</v>
      </c>
      <c r="Q2835" s="122">
        <v>0</v>
      </c>
      <c r="R2835" s="122">
        <v>0</v>
      </c>
      <c r="S2835" s="122">
        <v>0</v>
      </c>
      <c r="T2835" s="122">
        <v>130000026</v>
      </c>
      <c r="U2835" s="122">
        <v>140000026</v>
      </c>
      <c r="V2835" s="122">
        <v>150000026</v>
      </c>
      <c r="W2835" s="122">
        <v>160000026</v>
      </c>
      <c r="X2835" s="122">
        <v>170000026</v>
      </c>
      <c r="Y2835" s="122">
        <v>180000026</v>
      </c>
      <c r="Z2835" s="122">
        <v>0</v>
      </c>
      <c r="AA2835" s="122">
        <v>0</v>
      </c>
      <c r="AB2835" s="122">
        <v>0</v>
      </c>
      <c r="AC2835" s="122">
        <v>0</v>
      </c>
      <c r="AD2835" s="121"/>
    </row>
    <row r="2836" spans="14:30" ht="12" customHeight="1">
      <c r="N2836" s="119" t="s">
        <v>26</v>
      </c>
      <c r="O2836" s="120" t="s">
        <v>524</v>
      </c>
      <c r="P2836" s="122">
        <v>0</v>
      </c>
      <c r="Q2836" s="122">
        <v>0</v>
      </c>
      <c r="R2836" s="122">
        <v>0</v>
      </c>
      <c r="S2836" s="122">
        <v>0</v>
      </c>
      <c r="T2836" s="122">
        <v>145000026</v>
      </c>
      <c r="U2836" s="122">
        <v>165000026</v>
      </c>
      <c r="V2836" s="122">
        <v>175000026</v>
      </c>
      <c r="W2836" s="122">
        <v>180000026</v>
      </c>
      <c r="X2836" s="122">
        <v>185000026</v>
      </c>
      <c r="Y2836" s="122">
        <v>190000026</v>
      </c>
      <c r="Z2836" s="122">
        <v>0</v>
      </c>
      <c r="AA2836" s="122">
        <v>0</v>
      </c>
      <c r="AB2836" s="122">
        <v>0</v>
      </c>
      <c r="AC2836" s="122">
        <v>0</v>
      </c>
      <c r="AD2836" s="121"/>
    </row>
    <row r="2837" spans="14:30" ht="12" customHeight="1">
      <c r="N2837" s="119" t="s">
        <v>26</v>
      </c>
      <c r="O2837" s="120" t="s">
        <v>525</v>
      </c>
      <c r="P2837" s="122">
        <v>0</v>
      </c>
      <c r="Q2837" s="122">
        <v>0</v>
      </c>
      <c r="R2837" s="122">
        <v>0</v>
      </c>
      <c r="S2837" s="122">
        <v>0</v>
      </c>
      <c r="T2837" s="122">
        <v>140000026</v>
      </c>
      <c r="U2837" s="122">
        <v>150000026</v>
      </c>
      <c r="V2837" s="122">
        <v>160000026</v>
      </c>
      <c r="W2837" s="122">
        <v>170000026</v>
      </c>
      <c r="X2837" s="122">
        <v>180000026</v>
      </c>
      <c r="Y2837" s="122">
        <v>185000026</v>
      </c>
      <c r="Z2837" s="122">
        <v>0</v>
      </c>
      <c r="AA2837" s="122">
        <v>0</v>
      </c>
      <c r="AB2837" s="122">
        <v>0</v>
      </c>
      <c r="AC2837" s="122">
        <v>0</v>
      </c>
      <c r="AD2837" s="121"/>
    </row>
    <row r="2838" spans="14:30" ht="12" customHeight="1">
      <c r="N2838" s="119" t="s">
        <v>26</v>
      </c>
      <c r="O2838" s="120" t="s">
        <v>1378</v>
      </c>
      <c r="P2838" s="122">
        <v>0</v>
      </c>
      <c r="Q2838" s="122">
        <v>0</v>
      </c>
      <c r="R2838" s="122">
        <v>0</v>
      </c>
      <c r="S2838" s="122">
        <v>0</v>
      </c>
      <c r="T2838" s="122">
        <v>145000026</v>
      </c>
      <c r="U2838" s="122">
        <v>165000026</v>
      </c>
      <c r="V2838" s="122">
        <v>175000026</v>
      </c>
      <c r="W2838" s="122">
        <v>180000026</v>
      </c>
      <c r="X2838" s="122">
        <v>185000026</v>
      </c>
      <c r="Y2838" s="122">
        <v>190000026</v>
      </c>
      <c r="Z2838" s="122">
        <v>0</v>
      </c>
      <c r="AA2838" s="122">
        <v>0</v>
      </c>
      <c r="AB2838" s="122">
        <v>0</v>
      </c>
      <c r="AC2838" s="122">
        <v>0</v>
      </c>
      <c r="AD2838" s="121"/>
    </row>
    <row r="2839" spans="14:30" ht="12" customHeight="1">
      <c r="N2839" s="119" t="s">
        <v>26</v>
      </c>
      <c r="O2839" s="120" t="s">
        <v>1379</v>
      </c>
      <c r="P2839" s="122">
        <v>0</v>
      </c>
      <c r="Q2839" s="122">
        <v>0</v>
      </c>
      <c r="R2839" s="122">
        <v>0</v>
      </c>
      <c r="S2839" s="122">
        <v>0</v>
      </c>
      <c r="T2839" s="122">
        <v>140000026</v>
      </c>
      <c r="U2839" s="122">
        <v>150000026</v>
      </c>
      <c r="V2839" s="122">
        <v>160000026</v>
      </c>
      <c r="W2839" s="122">
        <v>170000026</v>
      </c>
      <c r="X2839" s="122">
        <v>180000026</v>
      </c>
      <c r="Y2839" s="122">
        <v>185000026</v>
      </c>
      <c r="Z2839" s="122">
        <v>0</v>
      </c>
      <c r="AA2839" s="122">
        <v>0</v>
      </c>
      <c r="AB2839" s="122">
        <v>0</v>
      </c>
      <c r="AC2839" s="122">
        <v>0</v>
      </c>
      <c r="AD2839" s="121"/>
    </row>
    <row r="2840" spans="14:30" ht="12" customHeight="1">
      <c r="N2840" s="119" t="s">
        <v>26</v>
      </c>
      <c r="O2840" s="120" t="s">
        <v>2553</v>
      </c>
      <c r="P2840" s="122">
        <v>0</v>
      </c>
      <c r="Q2840" s="122">
        <v>0</v>
      </c>
      <c r="R2840" s="122">
        <v>0</v>
      </c>
      <c r="S2840" s="122">
        <v>0</v>
      </c>
      <c r="T2840" s="122">
        <v>140000026</v>
      </c>
      <c r="U2840" s="122">
        <v>145000026</v>
      </c>
      <c r="V2840" s="122">
        <v>150000026</v>
      </c>
      <c r="W2840" s="122">
        <v>160000026</v>
      </c>
      <c r="X2840" s="122">
        <v>185000026</v>
      </c>
      <c r="Y2840" s="122">
        <v>200000026</v>
      </c>
      <c r="Z2840" s="122">
        <v>0</v>
      </c>
      <c r="AA2840" s="122">
        <v>0</v>
      </c>
      <c r="AB2840" s="122">
        <v>0</v>
      </c>
      <c r="AC2840" s="122">
        <v>0</v>
      </c>
      <c r="AD2840" s="121"/>
    </row>
    <row r="2841" spans="14:30" ht="12" customHeight="1">
      <c r="N2841" s="119" t="s">
        <v>26</v>
      </c>
      <c r="O2841" s="120" t="s">
        <v>323</v>
      </c>
      <c r="P2841" s="122">
        <v>0</v>
      </c>
      <c r="Q2841" s="122">
        <v>0</v>
      </c>
      <c r="R2841" s="122">
        <v>0</v>
      </c>
      <c r="S2841" s="122">
        <v>0</v>
      </c>
      <c r="T2841" s="122">
        <v>140000026</v>
      </c>
      <c r="U2841" s="122">
        <v>145000026</v>
      </c>
      <c r="V2841" s="122">
        <v>150000026</v>
      </c>
      <c r="W2841" s="122">
        <v>160000026</v>
      </c>
      <c r="X2841" s="122">
        <v>185000026</v>
      </c>
      <c r="Y2841" s="122">
        <v>200000026</v>
      </c>
      <c r="Z2841" s="122">
        <v>0</v>
      </c>
      <c r="AA2841" s="122">
        <v>0</v>
      </c>
      <c r="AB2841" s="122">
        <v>0</v>
      </c>
      <c r="AC2841" s="122">
        <v>0</v>
      </c>
      <c r="AD2841" s="121"/>
    </row>
    <row r="2842" spans="14:30" ht="12" customHeight="1">
      <c r="N2842" s="119" t="s">
        <v>26</v>
      </c>
      <c r="O2842" s="120" t="s">
        <v>379</v>
      </c>
      <c r="P2842" s="122">
        <v>0</v>
      </c>
      <c r="Q2842" s="122">
        <v>0</v>
      </c>
      <c r="R2842" s="122">
        <v>0</v>
      </c>
      <c r="S2842" s="122">
        <v>0</v>
      </c>
      <c r="T2842" s="122">
        <v>140000026</v>
      </c>
      <c r="U2842" s="122">
        <v>150000026</v>
      </c>
      <c r="V2842" s="122">
        <v>160000026</v>
      </c>
      <c r="W2842" s="122">
        <v>170000026</v>
      </c>
      <c r="X2842" s="122">
        <v>180000026</v>
      </c>
      <c r="Y2842" s="122">
        <v>190000026</v>
      </c>
      <c r="Z2842" s="122">
        <v>0</v>
      </c>
      <c r="AA2842" s="122">
        <v>0</v>
      </c>
      <c r="AB2842" s="122">
        <v>0</v>
      </c>
      <c r="AC2842" s="122">
        <v>0</v>
      </c>
      <c r="AD2842" s="121"/>
    </row>
    <row r="2843" spans="14:30" ht="12" customHeight="1">
      <c r="N2843" s="119" t="s">
        <v>26</v>
      </c>
      <c r="O2843" s="120" t="s">
        <v>330</v>
      </c>
      <c r="P2843" s="122">
        <v>0</v>
      </c>
      <c r="Q2843" s="122">
        <v>0</v>
      </c>
      <c r="R2843" s="122">
        <v>0</v>
      </c>
      <c r="S2843" s="122">
        <v>0</v>
      </c>
      <c r="T2843" s="122">
        <v>130000026</v>
      </c>
      <c r="U2843" s="122">
        <v>135000026</v>
      </c>
      <c r="V2843" s="122">
        <v>145000026</v>
      </c>
      <c r="W2843" s="122">
        <v>155000026</v>
      </c>
      <c r="X2843" s="122">
        <v>165000026</v>
      </c>
      <c r="Y2843" s="122">
        <v>0</v>
      </c>
      <c r="Z2843" s="122">
        <v>0</v>
      </c>
      <c r="AA2843" s="122">
        <v>0</v>
      </c>
      <c r="AB2843" s="122">
        <v>0</v>
      </c>
      <c r="AC2843" s="122">
        <v>0</v>
      </c>
      <c r="AD2843" s="121"/>
    </row>
    <row r="2844" spans="14:30" ht="12" customHeight="1">
      <c r="N2844" s="119" t="s">
        <v>26</v>
      </c>
      <c r="O2844" s="120" t="s">
        <v>2365</v>
      </c>
      <c r="P2844" s="122">
        <v>0</v>
      </c>
      <c r="Q2844" s="122">
        <v>0</v>
      </c>
      <c r="R2844" s="122">
        <v>0</v>
      </c>
      <c r="S2844" s="122">
        <v>0</v>
      </c>
      <c r="T2844" s="122">
        <v>0</v>
      </c>
      <c r="U2844" s="122">
        <v>0</v>
      </c>
      <c r="V2844" s="122">
        <v>0</v>
      </c>
      <c r="W2844" s="122">
        <v>1685000026</v>
      </c>
      <c r="X2844" s="122">
        <v>1750000026</v>
      </c>
      <c r="Y2844" s="122">
        <v>1800000026</v>
      </c>
      <c r="Z2844" s="122">
        <v>1850000026</v>
      </c>
      <c r="AA2844" s="122">
        <v>1885000026</v>
      </c>
      <c r="AB2844" s="122">
        <v>1950000026</v>
      </c>
      <c r="AC2844" s="122">
        <v>2150000026</v>
      </c>
      <c r="AD2844" s="121"/>
    </row>
    <row r="2845" spans="14:30" ht="12" customHeight="1">
      <c r="N2845" s="119" t="s">
        <v>26</v>
      </c>
      <c r="O2845" s="120" t="s">
        <v>2698</v>
      </c>
      <c r="P2845" s="122">
        <v>0</v>
      </c>
      <c r="Q2845" s="122">
        <v>0</v>
      </c>
      <c r="R2845" s="122">
        <v>0</v>
      </c>
      <c r="S2845" s="122">
        <v>0</v>
      </c>
      <c r="T2845" s="122">
        <v>0</v>
      </c>
      <c r="U2845" s="122">
        <v>0</v>
      </c>
      <c r="V2845" s="122">
        <v>0</v>
      </c>
      <c r="W2845" s="122">
        <v>1685000026</v>
      </c>
      <c r="X2845" s="122">
        <v>1750000026</v>
      </c>
      <c r="Y2845" s="122">
        <v>1800000026</v>
      </c>
      <c r="Z2845" s="122">
        <v>1850000026</v>
      </c>
      <c r="AA2845" s="122">
        <v>1885000026</v>
      </c>
      <c r="AB2845" s="122">
        <v>1950000026</v>
      </c>
      <c r="AC2845" s="122">
        <v>2150000026</v>
      </c>
      <c r="AD2845" s="121"/>
    </row>
    <row r="2846" spans="14:30" ht="12" customHeight="1">
      <c r="N2846" s="119" t="s">
        <v>26</v>
      </c>
      <c r="O2846" s="120" t="s">
        <v>1040</v>
      </c>
      <c r="P2846" s="122">
        <v>85000026</v>
      </c>
      <c r="Q2846" s="122">
        <v>90000026</v>
      </c>
      <c r="R2846" s="122">
        <v>95000026</v>
      </c>
      <c r="S2846" s="122">
        <v>110000026</v>
      </c>
      <c r="T2846" s="122">
        <v>125000026</v>
      </c>
      <c r="U2846" s="122">
        <v>130000026</v>
      </c>
      <c r="V2846" s="122">
        <v>140000026</v>
      </c>
      <c r="W2846" s="122">
        <v>145000026</v>
      </c>
      <c r="X2846" s="122">
        <v>160000026</v>
      </c>
      <c r="Y2846" s="122">
        <v>175000026</v>
      </c>
      <c r="Z2846" s="122">
        <v>0</v>
      </c>
      <c r="AA2846" s="122">
        <v>0</v>
      </c>
      <c r="AB2846" s="122">
        <v>0</v>
      </c>
      <c r="AC2846" s="122">
        <v>0</v>
      </c>
      <c r="AD2846" s="121"/>
    </row>
    <row r="2847" spans="14:30" ht="12" customHeight="1">
      <c r="N2847" s="119" t="s">
        <v>26</v>
      </c>
      <c r="O2847" s="120" t="s">
        <v>69</v>
      </c>
      <c r="P2847" s="122">
        <v>95000026</v>
      </c>
      <c r="Q2847" s="122">
        <v>105000026</v>
      </c>
      <c r="R2847" s="122">
        <v>110000026</v>
      </c>
      <c r="S2847" s="122">
        <v>115000026</v>
      </c>
      <c r="T2847" s="122">
        <v>120000026</v>
      </c>
      <c r="U2847" s="122">
        <v>130000026</v>
      </c>
      <c r="V2847" s="122">
        <v>0</v>
      </c>
      <c r="W2847" s="122">
        <v>0</v>
      </c>
      <c r="X2847" s="122">
        <v>0</v>
      </c>
      <c r="Y2847" s="122">
        <v>0</v>
      </c>
      <c r="Z2847" s="122">
        <v>0</v>
      </c>
      <c r="AA2847" s="122">
        <v>0</v>
      </c>
      <c r="AB2847" s="122">
        <v>0</v>
      </c>
      <c r="AC2847" s="122">
        <v>0</v>
      </c>
      <c r="AD2847" s="121"/>
    </row>
    <row r="2848" spans="14:30" ht="12" customHeight="1">
      <c r="N2848" s="119" t="s">
        <v>26</v>
      </c>
      <c r="O2848" s="120" t="s">
        <v>1797</v>
      </c>
      <c r="P2848" s="122">
        <v>95000026</v>
      </c>
      <c r="Q2848" s="122">
        <v>105000026</v>
      </c>
      <c r="R2848" s="122">
        <v>110000026</v>
      </c>
      <c r="S2848" s="122">
        <v>115000026</v>
      </c>
      <c r="T2848" s="122">
        <v>120000026</v>
      </c>
      <c r="U2848" s="122">
        <v>130000026</v>
      </c>
      <c r="V2848" s="122">
        <v>140000026</v>
      </c>
      <c r="W2848" s="122">
        <v>145000026</v>
      </c>
      <c r="X2848" s="122">
        <v>160000026</v>
      </c>
      <c r="Y2848" s="122">
        <v>180000026</v>
      </c>
      <c r="Z2848" s="122">
        <v>0</v>
      </c>
      <c r="AA2848" s="122">
        <v>0</v>
      </c>
      <c r="AB2848" s="122">
        <v>0</v>
      </c>
      <c r="AC2848" s="122">
        <v>0</v>
      </c>
      <c r="AD2848" s="121"/>
    </row>
    <row r="2849" spans="14:30" ht="12" customHeight="1">
      <c r="N2849" s="119" t="s">
        <v>26</v>
      </c>
      <c r="O2849" s="120" t="s">
        <v>589</v>
      </c>
      <c r="P2849" s="122">
        <v>90000026</v>
      </c>
      <c r="Q2849" s="122">
        <v>95000026</v>
      </c>
      <c r="R2849" s="122">
        <v>100000026</v>
      </c>
      <c r="S2849" s="122">
        <v>105000026</v>
      </c>
      <c r="T2849" s="122">
        <v>110000026</v>
      </c>
      <c r="U2849" s="122">
        <v>125000026</v>
      </c>
      <c r="V2849" s="122">
        <v>135000026</v>
      </c>
      <c r="W2849" s="122">
        <v>160000026</v>
      </c>
      <c r="X2849" s="122">
        <v>185000026</v>
      </c>
      <c r="Y2849" s="122">
        <v>0</v>
      </c>
      <c r="Z2849" s="122">
        <v>0</v>
      </c>
      <c r="AA2849" s="122">
        <v>0</v>
      </c>
      <c r="AB2849" s="122">
        <v>0</v>
      </c>
      <c r="AC2849" s="122">
        <v>0</v>
      </c>
      <c r="AD2849" s="121"/>
    </row>
    <row r="2850" spans="14:30" ht="12" customHeight="1">
      <c r="N2850" s="119" t="s">
        <v>26</v>
      </c>
      <c r="O2850" s="120" t="s">
        <v>70</v>
      </c>
      <c r="P2850" s="122">
        <v>0</v>
      </c>
      <c r="Q2850" s="122">
        <v>80000026</v>
      </c>
      <c r="R2850" s="122">
        <v>90000026</v>
      </c>
      <c r="S2850" s="122">
        <v>100000026</v>
      </c>
      <c r="T2850" s="122">
        <v>110000026</v>
      </c>
      <c r="U2850" s="122">
        <v>125000026</v>
      </c>
      <c r="V2850" s="122">
        <v>135000026</v>
      </c>
      <c r="W2850" s="122">
        <v>160000026</v>
      </c>
      <c r="X2850" s="122">
        <v>185000026</v>
      </c>
      <c r="Y2850" s="122">
        <v>0</v>
      </c>
      <c r="Z2850" s="122">
        <v>0</v>
      </c>
      <c r="AA2850" s="122">
        <v>0</v>
      </c>
      <c r="AB2850" s="122">
        <v>0</v>
      </c>
      <c r="AC2850" s="122">
        <v>0</v>
      </c>
      <c r="AD2850" s="121"/>
    </row>
    <row r="2851" spans="14:30" ht="12" customHeight="1">
      <c r="N2851" s="119" t="s">
        <v>26</v>
      </c>
      <c r="O2851" s="120" t="s">
        <v>2554</v>
      </c>
      <c r="P2851" s="122">
        <v>85000026</v>
      </c>
      <c r="Q2851" s="122">
        <v>90000026</v>
      </c>
      <c r="R2851" s="122">
        <v>95000026</v>
      </c>
      <c r="S2851" s="122">
        <v>110000026</v>
      </c>
      <c r="T2851" s="122">
        <v>125000026</v>
      </c>
      <c r="U2851" s="122">
        <v>130000026</v>
      </c>
      <c r="V2851" s="122">
        <v>140000026</v>
      </c>
      <c r="W2851" s="122">
        <v>145000026</v>
      </c>
      <c r="X2851" s="122">
        <v>160000026</v>
      </c>
      <c r="Y2851" s="122">
        <v>175000026</v>
      </c>
      <c r="Z2851" s="122">
        <v>0</v>
      </c>
      <c r="AA2851" s="122">
        <v>0</v>
      </c>
      <c r="AB2851" s="122">
        <v>0</v>
      </c>
      <c r="AC2851" s="122">
        <v>0</v>
      </c>
      <c r="AD2851" s="121"/>
    </row>
    <row r="2852" spans="14:30" ht="12" customHeight="1">
      <c r="N2852" s="119" t="s">
        <v>26</v>
      </c>
      <c r="O2852" s="120" t="s">
        <v>421</v>
      </c>
      <c r="P2852" s="122">
        <v>95000026</v>
      </c>
      <c r="Q2852" s="122">
        <v>105000026</v>
      </c>
      <c r="R2852" s="122">
        <v>110000026</v>
      </c>
      <c r="S2852" s="122">
        <v>115000026</v>
      </c>
      <c r="T2852" s="122">
        <v>120000026</v>
      </c>
      <c r="U2852" s="122">
        <v>130000026</v>
      </c>
      <c r="V2852" s="122">
        <v>0</v>
      </c>
      <c r="W2852" s="122">
        <v>0</v>
      </c>
      <c r="X2852" s="122">
        <v>0</v>
      </c>
      <c r="Y2852" s="122">
        <v>0</v>
      </c>
      <c r="Z2852" s="122">
        <v>0</v>
      </c>
      <c r="AA2852" s="122">
        <v>0</v>
      </c>
      <c r="AB2852" s="122">
        <v>0</v>
      </c>
      <c r="AC2852" s="122">
        <v>0</v>
      </c>
      <c r="AD2852" s="121"/>
    </row>
    <row r="2853" spans="14:30" ht="12" customHeight="1">
      <c r="N2853" s="119" t="s">
        <v>26</v>
      </c>
      <c r="O2853" s="120" t="s">
        <v>2576</v>
      </c>
      <c r="P2853" s="122">
        <v>0</v>
      </c>
      <c r="Q2853" s="122">
        <v>80000026</v>
      </c>
      <c r="R2853" s="122">
        <v>90000026</v>
      </c>
      <c r="S2853" s="122">
        <v>100000026</v>
      </c>
      <c r="T2853" s="122">
        <v>110000026</v>
      </c>
      <c r="U2853" s="122">
        <v>125000026</v>
      </c>
      <c r="V2853" s="122">
        <v>135000026</v>
      </c>
      <c r="W2853" s="122">
        <v>160000026</v>
      </c>
      <c r="X2853" s="122">
        <v>185000026</v>
      </c>
      <c r="Y2853" s="122">
        <v>0</v>
      </c>
      <c r="Z2853" s="122">
        <v>0</v>
      </c>
      <c r="AA2853" s="122">
        <v>0</v>
      </c>
      <c r="AB2853" s="122">
        <v>0</v>
      </c>
      <c r="AC2853" s="122">
        <v>0</v>
      </c>
      <c r="AD2853" s="121"/>
    </row>
    <row r="2854" spans="14:30" ht="12" customHeight="1">
      <c r="N2854" s="119" t="s">
        <v>26</v>
      </c>
      <c r="O2854" s="120" t="s">
        <v>2577</v>
      </c>
      <c r="P2854" s="122">
        <v>0</v>
      </c>
      <c r="Q2854" s="122">
        <v>0</v>
      </c>
      <c r="R2854" s="122">
        <v>0</v>
      </c>
      <c r="S2854" s="122">
        <v>0</v>
      </c>
      <c r="T2854" s="122">
        <v>135000026</v>
      </c>
      <c r="U2854" s="122">
        <v>145000026</v>
      </c>
      <c r="V2854" s="122">
        <v>155000026</v>
      </c>
      <c r="W2854" s="122">
        <v>165000026</v>
      </c>
      <c r="X2854" s="122">
        <v>175000026</v>
      </c>
      <c r="Y2854" s="122">
        <v>185000026</v>
      </c>
      <c r="Z2854" s="122">
        <v>0</v>
      </c>
      <c r="AA2854" s="122">
        <v>0</v>
      </c>
      <c r="AB2854" s="122">
        <v>0</v>
      </c>
      <c r="AC2854" s="122">
        <v>0</v>
      </c>
      <c r="AD2854" s="121"/>
    </row>
    <row r="2855" spans="14:30" ht="12" customHeight="1">
      <c r="N2855" s="119" t="s">
        <v>26</v>
      </c>
      <c r="O2855" s="120" t="s">
        <v>1932</v>
      </c>
      <c r="P2855" s="122">
        <v>85000026</v>
      </c>
      <c r="Q2855" s="122">
        <v>90000026</v>
      </c>
      <c r="R2855" s="122">
        <v>95000026</v>
      </c>
      <c r="S2855" s="122">
        <v>110000026</v>
      </c>
      <c r="T2855" s="122">
        <v>125000026</v>
      </c>
      <c r="U2855" s="122">
        <v>130000026</v>
      </c>
      <c r="V2855" s="122">
        <v>140000026</v>
      </c>
      <c r="W2855" s="122">
        <v>145000026</v>
      </c>
      <c r="X2855" s="122">
        <v>160000026</v>
      </c>
      <c r="Y2855" s="122">
        <v>175000026</v>
      </c>
      <c r="Z2855" s="122">
        <v>0</v>
      </c>
      <c r="AA2855" s="122">
        <v>0</v>
      </c>
      <c r="AB2855" s="122">
        <v>0</v>
      </c>
      <c r="AC2855" s="122">
        <v>0</v>
      </c>
      <c r="AD2855" s="121"/>
    </row>
    <row r="2856" spans="14:30" ht="12" customHeight="1">
      <c r="N2856" s="119" t="s">
        <v>26</v>
      </c>
      <c r="O2856" s="120" t="s">
        <v>800</v>
      </c>
      <c r="P2856" s="122">
        <v>95000026</v>
      </c>
      <c r="Q2856" s="122">
        <v>105000026</v>
      </c>
      <c r="R2856" s="122">
        <v>110000026</v>
      </c>
      <c r="S2856" s="122">
        <v>115000026</v>
      </c>
      <c r="T2856" s="122">
        <v>120000026</v>
      </c>
      <c r="U2856" s="122">
        <v>130000026</v>
      </c>
      <c r="V2856" s="122">
        <v>0</v>
      </c>
      <c r="W2856" s="122">
        <v>0</v>
      </c>
      <c r="X2856" s="122">
        <v>0</v>
      </c>
      <c r="Y2856" s="122">
        <v>0</v>
      </c>
      <c r="Z2856" s="122">
        <v>0</v>
      </c>
      <c r="AA2856" s="122">
        <v>0</v>
      </c>
      <c r="AB2856" s="122">
        <v>0</v>
      </c>
      <c r="AC2856" s="122">
        <v>0</v>
      </c>
      <c r="AD2856" s="121"/>
    </row>
    <row r="2857" spans="14:30" ht="12" customHeight="1">
      <c r="N2857" s="119" t="s">
        <v>26</v>
      </c>
      <c r="O2857" s="120" t="s">
        <v>921</v>
      </c>
      <c r="P2857" s="122">
        <v>0</v>
      </c>
      <c r="Q2857" s="122">
        <v>80000026</v>
      </c>
      <c r="R2857" s="122">
        <v>90000026</v>
      </c>
      <c r="S2857" s="122">
        <v>100000026</v>
      </c>
      <c r="T2857" s="122">
        <v>110000026</v>
      </c>
      <c r="U2857" s="122">
        <v>125000026</v>
      </c>
      <c r="V2857" s="122">
        <v>135000026</v>
      </c>
      <c r="W2857" s="122">
        <v>160000026</v>
      </c>
      <c r="X2857" s="122">
        <v>185000026</v>
      </c>
      <c r="Y2857" s="122">
        <v>0</v>
      </c>
      <c r="Z2857" s="122">
        <v>0</v>
      </c>
      <c r="AA2857" s="122">
        <v>0</v>
      </c>
      <c r="AB2857" s="122">
        <v>0</v>
      </c>
      <c r="AC2857" s="122">
        <v>0</v>
      </c>
      <c r="AD2857" s="121"/>
    </row>
    <row r="2858" spans="14:30" ht="12" customHeight="1">
      <c r="N2858" s="119" t="s">
        <v>26</v>
      </c>
      <c r="O2858" s="120" t="s">
        <v>744</v>
      </c>
      <c r="P2858" s="122">
        <v>0</v>
      </c>
      <c r="Q2858" s="122">
        <v>80000026</v>
      </c>
      <c r="R2858" s="122">
        <v>90000026</v>
      </c>
      <c r="S2858" s="122">
        <v>100000026</v>
      </c>
      <c r="T2858" s="122">
        <v>110000026</v>
      </c>
      <c r="U2858" s="122">
        <v>125000026</v>
      </c>
      <c r="V2858" s="122">
        <v>135000026</v>
      </c>
      <c r="W2858" s="122">
        <v>160000026</v>
      </c>
      <c r="X2858" s="122">
        <v>185000026</v>
      </c>
      <c r="Y2858" s="122">
        <v>0</v>
      </c>
      <c r="Z2858" s="122">
        <v>0</v>
      </c>
      <c r="AA2858" s="122">
        <v>0</v>
      </c>
      <c r="AB2858" s="122">
        <v>0</v>
      </c>
      <c r="AC2858" s="122">
        <v>0</v>
      </c>
      <c r="AD2858" s="121"/>
    </row>
    <row r="2859" spans="14:30" ht="12" customHeight="1">
      <c r="N2859" s="119" t="s">
        <v>26</v>
      </c>
      <c r="O2859" s="120" t="s">
        <v>801</v>
      </c>
      <c r="P2859" s="122">
        <v>95000026</v>
      </c>
      <c r="Q2859" s="122">
        <v>105000026</v>
      </c>
      <c r="R2859" s="122">
        <v>110000026</v>
      </c>
      <c r="S2859" s="122">
        <v>115000026</v>
      </c>
      <c r="T2859" s="122">
        <v>120000026</v>
      </c>
      <c r="U2859" s="122">
        <v>130000026</v>
      </c>
      <c r="V2859" s="122">
        <v>0</v>
      </c>
      <c r="W2859" s="122">
        <v>0</v>
      </c>
      <c r="X2859" s="122">
        <v>0</v>
      </c>
      <c r="Y2859" s="122">
        <v>0</v>
      </c>
      <c r="Z2859" s="122">
        <v>0</v>
      </c>
      <c r="AA2859" s="122">
        <v>0</v>
      </c>
      <c r="AB2859" s="122">
        <v>0</v>
      </c>
      <c r="AC2859" s="122">
        <v>0</v>
      </c>
      <c r="AD2859" s="121"/>
    </row>
    <row r="2860" spans="14:30" ht="12" customHeight="1">
      <c r="N2860" s="119" t="s">
        <v>26</v>
      </c>
      <c r="O2860" s="120" t="s">
        <v>71</v>
      </c>
      <c r="P2860" s="122">
        <v>0</v>
      </c>
      <c r="Q2860" s="122">
        <v>80000026</v>
      </c>
      <c r="R2860" s="122">
        <v>90000026</v>
      </c>
      <c r="S2860" s="122">
        <v>100000026</v>
      </c>
      <c r="T2860" s="122">
        <v>110000026</v>
      </c>
      <c r="U2860" s="122">
        <v>125000026</v>
      </c>
      <c r="V2860" s="122">
        <v>135000026</v>
      </c>
      <c r="W2860" s="122">
        <v>160000026</v>
      </c>
      <c r="X2860" s="122">
        <v>185000026</v>
      </c>
      <c r="Y2860" s="122">
        <v>0</v>
      </c>
      <c r="Z2860" s="122">
        <v>0</v>
      </c>
      <c r="AA2860" s="122">
        <v>0</v>
      </c>
      <c r="AB2860" s="122">
        <v>0</v>
      </c>
      <c r="AC2860" s="122">
        <v>0</v>
      </c>
      <c r="AD2860" s="121"/>
    </row>
    <row r="2861" spans="14:30" ht="12" customHeight="1">
      <c r="N2861" s="119" t="s">
        <v>26</v>
      </c>
      <c r="O2861" s="120" t="s">
        <v>1275</v>
      </c>
      <c r="P2861" s="122">
        <v>0</v>
      </c>
      <c r="Q2861" s="122">
        <v>0</v>
      </c>
      <c r="R2861" s="122">
        <v>0</v>
      </c>
      <c r="S2861" s="122">
        <v>0</v>
      </c>
      <c r="T2861" s="122">
        <v>125000026</v>
      </c>
      <c r="U2861" s="122">
        <v>145000026</v>
      </c>
      <c r="V2861" s="122">
        <v>155000026</v>
      </c>
      <c r="W2861" s="122">
        <v>165000026</v>
      </c>
      <c r="X2861" s="122">
        <v>170000026</v>
      </c>
      <c r="Y2861" s="122">
        <v>180000026</v>
      </c>
      <c r="Z2861" s="122">
        <v>0</v>
      </c>
      <c r="AA2861" s="122">
        <v>0</v>
      </c>
      <c r="AB2861" s="122">
        <v>0</v>
      </c>
      <c r="AC2861" s="122">
        <v>0</v>
      </c>
      <c r="AD2861" s="121"/>
    </row>
    <row r="2862" spans="14:30" ht="12" customHeight="1">
      <c r="N2862" s="119" t="s">
        <v>26</v>
      </c>
      <c r="O2862" s="120" t="s">
        <v>745</v>
      </c>
      <c r="P2862" s="122">
        <v>95000026</v>
      </c>
      <c r="Q2862" s="122">
        <v>105000026</v>
      </c>
      <c r="R2862" s="122">
        <v>110000026</v>
      </c>
      <c r="S2862" s="122">
        <v>115000026</v>
      </c>
      <c r="T2862" s="122">
        <v>120000026</v>
      </c>
      <c r="U2862" s="122">
        <v>130000026</v>
      </c>
      <c r="V2862" s="122">
        <v>0</v>
      </c>
      <c r="W2862" s="122">
        <v>0</v>
      </c>
      <c r="X2862" s="122">
        <v>0</v>
      </c>
      <c r="Y2862" s="122">
        <v>0</v>
      </c>
      <c r="Z2862" s="122">
        <v>0</v>
      </c>
      <c r="AA2862" s="122">
        <v>0</v>
      </c>
      <c r="AB2862" s="122">
        <v>0</v>
      </c>
      <c r="AC2862" s="122">
        <v>0</v>
      </c>
      <c r="AD2862" s="121"/>
    </row>
    <row r="2863" spans="14:30" ht="12" customHeight="1">
      <c r="N2863" s="119" t="s">
        <v>26</v>
      </c>
      <c r="O2863" s="120" t="s">
        <v>393</v>
      </c>
      <c r="P2863" s="122">
        <v>0</v>
      </c>
      <c r="Q2863" s="122">
        <v>0</v>
      </c>
      <c r="R2863" s="122">
        <v>0</v>
      </c>
      <c r="S2863" s="122">
        <v>0</v>
      </c>
      <c r="T2863" s="122">
        <v>0</v>
      </c>
      <c r="U2863" s="122">
        <v>0</v>
      </c>
      <c r="V2863" s="122">
        <v>250000026</v>
      </c>
      <c r="W2863" s="122">
        <v>280000026</v>
      </c>
      <c r="X2863" s="122">
        <v>305000026</v>
      </c>
      <c r="Y2863" s="122">
        <v>325000026</v>
      </c>
      <c r="Z2863" s="122">
        <v>375000026</v>
      </c>
      <c r="AA2863" s="122">
        <v>405000026</v>
      </c>
      <c r="AB2863" s="122">
        <v>450000026</v>
      </c>
      <c r="AC2863" s="122">
        <v>505000026</v>
      </c>
      <c r="AD2863" s="121"/>
    </row>
    <row r="2864" spans="14:30" ht="12" customHeight="1">
      <c r="N2864" s="119" t="s">
        <v>26</v>
      </c>
      <c r="O2864" s="120" t="s">
        <v>1508</v>
      </c>
      <c r="P2864" s="122">
        <v>0</v>
      </c>
      <c r="Q2864" s="122">
        <v>0</v>
      </c>
      <c r="R2864" s="122">
        <v>0</v>
      </c>
      <c r="S2864" s="122">
        <v>0</v>
      </c>
      <c r="T2864" s="122">
        <v>0</v>
      </c>
      <c r="U2864" s="122">
        <v>235000026</v>
      </c>
      <c r="V2864" s="122">
        <v>265000026</v>
      </c>
      <c r="W2864" s="122">
        <v>285000026</v>
      </c>
      <c r="X2864" s="122">
        <v>305000026</v>
      </c>
      <c r="Y2864" s="122">
        <v>325000026</v>
      </c>
      <c r="Z2864" s="122">
        <v>365000026</v>
      </c>
      <c r="AA2864" s="122">
        <v>440000026</v>
      </c>
      <c r="AB2864" s="122">
        <v>0</v>
      </c>
      <c r="AC2864" s="122">
        <v>0</v>
      </c>
      <c r="AD2864" s="121"/>
    </row>
    <row r="2865" spans="14:30" ht="12" customHeight="1">
      <c r="N2865" s="119" t="s">
        <v>26</v>
      </c>
      <c r="O2865" s="120" t="s">
        <v>1568</v>
      </c>
      <c r="P2865" s="122">
        <v>0</v>
      </c>
      <c r="Q2865" s="122">
        <v>0</v>
      </c>
      <c r="R2865" s="122">
        <v>0</v>
      </c>
      <c r="S2865" s="122">
        <v>0</v>
      </c>
      <c r="T2865" s="122">
        <v>0</v>
      </c>
      <c r="U2865" s="122">
        <v>235000026</v>
      </c>
      <c r="V2865" s="122">
        <v>265000026</v>
      </c>
      <c r="W2865" s="122">
        <v>285000026</v>
      </c>
      <c r="X2865" s="122">
        <v>305000026</v>
      </c>
      <c r="Y2865" s="122">
        <v>325000026</v>
      </c>
      <c r="Z2865" s="122">
        <v>335000026</v>
      </c>
      <c r="AA2865" s="122">
        <v>0</v>
      </c>
      <c r="AB2865" s="122">
        <v>0</v>
      </c>
      <c r="AC2865" s="122">
        <v>0</v>
      </c>
      <c r="AD2865" s="121"/>
    </row>
    <row r="2866" spans="14:30" ht="12" customHeight="1">
      <c r="N2866" s="119" t="s">
        <v>26</v>
      </c>
      <c r="O2866" s="120" t="s">
        <v>72</v>
      </c>
      <c r="P2866" s="122">
        <v>115000026</v>
      </c>
      <c r="Q2866" s="122">
        <v>120000026</v>
      </c>
      <c r="R2866" s="122">
        <v>0</v>
      </c>
      <c r="S2866" s="122">
        <v>0</v>
      </c>
      <c r="T2866" s="122">
        <v>0</v>
      </c>
      <c r="U2866" s="122">
        <v>0</v>
      </c>
      <c r="V2866" s="122">
        <v>0</v>
      </c>
      <c r="W2866" s="122">
        <v>0</v>
      </c>
      <c r="X2866" s="122">
        <v>0</v>
      </c>
      <c r="Y2866" s="122">
        <v>0</v>
      </c>
      <c r="Z2866" s="122">
        <v>0</v>
      </c>
      <c r="AA2866" s="122">
        <v>0</v>
      </c>
      <c r="AB2866" s="122">
        <v>0</v>
      </c>
      <c r="AC2866" s="122">
        <v>0</v>
      </c>
      <c r="AD2866" s="121"/>
    </row>
    <row r="2867" spans="14:30" ht="12" customHeight="1">
      <c r="N2867" s="119" t="s">
        <v>26</v>
      </c>
      <c r="O2867" s="120" t="s">
        <v>73</v>
      </c>
      <c r="P2867" s="122">
        <v>90000026</v>
      </c>
      <c r="Q2867" s="122">
        <v>95000026</v>
      </c>
      <c r="R2867" s="122">
        <v>0</v>
      </c>
      <c r="S2867" s="122">
        <v>0</v>
      </c>
      <c r="T2867" s="122">
        <v>0</v>
      </c>
      <c r="U2867" s="122">
        <v>0</v>
      </c>
      <c r="V2867" s="122">
        <v>0</v>
      </c>
      <c r="W2867" s="122">
        <v>0</v>
      </c>
      <c r="X2867" s="122">
        <v>0</v>
      </c>
      <c r="Y2867" s="122">
        <v>0</v>
      </c>
      <c r="Z2867" s="122">
        <v>0</v>
      </c>
      <c r="AA2867" s="122">
        <v>0</v>
      </c>
      <c r="AB2867" s="122">
        <v>0</v>
      </c>
      <c r="AC2867" s="122">
        <v>0</v>
      </c>
      <c r="AD2867" s="121"/>
    </row>
    <row r="2868" spans="14:30" ht="12" customHeight="1">
      <c r="N2868" s="119" t="s">
        <v>26</v>
      </c>
      <c r="O2868" s="120" t="s">
        <v>802</v>
      </c>
      <c r="P2868" s="122">
        <v>90000026</v>
      </c>
      <c r="Q2868" s="122">
        <v>105000026</v>
      </c>
      <c r="R2868" s="122">
        <v>0</v>
      </c>
      <c r="S2868" s="122">
        <v>0</v>
      </c>
      <c r="T2868" s="122">
        <v>0</v>
      </c>
      <c r="U2868" s="122">
        <v>0</v>
      </c>
      <c r="V2868" s="122">
        <v>0</v>
      </c>
      <c r="W2868" s="122">
        <v>0</v>
      </c>
      <c r="X2868" s="122">
        <v>0</v>
      </c>
      <c r="Y2868" s="122">
        <v>0</v>
      </c>
      <c r="Z2868" s="122">
        <v>0</v>
      </c>
      <c r="AA2868" s="122">
        <v>0</v>
      </c>
      <c r="AB2868" s="122">
        <v>0</v>
      </c>
      <c r="AC2868" s="122">
        <v>0</v>
      </c>
      <c r="AD2868" s="121"/>
    </row>
    <row r="2869" spans="14:30" ht="12" customHeight="1">
      <c r="N2869" s="119" t="s">
        <v>26</v>
      </c>
      <c r="O2869" s="120" t="s">
        <v>627</v>
      </c>
      <c r="P2869" s="122">
        <v>0</v>
      </c>
      <c r="Q2869" s="122">
        <v>0</v>
      </c>
      <c r="R2869" s="122">
        <v>115000026</v>
      </c>
      <c r="S2869" s="122">
        <v>120000026</v>
      </c>
      <c r="T2869" s="122">
        <v>125000026</v>
      </c>
      <c r="U2869" s="122">
        <v>135000026</v>
      </c>
      <c r="V2869" s="122">
        <v>145000026</v>
      </c>
      <c r="W2869" s="122">
        <v>155000026</v>
      </c>
      <c r="X2869" s="122">
        <v>165000026</v>
      </c>
      <c r="Y2869" s="122">
        <v>0</v>
      </c>
      <c r="Z2869" s="122">
        <v>0</v>
      </c>
      <c r="AA2869" s="122">
        <v>0</v>
      </c>
      <c r="AB2869" s="122">
        <v>0</v>
      </c>
      <c r="AC2869" s="122">
        <v>0</v>
      </c>
      <c r="AD2869" s="121"/>
    </row>
    <row r="2870" spans="14:30" ht="12" customHeight="1">
      <c r="N2870" s="119" t="s">
        <v>26</v>
      </c>
      <c r="O2870" s="120" t="s">
        <v>1124</v>
      </c>
      <c r="P2870" s="122">
        <v>0</v>
      </c>
      <c r="Q2870" s="122">
        <v>0</v>
      </c>
      <c r="R2870" s="122">
        <v>120000026</v>
      </c>
      <c r="S2870" s="122">
        <v>125000026</v>
      </c>
      <c r="T2870" s="122">
        <v>130000026</v>
      </c>
      <c r="U2870" s="122">
        <v>135000026</v>
      </c>
      <c r="V2870" s="122">
        <v>140000026</v>
      </c>
      <c r="W2870" s="122">
        <v>145000026</v>
      </c>
      <c r="X2870" s="122">
        <v>160000026</v>
      </c>
      <c r="Y2870" s="122">
        <v>0</v>
      </c>
      <c r="Z2870" s="122">
        <v>0</v>
      </c>
      <c r="AA2870" s="122">
        <v>0</v>
      </c>
      <c r="AB2870" s="122">
        <v>0</v>
      </c>
      <c r="AC2870" s="122">
        <v>0</v>
      </c>
      <c r="AD2870" s="121"/>
    </row>
    <row r="2871" spans="14:30" ht="12" customHeight="1">
      <c r="N2871" s="119" t="s">
        <v>26</v>
      </c>
      <c r="O2871" s="120" t="s">
        <v>113</v>
      </c>
      <c r="P2871" s="122">
        <v>85000026</v>
      </c>
      <c r="Q2871" s="122">
        <v>95000026</v>
      </c>
      <c r="R2871" s="122">
        <v>0</v>
      </c>
      <c r="S2871" s="122">
        <v>0</v>
      </c>
      <c r="T2871" s="122">
        <v>0</v>
      </c>
      <c r="U2871" s="122">
        <v>0</v>
      </c>
      <c r="V2871" s="122">
        <v>0</v>
      </c>
      <c r="W2871" s="122">
        <v>0</v>
      </c>
      <c r="X2871" s="122">
        <v>0</v>
      </c>
      <c r="Y2871" s="122">
        <v>0</v>
      </c>
      <c r="Z2871" s="122">
        <v>0</v>
      </c>
      <c r="AA2871" s="122">
        <v>0</v>
      </c>
      <c r="AB2871" s="122">
        <v>0</v>
      </c>
      <c r="AC2871" s="122">
        <v>0</v>
      </c>
      <c r="AD2871" s="121"/>
    </row>
    <row r="2872" spans="14:30" ht="12" customHeight="1">
      <c r="N2872" s="119" t="s">
        <v>26</v>
      </c>
      <c r="O2872" s="120" t="s">
        <v>114</v>
      </c>
      <c r="P2872" s="122">
        <v>80000026</v>
      </c>
      <c r="Q2872" s="122">
        <v>90000026</v>
      </c>
      <c r="R2872" s="122">
        <v>0</v>
      </c>
      <c r="S2872" s="122">
        <v>0</v>
      </c>
      <c r="T2872" s="122">
        <v>0</v>
      </c>
      <c r="U2872" s="122">
        <v>0</v>
      </c>
      <c r="V2872" s="122">
        <v>0</v>
      </c>
      <c r="W2872" s="122">
        <v>0</v>
      </c>
      <c r="X2872" s="122">
        <v>0</v>
      </c>
      <c r="Y2872" s="122">
        <v>0</v>
      </c>
      <c r="Z2872" s="122">
        <v>0</v>
      </c>
      <c r="AA2872" s="122">
        <v>0</v>
      </c>
      <c r="AB2872" s="122">
        <v>0</v>
      </c>
      <c r="AC2872" s="122">
        <v>0</v>
      </c>
      <c r="AD2872" s="121"/>
    </row>
    <row r="2873" spans="14:30" ht="12" customHeight="1">
      <c r="N2873" s="119" t="s">
        <v>26</v>
      </c>
      <c r="O2873" s="120" t="s">
        <v>1650</v>
      </c>
      <c r="P2873" s="122">
        <v>110000026</v>
      </c>
      <c r="Q2873" s="122">
        <v>115000026</v>
      </c>
      <c r="R2873" s="122">
        <v>125000026</v>
      </c>
      <c r="S2873" s="122">
        <v>135000026</v>
      </c>
      <c r="T2873" s="122">
        <v>150000026</v>
      </c>
      <c r="U2873" s="122">
        <v>160000026</v>
      </c>
      <c r="V2873" s="122">
        <v>170000026</v>
      </c>
      <c r="W2873" s="122">
        <v>180000026</v>
      </c>
      <c r="X2873" s="122">
        <v>190000026</v>
      </c>
      <c r="Y2873" s="122">
        <v>200000026</v>
      </c>
      <c r="Z2873" s="122">
        <v>205000026</v>
      </c>
      <c r="AA2873" s="122">
        <v>215000026</v>
      </c>
      <c r="AB2873" s="122">
        <v>0</v>
      </c>
      <c r="AC2873" s="122">
        <v>0</v>
      </c>
      <c r="AD2873" s="121"/>
    </row>
    <row r="2874" spans="14:30" ht="12" customHeight="1">
      <c r="N2874" s="119" t="s">
        <v>26</v>
      </c>
      <c r="O2874" s="120" t="s">
        <v>74</v>
      </c>
      <c r="P2874" s="122">
        <v>105000026</v>
      </c>
      <c r="Q2874" s="122">
        <v>110000026</v>
      </c>
      <c r="R2874" s="122">
        <v>0</v>
      </c>
      <c r="S2874" s="122">
        <v>0</v>
      </c>
      <c r="T2874" s="122">
        <v>0</v>
      </c>
      <c r="U2874" s="122">
        <v>0</v>
      </c>
      <c r="V2874" s="122">
        <v>0</v>
      </c>
      <c r="W2874" s="122">
        <v>0</v>
      </c>
      <c r="X2874" s="122">
        <v>0</v>
      </c>
      <c r="Y2874" s="122">
        <v>0</v>
      </c>
      <c r="Z2874" s="122">
        <v>0</v>
      </c>
      <c r="AA2874" s="122">
        <v>0</v>
      </c>
      <c r="AB2874" s="122">
        <v>0</v>
      </c>
      <c r="AC2874" s="122">
        <v>0</v>
      </c>
      <c r="AD2874" s="121"/>
    </row>
    <row r="2875" spans="14:30" ht="12" customHeight="1">
      <c r="N2875" s="119" t="s">
        <v>26</v>
      </c>
      <c r="O2875" s="120" t="s">
        <v>746</v>
      </c>
      <c r="P2875" s="122">
        <v>105000026</v>
      </c>
      <c r="Q2875" s="122">
        <v>110000026</v>
      </c>
      <c r="R2875" s="122">
        <v>0</v>
      </c>
      <c r="S2875" s="122">
        <v>0</v>
      </c>
      <c r="T2875" s="122">
        <v>0</v>
      </c>
      <c r="U2875" s="122">
        <v>0</v>
      </c>
      <c r="V2875" s="122">
        <v>0</v>
      </c>
      <c r="W2875" s="122">
        <v>0</v>
      </c>
      <c r="X2875" s="122">
        <v>0</v>
      </c>
      <c r="Y2875" s="122">
        <v>0</v>
      </c>
      <c r="Z2875" s="122">
        <v>0</v>
      </c>
      <c r="AA2875" s="122">
        <v>0</v>
      </c>
      <c r="AB2875" s="122">
        <v>0</v>
      </c>
      <c r="AC2875" s="122">
        <v>0</v>
      </c>
      <c r="AD2875" s="121"/>
    </row>
    <row r="2876" spans="14:30" ht="12" customHeight="1">
      <c r="N2876" s="119" t="s">
        <v>26</v>
      </c>
      <c r="O2876" s="120" t="s">
        <v>1276</v>
      </c>
      <c r="P2876" s="122">
        <v>0</v>
      </c>
      <c r="Q2876" s="122">
        <v>125000026</v>
      </c>
      <c r="R2876" s="122">
        <v>130000026</v>
      </c>
      <c r="S2876" s="122">
        <v>135000026</v>
      </c>
      <c r="T2876" s="122">
        <v>140000026</v>
      </c>
      <c r="U2876" s="122">
        <v>150000026</v>
      </c>
      <c r="V2876" s="122">
        <v>165000026</v>
      </c>
      <c r="W2876" s="122">
        <v>180000026</v>
      </c>
      <c r="X2876" s="122">
        <v>195000026</v>
      </c>
      <c r="Y2876" s="122">
        <v>0</v>
      </c>
      <c r="Z2876" s="122">
        <v>0</v>
      </c>
      <c r="AA2876" s="122">
        <v>0</v>
      </c>
      <c r="AB2876" s="122">
        <v>0</v>
      </c>
      <c r="AC2876" s="122">
        <v>0</v>
      </c>
      <c r="AD2876" s="121"/>
    </row>
    <row r="2877" spans="14:30" ht="12" customHeight="1">
      <c r="N2877" s="119" t="s">
        <v>26</v>
      </c>
      <c r="O2877" s="120" t="s">
        <v>2196</v>
      </c>
      <c r="P2877" s="122">
        <v>0</v>
      </c>
      <c r="Q2877" s="122">
        <v>0</v>
      </c>
      <c r="R2877" s="122">
        <v>0</v>
      </c>
      <c r="S2877" s="122">
        <v>0</v>
      </c>
      <c r="T2877" s="122">
        <v>0</v>
      </c>
      <c r="U2877" s="122">
        <v>0</v>
      </c>
      <c r="V2877" s="122">
        <v>0</v>
      </c>
      <c r="W2877" s="122">
        <v>0</v>
      </c>
      <c r="X2877" s="122">
        <v>0</v>
      </c>
      <c r="Y2877" s="122">
        <v>200000026</v>
      </c>
      <c r="Z2877" s="122">
        <v>215000026</v>
      </c>
      <c r="AA2877" s="122">
        <v>225000026</v>
      </c>
      <c r="AB2877" s="122">
        <v>0</v>
      </c>
      <c r="AC2877" s="122">
        <v>0</v>
      </c>
      <c r="AD2877" s="121"/>
    </row>
    <row r="2878" spans="14:30" ht="12" customHeight="1">
      <c r="N2878" s="119" t="s">
        <v>26</v>
      </c>
      <c r="O2878" s="120" t="s">
        <v>2061</v>
      </c>
      <c r="P2878" s="122">
        <v>0</v>
      </c>
      <c r="Q2878" s="122">
        <v>0</v>
      </c>
      <c r="R2878" s="122">
        <v>0</v>
      </c>
      <c r="S2878" s="122">
        <v>0</v>
      </c>
      <c r="T2878" s="122">
        <v>0</v>
      </c>
      <c r="U2878" s="122">
        <v>0</v>
      </c>
      <c r="V2878" s="122">
        <v>0</v>
      </c>
      <c r="W2878" s="122">
        <v>0</v>
      </c>
      <c r="X2878" s="122">
        <v>0</v>
      </c>
      <c r="Y2878" s="122">
        <v>0</v>
      </c>
      <c r="Z2878" s="122">
        <v>210000026</v>
      </c>
      <c r="AA2878" s="122">
        <v>220000026</v>
      </c>
      <c r="AB2878" s="122">
        <v>230000026</v>
      </c>
      <c r="AC2878" s="122">
        <v>0</v>
      </c>
      <c r="AD2878" s="121"/>
    </row>
    <row r="2879" spans="14:30" ht="12" customHeight="1">
      <c r="N2879" s="119" t="s">
        <v>26</v>
      </c>
      <c r="O2879" s="120" t="s">
        <v>1972</v>
      </c>
      <c r="P2879" s="122">
        <v>0</v>
      </c>
      <c r="Q2879" s="122">
        <v>0</v>
      </c>
      <c r="R2879" s="122">
        <v>0</v>
      </c>
      <c r="S2879" s="122">
        <v>0</v>
      </c>
      <c r="T2879" s="122">
        <v>145000026</v>
      </c>
      <c r="U2879" s="122">
        <v>155000026</v>
      </c>
      <c r="V2879" s="122">
        <v>165000026</v>
      </c>
      <c r="W2879" s="122">
        <v>175000026</v>
      </c>
      <c r="X2879" s="122">
        <v>190000026</v>
      </c>
      <c r="Y2879" s="122">
        <v>200000026</v>
      </c>
      <c r="Z2879" s="122">
        <v>215000026</v>
      </c>
      <c r="AA2879" s="122">
        <v>0</v>
      </c>
      <c r="AB2879" s="122">
        <v>0</v>
      </c>
      <c r="AC2879" s="122">
        <v>0</v>
      </c>
      <c r="AD2879" s="121"/>
    </row>
    <row r="2880" spans="14:30" ht="12" customHeight="1">
      <c r="N2880" s="119" t="s">
        <v>26</v>
      </c>
      <c r="O2880" s="120" t="s">
        <v>1652</v>
      </c>
      <c r="P2880" s="122">
        <v>0</v>
      </c>
      <c r="Q2880" s="122">
        <v>0</v>
      </c>
      <c r="R2880" s="122">
        <v>0</v>
      </c>
      <c r="S2880" s="122">
        <v>0</v>
      </c>
      <c r="T2880" s="122">
        <v>0</v>
      </c>
      <c r="U2880" s="122">
        <v>150000026</v>
      </c>
      <c r="V2880" s="122">
        <v>170000026</v>
      </c>
      <c r="W2880" s="122">
        <v>185000026</v>
      </c>
      <c r="X2880" s="122">
        <v>200000026</v>
      </c>
      <c r="Y2880" s="122">
        <v>205000026</v>
      </c>
      <c r="Z2880" s="122">
        <v>210000026</v>
      </c>
      <c r="AA2880" s="122">
        <v>0</v>
      </c>
      <c r="AB2880" s="122">
        <v>0</v>
      </c>
      <c r="AC2880" s="122">
        <v>0</v>
      </c>
      <c r="AD2880" s="121"/>
    </row>
    <row r="2881" spans="14:30" ht="12" customHeight="1">
      <c r="N2881" s="119" t="s">
        <v>26</v>
      </c>
      <c r="O2881" s="120" t="s">
        <v>747</v>
      </c>
      <c r="P2881" s="122">
        <v>90000026</v>
      </c>
      <c r="Q2881" s="122">
        <v>95000026</v>
      </c>
      <c r="R2881" s="122">
        <v>105000026</v>
      </c>
      <c r="S2881" s="122">
        <v>110000026</v>
      </c>
      <c r="T2881" s="122">
        <v>0</v>
      </c>
      <c r="U2881" s="122">
        <v>0</v>
      </c>
      <c r="V2881" s="122">
        <v>0</v>
      </c>
      <c r="W2881" s="122">
        <v>0</v>
      </c>
      <c r="X2881" s="122">
        <v>0</v>
      </c>
      <c r="Y2881" s="122">
        <v>0</v>
      </c>
      <c r="Z2881" s="122">
        <v>0</v>
      </c>
      <c r="AA2881" s="122">
        <v>0</v>
      </c>
      <c r="AB2881" s="122">
        <v>0</v>
      </c>
      <c r="AC2881" s="122">
        <v>120000026</v>
      </c>
      <c r="AD2881" s="121"/>
    </row>
    <row r="2882" spans="14:30" ht="12" customHeight="1">
      <c r="N2882" s="119" t="s">
        <v>26</v>
      </c>
      <c r="O2882" s="120" t="s">
        <v>1277</v>
      </c>
      <c r="P2882" s="122">
        <v>0</v>
      </c>
      <c r="Q2882" s="122">
        <v>0</v>
      </c>
      <c r="R2882" s="122">
        <v>0</v>
      </c>
      <c r="S2882" s="122">
        <v>0</v>
      </c>
      <c r="T2882" s="122">
        <v>0</v>
      </c>
      <c r="U2882" s="122">
        <v>150000026</v>
      </c>
      <c r="V2882" s="122">
        <v>165000026</v>
      </c>
      <c r="W2882" s="122">
        <v>180000026</v>
      </c>
      <c r="X2882" s="122">
        <v>195000026</v>
      </c>
      <c r="Y2882" s="122">
        <v>200000026</v>
      </c>
      <c r="Z2882" s="122">
        <v>0</v>
      </c>
      <c r="AA2882" s="122">
        <v>0</v>
      </c>
      <c r="AB2882" s="122">
        <v>0</v>
      </c>
      <c r="AC2882" s="122">
        <v>0</v>
      </c>
      <c r="AD2882" s="121"/>
    </row>
    <row r="2883" spans="14:30" ht="12" customHeight="1">
      <c r="N2883" s="119" t="s">
        <v>26</v>
      </c>
      <c r="O2883" s="120" t="s">
        <v>628</v>
      </c>
      <c r="P2883" s="122">
        <v>0</v>
      </c>
      <c r="Q2883" s="122">
        <v>0</v>
      </c>
      <c r="R2883" s="122">
        <v>140000026</v>
      </c>
      <c r="S2883" s="122">
        <v>145000026</v>
      </c>
      <c r="T2883" s="122">
        <v>150000026</v>
      </c>
      <c r="U2883" s="122">
        <v>160000026</v>
      </c>
      <c r="V2883" s="122">
        <v>165000026</v>
      </c>
      <c r="W2883" s="122">
        <v>180000026</v>
      </c>
      <c r="X2883" s="122">
        <v>195000026</v>
      </c>
      <c r="Y2883" s="122">
        <v>215000026</v>
      </c>
      <c r="Z2883" s="122">
        <v>0</v>
      </c>
      <c r="AA2883" s="122">
        <v>0</v>
      </c>
      <c r="AB2883" s="122">
        <v>0</v>
      </c>
      <c r="AC2883" s="122">
        <v>0</v>
      </c>
      <c r="AD2883" s="121"/>
    </row>
    <row r="2884" spans="14:30" ht="12" customHeight="1">
      <c r="N2884" s="119" t="s">
        <v>26</v>
      </c>
      <c r="O2884" s="120" t="s">
        <v>675</v>
      </c>
      <c r="P2884" s="122">
        <v>0</v>
      </c>
      <c r="Q2884" s="122">
        <v>0</v>
      </c>
      <c r="R2884" s="122">
        <v>0</v>
      </c>
      <c r="S2884" s="122">
        <v>0</v>
      </c>
      <c r="T2884" s="122">
        <v>0</v>
      </c>
      <c r="U2884" s="122">
        <v>150000026</v>
      </c>
      <c r="V2884" s="122">
        <v>165000026</v>
      </c>
      <c r="W2884" s="122">
        <v>180000026</v>
      </c>
      <c r="X2884" s="122">
        <v>195000026</v>
      </c>
      <c r="Y2884" s="122">
        <v>0</v>
      </c>
      <c r="Z2884" s="122">
        <v>0</v>
      </c>
      <c r="AA2884" s="122">
        <v>0</v>
      </c>
      <c r="AB2884" s="122">
        <v>0</v>
      </c>
      <c r="AC2884" s="122">
        <v>0</v>
      </c>
      <c r="AD2884" s="121"/>
    </row>
    <row r="2885" spans="14:30" ht="12" customHeight="1">
      <c r="N2885" s="119" t="s">
        <v>26</v>
      </c>
      <c r="O2885" s="120" t="s">
        <v>2527</v>
      </c>
      <c r="P2885" s="122">
        <v>0</v>
      </c>
      <c r="Q2885" s="122">
        <v>0</v>
      </c>
      <c r="R2885" s="122">
        <v>0</v>
      </c>
      <c r="S2885" s="122">
        <v>125000026</v>
      </c>
      <c r="T2885" s="122">
        <v>135000026</v>
      </c>
      <c r="U2885" s="122">
        <v>145000026</v>
      </c>
      <c r="V2885" s="122">
        <v>150000026</v>
      </c>
      <c r="W2885" s="122">
        <v>165000026</v>
      </c>
      <c r="X2885" s="122">
        <v>185000026</v>
      </c>
      <c r="Y2885" s="122">
        <v>205000026</v>
      </c>
      <c r="Z2885" s="122">
        <v>0</v>
      </c>
      <c r="AA2885" s="122">
        <v>0</v>
      </c>
      <c r="AB2885" s="122">
        <v>0</v>
      </c>
      <c r="AC2885" s="122">
        <v>0</v>
      </c>
      <c r="AD2885" s="121"/>
    </row>
    <row r="2886" spans="14:30" ht="12" customHeight="1">
      <c r="N2886" s="119" t="s">
        <v>26</v>
      </c>
      <c r="O2886" s="120" t="s">
        <v>1926</v>
      </c>
      <c r="P2886" s="122">
        <v>100000026</v>
      </c>
      <c r="Q2886" s="122">
        <v>110000026</v>
      </c>
      <c r="R2886" s="122">
        <v>120000026</v>
      </c>
      <c r="S2886" s="122">
        <v>130000026</v>
      </c>
      <c r="T2886" s="122">
        <v>145000026</v>
      </c>
      <c r="U2886" s="122">
        <v>165000026</v>
      </c>
      <c r="V2886" s="122">
        <v>0</v>
      </c>
      <c r="W2886" s="122">
        <v>0</v>
      </c>
      <c r="X2886" s="122">
        <v>0</v>
      </c>
      <c r="Y2886" s="122">
        <v>0</v>
      </c>
      <c r="Z2886" s="122">
        <v>0</v>
      </c>
      <c r="AA2886" s="122">
        <v>0</v>
      </c>
      <c r="AB2886" s="122">
        <v>0</v>
      </c>
      <c r="AC2886" s="122">
        <v>0</v>
      </c>
      <c r="AD2886" s="121"/>
    </row>
    <row r="2887" spans="14:30" ht="12" customHeight="1">
      <c r="N2887" s="119" t="s">
        <v>26</v>
      </c>
      <c r="O2887" s="120" t="s">
        <v>2474</v>
      </c>
      <c r="P2887" s="122">
        <v>0</v>
      </c>
      <c r="Q2887" s="122">
        <v>0</v>
      </c>
      <c r="R2887" s="122">
        <v>0</v>
      </c>
      <c r="S2887" s="122">
        <v>140000026</v>
      </c>
      <c r="T2887" s="122">
        <v>160000026</v>
      </c>
      <c r="U2887" s="122">
        <v>170000026</v>
      </c>
      <c r="V2887" s="122">
        <v>185000026</v>
      </c>
      <c r="W2887" s="122">
        <v>0</v>
      </c>
      <c r="X2887" s="122">
        <v>0</v>
      </c>
      <c r="Y2887" s="122">
        <v>0</v>
      </c>
      <c r="Z2887" s="122">
        <v>0</v>
      </c>
      <c r="AA2887" s="122">
        <v>0</v>
      </c>
      <c r="AB2887" s="122">
        <v>0</v>
      </c>
      <c r="AC2887" s="122">
        <v>0</v>
      </c>
      <c r="AD2887" s="121"/>
    </row>
    <row r="2888" spans="14:30" ht="12" customHeight="1">
      <c r="N2888" s="119" t="s">
        <v>26</v>
      </c>
      <c r="O2888" s="120" t="s">
        <v>2434</v>
      </c>
      <c r="P2888" s="122">
        <v>110000026</v>
      </c>
      <c r="Q2888" s="122">
        <v>120000026</v>
      </c>
      <c r="R2888" s="122">
        <v>135000026</v>
      </c>
      <c r="S2888" s="122">
        <v>150000026</v>
      </c>
      <c r="T2888" s="122">
        <v>165000026</v>
      </c>
      <c r="U2888" s="122">
        <v>0</v>
      </c>
      <c r="V2888" s="122">
        <v>0</v>
      </c>
      <c r="W2888" s="122">
        <v>0</v>
      </c>
      <c r="X2888" s="122">
        <v>0</v>
      </c>
      <c r="Y2888" s="122">
        <v>0</v>
      </c>
      <c r="Z2888" s="122">
        <v>0</v>
      </c>
      <c r="AA2888" s="122">
        <v>0</v>
      </c>
      <c r="AB2888" s="122">
        <v>0</v>
      </c>
      <c r="AC2888" s="122">
        <v>0</v>
      </c>
      <c r="AD2888" s="121"/>
    </row>
    <row r="2889" spans="14:30" ht="12" customHeight="1">
      <c r="N2889" s="119" t="s">
        <v>26</v>
      </c>
      <c r="O2889" s="120" t="s">
        <v>2108</v>
      </c>
      <c r="P2889" s="122">
        <v>105000026</v>
      </c>
      <c r="Q2889" s="122">
        <v>120000026</v>
      </c>
      <c r="R2889" s="122">
        <v>135000026</v>
      </c>
      <c r="S2889" s="122">
        <v>150000026</v>
      </c>
      <c r="T2889" s="122">
        <v>165000026</v>
      </c>
      <c r="U2889" s="122">
        <v>0</v>
      </c>
      <c r="V2889" s="122">
        <v>0</v>
      </c>
      <c r="W2889" s="122">
        <v>0</v>
      </c>
      <c r="X2889" s="122">
        <v>0</v>
      </c>
      <c r="Y2889" s="122">
        <v>0</v>
      </c>
      <c r="Z2889" s="122">
        <v>0</v>
      </c>
      <c r="AA2889" s="122">
        <v>0</v>
      </c>
      <c r="AB2889" s="122">
        <v>0</v>
      </c>
      <c r="AC2889" s="122">
        <v>0</v>
      </c>
      <c r="AD2889" s="121"/>
    </row>
    <row r="2890" spans="14:30" ht="12" customHeight="1">
      <c r="N2890" s="119" t="s">
        <v>26</v>
      </c>
      <c r="O2890" s="120" t="s">
        <v>466</v>
      </c>
      <c r="P2890" s="122">
        <v>0</v>
      </c>
      <c r="Q2890" s="122">
        <v>0</v>
      </c>
      <c r="R2890" s="122">
        <v>0</v>
      </c>
      <c r="S2890" s="122">
        <v>0</v>
      </c>
      <c r="T2890" s="122">
        <v>160000026</v>
      </c>
      <c r="U2890" s="122">
        <v>165000026</v>
      </c>
      <c r="V2890" s="122">
        <v>170000026</v>
      </c>
      <c r="W2890" s="122">
        <v>175000026</v>
      </c>
      <c r="X2890" s="122">
        <v>185000026</v>
      </c>
      <c r="Y2890" s="122">
        <v>195000026</v>
      </c>
      <c r="Z2890" s="122">
        <v>0</v>
      </c>
      <c r="AA2890" s="122">
        <v>0</v>
      </c>
      <c r="AB2890" s="122">
        <v>0</v>
      </c>
      <c r="AC2890" s="122">
        <v>0</v>
      </c>
      <c r="AD2890" s="121"/>
    </row>
    <row r="2891" spans="14:30" ht="12" customHeight="1">
      <c r="N2891" s="119" t="s">
        <v>26</v>
      </c>
      <c r="O2891" s="120" t="s">
        <v>467</v>
      </c>
      <c r="P2891" s="122">
        <v>0</v>
      </c>
      <c r="Q2891" s="122">
        <v>0</v>
      </c>
      <c r="R2891" s="122">
        <v>0</v>
      </c>
      <c r="S2891" s="122">
        <v>0</v>
      </c>
      <c r="T2891" s="122">
        <v>160000026</v>
      </c>
      <c r="U2891" s="122">
        <v>165000026</v>
      </c>
      <c r="V2891" s="122">
        <v>170000026</v>
      </c>
      <c r="W2891" s="122">
        <v>175000026</v>
      </c>
      <c r="X2891" s="122">
        <v>185000026</v>
      </c>
      <c r="Y2891" s="122">
        <v>0</v>
      </c>
      <c r="Z2891" s="122">
        <v>0</v>
      </c>
      <c r="AA2891" s="122">
        <v>0</v>
      </c>
      <c r="AB2891" s="122">
        <v>0</v>
      </c>
      <c r="AC2891" s="122">
        <v>0</v>
      </c>
      <c r="AD2891" s="121"/>
    </row>
    <row r="2892" spans="14:30" ht="12" customHeight="1">
      <c r="N2892" s="119" t="s">
        <v>26</v>
      </c>
      <c r="O2892" s="120" t="s">
        <v>468</v>
      </c>
      <c r="P2892" s="122">
        <v>0</v>
      </c>
      <c r="Q2892" s="122">
        <v>0</v>
      </c>
      <c r="R2892" s="122">
        <v>0</v>
      </c>
      <c r="S2892" s="122">
        <v>0</v>
      </c>
      <c r="T2892" s="122">
        <v>0</v>
      </c>
      <c r="U2892" s="122">
        <v>160000026</v>
      </c>
      <c r="V2892" s="122">
        <v>175000026</v>
      </c>
      <c r="W2892" s="122">
        <v>190000026</v>
      </c>
      <c r="X2892" s="122">
        <v>0</v>
      </c>
      <c r="Y2892" s="122">
        <v>0</v>
      </c>
      <c r="Z2892" s="122">
        <v>0</v>
      </c>
      <c r="AA2892" s="122">
        <v>0</v>
      </c>
      <c r="AB2892" s="122">
        <v>0</v>
      </c>
      <c r="AC2892" s="122">
        <v>0</v>
      </c>
      <c r="AD2892" s="121"/>
    </row>
    <row r="2893" spans="14:30" ht="12" customHeight="1">
      <c r="N2893" s="119" t="s">
        <v>26</v>
      </c>
      <c r="O2893" s="120" t="s">
        <v>469</v>
      </c>
      <c r="P2893" s="122">
        <v>0</v>
      </c>
      <c r="Q2893" s="122">
        <v>0</v>
      </c>
      <c r="R2893" s="122">
        <v>0</v>
      </c>
      <c r="S2893" s="122">
        <v>130000026</v>
      </c>
      <c r="T2893" s="122">
        <v>140000026</v>
      </c>
      <c r="U2893" s="122">
        <v>145000026</v>
      </c>
      <c r="V2893" s="122">
        <v>150000026</v>
      </c>
      <c r="W2893" s="122">
        <v>155000026</v>
      </c>
      <c r="X2893" s="122">
        <v>160000026</v>
      </c>
      <c r="Y2893" s="122">
        <v>0</v>
      </c>
      <c r="Z2893" s="122">
        <v>0</v>
      </c>
      <c r="AA2893" s="122">
        <v>0</v>
      </c>
      <c r="AB2893" s="122">
        <v>0</v>
      </c>
      <c r="AC2893" s="122">
        <v>0</v>
      </c>
      <c r="AD2893" s="121"/>
    </row>
    <row r="2894" spans="14:30" ht="12" customHeight="1">
      <c r="N2894" s="119" t="s">
        <v>26</v>
      </c>
      <c r="O2894" s="120" t="s">
        <v>2062</v>
      </c>
      <c r="P2894" s="122">
        <v>0</v>
      </c>
      <c r="Q2894" s="122">
        <v>0</v>
      </c>
      <c r="R2894" s="122">
        <v>0</v>
      </c>
      <c r="S2894" s="122">
        <v>0</v>
      </c>
      <c r="T2894" s="122">
        <v>130000026</v>
      </c>
      <c r="U2894" s="122">
        <v>150000026</v>
      </c>
      <c r="V2894" s="122">
        <v>160000026</v>
      </c>
      <c r="W2894" s="122">
        <v>170000026</v>
      </c>
      <c r="X2894" s="122">
        <v>180000026</v>
      </c>
      <c r="Y2894" s="122">
        <v>195000026</v>
      </c>
      <c r="Z2894" s="122">
        <v>205000026</v>
      </c>
      <c r="AA2894" s="122">
        <v>0</v>
      </c>
      <c r="AB2894" s="122">
        <v>0</v>
      </c>
      <c r="AC2894" s="122">
        <v>0</v>
      </c>
      <c r="AD2894" s="121"/>
    </row>
    <row r="2895" spans="14:30" ht="12" customHeight="1">
      <c r="N2895" s="119" t="s">
        <v>26</v>
      </c>
      <c r="O2895" s="120" t="s">
        <v>2013</v>
      </c>
      <c r="P2895" s="122">
        <v>0</v>
      </c>
      <c r="Q2895" s="122">
        <v>0</v>
      </c>
      <c r="R2895" s="122">
        <v>0</v>
      </c>
      <c r="S2895" s="122">
        <v>0</v>
      </c>
      <c r="T2895" s="122">
        <v>125000026</v>
      </c>
      <c r="U2895" s="122">
        <v>145000026</v>
      </c>
      <c r="V2895" s="122">
        <v>160000026</v>
      </c>
      <c r="W2895" s="122">
        <v>175000026</v>
      </c>
      <c r="X2895" s="122">
        <v>195000026</v>
      </c>
      <c r="Y2895" s="122">
        <v>215000026</v>
      </c>
      <c r="Z2895" s="122">
        <v>230000026</v>
      </c>
      <c r="AA2895" s="122">
        <v>0</v>
      </c>
      <c r="AB2895" s="122">
        <v>0</v>
      </c>
      <c r="AC2895" s="122">
        <v>0</v>
      </c>
      <c r="AD2895" s="121"/>
    </row>
    <row r="2896" spans="14:30" ht="12" customHeight="1">
      <c r="N2896" s="119" t="s">
        <v>26</v>
      </c>
      <c r="O2896" s="120" t="s">
        <v>1899</v>
      </c>
      <c r="P2896" s="122">
        <v>0</v>
      </c>
      <c r="Q2896" s="122">
        <v>0</v>
      </c>
      <c r="R2896" s="122">
        <v>0</v>
      </c>
      <c r="S2896" s="122">
        <v>0</v>
      </c>
      <c r="T2896" s="122">
        <v>125000026</v>
      </c>
      <c r="U2896" s="122">
        <v>145000026</v>
      </c>
      <c r="V2896" s="122">
        <v>160000026</v>
      </c>
      <c r="W2896" s="122">
        <v>170000026</v>
      </c>
      <c r="X2896" s="122">
        <v>180000026</v>
      </c>
      <c r="Y2896" s="122">
        <v>190000026</v>
      </c>
      <c r="Z2896" s="122">
        <v>205000026</v>
      </c>
      <c r="AA2896" s="122">
        <v>0</v>
      </c>
      <c r="AB2896" s="122">
        <v>0</v>
      </c>
      <c r="AC2896" s="122">
        <v>0</v>
      </c>
      <c r="AD2896" s="121"/>
    </row>
    <row r="2897" spans="14:30" ht="12" customHeight="1">
      <c r="N2897" s="119" t="s">
        <v>26</v>
      </c>
      <c r="O2897" s="120" t="s">
        <v>1380</v>
      </c>
      <c r="P2897" s="122">
        <v>0</v>
      </c>
      <c r="Q2897" s="122">
        <v>0</v>
      </c>
      <c r="R2897" s="122">
        <v>0</v>
      </c>
      <c r="S2897" s="122">
        <v>0</v>
      </c>
      <c r="T2897" s="122">
        <v>0</v>
      </c>
      <c r="U2897" s="122">
        <v>145000026</v>
      </c>
      <c r="V2897" s="122">
        <v>165000026</v>
      </c>
      <c r="W2897" s="122">
        <v>0</v>
      </c>
      <c r="X2897" s="122">
        <v>0</v>
      </c>
      <c r="Y2897" s="122">
        <v>0</v>
      </c>
      <c r="Z2897" s="122">
        <v>0</v>
      </c>
      <c r="AA2897" s="122">
        <v>0</v>
      </c>
      <c r="AB2897" s="122">
        <v>0</v>
      </c>
      <c r="AC2897" s="122">
        <v>0</v>
      </c>
      <c r="AD2897" s="121"/>
    </row>
    <row r="2898" spans="14:30" ht="12" customHeight="1">
      <c r="N2898" s="119" t="s">
        <v>26</v>
      </c>
      <c r="O2898" s="120" t="s">
        <v>1381</v>
      </c>
      <c r="P2898" s="122">
        <v>0</v>
      </c>
      <c r="Q2898" s="122">
        <v>0</v>
      </c>
      <c r="R2898" s="122">
        <v>135000026</v>
      </c>
      <c r="S2898" s="122">
        <v>0</v>
      </c>
      <c r="T2898" s="122">
        <v>0</v>
      </c>
      <c r="U2898" s="122">
        <v>150000026</v>
      </c>
      <c r="V2898" s="122">
        <v>170000026</v>
      </c>
      <c r="W2898" s="122">
        <v>185000026</v>
      </c>
      <c r="X2898" s="122">
        <v>205000026</v>
      </c>
      <c r="Y2898" s="122">
        <v>0</v>
      </c>
      <c r="Z2898" s="122">
        <v>0</v>
      </c>
      <c r="AA2898" s="122">
        <v>0</v>
      </c>
      <c r="AB2898" s="122">
        <v>0</v>
      </c>
      <c r="AC2898" s="122">
        <v>0</v>
      </c>
      <c r="AD2898" s="121"/>
    </row>
    <row r="2899" spans="14:30" ht="12" customHeight="1">
      <c r="N2899" s="119" t="s">
        <v>26</v>
      </c>
      <c r="O2899" s="120" t="s">
        <v>2475</v>
      </c>
      <c r="P2899" s="122">
        <v>0</v>
      </c>
      <c r="Q2899" s="122">
        <v>0</v>
      </c>
      <c r="R2899" s="122">
        <v>0</v>
      </c>
      <c r="S2899" s="122">
        <v>150000026</v>
      </c>
      <c r="T2899" s="122">
        <v>160000026</v>
      </c>
      <c r="U2899" s="122">
        <v>170000026</v>
      </c>
      <c r="V2899" s="122">
        <v>180000026</v>
      </c>
      <c r="W2899" s="122">
        <v>0</v>
      </c>
      <c r="X2899" s="122">
        <v>0</v>
      </c>
      <c r="Y2899" s="122">
        <v>0</v>
      </c>
      <c r="Z2899" s="122">
        <v>0</v>
      </c>
      <c r="AA2899" s="122">
        <v>0</v>
      </c>
      <c r="AB2899" s="122">
        <v>0</v>
      </c>
      <c r="AC2899" s="122">
        <v>0</v>
      </c>
      <c r="AD2899" s="121"/>
    </row>
    <row r="2900" spans="14:30" ht="12" customHeight="1">
      <c r="N2900" s="119" t="s">
        <v>26</v>
      </c>
      <c r="O2900" s="120" t="s">
        <v>2675</v>
      </c>
      <c r="P2900" s="122">
        <v>0</v>
      </c>
      <c r="Q2900" s="122">
        <v>0</v>
      </c>
      <c r="R2900" s="122">
        <v>0</v>
      </c>
      <c r="S2900" s="122">
        <v>0</v>
      </c>
      <c r="T2900" s="122">
        <v>0</v>
      </c>
      <c r="U2900" s="122">
        <v>0</v>
      </c>
      <c r="V2900" s="122">
        <v>0</v>
      </c>
      <c r="W2900" s="122">
        <v>0</v>
      </c>
      <c r="X2900" s="122">
        <v>0</v>
      </c>
      <c r="Y2900" s="122">
        <v>0</v>
      </c>
      <c r="Z2900" s="122">
        <v>0</v>
      </c>
      <c r="AA2900" s="122">
        <v>290000026</v>
      </c>
      <c r="AB2900" s="122">
        <v>325000026</v>
      </c>
      <c r="AC2900" s="122">
        <v>350000026</v>
      </c>
      <c r="AD2900" s="121"/>
    </row>
    <row r="2901" spans="14:30" ht="12" customHeight="1">
      <c r="N2901" s="119" t="s">
        <v>26</v>
      </c>
      <c r="O2901" s="120" t="s">
        <v>2628</v>
      </c>
      <c r="P2901" s="122">
        <v>0</v>
      </c>
      <c r="Q2901" s="122">
        <v>0</v>
      </c>
      <c r="R2901" s="122">
        <v>0</v>
      </c>
      <c r="S2901" s="122">
        <v>0</v>
      </c>
      <c r="T2901" s="122">
        <v>0</v>
      </c>
      <c r="U2901" s="122">
        <v>0</v>
      </c>
      <c r="V2901" s="122">
        <v>0</v>
      </c>
      <c r="W2901" s="122">
        <v>0</v>
      </c>
      <c r="X2901" s="122">
        <v>0</v>
      </c>
      <c r="Y2901" s="122">
        <v>0</v>
      </c>
      <c r="Z2901" s="122">
        <v>245000026</v>
      </c>
      <c r="AA2901" s="122">
        <v>285000026</v>
      </c>
      <c r="AB2901" s="122">
        <v>0</v>
      </c>
      <c r="AC2901" s="122">
        <v>0</v>
      </c>
      <c r="AD2901" s="121"/>
    </row>
    <row r="2902" spans="14:30" ht="12" customHeight="1">
      <c r="N2902" s="119" t="s">
        <v>26</v>
      </c>
      <c r="O2902" s="120" t="s">
        <v>3422</v>
      </c>
      <c r="P2902" s="121"/>
      <c r="Q2902" s="121"/>
      <c r="R2902" s="121"/>
      <c r="S2902" s="121"/>
      <c r="T2902" s="121"/>
      <c r="U2902" s="121"/>
      <c r="V2902" s="121"/>
      <c r="W2902" s="121"/>
      <c r="X2902" s="121"/>
      <c r="Y2902" s="121"/>
      <c r="Z2902" s="121"/>
      <c r="AA2902" s="121"/>
      <c r="AB2902" s="122">
        <v>310000026</v>
      </c>
      <c r="AC2902" s="121"/>
      <c r="AD2902" s="121"/>
    </row>
    <row r="2903" spans="14:30" ht="12" customHeight="1">
      <c r="N2903" s="119" t="s">
        <v>26</v>
      </c>
      <c r="O2903" s="120" t="s">
        <v>2712</v>
      </c>
      <c r="P2903" s="122">
        <v>0</v>
      </c>
      <c r="Q2903" s="122">
        <v>0</v>
      </c>
      <c r="R2903" s="122">
        <v>0</v>
      </c>
      <c r="S2903" s="122">
        <v>0</v>
      </c>
      <c r="T2903" s="122">
        <v>0</v>
      </c>
      <c r="U2903" s="122">
        <v>0</v>
      </c>
      <c r="V2903" s="122">
        <v>0</v>
      </c>
      <c r="W2903" s="122">
        <v>0</v>
      </c>
      <c r="X2903" s="122">
        <v>0</v>
      </c>
      <c r="Y2903" s="122">
        <v>270000026</v>
      </c>
      <c r="Z2903" s="122">
        <v>280000026</v>
      </c>
      <c r="AA2903" s="122">
        <v>300000026</v>
      </c>
      <c r="AB2903" s="122">
        <v>340000026</v>
      </c>
      <c r="AC2903" s="122">
        <v>0</v>
      </c>
      <c r="AD2903" s="121"/>
    </row>
    <row r="2904" spans="14:30" ht="12" customHeight="1">
      <c r="N2904" s="119" t="s">
        <v>26</v>
      </c>
      <c r="O2904" s="120" t="s">
        <v>2804</v>
      </c>
      <c r="P2904" s="122">
        <v>0</v>
      </c>
      <c r="Q2904" s="122">
        <v>0</v>
      </c>
      <c r="R2904" s="122">
        <v>0</v>
      </c>
      <c r="S2904" s="122">
        <v>0</v>
      </c>
      <c r="T2904" s="122">
        <v>0</v>
      </c>
      <c r="U2904" s="122">
        <v>0</v>
      </c>
      <c r="V2904" s="122">
        <v>0</v>
      </c>
      <c r="W2904" s="122">
        <v>0</v>
      </c>
      <c r="X2904" s="122">
        <v>0</v>
      </c>
      <c r="Y2904" s="122">
        <v>0</v>
      </c>
      <c r="Z2904" s="122">
        <v>0</v>
      </c>
      <c r="AA2904" s="122">
        <v>320000026</v>
      </c>
      <c r="AB2904" s="122">
        <v>340000026</v>
      </c>
      <c r="AC2904" s="122">
        <v>0</v>
      </c>
      <c r="AD2904" s="121"/>
    </row>
    <row r="2905" spans="14:30" ht="12" customHeight="1">
      <c r="N2905" s="119" t="s">
        <v>26</v>
      </c>
      <c r="O2905" s="120" t="s">
        <v>2828</v>
      </c>
      <c r="P2905" s="122">
        <v>0</v>
      </c>
      <c r="Q2905" s="122">
        <v>0</v>
      </c>
      <c r="R2905" s="122">
        <v>0</v>
      </c>
      <c r="S2905" s="122">
        <v>0</v>
      </c>
      <c r="T2905" s="122">
        <v>0</v>
      </c>
      <c r="U2905" s="122">
        <v>0</v>
      </c>
      <c r="V2905" s="122">
        <v>0</v>
      </c>
      <c r="W2905" s="122">
        <v>0</v>
      </c>
      <c r="X2905" s="122">
        <v>0</v>
      </c>
      <c r="Y2905" s="122">
        <v>0</v>
      </c>
      <c r="Z2905" s="122">
        <v>0</v>
      </c>
      <c r="AA2905" s="122">
        <v>305000026</v>
      </c>
      <c r="AB2905" s="122">
        <v>325000026</v>
      </c>
      <c r="AC2905" s="122">
        <v>350000026</v>
      </c>
      <c r="AD2905" s="121"/>
    </row>
    <row r="2906" spans="14:30" ht="12" customHeight="1">
      <c r="N2906" s="119" t="s">
        <v>26</v>
      </c>
      <c r="O2906" s="120" t="s">
        <v>2366</v>
      </c>
      <c r="P2906" s="122">
        <v>0</v>
      </c>
      <c r="Q2906" s="122">
        <v>0</v>
      </c>
      <c r="R2906" s="122">
        <v>0</v>
      </c>
      <c r="S2906" s="122">
        <v>0</v>
      </c>
      <c r="T2906" s="122">
        <v>0</v>
      </c>
      <c r="U2906" s="122">
        <v>0</v>
      </c>
      <c r="V2906" s="122">
        <v>0</v>
      </c>
      <c r="W2906" s="122">
        <v>0</v>
      </c>
      <c r="X2906" s="122">
        <v>0</v>
      </c>
      <c r="Y2906" s="122">
        <v>0</v>
      </c>
      <c r="Z2906" s="122">
        <v>290000026</v>
      </c>
      <c r="AA2906" s="122">
        <v>305000026</v>
      </c>
      <c r="AB2906" s="122">
        <v>325000026</v>
      </c>
      <c r="AC2906" s="122">
        <v>350000026</v>
      </c>
      <c r="AD2906" s="121"/>
    </row>
    <row r="2907" spans="14:30" ht="12" customHeight="1">
      <c r="N2907" s="119" t="s">
        <v>26</v>
      </c>
      <c r="O2907" s="120" t="s">
        <v>748</v>
      </c>
      <c r="P2907" s="122">
        <v>110000026</v>
      </c>
      <c r="Q2907" s="122">
        <v>115000026</v>
      </c>
      <c r="R2907" s="122">
        <v>0</v>
      </c>
      <c r="S2907" s="122">
        <v>0</v>
      </c>
      <c r="T2907" s="122">
        <v>0</v>
      </c>
      <c r="U2907" s="122">
        <v>0</v>
      </c>
      <c r="V2907" s="122">
        <v>0</v>
      </c>
      <c r="W2907" s="122">
        <v>0</v>
      </c>
      <c r="X2907" s="122">
        <v>0</v>
      </c>
      <c r="Y2907" s="122">
        <v>0</v>
      </c>
      <c r="Z2907" s="122">
        <v>0</v>
      </c>
      <c r="AA2907" s="122">
        <v>0</v>
      </c>
      <c r="AB2907" s="122">
        <v>0</v>
      </c>
      <c r="AC2907" s="122">
        <v>0</v>
      </c>
      <c r="AD2907" s="121"/>
    </row>
    <row r="2908" spans="14:30" ht="12" customHeight="1">
      <c r="N2908" s="119" t="s">
        <v>26</v>
      </c>
      <c r="O2908" s="120" t="s">
        <v>2197</v>
      </c>
      <c r="P2908" s="122">
        <v>0</v>
      </c>
      <c r="Q2908" s="122">
        <v>0</v>
      </c>
      <c r="R2908" s="122">
        <v>0</v>
      </c>
      <c r="S2908" s="122">
        <v>0</v>
      </c>
      <c r="T2908" s="122">
        <v>0</v>
      </c>
      <c r="U2908" s="122">
        <v>0</v>
      </c>
      <c r="V2908" s="122">
        <v>0</v>
      </c>
      <c r="W2908" s="122">
        <v>0</v>
      </c>
      <c r="X2908" s="122">
        <v>0</v>
      </c>
      <c r="Y2908" s="122">
        <v>750000026</v>
      </c>
      <c r="Z2908" s="122">
        <v>800000026</v>
      </c>
      <c r="AA2908" s="122">
        <v>850000026</v>
      </c>
      <c r="AB2908" s="122">
        <v>900000026</v>
      </c>
      <c r="AC2908" s="122">
        <v>950000026</v>
      </c>
      <c r="AD2908" s="121"/>
    </row>
    <row r="2909" spans="14:30" ht="12" customHeight="1">
      <c r="N2909" s="119" t="s">
        <v>26</v>
      </c>
      <c r="O2909" s="120" t="s">
        <v>749</v>
      </c>
      <c r="P2909" s="122">
        <v>85000026</v>
      </c>
      <c r="Q2909" s="122">
        <v>95000026</v>
      </c>
      <c r="R2909" s="122">
        <v>0</v>
      </c>
      <c r="S2909" s="122">
        <v>0</v>
      </c>
      <c r="T2909" s="122">
        <v>0</v>
      </c>
      <c r="U2909" s="122">
        <v>0</v>
      </c>
      <c r="V2909" s="122">
        <v>0</v>
      </c>
      <c r="W2909" s="122">
        <v>0</v>
      </c>
      <c r="X2909" s="122">
        <v>0</v>
      </c>
      <c r="Y2909" s="122">
        <v>0</v>
      </c>
      <c r="Z2909" s="122">
        <v>0</v>
      </c>
      <c r="AA2909" s="122">
        <v>0</v>
      </c>
      <c r="AB2909" s="122">
        <v>0</v>
      </c>
      <c r="AC2909" s="122">
        <v>0</v>
      </c>
      <c r="AD2909" s="121"/>
    </row>
    <row r="2910" spans="14:30" ht="12" customHeight="1">
      <c r="N2910" s="119" t="s">
        <v>26</v>
      </c>
      <c r="O2910" s="120" t="s">
        <v>750</v>
      </c>
      <c r="P2910" s="122">
        <v>80000026</v>
      </c>
      <c r="Q2910" s="122">
        <v>90000026</v>
      </c>
      <c r="R2910" s="122">
        <v>0</v>
      </c>
      <c r="S2910" s="122">
        <v>0</v>
      </c>
      <c r="T2910" s="122">
        <v>0</v>
      </c>
      <c r="U2910" s="122">
        <v>0</v>
      </c>
      <c r="V2910" s="122">
        <v>0</v>
      </c>
      <c r="W2910" s="122">
        <v>0</v>
      </c>
      <c r="X2910" s="122">
        <v>0</v>
      </c>
      <c r="Y2910" s="122">
        <v>0</v>
      </c>
      <c r="Z2910" s="122">
        <v>0</v>
      </c>
      <c r="AA2910" s="122">
        <v>0</v>
      </c>
      <c r="AB2910" s="122">
        <v>0</v>
      </c>
      <c r="AC2910" s="122">
        <v>0</v>
      </c>
      <c r="AD2910" s="121"/>
    </row>
    <row r="2911" spans="14:30" ht="12" customHeight="1">
      <c r="N2911" s="119" t="s">
        <v>26</v>
      </c>
      <c r="O2911" s="120" t="s">
        <v>585</v>
      </c>
      <c r="P2911" s="122">
        <v>0</v>
      </c>
      <c r="Q2911" s="122">
        <v>0</v>
      </c>
      <c r="R2911" s="122">
        <v>0</v>
      </c>
      <c r="S2911" s="122">
        <v>0</v>
      </c>
      <c r="T2911" s="122">
        <v>0</v>
      </c>
      <c r="U2911" s="122">
        <v>145000026</v>
      </c>
      <c r="V2911" s="122">
        <v>165000026</v>
      </c>
      <c r="W2911" s="122">
        <v>0</v>
      </c>
      <c r="X2911" s="122">
        <v>0</v>
      </c>
      <c r="Y2911" s="122">
        <v>0</v>
      </c>
      <c r="Z2911" s="122">
        <v>0</v>
      </c>
      <c r="AA2911" s="122">
        <v>0</v>
      </c>
      <c r="AB2911" s="122">
        <v>0</v>
      </c>
      <c r="AC2911" s="122">
        <v>0</v>
      </c>
      <c r="AD2911" s="121"/>
    </row>
    <row r="2912" spans="14:30" ht="12" customHeight="1">
      <c r="N2912" s="119" t="s">
        <v>26</v>
      </c>
      <c r="O2912" s="120" t="s">
        <v>1382</v>
      </c>
      <c r="P2912" s="122">
        <v>0</v>
      </c>
      <c r="Q2912" s="122">
        <v>0</v>
      </c>
      <c r="R2912" s="122">
        <v>0</v>
      </c>
      <c r="S2912" s="122">
        <v>0</v>
      </c>
      <c r="T2912" s="122">
        <v>0</v>
      </c>
      <c r="U2912" s="122">
        <v>145000026</v>
      </c>
      <c r="V2912" s="122">
        <v>160000026</v>
      </c>
      <c r="W2912" s="122">
        <v>0</v>
      </c>
      <c r="X2912" s="122">
        <v>0</v>
      </c>
      <c r="Y2912" s="122">
        <v>0</v>
      </c>
      <c r="Z2912" s="122">
        <v>0</v>
      </c>
      <c r="AA2912" s="122">
        <v>0</v>
      </c>
      <c r="AB2912" s="122">
        <v>0</v>
      </c>
      <c r="AC2912" s="122">
        <v>0</v>
      </c>
      <c r="AD2912" s="121"/>
    </row>
    <row r="2913" spans="14:30" ht="12" customHeight="1">
      <c r="N2913" s="119" t="s">
        <v>26</v>
      </c>
      <c r="O2913" s="120" t="s">
        <v>1509</v>
      </c>
      <c r="P2913" s="122">
        <v>115000026</v>
      </c>
      <c r="Q2913" s="122">
        <v>120000026</v>
      </c>
      <c r="R2913" s="122">
        <v>130000026</v>
      </c>
      <c r="S2913" s="122">
        <v>140000026</v>
      </c>
      <c r="T2913" s="122">
        <v>145000026</v>
      </c>
      <c r="U2913" s="122">
        <v>150000026</v>
      </c>
      <c r="V2913" s="122">
        <v>165000026</v>
      </c>
      <c r="W2913" s="122">
        <v>185000026</v>
      </c>
      <c r="X2913" s="122">
        <v>200000026</v>
      </c>
      <c r="Y2913" s="122">
        <v>0</v>
      </c>
      <c r="Z2913" s="122">
        <v>0</v>
      </c>
      <c r="AA2913" s="122">
        <v>0</v>
      </c>
      <c r="AB2913" s="122">
        <v>0</v>
      </c>
      <c r="AC2913" s="122">
        <v>0</v>
      </c>
      <c r="AD2913" s="121"/>
    </row>
    <row r="2914" spans="14:30" ht="12" customHeight="1">
      <c r="N2914" s="119" t="s">
        <v>26</v>
      </c>
      <c r="O2914" s="120" t="s">
        <v>623</v>
      </c>
      <c r="P2914" s="122">
        <v>0</v>
      </c>
      <c r="Q2914" s="122">
        <v>0</v>
      </c>
      <c r="R2914" s="122">
        <v>0</v>
      </c>
      <c r="S2914" s="122">
        <v>0</v>
      </c>
      <c r="T2914" s="122">
        <v>0</v>
      </c>
      <c r="U2914" s="122">
        <v>140000026</v>
      </c>
      <c r="V2914" s="122">
        <v>150000026</v>
      </c>
      <c r="W2914" s="122">
        <v>160000026</v>
      </c>
      <c r="X2914" s="122">
        <v>170000026</v>
      </c>
      <c r="Y2914" s="122">
        <v>175000026</v>
      </c>
      <c r="Z2914" s="122">
        <v>0</v>
      </c>
      <c r="AA2914" s="122">
        <v>0</v>
      </c>
      <c r="AB2914" s="122">
        <v>0</v>
      </c>
      <c r="AC2914" s="122">
        <v>0</v>
      </c>
      <c r="AD2914" s="121"/>
    </row>
    <row r="2915" spans="14:30" ht="12" customHeight="1">
      <c r="N2915" s="119" t="s">
        <v>26</v>
      </c>
      <c r="O2915" s="120" t="s">
        <v>1510</v>
      </c>
      <c r="P2915" s="122">
        <v>110000026</v>
      </c>
      <c r="Q2915" s="122">
        <v>120000026</v>
      </c>
      <c r="R2915" s="122">
        <v>135000026</v>
      </c>
      <c r="S2915" s="122">
        <v>150000026</v>
      </c>
      <c r="T2915" s="122">
        <v>165000026</v>
      </c>
      <c r="U2915" s="122">
        <v>0</v>
      </c>
      <c r="V2915" s="122">
        <v>0</v>
      </c>
      <c r="W2915" s="122">
        <v>0</v>
      </c>
      <c r="X2915" s="122">
        <v>0</v>
      </c>
      <c r="Y2915" s="122">
        <v>0</v>
      </c>
      <c r="Z2915" s="122">
        <v>0</v>
      </c>
      <c r="AA2915" s="122">
        <v>0</v>
      </c>
      <c r="AB2915" s="122">
        <v>0</v>
      </c>
      <c r="AC2915" s="122">
        <v>0</v>
      </c>
      <c r="AD2915" s="121"/>
    </row>
    <row r="2916" spans="14:30" ht="12" customHeight="1">
      <c r="N2916" s="119" t="s">
        <v>26</v>
      </c>
      <c r="O2916" s="120" t="s">
        <v>652</v>
      </c>
      <c r="P2916" s="122">
        <v>0</v>
      </c>
      <c r="Q2916" s="122">
        <v>0</v>
      </c>
      <c r="R2916" s="122">
        <v>130000026</v>
      </c>
      <c r="S2916" s="122">
        <v>135000026</v>
      </c>
      <c r="T2916" s="122">
        <v>140000026</v>
      </c>
      <c r="U2916" s="122">
        <v>145000026</v>
      </c>
      <c r="V2916" s="122">
        <v>150000026</v>
      </c>
      <c r="W2916" s="122">
        <v>155000026</v>
      </c>
      <c r="X2916" s="122">
        <v>165000026</v>
      </c>
      <c r="Y2916" s="122">
        <v>175000026</v>
      </c>
      <c r="Z2916" s="122">
        <v>0</v>
      </c>
      <c r="AA2916" s="122">
        <v>0</v>
      </c>
      <c r="AB2916" s="122">
        <v>0</v>
      </c>
      <c r="AC2916" s="122">
        <v>0</v>
      </c>
      <c r="AD2916" s="121"/>
    </row>
    <row r="2917" spans="14:30" ht="12" customHeight="1">
      <c r="N2917" s="119" t="s">
        <v>26</v>
      </c>
      <c r="O2917" s="120" t="s">
        <v>1383</v>
      </c>
      <c r="P2917" s="122">
        <v>0</v>
      </c>
      <c r="Q2917" s="122">
        <v>0</v>
      </c>
      <c r="R2917" s="122">
        <v>0</v>
      </c>
      <c r="S2917" s="122">
        <v>0</v>
      </c>
      <c r="T2917" s="122">
        <v>0</v>
      </c>
      <c r="U2917" s="122">
        <v>150000026</v>
      </c>
      <c r="V2917" s="122">
        <v>170000026</v>
      </c>
      <c r="W2917" s="122">
        <v>185000026</v>
      </c>
      <c r="X2917" s="122">
        <v>205000026</v>
      </c>
      <c r="Y2917" s="122">
        <v>0</v>
      </c>
      <c r="Z2917" s="122">
        <v>0</v>
      </c>
      <c r="AA2917" s="122">
        <v>0</v>
      </c>
      <c r="AB2917" s="122">
        <v>0</v>
      </c>
      <c r="AC2917" s="122">
        <v>0</v>
      </c>
      <c r="AD2917" s="121"/>
    </row>
    <row r="2918" spans="14:30" ht="12" customHeight="1">
      <c r="N2918" s="119" t="s">
        <v>26</v>
      </c>
      <c r="O2918" s="120" t="s">
        <v>1384</v>
      </c>
      <c r="P2918" s="122">
        <v>0</v>
      </c>
      <c r="Q2918" s="122">
        <v>0</v>
      </c>
      <c r="R2918" s="122">
        <v>0</v>
      </c>
      <c r="S2918" s="122">
        <v>0</v>
      </c>
      <c r="T2918" s="122">
        <v>0</v>
      </c>
      <c r="U2918" s="122">
        <v>150000026</v>
      </c>
      <c r="V2918" s="122">
        <v>165000026</v>
      </c>
      <c r="W2918" s="122">
        <v>0</v>
      </c>
      <c r="X2918" s="122">
        <v>0</v>
      </c>
      <c r="Y2918" s="122">
        <v>0</v>
      </c>
      <c r="Z2918" s="122">
        <v>0</v>
      </c>
      <c r="AA2918" s="122">
        <v>0</v>
      </c>
      <c r="AB2918" s="122">
        <v>0</v>
      </c>
      <c r="AC2918" s="122">
        <v>0</v>
      </c>
      <c r="AD2918" s="121"/>
    </row>
    <row r="2919" spans="14:30" ht="12" customHeight="1">
      <c r="N2919" s="119" t="s">
        <v>26</v>
      </c>
      <c r="O2919" s="120" t="s">
        <v>1569</v>
      </c>
      <c r="P2919" s="122">
        <v>0</v>
      </c>
      <c r="Q2919" s="122">
        <v>0</v>
      </c>
      <c r="R2919" s="122">
        <v>0</v>
      </c>
      <c r="S2919" s="122">
        <v>0</v>
      </c>
      <c r="T2919" s="122">
        <v>150000026</v>
      </c>
      <c r="U2919" s="122">
        <v>160000026</v>
      </c>
      <c r="V2919" s="122">
        <v>170000026</v>
      </c>
      <c r="W2919" s="122">
        <v>180000026</v>
      </c>
      <c r="X2919" s="122">
        <v>190000026</v>
      </c>
      <c r="Y2919" s="122">
        <v>195000026</v>
      </c>
      <c r="Z2919" s="122">
        <v>0</v>
      </c>
      <c r="AA2919" s="122">
        <v>0</v>
      </c>
      <c r="AB2919" s="122">
        <v>0</v>
      </c>
      <c r="AC2919" s="122">
        <v>0</v>
      </c>
      <c r="AD2919" s="121"/>
    </row>
    <row r="2920" spans="14:30" ht="12" customHeight="1">
      <c r="N2920" s="119" t="s">
        <v>26</v>
      </c>
      <c r="O2920" s="120" t="s">
        <v>316</v>
      </c>
      <c r="P2920" s="122">
        <v>0</v>
      </c>
      <c r="Q2920" s="122">
        <v>0</v>
      </c>
      <c r="R2920" s="122">
        <v>0</v>
      </c>
      <c r="S2920" s="122">
        <v>0</v>
      </c>
      <c r="T2920" s="122">
        <v>150000026</v>
      </c>
      <c r="U2920" s="122">
        <v>160000026</v>
      </c>
      <c r="V2920" s="122">
        <v>170000026</v>
      </c>
      <c r="W2920" s="122">
        <v>180000026</v>
      </c>
      <c r="X2920" s="122">
        <v>190000026</v>
      </c>
      <c r="Y2920" s="122">
        <v>195000026</v>
      </c>
      <c r="Z2920" s="122">
        <v>0</v>
      </c>
      <c r="AA2920" s="122">
        <v>0</v>
      </c>
      <c r="AB2920" s="122">
        <v>0</v>
      </c>
      <c r="AC2920" s="122">
        <v>0</v>
      </c>
      <c r="AD2920" s="121"/>
    </row>
    <row r="2921" spans="14:30" ht="12" customHeight="1">
      <c r="N2921" s="119" t="s">
        <v>26</v>
      </c>
      <c r="O2921" s="120" t="s">
        <v>1604</v>
      </c>
      <c r="P2921" s="122">
        <v>0</v>
      </c>
      <c r="Q2921" s="122">
        <v>0</v>
      </c>
      <c r="R2921" s="122">
        <v>0</v>
      </c>
      <c r="S2921" s="122">
        <v>0</v>
      </c>
      <c r="T2921" s="122">
        <v>0</v>
      </c>
      <c r="U2921" s="122">
        <v>150000026</v>
      </c>
      <c r="V2921" s="122">
        <v>170000026</v>
      </c>
      <c r="W2921" s="122">
        <v>185000026</v>
      </c>
      <c r="X2921" s="122">
        <v>205000026</v>
      </c>
      <c r="Y2921" s="122">
        <v>0</v>
      </c>
      <c r="Z2921" s="122">
        <v>0</v>
      </c>
      <c r="AA2921" s="122">
        <v>0</v>
      </c>
      <c r="AB2921" s="122">
        <v>0</v>
      </c>
      <c r="AC2921" s="122">
        <v>0</v>
      </c>
      <c r="AD2921" s="121"/>
    </row>
    <row r="2922" spans="14:30" ht="12" customHeight="1">
      <c r="N2922" s="119" t="s">
        <v>26</v>
      </c>
      <c r="O2922" s="120" t="s">
        <v>312</v>
      </c>
      <c r="P2922" s="122">
        <v>105000026</v>
      </c>
      <c r="Q2922" s="122">
        <v>110000026</v>
      </c>
      <c r="R2922" s="122">
        <v>120000026</v>
      </c>
      <c r="S2922" s="122">
        <v>140000026</v>
      </c>
      <c r="T2922" s="122">
        <v>150000026</v>
      </c>
      <c r="U2922" s="122">
        <v>160000026</v>
      </c>
      <c r="V2922" s="122">
        <v>175000026</v>
      </c>
      <c r="W2922" s="122">
        <v>185000026</v>
      </c>
      <c r="X2922" s="122">
        <v>195000026</v>
      </c>
      <c r="Y2922" s="122">
        <v>205000026</v>
      </c>
      <c r="Z2922" s="122">
        <v>215000026</v>
      </c>
      <c r="AA2922" s="122">
        <v>265000026</v>
      </c>
      <c r="AB2922" s="122">
        <v>0</v>
      </c>
      <c r="AC2922" s="122">
        <v>0</v>
      </c>
      <c r="AD2922" s="121"/>
    </row>
    <row r="2923" spans="14:30" ht="12" customHeight="1">
      <c r="N2923" s="119" t="s">
        <v>26</v>
      </c>
      <c r="O2923" s="120" t="s">
        <v>1385</v>
      </c>
      <c r="P2923" s="122">
        <v>0</v>
      </c>
      <c r="Q2923" s="122">
        <v>0</v>
      </c>
      <c r="R2923" s="122">
        <v>0</v>
      </c>
      <c r="S2923" s="122">
        <v>0</v>
      </c>
      <c r="T2923" s="122">
        <v>0</v>
      </c>
      <c r="U2923" s="122">
        <v>150000026</v>
      </c>
      <c r="V2923" s="122">
        <v>170000026</v>
      </c>
      <c r="W2923" s="122">
        <v>185000026</v>
      </c>
      <c r="X2923" s="122">
        <v>205000026</v>
      </c>
      <c r="Y2923" s="122">
        <v>0</v>
      </c>
      <c r="Z2923" s="122">
        <v>0</v>
      </c>
      <c r="AA2923" s="122">
        <v>0</v>
      </c>
      <c r="AB2923" s="122">
        <v>0</v>
      </c>
      <c r="AC2923" s="122">
        <v>0</v>
      </c>
      <c r="AD2923" s="121"/>
    </row>
    <row r="2924" spans="14:30" ht="12" customHeight="1">
      <c r="N2924" s="119" t="s">
        <v>26</v>
      </c>
      <c r="O2924" s="120" t="s">
        <v>679</v>
      </c>
      <c r="P2924" s="122">
        <v>0</v>
      </c>
      <c r="Q2924" s="122">
        <v>0</v>
      </c>
      <c r="R2924" s="122">
        <v>0</v>
      </c>
      <c r="S2924" s="122">
        <v>0</v>
      </c>
      <c r="T2924" s="122">
        <v>145000026</v>
      </c>
      <c r="U2924" s="122">
        <v>150000026</v>
      </c>
      <c r="V2924" s="122">
        <v>165000026</v>
      </c>
      <c r="W2924" s="122">
        <v>0</v>
      </c>
      <c r="X2924" s="122">
        <v>0</v>
      </c>
      <c r="Y2924" s="122">
        <v>0</v>
      </c>
      <c r="Z2924" s="122">
        <v>0</v>
      </c>
      <c r="AA2924" s="122">
        <v>0</v>
      </c>
      <c r="AB2924" s="122">
        <v>0</v>
      </c>
      <c r="AC2924" s="122">
        <v>0</v>
      </c>
      <c r="AD2924" s="121"/>
    </row>
    <row r="2925" spans="14:30" ht="12" customHeight="1">
      <c r="N2925" s="119" t="s">
        <v>26</v>
      </c>
      <c r="O2925" s="120" t="s">
        <v>574</v>
      </c>
      <c r="P2925" s="122">
        <v>105000026</v>
      </c>
      <c r="Q2925" s="122">
        <v>120000026</v>
      </c>
      <c r="R2925" s="122">
        <v>0</v>
      </c>
      <c r="S2925" s="122">
        <v>0</v>
      </c>
      <c r="T2925" s="122">
        <v>0</v>
      </c>
      <c r="U2925" s="122">
        <v>0</v>
      </c>
      <c r="V2925" s="122">
        <v>0</v>
      </c>
      <c r="W2925" s="122">
        <v>0</v>
      </c>
      <c r="X2925" s="122">
        <v>0</v>
      </c>
      <c r="Y2925" s="122">
        <v>0</v>
      </c>
      <c r="Z2925" s="122">
        <v>0</v>
      </c>
      <c r="AA2925" s="122">
        <v>0</v>
      </c>
      <c r="AB2925" s="122">
        <v>0</v>
      </c>
      <c r="AC2925" s="122">
        <v>0</v>
      </c>
      <c r="AD2925" s="121"/>
    </row>
    <row r="2926" spans="14:30" ht="12" customHeight="1">
      <c r="N2926" s="119" t="s">
        <v>26</v>
      </c>
      <c r="O2926" s="120" t="s">
        <v>624</v>
      </c>
      <c r="P2926" s="122">
        <v>0</v>
      </c>
      <c r="Q2926" s="122">
        <v>0</v>
      </c>
      <c r="R2926" s="122">
        <v>0</v>
      </c>
      <c r="S2926" s="122">
        <v>0</v>
      </c>
      <c r="T2926" s="122">
        <v>0</v>
      </c>
      <c r="U2926" s="122">
        <v>145000026</v>
      </c>
      <c r="V2926" s="122">
        <v>160000026</v>
      </c>
      <c r="W2926" s="122">
        <v>175000026</v>
      </c>
      <c r="X2926" s="122">
        <v>0</v>
      </c>
      <c r="Y2926" s="122">
        <v>0</v>
      </c>
      <c r="Z2926" s="122">
        <v>0</v>
      </c>
      <c r="AA2926" s="122">
        <v>0</v>
      </c>
      <c r="AB2926" s="122">
        <v>0</v>
      </c>
      <c r="AC2926" s="122">
        <v>0</v>
      </c>
      <c r="AD2926" s="121"/>
    </row>
    <row r="2927" spans="14:30" ht="12" customHeight="1">
      <c r="N2927" s="119" t="s">
        <v>26</v>
      </c>
      <c r="O2927" s="120" t="s">
        <v>2435</v>
      </c>
      <c r="P2927" s="122">
        <v>0</v>
      </c>
      <c r="Q2927" s="122">
        <v>0</v>
      </c>
      <c r="R2927" s="122">
        <v>0</v>
      </c>
      <c r="S2927" s="122">
        <v>0</v>
      </c>
      <c r="T2927" s="122">
        <v>0</v>
      </c>
      <c r="U2927" s="122">
        <v>160000026</v>
      </c>
      <c r="V2927" s="122">
        <v>175000026</v>
      </c>
      <c r="W2927" s="122">
        <v>190000026</v>
      </c>
      <c r="X2927" s="122">
        <v>0</v>
      </c>
      <c r="Y2927" s="122">
        <v>0</v>
      </c>
      <c r="Z2927" s="122">
        <v>0</v>
      </c>
      <c r="AA2927" s="122">
        <v>0</v>
      </c>
      <c r="AB2927" s="122">
        <v>0</v>
      </c>
      <c r="AC2927" s="122">
        <v>0</v>
      </c>
      <c r="AD2927" s="121"/>
    </row>
    <row r="2928" spans="14:30" ht="12" customHeight="1">
      <c r="N2928" s="119" t="s">
        <v>685</v>
      </c>
      <c r="O2928" s="120" t="s">
        <v>2368</v>
      </c>
      <c r="P2928" s="122">
        <v>0</v>
      </c>
      <c r="Q2928" s="122">
        <v>0</v>
      </c>
      <c r="R2928" s="122">
        <v>0</v>
      </c>
      <c r="S2928" s="122">
        <v>0</v>
      </c>
      <c r="T2928" s="122">
        <v>0</v>
      </c>
      <c r="U2928" s="122">
        <v>0</v>
      </c>
      <c r="V2928" s="122">
        <v>0</v>
      </c>
      <c r="W2928" s="122">
        <v>0</v>
      </c>
      <c r="X2928" s="122">
        <v>0</v>
      </c>
      <c r="Y2928" s="122">
        <v>0</v>
      </c>
      <c r="Z2928" s="122">
        <v>110000026</v>
      </c>
      <c r="AA2928" s="122">
        <v>115000026</v>
      </c>
      <c r="AB2928" s="122">
        <v>120000026</v>
      </c>
      <c r="AC2928" s="122">
        <v>130000026</v>
      </c>
      <c r="AD2928" s="121"/>
    </row>
    <row r="2929" spans="14:30" ht="12" customHeight="1">
      <c r="N2929" s="119" t="s">
        <v>685</v>
      </c>
      <c r="O2929" s="120" t="s">
        <v>3022</v>
      </c>
      <c r="P2929" s="121"/>
      <c r="Q2929" s="121"/>
      <c r="R2929" s="121"/>
      <c r="S2929" s="121"/>
      <c r="T2929" s="121"/>
      <c r="U2929" s="121"/>
      <c r="V2929" s="121"/>
      <c r="W2929" s="121"/>
      <c r="X2929" s="121"/>
      <c r="Y2929" s="121"/>
      <c r="Z2929" s="122">
        <v>110000026</v>
      </c>
      <c r="AA2929" s="122">
        <v>115000026</v>
      </c>
      <c r="AB2929" s="122">
        <v>120000026</v>
      </c>
      <c r="AC2929" s="122">
        <v>130000026</v>
      </c>
      <c r="AD2929" s="121"/>
    </row>
    <row r="2930" spans="14:30" ht="12" customHeight="1">
      <c r="N2930" s="119" t="s">
        <v>685</v>
      </c>
      <c r="O2930" s="120" t="s">
        <v>3394</v>
      </c>
      <c r="P2930" s="121"/>
      <c r="Q2930" s="121"/>
      <c r="R2930" s="121"/>
      <c r="S2930" s="121"/>
      <c r="T2930" s="121"/>
      <c r="U2930" s="121"/>
      <c r="V2930" s="121"/>
      <c r="W2930" s="121"/>
      <c r="X2930" s="121"/>
      <c r="Y2930" s="121"/>
      <c r="Z2930" s="121"/>
      <c r="AA2930" s="122">
        <v>115000026</v>
      </c>
      <c r="AB2930" s="122">
        <v>125000026</v>
      </c>
      <c r="AC2930" s="121"/>
      <c r="AD2930" s="121"/>
    </row>
    <row r="2931" spans="14:30" ht="12" customHeight="1">
      <c r="N2931" s="119" t="s">
        <v>685</v>
      </c>
      <c r="O2931" s="120" t="s">
        <v>3369</v>
      </c>
      <c r="P2931" s="121"/>
      <c r="Q2931" s="121"/>
      <c r="R2931" s="121"/>
      <c r="S2931" s="121"/>
      <c r="T2931" s="121"/>
      <c r="U2931" s="121"/>
      <c r="V2931" s="121"/>
      <c r="W2931" s="121"/>
      <c r="X2931" s="121"/>
      <c r="Y2931" s="121"/>
      <c r="Z2931" s="122">
        <v>110000026</v>
      </c>
      <c r="AA2931" s="122">
        <v>120000026</v>
      </c>
      <c r="AB2931" s="122">
        <v>125000026</v>
      </c>
      <c r="AC2931" s="122">
        <v>130000026</v>
      </c>
      <c r="AD2931" s="121"/>
    </row>
    <row r="2932" spans="14:30" ht="12" customHeight="1">
      <c r="N2932" s="119" t="s">
        <v>685</v>
      </c>
      <c r="O2932" s="120" t="s">
        <v>2235</v>
      </c>
      <c r="P2932" s="122">
        <v>0</v>
      </c>
      <c r="Q2932" s="122">
        <v>0</v>
      </c>
      <c r="R2932" s="122">
        <v>0</v>
      </c>
      <c r="S2932" s="122">
        <v>0</v>
      </c>
      <c r="T2932" s="122">
        <v>0</v>
      </c>
      <c r="U2932" s="122">
        <v>0</v>
      </c>
      <c r="V2932" s="122">
        <v>0</v>
      </c>
      <c r="W2932" s="122">
        <v>0</v>
      </c>
      <c r="X2932" s="122">
        <v>0</v>
      </c>
      <c r="Y2932" s="122">
        <v>0</v>
      </c>
      <c r="Z2932" s="122">
        <v>115000026</v>
      </c>
      <c r="AA2932" s="122">
        <v>130000026</v>
      </c>
      <c r="AB2932" s="122">
        <v>140000026</v>
      </c>
      <c r="AC2932" s="122">
        <v>150000026</v>
      </c>
      <c r="AD2932" s="121"/>
    </row>
    <row r="2933" spans="14:30" ht="12" customHeight="1">
      <c r="N2933" s="119" t="s">
        <v>685</v>
      </c>
      <c r="O2933" s="120" t="s">
        <v>1947</v>
      </c>
      <c r="P2933" s="122">
        <v>0</v>
      </c>
      <c r="Q2933" s="122">
        <v>0</v>
      </c>
      <c r="R2933" s="122">
        <v>0</v>
      </c>
      <c r="S2933" s="122">
        <v>0</v>
      </c>
      <c r="T2933" s="122">
        <v>0</v>
      </c>
      <c r="U2933" s="122">
        <v>0</v>
      </c>
      <c r="V2933" s="122">
        <v>0</v>
      </c>
      <c r="W2933" s="122">
        <v>150000026</v>
      </c>
      <c r="X2933" s="122">
        <v>160000026</v>
      </c>
      <c r="Y2933" s="122">
        <v>170000026</v>
      </c>
      <c r="Z2933" s="122">
        <v>190000026</v>
      </c>
      <c r="AA2933" s="122">
        <v>0</v>
      </c>
      <c r="AB2933" s="122">
        <v>0</v>
      </c>
      <c r="AC2933" s="122">
        <v>0</v>
      </c>
      <c r="AD2933" s="121"/>
    </row>
    <row r="2934" spans="14:30" ht="12" customHeight="1">
      <c r="N2934" s="119" t="s">
        <v>685</v>
      </c>
      <c r="O2934" s="120" t="s">
        <v>2848</v>
      </c>
      <c r="P2934" s="122">
        <v>0</v>
      </c>
      <c r="Q2934" s="122">
        <v>0</v>
      </c>
      <c r="R2934" s="122">
        <v>0</v>
      </c>
      <c r="S2934" s="122">
        <v>0</v>
      </c>
      <c r="T2934" s="122">
        <v>0</v>
      </c>
      <c r="U2934" s="122">
        <v>0</v>
      </c>
      <c r="V2934" s="122">
        <v>0</v>
      </c>
      <c r="W2934" s="122">
        <v>150000026</v>
      </c>
      <c r="X2934" s="122">
        <v>160000026</v>
      </c>
      <c r="Y2934" s="122">
        <v>170000026</v>
      </c>
      <c r="Z2934" s="122">
        <v>190000026</v>
      </c>
      <c r="AA2934" s="122">
        <v>0</v>
      </c>
      <c r="AB2934" s="122">
        <v>0</v>
      </c>
      <c r="AC2934" s="122">
        <v>0</v>
      </c>
      <c r="AD2934" s="121"/>
    </row>
    <row r="2935" spans="14:30" ht="12" customHeight="1">
      <c r="N2935" s="119" t="s">
        <v>685</v>
      </c>
      <c r="O2935" s="120" t="s">
        <v>2141</v>
      </c>
      <c r="P2935" s="122">
        <v>0</v>
      </c>
      <c r="Q2935" s="122">
        <v>0</v>
      </c>
      <c r="R2935" s="122">
        <v>0</v>
      </c>
      <c r="S2935" s="122">
        <v>0</v>
      </c>
      <c r="T2935" s="122">
        <v>0</v>
      </c>
      <c r="U2935" s="122">
        <v>0</v>
      </c>
      <c r="V2935" s="122">
        <v>0</v>
      </c>
      <c r="W2935" s="122">
        <v>150000026</v>
      </c>
      <c r="X2935" s="122">
        <v>165000026</v>
      </c>
      <c r="Y2935" s="122">
        <v>190000026</v>
      </c>
      <c r="Z2935" s="122">
        <v>205000026</v>
      </c>
      <c r="AA2935" s="122">
        <v>220000026</v>
      </c>
      <c r="AB2935" s="122">
        <v>0</v>
      </c>
      <c r="AC2935" s="122">
        <v>0</v>
      </c>
      <c r="AD2935" s="121"/>
    </row>
    <row r="2936" spans="14:30" ht="12" customHeight="1">
      <c r="N2936" s="119" t="s">
        <v>685</v>
      </c>
      <c r="O2936" s="120" t="s">
        <v>1917</v>
      </c>
      <c r="P2936" s="122">
        <v>0</v>
      </c>
      <c r="Q2936" s="122">
        <v>0</v>
      </c>
      <c r="R2936" s="122">
        <v>0</v>
      </c>
      <c r="S2936" s="122">
        <v>0</v>
      </c>
      <c r="T2936" s="122">
        <v>0</v>
      </c>
      <c r="U2936" s="122">
        <v>0</v>
      </c>
      <c r="V2936" s="122">
        <v>0</v>
      </c>
      <c r="W2936" s="122">
        <v>150000026</v>
      </c>
      <c r="X2936" s="122">
        <v>160000026</v>
      </c>
      <c r="Y2936" s="122">
        <v>170000026</v>
      </c>
      <c r="Z2936" s="122">
        <v>190000026</v>
      </c>
      <c r="AA2936" s="122">
        <v>0</v>
      </c>
      <c r="AB2936" s="122">
        <v>0</v>
      </c>
      <c r="AC2936" s="122">
        <v>0</v>
      </c>
      <c r="AD2936" s="121"/>
    </row>
    <row r="2937" spans="14:30" ht="12" customHeight="1">
      <c r="N2937" s="119" t="s">
        <v>685</v>
      </c>
      <c r="O2937" s="120" t="s">
        <v>1664</v>
      </c>
      <c r="P2937" s="122">
        <v>0</v>
      </c>
      <c r="Q2937" s="122">
        <v>0</v>
      </c>
      <c r="R2937" s="122">
        <v>0</v>
      </c>
      <c r="S2937" s="122">
        <v>0</v>
      </c>
      <c r="T2937" s="122">
        <v>0</v>
      </c>
      <c r="U2937" s="122">
        <v>0</v>
      </c>
      <c r="V2937" s="122">
        <v>0</v>
      </c>
      <c r="W2937" s="122">
        <v>150000026</v>
      </c>
      <c r="X2937" s="122">
        <v>165000026</v>
      </c>
      <c r="Y2937" s="122">
        <v>190000026</v>
      </c>
      <c r="Z2937" s="122">
        <v>205000026</v>
      </c>
      <c r="AA2937" s="122">
        <v>220000026</v>
      </c>
      <c r="AB2937" s="122">
        <v>0</v>
      </c>
      <c r="AC2937" s="122">
        <v>0</v>
      </c>
      <c r="AD2937" s="121"/>
    </row>
    <row r="2938" spans="14:30" ht="12" customHeight="1">
      <c r="N2938" s="119" t="s">
        <v>685</v>
      </c>
      <c r="O2938" s="120" t="s">
        <v>1844</v>
      </c>
      <c r="P2938" s="122">
        <v>0</v>
      </c>
      <c r="Q2938" s="122">
        <v>0</v>
      </c>
      <c r="R2938" s="122">
        <v>0</v>
      </c>
      <c r="S2938" s="122">
        <v>0</v>
      </c>
      <c r="T2938" s="122">
        <v>0</v>
      </c>
      <c r="U2938" s="122">
        <v>0</v>
      </c>
      <c r="V2938" s="122">
        <v>0</v>
      </c>
      <c r="W2938" s="122">
        <v>150000026</v>
      </c>
      <c r="X2938" s="122">
        <v>160000026</v>
      </c>
      <c r="Y2938" s="122">
        <v>170000026</v>
      </c>
      <c r="Z2938" s="122">
        <v>190000026</v>
      </c>
      <c r="AA2938" s="122">
        <v>0</v>
      </c>
      <c r="AB2938" s="122">
        <v>0</v>
      </c>
      <c r="AC2938" s="122">
        <v>0</v>
      </c>
      <c r="AD2938" s="121"/>
    </row>
    <row r="2939" spans="14:30" ht="12" customHeight="1">
      <c r="N2939" s="119" t="s">
        <v>685</v>
      </c>
      <c r="O2939" s="120" t="s">
        <v>1841</v>
      </c>
      <c r="P2939" s="122">
        <v>0</v>
      </c>
      <c r="Q2939" s="122">
        <v>0</v>
      </c>
      <c r="R2939" s="122">
        <v>0</v>
      </c>
      <c r="S2939" s="122">
        <v>0</v>
      </c>
      <c r="T2939" s="122">
        <v>0</v>
      </c>
      <c r="U2939" s="122">
        <v>0</v>
      </c>
      <c r="V2939" s="122">
        <v>0</v>
      </c>
      <c r="W2939" s="122">
        <v>160000026</v>
      </c>
      <c r="X2939" s="122">
        <v>170000026</v>
      </c>
      <c r="Y2939" s="122">
        <v>180000026</v>
      </c>
      <c r="Z2939" s="122">
        <v>190000026</v>
      </c>
      <c r="AA2939" s="122">
        <v>210000026</v>
      </c>
      <c r="AB2939" s="122">
        <v>235000026</v>
      </c>
      <c r="AC2939" s="122">
        <v>255000026</v>
      </c>
      <c r="AD2939" s="121"/>
    </row>
    <row r="2940" spans="14:30" ht="12" customHeight="1">
      <c r="N2940" s="119" t="s">
        <v>685</v>
      </c>
      <c r="O2940" s="120" t="s">
        <v>1755</v>
      </c>
      <c r="P2940" s="122">
        <v>0</v>
      </c>
      <c r="Q2940" s="122">
        <v>0</v>
      </c>
      <c r="R2940" s="122">
        <v>0</v>
      </c>
      <c r="S2940" s="122">
        <v>0</v>
      </c>
      <c r="T2940" s="122">
        <v>0</v>
      </c>
      <c r="U2940" s="122">
        <v>0</v>
      </c>
      <c r="V2940" s="122">
        <v>140000925</v>
      </c>
      <c r="W2940" s="122">
        <v>150000026</v>
      </c>
      <c r="X2940" s="122">
        <v>160000026</v>
      </c>
      <c r="Y2940" s="122">
        <v>170000026</v>
      </c>
      <c r="Z2940" s="122">
        <v>190000026</v>
      </c>
      <c r="AA2940" s="122">
        <v>0</v>
      </c>
      <c r="AB2940" s="122">
        <v>0</v>
      </c>
      <c r="AC2940" s="122">
        <v>0</v>
      </c>
      <c r="AD2940" s="121"/>
    </row>
    <row r="2941" spans="14:30" ht="12" customHeight="1">
      <c r="N2941" s="119" t="s">
        <v>685</v>
      </c>
      <c r="O2941" s="120" t="s">
        <v>2198</v>
      </c>
      <c r="P2941" s="122">
        <v>0</v>
      </c>
      <c r="Q2941" s="122">
        <v>0</v>
      </c>
      <c r="R2941" s="122">
        <v>0</v>
      </c>
      <c r="S2941" s="122">
        <v>0</v>
      </c>
      <c r="T2941" s="122">
        <v>0</v>
      </c>
      <c r="U2941" s="122">
        <v>0</v>
      </c>
      <c r="V2941" s="122">
        <v>0</v>
      </c>
      <c r="W2941" s="122">
        <v>150000026</v>
      </c>
      <c r="X2941" s="122">
        <v>160000026</v>
      </c>
      <c r="Y2941" s="122">
        <v>170000026</v>
      </c>
      <c r="Z2941" s="122">
        <v>190000026</v>
      </c>
      <c r="AA2941" s="122">
        <v>0</v>
      </c>
      <c r="AB2941" s="122">
        <v>0</v>
      </c>
      <c r="AC2941" s="122">
        <v>0</v>
      </c>
      <c r="AD2941" s="121"/>
    </row>
    <row r="2942" spans="14:30" ht="12" customHeight="1">
      <c r="N2942" s="119" t="s">
        <v>685</v>
      </c>
      <c r="O2942" s="120" t="s">
        <v>2236</v>
      </c>
      <c r="P2942" s="122">
        <v>0</v>
      </c>
      <c r="Q2942" s="122">
        <v>0</v>
      </c>
      <c r="R2942" s="122">
        <v>0</v>
      </c>
      <c r="S2942" s="122">
        <v>0</v>
      </c>
      <c r="T2942" s="122">
        <v>0</v>
      </c>
      <c r="U2942" s="122">
        <v>0</v>
      </c>
      <c r="V2942" s="122">
        <v>0</v>
      </c>
      <c r="W2942" s="122">
        <v>135000026</v>
      </c>
      <c r="X2942" s="122">
        <v>140000026</v>
      </c>
      <c r="Y2942" s="122">
        <v>150000026</v>
      </c>
      <c r="Z2942" s="122">
        <v>165000026</v>
      </c>
      <c r="AA2942" s="122">
        <v>0</v>
      </c>
      <c r="AB2942" s="122">
        <v>0</v>
      </c>
      <c r="AC2942" s="122">
        <v>0</v>
      </c>
      <c r="AD2942" s="121"/>
    </row>
    <row r="2943" spans="14:30" ht="12" customHeight="1">
      <c r="N2943" s="119" t="s">
        <v>685</v>
      </c>
      <c r="O2943" s="120" t="s">
        <v>2120</v>
      </c>
      <c r="P2943" s="122">
        <v>0</v>
      </c>
      <c r="Q2943" s="122">
        <v>0</v>
      </c>
      <c r="R2943" s="122">
        <v>0</v>
      </c>
      <c r="S2943" s="122">
        <v>0</v>
      </c>
      <c r="T2943" s="122">
        <v>0</v>
      </c>
      <c r="U2943" s="122">
        <v>0</v>
      </c>
      <c r="V2943" s="122">
        <v>0</v>
      </c>
      <c r="W2943" s="122">
        <v>150000026</v>
      </c>
      <c r="X2943" s="122">
        <v>155000026</v>
      </c>
      <c r="Y2943" s="122">
        <v>165000026</v>
      </c>
      <c r="Z2943" s="122">
        <v>175000026</v>
      </c>
      <c r="AA2943" s="122">
        <v>0</v>
      </c>
      <c r="AB2943" s="122">
        <v>0</v>
      </c>
      <c r="AC2943" s="122">
        <v>0</v>
      </c>
      <c r="AD2943" s="121"/>
    </row>
    <row r="2944" spans="14:30" ht="12" customHeight="1">
      <c r="N2944" s="119" t="s">
        <v>685</v>
      </c>
      <c r="O2944" s="120" t="s">
        <v>3363</v>
      </c>
      <c r="P2944" s="121"/>
      <c r="Q2944" s="121"/>
      <c r="R2944" s="121"/>
      <c r="S2944" s="121"/>
      <c r="T2944" s="121"/>
      <c r="U2944" s="121"/>
      <c r="V2944" s="121"/>
      <c r="W2944" s="121"/>
      <c r="X2944" s="121"/>
      <c r="Y2944" s="122">
        <v>160000026</v>
      </c>
      <c r="Z2944" s="121"/>
      <c r="AA2944" s="121"/>
      <c r="AB2944" s="121"/>
      <c r="AC2944" s="121"/>
      <c r="AD2944" s="121"/>
    </row>
    <row r="2945" spans="14:30" ht="12" customHeight="1">
      <c r="N2945" s="119" t="s">
        <v>685</v>
      </c>
      <c r="O2945" s="120" t="s">
        <v>2005</v>
      </c>
      <c r="P2945" s="122">
        <v>0</v>
      </c>
      <c r="Q2945" s="122">
        <v>0</v>
      </c>
      <c r="R2945" s="122">
        <v>0</v>
      </c>
      <c r="S2945" s="122">
        <v>0</v>
      </c>
      <c r="T2945" s="122">
        <v>0</v>
      </c>
      <c r="U2945" s="122">
        <v>0</v>
      </c>
      <c r="V2945" s="122">
        <v>0</v>
      </c>
      <c r="W2945" s="122">
        <v>150000026</v>
      </c>
      <c r="X2945" s="122">
        <v>155000026</v>
      </c>
      <c r="Y2945" s="122">
        <v>165000026</v>
      </c>
      <c r="Z2945" s="122">
        <v>175000026</v>
      </c>
      <c r="AA2945" s="122">
        <v>0</v>
      </c>
      <c r="AB2945" s="122">
        <v>0</v>
      </c>
      <c r="AC2945" s="122">
        <v>0</v>
      </c>
      <c r="AD2945" s="121"/>
    </row>
    <row r="2946" spans="14:30" ht="12" customHeight="1">
      <c r="N2946" s="119" t="s">
        <v>685</v>
      </c>
      <c r="O2946" s="120" t="s">
        <v>2199</v>
      </c>
      <c r="P2946" s="122">
        <v>0</v>
      </c>
      <c r="Q2946" s="122">
        <v>0</v>
      </c>
      <c r="R2946" s="122">
        <v>0</v>
      </c>
      <c r="S2946" s="122">
        <v>0</v>
      </c>
      <c r="T2946" s="122">
        <v>0</v>
      </c>
      <c r="U2946" s="122">
        <v>0</v>
      </c>
      <c r="V2946" s="122">
        <v>0</v>
      </c>
      <c r="W2946" s="122">
        <v>135000026</v>
      </c>
      <c r="X2946" s="122">
        <v>140000026</v>
      </c>
      <c r="Y2946" s="122">
        <v>145000026</v>
      </c>
      <c r="Z2946" s="122">
        <v>150000026</v>
      </c>
      <c r="AA2946" s="122">
        <v>0</v>
      </c>
      <c r="AB2946" s="122">
        <v>0</v>
      </c>
      <c r="AC2946" s="122">
        <v>0</v>
      </c>
      <c r="AD2946" s="121"/>
    </row>
    <row r="2947" spans="14:30" ht="12" customHeight="1">
      <c r="N2947" s="119" t="s">
        <v>685</v>
      </c>
      <c r="O2947" s="120" t="s">
        <v>2142</v>
      </c>
      <c r="P2947" s="122">
        <v>0</v>
      </c>
      <c r="Q2947" s="122">
        <v>0</v>
      </c>
      <c r="R2947" s="122">
        <v>0</v>
      </c>
      <c r="S2947" s="122">
        <v>0</v>
      </c>
      <c r="T2947" s="122">
        <v>0</v>
      </c>
      <c r="U2947" s="122">
        <v>0</v>
      </c>
      <c r="V2947" s="122">
        <v>0</v>
      </c>
      <c r="W2947" s="122">
        <v>150000026</v>
      </c>
      <c r="X2947" s="122">
        <v>160000026</v>
      </c>
      <c r="Y2947" s="122">
        <v>170000026</v>
      </c>
      <c r="Z2947" s="122">
        <v>190000026</v>
      </c>
      <c r="AA2947" s="122">
        <v>0</v>
      </c>
      <c r="AB2947" s="122">
        <v>0</v>
      </c>
      <c r="AC2947" s="122">
        <v>0</v>
      </c>
      <c r="AD2947" s="121"/>
    </row>
    <row r="2948" spans="14:30" ht="12" customHeight="1">
      <c r="N2948" s="119" t="s">
        <v>685</v>
      </c>
      <c r="O2948" s="120" t="s">
        <v>1873</v>
      </c>
      <c r="P2948" s="122">
        <v>0</v>
      </c>
      <c r="Q2948" s="122">
        <v>0</v>
      </c>
      <c r="R2948" s="122">
        <v>0</v>
      </c>
      <c r="S2948" s="122">
        <v>0</v>
      </c>
      <c r="T2948" s="122">
        <v>0</v>
      </c>
      <c r="U2948" s="122">
        <v>0</v>
      </c>
      <c r="V2948" s="122">
        <v>0</v>
      </c>
      <c r="W2948" s="122">
        <v>150000026</v>
      </c>
      <c r="X2948" s="122">
        <v>165000026</v>
      </c>
      <c r="Y2948" s="122">
        <v>180000026</v>
      </c>
      <c r="Z2948" s="122">
        <v>190000026</v>
      </c>
      <c r="AA2948" s="122">
        <v>200000026</v>
      </c>
      <c r="AB2948" s="122">
        <v>210000026</v>
      </c>
      <c r="AC2948" s="122">
        <v>250000026</v>
      </c>
      <c r="AD2948" s="121"/>
    </row>
    <row r="2949" spans="14:30" ht="12" customHeight="1">
      <c r="N2949" s="119" t="s">
        <v>685</v>
      </c>
      <c r="O2949" s="120" t="s">
        <v>2369</v>
      </c>
      <c r="P2949" s="122">
        <v>0</v>
      </c>
      <c r="Q2949" s="122">
        <v>0</v>
      </c>
      <c r="R2949" s="122">
        <v>0</v>
      </c>
      <c r="S2949" s="122">
        <v>0</v>
      </c>
      <c r="T2949" s="122">
        <v>0</v>
      </c>
      <c r="U2949" s="122">
        <v>0</v>
      </c>
      <c r="V2949" s="122">
        <v>0</v>
      </c>
      <c r="W2949" s="122">
        <v>0</v>
      </c>
      <c r="X2949" s="122">
        <v>0</v>
      </c>
      <c r="Y2949" s="122">
        <v>170000026</v>
      </c>
      <c r="Z2949" s="122">
        <v>190000026</v>
      </c>
      <c r="AA2949" s="122">
        <v>0</v>
      </c>
      <c r="AB2949" s="122">
        <v>0</v>
      </c>
      <c r="AC2949" s="122">
        <v>0</v>
      </c>
      <c r="AD2949" s="121"/>
    </row>
    <row r="2950" spans="14:30" ht="12" customHeight="1">
      <c r="N2950" s="119" t="s">
        <v>685</v>
      </c>
      <c r="O2950" s="120" t="s">
        <v>2806</v>
      </c>
      <c r="P2950" s="122">
        <v>0</v>
      </c>
      <c r="Q2950" s="122">
        <v>0</v>
      </c>
      <c r="R2950" s="122">
        <v>0</v>
      </c>
      <c r="S2950" s="122">
        <v>0</v>
      </c>
      <c r="T2950" s="122">
        <v>0</v>
      </c>
      <c r="U2950" s="122">
        <v>0</v>
      </c>
      <c r="V2950" s="122">
        <v>0</v>
      </c>
      <c r="W2950" s="122">
        <v>0</v>
      </c>
      <c r="X2950" s="122">
        <v>0</v>
      </c>
      <c r="Y2950" s="122">
        <v>0</v>
      </c>
      <c r="Z2950" s="122">
        <v>0</v>
      </c>
      <c r="AA2950" s="122">
        <v>300000026</v>
      </c>
      <c r="AB2950" s="122">
        <v>330000026</v>
      </c>
      <c r="AC2950" s="122">
        <v>360000026</v>
      </c>
      <c r="AD2950" s="121"/>
    </row>
    <row r="2951" spans="14:30" ht="12" customHeight="1">
      <c r="N2951" s="119" t="s">
        <v>685</v>
      </c>
      <c r="O2951" s="120" t="s">
        <v>3395</v>
      </c>
      <c r="P2951" s="121"/>
      <c r="Q2951" s="121"/>
      <c r="R2951" s="121"/>
      <c r="S2951" s="121"/>
      <c r="T2951" s="121"/>
      <c r="U2951" s="121"/>
      <c r="V2951" s="121"/>
      <c r="W2951" s="121"/>
      <c r="X2951" s="121"/>
      <c r="Y2951" s="121"/>
      <c r="Z2951" s="121"/>
      <c r="AA2951" s="122">
        <v>260000026</v>
      </c>
      <c r="AB2951" s="122">
        <v>305000026</v>
      </c>
      <c r="AC2951" s="122">
        <v>360000026</v>
      </c>
      <c r="AD2951" s="121"/>
    </row>
    <row r="2952" spans="14:30" ht="12" customHeight="1">
      <c r="N2952" s="119" t="s">
        <v>685</v>
      </c>
      <c r="O2952" s="120" t="s">
        <v>2370</v>
      </c>
      <c r="P2952" s="122">
        <v>0</v>
      </c>
      <c r="Q2952" s="122">
        <v>0</v>
      </c>
      <c r="R2952" s="122">
        <v>0</v>
      </c>
      <c r="S2952" s="122">
        <v>0</v>
      </c>
      <c r="T2952" s="122">
        <v>0</v>
      </c>
      <c r="U2952" s="122">
        <v>0</v>
      </c>
      <c r="V2952" s="122">
        <v>0</v>
      </c>
      <c r="W2952" s="122">
        <v>0</v>
      </c>
      <c r="X2952" s="122">
        <v>0</v>
      </c>
      <c r="Y2952" s="122">
        <v>170000026</v>
      </c>
      <c r="Z2952" s="122">
        <v>190000026</v>
      </c>
      <c r="AA2952" s="122">
        <v>0</v>
      </c>
      <c r="AB2952" s="122">
        <v>0</v>
      </c>
      <c r="AC2952" s="122">
        <v>0</v>
      </c>
      <c r="AD2952" s="121"/>
    </row>
    <row r="2953" spans="14:30" ht="12" customHeight="1">
      <c r="N2953" s="119" t="s">
        <v>685</v>
      </c>
      <c r="O2953" s="120" t="s">
        <v>2063</v>
      </c>
      <c r="P2953" s="122">
        <v>0</v>
      </c>
      <c r="Q2953" s="122">
        <v>0</v>
      </c>
      <c r="R2953" s="122">
        <v>0</v>
      </c>
      <c r="S2953" s="122">
        <v>0</v>
      </c>
      <c r="T2953" s="122">
        <v>0</v>
      </c>
      <c r="U2953" s="122">
        <v>0</v>
      </c>
      <c r="V2953" s="122">
        <v>0</v>
      </c>
      <c r="W2953" s="122">
        <v>150000026</v>
      </c>
      <c r="X2953" s="122">
        <v>165000026</v>
      </c>
      <c r="Y2953" s="122">
        <v>180000026</v>
      </c>
      <c r="Z2953" s="122">
        <v>190000026</v>
      </c>
      <c r="AA2953" s="122">
        <v>200000026</v>
      </c>
      <c r="AB2953" s="122">
        <v>210000026</v>
      </c>
      <c r="AC2953" s="122">
        <v>250000026</v>
      </c>
      <c r="AD2953" s="121"/>
    </row>
    <row r="2954" spans="14:30" ht="12" customHeight="1">
      <c r="N2954" s="119" t="s">
        <v>685</v>
      </c>
      <c r="O2954" s="120" t="s">
        <v>2371</v>
      </c>
      <c r="P2954" s="122">
        <v>0</v>
      </c>
      <c r="Q2954" s="122">
        <v>0</v>
      </c>
      <c r="R2954" s="122">
        <v>0</v>
      </c>
      <c r="S2954" s="122">
        <v>0</v>
      </c>
      <c r="T2954" s="122">
        <v>0</v>
      </c>
      <c r="U2954" s="122">
        <v>0</v>
      </c>
      <c r="V2954" s="122">
        <v>0</v>
      </c>
      <c r="W2954" s="122">
        <v>0</v>
      </c>
      <c r="X2954" s="122">
        <v>0</v>
      </c>
      <c r="Y2954" s="122">
        <v>170000026</v>
      </c>
      <c r="Z2954" s="122">
        <v>190000026</v>
      </c>
      <c r="AA2954" s="122">
        <v>0</v>
      </c>
      <c r="AB2954" s="122">
        <v>0</v>
      </c>
      <c r="AC2954" s="122">
        <v>0</v>
      </c>
      <c r="AD2954" s="121"/>
    </row>
    <row r="2955" spans="14:30" ht="12" customHeight="1">
      <c r="N2955" s="119" t="s">
        <v>685</v>
      </c>
      <c r="O2955" s="120" t="s">
        <v>3364</v>
      </c>
      <c r="P2955" s="121"/>
      <c r="Q2955" s="121"/>
      <c r="R2955" s="121"/>
      <c r="S2955" s="121"/>
      <c r="T2955" s="121"/>
      <c r="U2955" s="121"/>
      <c r="V2955" s="121"/>
      <c r="W2955" s="121"/>
      <c r="X2955" s="121"/>
      <c r="Y2955" s="122">
        <v>160000026</v>
      </c>
      <c r="Z2955" s="121"/>
      <c r="AA2955" s="121"/>
      <c r="AB2955" s="121"/>
      <c r="AC2955" s="121"/>
      <c r="AD2955" s="121"/>
    </row>
    <row r="2956" spans="14:30" ht="12" customHeight="1">
      <c r="N2956" s="119" t="s">
        <v>685</v>
      </c>
      <c r="O2956" s="120" t="s">
        <v>1927</v>
      </c>
      <c r="P2956" s="122">
        <v>0</v>
      </c>
      <c r="Q2956" s="122">
        <v>0</v>
      </c>
      <c r="R2956" s="122">
        <v>0</v>
      </c>
      <c r="S2956" s="122">
        <v>0</v>
      </c>
      <c r="T2956" s="122">
        <v>0</v>
      </c>
      <c r="U2956" s="122">
        <v>0</v>
      </c>
      <c r="V2956" s="122">
        <v>0</v>
      </c>
      <c r="W2956" s="122">
        <v>0</v>
      </c>
      <c r="X2956" s="122">
        <v>0</v>
      </c>
      <c r="Y2956" s="122">
        <v>190000026</v>
      </c>
      <c r="Z2956" s="122">
        <v>200000026</v>
      </c>
      <c r="AA2956" s="122">
        <v>210000026</v>
      </c>
      <c r="AB2956" s="122">
        <v>250000026</v>
      </c>
      <c r="AC2956" s="122">
        <v>300000026</v>
      </c>
      <c r="AD2956" s="121"/>
    </row>
    <row r="2957" spans="14:30" ht="12" customHeight="1">
      <c r="N2957" s="119" t="s">
        <v>685</v>
      </c>
      <c r="O2957" s="120" t="s">
        <v>2296</v>
      </c>
      <c r="P2957" s="122">
        <v>0</v>
      </c>
      <c r="Q2957" s="122">
        <v>0</v>
      </c>
      <c r="R2957" s="122">
        <v>0</v>
      </c>
      <c r="S2957" s="122">
        <v>0</v>
      </c>
      <c r="T2957" s="122">
        <v>0</v>
      </c>
      <c r="U2957" s="122">
        <v>0</v>
      </c>
      <c r="V2957" s="122">
        <v>0</v>
      </c>
      <c r="W2957" s="122">
        <v>0</v>
      </c>
      <c r="X2957" s="122">
        <v>0</v>
      </c>
      <c r="Y2957" s="122">
        <v>190000026</v>
      </c>
      <c r="Z2957" s="122">
        <v>200000026</v>
      </c>
      <c r="AA2957" s="122">
        <v>210000026</v>
      </c>
      <c r="AB2957" s="122">
        <v>250000026</v>
      </c>
      <c r="AC2957" s="122">
        <v>300000026</v>
      </c>
      <c r="AD2957" s="121"/>
    </row>
    <row r="2958" spans="14:30" ht="12" customHeight="1">
      <c r="N2958" s="119" t="s">
        <v>685</v>
      </c>
      <c r="O2958" s="120" t="s">
        <v>2200</v>
      </c>
      <c r="P2958" s="122">
        <v>0</v>
      </c>
      <c r="Q2958" s="122">
        <v>0</v>
      </c>
      <c r="R2958" s="122">
        <v>0</v>
      </c>
      <c r="S2958" s="122">
        <v>0</v>
      </c>
      <c r="T2958" s="122">
        <v>0</v>
      </c>
      <c r="U2958" s="122">
        <v>0</v>
      </c>
      <c r="V2958" s="122">
        <v>0</v>
      </c>
      <c r="W2958" s="122">
        <v>0</v>
      </c>
      <c r="X2958" s="122">
        <v>0</v>
      </c>
      <c r="Y2958" s="122">
        <v>205000026</v>
      </c>
      <c r="Z2958" s="122">
        <v>215000026</v>
      </c>
      <c r="AA2958" s="122">
        <v>225000026</v>
      </c>
      <c r="AB2958" s="122">
        <v>250000026</v>
      </c>
      <c r="AC2958" s="122">
        <v>300000026</v>
      </c>
      <c r="AD2958" s="121"/>
    </row>
    <row r="2959" spans="14:30" ht="12" customHeight="1">
      <c r="N2959" s="119" t="s">
        <v>685</v>
      </c>
      <c r="O2959" s="120" t="s">
        <v>2237</v>
      </c>
      <c r="P2959" s="122">
        <v>0</v>
      </c>
      <c r="Q2959" s="122">
        <v>0</v>
      </c>
      <c r="R2959" s="122">
        <v>0</v>
      </c>
      <c r="S2959" s="122">
        <v>0</v>
      </c>
      <c r="T2959" s="122">
        <v>0</v>
      </c>
      <c r="U2959" s="122">
        <v>0</v>
      </c>
      <c r="V2959" s="122">
        <v>0</v>
      </c>
      <c r="W2959" s="122">
        <v>150000026</v>
      </c>
      <c r="X2959" s="122">
        <v>165000026</v>
      </c>
      <c r="Y2959" s="122">
        <v>180000026</v>
      </c>
      <c r="Z2959" s="122">
        <v>190000026</v>
      </c>
      <c r="AA2959" s="122">
        <v>200000026</v>
      </c>
      <c r="AB2959" s="122">
        <v>210000026</v>
      </c>
      <c r="AC2959" s="122">
        <v>250000026</v>
      </c>
      <c r="AD2959" s="121"/>
    </row>
    <row r="2960" spans="14:30" ht="12" customHeight="1">
      <c r="N2960" s="119" t="s">
        <v>685</v>
      </c>
      <c r="O2960" s="120" t="s">
        <v>1991</v>
      </c>
      <c r="P2960" s="122">
        <v>0</v>
      </c>
      <c r="Q2960" s="122">
        <v>0</v>
      </c>
      <c r="R2960" s="122">
        <v>0</v>
      </c>
      <c r="S2960" s="122">
        <v>0</v>
      </c>
      <c r="T2960" s="122">
        <v>0</v>
      </c>
      <c r="U2960" s="122">
        <v>0</v>
      </c>
      <c r="V2960" s="122">
        <v>0</v>
      </c>
      <c r="W2960" s="122">
        <v>135000026</v>
      </c>
      <c r="X2960" s="122">
        <v>140000026</v>
      </c>
      <c r="Y2960" s="122">
        <v>145000026</v>
      </c>
      <c r="Z2960" s="122">
        <v>150000026</v>
      </c>
      <c r="AA2960" s="122">
        <v>0</v>
      </c>
      <c r="AB2960" s="122">
        <v>0</v>
      </c>
      <c r="AC2960" s="122">
        <v>0</v>
      </c>
      <c r="AD2960" s="121"/>
    </row>
    <row r="2961" spans="14:30" ht="12" customHeight="1">
      <c r="N2961" s="119" t="s">
        <v>685</v>
      </c>
      <c r="O2961" s="120" t="s">
        <v>2713</v>
      </c>
      <c r="P2961" s="122">
        <v>0</v>
      </c>
      <c r="Q2961" s="122">
        <v>0</v>
      </c>
      <c r="R2961" s="122">
        <v>0</v>
      </c>
      <c r="S2961" s="122">
        <v>0</v>
      </c>
      <c r="T2961" s="122">
        <v>0</v>
      </c>
      <c r="U2961" s="122">
        <v>0</v>
      </c>
      <c r="V2961" s="122">
        <v>0</v>
      </c>
      <c r="W2961" s="122">
        <v>0</v>
      </c>
      <c r="X2961" s="122">
        <v>0</v>
      </c>
      <c r="Y2961" s="122">
        <v>0</v>
      </c>
      <c r="Z2961" s="122">
        <v>0</v>
      </c>
      <c r="AA2961" s="122">
        <v>175000026</v>
      </c>
      <c r="AB2961" s="122">
        <v>180000026</v>
      </c>
      <c r="AC2961" s="122">
        <v>190000026</v>
      </c>
      <c r="AD2961" s="121"/>
    </row>
    <row r="2962" spans="14:30" ht="12" customHeight="1">
      <c r="N2962" s="119" t="s">
        <v>685</v>
      </c>
      <c r="O2962" s="120" t="s">
        <v>2842</v>
      </c>
      <c r="P2962" s="122">
        <v>0</v>
      </c>
      <c r="Q2962" s="122">
        <v>0</v>
      </c>
      <c r="R2962" s="122">
        <v>0</v>
      </c>
      <c r="S2962" s="122">
        <v>0</v>
      </c>
      <c r="T2962" s="122">
        <v>0</v>
      </c>
      <c r="U2962" s="122">
        <v>0</v>
      </c>
      <c r="V2962" s="122">
        <v>0</v>
      </c>
      <c r="W2962" s="122">
        <v>0</v>
      </c>
      <c r="X2962" s="122">
        <v>0</v>
      </c>
      <c r="Y2962" s="122">
        <v>0</v>
      </c>
      <c r="Z2962" s="122">
        <v>0</v>
      </c>
      <c r="AA2962" s="122">
        <v>170000026</v>
      </c>
      <c r="AB2962" s="122">
        <v>195000026</v>
      </c>
      <c r="AC2962" s="122">
        <v>200000026</v>
      </c>
      <c r="AD2962" s="121"/>
    </row>
    <row r="2963" spans="14:30" ht="12" customHeight="1">
      <c r="N2963" s="119" t="s">
        <v>685</v>
      </c>
      <c r="O2963" s="120" t="s">
        <v>2372</v>
      </c>
      <c r="P2963" s="121"/>
      <c r="Q2963" s="121"/>
      <c r="R2963" s="121"/>
      <c r="S2963" s="121"/>
      <c r="T2963" s="121"/>
      <c r="U2963" s="121"/>
      <c r="V2963" s="121"/>
      <c r="W2963" s="121"/>
      <c r="X2963" s="122">
        <v>0</v>
      </c>
      <c r="Y2963" s="122">
        <v>0</v>
      </c>
      <c r="Z2963" s="122">
        <v>0</v>
      </c>
      <c r="AA2963" s="122">
        <v>170000026</v>
      </c>
      <c r="AB2963" s="122">
        <v>195000026</v>
      </c>
      <c r="AC2963" s="122">
        <v>200000026</v>
      </c>
      <c r="AD2963" s="121"/>
    </row>
    <row r="2964" spans="14:30" ht="12" customHeight="1">
      <c r="N2964" s="119" t="s">
        <v>685</v>
      </c>
      <c r="O2964" s="120" t="s">
        <v>2676</v>
      </c>
      <c r="P2964" s="122">
        <v>0</v>
      </c>
      <c r="Q2964" s="122">
        <v>0</v>
      </c>
      <c r="R2964" s="122">
        <v>0</v>
      </c>
      <c r="S2964" s="122">
        <v>0</v>
      </c>
      <c r="T2964" s="122">
        <v>0</v>
      </c>
      <c r="U2964" s="122">
        <v>0</v>
      </c>
      <c r="V2964" s="122">
        <v>0</v>
      </c>
      <c r="W2964" s="122">
        <v>0</v>
      </c>
      <c r="X2964" s="122">
        <v>0</v>
      </c>
      <c r="Y2964" s="122">
        <v>0</v>
      </c>
      <c r="Z2964" s="122">
        <v>0</v>
      </c>
      <c r="AA2964" s="122">
        <v>145000026</v>
      </c>
      <c r="AB2964" s="122">
        <v>160000026</v>
      </c>
      <c r="AC2964" s="122">
        <v>170000026</v>
      </c>
      <c r="AD2964" s="121"/>
    </row>
    <row r="2965" spans="14:30" ht="12" customHeight="1">
      <c r="N2965" s="119" t="s">
        <v>685</v>
      </c>
      <c r="O2965" s="120" t="s">
        <v>2680</v>
      </c>
      <c r="P2965" s="122">
        <v>0</v>
      </c>
      <c r="Q2965" s="122">
        <v>0</v>
      </c>
      <c r="R2965" s="122">
        <v>0</v>
      </c>
      <c r="S2965" s="122">
        <v>0</v>
      </c>
      <c r="T2965" s="122">
        <v>0</v>
      </c>
      <c r="U2965" s="122">
        <v>0</v>
      </c>
      <c r="V2965" s="122">
        <v>0</v>
      </c>
      <c r="W2965" s="122">
        <v>0</v>
      </c>
      <c r="X2965" s="122">
        <v>0</v>
      </c>
      <c r="Y2965" s="122">
        <v>0</v>
      </c>
      <c r="Z2965" s="122">
        <v>0</v>
      </c>
      <c r="AA2965" s="122">
        <v>0</v>
      </c>
      <c r="AB2965" s="122">
        <v>170000026</v>
      </c>
      <c r="AC2965" s="122">
        <v>0</v>
      </c>
      <c r="AD2965" s="121"/>
    </row>
    <row r="2966" spans="14:30" ht="12" customHeight="1">
      <c r="N2966" s="119" t="s">
        <v>685</v>
      </c>
      <c r="O2966" s="120" t="s">
        <v>2681</v>
      </c>
      <c r="P2966" s="122">
        <v>0</v>
      </c>
      <c r="Q2966" s="122">
        <v>0</v>
      </c>
      <c r="R2966" s="122">
        <v>0</v>
      </c>
      <c r="S2966" s="122">
        <v>0</v>
      </c>
      <c r="T2966" s="122">
        <v>0</v>
      </c>
      <c r="U2966" s="122">
        <v>0</v>
      </c>
      <c r="V2966" s="122">
        <v>0</v>
      </c>
      <c r="W2966" s="122">
        <v>0</v>
      </c>
      <c r="X2966" s="122">
        <v>0</v>
      </c>
      <c r="Y2966" s="122">
        <v>0</v>
      </c>
      <c r="Z2966" s="122">
        <v>0</v>
      </c>
      <c r="AA2966" s="122">
        <v>0</v>
      </c>
      <c r="AB2966" s="122">
        <v>190000026</v>
      </c>
      <c r="AC2966" s="122">
        <v>220000026</v>
      </c>
      <c r="AD2966" s="121"/>
    </row>
    <row r="2967" spans="14:30" ht="12" customHeight="1">
      <c r="N2967" s="119" t="s">
        <v>685</v>
      </c>
      <c r="O2967" s="120" t="s">
        <v>2681</v>
      </c>
      <c r="P2967" s="122">
        <v>0</v>
      </c>
      <c r="Q2967" s="122">
        <v>0</v>
      </c>
      <c r="R2967" s="122">
        <v>0</v>
      </c>
      <c r="S2967" s="122">
        <v>0</v>
      </c>
      <c r="T2967" s="122">
        <v>0</v>
      </c>
      <c r="U2967" s="122">
        <v>0</v>
      </c>
      <c r="V2967" s="122">
        <v>0</v>
      </c>
      <c r="W2967" s="122">
        <v>0</v>
      </c>
      <c r="X2967" s="122">
        <v>0</v>
      </c>
      <c r="Y2967" s="122">
        <v>0</v>
      </c>
      <c r="Z2967" s="122">
        <v>0</v>
      </c>
      <c r="AA2967" s="122">
        <v>0</v>
      </c>
      <c r="AB2967" s="122">
        <v>190000026</v>
      </c>
      <c r="AC2967" s="122">
        <v>220000026</v>
      </c>
      <c r="AD2967" s="121"/>
    </row>
    <row r="2968" spans="14:30" ht="12" customHeight="1">
      <c r="N2968" s="119" t="s">
        <v>685</v>
      </c>
      <c r="O2968" s="120" t="s">
        <v>2849</v>
      </c>
      <c r="P2968" s="122">
        <v>0</v>
      </c>
      <c r="Q2968" s="122">
        <v>0</v>
      </c>
      <c r="R2968" s="122">
        <v>0</v>
      </c>
      <c r="S2968" s="122">
        <v>0</v>
      </c>
      <c r="T2968" s="122">
        <v>0</v>
      </c>
      <c r="U2968" s="122">
        <v>0</v>
      </c>
      <c r="V2968" s="122">
        <v>0</v>
      </c>
      <c r="W2968" s="122">
        <v>0</v>
      </c>
      <c r="X2968" s="122">
        <v>0</v>
      </c>
      <c r="Y2968" s="122">
        <v>0</v>
      </c>
      <c r="Z2968" s="122">
        <v>0</v>
      </c>
      <c r="AA2968" s="122">
        <v>0</v>
      </c>
      <c r="AB2968" s="122">
        <v>170000026</v>
      </c>
      <c r="AC2968" s="122">
        <v>0</v>
      </c>
      <c r="AD2968" s="121"/>
    </row>
    <row r="2969" spans="14:30" ht="12" customHeight="1">
      <c r="N2969" s="119" t="s">
        <v>685</v>
      </c>
      <c r="O2969" s="120" t="s">
        <v>2805</v>
      </c>
      <c r="P2969" s="121"/>
      <c r="Q2969" s="121"/>
      <c r="R2969" s="121"/>
      <c r="S2969" s="121"/>
      <c r="T2969" s="122">
        <v>0</v>
      </c>
      <c r="U2969" s="122">
        <v>0</v>
      </c>
      <c r="V2969" s="122">
        <v>0</v>
      </c>
      <c r="W2969" s="122">
        <v>0</v>
      </c>
      <c r="X2969" s="122">
        <v>0</v>
      </c>
      <c r="Y2969" s="122">
        <v>0</v>
      </c>
      <c r="Z2969" s="122">
        <v>0</v>
      </c>
      <c r="AA2969" s="122">
        <v>185000026</v>
      </c>
      <c r="AB2969" s="122">
        <v>190000026</v>
      </c>
      <c r="AC2969" s="122">
        <v>200000026</v>
      </c>
      <c r="AD2969" s="121"/>
    </row>
    <row r="2970" spans="14:30" ht="12" customHeight="1">
      <c r="N2970" s="119" t="s">
        <v>685</v>
      </c>
      <c r="O2970" s="120" t="s">
        <v>2201</v>
      </c>
      <c r="P2970" s="122">
        <v>0</v>
      </c>
      <c r="Q2970" s="122">
        <v>0</v>
      </c>
      <c r="R2970" s="122">
        <v>0</v>
      </c>
      <c r="S2970" s="122">
        <v>0</v>
      </c>
      <c r="T2970" s="122">
        <v>0</v>
      </c>
      <c r="U2970" s="122">
        <v>0</v>
      </c>
      <c r="V2970" s="122">
        <v>0</v>
      </c>
      <c r="W2970" s="122">
        <v>0</v>
      </c>
      <c r="X2970" s="122">
        <v>0</v>
      </c>
      <c r="Y2970" s="122">
        <v>150000026</v>
      </c>
      <c r="Z2970" s="122">
        <v>0</v>
      </c>
      <c r="AA2970" s="122">
        <v>0</v>
      </c>
      <c r="AB2970" s="122">
        <v>0</v>
      </c>
      <c r="AC2970" s="122">
        <v>0</v>
      </c>
      <c r="AD2970" s="121"/>
    </row>
    <row r="2971" spans="14:30" ht="12" customHeight="1">
      <c r="N2971" s="119" t="s">
        <v>685</v>
      </c>
      <c r="O2971" s="120" t="s">
        <v>1798</v>
      </c>
      <c r="P2971" s="122">
        <v>0</v>
      </c>
      <c r="Q2971" s="122">
        <v>0</v>
      </c>
      <c r="R2971" s="122">
        <v>0</v>
      </c>
      <c r="S2971" s="122">
        <v>0</v>
      </c>
      <c r="T2971" s="122">
        <v>0</v>
      </c>
      <c r="U2971" s="122">
        <v>0</v>
      </c>
      <c r="V2971" s="122">
        <v>95000026</v>
      </c>
      <c r="W2971" s="122">
        <v>105000026</v>
      </c>
      <c r="X2971" s="122">
        <v>110000026</v>
      </c>
      <c r="Y2971" s="122">
        <v>120000026</v>
      </c>
      <c r="Z2971" s="122">
        <v>125000026</v>
      </c>
      <c r="AA2971" s="122">
        <v>0</v>
      </c>
      <c r="AB2971" s="122">
        <v>0</v>
      </c>
      <c r="AC2971" s="122">
        <v>0</v>
      </c>
      <c r="AD2971" s="121"/>
    </row>
    <row r="2972" spans="14:30" ht="12" customHeight="1">
      <c r="N2972" s="119" t="s">
        <v>685</v>
      </c>
      <c r="O2972" s="120" t="s">
        <v>2143</v>
      </c>
      <c r="P2972" s="122">
        <v>0</v>
      </c>
      <c r="Q2972" s="122">
        <v>0</v>
      </c>
      <c r="R2972" s="122">
        <v>0</v>
      </c>
      <c r="S2972" s="122">
        <v>0</v>
      </c>
      <c r="T2972" s="122">
        <v>0</v>
      </c>
      <c r="U2972" s="122">
        <v>0</v>
      </c>
      <c r="V2972" s="122">
        <v>0</v>
      </c>
      <c r="W2972" s="122">
        <v>100000026</v>
      </c>
      <c r="X2972" s="122">
        <v>120000026</v>
      </c>
      <c r="Y2972" s="122">
        <v>125000026</v>
      </c>
      <c r="Z2972" s="122">
        <v>130000026</v>
      </c>
      <c r="AA2972" s="122">
        <v>140000026</v>
      </c>
      <c r="AB2972" s="122">
        <v>0</v>
      </c>
      <c r="AC2972" s="122">
        <v>0</v>
      </c>
      <c r="AD2972" s="121"/>
    </row>
    <row r="2973" spans="14:30" ht="12" customHeight="1">
      <c r="N2973" s="119" t="s">
        <v>685</v>
      </c>
      <c r="O2973" s="120" t="s">
        <v>2051</v>
      </c>
      <c r="P2973" s="122">
        <v>0</v>
      </c>
      <c r="Q2973" s="122">
        <v>0</v>
      </c>
      <c r="R2973" s="122">
        <v>0</v>
      </c>
      <c r="S2973" s="122">
        <v>0</v>
      </c>
      <c r="T2973" s="122">
        <v>0</v>
      </c>
      <c r="U2973" s="122">
        <v>0</v>
      </c>
      <c r="V2973" s="122">
        <v>100000026</v>
      </c>
      <c r="W2973" s="122">
        <v>110000026</v>
      </c>
      <c r="X2973" s="122">
        <v>115000026</v>
      </c>
      <c r="Y2973" s="122">
        <v>125000026</v>
      </c>
      <c r="Z2973" s="122">
        <v>130000026</v>
      </c>
      <c r="AA2973" s="122">
        <v>0</v>
      </c>
      <c r="AB2973" s="122">
        <v>0</v>
      </c>
      <c r="AC2973" s="122">
        <v>0</v>
      </c>
      <c r="AD2973" s="121"/>
    </row>
    <row r="2974" spans="14:30" ht="12" customHeight="1">
      <c r="N2974" s="119" t="s">
        <v>685</v>
      </c>
      <c r="O2974" s="120" t="s">
        <v>2202</v>
      </c>
      <c r="P2974" s="122">
        <v>0</v>
      </c>
      <c r="Q2974" s="122">
        <v>0</v>
      </c>
      <c r="R2974" s="122">
        <v>0</v>
      </c>
      <c r="S2974" s="122">
        <v>0</v>
      </c>
      <c r="T2974" s="122">
        <v>0</v>
      </c>
      <c r="U2974" s="122">
        <v>0</v>
      </c>
      <c r="V2974" s="122">
        <v>95000026</v>
      </c>
      <c r="W2974" s="122">
        <v>100000026</v>
      </c>
      <c r="X2974" s="122">
        <v>115000026</v>
      </c>
      <c r="Y2974" s="122">
        <v>125000026</v>
      </c>
      <c r="Z2974" s="122">
        <v>130000026</v>
      </c>
      <c r="AA2974" s="122">
        <v>140000026</v>
      </c>
      <c r="AB2974" s="122">
        <v>150000026</v>
      </c>
      <c r="AC2974" s="122">
        <v>160000026</v>
      </c>
      <c r="AD2974" s="121"/>
    </row>
    <row r="2975" spans="14:30" ht="12" customHeight="1">
      <c r="N2975" s="119" t="s">
        <v>685</v>
      </c>
      <c r="O2975" s="120" t="s">
        <v>1845</v>
      </c>
      <c r="P2975" s="122">
        <v>0</v>
      </c>
      <c r="Q2975" s="122">
        <v>0</v>
      </c>
      <c r="R2975" s="122">
        <v>0</v>
      </c>
      <c r="S2975" s="122">
        <v>0</v>
      </c>
      <c r="T2975" s="122">
        <v>0</v>
      </c>
      <c r="U2975" s="122">
        <v>0</v>
      </c>
      <c r="V2975" s="122">
        <v>95000026</v>
      </c>
      <c r="W2975" s="122">
        <v>100000026</v>
      </c>
      <c r="X2975" s="122">
        <v>115000026</v>
      </c>
      <c r="Y2975" s="122">
        <v>125000026</v>
      </c>
      <c r="Z2975" s="122">
        <v>130000026</v>
      </c>
      <c r="AA2975" s="122">
        <v>140000026</v>
      </c>
      <c r="AB2975" s="122">
        <v>150000026</v>
      </c>
      <c r="AC2975" s="122">
        <v>160000026</v>
      </c>
      <c r="AD2975" s="121"/>
    </row>
    <row r="2976" spans="14:30" ht="12" customHeight="1">
      <c r="N2976" s="119" t="s">
        <v>685</v>
      </c>
      <c r="O2976" s="120" t="s">
        <v>1845</v>
      </c>
      <c r="P2976" s="122">
        <v>0</v>
      </c>
      <c r="Q2976" s="122">
        <v>0</v>
      </c>
      <c r="R2976" s="122">
        <v>0</v>
      </c>
      <c r="S2976" s="122">
        <v>0</v>
      </c>
      <c r="T2976" s="122">
        <v>0</v>
      </c>
      <c r="U2976" s="122">
        <v>0</v>
      </c>
      <c r="V2976" s="122">
        <v>95000026</v>
      </c>
      <c r="W2976" s="122">
        <v>100000026</v>
      </c>
      <c r="X2976" s="122">
        <v>115000026</v>
      </c>
      <c r="Y2976" s="122">
        <v>125000026</v>
      </c>
      <c r="Z2976" s="122">
        <v>130000026</v>
      </c>
      <c r="AA2976" s="122">
        <v>140000026</v>
      </c>
      <c r="AB2976" s="122">
        <v>150000026</v>
      </c>
      <c r="AC2976" s="122">
        <v>160000026</v>
      </c>
      <c r="AD2976" s="121"/>
    </row>
    <row r="2977" spans="14:30" ht="12" customHeight="1">
      <c r="N2977" s="119" t="s">
        <v>685</v>
      </c>
      <c r="O2977" s="120" t="s">
        <v>1814</v>
      </c>
      <c r="P2977" s="122">
        <v>0</v>
      </c>
      <c r="Q2977" s="122">
        <v>0</v>
      </c>
      <c r="R2977" s="122">
        <v>0</v>
      </c>
      <c r="S2977" s="122">
        <v>0</v>
      </c>
      <c r="T2977" s="122">
        <v>0</v>
      </c>
      <c r="U2977" s="122">
        <v>0</v>
      </c>
      <c r="V2977" s="122">
        <v>100000026</v>
      </c>
      <c r="W2977" s="122">
        <v>110000026</v>
      </c>
      <c r="X2977" s="122">
        <v>115000026</v>
      </c>
      <c r="Y2977" s="122">
        <v>125000026</v>
      </c>
      <c r="Z2977" s="122">
        <v>130000026</v>
      </c>
      <c r="AA2977" s="122">
        <v>0</v>
      </c>
      <c r="AB2977" s="122">
        <v>0</v>
      </c>
      <c r="AC2977" s="122">
        <v>0</v>
      </c>
      <c r="AD2977" s="121"/>
    </row>
    <row r="2978" spans="14:30" ht="12" customHeight="1">
      <c r="N2978" s="119" t="s">
        <v>685</v>
      </c>
      <c r="O2978" s="120" t="s">
        <v>1940</v>
      </c>
      <c r="P2978" s="122">
        <v>0</v>
      </c>
      <c r="Q2978" s="122">
        <v>0</v>
      </c>
      <c r="R2978" s="122">
        <v>0</v>
      </c>
      <c r="S2978" s="122">
        <v>0</v>
      </c>
      <c r="T2978" s="122">
        <v>0</v>
      </c>
      <c r="U2978" s="122">
        <v>0</v>
      </c>
      <c r="V2978" s="122">
        <v>110000026</v>
      </c>
      <c r="W2978" s="122">
        <v>0</v>
      </c>
      <c r="X2978" s="122">
        <v>0</v>
      </c>
      <c r="Y2978" s="122">
        <v>0</v>
      </c>
      <c r="Z2978" s="122">
        <v>0</v>
      </c>
      <c r="AA2978" s="122">
        <v>0</v>
      </c>
      <c r="AB2978" s="122">
        <v>0</v>
      </c>
      <c r="AC2978" s="122">
        <v>0</v>
      </c>
      <c r="AD2978" s="121"/>
    </row>
    <row r="2979" spans="14:30" ht="12" customHeight="1">
      <c r="N2979" s="119" t="s">
        <v>685</v>
      </c>
      <c r="O2979" s="120" t="s">
        <v>1938</v>
      </c>
      <c r="P2979" s="122">
        <v>0</v>
      </c>
      <c r="Q2979" s="122">
        <v>0</v>
      </c>
      <c r="R2979" s="122">
        <v>0</v>
      </c>
      <c r="S2979" s="122">
        <v>0</v>
      </c>
      <c r="T2979" s="122">
        <v>0</v>
      </c>
      <c r="U2979" s="122">
        <v>0</v>
      </c>
      <c r="V2979" s="122">
        <v>110000026</v>
      </c>
      <c r="W2979" s="122">
        <v>115000026</v>
      </c>
      <c r="X2979" s="122">
        <v>0</v>
      </c>
      <c r="Y2979" s="122">
        <v>0</v>
      </c>
      <c r="Z2979" s="122">
        <v>0</v>
      </c>
      <c r="AA2979" s="122">
        <v>0</v>
      </c>
      <c r="AB2979" s="122">
        <v>0</v>
      </c>
      <c r="AC2979" s="122">
        <v>0</v>
      </c>
      <c r="AD2979" s="121"/>
    </row>
    <row r="2980" spans="14:30" ht="12" customHeight="1">
      <c r="N2980" s="119" t="s">
        <v>685</v>
      </c>
      <c r="O2980" s="120" t="s">
        <v>1570</v>
      </c>
      <c r="P2980" s="121"/>
      <c r="Q2980" s="121"/>
      <c r="R2980" s="121"/>
      <c r="S2980" s="122">
        <v>0</v>
      </c>
      <c r="T2980" s="122">
        <v>0</v>
      </c>
      <c r="U2980" s="122">
        <v>0</v>
      </c>
      <c r="V2980" s="122">
        <v>110000026</v>
      </c>
      <c r="W2980" s="122">
        <v>115000026</v>
      </c>
      <c r="X2980" s="122">
        <v>0</v>
      </c>
      <c r="Y2980" s="122">
        <v>0</v>
      </c>
      <c r="Z2980" s="122">
        <v>0</v>
      </c>
      <c r="AA2980" s="122">
        <v>0</v>
      </c>
      <c r="AB2980" s="122">
        <v>0</v>
      </c>
      <c r="AC2980" s="122">
        <v>0</v>
      </c>
      <c r="AD2980" s="121"/>
    </row>
    <row r="2981" spans="14:30" ht="12" customHeight="1">
      <c r="N2981" s="119" t="s">
        <v>685</v>
      </c>
      <c r="O2981" s="120" t="s">
        <v>1511</v>
      </c>
      <c r="P2981" s="122">
        <v>0</v>
      </c>
      <c r="Q2981" s="122">
        <v>0</v>
      </c>
      <c r="R2981" s="122">
        <v>0</v>
      </c>
      <c r="S2981" s="122">
        <v>0</v>
      </c>
      <c r="T2981" s="122">
        <v>0</v>
      </c>
      <c r="U2981" s="122">
        <v>0</v>
      </c>
      <c r="V2981" s="122">
        <v>110000026</v>
      </c>
      <c r="W2981" s="122">
        <v>115000026</v>
      </c>
      <c r="X2981" s="122">
        <v>0</v>
      </c>
      <c r="Y2981" s="122">
        <v>0</v>
      </c>
      <c r="Z2981" s="122">
        <v>0</v>
      </c>
      <c r="AA2981" s="122">
        <v>0</v>
      </c>
      <c r="AB2981" s="122">
        <v>0</v>
      </c>
      <c r="AC2981" s="122">
        <v>0</v>
      </c>
      <c r="AD2981" s="121"/>
    </row>
    <row r="2982" spans="14:30" ht="12" customHeight="1">
      <c r="N2982" s="119" t="s">
        <v>685</v>
      </c>
      <c r="O2982" s="120" t="s">
        <v>2837</v>
      </c>
      <c r="P2982" s="122">
        <v>0</v>
      </c>
      <c r="Q2982" s="122">
        <v>0</v>
      </c>
      <c r="R2982" s="122">
        <v>0</v>
      </c>
      <c r="S2982" s="122">
        <v>0</v>
      </c>
      <c r="T2982" s="122">
        <v>0</v>
      </c>
      <c r="U2982" s="122">
        <v>0</v>
      </c>
      <c r="V2982" s="122">
        <v>0</v>
      </c>
      <c r="W2982" s="122">
        <v>0</v>
      </c>
      <c r="X2982" s="122">
        <v>0</v>
      </c>
      <c r="Y2982" s="122">
        <v>0</v>
      </c>
      <c r="Z2982" s="122">
        <v>135000026</v>
      </c>
      <c r="AA2982" s="122">
        <v>145000026</v>
      </c>
      <c r="AB2982" s="122">
        <v>155000026</v>
      </c>
      <c r="AC2982" s="122">
        <v>165000026</v>
      </c>
      <c r="AD2982" s="121"/>
    </row>
    <row r="2983" spans="14:30" ht="12" customHeight="1">
      <c r="N2983" s="119" t="s">
        <v>685</v>
      </c>
      <c r="O2983" s="120" t="s">
        <v>1874</v>
      </c>
      <c r="P2983" s="122">
        <v>0</v>
      </c>
      <c r="Q2983" s="122">
        <v>0</v>
      </c>
      <c r="R2983" s="122">
        <v>0</v>
      </c>
      <c r="S2983" s="122">
        <v>0</v>
      </c>
      <c r="T2983" s="122">
        <v>0</v>
      </c>
      <c r="U2983" s="122">
        <v>0</v>
      </c>
      <c r="V2983" s="122">
        <v>100000026</v>
      </c>
      <c r="W2983" s="122">
        <v>110000026</v>
      </c>
      <c r="X2983" s="122">
        <v>115000026</v>
      </c>
      <c r="Y2983" s="122">
        <v>125000026</v>
      </c>
      <c r="Z2983" s="122">
        <v>130000026</v>
      </c>
      <c r="AA2983" s="122">
        <v>0</v>
      </c>
      <c r="AB2983" s="122">
        <v>0</v>
      </c>
      <c r="AC2983" s="122">
        <v>0</v>
      </c>
      <c r="AD2983" s="121"/>
    </row>
    <row r="2984" spans="14:30" ht="12" customHeight="1">
      <c r="N2984" s="119" t="s">
        <v>685</v>
      </c>
      <c r="O2984" s="120" t="s">
        <v>2814</v>
      </c>
      <c r="P2984" s="122">
        <v>0</v>
      </c>
      <c r="Q2984" s="122">
        <v>0</v>
      </c>
      <c r="R2984" s="122">
        <v>0</v>
      </c>
      <c r="S2984" s="122">
        <v>0</v>
      </c>
      <c r="T2984" s="122">
        <v>0</v>
      </c>
      <c r="U2984" s="122">
        <v>0</v>
      </c>
      <c r="V2984" s="122">
        <v>95000026</v>
      </c>
      <c r="W2984" s="122">
        <v>105000026</v>
      </c>
      <c r="X2984" s="122">
        <v>110000026</v>
      </c>
      <c r="Y2984" s="122">
        <v>120000026</v>
      </c>
      <c r="Z2984" s="122">
        <v>125000026</v>
      </c>
      <c r="AA2984" s="122">
        <v>0</v>
      </c>
      <c r="AB2984" s="122">
        <v>0</v>
      </c>
      <c r="AC2984" s="122">
        <v>0</v>
      </c>
      <c r="AD2984" s="121"/>
    </row>
    <row r="2985" spans="14:30" ht="12" customHeight="1">
      <c r="N2985" s="119" t="s">
        <v>685</v>
      </c>
      <c r="O2985" s="120" t="s">
        <v>2238</v>
      </c>
      <c r="P2985" s="122">
        <v>0</v>
      </c>
      <c r="Q2985" s="122">
        <v>0</v>
      </c>
      <c r="R2985" s="122">
        <v>0</v>
      </c>
      <c r="S2985" s="122">
        <v>0</v>
      </c>
      <c r="T2985" s="122">
        <v>0</v>
      </c>
      <c r="U2985" s="122">
        <v>0</v>
      </c>
      <c r="V2985" s="122">
        <v>0</v>
      </c>
      <c r="W2985" s="122">
        <v>0</v>
      </c>
      <c r="X2985" s="122">
        <v>0</v>
      </c>
      <c r="Y2985" s="122">
        <v>0</v>
      </c>
      <c r="Z2985" s="122">
        <v>155000026</v>
      </c>
      <c r="AA2985" s="122">
        <v>165000026</v>
      </c>
      <c r="AB2985" s="122">
        <v>175000026</v>
      </c>
      <c r="AC2985" s="122">
        <v>185000026</v>
      </c>
      <c r="AD2985" s="121"/>
    </row>
    <row r="2986" spans="14:30" ht="12" customHeight="1">
      <c r="N2986" s="119" t="s">
        <v>685</v>
      </c>
      <c r="O2986" s="120" t="s">
        <v>1799</v>
      </c>
      <c r="P2986" s="122">
        <v>0</v>
      </c>
      <c r="Q2986" s="122">
        <v>0</v>
      </c>
      <c r="R2986" s="122">
        <v>0</v>
      </c>
      <c r="S2986" s="122">
        <v>0</v>
      </c>
      <c r="T2986" s="122">
        <v>0</v>
      </c>
      <c r="U2986" s="122">
        <v>0</v>
      </c>
      <c r="V2986" s="122">
        <v>95000026</v>
      </c>
      <c r="W2986" s="122">
        <v>110000026</v>
      </c>
      <c r="X2986" s="122">
        <v>120000026</v>
      </c>
      <c r="Y2986" s="122">
        <v>130000026</v>
      </c>
      <c r="Z2986" s="122">
        <v>145000026</v>
      </c>
      <c r="AA2986" s="122">
        <v>160000026</v>
      </c>
      <c r="AB2986" s="122">
        <v>175000026</v>
      </c>
      <c r="AC2986" s="122">
        <v>185000026</v>
      </c>
      <c r="AD2986" s="121"/>
    </row>
    <row r="2987" spans="14:30" ht="12" customHeight="1">
      <c r="N2987" s="119" t="s">
        <v>685</v>
      </c>
      <c r="O2987" s="120" t="s">
        <v>2720</v>
      </c>
      <c r="P2987" s="122">
        <v>0</v>
      </c>
      <c r="Q2987" s="122">
        <v>0</v>
      </c>
      <c r="R2987" s="122">
        <v>0</v>
      </c>
      <c r="S2987" s="122">
        <v>0</v>
      </c>
      <c r="T2987" s="122">
        <v>0</v>
      </c>
      <c r="U2987" s="122">
        <v>0</v>
      </c>
      <c r="V2987" s="122">
        <v>95000026</v>
      </c>
      <c r="W2987" s="122">
        <v>100000026</v>
      </c>
      <c r="X2987" s="122">
        <v>115000026</v>
      </c>
      <c r="Y2987" s="122">
        <v>125000026</v>
      </c>
      <c r="Z2987" s="122">
        <v>130000026</v>
      </c>
      <c r="AA2987" s="122">
        <v>140000026</v>
      </c>
      <c r="AB2987" s="122">
        <v>150000026</v>
      </c>
      <c r="AC2987" s="122">
        <v>160000026</v>
      </c>
      <c r="AD2987" s="121"/>
    </row>
    <row r="2988" spans="14:30" ht="12" customHeight="1">
      <c r="N2988" s="119" t="s">
        <v>685</v>
      </c>
      <c r="O2988" s="120" t="s">
        <v>2373</v>
      </c>
      <c r="P2988" s="122">
        <v>0</v>
      </c>
      <c r="Q2988" s="122">
        <v>0</v>
      </c>
      <c r="R2988" s="122">
        <v>0</v>
      </c>
      <c r="S2988" s="122">
        <v>0</v>
      </c>
      <c r="T2988" s="122">
        <v>0</v>
      </c>
      <c r="U2988" s="122">
        <v>0</v>
      </c>
      <c r="V2988" s="122">
        <v>95000026</v>
      </c>
      <c r="W2988" s="122">
        <v>100000026</v>
      </c>
      <c r="X2988" s="122">
        <v>115000026</v>
      </c>
      <c r="Y2988" s="122">
        <v>125000026</v>
      </c>
      <c r="Z2988" s="122">
        <v>130000026</v>
      </c>
      <c r="AA2988" s="122">
        <v>140000026</v>
      </c>
      <c r="AB2988" s="122">
        <v>150000026</v>
      </c>
      <c r="AC2988" s="122">
        <v>160000026</v>
      </c>
      <c r="AD2988" s="121"/>
    </row>
    <row r="2989" spans="14:30" ht="12" customHeight="1">
      <c r="N2989" s="119" t="s">
        <v>685</v>
      </c>
      <c r="O2989" s="120" t="s">
        <v>3443</v>
      </c>
      <c r="P2989" s="121"/>
      <c r="Q2989" s="121"/>
      <c r="R2989" s="121"/>
      <c r="S2989" s="121"/>
      <c r="T2989" s="121"/>
      <c r="U2989" s="121"/>
      <c r="V2989" s="121"/>
      <c r="W2989" s="121"/>
      <c r="X2989" s="121"/>
      <c r="Y2989" s="121"/>
      <c r="Z2989" s="121"/>
      <c r="AA2989" s="121"/>
      <c r="AB2989" s="121"/>
      <c r="AC2989" s="122">
        <v>390000026</v>
      </c>
      <c r="AD2989" s="121"/>
    </row>
    <row r="2990" spans="14:30" ht="12" customHeight="1">
      <c r="N2990" s="119" t="s">
        <v>685</v>
      </c>
      <c r="O2990" s="120" t="s">
        <v>2374</v>
      </c>
      <c r="P2990" s="122">
        <v>0</v>
      </c>
      <c r="Q2990" s="122">
        <v>0</v>
      </c>
      <c r="R2990" s="122">
        <v>0</v>
      </c>
      <c r="S2990" s="122">
        <v>0</v>
      </c>
      <c r="T2990" s="122">
        <v>0</v>
      </c>
      <c r="U2990" s="122">
        <v>75000026</v>
      </c>
      <c r="V2990" s="122">
        <v>80000026</v>
      </c>
      <c r="W2990" s="122">
        <v>85000026</v>
      </c>
      <c r="X2990" s="122">
        <v>90000026</v>
      </c>
      <c r="Y2990" s="122">
        <v>95000026</v>
      </c>
      <c r="Z2990" s="122">
        <v>100000026</v>
      </c>
      <c r="AA2990" s="122">
        <v>105000026</v>
      </c>
      <c r="AB2990" s="122">
        <v>110000026</v>
      </c>
      <c r="AC2990" s="122">
        <v>145000026</v>
      </c>
      <c r="AD2990" s="121"/>
    </row>
    <row r="2991" spans="14:30" ht="12" customHeight="1">
      <c r="N2991" s="119" t="s">
        <v>685</v>
      </c>
      <c r="O2991" s="120" t="s">
        <v>8063</v>
      </c>
      <c r="P2991" s="121"/>
      <c r="Q2991" s="121"/>
      <c r="R2991" s="121"/>
      <c r="S2991" s="121"/>
      <c r="T2991" s="122">
        <v>0</v>
      </c>
      <c r="U2991" s="122">
        <v>0</v>
      </c>
      <c r="V2991" s="122">
        <v>0</v>
      </c>
      <c r="W2991" s="122">
        <v>0</v>
      </c>
      <c r="X2991" s="122">
        <v>0</v>
      </c>
      <c r="Y2991" s="122">
        <v>0</v>
      </c>
      <c r="Z2991" s="122">
        <v>0</v>
      </c>
      <c r="AA2991" s="122">
        <v>0</v>
      </c>
      <c r="AB2991" s="122">
        <v>240000026</v>
      </c>
      <c r="AC2991" s="122">
        <v>260000026</v>
      </c>
      <c r="AD2991" s="121"/>
    </row>
    <row r="2992" spans="14:30" ht="12" customHeight="1">
      <c r="N2992" s="119" t="s">
        <v>685</v>
      </c>
      <c r="O2992" s="120" t="s">
        <v>8064</v>
      </c>
      <c r="P2992" s="122">
        <v>0</v>
      </c>
      <c r="Q2992" s="122">
        <v>0</v>
      </c>
      <c r="R2992" s="122">
        <v>0</v>
      </c>
      <c r="S2992" s="122">
        <v>0</v>
      </c>
      <c r="T2992" s="122">
        <v>0</v>
      </c>
      <c r="U2992" s="122">
        <v>80000026</v>
      </c>
      <c r="V2992" s="122">
        <v>85000026</v>
      </c>
      <c r="W2992" s="122">
        <v>90000026</v>
      </c>
      <c r="X2992" s="122">
        <v>95000026</v>
      </c>
      <c r="Y2992" s="122">
        <v>100000026</v>
      </c>
      <c r="Z2992" s="122">
        <v>105000026</v>
      </c>
      <c r="AA2992" s="122">
        <v>110000026</v>
      </c>
      <c r="AB2992" s="122">
        <v>115000026</v>
      </c>
      <c r="AC2992" s="122">
        <v>150000026</v>
      </c>
      <c r="AD2992" s="121"/>
    </row>
    <row r="2993" spans="14:30" ht="12" customHeight="1">
      <c r="N2993" s="119" t="s">
        <v>685</v>
      </c>
      <c r="O2993" s="120" t="s">
        <v>8065</v>
      </c>
      <c r="P2993" s="122">
        <v>0</v>
      </c>
      <c r="Q2993" s="122">
        <v>0</v>
      </c>
      <c r="R2993" s="122">
        <v>0</v>
      </c>
      <c r="S2993" s="122">
        <v>0</v>
      </c>
      <c r="T2993" s="122">
        <v>0</v>
      </c>
      <c r="U2993" s="122">
        <v>80000026</v>
      </c>
      <c r="V2993" s="122">
        <v>85000026</v>
      </c>
      <c r="W2993" s="122">
        <v>90000026</v>
      </c>
      <c r="X2993" s="122">
        <v>95000026</v>
      </c>
      <c r="Y2993" s="122">
        <v>100000026</v>
      </c>
      <c r="Z2993" s="122">
        <v>105000026</v>
      </c>
      <c r="AA2993" s="122">
        <v>110000026</v>
      </c>
      <c r="AB2993" s="122">
        <v>115000026</v>
      </c>
      <c r="AC2993" s="122">
        <v>150000026</v>
      </c>
      <c r="AD2993" s="121"/>
    </row>
    <row r="2994" spans="14:30" ht="12" customHeight="1">
      <c r="N2994" s="119" t="s">
        <v>685</v>
      </c>
      <c r="O2994" s="120" t="s">
        <v>8066</v>
      </c>
      <c r="P2994" s="121"/>
      <c r="Q2994" s="121"/>
      <c r="R2994" s="121"/>
      <c r="S2994" s="121"/>
      <c r="T2994" s="121"/>
      <c r="U2994" s="122">
        <v>80000026</v>
      </c>
      <c r="V2994" s="122">
        <v>85000026</v>
      </c>
      <c r="W2994" s="122">
        <v>90000026</v>
      </c>
      <c r="X2994" s="122">
        <v>95000026</v>
      </c>
      <c r="Y2994" s="122">
        <v>100000026</v>
      </c>
      <c r="Z2994" s="122">
        <v>105000026</v>
      </c>
      <c r="AA2994" s="122">
        <v>110000026</v>
      </c>
      <c r="AB2994" s="122">
        <v>115000026</v>
      </c>
      <c r="AC2994" s="122">
        <v>150000026</v>
      </c>
      <c r="AD2994" s="121"/>
    </row>
    <row r="2995" spans="14:30" ht="12" customHeight="1">
      <c r="N2995" s="119" t="s">
        <v>685</v>
      </c>
      <c r="O2995" s="120" t="s">
        <v>8067</v>
      </c>
      <c r="P2995" s="122">
        <v>0</v>
      </c>
      <c r="Q2995" s="122">
        <v>0</v>
      </c>
      <c r="R2995" s="122">
        <v>0</v>
      </c>
      <c r="S2995" s="122">
        <v>0</v>
      </c>
      <c r="T2995" s="122">
        <v>0</v>
      </c>
      <c r="U2995" s="122">
        <v>75000026</v>
      </c>
      <c r="V2995" s="122">
        <v>80000026</v>
      </c>
      <c r="W2995" s="122">
        <v>85000026</v>
      </c>
      <c r="X2995" s="122">
        <v>90000026</v>
      </c>
      <c r="Y2995" s="122">
        <v>95000026</v>
      </c>
      <c r="Z2995" s="122">
        <v>100000026</v>
      </c>
      <c r="AA2995" s="122">
        <v>105000026</v>
      </c>
      <c r="AB2995" s="122">
        <v>110000026</v>
      </c>
      <c r="AC2995" s="122">
        <v>145000026</v>
      </c>
      <c r="AD2995" s="121"/>
    </row>
    <row r="2996" spans="14:30" ht="12" customHeight="1">
      <c r="N2996" s="119" t="s">
        <v>685</v>
      </c>
      <c r="O2996" s="120" t="s">
        <v>8068</v>
      </c>
      <c r="P2996" s="122">
        <v>0</v>
      </c>
      <c r="Q2996" s="122">
        <v>0</v>
      </c>
      <c r="R2996" s="122">
        <v>0</v>
      </c>
      <c r="S2996" s="122">
        <v>0</v>
      </c>
      <c r="T2996" s="122">
        <v>0</v>
      </c>
      <c r="U2996" s="122">
        <v>75000026</v>
      </c>
      <c r="V2996" s="122">
        <v>80000026</v>
      </c>
      <c r="W2996" s="122">
        <v>85000026</v>
      </c>
      <c r="X2996" s="122">
        <v>90000026</v>
      </c>
      <c r="Y2996" s="122">
        <v>95000026</v>
      </c>
      <c r="Z2996" s="122">
        <v>100000026</v>
      </c>
      <c r="AA2996" s="122">
        <v>105000026</v>
      </c>
      <c r="AB2996" s="122">
        <v>110000026</v>
      </c>
      <c r="AC2996" s="122">
        <v>145000026</v>
      </c>
      <c r="AD2996" s="121"/>
    </row>
    <row r="2997" spans="14:30" ht="12" customHeight="1">
      <c r="N2997" s="119" t="s">
        <v>685</v>
      </c>
      <c r="O2997" s="120" t="s">
        <v>8069</v>
      </c>
      <c r="P2997" s="122">
        <v>0</v>
      </c>
      <c r="Q2997" s="122">
        <v>0</v>
      </c>
      <c r="R2997" s="122">
        <v>0</v>
      </c>
      <c r="S2997" s="122">
        <v>0</v>
      </c>
      <c r="T2997" s="122">
        <v>0</v>
      </c>
      <c r="U2997" s="122">
        <v>80000026</v>
      </c>
      <c r="V2997" s="122">
        <v>85000026</v>
      </c>
      <c r="W2997" s="122">
        <v>90000026</v>
      </c>
      <c r="X2997" s="122">
        <v>95000026</v>
      </c>
      <c r="Y2997" s="122">
        <v>100000026</v>
      </c>
      <c r="Z2997" s="122">
        <v>105000026</v>
      </c>
      <c r="AA2997" s="122">
        <v>110000026</v>
      </c>
      <c r="AB2997" s="122">
        <v>115000026</v>
      </c>
      <c r="AC2997" s="122">
        <v>150000026</v>
      </c>
      <c r="AD2997" s="121"/>
    </row>
    <row r="2998" spans="14:30" ht="12" customHeight="1">
      <c r="N2998" s="119" t="s">
        <v>685</v>
      </c>
      <c r="O2998" s="120" t="s">
        <v>8070</v>
      </c>
      <c r="P2998" s="122">
        <v>0</v>
      </c>
      <c r="Q2998" s="122">
        <v>0</v>
      </c>
      <c r="R2998" s="122">
        <v>0</v>
      </c>
      <c r="S2998" s="122">
        <v>0</v>
      </c>
      <c r="T2998" s="122">
        <v>0</v>
      </c>
      <c r="U2998" s="122">
        <v>80000026</v>
      </c>
      <c r="V2998" s="122">
        <v>85000026</v>
      </c>
      <c r="W2998" s="122">
        <v>90000026</v>
      </c>
      <c r="X2998" s="122">
        <v>95000026</v>
      </c>
      <c r="Y2998" s="122">
        <v>100000026</v>
      </c>
      <c r="Z2998" s="122">
        <v>110000026</v>
      </c>
      <c r="AA2998" s="122">
        <v>120000026</v>
      </c>
      <c r="AB2998" s="122">
        <v>130000026</v>
      </c>
      <c r="AC2998" s="122">
        <v>150000026</v>
      </c>
      <c r="AD2998" s="121"/>
    </row>
    <row r="2999" spans="14:30" ht="12" customHeight="1">
      <c r="N2999" s="119" t="s">
        <v>685</v>
      </c>
      <c r="O2999" s="120" t="s">
        <v>8071</v>
      </c>
      <c r="P2999" s="122">
        <v>0</v>
      </c>
      <c r="Q2999" s="122">
        <v>0</v>
      </c>
      <c r="R2999" s="122">
        <v>0</v>
      </c>
      <c r="S2999" s="122">
        <v>0</v>
      </c>
      <c r="T2999" s="122">
        <v>0</v>
      </c>
      <c r="U2999" s="122">
        <v>80000026</v>
      </c>
      <c r="V2999" s="122">
        <v>85000026</v>
      </c>
      <c r="W2999" s="122">
        <v>90000026</v>
      </c>
      <c r="X2999" s="122">
        <v>95000026</v>
      </c>
      <c r="Y2999" s="122">
        <v>100000026</v>
      </c>
      <c r="Z2999" s="122">
        <v>105000026</v>
      </c>
      <c r="AA2999" s="122">
        <v>110000026</v>
      </c>
      <c r="AB2999" s="122">
        <v>115000026</v>
      </c>
      <c r="AC2999" s="122">
        <v>150000026</v>
      </c>
      <c r="AD2999" s="121"/>
    </row>
    <row r="3000" spans="14:30" ht="12" customHeight="1">
      <c r="N3000" s="119" t="s">
        <v>685</v>
      </c>
      <c r="O3000" s="120" t="s">
        <v>8072</v>
      </c>
      <c r="P3000" s="122">
        <v>0</v>
      </c>
      <c r="Q3000" s="122">
        <v>0</v>
      </c>
      <c r="R3000" s="122">
        <v>0</v>
      </c>
      <c r="S3000" s="122">
        <v>0</v>
      </c>
      <c r="T3000" s="122">
        <v>0</v>
      </c>
      <c r="U3000" s="122">
        <v>75000026</v>
      </c>
      <c r="V3000" s="122">
        <v>80000026</v>
      </c>
      <c r="W3000" s="122">
        <v>85000026</v>
      </c>
      <c r="X3000" s="122">
        <v>90000026</v>
      </c>
      <c r="Y3000" s="122">
        <v>95000026</v>
      </c>
      <c r="Z3000" s="122">
        <v>100000026</v>
      </c>
      <c r="AA3000" s="122">
        <v>105000026</v>
      </c>
      <c r="AB3000" s="122">
        <v>110000026</v>
      </c>
      <c r="AC3000" s="122">
        <v>145000026</v>
      </c>
      <c r="AD3000" s="121"/>
    </row>
    <row r="3001" spans="14:30" ht="12" customHeight="1">
      <c r="N3001" s="119" t="s">
        <v>685</v>
      </c>
      <c r="O3001" s="120" t="s">
        <v>8073</v>
      </c>
      <c r="P3001" s="122">
        <v>0</v>
      </c>
      <c r="Q3001" s="122">
        <v>0</v>
      </c>
      <c r="R3001" s="122">
        <v>0</v>
      </c>
      <c r="S3001" s="122">
        <v>0</v>
      </c>
      <c r="T3001" s="122">
        <v>0</v>
      </c>
      <c r="U3001" s="122">
        <v>75000026</v>
      </c>
      <c r="V3001" s="122">
        <v>80000026</v>
      </c>
      <c r="W3001" s="122">
        <v>85000026</v>
      </c>
      <c r="X3001" s="122">
        <v>90000026</v>
      </c>
      <c r="Y3001" s="122">
        <v>95000026</v>
      </c>
      <c r="Z3001" s="122">
        <v>100000026</v>
      </c>
      <c r="AA3001" s="122">
        <v>105000026</v>
      </c>
      <c r="AB3001" s="122">
        <v>110000026</v>
      </c>
      <c r="AC3001" s="122">
        <v>145000026</v>
      </c>
      <c r="AD3001" s="121"/>
    </row>
    <row r="3002" spans="14:30" ht="12" customHeight="1">
      <c r="N3002" s="119" t="s">
        <v>685</v>
      </c>
      <c r="O3002" s="120" t="s">
        <v>8074</v>
      </c>
      <c r="P3002" s="122">
        <v>0</v>
      </c>
      <c r="Q3002" s="122">
        <v>0</v>
      </c>
      <c r="R3002" s="122">
        <v>0</v>
      </c>
      <c r="S3002" s="122">
        <v>0</v>
      </c>
      <c r="T3002" s="122">
        <v>0</v>
      </c>
      <c r="U3002" s="122">
        <v>75000026</v>
      </c>
      <c r="V3002" s="122">
        <v>80000026</v>
      </c>
      <c r="W3002" s="122">
        <v>85000026</v>
      </c>
      <c r="X3002" s="122">
        <v>90000026</v>
      </c>
      <c r="Y3002" s="122">
        <v>95000026</v>
      </c>
      <c r="Z3002" s="122">
        <v>100000026</v>
      </c>
      <c r="AA3002" s="122">
        <v>105000026</v>
      </c>
      <c r="AB3002" s="122">
        <v>110000026</v>
      </c>
      <c r="AC3002" s="122">
        <v>145000026</v>
      </c>
      <c r="AD3002" s="121"/>
    </row>
    <row r="3003" spans="14:30" ht="12" customHeight="1">
      <c r="N3003" s="119" t="s">
        <v>685</v>
      </c>
      <c r="O3003" s="120" t="s">
        <v>3370</v>
      </c>
      <c r="P3003" s="121"/>
      <c r="Q3003" s="121"/>
      <c r="R3003" s="121"/>
      <c r="S3003" s="121"/>
      <c r="T3003" s="121"/>
      <c r="U3003" s="121"/>
      <c r="V3003" s="121"/>
      <c r="W3003" s="121"/>
      <c r="X3003" s="121"/>
      <c r="Y3003" s="121"/>
      <c r="Z3003" s="122">
        <v>105000026</v>
      </c>
      <c r="AA3003" s="121"/>
      <c r="AB3003" s="121"/>
      <c r="AC3003" s="121"/>
      <c r="AD3003" s="121"/>
    </row>
    <row r="3004" spans="14:30" ht="12" customHeight="1">
      <c r="N3004" s="119" t="s">
        <v>685</v>
      </c>
      <c r="O3004" s="120" t="s">
        <v>8075</v>
      </c>
      <c r="P3004" s="122">
        <v>0</v>
      </c>
      <c r="Q3004" s="122">
        <v>0</v>
      </c>
      <c r="R3004" s="122">
        <v>0</v>
      </c>
      <c r="S3004" s="122">
        <v>0</v>
      </c>
      <c r="T3004" s="122">
        <v>0</v>
      </c>
      <c r="U3004" s="122">
        <v>80000026</v>
      </c>
      <c r="V3004" s="122">
        <v>85000026</v>
      </c>
      <c r="W3004" s="122">
        <v>90000026</v>
      </c>
      <c r="X3004" s="122">
        <v>95000026</v>
      </c>
      <c r="Y3004" s="122">
        <v>100000026</v>
      </c>
      <c r="Z3004" s="122">
        <v>105000026</v>
      </c>
      <c r="AA3004" s="122">
        <v>110000026</v>
      </c>
      <c r="AB3004" s="122">
        <v>115000026</v>
      </c>
      <c r="AC3004" s="122">
        <v>150000026</v>
      </c>
      <c r="AD3004" s="121"/>
    </row>
    <row r="3005" spans="14:30" ht="12" customHeight="1">
      <c r="N3005" s="119" t="s">
        <v>685</v>
      </c>
      <c r="O3005" s="120" t="s">
        <v>8076</v>
      </c>
      <c r="P3005" s="122">
        <v>0</v>
      </c>
      <c r="Q3005" s="122">
        <v>0</v>
      </c>
      <c r="R3005" s="122">
        <v>0</v>
      </c>
      <c r="S3005" s="122">
        <v>0</v>
      </c>
      <c r="T3005" s="122">
        <v>0</v>
      </c>
      <c r="U3005" s="122">
        <v>80000026</v>
      </c>
      <c r="V3005" s="122">
        <v>85000026</v>
      </c>
      <c r="W3005" s="122">
        <v>90000026</v>
      </c>
      <c r="X3005" s="122">
        <v>95000026</v>
      </c>
      <c r="Y3005" s="122">
        <v>100000026</v>
      </c>
      <c r="Z3005" s="122">
        <v>105000026</v>
      </c>
      <c r="AA3005" s="122">
        <v>110000026</v>
      </c>
      <c r="AB3005" s="122">
        <v>115000026</v>
      </c>
      <c r="AC3005" s="122">
        <v>150000026</v>
      </c>
      <c r="AD3005" s="121"/>
    </row>
    <row r="3006" spans="14:30" ht="12" customHeight="1">
      <c r="N3006" s="119" t="s">
        <v>685</v>
      </c>
      <c r="O3006" s="120" t="s">
        <v>8077</v>
      </c>
      <c r="P3006" s="122">
        <v>0</v>
      </c>
      <c r="Q3006" s="122">
        <v>0</v>
      </c>
      <c r="R3006" s="122">
        <v>0</v>
      </c>
      <c r="S3006" s="122">
        <v>0</v>
      </c>
      <c r="T3006" s="122">
        <v>0</v>
      </c>
      <c r="U3006" s="122">
        <v>80000026</v>
      </c>
      <c r="V3006" s="122">
        <v>85000026</v>
      </c>
      <c r="W3006" s="122">
        <v>90000026</v>
      </c>
      <c r="X3006" s="122">
        <v>95000026</v>
      </c>
      <c r="Y3006" s="122">
        <v>100000026</v>
      </c>
      <c r="Z3006" s="122">
        <v>105000026</v>
      </c>
      <c r="AA3006" s="122">
        <v>110000026</v>
      </c>
      <c r="AB3006" s="122">
        <v>115000026</v>
      </c>
      <c r="AC3006" s="122">
        <v>150000026</v>
      </c>
      <c r="AD3006" s="121"/>
    </row>
    <row r="3007" spans="14:30" ht="12" customHeight="1">
      <c r="N3007" s="119" t="s">
        <v>685</v>
      </c>
      <c r="O3007" s="120" t="s">
        <v>8078</v>
      </c>
      <c r="P3007" s="122">
        <v>0</v>
      </c>
      <c r="Q3007" s="122">
        <v>0</v>
      </c>
      <c r="R3007" s="122">
        <v>0</v>
      </c>
      <c r="S3007" s="122">
        <v>0</v>
      </c>
      <c r="T3007" s="122">
        <v>0</v>
      </c>
      <c r="U3007" s="122">
        <v>80000026</v>
      </c>
      <c r="V3007" s="122">
        <v>85000026</v>
      </c>
      <c r="W3007" s="122">
        <v>90000026</v>
      </c>
      <c r="X3007" s="122">
        <v>95000026</v>
      </c>
      <c r="Y3007" s="122">
        <v>100000026</v>
      </c>
      <c r="Z3007" s="122">
        <v>105000026</v>
      </c>
      <c r="AA3007" s="122">
        <v>110000026</v>
      </c>
      <c r="AB3007" s="122">
        <v>115000026</v>
      </c>
      <c r="AC3007" s="122">
        <v>150000026</v>
      </c>
      <c r="AD3007" s="121"/>
    </row>
    <row r="3008" spans="14:30" ht="12" customHeight="1">
      <c r="N3008" s="119" t="s">
        <v>685</v>
      </c>
      <c r="O3008" s="120" t="s">
        <v>8079</v>
      </c>
      <c r="P3008" s="121"/>
      <c r="Q3008" s="122">
        <v>0</v>
      </c>
      <c r="R3008" s="122">
        <v>0</v>
      </c>
      <c r="S3008" s="122">
        <v>0</v>
      </c>
      <c r="T3008" s="122">
        <v>0</v>
      </c>
      <c r="U3008" s="122">
        <v>80000026</v>
      </c>
      <c r="V3008" s="122">
        <v>85000026</v>
      </c>
      <c r="W3008" s="122">
        <v>90000026</v>
      </c>
      <c r="X3008" s="122">
        <v>95000026</v>
      </c>
      <c r="Y3008" s="122">
        <v>100000026</v>
      </c>
      <c r="Z3008" s="122">
        <v>105000026</v>
      </c>
      <c r="AA3008" s="122">
        <v>110000026</v>
      </c>
      <c r="AB3008" s="122">
        <v>115000026</v>
      </c>
      <c r="AC3008" s="122">
        <v>150000026</v>
      </c>
      <c r="AD3008" s="121"/>
    </row>
    <row r="3009" spans="14:30" ht="12" customHeight="1">
      <c r="N3009" s="119" t="s">
        <v>685</v>
      </c>
      <c r="O3009" s="120" t="s">
        <v>8080</v>
      </c>
      <c r="P3009" s="122">
        <v>0</v>
      </c>
      <c r="Q3009" s="122">
        <v>0</v>
      </c>
      <c r="R3009" s="122">
        <v>0</v>
      </c>
      <c r="S3009" s="122">
        <v>0</v>
      </c>
      <c r="T3009" s="122">
        <v>0</v>
      </c>
      <c r="U3009" s="122">
        <v>80000026</v>
      </c>
      <c r="V3009" s="122">
        <v>85000026</v>
      </c>
      <c r="W3009" s="122">
        <v>90000026</v>
      </c>
      <c r="X3009" s="122">
        <v>95000026</v>
      </c>
      <c r="Y3009" s="122">
        <v>100000026</v>
      </c>
      <c r="Z3009" s="122">
        <v>105000026</v>
      </c>
      <c r="AA3009" s="122">
        <v>110000026</v>
      </c>
      <c r="AB3009" s="122">
        <v>115000026</v>
      </c>
      <c r="AC3009" s="122">
        <v>150000026</v>
      </c>
      <c r="AD3009" s="121"/>
    </row>
    <row r="3010" spans="14:30" ht="12" customHeight="1">
      <c r="N3010" s="119" t="s">
        <v>685</v>
      </c>
      <c r="O3010" s="120" t="s">
        <v>8081</v>
      </c>
      <c r="P3010" s="122">
        <v>0</v>
      </c>
      <c r="Q3010" s="122">
        <v>0</v>
      </c>
      <c r="R3010" s="122">
        <v>0</v>
      </c>
      <c r="S3010" s="122">
        <v>0</v>
      </c>
      <c r="T3010" s="122">
        <v>0</v>
      </c>
      <c r="U3010" s="122">
        <v>80000026</v>
      </c>
      <c r="V3010" s="122">
        <v>85000026</v>
      </c>
      <c r="W3010" s="122">
        <v>90000026</v>
      </c>
      <c r="X3010" s="122">
        <v>95000026</v>
      </c>
      <c r="Y3010" s="122">
        <v>100000026</v>
      </c>
      <c r="Z3010" s="122">
        <v>105000026</v>
      </c>
      <c r="AA3010" s="122">
        <v>110000026</v>
      </c>
      <c r="AB3010" s="122">
        <v>115000026</v>
      </c>
      <c r="AC3010" s="122">
        <v>150000026</v>
      </c>
      <c r="AD3010" s="121"/>
    </row>
    <row r="3011" spans="14:30" ht="12" customHeight="1">
      <c r="N3011" s="119" t="s">
        <v>685</v>
      </c>
      <c r="O3011" s="120" t="s">
        <v>8082</v>
      </c>
      <c r="P3011" s="122">
        <v>0</v>
      </c>
      <c r="Q3011" s="122">
        <v>0</v>
      </c>
      <c r="R3011" s="122">
        <v>0</v>
      </c>
      <c r="S3011" s="122">
        <v>0</v>
      </c>
      <c r="T3011" s="122">
        <v>0</v>
      </c>
      <c r="U3011" s="122">
        <v>80000026</v>
      </c>
      <c r="V3011" s="122">
        <v>85000026</v>
      </c>
      <c r="W3011" s="122">
        <v>90000026</v>
      </c>
      <c r="X3011" s="122">
        <v>95000026</v>
      </c>
      <c r="Y3011" s="122">
        <v>100000026</v>
      </c>
      <c r="Z3011" s="122">
        <v>105000026</v>
      </c>
      <c r="AA3011" s="122">
        <v>110000026</v>
      </c>
      <c r="AB3011" s="122">
        <v>115000026</v>
      </c>
      <c r="AC3011" s="122">
        <v>150000026</v>
      </c>
      <c r="AD3011" s="121"/>
    </row>
    <row r="3012" spans="14:30" ht="12" customHeight="1">
      <c r="N3012" s="119" t="s">
        <v>685</v>
      </c>
      <c r="O3012" s="120" t="s">
        <v>8083</v>
      </c>
      <c r="P3012" s="122">
        <v>0</v>
      </c>
      <c r="Q3012" s="122">
        <v>0</v>
      </c>
      <c r="R3012" s="122">
        <v>0</v>
      </c>
      <c r="S3012" s="122">
        <v>0</v>
      </c>
      <c r="T3012" s="122">
        <v>0</v>
      </c>
      <c r="U3012" s="122">
        <v>80000026</v>
      </c>
      <c r="V3012" s="122">
        <v>85000026</v>
      </c>
      <c r="W3012" s="122">
        <v>90000026</v>
      </c>
      <c r="X3012" s="122">
        <v>95000026</v>
      </c>
      <c r="Y3012" s="122">
        <v>100000026</v>
      </c>
      <c r="Z3012" s="122">
        <v>105000026</v>
      </c>
      <c r="AA3012" s="122">
        <v>110000026</v>
      </c>
      <c r="AB3012" s="122">
        <v>115000026</v>
      </c>
      <c r="AC3012" s="122">
        <v>150000026</v>
      </c>
      <c r="AD3012" s="121"/>
    </row>
    <row r="3013" spans="14:30" ht="12" customHeight="1">
      <c r="N3013" s="119" t="s">
        <v>685</v>
      </c>
      <c r="O3013" s="120" t="s">
        <v>8084</v>
      </c>
      <c r="P3013" s="122">
        <v>0</v>
      </c>
      <c r="Q3013" s="122">
        <v>0</v>
      </c>
      <c r="R3013" s="122">
        <v>0</v>
      </c>
      <c r="S3013" s="122">
        <v>0</v>
      </c>
      <c r="T3013" s="122">
        <v>0</v>
      </c>
      <c r="U3013" s="122">
        <v>80000026</v>
      </c>
      <c r="V3013" s="122">
        <v>85000026</v>
      </c>
      <c r="W3013" s="122">
        <v>90000026</v>
      </c>
      <c r="X3013" s="122">
        <v>95000026</v>
      </c>
      <c r="Y3013" s="122">
        <v>100000026</v>
      </c>
      <c r="Z3013" s="122">
        <v>105000026</v>
      </c>
      <c r="AA3013" s="122">
        <v>110000026</v>
      </c>
      <c r="AB3013" s="122">
        <v>115000026</v>
      </c>
      <c r="AC3013" s="122">
        <v>150000026</v>
      </c>
      <c r="AD3013" s="121"/>
    </row>
    <row r="3014" spans="14:30" ht="12" customHeight="1">
      <c r="N3014" s="119" t="s">
        <v>685</v>
      </c>
      <c r="O3014" s="120" t="s">
        <v>8085</v>
      </c>
      <c r="P3014" s="122">
        <v>0</v>
      </c>
      <c r="Q3014" s="122">
        <v>0</v>
      </c>
      <c r="R3014" s="122">
        <v>0</v>
      </c>
      <c r="S3014" s="122">
        <v>0</v>
      </c>
      <c r="T3014" s="122">
        <v>0</v>
      </c>
      <c r="U3014" s="122">
        <v>80000026</v>
      </c>
      <c r="V3014" s="122">
        <v>85000026</v>
      </c>
      <c r="W3014" s="122">
        <v>90000026</v>
      </c>
      <c r="X3014" s="122">
        <v>95000026</v>
      </c>
      <c r="Y3014" s="122">
        <v>100000026</v>
      </c>
      <c r="Z3014" s="122">
        <v>105000026</v>
      </c>
      <c r="AA3014" s="122">
        <v>110000026</v>
      </c>
      <c r="AB3014" s="122">
        <v>115000026</v>
      </c>
      <c r="AC3014" s="122">
        <v>150000026</v>
      </c>
      <c r="AD3014" s="121"/>
    </row>
    <row r="3015" spans="14:30" ht="12" customHeight="1">
      <c r="N3015" s="119" t="s">
        <v>685</v>
      </c>
      <c r="O3015" s="120" t="s">
        <v>8086</v>
      </c>
      <c r="P3015" s="122">
        <v>0</v>
      </c>
      <c r="Q3015" s="122">
        <v>0</v>
      </c>
      <c r="R3015" s="122">
        <v>0</v>
      </c>
      <c r="S3015" s="122">
        <v>0</v>
      </c>
      <c r="T3015" s="122">
        <v>0</v>
      </c>
      <c r="U3015" s="122">
        <v>80000026</v>
      </c>
      <c r="V3015" s="122">
        <v>85000026</v>
      </c>
      <c r="W3015" s="122">
        <v>90000026</v>
      </c>
      <c r="X3015" s="122">
        <v>95000026</v>
      </c>
      <c r="Y3015" s="122">
        <v>100000026</v>
      </c>
      <c r="Z3015" s="122">
        <v>105000026</v>
      </c>
      <c r="AA3015" s="122">
        <v>110000026</v>
      </c>
      <c r="AB3015" s="122">
        <v>115000026</v>
      </c>
      <c r="AC3015" s="122">
        <v>150000026</v>
      </c>
      <c r="AD3015" s="121"/>
    </row>
    <row r="3016" spans="14:30" ht="12" customHeight="1">
      <c r="N3016" s="119" t="s">
        <v>685</v>
      </c>
      <c r="O3016" s="120" t="s">
        <v>8087</v>
      </c>
      <c r="P3016" s="122">
        <v>0</v>
      </c>
      <c r="Q3016" s="122">
        <v>0</v>
      </c>
      <c r="R3016" s="122">
        <v>0</v>
      </c>
      <c r="S3016" s="122">
        <v>0</v>
      </c>
      <c r="T3016" s="122">
        <v>0</v>
      </c>
      <c r="U3016" s="122">
        <v>80000026</v>
      </c>
      <c r="V3016" s="122">
        <v>85000026</v>
      </c>
      <c r="W3016" s="122">
        <v>90000026</v>
      </c>
      <c r="X3016" s="122">
        <v>95000026</v>
      </c>
      <c r="Y3016" s="122">
        <v>100000026</v>
      </c>
      <c r="Z3016" s="122">
        <v>105000026</v>
      </c>
      <c r="AA3016" s="122">
        <v>110000026</v>
      </c>
      <c r="AB3016" s="122">
        <v>115000026</v>
      </c>
      <c r="AC3016" s="122">
        <v>150000026</v>
      </c>
      <c r="AD3016" s="121"/>
    </row>
    <row r="3017" spans="14:30" ht="12" customHeight="1">
      <c r="N3017" s="119" t="s">
        <v>685</v>
      </c>
      <c r="O3017" s="120" t="s">
        <v>8088</v>
      </c>
      <c r="P3017" s="122">
        <v>0</v>
      </c>
      <c r="Q3017" s="122">
        <v>0</v>
      </c>
      <c r="R3017" s="122">
        <v>0</v>
      </c>
      <c r="S3017" s="122">
        <v>0</v>
      </c>
      <c r="T3017" s="122">
        <v>0</v>
      </c>
      <c r="U3017" s="122">
        <v>80000026</v>
      </c>
      <c r="V3017" s="122">
        <v>85000026</v>
      </c>
      <c r="W3017" s="122">
        <v>90000026</v>
      </c>
      <c r="X3017" s="122">
        <v>95000026</v>
      </c>
      <c r="Y3017" s="122">
        <v>100000026</v>
      </c>
      <c r="Z3017" s="122">
        <v>105000026</v>
      </c>
      <c r="AA3017" s="122">
        <v>110000026</v>
      </c>
      <c r="AB3017" s="122">
        <v>115000026</v>
      </c>
      <c r="AC3017" s="122">
        <v>150000026</v>
      </c>
      <c r="AD3017" s="121"/>
    </row>
    <row r="3018" spans="14:30" ht="12" customHeight="1">
      <c r="N3018" s="119" t="s">
        <v>685</v>
      </c>
      <c r="O3018" s="120" t="s">
        <v>8089</v>
      </c>
      <c r="P3018" s="122">
        <v>0</v>
      </c>
      <c r="Q3018" s="122">
        <v>0</v>
      </c>
      <c r="R3018" s="122">
        <v>0</v>
      </c>
      <c r="S3018" s="122">
        <v>0</v>
      </c>
      <c r="T3018" s="122">
        <v>0</v>
      </c>
      <c r="U3018" s="122">
        <v>80000026</v>
      </c>
      <c r="V3018" s="122">
        <v>85000026</v>
      </c>
      <c r="W3018" s="122">
        <v>90000026</v>
      </c>
      <c r="X3018" s="122">
        <v>95000026</v>
      </c>
      <c r="Y3018" s="122">
        <v>100000026</v>
      </c>
      <c r="Z3018" s="122">
        <v>105000026</v>
      </c>
      <c r="AA3018" s="122">
        <v>110000026</v>
      </c>
      <c r="AB3018" s="122">
        <v>115000026</v>
      </c>
      <c r="AC3018" s="122">
        <v>150000026</v>
      </c>
      <c r="AD3018" s="121"/>
    </row>
    <row r="3019" spans="14:30" ht="12" customHeight="1">
      <c r="N3019" s="119" t="s">
        <v>685</v>
      </c>
      <c r="O3019" s="120" t="s">
        <v>8090</v>
      </c>
      <c r="P3019" s="122">
        <v>0</v>
      </c>
      <c r="Q3019" s="122">
        <v>0</v>
      </c>
      <c r="R3019" s="122">
        <v>0</v>
      </c>
      <c r="S3019" s="122">
        <v>0</v>
      </c>
      <c r="T3019" s="122">
        <v>0</v>
      </c>
      <c r="U3019" s="122">
        <v>80000026</v>
      </c>
      <c r="V3019" s="122">
        <v>85000026</v>
      </c>
      <c r="W3019" s="122">
        <v>90000026</v>
      </c>
      <c r="X3019" s="122">
        <v>95000026</v>
      </c>
      <c r="Y3019" s="122">
        <v>100000026</v>
      </c>
      <c r="Z3019" s="122">
        <v>105000026</v>
      </c>
      <c r="AA3019" s="122">
        <v>110000026</v>
      </c>
      <c r="AB3019" s="122">
        <v>115000026</v>
      </c>
      <c r="AC3019" s="122">
        <v>150000026</v>
      </c>
      <c r="AD3019" s="121"/>
    </row>
    <row r="3020" spans="14:30" ht="12" customHeight="1">
      <c r="N3020" s="119" t="s">
        <v>685</v>
      </c>
      <c r="O3020" s="120" t="s">
        <v>8091</v>
      </c>
      <c r="P3020" s="122">
        <v>0</v>
      </c>
      <c r="Q3020" s="122">
        <v>0</v>
      </c>
      <c r="R3020" s="122">
        <v>0</v>
      </c>
      <c r="S3020" s="122">
        <v>0</v>
      </c>
      <c r="T3020" s="122">
        <v>0</v>
      </c>
      <c r="U3020" s="122">
        <v>80000026</v>
      </c>
      <c r="V3020" s="122">
        <v>85000026</v>
      </c>
      <c r="W3020" s="122">
        <v>90000026</v>
      </c>
      <c r="X3020" s="122">
        <v>95000026</v>
      </c>
      <c r="Y3020" s="122">
        <v>100000026</v>
      </c>
      <c r="Z3020" s="122">
        <v>105000026</v>
      </c>
      <c r="AA3020" s="122">
        <v>110000026</v>
      </c>
      <c r="AB3020" s="122">
        <v>115000026</v>
      </c>
      <c r="AC3020" s="122">
        <v>150000026</v>
      </c>
      <c r="AD3020" s="121"/>
    </row>
    <row r="3021" spans="14:30" ht="12" customHeight="1"/>
    <row r="3022" spans="14:30" ht="12" customHeight="1"/>
    <row r="3023" spans="14:30" ht="12" customHeight="1"/>
    <row r="3024" spans="14:30" ht="12" customHeight="1"/>
    <row r="3025" ht="12" customHeight="1"/>
    <row r="3026" ht="12" customHeight="1"/>
    <row r="3027" ht="12" customHeight="1"/>
    <row r="3028" ht="12" customHeight="1"/>
    <row r="3029" ht="12" customHeight="1"/>
    <row r="3030" ht="12" customHeight="1"/>
    <row r="3031" ht="12" customHeight="1"/>
    <row r="3032" ht="12" customHeight="1"/>
    <row r="3033" ht="12" customHeight="1"/>
    <row r="3034" ht="12" customHeight="1"/>
    <row r="3035" ht="12" customHeight="1"/>
    <row r="3036" ht="12" customHeight="1"/>
    <row r="3037" ht="12" customHeight="1"/>
    <row r="3038" ht="12" customHeight="1"/>
    <row r="3039" ht="12" customHeight="1"/>
    <row r="3040" ht="12" customHeight="1"/>
    <row r="3041" ht="12" customHeight="1"/>
    <row r="3042" ht="12" customHeight="1"/>
    <row r="3043" ht="12" customHeight="1"/>
    <row r="3044" ht="12" customHeight="1"/>
    <row r="3045" ht="12" customHeight="1"/>
    <row r="3046" ht="12" customHeight="1"/>
    <row r="3047" ht="12" customHeight="1"/>
    <row r="3048" ht="12" customHeight="1"/>
    <row r="3049" ht="12" customHeight="1"/>
    <row r="3050" ht="12" customHeight="1"/>
    <row r="3051" ht="12" customHeight="1"/>
    <row r="3052" ht="12" customHeight="1"/>
    <row r="3053" ht="12" customHeight="1"/>
    <row r="3054" ht="12" customHeight="1"/>
    <row r="3055" ht="12" customHeight="1"/>
    <row r="3056" ht="12" customHeight="1"/>
    <row r="3057" ht="12" customHeight="1"/>
    <row r="3058" ht="12" customHeight="1"/>
    <row r="3059" ht="12" customHeight="1"/>
    <row r="3060" ht="12" customHeight="1"/>
    <row r="3061" ht="12" customHeight="1"/>
    <row r="3062" ht="12" customHeight="1"/>
    <row r="3063" ht="12" customHeight="1"/>
    <row r="3064" ht="12" customHeight="1"/>
    <row r="3065" ht="12" customHeight="1"/>
    <row r="3066" ht="12" customHeight="1"/>
    <row r="3067" ht="12" customHeight="1"/>
    <row r="3068" ht="12" customHeight="1"/>
    <row r="3069" ht="12" customHeight="1"/>
    <row r="3070" ht="12" customHeight="1"/>
    <row r="3071" ht="12" customHeight="1"/>
    <row r="3072" ht="12" customHeight="1"/>
    <row r="3073" ht="12" customHeight="1"/>
    <row r="3074" ht="12" customHeight="1"/>
    <row r="3075" ht="12" customHeight="1"/>
    <row r="3076" ht="12" customHeight="1"/>
    <row r="3077" ht="12" customHeight="1"/>
    <row r="3078" ht="12" customHeight="1"/>
    <row r="3079" ht="12" customHeight="1"/>
    <row r="3080" ht="12" customHeight="1"/>
    <row r="3081" ht="12" customHeight="1"/>
    <row r="3082" ht="12" customHeight="1"/>
    <row r="3083" ht="12" customHeight="1"/>
    <row r="3084" ht="12" customHeight="1"/>
    <row r="3085" ht="12" customHeight="1"/>
    <row r="3086" ht="12" customHeight="1"/>
    <row r="3087" ht="12" customHeight="1"/>
    <row r="3088" ht="12" customHeight="1"/>
    <row r="3089" ht="12" customHeight="1"/>
    <row r="3090" ht="12" customHeight="1"/>
    <row r="3091" ht="12" customHeight="1"/>
    <row r="3092" ht="12" customHeight="1"/>
    <row r="3093" ht="12" customHeight="1"/>
    <row r="3094" ht="12" customHeight="1"/>
    <row r="3095" ht="12" customHeight="1"/>
    <row r="3096" ht="12" customHeight="1"/>
    <row r="3097" ht="12" customHeight="1"/>
    <row r="3098" ht="12" customHeight="1"/>
    <row r="3099" ht="12" customHeight="1"/>
    <row r="3100" ht="12" customHeight="1"/>
    <row r="3101" ht="12" customHeight="1"/>
    <row r="3102" ht="12" customHeight="1"/>
    <row r="3103" ht="12" customHeight="1"/>
    <row r="3104" ht="12" customHeight="1"/>
    <row r="3105" ht="12" customHeight="1"/>
    <row r="3106" ht="12" customHeight="1"/>
    <row r="3107" ht="12" customHeight="1"/>
    <row r="3108" ht="12" customHeight="1"/>
    <row r="3109" ht="12" customHeight="1"/>
    <row r="3110" ht="12" customHeight="1"/>
    <row r="3111" ht="12" customHeight="1"/>
    <row r="3112" ht="12" customHeight="1"/>
    <row r="3113" ht="12" customHeight="1"/>
    <row r="3114" ht="12" customHeight="1"/>
    <row r="3115" ht="12" customHeight="1"/>
    <row r="3116" ht="12" customHeight="1"/>
    <row r="3117" ht="12" customHeight="1"/>
    <row r="3118" ht="12" customHeight="1"/>
    <row r="3119" ht="12" customHeight="1"/>
    <row r="3120" ht="12" customHeight="1"/>
    <row r="3121" ht="12" customHeight="1"/>
    <row r="3122" ht="12" customHeight="1"/>
    <row r="3123" ht="12" customHeight="1"/>
    <row r="3124" ht="12" customHeight="1"/>
    <row r="3125" ht="12" customHeight="1"/>
    <row r="3126" ht="12" customHeight="1"/>
    <row r="3127" ht="12" customHeight="1"/>
    <row r="3128" ht="12" customHeight="1"/>
    <row r="3129" ht="12" customHeight="1"/>
    <row r="3130" ht="12" customHeight="1"/>
    <row r="3131" ht="12" customHeight="1"/>
    <row r="3132" ht="12" customHeight="1"/>
    <row r="3133" ht="12" customHeight="1"/>
    <row r="3134" ht="12" customHeight="1"/>
    <row r="3135" ht="12" customHeight="1"/>
    <row r="3136" ht="12" customHeight="1"/>
    <row r="3137" ht="12" customHeight="1"/>
    <row r="3138" ht="12" customHeight="1"/>
    <row r="3139" ht="12" customHeight="1"/>
    <row r="3140" ht="12" customHeight="1"/>
    <row r="3141" ht="12" customHeight="1"/>
    <row r="3142" ht="12" customHeight="1"/>
    <row r="3143" ht="12" customHeight="1"/>
    <row r="3144" ht="12" customHeight="1"/>
    <row r="3145" ht="12" customHeight="1"/>
    <row r="3146" ht="12" customHeight="1"/>
    <row r="3147" ht="12" customHeight="1"/>
    <row r="3148" ht="12" customHeight="1"/>
    <row r="3149" ht="12" customHeight="1"/>
    <row r="3150" ht="12" customHeight="1"/>
    <row r="3151" ht="12" customHeight="1"/>
    <row r="3152" ht="12" customHeight="1"/>
    <row r="3153" ht="12" customHeight="1"/>
    <row r="3154" ht="12" customHeight="1"/>
    <row r="3155" ht="12" customHeight="1"/>
    <row r="3156" ht="12" customHeight="1"/>
    <row r="3157" ht="12" customHeight="1"/>
    <row r="3158" ht="12" customHeight="1"/>
    <row r="3159" ht="12" customHeight="1"/>
    <row r="3160" ht="12" customHeight="1"/>
    <row r="3161" ht="12" customHeight="1"/>
    <row r="3162" ht="12" customHeight="1"/>
    <row r="3163" ht="12" customHeight="1"/>
    <row r="3164" ht="12" customHeight="1"/>
    <row r="3165" ht="12" customHeight="1"/>
    <row r="3166" ht="12" customHeight="1"/>
    <row r="3167" ht="12" customHeight="1"/>
    <row r="3168" ht="12" customHeight="1"/>
    <row r="3169" ht="12" customHeight="1"/>
    <row r="3170" ht="12" customHeight="1"/>
    <row r="3171" ht="12" customHeight="1"/>
    <row r="3172" ht="12" customHeight="1"/>
    <row r="3173" ht="12" customHeight="1"/>
    <row r="3174" ht="12" customHeight="1"/>
    <row r="3175" ht="12" customHeight="1"/>
    <row r="3176" ht="12" customHeight="1"/>
    <row r="3177" ht="12" customHeight="1"/>
    <row r="3178" ht="12" customHeight="1"/>
    <row r="3179" ht="12" customHeight="1"/>
    <row r="3180" ht="12" customHeight="1"/>
    <row r="3181" ht="12" customHeight="1"/>
    <row r="3182" ht="12" customHeight="1"/>
    <row r="3183" ht="12" customHeight="1"/>
    <row r="3184" ht="12" customHeight="1"/>
    <row r="3185" ht="12" customHeight="1"/>
    <row r="3186" ht="12" customHeight="1"/>
    <row r="3187" ht="12" customHeight="1"/>
    <row r="3188" ht="12" customHeight="1"/>
    <row r="3189" ht="12" customHeight="1"/>
    <row r="3190" ht="12" customHeight="1"/>
    <row r="3191" ht="12" customHeight="1"/>
    <row r="3192" ht="12" customHeight="1"/>
    <row r="3193" ht="12" customHeight="1"/>
    <row r="3194" ht="12" customHeight="1"/>
    <row r="3195" ht="12" customHeight="1"/>
    <row r="3196" ht="12" customHeight="1"/>
    <row r="3197" ht="12" customHeight="1"/>
    <row r="3198" ht="12" customHeight="1"/>
    <row r="3199" ht="12" customHeight="1"/>
    <row r="3200" ht="12" customHeight="1"/>
    <row r="3201" ht="12" customHeight="1"/>
    <row r="3202" ht="12" customHeight="1"/>
    <row r="3203" ht="12" customHeight="1"/>
    <row r="3204" ht="12" customHeight="1"/>
    <row r="3205" ht="12" customHeight="1"/>
    <row r="3206" ht="12" customHeight="1"/>
    <row r="3207" ht="12" customHeight="1"/>
    <row r="3208" ht="12" customHeight="1"/>
    <row r="3209" ht="12" customHeight="1"/>
    <row r="3210" ht="12" customHeight="1"/>
    <row r="3211" ht="12" customHeight="1"/>
    <row r="3212" ht="12" customHeight="1"/>
    <row r="3213" ht="12" customHeight="1"/>
    <row r="3214" ht="12" customHeight="1"/>
    <row r="3215" ht="12" customHeight="1"/>
    <row r="3216" ht="12" customHeight="1"/>
    <row r="3217" ht="12" customHeight="1"/>
    <row r="3218" ht="12" customHeight="1"/>
    <row r="3219" ht="12" customHeight="1"/>
    <row r="3220" ht="12" customHeight="1"/>
    <row r="3221" ht="12" customHeight="1"/>
    <row r="3222" ht="12" customHeight="1"/>
    <row r="3223" ht="12" customHeight="1"/>
    <row r="3224" ht="12" customHeight="1"/>
    <row r="3225" ht="12" customHeight="1"/>
    <row r="3226" ht="12" customHeight="1"/>
    <row r="3227" ht="12" customHeight="1"/>
    <row r="3228" ht="12" customHeight="1"/>
    <row r="3229" ht="12" customHeight="1"/>
    <row r="3230" ht="12" customHeight="1"/>
    <row r="3231" ht="12" customHeight="1"/>
    <row r="3232" ht="12" customHeight="1"/>
    <row r="3233" ht="12" customHeight="1"/>
    <row r="3234" ht="12" customHeight="1"/>
    <row r="3235" ht="12" customHeight="1"/>
    <row r="3236" ht="12" customHeight="1"/>
    <row r="3237" ht="12" customHeight="1"/>
    <row r="3238" ht="12" customHeight="1"/>
    <row r="3239" ht="12" customHeight="1"/>
    <row r="3240" ht="12" customHeight="1"/>
    <row r="3241" ht="12" customHeight="1"/>
    <row r="3242" ht="12" customHeight="1"/>
    <row r="3243" ht="12" customHeight="1"/>
    <row r="3244" ht="12" customHeight="1"/>
    <row r="3245" ht="12" customHeight="1"/>
    <row r="3246" ht="12" customHeight="1"/>
    <row r="3247" ht="12" customHeight="1"/>
    <row r="3248" ht="12" customHeight="1"/>
    <row r="3249" ht="12" customHeight="1"/>
    <row r="3250" ht="12" customHeight="1"/>
    <row r="3251" ht="12" customHeight="1"/>
    <row r="3252" ht="12" customHeight="1"/>
    <row r="3253" ht="12" customHeight="1"/>
    <row r="3254" ht="12" customHeight="1"/>
    <row r="3255" ht="12" customHeight="1"/>
    <row r="3256" ht="12" customHeight="1"/>
    <row r="3257" ht="12" customHeight="1"/>
    <row r="3258" ht="12" customHeight="1"/>
    <row r="3259" ht="12" customHeight="1"/>
    <row r="3260" ht="12" customHeight="1"/>
    <row r="3261" ht="12" customHeight="1"/>
    <row r="3262" ht="12" customHeight="1"/>
    <row r="3263" ht="12" customHeight="1"/>
    <row r="3264" ht="12" customHeight="1"/>
    <row r="3265" ht="12" customHeight="1"/>
    <row r="3266" ht="12" customHeight="1"/>
    <row r="3267" ht="12" customHeight="1"/>
    <row r="3268" ht="12" customHeight="1"/>
    <row r="3269" ht="12" customHeight="1"/>
    <row r="3270" ht="12" customHeight="1"/>
    <row r="3271" ht="12" customHeight="1"/>
    <row r="3272" ht="12" customHeight="1"/>
    <row r="3273" ht="12" customHeight="1"/>
    <row r="3274" ht="12" customHeight="1"/>
    <row r="3275" ht="12" customHeight="1"/>
    <row r="3276" ht="12" customHeight="1"/>
    <row r="3277" ht="12" customHeight="1"/>
    <row r="3278" ht="12" customHeight="1"/>
    <row r="3279" ht="12" customHeight="1"/>
    <row r="3280" ht="12" customHeight="1"/>
    <row r="3281" ht="12" customHeight="1"/>
    <row r="3282" ht="12" customHeight="1"/>
    <row r="3283" ht="12" customHeight="1"/>
    <row r="3284" ht="12" customHeight="1"/>
    <row r="3285" ht="12" customHeight="1"/>
    <row r="3286" ht="12" customHeight="1"/>
    <row r="3287" ht="12" customHeight="1"/>
    <row r="3288" ht="12" customHeight="1"/>
    <row r="3289" ht="12" customHeight="1"/>
    <row r="3290" ht="12" customHeight="1"/>
    <row r="3291" ht="12" customHeight="1"/>
    <row r="3292" ht="12" customHeight="1"/>
    <row r="3293" ht="12"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2" customHeight="1"/>
    <row r="3326" ht="12" customHeight="1"/>
    <row r="3327" ht="12" customHeight="1"/>
    <row r="3328" ht="12" customHeight="1"/>
    <row r="3329" ht="12" customHeight="1"/>
    <row r="3330" ht="12" customHeight="1"/>
    <row r="3331" ht="12" customHeight="1"/>
    <row r="3332" ht="12" customHeight="1"/>
    <row r="3333" ht="12" customHeight="1"/>
    <row r="3334" ht="12" customHeight="1"/>
    <row r="3335" ht="12" customHeight="1"/>
    <row r="3336" ht="12" customHeight="1"/>
    <row r="3337" ht="12" customHeight="1"/>
    <row r="3338" ht="12" customHeight="1"/>
    <row r="3339" ht="12" customHeight="1"/>
    <row r="3340" ht="12" customHeight="1"/>
    <row r="3341" ht="12" customHeight="1"/>
    <row r="3342" ht="12" customHeight="1"/>
    <row r="3343" ht="12" customHeight="1"/>
    <row r="3344" ht="12" customHeight="1"/>
    <row r="3345" ht="12" customHeight="1"/>
    <row r="3346" ht="12" customHeight="1"/>
    <row r="3347" ht="12" customHeight="1"/>
    <row r="3348" ht="12" customHeight="1"/>
    <row r="3349" ht="12" customHeight="1"/>
    <row r="3350" ht="12" customHeight="1"/>
    <row r="3351" ht="12" customHeight="1"/>
    <row r="3352" ht="12" customHeight="1"/>
    <row r="3353" ht="12" customHeight="1"/>
    <row r="3354" ht="12" customHeight="1"/>
    <row r="3355" ht="12" customHeight="1"/>
    <row r="3356" ht="12" customHeight="1"/>
    <row r="3357" ht="12" customHeight="1"/>
    <row r="3358" ht="12" customHeight="1"/>
    <row r="3359" ht="12" customHeight="1"/>
    <row r="3360" ht="12" customHeight="1"/>
    <row r="3361" ht="12" customHeight="1"/>
    <row r="3362" ht="12" customHeight="1"/>
    <row r="3363" ht="12" customHeight="1"/>
    <row r="3364" ht="12" customHeight="1"/>
    <row r="3365" ht="12" customHeight="1"/>
    <row r="3366" ht="12" customHeight="1"/>
    <row r="3367" ht="12" customHeight="1"/>
    <row r="3368" ht="12" customHeight="1"/>
    <row r="3369" ht="12" customHeight="1"/>
    <row r="3370" ht="12" customHeight="1"/>
    <row r="3371" ht="12" customHeight="1"/>
    <row r="3372" ht="12" customHeight="1"/>
    <row r="3373" ht="12" customHeight="1"/>
    <row r="3374" ht="12" customHeight="1"/>
    <row r="3375" ht="12" customHeight="1"/>
    <row r="3376" ht="12" customHeight="1"/>
    <row r="3377" ht="12" customHeight="1"/>
    <row r="3378" ht="12" customHeight="1"/>
    <row r="3379" ht="12" customHeight="1"/>
    <row r="3380" ht="12" customHeight="1"/>
    <row r="3381" ht="12" customHeight="1"/>
    <row r="3382" ht="12" customHeight="1"/>
    <row r="3383" ht="12" customHeight="1"/>
    <row r="3384" ht="12" customHeight="1"/>
    <row r="3385" ht="12" customHeight="1"/>
    <row r="3386" ht="12" customHeight="1"/>
    <row r="3387" ht="12" customHeight="1"/>
    <row r="3388" ht="12" customHeight="1"/>
    <row r="3389" ht="12" customHeight="1"/>
    <row r="3390" ht="12" customHeight="1"/>
    <row r="3391" ht="12" customHeight="1"/>
    <row r="3392" ht="12" customHeight="1"/>
    <row r="3393" ht="12" customHeight="1"/>
    <row r="3394" ht="12" customHeight="1"/>
    <row r="3395" ht="12" customHeight="1"/>
    <row r="3396" ht="12" customHeight="1"/>
    <row r="3397" ht="12" customHeight="1"/>
    <row r="3398" ht="12" customHeight="1"/>
    <row r="3399" ht="12" customHeight="1"/>
    <row r="3400" ht="12" customHeight="1"/>
    <row r="3401" ht="12" customHeight="1"/>
    <row r="3402" ht="12" customHeight="1"/>
    <row r="3403" ht="12" customHeight="1"/>
    <row r="3404" ht="12" customHeight="1"/>
    <row r="3405" ht="12" customHeight="1"/>
    <row r="3406" ht="12" customHeight="1"/>
    <row r="3407" ht="12" customHeight="1"/>
    <row r="3408"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2" customHeight="1"/>
    <row r="3451" ht="12" customHeight="1"/>
    <row r="3452" ht="12" customHeight="1"/>
    <row r="3453" ht="12" customHeight="1"/>
    <row r="3454" ht="12" customHeight="1"/>
    <row r="3455" ht="12" customHeight="1"/>
    <row r="3456" ht="12" customHeight="1"/>
    <row r="3457" ht="12" customHeight="1"/>
    <row r="3458" ht="12" customHeight="1"/>
    <row r="3459" ht="12" customHeight="1"/>
    <row r="3460" ht="12" customHeight="1"/>
    <row r="3461" ht="12" customHeight="1"/>
    <row r="3462" ht="12" customHeight="1"/>
    <row r="3463" ht="12" customHeight="1"/>
    <row r="3464" ht="12" customHeight="1"/>
    <row r="3465" ht="12" customHeight="1"/>
    <row r="3466" ht="12" customHeight="1"/>
    <row r="3467" ht="12" customHeight="1"/>
    <row r="3468" ht="12" customHeight="1"/>
    <row r="3469" ht="12" customHeight="1"/>
    <row r="3470" ht="12" customHeight="1"/>
    <row r="3471" ht="12" customHeight="1"/>
    <row r="3472" ht="12" customHeight="1"/>
    <row r="3473" ht="12" customHeight="1"/>
    <row r="3474" ht="12" customHeight="1"/>
    <row r="3475" ht="12" customHeight="1"/>
    <row r="3476" ht="12" customHeight="1"/>
    <row r="3477" ht="12" customHeight="1"/>
    <row r="3478" ht="12" customHeight="1"/>
    <row r="3479" ht="12" customHeight="1"/>
    <row r="3480" ht="12" customHeight="1"/>
    <row r="3481" ht="12" customHeight="1"/>
    <row r="3482" ht="12" customHeight="1"/>
    <row r="3483" ht="12" customHeight="1"/>
    <row r="3484" ht="12" customHeight="1"/>
    <row r="3485" ht="12" customHeight="1"/>
    <row r="3486" ht="12" customHeight="1"/>
    <row r="3487" ht="12" customHeight="1"/>
    <row r="3488" ht="12" customHeight="1"/>
    <row r="3489" ht="12" customHeight="1"/>
    <row r="3490" ht="12" customHeight="1"/>
    <row r="3491" ht="12" customHeight="1"/>
    <row r="3492" ht="12" customHeight="1"/>
    <row r="3493" ht="12" customHeight="1"/>
    <row r="3494" ht="12" customHeight="1"/>
    <row r="3495" ht="12" customHeight="1"/>
    <row r="3496" ht="12" customHeight="1"/>
    <row r="3497" ht="12" customHeight="1"/>
    <row r="3498" ht="12" customHeight="1"/>
    <row r="3499" ht="12" customHeight="1"/>
    <row r="3500" ht="12" customHeight="1"/>
    <row r="3501" ht="12" customHeight="1"/>
    <row r="3502" ht="12" customHeight="1"/>
    <row r="3503" ht="12" customHeight="1"/>
    <row r="3504" ht="12" customHeight="1"/>
    <row r="3505" ht="12" customHeight="1"/>
    <row r="3506" ht="12" customHeight="1"/>
    <row r="3507" ht="12" customHeight="1"/>
    <row r="3508" ht="12" customHeight="1"/>
    <row r="3509" ht="12" customHeight="1"/>
    <row r="3510" ht="12" customHeight="1"/>
    <row r="3511" ht="12" customHeight="1"/>
    <row r="3512" ht="12" customHeight="1"/>
    <row r="3513" ht="12" customHeight="1"/>
    <row r="3514" ht="12" customHeight="1"/>
    <row r="3515" ht="12" customHeight="1"/>
    <row r="3516" ht="12" customHeight="1"/>
    <row r="3517" ht="12" customHeight="1"/>
    <row r="3518" ht="12" customHeight="1"/>
    <row r="3519" ht="12" customHeight="1"/>
    <row r="3520" ht="12" customHeight="1"/>
    <row r="3521" ht="12" customHeight="1"/>
    <row r="3522" ht="12" customHeight="1"/>
    <row r="3523" ht="12" customHeight="1"/>
    <row r="3524" ht="12" customHeight="1"/>
    <row r="3525" ht="12" customHeight="1"/>
    <row r="3526" ht="12" customHeight="1"/>
  </sheetData>
  <sortState xmlns:xlrd2="http://schemas.microsoft.com/office/spreadsheetml/2017/richdata2" ref="N5:AD3396">
    <sortCondition ref="O5:O3396"/>
  </sortState>
  <conditionalFormatting sqref="P5:AD5">
    <cfRule type="cellIs" dxfId="5" priority="2" operator="equal">
      <formula>0</formula>
    </cfRule>
  </conditionalFormatting>
  <conditionalFormatting sqref="P6:AD3020">
    <cfRule type="cellIs" dxfId="4" priority="1" operator="equal">
      <formula>0</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E62B-5E42-4B68-8336-EAA4DCBDA241}">
  <sheetPr codeName="Sheet12"/>
  <dimension ref="B2:HC172"/>
  <sheetViews>
    <sheetView workbookViewId="0">
      <selection activeCell="B17" sqref="B17"/>
    </sheetView>
  </sheetViews>
  <sheetFormatPr defaultRowHeight="10.199999999999999"/>
  <cols>
    <col min="1" max="1" width="9.109375" style="46"/>
    <col min="2" max="2" width="28.5546875" style="46" customWidth="1"/>
    <col min="3" max="3" width="4.6640625" style="46" customWidth="1"/>
    <col min="4" max="5" width="15.6640625" style="46" customWidth="1"/>
    <col min="6" max="6" width="9.109375" style="46"/>
    <col min="7" max="7" width="15.6640625" style="46" customWidth="1"/>
    <col min="8" max="10" width="4.6640625" style="175" customWidth="1"/>
    <col min="11" max="11" width="17.33203125" style="175" customWidth="1"/>
    <col min="12" max="13" width="4.6640625" style="175" customWidth="1"/>
    <col min="14" max="14" width="15.6640625" style="176" customWidth="1"/>
    <col min="15" max="16" width="4.6640625" style="46" customWidth="1"/>
    <col min="17" max="17" width="24.33203125" style="46" customWidth="1"/>
    <col min="18" max="18" width="4.6640625" style="46" customWidth="1"/>
    <col min="19" max="42" width="15.6640625" style="46" customWidth="1"/>
    <col min="43" max="211" width="9.109375" style="177"/>
    <col min="212" max="260" width="15.6640625" style="46" customWidth="1"/>
    <col min="261" max="261" width="9.109375" style="46"/>
    <col min="262" max="262" width="28.5546875" style="46" customWidth="1"/>
    <col min="263" max="263" width="9.109375" style="46"/>
    <col min="264" max="264" width="15.6640625" style="46" customWidth="1"/>
    <col min="265" max="266" width="4.6640625" style="46" customWidth="1"/>
    <col min="267" max="267" width="17.33203125" style="46" customWidth="1"/>
    <col min="268" max="269" width="4.6640625" style="46" customWidth="1"/>
    <col min="270" max="270" width="15.6640625" style="46" customWidth="1"/>
    <col min="271" max="272" width="4.6640625" style="46" customWidth="1"/>
    <col min="273" max="273" width="24.33203125" style="46" customWidth="1"/>
    <col min="274" max="274" width="4.6640625" style="46" customWidth="1"/>
    <col min="275" max="298" width="15.6640625" style="46" customWidth="1"/>
    <col min="299" max="467" width="9.109375" style="46"/>
    <col min="468" max="516" width="15.6640625" style="46" customWidth="1"/>
    <col min="517" max="517" width="9.109375" style="46"/>
    <col min="518" max="518" width="28.5546875" style="46" customWidth="1"/>
    <col min="519" max="519" width="9.109375" style="46"/>
    <col min="520" max="520" width="15.6640625" style="46" customWidth="1"/>
    <col min="521" max="522" width="4.6640625" style="46" customWidth="1"/>
    <col min="523" max="523" width="17.33203125" style="46" customWidth="1"/>
    <col min="524" max="525" width="4.6640625" style="46" customWidth="1"/>
    <col min="526" max="526" width="15.6640625" style="46" customWidth="1"/>
    <col min="527" max="528" width="4.6640625" style="46" customWidth="1"/>
    <col min="529" max="529" width="24.33203125" style="46" customWidth="1"/>
    <col min="530" max="530" width="4.6640625" style="46" customWidth="1"/>
    <col min="531" max="554" width="15.6640625" style="46" customWidth="1"/>
    <col min="555" max="723" width="9.109375" style="46"/>
    <col min="724" max="772" width="15.6640625" style="46" customWidth="1"/>
    <col min="773" max="773" width="9.109375" style="46"/>
    <col min="774" max="774" width="28.5546875" style="46" customWidth="1"/>
    <col min="775" max="775" width="9.109375" style="46"/>
    <col min="776" max="776" width="15.6640625" style="46" customWidth="1"/>
    <col min="777" max="778" width="4.6640625" style="46" customWidth="1"/>
    <col min="779" max="779" width="17.33203125" style="46" customWidth="1"/>
    <col min="780" max="781" width="4.6640625" style="46" customWidth="1"/>
    <col min="782" max="782" width="15.6640625" style="46" customWidth="1"/>
    <col min="783" max="784" width="4.6640625" style="46" customWidth="1"/>
    <col min="785" max="785" width="24.33203125" style="46" customWidth="1"/>
    <col min="786" max="786" width="4.6640625" style="46" customWidth="1"/>
    <col min="787" max="810" width="15.6640625" style="46" customWidth="1"/>
    <col min="811" max="979" width="9.109375" style="46"/>
    <col min="980" max="1028" width="15.6640625" style="46" customWidth="1"/>
    <col min="1029" max="1029" width="9.109375" style="46"/>
    <col min="1030" max="1030" width="28.5546875" style="46" customWidth="1"/>
    <col min="1031" max="1031" width="9.109375" style="46"/>
    <col min="1032" max="1032" width="15.6640625" style="46" customWidth="1"/>
    <col min="1033" max="1034" width="4.6640625" style="46" customWidth="1"/>
    <col min="1035" max="1035" width="17.33203125" style="46" customWidth="1"/>
    <col min="1036" max="1037" width="4.6640625" style="46" customWidth="1"/>
    <col min="1038" max="1038" width="15.6640625" style="46" customWidth="1"/>
    <col min="1039" max="1040" width="4.6640625" style="46" customWidth="1"/>
    <col min="1041" max="1041" width="24.33203125" style="46" customWidth="1"/>
    <col min="1042" max="1042" width="4.6640625" style="46" customWidth="1"/>
    <col min="1043" max="1066" width="15.6640625" style="46" customWidth="1"/>
    <col min="1067" max="1235" width="9.109375" style="46"/>
    <col min="1236" max="1284" width="15.6640625" style="46" customWidth="1"/>
    <col min="1285" max="1285" width="9.109375" style="46"/>
    <col min="1286" max="1286" width="28.5546875" style="46" customWidth="1"/>
    <col min="1287" max="1287" width="9.109375" style="46"/>
    <col min="1288" max="1288" width="15.6640625" style="46" customWidth="1"/>
    <col min="1289" max="1290" width="4.6640625" style="46" customWidth="1"/>
    <col min="1291" max="1291" width="17.33203125" style="46" customWidth="1"/>
    <col min="1292" max="1293" width="4.6640625" style="46" customWidth="1"/>
    <col min="1294" max="1294" width="15.6640625" style="46" customWidth="1"/>
    <col min="1295" max="1296" width="4.6640625" style="46" customWidth="1"/>
    <col min="1297" max="1297" width="24.33203125" style="46" customWidth="1"/>
    <col min="1298" max="1298" width="4.6640625" style="46" customWidth="1"/>
    <col min="1299" max="1322" width="15.6640625" style="46" customWidth="1"/>
    <col min="1323" max="1491" width="9.109375" style="46"/>
    <col min="1492" max="1540" width="15.6640625" style="46" customWidth="1"/>
    <col min="1541" max="1541" width="9.109375" style="46"/>
    <col min="1542" max="1542" width="28.5546875" style="46" customWidth="1"/>
    <col min="1543" max="1543" width="9.109375" style="46"/>
    <col min="1544" max="1544" width="15.6640625" style="46" customWidth="1"/>
    <col min="1545" max="1546" width="4.6640625" style="46" customWidth="1"/>
    <col min="1547" max="1547" width="17.33203125" style="46" customWidth="1"/>
    <col min="1548" max="1549" width="4.6640625" style="46" customWidth="1"/>
    <col min="1550" max="1550" width="15.6640625" style="46" customWidth="1"/>
    <col min="1551" max="1552" width="4.6640625" style="46" customWidth="1"/>
    <col min="1553" max="1553" width="24.33203125" style="46" customWidth="1"/>
    <col min="1554" max="1554" width="4.6640625" style="46" customWidth="1"/>
    <col min="1555" max="1578" width="15.6640625" style="46" customWidth="1"/>
    <col min="1579" max="1747" width="9.109375" style="46"/>
    <col min="1748" max="1796" width="15.6640625" style="46" customWidth="1"/>
    <col min="1797" max="1797" width="9.109375" style="46"/>
    <col min="1798" max="1798" width="28.5546875" style="46" customWidth="1"/>
    <col min="1799" max="1799" width="9.109375" style="46"/>
    <col min="1800" max="1800" width="15.6640625" style="46" customWidth="1"/>
    <col min="1801" max="1802" width="4.6640625" style="46" customWidth="1"/>
    <col min="1803" max="1803" width="17.33203125" style="46" customWidth="1"/>
    <col min="1804" max="1805" width="4.6640625" style="46" customWidth="1"/>
    <col min="1806" max="1806" width="15.6640625" style="46" customWidth="1"/>
    <col min="1807" max="1808" width="4.6640625" style="46" customWidth="1"/>
    <col min="1809" max="1809" width="24.33203125" style="46" customWidth="1"/>
    <col min="1810" max="1810" width="4.6640625" style="46" customWidth="1"/>
    <col min="1811" max="1834" width="15.6640625" style="46" customWidth="1"/>
    <col min="1835" max="2003" width="9.109375" style="46"/>
    <col min="2004" max="2052" width="15.6640625" style="46" customWidth="1"/>
    <col min="2053" max="2053" width="9.109375" style="46"/>
    <col min="2054" max="2054" width="28.5546875" style="46" customWidth="1"/>
    <col min="2055" max="2055" width="9.109375" style="46"/>
    <col min="2056" max="2056" width="15.6640625" style="46" customWidth="1"/>
    <col min="2057" max="2058" width="4.6640625" style="46" customWidth="1"/>
    <col min="2059" max="2059" width="17.33203125" style="46" customWidth="1"/>
    <col min="2060" max="2061" width="4.6640625" style="46" customWidth="1"/>
    <col min="2062" max="2062" width="15.6640625" style="46" customWidth="1"/>
    <col min="2063" max="2064" width="4.6640625" style="46" customWidth="1"/>
    <col min="2065" max="2065" width="24.33203125" style="46" customWidth="1"/>
    <col min="2066" max="2066" width="4.6640625" style="46" customWidth="1"/>
    <col min="2067" max="2090" width="15.6640625" style="46" customWidth="1"/>
    <col min="2091" max="2259" width="9.109375" style="46"/>
    <col min="2260" max="2308" width="15.6640625" style="46" customWidth="1"/>
    <col min="2309" max="2309" width="9.109375" style="46"/>
    <col min="2310" max="2310" width="28.5546875" style="46" customWidth="1"/>
    <col min="2311" max="2311" width="9.109375" style="46"/>
    <col min="2312" max="2312" width="15.6640625" style="46" customWidth="1"/>
    <col min="2313" max="2314" width="4.6640625" style="46" customWidth="1"/>
    <col min="2315" max="2315" width="17.33203125" style="46" customWidth="1"/>
    <col min="2316" max="2317" width="4.6640625" style="46" customWidth="1"/>
    <col min="2318" max="2318" width="15.6640625" style="46" customWidth="1"/>
    <col min="2319" max="2320" width="4.6640625" style="46" customWidth="1"/>
    <col min="2321" max="2321" width="24.33203125" style="46" customWidth="1"/>
    <col min="2322" max="2322" width="4.6640625" style="46" customWidth="1"/>
    <col min="2323" max="2346" width="15.6640625" style="46" customWidth="1"/>
    <col min="2347" max="2515" width="9.109375" style="46"/>
    <col min="2516" max="2564" width="15.6640625" style="46" customWidth="1"/>
    <col min="2565" max="2565" width="9.109375" style="46"/>
    <col min="2566" max="2566" width="28.5546875" style="46" customWidth="1"/>
    <col min="2567" max="2567" width="9.109375" style="46"/>
    <col min="2568" max="2568" width="15.6640625" style="46" customWidth="1"/>
    <col min="2569" max="2570" width="4.6640625" style="46" customWidth="1"/>
    <col min="2571" max="2571" width="17.33203125" style="46" customWidth="1"/>
    <col min="2572" max="2573" width="4.6640625" style="46" customWidth="1"/>
    <col min="2574" max="2574" width="15.6640625" style="46" customWidth="1"/>
    <col min="2575" max="2576" width="4.6640625" style="46" customWidth="1"/>
    <col min="2577" max="2577" width="24.33203125" style="46" customWidth="1"/>
    <col min="2578" max="2578" width="4.6640625" style="46" customWidth="1"/>
    <col min="2579" max="2602" width="15.6640625" style="46" customWidth="1"/>
    <col min="2603" max="2771" width="9.109375" style="46"/>
    <col min="2772" max="2820" width="15.6640625" style="46" customWidth="1"/>
    <col min="2821" max="2821" width="9.109375" style="46"/>
    <col min="2822" max="2822" width="28.5546875" style="46" customWidth="1"/>
    <col min="2823" max="2823" width="9.109375" style="46"/>
    <col min="2824" max="2824" width="15.6640625" style="46" customWidth="1"/>
    <col min="2825" max="2826" width="4.6640625" style="46" customWidth="1"/>
    <col min="2827" max="2827" width="17.33203125" style="46" customWidth="1"/>
    <col min="2828" max="2829" width="4.6640625" style="46" customWidth="1"/>
    <col min="2830" max="2830" width="15.6640625" style="46" customWidth="1"/>
    <col min="2831" max="2832" width="4.6640625" style="46" customWidth="1"/>
    <col min="2833" max="2833" width="24.33203125" style="46" customWidth="1"/>
    <col min="2834" max="2834" width="4.6640625" style="46" customWidth="1"/>
    <col min="2835" max="2858" width="15.6640625" style="46" customWidth="1"/>
    <col min="2859" max="3027" width="9.109375" style="46"/>
    <col min="3028" max="3076" width="15.6640625" style="46" customWidth="1"/>
    <col min="3077" max="3077" width="9.109375" style="46"/>
    <col min="3078" max="3078" width="28.5546875" style="46" customWidth="1"/>
    <col min="3079" max="3079" width="9.109375" style="46"/>
    <col min="3080" max="3080" width="15.6640625" style="46" customWidth="1"/>
    <col min="3081" max="3082" width="4.6640625" style="46" customWidth="1"/>
    <col min="3083" max="3083" width="17.33203125" style="46" customWidth="1"/>
    <col min="3084" max="3085" width="4.6640625" style="46" customWidth="1"/>
    <col min="3086" max="3086" width="15.6640625" style="46" customWidth="1"/>
    <col min="3087" max="3088" width="4.6640625" style="46" customWidth="1"/>
    <col min="3089" max="3089" width="24.33203125" style="46" customWidth="1"/>
    <col min="3090" max="3090" width="4.6640625" style="46" customWidth="1"/>
    <col min="3091" max="3114" width="15.6640625" style="46" customWidth="1"/>
    <col min="3115" max="3283" width="9.109375" style="46"/>
    <col min="3284" max="3332" width="15.6640625" style="46" customWidth="1"/>
    <col min="3333" max="3333" width="9.109375" style="46"/>
    <col min="3334" max="3334" width="28.5546875" style="46" customWidth="1"/>
    <col min="3335" max="3335" width="9.109375" style="46"/>
    <col min="3336" max="3336" width="15.6640625" style="46" customWidth="1"/>
    <col min="3337" max="3338" width="4.6640625" style="46" customWidth="1"/>
    <col min="3339" max="3339" width="17.33203125" style="46" customWidth="1"/>
    <col min="3340" max="3341" width="4.6640625" style="46" customWidth="1"/>
    <col min="3342" max="3342" width="15.6640625" style="46" customWidth="1"/>
    <col min="3343" max="3344" width="4.6640625" style="46" customWidth="1"/>
    <col min="3345" max="3345" width="24.33203125" style="46" customWidth="1"/>
    <col min="3346" max="3346" width="4.6640625" style="46" customWidth="1"/>
    <col min="3347" max="3370" width="15.6640625" style="46" customWidth="1"/>
    <col min="3371" max="3539" width="9.109375" style="46"/>
    <col min="3540" max="3588" width="15.6640625" style="46" customWidth="1"/>
    <col min="3589" max="3589" width="9.109375" style="46"/>
    <col min="3590" max="3590" width="28.5546875" style="46" customWidth="1"/>
    <col min="3591" max="3591" width="9.109375" style="46"/>
    <col min="3592" max="3592" width="15.6640625" style="46" customWidth="1"/>
    <col min="3593" max="3594" width="4.6640625" style="46" customWidth="1"/>
    <col min="3595" max="3595" width="17.33203125" style="46" customWidth="1"/>
    <col min="3596" max="3597" width="4.6640625" style="46" customWidth="1"/>
    <col min="3598" max="3598" width="15.6640625" style="46" customWidth="1"/>
    <col min="3599" max="3600" width="4.6640625" style="46" customWidth="1"/>
    <col min="3601" max="3601" width="24.33203125" style="46" customWidth="1"/>
    <col min="3602" max="3602" width="4.6640625" style="46" customWidth="1"/>
    <col min="3603" max="3626" width="15.6640625" style="46" customWidth="1"/>
    <col min="3627" max="3795" width="9.109375" style="46"/>
    <col min="3796" max="3844" width="15.6640625" style="46" customWidth="1"/>
    <col min="3845" max="3845" width="9.109375" style="46"/>
    <col min="3846" max="3846" width="28.5546875" style="46" customWidth="1"/>
    <col min="3847" max="3847" width="9.109375" style="46"/>
    <col min="3848" max="3848" width="15.6640625" style="46" customWidth="1"/>
    <col min="3849" max="3850" width="4.6640625" style="46" customWidth="1"/>
    <col min="3851" max="3851" width="17.33203125" style="46" customWidth="1"/>
    <col min="3852" max="3853" width="4.6640625" style="46" customWidth="1"/>
    <col min="3854" max="3854" width="15.6640625" style="46" customWidth="1"/>
    <col min="3855" max="3856" width="4.6640625" style="46" customWidth="1"/>
    <col min="3857" max="3857" width="24.33203125" style="46" customWidth="1"/>
    <col min="3858" max="3858" width="4.6640625" style="46" customWidth="1"/>
    <col min="3859" max="3882" width="15.6640625" style="46" customWidth="1"/>
    <col min="3883" max="4051" width="9.109375" style="46"/>
    <col min="4052" max="4100" width="15.6640625" style="46" customWidth="1"/>
    <col min="4101" max="4101" width="9.109375" style="46"/>
    <col min="4102" max="4102" width="28.5546875" style="46" customWidth="1"/>
    <col min="4103" max="4103" width="9.109375" style="46"/>
    <col min="4104" max="4104" width="15.6640625" style="46" customWidth="1"/>
    <col min="4105" max="4106" width="4.6640625" style="46" customWidth="1"/>
    <col min="4107" max="4107" width="17.33203125" style="46" customWidth="1"/>
    <col min="4108" max="4109" width="4.6640625" style="46" customWidth="1"/>
    <col min="4110" max="4110" width="15.6640625" style="46" customWidth="1"/>
    <col min="4111" max="4112" width="4.6640625" style="46" customWidth="1"/>
    <col min="4113" max="4113" width="24.33203125" style="46" customWidth="1"/>
    <col min="4114" max="4114" width="4.6640625" style="46" customWidth="1"/>
    <col min="4115" max="4138" width="15.6640625" style="46" customWidth="1"/>
    <col min="4139" max="4307" width="9.109375" style="46"/>
    <col min="4308" max="4356" width="15.6640625" style="46" customWidth="1"/>
    <col min="4357" max="4357" width="9.109375" style="46"/>
    <col min="4358" max="4358" width="28.5546875" style="46" customWidth="1"/>
    <col min="4359" max="4359" width="9.109375" style="46"/>
    <col min="4360" max="4360" width="15.6640625" style="46" customWidth="1"/>
    <col min="4361" max="4362" width="4.6640625" style="46" customWidth="1"/>
    <col min="4363" max="4363" width="17.33203125" style="46" customWidth="1"/>
    <col min="4364" max="4365" width="4.6640625" style="46" customWidth="1"/>
    <col min="4366" max="4366" width="15.6640625" style="46" customWidth="1"/>
    <col min="4367" max="4368" width="4.6640625" style="46" customWidth="1"/>
    <col min="4369" max="4369" width="24.33203125" style="46" customWidth="1"/>
    <col min="4370" max="4370" width="4.6640625" style="46" customWidth="1"/>
    <col min="4371" max="4394" width="15.6640625" style="46" customWidth="1"/>
    <col min="4395" max="4563" width="9.109375" style="46"/>
    <col min="4564" max="4612" width="15.6640625" style="46" customWidth="1"/>
    <col min="4613" max="4613" width="9.109375" style="46"/>
    <col min="4614" max="4614" width="28.5546875" style="46" customWidth="1"/>
    <col min="4615" max="4615" width="9.109375" style="46"/>
    <col min="4616" max="4616" width="15.6640625" style="46" customWidth="1"/>
    <col min="4617" max="4618" width="4.6640625" style="46" customWidth="1"/>
    <col min="4619" max="4619" width="17.33203125" style="46" customWidth="1"/>
    <col min="4620" max="4621" width="4.6640625" style="46" customWidth="1"/>
    <col min="4622" max="4622" width="15.6640625" style="46" customWidth="1"/>
    <col min="4623" max="4624" width="4.6640625" style="46" customWidth="1"/>
    <col min="4625" max="4625" width="24.33203125" style="46" customWidth="1"/>
    <col min="4626" max="4626" width="4.6640625" style="46" customWidth="1"/>
    <col min="4627" max="4650" width="15.6640625" style="46" customWidth="1"/>
    <col min="4651" max="4819" width="9.109375" style="46"/>
    <col min="4820" max="4868" width="15.6640625" style="46" customWidth="1"/>
    <col min="4869" max="4869" width="9.109375" style="46"/>
    <col min="4870" max="4870" width="28.5546875" style="46" customWidth="1"/>
    <col min="4871" max="4871" width="9.109375" style="46"/>
    <col min="4872" max="4872" width="15.6640625" style="46" customWidth="1"/>
    <col min="4873" max="4874" width="4.6640625" style="46" customWidth="1"/>
    <col min="4875" max="4875" width="17.33203125" style="46" customWidth="1"/>
    <col min="4876" max="4877" width="4.6640625" style="46" customWidth="1"/>
    <col min="4878" max="4878" width="15.6640625" style="46" customWidth="1"/>
    <col min="4879" max="4880" width="4.6640625" style="46" customWidth="1"/>
    <col min="4881" max="4881" width="24.33203125" style="46" customWidth="1"/>
    <col min="4882" max="4882" width="4.6640625" style="46" customWidth="1"/>
    <col min="4883" max="4906" width="15.6640625" style="46" customWidth="1"/>
    <col min="4907" max="5075" width="9.109375" style="46"/>
    <col min="5076" max="5124" width="15.6640625" style="46" customWidth="1"/>
    <col min="5125" max="5125" width="9.109375" style="46"/>
    <col min="5126" max="5126" width="28.5546875" style="46" customWidth="1"/>
    <col min="5127" max="5127" width="9.109375" style="46"/>
    <col min="5128" max="5128" width="15.6640625" style="46" customWidth="1"/>
    <col min="5129" max="5130" width="4.6640625" style="46" customWidth="1"/>
    <col min="5131" max="5131" width="17.33203125" style="46" customWidth="1"/>
    <col min="5132" max="5133" width="4.6640625" style="46" customWidth="1"/>
    <col min="5134" max="5134" width="15.6640625" style="46" customWidth="1"/>
    <col min="5135" max="5136" width="4.6640625" style="46" customWidth="1"/>
    <col min="5137" max="5137" width="24.33203125" style="46" customWidth="1"/>
    <col min="5138" max="5138" width="4.6640625" style="46" customWidth="1"/>
    <col min="5139" max="5162" width="15.6640625" style="46" customWidth="1"/>
    <col min="5163" max="5331" width="9.109375" style="46"/>
    <col min="5332" max="5380" width="15.6640625" style="46" customWidth="1"/>
    <col min="5381" max="5381" width="9.109375" style="46"/>
    <col min="5382" max="5382" width="28.5546875" style="46" customWidth="1"/>
    <col min="5383" max="5383" width="9.109375" style="46"/>
    <col min="5384" max="5384" width="15.6640625" style="46" customWidth="1"/>
    <col min="5385" max="5386" width="4.6640625" style="46" customWidth="1"/>
    <col min="5387" max="5387" width="17.33203125" style="46" customWidth="1"/>
    <col min="5388" max="5389" width="4.6640625" style="46" customWidth="1"/>
    <col min="5390" max="5390" width="15.6640625" style="46" customWidth="1"/>
    <col min="5391" max="5392" width="4.6640625" style="46" customWidth="1"/>
    <col min="5393" max="5393" width="24.33203125" style="46" customWidth="1"/>
    <col min="5394" max="5394" width="4.6640625" style="46" customWidth="1"/>
    <col min="5395" max="5418" width="15.6640625" style="46" customWidth="1"/>
    <col min="5419" max="5587" width="9.109375" style="46"/>
    <col min="5588" max="5636" width="15.6640625" style="46" customWidth="1"/>
    <col min="5637" max="5637" width="9.109375" style="46"/>
    <col min="5638" max="5638" width="28.5546875" style="46" customWidth="1"/>
    <col min="5639" max="5639" width="9.109375" style="46"/>
    <col min="5640" max="5640" width="15.6640625" style="46" customWidth="1"/>
    <col min="5641" max="5642" width="4.6640625" style="46" customWidth="1"/>
    <col min="5643" max="5643" width="17.33203125" style="46" customWidth="1"/>
    <col min="5644" max="5645" width="4.6640625" style="46" customWidth="1"/>
    <col min="5646" max="5646" width="15.6640625" style="46" customWidth="1"/>
    <col min="5647" max="5648" width="4.6640625" style="46" customWidth="1"/>
    <col min="5649" max="5649" width="24.33203125" style="46" customWidth="1"/>
    <col min="5650" max="5650" width="4.6640625" style="46" customWidth="1"/>
    <col min="5651" max="5674" width="15.6640625" style="46" customWidth="1"/>
    <col min="5675" max="5843" width="9.109375" style="46"/>
    <col min="5844" max="5892" width="15.6640625" style="46" customWidth="1"/>
    <col min="5893" max="5893" width="9.109375" style="46"/>
    <col min="5894" max="5894" width="28.5546875" style="46" customWidth="1"/>
    <col min="5895" max="5895" width="9.109375" style="46"/>
    <col min="5896" max="5896" width="15.6640625" style="46" customWidth="1"/>
    <col min="5897" max="5898" width="4.6640625" style="46" customWidth="1"/>
    <col min="5899" max="5899" width="17.33203125" style="46" customWidth="1"/>
    <col min="5900" max="5901" width="4.6640625" style="46" customWidth="1"/>
    <col min="5902" max="5902" width="15.6640625" style="46" customWidth="1"/>
    <col min="5903" max="5904" width="4.6640625" style="46" customWidth="1"/>
    <col min="5905" max="5905" width="24.33203125" style="46" customWidth="1"/>
    <col min="5906" max="5906" width="4.6640625" style="46" customWidth="1"/>
    <col min="5907" max="5930" width="15.6640625" style="46" customWidth="1"/>
    <col min="5931" max="6099" width="9.109375" style="46"/>
    <col min="6100" max="6148" width="15.6640625" style="46" customWidth="1"/>
    <col min="6149" max="6149" width="9.109375" style="46"/>
    <col min="6150" max="6150" width="28.5546875" style="46" customWidth="1"/>
    <col min="6151" max="6151" width="9.109375" style="46"/>
    <col min="6152" max="6152" width="15.6640625" style="46" customWidth="1"/>
    <col min="6153" max="6154" width="4.6640625" style="46" customWidth="1"/>
    <col min="6155" max="6155" width="17.33203125" style="46" customWidth="1"/>
    <col min="6156" max="6157" width="4.6640625" style="46" customWidth="1"/>
    <col min="6158" max="6158" width="15.6640625" style="46" customWidth="1"/>
    <col min="6159" max="6160" width="4.6640625" style="46" customWidth="1"/>
    <col min="6161" max="6161" width="24.33203125" style="46" customWidth="1"/>
    <col min="6162" max="6162" width="4.6640625" style="46" customWidth="1"/>
    <col min="6163" max="6186" width="15.6640625" style="46" customWidth="1"/>
    <col min="6187" max="6355" width="9.109375" style="46"/>
    <col min="6356" max="6404" width="15.6640625" style="46" customWidth="1"/>
    <col min="6405" max="6405" width="9.109375" style="46"/>
    <col min="6406" max="6406" width="28.5546875" style="46" customWidth="1"/>
    <col min="6407" max="6407" width="9.109375" style="46"/>
    <col min="6408" max="6408" width="15.6640625" style="46" customWidth="1"/>
    <col min="6409" max="6410" width="4.6640625" style="46" customWidth="1"/>
    <col min="6411" max="6411" width="17.33203125" style="46" customWidth="1"/>
    <col min="6412" max="6413" width="4.6640625" style="46" customWidth="1"/>
    <col min="6414" max="6414" width="15.6640625" style="46" customWidth="1"/>
    <col min="6415" max="6416" width="4.6640625" style="46" customWidth="1"/>
    <col min="6417" max="6417" width="24.33203125" style="46" customWidth="1"/>
    <col min="6418" max="6418" width="4.6640625" style="46" customWidth="1"/>
    <col min="6419" max="6442" width="15.6640625" style="46" customWidth="1"/>
    <col min="6443" max="6611" width="9.109375" style="46"/>
    <col min="6612" max="6660" width="15.6640625" style="46" customWidth="1"/>
    <col min="6661" max="6661" width="9.109375" style="46"/>
    <col min="6662" max="6662" width="28.5546875" style="46" customWidth="1"/>
    <col min="6663" max="6663" width="9.109375" style="46"/>
    <col min="6664" max="6664" width="15.6640625" style="46" customWidth="1"/>
    <col min="6665" max="6666" width="4.6640625" style="46" customWidth="1"/>
    <col min="6667" max="6667" width="17.33203125" style="46" customWidth="1"/>
    <col min="6668" max="6669" width="4.6640625" style="46" customWidth="1"/>
    <col min="6670" max="6670" width="15.6640625" style="46" customWidth="1"/>
    <col min="6671" max="6672" width="4.6640625" style="46" customWidth="1"/>
    <col min="6673" max="6673" width="24.33203125" style="46" customWidth="1"/>
    <col min="6674" max="6674" width="4.6640625" style="46" customWidth="1"/>
    <col min="6675" max="6698" width="15.6640625" style="46" customWidth="1"/>
    <col min="6699" max="6867" width="9.109375" style="46"/>
    <col min="6868" max="6916" width="15.6640625" style="46" customWidth="1"/>
    <col min="6917" max="6917" width="9.109375" style="46"/>
    <col min="6918" max="6918" width="28.5546875" style="46" customWidth="1"/>
    <col min="6919" max="6919" width="9.109375" style="46"/>
    <col min="6920" max="6920" width="15.6640625" style="46" customWidth="1"/>
    <col min="6921" max="6922" width="4.6640625" style="46" customWidth="1"/>
    <col min="6923" max="6923" width="17.33203125" style="46" customWidth="1"/>
    <col min="6924" max="6925" width="4.6640625" style="46" customWidth="1"/>
    <col min="6926" max="6926" width="15.6640625" style="46" customWidth="1"/>
    <col min="6927" max="6928" width="4.6640625" style="46" customWidth="1"/>
    <col min="6929" max="6929" width="24.33203125" style="46" customWidth="1"/>
    <col min="6930" max="6930" width="4.6640625" style="46" customWidth="1"/>
    <col min="6931" max="6954" width="15.6640625" style="46" customWidth="1"/>
    <col min="6955" max="7123" width="9.109375" style="46"/>
    <col min="7124" max="7172" width="15.6640625" style="46" customWidth="1"/>
    <col min="7173" max="7173" width="9.109375" style="46"/>
    <col min="7174" max="7174" width="28.5546875" style="46" customWidth="1"/>
    <col min="7175" max="7175" width="9.109375" style="46"/>
    <col min="7176" max="7176" width="15.6640625" style="46" customWidth="1"/>
    <col min="7177" max="7178" width="4.6640625" style="46" customWidth="1"/>
    <col min="7179" max="7179" width="17.33203125" style="46" customWidth="1"/>
    <col min="7180" max="7181" width="4.6640625" style="46" customWidth="1"/>
    <col min="7182" max="7182" width="15.6640625" style="46" customWidth="1"/>
    <col min="7183" max="7184" width="4.6640625" style="46" customWidth="1"/>
    <col min="7185" max="7185" width="24.33203125" style="46" customWidth="1"/>
    <col min="7186" max="7186" width="4.6640625" style="46" customWidth="1"/>
    <col min="7187" max="7210" width="15.6640625" style="46" customWidth="1"/>
    <col min="7211" max="7379" width="9.109375" style="46"/>
    <col min="7380" max="7428" width="15.6640625" style="46" customWidth="1"/>
    <col min="7429" max="7429" width="9.109375" style="46"/>
    <col min="7430" max="7430" width="28.5546875" style="46" customWidth="1"/>
    <col min="7431" max="7431" width="9.109375" style="46"/>
    <col min="7432" max="7432" width="15.6640625" style="46" customWidth="1"/>
    <col min="7433" max="7434" width="4.6640625" style="46" customWidth="1"/>
    <col min="7435" max="7435" width="17.33203125" style="46" customWidth="1"/>
    <col min="7436" max="7437" width="4.6640625" style="46" customWidth="1"/>
    <col min="7438" max="7438" width="15.6640625" style="46" customWidth="1"/>
    <col min="7439" max="7440" width="4.6640625" style="46" customWidth="1"/>
    <col min="7441" max="7441" width="24.33203125" style="46" customWidth="1"/>
    <col min="7442" max="7442" width="4.6640625" style="46" customWidth="1"/>
    <col min="7443" max="7466" width="15.6640625" style="46" customWidth="1"/>
    <col min="7467" max="7635" width="9.109375" style="46"/>
    <col min="7636" max="7684" width="15.6640625" style="46" customWidth="1"/>
    <col min="7685" max="7685" width="9.109375" style="46"/>
    <col min="7686" max="7686" width="28.5546875" style="46" customWidth="1"/>
    <col min="7687" max="7687" width="9.109375" style="46"/>
    <col min="7688" max="7688" width="15.6640625" style="46" customWidth="1"/>
    <col min="7689" max="7690" width="4.6640625" style="46" customWidth="1"/>
    <col min="7691" max="7691" width="17.33203125" style="46" customWidth="1"/>
    <col min="7692" max="7693" width="4.6640625" style="46" customWidth="1"/>
    <col min="7694" max="7694" width="15.6640625" style="46" customWidth="1"/>
    <col min="7695" max="7696" width="4.6640625" style="46" customWidth="1"/>
    <col min="7697" max="7697" width="24.33203125" style="46" customWidth="1"/>
    <col min="7698" max="7698" width="4.6640625" style="46" customWidth="1"/>
    <col min="7699" max="7722" width="15.6640625" style="46" customWidth="1"/>
    <col min="7723" max="7891" width="9.109375" style="46"/>
    <col min="7892" max="7940" width="15.6640625" style="46" customWidth="1"/>
    <col min="7941" max="7941" width="9.109375" style="46"/>
    <col min="7942" max="7942" width="28.5546875" style="46" customWidth="1"/>
    <col min="7943" max="7943" width="9.109375" style="46"/>
    <col min="7944" max="7944" width="15.6640625" style="46" customWidth="1"/>
    <col min="7945" max="7946" width="4.6640625" style="46" customWidth="1"/>
    <col min="7947" max="7947" width="17.33203125" style="46" customWidth="1"/>
    <col min="7948" max="7949" width="4.6640625" style="46" customWidth="1"/>
    <col min="7950" max="7950" width="15.6640625" style="46" customWidth="1"/>
    <col min="7951" max="7952" width="4.6640625" style="46" customWidth="1"/>
    <col min="7953" max="7953" width="24.33203125" style="46" customWidth="1"/>
    <col min="7954" max="7954" width="4.6640625" style="46" customWidth="1"/>
    <col min="7955" max="7978" width="15.6640625" style="46" customWidth="1"/>
    <col min="7979" max="8147" width="9.109375" style="46"/>
    <col min="8148" max="8196" width="15.6640625" style="46" customWidth="1"/>
    <col min="8197" max="8197" width="9.109375" style="46"/>
    <col min="8198" max="8198" width="28.5546875" style="46" customWidth="1"/>
    <col min="8199" max="8199" width="9.109375" style="46"/>
    <col min="8200" max="8200" width="15.6640625" style="46" customWidth="1"/>
    <col min="8201" max="8202" width="4.6640625" style="46" customWidth="1"/>
    <col min="8203" max="8203" width="17.33203125" style="46" customWidth="1"/>
    <col min="8204" max="8205" width="4.6640625" style="46" customWidth="1"/>
    <col min="8206" max="8206" width="15.6640625" style="46" customWidth="1"/>
    <col min="8207" max="8208" width="4.6640625" style="46" customWidth="1"/>
    <col min="8209" max="8209" width="24.33203125" style="46" customWidth="1"/>
    <col min="8210" max="8210" width="4.6640625" style="46" customWidth="1"/>
    <col min="8211" max="8234" width="15.6640625" style="46" customWidth="1"/>
    <col min="8235" max="8403" width="9.109375" style="46"/>
    <col min="8404" max="8452" width="15.6640625" style="46" customWidth="1"/>
    <col min="8453" max="8453" width="9.109375" style="46"/>
    <col min="8454" max="8454" width="28.5546875" style="46" customWidth="1"/>
    <col min="8455" max="8455" width="9.109375" style="46"/>
    <col min="8456" max="8456" width="15.6640625" style="46" customWidth="1"/>
    <col min="8457" max="8458" width="4.6640625" style="46" customWidth="1"/>
    <col min="8459" max="8459" width="17.33203125" style="46" customWidth="1"/>
    <col min="8460" max="8461" width="4.6640625" style="46" customWidth="1"/>
    <col min="8462" max="8462" width="15.6640625" style="46" customWidth="1"/>
    <col min="8463" max="8464" width="4.6640625" style="46" customWidth="1"/>
    <col min="8465" max="8465" width="24.33203125" style="46" customWidth="1"/>
    <col min="8466" max="8466" width="4.6640625" style="46" customWidth="1"/>
    <col min="8467" max="8490" width="15.6640625" style="46" customWidth="1"/>
    <col min="8491" max="8659" width="9.109375" style="46"/>
    <col min="8660" max="8708" width="15.6640625" style="46" customWidth="1"/>
    <col min="8709" max="8709" width="9.109375" style="46"/>
    <col min="8710" max="8710" width="28.5546875" style="46" customWidth="1"/>
    <col min="8711" max="8711" width="9.109375" style="46"/>
    <col min="8712" max="8712" width="15.6640625" style="46" customWidth="1"/>
    <col min="8713" max="8714" width="4.6640625" style="46" customWidth="1"/>
    <col min="8715" max="8715" width="17.33203125" style="46" customWidth="1"/>
    <col min="8716" max="8717" width="4.6640625" style="46" customWidth="1"/>
    <col min="8718" max="8718" width="15.6640625" style="46" customWidth="1"/>
    <col min="8719" max="8720" width="4.6640625" style="46" customWidth="1"/>
    <col min="8721" max="8721" width="24.33203125" style="46" customWidth="1"/>
    <col min="8722" max="8722" width="4.6640625" style="46" customWidth="1"/>
    <col min="8723" max="8746" width="15.6640625" style="46" customWidth="1"/>
    <col min="8747" max="8915" width="9.109375" style="46"/>
    <col min="8916" max="8964" width="15.6640625" style="46" customWidth="1"/>
    <col min="8965" max="8965" width="9.109375" style="46"/>
    <col min="8966" max="8966" width="28.5546875" style="46" customWidth="1"/>
    <col min="8967" max="8967" width="9.109375" style="46"/>
    <col min="8968" max="8968" width="15.6640625" style="46" customWidth="1"/>
    <col min="8969" max="8970" width="4.6640625" style="46" customWidth="1"/>
    <col min="8971" max="8971" width="17.33203125" style="46" customWidth="1"/>
    <col min="8972" max="8973" width="4.6640625" style="46" customWidth="1"/>
    <col min="8974" max="8974" width="15.6640625" style="46" customWidth="1"/>
    <col min="8975" max="8976" width="4.6640625" style="46" customWidth="1"/>
    <col min="8977" max="8977" width="24.33203125" style="46" customWidth="1"/>
    <col min="8978" max="8978" width="4.6640625" style="46" customWidth="1"/>
    <col min="8979" max="9002" width="15.6640625" style="46" customWidth="1"/>
    <col min="9003" max="9171" width="9.109375" style="46"/>
    <col min="9172" max="9220" width="15.6640625" style="46" customWidth="1"/>
    <col min="9221" max="9221" width="9.109375" style="46"/>
    <col min="9222" max="9222" width="28.5546875" style="46" customWidth="1"/>
    <col min="9223" max="9223" width="9.109375" style="46"/>
    <col min="9224" max="9224" width="15.6640625" style="46" customWidth="1"/>
    <col min="9225" max="9226" width="4.6640625" style="46" customWidth="1"/>
    <col min="9227" max="9227" width="17.33203125" style="46" customWidth="1"/>
    <col min="9228" max="9229" width="4.6640625" style="46" customWidth="1"/>
    <col min="9230" max="9230" width="15.6640625" style="46" customWidth="1"/>
    <col min="9231" max="9232" width="4.6640625" style="46" customWidth="1"/>
    <col min="9233" max="9233" width="24.33203125" style="46" customWidth="1"/>
    <col min="9234" max="9234" width="4.6640625" style="46" customWidth="1"/>
    <col min="9235" max="9258" width="15.6640625" style="46" customWidth="1"/>
    <col min="9259" max="9427" width="9.109375" style="46"/>
    <col min="9428" max="9476" width="15.6640625" style="46" customWidth="1"/>
    <col min="9477" max="9477" width="9.109375" style="46"/>
    <col min="9478" max="9478" width="28.5546875" style="46" customWidth="1"/>
    <col min="9479" max="9479" width="9.109375" style="46"/>
    <col min="9480" max="9480" width="15.6640625" style="46" customWidth="1"/>
    <col min="9481" max="9482" width="4.6640625" style="46" customWidth="1"/>
    <col min="9483" max="9483" width="17.33203125" style="46" customWidth="1"/>
    <col min="9484" max="9485" width="4.6640625" style="46" customWidth="1"/>
    <col min="9486" max="9486" width="15.6640625" style="46" customWidth="1"/>
    <col min="9487" max="9488" width="4.6640625" style="46" customWidth="1"/>
    <col min="9489" max="9489" width="24.33203125" style="46" customWidth="1"/>
    <col min="9490" max="9490" width="4.6640625" style="46" customWidth="1"/>
    <col min="9491" max="9514" width="15.6640625" style="46" customWidth="1"/>
    <col min="9515" max="9683" width="9.109375" style="46"/>
    <col min="9684" max="9732" width="15.6640625" style="46" customWidth="1"/>
    <col min="9733" max="9733" width="9.109375" style="46"/>
    <col min="9734" max="9734" width="28.5546875" style="46" customWidth="1"/>
    <col min="9735" max="9735" width="9.109375" style="46"/>
    <col min="9736" max="9736" width="15.6640625" style="46" customWidth="1"/>
    <col min="9737" max="9738" width="4.6640625" style="46" customWidth="1"/>
    <col min="9739" max="9739" width="17.33203125" style="46" customWidth="1"/>
    <col min="9740" max="9741" width="4.6640625" style="46" customWidth="1"/>
    <col min="9742" max="9742" width="15.6640625" style="46" customWidth="1"/>
    <col min="9743" max="9744" width="4.6640625" style="46" customWidth="1"/>
    <col min="9745" max="9745" width="24.33203125" style="46" customWidth="1"/>
    <col min="9746" max="9746" width="4.6640625" style="46" customWidth="1"/>
    <col min="9747" max="9770" width="15.6640625" style="46" customWidth="1"/>
    <col min="9771" max="9939" width="9.109375" style="46"/>
    <col min="9940" max="9988" width="15.6640625" style="46" customWidth="1"/>
    <col min="9989" max="9989" width="9.109375" style="46"/>
    <col min="9990" max="9990" width="28.5546875" style="46" customWidth="1"/>
    <col min="9991" max="9991" width="9.109375" style="46"/>
    <col min="9992" max="9992" width="15.6640625" style="46" customWidth="1"/>
    <col min="9993" max="9994" width="4.6640625" style="46" customWidth="1"/>
    <col min="9995" max="9995" width="17.33203125" style="46" customWidth="1"/>
    <col min="9996" max="9997" width="4.6640625" style="46" customWidth="1"/>
    <col min="9998" max="9998" width="15.6640625" style="46" customWidth="1"/>
    <col min="9999" max="10000" width="4.6640625" style="46" customWidth="1"/>
    <col min="10001" max="10001" width="24.33203125" style="46" customWidth="1"/>
    <col min="10002" max="10002" width="4.6640625" style="46" customWidth="1"/>
    <col min="10003" max="10026" width="15.6640625" style="46" customWidth="1"/>
    <col min="10027" max="10195" width="9.109375" style="46"/>
    <col min="10196" max="10244" width="15.6640625" style="46" customWidth="1"/>
    <col min="10245" max="10245" width="9.109375" style="46"/>
    <col min="10246" max="10246" width="28.5546875" style="46" customWidth="1"/>
    <col min="10247" max="10247" width="9.109375" style="46"/>
    <col min="10248" max="10248" width="15.6640625" style="46" customWidth="1"/>
    <col min="10249" max="10250" width="4.6640625" style="46" customWidth="1"/>
    <col min="10251" max="10251" width="17.33203125" style="46" customWidth="1"/>
    <col min="10252" max="10253" width="4.6640625" style="46" customWidth="1"/>
    <col min="10254" max="10254" width="15.6640625" style="46" customWidth="1"/>
    <col min="10255" max="10256" width="4.6640625" style="46" customWidth="1"/>
    <col min="10257" max="10257" width="24.33203125" style="46" customWidth="1"/>
    <col min="10258" max="10258" width="4.6640625" style="46" customWidth="1"/>
    <col min="10259" max="10282" width="15.6640625" style="46" customWidth="1"/>
    <col min="10283" max="10451" width="9.109375" style="46"/>
    <col min="10452" max="10500" width="15.6640625" style="46" customWidth="1"/>
    <col min="10501" max="10501" width="9.109375" style="46"/>
    <col min="10502" max="10502" width="28.5546875" style="46" customWidth="1"/>
    <col min="10503" max="10503" width="9.109375" style="46"/>
    <col min="10504" max="10504" width="15.6640625" style="46" customWidth="1"/>
    <col min="10505" max="10506" width="4.6640625" style="46" customWidth="1"/>
    <col min="10507" max="10507" width="17.33203125" style="46" customWidth="1"/>
    <col min="10508" max="10509" width="4.6640625" style="46" customWidth="1"/>
    <col min="10510" max="10510" width="15.6640625" style="46" customWidth="1"/>
    <col min="10511" max="10512" width="4.6640625" style="46" customWidth="1"/>
    <col min="10513" max="10513" width="24.33203125" style="46" customWidth="1"/>
    <col min="10514" max="10514" width="4.6640625" style="46" customWidth="1"/>
    <col min="10515" max="10538" width="15.6640625" style="46" customWidth="1"/>
    <col min="10539" max="10707" width="9.109375" style="46"/>
    <col min="10708" max="10756" width="15.6640625" style="46" customWidth="1"/>
    <col min="10757" max="10757" width="9.109375" style="46"/>
    <col min="10758" max="10758" width="28.5546875" style="46" customWidth="1"/>
    <col min="10759" max="10759" width="9.109375" style="46"/>
    <col min="10760" max="10760" width="15.6640625" style="46" customWidth="1"/>
    <col min="10761" max="10762" width="4.6640625" style="46" customWidth="1"/>
    <col min="10763" max="10763" width="17.33203125" style="46" customWidth="1"/>
    <col min="10764" max="10765" width="4.6640625" style="46" customWidth="1"/>
    <col min="10766" max="10766" width="15.6640625" style="46" customWidth="1"/>
    <col min="10767" max="10768" width="4.6640625" style="46" customWidth="1"/>
    <col min="10769" max="10769" width="24.33203125" style="46" customWidth="1"/>
    <col min="10770" max="10770" width="4.6640625" style="46" customWidth="1"/>
    <col min="10771" max="10794" width="15.6640625" style="46" customWidth="1"/>
    <col min="10795" max="10963" width="9.109375" style="46"/>
    <col min="10964" max="11012" width="15.6640625" style="46" customWidth="1"/>
    <col min="11013" max="11013" width="9.109375" style="46"/>
    <col min="11014" max="11014" width="28.5546875" style="46" customWidth="1"/>
    <col min="11015" max="11015" width="9.109375" style="46"/>
    <col min="11016" max="11016" width="15.6640625" style="46" customWidth="1"/>
    <col min="11017" max="11018" width="4.6640625" style="46" customWidth="1"/>
    <col min="11019" max="11019" width="17.33203125" style="46" customWidth="1"/>
    <col min="11020" max="11021" width="4.6640625" style="46" customWidth="1"/>
    <col min="11022" max="11022" width="15.6640625" style="46" customWidth="1"/>
    <col min="11023" max="11024" width="4.6640625" style="46" customWidth="1"/>
    <col min="11025" max="11025" width="24.33203125" style="46" customWidth="1"/>
    <col min="11026" max="11026" width="4.6640625" style="46" customWidth="1"/>
    <col min="11027" max="11050" width="15.6640625" style="46" customWidth="1"/>
    <col min="11051" max="11219" width="9.109375" style="46"/>
    <col min="11220" max="11268" width="15.6640625" style="46" customWidth="1"/>
    <col min="11269" max="11269" width="9.109375" style="46"/>
    <col min="11270" max="11270" width="28.5546875" style="46" customWidth="1"/>
    <col min="11271" max="11271" width="9.109375" style="46"/>
    <col min="11272" max="11272" width="15.6640625" style="46" customWidth="1"/>
    <col min="11273" max="11274" width="4.6640625" style="46" customWidth="1"/>
    <col min="11275" max="11275" width="17.33203125" style="46" customWidth="1"/>
    <col min="11276" max="11277" width="4.6640625" style="46" customWidth="1"/>
    <col min="11278" max="11278" width="15.6640625" style="46" customWidth="1"/>
    <col min="11279" max="11280" width="4.6640625" style="46" customWidth="1"/>
    <col min="11281" max="11281" width="24.33203125" style="46" customWidth="1"/>
    <col min="11282" max="11282" width="4.6640625" style="46" customWidth="1"/>
    <col min="11283" max="11306" width="15.6640625" style="46" customWidth="1"/>
    <col min="11307" max="11475" width="9.109375" style="46"/>
    <col min="11476" max="11524" width="15.6640625" style="46" customWidth="1"/>
    <col min="11525" max="11525" width="9.109375" style="46"/>
    <col min="11526" max="11526" width="28.5546875" style="46" customWidth="1"/>
    <col min="11527" max="11527" width="9.109375" style="46"/>
    <col min="11528" max="11528" width="15.6640625" style="46" customWidth="1"/>
    <col min="11529" max="11530" width="4.6640625" style="46" customWidth="1"/>
    <col min="11531" max="11531" width="17.33203125" style="46" customWidth="1"/>
    <col min="11532" max="11533" width="4.6640625" style="46" customWidth="1"/>
    <col min="11534" max="11534" width="15.6640625" style="46" customWidth="1"/>
    <col min="11535" max="11536" width="4.6640625" style="46" customWidth="1"/>
    <col min="11537" max="11537" width="24.33203125" style="46" customWidth="1"/>
    <col min="11538" max="11538" width="4.6640625" style="46" customWidth="1"/>
    <col min="11539" max="11562" width="15.6640625" style="46" customWidth="1"/>
    <col min="11563" max="11731" width="9.109375" style="46"/>
    <col min="11732" max="11780" width="15.6640625" style="46" customWidth="1"/>
    <col min="11781" max="11781" width="9.109375" style="46"/>
    <col min="11782" max="11782" width="28.5546875" style="46" customWidth="1"/>
    <col min="11783" max="11783" width="9.109375" style="46"/>
    <col min="11784" max="11784" width="15.6640625" style="46" customWidth="1"/>
    <col min="11785" max="11786" width="4.6640625" style="46" customWidth="1"/>
    <col min="11787" max="11787" width="17.33203125" style="46" customWidth="1"/>
    <col min="11788" max="11789" width="4.6640625" style="46" customWidth="1"/>
    <col min="11790" max="11790" width="15.6640625" style="46" customWidth="1"/>
    <col min="11791" max="11792" width="4.6640625" style="46" customWidth="1"/>
    <col min="11793" max="11793" width="24.33203125" style="46" customWidth="1"/>
    <col min="11794" max="11794" width="4.6640625" style="46" customWidth="1"/>
    <col min="11795" max="11818" width="15.6640625" style="46" customWidth="1"/>
    <col min="11819" max="11987" width="9.109375" style="46"/>
    <col min="11988" max="12036" width="15.6640625" style="46" customWidth="1"/>
    <col min="12037" max="12037" width="9.109375" style="46"/>
    <col min="12038" max="12038" width="28.5546875" style="46" customWidth="1"/>
    <col min="12039" max="12039" width="9.109375" style="46"/>
    <col min="12040" max="12040" width="15.6640625" style="46" customWidth="1"/>
    <col min="12041" max="12042" width="4.6640625" style="46" customWidth="1"/>
    <col min="12043" max="12043" width="17.33203125" style="46" customWidth="1"/>
    <col min="12044" max="12045" width="4.6640625" style="46" customWidth="1"/>
    <col min="12046" max="12046" width="15.6640625" style="46" customWidth="1"/>
    <col min="12047" max="12048" width="4.6640625" style="46" customWidth="1"/>
    <col min="12049" max="12049" width="24.33203125" style="46" customWidth="1"/>
    <col min="12050" max="12050" width="4.6640625" style="46" customWidth="1"/>
    <col min="12051" max="12074" width="15.6640625" style="46" customWidth="1"/>
    <col min="12075" max="12243" width="9.109375" style="46"/>
    <col min="12244" max="12292" width="15.6640625" style="46" customWidth="1"/>
    <col min="12293" max="12293" width="9.109375" style="46"/>
    <col min="12294" max="12294" width="28.5546875" style="46" customWidth="1"/>
    <col min="12295" max="12295" width="9.109375" style="46"/>
    <col min="12296" max="12296" width="15.6640625" style="46" customWidth="1"/>
    <col min="12297" max="12298" width="4.6640625" style="46" customWidth="1"/>
    <col min="12299" max="12299" width="17.33203125" style="46" customWidth="1"/>
    <col min="12300" max="12301" width="4.6640625" style="46" customWidth="1"/>
    <col min="12302" max="12302" width="15.6640625" style="46" customWidth="1"/>
    <col min="12303" max="12304" width="4.6640625" style="46" customWidth="1"/>
    <col min="12305" max="12305" width="24.33203125" style="46" customWidth="1"/>
    <col min="12306" max="12306" width="4.6640625" style="46" customWidth="1"/>
    <col min="12307" max="12330" width="15.6640625" style="46" customWidth="1"/>
    <col min="12331" max="12499" width="9.109375" style="46"/>
    <col min="12500" max="12548" width="15.6640625" style="46" customWidth="1"/>
    <col min="12549" max="12549" width="9.109375" style="46"/>
    <col min="12550" max="12550" width="28.5546875" style="46" customWidth="1"/>
    <col min="12551" max="12551" width="9.109375" style="46"/>
    <col min="12552" max="12552" width="15.6640625" style="46" customWidth="1"/>
    <col min="12553" max="12554" width="4.6640625" style="46" customWidth="1"/>
    <col min="12555" max="12555" width="17.33203125" style="46" customWidth="1"/>
    <col min="12556" max="12557" width="4.6640625" style="46" customWidth="1"/>
    <col min="12558" max="12558" width="15.6640625" style="46" customWidth="1"/>
    <col min="12559" max="12560" width="4.6640625" style="46" customWidth="1"/>
    <col min="12561" max="12561" width="24.33203125" style="46" customWidth="1"/>
    <col min="12562" max="12562" width="4.6640625" style="46" customWidth="1"/>
    <col min="12563" max="12586" width="15.6640625" style="46" customWidth="1"/>
    <col min="12587" max="12755" width="9.109375" style="46"/>
    <col min="12756" max="12804" width="15.6640625" style="46" customWidth="1"/>
    <col min="12805" max="12805" width="9.109375" style="46"/>
    <col min="12806" max="12806" width="28.5546875" style="46" customWidth="1"/>
    <col min="12807" max="12807" width="9.109375" style="46"/>
    <col min="12808" max="12808" width="15.6640625" style="46" customWidth="1"/>
    <col min="12809" max="12810" width="4.6640625" style="46" customWidth="1"/>
    <col min="12811" max="12811" width="17.33203125" style="46" customWidth="1"/>
    <col min="12812" max="12813" width="4.6640625" style="46" customWidth="1"/>
    <col min="12814" max="12814" width="15.6640625" style="46" customWidth="1"/>
    <col min="12815" max="12816" width="4.6640625" style="46" customWidth="1"/>
    <col min="12817" max="12817" width="24.33203125" style="46" customWidth="1"/>
    <col min="12818" max="12818" width="4.6640625" style="46" customWidth="1"/>
    <col min="12819" max="12842" width="15.6640625" style="46" customWidth="1"/>
    <col min="12843" max="13011" width="9.109375" style="46"/>
    <col min="13012" max="13060" width="15.6640625" style="46" customWidth="1"/>
    <col min="13061" max="13061" width="9.109375" style="46"/>
    <col min="13062" max="13062" width="28.5546875" style="46" customWidth="1"/>
    <col min="13063" max="13063" width="9.109375" style="46"/>
    <col min="13064" max="13064" width="15.6640625" style="46" customWidth="1"/>
    <col min="13065" max="13066" width="4.6640625" style="46" customWidth="1"/>
    <col min="13067" max="13067" width="17.33203125" style="46" customWidth="1"/>
    <col min="13068" max="13069" width="4.6640625" style="46" customWidth="1"/>
    <col min="13070" max="13070" width="15.6640625" style="46" customWidth="1"/>
    <col min="13071" max="13072" width="4.6640625" style="46" customWidth="1"/>
    <col min="13073" max="13073" width="24.33203125" style="46" customWidth="1"/>
    <col min="13074" max="13074" width="4.6640625" style="46" customWidth="1"/>
    <col min="13075" max="13098" width="15.6640625" style="46" customWidth="1"/>
    <col min="13099" max="13267" width="9.109375" style="46"/>
    <col min="13268" max="13316" width="15.6640625" style="46" customWidth="1"/>
    <col min="13317" max="13317" width="9.109375" style="46"/>
    <col min="13318" max="13318" width="28.5546875" style="46" customWidth="1"/>
    <col min="13319" max="13319" width="9.109375" style="46"/>
    <col min="13320" max="13320" width="15.6640625" style="46" customWidth="1"/>
    <col min="13321" max="13322" width="4.6640625" style="46" customWidth="1"/>
    <col min="13323" max="13323" width="17.33203125" style="46" customWidth="1"/>
    <col min="13324" max="13325" width="4.6640625" style="46" customWidth="1"/>
    <col min="13326" max="13326" width="15.6640625" style="46" customWidth="1"/>
    <col min="13327" max="13328" width="4.6640625" style="46" customWidth="1"/>
    <col min="13329" max="13329" width="24.33203125" style="46" customWidth="1"/>
    <col min="13330" max="13330" width="4.6640625" style="46" customWidth="1"/>
    <col min="13331" max="13354" width="15.6640625" style="46" customWidth="1"/>
    <col min="13355" max="13523" width="9.109375" style="46"/>
    <col min="13524" max="13572" width="15.6640625" style="46" customWidth="1"/>
    <col min="13573" max="13573" width="9.109375" style="46"/>
    <col min="13574" max="13574" width="28.5546875" style="46" customWidth="1"/>
    <col min="13575" max="13575" width="9.109375" style="46"/>
    <col min="13576" max="13576" width="15.6640625" style="46" customWidth="1"/>
    <col min="13577" max="13578" width="4.6640625" style="46" customWidth="1"/>
    <col min="13579" max="13579" width="17.33203125" style="46" customWidth="1"/>
    <col min="13580" max="13581" width="4.6640625" style="46" customWidth="1"/>
    <col min="13582" max="13582" width="15.6640625" style="46" customWidth="1"/>
    <col min="13583" max="13584" width="4.6640625" style="46" customWidth="1"/>
    <col min="13585" max="13585" width="24.33203125" style="46" customWidth="1"/>
    <col min="13586" max="13586" width="4.6640625" style="46" customWidth="1"/>
    <col min="13587" max="13610" width="15.6640625" style="46" customWidth="1"/>
    <col min="13611" max="13779" width="9.109375" style="46"/>
    <col min="13780" max="13828" width="15.6640625" style="46" customWidth="1"/>
    <col min="13829" max="13829" width="9.109375" style="46"/>
    <col min="13830" max="13830" width="28.5546875" style="46" customWidth="1"/>
    <col min="13831" max="13831" width="9.109375" style="46"/>
    <col min="13832" max="13832" width="15.6640625" style="46" customWidth="1"/>
    <col min="13833" max="13834" width="4.6640625" style="46" customWidth="1"/>
    <col min="13835" max="13835" width="17.33203125" style="46" customWidth="1"/>
    <col min="13836" max="13837" width="4.6640625" style="46" customWidth="1"/>
    <col min="13838" max="13838" width="15.6640625" style="46" customWidth="1"/>
    <col min="13839" max="13840" width="4.6640625" style="46" customWidth="1"/>
    <col min="13841" max="13841" width="24.33203125" style="46" customWidth="1"/>
    <col min="13842" max="13842" width="4.6640625" style="46" customWidth="1"/>
    <col min="13843" max="13866" width="15.6640625" style="46" customWidth="1"/>
    <col min="13867" max="14035" width="9.109375" style="46"/>
    <col min="14036" max="14084" width="15.6640625" style="46" customWidth="1"/>
    <col min="14085" max="14085" width="9.109375" style="46"/>
    <col min="14086" max="14086" width="28.5546875" style="46" customWidth="1"/>
    <col min="14087" max="14087" width="9.109375" style="46"/>
    <col min="14088" max="14088" width="15.6640625" style="46" customWidth="1"/>
    <col min="14089" max="14090" width="4.6640625" style="46" customWidth="1"/>
    <col min="14091" max="14091" width="17.33203125" style="46" customWidth="1"/>
    <col min="14092" max="14093" width="4.6640625" style="46" customWidth="1"/>
    <col min="14094" max="14094" width="15.6640625" style="46" customWidth="1"/>
    <col min="14095" max="14096" width="4.6640625" style="46" customWidth="1"/>
    <col min="14097" max="14097" width="24.33203125" style="46" customWidth="1"/>
    <col min="14098" max="14098" width="4.6640625" style="46" customWidth="1"/>
    <col min="14099" max="14122" width="15.6640625" style="46" customWidth="1"/>
    <col min="14123" max="14291" width="9.109375" style="46"/>
    <col min="14292" max="14340" width="15.6640625" style="46" customWidth="1"/>
    <col min="14341" max="14341" width="9.109375" style="46"/>
    <col min="14342" max="14342" width="28.5546875" style="46" customWidth="1"/>
    <col min="14343" max="14343" width="9.109375" style="46"/>
    <col min="14344" max="14344" width="15.6640625" style="46" customWidth="1"/>
    <col min="14345" max="14346" width="4.6640625" style="46" customWidth="1"/>
    <col min="14347" max="14347" width="17.33203125" style="46" customWidth="1"/>
    <col min="14348" max="14349" width="4.6640625" style="46" customWidth="1"/>
    <col min="14350" max="14350" width="15.6640625" style="46" customWidth="1"/>
    <col min="14351" max="14352" width="4.6640625" style="46" customWidth="1"/>
    <col min="14353" max="14353" width="24.33203125" style="46" customWidth="1"/>
    <col min="14354" max="14354" width="4.6640625" style="46" customWidth="1"/>
    <col min="14355" max="14378" width="15.6640625" style="46" customWidth="1"/>
    <col min="14379" max="14547" width="9.109375" style="46"/>
    <col min="14548" max="14596" width="15.6640625" style="46" customWidth="1"/>
    <col min="14597" max="14597" width="9.109375" style="46"/>
    <col min="14598" max="14598" width="28.5546875" style="46" customWidth="1"/>
    <col min="14599" max="14599" width="9.109375" style="46"/>
    <col min="14600" max="14600" width="15.6640625" style="46" customWidth="1"/>
    <col min="14601" max="14602" width="4.6640625" style="46" customWidth="1"/>
    <col min="14603" max="14603" width="17.33203125" style="46" customWidth="1"/>
    <col min="14604" max="14605" width="4.6640625" style="46" customWidth="1"/>
    <col min="14606" max="14606" width="15.6640625" style="46" customWidth="1"/>
    <col min="14607" max="14608" width="4.6640625" style="46" customWidth="1"/>
    <col min="14609" max="14609" width="24.33203125" style="46" customWidth="1"/>
    <col min="14610" max="14610" width="4.6640625" style="46" customWidth="1"/>
    <col min="14611" max="14634" width="15.6640625" style="46" customWidth="1"/>
    <col min="14635" max="14803" width="9.109375" style="46"/>
    <col min="14804" max="14852" width="15.6640625" style="46" customWidth="1"/>
    <col min="14853" max="14853" width="9.109375" style="46"/>
    <col min="14854" max="14854" width="28.5546875" style="46" customWidth="1"/>
    <col min="14855" max="14855" width="9.109375" style="46"/>
    <col min="14856" max="14856" width="15.6640625" style="46" customWidth="1"/>
    <col min="14857" max="14858" width="4.6640625" style="46" customWidth="1"/>
    <col min="14859" max="14859" width="17.33203125" style="46" customWidth="1"/>
    <col min="14860" max="14861" width="4.6640625" style="46" customWidth="1"/>
    <col min="14862" max="14862" width="15.6640625" style="46" customWidth="1"/>
    <col min="14863" max="14864" width="4.6640625" style="46" customWidth="1"/>
    <col min="14865" max="14865" width="24.33203125" style="46" customWidth="1"/>
    <col min="14866" max="14866" width="4.6640625" style="46" customWidth="1"/>
    <col min="14867" max="14890" width="15.6640625" style="46" customWidth="1"/>
    <col min="14891" max="15059" width="9.109375" style="46"/>
    <col min="15060" max="15108" width="15.6640625" style="46" customWidth="1"/>
    <col min="15109" max="15109" width="9.109375" style="46"/>
    <col min="15110" max="15110" width="28.5546875" style="46" customWidth="1"/>
    <col min="15111" max="15111" width="9.109375" style="46"/>
    <col min="15112" max="15112" width="15.6640625" style="46" customWidth="1"/>
    <col min="15113" max="15114" width="4.6640625" style="46" customWidth="1"/>
    <col min="15115" max="15115" width="17.33203125" style="46" customWidth="1"/>
    <col min="15116" max="15117" width="4.6640625" style="46" customWidth="1"/>
    <col min="15118" max="15118" width="15.6640625" style="46" customWidth="1"/>
    <col min="15119" max="15120" width="4.6640625" style="46" customWidth="1"/>
    <col min="15121" max="15121" width="24.33203125" style="46" customWidth="1"/>
    <col min="15122" max="15122" width="4.6640625" style="46" customWidth="1"/>
    <col min="15123" max="15146" width="15.6640625" style="46" customWidth="1"/>
    <col min="15147" max="15315" width="9.109375" style="46"/>
    <col min="15316" max="15364" width="15.6640625" style="46" customWidth="1"/>
    <col min="15365" max="15365" width="9.109375" style="46"/>
    <col min="15366" max="15366" width="28.5546875" style="46" customWidth="1"/>
    <col min="15367" max="15367" width="9.109375" style="46"/>
    <col min="15368" max="15368" width="15.6640625" style="46" customWidth="1"/>
    <col min="15369" max="15370" width="4.6640625" style="46" customWidth="1"/>
    <col min="15371" max="15371" width="17.33203125" style="46" customWidth="1"/>
    <col min="15372" max="15373" width="4.6640625" style="46" customWidth="1"/>
    <col min="15374" max="15374" width="15.6640625" style="46" customWidth="1"/>
    <col min="15375" max="15376" width="4.6640625" style="46" customWidth="1"/>
    <col min="15377" max="15377" width="24.33203125" style="46" customWidth="1"/>
    <col min="15378" max="15378" width="4.6640625" style="46" customWidth="1"/>
    <col min="15379" max="15402" width="15.6640625" style="46" customWidth="1"/>
    <col min="15403" max="15571" width="9.109375" style="46"/>
    <col min="15572" max="15620" width="15.6640625" style="46" customWidth="1"/>
    <col min="15621" max="15621" width="9.109375" style="46"/>
    <col min="15622" max="15622" width="28.5546875" style="46" customWidth="1"/>
    <col min="15623" max="15623" width="9.109375" style="46"/>
    <col min="15624" max="15624" width="15.6640625" style="46" customWidth="1"/>
    <col min="15625" max="15626" width="4.6640625" style="46" customWidth="1"/>
    <col min="15627" max="15627" width="17.33203125" style="46" customWidth="1"/>
    <col min="15628" max="15629" width="4.6640625" style="46" customWidth="1"/>
    <col min="15630" max="15630" width="15.6640625" style="46" customWidth="1"/>
    <col min="15631" max="15632" width="4.6640625" style="46" customWidth="1"/>
    <col min="15633" max="15633" width="24.33203125" style="46" customWidth="1"/>
    <col min="15634" max="15634" width="4.6640625" style="46" customWidth="1"/>
    <col min="15635" max="15658" width="15.6640625" style="46" customWidth="1"/>
    <col min="15659" max="15827" width="9.109375" style="46"/>
    <col min="15828" max="15876" width="15.6640625" style="46" customWidth="1"/>
    <col min="15877" max="15877" width="9.109375" style="46"/>
    <col min="15878" max="15878" width="28.5546875" style="46" customWidth="1"/>
    <col min="15879" max="15879" width="9.109375" style="46"/>
    <col min="15880" max="15880" width="15.6640625" style="46" customWidth="1"/>
    <col min="15881" max="15882" width="4.6640625" style="46" customWidth="1"/>
    <col min="15883" max="15883" width="17.33203125" style="46" customWidth="1"/>
    <col min="15884" max="15885" width="4.6640625" style="46" customWidth="1"/>
    <col min="15886" max="15886" width="15.6640625" style="46" customWidth="1"/>
    <col min="15887" max="15888" width="4.6640625" style="46" customWidth="1"/>
    <col min="15889" max="15889" width="24.33203125" style="46" customWidth="1"/>
    <col min="15890" max="15890" width="4.6640625" style="46" customWidth="1"/>
    <col min="15891" max="15914" width="15.6640625" style="46" customWidth="1"/>
    <col min="15915" max="16083" width="9.109375" style="46"/>
    <col min="16084" max="16132" width="15.6640625" style="46" customWidth="1"/>
    <col min="16133" max="16133" width="9.109375" style="46"/>
    <col min="16134" max="16134" width="28.5546875" style="46" customWidth="1"/>
    <col min="16135" max="16135" width="9.109375" style="46"/>
    <col min="16136" max="16136" width="15.6640625" style="46" customWidth="1"/>
    <col min="16137" max="16138" width="4.6640625" style="46" customWidth="1"/>
    <col min="16139" max="16139" width="17.33203125" style="46" customWidth="1"/>
    <col min="16140" max="16141" width="4.6640625" style="46" customWidth="1"/>
    <col min="16142" max="16142" width="15.6640625" style="46" customWidth="1"/>
    <col min="16143" max="16144" width="4.6640625" style="46" customWidth="1"/>
    <col min="16145" max="16145" width="24.33203125" style="46" customWidth="1"/>
    <col min="16146" max="16146" width="4.6640625" style="46" customWidth="1"/>
    <col min="16147" max="16170" width="15.6640625" style="46" customWidth="1"/>
    <col min="16171" max="16339" width="9.109375" style="46"/>
    <col min="16340" max="16384" width="15.6640625" style="46" customWidth="1"/>
  </cols>
  <sheetData>
    <row r="2" spans="2:211" ht="12" customHeight="1">
      <c r="K2" s="175">
        <f>VLOOKUP(B5,G4:H26,2,0)</f>
        <v>8</v>
      </c>
      <c r="Q2" s="46">
        <f>VLOOKUP(B8,N4:O177,2,0)</f>
        <v>43</v>
      </c>
    </row>
    <row r="3" spans="2:211" ht="12" customHeight="1">
      <c r="T3" s="178">
        <v>1</v>
      </c>
      <c r="U3" s="179">
        <f>T3+1</f>
        <v>2</v>
      </c>
      <c r="V3" s="178">
        <f t="shared" ref="V3:AN3" si="0">U3+1</f>
        <v>3</v>
      </c>
      <c r="W3" s="178">
        <f t="shared" si="0"/>
        <v>4</v>
      </c>
      <c r="X3" s="178">
        <f t="shared" si="0"/>
        <v>5</v>
      </c>
      <c r="Y3" s="178">
        <f>X3+1</f>
        <v>6</v>
      </c>
      <c r="Z3" s="178">
        <f t="shared" si="0"/>
        <v>7</v>
      </c>
      <c r="AA3" s="178">
        <f t="shared" si="0"/>
        <v>8</v>
      </c>
      <c r="AB3" s="178">
        <f t="shared" si="0"/>
        <v>9</v>
      </c>
      <c r="AC3" s="178">
        <f t="shared" si="0"/>
        <v>10</v>
      </c>
      <c r="AD3" s="178">
        <f t="shared" si="0"/>
        <v>11</v>
      </c>
      <c r="AE3" s="178">
        <f t="shared" si="0"/>
        <v>12</v>
      </c>
      <c r="AF3" s="178">
        <f t="shared" si="0"/>
        <v>13</v>
      </c>
      <c r="AG3" s="178">
        <f t="shared" si="0"/>
        <v>14</v>
      </c>
      <c r="AH3" s="178">
        <f t="shared" si="0"/>
        <v>15</v>
      </c>
      <c r="AI3" s="178">
        <f t="shared" si="0"/>
        <v>16</v>
      </c>
      <c r="AJ3" s="178">
        <f t="shared" si="0"/>
        <v>17</v>
      </c>
      <c r="AK3" s="178">
        <f t="shared" si="0"/>
        <v>18</v>
      </c>
      <c r="AL3" s="178">
        <f t="shared" si="0"/>
        <v>19</v>
      </c>
      <c r="AM3" s="178">
        <f t="shared" si="0"/>
        <v>20</v>
      </c>
      <c r="AN3" s="178">
        <f t="shared" si="0"/>
        <v>21</v>
      </c>
      <c r="AQ3" s="180">
        <v>1</v>
      </c>
      <c r="AR3" s="180">
        <f>AQ3+1</f>
        <v>2</v>
      </c>
      <c r="AS3" s="180">
        <f t="shared" ref="AS3:DD3" si="1">AR3+1</f>
        <v>3</v>
      </c>
      <c r="AT3" s="180">
        <f t="shared" si="1"/>
        <v>4</v>
      </c>
      <c r="AU3" s="180">
        <f t="shared" si="1"/>
        <v>5</v>
      </c>
      <c r="AV3" s="180">
        <f t="shared" si="1"/>
        <v>6</v>
      </c>
      <c r="AW3" s="180">
        <f t="shared" si="1"/>
        <v>7</v>
      </c>
      <c r="AX3" s="180">
        <f t="shared" si="1"/>
        <v>8</v>
      </c>
      <c r="AY3" s="180">
        <f t="shared" si="1"/>
        <v>9</v>
      </c>
      <c r="AZ3" s="180">
        <f t="shared" si="1"/>
        <v>10</v>
      </c>
      <c r="BA3" s="180">
        <f t="shared" si="1"/>
        <v>11</v>
      </c>
      <c r="BB3" s="180">
        <f t="shared" si="1"/>
        <v>12</v>
      </c>
      <c r="BC3" s="180">
        <f t="shared" si="1"/>
        <v>13</v>
      </c>
      <c r="BD3" s="180">
        <f t="shared" si="1"/>
        <v>14</v>
      </c>
      <c r="BE3" s="180">
        <f t="shared" si="1"/>
        <v>15</v>
      </c>
      <c r="BF3" s="180">
        <f t="shared" si="1"/>
        <v>16</v>
      </c>
      <c r="BG3" s="180">
        <f t="shared" si="1"/>
        <v>17</v>
      </c>
      <c r="BH3" s="180">
        <f t="shared" si="1"/>
        <v>18</v>
      </c>
      <c r="BI3" s="180">
        <f t="shared" si="1"/>
        <v>19</v>
      </c>
      <c r="BJ3" s="180">
        <f t="shared" si="1"/>
        <v>20</v>
      </c>
      <c r="BK3" s="180">
        <f t="shared" si="1"/>
        <v>21</v>
      </c>
      <c r="BL3" s="180">
        <f t="shared" si="1"/>
        <v>22</v>
      </c>
      <c r="BM3" s="180">
        <f t="shared" si="1"/>
        <v>23</v>
      </c>
      <c r="BN3" s="180">
        <f t="shared" si="1"/>
        <v>24</v>
      </c>
      <c r="BO3" s="180">
        <f t="shared" si="1"/>
        <v>25</v>
      </c>
      <c r="BP3" s="180">
        <f t="shared" si="1"/>
        <v>26</v>
      </c>
      <c r="BQ3" s="180">
        <f t="shared" si="1"/>
        <v>27</v>
      </c>
      <c r="BR3" s="180">
        <f t="shared" si="1"/>
        <v>28</v>
      </c>
      <c r="BS3" s="180">
        <f t="shared" si="1"/>
        <v>29</v>
      </c>
      <c r="BT3" s="180">
        <f t="shared" si="1"/>
        <v>30</v>
      </c>
      <c r="BU3" s="180">
        <f t="shared" si="1"/>
        <v>31</v>
      </c>
      <c r="BV3" s="180">
        <f t="shared" si="1"/>
        <v>32</v>
      </c>
      <c r="BW3" s="180">
        <f t="shared" si="1"/>
        <v>33</v>
      </c>
      <c r="BX3" s="180">
        <f t="shared" si="1"/>
        <v>34</v>
      </c>
      <c r="BY3" s="180">
        <f t="shared" si="1"/>
        <v>35</v>
      </c>
      <c r="BZ3" s="180">
        <f t="shared" si="1"/>
        <v>36</v>
      </c>
      <c r="CA3" s="180">
        <f t="shared" si="1"/>
        <v>37</v>
      </c>
      <c r="CB3" s="180">
        <f t="shared" si="1"/>
        <v>38</v>
      </c>
      <c r="CC3" s="180">
        <f t="shared" si="1"/>
        <v>39</v>
      </c>
      <c r="CD3" s="180">
        <f t="shared" si="1"/>
        <v>40</v>
      </c>
      <c r="CE3" s="180">
        <f t="shared" si="1"/>
        <v>41</v>
      </c>
      <c r="CF3" s="180">
        <f t="shared" si="1"/>
        <v>42</v>
      </c>
      <c r="CG3" s="180">
        <f t="shared" si="1"/>
        <v>43</v>
      </c>
      <c r="CH3" s="180">
        <f t="shared" si="1"/>
        <v>44</v>
      </c>
      <c r="CI3" s="180">
        <f t="shared" si="1"/>
        <v>45</v>
      </c>
      <c r="CJ3" s="180">
        <f t="shared" si="1"/>
        <v>46</v>
      </c>
      <c r="CK3" s="180">
        <f t="shared" si="1"/>
        <v>47</v>
      </c>
      <c r="CL3" s="180">
        <f t="shared" si="1"/>
        <v>48</v>
      </c>
      <c r="CM3" s="180">
        <f t="shared" si="1"/>
        <v>49</v>
      </c>
      <c r="CN3" s="180">
        <f t="shared" si="1"/>
        <v>50</v>
      </c>
      <c r="CO3" s="180">
        <f t="shared" si="1"/>
        <v>51</v>
      </c>
      <c r="CP3" s="180">
        <f t="shared" si="1"/>
        <v>52</v>
      </c>
      <c r="CQ3" s="180">
        <f t="shared" si="1"/>
        <v>53</v>
      </c>
      <c r="CR3" s="180">
        <f t="shared" si="1"/>
        <v>54</v>
      </c>
      <c r="CS3" s="180">
        <f t="shared" si="1"/>
        <v>55</v>
      </c>
      <c r="CT3" s="180">
        <f t="shared" si="1"/>
        <v>56</v>
      </c>
      <c r="CU3" s="180">
        <f t="shared" si="1"/>
        <v>57</v>
      </c>
      <c r="CV3" s="180">
        <f t="shared" si="1"/>
        <v>58</v>
      </c>
      <c r="CW3" s="180">
        <f t="shared" si="1"/>
        <v>59</v>
      </c>
      <c r="CX3" s="180">
        <f t="shared" si="1"/>
        <v>60</v>
      </c>
      <c r="CY3" s="180">
        <f t="shared" si="1"/>
        <v>61</v>
      </c>
      <c r="CZ3" s="180">
        <f t="shared" si="1"/>
        <v>62</v>
      </c>
      <c r="DA3" s="180">
        <f t="shared" si="1"/>
        <v>63</v>
      </c>
      <c r="DB3" s="180">
        <f t="shared" si="1"/>
        <v>64</v>
      </c>
      <c r="DC3" s="180">
        <f t="shared" si="1"/>
        <v>65</v>
      </c>
      <c r="DD3" s="180">
        <f t="shared" si="1"/>
        <v>66</v>
      </c>
      <c r="DE3" s="180">
        <f t="shared" ref="DE3:FP3" si="2">DD3+1</f>
        <v>67</v>
      </c>
      <c r="DF3" s="180">
        <f t="shared" si="2"/>
        <v>68</v>
      </c>
      <c r="DG3" s="180">
        <f t="shared" si="2"/>
        <v>69</v>
      </c>
      <c r="DH3" s="180">
        <f t="shared" si="2"/>
        <v>70</v>
      </c>
      <c r="DI3" s="180">
        <f t="shared" si="2"/>
        <v>71</v>
      </c>
      <c r="DJ3" s="180">
        <f t="shared" si="2"/>
        <v>72</v>
      </c>
      <c r="DK3" s="180">
        <f t="shared" si="2"/>
        <v>73</v>
      </c>
      <c r="DL3" s="180">
        <f t="shared" si="2"/>
        <v>74</v>
      </c>
      <c r="DM3" s="180">
        <f t="shared" si="2"/>
        <v>75</v>
      </c>
      <c r="DN3" s="180">
        <f t="shared" si="2"/>
        <v>76</v>
      </c>
      <c r="DO3" s="180">
        <f t="shared" si="2"/>
        <v>77</v>
      </c>
      <c r="DP3" s="180">
        <f t="shared" si="2"/>
        <v>78</v>
      </c>
      <c r="DQ3" s="180">
        <f t="shared" si="2"/>
        <v>79</v>
      </c>
      <c r="DR3" s="180">
        <f t="shared" si="2"/>
        <v>80</v>
      </c>
      <c r="DS3" s="180">
        <f t="shared" si="2"/>
        <v>81</v>
      </c>
      <c r="DT3" s="180">
        <f t="shared" si="2"/>
        <v>82</v>
      </c>
      <c r="DU3" s="180">
        <f t="shared" si="2"/>
        <v>83</v>
      </c>
      <c r="DV3" s="180">
        <f t="shared" si="2"/>
        <v>84</v>
      </c>
      <c r="DW3" s="180">
        <f t="shared" si="2"/>
        <v>85</v>
      </c>
      <c r="DX3" s="180">
        <f t="shared" si="2"/>
        <v>86</v>
      </c>
      <c r="DY3" s="180">
        <f t="shared" si="2"/>
        <v>87</v>
      </c>
      <c r="DZ3" s="180">
        <f t="shared" si="2"/>
        <v>88</v>
      </c>
      <c r="EA3" s="180">
        <f t="shared" si="2"/>
        <v>89</v>
      </c>
      <c r="EB3" s="180">
        <f t="shared" si="2"/>
        <v>90</v>
      </c>
      <c r="EC3" s="180">
        <f t="shared" si="2"/>
        <v>91</v>
      </c>
      <c r="ED3" s="180">
        <f t="shared" si="2"/>
        <v>92</v>
      </c>
      <c r="EE3" s="180">
        <f t="shared" si="2"/>
        <v>93</v>
      </c>
      <c r="EF3" s="180">
        <f t="shared" si="2"/>
        <v>94</v>
      </c>
      <c r="EG3" s="180">
        <f t="shared" si="2"/>
        <v>95</v>
      </c>
      <c r="EH3" s="180">
        <f t="shared" si="2"/>
        <v>96</v>
      </c>
      <c r="EI3" s="180">
        <f t="shared" si="2"/>
        <v>97</v>
      </c>
      <c r="EJ3" s="180">
        <f t="shared" si="2"/>
        <v>98</v>
      </c>
      <c r="EK3" s="180">
        <f t="shared" si="2"/>
        <v>99</v>
      </c>
      <c r="EL3" s="180">
        <f t="shared" si="2"/>
        <v>100</v>
      </c>
      <c r="EM3" s="180">
        <f t="shared" si="2"/>
        <v>101</v>
      </c>
      <c r="EN3" s="180">
        <f t="shared" si="2"/>
        <v>102</v>
      </c>
      <c r="EO3" s="180">
        <f t="shared" si="2"/>
        <v>103</v>
      </c>
      <c r="EP3" s="180">
        <f t="shared" si="2"/>
        <v>104</v>
      </c>
      <c r="EQ3" s="180">
        <f t="shared" si="2"/>
        <v>105</v>
      </c>
      <c r="ER3" s="180">
        <f t="shared" si="2"/>
        <v>106</v>
      </c>
      <c r="ES3" s="180">
        <f t="shared" si="2"/>
        <v>107</v>
      </c>
      <c r="ET3" s="180">
        <f t="shared" si="2"/>
        <v>108</v>
      </c>
      <c r="EU3" s="180">
        <f t="shared" si="2"/>
        <v>109</v>
      </c>
      <c r="EV3" s="180">
        <f t="shared" si="2"/>
        <v>110</v>
      </c>
      <c r="EW3" s="180">
        <f t="shared" si="2"/>
        <v>111</v>
      </c>
      <c r="EX3" s="180">
        <f t="shared" si="2"/>
        <v>112</v>
      </c>
      <c r="EY3" s="180">
        <f t="shared" si="2"/>
        <v>113</v>
      </c>
      <c r="EZ3" s="180">
        <f t="shared" si="2"/>
        <v>114</v>
      </c>
      <c r="FA3" s="180">
        <f t="shared" si="2"/>
        <v>115</v>
      </c>
      <c r="FB3" s="180">
        <f t="shared" si="2"/>
        <v>116</v>
      </c>
      <c r="FC3" s="180">
        <f t="shared" si="2"/>
        <v>117</v>
      </c>
      <c r="FD3" s="180">
        <f t="shared" si="2"/>
        <v>118</v>
      </c>
      <c r="FE3" s="180">
        <f t="shared" si="2"/>
        <v>119</v>
      </c>
      <c r="FF3" s="180">
        <f t="shared" si="2"/>
        <v>120</v>
      </c>
      <c r="FG3" s="180">
        <f t="shared" si="2"/>
        <v>121</v>
      </c>
      <c r="FH3" s="180">
        <f t="shared" si="2"/>
        <v>122</v>
      </c>
      <c r="FI3" s="180">
        <f t="shared" si="2"/>
        <v>123</v>
      </c>
      <c r="FJ3" s="180">
        <f t="shared" si="2"/>
        <v>124</v>
      </c>
      <c r="FK3" s="180">
        <f t="shared" si="2"/>
        <v>125</v>
      </c>
      <c r="FL3" s="180">
        <f t="shared" si="2"/>
        <v>126</v>
      </c>
      <c r="FM3" s="180">
        <f t="shared" si="2"/>
        <v>127</v>
      </c>
      <c r="FN3" s="180">
        <f t="shared" si="2"/>
        <v>128</v>
      </c>
      <c r="FO3" s="180">
        <f t="shared" si="2"/>
        <v>129</v>
      </c>
      <c r="FP3" s="180">
        <f t="shared" si="2"/>
        <v>130</v>
      </c>
      <c r="FQ3" s="180">
        <f t="shared" ref="FQ3:HC3" si="3">FP3+1</f>
        <v>131</v>
      </c>
      <c r="FR3" s="180">
        <f t="shared" si="3"/>
        <v>132</v>
      </c>
      <c r="FS3" s="180">
        <f t="shared" si="3"/>
        <v>133</v>
      </c>
      <c r="FT3" s="180">
        <f t="shared" si="3"/>
        <v>134</v>
      </c>
      <c r="FU3" s="180">
        <f t="shared" si="3"/>
        <v>135</v>
      </c>
      <c r="FV3" s="180">
        <f t="shared" si="3"/>
        <v>136</v>
      </c>
      <c r="FW3" s="180">
        <f t="shared" si="3"/>
        <v>137</v>
      </c>
      <c r="FX3" s="180">
        <f t="shared" si="3"/>
        <v>138</v>
      </c>
      <c r="FY3" s="180">
        <f t="shared" si="3"/>
        <v>139</v>
      </c>
      <c r="FZ3" s="180">
        <f t="shared" si="3"/>
        <v>140</v>
      </c>
      <c r="GA3" s="180">
        <f t="shared" si="3"/>
        <v>141</v>
      </c>
      <c r="GB3" s="180">
        <f t="shared" si="3"/>
        <v>142</v>
      </c>
      <c r="GC3" s="180">
        <f t="shared" si="3"/>
        <v>143</v>
      </c>
      <c r="GD3" s="180">
        <f t="shared" si="3"/>
        <v>144</v>
      </c>
      <c r="GE3" s="180">
        <f t="shared" si="3"/>
        <v>145</v>
      </c>
      <c r="GF3" s="180">
        <f t="shared" si="3"/>
        <v>146</v>
      </c>
      <c r="GG3" s="180">
        <f t="shared" si="3"/>
        <v>147</v>
      </c>
      <c r="GH3" s="180">
        <f t="shared" si="3"/>
        <v>148</v>
      </c>
      <c r="GI3" s="180">
        <f t="shared" si="3"/>
        <v>149</v>
      </c>
      <c r="GJ3" s="180">
        <f t="shared" si="3"/>
        <v>150</v>
      </c>
      <c r="GK3" s="180">
        <f t="shared" si="3"/>
        <v>151</v>
      </c>
      <c r="GL3" s="180">
        <f t="shared" si="3"/>
        <v>152</v>
      </c>
      <c r="GM3" s="180">
        <f t="shared" si="3"/>
        <v>153</v>
      </c>
      <c r="GN3" s="180">
        <f t="shared" si="3"/>
        <v>154</v>
      </c>
      <c r="GO3" s="180">
        <f t="shared" si="3"/>
        <v>155</v>
      </c>
      <c r="GP3" s="180">
        <f t="shared" si="3"/>
        <v>156</v>
      </c>
      <c r="GQ3" s="180">
        <f t="shared" si="3"/>
        <v>157</v>
      </c>
      <c r="GR3" s="180">
        <f t="shared" si="3"/>
        <v>158</v>
      </c>
      <c r="GS3" s="180">
        <f t="shared" si="3"/>
        <v>159</v>
      </c>
      <c r="GT3" s="180">
        <f t="shared" si="3"/>
        <v>160</v>
      </c>
      <c r="GU3" s="180">
        <f t="shared" si="3"/>
        <v>161</v>
      </c>
      <c r="GV3" s="180">
        <f t="shared" si="3"/>
        <v>162</v>
      </c>
      <c r="GW3" s="180">
        <f t="shared" si="3"/>
        <v>163</v>
      </c>
      <c r="GX3" s="180">
        <f t="shared" si="3"/>
        <v>164</v>
      </c>
      <c r="GY3" s="180">
        <f t="shared" si="3"/>
        <v>165</v>
      </c>
      <c r="GZ3" s="180">
        <f t="shared" si="3"/>
        <v>166</v>
      </c>
      <c r="HA3" s="180">
        <f t="shared" si="3"/>
        <v>167</v>
      </c>
      <c r="HB3" s="180">
        <f t="shared" si="3"/>
        <v>168</v>
      </c>
      <c r="HC3" s="180">
        <f t="shared" si="3"/>
        <v>169</v>
      </c>
    </row>
    <row r="4" spans="2:211" ht="12" customHeight="1">
      <c r="B4" s="46" t="s">
        <v>2879</v>
      </c>
      <c r="D4" s="79" t="s">
        <v>3396</v>
      </c>
      <c r="E4" s="78" t="s">
        <v>2876</v>
      </c>
      <c r="G4" s="79" t="s">
        <v>30</v>
      </c>
      <c r="H4" s="181">
        <v>1</v>
      </c>
      <c r="K4" s="78" t="str">
        <f>HLOOKUP($K$2,$T$3:$AN$40,2+H4,0)</f>
        <v>ACCORD</v>
      </c>
      <c r="L4" s="181">
        <v>1</v>
      </c>
      <c r="M4" s="46"/>
      <c r="N4" s="182" t="s">
        <v>5376</v>
      </c>
      <c r="O4" s="183">
        <v>1</v>
      </c>
      <c r="P4" s="184"/>
      <c r="Q4" s="182" t="str">
        <f>IFERROR(HLOOKUP($Q$2,$AQ$3:$HE$116,2+O4,0),0)</f>
        <v>ALL NEW BRIO E CVT</v>
      </c>
      <c r="R4" s="183">
        <v>1</v>
      </c>
      <c r="S4" s="184"/>
      <c r="T4" s="185" t="s">
        <v>30</v>
      </c>
      <c r="U4" s="186" t="s">
        <v>2750</v>
      </c>
      <c r="V4" s="185" t="s">
        <v>2248</v>
      </c>
      <c r="W4" s="185" t="s">
        <v>31</v>
      </c>
      <c r="X4" s="185" t="s">
        <v>33</v>
      </c>
      <c r="Y4" s="185" t="s">
        <v>3018</v>
      </c>
      <c r="Z4" s="185" t="s">
        <v>3025</v>
      </c>
      <c r="AA4" s="185" t="s">
        <v>24</v>
      </c>
      <c r="AB4" s="185" t="s">
        <v>36</v>
      </c>
      <c r="AC4" s="185" t="s">
        <v>37</v>
      </c>
      <c r="AD4" s="185" t="s">
        <v>120</v>
      </c>
      <c r="AE4" s="185" t="s">
        <v>38</v>
      </c>
      <c r="AF4" s="185" t="s">
        <v>180</v>
      </c>
      <c r="AG4" s="185" t="s">
        <v>40</v>
      </c>
      <c r="AH4" s="185" t="s">
        <v>25</v>
      </c>
      <c r="AI4" s="185" t="s">
        <v>5319</v>
      </c>
      <c r="AJ4" s="185" t="s">
        <v>42</v>
      </c>
      <c r="AK4" s="185" t="s">
        <v>43</v>
      </c>
      <c r="AL4" s="178" t="s">
        <v>48</v>
      </c>
      <c r="AM4" s="185" t="s">
        <v>26</v>
      </c>
      <c r="AN4" s="185" t="s">
        <v>685</v>
      </c>
      <c r="AQ4" s="187" t="s">
        <v>5376</v>
      </c>
      <c r="AR4" s="187" t="s">
        <v>5377</v>
      </c>
      <c r="AS4" s="187" t="s">
        <v>5378</v>
      </c>
      <c r="AT4" s="187" t="s">
        <v>5379</v>
      </c>
      <c r="AU4" s="187" t="s">
        <v>5380</v>
      </c>
      <c r="AV4" s="187" t="s">
        <v>5381</v>
      </c>
      <c r="AW4" s="188" t="s">
        <v>5382</v>
      </c>
      <c r="AX4" s="188" t="s">
        <v>5383</v>
      </c>
      <c r="AY4" s="188" t="s">
        <v>5384</v>
      </c>
      <c r="AZ4" s="188" t="s">
        <v>5385</v>
      </c>
      <c r="BA4" s="188" t="s">
        <v>5386</v>
      </c>
      <c r="BB4" s="188" t="s">
        <v>5387</v>
      </c>
      <c r="BC4" s="188" t="s">
        <v>5388</v>
      </c>
      <c r="BD4" s="188" t="s">
        <v>5389</v>
      </c>
      <c r="BE4" s="188" t="s">
        <v>2893</v>
      </c>
      <c r="BF4" s="188" t="s">
        <v>2894</v>
      </c>
      <c r="BG4" s="188" t="s">
        <v>5390</v>
      </c>
      <c r="BH4" s="188" t="s">
        <v>2895</v>
      </c>
      <c r="BI4" s="188" t="s">
        <v>5391</v>
      </c>
      <c r="BJ4" s="188" t="s">
        <v>5392</v>
      </c>
      <c r="BK4" s="188" t="s">
        <v>5393</v>
      </c>
      <c r="BL4" s="188" t="s">
        <v>5394</v>
      </c>
      <c r="BM4" s="189" t="s">
        <v>2896</v>
      </c>
      <c r="BN4" s="189" t="s">
        <v>2897</v>
      </c>
      <c r="BO4" s="189" t="s">
        <v>2898</v>
      </c>
      <c r="BP4" s="190" t="s">
        <v>2899</v>
      </c>
      <c r="BQ4" s="190" t="s">
        <v>2901</v>
      </c>
      <c r="BR4" s="189" t="s">
        <v>2900</v>
      </c>
      <c r="BS4" s="189" t="s">
        <v>2902</v>
      </c>
      <c r="BT4" s="189" t="s">
        <v>2906</v>
      </c>
      <c r="BU4" s="187" t="s">
        <v>3000</v>
      </c>
      <c r="BV4" s="187" t="s">
        <v>5395</v>
      </c>
      <c r="BW4" s="187" t="s">
        <v>5396</v>
      </c>
      <c r="BX4" s="187" t="s">
        <v>5397</v>
      </c>
      <c r="BY4" s="187" t="s">
        <v>2992</v>
      </c>
      <c r="BZ4" s="187" t="s">
        <v>5398</v>
      </c>
      <c r="CA4" s="187" t="s">
        <v>2993</v>
      </c>
      <c r="CB4" s="187" t="s">
        <v>5399</v>
      </c>
      <c r="CC4" s="187" t="s">
        <v>2994</v>
      </c>
      <c r="CD4" s="187" t="s">
        <v>5400</v>
      </c>
      <c r="CE4" s="187" t="s">
        <v>5401</v>
      </c>
      <c r="CF4" s="187" t="s">
        <v>5402</v>
      </c>
      <c r="CG4" s="187" t="s">
        <v>2908</v>
      </c>
      <c r="CH4" s="187" t="s">
        <v>5403</v>
      </c>
      <c r="CI4" s="187" t="s">
        <v>5404</v>
      </c>
      <c r="CJ4" s="187" t="s">
        <v>5405</v>
      </c>
      <c r="CK4" s="187" t="s">
        <v>5406</v>
      </c>
      <c r="CL4" s="187" t="s">
        <v>5407</v>
      </c>
      <c r="CM4" s="187" t="s">
        <v>2912</v>
      </c>
      <c r="CN4" s="187" t="s">
        <v>5408</v>
      </c>
      <c r="CO4" s="187" t="s">
        <v>5409</v>
      </c>
      <c r="CP4" s="187" t="s">
        <v>2911</v>
      </c>
      <c r="CQ4" s="187" t="s">
        <v>5410</v>
      </c>
      <c r="CR4" s="187" t="s">
        <v>5411</v>
      </c>
      <c r="CS4" s="187" t="s">
        <v>2916</v>
      </c>
      <c r="CT4" s="187" t="s">
        <v>5412</v>
      </c>
      <c r="CU4" s="187" t="s">
        <v>5413</v>
      </c>
      <c r="CV4" s="187" t="s">
        <v>5414</v>
      </c>
      <c r="CW4" s="187" t="s">
        <v>2920</v>
      </c>
      <c r="CX4" s="187" t="s">
        <v>2921</v>
      </c>
      <c r="CY4" s="187" t="s">
        <v>5415</v>
      </c>
      <c r="CZ4" s="187" t="s">
        <v>2923</v>
      </c>
      <c r="DA4" s="187" t="s">
        <v>2924</v>
      </c>
      <c r="DB4" s="187" t="s">
        <v>5416</v>
      </c>
      <c r="DC4" s="187" t="s">
        <v>5417</v>
      </c>
      <c r="DD4" s="187" t="s">
        <v>5418</v>
      </c>
      <c r="DE4" s="187" t="s">
        <v>5419</v>
      </c>
      <c r="DF4" s="187" t="s">
        <v>5420</v>
      </c>
      <c r="DG4" s="187" t="s">
        <v>2928</v>
      </c>
      <c r="DH4" s="187" t="s">
        <v>5421</v>
      </c>
      <c r="DI4" s="187" t="s">
        <v>2930</v>
      </c>
      <c r="DJ4" s="187" t="s">
        <v>2931</v>
      </c>
      <c r="DK4" s="187" t="s">
        <v>5422</v>
      </c>
      <c r="DL4" s="187" t="s">
        <v>5423</v>
      </c>
      <c r="DM4" s="187" t="s">
        <v>5424</v>
      </c>
      <c r="DN4" s="187" t="s">
        <v>2970</v>
      </c>
      <c r="DO4" s="187" t="s">
        <v>2915</v>
      </c>
      <c r="DP4" s="187" t="s">
        <v>2925</v>
      </c>
      <c r="DQ4" s="187" t="s">
        <v>2926</v>
      </c>
      <c r="DR4" s="187" t="s">
        <v>2932</v>
      </c>
      <c r="DS4" s="187" t="s">
        <v>2937</v>
      </c>
      <c r="DT4" s="187" t="s">
        <v>5425</v>
      </c>
      <c r="DU4" s="187" t="s">
        <v>2940</v>
      </c>
      <c r="DV4" s="187" t="s">
        <v>5426</v>
      </c>
      <c r="DW4" s="187" t="s">
        <v>5427</v>
      </c>
      <c r="DX4" s="187">
        <v>2</v>
      </c>
      <c r="DY4" s="187">
        <v>3</v>
      </c>
      <c r="DZ4" s="187">
        <v>5</v>
      </c>
      <c r="EA4" s="187">
        <v>6</v>
      </c>
      <c r="EB4" s="187">
        <v>8</v>
      </c>
      <c r="EC4" s="187" t="s">
        <v>2946</v>
      </c>
      <c r="ED4" s="187" t="s">
        <v>5428</v>
      </c>
      <c r="EE4" s="187" t="s">
        <v>5429</v>
      </c>
      <c r="EF4" s="187" t="s">
        <v>5430</v>
      </c>
      <c r="EG4" s="187" t="s">
        <v>5431</v>
      </c>
      <c r="EH4" s="187" t="s">
        <v>5432</v>
      </c>
      <c r="EI4" s="187" t="s">
        <v>5433</v>
      </c>
      <c r="EJ4" s="187" t="s">
        <v>5434</v>
      </c>
      <c r="EK4" s="187" t="s">
        <v>2914</v>
      </c>
      <c r="EL4" s="187" t="s">
        <v>5435</v>
      </c>
      <c r="EM4" s="187" t="s">
        <v>5436</v>
      </c>
      <c r="EN4" s="187" t="s">
        <v>5437</v>
      </c>
      <c r="EO4" s="187" t="s">
        <v>5438</v>
      </c>
      <c r="EP4" s="187" t="s">
        <v>2918</v>
      </c>
      <c r="EQ4" s="187" t="s">
        <v>5439</v>
      </c>
      <c r="ER4" s="187" t="s">
        <v>5440</v>
      </c>
      <c r="ES4" s="187" t="s">
        <v>5441</v>
      </c>
      <c r="ET4" s="187" t="s">
        <v>2953</v>
      </c>
      <c r="EU4" s="187" t="s">
        <v>5442</v>
      </c>
      <c r="EV4" s="187" t="s">
        <v>2954</v>
      </c>
      <c r="EW4" s="187" t="s">
        <v>5443</v>
      </c>
      <c r="EX4" s="187" t="s">
        <v>2956</v>
      </c>
      <c r="EY4" s="187" t="s">
        <v>2957</v>
      </c>
      <c r="EZ4" s="187">
        <v>5</v>
      </c>
      <c r="FA4" s="187" t="s">
        <v>2913</v>
      </c>
      <c r="FB4" s="187" t="s">
        <v>5444</v>
      </c>
      <c r="FC4" s="187" t="s">
        <v>5445</v>
      </c>
      <c r="FD4" s="187" t="s">
        <v>2958</v>
      </c>
      <c r="FE4" s="187" t="s">
        <v>2959</v>
      </c>
      <c r="FF4" s="187" t="s">
        <v>5446</v>
      </c>
      <c r="FG4" s="187" t="s">
        <v>2960</v>
      </c>
      <c r="FH4" s="187" t="s">
        <v>2961</v>
      </c>
      <c r="FI4" s="187" t="s">
        <v>2962</v>
      </c>
      <c r="FJ4" s="187" t="s">
        <v>5447</v>
      </c>
      <c r="FK4" s="187" t="s">
        <v>2963</v>
      </c>
      <c r="FL4" s="187" t="s">
        <v>5448</v>
      </c>
      <c r="FM4" s="187" t="s">
        <v>2964</v>
      </c>
      <c r="FN4" s="187" t="s">
        <v>5449</v>
      </c>
      <c r="FO4" s="187" t="s">
        <v>2965</v>
      </c>
      <c r="FP4" s="187" t="s">
        <v>5450</v>
      </c>
      <c r="FQ4" s="187" t="s">
        <v>2966</v>
      </c>
      <c r="FR4" s="187" t="s">
        <v>5451</v>
      </c>
      <c r="FS4" s="187" t="s">
        <v>2967</v>
      </c>
      <c r="FT4" s="187" t="s">
        <v>2968</v>
      </c>
      <c r="FU4" s="187" t="s">
        <v>2969</v>
      </c>
      <c r="FV4" s="187" t="s">
        <v>5452</v>
      </c>
      <c r="FW4" s="187" t="s">
        <v>5453</v>
      </c>
      <c r="FX4" s="187" t="s">
        <v>2972</v>
      </c>
      <c r="FY4" s="190" t="s">
        <v>2973</v>
      </c>
      <c r="FZ4" s="190" t="s">
        <v>2974</v>
      </c>
      <c r="GA4" s="190" t="s">
        <v>5454</v>
      </c>
      <c r="GB4" s="190" t="s">
        <v>5455</v>
      </c>
      <c r="GC4" s="190" t="s">
        <v>2980</v>
      </c>
      <c r="GD4" s="190" t="s">
        <v>5456</v>
      </c>
      <c r="GE4" s="190" t="s">
        <v>5457</v>
      </c>
      <c r="GF4" s="190" t="s">
        <v>5458</v>
      </c>
      <c r="GG4" s="190" t="s">
        <v>2982</v>
      </c>
      <c r="GH4" s="190" t="s">
        <v>2983</v>
      </c>
      <c r="GI4" s="190" t="s">
        <v>5459</v>
      </c>
      <c r="GJ4" s="190" t="s">
        <v>5460</v>
      </c>
      <c r="GK4" s="190" t="s">
        <v>2984</v>
      </c>
      <c r="GL4" s="190" t="s">
        <v>5461</v>
      </c>
      <c r="GM4" s="190" t="s">
        <v>5462</v>
      </c>
      <c r="GN4" s="190" t="s">
        <v>5463</v>
      </c>
      <c r="GO4" s="190" t="s">
        <v>5464</v>
      </c>
      <c r="GP4" s="190" t="s">
        <v>2985</v>
      </c>
      <c r="GQ4" s="190" t="s">
        <v>2986</v>
      </c>
      <c r="GR4" s="190" t="s">
        <v>2988</v>
      </c>
      <c r="GS4" s="190" t="s">
        <v>2989</v>
      </c>
      <c r="GT4" s="190" t="s">
        <v>2990</v>
      </c>
      <c r="GU4" s="190" t="s">
        <v>2991</v>
      </c>
      <c r="GV4" s="191" t="s">
        <v>5465</v>
      </c>
      <c r="GW4" s="191" t="s">
        <v>2995</v>
      </c>
      <c r="GX4" s="191" t="s">
        <v>2998</v>
      </c>
      <c r="GY4" s="191" t="s">
        <v>5466</v>
      </c>
      <c r="GZ4" s="191" t="s">
        <v>2999</v>
      </c>
      <c r="HA4" s="191" t="s">
        <v>5467</v>
      </c>
      <c r="HB4" s="191" t="s">
        <v>5468</v>
      </c>
      <c r="HC4" s="191" t="s">
        <v>5469</v>
      </c>
    </row>
    <row r="5" spans="2:211" ht="12" customHeight="1">
      <c r="B5" s="192" t="str">
        <f>'Home Ext'!$I$21</f>
        <v>HONDA</v>
      </c>
      <c r="C5" s="225"/>
      <c r="D5" s="79" t="s">
        <v>2242</v>
      </c>
      <c r="E5" s="78" t="s">
        <v>2876</v>
      </c>
      <c r="G5" s="79" t="s">
        <v>2750</v>
      </c>
      <c r="H5" s="181">
        <v>2</v>
      </c>
      <c r="K5" s="78" t="str">
        <f t="shared" ref="K5:K23" si="4">HLOOKUP($K$2,$T$3:$AN$40,2+H5,0)</f>
        <v>BRIO</v>
      </c>
      <c r="L5" s="181">
        <v>2</v>
      </c>
      <c r="M5" s="46"/>
      <c r="N5" s="182" t="s">
        <v>5377</v>
      </c>
      <c r="O5" s="183">
        <v>2</v>
      </c>
      <c r="P5" s="184"/>
      <c r="Q5" s="182" t="str">
        <f t="shared" ref="Q5:Q68" si="5">IFERROR(HLOOKUP($Q$2,$AQ$3:$HE$116,2+O5,0),0)</f>
        <v>ALL NEW BRIO RS CVT</v>
      </c>
      <c r="R5" s="183">
        <v>2</v>
      </c>
      <c r="S5" s="184"/>
      <c r="T5" s="193" t="s">
        <v>5382</v>
      </c>
      <c r="U5" s="194" t="s">
        <v>5376</v>
      </c>
      <c r="V5" s="195" t="s">
        <v>5396</v>
      </c>
      <c r="W5" s="195" t="s">
        <v>2992</v>
      </c>
      <c r="X5" s="196" t="s">
        <v>2896</v>
      </c>
      <c r="Y5" s="195" t="s">
        <v>5400</v>
      </c>
      <c r="Z5" s="195" t="s">
        <v>5401</v>
      </c>
      <c r="AA5" s="195" t="s">
        <v>5402</v>
      </c>
      <c r="AB5" s="195" t="s">
        <v>2916</v>
      </c>
      <c r="AC5" s="195" t="s">
        <v>5416</v>
      </c>
      <c r="AD5" s="195" t="s">
        <v>5418</v>
      </c>
      <c r="AE5" s="195" t="s">
        <v>2928</v>
      </c>
      <c r="AF5" s="197" t="s">
        <v>5423</v>
      </c>
      <c r="AG5" s="197">
        <v>2</v>
      </c>
      <c r="AH5" s="195" t="s">
        <v>5429</v>
      </c>
      <c r="AI5" s="197">
        <v>5</v>
      </c>
      <c r="AJ5" s="195" t="s">
        <v>5441</v>
      </c>
      <c r="AK5" s="195" t="s">
        <v>5445</v>
      </c>
      <c r="AL5" s="195" t="s">
        <v>2965</v>
      </c>
      <c r="AM5" s="198" t="s">
        <v>2973</v>
      </c>
      <c r="AN5" s="199" t="s">
        <v>5465</v>
      </c>
      <c r="AQ5" s="200" t="s">
        <v>5470</v>
      </c>
      <c r="AR5" s="200" t="s">
        <v>5471</v>
      </c>
      <c r="AS5" s="200" t="s">
        <v>5472</v>
      </c>
      <c r="AT5" s="200" t="s">
        <v>5473</v>
      </c>
      <c r="AU5" s="200" t="s">
        <v>5474</v>
      </c>
      <c r="AV5" s="200" t="s">
        <v>5475</v>
      </c>
      <c r="AW5" s="201" t="s">
        <v>5476</v>
      </c>
      <c r="AX5" s="201" t="s">
        <v>5477</v>
      </c>
      <c r="AY5" s="201" t="s">
        <v>5478</v>
      </c>
      <c r="AZ5" s="201" t="s">
        <v>5479</v>
      </c>
      <c r="BA5" s="201" t="s">
        <v>5480</v>
      </c>
      <c r="BB5" s="201" t="s">
        <v>5481</v>
      </c>
      <c r="BC5" s="201" t="s">
        <v>5482</v>
      </c>
      <c r="BD5" s="201" t="s">
        <v>5483</v>
      </c>
      <c r="BE5" s="201" t="s">
        <v>5484</v>
      </c>
      <c r="BF5" s="201" t="s">
        <v>5485</v>
      </c>
      <c r="BG5" s="201" t="s">
        <v>5390</v>
      </c>
      <c r="BH5" s="201" t="s">
        <v>5486</v>
      </c>
      <c r="BI5" s="201" t="s">
        <v>5487</v>
      </c>
      <c r="BJ5" s="201" t="s">
        <v>2887</v>
      </c>
      <c r="BK5" s="201" t="s">
        <v>5488</v>
      </c>
      <c r="BL5" s="201" t="s">
        <v>5489</v>
      </c>
      <c r="BM5" s="201" t="s">
        <v>5490</v>
      </c>
      <c r="BN5" s="201" t="s">
        <v>5491</v>
      </c>
      <c r="BO5" s="201" t="s">
        <v>5492</v>
      </c>
      <c r="BP5" s="201" t="s">
        <v>5493</v>
      </c>
      <c r="BQ5" s="201" t="s">
        <v>5494</v>
      </c>
      <c r="BR5" s="201" t="s">
        <v>5495</v>
      </c>
      <c r="BS5" s="201" t="s">
        <v>5496</v>
      </c>
      <c r="BT5" s="201" t="s">
        <v>5497</v>
      </c>
      <c r="BU5" s="200" t="s">
        <v>5498</v>
      </c>
      <c r="BV5" s="200" t="s">
        <v>5499</v>
      </c>
      <c r="BW5" s="200" t="s">
        <v>5500</v>
      </c>
      <c r="BX5" s="200" t="s">
        <v>5501</v>
      </c>
      <c r="BY5" s="200" t="s">
        <v>5502</v>
      </c>
      <c r="BZ5" s="200" t="s">
        <v>5503</v>
      </c>
      <c r="CA5" s="200" t="s">
        <v>5504</v>
      </c>
      <c r="CB5" s="200" t="s">
        <v>5505</v>
      </c>
      <c r="CC5" s="200" t="s">
        <v>5506</v>
      </c>
      <c r="CD5" s="200" t="s">
        <v>5400</v>
      </c>
      <c r="CE5" s="200" t="s">
        <v>5507</v>
      </c>
      <c r="CF5" s="200" t="s">
        <v>5508</v>
      </c>
      <c r="CG5" s="200" t="s">
        <v>5509</v>
      </c>
      <c r="CH5" s="200" t="s">
        <v>5510</v>
      </c>
      <c r="CI5" s="200" t="s">
        <v>5511</v>
      </c>
      <c r="CJ5" s="200" t="s">
        <v>5511</v>
      </c>
      <c r="CK5" s="200" t="s">
        <v>5512</v>
      </c>
      <c r="CL5" s="200" t="s">
        <v>5513</v>
      </c>
      <c r="CM5" s="200" t="s">
        <v>5514</v>
      </c>
      <c r="CN5" s="200" t="s">
        <v>5515</v>
      </c>
      <c r="CO5" s="200" t="s">
        <v>5516</v>
      </c>
      <c r="CP5" s="200" t="s">
        <v>5517</v>
      </c>
      <c r="CQ5" s="200" t="s">
        <v>5518</v>
      </c>
      <c r="CR5" s="200" t="s">
        <v>5519</v>
      </c>
      <c r="CS5" s="200" t="s">
        <v>5520</v>
      </c>
      <c r="CT5" s="200" t="s">
        <v>5521</v>
      </c>
      <c r="CU5" s="200" t="s">
        <v>5522</v>
      </c>
      <c r="CV5" s="200" t="s">
        <v>5523</v>
      </c>
      <c r="CW5" s="200" t="s">
        <v>5524</v>
      </c>
      <c r="CX5" s="200" t="s">
        <v>5525</v>
      </c>
      <c r="CY5" s="200" t="s">
        <v>5526</v>
      </c>
      <c r="CZ5" s="200" t="s">
        <v>5527</v>
      </c>
      <c r="DA5" s="200" t="s">
        <v>5528</v>
      </c>
      <c r="DB5" s="200" t="s">
        <v>5529</v>
      </c>
      <c r="DC5" s="200" t="s">
        <v>5530</v>
      </c>
      <c r="DD5" s="200" t="s">
        <v>5531</v>
      </c>
      <c r="DE5" s="200" t="s">
        <v>5532</v>
      </c>
      <c r="DF5" s="202">
        <v>6</v>
      </c>
      <c r="DG5" s="200" t="s">
        <v>5533</v>
      </c>
      <c r="DH5" s="200" t="s">
        <v>5534</v>
      </c>
      <c r="DI5" s="200" t="s">
        <v>5535</v>
      </c>
      <c r="DJ5" s="200" t="s">
        <v>5536</v>
      </c>
      <c r="DK5" s="200" t="s">
        <v>5537</v>
      </c>
      <c r="DL5" s="200" t="s">
        <v>5538</v>
      </c>
      <c r="DM5" s="200" t="s">
        <v>5539</v>
      </c>
      <c r="DN5" s="200" t="s">
        <v>5540</v>
      </c>
      <c r="DO5" s="200" t="s">
        <v>5541</v>
      </c>
      <c r="DP5" s="200" t="s">
        <v>5542</v>
      </c>
      <c r="DQ5" s="200" t="s">
        <v>5543</v>
      </c>
      <c r="DR5" s="200" t="s">
        <v>2933</v>
      </c>
      <c r="DS5" s="200" t="s">
        <v>5544</v>
      </c>
      <c r="DT5" s="200" t="s">
        <v>5545</v>
      </c>
      <c r="DU5" s="200" t="s">
        <v>5546</v>
      </c>
      <c r="DV5" s="200" t="s">
        <v>5547</v>
      </c>
      <c r="DW5" s="200" t="s">
        <v>5548</v>
      </c>
      <c r="DX5" s="200" t="s">
        <v>5549</v>
      </c>
      <c r="DY5" s="200" t="s">
        <v>5550</v>
      </c>
      <c r="DZ5" s="200" t="s">
        <v>5551</v>
      </c>
      <c r="EA5" s="200" t="s">
        <v>5552</v>
      </c>
      <c r="EB5" s="200" t="s">
        <v>5553</v>
      </c>
      <c r="EC5" s="200" t="s">
        <v>5554</v>
      </c>
      <c r="ED5" s="200" t="s">
        <v>5555</v>
      </c>
      <c r="EE5" s="202" t="s">
        <v>5556</v>
      </c>
      <c r="EF5" s="202">
        <v>200</v>
      </c>
      <c r="EG5" s="202" t="s">
        <v>5557</v>
      </c>
      <c r="EH5" s="202">
        <v>350</v>
      </c>
      <c r="EI5" s="202" t="s">
        <v>5558</v>
      </c>
      <c r="EJ5" s="202" t="s">
        <v>5559</v>
      </c>
      <c r="EK5" s="202" t="s">
        <v>5560</v>
      </c>
      <c r="EL5" s="202" t="s">
        <v>5561</v>
      </c>
      <c r="EM5" s="202" t="s">
        <v>5562</v>
      </c>
      <c r="EN5" s="202" t="s">
        <v>5563</v>
      </c>
      <c r="EO5" s="202" t="s">
        <v>5564</v>
      </c>
      <c r="EP5" s="202" t="s">
        <v>5565</v>
      </c>
      <c r="EQ5" s="202">
        <v>400</v>
      </c>
      <c r="ER5" s="202" t="s">
        <v>5566</v>
      </c>
      <c r="ES5" s="200" t="s">
        <v>5567</v>
      </c>
      <c r="ET5" s="200" t="s">
        <v>5568</v>
      </c>
      <c r="EU5" s="200" t="s">
        <v>5569</v>
      </c>
      <c r="EV5" s="200" t="s">
        <v>5570</v>
      </c>
      <c r="EW5" s="200" t="s">
        <v>5571</v>
      </c>
      <c r="EX5" s="200" t="s">
        <v>5572</v>
      </c>
      <c r="EY5" s="200" t="s">
        <v>5573</v>
      </c>
      <c r="EZ5" s="200" t="s">
        <v>5574</v>
      </c>
      <c r="FA5" s="200" t="s">
        <v>5575</v>
      </c>
      <c r="FB5" s="200" t="s">
        <v>5576</v>
      </c>
      <c r="FC5" s="200" t="s">
        <v>5552</v>
      </c>
      <c r="FD5" s="200" t="s">
        <v>5577</v>
      </c>
      <c r="FE5" s="200" t="s">
        <v>5577</v>
      </c>
      <c r="FF5" s="200" t="s">
        <v>5578</v>
      </c>
      <c r="FG5" s="200" t="s">
        <v>5579</v>
      </c>
      <c r="FH5" s="200" t="s">
        <v>5580</v>
      </c>
      <c r="FI5" s="200" t="s">
        <v>5581</v>
      </c>
      <c r="FJ5" s="200" t="s">
        <v>5582</v>
      </c>
      <c r="FK5" s="200" t="s">
        <v>5583</v>
      </c>
      <c r="FL5" s="200" t="s">
        <v>5584</v>
      </c>
      <c r="FM5" s="200" t="s">
        <v>5585</v>
      </c>
      <c r="FN5" s="200" t="s">
        <v>5586</v>
      </c>
      <c r="FO5" s="200" t="s">
        <v>5587</v>
      </c>
      <c r="FP5" s="200" t="s">
        <v>5588</v>
      </c>
      <c r="FQ5" s="200" t="s">
        <v>5589</v>
      </c>
      <c r="FR5" s="200" t="s">
        <v>5590</v>
      </c>
      <c r="FS5" s="200" t="s">
        <v>5591</v>
      </c>
      <c r="FT5" s="200" t="s">
        <v>5592</v>
      </c>
      <c r="FU5" s="200" t="s">
        <v>5593</v>
      </c>
      <c r="FV5" s="200" t="s">
        <v>5553</v>
      </c>
      <c r="FW5" s="200" t="s">
        <v>5594</v>
      </c>
      <c r="FX5" s="200" t="s">
        <v>5595</v>
      </c>
      <c r="FY5" s="200" t="s">
        <v>5596</v>
      </c>
      <c r="FZ5" s="200" t="s">
        <v>5597</v>
      </c>
      <c r="GA5" s="200" t="s">
        <v>5598</v>
      </c>
      <c r="GB5" s="200" t="s">
        <v>5599</v>
      </c>
      <c r="GC5" s="200" t="s">
        <v>5600</v>
      </c>
      <c r="GD5" s="200" t="s">
        <v>5601</v>
      </c>
      <c r="GE5" s="200" t="s">
        <v>5602</v>
      </c>
      <c r="GF5" s="200" t="s">
        <v>5603</v>
      </c>
      <c r="GG5" s="200" t="s">
        <v>5604</v>
      </c>
      <c r="GH5" s="200" t="s">
        <v>5605</v>
      </c>
      <c r="GI5" s="200" t="s">
        <v>5554</v>
      </c>
      <c r="GJ5" s="200" t="s">
        <v>5606</v>
      </c>
      <c r="GK5" s="200" t="s">
        <v>5550</v>
      </c>
      <c r="GL5" s="200" t="s">
        <v>5607</v>
      </c>
      <c r="GM5" s="200" t="s">
        <v>5608</v>
      </c>
      <c r="GN5" s="200" t="s">
        <v>5609</v>
      </c>
      <c r="GO5" s="200" t="s">
        <v>5610</v>
      </c>
      <c r="GP5" s="200" t="s">
        <v>5611</v>
      </c>
      <c r="GQ5" s="200" t="s">
        <v>5612</v>
      </c>
      <c r="GR5" s="200" t="s">
        <v>5613</v>
      </c>
      <c r="GS5" s="200" t="s">
        <v>5614</v>
      </c>
      <c r="GT5" s="200" t="s">
        <v>5615</v>
      </c>
      <c r="GU5" s="200" t="s">
        <v>5616</v>
      </c>
      <c r="GV5" s="200" t="s">
        <v>5420</v>
      </c>
      <c r="GW5" s="200" t="s">
        <v>5617</v>
      </c>
      <c r="GX5" s="200" t="s">
        <v>5618</v>
      </c>
      <c r="GY5" s="200" t="s">
        <v>5420</v>
      </c>
      <c r="GZ5" s="200" t="s">
        <v>5619</v>
      </c>
      <c r="HA5" s="200" t="s">
        <v>5620</v>
      </c>
      <c r="HB5" s="200" t="s">
        <v>5621</v>
      </c>
      <c r="HC5" s="200" t="s">
        <v>5622</v>
      </c>
    </row>
    <row r="6" spans="2:211" ht="12" customHeight="1">
      <c r="C6" s="225"/>
      <c r="D6" s="79" t="s">
        <v>29</v>
      </c>
      <c r="E6" s="78" t="s">
        <v>2876</v>
      </c>
      <c r="G6" s="79" t="s">
        <v>2248</v>
      </c>
      <c r="H6" s="181">
        <v>3</v>
      </c>
      <c r="K6" s="78" t="str">
        <f t="shared" si="4"/>
        <v>BRV</v>
      </c>
      <c r="L6" s="181">
        <v>3</v>
      </c>
      <c r="M6" s="46"/>
      <c r="N6" s="182" t="s">
        <v>5378</v>
      </c>
      <c r="O6" s="183">
        <v>3</v>
      </c>
      <c r="P6" s="184"/>
      <c r="Q6" s="182" t="str">
        <f t="shared" si="5"/>
        <v>ALL NEW BRIO RS MT</v>
      </c>
      <c r="R6" s="183">
        <v>3</v>
      </c>
      <c r="S6" s="184"/>
      <c r="T6" s="193" t="s">
        <v>5383</v>
      </c>
      <c r="U6" s="203" t="s">
        <v>5377</v>
      </c>
      <c r="V6" s="204" t="s">
        <v>5397</v>
      </c>
      <c r="W6" s="204" t="s">
        <v>5398</v>
      </c>
      <c r="X6" s="205" t="s">
        <v>2897</v>
      </c>
      <c r="AA6" s="204" t="s">
        <v>2908</v>
      </c>
      <c r="AB6" s="204" t="s">
        <v>5412</v>
      </c>
      <c r="AC6" s="204" t="s">
        <v>5417</v>
      </c>
      <c r="AD6" s="204" t="s">
        <v>5419</v>
      </c>
      <c r="AE6" s="204" t="s">
        <v>5421</v>
      </c>
      <c r="AF6" s="197" t="s">
        <v>5424</v>
      </c>
      <c r="AG6" s="197">
        <v>3</v>
      </c>
      <c r="AH6" s="204" t="s">
        <v>5430</v>
      </c>
      <c r="AI6" s="197" t="s">
        <v>2913</v>
      </c>
      <c r="AJ6" s="204" t="s">
        <v>2953</v>
      </c>
      <c r="AK6" s="204" t="s">
        <v>2958</v>
      </c>
      <c r="AL6" s="204" t="s">
        <v>5450</v>
      </c>
      <c r="AM6" s="206" t="s">
        <v>2974</v>
      </c>
      <c r="AN6" s="207" t="s">
        <v>2995</v>
      </c>
      <c r="AQ6" s="200" t="s">
        <v>5623</v>
      </c>
      <c r="AR6" s="200" t="s">
        <v>5624</v>
      </c>
      <c r="AS6" s="200" t="s">
        <v>5625</v>
      </c>
      <c r="AT6" s="200" t="s">
        <v>5626</v>
      </c>
      <c r="AU6" s="200" t="s">
        <v>5627</v>
      </c>
      <c r="AV6" s="200" t="s">
        <v>5628</v>
      </c>
      <c r="AW6" s="208"/>
      <c r="AX6" s="201" t="s">
        <v>5629</v>
      </c>
      <c r="AY6" s="201" t="s">
        <v>5630</v>
      </c>
      <c r="AZ6" s="201" t="s">
        <v>5631</v>
      </c>
      <c r="BA6" s="201" t="s">
        <v>5632</v>
      </c>
      <c r="BB6" s="201" t="s">
        <v>5633</v>
      </c>
      <c r="BC6" s="201" t="s">
        <v>5634</v>
      </c>
      <c r="BD6" s="201">
        <v>2</v>
      </c>
      <c r="BE6" s="201" t="s">
        <v>5635</v>
      </c>
      <c r="BF6" s="201" t="s">
        <v>5636</v>
      </c>
      <c r="BG6" s="201" t="s">
        <v>5637</v>
      </c>
      <c r="BH6" s="201" t="s">
        <v>5638</v>
      </c>
      <c r="BI6" s="201" t="s">
        <v>5639</v>
      </c>
      <c r="BJ6" s="201" t="s">
        <v>5640</v>
      </c>
      <c r="BK6" s="200"/>
      <c r="BL6" s="201" t="s">
        <v>5641</v>
      </c>
      <c r="BM6" s="201" t="s">
        <v>5642</v>
      </c>
      <c r="BN6" s="201" t="s">
        <v>5643</v>
      </c>
      <c r="BO6" s="201" t="s">
        <v>5644</v>
      </c>
      <c r="BP6" s="201" t="s">
        <v>5645</v>
      </c>
      <c r="BQ6" s="201" t="s">
        <v>5646</v>
      </c>
      <c r="BR6" s="201" t="s">
        <v>5647</v>
      </c>
      <c r="BS6" s="201" t="s">
        <v>5648</v>
      </c>
      <c r="BT6" s="201" t="s">
        <v>5649</v>
      </c>
      <c r="BU6" s="200" t="s">
        <v>5650</v>
      </c>
      <c r="BV6" s="200" t="s">
        <v>5651</v>
      </c>
      <c r="BW6" s="200" t="s">
        <v>5652</v>
      </c>
      <c r="BX6" s="200" t="s">
        <v>5501</v>
      </c>
      <c r="BY6" s="200" t="s">
        <v>5653</v>
      </c>
      <c r="BZ6" s="200" t="s">
        <v>5654</v>
      </c>
      <c r="CA6" s="200" t="s">
        <v>5655</v>
      </c>
      <c r="CB6" s="200" t="s">
        <v>5656</v>
      </c>
      <c r="CC6" s="200" t="s">
        <v>5657</v>
      </c>
      <c r="CD6" s="200" t="s">
        <v>5658</v>
      </c>
      <c r="CF6" s="200" t="s">
        <v>5659</v>
      </c>
      <c r="CG6" s="200" t="s">
        <v>2910</v>
      </c>
      <c r="CH6" s="200" t="s">
        <v>5660</v>
      </c>
      <c r="CI6" s="200" t="s">
        <v>5661</v>
      </c>
      <c r="CJ6" s="200" t="s">
        <v>5662</v>
      </c>
      <c r="CK6" s="200" t="s">
        <v>5663</v>
      </c>
      <c r="CL6" s="200" t="s">
        <v>5664</v>
      </c>
      <c r="CM6" s="200" t="s">
        <v>5665</v>
      </c>
      <c r="CN6" s="200" t="s">
        <v>5666</v>
      </c>
      <c r="CO6" s="200" t="s">
        <v>5667</v>
      </c>
      <c r="CP6" s="200" t="s">
        <v>5660</v>
      </c>
      <c r="CQ6" s="200" t="s">
        <v>5668</v>
      </c>
      <c r="CR6" s="200" t="s">
        <v>5669</v>
      </c>
      <c r="CS6" s="200" t="s">
        <v>5670</v>
      </c>
      <c r="CT6" s="200" t="s">
        <v>5671</v>
      </c>
      <c r="CU6" s="200" t="s">
        <v>5672</v>
      </c>
      <c r="CV6" s="200" t="s">
        <v>5673</v>
      </c>
      <c r="CW6" s="200" t="s">
        <v>5674</v>
      </c>
      <c r="CX6" s="200" t="s">
        <v>5675</v>
      </c>
      <c r="CY6" s="200" t="s">
        <v>5676</v>
      </c>
      <c r="CZ6" s="200" t="s">
        <v>5677</v>
      </c>
      <c r="DA6" s="200" t="s">
        <v>5678</v>
      </c>
      <c r="DB6" s="200" t="s">
        <v>5679</v>
      </c>
      <c r="DC6" s="200" t="s">
        <v>5680</v>
      </c>
      <c r="DD6" s="200" t="s">
        <v>5681</v>
      </c>
      <c r="DE6" s="200" t="s">
        <v>5682</v>
      </c>
      <c r="DF6" s="208"/>
      <c r="DG6" s="208"/>
      <c r="DH6" s="208"/>
      <c r="DI6" s="200" t="s">
        <v>5683</v>
      </c>
      <c r="DJ6" s="200" t="s">
        <v>5684</v>
      </c>
      <c r="DK6" s="208"/>
      <c r="DL6" s="208"/>
      <c r="DM6" s="200" t="s">
        <v>5685</v>
      </c>
      <c r="DN6" s="200" t="s">
        <v>5686</v>
      </c>
      <c r="DO6" s="208"/>
      <c r="DP6" s="200" t="s">
        <v>5687</v>
      </c>
      <c r="DQ6" s="208"/>
      <c r="DR6" s="200" t="s">
        <v>5688</v>
      </c>
      <c r="DS6" s="200" t="s">
        <v>5689</v>
      </c>
      <c r="DT6" s="208"/>
      <c r="DU6" s="200" t="s">
        <v>5690</v>
      </c>
      <c r="DV6" s="200" t="s">
        <v>5691</v>
      </c>
      <c r="DW6" s="200" t="s">
        <v>5692</v>
      </c>
      <c r="DX6" s="200" t="s">
        <v>5693</v>
      </c>
      <c r="DY6" s="200" t="s">
        <v>5694</v>
      </c>
      <c r="DZ6" s="208"/>
      <c r="EA6" s="200" t="s">
        <v>5695</v>
      </c>
      <c r="EB6" s="208"/>
      <c r="EC6" s="200" t="s">
        <v>5696</v>
      </c>
      <c r="ED6" s="200" t="s">
        <v>5697</v>
      </c>
      <c r="EE6" s="202" t="s">
        <v>5698</v>
      </c>
      <c r="EF6" s="202" t="s">
        <v>5699</v>
      </c>
      <c r="EG6" s="202" t="s">
        <v>5700</v>
      </c>
      <c r="EH6" s="202" t="s">
        <v>5701</v>
      </c>
      <c r="EI6" s="202" t="s">
        <v>5702</v>
      </c>
      <c r="EJ6" s="202" t="s">
        <v>5703</v>
      </c>
      <c r="EK6" s="202" t="s">
        <v>5704</v>
      </c>
      <c r="EL6" s="202" t="s">
        <v>5700</v>
      </c>
      <c r="EM6" s="202" t="s">
        <v>5705</v>
      </c>
      <c r="EN6" s="202" t="s">
        <v>5706</v>
      </c>
      <c r="EO6" s="202" t="s">
        <v>5707</v>
      </c>
      <c r="EP6" s="202" t="s">
        <v>5708</v>
      </c>
      <c r="EQ6" s="202" t="s">
        <v>5709</v>
      </c>
      <c r="ER6" s="202" t="s">
        <v>5710</v>
      </c>
      <c r="ES6" s="200" t="s">
        <v>5711</v>
      </c>
      <c r="ET6" s="200" t="s">
        <v>5712</v>
      </c>
      <c r="EU6" s="200" t="s">
        <v>5713</v>
      </c>
      <c r="EV6" s="200" t="s">
        <v>5714</v>
      </c>
      <c r="EW6" s="200" t="s">
        <v>5715</v>
      </c>
      <c r="EX6" s="200" t="s">
        <v>5716</v>
      </c>
      <c r="EY6" s="200" t="s">
        <v>5717</v>
      </c>
      <c r="EZ6" s="200" t="s">
        <v>5718</v>
      </c>
      <c r="FA6" s="200" t="s">
        <v>5719</v>
      </c>
      <c r="FB6" s="200" t="s">
        <v>5720</v>
      </c>
      <c r="FC6" s="200" t="s">
        <v>5721</v>
      </c>
      <c r="FD6" s="200" t="s">
        <v>5722</v>
      </c>
      <c r="FE6" s="200" t="s">
        <v>5723</v>
      </c>
      <c r="FF6" s="208"/>
      <c r="FG6" s="200" t="s">
        <v>5724</v>
      </c>
      <c r="FH6" s="200" t="s">
        <v>5725</v>
      </c>
      <c r="FI6" s="200" t="s">
        <v>5726</v>
      </c>
      <c r="FJ6" s="200" t="s">
        <v>5727</v>
      </c>
      <c r="FK6" s="200" t="s">
        <v>5728</v>
      </c>
      <c r="FL6" s="200" t="s">
        <v>5729</v>
      </c>
      <c r="FM6" s="200" t="s">
        <v>5730</v>
      </c>
      <c r="FN6" s="200" t="s">
        <v>5731</v>
      </c>
      <c r="FO6" s="200" t="s">
        <v>5732</v>
      </c>
      <c r="FP6" s="200" t="s">
        <v>5733</v>
      </c>
      <c r="FQ6" s="200" t="s">
        <v>5734</v>
      </c>
      <c r="FR6" s="200" t="s">
        <v>5735</v>
      </c>
      <c r="FS6" s="200" t="s">
        <v>5736</v>
      </c>
      <c r="FT6" s="200" t="s">
        <v>5737</v>
      </c>
      <c r="FU6" s="200" t="s">
        <v>5738</v>
      </c>
      <c r="FV6" s="200" t="s">
        <v>5739</v>
      </c>
      <c r="FW6" s="200" t="s">
        <v>5740</v>
      </c>
      <c r="FX6" s="200" t="s">
        <v>5741</v>
      </c>
      <c r="FY6" s="200" t="s">
        <v>5742</v>
      </c>
      <c r="FZ6" s="200" t="s">
        <v>5743</v>
      </c>
      <c r="GA6" s="200" t="s">
        <v>5744</v>
      </c>
      <c r="GB6" s="200" t="s">
        <v>5745</v>
      </c>
      <c r="GC6" s="200" t="s">
        <v>5746</v>
      </c>
      <c r="GD6" s="200" t="s">
        <v>5747</v>
      </c>
      <c r="GE6" s="200" t="s">
        <v>5748</v>
      </c>
      <c r="GF6" s="200" t="s">
        <v>5749</v>
      </c>
      <c r="GG6" s="200" t="s">
        <v>5750</v>
      </c>
      <c r="GH6" s="200" t="s">
        <v>5751</v>
      </c>
      <c r="GI6" s="200" t="s">
        <v>5752</v>
      </c>
      <c r="GJ6" s="200" t="s">
        <v>2887</v>
      </c>
      <c r="GK6" s="200" t="s">
        <v>5753</v>
      </c>
      <c r="GL6" s="200" t="s">
        <v>5754</v>
      </c>
      <c r="GM6" s="200" t="s">
        <v>5755</v>
      </c>
      <c r="GN6" s="200" t="s">
        <v>5756</v>
      </c>
      <c r="GO6" s="200" t="s">
        <v>5757</v>
      </c>
      <c r="GP6" s="200" t="s">
        <v>5758</v>
      </c>
      <c r="GQ6" s="200" t="s">
        <v>5616</v>
      </c>
      <c r="GR6" s="200" t="s">
        <v>5759</v>
      </c>
      <c r="GS6" s="200" t="s">
        <v>5760</v>
      </c>
      <c r="GT6" s="200" t="s">
        <v>5761</v>
      </c>
      <c r="GU6" s="200" t="s">
        <v>5762</v>
      </c>
      <c r="GV6" s="200" t="s">
        <v>5763</v>
      </c>
      <c r="GW6" s="200" t="s">
        <v>5764</v>
      </c>
      <c r="GX6" s="200" t="s">
        <v>2929</v>
      </c>
      <c r="GY6" s="200" t="s">
        <v>5765</v>
      </c>
      <c r="GZ6" s="200" t="s">
        <v>5766</v>
      </c>
      <c r="HA6" s="208"/>
      <c r="HB6" s="200" t="s">
        <v>5767</v>
      </c>
      <c r="HC6" s="208"/>
    </row>
    <row r="7" spans="2:211" ht="12" customHeight="1">
      <c r="B7" s="46" t="s">
        <v>5892</v>
      </c>
      <c r="C7" s="225"/>
      <c r="D7" s="79" t="s">
        <v>2794</v>
      </c>
      <c r="E7" s="78" t="s">
        <v>2876</v>
      </c>
      <c r="G7" s="79" t="s">
        <v>31</v>
      </c>
      <c r="H7" s="181">
        <v>4</v>
      </c>
      <c r="K7" s="78" t="str">
        <f t="shared" si="4"/>
        <v>CITY</v>
      </c>
      <c r="L7" s="181">
        <v>4</v>
      </c>
      <c r="M7" s="46"/>
      <c r="N7" s="182" t="s">
        <v>5379</v>
      </c>
      <c r="O7" s="183">
        <v>4</v>
      </c>
      <c r="P7" s="184"/>
      <c r="Q7" s="182" t="str">
        <f t="shared" si="5"/>
        <v>ALL NEW BRIO RS MT TWO TONE</v>
      </c>
      <c r="R7" s="183">
        <v>4</v>
      </c>
      <c r="S7" s="184"/>
      <c r="T7" s="193" t="s">
        <v>5384</v>
      </c>
      <c r="U7" s="203" t="s">
        <v>5378</v>
      </c>
      <c r="V7" s="204" t="s">
        <v>3000</v>
      </c>
      <c r="W7" s="204" t="s">
        <v>2993</v>
      </c>
      <c r="X7" s="205" t="s">
        <v>2898</v>
      </c>
      <c r="AA7" s="204" t="s">
        <v>5403</v>
      </c>
      <c r="AB7" s="204" t="s">
        <v>5413</v>
      </c>
      <c r="AE7" s="204" t="s">
        <v>2930</v>
      </c>
      <c r="AF7" s="197" t="s">
        <v>2970</v>
      </c>
      <c r="AG7" s="197">
        <v>5</v>
      </c>
      <c r="AH7" s="204" t="s">
        <v>5431</v>
      </c>
      <c r="AI7" s="197" t="s">
        <v>5444</v>
      </c>
      <c r="AJ7" s="204" t="s">
        <v>5442</v>
      </c>
      <c r="AK7" s="204" t="s">
        <v>2959</v>
      </c>
      <c r="AL7" s="204" t="s">
        <v>2966</v>
      </c>
      <c r="AM7" s="206" t="s">
        <v>5454</v>
      </c>
      <c r="AN7" s="207" t="s">
        <v>2998</v>
      </c>
      <c r="AQ7" s="208"/>
      <c r="AR7" s="208"/>
      <c r="AS7" s="208"/>
      <c r="AT7" s="200" t="s">
        <v>5768</v>
      </c>
      <c r="AU7" s="200" t="s">
        <v>5769</v>
      </c>
      <c r="AV7" s="208"/>
      <c r="AW7" s="208"/>
      <c r="AX7" s="201" t="s">
        <v>5770</v>
      </c>
      <c r="AY7" s="201" t="s">
        <v>5771</v>
      </c>
      <c r="AZ7" s="201" t="s">
        <v>5772</v>
      </c>
      <c r="BA7" s="201" t="s">
        <v>5773</v>
      </c>
      <c r="BB7" s="201" t="s">
        <v>5774</v>
      </c>
      <c r="BC7" s="208"/>
      <c r="BD7" s="201" t="s">
        <v>5775</v>
      </c>
      <c r="BE7" s="201" t="s">
        <v>5776</v>
      </c>
      <c r="BF7" s="201" t="s">
        <v>5777</v>
      </c>
      <c r="BG7" s="201" t="s">
        <v>5778</v>
      </c>
      <c r="BH7" s="201" t="s">
        <v>5779</v>
      </c>
      <c r="BI7" s="208"/>
      <c r="BJ7" s="201" t="s">
        <v>5780</v>
      </c>
      <c r="BK7" s="200"/>
      <c r="BL7" s="201" t="s">
        <v>5781</v>
      </c>
      <c r="BM7" s="201" t="s">
        <v>5782</v>
      </c>
      <c r="BN7" s="201" t="s">
        <v>5783</v>
      </c>
      <c r="BO7" s="201" t="s">
        <v>5784</v>
      </c>
      <c r="BP7" s="201" t="s">
        <v>5785</v>
      </c>
      <c r="BQ7" s="201" t="s">
        <v>5786</v>
      </c>
      <c r="BR7" s="201" t="s">
        <v>5787</v>
      </c>
      <c r="BS7" s="201" t="s">
        <v>5788</v>
      </c>
      <c r="BT7" s="201" t="s">
        <v>5789</v>
      </c>
      <c r="BU7" s="200" t="s">
        <v>5790</v>
      </c>
      <c r="BV7" s="200" t="s">
        <v>5791</v>
      </c>
      <c r="BW7" s="200" t="s">
        <v>5792</v>
      </c>
      <c r="BX7" s="200" t="s">
        <v>5793</v>
      </c>
      <c r="BY7" s="200" t="s">
        <v>5794</v>
      </c>
      <c r="BZ7" s="200" t="s">
        <v>5795</v>
      </c>
      <c r="CA7" s="200" t="s">
        <v>5796</v>
      </c>
      <c r="CB7" s="200" t="s">
        <v>5797</v>
      </c>
      <c r="CC7" s="200" t="s">
        <v>5798</v>
      </c>
      <c r="CF7" s="200" t="s">
        <v>5799</v>
      </c>
      <c r="CG7" s="200" t="s">
        <v>5800</v>
      </c>
      <c r="CH7" s="200" t="s">
        <v>5801</v>
      </c>
      <c r="CI7" s="200" t="s">
        <v>5802</v>
      </c>
      <c r="CJ7" s="200" t="s">
        <v>5803</v>
      </c>
      <c r="CK7" s="200" t="s">
        <v>5804</v>
      </c>
      <c r="CL7" s="200" t="s">
        <v>2887</v>
      </c>
      <c r="CM7" s="200" t="s">
        <v>5805</v>
      </c>
      <c r="CN7" s="200" t="s">
        <v>5806</v>
      </c>
      <c r="CO7" s="200" t="s">
        <v>5807</v>
      </c>
      <c r="CP7" s="200" t="s">
        <v>5808</v>
      </c>
      <c r="CQ7" s="200" t="s">
        <v>5809</v>
      </c>
      <c r="CR7" s="200" t="s">
        <v>5810</v>
      </c>
      <c r="CS7" s="200" t="s">
        <v>5811</v>
      </c>
      <c r="CT7" s="208"/>
      <c r="CU7" s="200" t="s">
        <v>5812</v>
      </c>
      <c r="CV7" s="200" t="s">
        <v>5813</v>
      </c>
      <c r="CW7" s="200" t="s">
        <v>5814</v>
      </c>
      <c r="CX7" s="200" t="s">
        <v>5815</v>
      </c>
      <c r="CY7" s="200" t="s">
        <v>5816</v>
      </c>
      <c r="CZ7" s="200" t="s">
        <v>5520</v>
      </c>
      <c r="DA7" s="200" t="s">
        <v>5817</v>
      </c>
      <c r="DB7" s="200" t="s">
        <v>5818</v>
      </c>
      <c r="DC7" s="200" t="s">
        <v>2927</v>
      </c>
      <c r="DF7" s="208"/>
      <c r="DG7" s="208"/>
      <c r="DH7" s="208"/>
      <c r="DI7" s="208"/>
      <c r="DJ7" s="200" t="s">
        <v>5819</v>
      </c>
      <c r="DK7" s="208"/>
      <c r="DL7" s="208"/>
      <c r="DM7" s="200" t="s">
        <v>5820</v>
      </c>
      <c r="DN7" s="200" t="s">
        <v>5821</v>
      </c>
      <c r="DO7" s="208"/>
      <c r="DP7" s="200" t="s">
        <v>5822</v>
      </c>
      <c r="DQ7" s="208"/>
      <c r="DR7" s="200" t="s">
        <v>2936</v>
      </c>
      <c r="DS7" s="200" t="s">
        <v>5823</v>
      </c>
      <c r="DT7" s="208"/>
      <c r="DU7" s="200" t="s">
        <v>5824</v>
      </c>
      <c r="DV7" s="208"/>
      <c r="DW7" s="200" t="s">
        <v>5825</v>
      </c>
      <c r="DX7" s="200" t="s">
        <v>5826</v>
      </c>
      <c r="DY7" s="200" t="s">
        <v>5827</v>
      </c>
      <c r="DZ7" s="208"/>
      <c r="EA7" s="200" t="s">
        <v>5828</v>
      </c>
      <c r="EB7" s="208"/>
      <c r="EC7" s="200" t="s">
        <v>2946</v>
      </c>
      <c r="ED7" s="200" t="s">
        <v>5829</v>
      </c>
      <c r="EE7" s="202" t="s">
        <v>5830</v>
      </c>
      <c r="EF7" s="202" t="s">
        <v>5831</v>
      </c>
      <c r="EG7" s="202" t="s">
        <v>5832</v>
      </c>
      <c r="EH7" s="202">
        <v>400</v>
      </c>
      <c r="EI7" s="202" t="s">
        <v>5833</v>
      </c>
      <c r="EJ7" s="202" t="s">
        <v>5834</v>
      </c>
      <c r="EK7" s="202" t="s">
        <v>5709</v>
      </c>
      <c r="EL7" s="202" t="s">
        <v>5835</v>
      </c>
      <c r="EM7" s="209"/>
      <c r="EN7" s="202" t="s">
        <v>5836</v>
      </c>
      <c r="EO7" s="202" t="s">
        <v>5837</v>
      </c>
      <c r="EP7" s="202" t="s">
        <v>5838</v>
      </c>
      <c r="EQ7" s="202" t="s">
        <v>5839</v>
      </c>
      <c r="ER7" s="202">
        <v>350</v>
      </c>
      <c r="ES7" s="200" t="s">
        <v>5840</v>
      </c>
      <c r="ET7" s="200" t="s">
        <v>5841</v>
      </c>
      <c r="EU7" s="200" t="s">
        <v>5842</v>
      </c>
      <c r="EV7" s="200" t="s">
        <v>5843</v>
      </c>
      <c r="EW7" s="200" t="s">
        <v>5844</v>
      </c>
      <c r="EX7" s="200" t="s">
        <v>5845</v>
      </c>
      <c r="EY7" s="200" t="s">
        <v>5846</v>
      </c>
      <c r="EZ7" s="200" t="s">
        <v>5847</v>
      </c>
      <c r="FA7" s="200" t="s">
        <v>5848</v>
      </c>
      <c r="FB7" s="200" t="s">
        <v>5849</v>
      </c>
      <c r="FC7" s="200" t="s">
        <v>5850</v>
      </c>
      <c r="FD7" s="200" t="s">
        <v>5851</v>
      </c>
      <c r="FE7" s="200" t="s">
        <v>5852</v>
      </c>
      <c r="FF7" s="208"/>
      <c r="FG7" s="200" t="s">
        <v>5853</v>
      </c>
      <c r="FH7" s="200" t="s">
        <v>5854</v>
      </c>
      <c r="FI7" s="200" t="s">
        <v>5855</v>
      </c>
      <c r="FJ7" s="200" t="s">
        <v>5856</v>
      </c>
      <c r="FK7" s="200" t="s">
        <v>5857</v>
      </c>
      <c r="FL7" s="200" t="s">
        <v>5858</v>
      </c>
      <c r="FM7" s="200" t="s">
        <v>5859</v>
      </c>
      <c r="FN7" s="200" t="s">
        <v>5860</v>
      </c>
      <c r="FO7" s="200" t="s">
        <v>5861</v>
      </c>
      <c r="FP7" s="200" t="s">
        <v>5450</v>
      </c>
      <c r="FQ7" s="200" t="s">
        <v>5862</v>
      </c>
      <c r="FR7" s="208"/>
      <c r="FS7" s="200" t="s">
        <v>5863</v>
      </c>
      <c r="FT7" s="200" t="s">
        <v>5864</v>
      </c>
      <c r="FU7" s="200" t="s">
        <v>5865</v>
      </c>
      <c r="FV7" s="208"/>
      <c r="FW7" s="200" t="s">
        <v>5866</v>
      </c>
      <c r="FX7" s="200" t="s">
        <v>5867</v>
      </c>
      <c r="FY7" s="200" t="s">
        <v>5868</v>
      </c>
      <c r="FZ7" s="200" t="s">
        <v>5869</v>
      </c>
      <c r="GA7" s="200" t="s">
        <v>5870</v>
      </c>
      <c r="GB7" s="208"/>
      <c r="GC7" s="200" t="s">
        <v>5871</v>
      </c>
      <c r="GD7" s="200" t="s">
        <v>5872</v>
      </c>
      <c r="GE7" s="200" t="s">
        <v>5873</v>
      </c>
      <c r="GF7" s="200" t="s">
        <v>5874</v>
      </c>
      <c r="GG7" s="200" t="s">
        <v>2909</v>
      </c>
      <c r="GH7" s="200" t="s">
        <v>5875</v>
      </c>
      <c r="GI7" s="200" t="s">
        <v>5876</v>
      </c>
      <c r="GJ7" s="208"/>
      <c r="GK7" s="200" t="s">
        <v>5877</v>
      </c>
      <c r="GL7" s="200" t="s">
        <v>5878</v>
      </c>
      <c r="GM7" s="200" t="s">
        <v>5879</v>
      </c>
      <c r="GN7" s="200" t="s">
        <v>5880</v>
      </c>
      <c r="GO7" s="200" t="s">
        <v>5881</v>
      </c>
      <c r="GP7" s="200" t="s">
        <v>5882</v>
      </c>
      <c r="GQ7" s="200" t="s">
        <v>5883</v>
      </c>
      <c r="GR7" s="200" t="s">
        <v>5884</v>
      </c>
      <c r="GS7" s="200" t="s">
        <v>5885</v>
      </c>
      <c r="GT7" s="200" t="s">
        <v>5886</v>
      </c>
      <c r="GU7" s="200" t="s">
        <v>5807</v>
      </c>
      <c r="GV7" s="200" t="s">
        <v>5887</v>
      </c>
      <c r="GW7" s="200" t="s">
        <v>5888</v>
      </c>
      <c r="GX7" s="200" t="s">
        <v>5889</v>
      </c>
      <c r="GY7" s="200" t="s">
        <v>5765</v>
      </c>
      <c r="GZ7" s="200" t="s">
        <v>5890</v>
      </c>
      <c r="HA7" s="208"/>
      <c r="HB7" s="200" t="s">
        <v>5891</v>
      </c>
      <c r="HC7" s="208"/>
    </row>
    <row r="8" spans="2:211" ht="12" customHeight="1">
      <c r="B8" s="192" t="str">
        <f>'Home Ext'!$I$25</f>
        <v>BRIO</v>
      </c>
      <c r="C8" s="225"/>
      <c r="D8" s="79" t="s">
        <v>30</v>
      </c>
      <c r="E8" s="78" t="s">
        <v>2876</v>
      </c>
      <c r="G8" s="79" t="s">
        <v>33</v>
      </c>
      <c r="H8" s="181">
        <v>5</v>
      </c>
      <c r="K8" s="78" t="str">
        <f t="shared" si="4"/>
        <v>CIVIC</v>
      </c>
      <c r="L8" s="181">
        <v>5</v>
      </c>
      <c r="M8" s="46"/>
      <c r="N8" s="182" t="s">
        <v>5380</v>
      </c>
      <c r="O8" s="183">
        <v>5</v>
      </c>
      <c r="P8" s="184"/>
      <c r="Q8" s="182" t="str">
        <f t="shared" si="5"/>
        <v>ALL NEW BRIO RS TWO TONE CVT</v>
      </c>
      <c r="R8" s="183">
        <v>5</v>
      </c>
      <c r="S8" s="184"/>
      <c r="T8" s="193" t="s">
        <v>5385</v>
      </c>
      <c r="U8" s="203" t="s">
        <v>5379</v>
      </c>
      <c r="V8" s="204" t="s">
        <v>5395</v>
      </c>
      <c r="W8" s="204" t="s">
        <v>5399</v>
      </c>
      <c r="X8" s="206" t="s">
        <v>2899</v>
      </c>
      <c r="AA8" s="204" t="s">
        <v>5404</v>
      </c>
      <c r="AB8" s="204" t="s">
        <v>5414</v>
      </c>
      <c r="AE8" s="204" t="s">
        <v>2931</v>
      </c>
      <c r="AF8" s="197" t="s">
        <v>2915</v>
      </c>
      <c r="AG8" s="197">
        <v>6</v>
      </c>
      <c r="AH8" s="204" t="s">
        <v>5432</v>
      </c>
      <c r="AJ8" s="204" t="s">
        <v>2954</v>
      </c>
      <c r="AK8" s="204" t="s">
        <v>5446</v>
      </c>
      <c r="AL8" s="204" t="s">
        <v>5451</v>
      </c>
      <c r="AM8" s="206" t="s">
        <v>5455</v>
      </c>
      <c r="AN8" s="207" t="s">
        <v>5466</v>
      </c>
      <c r="AQ8" s="208"/>
      <c r="AR8" s="208"/>
      <c r="AS8" s="208"/>
      <c r="AT8" s="200" t="s">
        <v>5893</v>
      </c>
      <c r="AU8" s="208"/>
      <c r="AV8" s="208"/>
      <c r="AW8" s="208"/>
      <c r="AX8" s="201" t="s">
        <v>5894</v>
      </c>
      <c r="AY8" s="201" t="s">
        <v>5895</v>
      </c>
      <c r="AZ8" s="201" t="s">
        <v>5896</v>
      </c>
      <c r="BA8" s="201" t="s">
        <v>5897</v>
      </c>
      <c r="BB8" s="201" t="s">
        <v>5898</v>
      </c>
      <c r="BC8" s="208"/>
      <c r="BD8" s="201">
        <v>3</v>
      </c>
      <c r="BE8" s="201" t="s">
        <v>5899</v>
      </c>
      <c r="BF8" s="201" t="s">
        <v>5900</v>
      </c>
      <c r="BG8" s="208"/>
      <c r="BH8" s="201" t="s">
        <v>5901</v>
      </c>
      <c r="BI8" s="208"/>
      <c r="BJ8" s="201" t="s">
        <v>5902</v>
      </c>
      <c r="BK8" s="200"/>
      <c r="BL8" s="201" t="s">
        <v>5903</v>
      </c>
      <c r="BM8" s="201" t="s">
        <v>5904</v>
      </c>
      <c r="BN8" s="201" t="s">
        <v>5905</v>
      </c>
      <c r="BO8" s="201" t="s">
        <v>5906</v>
      </c>
      <c r="BP8" s="201" t="s">
        <v>5907</v>
      </c>
      <c r="BQ8" s="201" t="s">
        <v>5908</v>
      </c>
      <c r="BR8" s="201" t="s">
        <v>5909</v>
      </c>
      <c r="BS8" s="201" t="s">
        <v>5910</v>
      </c>
      <c r="BT8" s="201" t="s">
        <v>5911</v>
      </c>
      <c r="BU8" s="200" t="s">
        <v>5912</v>
      </c>
      <c r="BV8" s="200" t="s">
        <v>5913</v>
      </c>
      <c r="BW8" s="200" t="s">
        <v>5914</v>
      </c>
      <c r="BX8" s="200" t="s">
        <v>5793</v>
      </c>
      <c r="BY8" s="200" t="s">
        <v>5915</v>
      </c>
      <c r="BZ8" s="200" t="s">
        <v>5916</v>
      </c>
      <c r="CA8" s="208"/>
      <c r="CB8" s="200" t="s">
        <v>5917</v>
      </c>
      <c r="CC8" s="200" t="s">
        <v>5918</v>
      </c>
      <c r="CF8" s="200" t="s">
        <v>5919</v>
      </c>
      <c r="CG8" s="200" t="s">
        <v>5920</v>
      </c>
      <c r="CH8" s="200" t="s">
        <v>5921</v>
      </c>
      <c r="CI8" s="200" t="s">
        <v>5922</v>
      </c>
      <c r="CJ8" s="200" t="s">
        <v>5923</v>
      </c>
      <c r="CK8" s="200" t="s">
        <v>5924</v>
      </c>
      <c r="CL8" s="200" t="s">
        <v>5925</v>
      </c>
      <c r="CM8" s="200" t="s">
        <v>5926</v>
      </c>
      <c r="CN8" s="200" t="s">
        <v>5927</v>
      </c>
      <c r="CO8" s="200" t="s">
        <v>5928</v>
      </c>
      <c r="CP8" s="200" t="s">
        <v>5929</v>
      </c>
      <c r="CQ8" s="200" t="s">
        <v>5930</v>
      </c>
      <c r="CR8" s="200" t="s">
        <v>5931</v>
      </c>
      <c r="CS8" s="200" t="s">
        <v>5932</v>
      </c>
      <c r="CT8" s="208"/>
      <c r="CU8" s="200" t="s">
        <v>5933</v>
      </c>
      <c r="CV8" s="200" t="s">
        <v>5934</v>
      </c>
      <c r="CW8" s="200" t="s">
        <v>5935</v>
      </c>
      <c r="CX8" s="200" t="s">
        <v>5936</v>
      </c>
      <c r="CY8" s="200" t="s">
        <v>5937</v>
      </c>
      <c r="CZ8" s="200" t="s">
        <v>5520</v>
      </c>
      <c r="DA8" s="208"/>
      <c r="DB8" s="200" t="s">
        <v>5938</v>
      </c>
      <c r="DC8" s="200" t="s">
        <v>5939</v>
      </c>
      <c r="DL8" s="208"/>
      <c r="DM8" s="200" t="s">
        <v>5940</v>
      </c>
      <c r="DN8" s="200" t="s">
        <v>5941</v>
      </c>
      <c r="DO8" s="208"/>
      <c r="DP8" s="200" t="s">
        <v>5942</v>
      </c>
      <c r="DQ8" s="208"/>
      <c r="DR8" s="200" t="s">
        <v>5943</v>
      </c>
      <c r="DS8" s="200" t="s">
        <v>5944</v>
      </c>
      <c r="DT8" s="208"/>
      <c r="DU8" s="200" t="s">
        <v>5945</v>
      </c>
      <c r="DV8" s="208"/>
      <c r="DW8" s="208"/>
      <c r="DX8" s="200" t="s">
        <v>5807</v>
      </c>
      <c r="DY8" s="200" t="s">
        <v>5946</v>
      </c>
      <c r="DZ8" s="208"/>
      <c r="EA8" s="200" t="s">
        <v>2944</v>
      </c>
      <c r="EB8" s="208"/>
      <c r="EC8" s="200" t="s">
        <v>5947</v>
      </c>
      <c r="ED8" s="200" t="s">
        <v>5948</v>
      </c>
      <c r="EE8" s="202" t="s">
        <v>5949</v>
      </c>
      <c r="EF8" s="202" t="s">
        <v>5950</v>
      </c>
      <c r="EG8" s="202" t="s">
        <v>5951</v>
      </c>
      <c r="EH8" s="202" t="s">
        <v>5952</v>
      </c>
      <c r="EI8" s="202" t="s">
        <v>5953</v>
      </c>
      <c r="EJ8" s="202" t="s">
        <v>5954</v>
      </c>
      <c r="EK8" s="209"/>
      <c r="EL8" s="202" t="s">
        <v>5955</v>
      </c>
      <c r="EM8" s="209"/>
      <c r="EN8" s="202" t="s">
        <v>5956</v>
      </c>
      <c r="EO8" s="202" t="s">
        <v>5957</v>
      </c>
      <c r="EP8" s="202" t="s">
        <v>5958</v>
      </c>
      <c r="EQ8" s="202" t="s">
        <v>5959</v>
      </c>
      <c r="ER8" s="202" t="s">
        <v>5960</v>
      </c>
      <c r="ES8" s="208"/>
      <c r="ET8" s="200" t="s">
        <v>5961</v>
      </c>
      <c r="EU8" s="200" t="s">
        <v>5962</v>
      </c>
      <c r="EV8" s="200" t="s">
        <v>5963</v>
      </c>
      <c r="EW8" s="200" t="s">
        <v>5964</v>
      </c>
      <c r="EX8" s="208"/>
      <c r="EY8" s="200" t="s">
        <v>5965</v>
      </c>
      <c r="EZ8" s="208"/>
      <c r="FA8" s="208"/>
      <c r="FB8" s="200" t="s">
        <v>5966</v>
      </c>
      <c r="FC8" s="208"/>
      <c r="FD8" s="200" t="s">
        <v>5967</v>
      </c>
      <c r="FE8" s="200" t="s">
        <v>5968</v>
      </c>
      <c r="FF8" s="208"/>
      <c r="FG8" s="200" t="s">
        <v>5969</v>
      </c>
      <c r="FH8" s="208"/>
      <c r="FI8" s="200" t="s">
        <v>5970</v>
      </c>
      <c r="FJ8" s="200" t="s">
        <v>5971</v>
      </c>
      <c r="FK8" s="200" t="s">
        <v>5972</v>
      </c>
      <c r="FL8" s="200" t="s">
        <v>5553</v>
      </c>
      <c r="FM8" s="200" t="s">
        <v>5973</v>
      </c>
      <c r="FN8" s="200" t="s">
        <v>5974</v>
      </c>
      <c r="FO8" s="200" t="s">
        <v>5975</v>
      </c>
      <c r="FP8" s="200" t="s">
        <v>5976</v>
      </c>
      <c r="FQ8" s="200" t="s">
        <v>5977</v>
      </c>
      <c r="FR8" s="208"/>
      <c r="FS8" s="200" t="s">
        <v>5978</v>
      </c>
      <c r="FT8" s="200" t="s">
        <v>5979</v>
      </c>
      <c r="FU8" s="200" t="s">
        <v>5980</v>
      </c>
      <c r="FV8" s="208"/>
      <c r="FW8" s="200" t="s">
        <v>5981</v>
      </c>
      <c r="FX8" s="200" t="s">
        <v>5982</v>
      </c>
      <c r="FY8" s="200" t="s">
        <v>5983</v>
      </c>
      <c r="FZ8" s="200" t="s">
        <v>5984</v>
      </c>
      <c r="GA8" s="200" t="s">
        <v>5985</v>
      </c>
      <c r="GB8" s="208"/>
      <c r="GC8" s="200" t="s">
        <v>5986</v>
      </c>
      <c r="GD8" s="200" t="s">
        <v>5987</v>
      </c>
      <c r="GE8" s="200" t="s">
        <v>5988</v>
      </c>
      <c r="GF8" s="200" t="s">
        <v>5989</v>
      </c>
      <c r="GG8" s="200" t="s">
        <v>2971</v>
      </c>
      <c r="GH8" s="200" t="s">
        <v>5990</v>
      </c>
      <c r="GI8" s="200" t="s">
        <v>5991</v>
      </c>
      <c r="GJ8" s="208"/>
      <c r="GK8" s="200" t="s">
        <v>5992</v>
      </c>
      <c r="GL8" s="200" t="s">
        <v>5993</v>
      </c>
      <c r="GM8" s="200" t="s">
        <v>5994</v>
      </c>
      <c r="GN8" s="200" t="s">
        <v>5995</v>
      </c>
      <c r="GO8" s="200" t="s">
        <v>5996</v>
      </c>
      <c r="GP8" s="200" t="s">
        <v>5997</v>
      </c>
      <c r="GQ8" s="200" t="s">
        <v>5762</v>
      </c>
      <c r="GR8" s="200" t="s">
        <v>5998</v>
      </c>
      <c r="GS8" s="200" t="s">
        <v>5762</v>
      </c>
      <c r="GT8" s="208"/>
      <c r="GU8" s="200" t="s">
        <v>5999</v>
      </c>
      <c r="GV8" s="200" t="s">
        <v>6000</v>
      </c>
      <c r="GW8" s="200" t="s">
        <v>6001</v>
      </c>
      <c r="GX8" s="200" t="s">
        <v>6002</v>
      </c>
      <c r="GY8" s="200" t="s">
        <v>6003</v>
      </c>
      <c r="GZ8" s="200" t="s">
        <v>6004</v>
      </c>
      <c r="HA8" s="208"/>
      <c r="HB8" s="200" t="s">
        <v>6005</v>
      </c>
      <c r="HC8" s="208"/>
    </row>
    <row r="9" spans="2:211" ht="12" customHeight="1">
      <c r="C9" s="225"/>
      <c r="D9" s="79" t="s">
        <v>2750</v>
      </c>
      <c r="E9" s="78" t="s">
        <v>2876</v>
      </c>
      <c r="G9" s="79" t="s">
        <v>3018</v>
      </c>
      <c r="H9" s="181">
        <v>6</v>
      </c>
      <c r="K9" s="78" t="str">
        <f t="shared" si="4"/>
        <v>CRV</v>
      </c>
      <c r="L9" s="181">
        <v>6</v>
      </c>
      <c r="M9" s="46"/>
      <c r="N9" s="182" t="s">
        <v>5381</v>
      </c>
      <c r="O9" s="183">
        <v>6</v>
      </c>
      <c r="P9" s="184"/>
      <c r="Q9" s="182" t="str">
        <f t="shared" si="5"/>
        <v>ALL NEW BRIO SATYA E CVT</v>
      </c>
      <c r="R9" s="183">
        <v>6</v>
      </c>
      <c r="S9" s="184"/>
      <c r="T9" s="193" t="s">
        <v>5386</v>
      </c>
      <c r="U9" s="203" t="s">
        <v>5380</v>
      </c>
      <c r="W9" s="204" t="s">
        <v>2994</v>
      </c>
      <c r="X9" s="206" t="s">
        <v>2901</v>
      </c>
      <c r="AA9" s="204" t="s">
        <v>5405</v>
      </c>
      <c r="AB9" s="204" t="s">
        <v>2920</v>
      </c>
      <c r="AE9" s="204" t="s">
        <v>5422</v>
      </c>
      <c r="AF9" s="197" t="s">
        <v>2925</v>
      </c>
      <c r="AG9" s="197">
        <v>8</v>
      </c>
      <c r="AH9" s="204" t="s">
        <v>5433</v>
      </c>
      <c r="AJ9" s="204" t="s">
        <v>5443</v>
      </c>
      <c r="AK9" s="204" t="s">
        <v>2960</v>
      </c>
      <c r="AL9" s="204" t="s">
        <v>2967</v>
      </c>
      <c r="AM9" s="206" t="s">
        <v>2980</v>
      </c>
      <c r="AN9" s="207" t="s">
        <v>2999</v>
      </c>
      <c r="AW9" s="208"/>
      <c r="AX9" s="201" t="s">
        <v>6006</v>
      </c>
      <c r="AY9" s="201" t="s">
        <v>6007</v>
      </c>
      <c r="AZ9" s="201" t="s">
        <v>6008</v>
      </c>
      <c r="BA9" s="201" t="s">
        <v>2890</v>
      </c>
      <c r="BB9" s="201" t="s">
        <v>6009</v>
      </c>
      <c r="BC9" s="208"/>
      <c r="BD9" s="201" t="s">
        <v>6010</v>
      </c>
      <c r="BE9" s="201" t="s">
        <v>6011</v>
      </c>
      <c r="BF9" s="201" t="s">
        <v>6012</v>
      </c>
      <c r="BG9" s="208"/>
      <c r="BH9" s="201" t="s">
        <v>6013</v>
      </c>
      <c r="BI9" s="208"/>
      <c r="BJ9" s="208"/>
      <c r="BK9" s="208"/>
      <c r="BL9" s="208"/>
      <c r="BM9" s="201" t="s">
        <v>6014</v>
      </c>
      <c r="BN9" s="201" t="s">
        <v>6015</v>
      </c>
      <c r="BO9" s="201" t="s">
        <v>6016</v>
      </c>
      <c r="BP9" s="201" t="s">
        <v>6017</v>
      </c>
      <c r="BQ9" s="201" t="s">
        <v>6018</v>
      </c>
      <c r="BR9" s="201" t="s">
        <v>6019</v>
      </c>
      <c r="BS9" s="201" t="s">
        <v>6020</v>
      </c>
      <c r="BT9" s="201" t="s">
        <v>6021</v>
      </c>
      <c r="BU9" s="208"/>
      <c r="BV9" s="200" t="s">
        <v>6022</v>
      </c>
      <c r="BW9" s="200" t="s">
        <v>5790</v>
      </c>
      <c r="BX9" s="200" t="s">
        <v>6023</v>
      </c>
      <c r="BY9" s="200" t="s">
        <v>6024</v>
      </c>
      <c r="BZ9" s="200" t="s">
        <v>6025</v>
      </c>
      <c r="CA9" s="208"/>
      <c r="CB9" s="200" t="s">
        <v>6026</v>
      </c>
      <c r="CC9" s="200" t="s">
        <v>6027</v>
      </c>
      <c r="CF9" s="200" t="s">
        <v>6028</v>
      </c>
      <c r="CG9" s="200" t="s">
        <v>6029</v>
      </c>
      <c r="CH9" s="200" t="s">
        <v>5808</v>
      </c>
      <c r="CI9" s="200" t="s">
        <v>6030</v>
      </c>
      <c r="CJ9" s="200" t="s">
        <v>6031</v>
      </c>
      <c r="CK9" s="200" t="s">
        <v>6032</v>
      </c>
      <c r="CL9" s="200" t="s">
        <v>6033</v>
      </c>
      <c r="CM9" s="200" t="s">
        <v>6034</v>
      </c>
      <c r="CN9" s="200" t="s">
        <v>6035</v>
      </c>
      <c r="CO9" s="200" t="s">
        <v>6036</v>
      </c>
      <c r="CP9" s="200" t="s">
        <v>6037</v>
      </c>
      <c r="CQ9" s="200" t="s">
        <v>6038</v>
      </c>
      <c r="CR9" s="200" t="s">
        <v>6039</v>
      </c>
      <c r="CS9" s="200" t="s">
        <v>6040</v>
      </c>
      <c r="CT9" s="208"/>
      <c r="CU9" s="200" t="s">
        <v>6041</v>
      </c>
      <c r="CV9" s="200" t="s">
        <v>6042</v>
      </c>
      <c r="CW9" s="208"/>
      <c r="CX9" s="200" t="s">
        <v>6043</v>
      </c>
      <c r="CY9" s="200" t="s">
        <v>6044</v>
      </c>
      <c r="CZ9" s="200" t="s">
        <v>6045</v>
      </c>
      <c r="DA9" s="208"/>
      <c r="DB9" s="200" t="s">
        <v>6046</v>
      </c>
      <c r="DC9" s="200" t="s">
        <v>6047</v>
      </c>
      <c r="DL9" s="208"/>
      <c r="DM9" s="200" t="s">
        <v>6048</v>
      </c>
      <c r="DN9" s="200" t="s">
        <v>6049</v>
      </c>
      <c r="DO9" s="208"/>
      <c r="DP9" s="208"/>
      <c r="DQ9" s="208"/>
      <c r="DR9" s="200" t="s">
        <v>6050</v>
      </c>
      <c r="DS9" s="200" t="s">
        <v>6051</v>
      </c>
      <c r="DT9" s="208"/>
      <c r="DU9" s="200" t="s">
        <v>6052</v>
      </c>
      <c r="DV9" s="208"/>
      <c r="DW9" s="208"/>
      <c r="DX9" s="200" t="s">
        <v>6053</v>
      </c>
      <c r="DY9" s="200" t="s">
        <v>6054</v>
      </c>
      <c r="DZ9" s="208"/>
      <c r="EA9" s="200" t="s">
        <v>6055</v>
      </c>
      <c r="EB9" s="208"/>
      <c r="EC9" s="208"/>
      <c r="ED9" s="200" t="s">
        <v>6056</v>
      </c>
      <c r="EE9" s="202" t="s">
        <v>6057</v>
      </c>
      <c r="EF9" s="202" t="s">
        <v>6058</v>
      </c>
      <c r="EG9" s="202" t="s">
        <v>6059</v>
      </c>
      <c r="EH9" s="209"/>
      <c r="EI9" s="202" t="s">
        <v>6060</v>
      </c>
      <c r="EJ9" s="202" t="s">
        <v>6061</v>
      </c>
      <c r="EK9" s="209"/>
      <c r="EL9" s="202" t="s">
        <v>6062</v>
      </c>
      <c r="EM9" s="209"/>
      <c r="EN9" s="209"/>
      <c r="EO9" s="202" t="s">
        <v>6063</v>
      </c>
      <c r="EP9" s="202" t="s">
        <v>6064</v>
      </c>
      <c r="EQ9" s="202" t="s">
        <v>6065</v>
      </c>
      <c r="ER9" s="202" t="s">
        <v>6066</v>
      </c>
      <c r="ES9" s="208"/>
      <c r="ET9" s="200" t="s">
        <v>2955</v>
      </c>
      <c r="EU9" s="200" t="s">
        <v>6067</v>
      </c>
      <c r="EV9" s="200" t="s">
        <v>6068</v>
      </c>
      <c r="EW9" s="200" t="s">
        <v>6069</v>
      </c>
      <c r="EX9" s="208"/>
      <c r="EY9" s="200" t="s">
        <v>6070</v>
      </c>
      <c r="FC9" s="208"/>
      <c r="FD9" s="208"/>
      <c r="FE9" s="200" t="s">
        <v>6071</v>
      </c>
      <c r="FF9" s="208"/>
      <c r="FG9" s="200" t="s">
        <v>6072</v>
      </c>
      <c r="FH9" s="208"/>
      <c r="FI9" s="200" t="s">
        <v>6073</v>
      </c>
      <c r="FJ9" s="200" t="s">
        <v>6074</v>
      </c>
      <c r="FK9" s="200" t="s">
        <v>6075</v>
      </c>
      <c r="FL9" s="208"/>
      <c r="FM9" s="200" t="s">
        <v>6076</v>
      </c>
      <c r="FN9" s="200" t="s">
        <v>5552</v>
      </c>
      <c r="FO9" s="200" t="s">
        <v>6077</v>
      </c>
      <c r="FP9" s="200" t="s">
        <v>6078</v>
      </c>
      <c r="FQ9" s="200" t="s">
        <v>6079</v>
      </c>
      <c r="FR9" s="208"/>
      <c r="FS9" s="200" t="s">
        <v>6080</v>
      </c>
      <c r="FT9" s="200" t="s">
        <v>6081</v>
      </c>
      <c r="FU9" s="200" t="s">
        <v>6082</v>
      </c>
      <c r="FV9" s="208"/>
      <c r="FW9" s="200" t="s">
        <v>6083</v>
      </c>
      <c r="FX9" s="200" t="s">
        <v>6084</v>
      </c>
      <c r="FY9" s="200" t="s">
        <v>6085</v>
      </c>
      <c r="FZ9" s="200" t="s">
        <v>6086</v>
      </c>
      <c r="GA9" s="200" t="s">
        <v>6087</v>
      </c>
      <c r="GB9" s="208"/>
      <c r="GC9" s="200" t="s">
        <v>6088</v>
      </c>
      <c r="GD9" s="200" t="s">
        <v>6089</v>
      </c>
      <c r="GE9" s="200" t="s">
        <v>6090</v>
      </c>
      <c r="GF9" s="200" t="s">
        <v>6091</v>
      </c>
      <c r="GG9" s="200" t="s">
        <v>2981</v>
      </c>
      <c r="GH9" s="200" t="s">
        <v>6092</v>
      </c>
      <c r="GI9" s="208"/>
      <c r="GJ9" s="208"/>
      <c r="GK9" s="200" t="s">
        <v>5937</v>
      </c>
      <c r="GL9" s="200" t="s">
        <v>6093</v>
      </c>
      <c r="GM9" s="200" t="s">
        <v>6094</v>
      </c>
      <c r="GN9" s="200" t="s">
        <v>6095</v>
      </c>
      <c r="GO9" s="200" t="s">
        <v>6096</v>
      </c>
      <c r="GP9" s="200" t="s">
        <v>6097</v>
      </c>
      <c r="GQ9" s="200" t="s">
        <v>6098</v>
      </c>
      <c r="GR9" s="200" t="s">
        <v>6099</v>
      </c>
      <c r="GS9" s="200" t="s">
        <v>6100</v>
      </c>
      <c r="GT9" s="208"/>
      <c r="GU9" s="200" t="s">
        <v>6101</v>
      </c>
      <c r="GV9" s="200" t="s">
        <v>6102</v>
      </c>
      <c r="GW9" s="200" t="s">
        <v>6103</v>
      </c>
      <c r="GX9" s="208"/>
      <c r="GY9" s="200" t="s">
        <v>6104</v>
      </c>
      <c r="GZ9" s="200" t="s">
        <v>6105</v>
      </c>
      <c r="HA9" s="208"/>
      <c r="HB9" s="200" t="s">
        <v>6106</v>
      </c>
      <c r="HC9" s="208"/>
    </row>
    <row r="10" spans="2:211" ht="12" customHeight="1">
      <c r="B10" s="46" t="s">
        <v>6288</v>
      </c>
      <c r="C10" s="225"/>
      <c r="D10" s="79" t="s">
        <v>2248</v>
      </c>
      <c r="E10" s="78" t="s">
        <v>2876</v>
      </c>
      <c r="G10" s="79" t="s">
        <v>3025</v>
      </c>
      <c r="H10" s="181">
        <v>7</v>
      </c>
      <c r="K10" s="78" t="str">
        <f t="shared" si="4"/>
        <v>CRZ</v>
      </c>
      <c r="L10" s="181">
        <v>7</v>
      </c>
      <c r="M10" s="46"/>
      <c r="N10" s="210" t="s">
        <v>5382</v>
      </c>
      <c r="O10" s="183">
        <v>7</v>
      </c>
      <c r="P10" s="184"/>
      <c r="Q10" s="182" t="str">
        <f t="shared" si="5"/>
        <v>ALL NEW BRIO SATYA E MT</v>
      </c>
      <c r="R10" s="183">
        <v>7</v>
      </c>
      <c r="S10" s="211"/>
      <c r="T10" s="193" t="s">
        <v>5387</v>
      </c>
      <c r="U10" s="203" t="s">
        <v>5381</v>
      </c>
      <c r="X10" s="205" t="s">
        <v>2900</v>
      </c>
      <c r="AA10" s="204" t="s">
        <v>5406</v>
      </c>
      <c r="AB10" s="204" t="s">
        <v>2921</v>
      </c>
      <c r="AF10" s="197" t="s">
        <v>2926</v>
      </c>
      <c r="AG10" s="197" t="s">
        <v>2946</v>
      </c>
      <c r="AH10" s="204" t="s">
        <v>5434</v>
      </c>
      <c r="AJ10" s="204" t="s">
        <v>2956</v>
      </c>
      <c r="AK10" s="204" t="s">
        <v>2961</v>
      </c>
      <c r="AL10" s="204" t="s">
        <v>2968</v>
      </c>
      <c r="AM10" s="206" t="s">
        <v>5456</v>
      </c>
      <c r="AN10" s="207" t="s">
        <v>5467</v>
      </c>
      <c r="AW10" s="208"/>
      <c r="AX10" s="208"/>
      <c r="AY10" s="201" t="s">
        <v>6107</v>
      </c>
      <c r="AZ10" s="201" t="s">
        <v>6108</v>
      </c>
      <c r="BA10" s="201" t="s">
        <v>6109</v>
      </c>
      <c r="BB10" s="201" t="s">
        <v>6110</v>
      </c>
      <c r="BC10" s="208"/>
      <c r="BD10" s="201" t="s">
        <v>6111</v>
      </c>
      <c r="BE10" s="201" t="s">
        <v>6112</v>
      </c>
      <c r="BF10" s="201" t="s">
        <v>6113</v>
      </c>
      <c r="BG10" s="208"/>
      <c r="BH10" s="201" t="s">
        <v>6114</v>
      </c>
      <c r="BI10" s="208"/>
      <c r="BJ10" s="208"/>
      <c r="BK10" s="208"/>
      <c r="BL10" s="208"/>
      <c r="BM10" s="201" t="s">
        <v>6115</v>
      </c>
      <c r="BN10" s="201" t="s">
        <v>6116</v>
      </c>
      <c r="BO10" s="201" t="s">
        <v>5788</v>
      </c>
      <c r="BP10" s="201" t="s">
        <v>6117</v>
      </c>
      <c r="BQ10" s="201" t="s">
        <v>6118</v>
      </c>
      <c r="BR10" s="201" t="s">
        <v>6119</v>
      </c>
      <c r="BS10" s="201" t="s">
        <v>6120</v>
      </c>
      <c r="BT10" s="201" t="s">
        <v>6121</v>
      </c>
      <c r="BU10" s="208"/>
      <c r="BV10" s="200" t="s">
        <v>6122</v>
      </c>
      <c r="BW10" s="200" t="s">
        <v>6123</v>
      </c>
      <c r="BX10" s="200" t="s">
        <v>6124</v>
      </c>
      <c r="BY10" s="200" t="s">
        <v>6125</v>
      </c>
      <c r="BZ10" s="200" t="s">
        <v>2887</v>
      </c>
      <c r="CA10" s="208"/>
      <c r="CB10" s="200" t="s">
        <v>6126</v>
      </c>
      <c r="CC10" s="200" t="s">
        <v>6127</v>
      </c>
      <c r="CF10" s="200" t="s">
        <v>6128</v>
      </c>
      <c r="CG10" s="200" t="s">
        <v>6129</v>
      </c>
      <c r="CH10" s="200" t="s">
        <v>6130</v>
      </c>
      <c r="CI10" s="200" t="s">
        <v>6131</v>
      </c>
      <c r="CJ10" s="200" t="s">
        <v>6132</v>
      </c>
      <c r="CK10" s="200" t="s">
        <v>6133</v>
      </c>
      <c r="CL10" s="208"/>
      <c r="CM10" s="200" t="s">
        <v>6134</v>
      </c>
      <c r="CN10" s="200" t="s">
        <v>5669</v>
      </c>
      <c r="CO10" s="200" t="s">
        <v>6135</v>
      </c>
      <c r="CP10" s="200" t="s">
        <v>6136</v>
      </c>
      <c r="CQ10" s="200" t="s">
        <v>6137</v>
      </c>
      <c r="CR10" s="200" t="s">
        <v>6138</v>
      </c>
      <c r="CS10" s="200" t="s">
        <v>6139</v>
      </c>
      <c r="CT10" s="208"/>
      <c r="CU10" s="200" t="s">
        <v>6140</v>
      </c>
      <c r="CV10" s="200" t="s">
        <v>6141</v>
      </c>
      <c r="CW10" s="208"/>
      <c r="CX10" s="200" t="s">
        <v>6142</v>
      </c>
      <c r="CY10" s="200" t="s">
        <v>6143</v>
      </c>
      <c r="CZ10" s="200" t="s">
        <v>6144</v>
      </c>
      <c r="DA10" s="208"/>
      <c r="DB10" s="200" t="s">
        <v>6145</v>
      </c>
      <c r="DC10" s="200" t="s">
        <v>6146</v>
      </c>
      <c r="DL10" s="208"/>
      <c r="DM10" s="200" t="s">
        <v>6147</v>
      </c>
      <c r="DN10" s="208"/>
      <c r="DO10" s="208"/>
      <c r="DP10" s="208"/>
      <c r="DQ10" s="208"/>
      <c r="DR10" s="200" t="s">
        <v>6148</v>
      </c>
      <c r="DS10" s="200" t="s">
        <v>6149</v>
      </c>
      <c r="DT10" s="208"/>
      <c r="DU10" s="200" t="s">
        <v>6150</v>
      </c>
      <c r="DV10" s="208"/>
      <c r="DW10" s="208"/>
      <c r="DX10" s="200" t="s">
        <v>6151</v>
      </c>
      <c r="DY10" s="200" t="s">
        <v>6152</v>
      </c>
      <c r="DZ10" s="208"/>
      <c r="EA10" s="200" t="s">
        <v>6153</v>
      </c>
      <c r="EB10" s="208"/>
      <c r="EC10" s="208"/>
      <c r="ED10" s="200" t="s">
        <v>6154</v>
      </c>
      <c r="EE10" s="202" t="s">
        <v>6155</v>
      </c>
      <c r="EF10" s="202" t="s">
        <v>6156</v>
      </c>
      <c r="EG10" s="202" t="s">
        <v>5955</v>
      </c>
      <c r="EH10" s="209"/>
      <c r="EI10" s="202" t="s">
        <v>6157</v>
      </c>
      <c r="EJ10" s="202" t="s">
        <v>6158</v>
      </c>
      <c r="EK10" s="209"/>
      <c r="EL10" s="202" t="s">
        <v>5564</v>
      </c>
      <c r="EM10" s="209"/>
      <c r="EN10" s="209"/>
      <c r="EO10" s="202" t="s">
        <v>6159</v>
      </c>
      <c r="EP10" s="202" t="s">
        <v>6160</v>
      </c>
      <c r="EQ10" s="202" t="s">
        <v>6161</v>
      </c>
      <c r="ER10" s="202" t="s">
        <v>6162</v>
      </c>
      <c r="ES10" s="208"/>
      <c r="ET10" s="200" t="s">
        <v>6163</v>
      </c>
      <c r="EU10" s="200" t="s">
        <v>6164</v>
      </c>
      <c r="EV10" s="200" t="s">
        <v>6165</v>
      </c>
      <c r="EW10" s="200" t="s">
        <v>6166</v>
      </c>
      <c r="EX10" s="208"/>
      <c r="EY10" s="200" t="s">
        <v>6167</v>
      </c>
      <c r="FC10" s="208"/>
      <c r="FD10" s="208"/>
      <c r="FE10" s="200" t="s">
        <v>6168</v>
      </c>
      <c r="FF10" s="208"/>
      <c r="FG10" s="200" t="s">
        <v>6169</v>
      </c>
      <c r="FH10" s="208"/>
      <c r="FI10" s="200" t="s">
        <v>6170</v>
      </c>
      <c r="FJ10" s="200" t="s">
        <v>6171</v>
      </c>
      <c r="FK10" s="200" t="s">
        <v>6172</v>
      </c>
      <c r="FL10" s="208"/>
      <c r="FM10" s="208"/>
      <c r="FN10" s="200" t="s">
        <v>6173</v>
      </c>
      <c r="FO10" s="200" t="s">
        <v>6174</v>
      </c>
      <c r="FP10" s="200" t="s">
        <v>6175</v>
      </c>
      <c r="FQ10" s="200" t="s">
        <v>6176</v>
      </c>
      <c r="FR10" s="208"/>
      <c r="FS10" s="200" t="s">
        <v>6177</v>
      </c>
      <c r="FT10" s="200" t="s">
        <v>6178</v>
      </c>
      <c r="FU10" s="200" t="s">
        <v>6179</v>
      </c>
      <c r="FV10" s="208"/>
      <c r="FW10" s="200" t="s">
        <v>6180</v>
      </c>
      <c r="FX10" s="200" t="s">
        <v>6181</v>
      </c>
      <c r="FY10" s="200" t="s">
        <v>6182</v>
      </c>
      <c r="FZ10" s="200" t="s">
        <v>6183</v>
      </c>
      <c r="GA10" s="200" t="s">
        <v>6184</v>
      </c>
      <c r="GB10" s="208"/>
      <c r="GC10" s="200" t="s">
        <v>6185</v>
      </c>
      <c r="GD10" s="200" t="s">
        <v>6186</v>
      </c>
      <c r="GE10" s="200" t="s">
        <v>6187</v>
      </c>
      <c r="GF10" s="200" t="s">
        <v>6188</v>
      </c>
      <c r="GG10" s="200" t="s">
        <v>6189</v>
      </c>
      <c r="GH10" s="200" t="s">
        <v>6190</v>
      </c>
      <c r="GI10" s="208"/>
      <c r="GJ10" s="208"/>
      <c r="GK10" s="200" t="s">
        <v>6191</v>
      </c>
      <c r="GL10" s="200" t="s">
        <v>6192</v>
      </c>
      <c r="GM10" s="200" t="s">
        <v>6193</v>
      </c>
      <c r="GN10" s="200" t="s">
        <v>6194</v>
      </c>
      <c r="GO10" s="200" t="s">
        <v>6195</v>
      </c>
      <c r="GP10" s="200" t="s">
        <v>6196</v>
      </c>
      <c r="GQ10" s="200" t="s">
        <v>6197</v>
      </c>
      <c r="GR10" s="200" t="s">
        <v>6198</v>
      </c>
      <c r="GS10" s="200" t="s">
        <v>6199</v>
      </c>
      <c r="GT10" s="208"/>
      <c r="GU10" s="200" t="s">
        <v>6200</v>
      </c>
      <c r="GV10" s="208"/>
      <c r="GW10" s="200" t="s">
        <v>6201</v>
      </c>
      <c r="GX10" s="208"/>
      <c r="GY10" s="208"/>
      <c r="GZ10" s="200" t="s">
        <v>6202</v>
      </c>
      <c r="HA10" s="208"/>
      <c r="HB10" s="200" t="s">
        <v>6203</v>
      </c>
      <c r="HC10" s="208"/>
    </row>
    <row r="11" spans="2:211" ht="12" customHeight="1">
      <c r="B11" s="192" t="str">
        <f>'Home Ext'!$I$29</f>
        <v>ALL NEW BRIO RS CVT</v>
      </c>
      <c r="C11" s="225"/>
      <c r="D11" s="79" t="s">
        <v>31</v>
      </c>
      <c r="E11" s="78" t="s">
        <v>2876</v>
      </c>
      <c r="G11" s="79" t="s">
        <v>24</v>
      </c>
      <c r="H11" s="181">
        <v>8</v>
      </c>
      <c r="K11" s="78" t="str">
        <f t="shared" si="4"/>
        <v>FREED</v>
      </c>
      <c r="L11" s="181">
        <v>8</v>
      </c>
      <c r="M11" s="46"/>
      <c r="N11" s="210" t="s">
        <v>5383</v>
      </c>
      <c r="O11" s="183">
        <v>8</v>
      </c>
      <c r="P11" s="184"/>
      <c r="Q11" s="182" t="str">
        <f t="shared" si="5"/>
        <v>ALL NEW BRIO SATYA S MT</v>
      </c>
      <c r="R11" s="183">
        <v>8</v>
      </c>
      <c r="S11" s="211"/>
      <c r="T11" s="193" t="s">
        <v>5388</v>
      </c>
      <c r="X11" s="205" t="s">
        <v>2902</v>
      </c>
      <c r="AA11" s="204" t="s">
        <v>5407</v>
      </c>
      <c r="AB11" s="204" t="s">
        <v>5415</v>
      </c>
      <c r="AF11" s="197" t="s">
        <v>2932</v>
      </c>
      <c r="AG11" s="197" t="s">
        <v>5428</v>
      </c>
      <c r="AH11" s="204" t="s">
        <v>2914</v>
      </c>
      <c r="AJ11" s="204" t="s">
        <v>2957</v>
      </c>
      <c r="AK11" s="204" t="s">
        <v>2962</v>
      </c>
      <c r="AL11" s="204" t="s">
        <v>2969</v>
      </c>
      <c r="AM11" s="206" t="s">
        <v>5457</v>
      </c>
      <c r="AN11" s="207" t="s">
        <v>5468</v>
      </c>
      <c r="AW11" s="208"/>
      <c r="AX11" s="208"/>
      <c r="AY11" s="201" t="s">
        <v>2886</v>
      </c>
      <c r="AZ11" s="208"/>
      <c r="BA11" s="201" t="s">
        <v>6204</v>
      </c>
      <c r="BB11" s="201" t="s">
        <v>6205</v>
      </c>
      <c r="BC11" s="208"/>
      <c r="BD11" s="201" t="s">
        <v>6206</v>
      </c>
      <c r="BE11" s="201" t="s">
        <v>6207</v>
      </c>
      <c r="BF11" s="201" t="s">
        <v>6208</v>
      </c>
      <c r="BG11" s="208"/>
      <c r="BH11" s="201" t="s">
        <v>6209</v>
      </c>
      <c r="BI11" s="208"/>
      <c r="BJ11" s="208"/>
      <c r="BK11" s="208"/>
      <c r="BL11" s="208"/>
      <c r="BM11" s="201" t="s">
        <v>6210</v>
      </c>
      <c r="BN11" s="201" t="s">
        <v>6211</v>
      </c>
      <c r="BO11" s="201" t="s">
        <v>6212</v>
      </c>
      <c r="BP11" s="201" t="s">
        <v>6213</v>
      </c>
      <c r="BQ11" s="201" t="s">
        <v>6214</v>
      </c>
      <c r="BR11" s="201" t="s">
        <v>6215</v>
      </c>
      <c r="BS11" s="201" t="s">
        <v>6216</v>
      </c>
      <c r="BT11" s="201" t="s">
        <v>6217</v>
      </c>
      <c r="BU11" s="208"/>
      <c r="BV11" s="200" t="s">
        <v>6218</v>
      </c>
      <c r="BW11" s="200" t="s">
        <v>5912</v>
      </c>
      <c r="BX11" s="200" t="s">
        <v>6219</v>
      </c>
      <c r="BY11" s="200" t="s">
        <v>6220</v>
      </c>
      <c r="BZ11" s="208"/>
      <c r="CA11" s="208"/>
      <c r="CB11" s="200" t="s">
        <v>6221</v>
      </c>
      <c r="CC11" s="200" t="s">
        <v>6222</v>
      </c>
      <c r="CF11" s="200" t="s">
        <v>6223</v>
      </c>
      <c r="CG11" s="200" t="s">
        <v>6224</v>
      </c>
      <c r="CH11" s="200" t="s">
        <v>6225</v>
      </c>
      <c r="CI11" s="200" t="s">
        <v>6226</v>
      </c>
      <c r="CJ11" s="200" t="s">
        <v>6227</v>
      </c>
      <c r="CK11" s="200" t="s">
        <v>6228</v>
      </c>
      <c r="CL11" s="208"/>
      <c r="CM11" s="200" t="s">
        <v>6229</v>
      </c>
      <c r="CN11" s="200" t="s">
        <v>5669</v>
      </c>
      <c r="CO11" s="200" t="s">
        <v>6230</v>
      </c>
      <c r="CP11" s="200" t="s">
        <v>6231</v>
      </c>
      <c r="CQ11" s="200" t="s">
        <v>6232</v>
      </c>
      <c r="CR11" s="208"/>
      <c r="CS11" s="200" t="s">
        <v>6233</v>
      </c>
      <c r="CT11" s="208"/>
      <c r="CU11" s="200" t="s">
        <v>6234</v>
      </c>
      <c r="CV11" s="200" t="s">
        <v>6235</v>
      </c>
      <c r="CW11" s="208"/>
      <c r="CX11" s="200" t="s">
        <v>6236</v>
      </c>
      <c r="CY11" s="200" t="s">
        <v>6237</v>
      </c>
      <c r="CZ11" s="200" t="s">
        <v>6238</v>
      </c>
      <c r="DA11" s="208"/>
      <c r="DB11" s="200" t="s">
        <v>6239</v>
      </c>
      <c r="DC11" s="202">
        <v>7</v>
      </c>
      <c r="DL11" s="208"/>
      <c r="DM11" s="208"/>
      <c r="DN11" s="208"/>
      <c r="DO11" s="208"/>
      <c r="DP11" s="208"/>
      <c r="DQ11" s="208"/>
      <c r="DR11" s="208"/>
      <c r="DS11" s="200" t="s">
        <v>6240</v>
      </c>
      <c r="DT11" s="208"/>
      <c r="DU11" s="200" t="s">
        <v>6241</v>
      </c>
      <c r="DV11" s="208"/>
      <c r="DW11" s="208"/>
      <c r="DX11" s="200" t="s">
        <v>6242</v>
      </c>
      <c r="DY11" s="200" t="s">
        <v>6243</v>
      </c>
      <c r="DZ11" s="208"/>
      <c r="EA11" s="200" t="s">
        <v>6244</v>
      </c>
      <c r="EB11" s="208"/>
      <c r="EC11" s="208"/>
      <c r="ED11" s="200" t="s">
        <v>6245</v>
      </c>
      <c r="EE11" s="202" t="s">
        <v>6246</v>
      </c>
      <c r="EF11" s="202" t="s">
        <v>5953</v>
      </c>
      <c r="EG11" s="202" t="s">
        <v>6062</v>
      </c>
      <c r="EH11" s="209"/>
      <c r="EI11" s="202" t="s">
        <v>6247</v>
      </c>
      <c r="EJ11" s="202" t="s">
        <v>6248</v>
      </c>
      <c r="EK11" s="209"/>
      <c r="EL11" s="202" t="s">
        <v>6249</v>
      </c>
      <c r="EM11" s="209"/>
      <c r="EN11" s="209"/>
      <c r="EO11" s="202" t="s">
        <v>6250</v>
      </c>
      <c r="EP11" s="209"/>
      <c r="EQ11" s="202" t="s">
        <v>6251</v>
      </c>
      <c r="ER11" s="202" t="s">
        <v>6252</v>
      </c>
      <c r="ES11" s="208"/>
      <c r="ET11" s="200" t="s">
        <v>2918</v>
      </c>
      <c r="EU11" s="200" t="s">
        <v>6253</v>
      </c>
      <c r="EV11" s="200" t="s">
        <v>6254</v>
      </c>
      <c r="EW11" s="200" t="s">
        <v>6255</v>
      </c>
      <c r="EX11" s="208"/>
      <c r="EY11" s="200" t="s">
        <v>6256</v>
      </c>
      <c r="FC11" s="208"/>
      <c r="FD11" s="208"/>
      <c r="FE11" s="200" t="s">
        <v>6257</v>
      </c>
      <c r="FF11" s="208"/>
      <c r="FG11" s="200" t="s">
        <v>6258</v>
      </c>
      <c r="FH11" s="208"/>
      <c r="FI11" s="200" t="s">
        <v>6259</v>
      </c>
      <c r="FJ11" s="200" t="s">
        <v>6260</v>
      </c>
      <c r="FK11" s="200" t="s">
        <v>6261</v>
      </c>
      <c r="FL11" s="208"/>
      <c r="FM11" s="208"/>
      <c r="FN11" s="200" t="s">
        <v>6262</v>
      </c>
      <c r="FO11" s="200" t="s">
        <v>6263</v>
      </c>
      <c r="FP11" s="200" t="s">
        <v>6264</v>
      </c>
      <c r="FQ11" s="200" t="s">
        <v>6265</v>
      </c>
      <c r="FR11" s="208"/>
      <c r="FS11" s="200" t="s">
        <v>6180</v>
      </c>
      <c r="FT11" s="200" t="s">
        <v>6266</v>
      </c>
      <c r="FU11" s="200" t="s">
        <v>6267</v>
      </c>
      <c r="FV11" s="208"/>
      <c r="FW11" s="200" t="s">
        <v>6268</v>
      </c>
      <c r="FX11" s="200" t="s">
        <v>6269</v>
      </c>
      <c r="FY11" s="200" t="s">
        <v>6270</v>
      </c>
      <c r="FZ11" s="200" t="s">
        <v>6271</v>
      </c>
      <c r="GA11" s="200" t="s">
        <v>6272</v>
      </c>
      <c r="GB11" s="208"/>
      <c r="GC11" s="200" t="s">
        <v>6273</v>
      </c>
      <c r="GD11" s="200" t="s">
        <v>6274</v>
      </c>
      <c r="GE11" s="208"/>
      <c r="GF11" s="200" t="s">
        <v>6275</v>
      </c>
      <c r="GG11" s="200" t="s">
        <v>6276</v>
      </c>
      <c r="GH11" s="200" t="s">
        <v>6190</v>
      </c>
      <c r="GI11" s="208"/>
      <c r="GJ11" s="208"/>
      <c r="GK11" s="200" t="s">
        <v>6277</v>
      </c>
      <c r="GL11" s="200" t="s">
        <v>6278</v>
      </c>
      <c r="GM11" s="200" t="s">
        <v>6279</v>
      </c>
      <c r="GN11" s="200" t="s">
        <v>6280</v>
      </c>
      <c r="GO11" s="208"/>
      <c r="GP11" s="200" t="s">
        <v>6281</v>
      </c>
      <c r="GQ11" s="200" t="s">
        <v>6282</v>
      </c>
      <c r="GR11" s="200" t="s">
        <v>6283</v>
      </c>
      <c r="GS11" s="200" t="s">
        <v>6284</v>
      </c>
      <c r="GT11" s="208"/>
      <c r="GU11" s="200" t="s">
        <v>6285</v>
      </c>
      <c r="GV11" s="208"/>
      <c r="GW11" s="200" t="s">
        <v>6286</v>
      </c>
      <c r="GX11" s="208"/>
      <c r="GY11" s="208"/>
      <c r="GZ11" s="200" t="s">
        <v>6202</v>
      </c>
      <c r="HA11" s="208"/>
      <c r="HB11" s="200" t="s">
        <v>6287</v>
      </c>
      <c r="HC11" s="208"/>
    </row>
    <row r="12" spans="2:211" ht="12" customHeight="1">
      <c r="C12" s="225"/>
      <c r="D12" s="79" t="s">
        <v>3241</v>
      </c>
      <c r="E12" s="78" t="s">
        <v>2876</v>
      </c>
      <c r="G12" s="79" t="s">
        <v>36</v>
      </c>
      <c r="H12" s="181">
        <v>9</v>
      </c>
      <c r="K12" s="78" t="str">
        <f t="shared" si="4"/>
        <v>HRV</v>
      </c>
      <c r="L12" s="181">
        <v>9</v>
      </c>
      <c r="M12" s="46"/>
      <c r="N12" s="210" t="s">
        <v>5384</v>
      </c>
      <c r="O12" s="183">
        <v>9</v>
      </c>
      <c r="P12" s="184"/>
      <c r="Q12" s="182" t="str">
        <f t="shared" si="5"/>
        <v>CKD LIMITED E AT</v>
      </c>
      <c r="R12" s="183">
        <v>9</v>
      </c>
      <c r="S12" s="211"/>
      <c r="T12" s="193" t="s">
        <v>5389</v>
      </c>
      <c r="X12" s="205" t="s">
        <v>2906</v>
      </c>
      <c r="AA12" s="204" t="s">
        <v>2912</v>
      </c>
      <c r="AB12" s="204" t="s">
        <v>2923</v>
      </c>
      <c r="AF12" s="197" t="s">
        <v>2937</v>
      </c>
      <c r="AH12" s="204" t="s">
        <v>5435</v>
      </c>
      <c r="AK12" s="204" t="s">
        <v>5447</v>
      </c>
      <c r="AL12" s="204" t="s">
        <v>5452</v>
      </c>
      <c r="AM12" s="206" t="s">
        <v>5458</v>
      </c>
      <c r="AN12" s="207" t="s">
        <v>5469</v>
      </c>
      <c r="AW12" s="208"/>
      <c r="AX12" s="208"/>
      <c r="AY12" s="201" t="s">
        <v>6289</v>
      </c>
      <c r="AZ12" s="208"/>
      <c r="BA12" s="201" t="s">
        <v>6290</v>
      </c>
      <c r="BB12" s="208"/>
      <c r="BC12" s="208"/>
      <c r="BD12" s="201" t="s">
        <v>6291</v>
      </c>
      <c r="BE12" s="201" t="s">
        <v>6292</v>
      </c>
      <c r="BF12" s="201" t="s">
        <v>6293</v>
      </c>
      <c r="BG12" s="208"/>
      <c r="BH12" s="201" t="s">
        <v>6294</v>
      </c>
      <c r="BI12" s="208"/>
      <c r="BJ12" s="208"/>
      <c r="BK12" s="208"/>
      <c r="BL12" s="208"/>
      <c r="BM12" s="201" t="s">
        <v>6295</v>
      </c>
      <c r="BN12" s="201" t="s">
        <v>6296</v>
      </c>
      <c r="BO12" s="201" t="s">
        <v>6297</v>
      </c>
      <c r="BP12" s="201" t="s">
        <v>6298</v>
      </c>
      <c r="BQ12" s="201" t="s">
        <v>6299</v>
      </c>
      <c r="BR12" s="208"/>
      <c r="BS12" s="201" t="s">
        <v>6300</v>
      </c>
      <c r="BT12" s="201" t="s">
        <v>6301</v>
      </c>
      <c r="BU12" s="208"/>
      <c r="BV12" s="200" t="s">
        <v>6302</v>
      </c>
      <c r="BW12" s="200" t="s">
        <v>6303</v>
      </c>
      <c r="BX12" s="200" t="s">
        <v>6304</v>
      </c>
      <c r="BY12" s="200" t="s">
        <v>6305</v>
      </c>
      <c r="BZ12" s="208"/>
      <c r="CA12" s="208"/>
      <c r="CB12" s="200" t="s">
        <v>6306</v>
      </c>
      <c r="CC12" s="200" t="s">
        <v>6307</v>
      </c>
      <c r="CF12" s="200" t="s">
        <v>6308</v>
      </c>
      <c r="CG12" s="200" t="s">
        <v>6309</v>
      </c>
      <c r="CH12" s="200" t="s">
        <v>6310</v>
      </c>
      <c r="CI12" s="200" t="s">
        <v>6311</v>
      </c>
      <c r="CJ12" s="200" t="s">
        <v>6312</v>
      </c>
      <c r="CK12" s="200" t="s">
        <v>6313</v>
      </c>
      <c r="CL12" s="208"/>
      <c r="CM12" s="200" t="s">
        <v>6314</v>
      </c>
      <c r="CN12" s="200" t="s">
        <v>6315</v>
      </c>
      <c r="CO12" s="200" t="s">
        <v>6316</v>
      </c>
      <c r="CP12" s="200" t="s">
        <v>6317</v>
      </c>
      <c r="CQ12" s="200" t="s">
        <v>6318</v>
      </c>
      <c r="CR12" s="208"/>
      <c r="CS12" s="200" t="s">
        <v>6319</v>
      </c>
      <c r="CT12" s="208"/>
      <c r="CU12" s="200" t="s">
        <v>6320</v>
      </c>
      <c r="CV12" s="200" t="s">
        <v>6321</v>
      </c>
      <c r="CW12" s="208"/>
      <c r="CX12" s="200" t="s">
        <v>6322</v>
      </c>
      <c r="CY12" s="200" t="s">
        <v>6323</v>
      </c>
      <c r="CZ12" s="200" t="s">
        <v>6324</v>
      </c>
      <c r="DA12" s="208"/>
      <c r="DC12" s="200" t="s">
        <v>6325</v>
      </c>
      <c r="DL12" s="208"/>
      <c r="DM12" s="208"/>
      <c r="DN12" s="208"/>
      <c r="DO12" s="208"/>
      <c r="DP12" s="208"/>
      <c r="DQ12" s="208"/>
      <c r="DR12" s="208"/>
      <c r="DS12" s="200" t="s">
        <v>6326</v>
      </c>
      <c r="DT12" s="208"/>
      <c r="DU12" s="200" t="s">
        <v>2941</v>
      </c>
      <c r="DV12" s="208"/>
      <c r="DW12" s="208"/>
      <c r="DX12" s="200" t="s">
        <v>6327</v>
      </c>
      <c r="DY12" s="208"/>
      <c r="DZ12" s="208"/>
      <c r="EA12" s="200" t="s">
        <v>6328</v>
      </c>
      <c r="EB12" s="208"/>
      <c r="EC12" s="208"/>
      <c r="ED12" s="200" t="s">
        <v>6329</v>
      </c>
      <c r="EE12" s="202" t="s">
        <v>6330</v>
      </c>
      <c r="EF12" s="202" t="s">
        <v>6331</v>
      </c>
      <c r="EG12" s="202" t="s">
        <v>5564</v>
      </c>
      <c r="EH12" s="209"/>
      <c r="EI12" s="202" t="s">
        <v>6332</v>
      </c>
      <c r="EJ12" s="202" t="s">
        <v>6333</v>
      </c>
      <c r="EK12" s="209"/>
      <c r="EL12" s="202" t="s">
        <v>6334</v>
      </c>
      <c r="EM12" s="209"/>
      <c r="EN12" s="209"/>
      <c r="EO12" s="202" t="s">
        <v>6335</v>
      </c>
      <c r="EP12" s="209"/>
      <c r="EQ12" s="202" t="s">
        <v>6336</v>
      </c>
      <c r="ER12" s="209"/>
      <c r="ES12" s="208"/>
      <c r="ET12" s="200" t="s">
        <v>6337</v>
      </c>
      <c r="EU12" s="200" t="s">
        <v>6338</v>
      </c>
      <c r="EV12" s="200" t="s">
        <v>6339</v>
      </c>
      <c r="EW12" s="200" t="s">
        <v>6340</v>
      </c>
      <c r="EX12" s="208"/>
      <c r="EY12" s="200" t="s">
        <v>6341</v>
      </c>
      <c r="FC12" s="208"/>
      <c r="FD12" s="208"/>
      <c r="FE12" s="208"/>
      <c r="FF12" s="208"/>
      <c r="FG12" s="200" t="s">
        <v>6342</v>
      </c>
      <c r="FH12" s="208"/>
      <c r="FI12" s="200" t="s">
        <v>6343</v>
      </c>
      <c r="FJ12" s="208"/>
      <c r="FK12" s="200" t="s">
        <v>6344</v>
      </c>
      <c r="FL12" s="208"/>
      <c r="FM12" s="208"/>
      <c r="FN12" s="200" t="s">
        <v>6345</v>
      </c>
      <c r="FO12" s="200" t="s">
        <v>6346</v>
      </c>
      <c r="FP12" s="200" t="s">
        <v>6347</v>
      </c>
      <c r="FQ12" s="200" t="s">
        <v>6348</v>
      </c>
      <c r="FR12" s="208"/>
      <c r="FS12" s="200" t="s">
        <v>6349</v>
      </c>
      <c r="FT12" s="200" t="s">
        <v>6350</v>
      </c>
      <c r="FU12" s="200" t="s">
        <v>6351</v>
      </c>
      <c r="FV12" s="208"/>
      <c r="FW12" s="208"/>
      <c r="FX12" s="200" t="s">
        <v>6352</v>
      </c>
      <c r="FY12" s="200" t="s">
        <v>5746</v>
      </c>
      <c r="FZ12" s="200" t="s">
        <v>6353</v>
      </c>
      <c r="GA12" s="200" t="s">
        <v>6354</v>
      </c>
      <c r="GB12" s="208"/>
      <c r="GC12" s="200" t="s">
        <v>6355</v>
      </c>
      <c r="GD12" s="208"/>
      <c r="GE12" s="208"/>
      <c r="GF12" s="200" t="s">
        <v>6356</v>
      </c>
      <c r="GG12" s="200" t="s">
        <v>6357</v>
      </c>
      <c r="GH12" s="200" t="s">
        <v>6358</v>
      </c>
      <c r="GI12" s="208"/>
      <c r="GJ12" s="208"/>
      <c r="GK12" s="200" t="s">
        <v>6359</v>
      </c>
      <c r="GL12" s="200" t="s">
        <v>6360</v>
      </c>
      <c r="GM12" s="200" t="s">
        <v>6361</v>
      </c>
      <c r="GN12" s="200" t="s">
        <v>6362</v>
      </c>
      <c r="GO12" s="208"/>
      <c r="GP12" s="200" t="s">
        <v>6363</v>
      </c>
      <c r="GQ12" s="200" t="s">
        <v>6364</v>
      </c>
      <c r="GR12" s="200" t="s">
        <v>6365</v>
      </c>
      <c r="GS12" s="200" t="s">
        <v>6366</v>
      </c>
      <c r="GT12" s="208"/>
      <c r="GU12" s="200" t="s">
        <v>6367</v>
      </c>
      <c r="GV12" s="208"/>
      <c r="GW12" s="200" t="s">
        <v>6368</v>
      </c>
      <c r="GX12" s="208"/>
      <c r="GY12" s="208"/>
      <c r="GZ12" s="200" t="s">
        <v>6369</v>
      </c>
      <c r="HA12" s="208"/>
      <c r="HB12" s="200" t="s">
        <v>6370</v>
      </c>
      <c r="HC12" s="208"/>
    </row>
    <row r="13" spans="2:211" ht="12" customHeight="1">
      <c r="C13" s="225"/>
      <c r="D13" s="79" t="s">
        <v>32</v>
      </c>
      <c r="E13" s="78" t="s">
        <v>2876</v>
      </c>
      <c r="G13" s="79" t="s">
        <v>37</v>
      </c>
      <c r="H13" s="181">
        <v>10</v>
      </c>
      <c r="K13" s="78" t="str">
        <f t="shared" si="4"/>
        <v>JAZZ</v>
      </c>
      <c r="L13" s="181">
        <v>10</v>
      </c>
      <c r="M13" s="46"/>
      <c r="N13" s="210" t="s">
        <v>5385</v>
      </c>
      <c r="O13" s="183">
        <v>10</v>
      </c>
      <c r="P13" s="184"/>
      <c r="Q13" s="182" t="str">
        <f t="shared" si="5"/>
        <v>E 1.2 AT LIMITED EDITION</v>
      </c>
      <c r="R13" s="183">
        <v>10</v>
      </c>
      <c r="S13" s="211"/>
      <c r="T13" s="193" t="s">
        <v>2893</v>
      </c>
      <c r="AA13" s="204" t="s">
        <v>5408</v>
      </c>
      <c r="AB13" s="204" t="s">
        <v>2924</v>
      </c>
      <c r="AF13" s="197" t="s">
        <v>5425</v>
      </c>
      <c r="AH13" s="204" t="s">
        <v>5436</v>
      </c>
      <c r="AK13" s="204" t="s">
        <v>2963</v>
      </c>
      <c r="AL13" s="204" t="s">
        <v>5453</v>
      </c>
      <c r="AM13" s="206" t="s">
        <v>2982</v>
      </c>
      <c r="AW13" s="208"/>
      <c r="AX13" s="208"/>
      <c r="AY13" s="201" t="s">
        <v>6371</v>
      </c>
      <c r="AZ13" s="208"/>
      <c r="BA13" s="201" t="s">
        <v>6372</v>
      </c>
      <c r="BB13" s="208"/>
      <c r="BC13" s="208"/>
      <c r="BD13" s="201" t="s">
        <v>6373</v>
      </c>
      <c r="BE13" s="201" t="s">
        <v>6374</v>
      </c>
      <c r="BF13" s="208"/>
      <c r="BG13" s="208"/>
      <c r="BH13" s="201" t="s">
        <v>6375</v>
      </c>
      <c r="BI13" s="208"/>
      <c r="BJ13" s="208"/>
      <c r="BK13" s="208"/>
      <c r="BL13" s="208"/>
      <c r="BM13" s="201" t="s">
        <v>6376</v>
      </c>
      <c r="BN13" s="201" t="s">
        <v>6377</v>
      </c>
      <c r="BO13" s="201" t="s">
        <v>5910</v>
      </c>
      <c r="BP13" s="201" t="s">
        <v>6378</v>
      </c>
      <c r="BQ13" s="201" t="s">
        <v>6379</v>
      </c>
      <c r="BR13" s="208"/>
      <c r="BS13" s="201" t="s">
        <v>6380</v>
      </c>
      <c r="BT13" s="201" t="s">
        <v>6381</v>
      </c>
      <c r="BU13" s="208"/>
      <c r="BV13" s="200" t="s">
        <v>6382</v>
      </c>
      <c r="BW13" s="200" t="s">
        <v>6383</v>
      </c>
      <c r="BX13" s="200" t="s">
        <v>6384</v>
      </c>
      <c r="BY13" s="200" t="s">
        <v>6385</v>
      </c>
      <c r="BZ13" s="208"/>
      <c r="CA13" s="208"/>
      <c r="CB13" s="200" t="s">
        <v>6386</v>
      </c>
      <c r="CC13" s="208"/>
      <c r="CF13" s="200" t="s">
        <v>6387</v>
      </c>
      <c r="CG13" s="200" t="s">
        <v>6388</v>
      </c>
      <c r="CH13" s="200" t="s">
        <v>6389</v>
      </c>
      <c r="CI13" s="200" t="s">
        <v>6390</v>
      </c>
      <c r="CJ13" s="200" t="s">
        <v>6391</v>
      </c>
      <c r="CK13" s="200" t="s">
        <v>6392</v>
      </c>
      <c r="CL13" s="208"/>
      <c r="CM13" s="200" t="s">
        <v>6393</v>
      </c>
      <c r="CN13" s="200" t="s">
        <v>6394</v>
      </c>
      <c r="CO13" s="200" t="s">
        <v>6395</v>
      </c>
      <c r="CP13" s="200" t="s">
        <v>6396</v>
      </c>
      <c r="CQ13" s="200" t="s">
        <v>6397</v>
      </c>
      <c r="CR13" s="208"/>
      <c r="CS13" s="200" t="s">
        <v>6398</v>
      </c>
      <c r="CT13" s="208"/>
      <c r="CU13" s="200" t="s">
        <v>6399</v>
      </c>
      <c r="CV13" s="200" t="s">
        <v>6400</v>
      </c>
      <c r="CW13" s="208"/>
      <c r="CX13" s="200" t="s">
        <v>6401</v>
      </c>
      <c r="CY13" s="200" t="s">
        <v>6402</v>
      </c>
      <c r="CZ13" s="200" t="s">
        <v>6403</v>
      </c>
      <c r="DA13" s="208"/>
      <c r="DC13" s="200" t="s">
        <v>6404</v>
      </c>
      <c r="DL13" s="208"/>
      <c r="DM13" s="208"/>
      <c r="DN13" s="208"/>
      <c r="DO13" s="208"/>
      <c r="DP13" s="208"/>
      <c r="DQ13" s="208"/>
      <c r="DR13" s="208"/>
      <c r="DS13" s="200" t="s">
        <v>6405</v>
      </c>
      <c r="DT13" s="208"/>
      <c r="DU13" s="200" t="s">
        <v>6406</v>
      </c>
      <c r="DV13" s="208"/>
      <c r="DW13" s="208"/>
      <c r="DX13" s="200" t="s">
        <v>6407</v>
      </c>
      <c r="DY13" s="208"/>
      <c r="DZ13" s="208"/>
      <c r="EA13" s="208"/>
      <c r="EB13" s="208"/>
      <c r="EC13" s="208"/>
      <c r="ED13" s="200" t="s">
        <v>6408</v>
      </c>
      <c r="EE13" s="202" t="s">
        <v>6409</v>
      </c>
      <c r="EF13" s="202" t="s">
        <v>6410</v>
      </c>
      <c r="EG13" s="202" t="s">
        <v>6411</v>
      </c>
      <c r="EH13" s="209"/>
      <c r="EI13" s="202" t="s">
        <v>6412</v>
      </c>
      <c r="EJ13" s="202" t="s">
        <v>6413</v>
      </c>
      <c r="EK13" s="209"/>
      <c r="EL13" s="202" t="s">
        <v>6414</v>
      </c>
      <c r="EM13" s="209"/>
      <c r="EN13" s="209"/>
      <c r="EO13" s="202" t="s">
        <v>5709</v>
      </c>
      <c r="EP13" s="209"/>
      <c r="EQ13" s="202" t="s">
        <v>6415</v>
      </c>
      <c r="ER13" s="209"/>
      <c r="ES13" s="208"/>
      <c r="ET13" s="200" t="s">
        <v>2919</v>
      </c>
      <c r="EU13" s="208"/>
      <c r="EV13" s="200" t="s">
        <v>6416</v>
      </c>
      <c r="EW13" s="200" t="s">
        <v>6417</v>
      </c>
      <c r="EX13" s="208"/>
      <c r="EY13" s="200" t="s">
        <v>6418</v>
      </c>
      <c r="FC13" s="208"/>
      <c r="FD13" s="208"/>
      <c r="FE13" s="208"/>
      <c r="FF13" s="208"/>
      <c r="FG13" s="200" t="s">
        <v>6419</v>
      </c>
      <c r="FH13" s="208"/>
      <c r="FI13" s="200" t="s">
        <v>6420</v>
      </c>
      <c r="FJ13" s="208"/>
      <c r="FK13" s="200" t="s">
        <v>6421</v>
      </c>
      <c r="FL13" s="208"/>
      <c r="FM13" s="208"/>
      <c r="FN13" s="200" t="s">
        <v>6422</v>
      </c>
      <c r="FO13" s="200" t="s">
        <v>6423</v>
      </c>
      <c r="FP13" s="200" t="s">
        <v>6424</v>
      </c>
      <c r="FQ13" s="200" t="s">
        <v>6425</v>
      </c>
      <c r="FR13" s="208"/>
      <c r="FS13" s="200" t="s">
        <v>6426</v>
      </c>
      <c r="FT13" s="200" t="s">
        <v>6427</v>
      </c>
      <c r="FU13" s="200" t="s">
        <v>6428</v>
      </c>
      <c r="FV13" s="208"/>
      <c r="FW13" s="208"/>
      <c r="FX13" s="200" t="s">
        <v>6429</v>
      </c>
      <c r="FY13" s="200" t="s">
        <v>6430</v>
      </c>
      <c r="FZ13" s="200" t="s">
        <v>6431</v>
      </c>
      <c r="GA13" s="200" t="s">
        <v>6432</v>
      </c>
      <c r="GB13" s="208"/>
      <c r="GC13" s="200" t="s">
        <v>6433</v>
      </c>
      <c r="GD13" s="208"/>
      <c r="GE13" s="208"/>
      <c r="GF13" s="200" t="s">
        <v>6434</v>
      </c>
      <c r="GG13" s="208"/>
      <c r="GH13" s="200" t="s">
        <v>6435</v>
      </c>
      <c r="GI13" s="208"/>
      <c r="GJ13" s="208"/>
      <c r="GK13" s="200" t="s">
        <v>6436</v>
      </c>
      <c r="GL13" s="200" t="s">
        <v>6437</v>
      </c>
      <c r="GM13" s="200" t="s">
        <v>6438</v>
      </c>
      <c r="GN13" s="200" t="s">
        <v>6439</v>
      </c>
      <c r="GO13" s="208"/>
      <c r="GP13" s="200" t="s">
        <v>6440</v>
      </c>
      <c r="GQ13" s="200" t="s">
        <v>6441</v>
      </c>
      <c r="GR13" s="200" t="s">
        <v>6442</v>
      </c>
      <c r="GS13" s="200" t="s">
        <v>6443</v>
      </c>
      <c r="GT13" s="208"/>
      <c r="GU13" s="200" t="s">
        <v>5928</v>
      </c>
      <c r="GV13" s="208"/>
      <c r="GW13" s="200" t="s">
        <v>6444</v>
      </c>
      <c r="GX13" s="208"/>
      <c r="GY13" s="208"/>
      <c r="GZ13" s="200" t="s">
        <v>6445</v>
      </c>
      <c r="HA13" s="208"/>
      <c r="HB13" s="200" t="s">
        <v>6446</v>
      </c>
      <c r="HC13" s="208"/>
    </row>
    <row r="14" spans="2:211" ht="12" customHeight="1">
      <c r="B14" s="78" t="str">
        <f>CONCATENATE(B5,"-",B8,"-",B11)</f>
        <v>HONDA-BRIO-ALL NEW BRIO RS CVT</v>
      </c>
      <c r="C14" s="225"/>
      <c r="D14" s="79" t="s">
        <v>33</v>
      </c>
      <c r="E14" s="78" t="s">
        <v>2877</v>
      </c>
      <c r="G14" s="79" t="s">
        <v>120</v>
      </c>
      <c r="H14" s="181">
        <v>11</v>
      </c>
      <c r="K14" s="78" t="str">
        <f t="shared" si="4"/>
        <v>MOBILIO</v>
      </c>
      <c r="L14" s="181">
        <v>11</v>
      </c>
      <c r="M14" s="46"/>
      <c r="N14" s="210" t="s">
        <v>5386</v>
      </c>
      <c r="O14" s="183">
        <v>11</v>
      </c>
      <c r="P14" s="184"/>
      <c r="Q14" s="182" t="str">
        <f t="shared" si="5"/>
        <v>E AT 1.2</v>
      </c>
      <c r="R14" s="183">
        <v>11</v>
      </c>
      <c r="S14" s="211"/>
      <c r="T14" s="193" t="s">
        <v>2894</v>
      </c>
      <c r="AA14" s="204" t="s">
        <v>5409</v>
      </c>
      <c r="AF14" s="197" t="s">
        <v>2940</v>
      </c>
      <c r="AH14" s="204" t="s">
        <v>5437</v>
      </c>
      <c r="AK14" s="204" t="s">
        <v>5448</v>
      </c>
      <c r="AL14" s="204" t="s">
        <v>2972</v>
      </c>
      <c r="AM14" s="206" t="s">
        <v>2983</v>
      </c>
      <c r="AW14" s="208"/>
      <c r="AX14" s="208"/>
      <c r="AY14" s="201" t="s">
        <v>6447</v>
      </c>
      <c r="AZ14" s="208"/>
      <c r="BA14" s="201" t="s">
        <v>6448</v>
      </c>
      <c r="BB14" s="208"/>
      <c r="BC14" s="208"/>
      <c r="BD14" s="201" t="s">
        <v>6449</v>
      </c>
      <c r="BE14" s="201" t="s">
        <v>6450</v>
      </c>
      <c r="BF14" s="208"/>
      <c r="BG14" s="208"/>
      <c r="BH14" s="201" t="s">
        <v>6451</v>
      </c>
      <c r="BI14" s="208"/>
      <c r="BJ14" s="208"/>
      <c r="BK14" s="208"/>
      <c r="BL14" s="208"/>
      <c r="BM14" s="201" t="s">
        <v>6452</v>
      </c>
      <c r="BN14" s="201" t="s">
        <v>6453</v>
      </c>
      <c r="BO14" s="208"/>
      <c r="BP14" s="201" t="s">
        <v>6454</v>
      </c>
      <c r="BQ14" s="201" t="s">
        <v>6455</v>
      </c>
      <c r="BR14" s="208"/>
      <c r="BS14" s="201" t="s">
        <v>6456</v>
      </c>
      <c r="BT14" s="201" t="s">
        <v>6457</v>
      </c>
      <c r="BU14" s="208"/>
      <c r="BV14" s="200" t="s">
        <v>6458</v>
      </c>
      <c r="BW14" s="200" t="s">
        <v>6459</v>
      </c>
      <c r="BX14" s="200" t="s">
        <v>6460</v>
      </c>
      <c r="BY14" s="200" t="s">
        <v>6461</v>
      </c>
      <c r="BZ14" s="208"/>
      <c r="CA14" s="208"/>
      <c r="CB14" s="208"/>
      <c r="CC14" s="208"/>
      <c r="CF14" s="200" t="s">
        <v>6462</v>
      </c>
      <c r="CG14" s="200" t="s">
        <v>6463</v>
      </c>
      <c r="CH14" s="200" t="s">
        <v>6464</v>
      </c>
      <c r="CI14" s="200" t="s">
        <v>6465</v>
      </c>
      <c r="CJ14" s="200" t="s">
        <v>5602</v>
      </c>
      <c r="CK14" s="200" t="s">
        <v>6466</v>
      </c>
      <c r="CL14" s="208"/>
      <c r="CM14" s="200" t="s">
        <v>6467</v>
      </c>
      <c r="CN14" s="200" t="s">
        <v>6394</v>
      </c>
      <c r="CO14" s="200" t="s">
        <v>6468</v>
      </c>
      <c r="CP14" s="200" t="s">
        <v>6469</v>
      </c>
      <c r="CQ14" s="200" t="s">
        <v>6470</v>
      </c>
      <c r="CR14" s="208"/>
      <c r="CS14" s="200" t="s">
        <v>6471</v>
      </c>
      <c r="CT14" s="208"/>
      <c r="CU14" s="200" t="s">
        <v>6472</v>
      </c>
      <c r="CV14" s="200" t="s">
        <v>6473</v>
      </c>
      <c r="CW14" s="208"/>
      <c r="CX14" s="200" t="s">
        <v>6474</v>
      </c>
      <c r="CY14" s="200" t="s">
        <v>6475</v>
      </c>
      <c r="CZ14" s="200" t="s">
        <v>6476</v>
      </c>
      <c r="DA14" s="208"/>
      <c r="DB14" s="208"/>
      <c r="DC14" s="200" t="s">
        <v>6477</v>
      </c>
      <c r="DL14" s="208"/>
      <c r="DM14" s="208"/>
      <c r="DN14" s="208"/>
      <c r="DO14" s="208"/>
      <c r="DP14" s="208"/>
      <c r="DQ14" s="208"/>
      <c r="DR14" s="208"/>
      <c r="DS14" s="208"/>
      <c r="DT14" s="208"/>
      <c r="DU14" s="200" t="s">
        <v>2943</v>
      </c>
      <c r="DV14" s="208"/>
      <c r="DW14" s="208"/>
      <c r="DX14" s="200" t="s">
        <v>6478</v>
      </c>
      <c r="DY14" s="208"/>
      <c r="DZ14" s="208"/>
      <c r="EA14" s="208"/>
      <c r="EB14" s="208"/>
      <c r="EC14" s="208"/>
      <c r="ED14" s="200" t="s">
        <v>6479</v>
      </c>
      <c r="EE14" s="202" t="s">
        <v>6480</v>
      </c>
      <c r="EF14" s="202" t="s">
        <v>6481</v>
      </c>
      <c r="EG14" s="209"/>
      <c r="EH14" s="209"/>
      <c r="EI14" s="202" t="s">
        <v>6482</v>
      </c>
      <c r="EJ14" s="202" t="s">
        <v>6483</v>
      </c>
      <c r="EK14" s="209"/>
      <c r="EL14" s="202" t="s">
        <v>5705</v>
      </c>
      <c r="EM14" s="209"/>
      <c r="EN14" s="209"/>
      <c r="EO14" s="202" t="s">
        <v>6484</v>
      </c>
      <c r="EP14" s="209"/>
      <c r="EQ14" s="202" t="s">
        <v>6485</v>
      </c>
      <c r="ER14" s="209"/>
      <c r="ES14" s="208"/>
      <c r="ET14" s="208"/>
      <c r="EU14" s="208"/>
      <c r="EV14" s="200" t="s">
        <v>6486</v>
      </c>
      <c r="EW14" s="200" t="s">
        <v>6487</v>
      </c>
      <c r="EX14" s="208"/>
      <c r="EY14" s="200" t="s">
        <v>6488</v>
      </c>
      <c r="FC14" s="208"/>
      <c r="FD14" s="208"/>
      <c r="FE14" s="208"/>
      <c r="FF14" s="208"/>
      <c r="FG14" s="200" t="s">
        <v>6489</v>
      </c>
      <c r="FH14" s="208"/>
      <c r="FI14" s="200" t="s">
        <v>6490</v>
      </c>
      <c r="FJ14" s="208"/>
      <c r="FK14" s="200" t="s">
        <v>6491</v>
      </c>
      <c r="FL14" s="208"/>
      <c r="FM14" s="208"/>
      <c r="FN14" s="200" t="s">
        <v>6492</v>
      </c>
      <c r="FO14" s="200" t="s">
        <v>6493</v>
      </c>
      <c r="FP14" s="200" t="s">
        <v>6494</v>
      </c>
      <c r="FQ14" s="200" t="s">
        <v>6495</v>
      </c>
      <c r="FR14" s="208"/>
      <c r="FS14" s="208"/>
      <c r="FT14" s="200" t="s">
        <v>6496</v>
      </c>
      <c r="FU14" s="200" t="s">
        <v>6497</v>
      </c>
      <c r="FV14" s="208"/>
      <c r="FW14" s="208"/>
      <c r="FX14" s="200" t="s">
        <v>6498</v>
      </c>
      <c r="FY14" s="200" t="s">
        <v>6499</v>
      </c>
      <c r="FZ14" s="200" t="s">
        <v>6500</v>
      </c>
      <c r="GA14" s="200" t="s">
        <v>6501</v>
      </c>
      <c r="GB14" s="208"/>
      <c r="GC14" s="200" t="s">
        <v>6502</v>
      </c>
      <c r="GD14" s="208"/>
      <c r="GE14" s="208"/>
      <c r="GF14" s="200" t="s">
        <v>6503</v>
      </c>
      <c r="GG14" s="208"/>
      <c r="GH14" s="200" t="s">
        <v>6504</v>
      </c>
      <c r="GI14" s="208"/>
      <c r="GJ14" s="208"/>
      <c r="GK14" s="208"/>
      <c r="GL14" s="200" t="s">
        <v>6505</v>
      </c>
      <c r="GM14" s="200" t="s">
        <v>6506</v>
      </c>
      <c r="GN14" s="200" t="s">
        <v>6507</v>
      </c>
      <c r="GO14" s="208"/>
      <c r="GP14" s="200" t="s">
        <v>6508</v>
      </c>
      <c r="GQ14" s="200" t="s">
        <v>5999</v>
      </c>
      <c r="GR14" s="200" t="s">
        <v>6509</v>
      </c>
      <c r="GS14" s="200" t="s">
        <v>6510</v>
      </c>
      <c r="GT14" s="208"/>
      <c r="GU14" s="200" t="s">
        <v>6511</v>
      </c>
      <c r="GV14" s="208"/>
      <c r="GW14" s="200" t="s">
        <v>6512</v>
      </c>
      <c r="GX14" s="208"/>
      <c r="GY14" s="208"/>
      <c r="GZ14" s="200" t="s">
        <v>6513</v>
      </c>
      <c r="HA14" s="208"/>
      <c r="HB14" s="200" t="s">
        <v>6514</v>
      </c>
      <c r="HC14" s="208"/>
    </row>
    <row r="15" spans="2:211" ht="12" customHeight="1">
      <c r="D15" s="79" t="s">
        <v>244</v>
      </c>
      <c r="E15" s="78" t="s">
        <v>2877</v>
      </c>
      <c r="G15" s="79" t="s">
        <v>38</v>
      </c>
      <c r="H15" s="181">
        <v>12</v>
      </c>
      <c r="K15" s="78" t="str">
        <f t="shared" si="4"/>
        <v>ODYSSEY</v>
      </c>
      <c r="L15" s="181">
        <v>12</v>
      </c>
      <c r="M15" s="46"/>
      <c r="N15" s="210" t="s">
        <v>5387</v>
      </c>
      <c r="O15" s="183">
        <v>12</v>
      </c>
      <c r="P15" s="184"/>
      <c r="Q15" s="182" t="str">
        <f t="shared" si="5"/>
        <v>E AT 1.2 LE</v>
      </c>
      <c r="R15" s="183">
        <v>12</v>
      </c>
      <c r="S15" s="211"/>
      <c r="T15" s="193" t="s">
        <v>5390</v>
      </c>
      <c r="AA15" s="204" t="s">
        <v>2911</v>
      </c>
      <c r="AF15" s="197" t="s">
        <v>5426</v>
      </c>
      <c r="AH15" s="204" t="s">
        <v>5438</v>
      </c>
      <c r="AK15" s="204" t="s">
        <v>2964</v>
      </c>
      <c r="AM15" s="206" t="s">
        <v>5459</v>
      </c>
      <c r="AW15" s="208"/>
      <c r="AX15" s="208"/>
      <c r="AY15" s="201" t="s">
        <v>6515</v>
      </c>
      <c r="AZ15" s="208"/>
      <c r="BA15" s="201" t="s">
        <v>6516</v>
      </c>
      <c r="BB15" s="208"/>
      <c r="BC15" s="208"/>
      <c r="BD15" s="201" t="s">
        <v>6517</v>
      </c>
      <c r="BE15" s="201" t="s">
        <v>6518</v>
      </c>
      <c r="BF15" s="208"/>
      <c r="BG15" s="208"/>
      <c r="BH15" s="208"/>
      <c r="BI15" s="208"/>
      <c r="BJ15" s="208"/>
      <c r="BK15" s="208"/>
      <c r="BL15" s="208"/>
      <c r="BM15" s="201" t="s">
        <v>6519</v>
      </c>
      <c r="BN15" s="201" t="s">
        <v>6520</v>
      </c>
      <c r="BO15" s="208"/>
      <c r="BP15" s="201" t="s">
        <v>6521</v>
      </c>
      <c r="BQ15" s="201" t="s">
        <v>6522</v>
      </c>
      <c r="BR15" s="208"/>
      <c r="BS15" s="201" t="s">
        <v>6523</v>
      </c>
      <c r="BT15" s="201" t="s">
        <v>6524</v>
      </c>
      <c r="BU15" s="208"/>
      <c r="BV15" s="208"/>
      <c r="BW15" s="200" t="s">
        <v>6525</v>
      </c>
      <c r="BX15" s="200" t="s">
        <v>6526</v>
      </c>
      <c r="BY15" s="200" t="s">
        <v>6527</v>
      </c>
      <c r="BZ15" s="208"/>
      <c r="CA15" s="208"/>
      <c r="CB15" s="208"/>
      <c r="CC15" s="208"/>
      <c r="CF15" s="200" t="s">
        <v>6528</v>
      </c>
      <c r="CG15" s="200" t="s">
        <v>6185</v>
      </c>
      <c r="CH15" s="200" t="s">
        <v>6529</v>
      </c>
      <c r="CI15" s="200" t="s">
        <v>6530</v>
      </c>
      <c r="CJ15" s="200" t="s">
        <v>6531</v>
      </c>
      <c r="CK15" s="200" t="s">
        <v>6532</v>
      </c>
      <c r="CL15" s="208"/>
      <c r="CM15" s="200" t="s">
        <v>6533</v>
      </c>
      <c r="CN15" s="200" t="s">
        <v>6534</v>
      </c>
      <c r="CO15" s="200" t="s">
        <v>6535</v>
      </c>
      <c r="CP15" s="200" t="s">
        <v>6536</v>
      </c>
      <c r="CQ15" s="200" t="s">
        <v>5739</v>
      </c>
      <c r="CR15" s="208"/>
      <c r="CS15" s="200" t="s">
        <v>6537</v>
      </c>
      <c r="CT15" s="208"/>
      <c r="CU15" s="200" t="s">
        <v>6538</v>
      </c>
      <c r="CV15" s="200" t="s">
        <v>5674</v>
      </c>
      <c r="CW15" s="208"/>
      <c r="CX15" s="208"/>
      <c r="CY15" s="200" t="s">
        <v>6539</v>
      </c>
      <c r="CZ15" s="200" t="s">
        <v>6540</v>
      </c>
      <c r="DA15" s="208"/>
      <c r="DB15" s="208"/>
      <c r="DC15" s="200" t="s">
        <v>6541</v>
      </c>
      <c r="DL15" s="208"/>
      <c r="DM15" s="208"/>
      <c r="DN15" s="208"/>
      <c r="DO15" s="208"/>
      <c r="DP15" s="208"/>
      <c r="DQ15" s="208"/>
      <c r="DR15" s="208"/>
      <c r="DS15" s="208"/>
      <c r="DT15" s="208"/>
      <c r="DU15" s="200" t="s">
        <v>6542</v>
      </c>
      <c r="DV15" s="208"/>
      <c r="DW15" s="208"/>
      <c r="DX15" s="200" t="s">
        <v>6543</v>
      </c>
      <c r="DY15" s="208"/>
      <c r="DZ15" s="208"/>
      <c r="EA15" s="208"/>
      <c r="EB15" s="208"/>
      <c r="EC15" s="208"/>
      <c r="ED15" s="200" t="s">
        <v>6544</v>
      </c>
      <c r="EE15" s="202" t="s">
        <v>6545</v>
      </c>
      <c r="EF15" s="202" t="s">
        <v>5836</v>
      </c>
      <c r="EG15" s="209"/>
      <c r="EH15" s="209"/>
      <c r="EI15" s="202" t="s">
        <v>6546</v>
      </c>
      <c r="EJ15" s="202" t="s">
        <v>6547</v>
      </c>
      <c r="EK15" s="209"/>
      <c r="EL15" s="202" t="s">
        <v>6548</v>
      </c>
      <c r="EM15" s="209"/>
      <c r="EN15" s="209"/>
      <c r="EO15" s="202" t="s">
        <v>6549</v>
      </c>
      <c r="EP15" s="209"/>
      <c r="EQ15" s="202" t="s">
        <v>6550</v>
      </c>
      <c r="ER15" s="209"/>
      <c r="ES15" s="208"/>
      <c r="ET15" s="208"/>
      <c r="EU15" s="208"/>
      <c r="EV15" s="200" t="s">
        <v>6551</v>
      </c>
      <c r="EW15" s="200" t="s">
        <v>6552</v>
      </c>
      <c r="EX15" s="208"/>
      <c r="EY15" s="200" t="s">
        <v>6553</v>
      </c>
      <c r="FC15" s="208"/>
      <c r="FD15" s="208"/>
      <c r="FE15" s="208"/>
      <c r="FF15" s="208"/>
      <c r="FG15" s="200" t="s">
        <v>6554</v>
      </c>
      <c r="FH15" s="208"/>
      <c r="FI15" s="200" t="s">
        <v>6555</v>
      </c>
      <c r="FJ15" s="208"/>
      <c r="FK15" s="200" t="s">
        <v>6556</v>
      </c>
      <c r="FL15" s="208"/>
      <c r="FM15" s="208"/>
      <c r="FN15" s="200" t="s">
        <v>6557</v>
      </c>
      <c r="FO15" s="200" t="s">
        <v>6558</v>
      </c>
      <c r="FP15" s="200" t="s">
        <v>6559</v>
      </c>
      <c r="FQ15" s="200" t="s">
        <v>6560</v>
      </c>
      <c r="FR15" s="208"/>
      <c r="FS15" s="208"/>
      <c r="FT15" s="200" t="s">
        <v>6561</v>
      </c>
      <c r="FU15" s="200" t="s">
        <v>6562</v>
      </c>
      <c r="FV15" s="208"/>
      <c r="FW15" s="208"/>
      <c r="FX15" s="200" t="s">
        <v>6563</v>
      </c>
      <c r="FY15" s="200" t="s">
        <v>6564</v>
      </c>
      <c r="FZ15" s="200" t="s">
        <v>6565</v>
      </c>
      <c r="GA15" s="200" t="s">
        <v>6566</v>
      </c>
      <c r="GB15" s="208"/>
      <c r="GC15" s="200" t="s">
        <v>6567</v>
      </c>
      <c r="GD15" s="208"/>
      <c r="GE15" s="208"/>
      <c r="GF15" s="200" t="s">
        <v>6568</v>
      </c>
      <c r="GG15" s="208"/>
      <c r="GH15" s="200" t="s">
        <v>6569</v>
      </c>
      <c r="GI15" s="208"/>
      <c r="GJ15" s="208"/>
      <c r="GK15" s="208"/>
      <c r="GL15" s="200" t="s">
        <v>6570</v>
      </c>
      <c r="GM15" s="200" t="s">
        <v>6571</v>
      </c>
      <c r="GN15" s="200" t="s">
        <v>6572</v>
      </c>
      <c r="GO15" s="208"/>
      <c r="GP15" s="200" t="s">
        <v>6573</v>
      </c>
      <c r="GQ15" s="200" t="s">
        <v>6574</v>
      </c>
      <c r="GR15" s="208"/>
      <c r="GS15" s="200" t="s">
        <v>2887</v>
      </c>
      <c r="GT15" s="208"/>
      <c r="GU15" s="200" t="s">
        <v>6575</v>
      </c>
      <c r="GV15" s="208"/>
      <c r="GW15" s="200" t="s">
        <v>6576</v>
      </c>
      <c r="GX15" s="208"/>
      <c r="GY15" s="208"/>
      <c r="GZ15" s="200" t="s">
        <v>6577</v>
      </c>
      <c r="HA15" s="208"/>
      <c r="HB15" s="200" t="s">
        <v>6578</v>
      </c>
      <c r="HC15" s="208"/>
    </row>
    <row r="16" spans="2:211" ht="12" customHeight="1">
      <c r="D16" s="79" t="s">
        <v>3018</v>
      </c>
      <c r="E16" s="78" t="s">
        <v>2876</v>
      </c>
      <c r="G16" s="79" t="s">
        <v>180</v>
      </c>
      <c r="H16" s="181">
        <v>13</v>
      </c>
      <c r="K16" s="78" t="str">
        <f t="shared" si="4"/>
        <v>WRV</v>
      </c>
      <c r="L16" s="181">
        <v>13</v>
      </c>
      <c r="M16" s="46"/>
      <c r="N16" s="210" t="s">
        <v>5388</v>
      </c>
      <c r="O16" s="183">
        <v>13</v>
      </c>
      <c r="P16" s="184"/>
      <c r="Q16" s="182" t="str">
        <f t="shared" si="5"/>
        <v>RS 1.2 CVT CKD</v>
      </c>
      <c r="R16" s="183">
        <v>13</v>
      </c>
      <c r="S16" s="211"/>
      <c r="T16" s="193" t="s">
        <v>2895</v>
      </c>
      <c r="AA16" s="204" t="s">
        <v>5410</v>
      </c>
      <c r="AF16" s="197" t="s">
        <v>5427</v>
      </c>
      <c r="AH16" s="204" t="s">
        <v>2918</v>
      </c>
      <c r="AK16" s="204" t="s">
        <v>5449</v>
      </c>
      <c r="AM16" s="206" t="s">
        <v>5460</v>
      </c>
      <c r="AW16" s="208"/>
      <c r="AX16" s="208"/>
      <c r="AY16" s="201" t="s">
        <v>6579</v>
      </c>
      <c r="AZ16" s="208"/>
      <c r="BA16" s="201" t="s">
        <v>6580</v>
      </c>
      <c r="BB16" s="208"/>
      <c r="BC16" s="208"/>
      <c r="BD16" s="201" t="s">
        <v>6581</v>
      </c>
      <c r="BE16" s="208"/>
      <c r="BF16" s="208"/>
      <c r="BG16" s="208"/>
      <c r="BH16" s="208"/>
      <c r="BI16" s="208"/>
      <c r="BJ16" s="208"/>
      <c r="BK16" s="208"/>
      <c r="BL16" s="208"/>
      <c r="BM16" s="201" t="s">
        <v>6582</v>
      </c>
      <c r="BN16" s="201" t="s">
        <v>6583</v>
      </c>
      <c r="BO16" s="208"/>
      <c r="BP16" s="201" t="s">
        <v>6584</v>
      </c>
      <c r="BQ16" s="201" t="s">
        <v>6585</v>
      </c>
      <c r="BR16" s="208"/>
      <c r="BS16" s="201" t="s">
        <v>6586</v>
      </c>
      <c r="BT16" s="201" t="s">
        <v>6587</v>
      </c>
      <c r="BU16" s="208"/>
      <c r="BV16" s="208"/>
      <c r="BW16" s="208"/>
      <c r="BX16" s="200" t="s">
        <v>6588</v>
      </c>
      <c r="BY16" s="200" t="s">
        <v>6589</v>
      </c>
      <c r="BZ16" s="208"/>
      <c r="CA16" s="208"/>
      <c r="CB16" s="208"/>
      <c r="CC16" s="208"/>
      <c r="CF16" s="200" t="s">
        <v>6590</v>
      </c>
      <c r="CG16" s="200" t="s">
        <v>6591</v>
      </c>
      <c r="CH16" s="200" t="s">
        <v>6592</v>
      </c>
      <c r="CI16" s="200" t="s">
        <v>6593</v>
      </c>
      <c r="CJ16" s="200" t="s">
        <v>6594</v>
      </c>
      <c r="CK16" s="200" t="s">
        <v>6277</v>
      </c>
      <c r="CL16" s="208"/>
      <c r="CM16" s="200" t="s">
        <v>6595</v>
      </c>
      <c r="CN16" s="200" t="s">
        <v>6596</v>
      </c>
      <c r="CO16" s="200" t="s">
        <v>6597</v>
      </c>
      <c r="CP16" s="200" t="s">
        <v>6598</v>
      </c>
      <c r="CQ16" s="200" t="s">
        <v>6599</v>
      </c>
      <c r="CR16" s="208"/>
      <c r="CS16" s="200" t="s">
        <v>6600</v>
      </c>
      <c r="CT16" s="208"/>
      <c r="CU16" s="200" t="s">
        <v>6601</v>
      </c>
      <c r="CV16" s="200" t="s">
        <v>2917</v>
      </c>
      <c r="CW16" s="208"/>
      <c r="CX16" s="208"/>
      <c r="CY16" s="200" t="s">
        <v>6602</v>
      </c>
      <c r="CZ16" s="200" t="s">
        <v>6603</v>
      </c>
      <c r="DA16" s="208"/>
      <c r="DB16" s="208"/>
      <c r="DC16" s="200" t="s">
        <v>6604</v>
      </c>
      <c r="DL16" s="208"/>
      <c r="DM16" s="208"/>
      <c r="DN16" s="208"/>
      <c r="DO16" s="208"/>
      <c r="DP16" s="208"/>
      <c r="DQ16" s="208"/>
      <c r="DR16" s="208"/>
      <c r="DS16" s="208"/>
      <c r="DT16" s="208"/>
      <c r="DU16" s="200" t="s">
        <v>6605</v>
      </c>
      <c r="DV16" s="208"/>
      <c r="DW16" s="208"/>
      <c r="DX16" s="200" t="s">
        <v>6606</v>
      </c>
      <c r="DY16" s="208"/>
      <c r="DZ16" s="208"/>
      <c r="EA16" s="208"/>
      <c r="EB16" s="208"/>
      <c r="EC16" s="208"/>
      <c r="ED16" s="200" t="s">
        <v>6607</v>
      </c>
      <c r="EE16" s="202" t="s">
        <v>6608</v>
      </c>
      <c r="EF16" s="202" t="s">
        <v>6247</v>
      </c>
      <c r="EG16" s="209"/>
      <c r="EH16" s="209"/>
      <c r="EI16" s="202" t="s">
        <v>2949</v>
      </c>
      <c r="EJ16" s="202" t="s">
        <v>6609</v>
      </c>
      <c r="EK16" s="209"/>
      <c r="EL16" s="209"/>
      <c r="EM16" s="209"/>
      <c r="EN16" s="209"/>
      <c r="EO16" s="202" t="s">
        <v>5565</v>
      </c>
      <c r="EP16" s="209"/>
      <c r="EQ16" s="209"/>
      <c r="ER16" s="209"/>
      <c r="ES16" s="208"/>
      <c r="ET16" s="208"/>
      <c r="EU16" s="208"/>
      <c r="EV16" s="200" t="s">
        <v>6610</v>
      </c>
      <c r="EW16" s="200" t="s">
        <v>6611</v>
      </c>
      <c r="EX16" s="208"/>
      <c r="EY16" s="200" t="s">
        <v>6612</v>
      </c>
      <c r="FC16" s="208"/>
      <c r="FD16" s="208"/>
      <c r="FE16" s="208"/>
      <c r="FF16" s="208"/>
      <c r="FG16" s="200" t="s">
        <v>6613</v>
      </c>
      <c r="FH16" s="208"/>
      <c r="FI16" s="200" t="s">
        <v>6614</v>
      </c>
      <c r="FJ16" s="208"/>
      <c r="FK16" s="200" t="s">
        <v>6615</v>
      </c>
      <c r="FL16" s="208"/>
      <c r="FM16" s="208"/>
      <c r="FN16" s="200" t="s">
        <v>6616</v>
      </c>
      <c r="FO16" s="200" t="s">
        <v>6617</v>
      </c>
      <c r="FP16" s="208"/>
      <c r="FQ16" s="200" t="s">
        <v>6618</v>
      </c>
      <c r="FR16" s="208"/>
      <c r="FS16" s="208"/>
      <c r="FT16" s="208"/>
      <c r="FU16" s="200" t="s">
        <v>6619</v>
      </c>
      <c r="FV16" s="208"/>
      <c r="FW16" s="208"/>
      <c r="FX16" s="200" t="s">
        <v>6620</v>
      </c>
      <c r="FY16" s="200" t="s">
        <v>6621</v>
      </c>
      <c r="FZ16" s="200" t="s">
        <v>6622</v>
      </c>
      <c r="GA16" s="200" t="s">
        <v>6623</v>
      </c>
      <c r="GB16" s="208"/>
      <c r="GC16" s="200" t="s">
        <v>6624</v>
      </c>
      <c r="GD16" s="208"/>
      <c r="GE16" s="208"/>
      <c r="GF16" s="200" t="s">
        <v>6625</v>
      </c>
      <c r="GG16" s="208"/>
      <c r="GH16" s="200" t="s">
        <v>6626</v>
      </c>
      <c r="GI16" s="208"/>
      <c r="GJ16" s="208"/>
      <c r="GK16" s="208"/>
      <c r="GL16" s="200" t="s">
        <v>6627</v>
      </c>
      <c r="GM16" s="200" t="s">
        <v>6628</v>
      </c>
      <c r="GN16" s="200" t="s">
        <v>6629</v>
      </c>
      <c r="GO16" s="208"/>
      <c r="GP16" s="200" t="s">
        <v>6630</v>
      </c>
      <c r="GQ16" s="200" t="s">
        <v>6631</v>
      </c>
      <c r="GR16" s="208"/>
      <c r="GS16" s="200" t="s">
        <v>2891</v>
      </c>
      <c r="GT16" s="208"/>
      <c r="GU16" s="200" t="s">
        <v>6632</v>
      </c>
      <c r="GV16" s="208"/>
      <c r="GW16" s="200" t="s">
        <v>6633</v>
      </c>
      <c r="GX16" s="208"/>
      <c r="GY16" s="208"/>
      <c r="GZ16" s="200" t="s">
        <v>6634</v>
      </c>
      <c r="HA16" s="208"/>
      <c r="HB16" s="200" t="s">
        <v>6635</v>
      </c>
      <c r="HC16" s="208"/>
    </row>
    <row r="17" spans="4:211" ht="12" customHeight="1">
      <c r="D17" s="79" t="s">
        <v>2773</v>
      </c>
      <c r="E17" s="78" t="s">
        <v>2876</v>
      </c>
      <c r="G17" s="79" t="s">
        <v>40</v>
      </c>
      <c r="H17" s="181">
        <v>14</v>
      </c>
      <c r="K17" s="78">
        <f t="shared" si="4"/>
        <v>0</v>
      </c>
      <c r="L17" s="181">
        <v>14</v>
      </c>
      <c r="M17" s="46"/>
      <c r="N17" s="210" t="s">
        <v>5389</v>
      </c>
      <c r="O17" s="183">
        <v>14</v>
      </c>
      <c r="P17" s="184"/>
      <c r="Q17" s="182" t="str">
        <f t="shared" si="5"/>
        <v>RS 1.2 MT CKD</v>
      </c>
      <c r="R17" s="183">
        <v>14</v>
      </c>
      <c r="S17" s="211"/>
      <c r="T17" s="193" t="s">
        <v>5391</v>
      </c>
      <c r="AA17" s="204" t="s">
        <v>5411</v>
      </c>
      <c r="AH17" s="204" t="s">
        <v>5439</v>
      </c>
      <c r="AM17" s="206" t="s">
        <v>2984</v>
      </c>
      <c r="AW17" s="208"/>
      <c r="AX17" s="208"/>
      <c r="AY17" s="201" t="s">
        <v>6636</v>
      </c>
      <c r="AZ17" s="208"/>
      <c r="BA17" s="201" t="s">
        <v>6637</v>
      </c>
      <c r="BB17" s="208"/>
      <c r="BC17" s="208"/>
      <c r="BD17" s="201" t="s">
        <v>6638</v>
      </c>
      <c r="BE17" s="208"/>
      <c r="BF17" s="208"/>
      <c r="BG17" s="208"/>
      <c r="BH17" s="208"/>
      <c r="BI17" s="208"/>
      <c r="BJ17" s="208"/>
      <c r="BK17" s="208"/>
      <c r="BL17" s="208"/>
      <c r="BM17" s="201" t="s">
        <v>6639</v>
      </c>
      <c r="BN17" s="201" t="s">
        <v>6640</v>
      </c>
      <c r="BO17" s="208"/>
      <c r="BP17" s="201" t="s">
        <v>6641</v>
      </c>
      <c r="BQ17" s="201" t="s">
        <v>6642</v>
      </c>
      <c r="BR17" s="208"/>
      <c r="BS17" s="201" t="s">
        <v>6586</v>
      </c>
      <c r="BT17" s="201" t="s">
        <v>6643</v>
      </c>
      <c r="BU17" s="208"/>
      <c r="BV17" s="208"/>
      <c r="BW17" s="208"/>
      <c r="BX17" s="200" t="s">
        <v>6644</v>
      </c>
      <c r="CF17" s="200" t="s">
        <v>6645</v>
      </c>
      <c r="CG17" s="200" t="s">
        <v>6646</v>
      </c>
      <c r="CH17" s="200" t="s">
        <v>6647</v>
      </c>
      <c r="CI17" s="200" t="s">
        <v>6648</v>
      </c>
      <c r="CJ17" s="200" t="s">
        <v>6649</v>
      </c>
      <c r="CK17" s="200" t="s">
        <v>6650</v>
      </c>
      <c r="CL17" s="208"/>
      <c r="CM17" s="200" t="s">
        <v>6651</v>
      </c>
      <c r="CN17" s="200" t="s">
        <v>6652</v>
      </c>
      <c r="CO17" s="200" t="s">
        <v>6653</v>
      </c>
      <c r="CP17" s="200" t="s">
        <v>5759</v>
      </c>
      <c r="CQ17" s="208"/>
      <c r="CR17" s="208"/>
      <c r="CS17" s="200" t="s">
        <v>6654</v>
      </c>
      <c r="CT17" s="208"/>
      <c r="CU17" s="200" t="s">
        <v>6655</v>
      </c>
      <c r="CV17" s="200" t="s">
        <v>6656</v>
      </c>
      <c r="CW17" s="208"/>
      <c r="CX17" s="208"/>
      <c r="CY17" s="200" t="s">
        <v>6657</v>
      </c>
      <c r="CZ17" s="200" t="s">
        <v>6658</v>
      </c>
      <c r="DA17" s="208"/>
      <c r="DB17" s="208"/>
      <c r="DC17" s="200" t="s">
        <v>6659</v>
      </c>
      <c r="DL17" s="208"/>
      <c r="DM17" s="208"/>
      <c r="DN17" s="208"/>
      <c r="DO17" s="208"/>
      <c r="DP17" s="208"/>
      <c r="DQ17" s="208"/>
      <c r="DR17" s="208"/>
      <c r="DS17" s="208"/>
      <c r="DT17" s="208"/>
      <c r="DU17" s="200" t="s">
        <v>6660</v>
      </c>
      <c r="DV17" s="208"/>
      <c r="DW17" s="208"/>
      <c r="DX17" s="200" t="s">
        <v>6661</v>
      </c>
      <c r="DY17" s="208"/>
      <c r="DZ17" s="208"/>
      <c r="EA17" s="208"/>
      <c r="EB17" s="208"/>
      <c r="EC17" s="208"/>
      <c r="ED17" s="200" t="s">
        <v>6662</v>
      </c>
      <c r="EE17" s="209"/>
      <c r="EF17" s="202" t="s">
        <v>6663</v>
      </c>
      <c r="EG17" s="209"/>
      <c r="EH17" s="209"/>
      <c r="EI17" s="202" t="s">
        <v>6664</v>
      </c>
      <c r="EJ17" s="202" t="s">
        <v>2952</v>
      </c>
      <c r="EK17" s="209"/>
      <c r="EL17" s="209"/>
      <c r="EM17" s="209"/>
      <c r="EN17" s="209"/>
      <c r="EO17" s="202" t="s">
        <v>6665</v>
      </c>
      <c r="EP17" s="209"/>
      <c r="EQ17" s="209"/>
      <c r="ER17" s="209"/>
      <c r="ES17" s="208"/>
      <c r="ET17" s="208"/>
      <c r="EU17" s="208"/>
      <c r="EV17" s="200" t="s">
        <v>6666</v>
      </c>
      <c r="EW17" s="200" t="s">
        <v>6667</v>
      </c>
      <c r="EX17" s="208"/>
      <c r="EY17" s="200" t="s">
        <v>6668</v>
      </c>
      <c r="FC17" s="208"/>
      <c r="FD17" s="208"/>
      <c r="FE17" s="208"/>
      <c r="FF17" s="208"/>
      <c r="FG17" s="200" t="s">
        <v>6669</v>
      </c>
      <c r="FH17" s="208"/>
      <c r="FI17" s="200" t="s">
        <v>6670</v>
      </c>
      <c r="FJ17" s="208"/>
      <c r="FK17" s="200" t="s">
        <v>6671</v>
      </c>
      <c r="FL17" s="208"/>
      <c r="FM17" s="208"/>
      <c r="FN17" s="200" t="s">
        <v>6672</v>
      </c>
      <c r="FO17" s="200" t="s">
        <v>6673</v>
      </c>
      <c r="FP17" s="208"/>
      <c r="FQ17" s="200" t="s">
        <v>6674</v>
      </c>
      <c r="FR17" s="208"/>
      <c r="FS17" s="208"/>
      <c r="FT17" s="208"/>
      <c r="FU17" s="200" t="s">
        <v>6675</v>
      </c>
      <c r="FV17" s="208"/>
      <c r="FW17" s="208"/>
      <c r="FX17" s="200" t="s">
        <v>6676</v>
      </c>
      <c r="FY17" s="200" t="s">
        <v>6677</v>
      </c>
      <c r="FZ17" s="200" t="s">
        <v>6678</v>
      </c>
      <c r="GA17" s="200" t="s">
        <v>6679</v>
      </c>
      <c r="GB17" s="208"/>
      <c r="GC17" s="200" t="s">
        <v>6680</v>
      </c>
      <c r="GD17" s="208"/>
      <c r="GE17" s="208"/>
      <c r="GF17" s="200" t="s">
        <v>6681</v>
      </c>
      <c r="GG17" s="208"/>
      <c r="GH17" s="200" t="s">
        <v>6682</v>
      </c>
      <c r="GI17" s="208"/>
      <c r="GJ17" s="208"/>
      <c r="GK17" s="208"/>
      <c r="GL17" s="200" t="s">
        <v>6683</v>
      </c>
      <c r="GM17" s="200" t="s">
        <v>6684</v>
      </c>
      <c r="GN17" s="200" t="s">
        <v>6685</v>
      </c>
      <c r="GO17" s="208"/>
      <c r="GP17" s="200" t="s">
        <v>6686</v>
      </c>
      <c r="GQ17" s="200" t="s">
        <v>6687</v>
      </c>
      <c r="GR17" s="208"/>
      <c r="GS17" s="200" t="s">
        <v>6688</v>
      </c>
      <c r="GT17" s="208"/>
      <c r="GU17" s="200" t="s">
        <v>6689</v>
      </c>
      <c r="GV17" s="208"/>
      <c r="GW17" s="200" t="s">
        <v>6690</v>
      </c>
      <c r="GX17" s="208"/>
      <c r="GY17" s="208"/>
      <c r="GZ17" s="200" t="s">
        <v>6691</v>
      </c>
      <c r="HA17" s="208"/>
      <c r="HB17" s="200" t="s">
        <v>6692</v>
      </c>
      <c r="HC17" s="208"/>
    </row>
    <row r="18" spans="4:211" ht="12" customHeight="1">
      <c r="D18" s="79" t="s">
        <v>1751</v>
      </c>
      <c r="E18" s="78" t="s">
        <v>2876</v>
      </c>
      <c r="G18" s="79" t="s">
        <v>25</v>
      </c>
      <c r="H18" s="181">
        <v>15</v>
      </c>
      <c r="K18" s="78">
        <f t="shared" si="4"/>
        <v>0</v>
      </c>
      <c r="L18" s="181">
        <v>15</v>
      </c>
      <c r="M18" s="46"/>
      <c r="N18" s="210" t="s">
        <v>2893</v>
      </c>
      <c r="O18" s="183">
        <v>15</v>
      </c>
      <c r="P18" s="184"/>
      <c r="Q18" s="182" t="str">
        <f t="shared" si="5"/>
        <v>RS A/T 1.3</v>
      </c>
      <c r="R18" s="183">
        <v>15</v>
      </c>
      <c r="S18" s="211"/>
      <c r="T18" s="193" t="s">
        <v>5392</v>
      </c>
      <c r="AH18" s="204" t="s">
        <v>5440</v>
      </c>
      <c r="AM18" s="206" t="s">
        <v>5461</v>
      </c>
      <c r="AW18" s="208"/>
      <c r="AX18" s="208"/>
      <c r="AY18" s="201" t="s">
        <v>6693</v>
      </c>
      <c r="AZ18" s="208"/>
      <c r="BA18" s="201" t="s">
        <v>6694</v>
      </c>
      <c r="BB18" s="208"/>
      <c r="BC18" s="208"/>
      <c r="BD18" s="208"/>
      <c r="BE18" s="208"/>
      <c r="BF18" s="208"/>
      <c r="BG18" s="208"/>
      <c r="BH18" s="208"/>
      <c r="BI18" s="208"/>
      <c r="BJ18" s="208"/>
      <c r="BK18" s="208"/>
      <c r="BL18" s="208"/>
      <c r="BM18" s="201" t="s">
        <v>6695</v>
      </c>
      <c r="BN18" s="201" t="s">
        <v>6696</v>
      </c>
      <c r="BO18" s="208"/>
      <c r="BP18" s="201" t="s">
        <v>6697</v>
      </c>
      <c r="BQ18" s="201" t="s">
        <v>6698</v>
      </c>
      <c r="BR18" s="208"/>
      <c r="BS18" s="201" t="s">
        <v>6699</v>
      </c>
      <c r="BT18" s="201" t="s">
        <v>6700</v>
      </c>
      <c r="BU18" s="208"/>
      <c r="BV18" s="208"/>
      <c r="BW18" s="208"/>
      <c r="BX18" s="200" t="s">
        <v>6701</v>
      </c>
      <c r="CF18" s="200" t="s">
        <v>6702</v>
      </c>
      <c r="CG18" s="200" t="s">
        <v>6703</v>
      </c>
      <c r="CH18" s="200" t="s">
        <v>6704</v>
      </c>
      <c r="CI18" s="200" t="s">
        <v>6705</v>
      </c>
      <c r="CJ18" s="200" t="s">
        <v>6706</v>
      </c>
      <c r="CK18" s="200" t="s">
        <v>6707</v>
      </c>
      <c r="CL18" s="208"/>
      <c r="CM18" s="200" t="s">
        <v>6708</v>
      </c>
      <c r="CN18" s="200" t="s">
        <v>6709</v>
      </c>
      <c r="CO18" s="200" t="s">
        <v>6710</v>
      </c>
      <c r="CP18" s="200" t="s">
        <v>6711</v>
      </c>
      <c r="CQ18" s="208"/>
      <c r="CR18" s="208"/>
      <c r="CS18" s="208"/>
      <c r="CT18" s="208"/>
      <c r="CU18" s="200" t="s">
        <v>6712</v>
      </c>
      <c r="CV18" s="200" t="s">
        <v>2922</v>
      </c>
      <c r="CW18" s="208"/>
      <c r="CX18" s="208"/>
      <c r="CY18" s="200" t="s">
        <v>6713</v>
      </c>
      <c r="CZ18" s="200" t="s">
        <v>6714</v>
      </c>
      <c r="DA18" s="208"/>
      <c r="DB18" s="208"/>
      <c r="DC18" s="200" t="s">
        <v>6715</v>
      </c>
      <c r="DL18" s="208"/>
      <c r="DM18" s="208"/>
      <c r="DN18" s="208"/>
      <c r="DO18" s="208"/>
      <c r="DP18" s="208"/>
      <c r="DQ18" s="208"/>
      <c r="DR18" s="208"/>
      <c r="DS18" s="208"/>
      <c r="DT18" s="208"/>
      <c r="DU18" s="200" t="s">
        <v>6716</v>
      </c>
      <c r="DV18" s="208"/>
      <c r="DW18" s="208"/>
      <c r="DX18" s="200" t="s">
        <v>6717</v>
      </c>
      <c r="DY18" s="208"/>
      <c r="DZ18" s="208"/>
      <c r="EA18" s="208"/>
      <c r="EB18" s="208"/>
      <c r="EC18" s="208"/>
      <c r="ED18" s="200" t="s">
        <v>6718</v>
      </c>
      <c r="EE18" s="209"/>
      <c r="EF18" s="202" t="s">
        <v>6719</v>
      </c>
      <c r="EG18" s="209"/>
      <c r="EH18" s="209"/>
      <c r="EI18" s="202" t="s">
        <v>6720</v>
      </c>
      <c r="EJ18" s="202" t="s">
        <v>6721</v>
      </c>
      <c r="EK18" s="209"/>
      <c r="EL18" s="209"/>
      <c r="EM18" s="209"/>
      <c r="EN18" s="209"/>
      <c r="EO18" s="202" t="s">
        <v>6722</v>
      </c>
      <c r="EP18" s="209"/>
      <c r="EQ18" s="209"/>
      <c r="ER18" s="209"/>
      <c r="ES18" s="208"/>
      <c r="ET18" s="208"/>
      <c r="EU18" s="208"/>
      <c r="EV18" s="200" t="s">
        <v>6723</v>
      </c>
      <c r="EW18" s="200" t="s">
        <v>6724</v>
      </c>
      <c r="EX18" s="208"/>
      <c r="EY18" s="200" t="s">
        <v>6725</v>
      </c>
      <c r="FC18" s="208"/>
      <c r="FD18" s="208"/>
      <c r="FE18" s="208"/>
      <c r="FF18" s="208"/>
      <c r="FG18" s="200" t="s">
        <v>6726</v>
      </c>
      <c r="FH18" s="208"/>
      <c r="FI18" s="200" t="s">
        <v>6727</v>
      </c>
      <c r="FJ18" s="208"/>
      <c r="FK18" s="208"/>
      <c r="FL18" s="208"/>
      <c r="FM18" s="208"/>
      <c r="FN18" s="200" t="s">
        <v>6728</v>
      </c>
      <c r="FO18" s="200" t="s">
        <v>6729</v>
      </c>
      <c r="FP18" s="208"/>
      <c r="FQ18" s="200" t="s">
        <v>6730</v>
      </c>
      <c r="FR18" s="208"/>
      <c r="FS18" s="208"/>
      <c r="FT18" s="208"/>
      <c r="FU18" s="200" t="s">
        <v>6731</v>
      </c>
      <c r="FV18" s="208"/>
      <c r="FW18" s="208"/>
      <c r="FX18" s="208"/>
      <c r="FY18" s="200" t="s">
        <v>6732</v>
      </c>
      <c r="FZ18" s="200" t="s">
        <v>6733</v>
      </c>
      <c r="GA18" s="200" t="s">
        <v>6734</v>
      </c>
      <c r="GB18" s="208"/>
      <c r="GC18" s="200" t="s">
        <v>6735</v>
      </c>
      <c r="GD18" s="208"/>
      <c r="GE18" s="208"/>
      <c r="GF18" s="200" t="s">
        <v>6736</v>
      </c>
      <c r="GG18" s="208"/>
      <c r="GH18" s="200" t="s">
        <v>6737</v>
      </c>
      <c r="GI18" s="208"/>
      <c r="GJ18" s="208"/>
      <c r="GK18" s="208"/>
      <c r="GL18" s="200" t="s">
        <v>6738</v>
      </c>
      <c r="GM18" s="200" t="s">
        <v>6739</v>
      </c>
      <c r="GN18" s="200" t="s">
        <v>6740</v>
      </c>
      <c r="GO18" s="208"/>
      <c r="GP18" s="200" t="s">
        <v>5746</v>
      </c>
      <c r="GQ18" s="200" t="s">
        <v>6741</v>
      </c>
      <c r="GR18" s="208"/>
      <c r="GS18" s="200" t="s">
        <v>6742</v>
      </c>
      <c r="GT18" s="208"/>
      <c r="GU18" s="200" t="s">
        <v>6743</v>
      </c>
      <c r="GV18" s="208"/>
      <c r="GW18" s="200" t="s">
        <v>6744</v>
      </c>
      <c r="GX18" s="208"/>
      <c r="GY18" s="208"/>
      <c r="GZ18" s="200" t="s">
        <v>6745</v>
      </c>
      <c r="HA18" s="208"/>
      <c r="HB18" s="200" t="s">
        <v>6746</v>
      </c>
      <c r="HC18" s="208"/>
    </row>
    <row r="19" spans="4:211" ht="12" customHeight="1">
      <c r="D19" s="79" t="s">
        <v>35</v>
      </c>
      <c r="E19" s="78" t="s">
        <v>2876</v>
      </c>
      <c r="G19" s="79" t="s">
        <v>5319</v>
      </c>
      <c r="H19" s="181">
        <v>16</v>
      </c>
      <c r="K19" s="78">
        <f t="shared" si="4"/>
        <v>0</v>
      </c>
      <c r="L19" s="181">
        <v>16</v>
      </c>
      <c r="M19" s="46"/>
      <c r="N19" s="210" t="s">
        <v>2894</v>
      </c>
      <c r="O19" s="183">
        <v>16</v>
      </c>
      <c r="P19" s="184"/>
      <c r="Q19" s="182" t="str">
        <f t="shared" si="5"/>
        <v>RS CVT 1.2</v>
      </c>
      <c r="R19" s="183">
        <v>16</v>
      </c>
      <c r="S19" s="211"/>
      <c r="T19" s="193" t="s">
        <v>5393</v>
      </c>
      <c r="AM19" s="206" t="s">
        <v>5462</v>
      </c>
      <c r="AW19" s="208"/>
      <c r="AX19" s="208"/>
      <c r="AY19" s="201" t="s">
        <v>6747</v>
      </c>
      <c r="AZ19" s="208"/>
      <c r="BA19" s="201" t="s">
        <v>6748</v>
      </c>
      <c r="BB19" s="208"/>
      <c r="BC19" s="208"/>
      <c r="BD19" s="208"/>
      <c r="BE19" s="208"/>
      <c r="BF19" s="208"/>
      <c r="BG19" s="208"/>
      <c r="BH19" s="208"/>
      <c r="BI19" s="208"/>
      <c r="BJ19" s="208"/>
      <c r="BK19" s="208"/>
      <c r="BL19" s="208"/>
      <c r="BM19" s="201" t="s">
        <v>6749</v>
      </c>
      <c r="BN19" s="201" t="s">
        <v>6750</v>
      </c>
      <c r="BO19" s="208"/>
      <c r="BP19" s="201" t="s">
        <v>6751</v>
      </c>
      <c r="BQ19" s="201" t="s">
        <v>6752</v>
      </c>
      <c r="BR19" s="208"/>
      <c r="BS19" s="201" t="s">
        <v>6753</v>
      </c>
      <c r="BT19" s="201" t="s">
        <v>6754</v>
      </c>
      <c r="CF19" s="200" t="s">
        <v>6755</v>
      </c>
      <c r="CG19" s="200" t="s">
        <v>6756</v>
      </c>
      <c r="CH19" s="200" t="s">
        <v>6757</v>
      </c>
      <c r="CI19" s="200" t="s">
        <v>6758</v>
      </c>
      <c r="CJ19" s="200" t="s">
        <v>6759</v>
      </c>
      <c r="CK19" s="200" t="s">
        <v>6760</v>
      </c>
      <c r="CL19" s="208"/>
      <c r="CM19" s="200" t="s">
        <v>6761</v>
      </c>
      <c r="CN19" s="200" t="s">
        <v>6762</v>
      </c>
      <c r="CO19" s="200" t="s">
        <v>6763</v>
      </c>
      <c r="CP19" s="200" t="s">
        <v>6764</v>
      </c>
      <c r="CQ19" s="208"/>
      <c r="CR19" s="208"/>
      <c r="CS19" s="208"/>
      <c r="CT19" s="208"/>
      <c r="CU19" s="200" t="s">
        <v>6765</v>
      </c>
      <c r="CV19" s="208"/>
      <c r="CW19" s="208"/>
      <c r="CX19" s="208"/>
      <c r="CY19" s="200" t="s">
        <v>6766</v>
      </c>
      <c r="CZ19" s="200" t="s">
        <v>6767</v>
      </c>
      <c r="DA19" s="208"/>
      <c r="DB19" s="208"/>
      <c r="DC19" s="200" t="s">
        <v>6768</v>
      </c>
      <c r="DL19" s="208"/>
      <c r="DM19" s="208"/>
      <c r="DN19" s="208"/>
      <c r="DO19" s="208"/>
      <c r="DP19" s="208"/>
      <c r="DQ19" s="208"/>
      <c r="DR19" s="208"/>
      <c r="DS19" s="208"/>
      <c r="DT19" s="208"/>
      <c r="DU19" s="200" t="s">
        <v>6769</v>
      </c>
      <c r="DV19" s="208"/>
      <c r="DW19" s="208"/>
      <c r="DX19" s="200" t="s">
        <v>6770</v>
      </c>
      <c r="DY19" s="208"/>
      <c r="DZ19" s="208"/>
      <c r="EA19" s="208"/>
      <c r="EB19" s="208"/>
      <c r="EC19" s="208"/>
      <c r="ED19" s="200" t="s">
        <v>6771</v>
      </c>
      <c r="EE19" s="209"/>
      <c r="EF19" s="202" t="s">
        <v>5954</v>
      </c>
      <c r="EG19" s="209"/>
      <c r="EH19" s="209"/>
      <c r="EI19" s="202" t="s">
        <v>6772</v>
      </c>
      <c r="EJ19" s="202" t="s">
        <v>6773</v>
      </c>
      <c r="EK19" s="209"/>
      <c r="EL19" s="209"/>
      <c r="EM19" s="209"/>
      <c r="EN19" s="209"/>
      <c r="EO19" s="202" t="s">
        <v>6774</v>
      </c>
      <c r="EP19" s="209"/>
      <c r="EQ19" s="209"/>
      <c r="ER19" s="209"/>
      <c r="ES19" s="208"/>
      <c r="ET19" s="208"/>
      <c r="EU19" s="208"/>
      <c r="EV19" s="200" t="s">
        <v>6775</v>
      </c>
      <c r="EW19" s="200" t="s">
        <v>6776</v>
      </c>
      <c r="EX19" s="208"/>
      <c r="EY19" s="200" t="s">
        <v>6777</v>
      </c>
      <c r="FC19" s="208"/>
      <c r="FD19" s="208"/>
      <c r="FE19" s="208"/>
      <c r="FF19" s="208"/>
      <c r="FG19" s="200" t="s">
        <v>6778</v>
      </c>
      <c r="FH19" s="208"/>
      <c r="FI19" s="208"/>
      <c r="FJ19" s="208"/>
      <c r="FK19" s="208"/>
      <c r="FL19" s="208"/>
      <c r="FM19" s="208"/>
      <c r="FN19" s="200" t="s">
        <v>6779</v>
      </c>
      <c r="FO19" s="200" t="s">
        <v>6780</v>
      </c>
      <c r="FP19" s="208"/>
      <c r="FQ19" s="200" t="s">
        <v>6781</v>
      </c>
      <c r="FR19" s="208"/>
      <c r="FS19" s="208"/>
      <c r="FT19" s="208"/>
      <c r="FU19" s="200" t="s">
        <v>6782</v>
      </c>
      <c r="FV19" s="208"/>
      <c r="FW19" s="208"/>
      <c r="FX19" s="208"/>
      <c r="FY19" s="200" t="s">
        <v>6783</v>
      </c>
      <c r="FZ19" s="200" t="s">
        <v>6784</v>
      </c>
      <c r="GA19" s="200" t="s">
        <v>6785</v>
      </c>
      <c r="GB19" s="208"/>
      <c r="GC19" s="208"/>
      <c r="GD19" s="208"/>
      <c r="GE19" s="208"/>
      <c r="GF19" s="200" t="s">
        <v>6786</v>
      </c>
      <c r="GG19" s="208"/>
      <c r="GH19" s="200" t="s">
        <v>6787</v>
      </c>
      <c r="GI19" s="208"/>
      <c r="GJ19" s="208"/>
      <c r="GK19" s="208"/>
      <c r="GL19" s="200" t="s">
        <v>6788</v>
      </c>
      <c r="GM19" s="200" t="s">
        <v>6789</v>
      </c>
      <c r="GN19" s="200" t="s">
        <v>6790</v>
      </c>
      <c r="GO19" s="208"/>
      <c r="GP19" s="200" t="s">
        <v>6791</v>
      </c>
      <c r="GQ19" s="200" t="s">
        <v>5928</v>
      </c>
      <c r="GR19" s="208"/>
      <c r="GS19" s="200" t="s">
        <v>6792</v>
      </c>
      <c r="GT19" s="208"/>
      <c r="GU19" s="200" t="s">
        <v>6793</v>
      </c>
      <c r="GV19" s="208"/>
      <c r="GW19" s="200" t="s">
        <v>6794</v>
      </c>
      <c r="GX19" s="208"/>
      <c r="GY19" s="208"/>
      <c r="GZ19" s="200" t="s">
        <v>6795</v>
      </c>
      <c r="HA19" s="208"/>
      <c r="HB19" s="200" t="s">
        <v>6796</v>
      </c>
      <c r="HC19" s="208"/>
    </row>
    <row r="20" spans="4:211" ht="12" customHeight="1">
      <c r="D20" s="79" t="s">
        <v>2506</v>
      </c>
      <c r="E20" s="78" t="s">
        <v>2876</v>
      </c>
      <c r="G20" s="79" t="s">
        <v>42</v>
      </c>
      <c r="H20" s="181">
        <v>17</v>
      </c>
      <c r="K20" s="78">
        <f t="shared" si="4"/>
        <v>0</v>
      </c>
      <c r="L20" s="181">
        <v>17</v>
      </c>
      <c r="M20" s="46"/>
      <c r="N20" s="210" t="s">
        <v>5390</v>
      </c>
      <c r="O20" s="183">
        <v>17</v>
      </c>
      <c r="P20" s="184"/>
      <c r="Q20" s="182" t="str">
        <f t="shared" si="5"/>
        <v>RS CVT URBANITE</v>
      </c>
      <c r="R20" s="183">
        <v>17</v>
      </c>
      <c r="S20" s="211"/>
      <c r="T20" s="193" t="s">
        <v>5394</v>
      </c>
      <c r="AM20" s="206" t="s">
        <v>5463</v>
      </c>
      <c r="AW20" s="208"/>
      <c r="AX20" s="208"/>
      <c r="AY20" s="201" t="s">
        <v>2888</v>
      </c>
      <c r="AZ20" s="208"/>
      <c r="BA20" s="201" t="s">
        <v>6797</v>
      </c>
      <c r="BB20" s="208"/>
      <c r="BC20" s="208"/>
      <c r="BD20" s="208"/>
      <c r="BE20" s="208"/>
      <c r="BF20" s="208"/>
      <c r="BG20" s="208"/>
      <c r="BH20" s="208"/>
      <c r="BI20" s="208"/>
      <c r="BJ20" s="208"/>
      <c r="BK20" s="208"/>
      <c r="BL20" s="208"/>
      <c r="BM20" s="201" t="s">
        <v>6798</v>
      </c>
      <c r="BN20" s="201" t="s">
        <v>6799</v>
      </c>
      <c r="BO20" s="208"/>
      <c r="BP20" s="201" t="s">
        <v>6800</v>
      </c>
      <c r="BQ20" s="201" t="s">
        <v>6801</v>
      </c>
      <c r="BR20" s="208"/>
      <c r="BS20" s="201" t="s">
        <v>6753</v>
      </c>
      <c r="BT20" s="201" t="s">
        <v>6802</v>
      </c>
      <c r="CF20" s="200" t="s">
        <v>6803</v>
      </c>
      <c r="CG20" s="200" t="s">
        <v>6804</v>
      </c>
      <c r="CH20" s="200" t="s">
        <v>6805</v>
      </c>
      <c r="CI20" s="200" t="s">
        <v>6806</v>
      </c>
      <c r="CJ20" s="200" t="s">
        <v>6807</v>
      </c>
      <c r="CK20" s="200" t="s">
        <v>6808</v>
      </c>
      <c r="CL20" s="208"/>
      <c r="CM20" s="200" t="s">
        <v>6809</v>
      </c>
      <c r="CN20" s="200" t="s">
        <v>6810</v>
      </c>
      <c r="CO20" s="200" t="s">
        <v>6811</v>
      </c>
      <c r="CP20" s="200" t="s">
        <v>6812</v>
      </c>
      <c r="CQ20" s="208"/>
      <c r="CR20" s="208"/>
      <c r="CS20" s="208"/>
      <c r="CT20" s="208"/>
      <c r="CU20" s="200" t="s">
        <v>6813</v>
      </c>
      <c r="CV20" s="208"/>
      <c r="CW20" s="208"/>
      <c r="CX20" s="208"/>
      <c r="CY20" s="200" t="s">
        <v>6814</v>
      </c>
      <c r="CZ20" s="200" t="s">
        <v>6537</v>
      </c>
      <c r="DA20" s="208"/>
      <c r="DX20" s="200" t="s">
        <v>6815</v>
      </c>
      <c r="DY20" s="208"/>
      <c r="DZ20" s="208"/>
      <c r="EA20" s="208"/>
      <c r="EB20" s="208"/>
      <c r="EC20" s="208"/>
      <c r="ED20" s="200" t="s">
        <v>6816</v>
      </c>
      <c r="EE20" s="209"/>
      <c r="EF20" s="202" t="s">
        <v>6817</v>
      </c>
      <c r="EG20" s="209"/>
      <c r="EH20" s="209"/>
      <c r="EI20" s="202" t="s">
        <v>2950</v>
      </c>
      <c r="EJ20" s="202" t="s">
        <v>6818</v>
      </c>
      <c r="EK20" s="209"/>
      <c r="EL20" s="209"/>
      <c r="EM20" s="209"/>
      <c r="EN20" s="209"/>
      <c r="EO20" s="202" t="s">
        <v>6819</v>
      </c>
      <c r="EP20" s="209"/>
      <c r="EQ20" s="209"/>
      <c r="ER20" s="209"/>
      <c r="ES20" s="208"/>
      <c r="ET20" s="208"/>
      <c r="EU20" s="208"/>
      <c r="EV20" s="200" t="s">
        <v>6820</v>
      </c>
      <c r="EW20" s="200" t="s">
        <v>6821</v>
      </c>
      <c r="EX20" s="208"/>
      <c r="EY20" s="200" t="s">
        <v>6822</v>
      </c>
      <c r="FC20" s="208"/>
      <c r="FD20" s="208"/>
      <c r="FE20" s="208"/>
      <c r="FF20" s="208"/>
      <c r="FG20" s="200" t="s">
        <v>6823</v>
      </c>
      <c r="FH20" s="208"/>
      <c r="FI20" s="208"/>
      <c r="FJ20" s="208"/>
      <c r="FK20" s="208"/>
      <c r="FL20" s="208"/>
      <c r="FM20" s="208"/>
      <c r="FN20" s="200" t="s">
        <v>6824</v>
      </c>
      <c r="FO20" s="200" t="s">
        <v>6825</v>
      </c>
      <c r="FP20" s="208"/>
      <c r="FQ20" s="200" t="s">
        <v>6826</v>
      </c>
      <c r="FR20" s="208"/>
      <c r="FS20" s="208"/>
      <c r="FT20" s="208"/>
      <c r="FU20" s="200" t="s">
        <v>6827</v>
      </c>
      <c r="FV20" s="208"/>
      <c r="FW20" s="208"/>
      <c r="FX20" s="208"/>
      <c r="FY20" s="200" t="s">
        <v>6828</v>
      </c>
      <c r="FZ20" s="200" t="s">
        <v>6829</v>
      </c>
      <c r="GA20" s="200" t="s">
        <v>6830</v>
      </c>
      <c r="GB20" s="208"/>
      <c r="GC20" s="208"/>
      <c r="GD20" s="208"/>
      <c r="GE20" s="208"/>
      <c r="GF20" s="208"/>
      <c r="GG20" s="208"/>
      <c r="GH20" s="200" t="s">
        <v>6831</v>
      </c>
      <c r="GI20" s="208"/>
      <c r="GJ20" s="208"/>
      <c r="GK20" s="208"/>
      <c r="GL20" s="200" t="s">
        <v>6832</v>
      </c>
      <c r="GM20" s="200" t="s">
        <v>6833</v>
      </c>
      <c r="GN20" s="200" t="s">
        <v>6834</v>
      </c>
      <c r="GO20" s="208"/>
      <c r="GP20" s="200" t="s">
        <v>6835</v>
      </c>
      <c r="GQ20" s="200" t="s">
        <v>6836</v>
      </c>
      <c r="GR20" s="208"/>
      <c r="GS20" s="200" t="s">
        <v>6837</v>
      </c>
      <c r="GT20" s="208"/>
      <c r="GU20" s="200" t="s">
        <v>6199</v>
      </c>
      <c r="GV20" s="208"/>
      <c r="GW20" s="200" t="s">
        <v>6838</v>
      </c>
      <c r="GX20" s="208"/>
      <c r="GY20" s="208"/>
      <c r="GZ20" s="200" t="s">
        <v>6839</v>
      </c>
      <c r="HA20" s="208"/>
      <c r="HB20" s="200" t="s">
        <v>6840</v>
      </c>
      <c r="HC20" s="208"/>
    </row>
    <row r="21" spans="4:211" ht="12" customHeight="1">
      <c r="D21" s="79" t="s">
        <v>3025</v>
      </c>
      <c r="E21" s="78" t="s">
        <v>2876</v>
      </c>
      <c r="G21" s="79" t="s">
        <v>43</v>
      </c>
      <c r="H21" s="181">
        <v>18</v>
      </c>
      <c r="K21" s="78">
        <f t="shared" si="4"/>
        <v>0</v>
      </c>
      <c r="L21" s="181">
        <v>18</v>
      </c>
      <c r="M21" s="46"/>
      <c r="N21" s="210" t="s">
        <v>2895</v>
      </c>
      <c r="O21" s="183">
        <v>18</v>
      </c>
      <c r="P21" s="184"/>
      <c r="Q21" s="182" t="str">
        <f t="shared" si="5"/>
        <v>RS MT 1.2</v>
      </c>
      <c r="R21" s="183">
        <v>18</v>
      </c>
      <c r="S21" s="211"/>
      <c r="T21" s="78"/>
      <c r="AM21" s="206" t="s">
        <v>5464</v>
      </c>
      <c r="AW21" s="208"/>
      <c r="AX21" s="208"/>
      <c r="AY21" s="201" t="s">
        <v>6841</v>
      </c>
      <c r="AZ21" s="208"/>
      <c r="BA21" s="201" t="s">
        <v>6797</v>
      </c>
      <c r="BB21" s="208"/>
      <c r="BC21" s="208"/>
      <c r="BD21" s="208"/>
      <c r="BE21" s="208"/>
      <c r="BF21" s="208"/>
      <c r="BG21" s="208"/>
      <c r="BH21" s="208"/>
      <c r="BI21" s="208"/>
      <c r="BJ21" s="208"/>
      <c r="BK21" s="208"/>
      <c r="BL21" s="208"/>
      <c r="BM21" s="201" t="s">
        <v>6842</v>
      </c>
      <c r="BN21" s="201" t="s">
        <v>6843</v>
      </c>
      <c r="BO21" s="208"/>
      <c r="BP21" s="201" t="s">
        <v>6844</v>
      </c>
      <c r="BQ21" s="201" t="s">
        <v>6845</v>
      </c>
      <c r="BR21" s="208"/>
      <c r="BS21" s="201" t="s">
        <v>6846</v>
      </c>
      <c r="BT21" s="201" t="s">
        <v>6847</v>
      </c>
      <c r="CF21" s="200" t="s">
        <v>2907</v>
      </c>
      <c r="CG21" s="200" t="s">
        <v>6848</v>
      </c>
      <c r="CH21" s="200" t="s">
        <v>5613</v>
      </c>
      <c r="CI21" s="208"/>
      <c r="CJ21" s="200" t="s">
        <v>6849</v>
      </c>
      <c r="CK21" s="200" t="s">
        <v>6850</v>
      </c>
      <c r="CL21" s="208"/>
      <c r="CM21" s="200" t="s">
        <v>6851</v>
      </c>
      <c r="CN21" s="200" t="s">
        <v>6852</v>
      </c>
      <c r="CO21" s="200" t="s">
        <v>6853</v>
      </c>
      <c r="CP21" s="200" t="s">
        <v>6854</v>
      </c>
      <c r="CQ21" s="208"/>
      <c r="CR21" s="208"/>
      <c r="CS21" s="208"/>
      <c r="CT21" s="208"/>
      <c r="CU21" s="200" t="s">
        <v>6855</v>
      </c>
      <c r="CV21" s="208"/>
      <c r="CW21" s="208"/>
      <c r="CX21" s="208"/>
      <c r="CY21" s="200" t="s">
        <v>6856</v>
      </c>
      <c r="CZ21" s="200" t="s">
        <v>6857</v>
      </c>
      <c r="DA21" s="208"/>
      <c r="DX21" s="200" t="s">
        <v>6858</v>
      </c>
      <c r="DY21" s="208"/>
      <c r="DZ21" s="208"/>
      <c r="EA21" s="208"/>
      <c r="EB21" s="208"/>
      <c r="EC21" s="208"/>
      <c r="ED21" s="200" t="s">
        <v>6859</v>
      </c>
      <c r="EE21" s="209"/>
      <c r="EF21" s="202" t="s">
        <v>6860</v>
      </c>
      <c r="EG21" s="209"/>
      <c r="EH21" s="209"/>
      <c r="EI21" s="202" t="s">
        <v>6861</v>
      </c>
      <c r="EJ21" s="202" t="s">
        <v>6862</v>
      </c>
      <c r="EK21" s="209"/>
      <c r="EL21" s="209"/>
      <c r="EM21" s="209"/>
      <c r="EN21" s="209"/>
      <c r="EO21" s="209"/>
      <c r="EP21" s="209"/>
      <c r="EQ21" s="209"/>
      <c r="ER21" s="209"/>
      <c r="ES21" s="208"/>
      <c r="ET21" s="208"/>
      <c r="EU21" s="208"/>
      <c r="EV21" s="200" t="s">
        <v>6863</v>
      </c>
      <c r="EW21" s="200" t="s">
        <v>6864</v>
      </c>
      <c r="EX21" s="208"/>
      <c r="EY21" s="200" t="s">
        <v>6865</v>
      </c>
      <c r="FC21" s="208"/>
      <c r="FD21" s="208"/>
      <c r="FE21" s="208"/>
      <c r="FF21" s="208"/>
      <c r="FG21" s="200" t="s">
        <v>6866</v>
      </c>
      <c r="FH21" s="208"/>
      <c r="FI21" s="208"/>
      <c r="FJ21" s="208"/>
      <c r="FK21" s="208"/>
      <c r="FL21" s="208"/>
      <c r="FM21" s="208"/>
      <c r="FN21" s="208"/>
      <c r="FO21" s="200" t="s">
        <v>6867</v>
      </c>
      <c r="FP21" s="208"/>
      <c r="FQ21" s="200" t="s">
        <v>6868</v>
      </c>
      <c r="FR21" s="208"/>
      <c r="FS21" s="208"/>
      <c r="FT21" s="208"/>
      <c r="FU21" s="200" t="s">
        <v>6869</v>
      </c>
      <c r="FV21" s="208"/>
      <c r="FW21" s="208"/>
      <c r="FX21" s="208"/>
      <c r="FY21" s="200" t="s">
        <v>5922</v>
      </c>
      <c r="FZ21" s="200" t="s">
        <v>6870</v>
      </c>
      <c r="GA21" s="200" t="s">
        <v>6871</v>
      </c>
      <c r="GB21" s="208"/>
      <c r="GC21" s="208"/>
      <c r="GD21" s="208"/>
      <c r="GE21" s="208"/>
      <c r="GF21" s="208"/>
      <c r="GG21" s="208"/>
      <c r="GH21" s="200" t="s">
        <v>6872</v>
      </c>
      <c r="GI21" s="208"/>
      <c r="GJ21" s="208"/>
      <c r="GK21" s="208"/>
      <c r="GL21" s="200" t="s">
        <v>6873</v>
      </c>
      <c r="GM21" s="200" t="s">
        <v>6874</v>
      </c>
      <c r="GN21" s="200" t="s">
        <v>6875</v>
      </c>
      <c r="GO21" s="208"/>
      <c r="GP21" s="200" t="s">
        <v>6876</v>
      </c>
      <c r="GQ21" s="200" t="s">
        <v>6877</v>
      </c>
      <c r="GR21" s="208"/>
      <c r="GS21" s="200" t="s">
        <v>6878</v>
      </c>
      <c r="GT21" s="208"/>
      <c r="GU21" s="200" t="s">
        <v>6879</v>
      </c>
      <c r="GV21" s="208"/>
      <c r="GW21" s="200" t="s">
        <v>6880</v>
      </c>
      <c r="GX21" s="208"/>
      <c r="GY21" s="208"/>
      <c r="GZ21" s="200" t="s">
        <v>6881</v>
      </c>
      <c r="HA21" s="208"/>
      <c r="HB21" s="200" t="s">
        <v>6882</v>
      </c>
      <c r="HC21" s="208"/>
    </row>
    <row r="22" spans="4:211" ht="12" customHeight="1">
      <c r="D22" s="79" t="s">
        <v>24</v>
      </c>
      <c r="E22" s="78" t="s">
        <v>2877</v>
      </c>
      <c r="G22" s="78" t="s">
        <v>48</v>
      </c>
      <c r="H22" s="181">
        <v>19</v>
      </c>
      <c r="K22" s="78">
        <f t="shared" si="4"/>
        <v>0</v>
      </c>
      <c r="L22" s="181">
        <v>19</v>
      </c>
      <c r="M22" s="46"/>
      <c r="N22" s="210" t="s">
        <v>5391</v>
      </c>
      <c r="O22" s="183">
        <v>19</v>
      </c>
      <c r="P22" s="184"/>
      <c r="Q22" s="182" t="str">
        <f t="shared" si="5"/>
        <v>RS MT URBANITE</v>
      </c>
      <c r="R22" s="183">
        <v>19</v>
      </c>
      <c r="S22" s="211"/>
      <c r="AM22" s="206" t="s">
        <v>2985</v>
      </c>
      <c r="AW22" s="208"/>
      <c r="AX22" s="208"/>
      <c r="AY22" s="201" t="s">
        <v>6883</v>
      </c>
      <c r="AZ22" s="208"/>
      <c r="BA22" s="201" t="s">
        <v>6884</v>
      </c>
      <c r="BB22" s="208"/>
      <c r="BC22" s="208"/>
      <c r="BD22" s="208"/>
      <c r="BE22" s="208"/>
      <c r="BF22" s="208"/>
      <c r="BG22" s="208"/>
      <c r="BH22" s="208"/>
      <c r="BI22" s="208"/>
      <c r="BJ22" s="208"/>
      <c r="BK22" s="208"/>
      <c r="BL22" s="208"/>
      <c r="BM22" s="201" t="s">
        <v>6885</v>
      </c>
      <c r="BN22" s="201" t="s">
        <v>6886</v>
      </c>
      <c r="BO22" s="208"/>
      <c r="BP22" s="201" t="s">
        <v>6887</v>
      </c>
      <c r="BQ22" s="201" t="s">
        <v>6888</v>
      </c>
      <c r="BR22" s="208"/>
      <c r="BS22" s="201" t="s">
        <v>6846</v>
      </c>
      <c r="BT22" s="201" t="s">
        <v>6889</v>
      </c>
      <c r="CF22" s="200" t="s">
        <v>6890</v>
      </c>
      <c r="CG22" s="200" t="s">
        <v>6891</v>
      </c>
      <c r="CH22" s="200" t="s">
        <v>6892</v>
      </c>
      <c r="CI22" s="208"/>
      <c r="CJ22" s="200" t="s">
        <v>6893</v>
      </c>
      <c r="CK22" s="200" t="s">
        <v>6894</v>
      </c>
      <c r="CL22" s="208"/>
      <c r="CM22" s="208"/>
      <c r="CN22" s="200" t="s">
        <v>6895</v>
      </c>
      <c r="CO22" s="200" t="s">
        <v>6896</v>
      </c>
      <c r="CP22" s="200" t="s">
        <v>6897</v>
      </c>
      <c r="CQ22" s="208"/>
      <c r="CR22" s="208"/>
      <c r="CS22" s="208"/>
      <c r="CT22" s="208"/>
      <c r="CU22" s="200" t="s">
        <v>6898</v>
      </c>
      <c r="CV22" s="208"/>
      <c r="CW22" s="208"/>
      <c r="CX22" s="208"/>
      <c r="CY22" s="200" t="s">
        <v>6899</v>
      </c>
      <c r="CZ22" s="200" t="s">
        <v>6600</v>
      </c>
      <c r="DA22" s="208"/>
      <c r="DX22" s="200" t="s">
        <v>6900</v>
      </c>
      <c r="DY22" s="208"/>
      <c r="DZ22" s="208"/>
      <c r="EA22" s="208"/>
      <c r="EB22" s="208"/>
      <c r="EC22" s="208"/>
      <c r="ED22" s="200" t="s">
        <v>6901</v>
      </c>
      <c r="EE22" s="209"/>
      <c r="EF22" s="202" t="s">
        <v>6902</v>
      </c>
      <c r="EG22" s="209"/>
      <c r="EH22" s="209"/>
      <c r="EI22" s="202" t="s">
        <v>6903</v>
      </c>
      <c r="EJ22" s="202" t="s">
        <v>6904</v>
      </c>
      <c r="EK22" s="209"/>
      <c r="EL22" s="209"/>
      <c r="EM22" s="209"/>
      <c r="EN22" s="209"/>
      <c r="EO22" s="209"/>
      <c r="EP22" s="209"/>
      <c r="EQ22" s="209"/>
      <c r="ER22" s="209"/>
      <c r="ES22" s="208"/>
      <c r="ET22" s="208"/>
      <c r="EU22" s="208"/>
      <c r="EV22" s="200" t="s">
        <v>6905</v>
      </c>
      <c r="EW22" s="200" t="s">
        <v>6906</v>
      </c>
      <c r="EX22" s="208"/>
      <c r="EY22" s="200" t="s">
        <v>6907</v>
      </c>
      <c r="FC22" s="208"/>
      <c r="FD22" s="208"/>
      <c r="FE22" s="208"/>
      <c r="FF22" s="208"/>
      <c r="FG22" s="200" t="s">
        <v>6908</v>
      </c>
      <c r="FH22" s="208"/>
      <c r="FI22" s="208"/>
      <c r="FJ22" s="208"/>
      <c r="FK22" s="208"/>
      <c r="FL22" s="208"/>
      <c r="FM22" s="208"/>
      <c r="FN22" s="208"/>
      <c r="FO22" s="200" t="s">
        <v>6909</v>
      </c>
      <c r="FP22" s="208"/>
      <c r="FQ22" s="200" t="s">
        <v>6910</v>
      </c>
      <c r="FR22" s="208"/>
      <c r="FS22" s="208"/>
      <c r="FT22" s="208"/>
      <c r="FU22" s="200" t="s">
        <v>6911</v>
      </c>
      <c r="FV22" s="208"/>
      <c r="FW22" s="208"/>
      <c r="FX22" s="208"/>
      <c r="FY22" s="200" t="s">
        <v>6131</v>
      </c>
      <c r="FZ22" s="200" t="s">
        <v>6912</v>
      </c>
      <c r="GA22" s="200" t="s">
        <v>6913</v>
      </c>
      <c r="GB22" s="208"/>
      <c r="GC22" s="208"/>
      <c r="GD22" s="208"/>
      <c r="GE22" s="208"/>
      <c r="GF22" s="208"/>
      <c r="GG22" s="208"/>
      <c r="GH22" s="200" t="s">
        <v>6914</v>
      </c>
      <c r="GI22" s="208"/>
      <c r="GJ22" s="208"/>
      <c r="GK22" s="208"/>
      <c r="GL22" s="200" t="s">
        <v>6915</v>
      </c>
      <c r="GM22" s="200" t="s">
        <v>6916</v>
      </c>
      <c r="GN22" s="200" t="s">
        <v>6917</v>
      </c>
      <c r="GO22" s="208"/>
      <c r="GP22" s="200" t="s">
        <v>6918</v>
      </c>
      <c r="GQ22" s="200" t="s">
        <v>6919</v>
      </c>
      <c r="GR22" s="208"/>
      <c r="GS22" s="208"/>
      <c r="GT22" s="208"/>
      <c r="GU22" s="200" t="s">
        <v>6284</v>
      </c>
      <c r="GV22" s="208"/>
      <c r="GW22" s="200" t="s">
        <v>2997</v>
      </c>
      <c r="GX22" s="208"/>
      <c r="GY22" s="208"/>
      <c r="GZ22" s="200" t="s">
        <v>6920</v>
      </c>
      <c r="HA22" s="208"/>
      <c r="HB22" s="200" t="s">
        <v>6921</v>
      </c>
      <c r="HC22" s="208"/>
    </row>
    <row r="23" spans="4:211" ht="12" customHeight="1">
      <c r="D23" s="79" t="s">
        <v>36</v>
      </c>
      <c r="E23" s="78" t="s">
        <v>2876</v>
      </c>
      <c r="G23" s="79" t="s">
        <v>26</v>
      </c>
      <c r="H23" s="181">
        <v>20</v>
      </c>
      <c r="K23" s="78">
        <f t="shared" si="4"/>
        <v>0</v>
      </c>
      <c r="L23" s="181">
        <v>20</v>
      </c>
      <c r="M23" s="46"/>
      <c r="N23" s="210" t="s">
        <v>5392</v>
      </c>
      <c r="O23" s="183">
        <v>20</v>
      </c>
      <c r="P23" s="184"/>
      <c r="Q23" s="182" t="str">
        <f t="shared" si="5"/>
        <v>RS SE AT</v>
      </c>
      <c r="R23" s="183">
        <v>20</v>
      </c>
      <c r="S23" s="211"/>
      <c r="AM23" s="206" t="s">
        <v>2986</v>
      </c>
      <c r="AW23" s="208"/>
      <c r="AX23" s="208"/>
      <c r="AY23" s="201" t="s">
        <v>6922</v>
      </c>
      <c r="AZ23" s="208"/>
      <c r="BA23" s="201" t="s">
        <v>2892</v>
      </c>
      <c r="BB23" s="208"/>
      <c r="BC23" s="208"/>
      <c r="BD23" s="208"/>
      <c r="BE23" s="208"/>
      <c r="BF23" s="208"/>
      <c r="BG23" s="208"/>
      <c r="BH23" s="208"/>
      <c r="BI23" s="208"/>
      <c r="BJ23" s="208"/>
      <c r="BK23" s="208"/>
      <c r="BL23" s="208"/>
      <c r="BM23" s="201" t="s">
        <v>6923</v>
      </c>
      <c r="BN23" s="201" t="s">
        <v>6924</v>
      </c>
      <c r="BO23" s="208"/>
      <c r="BP23" s="201" t="s">
        <v>6925</v>
      </c>
      <c r="BQ23" s="201" t="s">
        <v>6926</v>
      </c>
      <c r="BR23" s="208"/>
      <c r="BS23" s="201" t="s">
        <v>6927</v>
      </c>
      <c r="BT23" s="201" t="s">
        <v>6928</v>
      </c>
      <c r="CF23" s="200" t="s">
        <v>6929</v>
      </c>
      <c r="CG23" s="200" t="s">
        <v>6930</v>
      </c>
      <c r="CH23" s="200" t="s">
        <v>6931</v>
      </c>
      <c r="CI23" s="208"/>
      <c r="CJ23" s="200" t="s">
        <v>6932</v>
      </c>
      <c r="CK23" s="200" t="s">
        <v>6933</v>
      </c>
      <c r="CL23" s="208"/>
      <c r="CM23" s="208"/>
      <c r="CN23" s="200" t="s">
        <v>6934</v>
      </c>
      <c r="CO23" s="200" t="s">
        <v>6935</v>
      </c>
      <c r="CP23" s="200" t="s">
        <v>6936</v>
      </c>
      <c r="CQ23" s="208"/>
      <c r="CR23" s="208"/>
      <c r="CS23" s="208"/>
      <c r="CT23" s="208"/>
      <c r="CU23" s="200" t="s">
        <v>6937</v>
      </c>
      <c r="CV23" s="208"/>
      <c r="CW23" s="208"/>
      <c r="CX23" s="208"/>
      <c r="CY23" s="200" t="s">
        <v>6938</v>
      </c>
      <c r="CZ23" s="200" t="s">
        <v>6654</v>
      </c>
      <c r="DA23" s="208"/>
      <c r="DX23" s="200" t="s">
        <v>6939</v>
      </c>
      <c r="DY23" s="208"/>
      <c r="DZ23" s="208"/>
      <c r="EA23" s="208"/>
      <c r="EB23" s="208"/>
      <c r="EC23" s="208"/>
      <c r="ED23" s="200" t="s">
        <v>6940</v>
      </c>
      <c r="EE23" s="209"/>
      <c r="EF23" s="202" t="s">
        <v>6941</v>
      </c>
      <c r="EG23" s="209"/>
      <c r="EH23" s="209"/>
      <c r="EI23" s="202" t="s">
        <v>6942</v>
      </c>
      <c r="EJ23" s="202" t="s">
        <v>6943</v>
      </c>
      <c r="EK23" s="209"/>
      <c r="EL23" s="209"/>
      <c r="EM23" s="209"/>
      <c r="EN23" s="209"/>
      <c r="EO23" s="209"/>
      <c r="EP23" s="209"/>
      <c r="EQ23" s="209"/>
      <c r="ER23" s="209"/>
      <c r="ES23" s="208"/>
      <c r="ET23" s="208"/>
      <c r="EU23" s="208"/>
      <c r="EV23" s="200" t="s">
        <v>6944</v>
      </c>
      <c r="EW23" s="200" t="s">
        <v>6945</v>
      </c>
      <c r="EX23" s="208"/>
      <c r="EY23" s="200" t="s">
        <v>6946</v>
      </c>
      <c r="FC23" s="208"/>
      <c r="FD23" s="208"/>
      <c r="FE23" s="208"/>
      <c r="FF23" s="208"/>
      <c r="FG23" s="200" t="s">
        <v>6947</v>
      </c>
      <c r="FH23" s="208"/>
      <c r="FI23" s="208"/>
      <c r="FJ23" s="208"/>
      <c r="FK23" s="208"/>
      <c r="FL23" s="208"/>
      <c r="FM23" s="208"/>
      <c r="FN23" s="208"/>
      <c r="FO23" s="200" t="s">
        <v>6948</v>
      </c>
      <c r="FP23" s="208"/>
      <c r="FQ23" s="200" t="s">
        <v>6949</v>
      </c>
      <c r="FR23" s="208"/>
      <c r="FS23" s="208"/>
      <c r="FT23" s="208"/>
      <c r="FU23" s="200" t="s">
        <v>6950</v>
      </c>
      <c r="FV23" s="208"/>
      <c r="FW23" s="208"/>
      <c r="FX23" s="208"/>
      <c r="FY23" s="200" t="s">
        <v>6951</v>
      </c>
      <c r="FZ23" s="200" t="s">
        <v>6952</v>
      </c>
      <c r="GA23" s="200" t="s">
        <v>6953</v>
      </c>
      <c r="GB23" s="208"/>
      <c r="GC23" s="208"/>
      <c r="GD23" s="208"/>
      <c r="GE23" s="208"/>
      <c r="GF23" s="208"/>
      <c r="GG23" s="208"/>
      <c r="GH23" s="200" t="s">
        <v>6954</v>
      </c>
      <c r="GI23" s="208"/>
      <c r="GJ23" s="208"/>
      <c r="GK23" s="208"/>
      <c r="GL23" s="200" t="s">
        <v>6955</v>
      </c>
      <c r="GM23" s="200" t="s">
        <v>6956</v>
      </c>
      <c r="GN23" s="200" t="s">
        <v>6957</v>
      </c>
      <c r="GO23" s="208"/>
      <c r="GP23" s="208"/>
      <c r="GQ23" s="200" t="s">
        <v>6511</v>
      </c>
      <c r="GR23" s="208"/>
      <c r="GS23" s="208"/>
      <c r="GT23" s="208"/>
      <c r="GU23" s="200" t="s">
        <v>6366</v>
      </c>
      <c r="GV23" s="208"/>
      <c r="GW23" s="200" t="s">
        <v>6958</v>
      </c>
      <c r="GX23" s="208"/>
      <c r="GY23" s="208"/>
      <c r="GZ23" s="200" t="s">
        <v>6959</v>
      </c>
      <c r="HA23" s="208"/>
      <c r="HB23" s="200" t="s">
        <v>6960</v>
      </c>
      <c r="HC23" s="208"/>
    </row>
    <row r="24" spans="4:211" ht="12" customHeight="1">
      <c r="D24" s="79" t="s">
        <v>37</v>
      </c>
      <c r="E24" s="78" t="s">
        <v>2877</v>
      </c>
      <c r="G24" s="79" t="s">
        <v>685</v>
      </c>
      <c r="H24" s="181">
        <v>21</v>
      </c>
      <c r="K24" s="78">
        <f>HLOOKUP($K$2,$T$3:$AN$40,2+H24,0)</f>
        <v>0</v>
      </c>
      <c r="L24" s="181">
        <v>21</v>
      </c>
      <c r="M24" s="46"/>
      <c r="N24" s="210" t="s">
        <v>5393</v>
      </c>
      <c r="O24" s="183">
        <v>21</v>
      </c>
      <c r="P24" s="184"/>
      <c r="Q24" s="182" t="str">
        <f t="shared" si="5"/>
        <v>RS SPECIAL EDITION</v>
      </c>
      <c r="R24" s="183">
        <v>21</v>
      </c>
      <c r="S24" s="211"/>
      <c r="AM24" s="206" t="s">
        <v>2988</v>
      </c>
      <c r="AW24" s="208"/>
      <c r="AX24" s="208"/>
      <c r="AY24" s="201" t="s">
        <v>6961</v>
      </c>
      <c r="AZ24" s="208"/>
      <c r="BA24" s="201" t="s">
        <v>6962</v>
      </c>
      <c r="BB24" s="208"/>
      <c r="BC24" s="208"/>
      <c r="BD24" s="208"/>
      <c r="BE24" s="208"/>
      <c r="BF24" s="208"/>
      <c r="BG24" s="208"/>
      <c r="BH24" s="208"/>
      <c r="BI24" s="208"/>
      <c r="BJ24" s="208"/>
      <c r="BK24" s="208"/>
      <c r="BL24" s="208"/>
      <c r="BM24" s="201" t="s">
        <v>6963</v>
      </c>
      <c r="BN24" s="201" t="s">
        <v>6964</v>
      </c>
      <c r="BO24" s="208"/>
      <c r="BP24" s="201" t="s">
        <v>6965</v>
      </c>
      <c r="BQ24" s="201" t="s">
        <v>6966</v>
      </c>
      <c r="BR24" s="208"/>
      <c r="BS24" s="201" t="s">
        <v>6700</v>
      </c>
      <c r="BT24" s="201" t="s">
        <v>6967</v>
      </c>
      <c r="CF24" s="200" t="s">
        <v>6968</v>
      </c>
      <c r="CG24" s="200" t="s">
        <v>6969</v>
      </c>
      <c r="CH24" s="200" t="s">
        <v>6970</v>
      </c>
      <c r="CI24" s="208"/>
      <c r="CJ24" s="200" t="s">
        <v>6971</v>
      </c>
      <c r="CK24" s="200" t="s">
        <v>6972</v>
      </c>
      <c r="CL24" s="208"/>
      <c r="CM24" s="208"/>
      <c r="CN24" s="200" t="s">
        <v>6973</v>
      </c>
      <c r="CO24" s="200" t="s">
        <v>6974</v>
      </c>
      <c r="CP24" s="200" t="s">
        <v>6975</v>
      </c>
      <c r="CQ24" s="208"/>
      <c r="CR24" s="208"/>
      <c r="CS24" s="208"/>
      <c r="CT24" s="208"/>
      <c r="CU24" s="200" t="s">
        <v>6976</v>
      </c>
      <c r="CV24" s="208"/>
      <c r="CW24" s="208"/>
      <c r="CX24" s="208"/>
      <c r="CY24" s="200" t="s">
        <v>6977</v>
      </c>
      <c r="CZ24" s="200" t="s">
        <v>6978</v>
      </c>
      <c r="DA24" s="208"/>
      <c r="DX24" s="200" t="s">
        <v>6979</v>
      </c>
      <c r="DY24" s="208"/>
      <c r="DZ24" s="208"/>
      <c r="EA24" s="208"/>
      <c r="EB24" s="208"/>
      <c r="EC24" s="208"/>
      <c r="ED24" s="200" t="s">
        <v>6980</v>
      </c>
      <c r="EE24" s="209"/>
      <c r="EF24" s="202" t="s">
        <v>2947</v>
      </c>
      <c r="EG24" s="209"/>
      <c r="EH24" s="209"/>
      <c r="EI24" s="202" t="s">
        <v>6981</v>
      </c>
      <c r="EJ24" s="202" t="s">
        <v>6982</v>
      </c>
      <c r="EK24" s="209"/>
      <c r="EL24" s="209"/>
      <c r="EM24" s="209"/>
      <c r="EN24" s="209"/>
      <c r="EO24" s="209"/>
      <c r="EP24" s="209"/>
      <c r="EQ24" s="209"/>
      <c r="ER24" s="209"/>
      <c r="ES24" s="208"/>
      <c r="ET24" s="208"/>
      <c r="EU24" s="208"/>
      <c r="EV24" s="200" t="s">
        <v>6983</v>
      </c>
      <c r="EW24" s="200" t="s">
        <v>6984</v>
      </c>
      <c r="EX24" s="208"/>
      <c r="EY24" s="200" t="s">
        <v>6985</v>
      </c>
      <c r="FC24" s="208"/>
      <c r="FD24" s="208"/>
      <c r="FE24" s="208"/>
      <c r="FF24" s="208"/>
      <c r="FG24" s="200" t="s">
        <v>6986</v>
      </c>
      <c r="FH24" s="208"/>
      <c r="FI24" s="208"/>
      <c r="FJ24" s="208"/>
      <c r="FK24" s="208"/>
      <c r="FL24" s="208"/>
      <c r="FM24" s="208"/>
      <c r="FN24" s="208"/>
      <c r="FO24" s="200" t="s">
        <v>6987</v>
      </c>
      <c r="FP24" s="208"/>
      <c r="FQ24" s="200" t="s">
        <v>6988</v>
      </c>
      <c r="FR24" s="208"/>
      <c r="FS24" s="208"/>
      <c r="FT24" s="208"/>
      <c r="FU24" s="200" t="s">
        <v>6989</v>
      </c>
      <c r="FV24" s="208"/>
      <c r="FW24" s="208"/>
      <c r="FX24" s="208"/>
      <c r="FY24" s="200" t="s">
        <v>6990</v>
      </c>
      <c r="FZ24" s="200" t="s">
        <v>6991</v>
      </c>
      <c r="GA24" s="200" t="s">
        <v>6992</v>
      </c>
      <c r="GB24" s="208"/>
      <c r="GC24" s="208"/>
      <c r="GD24" s="208"/>
      <c r="GE24" s="208"/>
      <c r="GF24" s="208"/>
      <c r="GG24" s="208"/>
      <c r="GH24" s="200" t="s">
        <v>6993</v>
      </c>
      <c r="GI24" s="208"/>
      <c r="GJ24" s="208"/>
      <c r="GK24" s="208"/>
      <c r="GL24" s="200" t="s">
        <v>6994</v>
      </c>
      <c r="GM24" s="200" t="s">
        <v>6995</v>
      </c>
      <c r="GN24" s="200" t="s">
        <v>6996</v>
      </c>
      <c r="GO24" s="208"/>
      <c r="GP24" s="208"/>
      <c r="GQ24" s="200" t="s">
        <v>6997</v>
      </c>
      <c r="GR24" s="208"/>
      <c r="GS24" s="208"/>
      <c r="GT24" s="208"/>
      <c r="GU24" s="200" t="s">
        <v>6998</v>
      </c>
      <c r="GV24" s="208"/>
      <c r="GW24" s="200" t="s">
        <v>6999</v>
      </c>
      <c r="GX24" s="208"/>
      <c r="GY24" s="208"/>
      <c r="GZ24" s="208"/>
      <c r="HA24" s="208"/>
      <c r="HB24" s="200" t="s">
        <v>7000</v>
      </c>
      <c r="HC24" s="208"/>
    </row>
    <row r="25" spans="4:211" ht="12" customHeight="1">
      <c r="D25" s="79" t="s">
        <v>250</v>
      </c>
      <c r="E25" s="78" t="s">
        <v>2876</v>
      </c>
      <c r="H25" s="181">
        <v>22</v>
      </c>
      <c r="K25" s="78">
        <f t="shared" ref="K25:K29" si="6">HLOOKUP($K$2,$T$3:$AN$40,2+H25,0)</f>
        <v>0</v>
      </c>
      <c r="L25" s="181">
        <v>22</v>
      </c>
      <c r="N25" s="210" t="s">
        <v>5394</v>
      </c>
      <c r="O25" s="183">
        <v>22</v>
      </c>
      <c r="P25" s="184"/>
      <c r="Q25" s="182" t="str">
        <f t="shared" si="5"/>
        <v>S AT 1.2</v>
      </c>
      <c r="R25" s="183">
        <v>22</v>
      </c>
      <c r="S25" s="211"/>
      <c r="AM25" s="206" t="s">
        <v>2989</v>
      </c>
      <c r="AW25" s="208"/>
      <c r="AX25" s="208"/>
      <c r="AY25" s="201" t="s">
        <v>7001</v>
      </c>
      <c r="AZ25" s="208"/>
      <c r="BA25" s="201" t="s">
        <v>7002</v>
      </c>
      <c r="BB25" s="208"/>
      <c r="BC25" s="208"/>
      <c r="BD25" s="208"/>
      <c r="BE25" s="208"/>
      <c r="BF25" s="208"/>
      <c r="BG25" s="208"/>
      <c r="BH25" s="208"/>
      <c r="BI25" s="208"/>
      <c r="BJ25" s="208"/>
      <c r="BK25" s="208"/>
      <c r="BL25" s="208"/>
      <c r="BM25" s="201" t="s">
        <v>7003</v>
      </c>
      <c r="BN25" s="201" t="s">
        <v>7004</v>
      </c>
      <c r="BO25" s="208"/>
      <c r="BP25" s="201" t="s">
        <v>7005</v>
      </c>
      <c r="BQ25" s="201" t="s">
        <v>7006</v>
      </c>
      <c r="BR25" s="208"/>
      <c r="BS25" s="201" t="s">
        <v>6700</v>
      </c>
      <c r="BT25" s="201" t="s">
        <v>7007</v>
      </c>
      <c r="CF25" s="200" t="s">
        <v>7008</v>
      </c>
      <c r="CG25" s="200" t="s">
        <v>7009</v>
      </c>
      <c r="CH25" s="200" t="s">
        <v>7010</v>
      </c>
      <c r="CI25" s="208"/>
      <c r="CJ25" s="200" t="s">
        <v>7011</v>
      </c>
      <c r="CK25" s="200" t="s">
        <v>6231</v>
      </c>
      <c r="CL25" s="208"/>
      <c r="CM25" s="208"/>
      <c r="CN25" s="200" t="s">
        <v>7012</v>
      </c>
      <c r="CO25" s="200" t="s">
        <v>7013</v>
      </c>
      <c r="CP25" s="200" t="s">
        <v>7014</v>
      </c>
      <c r="CQ25" s="208"/>
      <c r="CR25" s="208"/>
      <c r="CS25" s="208"/>
      <c r="CT25" s="208"/>
      <c r="CU25" s="200" t="s">
        <v>7015</v>
      </c>
      <c r="CV25" s="208"/>
      <c r="CW25" s="208"/>
      <c r="CX25" s="208"/>
      <c r="CY25" s="208"/>
      <c r="CZ25" s="200" t="s">
        <v>7016</v>
      </c>
      <c r="DA25" s="208"/>
      <c r="DX25" s="200" t="s">
        <v>7017</v>
      </c>
      <c r="DY25" s="208"/>
      <c r="DZ25" s="208"/>
      <c r="EA25" s="208"/>
      <c r="EB25" s="208"/>
      <c r="EC25" s="208"/>
      <c r="ED25" s="200" t="s">
        <v>7018</v>
      </c>
      <c r="EE25" s="209"/>
      <c r="EF25" s="202" t="s">
        <v>7019</v>
      </c>
      <c r="EG25" s="209"/>
      <c r="EH25" s="209"/>
      <c r="EI25" s="202" t="s">
        <v>7020</v>
      </c>
      <c r="EJ25" s="202" t="s">
        <v>7021</v>
      </c>
      <c r="EK25" s="209"/>
      <c r="EL25" s="209"/>
      <c r="EM25" s="209"/>
      <c r="EN25" s="209"/>
      <c r="EO25" s="209"/>
      <c r="EP25" s="209"/>
      <c r="EQ25" s="209"/>
      <c r="ER25" s="209"/>
      <c r="ES25" s="208"/>
      <c r="ET25" s="208"/>
      <c r="EU25" s="208"/>
      <c r="EV25" s="200" t="s">
        <v>7022</v>
      </c>
      <c r="EW25" s="200" t="s">
        <v>7023</v>
      </c>
      <c r="EX25" s="208"/>
      <c r="EY25" s="200" t="s">
        <v>7024</v>
      </c>
      <c r="FC25" s="208"/>
      <c r="FD25" s="208"/>
      <c r="FE25" s="208"/>
      <c r="FF25" s="208"/>
      <c r="FG25" s="200" t="s">
        <v>7025</v>
      </c>
      <c r="FH25" s="208"/>
      <c r="FI25" s="208"/>
      <c r="FJ25" s="208"/>
      <c r="FK25" s="208"/>
      <c r="FL25" s="208"/>
      <c r="FM25" s="208"/>
      <c r="FN25" s="208"/>
      <c r="FO25" s="200" t="s">
        <v>7026</v>
      </c>
      <c r="FP25" s="208"/>
      <c r="FQ25" s="200" t="s">
        <v>7027</v>
      </c>
      <c r="FR25" s="208"/>
      <c r="FS25" s="208"/>
      <c r="FT25" s="208"/>
      <c r="FU25" s="200" t="s">
        <v>7028</v>
      </c>
      <c r="FV25" s="208"/>
      <c r="FW25" s="208"/>
      <c r="FX25" s="208"/>
      <c r="FY25" s="200" t="s">
        <v>7029</v>
      </c>
      <c r="FZ25" s="200" t="s">
        <v>7030</v>
      </c>
      <c r="GA25" s="200" t="s">
        <v>7031</v>
      </c>
      <c r="GB25" s="208"/>
      <c r="GC25" s="208"/>
      <c r="GD25" s="208"/>
      <c r="GE25" s="208"/>
      <c r="GF25" s="208"/>
      <c r="GG25" s="208"/>
      <c r="GH25" s="200" t="s">
        <v>7032</v>
      </c>
      <c r="GI25" s="208"/>
      <c r="GJ25" s="208"/>
      <c r="GK25" s="208"/>
      <c r="GL25" s="200" t="s">
        <v>7033</v>
      </c>
      <c r="GM25" s="200" t="s">
        <v>7034</v>
      </c>
      <c r="GN25" s="200" t="s">
        <v>7035</v>
      </c>
      <c r="GO25" s="208"/>
      <c r="GP25" s="208"/>
      <c r="GQ25" s="200" t="s">
        <v>7036</v>
      </c>
      <c r="GR25" s="208"/>
      <c r="GS25" s="208"/>
      <c r="GT25" s="208"/>
      <c r="GU25" s="200" t="s">
        <v>7037</v>
      </c>
      <c r="GV25" s="208"/>
      <c r="GW25" s="200" t="s">
        <v>7038</v>
      </c>
      <c r="GX25" s="208"/>
      <c r="GY25" s="208"/>
      <c r="GZ25" s="208"/>
      <c r="HA25" s="208"/>
      <c r="HB25" s="200" t="s">
        <v>7039</v>
      </c>
      <c r="HC25" s="208"/>
    </row>
    <row r="26" spans="4:211" ht="12" customHeight="1">
      <c r="D26" s="79" t="s">
        <v>120</v>
      </c>
      <c r="E26" s="78" t="s">
        <v>2876</v>
      </c>
      <c r="H26" s="181">
        <v>23</v>
      </c>
      <c r="K26" s="78">
        <f t="shared" si="6"/>
        <v>0</v>
      </c>
      <c r="L26" s="181">
        <v>23</v>
      </c>
      <c r="N26" s="212" t="s">
        <v>2896</v>
      </c>
      <c r="O26" s="183">
        <v>23</v>
      </c>
      <c r="P26" s="184"/>
      <c r="Q26" s="182" t="str">
        <f t="shared" si="5"/>
        <v>S MT 1.2</v>
      </c>
      <c r="R26" s="183">
        <v>23</v>
      </c>
      <c r="S26" s="213"/>
      <c r="AM26" s="206" t="s">
        <v>2990</v>
      </c>
      <c r="AW26" s="208"/>
      <c r="AX26" s="208"/>
      <c r="AY26" s="201" t="s">
        <v>7040</v>
      </c>
      <c r="AZ26" s="208"/>
      <c r="BA26" s="208"/>
      <c r="BB26" s="208"/>
      <c r="BC26" s="208"/>
      <c r="BD26" s="208"/>
      <c r="BE26" s="208"/>
      <c r="BF26" s="208"/>
      <c r="BG26" s="208"/>
      <c r="BH26" s="208"/>
      <c r="BI26" s="208"/>
      <c r="BJ26" s="208"/>
      <c r="BK26" s="208"/>
      <c r="BL26" s="208"/>
      <c r="BM26" s="201" t="s">
        <v>7041</v>
      </c>
      <c r="BN26" s="201" t="s">
        <v>7042</v>
      </c>
      <c r="BO26" s="208"/>
      <c r="BP26" s="201" t="s">
        <v>7043</v>
      </c>
      <c r="BQ26" s="201" t="s">
        <v>7044</v>
      </c>
      <c r="BR26" s="208"/>
      <c r="BS26" s="201" t="s">
        <v>7045</v>
      </c>
      <c r="BT26" s="201" t="s">
        <v>7007</v>
      </c>
      <c r="CF26" s="208"/>
      <c r="CG26" s="200" t="s">
        <v>7046</v>
      </c>
      <c r="CH26" s="200" t="s">
        <v>6881</v>
      </c>
      <c r="CI26" s="208"/>
      <c r="CJ26" s="200" t="s">
        <v>7047</v>
      </c>
      <c r="CK26" s="200" t="s">
        <v>7048</v>
      </c>
      <c r="CL26" s="208"/>
      <c r="CM26" s="208"/>
      <c r="CN26" s="200" t="s">
        <v>7049</v>
      </c>
      <c r="CO26" s="200" t="s">
        <v>7050</v>
      </c>
      <c r="CP26" s="200" t="s">
        <v>7051</v>
      </c>
      <c r="CQ26" s="208"/>
      <c r="CR26" s="208"/>
      <c r="CS26" s="208"/>
      <c r="CT26" s="208"/>
      <c r="CU26" s="208"/>
      <c r="CV26" s="208"/>
      <c r="CW26" s="208"/>
      <c r="CX26" s="208"/>
      <c r="CY26" s="208"/>
      <c r="CZ26" s="200" t="s">
        <v>7052</v>
      </c>
      <c r="DA26" s="208"/>
      <c r="DX26" s="200" t="s">
        <v>7053</v>
      </c>
      <c r="DY26" s="208"/>
      <c r="DZ26" s="208"/>
      <c r="EA26" s="208"/>
      <c r="EB26" s="208"/>
      <c r="EC26" s="208"/>
      <c r="ED26" s="200" t="s">
        <v>7054</v>
      </c>
      <c r="EE26" s="209"/>
      <c r="EF26" s="202" t="s">
        <v>7055</v>
      </c>
      <c r="EG26" s="209"/>
      <c r="EH26" s="209"/>
      <c r="EI26" s="202" t="s">
        <v>7056</v>
      </c>
      <c r="EJ26" s="202" t="s">
        <v>7057</v>
      </c>
      <c r="EK26" s="209"/>
      <c r="EL26" s="209"/>
      <c r="EM26" s="209"/>
      <c r="EN26" s="209"/>
      <c r="EO26" s="209"/>
      <c r="EP26" s="209"/>
      <c r="EQ26" s="209"/>
      <c r="ER26" s="209"/>
      <c r="ES26" s="208"/>
      <c r="ET26" s="208"/>
      <c r="EU26" s="208"/>
      <c r="EV26" s="200" t="s">
        <v>7058</v>
      </c>
      <c r="EW26" s="208"/>
      <c r="EX26" s="208"/>
      <c r="EY26" s="200" t="s">
        <v>7059</v>
      </c>
      <c r="FC26" s="208"/>
      <c r="FD26" s="208"/>
      <c r="FE26" s="208"/>
      <c r="FF26" s="208"/>
      <c r="FG26" s="200" t="s">
        <v>7060</v>
      </c>
      <c r="FH26" s="208"/>
      <c r="FI26" s="208"/>
      <c r="FJ26" s="208"/>
      <c r="FK26" s="208"/>
      <c r="FL26" s="208"/>
      <c r="FM26" s="208"/>
      <c r="FN26" s="208"/>
      <c r="FO26" s="200" t="s">
        <v>7061</v>
      </c>
      <c r="FP26" s="208"/>
      <c r="FQ26" s="200" t="s">
        <v>7062</v>
      </c>
      <c r="FR26" s="208"/>
      <c r="FS26" s="208"/>
      <c r="FT26" s="208"/>
      <c r="FU26" s="200" t="s">
        <v>7063</v>
      </c>
      <c r="FV26" s="208"/>
      <c r="FW26" s="208"/>
      <c r="FX26" s="208"/>
      <c r="FY26" s="200" t="s">
        <v>7064</v>
      </c>
      <c r="FZ26" s="200" t="s">
        <v>7065</v>
      </c>
      <c r="GA26" s="200" t="s">
        <v>5807</v>
      </c>
      <c r="GB26" s="208"/>
      <c r="GC26" s="208"/>
      <c r="GD26" s="208"/>
      <c r="GE26" s="208"/>
      <c r="GF26" s="208"/>
      <c r="GG26" s="208"/>
      <c r="GH26" s="200" t="s">
        <v>7066</v>
      </c>
      <c r="GI26" s="208"/>
      <c r="GJ26" s="208"/>
      <c r="GK26" s="208"/>
      <c r="GL26" s="200" t="s">
        <v>7067</v>
      </c>
      <c r="GM26" s="200" t="s">
        <v>7034</v>
      </c>
      <c r="GN26" s="200" t="s">
        <v>7068</v>
      </c>
      <c r="GO26" s="208"/>
      <c r="GP26" s="208"/>
      <c r="GQ26" s="200" t="s">
        <v>7069</v>
      </c>
      <c r="GR26" s="208"/>
      <c r="GS26" s="208"/>
      <c r="GT26" s="208"/>
      <c r="GU26" s="200" t="s">
        <v>7070</v>
      </c>
      <c r="GV26" s="208"/>
      <c r="GW26" s="200" t="s">
        <v>7071</v>
      </c>
      <c r="GX26" s="208"/>
      <c r="GY26" s="208"/>
      <c r="GZ26" s="208"/>
      <c r="HA26" s="208"/>
      <c r="HB26" s="200" t="s">
        <v>7072</v>
      </c>
      <c r="HC26" s="208"/>
    </row>
    <row r="27" spans="4:211" ht="12" customHeight="1">
      <c r="D27" s="79" t="s">
        <v>38</v>
      </c>
      <c r="E27" s="78" t="s">
        <v>2876</v>
      </c>
      <c r="H27" s="181">
        <v>24</v>
      </c>
      <c r="K27" s="78">
        <f t="shared" si="6"/>
        <v>0</v>
      </c>
      <c r="L27" s="181">
        <v>24</v>
      </c>
      <c r="N27" s="212" t="s">
        <v>2897</v>
      </c>
      <c r="O27" s="183">
        <v>24</v>
      </c>
      <c r="P27" s="184"/>
      <c r="Q27" s="182" t="str">
        <f t="shared" si="5"/>
        <v>SATYA 1.2 E CVT CKD</v>
      </c>
      <c r="R27" s="183">
        <v>24</v>
      </c>
      <c r="S27" s="213"/>
      <c r="AM27" s="206" t="s">
        <v>2991</v>
      </c>
      <c r="AW27" s="208"/>
      <c r="AX27" s="208"/>
      <c r="AY27" s="201" t="s">
        <v>7073</v>
      </c>
      <c r="AZ27" s="208"/>
      <c r="BA27" s="208"/>
      <c r="BB27" s="208"/>
      <c r="BC27" s="208"/>
      <c r="BD27" s="208"/>
      <c r="BE27" s="208"/>
      <c r="BF27" s="208"/>
      <c r="BG27" s="208"/>
      <c r="BH27" s="208"/>
      <c r="BI27" s="208"/>
      <c r="BJ27" s="208"/>
      <c r="BK27" s="208"/>
      <c r="BL27" s="208"/>
      <c r="BM27" s="201" t="s">
        <v>7074</v>
      </c>
      <c r="BN27" s="201" t="s">
        <v>7075</v>
      </c>
      <c r="BO27" s="208"/>
      <c r="BP27" s="201" t="s">
        <v>7076</v>
      </c>
      <c r="BQ27" s="201" t="s">
        <v>7077</v>
      </c>
      <c r="BR27" s="208"/>
      <c r="BS27" s="201" t="s">
        <v>7078</v>
      </c>
      <c r="BT27" s="201" t="s">
        <v>7079</v>
      </c>
      <c r="CF27" s="208"/>
      <c r="CG27" s="200" t="s">
        <v>7080</v>
      </c>
      <c r="CH27" s="208"/>
      <c r="CI27" s="208"/>
      <c r="CJ27" s="200" t="s">
        <v>7081</v>
      </c>
      <c r="CK27" s="200" t="s">
        <v>7082</v>
      </c>
      <c r="CL27" s="208"/>
      <c r="CM27" s="208"/>
      <c r="CN27" s="200" t="s">
        <v>7083</v>
      </c>
      <c r="CO27" s="208"/>
      <c r="CP27" s="208"/>
      <c r="CQ27" s="208"/>
      <c r="CR27" s="208"/>
      <c r="CS27" s="208"/>
      <c r="CT27" s="208"/>
      <c r="CU27" s="208"/>
      <c r="CV27" s="208"/>
      <c r="CW27" s="208"/>
      <c r="CX27" s="208"/>
      <c r="CY27" s="208"/>
      <c r="CZ27" s="200" t="s">
        <v>7084</v>
      </c>
      <c r="DA27" s="208"/>
      <c r="DX27" s="200" t="s">
        <v>7085</v>
      </c>
      <c r="DY27" s="208"/>
      <c r="DZ27" s="208"/>
      <c r="EA27" s="208"/>
      <c r="EB27" s="208"/>
      <c r="EC27" s="208"/>
      <c r="ED27" s="200" t="s">
        <v>7086</v>
      </c>
      <c r="EE27" s="209"/>
      <c r="EF27" s="202" t="s">
        <v>7087</v>
      </c>
      <c r="EG27" s="209"/>
      <c r="EH27" s="209"/>
      <c r="EI27" s="202" t="s">
        <v>7088</v>
      </c>
      <c r="EJ27" s="209"/>
      <c r="EK27" s="209"/>
      <c r="EL27" s="209"/>
      <c r="EM27" s="209"/>
      <c r="EN27" s="209"/>
      <c r="EO27" s="209"/>
      <c r="EP27" s="209"/>
      <c r="EQ27" s="209"/>
      <c r="ER27" s="209"/>
      <c r="ES27" s="208"/>
      <c r="ET27" s="208"/>
      <c r="EU27" s="208"/>
      <c r="EV27" s="200" t="s">
        <v>7089</v>
      </c>
      <c r="EW27" s="208"/>
      <c r="EX27" s="208"/>
      <c r="EY27" s="200" t="s">
        <v>7090</v>
      </c>
      <c r="FC27" s="208"/>
      <c r="FD27" s="208"/>
      <c r="FE27" s="208"/>
      <c r="FF27" s="208"/>
      <c r="FG27" s="200" t="s">
        <v>7091</v>
      </c>
      <c r="FH27" s="208"/>
      <c r="FI27" s="208"/>
      <c r="FJ27" s="208"/>
      <c r="FK27" s="208"/>
      <c r="FL27" s="208"/>
      <c r="FM27" s="208"/>
      <c r="FN27" s="208"/>
      <c r="FO27" s="200" t="s">
        <v>7092</v>
      </c>
      <c r="FP27" s="208"/>
      <c r="FQ27" s="200" t="s">
        <v>7093</v>
      </c>
      <c r="FR27" s="208"/>
      <c r="FS27" s="208"/>
      <c r="FT27" s="208"/>
      <c r="FU27" s="200" t="s">
        <v>7094</v>
      </c>
      <c r="FV27" s="208"/>
      <c r="FW27" s="208"/>
      <c r="FX27" s="208"/>
      <c r="FY27" s="200" t="s">
        <v>7095</v>
      </c>
      <c r="FZ27" s="200" t="s">
        <v>7096</v>
      </c>
      <c r="GA27" s="200" t="s">
        <v>7097</v>
      </c>
      <c r="GB27" s="208"/>
      <c r="GC27" s="208"/>
      <c r="GD27" s="208"/>
      <c r="GE27" s="208"/>
      <c r="GF27" s="208"/>
      <c r="GG27" s="208"/>
      <c r="GH27" s="200" t="s">
        <v>7098</v>
      </c>
      <c r="GI27" s="208"/>
      <c r="GJ27" s="208"/>
      <c r="GK27" s="208"/>
      <c r="GL27" s="200" t="s">
        <v>7099</v>
      </c>
      <c r="GM27" s="200" t="s">
        <v>7100</v>
      </c>
      <c r="GN27" s="200" t="s">
        <v>7101</v>
      </c>
      <c r="GO27" s="208"/>
      <c r="GP27" s="208"/>
      <c r="GQ27" s="200" t="s">
        <v>7102</v>
      </c>
      <c r="GR27" s="208"/>
      <c r="GS27" s="208"/>
      <c r="GT27" s="208"/>
      <c r="GU27" s="200" t="s">
        <v>7103</v>
      </c>
      <c r="GV27" s="208"/>
      <c r="GW27" s="200" t="s">
        <v>7104</v>
      </c>
      <c r="GX27" s="208"/>
      <c r="GY27" s="208"/>
      <c r="GZ27" s="208"/>
      <c r="HA27" s="208"/>
      <c r="HB27" s="200" t="s">
        <v>7105</v>
      </c>
      <c r="HC27" s="208"/>
    </row>
    <row r="28" spans="4:211" ht="12" customHeight="1">
      <c r="D28" s="79" t="s">
        <v>39</v>
      </c>
      <c r="E28" s="78" t="s">
        <v>2876</v>
      </c>
      <c r="H28" s="181">
        <v>25</v>
      </c>
      <c r="K28" s="78">
        <f t="shared" si="6"/>
        <v>0</v>
      </c>
      <c r="L28" s="181">
        <v>25</v>
      </c>
      <c r="N28" s="212" t="s">
        <v>2898</v>
      </c>
      <c r="O28" s="183">
        <v>25</v>
      </c>
      <c r="P28" s="184"/>
      <c r="Q28" s="182" t="str">
        <f t="shared" si="5"/>
        <v>SATYA 1.2 E MT CKD</v>
      </c>
      <c r="R28" s="183">
        <v>25</v>
      </c>
      <c r="S28" s="213"/>
      <c r="AW28" s="208"/>
      <c r="AX28" s="208"/>
      <c r="AY28" s="201" t="s">
        <v>2889</v>
      </c>
      <c r="AZ28" s="208"/>
      <c r="BA28" s="208"/>
      <c r="BB28" s="208"/>
      <c r="BC28" s="208"/>
      <c r="BD28" s="208"/>
      <c r="BE28" s="208"/>
      <c r="BF28" s="208"/>
      <c r="BG28" s="208"/>
      <c r="BH28" s="208"/>
      <c r="BI28" s="208"/>
      <c r="BJ28" s="208"/>
      <c r="BK28" s="208"/>
      <c r="BL28" s="208"/>
      <c r="BM28" s="201" t="s">
        <v>7106</v>
      </c>
      <c r="BN28" s="201" t="s">
        <v>7107</v>
      </c>
      <c r="BO28" s="208"/>
      <c r="BP28" s="201" t="s">
        <v>7108</v>
      </c>
      <c r="BQ28" s="201" t="s">
        <v>7109</v>
      </c>
      <c r="BR28" s="208"/>
      <c r="BS28" s="201" t="s">
        <v>7110</v>
      </c>
      <c r="BT28" s="201" t="s">
        <v>7111</v>
      </c>
      <c r="CF28" s="208"/>
      <c r="CG28" s="200" t="s">
        <v>7112</v>
      </c>
      <c r="CH28" s="208"/>
      <c r="CI28" s="208"/>
      <c r="CJ28" s="200" t="s">
        <v>7113</v>
      </c>
      <c r="CK28" s="200" t="s">
        <v>7114</v>
      </c>
      <c r="CL28" s="208"/>
      <c r="CM28" s="208"/>
      <c r="CN28" s="200" t="s">
        <v>7115</v>
      </c>
      <c r="CO28" s="208"/>
      <c r="CP28" s="208"/>
      <c r="CQ28" s="208"/>
      <c r="CR28" s="208"/>
      <c r="DX28" s="200" t="s">
        <v>7116</v>
      </c>
      <c r="DY28" s="208"/>
      <c r="DZ28" s="208"/>
      <c r="EA28" s="208"/>
      <c r="EB28" s="208"/>
      <c r="EC28" s="208"/>
      <c r="ED28" s="200" t="s">
        <v>7117</v>
      </c>
      <c r="EE28" s="209"/>
      <c r="EF28" s="202" t="s">
        <v>7118</v>
      </c>
      <c r="EG28" s="209"/>
      <c r="EH28" s="209"/>
      <c r="EI28" s="202" t="s">
        <v>7119</v>
      </c>
      <c r="EJ28" s="209"/>
      <c r="EK28" s="209"/>
      <c r="EL28" s="209"/>
      <c r="EM28" s="209"/>
      <c r="EN28" s="209"/>
      <c r="EO28" s="209"/>
      <c r="EP28" s="209"/>
      <c r="EQ28" s="209"/>
      <c r="ER28" s="209"/>
      <c r="ES28" s="208"/>
      <c r="ET28" s="208"/>
      <c r="EU28" s="208"/>
      <c r="EV28" s="200" t="s">
        <v>7120</v>
      </c>
      <c r="EW28" s="208"/>
      <c r="EX28" s="208"/>
      <c r="EY28" s="200" t="s">
        <v>7121</v>
      </c>
      <c r="FC28" s="208"/>
      <c r="FD28" s="208"/>
      <c r="FE28" s="208"/>
      <c r="FF28" s="208"/>
      <c r="FG28" s="200" t="s">
        <v>7122</v>
      </c>
      <c r="FH28" s="208"/>
      <c r="FI28" s="208"/>
      <c r="FJ28" s="208"/>
      <c r="FK28" s="208"/>
      <c r="FL28" s="208"/>
      <c r="FM28" s="208"/>
      <c r="FN28" s="208"/>
      <c r="FO28" s="200" t="s">
        <v>7123</v>
      </c>
      <c r="FP28" s="208"/>
      <c r="FQ28" s="200" t="s">
        <v>7124</v>
      </c>
      <c r="FR28" s="208"/>
      <c r="FS28" s="208"/>
      <c r="FT28" s="208"/>
      <c r="FU28" s="200" t="s">
        <v>7125</v>
      </c>
      <c r="FV28" s="208"/>
      <c r="FW28" s="208"/>
      <c r="FX28" s="208"/>
      <c r="FY28" s="200" t="s">
        <v>7126</v>
      </c>
      <c r="FZ28" s="200" t="s">
        <v>7127</v>
      </c>
      <c r="GA28" s="200" t="s">
        <v>7128</v>
      </c>
      <c r="GB28" s="208"/>
      <c r="GC28" s="208"/>
      <c r="GD28" s="208"/>
      <c r="GE28" s="208"/>
      <c r="GF28" s="208"/>
      <c r="GG28" s="208"/>
      <c r="GH28" s="200" t="s">
        <v>7129</v>
      </c>
      <c r="GI28" s="208"/>
      <c r="GJ28" s="208"/>
      <c r="GK28" s="208"/>
      <c r="GL28" s="200" t="s">
        <v>7130</v>
      </c>
      <c r="GM28" s="200" t="s">
        <v>7131</v>
      </c>
      <c r="GN28" s="200" t="s">
        <v>7132</v>
      </c>
      <c r="GO28" s="208"/>
      <c r="GP28" s="208"/>
      <c r="GQ28" s="200" t="s">
        <v>7133</v>
      </c>
      <c r="GR28" s="208"/>
      <c r="GS28" s="208"/>
      <c r="GT28" s="208"/>
      <c r="GU28" s="200" t="s">
        <v>7134</v>
      </c>
      <c r="GV28" s="208"/>
      <c r="GW28" s="200" t="s">
        <v>7135</v>
      </c>
      <c r="GX28" s="208"/>
      <c r="GY28" s="208"/>
      <c r="GZ28" s="208"/>
      <c r="HA28" s="208"/>
      <c r="HB28" s="200" t="s">
        <v>7136</v>
      </c>
      <c r="HC28" s="208"/>
    </row>
    <row r="29" spans="4:211" ht="12" customHeight="1">
      <c r="D29" s="79" t="s">
        <v>180</v>
      </c>
      <c r="E29" s="78" t="s">
        <v>2876</v>
      </c>
      <c r="H29" s="181">
        <v>26</v>
      </c>
      <c r="K29" s="78">
        <f t="shared" si="6"/>
        <v>0</v>
      </c>
      <c r="L29" s="181">
        <v>26</v>
      </c>
      <c r="N29" s="214" t="s">
        <v>2899</v>
      </c>
      <c r="O29" s="183">
        <v>26</v>
      </c>
      <c r="P29" s="184"/>
      <c r="Q29" s="182" t="str">
        <f t="shared" si="5"/>
        <v>SATYA 1.2 S MT CKD</v>
      </c>
      <c r="R29" s="183">
        <v>26</v>
      </c>
      <c r="S29" s="215"/>
      <c r="AW29" s="208"/>
      <c r="AX29" s="208"/>
      <c r="AY29" s="201" t="s">
        <v>7137</v>
      </c>
      <c r="AZ29" s="208"/>
      <c r="BA29" s="208"/>
      <c r="BB29" s="208"/>
      <c r="BC29" s="208"/>
      <c r="BD29" s="208"/>
      <c r="BE29" s="208"/>
      <c r="BF29" s="208"/>
      <c r="BG29" s="208"/>
      <c r="BH29" s="208"/>
      <c r="BI29" s="208"/>
      <c r="BJ29" s="208"/>
      <c r="BK29" s="208"/>
      <c r="BL29" s="208"/>
      <c r="BM29" s="201" t="s">
        <v>7138</v>
      </c>
      <c r="BN29" s="216"/>
      <c r="BO29" s="208"/>
      <c r="BP29" s="201" t="s">
        <v>7139</v>
      </c>
      <c r="BQ29" s="201" t="s">
        <v>7140</v>
      </c>
      <c r="BR29" s="208"/>
      <c r="BS29" s="201" t="s">
        <v>7141</v>
      </c>
      <c r="BT29" s="201" t="s">
        <v>7142</v>
      </c>
      <c r="CF29" s="208"/>
      <c r="CG29" s="200" t="s">
        <v>7143</v>
      </c>
      <c r="CH29" s="208"/>
      <c r="CI29" s="208"/>
      <c r="CJ29" s="200" t="s">
        <v>7144</v>
      </c>
      <c r="CK29" s="200" t="s">
        <v>7145</v>
      </c>
      <c r="CL29" s="208"/>
      <c r="CM29" s="208"/>
      <c r="CN29" s="200" t="s">
        <v>7146</v>
      </c>
      <c r="CO29" s="208"/>
      <c r="CP29" s="208"/>
      <c r="CQ29" s="208"/>
      <c r="CR29" s="208"/>
      <c r="DX29" s="200" t="s">
        <v>7147</v>
      </c>
      <c r="DY29" s="208"/>
      <c r="DZ29" s="208"/>
      <c r="EA29" s="208"/>
      <c r="EB29" s="208"/>
      <c r="EC29" s="208"/>
      <c r="ED29" s="200" t="s">
        <v>7148</v>
      </c>
      <c r="EE29" s="209"/>
      <c r="EF29" s="202" t="s">
        <v>2948</v>
      </c>
      <c r="EG29" s="209"/>
      <c r="EH29" s="209"/>
      <c r="EI29" s="202" t="s">
        <v>2951</v>
      </c>
      <c r="EJ29" s="209"/>
      <c r="EK29" s="209"/>
      <c r="EL29" s="209"/>
      <c r="EM29" s="209"/>
      <c r="EN29" s="209"/>
      <c r="EO29" s="209"/>
      <c r="EP29" s="209"/>
      <c r="EQ29" s="209"/>
      <c r="ER29" s="209"/>
      <c r="ES29" s="208"/>
      <c r="ET29" s="208"/>
      <c r="EU29" s="208"/>
      <c r="EV29" s="200" t="s">
        <v>7149</v>
      </c>
      <c r="EW29" s="208"/>
      <c r="EX29" s="208"/>
      <c r="EY29" s="200" t="s">
        <v>7150</v>
      </c>
      <c r="FC29" s="208"/>
      <c r="FD29" s="208"/>
      <c r="FE29" s="208"/>
      <c r="FF29" s="208"/>
      <c r="FG29" s="200" t="s">
        <v>7151</v>
      </c>
      <c r="FH29" s="208"/>
      <c r="FI29" s="208"/>
      <c r="FJ29" s="208"/>
      <c r="FK29" s="208"/>
      <c r="FL29" s="208"/>
      <c r="FM29" s="208"/>
      <c r="FN29" s="208"/>
      <c r="FO29" s="200" t="s">
        <v>7152</v>
      </c>
      <c r="FP29" s="208"/>
      <c r="FQ29" s="200" t="s">
        <v>7153</v>
      </c>
      <c r="FR29" s="208"/>
      <c r="FS29" s="208"/>
      <c r="FT29" s="208"/>
      <c r="FU29" s="200" t="s">
        <v>7154</v>
      </c>
      <c r="FV29" s="208"/>
      <c r="FW29" s="208"/>
      <c r="FX29" s="208"/>
      <c r="FY29" s="200" t="s">
        <v>7155</v>
      </c>
      <c r="FZ29" s="200" t="s">
        <v>7156</v>
      </c>
      <c r="GA29" s="200" t="s">
        <v>5928</v>
      </c>
      <c r="GB29" s="208"/>
      <c r="GC29" s="208"/>
      <c r="GD29" s="208"/>
      <c r="GE29" s="208"/>
      <c r="GF29" s="208"/>
      <c r="GG29" s="208"/>
      <c r="GH29" s="200" t="s">
        <v>7157</v>
      </c>
      <c r="GI29" s="208"/>
      <c r="GJ29" s="208"/>
      <c r="GK29" s="208"/>
      <c r="GM29" s="200" t="s">
        <v>7158</v>
      </c>
      <c r="GN29" s="200" t="s">
        <v>7159</v>
      </c>
      <c r="GO29" s="208"/>
      <c r="GP29" s="208"/>
      <c r="GQ29" s="200" t="s">
        <v>7160</v>
      </c>
      <c r="GR29" s="208"/>
      <c r="GS29" s="208"/>
      <c r="GT29" s="208"/>
      <c r="GU29" s="200" t="s">
        <v>7161</v>
      </c>
      <c r="GV29" s="208"/>
      <c r="GW29" s="200" t="s">
        <v>7162</v>
      </c>
      <c r="GX29" s="208"/>
      <c r="GY29" s="208"/>
      <c r="GZ29" s="208"/>
      <c r="HA29" s="208"/>
      <c r="HB29" s="200" t="s">
        <v>7163</v>
      </c>
      <c r="HC29" s="208"/>
    </row>
    <row r="30" spans="4:211" ht="12" customHeight="1">
      <c r="D30" s="79" t="s">
        <v>1543</v>
      </c>
      <c r="E30" s="78" t="s">
        <v>2876</v>
      </c>
      <c r="H30" s="181">
        <v>27</v>
      </c>
      <c r="K30" s="181"/>
      <c r="L30" s="181">
        <v>27</v>
      </c>
      <c r="N30" s="214" t="s">
        <v>2901</v>
      </c>
      <c r="O30" s="183">
        <v>27</v>
      </c>
      <c r="P30" s="184"/>
      <c r="Q30" s="182" t="str">
        <f t="shared" si="5"/>
        <v>SATYA CKD S 1.2 AT</v>
      </c>
      <c r="R30" s="183">
        <v>27</v>
      </c>
      <c r="S30" s="215"/>
      <c r="AW30" s="208"/>
      <c r="AX30" s="208"/>
      <c r="AY30" s="201" t="s">
        <v>7164</v>
      </c>
      <c r="AZ30" s="208"/>
      <c r="BA30" s="208"/>
      <c r="BB30" s="208"/>
      <c r="BC30" s="208"/>
      <c r="BD30" s="208"/>
      <c r="BE30" s="208"/>
      <c r="BF30" s="208"/>
      <c r="BG30" s="208"/>
      <c r="BH30" s="208"/>
      <c r="BI30" s="208"/>
      <c r="BJ30" s="208"/>
      <c r="BK30" s="208"/>
      <c r="BL30" s="208"/>
      <c r="BM30" s="201" t="s">
        <v>7165</v>
      </c>
      <c r="BN30" s="208"/>
      <c r="BO30" s="208"/>
      <c r="BP30" s="201" t="s">
        <v>7166</v>
      </c>
      <c r="BQ30" s="201" t="s">
        <v>7167</v>
      </c>
      <c r="BR30" s="208"/>
      <c r="BS30" s="201" t="s">
        <v>7168</v>
      </c>
      <c r="BT30" s="201" t="s">
        <v>7142</v>
      </c>
      <c r="CF30" s="208"/>
      <c r="CG30" s="200" t="s">
        <v>7169</v>
      </c>
      <c r="CH30" s="208"/>
      <c r="CI30" s="208"/>
      <c r="CJ30" s="200" t="s">
        <v>7170</v>
      </c>
      <c r="CK30" s="200" t="s">
        <v>7171</v>
      </c>
      <c r="CL30" s="208"/>
      <c r="CM30" s="208"/>
      <c r="CN30" s="200" t="s">
        <v>7172</v>
      </c>
      <c r="CO30" s="208"/>
      <c r="CP30" s="208"/>
      <c r="CQ30" s="208"/>
      <c r="CR30" s="208"/>
      <c r="DX30" s="200" t="s">
        <v>7173</v>
      </c>
      <c r="DY30" s="208"/>
      <c r="DZ30" s="208"/>
      <c r="EA30" s="208"/>
      <c r="EB30" s="208"/>
      <c r="EC30" s="208"/>
      <c r="ED30" s="200" t="s">
        <v>7174</v>
      </c>
      <c r="EE30" s="209"/>
      <c r="EF30" s="202" t="s">
        <v>7175</v>
      </c>
      <c r="EG30" s="209"/>
      <c r="EH30" s="209"/>
      <c r="EI30" s="209"/>
      <c r="EJ30" s="209"/>
      <c r="EK30" s="209"/>
      <c r="EL30" s="209"/>
      <c r="EM30" s="209"/>
      <c r="EN30" s="209"/>
      <c r="EO30" s="209"/>
      <c r="EP30" s="209"/>
      <c r="EQ30" s="209"/>
      <c r="ER30" s="209"/>
      <c r="ES30" s="208"/>
      <c r="ET30" s="208"/>
      <c r="EU30" s="208"/>
      <c r="EV30" s="200" t="s">
        <v>7176</v>
      </c>
      <c r="EW30" s="208"/>
      <c r="EX30" s="208"/>
      <c r="EY30" s="200" t="s">
        <v>7177</v>
      </c>
      <c r="FC30" s="208"/>
      <c r="FD30" s="208"/>
      <c r="FE30" s="208"/>
      <c r="FF30" s="208"/>
      <c r="FG30" s="200" t="s">
        <v>7178</v>
      </c>
      <c r="FH30" s="208"/>
      <c r="FI30" s="208"/>
      <c r="FJ30" s="208"/>
      <c r="FK30" s="208"/>
      <c r="FL30" s="208"/>
      <c r="FM30" s="208"/>
      <c r="FN30" s="208"/>
      <c r="FO30" s="200" t="s">
        <v>7179</v>
      </c>
      <c r="FP30" s="208"/>
      <c r="FQ30" s="200" t="s">
        <v>7180</v>
      </c>
      <c r="FR30" s="208"/>
      <c r="FS30" s="208"/>
      <c r="FT30" s="208"/>
      <c r="FU30" s="200" t="s">
        <v>7181</v>
      </c>
      <c r="FV30" s="208"/>
      <c r="FW30" s="208"/>
      <c r="FX30" s="208"/>
      <c r="FY30" s="200" t="s">
        <v>7182</v>
      </c>
      <c r="FZ30" s="200" t="s">
        <v>7183</v>
      </c>
      <c r="GA30" s="200" t="s">
        <v>7184</v>
      </c>
      <c r="GB30" s="208"/>
      <c r="GC30" s="208"/>
      <c r="GD30" s="208"/>
      <c r="GE30" s="208"/>
      <c r="GF30" s="208"/>
      <c r="GG30" s="208"/>
      <c r="GH30" s="200" t="s">
        <v>7185</v>
      </c>
      <c r="GI30" s="208"/>
      <c r="GJ30" s="208"/>
      <c r="GK30" s="208"/>
      <c r="GL30" s="200"/>
      <c r="GM30" s="200" t="s">
        <v>7186</v>
      </c>
      <c r="GN30" s="200" t="s">
        <v>7187</v>
      </c>
      <c r="GO30" s="208"/>
      <c r="GP30" s="208"/>
      <c r="GQ30" s="200" t="s">
        <v>7188</v>
      </c>
      <c r="GR30" s="208"/>
      <c r="GS30" s="208"/>
      <c r="GT30" s="208"/>
      <c r="GU30" s="200" t="s">
        <v>7189</v>
      </c>
      <c r="GV30" s="208"/>
      <c r="GW30" s="200" t="s">
        <v>7190</v>
      </c>
      <c r="GX30" s="208"/>
      <c r="GY30" s="208"/>
      <c r="GZ30" s="208"/>
      <c r="HA30" s="208"/>
      <c r="HB30" s="200" t="s">
        <v>7191</v>
      </c>
      <c r="HC30" s="208"/>
    </row>
    <row r="31" spans="4:211" ht="12" customHeight="1">
      <c r="D31" s="79" t="s">
        <v>40</v>
      </c>
      <c r="E31" s="78" t="s">
        <v>2877</v>
      </c>
      <c r="H31" s="181">
        <v>28</v>
      </c>
      <c r="K31" s="181"/>
      <c r="L31" s="181">
        <v>28</v>
      </c>
      <c r="N31" s="212" t="s">
        <v>2900</v>
      </c>
      <c r="O31" s="183">
        <v>28</v>
      </c>
      <c r="P31" s="184"/>
      <c r="Q31" s="182" t="str">
        <f t="shared" si="5"/>
        <v>SATYA E 1.2 AT</v>
      </c>
      <c r="R31" s="183">
        <v>28</v>
      </c>
      <c r="S31" s="213"/>
      <c r="AW31" s="208"/>
      <c r="AX31" s="208"/>
      <c r="AY31" s="201" t="s">
        <v>7192</v>
      </c>
      <c r="AZ31" s="208"/>
      <c r="BA31" s="208"/>
      <c r="BB31" s="208"/>
      <c r="BC31" s="208"/>
      <c r="BD31" s="208"/>
      <c r="BE31" s="208"/>
      <c r="BF31" s="208"/>
      <c r="BG31" s="208"/>
      <c r="BH31" s="208"/>
      <c r="BI31" s="208"/>
      <c r="BJ31" s="208"/>
      <c r="BK31" s="208"/>
      <c r="BL31" s="208"/>
      <c r="BM31" s="201" t="s">
        <v>7193</v>
      </c>
      <c r="BN31" s="208"/>
      <c r="BO31" s="208"/>
      <c r="BP31" s="201" t="s">
        <v>7194</v>
      </c>
      <c r="BQ31" s="201" t="s">
        <v>7195</v>
      </c>
      <c r="BR31" s="208"/>
      <c r="BS31" s="201" t="s">
        <v>7196</v>
      </c>
      <c r="BT31" s="201" t="s">
        <v>7197</v>
      </c>
      <c r="CF31" s="208"/>
      <c r="CG31" s="200" t="s">
        <v>7198</v>
      </c>
      <c r="CH31" s="208"/>
      <c r="CI31" s="208"/>
      <c r="CJ31" s="200" t="s">
        <v>7199</v>
      </c>
      <c r="CK31" s="200" t="s">
        <v>7200</v>
      </c>
      <c r="CL31" s="208"/>
      <c r="CM31" s="208"/>
      <c r="CN31" s="200" t="s">
        <v>7201</v>
      </c>
      <c r="CO31" s="208"/>
      <c r="CP31" s="208"/>
      <c r="CQ31" s="208"/>
      <c r="CR31" s="208"/>
      <c r="DX31" s="200" t="s">
        <v>7202</v>
      </c>
      <c r="DY31" s="208"/>
      <c r="DZ31" s="208"/>
      <c r="EA31" s="208"/>
      <c r="EB31" s="208"/>
      <c r="EC31" s="208"/>
      <c r="ED31" s="200" t="s">
        <v>7203</v>
      </c>
      <c r="EE31" s="209"/>
      <c r="EF31" s="202" t="s">
        <v>7204</v>
      </c>
      <c r="EG31" s="209"/>
      <c r="EH31" s="209"/>
      <c r="EI31" s="209"/>
      <c r="EJ31" s="209"/>
      <c r="EK31" s="209"/>
      <c r="EL31" s="209"/>
      <c r="EM31" s="209"/>
      <c r="EN31" s="209"/>
      <c r="EO31" s="209"/>
      <c r="EP31" s="209"/>
      <c r="EQ31" s="209"/>
      <c r="ER31" s="209"/>
      <c r="ES31" s="208"/>
      <c r="ET31" s="208"/>
      <c r="EU31" s="208"/>
      <c r="EV31" s="200" t="s">
        <v>7205</v>
      </c>
      <c r="EW31" s="208"/>
      <c r="EX31" s="208"/>
      <c r="EY31" s="200" t="s">
        <v>7206</v>
      </c>
      <c r="FC31" s="208"/>
      <c r="FD31" s="208"/>
      <c r="FE31" s="208"/>
      <c r="FF31" s="208"/>
      <c r="FG31" s="200" t="s">
        <v>7207</v>
      </c>
      <c r="FH31" s="208"/>
      <c r="FI31" s="208"/>
      <c r="FJ31" s="208"/>
      <c r="FK31" s="208"/>
      <c r="FL31" s="208"/>
      <c r="FM31" s="208"/>
      <c r="FN31" s="208"/>
      <c r="FO31" s="200" t="s">
        <v>7208</v>
      </c>
      <c r="FP31" s="208"/>
      <c r="FQ31" s="200" t="s">
        <v>7209</v>
      </c>
      <c r="FR31" s="208"/>
      <c r="FS31" s="208"/>
      <c r="FT31" s="208"/>
      <c r="FU31" s="200" t="s">
        <v>7210</v>
      </c>
      <c r="FV31" s="208"/>
      <c r="FW31" s="208"/>
      <c r="FX31" s="208"/>
      <c r="FY31" s="200" t="s">
        <v>7211</v>
      </c>
      <c r="FZ31" s="200" t="s">
        <v>7212</v>
      </c>
      <c r="GA31" s="200" t="s">
        <v>7213</v>
      </c>
      <c r="GB31" s="208"/>
      <c r="GC31" s="208"/>
      <c r="GD31" s="208"/>
      <c r="GE31" s="208"/>
      <c r="GF31" s="208"/>
      <c r="GG31" s="208"/>
      <c r="GH31" s="200" t="s">
        <v>7214</v>
      </c>
      <c r="GI31" s="208"/>
      <c r="GJ31" s="208"/>
      <c r="GK31" s="208"/>
      <c r="GL31" s="200"/>
      <c r="GM31" s="200" t="s">
        <v>7215</v>
      </c>
      <c r="GN31" s="208"/>
      <c r="GO31" s="208"/>
      <c r="GP31" s="208"/>
      <c r="GQ31" s="200" t="s">
        <v>7216</v>
      </c>
      <c r="GR31" s="208"/>
      <c r="GS31" s="208"/>
      <c r="GT31" s="208"/>
      <c r="GU31" s="200" t="s">
        <v>7217</v>
      </c>
      <c r="GV31" s="208"/>
      <c r="GW31" s="200" t="s">
        <v>7218</v>
      </c>
      <c r="GX31" s="208"/>
      <c r="GY31" s="208"/>
      <c r="GZ31" s="208"/>
      <c r="HA31" s="208"/>
      <c r="HB31" s="200" t="s">
        <v>7219</v>
      </c>
      <c r="HC31" s="208"/>
    </row>
    <row r="32" spans="4:211" ht="12" customHeight="1">
      <c r="D32" s="79" t="s">
        <v>1575</v>
      </c>
      <c r="E32" s="78" t="s">
        <v>2876</v>
      </c>
      <c r="H32" s="181">
        <v>29</v>
      </c>
      <c r="K32" s="181"/>
      <c r="L32" s="181">
        <v>29</v>
      </c>
      <c r="N32" s="212" t="s">
        <v>2902</v>
      </c>
      <c r="O32" s="183">
        <v>29</v>
      </c>
      <c r="P32" s="184"/>
      <c r="Q32" s="182" t="str">
        <f t="shared" si="5"/>
        <v>SATYA E MT 1.2</v>
      </c>
      <c r="R32" s="183">
        <v>29</v>
      </c>
      <c r="S32" s="213"/>
      <c r="AW32" s="208"/>
      <c r="AX32" s="208"/>
      <c r="AY32" s="201" t="s">
        <v>7220</v>
      </c>
      <c r="AZ32" s="208"/>
      <c r="BA32" s="208"/>
      <c r="BB32" s="208"/>
      <c r="BC32" s="208"/>
      <c r="BD32" s="208"/>
      <c r="BE32" s="208"/>
      <c r="BF32" s="208"/>
      <c r="BG32" s="208"/>
      <c r="BH32" s="208"/>
      <c r="BI32" s="208"/>
      <c r="BJ32" s="208"/>
      <c r="BK32" s="208"/>
      <c r="BL32" s="208"/>
      <c r="BM32" s="201" t="s">
        <v>7193</v>
      </c>
      <c r="BN32" s="208"/>
      <c r="BO32" s="208"/>
      <c r="BP32" s="201" t="s">
        <v>7221</v>
      </c>
      <c r="BQ32" s="216"/>
      <c r="BR32" s="208"/>
      <c r="BS32" s="201" t="s">
        <v>7222</v>
      </c>
      <c r="BT32" s="201" t="s">
        <v>7223</v>
      </c>
      <c r="CF32" s="208"/>
      <c r="CG32" s="200" t="s">
        <v>7224</v>
      </c>
      <c r="CH32" s="208"/>
      <c r="CI32" s="208"/>
      <c r="CJ32" s="200" t="s">
        <v>7225</v>
      </c>
      <c r="CK32" s="200" t="s">
        <v>7226</v>
      </c>
      <c r="CL32" s="208"/>
      <c r="CM32" s="208"/>
      <c r="CN32" s="200" t="s">
        <v>7227</v>
      </c>
      <c r="CO32" s="208"/>
      <c r="CP32" s="208"/>
      <c r="CQ32" s="208"/>
      <c r="CR32" s="208"/>
      <c r="DX32" s="200" t="s">
        <v>7228</v>
      </c>
      <c r="DY32" s="208"/>
      <c r="DZ32" s="208"/>
      <c r="EA32" s="208"/>
      <c r="EB32" s="208"/>
      <c r="EC32" s="208"/>
      <c r="ED32" s="200" t="s">
        <v>7229</v>
      </c>
      <c r="EE32" s="209"/>
      <c r="EF32" s="202" t="s">
        <v>7230</v>
      </c>
      <c r="EG32" s="209"/>
      <c r="EH32" s="209"/>
      <c r="EI32" s="209"/>
      <c r="EJ32" s="209"/>
      <c r="EK32" s="209"/>
      <c r="EL32" s="209"/>
      <c r="EM32" s="209"/>
      <c r="EN32" s="209"/>
      <c r="EO32" s="209"/>
      <c r="EP32" s="209"/>
      <c r="EQ32" s="209"/>
      <c r="ER32" s="209"/>
      <c r="ES32" s="208"/>
      <c r="ET32" s="208"/>
      <c r="EU32" s="208"/>
      <c r="EV32" s="200" t="s">
        <v>7231</v>
      </c>
      <c r="EW32" s="208"/>
      <c r="EX32" s="208"/>
      <c r="EY32" s="200" t="s">
        <v>7232</v>
      </c>
      <c r="FC32" s="208"/>
      <c r="FD32" s="208"/>
      <c r="FE32" s="208"/>
      <c r="FF32" s="208"/>
      <c r="FG32" s="200" t="s">
        <v>7233</v>
      </c>
      <c r="FH32" s="208"/>
      <c r="FI32" s="208"/>
      <c r="FJ32" s="208"/>
      <c r="FK32" s="208"/>
      <c r="FL32" s="208"/>
      <c r="FM32" s="208"/>
      <c r="FN32" s="208"/>
      <c r="FO32" s="200" t="s">
        <v>7234</v>
      </c>
      <c r="FP32" s="208"/>
      <c r="FQ32" s="200" t="s">
        <v>7235</v>
      </c>
      <c r="FR32" s="208"/>
      <c r="FS32" s="208"/>
      <c r="FT32" s="208"/>
      <c r="FU32" s="200" t="s">
        <v>7236</v>
      </c>
      <c r="FV32" s="208"/>
      <c r="FW32" s="208"/>
      <c r="FX32" s="208"/>
      <c r="FY32" s="200" t="s">
        <v>7237</v>
      </c>
      <c r="FZ32" s="200" t="s">
        <v>7238</v>
      </c>
      <c r="GA32" s="200" t="s">
        <v>7239</v>
      </c>
      <c r="GB32" s="208"/>
      <c r="GC32" s="208"/>
      <c r="GD32" s="208"/>
      <c r="GE32" s="208"/>
      <c r="GF32" s="208"/>
      <c r="GG32" s="208"/>
      <c r="GH32" s="200" t="s">
        <v>7240</v>
      </c>
      <c r="GI32" s="208"/>
      <c r="GJ32" s="208"/>
      <c r="GK32" s="208"/>
      <c r="GL32" s="208"/>
      <c r="GM32" s="200" t="s">
        <v>7241</v>
      </c>
      <c r="GN32" s="208"/>
      <c r="GO32" s="208"/>
      <c r="GP32" s="208"/>
      <c r="GQ32" s="200" t="s">
        <v>7242</v>
      </c>
      <c r="GR32" s="208"/>
      <c r="GS32" s="208"/>
      <c r="GT32" s="208"/>
      <c r="GU32" s="200" t="s">
        <v>7243</v>
      </c>
      <c r="GV32" s="208"/>
      <c r="GW32" s="200" t="s">
        <v>2996</v>
      </c>
      <c r="GX32" s="208"/>
      <c r="GY32" s="208"/>
      <c r="GZ32" s="208"/>
      <c r="HA32" s="208"/>
      <c r="HB32" s="200" t="s">
        <v>7244</v>
      </c>
      <c r="HC32" s="208"/>
    </row>
    <row r="33" spans="4:203" ht="12" customHeight="1">
      <c r="D33" s="79" t="s">
        <v>25</v>
      </c>
      <c r="E33" s="78" t="s">
        <v>2876</v>
      </c>
      <c r="H33" s="181">
        <v>30</v>
      </c>
      <c r="K33" s="181"/>
      <c r="L33" s="181">
        <v>30</v>
      </c>
      <c r="N33" s="212" t="s">
        <v>2906</v>
      </c>
      <c r="O33" s="183">
        <v>30</v>
      </c>
      <c r="P33" s="184"/>
      <c r="Q33" s="182" t="str">
        <f t="shared" si="5"/>
        <v>SATYA S 1.2 AT</v>
      </c>
      <c r="R33" s="183">
        <v>30</v>
      </c>
      <c r="S33" s="213"/>
      <c r="AW33" s="208"/>
      <c r="AX33" s="208"/>
      <c r="AY33" s="201" t="s">
        <v>7245</v>
      </c>
      <c r="AZ33" s="208"/>
      <c r="BA33" s="208"/>
      <c r="BB33" s="208"/>
      <c r="BC33" s="208"/>
      <c r="BD33" s="208"/>
      <c r="BE33" s="208"/>
      <c r="BF33" s="208"/>
      <c r="BG33" s="208"/>
      <c r="BH33" s="208"/>
      <c r="BI33" s="208"/>
      <c r="BJ33" s="208"/>
      <c r="BK33" s="208"/>
      <c r="BL33" s="208"/>
      <c r="BM33" s="201" t="s">
        <v>7246</v>
      </c>
      <c r="BN33" s="208"/>
      <c r="BO33" s="208"/>
      <c r="BP33" s="201" t="s">
        <v>7247</v>
      </c>
      <c r="BQ33" s="216"/>
      <c r="BR33" s="208"/>
      <c r="BS33" s="201" t="s">
        <v>7248</v>
      </c>
      <c r="BT33" s="201" t="s">
        <v>7249</v>
      </c>
      <c r="CF33" s="208"/>
      <c r="CG33" s="200" t="s">
        <v>7250</v>
      </c>
      <c r="CH33" s="208"/>
      <c r="CI33" s="208"/>
      <c r="CJ33" s="200" t="s">
        <v>7251</v>
      </c>
      <c r="CK33" s="200" t="s">
        <v>7252</v>
      </c>
      <c r="CL33" s="208"/>
      <c r="CM33" s="208"/>
      <c r="CN33" s="200" t="s">
        <v>7253</v>
      </c>
      <c r="CO33" s="208"/>
      <c r="CP33" s="208"/>
      <c r="CQ33" s="208"/>
      <c r="CR33" s="208"/>
      <c r="DX33" s="200" t="s">
        <v>7254</v>
      </c>
      <c r="DY33" s="208"/>
      <c r="DZ33" s="208"/>
      <c r="EA33" s="208"/>
      <c r="EB33" s="208"/>
      <c r="EC33" s="208"/>
      <c r="ED33" s="200" t="s">
        <v>7255</v>
      </c>
      <c r="EE33" s="209"/>
      <c r="EF33" s="202" t="s">
        <v>7256</v>
      </c>
      <c r="EG33" s="209"/>
      <c r="EH33" s="209"/>
      <c r="EI33" s="209"/>
      <c r="EJ33" s="209"/>
      <c r="EK33" s="209"/>
      <c r="EL33" s="209"/>
      <c r="EM33" s="209"/>
      <c r="EN33" s="209"/>
      <c r="EO33" s="209"/>
      <c r="EP33" s="209"/>
      <c r="EQ33" s="209"/>
      <c r="ER33" s="209"/>
      <c r="ES33" s="208"/>
      <c r="ET33" s="208"/>
      <c r="EU33" s="208"/>
      <c r="EV33" s="200" t="s">
        <v>7257</v>
      </c>
      <c r="EW33" s="208"/>
      <c r="EX33" s="208"/>
      <c r="EY33" s="200" t="s">
        <v>7258</v>
      </c>
      <c r="FC33" s="208"/>
      <c r="FD33" s="208"/>
      <c r="FE33" s="208"/>
      <c r="FF33" s="208"/>
      <c r="FG33" s="200" t="s">
        <v>7259</v>
      </c>
      <c r="FH33" s="208"/>
      <c r="FI33" s="208"/>
      <c r="FJ33" s="208"/>
      <c r="FK33" s="208"/>
      <c r="FL33" s="208"/>
      <c r="FM33" s="208"/>
      <c r="FN33" s="208"/>
      <c r="FO33" s="200" t="s">
        <v>7260</v>
      </c>
      <c r="FP33" s="208"/>
      <c r="FQ33" s="200" t="s">
        <v>7261</v>
      </c>
      <c r="FR33" s="208"/>
      <c r="FS33" s="208"/>
      <c r="FT33" s="208"/>
      <c r="FU33" s="200" t="s">
        <v>7262</v>
      </c>
      <c r="FV33" s="208"/>
      <c r="FW33" s="208"/>
      <c r="FX33" s="208"/>
      <c r="FY33" s="200" t="s">
        <v>7263</v>
      </c>
      <c r="FZ33" s="200" t="s">
        <v>7264</v>
      </c>
      <c r="GA33" s="200" t="s">
        <v>7265</v>
      </c>
      <c r="GB33" s="208"/>
      <c r="GC33" s="208"/>
      <c r="GD33" s="208"/>
      <c r="GE33" s="208"/>
      <c r="GF33" s="208"/>
      <c r="GG33" s="208"/>
      <c r="GH33" s="200" t="s">
        <v>7266</v>
      </c>
      <c r="GI33" s="208"/>
      <c r="GJ33" s="208"/>
      <c r="GK33" s="208"/>
      <c r="GL33" s="208"/>
      <c r="GM33" s="200" t="s">
        <v>7267</v>
      </c>
      <c r="GN33" s="208"/>
      <c r="GO33" s="208"/>
      <c r="GP33" s="208"/>
      <c r="GQ33" s="200" t="s">
        <v>7268</v>
      </c>
      <c r="GR33" s="208"/>
      <c r="GS33" s="208"/>
      <c r="GT33" s="208"/>
      <c r="GU33" s="200" t="s">
        <v>7269</v>
      </c>
    </row>
    <row r="34" spans="4:203" ht="12" customHeight="1">
      <c r="D34" s="79" t="s">
        <v>5319</v>
      </c>
      <c r="E34" s="78" t="s">
        <v>2876</v>
      </c>
      <c r="H34" s="181">
        <v>31</v>
      </c>
      <c r="K34" s="181"/>
      <c r="L34" s="181">
        <v>31</v>
      </c>
      <c r="N34" s="182" t="s">
        <v>3000</v>
      </c>
      <c r="O34" s="183">
        <v>31</v>
      </c>
      <c r="P34" s="184"/>
      <c r="Q34" s="182" t="str">
        <f t="shared" si="5"/>
        <v>SATYA S MT 1.2</v>
      </c>
      <c r="R34" s="183">
        <v>31</v>
      </c>
      <c r="S34" s="184"/>
      <c r="BM34" s="201" t="s">
        <v>7270</v>
      </c>
      <c r="BN34" s="208"/>
      <c r="BO34" s="208"/>
      <c r="BP34" s="201" t="s">
        <v>7271</v>
      </c>
      <c r="BQ34" s="216"/>
      <c r="BR34" s="208"/>
      <c r="BS34" s="201" t="s">
        <v>7272</v>
      </c>
      <c r="BT34" s="201" t="s">
        <v>7273</v>
      </c>
      <c r="CF34" s="208"/>
      <c r="CG34" s="200" t="s">
        <v>7274</v>
      </c>
      <c r="CH34" s="208"/>
      <c r="CI34" s="208"/>
      <c r="CJ34" s="200" t="s">
        <v>6764</v>
      </c>
      <c r="CK34" s="200" t="s">
        <v>7275</v>
      </c>
      <c r="CL34" s="208"/>
      <c r="CM34" s="208"/>
      <c r="CN34" s="200" t="s">
        <v>7276</v>
      </c>
      <c r="CO34" s="208"/>
      <c r="CP34" s="208"/>
      <c r="CQ34" s="208"/>
      <c r="CR34" s="208"/>
      <c r="DX34" s="208"/>
      <c r="DY34" s="208"/>
      <c r="DZ34" s="208"/>
      <c r="EA34" s="208"/>
      <c r="EB34" s="208"/>
      <c r="EC34" s="208"/>
      <c r="ED34" s="202">
        <v>60</v>
      </c>
      <c r="EE34" s="209"/>
      <c r="EF34" s="202" t="s">
        <v>7277</v>
      </c>
      <c r="EG34" s="209"/>
      <c r="EH34" s="209"/>
      <c r="EI34" s="209"/>
      <c r="EJ34" s="209"/>
      <c r="EK34" s="209"/>
      <c r="EL34" s="209"/>
      <c r="EM34" s="209"/>
      <c r="EN34" s="209"/>
      <c r="EO34" s="209"/>
      <c r="EP34" s="209"/>
      <c r="EQ34" s="209"/>
      <c r="ER34" s="209"/>
      <c r="ES34" s="208"/>
      <c r="ET34" s="208"/>
      <c r="EU34" s="208"/>
      <c r="EV34" s="200" t="s">
        <v>7278</v>
      </c>
      <c r="EW34" s="208"/>
      <c r="EX34" s="208"/>
      <c r="EY34" s="200" t="s">
        <v>7279</v>
      </c>
      <c r="FC34" s="208"/>
      <c r="FD34" s="208"/>
      <c r="FE34" s="208"/>
      <c r="FF34" s="208"/>
      <c r="FG34" s="200" t="s">
        <v>7280</v>
      </c>
      <c r="FH34" s="208"/>
      <c r="FI34" s="208"/>
      <c r="FJ34" s="208"/>
      <c r="FK34" s="208"/>
      <c r="FL34" s="208"/>
      <c r="FM34" s="208"/>
      <c r="FN34" s="208"/>
      <c r="FO34" s="200" t="s">
        <v>7281</v>
      </c>
      <c r="FP34" s="208"/>
      <c r="FQ34" s="200" t="s">
        <v>7282</v>
      </c>
      <c r="FR34" s="208"/>
      <c r="FS34" s="208"/>
      <c r="FT34" s="208"/>
      <c r="FU34" s="200" t="s">
        <v>7283</v>
      </c>
      <c r="FV34" s="208"/>
      <c r="FW34" s="208"/>
      <c r="FX34" s="208"/>
      <c r="FY34" s="200" t="s">
        <v>7284</v>
      </c>
      <c r="FZ34" s="200" t="s">
        <v>7285</v>
      </c>
      <c r="GA34" s="200" t="s">
        <v>7286</v>
      </c>
      <c r="GB34" s="208"/>
      <c r="GC34" s="208"/>
      <c r="GD34" s="208"/>
      <c r="GE34" s="208"/>
      <c r="GF34" s="208"/>
      <c r="GG34" s="208"/>
      <c r="GH34" s="200" t="s">
        <v>7287</v>
      </c>
      <c r="GI34" s="208"/>
      <c r="GJ34" s="208"/>
      <c r="GK34" s="208"/>
      <c r="GL34" s="208"/>
      <c r="GM34" s="200" t="s">
        <v>7288</v>
      </c>
      <c r="GN34" s="208"/>
      <c r="GO34" s="208"/>
      <c r="GP34" s="208"/>
      <c r="GQ34" s="200" t="s">
        <v>7289</v>
      </c>
      <c r="GR34" s="208"/>
      <c r="GS34" s="208"/>
      <c r="GT34" s="208"/>
      <c r="GU34" s="200" t="s">
        <v>7290</v>
      </c>
    </row>
    <row r="35" spans="4:203" ht="12" customHeight="1">
      <c r="D35" s="79" t="s">
        <v>42</v>
      </c>
      <c r="E35" s="78" t="s">
        <v>2877</v>
      </c>
      <c r="H35" s="181">
        <v>32</v>
      </c>
      <c r="K35" s="181"/>
      <c r="L35" s="181">
        <v>32</v>
      </c>
      <c r="N35" s="182" t="s">
        <v>5395</v>
      </c>
      <c r="O35" s="183">
        <v>32</v>
      </c>
      <c r="P35" s="184"/>
      <c r="Q35" s="182">
        <f t="shared" si="5"/>
        <v>0</v>
      </c>
      <c r="R35" s="183">
        <v>32</v>
      </c>
      <c r="S35" s="184"/>
      <c r="BM35" s="201" t="s">
        <v>7291</v>
      </c>
      <c r="BN35" s="208"/>
      <c r="BO35" s="208"/>
      <c r="BP35" s="201" t="s">
        <v>7292</v>
      </c>
      <c r="BQ35" s="216"/>
      <c r="BR35" s="208"/>
      <c r="BS35" s="201" t="s">
        <v>7293</v>
      </c>
      <c r="BT35" s="201" t="s">
        <v>7294</v>
      </c>
      <c r="CF35" s="208"/>
      <c r="CG35" s="200" t="s">
        <v>7295</v>
      </c>
      <c r="CH35" s="208"/>
      <c r="CI35" s="208"/>
      <c r="CJ35" s="200" t="s">
        <v>7296</v>
      </c>
      <c r="CK35" s="200" t="s">
        <v>7297</v>
      </c>
      <c r="CL35" s="208"/>
      <c r="CM35" s="208"/>
      <c r="CN35" s="200" t="s">
        <v>7298</v>
      </c>
      <c r="CO35" s="208"/>
      <c r="CP35" s="208"/>
      <c r="CQ35" s="208"/>
      <c r="CR35" s="208"/>
      <c r="DX35" s="208"/>
      <c r="DY35" s="208"/>
      <c r="DZ35" s="208"/>
      <c r="EA35" s="208"/>
      <c r="EB35" s="208"/>
      <c r="EC35" s="208"/>
      <c r="ED35" s="200" t="s">
        <v>7299</v>
      </c>
      <c r="EE35" s="209"/>
      <c r="EF35" s="202" t="s">
        <v>7300</v>
      </c>
      <c r="EG35" s="209"/>
      <c r="EH35" s="209"/>
      <c r="EI35" s="209"/>
      <c r="EJ35" s="209"/>
      <c r="EK35" s="209"/>
      <c r="EL35" s="209"/>
      <c r="EM35" s="209"/>
      <c r="EN35" s="209"/>
      <c r="EO35" s="209"/>
      <c r="EP35" s="209"/>
      <c r="EQ35" s="209"/>
      <c r="ER35" s="209"/>
      <c r="ES35" s="208"/>
      <c r="ET35" s="208"/>
      <c r="EU35" s="208"/>
      <c r="EV35" s="200" t="s">
        <v>7301</v>
      </c>
      <c r="EW35" s="208"/>
      <c r="EX35" s="208"/>
      <c r="EY35" s="200" t="s">
        <v>7302</v>
      </c>
      <c r="FC35" s="208"/>
      <c r="FD35" s="208"/>
      <c r="FE35" s="208"/>
      <c r="FF35" s="208"/>
      <c r="FG35" s="200" t="s">
        <v>7303</v>
      </c>
      <c r="FH35" s="208"/>
      <c r="FI35" s="208"/>
      <c r="FJ35" s="208"/>
      <c r="FK35" s="208"/>
      <c r="FL35" s="208"/>
      <c r="FM35" s="208"/>
      <c r="FN35" s="208"/>
      <c r="FO35" s="208"/>
      <c r="FP35" s="208"/>
      <c r="FQ35" s="200" t="s">
        <v>7304</v>
      </c>
      <c r="FR35" s="208"/>
      <c r="FS35" s="208"/>
      <c r="FT35" s="208"/>
      <c r="FU35" s="200" t="s">
        <v>7305</v>
      </c>
      <c r="FV35" s="208"/>
      <c r="FW35" s="208"/>
      <c r="FX35" s="208"/>
      <c r="FY35" s="200" t="s">
        <v>7306</v>
      </c>
      <c r="FZ35" s="200" t="s">
        <v>7307</v>
      </c>
      <c r="GA35" s="200" t="s">
        <v>7308</v>
      </c>
      <c r="GB35" s="208"/>
      <c r="GC35" s="208"/>
      <c r="GD35" s="208"/>
      <c r="GE35" s="208"/>
      <c r="GF35" s="208"/>
      <c r="GG35" s="208"/>
      <c r="GH35" s="200" t="s">
        <v>7309</v>
      </c>
      <c r="GI35" s="208"/>
      <c r="GJ35" s="208"/>
      <c r="GK35" s="208"/>
      <c r="GL35" s="208"/>
      <c r="GM35" s="200" t="s">
        <v>7310</v>
      </c>
      <c r="GN35" s="208"/>
      <c r="GO35" s="208"/>
      <c r="GP35" s="208"/>
      <c r="GQ35" s="200" t="s">
        <v>7311</v>
      </c>
      <c r="GR35" s="208"/>
      <c r="GS35" s="208"/>
      <c r="GT35" s="208"/>
      <c r="GU35" s="200" t="s">
        <v>7312</v>
      </c>
    </row>
    <row r="36" spans="4:203" ht="12" customHeight="1">
      <c r="D36" s="79" t="s">
        <v>3386</v>
      </c>
      <c r="E36" s="78" t="s">
        <v>2876</v>
      </c>
      <c r="H36" s="181">
        <v>33</v>
      </c>
      <c r="K36" s="181"/>
      <c r="L36" s="181">
        <v>33</v>
      </c>
      <c r="N36" s="182" t="s">
        <v>5396</v>
      </c>
      <c r="O36" s="183">
        <v>33</v>
      </c>
      <c r="P36" s="184"/>
      <c r="Q36" s="182">
        <f t="shared" si="5"/>
        <v>0</v>
      </c>
      <c r="R36" s="183">
        <v>33</v>
      </c>
      <c r="S36" s="184"/>
      <c r="BM36" s="201" t="s">
        <v>7313</v>
      </c>
      <c r="BN36" s="208"/>
      <c r="BO36" s="208"/>
      <c r="BP36" s="201" t="s">
        <v>7314</v>
      </c>
      <c r="BQ36" s="216"/>
      <c r="BR36" s="208"/>
      <c r="BS36" s="201" t="s">
        <v>7293</v>
      </c>
      <c r="BT36" s="201" t="s">
        <v>7315</v>
      </c>
      <c r="CF36" s="208"/>
      <c r="CG36" s="208"/>
      <c r="CH36" s="208"/>
      <c r="CI36" s="208"/>
      <c r="CJ36" s="208"/>
      <c r="CK36" s="200" t="s">
        <v>7316</v>
      </c>
      <c r="CL36" s="208"/>
      <c r="CM36" s="208"/>
      <c r="CN36" s="200" t="s">
        <v>7317</v>
      </c>
      <c r="CO36" s="208"/>
      <c r="CP36" s="208"/>
      <c r="CQ36" s="208"/>
      <c r="CR36" s="208"/>
      <c r="DX36" s="208"/>
      <c r="DY36" s="208"/>
      <c r="DZ36" s="208"/>
      <c r="EA36" s="208"/>
      <c r="EB36" s="208"/>
      <c r="EC36" s="208"/>
      <c r="ED36" s="200" t="s">
        <v>7318</v>
      </c>
      <c r="ES36" s="208"/>
      <c r="ET36" s="208"/>
      <c r="EU36" s="208"/>
      <c r="EV36" s="200" t="s">
        <v>7319</v>
      </c>
      <c r="EW36" s="208"/>
      <c r="EX36" s="208"/>
      <c r="EY36" s="200" t="s">
        <v>7320</v>
      </c>
      <c r="FC36" s="208"/>
      <c r="FD36" s="208"/>
      <c r="FE36" s="208"/>
      <c r="FF36" s="208"/>
      <c r="FG36" s="200" t="s">
        <v>7321</v>
      </c>
      <c r="FH36" s="208"/>
      <c r="FI36" s="208"/>
      <c r="FJ36" s="208"/>
      <c r="FK36" s="208"/>
      <c r="FL36" s="208"/>
      <c r="FM36" s="208"/>
      <c r="FN36" s="208"/>
      <c r="FO36" s="208"/>
      <c r="FP36" s="208"/>
      <c r="FQ36" s="200" t="s">
        <v>7322</v>
      </c>
      <c r="FR36" s="208"/>
      <c r="FS36" s="208"/>
      <c r="FT36" s="208"/>
      <c r="FU36" s="200" t="s">
        <v>7323</v>
      </c>
      <c r="FV36" s="208"/>
      <c r="FW36" s="208"/>
      <c r="FX36" s="208"/>
      <c r="FY36" s="200" t="s">
        <v>7324</v>
      </c>
      <c r="FZ36" s="200" t="s">
        <v>7325</v>
      </c>
      <c r="GA36" s="200" t="s">
        <v>7326</v>
      </c>
      <c r="GB36" s="208"/>
      <c r="GC36" s="208"/>
      <c r="GD36" s="208"/>
      <c r="GE36" s="208"/>
      <c r="GF36" s="208"/>
      <c r="GG36" s="208"/>
      <c r="GH36" s="200" t="s">
        <v>7327</v>
      </c>
      <c r="GI36" s="208"/>
      <c r="GJ36" s="208"/>
      <c r="GK36" s="208"/>
      <c r="GL36" s="208"/>
      <c r="GM36" s="200" t="s">
        <v>7328</v>
      </c>
      <c r="GN36" s="208"/>
      <c r="GO36" s="208"/>
      <c r="GP36" s="208"/>
      <c r="GQ36" s="200" t="s">
        <v>7329</v>
      </c>
      <c r="GR36" s="208"/>
      <c r="GS36" s="208"/>
      <c r="GT36" s="208"/>
      <c r="GU36" s="200" t="s">
        <v>7330</v>
      </c>
    </row>
    <row r="37" spans="4:203" ht="12" customHeight="1">
      <c r="D37" s="79" t="s">
        <v>43</v>
      </c>
      <c r="E37" s="78" t="s">
        <v>2877</v>
      </c>
      <c r="N37" s="182" t="s">
        <v>5397</v>
      </c>
      <c r="O37" s="183">
        <v>34</v>
      </c>
      <c r="P37" s="184"/>
      <c r="Q37" s="182">
        <f t="shared" si="5"/>
        <v>0</v>
      </c>
      <c r="R37" s="183">
        <v>34</v>
      </c>
      <c r="S37" s="184"/>
      <c r="BM37" s="201" t="s">
        <v>7331</v>
      </c>
      <c r="BN37" s="208"/>
      <c r="BO37" s="208"/>
      <c r="BP37" s="201" t="s">
        <v>7332</v>
      </c>
      <c r="BQ37" s="216"/>
      <c r="BR37" s="208"/>
      <c r="BS37" s="201" t="s">
        <v>7333</v>
      </c>
      <c r="BT37" s="201" t="s">
        <v>7334</v>
      </c>
      <c r="CF37" s="208"/>
      <c r="CG37" s="208"/>
      <c r="CH37" s="208"/>
      <c r="CI37" s="208"/>
      <c r="CJ37" s="208"/>
      <c r="CK37" s="200" t="s">
        <v>7335</v>
      </c>
      <c r="CL37" s="208"/>
      <c r="CM37" s="208"/>
      <c r="CN37" s="200" t="s">
        <v>7336</v>
      </c>
      <c r="CO37" s="208"/>
      <c r="CP37" s="208"/>
      <c r="CQ37" s="208"/>
      <c r="CR37" s="208"/>
      <c r="DX37" s="208"/>
      <c r="DY37" s="208"/>
      <c r="DZ37" s="208"/>
      <c r="EA37" s="208"/>
      <c r="EB37" s="208"/>
      <c r="EC37" s="208"/>
      <c r="ED37" s="202">
        <v>8</v>
      </c>
      <c r="ES37" s="208"/>
      <c r="ET37" s="208"/>
      <c r="EU37" s="208"/>
      <c r="EV37" s="200" t="s">
        <v>7337</v>
      </c>
      <c r="EW37" s="208"/>
      <c r="EX37" s="208"/>
      <c r="EY37" s="200" t="s">
        <v>6080</v>
      </c>
      <c r="FC37" s="208"/>
      <c r="FD37" s="208"/>
      <c r="FE37" s="208"/>
      <c r="FF37" s="208"/>
      <c r="FG37" s="200" t="s">
        <v>7338</v>
      </c>
      <c r="FH37" s="208"/>
      <c r="FI37" s="208"/>
      <c r="FJ37" s="208"/>
      <c r="FK37" s="208"/>
      <c r="FL37" s="208"/>
      <c r="FM37" s="208"/>
      <c r="FN37" s="208"/>
      <c r="FO37" s="208"/>
      <c r="FP37" s="208"/>
      <c r="FQ37" s="200" t="s">
        <v>7339</v>
      </c>
      <c r="FR37" s="208"/>
      <c r="FS37" s="208"/>
      <c r="FT37" s="208"/>
      <c r="FU37" s="200" t="s">
        <v>7340</v>
      </c>
      <c r="FV37" s="208"/>
      <c r="FW37" s="208"/>
      <c r="FX37" s="208"/>
      <c r="FY37" s="200" t="s">
        <v>7341</v>
      </c>
      <c r="FZ37" s="200" t="s">
        <v>7342</v>
      </c>
      <c r="GA37" s="200" t="s">
        <v>7343</v>
      </c>
      <c r="GB37" s="208"/>
      <c r="GC37" s="208"/>
      <c r="GD37" s="208"/>
      <c r="GE37" s="208"/>
      <c r="GF37" s="208"/>
      <c r="GG37" s="208"/>
      <c r="GH37" s="200" t="s">
        <v>7344</v>
      </c>
      <c r="GI37" s="208"/>
      <c r="GJ37" s="208"/>
      <c r="GK37" s="208"/>
      <c r="GL37" s="208"/>
      <c r="GM37" s="200" t="s">
        <v>7345</v>
      </c>
      <c r="GN37" s="208"/>
      <c r="GO37" s="208"/>
      <c r="GP37" s="208"/>
      <c r="GQ37" s="200" t="s">
        <v>7346</v>
      </c>
      <c r="GR37" s="208"/>
      <c r="GS37" s="208"/>
      <c r="GT37" s="208"/>
      <c r="GU37" s="200" t="s">
        <v>7347</v>
      </c>
    </row>
    <row r="38" spans="4:203" ht="12" customHeight="1">
      <c r="D38" s="79" t="s">
        <v>47</v>
      </c>
      <c r="E38" s="78" t="s">
        <v>2876</v>
      </c>
      <c r="N38" s="182" t="s">
        <v>2992</v>
      </c>
      <c r="O38" s="183">
        <v>35</v>
      </c>
      <c r="P38" s="184"/>
      <c r="Q38" s="182">
        <f t="shared" si="5"/>
        <v>0</v>
      </c>
      <c r="R38" s="183">
        <v>35</v>
      </c>
      <c r="S38" s="184"/>
      <c r="BM38" s="201" t="s">
        <v>7348</v>
      </c>
      <c r="BN38" s="208"/>
      <c r="BO38" s="208"/>
      <c r="BP38" s="208"/>
      <c r="BQ38" s="208"/>
      <c r="BR38" s="208"/>
      <c r="BS38" s="201" t="s">
        <v>7333</v>
      </c>
      <c r="BT38" s="201" t="s">
        <v>7349</v>
      </c>
      <c r="CF38" s="208"/>
      <c r="CG38" s="208"/>
      <c r="CH38" s="208"/>
      <c r="CI38" s="208"/>
      <c r="CJ38" s="208"/>
      <c r="CK38" s="200" t="s">
        <v>7350</v>
      </c>
      <c r="CL38" s="208"/>
      <c r="CM38" s="208"/>
      <c r="CN38" s="200" t="s">
        <v>7351</v>
      </c>
      <c r="CO38" s="208"/>
      <c r="CP38" s="208"/>
      <c r="CQ38" s="208"/>
      <c r="CR38" s="208"/>
      <c r="DX38" s="208"/>
      <c r="DY38" s="208"/>
      <c r="DZ38" s="208"/>
      <c r="EA38" s="208"/>
      <c r="EB38" s="208"/>
      <c r="EC38" s="208"/>
      <c r="ED38" s="202">
        <v>9</v>
      </c>
      <c r="ES38" s="208"/>
      <c r="ET38" s="208"/>
      <c r="EU38" s="208"/>
      <c r="EV38" s="200" t="s">
        <v>7352</v>
      </c>
      <c r="EW38" s="208"/>
      <c r="EX38" s="208"/>
      <c r="EY38" s="200" t="s">
        <v>7353</v>
      </c>
      <c r="FC38" s="208"/>
      <c r="FD38" s="208"/>
      <c r="FE38" s="208"/>
      <c r="FF38" s="208"/>
      <c r="FG38" s="200" t="s">
        <v>7354</v>
      </c>
      <c r="FH38" s="208"/>
      <c r="FI38" s="208"/>
      <c r="FJ38" s="208"/>
      <c r="FK38" s="208"/>
      <c r="FL38" s="208"/>
      <c r="FM38" s="208"/>
      <c r="FN38" s="208"/>
      <c r="FO38" s="208"/>
      <c r="FP38" s="208"/>
      <c r="FQ38" s="200" t="s">
        <v>7355</v>
      </c>
      <c r="FR38" s="208"/>
      <c r="FS38" s="208"/>
      <c r="FT38" s="208"/>
      <c r="FU38" s="200" t="s">
        <v>7356</v>
      </c>
      <c r="FV38" s="208"/>
      <c r="FW38" s="208"/>
      <c r="FX38" s="208"/>
      <c r="FY38" s="200" t="s">
        <v>2987</v>
      </c>
      <c r="FZ38" s="200" t="s">
        <v>7357</v>
      </c>
      <c r="GA38" s="200" t="s">
        <v>7358</v>
      </c>
      <c r="GB38" s="208"/>
      <c r="GC38" s="208"/>
      <c r="GD38" s="208"/>
      <c r="GE38" s="208"/>
      <c r="GF38" s="208"/>
      <c r="GG38" s="208"/>
      <c r="GH38" s="200" t="s">
        <v>7359</v>
      </c>
      <c r="GI38" s="208"/>
      <c r="GJ38" s="208"/>
      <c r="GK38" s="208"/>
      <c r="GL38" s="208"/>
      <c r="GM38" s="200" t="s">
        <v>7360</v>
      </c>
      <c r="GN38" s="208"/>
      <c r="GO38" s="208"/>
      <c r="GP38" s="208"/>
      <c r="GQ38" s="200" t="s">
        <v>7361</v>
      </c>
      <c r="GR38" s="208"/>
      <c r="GS38" s="208"/>
      <c r="GT38" s="208"/>
      <c r="GU38" s="200" t="s">
        <v>7362</v>
      </c>
    </row>
    <row r="39" spans="4:203" ht="12" customHeight="1">
      <c r="D39" s="79" t="s">
        <v>89</v>
      </c>
      <c r="E39" s="78" t="s">
        <v>2876</v>
      </c>
      <c r="N39" s="182" t="s">
        <v>5398</v>
      </c>
      <c r="O39" s="183">
        <v>36</v>
      </c>
      <c r="P39" s="184"/>
      <c r="Q39" s="182">
        <f t="shared" si="5"/>
        <v>0</v>
      </c>
      <c r="R39" s="183">
        <v>36</v>
      </c>
      <c r="S39" s="184"/>
      <c r="BM39" s="201" t="s">
        <v>7363</v>
      </c>
      <c r="BN39" s="208"/>
      <c r="BO39" s="208"/>
      <c r="BP39" s="208"/>
      <c r="BQ39" s="208"/>
      <c r="BR39" s="208"/>
      <c r="BS39" s="201" t="s">
        <v>7364</v>
      </c>
      <c r="BT39" s="201" t="s">
        <v>7365</v>
      </c>
      <c r="CF39" s="208"/>
      <c r="CG39" s="208"/>
      <c r="CH39" s="208"/>
      <c r="CI39" s="208"/>
      <c r="CJ39" s="208"/>
      <c r="CK39" s="200" t="s">
        <v>7366</v>
      </c>
      <c r="CL39" s="208"/>
      <c r="CM39" s="208"/>
      <c r="CN39" s="200" t="s">
        <v>7367</v>
      </c>
      <c r="CO39" s="208"/>
      <c r="CP39" s="208"/>
      <c r="CQ39" s="208"/>
      <c r="CR39" s="208"/>
      <c r="DX39" s="208"/>
      <c r="DY39" s="208"/>
      <c r="DZ39" s="208"/>
      <c r="EA39" s="208"/>
      <c r="EB39" s="208"/>
      <c r="EC39" s="208"/>
      <c r="ED39" s="200" t="s">
        <v>7368</v>
      </c>
      <c r="ES39" s="208"/>
      <c r="ET39" s="208"/>
      <c r="EU39" s="208"/>
      <c r="EV39" s="200" t="s">
        <v>7369</v>
      </c>
      <c r="EW39" s="208"/>
      <c r="EX39" s="208"/>
      <c r="EY39" s="200" t="s">
        <v>7370</v>
      </c>
      <c r="FC39" s="208"/>
      <c r="FD39" s="208"/>
      <c r="FE39" s="208"/>
      <c r="FF39" s="208"/>
      <c r="FG39" s="200" t="s">
        <v>7371</v>
      </c>
      <c r="FH39" s="208"/>
      <c r="FI39" s="208"/>
      <c r="FJ39" s="208"/>
      <c r="FK39" s="208"/>
      <c r="FL39" s="208"/>
      <c r="FM39" s="208"/>
      <c r="FN39" s="208"/>
      <c r="FO39" s="208"/>
      <c r="FP39" s="208"/>
      <c r="FQ39" s="200" t="s">
        <v>7372</v>
      </c>
      <c r="FR39" s="208"/>
      <c r="FS39" s="208"/>
      <c r="FT39" s="208"/>
      <c r="FU39" s="200" t="s">
        <v>7373</v>
      </c>
      <c r="FV39" s="208"/>
      <c r="FW39" s="208"/>
      <c r="FX39" s="208"/>
      <c r="FY39" s="208"/>
      <c r="FZ39" s="200" t="s">
        <v>7374</v>
      </c>
      <c r="GA39" s="200" t="s">
        <v>7375</v>
      </c>
      <c r="GB39" s="208"/>
      <c r="GC39" s="208"/>
      <c r="GD39" s="208"/>
      <c r="GE39" s="208"/>
      <c r="GF39" s="208"/>
      <c r="GG39" s="208"/>
      <c r="GH39" s="200" t="s">
        <v>7376</v>
      </c>
      <c r="GI39" s="208"/>
      <c r="GJ39" s="208"/>
      <c r="GK39" s="208"/>
      <c r="GL39" s="208"/>
      <c r="GM39" s="200" t="s">
        <v>7377</v>
      </c>
      <c r="GN39" s="208"/>
      <c r="GO39" s="208"/>
      <c r="GP39" s="208"/>
      <c r="GQ39" s="200" t="s">
        <v>7378</v>
      </c>
      <c r="GR39" s="208"/>
      <c r="GS39" s="208"/>
      <c r="GT39" s="208"/>
      <c r="GU39" s="200" t="s">
        <v>7379</v>
      </c>
    </row>
    <row r="40" spans="4:203" ht="12" customHeight="1">
      <c r="D40" s="79" t="s">
        <v>403</v>
      </c>
      <c r="E40" s="78" t="s">
        <v>2876</v>
      </c>
      <c r="N40" s="182" t="s">
        <v>2993</v>
      </c>
      <c r="O40" s="183">
        <v>37</v>
      </c>
      <c r="P40" s="184"/>
      <c r="Q40" s="182">
        <f t="shared" si="5"/>
        <v>0</v>
      </c>
      <c r="R40" s="183">
        <v>37</v>
      </c>
      <c r="S40" s="184"/>
      <c r="BM40" s="201" t="s">
        <v>7380</v>
      </c>
      <c r="BN40" s="208"/>
      <c r="BO40" s="208"/>
      <c r="BP40" s="208"/>
      <c r="BQ40" s="208"/>
      <c r="BR40" s="208"/>
      <c r="BS40" s="201" t="s">
        <v>7381</v>
      </c>
      <c r="BT40" s="201" t="s">
        <v>7382</v>
      </c>
      <c r="CF40" s="208"/>
      <c r="CG40" s="208"/>
      <c r="CH40" s="208"/>
      <c r="CI40" s="208"/>
      <c r="CJ40" s="208"/>
      <c r="CK40" s="200" t="s">
        <v>7383</v>
      </c>
      <c r="CL40" s="208"/>
      <c r="CM40" s="208"/>
      <c r="CN40" s="200" t="s">
        <v>7384</v>
      </c>
      <c r="CO40" s="208"/>
      <c r="CP40" s="208"/>
      <c r="CQ40" s="208"/>
      <c r="CR40" s="208"/>
      <c r="DX40" s="208"/>
      <c r="DY40" s="208"/>
      <c r="DZ40" s="208"/>
      <c r="EA40" s="208"/>
      <c r="EB40" s="208"/>
      <c r="EC40" s="208"/>
      <c r="ED40" s="200" t="s">
        <v>7385</v>
      </c>
      <c r="ES40" s="208"/>
      <c r="ET40" s="208"/>
      <c r="EU40" s="208"/>
      <c r="EV40" s="200" t="s">
        <v>7386</v>
      </c>
      <c r="EW40" s="208"/>
      <c r="EX40" s="208"/>
      <c r="EY40" s="200" t="s">
        <v>7387</v>
      </c>
      <c r="FC40" s="208"/>
      <c r="FD40" s="208"/>
      <c r="FE40" s="208"/>
      <c r="FF40" s="208"/>
      <c r="FG40" s="200" t="s">
        <v>7388</v>
      </c>
      <c r="FH40" s="208"/>
      <c r="FI40" s="208"/>
      <c r="FJ40" s="208"/>
      <c r="FK40" s="208"/>
      <c r="FL40" s="208"/>
      <c r="FM40" s="208"/>
      <c r="FN40" s="208"/>
      <c r="FO40" s="208"/>
      <c r="FP40" s="208"/>
      <c r="FQ40" s="200" t="s">
        <v>7389</v>
      </c>
      <c r="FR40" s="208"/>
      <c r="FS40" s="208"/>
      <c r="FT40" s="208"/>
      <c r="FU40" s="200" t="s">
        <v>7390</v>
      </c>
      <c r="FV40" s="208"/>
      <c r="FW40" s="208"/>
      <c r="FX40" s="208"/>
      <c r="FY40" s="208"/>
      <c r="FZ40" s="200" t="s">
        <v>7391</v>
      </c>
      <c r="GA40" s="200" t="s">
        <v>7392</v>
      </c>
      <c r="GB40" s="208"/>
      <c r="GC40" s="208"/>
      <c r="GD40" s="208"/>
      <c r="GE40" s="208"/>
      <c r="GF40" s="208"/>
      <c r="GG40" s="208"/>
      <c r="GH40" s="200" t="s">
        <v>7393</v>
      </c>
      <c r="GI40" s="208"/>
      <c r="GJ40" s="208"/>
      <c r="GK40" s="208"/>
      <c r="GL40" s="208"/>
      <c r="GM40" s="200" t="s">
        <v>7394</v>
      </c>
      <c r="GN40" s="208"/>
      <c r="GO40" s="208"/>
      <c r="GP40" s="208"/>
      <c r="GQ40" s="200" t="s">
        <v>7395</v>
      </c>
      <c r="GR40" s="208"/>
      <c r="GS40" s="208"/>
      <c r="GT40" s="208"/>
      <c r="GU40" s="200" t="s">
        <v>7396</v>
      </c>
    </row>
    <row r="41" spans="4:203" ht="12" customHeight="1">
      <c r="D41" s="79" t="s">
        <v>3336</v>
      </c>
      <c r="E41" s="78" t="s">
        <v>2876</v>
      </c>
      <c r="N41" s="182" t="s">
        <v>5399</v>
      </c>
      <c r="O41" s="183">
        <v>38</v>
      </c>
      <c r="P41" s="184"/>
      <c r="Q41" s="182">
        <f t="shared" si="5"/>
        <v>0</v>
      </c>
      <c r="R41" s="183">
        <v>38</v>
      </c>
      <c r="S41" s="184"/>
      <c r="BM41" s="201" t="s">
        <v>7397</v>
      </c>
      <c r="BN41" s="208"/>
      <c r="BO41" s="208"/>
      <c r="BP41" s="208"/>
      <c r="BQ41" s="208"/>
      <c r="BR41" s="208"/>
      <c r="BS41" s="201" t="s">
        <v>7381</v>
      </c>
      <c r="BT41" s="201" t="s">
        <v>7398</v>
      </c>
      <c r="CF41" s="208"/>
      <c r="CG41" s="208"/>
      <c r="CH41" s="208"/>
      <c r="CI41" s="208"/>
      <c r="CJ41" s="208"/>
      <c r="CK41" s="200" t="s">
        <v>7399</v>
      </c>
      <c r="CL41" s="208"/>
      <c r="CM41" s="208"/>
      <c r="CN41" s="200" t="s">
        <v>7400</v>
      </c>
      <c r="CO41" s="208"/>
      <c r="CP41" s="208"/>
      <c r="CQ41" s="208"/>
      <c r="CR41" s="208"/>
      <c r="DX41" s="208"/>
      <c r="DY41" s="208"/>
      <c r="DZ41" s="208"/>
      <c r="EA41" s="208"/>
      <c r="EB41" s="208"/>
      <c r="EC41" s="208"/>
      <c r="ED41" s="200" t="s">
        <v>7401</v>
      </c>
      <c r="ES41" s="208"/>
      <c r="ET41" s="208"/>
      <c r="EU41" s="208"/>
      <c r="EV41" s="200" t="s">
        <v>7402</v>
      </c>
      <c r="EW41" s="208"/>
      <c r="EX41" s="208"/>
      <c r="EY41" s="200" t="s">
        <v>7403</v>
      </c>
      <c r="FC41" s="208"/>
      <c r="FD41" s="208"/>
      <c r="FE41" s="208"/>
      <c r="FF41" s="208"/>
      <c r="FG41" s="200" t="s">
        <v>7404</v>
      </c>
      <c r="FH41" s="208"/>
      <c r="FI41" s="208"/>
      <c r="FJ41" s="208"/>
      <c r="FK41" s="208"/>
      <c r="FL41" s="208"/>
      <c r="FM41" s="208"/>
      <c r="FN41" s="208"/>
      <c r="FO41" s="208"/>
      <c r="FP41" s="208"/>
      <c r="FQ41" s="200" t="s">
        <v>7405</v>
      </c>
      <c r="FR41" s="208"/>
      <c r="FS41" s="208"/>
      <c r="FT41" s="208"/>
      <c r="FU41" s="208"/>
      <c r="FV41" s="208"/>
      <c r="FW41" s="208"/>
      <c r="FX41" s="208"/>
      <c r="FY41" s="208"/>
      <c r="FZ41" s="200" t="s">
        <v>7406</v>
      </c>
      <c r="GA41" s="200" t="s">
        <v>7407</v>
      </c>
      <c r="GB41" s="208"/>
      <c r="GC41" s="208"/>
      <c r="GD41" s="208"/>
      <c r="GE41" s="208"/>
      <c r="GF41" s="208"/>
      <c r="GG41" s="208"/>
      <c r="GH41" s="200" t="s">
        <v>7408</v>
      </c>
      <c r="GI41" s="208"/>
      <c r="GJ41" s="208"/>
      <c r="GK41" s="208"/>
      <c r="GL41" s="208"/>
      <c r="GM41" s="200" t="s">
        <v>7409</v>
      </c>
      <c r="GN41" s="208"/>
      <c r="GO41" s="208"/>
      <c r="GP41" s="208"/>
      <c r="GQ41" s="200" t="s">
        <v>7410</v>
      </c>
      <c r="GR41" s="208"/>
      <c r="GS41" s="208"/>
      <c r="GT41" s="208"/>
      <c r="GU41" s="200" t="s">
        <v>7411</v>
      </c>
    </row>
    <row r="42" spans="4:203" ht="12" customHeight="1">
      <c r="D42" s="79" t="s">
        <v>1695</v>
      </c>
      <c r="E42" s="78" t="s">
        <v>2876</v>
      </c>
      <c r="N42" s="182" t="s">
        <v>2994</v>
      </c>
      <c r="O42" s="183">
        <v>39</v>
      </c>
      <c r="P42" s="184"/>
      <c r="Q42" s="182">
        <f t="shared" si="5"/>
        <v>0</v>
      </c>
      <c r="R42" s="183">
        <v>39</v>
      </c>
      <c r="S42" s="184"/>
      <c r="BM42" s="201" t="s">
        <v>7412</v>
      </c>
      <c r="BN42" s="208"/>
      <c r="BO42" s="208"/>
      <c r="BP42" s="208"/>
      <c r="BQ42" s="208"/>
      <c r="BR42" s="208"/>
      <c r="BS42" s="201" t="s">
        <v>7413</v>
      </c>
      <c r="BT42" s="201" t="s">
        <v>7414</v>
      </c>
      <c r="CF42" s="208"/>
      <c r="CG42" s="208"/>
      <c r="CH42" s="208"/>
      <c r="CI42" s="208"/>
      <c r="CJ42" s="208"/>
      <c r="CK42" s="200" t="s">
        <v>7415</v>
      </c>
      <c r="CL42" s="208"/>
      <c r="CM42" s="208"/>
      <c r="CN42" s="200" t="s">
        <v>7416</v>
      </c>
      <c r="CO42" s="208"/>
      <c r="CP42" s="208"/>
      <c r="CQ42" s="208"/>
      <c r="CR42" s="208"/>
      <c r="DX42" s="208"/>
      <c r="DY42" s="208"/>
      <c r="DZ42" s="208"/>
      <c r="EA42" s="208"/>
      <c r="EB42" s="208"/>
      <c r="EC42" s="208"/>
      <c r="ED42" s="200" t="s">
        <v>7417</v>
      </c>
      <c r="ES42" s="208"/>
      <c r="ET42" s="208"/>
      <c r="EU42" s="208"/>
      <c r="EV42" s="200" t="s">
        <v>7418</v>
      </c>
      <c r="EW42" s="208"/>
      <c r="EX42" s="208"/>
      <c r="EY42" s="200" t="s">
        <v>7419</v>
      </c>
      <c r="FC42" s="208"/>
      <c r="FD42" s="208"/>
      <c r="FE42" s="208"/>
      <c r="FF42" s="208"/>
      <c r="FG42" s="200" t="s">
        <v>7420</v>
      </c>
      <c r="FH42" s="208"/>
      <c r="FI42" s="208"/>
      <c r="FJ42" s="208"/>
      <c r="FK42" s="208"/>
      <c r="FL42" s="208"/>
      <c r="FM42" s="208"/>
      <c r="FN42" s="208"/>
      <c r="FO42" s="208"/>
      <c r="FP42" s="208"/>
      <c r="FQ42" s="200" t="s">
        <v>7421</v>
      </c>
      <c r="FR42" s="208"/>
      <c r="FS42" s="208"/>
      <c r="FT42" s="208"/>
      <c r="FU42" s="208"/>
      <c r="FV42" s="208"/>
      <c r="FW42" s="208"/>
      <c r="FX42" s="208"/>
      <c r="FY42" s="208"/>
      <c r="FZ42" s="200" t="s">
        <v>7422</v>
      </c>
      <c r="GA42" s="200" t="s">
        <v>7423</v>
      </c>
      <c r="GB42" s="208"/>
      <c r="GC42" s="208"/>
      <c r="GD42" s="208"/>
      <c r="GE42" s="208"/>
      <c r="GF42" s="208"/>
      <c r="GG42" s="208"/>
      <c r="GH42" s="200" t="s">
        <v>7424</v>
      </c>
      <c r="GI42" s="208"/>
      <c r="GJ42" s="208"/>
      <c r="GK42" s="208"/>
      <c r="GL42" s="208"/>
      <c r="GM42" s="200" t="s">
        <v>7425</v>
      </c>
      <c r="GN42" s="208"/>
      <c r="GO42" s="208"/>
      <c r="GP42" s="208"/>
      <c r="GQ42" s="200" t="s">
        <v>7426</v>
      </c>
      <c r="GR42" s="208"/>
      <c r="GS42" s="208"/>
      <c r="GT42" s="208"/>
      <c r="GU42" s="200" t="s">
        <v>7427</v>
      </c>
    </row>
    <row r="43" spans="4:203" ht="12" customHeight="1">
      <c r="D43" s="79" t="s">
        <v>139</v>
      </c>
      <c r="E43" s="78" t="s">
        <v>2877</v>
      </c>
      <c r="N43" s="182" t="s">
        <v>5400</v>
      </c>
      <c r="O43" s="183">
        <v>40</v>
      </c>
      <c r="P43" s="184"/>
      <c r="Q43" s="182">
        <f t="shared" si="5"/>
        <v>0</v>
      </c>
      <c r="R43" s="183">
        <v>40</v>
      </c>
      <c r="S43" s="184"/>
      <c r="BM43" s="201" t="s">
        <v>7428</v>
      </c>
      <c r="BN43" s="208"/>
      <c r="BO43" s="208"/>
      <c r="BP43" s="208"/>
      <c r="BQ43" s="208"/>
      <c r="BR43" s="208"/>
      <c r="BS43" s="201" t="s">
        <v>7429</v>
      </c>
      <c r="BT43" s="201" t="s">
        <v>7430</v>
      </c>
      <c r="CF43" s="208"/>
      <c r="CG43" s="208"/>
      <c r="CH43" s="208"/>
      <c r="CI43" s="208"/>
      <c r="CJ43" s="208"/>
      <c r="CK43" s="200" t="s">
        <v>7431</v>
      </c>
      <c r="CL43" s="208"/>
      <c r="CM43" s="208"/>
      <c r="CN43" s="200" t="s">
        <v>7432</v>
      </c>
      <c r="CO43" s="208"/>
      <c r="CP43" s="208"/>
      <c r="CQ43" s="208"/>
      <c r="CR43" s="208"/>
      <c r="DX43" s="208"/>
      <c r="DY43" s="208"/>
      <c r="DZ43" s="208"/>
      <c r="EA43" s="208"/>
      <c r="EB43" s="208"/>
      <c r="EC43" s="208"/>
      <c r="ED43" s="200" t="s">
        <v>7433</v>
      </c>
      <c r="ES43" s="208"/>
      <c r="ET43" s="208"/>
      <c r="EU43" s="208"/>
      <c r="EV43" s="200" t="s">
        <v>7434</v>
      </c>
      <c r="EW43" s="208"/>
      <c r="EX43" s="208"/>
      <c r="EY43" s="200" t="s">
        <v>7435</v>
      </c>
      <c r="FC43" s="208"/>
      <c r="FD43" s="208"/>
      <c r="FE43" s="208"/>
      <c r="FF43" s="208"/>
      <c r="FG43" s="200" t="s">
        <v>7436</v>
      </c>
      <c r="FH43" s="208"/>
      <c r="FI43" s="208"/>
      <c r="FJ43" s="208"/>
      <c r="FK43" s="208"/>
      <c r="FL43" s="208"/>
      <c r="FM43" s="208"/>
      <c r="FN43" s="208"/>
      <c r="FO43" s="208"/>
      <c r="FP43" s="208"/>
      <c r="FQ43" s="200" t="s">
        <v>7437</v>
      </c>
      <c r="FR43" s="208"/>
      <c r="FS43" s="208"/>
      <c r="FT43" s="208"/>
      <c r="FU43" s="208"/>
      <c r="FV43" s="208"/>
      <c r="FW43" s="208"/>
      <c r="FX43" s="208"/>
      <c r="FY43" s="208"/>
      <c r="FZ43" s="200" t="s">
        <v>7438</v>
      </c>
      <c r="GA43" s="200" t="s">
        <v>7439</v>
      </c>
      <c r="GB43" s="208"/>
      <c r="GC43" s="208"/>
      <c r="GD43" s="208"/>
      <c r="GE43" s="208"/>
      <c r="GF43" s="208"/>
      <c r="GG43" s="208"/>
      <c r="GH43" s="200" t="s">
        <v>7440</v>
      </c>
      <c r="GI43" s="208"/>
      <c r="GJ43" s="208"/>
      <c r="GK43" s="208"/>
      <c r="GL43" s="208"/>
      <c r="GM43" s="200" t="s">
        <v>7441</v>
      </c>
      <c r="GN43" s="208"/>
      <c r="GO43" s="208"/>
      <c r="GP43" s="208"/>
      <c r="GQ43" s="200" t="s">
        <v>7442</v>
      </c>
      <c r="GR43" s="208"/>
      <c r="GS43" s="208"/>
      <c r="GT43" s="208"/>
      <c r="GU43" s="200" t="s">
        <v>7443</v>
      </c>
    </row>
    <row r="44" spans="4:203" ht="12" customHeight="1">
      <c r="D44" s="78" t="s">
        <v>48</v>
      </c>
      <c r="E44" s="78" t="s">
        <v>2877</v>
      </c>
      <c r="N44" s="182" t="s">
        <v>5401</v>
      </c>
      <c r="O44" s="183">
        <v>41</v>
      </c>
      <c r="P44" s="184"/>
      <c r="Q44" s="182">
        <f t="shared" si="5"/>
        <v>0</v>
      </c>
      <c r="R44" s="183">
        <v>41</v>
      </c>
      <c r="S44" s="184"/>
      <c r="BM44" s="201" t="s">
        <v>7444</v>
      </c>
      <c r="BN44" s="208"/>
      <c r="BO44" s="208"/>
      <c r="BP44" s="208"/>
      <c r="BQ44" s="208"/>
      <c r="BR44" s="208"/>
      <c r="BS44" s="201" t="s">
        <v>7445</v>
      </c>
      <c r="BT44" s="201" t="s">
        <v>7446</v>
      </c>
      <c r="CF44" s="208"/>
      <c r="CG44" s="208"/>
      <c r="CH44" s="208"/>
      <c r="CI44" s="208"/>
      <c r="CJ44" s="208"/>
      <c r="CK44" s="200" t="s">
        <v>7447</v>
      </c>
      <c r="CL44" s="208"/>
      <c r="CM44" s="208"/>
      <c r="CN44" s="200" t="s">
        <v>7448</v>
      </c>
      <c r="CO44" s="208"/>
      <c r="CP44" s="208"/>
      <c r="CQ44" s="208"/>
      <c r="CR44" s="208"/>
      <c r="DX44" s="208"/>
      <c r="DY44" s="208"/>
      <c r="DZ44" s="208"/>
      <c r="EA44" s="208"/>
      <c r="EB44" s="208"/>
      <c r="EC44" s="208"/>
      <c r="ED44" s="200" t="s">
        <v>7449</v>
      </c>
      <c r="ES44" s="208"/>
      <c r="ET44" s="208"/>
      <c r="EU44" s="208"/>
      <c r="EV44" s="200" t="s">
        <v>7450</v>
      </c>
      <c r="EW44" s="208"/>
      <c r="EX44" s="208"/>
      <c r="EY44" s="200" t="s">
        <v>7451</v>
      </c>
      <c r="FC44" s="208"/>
      <c r="FD44" s="208"/>
      <c r="FE44" s="208"/>
      <c r="FF44" s="208"/>
      <c r="FG44" s="200" t="s">
        <v>7452</v>
      </c>
      <c r="FH44" s="208"/>
      <c r="FI44" s="208"/>
      <c r="FJ44" s="208"/>
      <c r="FK44" s="208"/>
      <c r="FL44" s="208"/>
      <c r="FM44" s="208"/>
      <c r="FN44" s="208"/>
      <c r="FO44" s="208"/>
      <c r="FP44" s="208"/>
      <c r="FQ44" s="200" t="s">
        <v>7453</v>
      </c>
      <c r="FR44" s="208"/>
      <c r="FS44" s="208"/>
      <c r="FT44" s="208"/>
      <c r="FU44" s="208"/>
      <c r="FV44" s="208"/>
      <c r="FW44" s="208"/>
      <c r="FX44" s="208"/>
      <c r="FY44" s="208"/>
      <c r="FZ44" s="200" t="s">
        <v>7454</v>
      </c>
      <c r="GA44" s="200" t="s">
        <v>7455</v>
      </c>
      <c r="GB44" s="208"/>
      <c r="GC44" s="208"/>
      <c r="GD44" s="208"/>
      <c r="GE44" s="208"/>
      <c r="GF44" s="208"/>
      <c r="GG44" s="208"/>
      <c r="GH44" s="200" t="s">
        <v>7456</v>
      </c>
      <c r="GI44" s="208"/>
      <c r="GJ44" s="208"/>
      <c r="GK44" s="208"/>
      <c r="GL44" s="208"/>
      <c r="GM44" s="200" t="s">
        <v>7457</v>
      </c>
      <c r="GN44" s="208"/>
      <c r="GO44" s="208"/>
      <c r="GP44" s="208"/>
      <c r="GQ44" s="200" t="s">
        <v>7458</v>
      </c>
      <c r="GR44" s="208"/>
      <c r="GS44" s="208"/>
      <c r="GT44" s="208"/>
      <c r="GU44" s="200" t="s">
        <v>7459</v>
      </c>
    </row>
    <row r="45" spans="4:203" ht="12" customHeight="1">
      <c r="D45" s="78" t="s">
        <v>1921</v>
      </c>
      <c r="E45" s="78" t="s">
        <v>2876</v>
      </c>
      <c r="N45" s="182" t="s">
        <v>5402</v>
      </c>
      <c r="O45" s="183">
        <v>42</v>
      </c>
      <c r="P45" s="184"/>
      <c r="Q45" s="182">
        <f t="shared" si="5"/>
        <v>0</v>
      </c>
      <c r="R45" s="183">
        <v>42</v>
      </c>
      <c r="S45" s="184"/>
      <c r="BM45" s="201" t="s">
        <v>7460</v>
      </c>
      <c r="BN45" s="208"/>
      <c r="BO45" s="208"/>
      <c r="BP45" s="208"/>
      <c r="BQ45" s="208"/>
      <c r="BR45" s="208"/>
      <c r="BS45" s="201" t="s">
        <v>2905</v>
      </c>
      <c r="BT45" s="201" t="s">
        <v>7461</v>
      </c>
      <c r="CF45" s="208"/>
      <c r="CG45" s="208"/>
      <c r="CH45" s="208"/>
      <c r="CI45" s="208"/>
      <c r="CJ45" s="208"/>
      <c r="CK45" s="200" t="s">
        <v>7462</v>
      </c>
      <c r="CL45" s="208"/>
      <c r="CM45" s="208"/>
      <c r="CN45" s="200" t="s">
        <v>7463</v>
      </c>
      <c r="CO45" s="208"/>
      <c r="CP45" s="208"/>
      <c r="CQ45" s="208"/>
      <c r="CR45" s="208"/>
      <c r="DX45" s="208"/>
      <c r="DY45" s="208"/>
      <c r="DZ45" s="208"/>
      <c r="EA45" s="208"/>
      <c r="EB45" s="208"/>
      <c r="EC45" s="208"/>
      <c r="ED45" s="200" t="s">
        <v>7464</v>
      </c>
      <c r="ES45" s="208"/>
      <c r="ET45" s="208"/>
      <c r="EU45" s="208"/>
      <c r="EV45" s="200" t="s">
        <v>7465</v>
      </c>
      <c r="EW45" s="208"/>
      <c r="EX45" s="208"/>
      <c r="EY45" s="200" t="s">
        <v>7466</v>
      </c>
      <c r="FC45" s="208"/>
      <c r="FD45" s="208"/>
      <c r="FE45" s="208"/>
      <c r="FF45" s="208"/>
      <c r="FG45" s="200" t="s">
        <v>7467</v>
      </c>
      <c r="FH45" s="208"/>
      <c r="FI45" s="208"/>
      <c r="FJ45" s="208"/>
      <c r="FK45" s="208"/>
      <c r="FL45" s="208"/>
      <c r="FM45" s="208"/>
      <c r="FN45" s="208"/>
      <c r="FO45" s="208"/>
      <c r="FP45" s="208"/>
      <c r="FQ45" s="200" t="s">
        <v>7468</v>
      </c>
      <c r="FR45" s="208"/>
      <c r="FS45" s="208"/>
      <c r="FT45" s="208"/>
      <c r="FU45" s="208"/>
      <c r="FV45" s="208"/>
      <c r="FW45" s="208"/>
      <c r="FX45" s="208"/>
      <c r="FY45" s="208"/>
      <c r="FZ45" s="200" t="s">
        <v>7469</v>
      </c>
      <c r="GA45" s="200" t="s">
        <v>7470</v>
      </c>
      <c r="GB45" s="208"/>
      <c r="GC45" s="208"/>
      <c r="GD45" s="208"/>
      <c r="GE45" s="208"/>
      <c r="GF45" s="208"/>
      <c r="GG45" s="208"/>
      <c r="GH45" s="200" t="s">
        <v>7471</v>
      </c>
      <c r="GI45" s="208"/>
      <c r="GJ45" s="208"/>
      <c r="GK45" s="208"/>
      <c r="GL45" s="208"/>
      <c r="GM45" s="200" t="s">
        <v>7472</v>
      </c>
      <c r="GN45" s="208"/>
      <c r="GO45" s="208"/>
      <c r="GP45" s="208"/>
      <c r="GQ45" s="200" t="s">
        <v>7473</v>
      </c>
      <c r="GR45" s="208"/>
      <c r="GS45" s="208"/>
      <c r="GT45" s="208"/>
      <c r="GU45" s="200" t="s">
        <v>7474</v>
      </c>
    </row>
    <row r="46" spans="4:203" ht="12" customHeight="1">
      <c r="D46" s="79" t="s">
        <v>26</v>
      </c>
      <c r="E46" s="78" t="s">
        <v>2877</v>
      </c>
      <c r="N46" s="182" t="s">
        <v>2908</v>
      </c>
      <c r="O46" s="183">
        <v>43</v>
      </c>
      <c r="P46" s="184"/>
      <c r="Q46" s="182">
        <f t="shared" si="5"/>
        <v>0</v>
      </c>
      <c r="R46" s="183">
        <v>43</v>
      </c>
      <c r="S46" s="184"/>
      <c r="BM46" s="201" t="s">
        <v>7475</v>
      </c>
      <c r="BN46" s="208"/>
      <c r="BO46" s="208"/>
      <c r="BP46" s="208"/>
      <c r="BQ46" s="208"/>
      <c r="BR46" s="208"/>
      <c r="BS46" s="201" t="s">
        <v>7476</v>
      </c>
      <c r="BT46" s="201" t="s">
        <v>7477</v>
      </c>
      <c r="CF46" s="208"/>
      <c r="CG46" s="208"/>
      <c r="CH46" s="208"/>
      <c r="CI46" s="208"/>
      <c r="CJ46" s="208"/>
      <c r="CK46" s="200" t="s">
        <v>7478</v>
      </c>
      <c r="CL46" s="208"/>
      <c r="CM46" s="208"/>
      <c r="CN46" s="200" t="s">
        <v>7479</v>
      </c>
      <c r="CO46" s="208"/>
      <c r="CP46" s="208"/>
      <c r="CQ46" s="208"/>
      <c r="CR46" s="208"/>
      <c r="DX46" s="208"/>
      <c r="DY46" s="208"/>
      <c r="DZ46" s="208"/>
      <c r="EA46" s="208"/>
      <c r="EB46" s="208"/>
      <c r="EC46" s="208"/>
      <c r="ED46" s="200" t="s">
        <v>7480</v>
      </c>
      <c r="ES46" s="208"/>
      <c r="ET46" s="208"/>
      <c r="EU46" s="208"/>
      <c r="EV46" s="200" t="s">
        <v>7481</v>
      </c>
      <c r="EW46" s="208"/>
      <c r="EX46" s="208"/>
      <c r="EY46" s="200" t="s">
        <v>7482</v>
      </c>
      <c r="FC46" s="208"/>
      <c r="FD46" s="208"/>
      <c r="FE46" s="208"/>
      <c r="FF46" s="208"/>
      <c r="FG46" s="200" t="s">
        <v>7483</v>
      </c>
      <c r="FH46" s="208"/>
      <c r="FI46" s="208"/>
      <c r="FJ46" s="208"/>
      <c r="FK46" s="208"/>
      <c r="FL46" s="208"/>
      <c r="FM46" s="208"/>
      <c r="FN46" s="208"/>
      <c r="FO46" s="208"/>
      <c r="FP46" s="208"/>
      <c r="FQ46" s="200" t="s">
        <v>7484</v>
      </c>
      <c r="FR46" s="208"/>
      <c r="FS46" s="208"/>
      <c r="FT46" s="208"/>
      <c r="FU46" s="208"/>
      <c r="FV46" s="208"/>
      <c r="FW46" s="208"/>
      <c r="FX46" s="208"/>
      <c r="FY46" s="208"/>
      <c r="FZ46" s="200" t="s">
        <v>7485</v>
      </c>
      <c r="GA46" s="200" t="s">
        <v>7486</v>
      </c>
      <c r="GB46" s="208"/>
      <c r="GC46" s="208"/>
      <c r="GD46" s="208"/>
      <c r="GE46" s="208"/>
      <c r="GF46" s="208"/>
      <c r="GG46" s="208"/>
      <c r="GH46" s="200" t="s">
        <v>7487</v>
      </c>
      <c r="GI46" s="208"/>
      <c r="GJ46" s="208"/>
      <c r="GK46" s="208"/>
      <c r="GL46" s="208"/>
      <c r="GM46" s="200" t="s">
        <v>7488</v>
      </c>
      <c r="GN46" s="208"/>
      <c r="GO46" s="208"/>
      <c r="GP46" s="208"/>
      <c r="GQ46" s="200" t="s">
        <v>7489</v>
      </c>
      <c r="GR46" s="208"/>
      <c r="GS46" s="208"/>
      <c r="GT46" s="208"/>
      <c r="GU46" s="200" t="s">
        <v>7490</v>
      </c>
    </row>
    <row r="47" spans="4:203" ht="12" customHeight="1">
      <c r="D47" s="79" t="s">
        <v>3442</v>
      </c>
      <c r="E47" s="78" t="s">
        <v>2876</v>
      </c>
      <c r="N47" s="182" t="s">
        <v>5403</v>
      </c>
      <c r="O47" s="183">
        <v>44</v>
      </c>
      <c r="P47" s="184"/>
      <c r="Q47" s="182">
        <f t="shared" si="5"/>
        <v>0</v>
      </c>
      <c r="R47" s="183">
        <v>44</v>
      </c>
      <c r="S47" s="184"/>
      <c r="BM47" s="201" t="s">
        <v>7491</v>
      </c>
      <c r="BN47" s="208"/>
      <c r="BO47" s="208"/>
      <c r="BP47" s="208"/>
      <c r="BQ47" s="208"/>
      <c r="BR47" s="208"/>
      <c r="BS47" s="201" t="s">
        <v>2904</v>
      </c>
      <c r="BT47" s="201" t="s">
        <v>7492</v>
      </c>
      <c r="CF47" s="208"/>
      <c r="CG47" s="208"/>
      <c r="CH47" s="208"/>
      <c r="CI47" s="208"/>
      <c r="CJ47" s="208"/>
      <c r="CK47" s="200" t="s">
        <v>7493</v>
      </c>
      <c r="CL47" s="208"/>
      <c r="CM47" s="208"/>
      <c r="CN47" s="208"/>
      <c r="CO47" s="208"/>
      <c r="CP47" s="208"/>
      <c r="CQ47" s="208"/>
      <c r="CR47" s="208"/>
      <c r="DX47" s="208"/>
      <c r="DY47" s="208"/>
      <c r="DZ47" s="208"/>
      <c r="EA47" s="208"/>
      <c r="EB47" s="208"/>
      <c r="EC47" s="208"/>
      <c r="ED47" s="200" t="s">
        <v>7494</v>
      </c>
      <c r="ES47" s="208"/>
      <c r="ET47" s="208"/>
      <c r="EU47" s="208"/>
      <c r="EV47" s="200" t="s">
        <v>7495</v>
      </c>
      <c r="EW47" s="208"/>
      <c r="EX47" s="208"/>
      <c r="EY47" s="200" t="s">
        <v>7496</v>
      </c>
      <c r="FC47" s="208"/>
      <c r="FD47" s="208"/>
      <c r="FE47" s="208"/>
      <c r="FF47" s="208"/>
      <c r="FG47" s="200" t="s">
        <v>7497</v>
      </c>
      <c r="FH47" s="208"/>
      <c r="FI47" s="208"/>
      <c r="FJ47" s="208"/>
      <c r="FK47" s="208"/>
      <c r="FL47" s="208"/>
      <c r="FM47" s="208"/>
      <c r="FN47" s="208"/>
      <c r="FO47" s="208"/>
      <c r="FP47" s="208"/>
      <c r="FQ47" s="200" t="s">
        <v>7498</v>
      </c>
      <c r="FR47" s="208"/>
      <c r="FS47" s="208"/>
      <c r="FT47" s="208"/>
      <c r="FU47" s="208"/>
      <c r="FV47" s="208"/>
      <c r="FW47" s="208"/>
      <c r="FX47" s="208"/>
      <c r="FY47" s="208"/>
      <c r="FZ47" s="200" t="s">
        <v>7499</v>
      </c>
      <c r="GA47" s="200" t="s">
        <v>7500</v>
      </c>
      <c r="GB47" s="208"/>
      <c r="GC47" s="208"/>
      <c r="GD47" s="208"/>
      <c r="GE47" s="208"/>
      <c r="GF47" s="208"/>
      <c r="GG47" s="208"/>
      <c r="GH47" s="200" t="s">
        <v>7501</v>
      </c>
      <c r="GI47" s="208"/>
      <c r="GJ47" s="208"/>
      <c r="GK47" s="208"/>
      <c r="GL47" s="208"/>
      <c r="GM47" s="200" t="s">
        <v>7502</v>
      </c>
      <c r="GN47" s="208"/>
      <c r="GO47" s="208"/>
      <c r="GP47" s="208"/>
      <c r="GQ47" s="200" t="s">
        <v>7503</v>
      </c>
      <c r="GR47" s="208"/>
      <c r="GS47" s="208"/>
      <c r="GT47" s="208"/>
      <c r="GU47" s="200" t="s">
        <v>7504</v>
      </c>
    </row>
    <row r="48" spans="4:203" ht="12" customHeight="1">
      <c r="D48" s="79" t="s">
        <v>685</v>
      </c>
      <c r="E48" s="78" t="s">
        <v>2876</v>
      </c>
      <c r="N48" s="182" t="s">
        <v>5404</v>
      </c>
      <c r="O48" s="183">
        <v>45</v>
      </c>
      <c r="P48" s="184"/>
      <c r="Q48" s="182">
        <f t="shared" si="5"/>
        <v>0</v>
      </c>
      <c r="R48" s="183">
        <v>45</v>
      </c>
      <c r="S48" s="184"/>
      <c r="BM48" s="201" t="s">
        <v>7505</v>
      </c>
      <c r="BN48" s="208"/>
      <c r="BO48" s="208"/>
      <c r="BP48" s="208"/>
      <c r="BQ48" s="208"/>
      <c r="BR48" s="208"/>
      <c r="BS48" s="201" t="s">
        <v>2903</v>
      </c>
      <c r="BT48" s="201" t="s">
        <v>7506</v>
      </c>
      <c r="CF48" s="208"/>
      <c r="CG48" s="208"/>
      <c r="CH48" s="208"/>
      <c r="CI48" s="208"/>
      <c r="CJ48" s="208"/>
      <c r="CK48" s="200" t="s">
        <v>7507</v>
      </c>
      <c r="CL48" s="208"/>
      <c r="CM48" s="208"/>
      <c r="CN48" s="208"/>
      <c r="CO48" s="208"/>
      <c r="CP48" s="208"/>
      <c r="CQ48" s="208"/>
      <c r="CR48" s="208"/>
      <c r="ES48" s="208"/>
      <c r="ET48" s="208"/>
      <c r="EU48" s="208"/>
      <c r="EV48" s="200" t="s">
        <v>7508</v>
      </c>
      <c r="EW48" s="208"/>
      <c r="EX48" s="208"/>
      <c r="EY48" s="200" t="s">
        <v>7509</v>
      </c>
      <c r="FC48" s="208"/>
      <c r="FD48" s="208"/>
      <c r="FE48" s="208"/>
      <c r="FF48" s="208"/>
      <c r="FG48" s="200" t="s">
        <v>7510</v>
      </c>
      <c r="FH48" s="208"/>
      <c r="FI48" s="208"/>
      <c r="FJ48" s="208"/>
      <c r="FK48" s="208"/>
      <c r="FL48" s="208"/>
      <c r="FM48" s="208"/>
      <c r="FN48" s="208"/>
      <c r="FO48" s="208"/>
      <c r="FP48" s="208"/>
      <c r="FQ48" s="200" t="s">
        <v>7511</v>
      </c>
      <c r="FR48" s="208"/>
      <c r="FS48" s="208"/>
      <c r="FT48" s="208"/>
      <c r="FU48" s="208"/>
      <c r="FV48" s="208"/>
      <c r="FW48" s="208"/>
      <c r="FX48" s="208"/>
      <c r="FY48" s="208"/>
      <c r="FZ48" s="200" t="s">
        <v>7512</v>
      </c>
      <c r="GA48" s="200" t="s">
        <v>7513</v>
      </c>
      <c r="GB48" s="208"/>
      <c r="GC48" s="208"/>
      <c r="GD48" s="208"/>
      <c r="GE48" s="208"/>
      <c r="GF48" s="208"/>
      <c r="GG48" s="208"/>
      <c r="GH48" s="200" t="s">
        <v>7514</v>
      </c>
      <c r="GI48" s="208"/>
      <c r="GJ48" s="208"/>
      <c r="GK48" s="208"/>
      <c r="GL48" s="208"/>
      <c r="GM48" s="200" t="s">
        <v>7515</v>
      </c>
      <c r="GN48" s="208"/>
      <c r="GO48" s="208"/>
      <c r="GP48" s="208"/>
      <c r="GQ48" s="200" t="s">
        <v>7516</v>
      </c>
      <c r="GR48" s="208"/>
      <c r="GS48" s="208"/>
      <c r="GT48" s="208"/>
      <c r="GU48" s="200" t="s">
        <v>6761</v>
      </c>
    </row>
    <row r="49" spans="4:203" ht="12" customHeight="1">
      <c r="D49" s="78" t="s">
        <v>210</v>
      </c>
      <c r="E49" s="78" t="s">
        <v>2877</v>
      </c>
      <c r="N49" s="182" t="s">
        <v>5405</v>
      </c>
      <c r="O49" s="183">
        <v>46</v>
      </c>
      <c r="P49" s="184"/>
      <c r="Q49" s="182">
        <f t="shared" si="5"/>
        <v>0</v>
      </c>
      <c r="R49" s="183">
        <v>46</v>
      </c>
      <c r="S49" s="184"/>
      <c r="BM49" s="201" t="s">
        <v>7517</v>
      </c>
      <c r="BN49" s="208"/>
      <c r="BO49" s="208"/>
      <c r="BP49" s="208"/>
      <c r="BQ49" s="208"/>
      <c r="BR49" s="208"/>
      <c r="BS49" s="201" t="s">
        <v>7518</v>
      </c>
      <c r="BT49" s="201" t="s">
        <v>7519</v>
      </c>
      <c r="CF49" s="208"/>
      <c r="CG49" s="208"/>
      <c r="CH49" s="208"/>
      <c r="CI49" s="208"/>
      <c r="CJ49" s="208"/>
      <c r="CK49" s="200" t="s">
        <v>7520</v>
      </c>
      <c r="CL49" s="208"/>
      <c r="CM49" s="208"/>
      <c r="CN49" s="208"/>
      <c r="CO49" s="208"/>
      <c r="CP49" s="208"/>
      <c r="CQ49" s="208"/>
      <c r="CR49" s="208"/>
      <c r="ES49" s="208"/>
      <c r="ET49" s="208"/>
      <c r="EU49" s="208"/>
      <c r="EV49" s="200" t="s">
        <v>7521</v>
      </c>
      <c r="EW49" s="208"/>
      <c r="EX49" s="208"/>
      <c r="EY49" s="200" t="s">
        <v>7522</v>
      </c>
      <c r="FC49" s="208"/>
      <c r="FD49" s="208"/>
      <c r="FE49" s="208"/>
      <c r="FF49" s="208"/>
      <c r="FG49" s="200" t="s">
        <v>7523</v>
      </c>
      <c r="FH49" s="208"/>
      <c r="FI49" s="208"/>
      <c r="FJ49" s="208"/>
      <c r="FK49" s="208"/>
      <c r="FL49" s="208"/>
      <c r="FM49" s="208"/>
      <c r="FN49" s="208"/>
      <c r="FO49" s="208"/>
      <c r="FP49" s="208"/>
      <c r="FQ49" s="200" t="s">
        <v>7524</v>
      </c>
      <c r="FR49" s="208"/>
      <c r="FS49" s="208"/>
      <c r="FT49" s="208"/>
      <c r="FU49" s="208"/>
      <c r="FV49" s="208"/>
      <c r="FW49" s="208"/>
      <c r="FX49" s="208"/>
      <c r="FY49" s="208"/>
      <c r="FZ49" s="200" t="s">
        <v>2975</v>
      </c>
      <c r="GA49" s="200" t="s">
        <v>7525</v>
      </c>
      <c r="GB49" s="208"/>
      <c r="GC49" s="208"/>
      <c r="GD49" s="208"/>
      <c r="GE49" s="208"/>
      <c r="GF49" s="208"/>
      <c r="GG49" s="208"/>
      <c r="GH49" s="200" t="s">
        <v>7526</v>
      </c>
      <c r="GI49" s="208"/>
      <c r="GJ49" s="208"/>
      <c r="GK49" s="208"/>
      <c r="GL49" s="208"/>
      <c r="GM49" s="200" t="s">
        <v>7527</v>
      </c>
      <c r="GN49" s="208"/>
      <c r="GO49" s="208"/>
      <c r="GP49" s="208"/>
      <c r="GQ49" s="200" t="s">
        <v>7528</v>
      </c>
      <c r="GR49" s="208"/>
      <c r="GS49" s="208"/>
      <c r="GT49" s="208"/>
      <c r="GU49" s="200" t="s">
        <v>7529</v>
      </c>
    </row>
    <row r="50" spans="4:203" ht="12" customHeight="1">
      <c r="D50" s="78" t="s">
        <v>5066</v>
      </c>
      <c r="E50" s="78" t="s">
        <v>2877</v>
      </c>
      <c r="N50" s="182" t="s">
        <v>5406</v>
      </c>
      <c r="O50" s="183">
        <v>47</v>
      </c>
      <c r="P50" s="184"/>
      <c r="Q50" s="182">
        <f t="shared" si="5"/>
        <v>0</v>
      </c>
      <c r="R50" s="183">
        <v>47</v>
      </c>
      <c r="S50" s="184"/>
      <c r="BM50" s="201" t="s">
        <v>7530</v>
      </c>
      <c r="BN50" s="208"/>
      <c r="BO50" s="208"/>
      <c r="BP50" s="208"/>
      <c r="BQ50" s="208"/>
      <c r="BR50" s="208"/>
      <c r="BS50" s="201" t="s">
        <v>7531</v>
      </c>
      <c r="BT50" s="201" t="s">
        <v>7532</v>
      </c>
      <c r="CF50" s="208"/>
      <c r="CG50" s="208"/>
      <c r="CH50" s="208"/>
      <c r="CI50" s="208"/>
      <c r="CJ50" s="208"/>
      <c r="CK50" s="200" t="s">
        <v>7533</v>
      </c>
      <c r="CL50" s="208"/>
      <c r="CM50" s="208"/>
      <c r="CN50" s="208"/>
      <c r="CO50" s="208"/>
      <c r="CP50" s="208"/>
      <c r="CQ50" s="208"/>
      <c r="CR50" s="208"/>
      <c r="ES50" s="208"/>
      <c r="ET50" s="208"/>
      <c r="EU50" s="208"/>
      <c r="EV50" s="200" t="s">
        <v>7534</v>
      </c>
      <c r="EW50" s="208"/>
      <c r="EX50" s="208"/>
      <c r="EY50" s="200" t="s">
        <v>7535</v>
      </c>
      <c r="FC50" s="208"/>
      <c r="FD50" s="208"/>
      <c r="FE50" s="208"/>
      <c r="FF50" s="208"/>
      <c r="FG50" s="200" t="s">
        <v>7536</v>
      </c>
      <c r="FH50" s="208"/>
      <c r="FI50" s="208"/>
      <c r="FJ50" s="208"/>
      <c r="FK50" s="208"/>
      <c r="FL50" s="208"/>
      <c r="FM50" s="208"/>
      <c r="FN50" s="208"/>
      <c r="FO50" s="208"/>
      <c r="FP50" s="208"/>
      <c r="FQ50" s="200" t="s">
        <v>7537</v>
      </c>
      <c r="FR50" s="208"/>
      <c r="FS50" s="208"/>
      <c r="FT50" s="208"/>
      <c r="FU50" s="208"/>
      <c r="FV50" s="208"/>
      <c r="FW50" s="208"/>
      <c r="FX50" s="208"/>
      <c r="FY50" s="208"/>
      <c r="FZ50" s="200" t="s">
        <v>7538</v>
      </c>
      <c r="GA50" s="200" t="s">
        <v>7539</v>
      </c>
      <c r="GB50" s="208"/>
      <c r="GC50" s="208"/>
      <c r="GD50" s="208"/>
      <c r="GE50" s="208"/>
      <c r="GF50" s="208"/>
      <c r="GG50" s="208"/>
      <c r="GH50" s="200" t="s">
        <v>7540</v>
      </c>
      <c r="GI50" s="208"/>
      <c r="GJ50" s="208"/>
      <c r="GK50" s="208"/>
      <c r="GL50" s="208"/>
      <c r="GM50" s="200" t="s">
        <v>7541</v>
      </c>
      <c r="GN50" s="208"/>
      <c r="GO50" s="208"/>
      <c r="GP50" s="208"/>
      <c r="GQ50" s="200" t="s">
        <v>7542</v>
      </c>
      <c r="GR50" s="208"/>
      <c r="GS50" s="208"/>
      <c r="GT50" s="208"/>
      <c r="GU50" s="200" t="s">
        <v>7543</v>
      </c>
    </row>
    <row r="51" spans="4:203" ht="12" customHeight="1">
      <c r="N51" s="182" t="s">
        <v>5407</v>
      </c>
      <c r="O51" s="183">
        <v>48</v>
      </c>
      <c r="P51" s="184"/>
      <c r="Q51" s="182">
        <f t="shared" si="5"/>
        <v>0</v>
      </c>
      <c r="R51" s="183">
        <v>48</v>
      </c>
      <c r="S51" s="184"/>
      <c r="BM51" s="201" t="s">
        <v>7544</v>
      </c>
      <c r="BN51" s="208"/>
      <c r="BO51" s="208"/>
      <c r="BP51" s="208"/>
      <c r="BQ51" s="208"/>
      <c r="BR51" s="208"/>
      <c r="BS51" s="201" t="s">
        <v>7545</v>
      </c>
      <c r="BT51" s="201" t="s">
        <v>7546</v>
      </c>
      <c r="ES51" s="208"/>
      <c r="ET51" s="208"/>
      <c r="EU51" s="208"/>
      <c r="EV51" s="200" t="s">
        <v>7547</v>
      </c>
      <c r="EW51" s="208"/>
      <c r="EX51" s="208"/>
      <c r="EY51" s="200" t="s">
        <v>7548</v>
      </c>
      <c r="FC51" s="208"/>
      <c r="FD51" s="208"/>
      <c r="FE51" s="208"/>
      <c r="FF51" s="208"/>
      <c r="FG51" s="200" t="s">
        <v>7549</v>
      </c>
      <c r="FH51" s="208"/>
      <c r="FI51" s="208"/>
      <c r="FJ51" s="208"/>
      <c r="FK51" s="208"/>
      <c r="FL51" s="208"/>
      <c r="FM51" s="208"/>
      <c r="FN51" s="208"/>
      <c r="FO51" s="208"/>
      <c r="FP51" s="208"/>
      <c r="FQ51" s="200" t="s">
        <v>7550</v>
      </c>
      <c r="FR51" s="208"/>
      <c r="FS51" s="208"/>
      <c r="FT51" s="208"/>
      <c r="FU51" s="208"/>
      <c r="FV51" s="208"/>
      <c r="FW51" s="208"/>
      <c r="FX51" s="208"/>
      <c r="FY51" s="208"/>
      <c r="FZ51" s="200" t="s">
        <v>7551</v>
      </c>
      <c r="GA51" s="200" t="s">
        <v>7552</v>
      </c>
      <c r="GB51" s="208"/>
      <c r="GC51" s="208"/>
      <c r="GD51" s="208"/>
      <c r="GE51" s="208"/>
      <c r="GF51" s="208"/>
      <c r="GG51" s="208"/>
      <c r="GH51" s="200" t="s">
        <v>7553</v>
      </c>
      <c r="GI51" s="208"/>
      <c r="GJ51" s="208"/>
      <c r="GK51" s="208"/>
      <c r="GL51" s="208"/>
      <c r="GM51" s="200" t="s">
        <v>7554</v>
      </c>
      <c r="GN51" s="208"/>
      <c r="GO51" s="208"/>
      <c r="GP51" s="208"/>
      <c r="GQ51" s="200" t="s">
        <v>7555</v>
      </c>
      <c r="GR51" s="208"/>
      <c r="GS51" s="208"/>
      <c r="GT51" s="208"/>
      <c r="GU51" s="200" t="s">
        <v>7556</v>
      </c>
    </row>
    <row r="52" spans="4:203" ht="12" customHeight="1">
      <c r="N52" s="182" t="s">
        <v>2912</v>
      </c>
      <c r="O52" s="183">
        <v>49</v>
      </c>
      <c r="P52" s="184"/>
      <c r="Q52" s="182">
        <f t="shared" si="5"/>
        <v>0</v>
      </c>
      <c r="R52" s="183">
        <v>49</v>
      </c>
      <c r="S52" s="184"/>
      <c r="BM52" s="201" t="s">
        <v>7557</v>
      </c>
      <c r="BN52" s="208"/>
      <c r="BO52" s="208"/>
      <c r="BP52" s="208"/>
      <c r="BQ52" s="208"/>
      <c r="BR52" s="208"/>
      <c r="BS52" s="201" t="s">
        <v>7558</v>
      </c>
      <c r="BT52" s="201" t="s">
        <v>7559</v>
      </c>
      <c r="ES52" s="208"/>
      <c r="ET52" s="208"/>
      <c r="EU52" s="208"/>
      <c r="EV52" s="200" t="s">
        <v>7560</v>
      </c>
      <c r="EW52" s="208"/>
      <c r="EX52" s="208"/>
      <c r="EY52" s="200" t="s">
        <v>7561</v>
      </c>
      <c r="FC52" s="208"/>
      <c r="FD52" s="208"/>
      <c r="FE52" s="208"/>
      <c r="FF52" s="208"/>
      <c r="FG52" s="200" t="s">
        <v>7562</v>
      </c>
      <c r="FH52" s="208"/>
      <c r="FI52" s="208"/>
      <c r="FJ52" s="208"/>
      <c r="FK52" s="208"/>
      <c r="FL52" s="208"/>
      <c r="FM52" s="208"/>
      <c r="FN52" s="208"/>
      <c r="FO52" s="208"/>
      <c r="FP52" s="208"/>
      <c r="FQ52" s="200" t="s">
        <v>7563</v>
      </c>
      <c r="FR52" s="208"/>
      <c r="FS52" s="208"/>
      <c r="FT52" s="208"/>
      <c r="FU52" s="208"/>
      <c r="FV52" s="208"/>
      <c r="FW52" s="208"/>
      <c r="FX52" s="208"/>
      <c r="FY52" s="208"/>
      <c r="FZ52" s="200" t="s">
        <v>7564</v>
      </c>
      <c r="GA52" s="200" t="s">
        <v>7565</v>
      </c>
      <c r="GB52" s="208"/>
      <c r="GC52" s="208"/>
      <c r="GD52" s="208"/>
      <c r="GE52" s="208"/>
      <c r="GF52" s="208"/>
      <c r="GG52" s="208"/>
      <c r="GH52" s="200" t="s">
        <v>7566</v>
      </c>
      <c r="GI52" s="208"/>
      <c r="GJ52" s="208"/>
      <c r="GK52" s="208"/>
      <c r="GL52" s="208"/>
      <c r="GM52" s="200" t="s">
        <v>7567</v>
      </c>
      <c r="GN52" s="208"/>
      <c r="GO52" s="208"/>
      <c r="GP52" s="208"/>
      <c r="GQ52" s="200" t="s">
        <v>7568</v>
      </c>
      <c r="GR52" s="208"/>
      <c r="GS52" s="208"/>
      <c r="GT52" s="208"/>
      <c r="GU52" s="200" t="s">
        <v>7569</v>
      </c>
    </row>
    <row r="53" spans="4:203" ht="12" customHeight="1">
      <c r="N53" s="182" t="s">
        <v>5408</v>
      </c>
      <c r="O53" s="183">
        <v>50</v>
      </c>
      <c r="P53" s="184"/>
      <c r="Q53" s="182">
        <f t="shared" si="5"/>
        <v>0</v>
      </c>
      <c r="R53" s="183">
        <v>50</v>
      </c>
      <c r="S53" s="184"/>
      <c r="BM53" s="201" t="s">
        <v>7570</v>
      </c>
      <c r="BN53" s="208"/>
      <c r="BO53" s="208"/>
      <c r="BP53" s="208"/>
      <c r="BQ53" s="208"/>
      <c r="BR53" s="208"/>
      <c r="BS53" s="201" t="s">
        <v>7571</v>
      </c>
      <c r="BT53" s="201" t="s">
        <v>7572</v>
      </c>
      <c r="ES53" s="208"/>
      <c r="ET53" s="208"/>
      <c r="EU53" s="208"/>
      <c r="EV53" s="200" t="s">
        <v>7573</v>
      </c>
      <c r="EW53" s="208"/>
      <c r="EX53" s="208"/>
      <c r="EY53" s="200" t="s">
        <v>7574</v>
      </c>
      <c r="FC53" s="208"/>
      <c r="FD53" s="208"/>
      <c r="FE53" s="208"/>
      <c r="FF53" s="208"/>
      <c r="FG53" s="200" t="s">
        <v>7575</v>
      </c>
      <c r="FH53" s="208"/>
      <c r="FI53" s="208"/>
      <c r="FJ53" s="208"/>
      <c r="FK53" s="208"/>
      <c r="FL53" s="208"/>
      <c r="FM53" s="208"/>
      <c r="FN53" s="208"/>
      <c r="FO53" s="208"/>
      <c r="FP53" s="208"/>
      <c r="FQ53" s="200" t="s">
        <v>7576</v>
      </c>
      <c r="FR53" s="208"/>
      <c r="FS53" s="208"/>
      <c r="FT53" s="208"/>
      <c r="FU53" s="208"/>
      <c r="FV53" s="208"/>
      <c r="FW53" s="208"/>
      <c r="FX53" s="208"/>
      <c r="FY53" s="208"/>
      <c r="FZ53" s="200" t="s">
        <v>7577</v>
      </c>
      <c r="GA53" s="200" t="s">
        <v>7578</v>
      </c>
      <c r="GB53" s="208"/>
      <c r="GC53" s="208"/>
      <c r="GD53" s="208"/>
      <c r="GE53" s="208"/>
      <c r="GF53" s="208"/>
      <c r="GG53" s="208"/>
      <c r="GH53" s="200" t="s">
        <v>7579</v>
      </c>
      <c r="GI53" s="208"/>
      <c r="GJ53" s="208"/>
      <c r="GK53" s="208"/>
      <c r="GL53" s="208"/>
      <c r="GM53" s="200" t="s">
        <v>7580</v>
      </c>
      <c r="GN53" s="208"/>
      <c r="GO53" s="208"/>
      <c r="GP53" s="208"/>
      <c r="GQ53" s="200" t="s">
        <v>7581</v>
      </c>
      <c r="GR53" s="208"/>
      <c r="GS53" s="208"/>
      <c r="GT53" s="208"/>
      <c r="GU53" s="200" t="s">
        <v>7582</v>
      </c>
    </row>
    <row r="54" spans="4:203" ht="12" customHeight="1">
      <c r="N54" s="182" t="s">
        <v>5409</v>
      </c>
      <c r="O54" s="183">
        <v>51</v>
      </c>
      <c r="P54" s="184"/>
      <c r="Q54" s="182">
        <f t="shared" si="5"/>
        <v>0</v>
      </c>
      <c r="R54" s="183">
        <v>51</v>
      </c>
      <c r="S54" s="184"/>
      <c r="BM54" s="201" t="s">
        <v>7583</v>
      </c>
      <c r="BN54" s="208"/>
      <c r="BO54" s="208"/>
      <c r="BP54" s="208"/>
      <c r="BQ54" s="208"/>
      <c r="BR54" s="208"/>
      <c r="BS54" s="201" t="s">
        <v>7584</v>
      </c>
      <c r="BT54" s="201" t="s">
        <v>7585</v>
      </c>
      <c r="ES54" s="208"/>
      <c r="ET54" s="208"/>
      <c r="EU54" s="208"/>
      <c r="EV54" s="200" t="s">
        <v>7586</v>
      </c>
      <c r="EW54" s="208"/>
      <c r="EX54" s="208"/>
      <c r="EY54" s="200" t="s">
        <v>7587</v>
      </c>
      <c r="FC54" s="208"/>
      <c r="FD54" s="208"/>
      <c r="FE54" s="208"/>
      <c r="FF54" s="208"/>
      <c r="FG54" s="200" t="s">
        <v>7588</v>
      </c>
      <c r="FH54" s="208"/>
      <c r="FI54" s="208"/>
      <c r="FJ54" s="208"/>
      <c r="FK54" s="208"/>
      <c r="FL54" s="208"/>
      <c r="FM54" s="208"/>
      <c r="FN54" s="208"/>
      <c r="FO54" s="208"/>
      <c r="FP54" s="208"/>
      <c r="FQ54" s="200" t="s">
        <v>7589</v>
      </c>
      <c r="FR54" s="208"/>
      <c r="FS54" s="208"/>
      <c r="FT54" s="208"/>
      <c r="FU54" s="208"/>
      <c r="FV54" s="208"/>
      <c r="FW54" s="208"/>
      <c r="FX54" s="208"/>
      <c r="FY54" s="208"/>
      <c r="FZ54" s="200" t="s">
        <v>7590</v>
      </c>
      <c r="GA54" s="200" t="s">
        <v>7591</v>
      </c>
      <c r="GB54" s="208"/>
      <c r="GC54" s="208"/>
      <c r="GD54" s="208"/>
      <c r="GE54" s="208"/>
      <c r="GF54" s="208"/>
      <c r="GG54" s="208"/>
      <c r="GH54" s="200" t="s">
        <v>7592</v>
      </c>
      <c r="GI54" s="208"/>
      <c r="GJ54" s="208"/>
      <c r="GK54" s="208"/>
      <c r="GL54" s="208"/>
      <c r="GM54" s="200" t="s">
        <v>7593</v>
      </c>
      <c r="GN54" s="208"/>
      <c r="GO54" s="208"/>
      <c r="GP54" s="208"/>
      <c r="GQ54" s="200" t="s">
        <v>7594</v>
      </c>
      <c r="GR54" s="208"/>
      <c r="GS54" s="208"/>
      <c r="GT54" s="208"/>
      <c r="GU54" s="200" t="s">
        <v>7595</v>
      </c>
    </row>
    <row r="55" spans="4:203" ht="12" customHeight="1">
      <c r="N55" s="182" t="s">
        <v>2911</v>
      </c>
      <c r="O55" s="183">
        <v>52</v>
      </c>
      <c r="P55" s="184"/>
      <c r="Q55" s="182">
        <f t="shared" si="5"/>
        <v>0</v>
      </c>
      <c r="R55" s="183">
        <v>52</v>
      </c>
      <c r="S55" s="184"/>
      <c r="BM55" s="201" t="s">
        <v>7596</v>
      </c>
      <c r="BN55" s="208"/>
      <c r="BO55" s="208"/>
      <c r="BP55" s="208"/>
      <c r="BQ55" s="208"/>
      <c r="BR55" s="208"/>
      <c r="BS55" s="201" t="s">
        <v>7597</v>
      </c>
      <c r="BT55" s="201" t="s">
        <v>7598</v>
      </c>
      <c r="ES55" s="208"/>
      <c r="ET55" s="208"/>
      <c r="EU55" s="208"/>
      <c r="EV55" s="200" t="s">
        <v>7599</v>
      </c>
      <c r="EW55" s="208"/>
      <c r="EX55" s="208"/>
      <c r="EY55" s="200" t="s">
        <v>7600</v>
      </c>
      <c r="FC55" s="208"/>
      <c r="FD55" s="208"/>
      <c r="FE55" s="208"/>
      <c r="FF55" s="208"/>
      <c r="FG55" s="200" t="s">
        <v>7601</v>
      </c>
      <c r="FH55" s="208"/>
      <c r="FI55" s="208"/>
      <c r="FJ55" s="208"/>
      <c r="FK55" s="208"/>
      <c r="FL55" s="208"/>
      <c r="FM55" s="208"/>
      <c r="FN55" s="208"/>
      <c r="FO55" s="208"/>
      <c r="FP55" s="208"/>
      <c r="FQ55" s="200" t="s">
        <v>7602</v>
      </c>
      <c r="FR55" s="208"/>
      <c r="FS55" s="208"/>
      <c r="FT55" s="208"/>
      <c r="FU55" s="208"/>
      <c r="FV55" s="208"/>
      <c r="FW55" s="208"/>
      <c r="FX55" s="208"/>
      <c r="FY55" s="208"/>
      <c r="FZ55" s="200" t="s">
        <v>7603</v>
      </c>
      <c r="GA55" s="200" t="s">
        <v>7604</v>
      </c>
      <c r="GB55" s="208"/>
      <c r="GC55" s="208"/>
      <c r="GD55" s="208"/>
      <c r="GE55" s="208"/>
      <c r="GF55" s="208"/>
      <c r="GG55" s="208"/>
      <c r="GH55" s="200" t="s">
        <v>7605</v>
      </c>
      <c r="GI55" s="208"/>
      <c r="GJ55" s="208"/>
      <c r="GK55" s="208"/>
      <c r="GL55" s="208"/>
      <c r="GM55" s="200" t="s">
        <v>7606</v>
      </c>
      <c r="GN55" s="208"/>
      <c r="GO55" s="208"/>
      <c r="GP55" s="208"/>
      <c r="GQ55" s="200" t="s">
        <v>7607</v>
      </c>
      <c r="GR55" s="208"/>
      <c r="GS55" s="208"/>
      <c r="GT55" s="208"/>
      <c r="GU55" s="200" t="s">
        <v>7608</v>
      </c>
    </row>
    <row r="56" spans="4:203" ht="12" customHeight="1">
      <c r="N56" s="182" t="s">
        <v>5410</v>
      </c>
      <c r="O56" s="183">
        <v>53</v>
      </c>
      <c r="P56" s="184"/>
      <c r="Q56" s="182">
        <f t="shared" si="5"/>
        <v>0</v>
      </c>
      <c r="R56" s="183">
        <v>53</v>
      </c>
      <c r="S56" s="184"/>
      <c r="BM56" s="201" t="s">
        <v>7609</v>
      </c>
      <c r="BN56" s="208"/>
      <c r="BO56" s="208"/>
      <c r="BP56" s="208"/>
      <c r="BQ56" s="208"/>
      <c r="BR56" s="208"/>
      <c r="BS56" s="201" t="s">
        <v>7610</v>
      </c>
      <c r="BT56" s="201" t="s">
        <v>7611</v>
      </c>
      <c r="ES56" s="208"/>
      <c r="ET56" s="208"/>
      <c r="EU56" s="208"/>
      <c r="EV56" s="200" t="s">
        <v>7612</v>
      </c>
      <c r="EW56" s="208"/>
      <c r="EX56" s="208"/>
      <c r="EY56" s="200" t="s">
        <v>7613</v>
      </c>
      <c r="FC56" s="208"/>
      <c r="FD56" s="208"/>
      <c r="FE56" s="208"/>
      <c r="FF56" s="208"/>
      <c r="FG56" s="200" t="s">
        <v>7614</v>
      </c>
      <c r="FH56" s="208"/>
      <c r="FI56" s="208"/>
      <c r="FJ56" s="208"/>
      <c r="FK56" s="208"/>
      <c r="FL56" s="208"/>
      <c r="FM56" s="208"/>
      <c r="FN56" s="208"/>
      <c r="FO56" s="208"/>
      <c r="FP56" s="208"/>
      <c r="FQ56" s="200" t="s">
        <v>7615</v>
      </c>
      <c r="FR56" s="208"/>
      <c r="FS56" s="208"/>
      <c r="FT56" s="208"/>
      <c r="FU56" s="208"/>
      <c r="FV56" s="208"/>
      <c r="FW56" s="208"/>
      <c r="FX56" s="208"/>
      <c r="FY56" s="208"/>
      <c r="FZ56" s="200" t="s">
        <v>7616</v>
      </c>
      <c r="GA56" s="200" t="s">
        <v>7617</v>
      </c>
      <c r="GB56" s="208"/>
      <c r="GC56" s="208"/>
      <c r="GD56" s="208"/>
      <c r="GE56" s="208"/>
      <c r="GF56" s="208"/>
      <c r="GG56" s="208"/>
      <c r="GH56" s="200" t="s">
        <v>7618</v>
      </c>
      <c r="GI56" s="208"/>
      <c r="GJ56" s="208"/>
      <c r="GK56" s="208"/>
      <c r="GL56" s="208"/>
      <c r="GM56" s="200" t="s">
        <v>7619</v>
      </c>
      <c r="GN56" s="208"/>
      <c r="GO56" s="208"/>
      <c r="GP56" s="208"/>
      <c r="GQ56" s="200" t="s">
        <v>7620</v>
      </c>
      <c r="GR56" s="208"/>
      <c r="GS56" s="208"/>
      <c r="GT56" s="208"/>
      <c r="GU56" s="208"/>
    </row>
    <row r="57" spans="4:203" ht="12" customHeight="1">
      <c r="N57" s="182" t="s">
        <v>5411</v>
      </c>
      <c r="O57" s="183">
        <v>54</v>
      </c>
      <c r="P57" s="184"/>
      <c r="Q57" s="182">
        <f t="shared" si="5"/>
        <v>0</v>
      </c>
      <c r="R57" s="183">
        <v>54</v>
      </c>
      <c r="S57" s="184"/>
      <c r="BM57" s="201" t="s">
        <v>7621</v>
      </c>
      <c r="BN57" s="208"/>
      <c r="BO57" s="208"/>
      <c r="BP57" s="208"/>
      <c r="BQ57" s="208"/>
      <c r="BR57" s="208"/>
      <c r="BS57" s="201" t="s">
        <v>7622</v>
      </c>
      <c r="BT57" s="201" t="s">
        <v>7623</v>
      </c>
      <c r="ES57" s="208"/>
      <c r="ET57" s="208"/>
      <c r="EU57" s="208"/>
      <c r="EV57" s="200" t="s">
        <v>7624</v>
      </c>
      <c r="EW57" s="208"/>
      <c r="EX57" s="208"/>
      <c r="EY57" s="200" t="s">
        <v>7625</v>
      </c>
      <c r="FC57" s="208"/>
      <c r="FD57" s="208"/>
      <c r="FE57" s="208"/>
      <c r="FF57" s="208"/>
      <c r="FG57" s="200" t="s">
        <v>7626</v>
      </c>
      <c r="FH57" s="208"/>
      <c r="FI57" s="208"/>
      <c r="FJ57" s="208"/>
      <c r="FK57" s="208"/>
      <c r="FL57" s="208"/>
      <c r="FM57" s="208"/>
      <c r="FN57" s="208"/>
      <c r="FO57" s="208"/>
      <c r="FP57" s="208"/>
      <c r="FQ57" s="200" t="s">
        <v>7627</v>
      </c>
      <c r="FR57" s="208"/>
      <c r="FS57" s="208"/>
      <c r="FT57" s="208"/>
      <c r="FU57" s="208"/>
      <c r="FV57" s="208"/>
      <c r="FW57" s="208"/>
      <c r="FX57" s="208"/>
      <c r="FY57" s="208"/>
      <c r="FZ57" s="200" t="s">
        <v>7628</v>
      </c>
      <c r="GA57" s="200" t="s">
        <v>7629</v>
      </c>
      <c r="GB57" s="208"/>
      <c r="GC57" s="208"/>
      <c r="GD57" s="208"/>
      <c r="GE57" s="208"/>
      <c r="GF57" s="208"/>
      <c r="GG57" s="208"/>
      <c r="GH57" s="200" t="s">
        <v>7630</v>
      </c>
      <c r="GI57" s="208"/>
      <c r="GJ57" s="208"/>
      <c r="GK57" s="208"/>
      <c r="GL57" s="208"/>
      <c r="GM57" s="200" t="s">
        <v>7631</v>
      </c>
      <c r="GN57" s="208"/>
      <c r="GO57" s="208"/>
      <c r="GP57" s="208"/>
      <c r="GQ57" s="200" t="s">
        <v>7632</v>
      </c>
      <c r="GR57" s="208"/>
      <c r="GS57" s="208"/>
      <c r="GT57" s="208"/>
      <c r="GU57" s="208"/>
    </row>
    <row r="58" spans="4:203" ht="12" customHeight="1">
      <c r="N58" s="182" t="s">
        <v>2916</v>
      </c>
      <c r="O58" s="183">
        <v>55</v>
      </c>
      <c r="P58" s="184"/>
      <c r="Q58" s="182">
        <f t="shared" si="5"/>
        <v>0</v>
      </c>
      <c r="R58" s="183">
        <v>55</v>
      </c>
      <c r="S58" s="184"/>
      <c r="BM58" s="201" t="s">
        <v>7633</v>
      </c>
      <c r="BN58" s="208"/>
      <c r="BO58" s="208"/>
      <c r="BP58" s="208"/>
      <c r="BQ58" s="208"/>
      <c r="BR58" s="208"/>
      <c r="BS58" s="201" t="s">
        <v>7634</v>
      </c>
      <c r="BT58" s="201" t="s">
        <v>7635</v>
      </c>
      <c r="ES58" s="208"/>
      <c r="ET58" s="208"/>
      <c r="EU58" s="208"/>
      <c r="EV58" s="200" t="s">
        <v>7636</v>
      </c>
      <c r="EW58" s="208"/>
      <c r="EX58" s="208"/>
      <c r="EY58" s="200" t="s">
        <v>7637</v>
      </c>
      <c r="FC58" s="208"/>
      <c r="FD58" s="208"/>
      <c r="FE58" s="208"/>
      <c r="FF58" s="208"/>
      <c r="FG58" s="200" t="s">
        <v>7638</v>
      </c>
      <c r="FH58" s="208"/>
      <c r="FI58" s="208"/>
      <c r="FJ58" s="208"/>
      <c r="FK58" s="208"/>
      <c r="FL58" s="208"/>
      <c r="FM58" s="208"/>
      <c r="FN58" s="208"/>
      <c r="FO58" s="208"/>
      <c r="FP58" s="208"/>
      <c r="FQ58" s="200" t="s">
        <v>7639</v>
      </c>
      <c r="FR58" s="208"/>
      <c r="FS58" s="208"/>
      <c r="FT58" s="208"/>
      <c r="FU58" s="208"/>
      <c r="FV58" s="208"/>
      <c r="FW58" s="208"/>
      <c r="FX58" s="208"/>
      <c r="FY58" s="208"/>
      <c r="FZ58" s="200" t="s">
        <v>7640</v>
      </c>
      <c r="GA58" s="200" t="s">
        <v>7641</v>
      </c>
      <c r="GB58" s="208"/>
      <c r="GC58" s="208"/>
      <c r="GD58" s="208"/>
      <c r="GE58" s="208"/>
      <c r="GF58" s="208"/>
      <c r="GG58" s="208"/>
      <c r="GH58" s="200" t="s">
        <v>7642</v>
      </c>
      <c r="GI58" s="208"/>
      <c r="GJ58" s="208"/>
      <c r="GK58" s="208"/>
      <c r="GL58" s="208"/>
      <c r="GM58" s="200" t="s">
        <v>7643</v>
      </c>
      <c r="GN58" s="208"/>
      <c r="GO58" s="208"/>
      <c r="GP58" s="208"/>
      <c r="GQ58" s="200" t="s">
        <v>7644</v>
      </c>
      <c r="GR58" s="208"/>
      <c r="GS58" s="208"/>
      <c r="GT58" s="208"/>
      <c r="GU58" s="208"/>
    </row>
    <row r="59" spans="4:203" ht="12" customHeight="1">
      <c r="N59" s="182" t="s">
        <v>5412</v>
      </c>
      <c r="O59" s="183">
        <v>56</v>
      </c>
      <c r="P59" s="184"/>
      <c r="Q59" s="182">
        <f t="shared" si="5"/>
        <v>0</v>
      </c>
      <c r="R59" s="183">
        <v>56</v>
      </c>
      <c r="S59" s="184"/>
      <c r="BM59" s="201" t="s">
        <v>7645</v>
      </c>
      <c r="BN59" s="208"/>
      <c r="BO59" s="208"/>
      <c r="BP59" s="208"/>
      <c r="BQ59" s="208"/>
      <c r="BR59" s="208"/>
      <c r="BS59" s="201" t="s">
        <v>7646</v>
      </c>
      <c r="BT59" s="201" t="s">
        <v>7647</v>
      </c>
      <c r="ES59" s="208"/>
      <c r="ET59" s="208"/>
      <c r="EU59" s="208"/>
      <c r="EV59" s="200" t="s">
        <v>7648</v>
      </c>
      <c r="EW59" s="208"/>
      <c r="EX59" s="208"/>
      <c r="EY59" s="200" t="s">
        <v>7649</v>
      </c>
      <c r="FC59" s="208"/>
      <c r="FD59" s="208"/>
      <c r="FE59" s="208"/>
      <c r="FF59" s="208"/>
      <c r="FG59" s="200" t="s">
        <v>7650</v>
      </c>
      <c r="FH59" s="208"/>
      <c r="FI59" s="208"/>
      <c r="FJ59" s="208"/>
      <c r="FK59" s="208"/>
      <c r="FL59" s="208"/>
      <c r="FM59" s="208"/>
      <c r="FN59" s="208"/>
      <c r="FO59" s="208"/>
      <c r="FP59" s="208"/>
      <c r="FQ59" s="200" t="s">
        <v>7651</v>
      </c>
      <c r="FR59" s="208"/>
      <c r="FS59" s="208"/>
      <c r="FT59" s="208"/>
      <c r="FU59" s="208"/>
      <c r="FV59" s="208"/>
      <c r="FW59" s="208"/>
      <c r="FX59" s="208"/>
      <c r="FY59" s="208"/>
      <c r="FZ59" s="208"/>
      <c r="GA59" s="200" t="s">
        <v>7652</v>
      </c>
      <c r="GB59" s="208"/>
      <c r="GC59" s="208"/>
      <c r="GD59" s="208"/>
      <c r="GE59" s="208"/>
      <c r="GF59" s="208"/>
      <c r="GG59" s="208"/>
      <c r="GH59" s="200" t="s">
        <v>7653</v>
      </c>
      <c r="GI59" s="208"/>
      <c r="GJ59" s="208"/>
      <c r="GK59" s="208"/>
      <c r="GL59" s="208"/>
      <c r="GM59" s="200" t="s">
        <v>7654</v>
      </c>
      <c r="GN59" s="208"/>
      <c r="GO59" s="208"/>
      <c r="GP59" s="208"/>
      <c r="GQ59" s="200" t="s">
        <v>7655</v>
      </c>
      <c r="GR59" s="208"/>
      <c r="GS59" s="208"/>
      <c r="GT59" s="208"/>
      <c r="GU59" s="208"/>
    </row>
    <row r="60" spans="4:203" ht="12" customHeight="1">
      <c r="N60" s="182" t="s">
        <v>5413</v>
      </c>
      <c r="O60" s="183">
        <v>57</v>
      </c>
      <c r="P60" s="184"/>
      <c r="Q60" s="182">
        <f t="shared" si="5"/>
        <v>0</v>
      </c>
      <c r="R60" s="183">
        <v>57</v>
      </c>
      <c r="S60" s="184"/>
      <c r="BM60" s="201" t="s">
        <v>7656</v>
      </c>
      <c r="BN60" s="208"/>
      <c r="BO60" s="208"/>
      <c r="BP60" s="208"/>
      <c r="BQ60" s="208"/>
      <c r="BR60" s="208"/>
      <c r="BS60" s="201" t="s">
        <v>7657</v>
      </c>
      <c r="BT60" s="201" t="s">
        <v>7658</v>
      </c>
      <c r="ES60" s="208"/>
      <c r="ET60" s="208"/>
      <c r="EU60" s="208"/>
      <c r="EV60" s="200" t="s">
        <v>7659</v>
      </c>
      <c r="EW60" s="208"/>
      <c r="EX60" s="208"/>
      <c r="EY60" s="200" t="s">
        <v>2945</v>
      </c>
      <c r="FC60" s="208"/>
      <c r="FD60" s="208"/>
      <c r="FE60" s="208"/>
      <c r="FF60" s="208"/>
      <c r="FG60" s="200" t="s">
        <v>7660</v>
      </c>
      <c r="FH60" s="208"/>
      <c r="FI60" s="208"/>
      <c r="FJ60" s="208"/>
      <c r="FK60" s="208"/>
      <c r="FL60" s="208"/>
      <c r="FM60" s="208"/>
      <c r="FN60" s="208"/>
      <c r="FO60" s="208"/>
      <c r="FP60" s="208"/>
      <c r="FQ60" s="200" t="s">
        <v>7661</v>
      </c>
      <c r="FR60" s="208"/>
      <c r="FS60" s="208"/>
      <c r="FT60" s="208"/>
      <c r="FU60" s="208"/>
      <c r="FV60" s="208"/>
      <c r="FW60" s="208"/>
      <c r="FX60" s="208"/>
      <c r="FY60" s="208"/>
      <c r="FZ60" s="208"/>
      <c r="GA60" s="200" t="s">
        <v>7662</v>
      </c>
      <c r="GB60" s="208"/>
      <c r="GC60" s="208"/>
      <c r="GD60" s="208"/>
      <c r="GE60" s="208"/>
      <c r="GF60" s="208"/>
      <c r="GG60" s="208"/>
      <c r="GH60" s="200" t="s">
        <v>7663</v>
      </c>
      <c r="GI60" s="208"/>
      <c r="GJ60" s="208"/>
      <c r="GK60" s="208"/>
      <c r="GL60" s="208"/>
      <c r="GM60" s="200" t="s">
        <v>7664</v>
      </c>
      <c r="GN60" s="208"/>
      <c r="GO60" s="208"/>
      <c r="GP60" s="208"/>
      <c r="GQ60" s="200" t="s">
        <v>7665</v>
      </c>
      <c r="GR60" s="208"/>
      <c r="GS60" s="208"/>
      <c r="GT60" s="208"/>
      <c r="GU60" s="208"/>
    </row>
    <row r="61" spans="4:203" ht="12" customHeight="1">
      <c r="N61" s="182" t="s">
        <v>5414</v>
      </c>
      <c r="O61" s="183">
        <v>58</v>
      </c>
      <c r="P61" s="184"/>
      <c r="Q61" s="182">
        <f t="shared" si="5"/>
        <v>0</v>
      </c>
      <c r="R61" s="183">
        <v>58</v>
      </c>
      <c r="S61" s="184"/>
      <c r="BM61" s="201" t="s">
        <v>7666</v>
      </c>
      <c r="BN61" s="208"/>
      <c r="BO61" s="208"/>
      <c r="BP61" s="208"/>
      <c r="BQ61" s="208"/>
      <c r="BR61" s="208"/>
      <c r="BS61" s="201" t="s">
        <v>7667</v>
      </c>
      <c r="BT61" s="201" t="s">
        <v>7668</v>
      </c>
      <c r="ES61" s="208"/>
      <c r="ET61" s="208"/>
      <c r="EU61" s="208"/>
      <c r="EV61" s="200" t="s">
        <v>7669</v>
      </c>
      <c r="EW61" s="208"/>
      <c r="EX61" s="208"/>
      <c r="EY61" s="200" t="s">
        <v>7670</v>
      </c>
      <c r="FC61" s="208"/>
      <c r="FD61" s="208"/>
      <c r="FE61" s="208"/>
      <c r="FF61" s="208"/>
      <c r="FG61" s="200" t="s">
        <v>7671</v>
      </c>
      <c r="FH61" s="208"/>
      <c r="FI61" s="208"/>
      <c r="FJ61" s="208"/>
      <c r="FK61" s="208"/>
      <c r="FL61" s="208"/>
      <c r="FM61" s="208"/>
      <c r="FN61" s="208"/>
      <c r="FO61" s="208"/>
      <c r="FP61" s="208"/>
      <c r="FQ61" s="200" t="s">
        <v>7672</v>
      </c>
      <c r="FR61" s="208"/>
      <c r="FS61" s="208"/>
      <c r="FT61" s="208"/>
      <c r="FU61" s="208"/>
      <c r="FV61" s="208"/>
      <c r="FW61" s="208"/>
      <c r="FX61" s="208"/>
      <c r="FY61" s="208"/>
      <c r="FZ61" s="208"/>
      <c r="GA61" s="200" t="s">
        <v>7673</v>
      </c>
      <c r="GB61" s="208"/>
      <c r="GC61" s="208"/>
      <c r="GD61" s="208"/>
      <c r="GE61" s="208"/>
      <c r="GF61" s="208"/>
      <c r="GG61" s="208"/>
      <c r="GH61" s="200" t="s">
        <v>7674</v>
      </c>
      <c r="GI61" s="208"/>
      <c r="GJ61" s="208"/>
      <c r="GK61" s="208"/>
      <c r="GL61" s="208"/>
      <c r="GM61" s="200" t="s">
        <v>7675</v>
      </c>
      <c r="GN61" s="208"/>
      <c r="GO61" s="208"/>
      <c r="GP61" s="208"/>
      <c r="GQ61" s="200" t="s">
        <v>7676</v>
      </c>
      <c r="GR61" s="208"/>
      <c r="GS61" s="208"/>
      <c r="GT61" s="208"/>
      <c r="GU61" s="208"/>
    </row>
    <row r="62" spans="4:203" ht="12" customHeight="1">
      <c r="N62" s="182" t="s">
        <v>2920</v>
      </c>
      <c r="O62" s="183">
        <v>59</v>
      </c>
      <c r="P62" s="184"/>
      <c r="Q62" s="182">
        <f t="shared" si="5"/>
        <v>0</v>
      </c>
      <c r="R62" s="183">
        <v>59</v>
      </c>
      <c r="S62" s="184"/>
      <c r="BM62" s="201" t="s">
        <v>7677</v>
      </c>
      <c r="BN62" s="208"/>
      <c r="BO62" s="208"/>
      <c r="BP62" s="208"/>
      <c r="BQ62" s="208"/>
      <c r="BR62" s="208"/>
      <c r="BS62" s="201" t="s">
        <v>7678</v>
      </c>
      <c r="BT62" s="201" t="s">
        <v>7679</v>
      </c>
      <c r="ES62" s="208"/>
      <c r="ET62" s="208"/>
      <c r="EU62" s="208"/>
      <c r="EV62" s="208"/>
      <c r="EW62" s="208"/>
      <c r="EX62" s="208"/>
      <c r="EY62" s="200" t="s">
        <v>7680</v>
      </c>
      <c r="FC62" s="208"/>
      <c r="FD62" s="208"/>
      <c r="FE62" s="208"/>
      <c r="FF62" s="208"/>
      <c r="FG62" s="200" t="s">
        <v>7681</v>
      </c>
      <c r="FH62" s="208"/>
      <c r="FI62" s="208"/>
      <c r="FJ62" s="208"/>
      <c r="FK62" s="208"/>
      <c r="FL62" s="208"/>
      <c r="FM62" s="208"/>
      <c r="FN62" s="208"/>
      <c r="FO62" s="208"/>
      <c r="FP62" s="208"/>
      <c r="FQ62" s="200" t="s">
        <v>7682</v>
      </c>
      <c r="FR62" s="208"/>
      <c r="FS62" s="208"/>
      <c r="FT62" s="208"/>
      <c r="FU62" s="208"/>
      <c r="FV62" s="208"/>
      <c r="FW62" s="208"/>
      <c r="FX62" s="208"/>
      <c r="FY62" s="208"/>
      <c r="FZ62" s="208"/>
      <c r="GA62" s="200" t="s">
        <v>7683</v>
      </c>
      <c r="GB62" s="208"/>
      <c r="GC62" s="208"/>
      <c r="GD62" s="208"/>
      <c r="GE62" s="208"/>
      <c r="GF62" s="208"/>
      <c r="GG62" s="208"/>
      <c r="GH62" s="200" t="s">
        <v>7684</v>
      </c>
      <c r="GI62" s="208"/>
      <c r="GJ62" s="208"/>
      <c r="GK62" s="208"/>
      <c r="GL62" s="208"/>
      <c r="GM62" s="200" t="s">
        <v>7685</v>
      </c>
      <c r="GN62" s="208"/>
      <c r="GO62" s="208"/>
      <c r="GP62" s="208"/>
      <c r="GQ62" s="200" t="s">
        <v>7686</v>
      </c>
      <c r="GR62" s="208"/>
      <c r="GS62" s="208"/>
      <c r="GT62" s="208"/>
      <c r="GU62" s="208"/>
    </row>
    <row r="63" spans="4:203" ht="12" customHeight="1">
      <c r="N63" s="182" t="s">
        <v>2921</v>
      </c>
      <c r="O63" s="183">
        <v>60</v>
      </c>
      <c r="P63" s="184"/>
      <c r="Q63" s="182">
        <f t="shared" si="5"/>
        <v>0</v>
      </c>
      <c r="R63" s="183">
        <v>60</v>
      </c>
      <c r="S63" s="184"/>
      <c r="BM63" s="201" t="s">
        <v>7687</v>
      </c>
      <c r="BN63" s="208"/>
      <c r="BO63" s="208"/>
      <c r="BP63" s="208"/>
      <c r="BQ63" s="208"/>
      <c r="BR63" s="208"/>
      <c r="BS63" s="201" t="s">
        <v>7688</v>
      </c>
      <c r="BT63" s="201" t="s">
        <v>7689</v>
      </c>
      <c r="ES63" s="208"/>
      <c r="ET63" s="208"/>
      <c r="EU63" s="208"/>
      <c r="EV63" s="208"/>
      <c r="EW63" s="208"/>
      <c r="EX63" s="208"/>
      <c r="EY63" s="200" t="s">
        <v>6426</v>
      </c>
      <c r="FC63" s="208"/>
      <c r="FD63" s="208"/>
      <c r="FE63" s="208"/>
      <c r="FF63" s="208"/>
      <c r="FG63" s="200" t="s">
        <v>7690</v>
      </c>
      <c r="FH63" s="208"/>
      <c r="FI63" s="208"/>
      <c r="FJ63" s="208"/>
      <c r="FK63" s="208"/>
      <c r="FL63" s="208"/>
      <c r="FM63" s="208"/>
      <c r="FN63" s="208"/>
      <c r="FO63" s="208"/>
      <c r="FP63" s="208"/>
      <c r="FQ63" s="200" t="s">
        <v>7691</v>
      </c>
      <c r="FR63" s="208"/>
      <c r="FS63" s="208"/>
      <c r="FT63" s="208"/>
      <c r="FU63" s="208"/>
      <c r="FV63" s="208"/>
      <c r="FW63" s="208"/>
      <c r="FX63" s="208"/>
      <c r="FY63" s="208"/>
      <c r="FZ63" s="208"/>
      <c r="GA63" s="200" t="s">
        <v>7692</v>
      </c>
      <c r="GB63" s="208"/>
      <c r="GC63" s="208"/>
      <c r="GD63" s="208"/>
      <c r="GE63" s="208"/>
      <c r="GF63" s="208"/>
      <c r="GG63" s="208"/>
      <c r="GH63" s="200" t="s">
        <v>7693</v>
      </c>
      <c r="GI63" s="208"/>
      <c r="GJ63" s="208"/>
      <c r="GK63" s="208"/>
      <c r="GL63" s="208"/>
      <c r="GM63" s="200" t="s">
        <v>7694</v>
      </c>
      <c r="GN63" s="208"/>
      <c r="GO63" s="208"/>
      <c r="GP63" s="208"/>
      <c r="GQ63" s="200" t="s">
        <v>7695</v>
      </c>
      <c r="GR63" s="208"/>
      <c r="GS63" s="208"/>
      <c r="GT63" s="208"/>
      <c r="GU63" s="208"/>
    </row>
    <row r="64" spans="4:203" ht="12" customHeight="1">
      <c r="N64" s="182" t="s">
        <v>5415</v>
      </c>
      <c r="O64" s="183">
        <v>61</v>
      </c>
      <c r="P64" s="184"/>
      <c r="Q64" s="182">
        <f t="shared" si="5"/>
        <v>0</v>
      </c>
      <c r="R64" s="183">
        <v>61</v>
      </c>
      <c r="S64" s="184"/>
      <c r="BM64" s="201" t="s">
        <v>7696</v>
      </c>
      <c r="BN64" s="208"/>
      <c r="BO64" s="208"/>
      <c r="BP64" s="208"/>
      <c r="BQ64" s="208"/>
      <c r="BR64" s="208"/>
      <c r="BS64" s="201" t="s">
        <v>7697</v>
      </c>
      <c r="BT64" s="201" t="s">
        <v>7698</v>
      </c>
      <c r="ES64" s="208"/>
      <c r="ET64" s="208"/>
      <c r="EU64" s="208"/>
      <c r="EV64" s="208"/>
      <c r="EW64" s="208"/>
      <c r="EX64" s="208"/>
      <c r="EY64" s="200" t="s">
        <v>7699</v>
      </c>
      <c r="FO64" s="208"/>
      <c r="FP64" s="208"/>
      <c r="FQ64" s="200" t="s">
        <v>7700</v>
      </c>
      <c r="FR64" s="208"/>
      <c r="FS64" s="208"/>
      <c r="FT64" s="208"/>
      <c r="FU64" s="208"/>
      <c r="FV64" s="208"/>
      <c r="FW64" s="208"/>
      <c r="FX64" s="208"/>
      <c r="FY64" s="208"/>
      <c r="FZ64" s="208"/>
      <c r="GA64" s="200" t="s">
        <v>7701</v>
      </c>
      <c r="GB64" s="208"/>
      <c r="GC64" s="208"/>
      <c r="GD64" s="208"/>
      <c r="GE64" s="208"/>
      <c r="GF64" s="208"/>
      <c r="GG64" s="208"/>
      <c r="GH64" s="200" t="s">
        <v>7702</v>
      </c>
      <c r="GI64" s="208"/>
      <c r="GJ64" s="208"/>
      <c r="GK64" s="208"/>
      <c r="GL64" s="208"/>
      <c r="GM64" s="200" t="s">
        <v>7703</v>
      </c>
      <c r="GN64" s="208"/>
      <c r="GO64" s="208"/>
      <c r="GP64" s="208"/>
      <c r="GQ64" s="200" t="s">
        <v>7704</v>
      </c>
      <c r="GR64" s="208"/>
      <c r="GS64" s="208"/>
      <c r="GT64" s="208"/>
      <c r="GU64" s="208"/>
    </row>
    <row r="65" spans="14:203" ht="12" customHeight="1">
      <c r="N65" s="182" t="s">
        <v>2923</v>
      </c>
      <c r="O65" s="183">
        <v>62</v>
      </c>
      <c r="P65" s="184"/>
      <c r="Q65" s="182">
        <f t="shared" si="5"/>
        <v>0</v>
      </c>
      <c r="R65" s="183">
        <v>62</v>
      </c>
      <c r="S65" s="184"/>
      <c r="BM65" s="201" t="s">
        <v>7705</v>
      </c>
      <c r="BN65" s="208"/>
      <c r="BO65" s="208"/>
      <c r="BP65" s="208"/>
      <c r="BQ65" s="208"/>
      <c r="BR65" s="208"/>
      <c r="BS65" s="201" t="s">
        <v>7706</v>
      </c>
      <c r="BT65" s="201" t="s">
        <v>7707</v>
      </c>
      <c r="ES65" s="208"/>
      <c r="ET65" s="208"/>
      <c r="EU65" s="208"/>
      <c r="EV65" s="208"/>
      <c r="EW65" s="208"/>
      <c r="EX65" s="208"/>
      <c r="EY65" s="200" t="s">
        <v>7708</v>
      </c>
      <c r="FO65" s="208"/>
      <c r="FP65" s="208"/>
      <c r="FQ65" s="200" t="s">
        <v>7709</v>
      </c>
      <c r="FR65" s="208"/>
      <c r="FS65" s="208"/>
      <c r="FT65" s="208"/>
      <c r="FU65" s="208"/>
      <c r="FV65" s="208"/>
      <c r="FW65" s="208"/>
      <c r="FX65" s="208"/>
      <c r="FY65" s="208"/>
      <c r="FZ65" s="208"/>
      <c r="GA65" s="200" t="s">
        <v>7710</v>
      </c>
      <c r="GB65" s="208"/>
      <c r="GC65" s="208"/>
      <c r="GD65" s="208"/>
      <c r="GE65" s="208"/>
      <c r="GF65" s="208"/>
      <c r="GG65" s="208"/>
      <c r="GH65" s="200" t="s">
        <v>7711</v>
      </c>
      <c r="GI65" s="208"/>
      <c r="GJ65" s="208"/>
      <c r="GK65" s="208"/>
      <c r="GL65" s="208"/>
      <c r="GM65" s="200" t="s">
        <v>7712</v>
      </c>
      <c r="GN65" s="208"/>
      <c r="GO65" s="208"/>
      <c r="GP65" s="208"/>
      <c r="GQ65" s="200" t="s">
        <v>7713</v>
      </c>
      <c r="GR65" s="208"/>
      <c r="GS65" s="208"/>
      <c r="GT65" s="208"/>
      <c r="GU65" s="208"/>
    </row>
    <row r="66" spans="14:203" ht="12" customHeight="1">
      <c r="N66" s="182" t="s">
        <v>2924</v>
      </c>
      <c r="O66" s="183">
        <v>63</v>
      </c>
      <c r="P66" s="184"/>
      <c r="Q66" s="182">
        <f t="shared" si="5"/>
        <v>0</v>
      </c>
      <c r="R66" s="183">
        <v>63</v>
      </c>
      <c r="S66" s="184"/>
      <c r="BM66" s="201" t="s">
        <v>7714</v>
      </c>
      <c r="BN66" s="208"/>
      <c r="BO66" s="208"/>
      <c r="BP66" s="208"/>
      <c r="BQ66" s="208"/>
      <c r="BR66" s="208"/>
      <c r="BS66" s="201" t="s">
        <v>7715</v>
      </c>
      <c r="BT66" s="201" t="s">
        <v>7716</v>
      </c>
      <c r="ES66" s="208"/>
      <c r="ET66" s="208"/>
      <c r="EU66" s="208"/>
      <c r="EV66" s="208"/>
      <c r="EW66" s="208"/>
      <c r="EX66" s="208"/>
      <c r="EY66" s="200" t="s">
        <v>7717</v>
      </c>
      <c r="FO66" s="208"/>
      <c r="FP66" s="208"/>
      <c r="FQ66" s="200" t="s">
        <v>7718</v>
      </c>
      <c r="FR66" s="208"/>
      <c r="FS66" s="208"/>
      <c r="FT66" s="208"/>
      <c r="FU66" s="208"/>
      <c r="FV66" s="208"/>
      <c r="FW66" s="208"/>
      <c r="FX66" s="208"/>
      <c r="FY66" s="208"/>
      <c r="FZ66" s="208"/>
      <c r="GA66" s="200" t="s">
        <v>7719</v>
      </c>
      <c r="GB66" s="208"/>
      <c r="GC66" s="208"/>
      <c r="GD66" s="208"/>
      <c r="GE66" s="208"/>
      <c r="GF66" s="208"/>
      <c r="GG66" s="208"/>
      <c r="GH66" s="200" t="s">
        <v>7720</v>
      </c>
      <c r="GI66" s="208"/>
      <c r="GJ66" s="208"/>
      <c r="GK66" s="208"/>
      <c r="GL66" s="208"/>
      <c r="GM66" s="200" t="s">
        <v>7721</v>
      </c>
      <c r="GN66" s="208"/>
      <c r="GO66" s="208"/>
      <c r="GP66" s="208"/>
      <c r="GQ66" s="200" t="s">
        <v>7722</v>
      </c>
      <c r="GR66" s="208"/>
      <c r="GS66" s="208"/>
      <c r="GT66" s="208"/>
      <c r="GU66" s="208"/>
    </row>
    <row r="67" spans="14:203" ht="12" customHeight="1">
      <c r="N67" s="182" t="s">
        <v>5416</v>
      </c>
      <c r="O67" s="183">
        <v>64</v>
      </c>
      <c r="P67" s="184"/>
      <c r="Q67" s="182">
        <f t="shared" si="5"/>
        <v>0</v>
      </c>
      <c r="R67" s="183">
        <v>64</v>
      </c>
      <c r="S67" s="184"/>
      <c r="BM67" s="201" t="s">
        <v>7723</v>
      </c>
      <c r="BN67" s="208"/>
      <c r="BO67" s="208"/>
      <c r="BP67" s="208"/>
      <c r="BQ67" s="208"/>
      <c r="BR67" s="208"/>
      <c r="BS67" s="201" t="s">
        <v>7724</v>
      </c>
      <c r="BT67" s="201" t="s">
        <v>7725</v>
      </c>
      <c r="ES67" s="208"/>
      <c r="ET67" s="208"/>
      <c r="EU67" s="208"/>
      <c r="EV67" s="208"/>
      <c r="EW67" s="208"/>
      <c r="EX67" s="208"/>
      <c r="EY67" s="200" t="s">
        <v>7726</v>
      </c>
      <c r="FO67" s="208"/>
      <c r="FP67" s="208"/>
      <c r="FQ67" s="200" t="s">
        <v>7727</v>
      </c>
      <c r="FR67" s="208"/>
      <c r="FS67" s="208"/>
      <c r="FT67" s="208"/>
      <c r="FU67" s="208"/>
      <c r="FV67" s="208"/>
      <c r="FW67" s="208"/>
      <c r="FX67" s="208"/>
      <c r="FY67" s="208"/>
      <c r="FZ67" s="208"/>
      <c r="GA67" s="200" t="s">
        <v>7728</v>
      </c>
      <c r="GB67" s="208"/>
      <c r="GC67" s="208"/>
      <c r="GD67" s="208"/>
      <c r="GE67" s="208"/>
      <c r="GF67" s="208"/>
      <c r="GG67" s="208"/>
      <c r="GH67" s="200" t="s">
        <v>7729</v>
      </c>
      <c r="GI67" s="208"/>
      <c r="GJ67" s="208"/>
      <c r="GK67" s="208"/>
      <c r="GL67" s="208"/>
      <c r="GM67" s="200" t="s">
        <v>7730</v>
      </c>
      <c r="GN67" s="208"/>
      <c r="GO67" s="208"/>
      <c r="GP67" s="208"/>
      <c r="GQ67" s="200" t="s">
        <v>7731</v>
      </c>
      <c r="GR67" s="208"/>
      <c r="GS67" s="208"/>
      <c r="GT67" s="208"/>
      <c r="GU67" s="208"/>
    </row>
    <row r="68" spans="14:203" ht="12" customHeight="1">
      <c r="N68" s="182" t="s">
        <v>5417</v>
      </c>
      <c r="O68" s="183">
        <v>65</v>
      </c>
      <c r="P68" s="184"/>
      <c r="Q68" s="182">
        <f t="shared" si="5"/>
        <v>0</v>
      </c>
      <c r="R68" s="183">
        <v>65</v>
      </c>
      <c r="S68" s="184"/>
      <c r="BM68" s="201" t="s">
        <v>7732</v>
      </c>
      <c r="BN68" s="208"/>
      <c r="BO68" s="208"/>
      <c r="BP68" s="208"/>
      <c r="BQ68" s="208"/>
      <c r="BR68" s="208"/>
      <c r="BS68" s="201" t="s">
        <v>7733</v>
      </c>
      <c r="BT68" s="201" t="s">
        <v>7734</v>
      </c>
      <c r="ES68" s="208"/>
      <c r="ET68" s="208"/>
      <c r="EU68" s="208"/>
      <c r="EV68" s="208"/>
      <c r="EW68" s="208"/>
      <c r="EX68" s="208"/>
      <c r="EY68" s="200" t="s">
        <v>7735</v>
      </c>
      <c r="FO68" s="208"/>
      <c r="FP68" s="208"/>
      <c r="FQ68" s="200" t="s">
        <v>7736</v>
      </c>
      <c r="FR68" s="208"/>
      <c r="FS68" s="208"/>
      <c r="FT68" s="208"/>
      <c r="FU68" s="208"/>
      <c r="FV68" s="208"/>
      <c r="FW68" s="208"/>
      <c r="FX68" s="208"/>
      <c r="FY68" s="208"/>
      <c r="FZ68" s="208"/>
      <c r="GA68" s="200" t="s">
        <v>7737</v>
      </c>
      <c r="GB68" s="208"/>
      <c r="GC68" s="208"/>
      <c r="GD68" s="208"/>
      <c r="GE68" s="208"/>
      <c r="GF68" s="208"/>
      <c r="GG68" s="208"/>
      <c r="GH68" s="200" t="s">
        <v>7738</v>
      </c>
      <c r="GI68" s="208"/>
      <c r="GJ68" s="208"/>
      <c r="GK68" s="208"/>
      <c r="GL68" s="208"/>
      <c r="GM68" s="200" t="s">
        <v>7739</v>
      </c>
      <c r="GN68" s="208"/>
      <c r="GO68" s="208"/>
      <c r="GP68" s="208"/>
      <c r="GQ68" s="200" t="s">
        <v>7740</v>
      </c>
      <c r="GR68" s="208"/>
      <c r="GS68" s="208"/>
      <c r="GT68" s="208"/>
      <c r="GU68" s="208"/>
    </row>
    <row r="69" spans="14:203" ht="12" customHeight="1">
      <c r="N69" s="182" t="s">
        <v>5418</v>
      </c>
      <c r="O69" s="183">
        <v>66</v>
      </c>
      <c r="P69" s="184"/>
      <c r="Q69" s="182">
        <f t="shared" ref="Q69:Q132" si="7">IFERROR(HLOOKUP($Q$2,$AQ$3:$HE$116,2+O69,0),0)</f>
        <v>0</v>
      </c>
      <c r="R69" s="183">
        <v>66</v>
      </c>
      <c r="S69" s="184"/>
      <c r="BM69" s="201" t="s">
        <v>7741</v>
      </c>
      <c r="BN69" s="208"/>
      <c r="BO69" s="208"/>
      <c r="BP69" s="208"/>
      <c r="BQ69" s="208"/>
      <c r="BR69" s="208"/>
      <c r="BS69" s="201" t="s">
        <v>7742</v>
      </c>
      <c r="BT69" s="201" t="s">
        <v>7743</v>
      </c>
      <c r="ES69" s="208"/>
      <c r="ET69" s="208"/>
      <c r="EU69" s="208"/>
      <c r="EV69" s="208"/>
      <c r="EW69" s="208"/>
      <c r="EX69" s="208"/>
      <c r="EY69" s="200" t="s">
        <v>7744</v>
      </c>
      <c r="FO69" s="208"/>
      <c r="FP69" s="208"/>
      <c r="FQ69" s="200" t="s">
        <v>7745</v>
      </c>
      <c r="FR69" s="208"/>
      <c r="FS69" s="208"/>
      <c r="FT69" s="208"/>
      <c r="FU69" s="208"/>
      <c r="FV69" s="208"/>
      <c r="FW69" s="208"/>
      <c r="FX69" s="208"/>
      <c r="FY69" s="208"/>
      <c r="FZ69" s="208"/>
      <c r="GA69" s="200" t="s">
        <v>7746</v>
      </c>
      <c r="GB69" s="208"/>
      <c r="GC69" s="208"/>
      <c r="GD69" s="208"/>
      <c r="GE69" s="208"/>
      <c r="GF69" s="208"/>
      <c r="GG69" s="208"/>
      <c r="GH69" s="200" t="s">
        <v>7747</v>
      </c>
      <c r="GI69" s="208"/>
      <c r="GJ69" s="208"/>
      <c r="GK69" s="208"/>
      <c r="GL69" s="208"/>
      <c r="GM69" s="200" t="s">
        <v>7748</v>
      </c>
      <c r="GN69" s="208"/>
      <c r="GO69" s="208"/>
      <c r="GP69" s="208"/>
      <c r="GQ69" s="200" t="s">
        <v>7749</v>
      </c>
      <c r="GR69" s="208"/>
      <c r="GS69" s="208"/>
      <c r="GT69" s="208"/>
      <c r="GU69" s="208"/>
    </row>
    <row r="70" spans="14:203" ht="12" customHeight="1">
      <c r="N70" s="182" t="s">
        <v>5419</v>
      </c>
      <c r="O70" s="183">
        <v>67</v>
      </c>
      <c r="P70" s="184"/>
      <c r="Q70" s="182">
        <f t="shared" si="7"/>
        <v>0</v>
      </c>
      <c r="R70" s="183">
        <v>67</v>
      </c>
      <c r="S70" s="184"/>
      <c r="BM70" s="201" t="s">
        <v>7750</v>
      </c>
      <c r="BN70" s="208"/>
      <c r="BO70" s="208"/>
      <c r="BP70" s="208"/>
      <c r="BQ70" s="208"/>
      <c r="BR70" s="208"/>
      <c r="BS70" s="201" t="s">
        <v>7751</v>
      </c>
      <c r="BT70" s="201" t="s">
        <v>7752</v>
      </c>
      <c r="FO70" s="208"/>
      <c r="FP70" s="208"/>
      <c r="FQ70" s="200" t="s">
        <v>7753</v>
      </c>
      <c r="FR70" s="208"/>
      <c r="FS70" s="208"/>
      <c r="FT70" s="208"/>
      <c r="FU70" s="208"/>
      <c r="FV70" s="208"/>
      <c r="FW70" s="208"/>
      <c r="FX70" s="208"/>
      <c r="FY70" s="208"/>
      <c r="FZ70" s="208"/>
      <c r="GA70" s="200" t="s">
        <v>7754</v>
      </c>
      <c r="GB70" s="208"/>
      <c r="GC70" s="208"/>
      <c r="GD70" s="208"/>
      <c r="GE70" s="208"/>
      <c r="GF70" s="208"/>
      <c r="GG70" s="208"/>
      <c r="GH70" s="200" t="s">
        <v>7654</v>
      </c>
      <c r="GI70" s="208"/>
      <c r="GJ70" s="208"/>
      <c r="GK70" s="208"/>
      <c r="GL70" s="208"/>
      <c r="GM70" s="200" t="s">
        <v>7755</v>
      </c>
      <c r="GN70" s="208"/>
      <c r="GO70" s="208"/>
      <c r="GP70" s="208"/>
      <c r="GQ70" s="200" t="s">
        <v>7756</v>
      </c>
      <c r="GR70" s="208"/>
      <c r="GS70" s="208"/>
      <c r="GT70" s="208"/>
      <c r="GU70" s="208"/>
    </row>
    <row r="71" spans="14:203" ht="12" customHeight="1">
      <c r="N71" s="182" t="s">
        <v>5420</v>
      </c>
      <c r="O71" s="183">
        <v>68</v>
      </c>
      <c r="P71" s="184"/>
      <c r="Q71" s="182">
        <f t="shared" si="7"/>
        <v>0</v>
      </c>
      <c r="R71" s="183">
        <v>68</v>
      </c>
      <c r="S71" s="184"/>
      <c r="BM71" s="201" t="s">
        <v>7757</v>
      </c>
      <c r="BN71" s="208"/>
      <c r="BO71" s="208"/>
      <c r="BP71" s="208"/>
      <c r="BQ71" s="208"/>
      <c r="BR71" s="208"/>
      <c r="BS71" s="201" t="s">
        <v>7758</v>
      </c>
      <c r="BT71" s="201" t="s">
        <v>7759</v>
      </c>
      <c r="FO71" s="208"/>
      <c r="FP71" s="208"/>
      <c r="FQ71" s="200" t="s">
        <v>7760</v>
      </c>
      <c r="FR71" s="208"/>
      <c r="FS71" s="208"/>
      <c r="FT71" s="208"/>
      <c r="FU71" s="208"/>
      <c r="FV71" s="208"/>
      <c r="FW71" s="208"/>
      <c r="FX71" s="208"/>
      <c r="FY71" s="208"/>
      <c r="FZ71" s="208"/>
      <c r="GA71" s="200" t="s">
        <v>2976</v>
      </c>
      <c r="GB71" s="208"/>
      <c r="GC71" s="208"/>
      <c r="GD71" s="208"/>
      <c r="GE71" s="208"/>
      <c r="GF71" s="208"/>
      <c r="GG71" s="208"/>
      <c r="GH71" s="200" t="s">
        <v>7761</v>
      </c>
      <c r="GI71" s="208"/>
      <c r="GJ71" s="208"/>
      <c r="GK71" s="208"/>
      <c r="GL71" s="208"/>
      <c r="GM71" s="200" t="s">
        <v>7762</v>
      </c>
      <c r="GN71" s="208"/>
      <c r="GO71" s="208"/>
      <c r="GP71" s="208"/>
      <c r="GQ71" s="200" t="s">
        <v>7763</v>
      </c>
      <c r="GR71" s="208"/>
      <c r="GS71" s="208"/>
      <c r="GT71" s="208"/>
      <c r="GU71" s="208"/>
    </row>
    <row r="72" spans="14:203" ht="12" customHeight="1">
      <c r="N72" s="182" t="s">
        <v>2928</v>
      </c>
      <c r="O72" s="183">
        <v>69</v>
      </c>
      <c r="P72" s="184"/>
      <c r="Q72" s="182">
        <f t="shared" si="7"/>
        <v>0</v>
      </c>
      <c r="R72" s="183">
        <v>69</v>
      </c>
      <c r="S72" s="184"/>
      <c r="BM72" s="201" t="s">
        <v>7764</v>
      </c>
      <c r="BN72" s="208"/>
      <c r="BO72" s="208"/>
      <c r="BP72" s="208"/>
      <c r="BQ72" s="208"/>
      <c r="BR72" s="208"/>
      <c r="BS72" s="201" t="s">
        <v>7765</v>
      </c>
      <c r="BT72" s="201" t="s">
        <v>7766</v>
      </c>
      <c r="FO72" s="208"/>
      <c r="FP72" s="208"/>
      <c r="FQ72" s="200" t="s">
        <v>7767</v>
      </c>
      <c r="FR72" s="208"/>
      <c r="FS72" s="208"/>
      <c r="FT72" s="208"/>
      <c r="FU72" s="208"/>
      <c r="FV72" s="208"/>
      <c r="FW72" s="208"/>
      <c r="FX72" s="208"/>
      <c r="FY72" s="208"/>
      <c r="FZ72" s="208"/>
      <c r="GA72" s="200" t="s">
        <v>7768</v>
      </c>
      <c r="GB72" s="208"/>
      <c r="GC72" s="208"/>
      <c r="GD72" s="208"/>
      <c r="GE72" s="208"/>
      <c r="GF72" s="208"/>
      <c r="GG72" s="208"/>
      <c r="GH72" s="200" t="s">
        <v>7769</v>
      </c>
      <c r="GI72" s="208"/>
      <c r="GJ72" s="208"/>
      <c r="GK72" s="208"/>
      <c r="GL72" s="208"/>
      <c r="GM72" s="200" t="s">
        <v>7770</v>
      </c>
      <c r="GN72" s="208"/>
      <c r="GO72" s="208"/>
      <c r="GP72" s="208"/>
      <c r="GQ72" s="200" t="s">
        <v>7771</v>
      </c>
      <c r="GR72" s="208"/>
      <c r="GS72" s="208"/>
      <c r="GT72" s="208"/>
      <c r="GU72" s="208"/>
    </row>
    <row r="73" spans="14:203" ht="12" customHeight="1">
      <c r="N73" s="182" t="s">
        <v>5421</v>
      </c>
      <c r="O73" s="183">
        <v>70</v>
      </c>
      <c r="P73" s="184"/>
      <c r="Q73" s="182">
        <f t="shared" si="7"/>
        <v>0</v>
      </c>
      <c r="R73" s="183">
        <v>70</v>
      </c>
      <c r="S73" s="184"/>
      <c r="BM73" s="201" t="s">
        <v>7772</v>
      </c>
      <c r="BN73" s="208"/>
      <c r="BO73" s="208"/>
      <c r="BP73" s="208"/>
      <c r="BQ73" s="208"/>
      <c r="BR73" s="208"/>
      <c r="BS73" s="201" t="s">
        <v>7773</v>
      </c>
      <c r="BT73" s="201" t="s">
        <v>7774</v>
      </c>
      <c r="FO73" s="208"/>
      <c r="FP73" s="208"/>
      <c r="FQ73" s="200" t="s">
        <v>7775</v>
      </c>
      <c r="FR73" s="208"/>
      <c r="FS73" s="208"/>
      <c r="FT73" s="208"/>
      <c r="FU73" s="208"/>
      <c r="FV73" s="208"/>
      <c r="FW73" s="208"/>
      <c r="FX73" s="208"/>
      <c r="FY73" s="208"/>
      <c r="FZ73" s="208"/>
      <c r="GA73" s="200" t="s">
        <v>2977</v>
      </c>
      <c r="GB73" s="208"/>
      <c r="GC73" s="208"/>
      <c r="GD73" s="208"/>
      <c r="GE73" s="208"/>
      <c r="GF73" s="208"/>
      <c r="GG73" s="208"/>
      <c r="GH73" s="200" t="s">
        <v>7776</v>
      </c>
      <c r="GI73" s="208"/>
      <c r="GJ73" s="208"/>
      <c r="GK73" s="208"/>
      <c r="GL73" s="208"/>
      <c r="GM73" s="200" t="s">
        <v>7777</v>
      </c>
      <c r="GN73" s="208"/>
      <c r="GO73" s="208"/>
      <c r="GP73" s="208"/>
      <c r="GQ73" s="200" t="s">
        <v>7778</v>
      </c>
      <c r="GR73" s="208"/>
      <c r="GS73" s="208"/>
      <c r="GT73" s="208"/>
      <c r="GU73" s="208"/>
    </row>
    <row r="74" spans="14:203" ht="12" customHeight="1">
      <c r="N74" s="182" t="s">
        <v>2930</v>
      </c>
      <c r="O74" s="183">
        <v>71</v>
      </c>
      <c r="P74" s="184"/>
      <c r="Q74" s="182">
        <f t="shared" si="7"/>
        <v>0</v>
      </c>
      <c r="R74" s="183">
        <v>71</v>
      </c>
      <c r="S74" s="184"/>
      <c r="BM74" s="201" t="s">
        <v>7779</v>
      </c>
      <c r="BN74" s="208"/>
      <c r="BO74" s="208"/>
      <c r="BP74" s="208"/>
      <c r="BQ74" s="208"/>
      <c r="BR74" s="208"/>
      <c r="BS74" s="201" t="s">
        <v>7780</v>
      </c>
      <c r="BT74" s="201" t="s">
        <v>7781</v>
      </c>
      <c r="FO74" s="208"/>
      <c r="FP74" s="208"/>
      <c r="FQ74" s="200" t="s">
        <v>7782</v>
      </c>
      <c r="FR74" s="208"/>
      <c r="FS74" s="208"/>
      <c r="FT74" s="208"/>
      <c r="FU74" s="208"/>
      <c r="FV74" s="208"/>
      <c r="FW74" s="208"/>
      <c r="FX74" s="208"/>
      <c r="FY74" s="208"/>
      <c r="FZ74" s="208"/>
      <c r="GA74" s="200" t="s">
        <v>2978</v>
      </c>
      <c r="GB74" s="208"/>
      <c r="GC74" s="208"/>
      <c r="GD74" s="208"/>
      <c r="GE74" s="208"/>
      <c r="GF74" s="208"/>
      <c r="GG74" s="208"/>
      <c r="GH74" s="200" t="s">
        <v>7783</v>
      </c>
      <c r="GI74" s="208"/>
      <c r="GJ74" s="208"/>
      <c r="GK74" s="208"/>
      <c r="GL74" s="208"/>
      <c r="GM74" s="200" t="s">
        <v>7784</v>
      </c>
      <c r="GN74" s="208"/>
      <c r="GO74" s="208"/>
      <c r="GP74" s="208"/>
      <c r="GQ74" s="200" t="s">
        <v>7785</v>
      </c>
      <c r="GR74" s="208"/>
      <c r="GS74" s="208"/>
      <c r="GT74" s="208"/>
      <c r="GU74" s="208"/>
    </row>
    <row r="75" spans="14:203" ht="12" customHeight="1">
      <c r="N75" s="182" t="s">
        <v>2931</v>
      </c>
      <c r="O75" s="183">
        <v>72</v>
      </c>
      <c r="P75" s="184"/>
      <c r="Q75" s="182">
        <f t="shared" si="7"/>
        <v>0</v>
      </c>
      <c r="R75" s="183">
        <v>72</v>
      </c>
      <c r="S75" s="184"/>
      <c r="BM75" s="201" t="s">
        <v>7786</v>
      </c>
      <c r="BN75" s="208"/>
      <c r="BO75" s="208"/>
      <c r="BP75" s="208"/>
      <c r="BQ75" s="208"/>
      <c r="BR75" s="208"/>
      <c r="BS75" s="201" t="s">
        <v>7787</v>
      </c>
      <c r="BT75" s="201" t="s">
        <v>7788</v>
      </c>
      <c r="FO75" s="208"/>
      <c r="FP75" s="208"/>
      <c r="FQ75" s="200" t="s">
        <v>7789</v>
      </c>
      <c r="FR75" s="208"/>
      <c r="FS75" s="208"/>
      <c r="FT75" s="208"/>
      <c r="FU75" s="208"/>
      <c r="FV75" s="208"/>
      <c r="FW75" s="208"/>
      <c r="FX75" s="208"/>
      <c r="FY75" s="208"/>
      <c r="FZ75" s="208"/>
      <c r="GA75" s="200" t="s">
        <v>7790</v>
      </c>
      <c r="GB75" s="208"/>
      <c r="GC75" s="208"/>
      <c r="GD75" s="208"/>
      <c r="GE75" s="208"/>
      <c r="GF75" s="208"/>
      <c r="GG75" s="208"/>
      <c r="GH75" s="200" t="s">
        <v>7791</v>
      </c>
      <c r="GI75" s="208"/>
      <c r="GJ75" s="208"/>
      <c r="GK75" s="208"/>
      <c r="GL75" s="208"/>
      <c r="GM75" s="200" t="s">
        <v>7792</v>
      </c>
      <c r="GN75" s="208"/>
      <c r="GO75" s="208"/>
      <c r="GP75" s="208"/>
      <c r="GQ75" s="200" t="s">
        <v>7793</v>
      </c>
      <c r="GR75" s="208"/>
      <c r="GS75" s="208"/>
      <c r="GT75" s="208"/>
      <c r="GU75" s="208"/>
    </row>
    <row r="76" spans="14:203" ht="12" customHeight="1">
      <c r="N76" s="182" t="s">
        <v>5422</v>
      </c>
      <c r="O76" s="183">
        <v>73</v>
      </c>
      <c r="P76" s="184"/>
      <c r="Q76" s="182">
        <f t="shared" si="7"/>
        <v>0</v>
      </c>
      <c r="R76" s="183">
        <v>73</v>
      </c>
      <c r="S76" s="184"/>
      <c r="BM76" s="201" t="s">
        <v>7794</v>
      </c>
      <c r="BN76" s="208"/>
      <c r="BO76" s="208"/>
      <c r="BP76" s="208"/>
      <c r="BQ76" s="208"/>
      <c r="BR76" s="208"/>
      <c r="BS76" s="201" t="s">
        <v>7795</v>
      </c>
      <c r="BT76" s="201" t="s">
        <v>7796</v>
      </c>
      <c r="FO76" s="208"/>
      <c r="FP76" s="208"/>
      <c r="FQ76" s="200" t="s">
        <v>7797</v>
      </c>
      <c r="FR76" s="208"/>
      <c r="FS76" s="208"/>
      <c r="FT76" s="208"/>
      <c r="FU76" s="208"/>
      <c r="FV76" s="208"/>
      <c r="FW76" s="208"/>
      <c r="FX76" s="208"/>
      <c r="FY76" s="208"/>
      <c r="FZ76" s="208"/>
      <c r="GA76" s="200" t="s">
        <v>2979</v>
      </c>
      <c r="GB76" s="208"/>
      <c r="GC76" s="208"/>
      <c r="GD76" s="208"/>
      <c r="GE76" s="208"/>
      <c r="GF76" s="208"/>
      <c r="GG76" s="208"/>
      <c r="GH76" s="200" t="s">
        <v>7798</v>
      </c>
      <c r="GI76" s="208"/>
      <c r="GJ76" s="208"/>
      <c r="GK76" s="208"/>
      <c r="GL76" s="208"/>
      <c r="GM76" s="200" t="s">
        <v>7799</v>
      </c>
      <c r="GN76" s="208"/>
      <c r="GO76" s="208"/>
      <c r="GP76" s="208"/>
      <c r="GQ76" s="200" t="s">
        <v>7800</v>
      </c>
      <c r="GR76" s="208"/>
      <c r="GS76" s="208"/>
      <c r="GT76" s="208"/>
      <c r="GU76" s="208"/>
    </row>
    <row r="77" spans="14:203" ht="12" customHeight="1">
      <c r="N77" s="182" t="s">
        <v>5423</v>
      </c>
      <c r="O77" s="183">
        <v>74</v>
      </c>
      <c r="P77" s="184"/>
      <c r="Q77" s="182">
        <f t="shared" si="7"/>
        <v>0</v>
      </c>
      <c r="R77" s="183">
        <v>74</v>
      </c>
      <c r="S77" s="184"/>
      <c r="BM77" s="201" t="s">
        <v>7801</v>
      </c>
      <c r="BN77" s="208"/>
      <c r="BO77" s="208"/>
      <c r="BP77" s="208"/>
      <c r="BQ77" s="208"/>
      <c r="BR77" s="208"/>
      <c r="BS77" s="201" t="s">
        <v>7802</v>
      </c>
      <c r="BT77" s="201" t="s">
        <v>7803</v>
      </c>
      <c r="FO77" s="208"/>
      <c r="FP77" s="208"/>
      <c r="FQ77" s="200" t="s">
        <v>7804</v>
      </c>
      <c r="FR77" s="208"/>
      <c r="FS77" s="208"/>
      <c r="FT77" s="208"/>
      <c r="FU77" s="208"/>
      <c r="FV77" s="208"/>
      <c r="FW77" s="208"/>
      <c r="FX77" s="208"/>
      <c r="FY77" s="208"/>
      <c r="FZ77" s="208"/>
      <c r="GA77" s="200" t="s">
        <v>7805</v>
      </c>
      <c r="GB77" s="208"/>
      <c r="GC77" s="208"/>
      <c r="GD77" s="208"/>
      <c r="GE77" s="208"/>
      <c r="GF77" s="208"/>
      <c r="GG77" s="208"/>
      <c r="GH77" s="200" t="s">
        <v>7806</v>
      </c>
      <c r="GI77" s="208"/>
      <c r="GJ77" s="208"/>
      <c r="GK77" s="208"/>
      <c r="GL77" s="208"/>
      <c r="GM77" s="200" t="s">
        <v>7807</v>
      </c>
      <c r="GN77" s="208"/>
      <c r="GO77" s="208"/>
      <c r="GP77" s="208"/>
      <c r="GQ77" s="200" t="s">
        <v>7808</v>
      </c>
      <c r="GR77" s="208"/>
      <c r="GS77" s="208"/>
      <c r="GT77" s="208"/>
      <c r="GU77" s="208"/>
    </row>
    <row r="78" spans="14:203" ht="12" customHeight="1">
      <c r="N78" s="182" t="s">
        <v>5424</v>
      </c>
      <c r="O78" s="183">
        <v>75</v>
      </c>
      <c r="P78" s="184"/>
      <c r="Q78" s="182">
        <f t="shared" si="7"/>
        <v>0</v>
      </c>
      <c r="R78" s="183">
        <v>75</v>
      </c>
      <c r="S78" s="184"/>
      <c r="BM78" s="201" t="s">
        <v>7809</v>
      </c>
      <c r="BN78" s="208"/>
      <c r="BO78" s="208"/>
      <c r="BP78" s="208"/>
      <c r="BQ78" s="208"/>
      <c r="BR78" s="208"/>
      <c r="BS78" s="201" t="s">
        <v>7810</v>
      </c>
      <c r="BT78" s="201" t="s">
        <v>7811</v>
      </c>
      <c r="FY78" s="208"/>
      <c r="FZ78" s="208"/>
      <c r="GA78" s="200" t="s">
        <v>7812</v>
      </c>
      <c r="GB78" s="208"/>
      <c r="GC78" s="208"/>
      <c r="GD78" s="208"/>
      <c r="GE78" s="208"/>
      <c r="GF78" s="208"/>
      <c r="GG78" s="208"/>
      <c r="GH78" s="200" t="s">
        <v>7813</v>
      </c>
      <c r="GI78" s="208"/>
      <c r="GJ78" s="208"/>
      <c r="GK78" s="208"/>
      <c r="GL78" s="208"/>
      <c r="GM78" s="200" t="s">
        <v>7814</v>
      </c>
      <c r="GN78" s="208"/>
      <c r="GO78" s="208"/>
      <c r="GP78" s="208"/>
      <c r="GQ78" s="200" t="s">
        <v>7815</v>
      </c>
      <c r="GR78" s="208"/>
      <c r="GS78" s="208"/>
      <c r="GT78" s="208"/>
      <c r="GU78" s="208"/>
    </row>
    <row r="79" spans="14:203" ht="12" customHeight="1">
      <c r="N79" s="182" t="s">
        <v>2970</v>
      </c>
      <c r="O79" s="183">
        <v>76</v>
      </c>
      <c r="P79" s="184"/>
      <c r="Q79" s="182">
        <f t="shared" si="7"/>
        <v>0</v>
      </c>
      <c r="R79" s="183">
        <v>76</v>
      </c>
      <c r="S79" s="184"/>
      <c r="BM79" s="201" t="s">
        <v>7816</v>
      </c>
      <c r="BN79" s="208"/>
      <c r="BO79" s="208"/>
      <c r="BP79" s="208"/>
      <c r="BQ79" s="208"/>
      <c r="BR79" s="208"/>
      <c r="BS79" s="201" t="s">
        <v>7817</v>
      </c>
      <c r="BT79" s="201" t="s">
        <v>7818</v>
      </c>
      <c r="FY79" s="208"/>
      <c r="FZ79" s="208"/>
      <c r="GA79" s="200" t="s">
        <v>7819</v>
      </c>
      <c r="GB79" s="208"/>
      <c r="GC79" s="208"/>
      <c r="GD79" s="208"/>
      <c r="GE79" s="208"/>
      <c r="GF79" s="208"/>
      <c r="GG79" s="208"/>
      <c r="GH79" s="200" t="s">
        <v>7820</v>
      </c>
      <c r="GI79" s="208"/>
      <c r="GJ79" s="208"/>
      <c r="GK79" s="208"/>
      <c r="GL79" s="208"/>
      <c r="GM79" s="200" t="s">
        <v>7821</v>
      </c>
      <c r="GN79" s="208"/>
      <c r="GO79" s="208"/>
      <c r="GP79" s="208"/>
      <c r="GQ79" s="200" t="s">
        <v>7822</v>
      </c>
      <c r="GR79" s="208"/>
      <c r="GS79" s="208"/>
      <c r="GT79" s="208"/>
      <c r="GU79" s="208"/>
    </row>
    <row r="80" spans="14:203" ht="12" customHeight="1">
      <c r="N80" s="182" t="s">
        <v>2915</v>
      </c>
      <c r="O80" s="183">
        <v>77</v>
      </c>
      <c r="P80" s="184"/>
      <c r="Q80" s="182">
        <f t="shared" si="7"/>
        <v>0</v>
      </c>
      <c r="R80" s="183">
        <v>77</v>
      </c>
      <c r="S80" s="184"/>
      <c r="BM80" s="201" t="s">
        <v>7823</v>
      </c>
      <c r="BN80" s="208"/>
      <c r="BO80" s="208"/>
      <c r="BP80" s="208"/>
      <c r="BQ80" s="208"/>
      <c r="BR80" s="208"/>
      <c r="BS80" s="201" t="s">
        <v>7824</v>
      </c>
      <c r="BT80" s="201" t="s">
        <v>7825</v>
      </c>
      <c r="FY80" s="208"/>
      <c r="FZ80" s="208"/>
      <c r="GA80" s="200" t="s">
        <v>7826</v>
      </c>
      <c r="GB80" s="208"/>
      <c r="GC80" s="208"/>
      <c r="GD80" s="208"/>
      <c r="GE80" s="208"/>
      <c r="GF80" s="208"/>
      <c r="GG80" s="208"/>
      <c r="GH80" s="200" t="s">
        <v>7827</v>
      </c>
      <c r="GI80" s="208"/>
      <c r="GJ80" s="208"/>
      <c r="GK80" s="208"/>
      <c r="GL80" s="208"/>
      <c r="GM80" s="200" t="s">
        <v>7828</v>
      </c>
      <c r="GN80" s="208"/>
      <c r="GO80" s="208"/>
      <c r="GP80" s="208"/>
      <c r="GQ80" s="200" t="s">
        <v>7829</v>
      </c>
      <c r="GR80" s="208"/>
      <c r="GS80" s="208"/>
      <c r="GT80" s="208"/>
      <c r="GU80" s="208"/>
    </row>
    <row r="81" spans="14:203" ht="12" customHeight="1">
      <c r="N81" s="182" t="s">
        <v>2925</v>
      </c>
      <c r="O81" s="183">
        <v>78</v>
      </c>
      <c r="P81" s="184"/>
      <c r="Q81" s="182">
        <f t="shared" si="7"/>
        <v>0</v>
      </c>
      <c r="R81" s="183">
        <v>78</v>
      </c>
      <c r="S81" s="184"/>
      <c r="BM81" s="201" t="s">
        <v>7830</v>
      </c>
      <c r="BN81" s="208"/>
      <c r="BO81" s="208"/>
      <c r="BP81" s="208"/>
      <c r="BQ81" s="208"/>
      <c r="BR81" s="208"/>
      <c r="BS81" s="201" t="s">
        <v>7831</v>
      </c>
      <c r="BT81" s="201" t="s">
        <v>7832</v>
      </c>
      <c r="FY81" s="208"/>
      <c r="FZ81" s="208"/>
      <c r="GA81" s="200" t="s">
        <v>7833</v>
      </c>
      <c r="GB81" s="208"/>
      <c r="GC81" s="208"/>
      <c r="GD81" s="208"/>
      <c r="GE81" s="208"/>
      <c r="GF81" s="208"/>
      <c r="GG81" s="208"/>
      <c r="GH81" s="200" t="s">
        <v>7834</v>
      </c>
      <c r="GI81" s="208"/>
      <c r="GJ81" s="208"/>
      <c r="GK81" s="208"/>
      <c r="GL81" s="208"/>
      <c r="GM81" s="200" t="s">
        <v>7835</v>
      </c>
      <c r="GN81" s="208"/>
      <c r="GO81" s="208"/>
      <c r="GP81" s="208"/>
      <c r="GQ81" s="208"/>
      <c r="GR81" s="208"/>
      <c r="GS81" s="208"/>
      <c r="GT81" s="208"/>
      <c r="GU81" s="208"/>
    </row>
    <row r="82" spans="14:203" ht="12" customHeight="1">
      <c r="N82" s="182" t="s">
        <v>2926</v>
      </c>
      <c r="O82" s="183">
        <v>79</v>
      </c>
      <c r="P82" s="184"/>
      <c r="Q82" s="182">
        <f t="shared" si="7"/>
        <v>0</v>
      </c>
      <c r="R82" s="183">
        <v>79</v>
      </c>
      <c r="S82" s="184"/>
      <c r="BM82" s="201" t="s">
        <v>7836</v>
      </c>
      <c r="BN82" s="208"/>
      <c r="BO82" s="208"/>
      <c r="BP82" s="208"/>
      <c r="BQ82" s="208"/>
      <c r="BR82" s="208"/>
      <c r="BS82" s="201" t="s">
        <v>7837</v>
      </c>
      <c r="BT82" s="201" t="s">
        <v>7838</v>
      </c>
      <c r="FY82" s="208"/>
      <c r="FZ82" s="208"/>
      <c r="GA82" s="200" t="s">
        <v>7839</v>
      </c>
      <c r="GB82" s="208"/>
      <c r="GC82" s="208"/>
      <c r="GD82" s="208"/>
      <c r="GE82" s="208"/>
      <c r="GF82" s="208"/>
      <c r="GG82" s="208"/>
      <c r="GH82" s="200" t="s">
        <v>7840</v>
      </c>
      <c r="GI82" s="208"/>
      <c r="GJ82" s="208"/>
      <c r="GK82" s="208"/>
      <c r="GL82" s="208"/>
      <c r="GM82" s="200" t="s">
        <v>7841</v>
      </c>
      <c r="GN82" s="208"/>
      <c r="GO82" s="208"/>
      <c r="GP82" s="208"/>
      <c r="GQ82" s="208"/>
      <c r="GR82" s="208"/>
      <c r="GS82" s="208"/>
      <c r="GT82" s="208"/>
      <c r="GU82" s="208"/>
    </row>
    <row r="83" spans="14:203" ht="12" customHeight="1">
      <c r="N83" s="182" t="s">
        <v>2932</v>
      </c>
      <c r="O83" s="183">
        <v>80</v>
      </c>
      <c r="P83" s="184"/>
      <c r="Q83" s="182">
        <f t="shared" si="7"/>
        <v>0</v>
      </c>
      <c r="R83" s="183">
        <v>80</v>
      </c>
      <c r="S83" s="184"/>
      <c r="BM83" s="201" t="s">
        <v>7842</v>
      </c>
      <c r="BN83" s="208"/>
      <c r="BO83" s="208"/>
      <c r="BP83" s="208"/>
      <c r="BQ83" s="208"/>
      <c r="BR83" s="208"/>
      <c r="BS83" s="208"/>
      <c r="BT83" s="201" t="s">
        <v>7843</v>
      </c>
      <c r="FY83" s="208"/>
      <c r="FZ83" s="208"/>
      <c r="GA83" s="200" t="s">
        <v>7844</v>
      </c>
      <c r="GB83" s="208"/>
      <c r="GC83" s="208"/>
      <c r="GD83" s="208"/>
      <c r="GE83" s="208"/>
      <c r="GF83" s="208"/>
      <c r="GG83" s="208"/>
      <c r="GH83" s="208"/>
      <c r="GI83" s="208"/>
      <c r="GJ83" s="208"/>
      <c r="GK83" s="208"/>
      <c r="GL83" s="208"/>
      <c r="GM83" s="200" t="s">
        <v>7845</v>
      </c>
      <c r="GN83" s="208"/>
      <c r="GO83" s="208"/>
      <c r="GP83" s="208"/>
      <c r="GQ83" s="208"/>
      <c r="GR83" s="208"/>
      <c r="GS83" s="208"/>
      <c r="GT83" s="208"/>
      <c r="GU83" s="208"/>
    </row>
    <row r="84" spans="14:203" ht="12" customHeight="1">
      <c r="N84" s="182" t="s">
        <v>2937</v>
      </c>
      <c r="O84" s="183">
        <v>81</v>
      </c>
      <c r="P84" s="184"/>
      <c r="Q84" s="182">
        <f t="shared" si="7"/>
        <v>0</v>
      </c>
      <c r="R84" s="183">
        <v>81</v>
      </c>
      <c r="S84" s="184"/>
      <c r="BM84" s="201" t="s">
        <v>7846</v>
      </c>
      <c r="BN84" s="208"/>
      <c r="BO84" s="208"/>
      <c r="BP84" s="208"/>
      <c r="BQ84" s="208"/>
      <c r="BR84" s="208"/>
      <c r="BS84" s="208"/>
      <c r="BT84" s="201" t="s">
        <v>7847</v>
      </c>
      <c r="FY84" s="208"/>
      <c r="FZ84" s="208"/>
      <c r="GA84" s="200" t="s">
        <v>7848</v>
      </c>
      <c r="GB84" s="208"/>
      <c r="GC84" s="208"/>
      <c r="GD84" s="208"/>
      <c r="GE84" s="208"/>
      <c r="GF84" s="208"/>
      <c r="GG84" s="208"/>
      <c r="GH84" s="208"/>
      <c r="GI84" s="208"/>
      <c r="GJ84" s="208"/>
      <c r="GK84" s="208"/>
      <c r="GL84" s="208"/>
      <c r="GM84" s="200" t="s">
        <v>7849</v>
      </c>
      <c r="GN84" s="208"/>
      <c r="GO84" s="208"/>
      <c r="GP84" s="208"/>
      <c r="GQ84" s="208"/>
      <c r="GR84" s="208"/>
      <c r="GS84" s="208"/>
      <c r="GT84" s="208"/>
      <c r="GU84" s="208"/>
    </row>
    <row r="85" spans="14:203" ht="12" customHeight="1">
      <c r="N85" s="182" t="s">
        <v>5425</v>
      </c>
      <c r="O85" s="183">
        <v>82</v>
      </c>
      <c r="P85" s="184"/>
      <c r="Q85" s="182">
        <f t="shared" si="7"/>
        <v>0</v>
      </c>
      <c r="R85" s="183">
        <v>82</v>
      </c>
      <c r="S85" s="184"/>
      <c r="BM85" s="201" t="s">
        <v>7850</v>
      </c>
      <c r="BN85" s="208"/>
      <c r="BO85" s="208"/>
      <c r="BP85" s="208"/>
      <c r="BQ85" s="208"/>
      <c r="BR85" s="208"/>
      <c r="BS85" s="208"/>
      <c r="BT85" s="201" t="s">
        <v>7851</v>
      </c>
      <c r="FY85" s="208"/>
      <c r="FZ85" s="208"/>
      <c r="GA85" s="200" t="s">
        <v>7852</v>
      </c>
      <c r="GB85" s="208"/>
      <c r="GC85" s="208"/>
      <c r="GD85" s="208"/>
      <c r="GE85" s="208"/>
      <c r="GF85" s="208"/>
      <c r="GG85" s="208"/>
      <c r="GH85" s="208"/>
      <c r="GI85" s="208"/>
      <c r="GJ85" s="208"/>
      <c r="GK85" s="208"/>
      <c r="GL85" s="208"/>
      <c r="GM85" s="200" t="s">
        <v>7853</v>
      </c>
      <c r="GN85" s="208"/>
      <c r="GO85" s="208"/>
      <c r="GP85" s="208"/>
      <c r="GQ85" s="208"/>
      <c r="GR85" s="208"/>
      <c r="GS85" s="208"/>
      <c r="GT85" s="208"/>
      <c r="GU85" s="208"/>
    </row>
    <row r="86" spans="14:203" ht="12" customHeight="1">
      <c r="N86" s="182" t="s">
        <v>2940</v>
      </c>
      <c r="O86" s="183">
        <v>83</v>
      </c>
      <c r="P86" s="184"/>
      <c r="Q86" s="182">
        <f t="shared" si="7"/>
        <v>0</v>
      </c>
      <c r="R86" s="183">
        <v>83</v>
      </c>
      <c r="S86" s="184"/>
      <c r="BM86" s="201" t="s">
        <v>7854</v>
      </c>
      <c r="BN86" s="208"/>
      <c r="BO86" s="208"/>
      <c r="BP86" s="208"/>
      <c r="BQ86" s="208"/>
      <c r="BR86" s="208"/>
      <c r="BS86" s="208"/>
      <c r="BT86" s="201" t="s">
        <v>7855</v>
      </c>
      <c r="FY86" s="208"/>
      <c r="FZ86" s="208"/>
      <c r="GA86" s="200" t="s">
        <v>7856</v>
      </c>
      <c r="GB86" s="208"/>
      <c r="GC86" s="208"/>
      <c r="GD86" s="208"/>
      <c r="GE86" s="208"/>
      <c r="GF86" s="208"/>
      <c r="GG86" s="208"/>
      <c r="GH86" s="208"/>
      <c r="GI86" s="208"/>
      <c r="GJ86" s="208"/>
      <c r="GK86" s="208"/>
      <c r="GL86" s="208"/>
      <c r="GM86" s="200" t="s">
        <v>7857</v>
      </c>
      <c r="GN86" s="208"/>
      <c r="GO86" s="208"/>
      <c r="GP86" s="208"/>
      <c r="GQ86" s="208"/>
      <c r="GR86" s="208"/>
      <c r="GS86" s="208"/>
      <c r="GT86" s="208"/>
      <c r="GU86" s="208"/>
    </row>
    <row r="87" spans="14:203" ht="12" customHeight="1">
      <c r="N87" s="182" t="s">
        <v>5426</v>
      </c>
      <c r="O87" s="183">
        <v>84</v>
      </c>
      <c r="P87" s="184"/>
      <c r="Q87" s="182">
        <f t="shared" si="7"/>
        <v>0</v>
      </c>
      <c r="R87" s="183">
        <v>84</v>
      </c>
      <c r="S87" s="184"/>
      <c r="BM87" s="208"/>
      <c r="BN87" s="208"/>
      <c r="BO87" s="208"/>
      <c r="BP87" s="208"/>
      <c r="BQ87" s="208"/>
      <c r="BR87" s="208"/>
      <c r="BS87" s="208"/>
      <c r="BT87" s="201" t="s">
        <v>7858</v>
      </c>
      <c r="FY87" s="208"/>
      <c r="FZ87" s="208"/>
      <c r="GA87" s="200" t="s">
        <v>7859</v>
      </c>
      <c r="GB87" s="208"/>
      <c r="GC87" s="208"/>
      <c r="GD87" s="208"/>
      <c r="GE87" s="208"/>
      <c r="GF87" s="208"/>
      <c r="GG87" s="208"/>
      <c r="GH87" s="208"/>
      <c r="GI87" s="208"/>
      <c r="GJ87" s="208"/>
      <c r="GK87" s="208"/>
      <c r="GL87" s="208"/>
      <c r="GM87" s="200" t="s">
        <v>7860</v>
      </c>
      <c r="GN87" s="208"/>
      <c r="GO87" s="208"/>
      <c r="GP87" s="208"/>
      <c r="GQ87" s="208"/>
      <c r="GR87" s="208"/>
      <c r="GS87" s="208"/>
      <c r="GT87" s="208"/>
      <c r="GU87" s="208"/>
    </row>
    <row r="88" spans="14:203" ht="12" customHeight="1">
      <c r="N88" s="182" t="s">
        <v>5427</v>
      </c>
      <c r="O88" s="183">
        <v>85</v>
      </c>
      <c r="P88" s="184"/>
      <c r="Q88" s="182">
        <f t="shared" si="7"/>
        <v>0</v>
      </c>
      <c r="R88" s="183">
        <v>85</v>
      </c>
      <c r="S88" s="184"/>
      <c r="BM88" s="208"/>
      <c r="BN88" s="208"/>
      <c r="BO88" s="208"/>
      <c r="BP88" s="208"/>
      <c r="BQ88" s="208"/>
      <c r="BR88" s="208"/>
      <c r="BS88" s="208"/>
      <c r="BT88" s="201" t="s">
        <v>7861</v>
      </c>
      <c r="FY88" s="208"/>
      <c r="FZ88" s="208"/>
      <c r="GA88" s="200" t="s">
        <v>7862</v>
      </c>
      <c r="GB88" s="208"/>
      <c r="GC88" s="208"/>
      <c r="GD88" s="208"/>
      <c r="GE88" s="208"/>
      <c r="GF88" s="208"/>
      <c r="GG88" s="208"/>
      <c r="GH88" s="208"/>
      <c r="GI88" s="208"/>
      <c r="GJ88" s="208"/>
      <c r="GK88" s="208"/>
      <c r="GL88" s="208"/>
      <c r="GM88" s="200" t="s">
        <v>7863</v>
      </c>
      <c r="GN88" s="208"/>
      <c r="GO88" s="208"/>
      <c r="GP88" s="208"/>
      <c r="GQ88" s="208"/>
      <c r="GR88" s="208"/>
      <c r="GS88" s="208"/>
      <c r="GT88" s="208"/>
      <c r="GU88" s="208"/>
    </row>
    <row r="89" spans="14:203" ht="12" customHeight="1">
      <c r="N89" s="182">
        <v>2</v>
      </c>
      <c r="O89" s="183">
        <v>86</v>
      </c>
      <c r="P89" s="184"/>
      <c r="Q89" s="182">
        <f t="shared" si="7"/>
        <v>0</v>
      </c>
      <c r="R89" s="183">
        <v>86</v>
      </c>
      <c r="S89" s="184"/>
      <c r="BM89" s="208"/>
      <c r="BN89" s="208"/>
      <c r="BO89" s="208"/>
      <c r="BP89" s="208"/>
      <c r="BQ89" s="208"/>
      <c r="BR89" s="208"/>
      <c r="BS89" s="208"/>
      <c r="BT89" s="201" t="s">
        <v>7864</v>
      </c>
      <c r="FY89" s="208"/>
      <c r="FZ89" s="208"/>
      <c r="GA89" s="200" t="s">
        <v>7865</v>
      </c>
      <c r="GB89" s="208"/>
      <c r="GC89" s="208"/>
      <c r="GD89" s="208"/>
      <c r="GE89" s="208"/>
      <c r="GF89" s="208"/>
      <c r="GG89" s="208"/>
      <c r="GH89" s="208"/>
      <c r="GI89" s="208"/>
      <c r="GJ89" s="208"/>
      <c r="GK89" s="208"/>
      <c r="GL89" s="208"/>
      <c r="GM89" s="200" t="s">
        <v>7866</v>
      </c>
      <c r="GN89" s="208"/>
      <c r="GO89" s="208"/>
      <c r="GP89" s="208"/>
      <c r="GQ89" s="208"/>
      <c r="GR89" s="208"/>
      <c r="GS89" s="208"/>
      <c r="GT89" s="208"/>
      <c r="GU89" s="208"/>
    </row>
    <row r="90" spans="14:203" ht="12" customHeight="1">
      <c r="N90" s="182">
        <v>3</v>
      </c>
      <c r="O90" s="183">
        <v>87</v>
      </c>
      <c r="P90" s="184"/>
      <c r="Q90" s="182">
        <f t="shared" si="7"/>
        <v>0</v>
      </c>
      <c r="R90" s="183">
        <v>87</v>
      </c>
      <c r="S90" s="184"/>
      <c r="BM90" s="208"/>
      <c r="BN90" s="208"/>
      <c r="BO90" s="208"/>
      <c r="BP90" s="208"/>
      <c r="BQ90" s="208"/>
      <c r="BR90" s="208"/>
      <c r="BS90" s="208"/>
      <c r="BT90" s="201" t="s">
        <v>7867</v>
      </c>
      <c r="FY90" s="208"/>
      <c r="FZ90" s="208"/>
      <c r="GA90" s="200" t="s">
        <v>7868</v>
      </c>
      <c r="GB90" s="208"/>
      <c r="GC90" s="208"/>
      <c r="GD90" s="208"/>
      <c r="GE90" s="208"/>
      <c r="GF90" s="208"/>
      <c r="GG90" s="208"/>
      <c r="GH90" s="208"/>
      <c r="GI90" s="208"/>
      <c r="GJ90" s="208"/>
      <c r="GK90" s="208"/>
      <c r="GL90" s="208"/>
      <c r="GM90" s="200" t="s">
        <v>7869</v>
      </c>
      <c r="GN90" s="208"/>
      <c r="GO90" s="208"/>
      <c r="GP90" s="208"/>
      <c r="GQ90" s="208"/>
      <c r="GR90" s="208"/>
      <c r="GS90" s="208"/>
      <c r="GT90" s="208"/>
      <c r="GU90" s="208"/>
    </row>
    <row r="91" spans="14:203" ht="12" customHeight="1">
      <c r="N91" s="182">
        <v>5</v>
      </c>
      <c r="O91" s="183">
        <v>88</v>
      </c>
      <c r="P91" s="184"/>
      <c r="Q91" s="182">
        <f t="shared" si="7"/>
        <v>0</v>
      </c>
      <c r="R91" s="183">
        <v>88</v>
      </c>
      <c r="S91" s="184"/>
      <c r="BM91" s="208"/>
      <c r="BN91" s="208"/>
      <c r="BO91" s="208"/>
      <c r="BP91" s="208"/>
      <c r="BQ91" s="208"/>
      <c r="BR91" s="208"/>
      <c r="BS91" s="208"/>
      <c r="BT91" s="201" t="s">
        <v>7870</v>
      </c>
      <c r="FY91" s="208"/>
      <c r="FZ91" s="208"/>
      <c r="GA91" s="200" t="s">
        <v>7871</v>
      </c>
      <c r="GB91" s="208"/>
      <c r="GC91" s="208"/>
      <c r="GD91" s="208"/>
      <c r="GE91" s="208"/>
      <c r="GF91" s="208"/>
      <c r="GG91" s="208"/>
      <c r="GH91" s="208"/>
      <c r="GI91" s="208"/>
      <c r="GJ91" s="208"/>
      <c r="GK91" s="208"/>
      <c r="GL91" s="208"/>
      <c r="GM91" s="200" t="s">
        <v>7872</v>
      </c>
      <c r="GN91" s="208"/>
      <c r="GO91" s="208"/>
      <c r="GP91" s="208"/>
      <c r="GQ91" s="208"/>
      <c r="GR91" s="208"/>
      <c r="GS91" s="208"/>
      <c r="GT91" s="208"/>
      <c r="GU91" s="208"/>
    </row>
    <row r="92" spans="14:203" ht="12" customHeight="1">
      <c r="N92" s="182">
        <v>6</v>
      </c>
      <c r="O92" s="183">
        <v>89</v>
      </c>
      <c r="P92" s="184"/>
      <c r="Q92" s="182">
        <f t="shared" si="7"/>
        <v>0</v>
      </c>
      <c r="R92" s="183">
        <v>89</v>
      </c>
      <c r="S92" s="184"/>
      <c r="BM92" s="208"/>
      <c r="BN92" s="208"/>
      <c r="BO92" s="208"/>
      <c r="BP92" s="208"/>
      <c r="BQ92" s="208"/>
      <c r="BR92" s="208"/>
      <c r="BS92" s="208"/>
      <c r="BT92" s="201" t="s">
        <v>7873</v>
      </c>
      <c r="FY92" s="208"/>
      <c r="FZ92" s="208"/>
      <c r="GA92" s="200" t="s">
        <v>7874</v>
      </c>
      <c r="GB92" s="208"/>
      <c r="GC92" s="208"/>
      <c r="GD92" s="208"/>
      <c r="GE92" s="208"/>
      <c r="GF92" s="208"/>
      <c r="GG92" s="208"/>
      <c r="GH92" s="208"/>
      <c r="GI92" s="208"/>
      <c r="GJ92" s="208"/>
      <c r="GK92" s="208"/>
      <c r="GL92" s="208"/>
      <c r="GM92" s="200" t="s">
        <v>7875</v>
      </c>
      <c r="GN92" s="208"/>
      <c r="GO92" s="208"/>
      <c r="GP92" s="208"/>
      <c r="GQ92" s="208"/>
      <c r="GR92" s="208"/>
      <c r="GS92" s="208"/>
      <c r="GT92" s="208"/>
      <c r="GU92" s="208"/>
    </row>
    <row r="93" spans="14:203" ht="12" customHeight="1">
      <c r="N93" s="182">
        <v>8</v>
      </c>
      <c r="O93" s="183">
        <v>90</v>
      </c>
      <c r="P93" s="184"/>
      <c r="Q93" s="182">
        <f t="shared" si="7"/>
        <v>0</v>
      </c>
      <c r="R93" s="183">
        <v>90</v>
      </c>
      <c r="S93" s="184"/>
      <c r="BM93" s="208"/>
      <c r="BN93" s="208"/>
      <c r="BO93" s="208"/>
      <c r="BP93" s="208"/>
      <c r="BQ93" s="208"/>
      <c r="BR93" s="208"/>
      <c r="BS93" s="208"/>
      <c r="BT93" s="201" t="s">
        <v>7876</v>
      </c>
      <c r="FY93" s="208"/>
      <c r="FZ93" s="208"/>
      <c r="GB93" s="208"/>
      <c r="GC93" s="208"/>
      <c r="GD93" s="208"/>
      <c r="GE93" s="208"/>
      <c r="GF93" s="208"/>
      <c r="GG93" s="208"/>
      <c r="GH93" s="208"/>
      <c r="GI93" s="208"/>
      <c r="GJ93" s="208"/>
      <c r="GK93" s="208"/>
      <c r="GL93" s="208"/>
      <c r="GM93" s="200" t="s">
        <v>7877</v>
      </c>
      <c r="GN93" s="208"/>
      <c r="GO93" s="208"/>
      <c r="GP93" s="208"/>
      <c r="GQ93" s="208"/>
      <c r="GR93" s="208"/>
      <c r="GS93" s="208"/>
      <c r="GT93" s="208"/>
      <c r="GU93" s="208"/>
    </row>
    <row r="94" spans="14:203" ht="12" customHeight="1">
      <c r="N94" s="182" t="s">
        <v>2946</v>
      </c>
      <c r="O94" s="183">
        <v>91</v>
      </c>
      <c r="P94" s="184"/>
      <c r="Q94" s="182">
        <f t="shared" si="7"/>
        <v>0</v>
      </c>
      <c r="R94" s="183">
        <v>91</v>
      </c>
      <c r="S94" s="184"/>
      <c r="FY94" s="208"/>
      <c r="FZ94" s="208"/>
      <c r="GA94" s="208"/>
      <c r="GB94" s="208"/>
      <c r="GC94" s="208"/>
      <c r="GD94" s="208"/>
      <c r="GE94" s="208"/>
      <c r="GF94" s="208"/>
      <c r="GG94" s="208"/>
      <c r="GH94" s="208"/>
      <c r="GI94" s="208"/>
      <c r="GJ94" s="208"/>
      <c r="GK94" s="208"/>
      <c r="GL94" s="208"/>
      <c r="GM94" s="200" t="s">
        <v>7878</v>
      </c>
      <c r="GN94" s="208"/>
      <c r="GO94" s="208"/>
      <c r="GP94" s="208"/>
      <c r="GQ94" s="208"/>
      <c r="GR94" s="208"/>
      <c r="GS94" s="208"/>
      <c r="GT94" s="208"/>
      <c r="GU94" s="208"/>
    </row>
    <row r="95" spans="14:203" ht="12" customHeight="1">
      <c r="N95" s="182" t="s">
        <v>5428</v>
      </c>
      <c r="O95" s="183">
        <v>92</v>
      </c>
      <c r="P95" s="184"/>
      <c r="Q95" s="182">
        <f t="shared" si="7"/>
        <v>0</v>
      </c>
      <c r="R95" s="183">
        <v>92</v>
      </c>
      <c r="S95" s="184"/>
      <c r="FY95" s="208"/>
      <c r="FZ95" s="208"/>
      <c r="GA95" s="208"/>
      <c r="GB95" s="208"/>
      <c r="GC95" s="208"/>
      <c r="GD95" s="208"/>
      <c r="GE95" s="208"/>
      <c r="GF95" s="208"/>
      <c r="GG95" s="208"/>
      <c r="GH95" s="208"/>
      <c r="GI95" s="208"/>
      <c r="GJ95" s="208"/>
      <c r="GK95" s="208"/>
      <c r="GL95" s="208"/>
      <c r="GM95" s="200" t="s">
        <v>7879</v>
      </c>
      <c r="GN95" s="208"/>
      <c r="GO95" s="208"/>
      <c r="GP95" s="208"/>
      <c r="GQ95" s="208"/>
      <c r="GR95" s="208"/>
      <c r="GS95" s="208"/>
      <c r="GT95" s="208"/>
      <c r="GU95" s="208"/>
    </row>
    <row r="96" spans="14:203" ht="12" customHeight="1">
      <c r="N96" s="182" t="s">
        <v>5429</v>
      </c>
      <c r="O96" s="183">
        <v>93</v>
      </c>
      <c r="P96" s="184"/>
      <c r="Q96" s="182">
        <f t="shared" si="7"/>
        <v>0</v>
      </c>
      <c r="R96" s="183">
        <v>93</v>
      </c>
      <c r="S96" s="184"/>
      <c r="FY96" s="208"/>
      <c r="FZ96" s="208"/>
      <c r="GA96" s="208"/>
      <c r="GB96" s="208"/>
      <c r="GC96" s="208"/>
      <c r="GD96" s="208"/>
      <c r="GE96" s="208"/>
      <c r="GF96" s="208"/>
      <c r="GG96" s="208"/>
      <c r="GH96" s="208"/>
      <c r="GI96" s="208"/>
      <c r="GJ96" s="208"/>
      <c r="GK96" s="208"/>
      <c r="GL96" s="208"/>
      <c r="GM96" s="200" t="s">
        <v>7880</v>
      </c>
      <c r="GN96" s="208"/>
      <c r="GO96" s="208"/>
      <c r="GP96" s="208"/>
      <c r="GQ96" s="208"/>
      <c r="GR96" s="208"/>
      <c r="GS96" s="208"/>
      <c r="GT96" s="208"/>
      <c r="GU96" s="208"/>
    </row>
    <row r="97" spans="14:203" ht="12" customHeight="1">
      <c r="N97" s="182" t="s">
        <v>5430</v>
      </c>
      <c r="O97" s="183">
        <v>94</v>
      </c>
      <c r="P97" s="184"/>
      <c r="Q97" s="182">
        <f t="shared" si="7"/>
        <v>0</v>
      </c>
      <c r="R97" s="183">
        <v>94</v>
      </c>
      <c r="S97" s="184"/>
      <c r="FY97" s="208"/>
      <c r="FZ97" s="208"/>
      <c r="GA97" s="208"/>
      <c r="GB97" s="208"/>
      <c r="GC97" s="208"/>
      <c r="GD97" s="208"/>
      <c r="GE97" s="208"/>
      <c r="GF97" s="208"/>
      <c r="GG97" s="208"/>
      <c r="GH97" s="208"/>
      <c r="GI97" s="208"/>
      <c r="GJ97" s="208"/>
      <c r="GK97" s="208"/>
      <c r="GL97" s="208"/>
      <c r="GM97" s="200" t="s">
        <v>7881</v>
      </c>
      <c r="GN97" s="208"/>
      <c r="GO97" s="208"/>
      <c r="GP97" s="208"/>
      <c r="GQ97" s="208"/>
      <c r="GR97" s="208"/>
      <c r="GS97" s="208"/>
      <c r="GT97" s="208"/>
      <c r="GU97" s="208"/>
    </row>
    <row r="98" spans="14:203" ht="12" customHeight="1">
      <c r="N98" s="182" t="s">
        <v>5431</v>
      </c>
      <c r="O98" s="183">
        <v>95</v>
      </c>
      <c r="P98" s="184"/>
      <c r="Q98" s="182">
        <f t="shared" si="7"/>
        <v>0</v>
      </c>
      <c r="R98" s="183">
        <v>95</v>
      </c>
      <c r="S98" s="184"/>
      <c r="FY98" s="208"/>
      <c r="FZ98" s="208"/>
      <c r="GA98" s="208"/>
      <c r="GB98" s="208"/>
      <c r="GC98" s="208"/>
      <c r="GD98" s="208"/>
      <c r="GE98" s="208"/>
      <c r="GF98" s="208"/>
      <c r="GG98" s="208"/>
      <c r="GH98" s="208"/>
      <c r="GI98" s="208"/>
      <c r="GJ98" s="208"/>
      <c r="GK98" s="208"/>
      <c r="GL98" s="208"/>
      <c r="GM98" s="200" t="s">
        <v>7882</v>
      </c>
      <c r="GN98" s="208"/>
      <c r="GO98" s="208"/>
      <c r="GP98" s="208"/>
      <c r="GQ98" s="208"/>
      <c r="GR98" s="208"/>
      <c r="GS98" s="208"/>
      <c r="GT98" s="208"/>
      <c r="GU98" s="208"/>
    </row>
    <row r="99" spans="14:203" ht="12" customHeight="1">
      <c r="N99" s="182" t="s">
        <v>5432</v>
      </c>
      <c r="O99" s="183">
        <v>96</v>
      </c>
      <c r="P99" s="184"/>
      <c r="Q99" s="182">
        <f t="shared" si="7"/>
        <v>0</v>
      </c>
      <c r="R99" s="183">
        <v>96</v>
      </c>
      <c r="S99" s="184"/>
      <c r="FY99" s="208"/>
      <c r="FZ99" s="208"/>
      <c r="GA99" s="208"/>
      <c r="GB99" s="208"/>
      <c r="GC99" s="208"/>
      <c r="GD99" s="208"/>
      <c r="GE99" s="208"/>
      <c r="GF99" s="208"/>
      <c r="GG99" s="208"/>
      <c r="GH99" s="208"/>
      <c r="GI99" s="208"/>
      <c r="GJ99" s="208"/>
      <c r="GK99" s="208"/>
      <c r="GL99" s="208"/>
      <c r="GM99" s="200" t="s">
        <v>7883</v>
      </c>
      <c r="GN99" s="208"/>
      <c r="GO99" s="208"/>
      <c r="GP99" s="208"/>
      <c r="GQ99" s="208"/>
      <c r="GR99" s="208"/>
      <c r="GS99" s="208"/>
      <c r="GT99" s="208"/>
      <c r="GU99" s="208"/>
    </row>
    <row r="100" spans="14:203" ht="12" customHeight="1">
      <c r="N100" s="182" t="s">
        <v>5433</v>
      </c>
      <c r="O100" s="183">
        <v>97</v>
      </c>
      <c r="P100" s="184"/>
      <c r="Q100" s="182">
        <f t="shared" si="7"/>
        <v>0</v>
      </c>
      <c r="R100" s="183">
        <v>97</v>
      </c>
      <c r="S100" s="184"/>
      <c r="FY100" s="208"/>
      <c r="FZ100" s="208"/>
      <c r="GA100" s="208"/>
      <c r="GB100" s="208"/>
      <c r="GC100" s="208"/>
      <c r="GD100" s="208"/>
      <c r="GE100" s="208"/>
      <c r="GF100" s="208"/>
      <c r="GG100" s="208"/>
      <c r="GH100" s="208"/>
      <c r="GI100" s="208"/>
      <c r="GJ100" s="208"/>
      <c r="GK100" s="208"/>
      <c r="GL100" s="208"/>
      <c r="GM100" s="200" t="s">
        <v>7884</v>
      </c>
      <c r="GN100" s="208"/>
      <c r="GO100" s="208"/>
      <c r="GP100" s="208"/>
      <c r="GQ100" s="208"/>
      <c r="GR100" s="208"/>
      <c r="GS100" s="208"/>
      <c r="GT100" s="208"/>
      <c r="GU100" s="208"/>
    </row>
    <row r="101" spans="14:203" ht="12" customHeight="1">
      <c r="N101" s="182" t="s">
        <v>5434</v>
      </c>
      <c r="O101" s="183">
        <v>98</v>
      </c>
      <c r="P101" s="184"/>
      <c r="Q101" s="182">
        <f t="shared" si="7"/>
        <v>0</v>
      </c>
      <c r="R101" s="183">
        <v>98</v>
      </c>
      <c r="S101" s="184"/>
      <c r="FY101" s="208"/>
      <c r="FZ101" s="208"/>
      <c r="GA101" s="208"/>
      <c r="GB101" s="208"/>
      <c r="GC101" s="208"/>
      <c r="GD101" s="208"/>
      <c r="GE101" s="208"/>
      <c r="GF101" s="208"/>
      <c r="GG101" s="208"/>
      <c r="GH101" s="208"/>
      <c r="GI101" s="208"/>
      <c r="GJ101" s="208"/>
      <c r="GK101" s="208"/>
      <c r="GL101" s="208"/>
      <c r="GM101" s="200" t="s">
        <v>7885</v>
      </c>
      <c r="GN101" s="208"/>
      <c r="GO101" s="208"/>
      <c r="GP101" s="208"/>
      <c r="GQ101" s="208"/>
      <c r="GR101" s="208"/>
      <c r="GS101" s="208"/>
      <c r="GT101" s="208"/>
      <c r="GU101" s="208"/>
    </row>
    <row r="102" spans="14:203" ht="12" customHeight="1">
      <c r="N102" s="182" t="s">
        <v>2914</v>
      </c>
      <c r="O102" s="183">
        <v>99</v>
      </c>
      <c r="P102" s="184"/>
      <c r="Q102" s="182">
        <f t="shared" si="7"/>
        <v>0</v>
      </c>
      <c r="R102" s="183">
        <v>99</v>
      </c>
      <c r="S102" s="184"/>
      <c r="FY102" s="208"/>
      <c r="FZ102" s="208"/>
      <c r="GA102" s="208"/>
      <c r="GB102" s="208"/>
      <c r="GC102" s="208"/>
      <c r="GD102" s="208"/>
      <c r="GE102" s="208"/>
      <c r="GF102" s="208"/>
      <c r="GG102" s="208"/>
      <c r="GH102" s="208"/>
      <c r="GI102" s="208"/>
      <c r="GJ102" s="208"/>
      <c r="GK102" s="208"/>
      <c r="GL102" s="208"/>
      <c r="GM102" s="200" t="s">
        <v>7886</v>
      </c>
      <c r="GN102" s="208"/>
      <c r="GO102" s="208"/>
      <c r="GP102" s="208"/>
      <c r="GQ102" s="208"/>
      <c r="GR102" s="208"/>
      <c r="GS102" s="208"/>
      <c r="GT102" s="208"/>
      <c r="GU102" s="208"/>
    </row>
    <row r="103" spans="14:203" ht="12" customHeight="1">
      <c r="N103" s="182" t="s">
        <v>5435</v>
      </c>
      <c r="O103" s="183">
        <v>100</v>
      </c>
      <c r="P103" s="184"/>
      <c r="Q103" s="182">
        <f t="shared" si="7"/>
        <v>0</v>
      </c>
      <c r="R103" s="183">
        <v>100</v>
      </c>
      <c r="S103" s="184"/>
      <c r="FY103" s="208"/>
      <c r="FZ103" s="208"/>
      <c r="GA103" s="208"/>
      <c r="GB103" s="208"/>
      <c r="GC103" s="208"/>
      <c r="GD103" s="208"/>
      <c r="GE103" s="208"/>
      <c r="GF103" s="208"/>
      <c r="GG103" s="208"/>
      <c r="GH103" s="208"/>
      <c r="GI103" s="208"/>
      <c r="GJ103" s="208"/>
      <c r="GK103" s="208"/>
      <c r="GL103" s="208"/>
      <c r="GM103" s="200" t="s">
        <v>7887</v>
      </c>
      <c r="GN103" s="208"/>
      <c r="GO103" s="208"/>
      <c r="GP103" s="208"/>
      <c r="GQ103" s="208"/>
      <c r="GR103" s="208"/>
      <c r="GS103" s="208"/>
      <c r="GT103" s="208"/>
      <c r="GU103" s="208"/>
    </row>
    <row r="104" spans="14:203" ht="12" customHeight="1">
      <c r="N104" s="182" t="s">
        <v>5436</v>
      </c>
      <c r="O104" s="183">
        <v>101</v>
      </c>
      <c r="P104" s="184"/>
      <c r="Q104" s="182">
        <f t="shared" si="7"/>
        <v>0</v>
      </c>
      <c r="R104" s="183">
        <v>101</v>
      </c>
      <c r="S104" s="184"/>
      <c r="FY104" s="208"/>
      <c r="FZ104" s="208"/>
      <c r="GA104" s="208"/>
      <c r="GB104" s="208"/>
      <c r="GC104" s="208"/>
      <c r="GD104" s="208"/>
      <c r="GE104" s="208"/>
      <c r="GF104" s="208"/>
      <c r="GG104" s="208"/>
      <c r="GH104" s="208"/>
      <c r="GI104" s="208"/>
      <c r="GJ104" s="208"/>
      <c r="GK104" s="208"/>
      <c r="GL104" s="208"/>
      <c r="GM104" s="200" t="s">
        <v>7888</v>
      </c>
      <c r="GN104" s="208"/>
      <c r="GO104" s="208"/>
      <c r="GP104" s="208"/>
      <c r="GQ104" s="208"/>
      <c r="GR104" s="208"/>
      <c r="GS104" s="208"/>
      <c r="GT104" s="208"/>
      <c r="GU104" s="208"/>
    </row>
    <row r="105" spans="14:203" ht="12" customHeight="1">
      <c r="N105" s="182" t="s">
        <v>5437</v>
      </c>
      <c r="O105" s="183">
        <v>102</v>
      </c>
      <c r="P105" s="184"/>
      <c r="Q105" s="182">
        <f t="shared" si="7"/>
        <v>0</v>
      </c>
      <c r="R105" s="183">
        <v>102</v>
      </c>
      <c r="S105" s="184"/>
      <c r="FY105" s="208"/>
      <c r="FZ105" s="208"/>
      <c r="GA105" s="208"/>
      <c r="GB105" s="208"/>
      <c r="GC105" s="208"/>
      <c r="GD105" s="208"/>
      <c r="GE105" s="208"/>
      <c r="GF105" s="208"/>
      <c r="GG105" s="208"/>
      <c r="GH105" s="208"/>
      <c r="GI105" s="208"/>
      <c r="GJ105" s="208"/>
      <c r="GK105" s="208"/>
      <c r="GL105" s="208"/>
      <c r="GM105" s="200" t="s">
        <v>7889</v>
      </c>
      <c r="GN105" s="208"/>
      <c r="GO105" s="208"/>
      <c r="GP105" s="208"/>
      <c r="GQ105" s="208"/>
      <c r="GR105" s="208"/>
      <c r="GS105" s="208"/>
      <c r="GT105" s="208"/>
      <c r="GU105" s="208"/>
    </row>
    <row r="106" spans="14:203" ht="12" customHeight="1">
      <c r="N106" s="182" t="s">
        <v>5438</v>
      </c>
      <c r="O106" s="183">
        <v>103</v>
      </c>
      <c r="P106" s="184"/>
      <c r="Q106" s="182">
        <f t="shared" si="7"/>
        <v>0</v>
      </c>
      <c r="R106" s="183">
        <v>103</v>
      </c>
      <c r="S106" s="184"/>
      <c r="FY106" s="208"/>
      <c r="FZ106" s="208"/>
      <c r="GA106" s="208"/>
      <c r="GB106" s="208"/>
      <c r="GC106" s="208"/>
      <c r="GD106" s="208"/>
      <c r="GE106" s="208"/>
      <c r="GF106" s="208"/>
      <c r="GG106" s="208"/>
      <c r="GH106" s="208"/>
      <c r="GI106" s="208"/>
      <c r="GJ106" s="208"/>
      <c r="GK106" s="208"/>
      <c r="GL106" s="208"/>
      <c r="GM106" s="200" t="s">
        <v>7890</v>
      </c>
      <c r="GN106" s="208"/>
      <c r="GO106" s="208"/>
      <c r="GP106" s="208"/>
      <c r="GQ106" s="208"/>
      <c r="GR106" s="208"/>
      <c r="GS106" s="208"/>
      <c r="GT106" s="208"/>
      <c r="GU106" s="208"/>
    </row>
    <row r="107" spans="14:203" ht="12" customHeight="1">
      <c r="N107" s="182" t="s">
        <v>2918</v>
      </c>
      <c r="O107" s="183">
        <v>104</v>
      </c>
      <c r="P107" s="184"/>
      <c r="Q107" s="182">
        <f t="shared" si="7"/>
        <v>0</v>
      </c>
      <c r="R107" s="183">
        <v>104</v>
      </c>
      <c r="S107" s="184"/>
      <c r="FY107" s="208"/>
      <c r="FZ107" s="208"/>
      <c r="GA107" s="208"/>
      <c r="GB107" s="208"/>
      <c r="GC107" s="208"/>
      <c r="GD107" s="208"/>
      <c r="GE107" s="208"/>
      <c r="GF107" s="208"/>
      <c r="GG107" s="208"/>
      <c r="GH107" s="208"/>
      <c r="GI107" s="208"/>
      <c r="GJ107" s="208"/>
      <c r="GK107" s="208"/>
      <c r="GL107" s="208"/>
      <c r="GM107" s="200" t="s">
        <v>7891</v>
      </c>
      <c r="GN107" s="208"/>
      <c r="GO107" s="208"/>
      <c r="GP107" s="208"/>
      <c r="GQ107" s="208"/>
      <c r="GR107" s="208"/>
      <c r="GS107" s="208"/>
      <c r="GT107" s="208"/>
      <c r="GU107" s="208"/>
    </row>
    <row r="108" spans="14:203" ht="12" customHeight="1">
      <c r="N108" s="182" t="s">
        <v>5439</v>
      </c>
      <c r="O108" s="183">
        <v>105</v>
      </c>
      <c r="P108" s="184"/>
      <c r="Q108" s="182">
        <f t="shared" si="7"/>
        <v>0</v>
      </c>
      <c r="R108" s="183">
        <v>105</v>
      </c>
      <c r="S108" s="184"/>
      <c r="FY108" s="208"/>
      <c r="FZ108" s="208"/>
      <c r="GA108" s="208"/>
      <c r="GB108" s="208"/>
      <c r="GC108" s="208"/>
      <c r="GD108" s="208"/>
      <c r="GE108" s="208"/>
      <c r="GF108" s="208"/>
      <c r="GG108" s="208"/>
      <c r="GH108" s="208"/>
      <c r="GI108" s="208"/>
      <c r="GJ108" s="208"/>
      <c r="GK108" s="208"/>
      <c r="GL108" s="208"/>
      <c r="GM108" s="200" t="s">
        <v>7892</v>
      </c>
      <c r="GN108" s="208"/>
      <c r="GO108" s="208"/>
      <c r="GP108" s="208"/>
      <c r="GQ108" s="208"/>
      <c r="GR108" s="208"/>
      <c r="GS108" s="208"/>
      <c r="GT108" s="208"/>
      <c r="GU108" s="208"/>
    </row>
    <row r="109" spans="14:203" ht="12" customHeight="1">
      <c r="N109" s="182" t="s">
        <v>5440</v>
      </c>
      <c r="O109" s="183">
        <v>106</v>
      </c>
      <c r="P109" s="184"/>
      <c r="Q109" s="182">
        <f t="shared" si="7"/>
        <v>0</v>
      </c>
      <c r="R109" s="183">
        <v>106</v>
      </c>
      <c r="S109" s="184"/>
      <c r="FY109" s="208"/>
      <c r="FZ109" s="208"/>
      <c r="GA109" s="208"/>
      <c r="GB109" s="208"/>
      <c r="GC109" s="208"/>
      <c r="GD109" s="208"/>
      <c r="GE109" s="208"/>
      <c r="GF109" s="208"/>
      <c r="GG109" s="208"/>
      <c r="GH109" s="208"/>
      <c r="GI109" s="208"/>
      <c r="GJ109" s="208"/>
      <c r="GK109" s="208"/>
      <c r="GL109" s="208"/>
      <c r="GM109" s="200" t="s">
        <v>7893</v>
      </c>
      <c r="GN109" s="208"/>
      <c r="GO109" s="208"/>
      <c r="GP109" s="208"/>
      <c r="GQ109" s="208"/>
      <c r="GR109" s="208"/>
      <c r="GS109" s="208"/>
      <c r="GT109" s="208"/>
      <c r="GU109" s="208"/>
    </row>
    <row r="110" spans="14:203" ht="12" customHeight="1">
      <c r="N110" s="182" t="s">
        <v>5441</v>
      </c>
      <c r="O110" s="183">
        <v>107</v>
      </c>
      <c r="P110" s="184"/>
      <c r="Q110" s="182">
        <f t="shared" si="7"/>
        <v>0</v>
      </c>
      <c r="R110" s="183">
        <v>107</v>
      </c>
      <c r="S110" s="184"/>
      <c r="FY110" s="208"/>
      <c r="FZ110" s="208"/>
      <c r="GA110" s="208"/>
      <c r="GB110" s="208"/>
      <c r="GC110" s="208"/>
      <c r="GD110" s="208"/>
      <c r="GE110" s="208"/>
      <c r="GF110" s="208"/>
      <c r="GG110" s="208"/>
      <c r="GH110" s="208"/>
      <c r="GI110" s="208"/>
      <c r="GJ110" s="208"/>
      <c r="GK110" s="208"/>
      <c r="GL110" s="208"/>
      <c r="GM110" s="200" t="s">
        <v>7894</v>
      </c>
      <c r="GN110" s="208"/>
      <c r="GO110" s="208"/>
      <c r="GP110" s="208"/>
      <c r="GQ110" s="208"/>
      <c r="GR110" s="208"/>
      <c r="GS110" s="208"/>
      <c r="GT110" s="208"/>
      <c r="GU110" s="208"/>
    </row>
    <row r="111" spans="14:203" ht="12" customHeight="1">
      <c r="N111" s="182" t="s">
        <v>2953</v>
      </c>
      <c r="O111" s="183">
        <v>108</v>
      </c>
      <c r="P111" s="184"/>
      <c r="Q111" s="182">
        <f t="shared" si="7"/>
        <v>0</v>
      </c>
      <c r="R111" s="183">
        <v>108</v>
      </c>
      <c r="S111" s="184"/>
      <c r="FY111" s="208"/>
      <c r="FZ111" s="208"/>
      <c r="GA111" s="208"/>
      <c r="GB111" s="208"/>
      <c r="GC111" s="208"/>
      <c r="GD111" s="208"/>
      <c r="GE111" s="208"/>
      <c r="GF111" s="208"/>
      <c r="GG111" s="208"/>
      <c r="GH111" s="208"/>
      <c r="GI111" s="208"/>
      <c r="GJ111" s="208"/>
      <c r="GK111" s="208"/>
      <c r="GL111" s="208"/>
      <c r="GM111" s="200" t="s">
        <v>7895</v>
      </c>
      <c r="GN111" s="208"/>
      <c r="GO111" s="208"/>
      <c r="GP111" s="208"/>
      <c r="GQ111" s="208"/>
      <c r="GR111" s="208"/>
      <c r="GS111" s="208"/>
      <c r="GT111" s="208"/>
      <c r="GU111" s="208"/>
    </row>
    <row r="112" spans="14:203" ht="12" customHeight="1">
      <c r="N112" s="182" t="s">
        <v>5442</v>
      </c>
      <c r="O112" s="183">
        <v>109</v>
      </c>
      <c r="P112" s="184"/>
      <c r="Q112" s="182">
        <f t="shared" si="7"/>
        <v>0</v>
      </c>
      <c r="R112" s="183">
        <v>109</v>
      </c>
      <c r="S112" s="184"/>
      <c r="FY112" s="208"/>
      <c r="FZ112" s="208"/>
      <c r="GA112" s="208"/>
      <c r="GB112" s="208"/>
      <c r="GC112" s="208"/>
      <c r="GD112" s="208"/>
      <c r="GE112" s="208"/>
      <c r="GF112" s="208"/>
      <c r="GG112" s="208"/>
      <c r="GH112" s="208"/>
      <c r="GI112" s="208"/>
      <c r="GJ112" s="208"/>
      <c r="GK112" s="208"/>
      <c r="GL112" s="208"/>
      <c r="GM112" s="200" t="s">
        <v>7896</v>
      </c>
      <c r="GN112" s="208"/>
      <c r="GO112" s="208"/>
      <c r="GP112" s="208"/>
      <c r="GQ112" s="208"/>
      <c r="GR112" s="208"/>
      <c r="GS112" s="208"/>
      <c r="GT112" s="208"/>
      <c r="GU112" s="208"/>
    </row>
    <row r="113" spans="14:203" ht="12" customHeight="1">
      <c r="N113" s="182" t="s">
        <v>2954</v>
      </c>
      <c r="O113" s="183">
        <v>110</v>
      </c>
      <c r="P113" s="184"/>
      <c r="Q113" s="182">
        <f t="shared" si="7"/>
        <v>0</v>
      </c>
      <c r="R113" s="183">
        <v>110</v>
      </c>
      <c r="S113" s="184"/>
      <c r="FY113" s="208"/>
      <c r="FZ113" s="208"/>
      <c r="GA113" s="208"/>
      <c r="GB113" s="208"/>
      <c r="GC113" s="208"/>
      <c r="GD113" s="208"/>
      <c r="GE113" s="208"/>
      <c r="GF113" s="208"/>
      <c r="GG113" s="208"/>
      <c r="GH113" s="208"/>
      <c r="GI113" s="208"/>
      <c r="GJ113" s="208"/>
      <c r="GK113" s="208"/>
      <c r="GL113" s="208"/>
      <c r="GM113" s="200" t="s">
        <v>7897</v>
      </c>
      <c r="GN113" s="208"/>
      <c r="GO113" s="208"/>
      <c r="GP113" s="208"/>
      <c r="GQ113" s="208"/>
      <c r="GR113" s="208"/>
      <c r="GS113" s="208"/>
      <c r="GT113" s="208"/>
      <c r="GU113" s="208"/>
    </row>
    <row r="114" spans="14:203" ht="12" customHeight="1">
      <c r="N114" s="182" t="s">
        <v>5443</v>
      </c>
      <c r="O114" s="183">
        <v>111</v>
      </c>
      <c r="P114" s="184"/>
      <c r="Q114" s="182">
        <f t="shared" si="7"/>
        <v>0</v>
      </c>
      <c r="R114" s="183">
        <v>111</v>
      </c>
      <c r="S114" s="184"/>
      <c r="FY114" s="208"/>
      <c r="FZ114" s="208"/>
      <c r="GA114" s="208"/>
      <c r="GB114" s="208"/>
      <c r="GC114" s="208"/>
      <c r="GD114" s="208"/>
      <c r="GE114" s="208"/>
      <c r="GF114" s="208"/>
      <c r="GG114" s="208"/>
      <c r="GH114" s="208"/>
      <c r="GI114" s="208"/>
      <c r="GJ114" s="208"/>
      <c r="GK114" s="208"/>
      <c r="GL114" s="208"/>
      <c r="GM114" s="200" t="s">
        <v>7898</v>
      </c>
      <c r="GN114" s="208"/>
      <c r="GO114" s="208"/>
      <c r="GP114" s="208"/>
      <c r="GQ114" s="208"/>
      <c r="GR114" s="208"/>
      <c r="GS114" s="208"/>
      <c r="GT114" s="208"/>
      <c r="GU114" s="208"/>
    </row>
    <row r="115" spans="14:203" ht="12" customHeight="1">
      <c r="N115" s="182" t="s">
        <v>2956</v>
      </c>
      <c r="O115" s="183">
        <v>112</v>
      </c>
      <c r="P115" s="184"/>
      <c r="Q115" s="182">
        <f t="shared" si="7"/>
        <v>0</v>
      </c>
      <c r="R115" s="183">
        <v>112</v>
      </c>
      <c r="S115" s="184"/>
      <c r="FY115" s="208"/>
      <c r="FZ115" s="208"/>
      <c r="GA115" s="208"/>
      <c r="GB115" s="208"/>
      <c r="GC115" s="208"/>
      <c r="GD115" s="208"/>
      <c r="GE115" s="208"/>
      <c r="GF115" s="208"/>
      <c r="GG115" s="208"/>
      <c r="GH115" s="208"/>
      <c r="GI115" s="208"/>
      <c r="GJ115" s="208"/>
      <c r="GK115" s="208"/>
      <c r="GL115" s="208"/>
      <c r="GM115" s="200" t="s">
        <v>7899</v>
      </c>
      <c r="GN115" s="208"/>
      <c r="GO115" s="208"/>
      <c r="GP115" s="208"/>
      <c r="GQ115" s="208"/>
      <c r="GR115" s="208"/>
      <c r="GS115" s="208"/>
      <c r="GT115" s="208"/>
      <c r="GU115" s="208"/>
    </row>
    <row r="116" spans="14:203" ht="12" customHeight="1">
      <c r="N116" s="182" t="s">
        <v>2957</v>
      </c>
      <c r="O116" s="183">
        <v>113</v>
      </c>
      <c r="P116" s="184"/>
      <c r="Q116" s="182">
        <f t="shared" si="7"/>
        <v>0</v>
      </c>
      <c r="R116" s="183">
        <v>113</v>
      </c>
      <c r="S116" s="184"/>
      <c r="FY116" s="208"/>
      <c r="FZ116" s="208"/>
      <c r="GA116" s="208"/>
      <c r="GB116" s="208"/>
      <c r="GC116" s="208"/>
      <c r="GD116" s="208"/>
      <c r="GE116" s="208"/>
      <c r="GF116" s="208"/>
      <c r="GG116" s="208"/>
      <c r="GH116" s="208"/>
      <c r="GI116" s="208"/>
      <c r="GJ116" s="208"/>
      <c r="GK116" s="208"/>
      <c r="GL116" s="208"/>
      <c r="GM116" s="200" t="s">
        <v>7900</v>
      </c>
      <c r="GN116" s="208"/>
      <c r="GO116" s="208"/>
      <c r="GP116" s="208"/>
      <c r="GQ116" s="208"/>
      <c r="GR116" s="208"/>
      <c r="GS116" s="208"/>
      <c r="GT116" s="208"/>
      <c r="GU116" s="208"/>
    </row>
    <row r="117" spans="14:203" ht="12" customHeight="1">
      <c r="N117" s="182">
        <v>5</v>
      </c>
      <c r="O117" s="183">
        <v>114</v>
      </c>
      <c r="P117" s="184"/>
      <c r="Q117" s="182">
        <f t="shared" si="7"/>
        <v>0</v>
      </c>
      <c r="R117" s="183">
        <v>114</v>
      </c>
      <c r="S117" s="184"/>
      <c r="FY117" s="208"/>
      <c r="FZ117" s="208"/>
      <c r="GA117" s="208"/>
      <c r="GB117" s="208"/>
      <c r="GC117" s="208"/>
      <c r="GD117" s="208"/>
      <c r="GE117" s="208"/>
      <c r="GF117" s="208"/>
      <c r="GG117" s="208"/>
      <c r="GH117" s="208"/>
      <c r="GI117" s="208"/>
      <c r="GJ117" s="208"/>
      <c r="GK117" s="208"/>
      <c r="GL117" s="208"/>
      <c r="GM117" s="200" t="s">
        <v>7901</v>
      </c>
      <c r="GN117" s="208"/>
      <c r="GO117" s="208"/>
      <c r="GP117" s="208"/>
      <c r="GQ117" s="208"/>
      <c r="GR117" s="208"/>
      <c r="GS117" s="208"/>
      <c r="GT117" s="208"/>
      <c r="GU117" s="208"/>
    </row>
    <row r="118" spans="14:203" ht="12" customHeight="1">
      <c r="N118" s="182" t="s">
        <v>2913</v>
      </c>
      <c r="O118" s="183">
        <v>115</v>
      </c>
      <c r="P118" s="184"/>
      <c r="Q118" s="182">
        <f t="shared" si="7"/>
        <v>0</v>
      </c>
      <c r="R118" s="183">
        <v>115</v>
      </c>
      <c r="S118" s="184"/>
      <c r="FY118" s="208"/>
      <c r="FZ118" s="208"/>
      <c r="GA118" s="208"/>
      <c r="GB118" s="208"/>
      <c r="GC118" s="208"/>
      <c r="GD118" s="208"/>
      <c r="GE118" s="208"/>
      <c r="GF118" s="208"/>
      <c r="GG118" s="208"/>
      <c r="GH118" s="208"/>
      <c r="GI118" s="208"/>
      <c r="GJ118" s="208"/>
      <c r="GK118" s="208"/>
      <c r="GL118" s="208"/>
      <c r="GM118" s="200" t="s">
        <v>7902</v>
      </c>
      <c r="GN118" s="208"/>
      <c r="GO118" s="208"/>
      <c r="GP118" s="208"/>
      <c r="GQ118" s="208"/>
      <c r="GR118" s="208"/>
      <c r="GS118" s="208"/>
      <c r="GT118" s="208"/>
      <c r="GU118" s="208"/>
    </row>
    <row r="119" spans="14:203" ht="12" customHeight="1">
      <c r="N119" s="182" t="s">
        <v>5444</v>
      </c>
      <c r="O119" s="183">
        <v>116</v>
      </c>
      <c r="P119" s="184"/>
      <c r="Q119" s="182">
        <f t="shared" si="7"/>
        <v>0</v>
      </c>
      <c r="R119" s="183">
        <v>116</v>
      </c>
      <c r="S119" s="184"/>
      <c r="FY119" s="208"/>
      <c r="FZ119" s="208"/>
      <c r="GA119" s="208"/>
      <c r="GB119" s="208"/>
      <c r="GC119" s="208"/>
      <c r="GD119" s="208"/>
      <c r="GE119" s="208"/>
      <c r="GF119" s="208"/>
      <c r="GG119" s="208"/>
      <c r="GH119" s="208"/>
      <c r="GI119" s="208"/>
      <c r="GJ119" s="208"/>
      <c r="GK119" s="208"/>
      <c r="GL119" s="208"/>
      <c r="GM119" s="200" t="s">
        <v>7903</v>
      </c>
      <c r="GN119" s="208"/>
      <c r="GO119" s="208"/>
      <c r="GP119" s="208"/>
      <c r="GQ119" s="208"/>
      <c r="GR119" s="208"/>
      <c r="GS119" s="208"/>
      <c r="GT119" s="208"/>
      <c r="GU119" s="208"/>
    </row>
    <row r="120" spans="14:203" ht="12" customHeight="1">
      <c r="N120" s="182" t="s">
        <v>5445</v>
      </c>
      <c r="O120" s="183">
        <v>117</v>
      </c>
      <c r="P120" s="184"/>
      <c r="Q120" s="182">
        <f t="shared" si="7"/>
        <v>0</v>
      </c>
      <c r="R120" s="183">
        <v>117</v>
      </c>
      <c r="S120" s="184"/>
      <c r="FY120" s="208"/>
      <c r="FZ120" s="208"/>
      <c r="GA120" s="208"/>
      <c r="GB120" s="208"/>
      <c r="GC120" s="208"/>
      <c r="GD120" s="208"/>
      <c r="GE120" s="208"/>
      <c r="GF120" s="208"/>
      <c r="GG120" s="208"/>
      <c r="GH120" s="208"/>
      <c r="GI120" s="208"/>
      <c r="GJ120" s="208"/>
      <c r="GK120" s="208"/>
      <c r="GL120" s="208"/>
      <c r="GM120" s="200" t="s">
        <v>7904</v>
      </c>
      <c r="GN120" s="208"/>
      <c r="GO120" s="208"/>
      <c r="GP120" s="208"/>
      <c r="GQ120" s="208"/>
      <c r="GR120" s="208"/>
      <c r="GS120" s="208"/>
      <c r="GT120" s="208"/>
      <c r="GU120" s="208"/>
    </row>
    <row r="121" spans="14:203" ht="12" customHeight="1">
      <c r="N121" s="182" t="s">
        <v>2958</v>
      </c>
      <c r="O121" s="183">
        <v>118</v>
      </c>
      <c r="P121" s="184"/>
      <c r="Q121" s="182">
        <f t="shared" si="7"/>
        <v>0</v>
      </c>
      <c r="R121" s="183">
        <v>118</v>
      </c>
      <c r="S121" s="184"/>
      <c r="FY121" s="208"/>
      <c r="FZ121" s="208"/>
      <c r="GA121" s="208"/>
      <c r="GB121" s="208"/>
      <c r="GC121" s="208"/>
      <c r="GD121" s="208"/>
      <c r="GE121" s="208"/>
      <c r="GF121" s="208"/>
      <c r="GG121" s="208"/>
      <c r="GH121" s="208"/>
      <c r="GI121" s="208"/>
      <c r="GJ121" s="208"/>
      <c r="GK121" s="208"/>
      <c r="GL121" s="208"/>
      <c r="GM121" s="200" t="s">
        <v>7905</v>
      </c>
      <c r="GN121" s="208"/>
      <c r="GO121" s="208"/>
      <c r="GP121" s="208"/>
      <c r="GQ121" s="208"/>
      <c r="GR121" s="208"/>
      <c r="GS121" s="208"/>
      <c r="GT121" s="208"/>
      <c r="GU121" s="208"/>
    </row>
    <row r="122" spans="14:203" ht="12" customHeight="1">
      <c r="N122" s="182" t="s">
        <v>2959</v>
      </c>
      <c r="O122" s="183">
        <v>119</v>
      </c>
      <c r="P122" s="184"/>
      <c r="Q122" s="182">
        <f t="shared" si="7"/>
        <v>0</v>
      </c>
      <c r="R122" s="183">
        <v>119</v>
      </c>
      <c r="S122" s="184"/>
      <c r="FY122" s="208"/>
      <c r="FZ122" s="208"/>
      <c r="GA122" s="208"/>
      <c r="GB122" s="208"/>
      <c r="GC122" s="208"/>
      <c r="GD122" s="208"/>
      <c r="GE122" s="208"/>
      <c r="GF122" s="208"/>
      <c r="GG122" s="208"/>
      <c r="GH122" s="208"/>
      <c r="GI122" s="208"/>
      <c r="GJ122" s="208"/>
      <c r="GK122" s="208"/>
      <c r="GL122" s="208"/>
      <c r="GM122" s="200" t="s">
        <v>7906</v>
      </c>
      <c r="GN122" s="208"/>
      <c r="GO122" s="208"/>
      <c r="GP122" s="208"/>
      <c r="GQ122" s="208"/>
      <c r="GR122" s="208"/>
      <c r="GS122" s="208"/>
      <c r="GT122" s="208"/>
      <c r="GU122" s="208"/>
    </row>
    <row r="123" spans="14:203" ht="12" customHeight="1">
      <c r="N123" s="182" t="s">
        <v>5446</v>
      </c>
      <c r="O123" s="183">
        <v>120</v>
      </c>
      <c r="P123" s="184"/>
      <c r="Q123" s="182">
        <f t="shared" si="7"/>
        <v>0</v>
      </c>
      <c r="R123" s="183">
        <v>120</v>
      </c>
      <c r="S123" s="184"/>
      <c r="FY123" s="208"/>
      <c r="FZ123" s="208"/>
      <c r="GA123" s="208"/>
      <c r="GB123" s="208"/>
      <c r="GC123" s="208"/>
      <c r="GD123" s="208"/>
      <c r="GE123" s="208"/>
      <c r="GF123" s="208"/>
      <c r="GG123" s="208"/>
      <c r="GH123" s="208"/>
      <c r="GI123" s="208"/>
      <c r="GJ123" s="208"/>
      <c r="GK123" s="208"/>
      <c r="GL123" s="208"/>
      <c r="GM123" s="200" t="s">
        <v>7907</v>
      </c>
      <c r="GN123" s="208"/>
      <c r="GO123" s="208"/>
      <c r="GP123" s="208"/>
      <c r="GQ123" s="208"/>
      <c r="GR123" s="208"/>
      <c r="GS123" s="208"/>
      <c r="GT123" s="208"/>
      <c r="GU123" s="208"/>
    </row>
    <row r="124" spans="14:203" ht="12" customHeight="1">
      <c r="N124" s="182" t="s">
        <v>2960</v>
      </c>
      <c r="O124" s="183">
        <v>121</v>
      </c>
      <c r="P124" s="184"/>
      <c r="Q124" s="182">
        <f t="shared" si="7"/>
        <v>0</v>
      </c>
      <c r="R124" s="183">
        <v>121</v>
      </c>
      <c r="S124" s="184"/>
      <c r="FY124" s="208"/>
      <c r="FZ124" s="208"/>
      <c r="GA124" s="208"/>
      <c r="GB124" s="208"/>
      <c r="GC124" s="208"/>
      <c r="GD124" s="208"/>
      <c r="GE124" s="208"/>
      <c r="GF124" s="208"/>
      <c r="GG124" s="208"/>
      <c r="GH124" s="208"/>
      <c r="GI124" s="208"/>
      <c r="GJ124" s="208"/>
      <c r="GK124" s="208"/>
      <c r="GL124" s="208"/>
      <c r="GM124" s="200" t="s">
        <v>7908</v>
      </c>
      <c r="GN124" s="208"/>
      <c r="GO124" s="208"/>
      <c r="GP124" s="208"/>
      <c r="GQ124" s="208"/>
      <c r="GR124" s="208"/>
      <c r="GS124" s="208"/>
      <c r="GT124" s="208"/>
      <c r="GU124" s="208"/>
    </row>
    <row r="125" spans="14:203" ht="12" customHeight="1">
      <c r="N125" s="182" t="s">
        <v>2961</v>
      </c>
      <c r="O125" s="183">
        <v>122</v>
      </c>
      <c r="P125" s="184"/>
      <c r="Q125" s="182">
        <f t="shared" si="7"/>
        <v>0</v>
      </c>
      <c r="R125" s="183">
        <v>122</v>
      </c>
      <c r="S125" s="184"/>
      <c r="FY125" s="208"/>
      <c r="FZ125" s="208"/>
      <c r="GA125" s="208"/>
      <c r="GB125" s="208"/>
      <c r="GC125" s="208"/>
      <c r="GD125" s="208"/>
      <c r="GE125" s="208"/>
      <c r="GF125" s="208"/>
      <c r="GG125" s="208"/>
      <c r="GH125" s="208"/>
      <c r="GI125" s="208"/>
      <c r="GJ125" s="208"/>
      <c r="GK125" s="208"/>
      <c r="GL125" s="208"/>
      <c r="GM125" s="200" t="s">
        <v>7909</v>
      </c>
      <c r="GN125" s="208"/>
      <c r="GO125" s="208"/>
      <c r="GP125" s="208"/>
      <c r="GQ125" s="208"/>
      <c r="GR125" s="208"/>
      <c r="GS125" s="208"/>
      <c r="GT125" s="208"/>
      <c r="GU125" s="208"/>
    </row>
    <row r="126" spans="14:203" ht="12" customHeight="1">
      <c r="N126" s="182" t="s">
        <v>2962</v>
      </c>
      <c r="O126" s="183">
        <v>123</v>
      </c>
      <c r="P126" s="184"/>
      <c r="Q126" s="182">
        <f t="shared" si="7"/>
        <v>0</v>
      </c>
      <c r="R126" s="183">
        <v>123</v>
      </c>
      <c r="S126" s="184"/>
      <c r="FY126" s="208"/>
      <c r="FZ126" s="208"/>
      <c r="GA126" s="208"/>
      <c r="GB126" s="208"/>
      <c r="GC126" s="208"/>
      <c r="GD126" s="208"/>
      <c r="GE126" s="208"/>
      <c r="GF126" s="208"/>
      <c r="GG126" s="208"/>
      <c r="GH126" s="208"/>
      <c r="GI126" s="208"/>
      <c r="GJ126" s="208"/>
      <c r="GK126" s="208"/>
      <c r="GL126" s="208"/>
      <c r="GM126" s="200" t="s">
        <v>7910</v>
      </c>
      <c r="GN126" s="208"/>
      <c r="GO126" s="208"/>
      <c r="GP126" s="208"/>
      <c r="GQ126" s="208"/>
      <c r="GR126" s="208"/>
      <c r="GS126" s="208"/>
      <c r="GT126" s="208"/>
      <c r="GU126" s="208"/>
    </row>
    <row r="127" spans="14:203" ht="12" customHeight="1">
      <c r="N127" s="182" t="s">
        <v>5447</v>
      </c>
      <c r="O127" s="183">
        <v>124</v>
      </c>
      <c r="P127" s="184"/>
      <c r="Q127" s="182">
        <f t="shared" si="7"/>
        <v>0</v>
      </c>
      <c r="R127" s="183">
        <v>124</v>
      </c>
      <c r="S127" s="184"/>
      <c r="FY127" s="208"/>
      <c r="FZ127" s="208"/>
      <c r="GA127" s="208"/>
      <c r="GB127" s="208"/>
      <c r="GC127" s="208"/>
      <c r="GD127" s="208"/>
      <c r="GE127" s="208"/>
      <c r="GF127" s="208"/>
      <c r="GG127" s="208"/>
      <c r="GH127" s="208"/>
      <c r="GI127" s="208"/>
      <c r="GJ127" s="208"/>
      <c r="GK127" s="208"/>
      <c r="GL127" s="208"/>
      <c r="GM127" s="200" t="s">
        <v>7911</v>
      </c>
      <c r="GN127" s="208"/>
      <c r="GO127" s="208"/>
      <c r="GP127" s="208"/>
      <c r="GQ127" s="208"/>
      <c r="GR127" s="208"/>
      <c r="GS127" s="208"/>
      <c r="GT127" s="208"/>
      <c r="GU127" s="208"/>
    </row>
    <row r="128" spans="14:203" ht="12" customHeight="1">
      <c r="N128" s="182" t="s">
        <v>2963</v>
      </c>
      <c r="O128" s="183">
        <v>125</v>
      </c>
      <c r="P128" s="184"/>
      <c r="Q128" s="182">
        <f t="shared" si="7"/>
        <v>0</v>
      </c>
      <c r="R128" s="183">
        <v>125</v>
      </c>
      <c r="S128" s="184"/>
      <c r="FY128" s="208"/>
      <c r="FZ128" s="208"/>
      <c r="GA128" s="208"/>
      <c r="GB128" s="208"/>
      <c r="GC128" s="208"/>
      <c r="GD128" s="208"/>
      <c r="GE128" s="208"/>
      <c r="GF128" s="208"/>
      <c r="GG128" s="208"/>
      <c r="GH128" s="208"/>
      <c r="GI128" s="208"/>
      <c r="GJ128" s="208"/>
      <c r="GK128" s="208"/>
      <c r="GL128" s="208"/>
      <c r="GM128" s="200" t="s">
        <v>7912</v>
      </c>
      <c r="GN128" s="208"/>
      <c r="GO128" s="208"/>
      <c r="GP128" s="208"/>
      <c r="GQ128" s="208"/>
      <c r="GR128" s="208"/>
      <c r="GS128" s="208"/>
      <c r="GT128" s="208"/>
      <c r="GU128" s="208"/>
    </row>
    <row r="129" spans="14:203" ht="12" customHeight="1">
      <c r="N129" s="182" t="s">
        <v>5448</v>
      </c>
      <c r="O129" s="183">
        <v>126</v>
      </c>
      <c r="P129" s="184"/>
      <c r="Q129" s="182">
        <f t="shared" si="7"/>
        <v>0</v>
      </c>
      <c r="R129" s="183">
        <v>126</v>
      </c>
      <c r="S129" s="184"/>
      <c r="FY129" s="208"/>
      <c r="FZ129" s="208"/>
      <c r="GA129" s="208"/>
      <c r="GB129" s="208"/>
      <c r="GC129" s="208"/>
      <c r="GD129" s="208"/>
      <c r="GE129" s="208"/>
      <c r="GF129" s="208"/>
      <c r="GG129" s="208"/>
      <c r="GH129" s="208"/>
      <c r="GI129" s="208"/>
      <c r="GJ129" s="208"/>
      <c r="GK129" s="208"/>
      <c r="GL129" s="208"/>
      <c r="GM129" s="200" t="s">
        <v>7913</v>
      </c>
      <c r="GN129" s="208"/>
      <c r="GO129" s="208"/>
      <c r="GP129" s="208"/>
      <c r="GQ129" s="208"/>
      <c r="GR129" s="208"/>
      <c r="GS129" s="208"/>
      <c r="GT129" s="208"/>
      <c r="GU129" s="208"/>
    </row>
    <row r="130" spans="14:203" ht="12" customHeight="1">
      <c r="N130" s="182" t="s">
        <v>2964</v>
      </c>
      <c r="O130" s="183">
        <v>127</v>
      </c>
      <c r="P130" s="184"/>
      <c r="Q130" s="182">
        <f t="shared" si="7"/>
        <v>0</v>
      </c>
      <c r="R130" s="183">
        <v>127</v>
      </c>
      <c r="S130" s="184"/>
      <c r="FY130" s="208"/>
      <c r="FZ130" s="208"/>
      <c r="GA130" s="208"/>
      <c r="GB130" s="208"/>
      <c r="GC130" s="208"/>
      <c r="GD130" s="208"/>
      <c r="GE130" s="208"/>
      <c r="GF130" s="208"/>
      <c r="GG130" s="208"/>
      <c r="GH130" s="208"/>
      <c r="GI130" s="208"/>
      <c r="GJ130" s="208"/>
      <c r="GK130" s="208"/>
      <c r="GL130" s="208"/>
      <c r="GM130" s="200" t="s">
        <v>7914</v>
      </c>
      <c r="GN130" s="208"/>
      <c r="GO130" s="208"/>
      <c r="GP130" s="208"/>
      <c r="GQ130" s="208"/>
      <c r="GR130" s="208"/>
      <c r="GS130" s="208"/>
      <c r="GT130" s="208"/>
      <c r="GU130" s="208"/>
    </row>
    <row r="131" spans="14:203" ht="12" customHeight="1">
      <c r="N131" s="182" t="s">
        <v>5449</v>
      </c>
      <c r="O131" s="183">
        <v>128</v>
      </c>
      <c r="P131" s="184"/>
      <c r="Q131" s="182">
        <f t="shared" si="7"/>
        <v>0</v>
      </c>
      <c r="R131" s="183">
        <v>128</v>
      </c>
      <c r="S131" s="184"/>
      <c r="FY131" s="208"/>
      <c r="FZ131" s="208"/>
      <c r="GA131" s="208"/>
      <c r="GB131" s="208"/>
      <c r="GC131" s="208"/>
      <c r="GD131" s="208"/>
      <c r="GE131" s="208"/>
      <c r="GF131" s="208"/>
      <c r="GG131" s="208"/>
      <c r="GH131" s="208"/>
      <c r="GI131" s="208"/>
      <c r="GJ131" s="208"/>
      <c r="GK131" s="208"/>
      <c r="GL131" s="208"/>
      <c r="GM131" s="200" t="s">
        <v>7915</v>
      </c>
      <c r="GN131" s="208"/>
      <c r="GO131" s="208"/>
      <c r="GP131" s="208"/>
      <c r="GQ131" s="208"/>
      <c r="GR131" s="208"/>
      <c r="GS131" s="208"/>
      <c r="GT131" s="208"/>
      <c r="GU131" s="208"/>
    </row>
    <row r="132" spans="14:203" ht="12" customHeight="1">
      <c r="N132" s="182" t="s">
        <v>2965</v>
      </c>
      <c r="O132" s="183">
        <v>129</v>
      </c>
      <c r="P132" s="184"/>
      <c r="Q132" s="182">
        <f t="shared" si="7"/>
        <v>0</v>
      </c>
      <c r="R132" s="183">
        <v>129</v>
      </c>
      <c r="S132" s="184"/>
      <c r="FY132" s="208"/>
      <c r="FZ132" s="208"/>
      <c r="GA132" s="208"/>
      <c r="GB132" s="208"/>
      <c r="GC132" s="208"/>
      <c r="GD132" s="208"/>
      <c r="GE132" s="208"/>
      <c r="GF132" s="208"/>
      <c r="GG132" s="208"/>
      <c r="GH132" s="208"/>
      <c r="GI132" s="208"/>
      <c r="GJ132" s="208"/>
      <c r="GK132" s="208"/>
      <c r="GL132" s="208"/>
      <c r="GM132" s="200" t="s">
        <v>7916</v>
      </c>
      <c r="GN132" s="208"/>
      <c r="GO132" s="208"/>
      <c r="GP132" s="208"/>
      <c r="GQ132" s="208"/>
      <c r="GR132" s="208"/>
      <c r="GS132" s="208"/>
      <c r="GT132" s="208"/>
      <c r="GU132" s="208"/>
    </row>
    <row r="133" spans="14:203" ht="12" customHeight="1">
      <c r="N133" s="182" t="s">
        <v>5450</v>
      </c>
      <c r="O133" s="183">
        <v>130</v>
      </c>
      <c r="P133" s="184"/>
      <c r="Q133" s="182">
        <f t="shared" ref="Q133:Q142" si="8">IFERROR(HLOOKUP($Q$2,$AQ$3:$HE$116,2+O133,0),0)</f>
        <v>0</v>
      </c>
      <c r="R133" s="183">
        <v>130</v>
      </c>
      <c r="S133" s="184"/>
      <c r="FY133" s="208"/>
      <c r="FZ133" s="208"/>
      <c r="GA133" s="208"/>
      <c r="GB133" s="208"/>
      <c r="GC133" s="208"/>
      <c r="GD133" s="208"/>
      <c r="GE133" s="208"/>
      <c r="GF133" s="208"/>
      <c r="GG133" s="208"/>
      <c r="GH133" s="208"/>
      <c r="GI133" s="208"/>
      <c r="GJ133" s="208"/>
      <c r="GK133" s="208"/>
      <c r="GL133" s="208"/>
      <c r="GM133" s="200" t="s">
        <v>7917</v>
      </c>
      <c r="GN133" s="208"/>
      <c r="GO133" s="208"/>
      <c r="GP133" s="208"/>
      <c r="GQ133" s="208"/>
      <c r="GR133" s="208"/>
      <c r="GS133" s="208"/>
      <c r="GT133" s="208"/>
      <c r="GU133" s="208"/>
    </row>
    <row r="134" spans="14:203" ht="12" customHeight="1">
      <c r="N134" s="182" t="s">
        <v>2966</v>
      </c>
      <c r="O134" s="183">
        <v>131</v>
      </c>
      <c r="P134" s="184"/>
      <c r="Q134" s="182">
        <f t="shared" si="8"/>
        <v>0</v>
      </c>
      <c r="R134" s="183">
        <v>131</v>
      </c>
      <c r="S134" s="184"/>
      <c r="FY134" s="208"/>
      <c r="FZ134" s="208"/>
      <c r="GA134" s="208"/>
      <c r="GB134" s="208"/>
      <c r="GC134" s="208"/>
      <c r="GD134" s="208"/>
      <c r="GE134" s="208"/>
      <c r="GF134" s="208"/>
      <c r="GG134" s="208"/>
      <c r="GH134" s="208"/>
      <c r="GI134" s="208"/>
      <c r="GJ134" s="208"/>
      <c r="GK134" s="208"/>
      <c r="GL134" s="208"/>
      <c r="GM134" s="200" t="s">
        <v>7918</v>
      </c>
      <c r="GN134" s="208"/>
      <c r="GO134" s="208"/>
      <c r="GP134" s="208"/>
      <c r="GQ134" s="208"/>
      <c r="GR134" s="208"/>
      <c r="GS134" s="208"/>
      <c r="GT134" s="208"/>
      <c r="GU134" s="208"/>
    </row>
    <row r="135" spans="14:203" ht="12" customHeight="1">
      <c r="N135" s="182" t="s">
        <v>5451</v>
      </c>
      <c r="O135" s="183">
        <v>132</v>
      </c>
      <c r="P135" s="184"/>
      <c r="Q135" s="182">
        <f t="shared" si="8"/>
        <v>0</v>
      </c>
      <c r="R135" s="183">
        <v>132</v>
      </c>
      <c r="S135" s="184"/>
      <c r="FY135" s="208"/>
      <c r="FZ135" s="208"/>
      <c r="GA135" s="208"/>
      <c r="GB135" s="208"/>
      <c r="GC135" s="208"/>
      <c r="GD135" s="208"/>
      <c r="GE135" s="208"/>
      <c r="GF135" s="208"/>
      <c r="GG135" s="208"/>
      <c r="GH135" s="208"/>
      <c r="GI135" s="208"/>
      <c r="GJ135" s="208"/>
      <c r="GK135" s="208"/>
      <c r="GL135" s="208"/>
      <c r="GM135" s="200" t="s">
        <v>7919</v>
      </c>
      <c r="GN135" s="208"/>
      <c r="GO135" s="208"/>
      <c r="GP135" s="208"/>
      <c r="GQ135" s="208"/>
      <c r="GR135" s="208"/>
      <c r="GS135" s="208"/>
      <c r="GT135" s="208"/>
      <c r="GU135" s="208"/>
    </row>
    <row r="136" spans="14:203" ht="12" customHeight="1">
      <c r="N136" s="182" t="s">
        <v>2967</v>
      </c>
      <c r="O136" s="183">
        <v>133</v>
      </c>
      <c r="P136" s="184"/>
      <c r="Q136" s="182">
        <f t="shared" si="8"/>
        <v>0</v>
      </c>
      <c r="R136" s="183">
        <v>133</v>
      </c>
      <c r="S136" s="184"/>
      <c r="FY136" s="208"/>
      <c r="FZ136" s="208"/>
      <c r="GA136" s="208"/>
      <c r="GB136" s="208"/>
      <c r="GC136" s="208"/>
      <c r="GD136" s="208"/>
      <c r="GE136" s="208"/>
      <c r="GF136" s="208"/>
      <c r="GG136" s="208"/>
      <c r="GH136" s="208"/>
      <c r="GI136" s="208"/>
      <c r="GJ136" s="208"/>
      <c r="GK136" s="208"/>
      <c r="GL136" s="208"/>
      <c r="GM136" s="200" t="s">
        <v>7920</v>
      </c>
      <c r="GN136" s="208"/>
      <c r="GO136" s="208"/>
      <c r="GP136" s="208"/>
      <c r="GQ136" s="208"/>
      <c r="GR136" s="208"/>
      <c r="GS136" s="208"/>
      <c r="GT136" s="208"/>
      <c r="GU136" s="208"/>
    </row>
    <row r="137" spans="14:203" ht="12" customHeight="1">
      <c r="N137" s="182" t="s">
        <v>2968</v>
      </c>
      <c r="O137" s="183">
        <v>134</v>
      </c>
      <c r="P137" s="184"/>
      <c r="Q137" s="182">
        <f t="shared" si="8"/>
        <v>0</v>
      </c>
      <c r="R137" s="183">
        <v>134</v>
      </c>
      <c r="S137" s="184"/>
      <c r="FY137" s="208"/>
      <c r="FZ137" s="208"/>
      <c r="GA137" s="208"/>
      <c r="GB137" s="208"/>
      <c r="GC137" s="208"/>
      <c r="GD137" s="208"/>
      <c r="GE137" s="208"/>
      <c r="GF137" s="208"/>
      <c r="GG137" s="208"/>
      <c r="GH137" s="208"/>
      <c r="GI137" s="208"/>
      <c r="GJ137" s="208"/>
      <c r="GK137" s="208"/>
      <c r="GL137" s="208"/>
      <c r="GM137" s="200" t="s">
        <v>7921</v>
      </c>
      <c r="GN137" s="208"/>
      <c r="GO137" s="208"/>
      <c r="GP137" s="208"/>
      <c r="GQ137" s="208"/>
      <c r="GR137" s="208"/>
      <c r="GS137" s="208"/>
      <c r="GT137" s="208"/>
      <c r="GU137" s="208"/>
    </row>
    <row r="138" spans="14:203" ht="12" customHeight="1">
      <c r="N138" s="182" t="s">
        <v>2969</v>
      </c>
      <c r="O138" s="183">
        <v>135</v>
      </c>
      <c r="P138" s="184"/>
      <c r="Q138" s="182">
        <f t="shared" si="8"/>
        <v>0</v>
      </c>
      <c r="R138" s="183">
        <v>135</v>
      </c>
      <c r="S138" s="184"/>
      <c r="FY138" s="208"/>
      <c r="FZ138" s="208"/>
      <c r="GA138" s="208"/>
      <c r="GB138" s="208"/>
      <c r="GC138" s="208"/>
      <c r="GD138" s="208"/>
      <c r="GE138" s="208"/>
      <c r="GF138" s="208"/>
      <c r="GG138" s="208"/>
      <c r="GH138" s="208"/>
      <c r="GI138" s="208"/>
      <c r="GJ138" s="208"/>
      <c r="GK138" s="208"/>
      <c r="GL138" s="208"/>
      <c r="GM138" s="200" t="s">
        <v>7922</v>
      </c>
      <c r="GN138" s="208"/>
      <c r="GO138" s="208"/>
      <c r="GP138" s="208"/>
      <c r="GQ138" s="208"/>
      <c r="GR138" s="208"/>
      <c r="GS138" s="208"/>
      <c r="GT138" s="208"/>
      <c r="GU138" s="208"/>
    </row>
    <row r="139" spans="14:203" ht="12" customHeight="1">
      <c r="N139" s="182" t="s">
        <v>5452</v>
      </c>
      <c r="O139" s="183">
        <v>136</v>
      </c>
      <c r="P139" s="184"/>
      <c r="Q139" s="182">
        <f t="shared" si="8"/>
        <v>0</v>
      </c>
      <c r="R139" s="183">
        <v>136</v>
      </c>
      <c r="S139" s="184"/>
      <c r="FY139" s="208"/>
      <c r="FZ139" s="208"/>
      <c r="GA139" s="208"/>
      <c r="GB139" s="208"/>
      <c r="GC139" s="208"/>
      <c r="GD139" s="208"/>
      <c r="GE139" s="208"/>
      <c r="GF139" s="208"/>
      <c r="GG139" s="208"/>
      <c r="GH139" s="208"/>
      <c r="GI139" s="208"/>
      <c r="GJ139" s="208"/>
      <c r="GK139" s="208"/>
      <c r="GL139" s="208"/>
      <c r="GM139" s="200" t="s">
        <v>7923</v>
      </c>
      <c r="GN139" s="208"/>
      <c r="GO139" s="208"/>
      <c r="GP139" s="208"/>
      <c r="GQ139" s="208"/>
      <c r="GR139" s="208"/>
      <c r="GS139" s="208"/>
      <c r="GT139" s="208"/>
      <c r="GU139" s="208"/>
    </row>
    <row r="140" spans="14:203" ht="12" customHeight="1">
      <c r="N140" s="182" t="s">
        <v>5453</v>
      </c>
      <c r="O140" s="183">
        <v>137</v>
      </c>
      <c r="P140" s="184"/>
      <c r="Q140" s="182">
        <f t="shared" si="8"/>
        <v>0</v>
      </c>
      <c r="R140" s="183">
        <v>137</v>
      </c>
      <c r="S140" s="184"/>
      <c r="FY140" s="208"/>
      <c r="FZ140" s="208"/>
      <c r="GA140" s="208"/>
      <c r="GB140" s="208"/>
      <c r="GC140" s="208"/>
      <c r="GD140" s="208"/>
      <c r="GE140" s="208"/>
      <c r="GF140" s="208"/>
      <c r="GG140" s="208"/>
      <c r="GH140" s="208"/>
      <c r="GI140" s="208"/>
      <c r="GJ140" s="208"/>
      <c r="GK140" s="208"/>
      <c r="GL140" s="208"/>
      <c r="GM140" s="200" t="s">
        <v>7924</v>
      </c>
      <c r="GN140" s="208"/>
      <c r="GO140" s="208"/>
      <c r="GP140" s="208"/>
      <c r="GQ140" s="208"/>
      <c r="GR140" s="208"/>
      <c r="GS140" s="208"/>
      <c r="GT140" s="208"/>
      <c r="GU140" s="208"/>
    </row>
    <row r="141" spans="14:203" ht="12" customHeight="1">
      <c r="N141" s="182" t="s">
        <v>2972</v>
      </c>
      <c r="O141" s="183">
        <v>138</v>
      </c>
      <c r="P141" s="184"/>
      <c r="Q141" s="182">
        <f t="shared" si="8"/>
        <v>0</v>
      </c>
      <c r="R141" s="183">
        <v>138</v>
      </c>
      <c r="S141" s="184"/>
      <c r="FY141" s="208"/>
      <c r="FZ141" s="208"/>
      <c r="GA141" s="208"/>
      <c r="GB141" s="208"/>
      <c r="GC141" s="208"/>
      <c r="GD141" s="208"/>
      <c r="GE141" s="208"/>
      <c r="GF141" s="208"/>
      <c r="GG141" s="208"/>
      <c r="GH141" s="208"/>
      <c r="GI141" s="208"/>
      <c r="GJ141" s="208"/>
      <c r="GK141" s="208"/>
      <c r="GL141" s="208"/>
      <c r="GM141" s="200" t="s">
        <v>7925</v>
      </c>
      <c r="GN141" s="208"/>
      <c r="GO141" s="208"/>
      <c r="GP141" s="208"/>
      <c r="GQ141" s="208"/>
      <c r="GR141" s="208"/>
      <c r="GS141" s="208"/>
      <c r="GT141" s="208"/>
      <c r="GU141" s="208"/>
    </row>
    <row r="142" spans="14:203" ht="12" customHeight="1">
      <c r="N142" s="214" t="s">
        <v>2973</v>
      </c>
      <c r="O142" s="183">
        <v>139</v>
      </c>
      <c r="P142" s="184"/>
      <c r="Q142" s="182">
        <f t="shared" si="8"/>
        <v>0</v>
      </c>
      <c r="R142" s="183">
        <v>139</v>
      </c>
      <c r="S142" s="215"/>
      <c r="FY142" s="208"/>
      <c r="FZ142" s="208"/>
      <c r="GA142" s="208"/>
      <c r="GB142" s="208"/>
      <c r="GC142" s="208"/>
      <c r="GD142" s="208"/>
      <c r="GE142" s="208"/>
      <c r="GF142" s="208"/>
      <c r="GG142" s="208"/>
      <c r="GH142" s="208"/>
      <c r="GI142" s="208"/>
      <c r="GJ142" s="208"/>
      <c r="GK142" s="208"/>
      <c r="GL142" s="208"/>
      <c r="GM142" s="200" t="s">
        <v>7926</v>
      </c>
      <c r="GN142" s="208"/>
      <c r="GO142" s="208"/>
      <c r="GP142" s="208"/>
      <c r="GQ142" s="208"/>
      <c r="GR142" s="208"/>
      <c r="GS142" s="208"/>
      <c r="GT142" s="208"/>
      <c r="GU142" s="208"/>
    </row>
    <row r="143" spans="14:203" ht="12" customHeight="1">
      <c r="N143" s="214" t="s">
        <v>2974</v>
      </c>
      <c r="O143" s="183">
        <v>140</v>
      </c>
      <c r="P143" s="184"/>
      <c r="Q143" s="182"/>
      <c r="R143" s="183">
        <v>140</v>
      </c>
      <c r="S143" s="215"/>
    </row>
    <row r="144" spans="14:203" ht="12" customHeight="1">
      <c r="N144" s="214" t="s">
        <v>5454</v>
      </c>
      <c r="O144" s="183">
        <v>141</v>
      </c>
      <c r="P144" s="184"/>
      <c r="Q144" s="217"/>
      <c r="R144" s="217"/>
      <c r="S144" s="215"/>
    </row>
    <row r="145" spans="14:19" ht="12" customHeight="1">
      <c r="N145" s="214" t="s">
        <v>5455</v>
      </c>
      <c r="O145" s="183">
        <v>142</v>
      </c>
      <c r="P145" s="184"/>
      <c r="Q145" s="217"/>
      <c r="R145" s="217"/>
      <c r="S145" s="215"/>
    </row>
    <row r="146" spans="14:19" ht="12" customHeight="1">
      <c r="N146" s="214" t="s">
        <v>2980</v>
      </c>
      <c r="O146" s="183">
        <v>143</v>
      </c>
      <c r="P146" s="184"/>
      <c r="Q146" s="217"/>
      <c r="R146" s="217"/>
      <c r="S146" s="215"/>
    </row>
    <row r="147" spans="14:19" ht="12" customHeight="1">
      <c r="N147" s="214" t="s">
        <v>5456</v>
      </c>
      <c r="O147" s="183">
        <v>144</v>
      </c>
      <c r="P147" s="184"/>
      <c r="Q147" s="217"/>
      <c r="R147" s="217"/>
      <c r="S147" s="215"/>
    </row>
    <row r="148" spans="14:19" ht="12" customHeight="1">
      <c r="N148" s="214" t="s">
        <v>5457</v>
      </c>
      <c r="O148" s="183">
        <v>145</v>
      </c>
      <c r="P148" s="184"/>
      <c r="Q148" s="217"/>
      <c r="R148" s="217"/>
      <c r="S148" s="215"/>
    </row>
    <row r="149" spans="14:19" ht="12" customHeight="1">
      <c r="N149" s="214" t="s">
        <v>5458</v>
      </c>
      <c r="O149" s="183">
        <v>146</v>
      </c>
      <c r="P149" s="184"/>
      <c r="Q149" s="217"/>
      <c r="R149" s="217"/>
      <c r="S149" s="215"/>
    </row>
    <row r="150" spans="14:19" ht="12" customHeight="1">
      <c r="N150" s="214" t="s">
        <v>2982</v>
      </c>
      <c r="O150" s="183">
        <v>147</v>
      </c>
      <c r="P150" s="184"/>
      <c r="Q150" s="217"/>
      <c r="R150" s="217"/>
      <c r="S150" s="215"/>
    </row>
    <row r="151" spans="14:19" ht="12" customHeight="1">
      <c r="N151" s="214" t="s">
        <v>2983</v>
      </c>
      <c r="O151" s="183">
        <v>148</v>
      </c>
      <c r="P151" s="184"/>
      <c r="Q151" s="217"/>
      <c r="R151" s="217"/>
      <c r="S151" s="215"/>
    </row>
    <row r="152" spans="14:19" ht="12" customHeight="1">
      <c r="N152" s="214" t="s">
        <v>5459</v>
      </c>
      <c r="O152" s="183">
        <v>149</v>
      </c>
      <c r="P152" s="184"/>
      <c r="Q152" s="217"/>
      <c r="R152" s="217"/>
      <c r="S152" s="215"/>
    </row>
    <row r="153" spans="14:19" ht="12" customHeight="1">
      <c r="N153" s="214" t="s">
        <v>5460</v>
      </c>
      <c r="O153" s="183">
        <v>150</v>
      </c>
      <c r="P153" s="184"/>
      <c r="Q153" s="217"/>
      <c r="R153" s="217"/>
      <c r="S153" s="215"/>
    </row>
    <row r="154" spans="14:19" ht="12" customHeight="1">
      <c r="N154" s="214" t="s">
        <v>2984</v>
      </c>
      <c r="O154" s="183">
        <v>151</v>
      </c>
      <c r="P154" s="184"/>
      <c r="Q154" s="217"/>
      <c r="R154" s="217"/>
      <c r="S154" s="215"/>
    </row>
    <row r="155" spans="14:19" ht="12" customHeight="1">
      <c r="N155" s="214" t="s">
        <v>5461</v>
      </c>
      <c r="O155" s="183">
        <v>152</v>
      </c>
      <c r="P155" s="184"/>
      <c r="Q155" s="217"/>
      <c r="R155" s="217"/>
      <c r="S155" s="215"/>
    </row>
    <row r="156" spans="14:19" ht="12" customHeight="1">
      <c r="N156" s="214" t="s">
        <v>5462</v>
      </c>
      <c r="O156" s="183">
        <v>153</v>
      </c>
      <c r="P156" s="184"/>
      <c r="Q156" s="217"/>
      <c r="R156" s="217"/>
      <c r="S156" s="215"/>
    </row>
    <row r="157" spans="14:19" ht="12" customHeight="1">
      <c r="N157" s="214" t="s">
        <v>5463</v>
      </c>
      <c r="O157" s="183">
        <v>154</v>
      </c>
      <c r="P157" s="184"/>
      <c r="Q157" s="217"/>
      <c r="R157" s="217"/>
      <c r="S157" s="215"/>
    </row>
    <row r="158" spans="14:19" ht="12" customHeight="1">
      <c r="N158" s="214" t="s">
        <v>5464</v>
      </c>
      <c r="O158" s="183">
        <v>155</v>
      </c>
      <c r="P158" s="184"/>
      <c r="Q158" s="217"/>
      <c r="R158" s="217"/>
      <c r="S158" s="215"/>
    </row>
    <row r="159" spans="14:19" ht="12" customHeight="1">
      <c r="N159" s="214" t="s">
        <v>2985</v>
      </c>
      <c r="O159" s="183">
        <v>156</v>
      </c>
      <c r="P159" s="184"/>
      <c r="Q159" s="217"/>
      <c r="R159" s="217"/>
      <c r="S159" s="215"/>
    </row>
    <row r="160" spans="14:19" ht="12" customHeight="1">
      <c r="N160" s="214" t="s">
        <v>2986</v>
      </c>
      <c r="O160" s="183">
        <v>157</v>
      </c>
      <c r="P160" s="184"/>
      <c r="Q160" s="217"/>
      <c r="R160" s="217"/>
      <c r="S160" s="215"/>
    </row>
    <row r="161" spans="14:19" ht="12" customHeight="1">
      <c r="N161" s="214" t="s">
        <v>2988</v>
      </c>
      <c r="O161" s="183">
        <v>158</v>
      </c>
      <c r="P161" s="184"/>
      <c r="Q161" s="217"/>
      <c r="R161" s="217"/>
      <c r="S161" s="215"/>
    </row>
    <row r="162" spans="14:19" ht="12" customHeight="1">
      <c r="N162" s="214" t="s">
        <v>2989</v>
      </c>
      <c r="O162" s="183">
        <v>159</v>
      </c>
      <c r="P162" s="184"/>
      <c r="Q162" s="217"/>
      <c r="R162" s="217"/>
      <c r="S162" s="215"/>
    </row>
    <row r="163" spans="14:19" ht="12" customHeight="1">
      <c r="N163" s="214" t="s">
        <v>2990</v>
      </c>
      <c r="O163" s="183">
        <v>160</v>
      </c>
      <c r="P163" s="184"/>
      <c r="Q163" s="217"/>
      <c r="R163" s="217"/>
      <c r="S163" s="215"/>
    </row>
    <row r="164" spans="14:19" ht="12" customHeight="1">
      <c r="N164" s="214" t="s">
        <v>2991</v>
      </c>
      <c r="O164" s="183">
        <v>161</v>
      </c>
      <c r="P164" s="184"/>
      <c r="Q164" s="217"/>
      <c r="R164" s="217"/>
      <c r="S164" s="215"/>
    </row>
    <row r="165" spans="14:19" ht="12" customHeight="1">
      <c r="N165" s="214" t="s">
        <v>5465</v>
      </c>
      <c r="O165" s="183">
        <v>162</v>
      </c>
      <c r="P165" s="184"/>
      <c r="Q165" s="217"/>
      <c r="R165" s="217"/>
      <c r="S165" s="218"/>
    </row>
    <row r="166" spans="14:19" ht="12" customHeight="1">
      <c r="N166" s="214" t="s">
        <v>2995</v>
      </c>
      <c r="O166" s="183">
        <v>163</v>
      </c>
      <c r="P166" s="184"/>
      <c r="Q166" s="217"/>
      <c r="R166" s="217"/>
      <c r="S166" s="218"/>
    </row>
    <row r="167" spans="14:19" ht="12" customHeight="1">
      <c r="N167" s="214" t="s">
        <v>2998</v>
      </c>
      <c r="O167" s="183">
        <v>164</v>
      </c>
      <c r="P167" s="184"/>
      <c r="Q167" s="217"/>
      <c r="R167" s="217"/>
      <c r="S167" s="218"/>
    </row>
    <row r="168" spans="14:19" ht="12" customHeight="1">
      <c r="N168" s="214" t="s">
        <v>5466</v>
      </c>
      <c r="O168" s="183">
        <v>165</v>
      </c>
      <c r="P168" s="184"/>
      <c r="Q168" s="217"/>
      <c r="R168" s="217"/>
      <c r="S168" s="218"/>
    </row>
    <row r="169" spans="14:19" ht="12" customHeight="1">
      <c r="N169" s="214" t="s">
        <v>2999</v>
      </c>
      <c r="O169" s="183">
        <v>166</v>
      </c>
      <c r="P169" s="184"/>
      <c r="Q169" s="217"/>
      <c r="R169" s="217"/>
      <c r="S169" s="218"/>
    </row>
    <row r="170" spans="14:19" ht="12" customHeight="1">
      <c r="N170" s="214" t="s">
        <v>5467</v>
      </c>
      <c r="O170" s="183">
        <v>167</v>
      </c>
      <c r="P170" s="184"/>
      <c r="Q170" s="217"/>
      <c r="R170" s="217"/>
      <c r="S170" s="218"/>
    </row>
    <row r="171" spans="14:19" ht="12" customHeight="1">
      <c r="N171" s="214" t="s">
        <v>5468</v>
      </c>
      <c r="O171" s="183">
        <v>168</v>
      </c>
      <c r="P171" s="184"/>
      <c r="Q171" s="217"/>
      <c r="R171" s="217"/>
      <c r="S171" s="218"/>
    </row>
    <row r="172" spans="14:19" ht="12" customHeight="1">
      <c r="N172" s="214" t="s">
        <v>5469</v>
      </c>
      <c r="O172" s="183">
        <v>169</v>
      </c>
      <c r="P172" s="184"/>
      <c r="Q172" s="217"/>
      <c r="R172" s="217"/>
      <c r="S172" s="218"/>
    </row>
  </sheetData>
  <dataValidations count="3">
    <dataValidation type="list" allowBlank="1" showInputMessage="1" showErrorMessage="1" sqref="WVN983053 JB13 SX13 ACT13 AMP13 AWL13 BGH13 BQD13 BZZ13 CJV13 CTR13 DDN13 DNJ13 DXF13 EHB13 EQX13 FAT13 FKP13 FUL13 GEH13 GOD13 GXZ13 HHV13 HRR13 IBN13 ILJ13 IVF13 JFB13 JOX13 JYT13 KIP13 KSL13 LCH13 LMD13 LVZ13 MFV13 MPR13 MZN13 NJJ13 NTF13 ODB13 OMX13 OWT13 PGP13 PQL13 QAH13 QKD13 QTZ13 RDV13 RNR13 RXN13 SHJ13 SRF13 TBB13 TKX13 TUT13 UEP13 UOL13 UYH13 VID13 VRZ13 WBV13 WLR13 WVN13 B65549:E65549 JB65549 SX65549 ACT65549 AMP65549 AWL65549 BGH65549 BQD65549 BZZ65549 CJV65549 CTR65549 DDN65549 DNJ65549 DXF65549 EHB65549 EQX65549 FAT65549 FKP65549 FUL65549 GEH65549 GOD65549 GXZ65549 HHV65549 HRR65549 IBN65549 ILJ65549 IVF65549 JFB65549 JOX65549 JYT65549 KIP65549 KSL65549 LCH65549 LMD65549 LVZ65549 MFV65549 MPR65549 MZN65549 NJJ65549 NTF65549 ODB65549 OMX65549 OWT65549 PGP65549 PQL65549 QAH65549 QKD65549 QTZ65549 RDV65549 RNR65549 RXN65549 SHJ65549 SRF65549 TBB65549 TKX65549 TUT65549 UEP65549 UOL65549 UYH65549 VID65549 VRZ65549 WBV65549 WLR65549 WVN65549 B131085:E131085 JB131085 SX131085 ACT131085 AMP131085 AWL131085 BGH131085 BQD131085 BZZ131085 CJV131085 CTR131085 DDN131085 DNJ131085 DXF131085 EHB131085 EQX131085 FAT131085 FKP131085 FUL131085 GEH131085 GOD131085 GXZ131085 HHV131085 HRR131085 IBN131085 ILJ131085 IVF131085 JFB131085 JOX131085 JYT131085 KIP131085 KSL131085 LCH131085 LMD131085 LVZ131085 MFV131085 MPR131085 MZN131085 NJJ131085 NTF131085 ODB131085 OMX131085 OWT131085 PGP131085 PQL131085 QAH131085 QKD131085 QTZ131085 RDV131085 RNR131085 RXN131085 SHJ131085 SRF131085 TBB131085 TKX131085 TUT131085 UEP131085 UOL131085 UYH131085 VID131085 VRZ131085 WBV131085 WLR131085 WVN131085 B196621:E196621 JB196621 SX196621 ACT196621 AMP196621 AWL196621 BGH196621 BQD196621 BZZ196621 CJV196621 CTR196621 DDN196621 DNJ196621 DXF196621 EHB196621 EQX196621 FAT196621 FKP196621 FUL196621 GEH196621 GOD196621 GXZ196621 HHV196621 HRR196621 IBN196621 ILJ196621 IVF196621 JFB196621 JOX196621 JYT196621 KIP196621 KSL196621 LCH196621 LMD196621 LVZ196621 MFV196621 MPR196621 MZN196621 NJJ196621 NTF196621 ODB196621 OMX196621 OWT196621 PGP196621 PQL196621 QAH196621 QKD196621 QTZ196621 RDV196621 RNR196621 RXN196621 SHJ196621 SRF196621 TBB196621 TKX196621 TUT196621 UEP196621 UOL196621 UYH196621 VID196621 VRZ196621 WBV196621 WLR196621 WVN196621 B262157:E262157 JB262157 SX262157 ACT262157 AMP262157 AWL262157 BGH262157 BQD262157 BZZ262157 CJV262157 CTR262157 DDN262157 DNJ262157 DXF262157 EHB262157 EQX262157 FAT262157 FKP262157 FUL262157 GEH262157 GOD262157 GXZ262157 HHV262157 HRR262157 IBN262157 ILJ262157 IVF262157 JFB262157 JOX262157 JYT262157 KIP262157 KSL262157 LCH262157 LMD262157 LVZ262157 MFV262157 MPR262157 MZN262157 NJJ262157 NTF262157 ODB262157 OMX262157 OWT262157 PGP262157 PQL262157 QAH262157 QKD262157 QTZ262157 RDV262157 RNR262157 RXN262157 SHJ262157 SRF262157 TBB262157 TKX262157 TUT262157 UEP262157 UOL262157 UYH262157 VID262157 VRZ262157 WBV262157 WLR262157 WVN262157 B327693:E327693 JB327693 SX327693 ACT327693 AMP327693 AWL327693 BGH327693 BQD327693 BZZ327693 CJV327693 CTR327693 DDN327693 DNJ327693 DXF327693 EHB327693 EQX327693 FAT327693 FKP327693 FUL327693 GEH327693 GOD327693 GXZ327693 HHV327693 HRR327693 IBN327693 ILJ327693 IVF327693 JFB327693 JOX327693 JYT327693 KIP327693 KSL327693 LCH327693 LMD327693 LVZ327693 MFV327693 MPR327693 MZN327693 NJJ327693 NTF327693 ODB327693 OMX327693 OWT327693 PGP327693 PQL327693 QAH327693 QKD327693 QTZ327693 RDV327693 RNR327693 RXN327693 SHJ327693 SRF327693 TBB327693 TKX327693 TUT327693 UEP327693 UOL327693 UYH327693 VID327693 VRZ327693 WBV327693 WLR327693 WVN327693 B393229:E393229 JB393229 SX393229 ACT393229 AMP393229 AWL393229 BGH393229 BQD393229 BZZ393229 CJV393229 CTR393229 DDN393229 DNJ393229 DXF393229 EHB393229 EQX393229 FAT393229 FKP393229 FUL393229 GEH393229 GOD393229 GXZ393229 HHV393229 HRR393229 IBN393229 ILJ393229 IVF393229 JFB393229 JOX393229 JYT393229 KIP393229 KSL393229 LCH393229 LMD393229 LVZ393229 MFV393229 MPR393229 MZN393229 NJJ393229 NTF393229 ODB393229 OMX393229 OWT393229 PGP393229 PQL393229 QAH393229 QKD393229 QTZ393229 RDV393229 RNR393229 RXN393229 SHJ393229 SRF393229 TBB393229 TKX393229 TUT393229 UEP393229 UOL393229 UYH393229 VID393229 VRZ393229 WBV393229 WLR393229 WVN393229 B458765:E458765 JB458765 SX458765 ACT458765 AMP458765 AWL458765 BGH458765 BQD458765 BZZ458765 CJV458765 CTR458765 DDN458765 DNJ458765 DXF458765 EHB458765 EQX458765 FAT458765 FKP458765 FUL458765 GEH458765 GOD458765 GXZ458765 HHV458765 HRR458765 IBN458765 ILJ458765 IVF458765 JFB458765 JOX458765 JYT458765 KIP458765 KSL458765 LCH458765 LMD458765 LVZ458765 MFV458765 MPR458765 MZN458765 NJJ458765 NTF458765 ODB458765 OMX458765 OWT458765 PGP458765 PQL458765 QAH458765 QKD458765 QTZ458765 RDV458765 RNR458765 RXN458765 SHJ458765 SRF458765 TBB458765 TKX458765 TUT458765 UEP458765 UOL458765 UYH458765 VID458765 VRZ458765 WBV458765 WLR458765 WVN458765 B524301:E524301 JB524301 SX524301 ACT524301 AMP524301 AWL524301 BGH524301 BQD524301 BZZ524301 CJV524301 CTR524301 DDN524301 DNJ524301 DXF524301 EHB524301 EQX524301 FAT524301 FKP524301 FUL524301 GEH524301 GOD524301 GXZ524301 HHV524301 HRR524301 IBN524301 ILJ524301 IVF524301 JFB524301 JOX524301 JYT524301 KIP524301 KSL524301 LCH524301 LMD524301 LVZ524301 MFV524301 MPR524301 MZN524301 NJJ524301 NTF524301 ODB524301 OMX524301 OWT524301 PGP524301 PQL524301 QAH524301 QKD524301 QTZ524301 RDV524301 RNR524301 RXN524301 SHJ524301 SRF524301 TBB524301 TKX524301 TUT524301 UEP524301 UOL524301 UYH524301 VID524301 VRZ524301 WBV524301 WLR524301 WVN524301 B589837:E589837 JB589837 SX589837 ACT589837 AMP589837 AWL589837 BGH589837 BQD589837 BZZ589837 CJV589837 CTR589837 DDN589837 DNJ589837 DXF589837 EHB589837 EQX589837 FAT589837 FKP589837 FUL589837 GEH589837 GOD589837 GXZ589837 HHV589837 HRR589837 IBN589837 ILJ589837 IVF589837 JFB589837 JOX589837 JYT589837 KIP589837 KSL589837 LCH589837 LMD589837 LVZ589837 MFV589837 MPR589837 MZN589837 NJJ589837 NTF589837 ODB589837 OMX589837 OWT589837 PGP589837 PQL589837 QAH589837 QKD589837 QTZ589837 RDV589837 RNR589837 RXN589837 SHJ589837 SRF589837 TBB589837 TKX589837 TUT589837 UEP589837 UOL589837 UYH589837 VID589837 VRZ589837 WBV589837 WLR589837 WVN589837 B655373:E655373 JB655373 SX655373 ACT655373 AMP655373 AWL655373 BGH655373 BQD655373 BZZ655373 CJV655373 CTR655373 DDN655373 DNJ655373 DXF655373 EHB655373 EQX655373 FAT655373 FKP655373 FUL655373 GEH655373 GOD655373 GXZ655373 HHV655373 HRR655373 IBN655373 ILJ655373 IVF655373 JFB655373 JOX655373 JYT655373 KIP655373 KSL655373 LCH655373 LMD655373 LVZ655373 MFV655373 MPR655373 MZN655373 NJJ655373 NTF655373 ODB655373 OMX655373 OWT655373 PGP655373 PQL655373 QAH655373 QKD655373 QTZ655373 RDV655373 RNR655373 RXN655373 SHJ655373 SRF655373 TBB655373 TKX655373 TUT655373 UEP655373 UOL655373 UYH655373 VID655373 VRZ655373 WBV655373 WLR655373 WVN655373 B720909:E720909 JB720909 SX720909 ACT720909 AMP720909 AWL720909 BGH720909 BQD720909 BZZ720909 CJV720909 CTR720909 DDN720909 DNJ720909 DXF720909 EHB720909 EQX720909 FAT720909 FKP720909 FUL720909 GEH720909 GOD720909 GXZ720909 HHV720909 HRR720909 IBN720909 ILJ720909 IVF720909 JFB720909 JOX720909 JYT720909 KIP720909 KSL720909 LCH720909 LMD720909 LVZ720909 MFV720909 MPR720909 MZN720909 NJJ720909 NTF720909 ODB720909 OMX720909 OWT720909 PGP720909 PQL720909 QAH720909 QKD720909 QTZ720909 RDV720909 RNR720909 RXN720909 SHJ720909 SRF720909 TBB720909 TKX720909 TUT720909 UEP720909 UOL720909 UYH720909 VID720909 VRZ720909 WBV720909 WLR720909 WVN720909 B786445:E786445 JB786445 SX786445 ACT786445 AMP786445 AWL786445 BGH786445 BQD786445 BZZ786445 CJV786445 CTR786445 DDN786445 DNJ786445 DXF786445 EHB786445 EQX786445 FAT786445 FKP786445 FUL786445 GEH786445 GOD786445 GXZ786445 HHV786445 HRR786445 IBN786445 ILJ786445 IVF786445 JFB786445 JOX786445 JYT786445 KIP786445 KSL786445 LCH786445 LMD786445 LVZ786445 MFV786445 MPR786445 MZN786445 NJJ786445 NTF786445 ODB786445 OMX786445 OWT786445 PGP786445 PQL786445 QAH786445 QKD786445 QTZ786445 RDV786445 RNR786445 RXN786445 SHJ786445 SRF786445 TBB786445 TKX786445 TUT786445 UEP786445 UOL786445 UYH786445 VID786445 VRZ786445 WBV786445 WLR786445 WVN786445 B851981:E851981 JB851981 SX851981 ACT851981 AMP851981 AWL851981 BGH851981 BQD851981 BZZ851981 CJV851981 CTR851981 DDN851981 DNJ851981 DXF851981 EHB851981 EQX851981 FAT851981 FKP851981 FUL851981 GEH851981 GOD851981 GXZ851981 HHV851981 HRR851981 IBN851981 ILJ851981 IVF851981 JFB851981 JOX851981 JYT851981 KIP851981 KSL851981 LCH851981 LMD851981 LVZ851981 MFV851981 MPR851981 MZN851981 NJJ851981 NTF851981 ODB851981 OMX851981 OWT851981 PGP851981 PQL851981 QAH851981 QKD851981 QTZ851981 RDV851981 RNR851981 RXN851981 SHJ851981 SRF851981 TBB851981 TKX851981 TUT851981 UEP851981 UOL851981 UYH851981 VID851981 VRZ851981 WBV851981 WLR851981 WVN851981 B917517:E917517 JB917517 SX917517 ACT917517 AMP917517 AWL917517 BGH917517 BQD917517 BZZ917517 CJV917517 CTR917517 DDN917517 DNJ917517 DXF917517 EHB917517 EQX917517 FAT917517 FKP917517 FUL917517 GEH917517 GOD917517 GXZ917517 HHV917517 HRR917517 IBN917517 ILJ917517 IVF917517 JFB917517 JOX917517 JYT917517 KIP917517 KSL917517 LCH917517 LMD917517 LVZ917517 MFV917517 MPR917517 MZN917517 NJJ917517 NTF917517 ODB917517 OMX917517 OWT917517 PGP917517 PQL917517 QAH917517 QKD917517 QTZ917517 RDV917517 RNR917517 RXN917517 SHJ917517 SRF917517 TBB917517 TKX917517 TUT917517 UEP917517 UOL917517 UYH917517 VID917517 VRZ917517 WBV917517 WLR917517 WVN917517 B983053:E983053 JB983053 SX983053 ACT983053 AMP983053 AWL983053 BGH983053 BQD983053 BZZ983053 CJV983053 CTR983053 DDN983053 DNJ983053 DXF983053 EHB983053 EQX983053 FAT983053 FKP983053 FUL983053 GEH983053 GOD983053 GXZ983053 HHV983053 HRR983053 IBN983053 ILJ983053 IVF983053 JFB983053 JOX983053 JYT983053 KIP983053 KSL983053 LCH983053 LMD983053 LVZ983053 MFV983053 MPR983053 MZN983053 NJJ983053 NTF983053 ODB983053 OMX983053 OWT983053 PGP983053 PQL983053 QAH983053 QKD983053 QTZ983053 RDV983053 RNR983053 RXN983053 SHJ983053 SRF983053 TBB983053 TKX983053 TUT983053 UEP983053 UOL983053 UYH983053 VID983053 VRZ983053 WBV983053 WLR983053" xr:uid="{F8728A84-42F3-4CFC-95BA-95A61E2939F3}">
      <formula1>$Q$4:$Q$144</formula1>
    </dataValidation>
    <dataValidation type="list" allowBlank="1" showInputMessage="1" showErrorMessage="1" sqref="WVN983049 JB9 SX9 ACT9 AMP9 AWL9 BGH9 BQD9 BZZ9 CJV9 CTR9 DDN9 DNJ9 DXF9 EHB9 EQX9 FAT9 FKP9 FUL9 GEH9 GOD9 GXZ9 HHV9 HRR9 IBN9 ILJ9 IVF9 JFB9 JOX9 JYT9 KIP9 KSL9 LCH9 LMD9 LVZ9 MFV9 MPR9 MZN9 NJJ9 NTF9 ODB9 OMX9 OWT9 PGP9 PQL9 QAH9 QKD9 QTZ9 RDV9 RNR9 RXN9 SHJ9 SRF9 TBB9 TKX9 TUT9 UEP9 UOL9 UYH9 VID9 VRZ9 WBV9 WLR9 WVN9 B65545:E65545 JB65545 SX65545 ACT65545 AMP65545 AWL65545 BGH65545 BQD65545 BZZ65545 CJV65545 CTR65545 DDN65545 DNJ65545 DXF65545 EHB65545 EQX65545 FAT65545 FKP65545 FUL65545 GEH65545 GOD65545 GXZ65545 HHV65545 HRR65545 IBN65545 ILJ65545 IVF65545 JFB65545 JOX65545 JYT65545 KIP65545 KSL65545 LCH65545 LMD65545 LVZ65545 MFV65545 MPR65545 MZN65545 NJJ65545 NTF65545 ODB65545 OMX65545 OWT65545 PGP65545 PQL65545 QAH65545 QKD65545 QTZ65545 RDV65545 RNR65545 RXN65545 SHJ65545 SRF65545 TBB65545 TKX65545 TUT65545 UEP65545 UOL65545 UYH65545 VID65545 VRZ65545 WBV65545 WLR65545 WVN65545 B131081:E131081 JB131081 SX131081 ACT131081 AMP131081 AWL131081 BGH131081 BQD131081 BZZ131081 CJV131081 CTR131081 DDN131081 DNJ131081 DXF131081 EHB131081 EQX131081 FAT131081 FKP131081 FUL131081 GEH131081 GOD131081 GXZ131081 HHV131081 HRR131081 IBN131081 ILJ131081 IVF131081 JFB131081 JOX131081 JYT131081 KIP131081 KSL131081 LCH131081 LMD131081 LVZ131081 MFV131081 MPR131081 MZN131081 NJJ131081 NTF131081 ODB131081 OMX131081 OWT131081 PGP131081 PQL131081 QAH131081 QKD131081 QTZ131081 RDV131081 RNR131081 RXN131081 SHJ131081 SRF131081 TBB131081 TKX131081 TUT131081 UEP131081 UOL131081 UYH131081 VID131081 VRZ131081 WBV131081 WLR131081 WVN131081 B196617:E196617 JB196617 SX196617 ACT196617 AMP196617 AWL196617 BGH196617 BQD196617 BZZ196617 CJV196617 CTR196617 DDN196617 DNJ196617 DXF196617 EHB196617 EQX196617 FAT196617 FKP196617 FUL196617 GEH196617 GOD196617 GXZ196617 HHV196617 HRR196617 IBN196617 ILJ196617 IVF196617 JFB196617 JOX196617 JYT196617 KIP196617 KSL196617 LCH196617 LMD196617 LVZ196617 MFV196617 MPR196617 MZN196617 NJJ196617 NTF196617 ODB196617 OMX196617 OWT196617 PGP196617 PQL196617 QAH196617 QKD196617 QTZ196617 RDV196617 RNR196617 RXN196617 SHJ196617 SRF196617 TBB196617 TKX196617 TUT196617 UEP196617 UOL196617 UYH196617 VID196617 VRZ196617 WBV196617 WLR196617 WVN196617 B262153:E262153 JB262153 SX262153 ACT262153 AMP262153 AWL262153 BGH262153 BQD262153 BZZ262153 CJV262153 CTR262153 DDN262153 DNJ262153 DXF262153 EHB262153 EQX262153 FAT262153 FKP262153 FUL262153 GEH262153 GOD262153 GXZ262153 HHV262153 HRR262153 IBN262153 ILJ262153 IVF262153 JFB262153 JOX262153 JYT262153 KIP262153 KSL262153 LCH262153 LMD262153 LVZ262153 MFV262153 MPR262153 MZN262153 NJJ262153 NTF262153 ODB262153 OMX262153 OWT262153 PGP262153 PQL262153 QAH262153 QKD262153 QTZ262153 RDV262153 RNR262153 RXN262153 SHJ262153 SRF262153 TBB262153 TKX262153 TUT262153 UEP262153 UOL262153 UYH262153 VID262153 VRZ262153 WBV262153 WLR262153 WVN262153 B327689:E327689 JB327689 SX327689 ACT327689 AMP327689 AWL327689 BGH327689 BQD327689 BZZ327689 CJV327689 CTR327689 DDN327689 DNJ327689 DXF327689 EHB327689 EQX327689 FAT327689 FKP327689 FUL327689 GEH327689 GOD327689 GXZ327689 HHV327689 HRR327689 IBN327689 ILJ327689 IVF327689 JFB327689 JOX327689 JYT327689 KIP327689 KSL327689 LCH327689 LMD327689 LVZ327689 MFV327689 MPR327689 MZN327689 NJJ327689 NTF327689 ODB327689 OMX327689 OWT327689 PGP327689 PQL327689 QAH327689 QKD327689 QTZ327689 RDV327689 RNR327689 RXN327689 SHJ327689 SRF327689 TBB327689 TKX327689 TUT327689 UEP327689 UOL327689 UYH327689 VID327689 VRZ327689 WBV327689 WLR327689 WVN327689 B393225:E393225 JB393225 SX393225 ACT393225 AMP393225 AWL393225 BGH393225 BQD393225 BZZ393225 CJV393225 CTR393225 DDN393225 DNJ393225 DXF393225 EHB393225 EQX393225 FAT393225 FKP393225 FUL393225 GEH393225 GOD393225 GXZ393225 HHV393225 HRR393225 IBN393225 ILJ393225 IVF393225 JFB393225 JOX393225 JYT393225 KIP393225 KSL393225 LCH393225 LMD393225 LVZ393225 MFV393225 MPR393225 MZN393225 NJJ393225 NTF393225 ODB393225 OMX393225 OWT393225 PGP393225 PQL393225 QAH393225 QKD393225 QTZ393225 RDV393225 RNR393225 RXN393225 SHJ393225 SRF393225 TBB393225 TKX393225 TUT393225 UEP393225 UOL393225 UYH393225 VID393225 VRZ393225 WBV393225 WLR393225 WVN393225 B458761:E458761 JB458761 SX458761 ACT458761 AMP458761 AWL458761 BGH458761 BQD458761 BZZ458761 CJV458761 CTR458761 DDN458761 DNJ458761 DXF458761 EHB458761 EQX458761 FAT458761 FKP458761 FUL458761 GEH458761 GOD458761 GXZ458761 HHV458761 HRR458761 IBN458761 ILJ458761 IVF458761 JFB458761 JOX458761 JYT458761 KIP458761 KSL458761 LCH458761 LMD458761 LVZ458761 MFV458761 MPR458761 MZN458761 NJJ458761 NTF458761 ODB458761 OMX458761 OWT458761 PGP458761 PQL458761 QAH458761 QKD458761 QTZ458761 RDV458761 RNR458761 RXN458761 SHJ458761 SRF458761 TBB458761 TKX458761 TUT458761 UEP458761 UOL458761 UYH458761 VID458761 VRZ458761 WBV458761 WLR458761 WVN458761 B524297:E524297 JB524297 SX524297 ACT524297 AMP524297 AWL524297 BGH524297 BQD524297 BZZ524297 CJV524297 CTR524297 DDN524297 DNJ524297 DXF524297 EHB524297 EQX524297 FAT524297 FKP524297 FUL524297 GEH524297 GOD524297 GXZ524297 HHV524297 HRR524297 IBN524297 ILJ524297 IVF524297 JFB524297 JOX524297 JYT524297 KIP524297 KSL524297 LCH524297 LMD524297 LVZ524297 MFV524297 MPR524297 MZN524297 NJJ524297 NTF524297 ODB524297 OMX524297 OWT524297 PGP524297 PQL524297 QAH524297 QKD524297 QTZ524297 RDV524297 RNR524297 RXN524297 SHJ524297 SRF524297 TBB524297 TKX524297 TUT524297 UEP524297 UOL524297 UYH524297 VID524297 VRZ524297 WBV524297 WLR524297 WVN524297 B589833:E589833 JB589833 SX589833 ACT589833 AMP589833 AWL589833 BGH589833 BQD589833 BZZ589833 CJV589833 CTR589833 DDN589833 DNJ589833 DXF589833 EHB589833 EQX589833 FAT589833 FKP589833 FUL589833 GEH589833 GOD589833 GXZ589833 HHV589833 HRR589833 IBN589833 ILJ589833 IVF589833 JFB589833 JOX589833 JYT589833 KIP589833 KSL589833 LCH589833 LMD589833 LVZ589833 MFV589833 MPR589833 MZN589833 NJJ589833 NTF589833 ODB589833 OMX589833 OWT589833 PGP589833 PQL589833 QAH589833 QKD589833 QTZ589833 RDV589833 RNR589833 RXN589833 SHJ589833 SRF589833 TBB589833 TKX589833 TUT589833 UEP589833 UOL589833 UYH589833 VID589833 VRZ589833 WBV589833 WLR589833 WVN589833 B655369:E655369 JB655369 SX655369 ACT655369 AMP655369 AWL655369 BGH655369 BQD655369 BZZ655369 CJV655369 CTR655369 DDN655369 DNJ655369 DXF655369 EHB655369 EQX655369 FAT655369 FKP655369 FUL655369 GEH655369 GOD655369 GXZ655369 HHV655369 HRR655369 IBN655369 ILJ655369 IVF655369 JFB655369 JOX655369 JYT655369 KIP655369 KSL655369 LCH655369 LMD655369 LVZ655369 MFV655369 MPR655369 MZN655369 NJJ655369 NTF655369 ODB655369 OMX655369 OWT655369 PGP655369 PQL655369 QAH655369 QKD655369 QTZ655369 RDV655369 RNR655369 RXN655369 SHJ655369 SRF655369 TBB655369 TKX655369 TUT655369 UEP655369 UOL655369 UYH655369 VID655369 VRZ655369 WBV655369 WLR655369 WVN655369 B720905:E720905 JB720905 SX720905 ACT720905 AMP720905 AWL720905 BGH720905 BQD720905 BZZ720905 CJV720905 CTR720905 DDN720905 DNJ720905 DXF720905 EHB720905 EQX720905 FAT720905 FKP720905 FUL720905 GEH720905 GOD720905 GXZ720905 HHV720905 HRR720905 IBN720905 ILJ720905 IVF720905 JFB720905 JOX720905 JYT720905 KIP720905 KSL720905 LCH720905 LMD720905 LVZ720905 MFV720905 MPR720905 MZN720905 NJJ720905 NTF720905 ODB720905 OMX720905 OWT720905 PGP720905 PQL720905 QAH720905 QKD720905 QTZ720905 RDV720905 RNR720905 RXN720905 SHJ720905 SRF720905 TBB720905 TKX720905 TUT720905 UEP720905 UOL720905 UYH720905 VID720905 VRZ720905 WBV720905 WLR720905 WVN720905 B786441:E786441 JB786441 SX786441 ACT786441 AMP786441 AWL786441 BGH786441 BQD786441 BZZ786441 CJV786441 CTR786441 DDN786441 DNJ786441 DXF786441 EHB786441 EQX786441 FAT786441 FKP786441 FUL786441 GEH786441 GOD786441 GXZ786441 HHV786441 HRR786441 IBN786441 ILJ786441 IVF786441 JFB786441 JOX786441 JYT786441 KIP786441 KSL786441 LCH786441 LMD786441 LVZ786441 MFV786441 MPR786441 MZN786441 NJJ786441 NTF786441 ODB786441 OMX786441 OWT786441 PGP786441 PQL786441 QAH786441 QKD786441 QTZ786441 RDV786441 RNR786441 RXN786441 SHJ786441 SRF786441 TBB786441 TKX786441 TUT786441 UEP786441 UOL786441 UYH786441 VID786441 VRZ786441 WBV786441 WLR786441 WVN786441 B851977:E851977 JB851977 SX851977 ACT851977 AMP851977 AWL851977 BGH851977 BQD851977 BZZ851977 CJV851977 CTR851977 DDN851977 DNJ851977 DXF851977 EHB851977 EQX851977 FAT851977 FKP851977 FUL851977 GEH851977 GOD851977 GXZ851977 HHV851977 HRR851977 IBN851977 ILJ851977 IVF851977 JFB851977 JOX851977 JYT851977 KIP851977 KSL851977 LCH851977 LMD851977 LVZ851977 MFV851977 MPR851977 MZN851977 NJJ851977 NTF851977 ODB851977 OMX851977 OWT851977 PGP851977 PQL851977 QAH851977 QKD851977 QTZ851977 RDV851977 RNR851977 RXN851977 SHJ851977 SRF851977 TBB851977 TKX851977 TUT851977 UEP851977 UOL851977 UYH851977 VID851977 VRZ851977 WBV851977 WLR851977 WVN851977 B917513:E917513 JB917513 SX917513 ACT917513 AMP917513 AWL917513 BGH917513 BQD917513 BZZ917513 CJV917513 CTR917513 DDN917513 DNJ917513 DXF917513 EHB917513 EQX917513 FAT917513 FKP917513 FUL917513 GEH917513 GOD917513 GXZ917513 HHV917513 HRR917513 IBN917513 ILJ917513 IVF917513 JFB917513 JOX917513 JYT917513 KIP917513 KSL917513 LCH917513 LMD917513 LVZ917513 MFV917513 MPR917513 MZN917513 NJJ917513 NTF917513 ODB917513 OMX917513 OWT917513 PGP917513 PQL917513 QAH917513 QKD917513 QTZ917513 RDV917513 RNR917513 RXN917513 SHJ917513 SRF917513 TBB917513 TKX917513 TUT917513 UEP917513 UOL917513 UYH917513 VID917513 VRZ917513 WBV917513 WLR917513 WVN917513 B983049:E983049 JB983049 SX983049 ACT983049 AMP983049 AWL983049 BGH983049 BQD983049 BZZ983049 CJV983049 CTR983049 DDN983049 DNJ983049 DXF983049 EHB983049 EQX983049 FAT983049 FKP983049 FUL983049 GEH983049 GOD983049 GXZ983049 HHV983049 HRR983049 IBN983049 ILJ983049 IVF983049 JFB983049 JOX983049 JYT983049 KIP983049 KSL983049 LCH983049 LMD983049 LVZ983049 MFV983049 MPR983049 MZN983049 NJJ983049 NTF983049 ODB983049 OMX983049 OWT983049 PGP983049 PQL983049 QAH983049 QKD983049 QTZ983049 RDV983049 RNR983049 RXN983049 SHJ983049 SRF983049 TBB983049 TKX983049 TUT983049 UEP983049 UOL983049 UYH983049 VID983049 VRZ983049 WBV983049 WLR983049" xr:uid="{8E2EF5A5-CBEC-4D48-893C-18521323C1E3}">
      <formula1>$K$4:$K$36</formula1>
    </dataValidation>
    <dataValidation type="list" allowBlank="1" showInputMessage="1" showErrorMessage="1" sqref="WVN983045 WLR983045 WBV983045 VRZ983045 VID983045 UYH983045 UOL983045 UEP983045 TUT983045 TKX983045 TBB983045 SRF983045 SHJ983045 RXN983045 RNR983045 RDV983045 QTZ983045 QKD983045 QAH983045 PQL983045 PGP983045 OWT983045 OMX983045 ODB983045 NTF983045 NJJ983045 MZN983045 MPR983045 MFV983045 LVZ983045 LMD983045 LCH983045 KSL983045 KIP983045 JYT983045 JOX983045 JFB983045 IVF983045 ILJ983045 IBN983045 HRR983045 HHV983045 GXZ983045 GOD983045 GEH983045 FUL983045 FKP983045 FAT983045 EQX983045 EHB983045 DXF983045 DNJ983045 DDN983045 CTR983045 CJV983045 BZZ983045 BQD983045 BGH983045 AWL983045 AMP983045 ACT983045 SX983045 JB983045 B983045:E983045 WVN917509 WLR917509 WBV917509 VRZ917509 VID917509 UYH917509 UOL917509 UEP917509 TUT917509 TKX917509 TBB917509 SRF917509 SHJ917509 RXN917509 RNR917509 RDV917509 QTZ917509 QKD917509 QAH917509 PQL917509 PGP917509 OWT917509 OMX917509 ODB917509 NTF917509 NJJ917509 MZN917509 MPR917509 MFV917509 LVZ917509 LMD917509 LCH917509 KSL917509 KIP917509 JYT917509 JOX917509 JFB917509 IVF917509 ILJ917509 IBN917509 HRR917509 HHV917509 GXZ917509 GOD917509 GEH917509 FUL917509 FKP917509 FAT917509 EQX917509 EHB917509 DXF917509 DNJ917509 DDN917509 CTR917509 CJV917509 BZZ917509 BQD917509 BGH917509 AWL917509 AMP917509 ACT917509 SX917509 JB917509 B917509:E917509 WVN851973 WLR851973 WBV851973 VRZ851973 VID851973 UYH851973 UOL851973 UEP851973 TUT851973 TKX851973 TBB851973 SRF851973 SHJ851973 RXN851973 RNR851973 RDV851973 QTZ851973 QKD851973 QAH851973 PQL851973 PGP851973 OWT851973 OMX851973 ODB851973 NTF851973 NJJ851973 MZN851973 MPR851973 MFV851973 LVZ851973 LMD851973 LCH851973 KSL851973 KIP851973 JYT851973 JOX851973 JFB851973 IVF851973 ILJ851973 IBN851973 HRR851973 HHV851973 GXZ851973 GOD851973 GEH851973 FUL851973 FKP851973 FAT851973 EQX851973 EHB851973 DXF851973 DNJ851973 DDN851973 CTR851973 CJV851973 BZZ851973 BQD851973 BGH851973 AWL851973 AMP851973 ACT851973 SX851973 JB851973 B851973:E851973 WVN786437 WLR786437 WBV786437 VRZ786437 VID786437 UYH786437 UOL786437 UEP786437 TUT786437 TKX786437 TBB786437 SRF786437 SHJ786437 RXN786437 RNR786437 RDV786437 QTZ786437 QKD786437 QAH786437 PQL786437 PGP786437 OWT786437 OMX786437 ODB786437 NTF786437 NJJ786437 MZN786437 MPR786437 MFV786437 LVZ786437 LMD786437 LCH786437 KSL786437 KIP786437 JYT786437 JOX786437 JFB786437 IVF786437 ILJ786437 IBN786437 HRR786437 HHV786437 GXZ786437 GOD786437 GEH786437 FUL786437 FKP786437 FAT786437 EQX786437 EHB786437 DXF786437 DNJ786437 DDN786437 CTR786437 CJV786437 BZZ786437 BQD786437 BGH786437 AWL786437 AMP786437 ACT786437 SX786437 JB786437 B786437:E786437 WVN720901 WLR720901 WBV720901 VRZ720901 VID720901 UYH720901 UOL720901 UEP720901 TUT720901 TKX720901 TBB720901 SRF720901 SHJ720901 RXN720901 RNR720901 RDV720901 QTZ720901 QKD720901 QAH720901 PQL720901 PGP720901 OWT720901 OMX720901 ODB720901 NTF720901 NJJ720901 MZN720901 MPR720901 MFV720901 LVZ720901 LMD720901 LCH720901 KSL720901 KIP720901 JYT720901 JOX720901 JFB720901 IVF720901 ILJ720901 IBN720901 HRR720901 HHV720901 GXZ720901 GOD720901 GEH720901 FUL720901 FKP720901 FAT720901 EQX720901 EHB720901 DXF720901 DNJ720901 DDN720901 CTR720901 CJV720901 BZZ720901 BQD720901 BGH720901 AWL720901 AMP720901 ACT720901 SX720901 JB720901 B720901:E720901 WVN655365 WLR655365 WBV655365 VRZ655365 VID655365 UYH655365 UOL655365 UEP655365 TUT655365 TKX655365 TBB655365 SRF655365 SHJ655365 RXN655365 RNR655365 RDV655365 QTZ655365 QKD655365 QAH655365 PQL655365 PGP655365 OWT655365 OMX655365 ODB655365 NTF655365 NJJ655365 MZN655365 MPR655365 MFV655365 LVZ655365 LMD655365 LCH655365 KSL655365 KIP655365 JYT655365 JOX655365 JFB655365 IVF655365 ILJ655365 IBN655365 HRR655365 HHV655365 GXZ655365 GOD655365 GEH655365 FUL655365 FKP655365 FAT655365 EQX655365 EHB655365 DXF655365 DNJ655365 DDN655365 CTR655365 CJV655365 BZZ655365 BQD655365 BGH655365 AWL655365 AMP655365 ACT655365 SX655365 JB655365 B655365:E655365 WVN589829 WLR589829 WBV589829 VRZ589829 VID589829 UYH589829 UOL589829 UEP589829 TUT589829 TKX589829 TBB589829 SRF589829 SHJ589829 RXN589829 RNR589829 RDV589829 QTZ589829 QKD589829 QAH589829 PQL589829 PGP589829 OWT589829 OMX589829 ODB589829 NTF589829 NJJ589829 MZN589829 MPR589829 MFV589829 LVZ589829 LMD589829 LCH589829 KSL589829 KIP589829 JYT589829 JOX589829 JFB589829 IVF589829 ILJ589829 IBN589829 HRR589829 HHV589829 GXZ589829 GOD589829 GEH589829 FUL589829 FKP589829 FAT589829 EQX589829 EHB589829 DXF589829 DNJ589829 DDN589829 CTR589829 CJV589829 BZZ589829 BQD589829 BGH589829 AWL589829 AMP589829 ACT589829 SX589829 JB589829 B589829:E589829 WVN524293 WLR524293 WBV524293 VRZ524293 VID524293 UYH524293 UOL524293 UEP524293 TUT524293 TKX524293 TBB524293 SRF524293 SHJ524293 RXN524293 RNR524293 RDV524293 QTZ524293 QKD524293 QAH524293 PQL524293 PGP524293 OWT524293 OMX524293 ODB524293 NTF524293 NJJ524293 MZN524293 MPR524293 MFV524293 LVZ524293 LMD524293 LCH524293 KSL524293 KIP524293 JYT524293 JOX524293 JFB524293 IVF524293 ILJ524293 IBN524293 HRR524293 HHV524293 GXZ524293 GOD524293 GEH524293 FUL524293 FKP524293 FAT524293 EQX524293 EHB524293 DXF524293 DNJ524293 DDN524293 CTR524293 CJV524293 BZZ524293 BQD524293 BGH524293 AWL524293 AMP524293 ACT524293 SX524293 JB524293 B524293:E524293 WVN458757 WLR458757 WBV458757 VRZ458757 VID458757 UYH458757 UOL458757 UEP458757 TUT458757 TKX458757 TBB458757 SRF458757 SHJ458757 RXN458757 RNR458757 RDV458757 QTZ458757 QKD458757 QAH458757 PQL458757 PGP458757 OWT458757 OMX458757 ODB458757 NTF458757 NJJ458757 MZN458757 MPR458757 MFV458757 LVZ458757 LMD458757 LCH458757 KSL458757 KIP458757 JYT458757 JOX458757 JFB458757 IVF458757 ILJ458757 IBN458757 HRR458757 HHV458757 GXZ458757 GOD458757 GEH458757 FUL458757 FKP458757 FAT458757 EQX458757 EHB458757 DXF458757 DNJ458757 DDN458757 CTR458757 CJV458757 BZZ458757 BQD458757 BGH458757 AWL458757 AMP458757 ACT458757 SX458757 JB458757 B458757:E458757 WVN393221 WLR393221 WBV393221 VRZ393221 VID393221 UYH393221 UOL393221 UEP393221 TUT393221 TKX393221 TBB393221 SRF393221 SHJ393221 RXN393221 RNR393221 RDV393221 QTZ393221 QKD393221 QAH393221 PQL393221 PGP393221 OWT393221 OMX393221 ODB393221 NTF393221 NJJ393221 MZN393221 MPR393221 MFV393221 LVZ393221 LMD393221 LCH393221 KSL393221 KIP393221 JYT393221 JOX393221 JFB393221 IVF393221 ILJ393221 IBN393221 HRR393221 HHV393221 GXZ393221 GOD393221 GEH393221 FUL393221 FKP393221 FAT393221 EQX393221 EHB393221 DXF393221 DNJ393221 DDN393221 CTR393221 CJV393221 BZZ393221 BQD393221 BGH393221 AWL393221 AMP393221 ACT393221 SX393221 JB393221 B393221:E393221 WVN327685 WLR327685 WBV327685 VRZ327685 VID327685 UYH327685 UOL327685 UEP327685 TUT327685 TKX327685 TBB327685 SRF327685 SHJ327685 RXN327685 RNR327685 RDV327685 QTZ327685 QKD327685 QAH327685 PQL327685 PGP327685 OWT327685 OMX327685 ODB327685 NTF327685 NJJ327685 MZN327685 MPR327685 MFV327685 LVZ327685 LMD327685 LCH327685 KSL327685 KIP327685 JYT327685 JOX327685 JFB327685 IVF327685 ILJ327685 IBN327685 HRR327685 HHV327685 GXZ327685 GOD327685 GEH327685 FUL327685 FKP327685 FAT327685 EQX327685 EHB327685 DXF327685 DNJ327685 DDN327685 CTR327685 CJV327685 BZZ327685 BQD327685 BGH327685 AWL327685 AMP327685 ACT327685 SX327685 JB327685 B327685:E327685 WVN262149 WLR262149 WBV262149 VRZ262149 VID262149 UYH262149 UOL262149 UEP262149 TUT262149 TKX262149 TBB262149 SRF262149 SHJ262149 RXN262149 RNR262149 RDV262149 QTZ262149 QKD262149 QAH262149 PQL262149 PGP262149 OWT262149 OMX262149 ODB262149 NTF262149 NJJ262149 MZN262149 MPR262149 MFV262149 LVZ262149 LMD262149 LCH262149 KSL262149 KIP262149 JYT262149 JOX262149 JFB262149 IVF262149 ILJ262149 IBN262149 HRR262149 HHV262149 GXZ262149 GOD262149 GEH262149 FUL262149 FKP262149 FAT262149 EQX262149 EHB262149 DXF262149 DNJ262149 DDN262149 CTR262149 CJV262149 BZZ262149 BQD262149 BGH262149 AWL262149 AMP262149 ACT262149 SX262149 JB262149 B262149:E262149 WVN196613 WLR196613 WBV196613 VRZ196613 VID196613 UYH196613 UOL196613 UEP196613 TUT196613 TKX196613 TBB196613 SRF196613 SHJ196613 RXN196613 RNR196613 RDV196613 QTZ196613 QKD196613 QAH196613 PQL196613 PGP196613 OWT196613 OMX196613 ODB196613 NTF196613 NJJ196613 MZN196613 MPR196613 MFV196613 LVZ196613 LMD196613 LCH196613 KSL196613 KIP196613 JYT196613 JOX196613 JFB196613 IVF196613 ILJ196613 IBN196613 HRR196613 HHV196613 GXZ196613 GOD196613 GEH196613 FUL196613 FKP196613 FAT196613 EQX196613 EHB196613 DXF196613 DNJ196613 DDN196613 CTR196613 CJV196613 BZZ196613 BQD196613 BGH196613 AWL196613 AMP196613 ACT196613 SX196613 JB196613 B196613:E196613 WVN131077 WLR131077 WBV131077 VRZ131077 VID131077 UYH131077 UOL131077 UEP131077 TUT131077 TKX131077 TBB131077 SRF131077 SHJ131077 RXN131077 RNR131077 RDV131077 QTZ131077 QKD131077 QAH131077 PQL131077 PGP131077 OWT131077 OMX131077 ODB131077 NTF131077 NJJ131077 MZN131077 MPR131077 MFV131077 LVZ131077 LMD131077 LCH131077 KSL131077 KIP131077 JYT131077 JOX131077 JFB131077 IVF131077 ILJ131077 IBN131077 HRR131077 HHV131077 GXZ131077 GOD131077 GEH131077 FUL131077 FKP131077 FAT131077 EQX131077 EHB131077 DXF131077 DNJ131077 DDN131077 CTR131077 CJV131077 BZZ131077 BQD131077 BGH131077 AWL131077 AMP131077 ACT131077 SX131077 JB131077 B131077:E131077 WVN65541 WLR65541 WBV65541 VRZ65541 VID65541 UYH65541 UOL65541 UEP65541 TUT65541 TKX65541 TBB65541 SRF65541 SHJ65541 RXN65541 RNR65541 RDV65541 QTZ65541 QKD65541 QAH65541 PQL65541 PGP65541 OWT65541 OMX65541 ODB65541 NTF65541 NJJ65541 MZN65541 MPR65541 MFV65541 LVZ65541 LMD65541 LCH65541 KSL65541 KIP65541 JYT65541 JOX65541 JFB65541 IVF65541 ILJ65541 IBN65541 HRR65541 HHV65541 GXZ65541 GOD65541 GEH65541 FUL65541 FKP65541 FAT65541 EQX65541 EHB65541 DXF65541 DNJ65541 DDN65541 CTR65541 CJV65541 BZZ65541 BQD65541 BGH65541 AWL65541 AMP65541 ACT65541 SX65541 JB65541 B65541:E65541 WVN5 WLR5 WBV5 VRZ5 VID5 UYH5 UOL5 UEP5 TUT5 TKX5 TBB5 SRF5 SHJ5 RXN5 RNR5 RDV5 QTZ5 QKD5 QAH5 PQL5 PGP5 OWT5 OMX5 ODB5 NTF5 NJJ5 MZN5 MPR5 MFV5 LVZ5 LMD5 LCH5 KSL5 KIP5 JYT5 JOX5 JFB5 IVF5 ILJ5 IBN5 HRR5 HHV5 GXZ5 GOD5 GEH5 FUL5 FKP5 FAT5 EQX5 EHB5 DXF5 DNJ5 DDN5 CTR5 CJV5 BZZ5 BQD5 BGH5 AWL5 AMP5 ACT5 SX5 JB5" xr:uid="{86EDDF88-F759-4BC1-BE15-0F71067BC989}">
      <formula1>$G$4:$G$24</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3C7D3-59D2-4C9E-8359-CC6613B5204D}">
  <sheetPr codeName="Sheet15"/>
  <dimension ref="A1:CA3526"/>
  <sheetViews>
    <sheetView workbookViewId="0">
      <selection activeCell="C5" sqref="C5"/>
    </sheetView>
  </sheetViews>
  <sheetFormatPr defaultRowHeight="14.4"/>
  <cols>
    <col min="1" max="1" width="4.6640625" style="46" customWidth="1"/>
    <col min="2" max="2" width="20.6640625" style="46" customWidth="1"/>
    <col min="3" max="4" width="10.6640625" style="46" customWidth="1"/>
    <col min="5" max="5" width="4.6640625" style="46" customWidth="1"/>
    <col min="6" max="7" width="20.6640625" style="46" customWidth="1"/>
    <col min="8" max="10" width="9.109375" style="46"/>
    <col min="11" max="11" width="35.44140625" style="46" customWidth="1"/>
    <col min="12" max="12" width="20.5546875" style="46" customWidth="1"/>
    <col min="13" max="13" width="9.109375" style="46"/>
    <col min="14" max="14" width="21.109375" style="116" customWidth="1"/>
    <col min="15" max="15" width="53.44140625" style="116" customWidth="1"/>
    <col min="16" max="30" width="13.6640625" style="116" customWidth="1"/>
    <col min="31" max="31" width="19.109375" style="81" customWidth="1"/>
    <col min="32" max="34" width="9.109375" style="46"/>
    <col min="35" max="35" width="15.6640625" style="116" customWidth="1"/>
    <col min="36" max="38" width="15.6640625" customWidth="1"/>
    <col min="39" max="39" width="44" customWidth="1"/>
    <col min="40" max="55" width="15.6640625" customWidth="1"/>
    <col min="56" max="57" width="9.109375" style="46"/>
    <col min="58" max="58" width="32.5546875" style="46" customWidth="1"/>
    <col min="59" max="66" width="20.6640625" style="46" customWidth="1"/>
    <col min="67" max="67" width="19" style="46" customWidth="1"/>
    <col min="68" max="68" width="39.109375" style="46" customWidth="1"/>
    <col min="69" max="79" width="15.6640625" style="46" customWidth="1"/>
    <col min="80" max="237" width="9.109375" style="46"/>
    <col min="238" max="238" width="21.109375" style="46" customWidth="1"/>
    <col min="239" max="239" width="52.88671875" style="46" customWidth="1"/>
    <col min="240" max="258" width="15.6640625" style="46" customWidth="1"/>
    <col min="259" max="259" width="0" style="46" hidden="1" customWidth="1"/>
    <col min="260" max="493" width="9.109375" style="46"/>
    <col min="494" max="494" width="21.109375" style="46" customWidth="1"/>
    <col min="495" max="495" width="52.88671875" style="46" customWidth="1"/>
    <col min="496" max="514" width="15.6640625" style="46" customWidth="1"/>
    <col min="515" max="515" width="0" style="46" hidden="1" customWidth="1"/>
    <col min="516" max="749" width="9.109375" style="46"/>
    <col min="750" max="750" width="21.109375" style="46" customWidth="1"/>
    <col min="751" max="751" width="52.88671875" style="46" customWidth="1"/>
    <col min="752" max="770" width="15.6640625" style="46" customWidth="1"/>
    <col min="771" max="771" width="0" style="46" hidden="1" customWidth="1"/>
    <col min="772" max="1005" width="9.109375" style="46"/>
    <col min="1006" max="1006" width="21.109375" style="46" customWidth="1"/>
    <col min="1007" max="1007" width="52.88671875" style="46" customWidth="1"/>
    <col min="1008" max="1026" width="15.6640625" style="46" customWidth="1"/>
    <col min="1027" max="1027" width="0" style="46" hidden="1" customWidth="1"/>
    <col min="1028" max="1261" width="9.109375" style="46"/>
    <col min="1262" max="1262" width="21.109375" style="46" customWidth="1"/>
    <col min="1263" max="1263" width="52.88671875" style="46" customWidth="1"/>
    <col min="1264" max="1282" width="15.6640625" style="46" customWidth="1"/>
    <col min="1283" max="1283" width="0" style="46" hidden="1" customWidth="1"/>
    <col min="1284" max="1517" width="9.109375" style="46"/>
    <col min="1518" max="1518" width="21.109375" style="46" customWidth="1"/>
    <col min="1519" max="1519" width="52.88671875" style="46" customWidth="1"/>
    <col min="1520" max="1538" width="15.6640625" style="46" customWidth="1"/>
    <col min="1539" max="1539" width="0" style="46" hidden="1" customWidth="1"/>
    <col min="1540" max="1773" width="9.109375" style="46"/>
    <col min="1774" max="1774" width="21.109375" style="46" customWidth="1"/>
    <col min="1775" max="1775" width="52.88671875" style="46" customWidth="1"/>
    <col min="1776" max="1794" width="15.6640625" style="46" customWidth="1"/>
    <col min="1795" max="1795" width="0" style="46" hidden="1" customWidth="1"/>
    <col min="1796" max="2029" width="9.109375" style="46"/>
    <col min="2030" max="2030" width="21.109375" style="46" customWidth="1"/>
    <col min="2031" max="2031" width="52.88671875" style="46" customWidth="1"/>
    <col min="2032" max="2050" width="15.6640625" style="46" customWidth="1"/>
    <col min="2051" max="2051" width="0" style="46" hidden="1" customWidth="1"/>
    <col min="2052" max="2285" width="9.109375" style="46"/>
    <col min="2286" max="2286" width="21.109375" style="46" customWidth="1"/>
    <col min="2287" max="2287" width="52.88671875" style="46" customWidth="1"/>
    <col min="2288" max="2306" width="15.6640625" style="46" customWidth="1"/>
    <col min="2307" max="2307" width="0" style="46" hidden="1" customWidth="1"/>
    <col min="2308" max="2541" width="9.109375" style="46"/>
    <col min="2542" max="2542" width="21.109375" style="46" customWidth="1"/>
    <col min="2543" max="2543" width="52.88671875" style="46" customWidth="1"/>
    <col min="2544" max="2562" width="15.6640625" style="46" customWidth="1"/>
    <col min="2563" max="2563" width="0" style="46" hidden="1" customWidth="1"/>
    <col min="2564" max="2797" width="9.109375" style="46"/>
    <col min="2798" max="2798" width="21.109375" style="46" customWidth="1"/>
    <col min="2799" max="2799" width="52.88671875" style="46" customWidth="1"/>
    <col min="2800" max="2818" width="15.6640625" style="46" customWidth="1"/>
    <col min="2819" max="2819" width="0" style="46" hidden="1" customWidth="1"/>
    <col min="2820" max="3053" width="9.109375" style="46"/>
    <col min="3054" max="3054" width="21.109375" style="46" customWidth="1"/>
    <col min="3055" max="3055" width="52.88671875" style="46" customWidth="1"/>
    <col min="3056" max="3074" width="15.6640625" style="46" customWidth="1"/>
    <col min="3075" max="3075" width="0" style="46" hidden="1" customWidth="1"/>
    <col min="3076" max="3309" width="9.109375" style="46"/>
    <col min="3310" max="3310" width="21.109375" style="46" customWidth="1"/>
    <col min="3311" max="3311" width="52.88671875" style="46" customWidth="1"/>
    <col min="3312" max="3330" width="15.6640625" style="46" customWidth="1"/>
    <col min="3331" max="3331" width="0" style="46" hidden="1" customWidth="1"/>
    <col min="3332" max="3565" width="9.109375" style="46"/>
    <col min="3566" max="3566" width="21.109375" style="46" customWidth="1"/>
    <col min="3567" max="3567" width="52.88671875" style="46" customWidth="1"/>
    <col min="3568" max="3586" width="15.6640625" style="46" customWidth="1"/>
    <col min="3587" max="3587" width="0" style="46" hidden="1" customWidth="1"/>
    <col min="3588" max="3821" width="9.109375" style="46"/>
    <col min="3822" max="3822" width="21.109375" style="46" customWidth="1"/>
    <col min="3823" max="3823" width="52.88671875" style="46" customWidth="1"/>
    <col min="3824" max="3842" width="15.6640625" style="46" customWidth="1"/>
    <col min="3843" max="3843" width="0" style="46" hidden="1" customWidth="1"/>
    <col min="3844" max="4077" width="9.109375" style="46"/>
    <col min="4078" max="4078" width="21.109375" style="46" customWidth="1"/>
    <col min="4079" max="4079" width="52.88671875" style="46" customWidth="1"/>
    <col min="4080" max="4098" width="15.6640625" style="46" customWidth="1"/>
    <col min="4099" max="4099" width="0" style="46" hidden="1" customWidth="1"/>
    <col min="4100" max="4333" width="9.109375" style="46"/>
    <col min="4334" max="4334" width="21.109375" style="46" customWidth="1"/>
    <col min="4335" max="4335" width="52.88671875" style="46" customWidth="1"/>
    <col min="4336" max="4354" width="15.6640625" style="46" customWidth="1"/>
    <col min="4355" max="4355" width="0" style="46" hidden="1" customWidth="1"/>
    <col min="4356" max="4589" width="9.109375" style="46"/>
    <col min="4590" max="4590" width="21.109375" style="46" customWidth="1"/>
    <col min="4591" max="4591" width="52.88671875" style="46" customWidth="1"/>
    <col min="4592" max="4610" width="15.6640625" style="46" customWidth="1"/>
    <col min="4611" max="4611" width="0" style="46" hidden="1" customWidth="1"/>
    <col min="4612" max="4845" width="9.109375" style="46"/>
    <col min="4846" max="4846" width="21.109375" style="46" customWidth="1"/>
    <col min="4847" max="4847" width="52.88671875" style="46" customWidth="1"/>
    <col min="4848" max="4866" width="15.6640625" style="46" customWidth="1"/>
    <col min="4867" max="4867" width="0" style="46" hidden="1" customWidth="1"/>
    <col min="4868" max="5101" width="9.109375" style="46"/>
    <col min="5102" max="5102" width="21.109375" style="46" customWidth="1"/>
    <col min="5103" max="5103" width="52.88671875" style="46" customWidth="1"/>
    <col min="5104" max="5122" width="15.6640625" style="46" customWidth="1"/>
    <col min="5123" max="5123" width="0" style="46" hidden="1" customWidth="1"/>
    <col min="5124" max="5357" width="9.109375" style="46"/>
    <col min="5358" max="5358" width="21.109375" style="46" customWidth="1"/>
    <col min="5359" max="5359" width="52.88671875" style="46" customWidth="1"/>
    <col min="5360" max="5378" width="15.6640625" style="46" customWidth="1"/>
    <col min="5379" max="5379" width="0" style="46" hidden="1" customWidth="1"/>
    <col min="5380" max="5613" width="9.109375" style="46"/>
    <col min="5614" max="5614" width="21.109375" style="46" customWidth="1"/>
    <col min="5615" max="5615" width="52.88671875" style="46" customWidth="1"/>
    <col min="5616" max="5634" width="15.6640625" style="46" customWidth="1"/>
    <col min="5635" max="5635" width="0" style="46" hidden="1" customWidth="1"/>
    <col min="5636" max="5869" width="9.109375" style="46"/>
    <col min="5870" max="5870" width="21.109375" style="46" customWidth="1"/>
    <col min="5871" max="5871" width="52.88671875" style="46" customWidth="1"/>
    <col min="5872" max="5890" width="15.6640625" style="46" customWidth="1"/>
    <col min="5891" max="5891" width="0" style="46" hidden="1" customWidth="1"/>
    <col min="5892" max="6125" width="9.109375" style="46"/>
    <col min="6126" max="6126" width="21.109375" style="46" customWidth="1"/>
    <col min="6127" max="6127" width="52.88671875" style="46" customWidth="1"/>
    <col min="6128" max="6146" width="15.6640625" style="46" customWidth="1"/>
    <col min="6147" max="6147" width="0" style="46" hidden="1" customWidth="1"/>
    <col min="6148" max="6381" width="9.109375" style="46"/>
    <col min="6382" max="6382" width="21.109375" style="46" customWidth="1"/>
    <col min="6383" max="6383" width="52.88671875" style="46" customWidth="1"/>
    <col min="6384" max="6402" width="15.6640625" style="46" customWidth="1"/>
    <col min="6403" max="6403" width="0" style="46" hidden="1" customWidth="1"/>
    <col min="6404" max="6637" width="9.109375" style="46"/>
    <col min="6638" max="6638" width="21.109375" style="46" customWidth="1"/>
    <col min="6639" max="6639" width="52.88671875" style="46" customWidth="1"/>
    <col min="6640" max="6658" width="15.6640625" style="46" customWidth="1"/>
    <col min="6659" max="6659" width="0" style="46" hidden="1" customWidth="1"/>
    <col min="6660" max="6893" width="9.109375" style="46"/>
    <col min="6894" max="6894" width="21.109375" style="46" customWidth="1"/>
    <col min="6895" max="6895" width="52.88671875" style="46" customWidth="1"/>
    <col min="6896" max="6914" width="15.6640625" style="46" customWidth="1"/>
    <col min="6915" max="6915" width="0" style="46" hidden="1" customWidth="1"/>
    <col min="6916" max="7149" width="9.109375" style="46"/>
    <col min="7150" max="7150" width="21.109375" style="46" customWidth="1"/>
    <col min="7151" max="7151" width="52.88671875" style="46" customWidth="1"/>
    <col min="7152" max="7170" width="15.6640625" style="46" customWidth="1"/>
    <col min="7171" max="7171" width="0" style="46" hidden="1" customWidth="1"/>
    <col min="7172" max="7405" width="9.109375" style="46"/>
    <col min="7406" max="7406" width="21.109375" style="46" customWidth="1"/>
    <col min="7407" max="7407" width="52.88671875" style="46" customWidth="1"/>
    <col min="7408" max="7426" width="15.6640625" style="46" customWidth="1"/>
    <col min="7427" max="7427" width="0" style="46" hidden="1" customWidth="1"/>
    <col min="7428" max="7661" width="9.109375" style="46"/>
    <col min="7662" max="7662" width="21.109375" style="46" customWidth="1"/>
    <col min="7663" max="7663" width="52.88671875" style="46" customWidth="1"/>
    <col min="7664" max="7682" width="15.6640625" style="46" customWidth="1"/>
    <col min="7683" max="7683" width="0" style="46" hidden="1" customWidth="1"/>
    <col min="7684" max="7917" width="9.109375" style="46"/>
    <col min="7918" max="7918" width="21.109375" style="46" customWidth="1"/>
    <col min="7919" max="7919" width="52.88671875" style="46" customWidth="1"/>
    <col min="7920" max="7938" width="15.6640625" style="46" customWidth="1"/>
    <col min="7939" max="7939" width="0" style="46" hidden="1" customWidth="1"/>
    <col min="7940" max="8173" width="9.109375" style="46"/>
    <col min="8174" max="8174" width="21.109375" style="46" customWidth="1"/>
    <col min="8175" max="8175" width="52.88671875" style="46" customWidth="1"/>
    <col min="8176" max="8194" width="15.6640625" style="46" customWidth="1"/>
    <col min="8195" max="8195" width="0" style="46" hidden="1" customWidth="1"/>
    <col min="8196" max="8429" width="9.109375" style="46"/>
    <col min="8430" max="8430" width="21.109375" style="46" customWidth="1"/>
    <col min="8431" max="8431" width="52.88671875" style="46" customWidth="1"/>
    <col min="8432" max="8450" width="15.6640625" style="46" customWidth="1"/>
    <col min="8451" max="8451" width="0" style="46" hidden="1" customWidth="1"/>
    <col min="8452" max="8685" width="9.109375" style="46"/>
    <col min="8686" max="8686" width="21.109375" style="46" customWidth="1"/>
    <col min="8687" max="8687" width="52.88671875" style="46" customWidth="1"/>
    <col min="8688" max="8706" width="15.6640625" style="46" customWidth="1"/>
    <col min="8707" max="8707" width="0" style="46" hidden="1" customWidth="1"/>
    <col min="8708" max="8941" width="9.109375" style="46"/>
    <col min="8942" max="8942" width="21.109375" style="46" customWidth="1"/>
    <col min="8943" max="8943" width="52.88671875" style="46" customWidth="1"/>
    <col min="8944" max="8962" width="15.6640625" style="46" customWidth="1"/>
    <col min="8963" max="8963" width="0" style="46" hidden="1" customWidth="1"/>
    <col min="8964" max="9197" width="9.109375" style="46"/>
    <col min="9198" max="9198" width="21.109375" style="46" customWidth="1"/>
    <col min="9199" max="9199" width="52.88671875" style="46" customWidth="1"/>
    <col min="9200" max="9218" width="15.6640625" style="46" customWidth="1"/>
    <col min="9219" max="9219" width="0" style="46" hidden="1" customWidth="1"/>
    <col min="9220" max="9453" width="9.109375" style="46"/>
    <col min="9454" max="9454" width="21.109375" style="46" customWidth="1"/>
    <col min="9455" max="9455" width="52.88671875" style="46" customWidth="1"/>
    <col min="9456" max="9474" width="15.6640625" style="46" customWidth="1"/>
    <col min="9475" max="9475" width="0" style="46" hidden="1" customWidth="1"/>
    <col min="9476" max="9709" width="9.109375" style="46"/>
    <col min="9710" max="9710" width="21.109375" style="46" customWidth="1"/>
    <col min="9711" max="9711" width="52.88671875" style="46" customWidth="1"/>
    <col min="9712" max="9730" width="15.6640625" style="46" customWidth="1"/>
    <col min="9731" max="9731" width="0" style="46" hidden="1" customWidth="1"/>
    <col min="9732" max="9965" width="9.109375" style="46"/>
    <col min="9966" max="9966" width="21.109375" style="46" customWidth="1"/>
    <col min="9967" max="9967" width="52.88671875" style="46" customWidth="1"/>
    <col min="9968" max="9986" width="15.6640625" style="46" customWidth="1"/>
    <col min="9987" max="9987" width="0" style="46" hidden="1" customWidth="1"/>
    <col min="9988" max="10221" width="9.109375" style="46"/>
    <col min="10222" max="10222" width="21.109375" style="46" customWidth="1"/>
    <col min="10223" max="10223" width="52.88671875" style="46" customWidth="1"/>
    <col min="10224" max="10242" width="15.6640625" style="46" customWidth="1"/>
    <col min="10243" max="10243" width="0" style="46" hidden="1" customWidth="1"/>
    <col min="10244" max="10477" width="9.109375" style="46"/>
    <col min="10478" max="10478" width="21.109375" style="46" customWidth="1"/>
    <col min="10479" max="10479" width="52.88671875" style="46" customWidth="1"/>
    <col min="10480" max="10498" width="15.6640625" style="46" customWidth="1"/>
    <col min="10499" max="10499" width="0" style="46" hidden="1" customWidth="1"/>
    <col min="10500" max="10733" width="9.109375" style="46"/>
    <col min="10734" max="10734" width="21.109375" style="46" customWidth="1"/>
    <col min="10735" max="10735" width="52.88671875" style="46" customWidth="1"/>
    <col min="10736" max="10754" width="15.6640625" style="46" customWidth="1"/>
    <col min="10755" max="10755" width="0" style="46" hidden="1" customWidth="1"/>
    <col min="10756" max="10989" width="9.109375" style="46"/>
    <col min="10990" max="10990" width="21.109375" style="46" customWidth="1"/>
    <col min="10991" max="10991" width="52.88671875" style="46" customWidth="1"/>
    <col min="10992" max="11010" width="15.6640625" style="46" customWidth="1"/>
    <col min="11011" max="11011" width="0" style="46" hidden="1" customWidth="1"/>
    <col min="11012" max="11245" width="9.109375" style="46"/>
    <col min="11246" max="11246" width="21.109375" style="46" customWidth="1"/>
    <col min="11247" max="11247" width="52.88671875" style="46" customWidth="1"/>
    <col min="11248" max="11266" width="15.6640625" style="46" customWidth="1"/>
    <col min="11267" max="11267" width="0" style="46" hidden="1" customWidth="1"/>
    <col min="11268" max="11501" width="9.109375" style="46"/>
    <col min="11502" max="11502" width="21.109375" style="46" customWidth="1"/>
    <col min="11503" max="11503" width="52.88671875" style="46" customWidth="1"/>
    <col min="11504" max="11522" width="15.6640625" style="46" customWidth="1"/>
    <col min="11523" max="11523" width="0" style="46" hidden="1" customWidth="1"/>
    <col min="11524" max="11757" width="9.109375" style="46"/>
    <col min="11758" max="11758" width="21.109375" style="46" customWidth="1"/>
    <col min="11759" max="11759" width="52.88671875" style="46" customWidth="1"/>
    <col min="11760" max="11778" width="15.6640625" style="46" customWidth="1"/>
    <col min="11779" max="11779" width="0" style="46" hidden="1" customWidth="1"/>
    <col min="11780" max="12013" width="9.109375" style="46"/>
    <col min="12014" max="12014" width="21.109375" style="46" customWidth="1"/>
    <col min="12015" max="12015" width="52.88671875" style="46" customWidth="1"/>
    <col min="12016" max="12034" width="15.6640625" style="46" customWidth="1"/>
    <col min="12035" max="12035" width="0" style="46" hidden="1" customWidth="1"/>
    <col min="12036" max="12269" width="9.109375" style="46"/>
    <col min="12270" max="12270" width="21.109375" style="46" customWidth="1"/>
    <col min="12271" max="12271" width="52.88671875" style="46" customWidth="1"/>
    <col min="12272" max="12290" width="15.6640625" style="46" customWidth="1"/>
    <col min="12291" max="12291" width="0" style="46" hidden="1" customWidth="1"/>
    <col min="12292" max="12525" width="9.109375" style="46"/>
    <col min="12526" max="12526" width="21.109375" style="46" customWidth="1"/>
    <col min="12527" max="12527" width="52.88671875" style="46" customWidth="1"/>
    <col min="12528" max="12546" width="15.6640625" style="46" customWidth="1"/>
    <col min="12547" max="12547" width="0" style="46" hidden="1" customWidth="1"/>
    <col min="12548" max="12781" width="9.109375" style="46"/>
    <col min="12782" max="12782" width="21.109375" style="46" customWidth="1"/>
    <col min="12783" max="12783" width="52.88671875" style="46" customWidth="1"/>
    <col min="12784" max="12802" width="15.6640625" style="46" customWidth="1"/>
    <col min="12803" max="12803" width="0" style="46" hidden="1" customWidth="1"/>
    <col min="12804" max="13037" width="9.109375" style="46"/>
    <col min="13038" max="13038" width="21.109375" style="46" customWidth="1"/>
    <col min="13039" max="13039" width="52.88671875" style="46" customWidth="1"/>
    <col min="13040" max="13058" width="15.6640625" style="46" customWidth="1"/>
    <col min="13059" max="13059" width="0" style="46" hidden="1" customWidth="1"/>
    <col min="13060" max="13293" width="9.109375" style="46"/>
    <col min="13294" max="13294" width="21.109375" style="46" customWidth="1"/>
    <col min="13295" max="13295" width="52.88671875" style="46" customWidth="1"/>
    <col min="13296" max="13314" width="15.6640625" style="46" customWidth="1"/>
    <col min="13315" max="13315" width="0" style="46" hidden="1" customWidth="1"/>
    <col min="13316" max="13549" width="9.109375" style="46"/>
    <col min="13550" max="13550" width="21.109375" style="46" customWidth="1"/>
    <col min="13551" max="13551" width="52.88671875" style="46" customWidth="1"/>
    <col min="13552" max="13570" width="15.6640625" style="46" customWidth="1"/>
    <col min="13571" max="13571" width="0" style="46" hidden="1" customWidth="1"/>
    <col min="13572" max="13805" width="9.109375" style="46"/>
    <col min="13806" max="13806" width="21.109375" style="46" customWidth="1"/>
    <col min="13807" max="13807" width="52.88671875" style="46" customWidth="1"/>
    <col min="13808" max="13826" width="15.6640625" style="46" customWidth="1"/>
    <col min="13827" max="13827" width="0" style="46" hidden="1" customWidth="1"/>
    <col min="13828" max="14061" width="9.109375" style="46"/>
    <col min="14062" max="14062" width="21.109375" style="46" customWidth="1"/>
    <col min="14063" max="14063" width="52.88671875" style="46" customWidth="1"/>
    <col min="14064" max="14082" width="15.6640625" style="46" customWidth="1"/>
    <col min="14083" max="14083" width="0" style="46" hidden="1" customWidth="1"/>
    <col min="14084" max="14317" width="9.109375" style="46"/>
    <col min="14318" max="14318" width="21.109375" style="46" customWidth="1"/>
    <col min="14319" max="14319" width="52.88671875" style="46" customWidth="1"/>
    <col min="14320" max="14338" width="15.6640625" style="46" customWidth="1"/>
    <col min="14339" max="14339" width="0" style="46" hidden="1" customWidth="1"/>
    <col min="14340" max="14573" width="9.109375" style="46"/>
    <col min="14574" max="14574" width="21.109375" style="46" customWidth="1"/>
    <col min="14575" max="14575" width="52.88671875" style="46" customWidth="1"/>
    <col min="14576" max="14594" width="15.6640625" style="46" customWidth="1"/>
    <col min="14595" max="14595" width="0" style="46" hidden="1" customWidth="1"/>
    <col min="14596" max="14829" width="9.109375" style="46"/>
    <col min="14830" max="14830" width="21.109375" style="46" customWidth="1"/>
    <col min="14831" max="14831" width="52.88671875" style="46" customWidth="1"/>
    <col min="14832" max="14850" width="15.6640625" style="46" customWidth="1"/>
    <col min="14851" max="14851" width="0" style="46" hidden="1" customWidth="1"/>
    <col min="14852" max="15085" width="9.109375" style="46"/>
    <col min="15086" max="15086" width="21.109375" style="46" customWidth="1"/>
    <col min="15087" max="15087" width="52.88671875" style="46" customWidth="1"/>
    <col min="15088" max="15106" width="15.6640625" style="46" customWidth="1"/>
    <col min="15107" max="15107" width="0" style="46" hidden="1" customWidth="1"/>
    <col min="15108" max="15341" width="9.109375" style="46"/>
    <col min="15342" max="15342" width="21.109375" style="46" customWidth="1"/>
    <col min="15343" max="15343" width="52.88671875" style="46" customWidth="1"/>
    <col min="15344" max="15362" width="15.6640625" style="46" customWidth="1"/>
    <col min="15363" max="15363" width="0" style="46" hidden="1" customWidth="1"/>
    <col min="15364" max="15597" width="9.109375" style="46"/>
    <col min="15598" max="15598" width="21.109375" style="46" customWidth="1"/>
    <col min="15599" max="15599" width="52.88671875" style="46" customWidth="1"/>
    <col min="15600" max="15618" width="15.6640625" style="46" customWidth="1"/>
    <col min="15619" max="15619" width="0" style="46" hidden="1" customWidth="1"/>
    <col min="15620" max="15853" width="9.109375" style="46"/>
    <col min="15854" max="15854" width="21.109375" style="46" customWidth="1"/>
    <col min="15855" max="15855" width="52.88671875" style="46" customWidth="1"/>
    <col min="15856" max="15874" width="15.6640625" style="46" customWidth="1"/>
    <col min="15875" max="15875" width="0" style="46" hidden="1" customWidth="1"/>
    <col min="15876" max="16109" width="9.109375" style="46"/>
    <col min="16110" max="16110" width="21.109375" style="46" customWidth="1"/>
    <col min="16111" max="16111" width="52.88671875" style="46" customWidth="1"/>
    <col min="16112" max="16130" width="15.6640625" style="46" customWidth="1"/>
    <col min="16131" max="16131" width="0" style="46" hidden="1" customWidth="1"/>
    <col min="16132" max="16384" width="9.109375" style="46"/>
  </cols>
  <sheetData>
    <row r="1" spans="1:79" ht="12" customHeight="1"/>
    <row r="2" spans="1:79" ht="12" customHeight="1"/>
    <row r="3" spans="1:79" ht="12" customHeight="1">
      <c r="B3" s="46" t="str">
        <f>'Home Int'!$I$13</f>
        <v>Passenger</v>
      </c>
      <c r="K3" s="46">
        <f>IF($B$3="Passenger",VLOOKUP('Home Int'!$K$13,$F$5:$J$58,5,0),VLOOKUP('Home Int'!$K$13,'PHPM 1 DT Ext'!$G$5:$J$12,4,0))</f>
        <v>8</v>
      </c>
      <c r="L3" s="46">
        <f>IF($B$3="Commercial",VLOOKUP($L$4,$H$5:$J$19,3,0)-3,VLOOKUP($L$4,$H$5:$J$19,3,0))</f>
        <v>14</v>
      </c>
    </row>
    <row r="4" spans="1:79" ht="12" customHeight="1">
      <c r="B4" s="46">
        <f>IF($B$3="Passenger",1,IF($B$3="Commercial",2,0))</f>
        <v>1</v>
      </c>
      <c r="C4" s="46">
        <f>IF($B$3="Passenger",3,IF($B$3="Commercial",4,0))</f>
        <v>3</v>
      </c>
      <c r="F4" s="46">
        <v>1</v>
      </c>
      <c r="G4" s="46">
        <v>2</v>
      </c>
      <c r="H4" s="46">
        <v>3</v>
      </c>
      <c r="I4" s="46">
        <v>4</v>
      </c>
      <c r="L4" s="46">
        <f>'Home Int'!$I$21</f>
        <v>2025</v>
      </c>
      <c r="N4" s="117"/>
      <c r="O4" s="117"/>
      <c r="P4" s="118">
        <v>2012</v>
      </c>
      <c r="Q4" s="118">
        <v>2013</v>
      </c>
      <c r="R4" s="118">
        <v>2014</v>
      </c>
      <c r="S4" s="118">
        <v>2015</v>
      </c>
      <c r="T4" s="118">
        <v>2016</v>
      </c>
      <c r="U4" s="118">
        <v>2017</v>
      </c>
      <c r="V4" s="118">
        <v>2018</v>
      </c>
      <c r="W4" s="118">
        <v>2019</v>
      </c>
      <c r="X4" s="118">
        <v>2020</v>
      </c>
      <c r="Y4" s="118">
        <v>2021</v>
      </c>
      <c r="Z4" s="118">
        <v>2022</v>
      </c>
      <c r="AA4" s="118">
        <v>2023</v>
      </c>
      <c r="AB4" s="118">
        <v>2024</v>
      </c>
      <c r="AC4" s="118">
        <v>2025</v>
      </c>
      <c r="AD4" s="118">
        <v>2026</v>
      </c>
      <c r="AI4" s="127">
        <v>1</v>
      </c>
      <c r="AJ4" s="128">
        <f>AI4+1</f>
        <v>2</v>
      </c>
      <c r="AK4" s="128">
        <f t="shared" ref="AK4:BC4" si="0">AJ4+1</f>
        <v>3</v>
      </c>
      <c r="AL4" s="128">
        <f t="shared" si="0"/>
        <v>4</v>
      </c>
      <c r="AM4" s="128">
        <f t="shared" si="0"/>
        <v>5</v>
      </c>
      <c r="AN4" s="128">
        <f t="shared" si="0"/>
        <v>6</v>
      </c>
      <c r="AO4" s="128">
        <f t="shared" si="0"/>
        <v>7</v>
      </c>
      <c r="AP4" s="128">
        <f t="shared" si="0"/>
        <v>8</v>
      </c>
      <c r="AQ4" s="128">
        <f t="shared" si="0"/>
        <v>9</v>
      </c>
      <c r="AR4" s="128">
        <f t="shared" si="0"/>
        <v>10</v>
      </c>
      <c r="AS4" s="128">
        <f t="shared" si="0"/>
        <v>11</v>
      </c>
      <c r="AT4" s="128">
        <f t="shared" si="0"/>
        <v>12</v>
      </c>
      <c r="AU4" s="128">
        <f t="shared" si="0"/>
        <v>13</v>
      </c>
      <c r="AV4" s="128">
        <f t="shared" si="0"/>
        <v>14</v>
      </c>
      <c r="AW4" s="128">
        <f t="shared" si="0"/>
        <v>15</v>
      </c>
      <c r="AX4" s="128">
        <f t="shared" si="0"/>
        <v>16</v>
      </c>
      <c r="AY4" s="128">
        <f t="shared" si="0"/>
        <v>17</v>
      </c>
      <c r="AZ4" s="128">
        <f t="shared" si="0"/>
        <v>18</v>
      </c>
      <c r="BA4" s="128">
        <f t="shared" si="0"/>
        <v>19</v>
      </c>
      <c r="BB4" s="128">
        <f t="shared" si="0"/>
        <v>20</v>
      </c>
      <c r="BC4" s="128">
        <f t="shared" si="0"/>
        <v>21</v>
      </c>
      <c r="BD4" s="80" t="e">
        <f>#REF!+1</f>
        <v>#REF!</v>
      </c>
      <c r="BE4" s="80" t="e">
        <f t="shared" ref="BE4:BK4" si="1">BD4+1</f>
        <v>#REF!</v>
      </c>
      <c r="BF4" s="80" t="e">
        <f t="shared" si="1"/>
        <v>#REF!</v>
      </c>
      <c r="BG4" s="80" t="e">
        <f t="shared" si="1"/>
        <v>#REF!</v>
      </c>
      <c r="BH4" s="80" t="e">
        <f t="shared" si="1"/>
        <v>#REF!</v>
      </c>
      <c r="BI4" s="80" t="e">
        <f t="shared" si="1"/>
        <v>#REF!</v>
      </c>
      <c r="BJ4" s="80" t="e">
        <f t="shared" si="1"/>
        <v>#REF!</v>
      </c>
      <c r="BK4" s="80" t="e">
        <f t="shared" si="1"/>
        <v>#REF!</v>
      </c>
      <c r="BO4" s="76"/>
      <c r="BP4" s="76"/>
      <c r="BQ4" s="77">
        <v>2015</v>
      </c>
      <c r="BR4" s="77">
        <v>2016</v>
      </c>
      <c r="BS4" s="77">
        <v>2017</v>
      </c>
      <c r="BT4" s="77">
        <v>2018</v>
      </c>
      <c r="BU4" s="77">
        <v>2019</v>
      </c>
      <c r="BV4" s="77">
        <v>2020</v>
      </c>
      <c r="BW4" s="77">
        <v>2021</v>
      </c>
      <c r="BX4" s="77">
        <v>2022</v>
      </c>
      <c r="BY4" s="77">
        <v>2023</v>
      </c>
      <c r="BZ4" s="77">
        <v>2024</v>
      </c>
      <c r="CA4" s="77">
        <v>2025</v>
      </c>
    </row>
    <row r="5" spans="1:79" ht="12" customHeight="1">
      <c r="A5" s="46">
        <v>1</v>
      </c>
      <c r="B5" s="46" t="str">
        <f t="shared" ref="B5:B49" si="2">HLOOKUP($B$4,$F$4:$G$51,1+A5,0)</f>
        <v>BMW</v>
      </c>
      <c r="C5" s="46">
        <f t="shared" ref="C5:C20" si="3">HLOOKUP($C$4,$H$4:$I$20,1+A5,0)</f>
        <v>2012</v>
      </c>
      <c r="F5" s="79" t="s">
        <v>30</v>
      </c>
      <c r="G5" s="79" t="s">
        <v>33</v>
      </c>
      <c r="H5" s="78">
        <v>2012</v>
      </c>
      <c r="I5" s="78">
        <v>2015</v>
      </c>
      <c r="J5" s="46">
        <v>1</v>
      </c>
      <c r="K5" s="46" t="str">
        <f t="shared" ref="K5:K68" si="4">IFERROR(IF($B$3="Passenger",(HLOOKUP($K$3,$AI$4:$BC$699,1+J5,0)),(HLOOKUP($K$3,$BF$4:$BM$686,1+J5,0))),0)</f>
        <v>HONDA-ACCORD-1.5 EL CVT</v>
      </c>
      <c r="L5" s="82">
        <f t="shared" ref="L5:L68" si="5">IFERROR(IF($B$3="Passenger",VLOOKUP(K5,$O$5:$AD$3396,$L$3+1,0),VLOOKUP(K5,$BP$5:$CA$1915,$L$3+1,0)),0)</f>
        <v>0</v>
      </c>
      <c r="N5" s="119" t="s">
        <v>30</v>
      </c>
      <c r="O5" s="120" t="s">
        <v>3209</v>
      </c>
      <c r="P5" s="122">
        <v>0</v>
      </c>
      <c r="Q5" s="122">
        <v>0</v>
      </c>
      <c r="R5" s="122">
        <v>0</v>
      </c>
      <c r="S5" s="122">
        <v>0</v>
      </c>
      <c r="T5" s="122">
        <v>0</v>
      </c>
      <c r="U5" s="122">
        <v>0</v>
      </c>
      <c r="V5" s="122">
        <v>0</v>
      </c>
      <c r="W5" s="122">
        <v>0</v>
      </c>
      <c r="X5" s="122">
        <v>0</v>
      </c>
      <c r="Y5" s="122">
        <v>640000026</v>
      </c>
      <c r="Z5" s="122">
        <v>690000026</v>
      </c>
      <c r="AA5" s="122">
        <v>740000026</v>
      </c>
      <c r="AB5" s="122">
        <v>1000000026</v>
      </c>
      <c r="AC5" s="122">
        <v>1200000026</v>
      </c>
      <c r="AD5" s="121"/>
      <c r="AI5" s="120" t="s">
        <v>3209</v>
      </c>
      <c r="AJ5" s="120" t="s">
        <v>3423</v>
      </c>
      <c r="AK5" s="120" t="s">
        <v>3371</v>
      </c>
      <c r="AL5" s="120" t="s">
        <v>751</v>
      </c>
      <c r="AM5" s="120" t="s">
        <v>3242</v>
      </c>
      <c r="AN5" s="120" t="s">
        <v>3019</v>
      </c>
      <c r="AO5" s="120" t="s">
        <v>3410</v>
      </c>
      <c r="AP5" s="120" t="s">
        <v>1733</v>
      </c>
      <c r="AQ5" s="120" t="s">
        <v>2657</v>
      </c>
      <c r="AR5" s="120" t="s">
        <v>3289</v>
      </c>
      <c r="AS5" s="120" t="s">
        <v>2853</v>
      </c>
      <c r="AT5" s="120" t="s">
        <v>3382</v>
      </c>
      <c r="AU5" s="120" t="s">
        <v>1573</v>
      </c>
      <c r="AV5" s="120" t="s">
        <v>765</v>
      </c>
      <c r="AW5" s="120" t="s">
        <v>2419</v>
      </c>
      <c r="AX5" s="120" t="s">
        <v>1085</v>
      </c>
      <c r="AY5" s="120" t="s">
        <v>3414</v>
      </c>
      <c r="AZ5" s="120" t="s">
        <v>1088</v>
      </c>
      <c r="BA5" s="120" t="s">
        <v>2642</v>
      </c>
      <c r="BB5" s="120" t="s">
        <v>1761</v>
      </c>
      <c r="BC5" s="120" t="s">
        <v>2368</v>
      </c>
      <c r="BF5" s="73" t="s">
        <v>3444</v>
      </c>
      <c r="BG5" s="73" t="s">
        <v>3496</v>
      </c>
      <c r="BH5" s="73" t="s">
        <v>4098</v>
      </c>
      <c r="BI5" s="73" t="s">
        <v>4334</v>
      </c>
      <c r="BJ5" s="73" t="s">
        <v>5017</v>
      </c>
      <c r="BK5" s="73" t="s">
        <v>5067</v>
      </c>
      <c r="BO5" s="72" t="s">
        <v>33</v>
      </c>
      <c r="BP5" s="73" t="s">
        <v>3444</v>
      </c>
      <c r="BQ5" s="75">
        <v>75000026</v>
      </c>
      <c r="BR5" s="75">
        <v>80000026</v>
      </c>
      <c r="BS5" s="75">
        <v>85000026</v>
      </c>
      <c r="BT5" s="75">
        <v>90000026</v>
      </c>
      <c r="BU5" s="75">
        <v>100000026</v>
      </c>
      <c r="BV5" s="75">
        <v>105000026</v>
      </c>
      <c r="BW5" s="75">
        <v>115000026</v>
      </c>
      <c r="BX5" s="75">
        <v>125000026</v>
      </c>
      <c r="BY5" s="75">
        <v>0</v>
      </c>
      <c r="BZ5" s="75">
        <v>0</v>
      </c>
      <c r="CA5" s="75">
        <v>0</v>
      </c>
    </row>
    <row r="6" spans="1:79" ht="12" customHeight="1">
      <c r="A6" s="46">
        <v>2</v>
      </c>
      <c r="B6" s="46" t="str">
        <f t="shared" si="2"/>
        <v>BYD</v>
      </c>
      <c r="C6" s="46">
        <f t="shared" si="3"/>
        <v>2013</v>
      </c>
      <c r="F6" s="79" t="s">
        <v>2750</v>
      </c>
      <c r="G6" s="79" t="s">
        <v>210</v>
      </c>
      <c r="H6" s="78">
        <v>2013</v>
      </c>
      <c r="I6" s="78">
        <v>2016</v>
      </c>
      <c r="J6" s="46">
        <v>2</v>
      </c>
      <c r="K6" s="46" t="str">
        <f t="shared" si="4"/>
        <v>HONDA-ACCORD-1.5 TURBO</v>
      </c>
      <c r="L6" s="82">
        <f t="shared" si="5"/>
        <v>0</v>
      </c>
      <c r="N6" s="119" t="s">
        <v>30</v>
      </c>
      <c r="O6" s="120" t="s">
        <v>7928</v>
      </c>
      <c r="P6" s="122">
        <v>0</v>
      </c>
      <c r="Q6" s="122">
        <v>0</v>
      </c>
      <c r="R6" s="122">
        <v>0</v>
      </c>
      <c r="S6" s="122">
        <v>0</v>
      </c>
      <c r="T6" s="122">
        <v>0</v>
      </c>
      <c r="U6" s="122">
        <v>0</v>
      </c>
      <c r="V6" s="122">
        <v>0</v>
      </c>
      <c r="W6" s="122">
        <v>840000026</v>
      </c>
      <c r="X6" s="122">
        <v>860000026</v>
      </c>
      <c r="Y6" s="122">
        <v>0</v>
      </c>
      <c r="Z6" s="122">
        <v>840000026</v>
      </c>
      <c r="AA6" s="122">
        <v>900000026</v>
      </c>
      <c r="AB6" s="122">
        <v>950000026</v>
      </c>
      <c r="AC6" s="122">
        <v>1000000026</v>
      </c>
      <c r="AD6" s="121"/>
      <c r="AI6" s="120" t="s">
        <v>2808</v>
      </c>
      <c r="AJ6" s="120" t="s">
        <v>3424</v>
      </c>
      <c r="AK6" s="120" t="s">
        <v>3399</v>
      </c>
      <c r="AL6" s="120" t="s">
        <v>546</v>
      </c>
      <c r="AM6" s="120" t="s">
        <v>3243</v>
      </c>
      <c r="AN6" s="120" t="s">
        <v>3434</v>
      </c>
      <c r="AP6" s="120" t="s">
        <v>2128</v>
      </c>
      <c r="AQ6" s="120" t="s">
        <v>2829</v>
      </c>
      <c r="AR6" s="120" t="s">
        <v>3290</v>
      </c>
      <c r="AS6" s="120" t="s">
        <v>1919</v>
      </c>
      <c r="AT6" s="120" t="s">
        <v>179</v>
      </c>
      <c r="AU6" s="120" t="s">
        <v>1913</v>
      </c>
      <c r="AV6" s="120" t="s">
        <v>766</v>
      </c>
      <c r="AW6" s="120" t="s">
        <v>2797</v>
      </c>
      <c r="AX6" s="120" t="s">
        <v>2090</v>
      </c>
      <c r="AY6" s="120" t="s">
        <v>3415</v>
      </c>
      <c r="AZ6" s="120" t="s">
        <v>2439</v>
      </c>
      <c r="BA6" s="120" t="s">
        <v>1466</v>
      </c>
      <c r="BB6" s="120" t="s">
        <v>1789</v>
      </c>
      <c r="BC6" s="120" t="s">
        <v>3022</v>
      </c>
      <c r="BF6" s="73" t="s">
        <v>3444</v>
      </c>
      <c r="BG6" s="73" t="s">
        <v>3497</v>
      </c>
      <c r="BH6" s="73" t="s">
        <v>4099</v>
      </c>
      <c r="BI6" s="73" t="s">
        <v>4335</v>
      </c>
      <c r="BJ6" s="73" t="s">
        <v>4951</v>
      </c>
      <c r="BK6" s="73" t="s">
        <v>5213</v>
      </c>
      <c r="BO6" s="72" t="s">
        <v>33</v>
      </c>
      <c r="BP6" s="73" t="s">
        <v>3444</v>
      </c>
      <c r="BQ6" s="75">
        <v>75000026</v>
      </c>
      <c r="BR6" s="75">
        <v>80000026</v>
      </c>
      <c r="BS6" s="75">
        <v>85000026</v>
      </c>
      <c r="BT6" s="75">
        <v>90000026</v>
      </c>
      <c r="BU6" s="75">
        <v>100000026</v>
      </c>
      <c r="BV6" s="75">
        <v>105000026</v>
      </c>
      <c r="BW6" s="75">
        <v>115000026</v>
      </c>
      <c r="BX6" s="75">
        <v>125000026</v>
      </c>
      <c r="BY6" s="75">
        <v>0</v>
      </c>
      <c r="BZ6" s="75">
        <v>0</v>
      </c>
      <c r="CA6" s="75">
        <v>0</v>
      </c>
    </row>
    <row r="7" spans="1:79" ht="12" customHeight="1">
      <c r="A7" s="46">
        <v>3</v>
      </c>
      <c r="B7" s="46" t="str">
        <f t="shared" si="2"/>
        <v>CHERY</v>
      </c>
      <c r="C7" s="46">
        <f t="shared" si="3"/>
        <v>2014</v>
      </c>
      <c r="F7" s="79" t="s">
        <v>2248</v>
      </c>
      <c r="G7" s="79" t="s">
        <v>37</v>
      </c>
      <c r="H7" s="78">
        <v>2014</v>
      </c>
      <c r="I7" s="78">
        <v>2017</v>
      </c>
      <c r="J7" s="46">
        <v>3</v>
      </c>
      <c r="K7" s="46" t="str">
        <f t="shared" si="4"/>
        <v>HONDA-ACCORD-3.0 V6 A/T</v>
      </c>
      <c r="L7" s="82">
        <f t="shared" si="5"/>
        <v>0</v>
      </c>
      <c r="N7" s="119" t="s">
        <v>30</v>
      </c>
      <c r="O7" s="120" t="s">
        <v>7927</v>
      </c>
      <c r="P7" s="122">
        <v>0</v>
      </c>
      <c r="Q7" s="122">
        <v>0</v>
      </c>
      <c r="R7" s="122">
        <v>0</v>
      </c>
      <c r="S7" s="122">
        <v>0</v>
      </c>
      <c r="T7" s="122">
        <v>0</v>
      </c>
      <c r="U7" s="122">
        <v>0</v>
      </c>
      <c r="V7" s="122">
        <v>0</v>
      </c>
      <c r="W7" s="122">
        <v>840000026</v>
      </c>
      <c r="X7" s="122">
        <v>860000026</v>
      </c>
      <c r="Y7" s="122">
        <v>0</v>
      </c>
      <c r="Z7" s="122">
        <v>0</v>
      </c>
      <c r="AA7" s="122">
        <v>0</v>
      </c>
      <c r="AB7" s="122">
        <v>0</v>
      </c>
      <c r="AC7" s="122">
        <v>0</v>
      </c>
      <c r="AD7" s="121"/>
      <c r="AI7" s="120" t="s">
        <v>2736</v>
      </c>
      <c r="AJ7" s="120" t="s">
        <v>2761</v>
      </c>
      <c r="AK7" s="120" t="s">
        <v>3372</v>
      </c>
      <c r="AL7" s="120" t="s">
        <v>864</v>
      </c>
      <c r="AM7" s="120" t="s">
        <v>1524</v>
      </c>
      <c r="AP7" s="120" t="s">
        <v>2376</v>
      </c>
      <c r="AQ7" s="120" t="s">
        <v>3286</v>
      </c>
      <c r="AR7" s="120" t="s">
        <v>3291</v>
      </c>
      <c r="AS7" s="120" t="s">
        <v>251</v>
      </c>
      <c r="AT7" s="120" t="s">
        <v>1943</v>
      </c>
      <c r="AU7" s="120" t="s">
        <v>1727</v>
      </c>
      <c r="AV7" s="120" t="s">
        <v>767</v>
      </c>
      <c r="AW7" s="120" t="s">
        <v>1689</v>
      </c>
      <c r="AX7" s="120" t="s">
        <v>576</v>
      </c>
      <c r="AY7" s="120" t="s">
        <v>2729</v>
      </c>
      <c r="AZ7" s="120" t="s">
        <v>83</v>
      </c>
      <c r="BA7" s="120" t="s">
        <v>1555</v>
      </c>
      <c r="BB7" s="120" t="s">
        <v>1477</v>
      </c>
      <c r="BC7" s="120" t="s">
        <v>3394</v>
      </c>
      <c r="BF7" s="73" t="s">
        <v>3445</v>
      </c>
      <c r="BG7" s="73" t="s">
        <v>3498</v>
      </c>
      <c r="BH7" s="73" t="s">
        <v>4100</v>
      </c>
      <c r="BI7" s="73" t="s">
        <v>4336</v>
      </c>
      <c r="BJ7" s="73" t="s">
        <v>2408</v>
      </c>
      <c r="BK7" s="73" t="s">
        <v>5214</v>
      </c>
      <c r="BO7" s="72" t="s">
        <v>33</v>
      </c>
      <c r="BP7" s="73" t="s">
        <v>3445</v>
      </c>
      <c r="BQ7" s="75">
        <v>75000026</v>
      </c>
      <c r="BR7" s="75">
        <v>80000026</v>
      </c>
      <c r="BS7" s="75">
        <v>85000026</v>
      </c>
      <c r="BT7" s="75">
        <v>90000026</v>
      </c>
      <c r="BU7" s="75">
        <v>100000026</v>
      </c>
      <c r="BV7" s="75">
        <v>105000026</v>
      </c>
      <c r="BW7" s="75">
        <v>120000026</v>
      </c>
      <c r="BX7" s="75">
        <v>130000026</v>
      </c>
      <c r="BY7" s="75">
        <v>0</v>
      </c>
      <c r="BZ7" s="75">
        <v>0</v>
      </c>
      <c r="CA7" s="75">
        <v>0</v>
      </c>
    </row>
    <row r="8" spans="1:79" ht="12" customHeight="1">
      <c r="A8" s="46">
        <v>4</v>
      </c>
      <c r="B8" s="46" t="str">
        <f t="shared" si="2"/>
        <v>CHEVROLET</v>
      </c>
      <c r="C8" s="46">
        <f t="shared" si="3"/>
        <v>2015</v>
      </c>
      <c r="F8" s="79" t="s">
        <v>31</v>
      </c>
      <c r="G8" s="79" t="s">
        <v>42</v>
      </c>
      <c r="H8" s="78">
        <v>2015</v>
      </c>
      <c r="I8" s="78">
        <v>2018</v>
      </c>
      <c r="J8" s="46">
        <v>4</v>
      </c>
      <c r="K8" s="46" t="str">
        <f t="shared" si="4"/>
        <v>HONDA-ACCORD-3.5 V6 A/T</v>
      </c>
      <c r="L8" s="82">
        <f t="shared" si="5"/>
        <v>0</v>
      </c>
      <c r="N8" s="119" t="s">
        <v>30</v>
      </c>
      <c r="O8" s="120" t="s">
        <v>7929</v>
      </c>
      <c r="P8" s="122">
        <v>0</v>
      </c>
      <c r="Q8" s="122">
        <v>0</v>
      </c>
      <c r="R8" s="122">
        <v>0</v>
      </c>
      <c r="S8" s="122">
        <v>0</v>
      </c>
      <c r="T8" s="122">
        <v>0</v>
      </c>
      <c r="U8" s="122">
        <v>0</v>
      </c>
      <c r="V8" s="122">
        <v>0</v>
      </c>
      <c r="W8" s="122">
        <v>0</v>
      </c>
      <c r="X8" s="122">
        <v>0</v>
      </c>
      <c r="Y8" s="122">
        <v>0</v>
      </c>
      <c r="Z8" s="122">
        <v>990000026</v>
      </c>
      <c r="AA8" s="122">
        <v>1100000026</v>
      </c>
      <c r="AB8" s="122">
        <v>1200000026</v>
      </c>
      <c r="AC8" s="122">
        <v>1400000026</v>
      </c>
      <c r="AD8" s="121"/>
      <c r="AI8" s="120" t="s">
        <v>3210</v>
      </c>
      <c r="AJ8" s="120" t="s">
        <v>2762</v>
      </c>
      <c r="AK8" s="120" t="s">
        <v>3373</v>
      </c>
      <c r="AL8" s="120" t="s">
        <v>142</v>
      </c>
      <c r="AM8" s="120" t="s">
        <v>320</v>
      </c>
      <c r="AP8" s="120" t="s">
        <v>2377</v>
      </c>
      <c r="AQ8" s="120" t="s">
        <v>3012</v>
      </c>
      <c r="AR8" s="120" t="s">
        <v>3358</v>
      </c>
      <c r="AS8" s="120" t="s">
        <v>1577</v>
      </c>
      <c r="AT8" s="120" t="s">
        <v>3353</v>
      </c>
      <c r="AU8" s="120" t="s">
        <v>1869</v>
      </c>
      <c r="AV8" s="120" t="s">
        <v>768</v>
      </c>
      <c r="AW8" s="120" t="s">
        <v>2420</v>
      </c>
      <c r="AX8" s="120" t="s">
        <v>997</v>
      </c>
      <c r="AY8" s="120" t="s">
        <v>2323</v>
      </c>
      <c r="AZ8" s="120" t="s">
        <v>2693</v>
      </c>
      <c r="BA8" s="120" t="s">
        <v>2042</v>
      </c>
      <c r="BB8" s="120" t="s">
        <v>2182</v>
      </c>
      <c r="BC8" s="120" t="s">
        <v>3369</v>
      </c>
      <c r="BF8" s="73" t="s">
        <v>3446</v>
      </c>
      <c r="BG8" s="73" t="s">
        <v>3499</v>
      </c>
      <c r="BH8" s="73" t="s">
        <v>4101</v>
      </c>
      <c r="BI8" s="73" t="s">
        <v>4337</v>
      </c>
      <c r="BJ8" s="73" t="s">
        <v>2409</v>
      </c>
      <c r="BK8" s="73" t="s">
        <v>5104</v>
      </c>
      <c r="BO8" s="72" t="s">
        <v>33</v>
      </c>
      <c r="BP8" s="73" t="s">
        <v>3446</v>
      </c>
      <c r="BQ8" s="75">
        <v>75000026</v>
      </c>
      <c r="BR8" s="75">
        <v>80000026</v>
      </c>
      <c r="BS8" s="75">
        <v>85000026</v>
      </c>
      <c r="BT8" s="75">
        <v>90000026</v>
      </c>
      <c r="BU8" s="75">
        <v>100000026</v>
      </c>
      <c r="BV8" s="75">
        <v>105000026</v>
      </c>
      <c r="BW8" s="75">
        <v>120000026</v>
      </c>
      <c r="BX8" s="75">
        <v>130000026</v>
      </c>
      <c r="BY8" s="75">
        <v>0</v>
      </c>
      <c r="BZ8" s="75">
        <v>0</v>
      </c>
      <c r="CA8" s="75">
        <v>0</v>
      </c>
    </row>
    <row r="9" spans="1:79" ht="12" customHeight="1">
      <c r="A9" s="46">
        <v>5</v>
      </c>
      <c r="B9" s="46" t="str">
        <f t="shared" si="2"/>
        <v>DAIHATSU</v>
      </c>
      <c r="C9" s="46">
        <f t="shared" si="3"/>
        <v>2016</v>
      </c>
      <c r="F9" s="79" t="s">
        <v>33</v>
      </c>
      <c r="G9" s="79" t="s">
        <v>48</v>
      </c>
      <c r="H9" s="78">
        <v>2016</v>
      </c>
      <c r="I9" s="78">
        <v>2019</v>
      </c>
      <c r="J9" s="46">
        <v>5</v>
      </c>
      <c r="K9" s="46" t="str">
        <f t="shared" si="4"/>
        <v>HONDA-ACCORD-ALL NEW FULL SIZED VTIL 2.4 AT</v>
      </c>
      <c r="L9" s="82">
        <f t="shared" si="5"/>
        <v>0</v>
      </c>
      <c r="N9" s="119" t="s">
        <v>30</v>
      </c>
      <c r="O9" s="120" t="s">
        <v>7930</v>
      </c>
      <c r="P9" s="122">
        <v>0</v>
      </c>
      <c r="Q9" s="122">
        <v>0</v>
      </c>
      <c r="R9" s="122">
        <v>0</v>
      </c>
      <c r="S9" s="122">
        <v>0</v>
      </c>
      <c r="T9" s="122">
        <v>0</v>
      </c>
      <c r="U9" s="122">
        <v>0</v>
      </c>
      <c r="V9" s="122">
        <v>0</v>
      </c>
      <c r="W9" s="122">
        <v>0</v>
      </c>
      <c r="X9" s="122">
        <v>0</v>
      </c>
      <c r="Y9" s="122">
        <v>0</v>
      </c>
      <c r="Z9" s="122">
        <v>990000026</v>
      </c>
      <c r="AA9" s="122">
        <v>1100000026</v>
      </c>
      <c r="AB9" s="122">
        <v>1200000026</v>
      </c>
      <c r="AC9" s="122">
        <v>1400000026</v>
      </c>
      <c r="AD9" s="121"/>
      <c r="AI9" s="120" t="s">
        <v>2740</v>
      </c>
      <c r="AJ9" s="120" t="s">
        <v>2843</v>
      </c>
      <c r="AK9" s="120" t="s">
        <v>3400</v>
      </c>
      <c r="AL9" s="120" t="s">
        <v>1051</v>
      </c>
      <c r="AM9" s="120" t="s">
        <v>1694</v>
      </c>
      <c r="AP9" s="120" t="s">
        <v>2382</v>
      </c>
      <c r="AQ9" s="120" t="s">
        <v>2033</v>
      </c>
      <c r="AR9" s="120" t="s">
        <v>3292</v>
      </c>
      <c r="AS9" s="120" t="s">
        <v>127</v>
      </c>
      <c r="AT9" s="120" t="s">
        <v>1831</v>
      </c>
      <c r="AU9" s="120" t="s">
        <v>1428</v>
      </c>
      <c r="AV9" s="120" t="s">
        <v>1997</v>
      </c>
      <c r="AW9" s="120" t="s">
        <v>2058</v>
      </c>
      <c r="AX9" s="120" t="s">
        <v>607</v>
      </c>
      <c r="AY9" s="120" t="s">
        <v>2324</v>
      </c>
      <c r="AZ9" s="120" t="s">
        <v>1001</v>
      </c>
      <c r="BA9" s="120" t="s">
        <v>1967</v>
      </c>
      <c r="BB9" s="120" t="s">
        <v>2696</v>
      </c>
      <c r="BC9" s="120" t="s">
        <v>2235</v>
      </c>
      <c r="BF9" s="73" t="s">
        <v>3447</v>
      </c>
      <c r="BG9" s="73" t="s">
        <v>3500</v>
      </c>
      <c r="BH9" s="73" t="s">
        <v>4102</v>
      </c>
      <c r="BI9" s="73" t="s">
        <v>4338</v>
      </c>
      <c r="BJ9" s="73" t="s">
        <v>2457</v>
      </c>
      <c r="BK9" s="73" t="s">
        <v>5105</v>
      </c>
      <c r="BO9" s="72" t="s">
        <v>33</v>
      </c>
      <c r="BP9" s="73" t="s">
        <v>3447</v>
      </c>
      <c r="BQ9" s="75">
        <v>0</v>
      </c>
      <c r="BR9" s="75">
        <v>0</v>
      </c>
      <c r="BS9" s="75">
        <v>0</v>
      </c>
      <c r="BT9" s="75">
        <v>0</v>
      </c>
      <c r="BU9" s="75">
        <v>0</v>
      </c>
      <c r="BV9" s="75">
        <v>0</v>
      </c>
      <c r="BW9" s="75">
        <v>90000026</v>
      </c>
      <c r="BX9" s="75">
        <v>105000026</v>
      </c>
      <c r="BY9" s="75">
        <v>120000026</v>
      </c>
      <c r="BZ9" s="75">
        <v>140000026</v>
      </c>
      <c r="CA9" s="75">
        <v>0</v>
      </c>
    </row>
    <row r="10" spans="1:79" ht="12" customHeight="1">
      <c r="A10" s="46">
        <v>6</v>
      </c>
      <c r="B10" s="46" t="str">
        <f t="shared" si="2"/>
        <v>DENZA</v>
      </c>
      <c r="C10" s="46">
        <f t="shared" si="3"/>
        <v>2017</v>
      </c>
      <c r="F10" s="79" t="s">
        <v>3018</v>
      </c>
      <c r="G10" s="79" t="s">
        <v>5066</v>
      </c>
      <c r="H10" s="78">
        <v>2017</v>
      </c>
      <c r="I10" s="78">
        <v>2020</v>
      </c>
      <c r="J10" s="46">
        <v>6</v>
      </c>
      <c r="K10" s="46" t="str">
        <f t="shared" si="4"/>
        <v>HONDA-ACCORD-ALL NEW FULL SIZED VTIL 2.4 MT</v>
      </c>
      <c r="L10" s="82">
        <f t="shared" si="5"/>
        <v>0</v>
      </c>
      <c r="N10" s="119" t="s">
        <v>30</v>
      </c>
      <c r="O10" s="120" t="s">
        <v>7931</v>
      </c>
      <c r="P10" s="122">
        <v>0</v>
      </c>
      <c r="Q10" s="122">
        <v>0</v>
      </c>
      <c r="R10" s="122">
        <v>0</v>
      </c>
      <c r="S10" s="122">
        <v>0</v>
      </c>
      <c r="T10" s="122">
        <v>0</v>
      </c>
      <c r="U10" s="122">
        <v>0</v>
      </c>
      <c r="V10" s="122">
        <v>0</v>
      </c>
      <c r="W10" s="122">
        <v>0</v>
      </c>
      <c r="X10" s="122">
        <v>0</v>
      </c>
      <c r="Y10" s="122">
        <v>0</v>
      </c>
      <c r="Z10" s="122">
        <v>0</v>
      </c>
      <c r="AA10" s="122">
        <v>1000000026</v>
      </c>
      <c r="AB10" s="122">
        <v>1300000026</v>
      </c>
      <c r="AC10" s="122">
        <v>1500000026</v>
      </c>
      <c r="AD10" s="121"/>
      <c r="AI10" s="120" t="s">
        <v>2749</v>
      </c>
      <c r="AJ10" s="120" t="s">
        <v>2751</v>
      </c>
      <c r="AK10" s="120" t="s">
        <v>3426</v>
      </c>
      <c r="AL10" s="120" t="s">
        <v>3344</v>
      </c>
      <c r="AM10" s="120" t="s">
        <v>1397</v>
      </c>
      <c r="AP10" s="120" t="s">
        <v>2378</v>
      </c>
      <c r="AQ10" s="120" t="s">
        <v>2658</v>
      </c>
      <c r="AR10" s="120" t="s">
        <v>3293</v>
      </c>
      <c r="AS10" s="120" t="s">
        <v>2290</v>
      </c>
      <c r="AT10" s="120" t="s">
        <v>1889</v>
      </c>
      <c r="AU10" s="120" t="s">
        <v>2637</v>
      </c>
      <c r="AV10" s="120" t="s">
        <v>1432</v>
      </c>
      <c r="AW10" s="120" t="s">
        <v>2686</v>
      </c>
      <c r="AX10" s="120" t="s">
        <v>308</v>
      </c>
      <c r="AY10" s="120" t="s">
        <v>2609</v>
      </c>
      <c r="AZ10" s="120" t="s">
        <v>1326</v>
      </c>
      <c r="BA10" s="120" t="s">
        <v>1793</v>
      </c>
      <c r="BB10" s="120" t="s">
        <v>2337</v>
      </c>
      <c r="BC10" s="120" t="s">
        <v>1947</v>
      </c>
      <c r="BF10" s="73" t="s">
        <v>3448</v>
      </c>
      <c r="BG10" s="73" t="s">
        <v>3501</v>
      </c>
      <c r="BH10" s="73" t="s">
        <v>4103</v>
      </c>
      <c r="BI10" s="73" t="s">
        <v>4339</v>
      </c>
      <c r="BJ10" s="73" t="s">
        <v>4952</v>
      </c>
      <c r="BK10" s="73" t="s">
        <v>5126</v>
      </c>
      <c r="BO10" s="72" t="s">
        <v>33</v>
      </c>
      <c r="BP10" s="73" t="s">
        <v>3448</v>
      </c>
      <c r="BQ10" s="75">
        <v>0</v>
      </c>
      <c r="BR10" s="75">
        <v>0</v>
      </c>
      <c r="BS10" s="75">
        <v>0</v>
      </c>
      <c r="BT10" s="75">
        <v>0</v>
      </c>
      <c r="BU10" s="75">
        <v>0</v>
      </c>
      <c r="BV10" s="75">
        <v>0</v>
      </c>
      <c r="BW10" s="75">
        <v>0</v>
      </c>
      <c r="BX10" s="75">
        <v>0</v>
      </c>
      <c r="BY10" s="75">
        <v>0</v>
      </c>
      <c r="BZ10" s="75">
        <v>0</v>
      </c>
      <c r="CA10" s="75">
        <v>0</v>
      </c>
    </row>
    <row r="11" spans="1:79" ht="12" customHeight="1">
      <c r="A11" s="46">
        <v>7</v>
      </c>
      <c r="B11" s="46" t="str">
        <f t="shared" si="2"/>
        <v>GWM</v>
      </c>
      <c r="C11" s="46">
        <f t="shared" si="3"/>
        <v>2018</v>
      </c>
      <c r="F11" s="79" t="s">
        <v>3025</v>
      </c>
      <c r="G11" s="78"/>
      <c r="H11" s="78">
        <v>2018</v>
      </c>
      <c r="I11" s="78">
        <v>2021</v>
      </c>
      <c r="J11" s="46">
        <v>7</v>
      </c>
      <c r="K11" s="46" t="str">
        <f t="shared" si="4"/>
        <v>HONDA-ACCORD-ALL NEW FULL SIZED VTIL 3.5 AT</v>
      </c>
      <c r="L11" s="82">
        <f t="shared" si="5"/>
        <v>0</v>
      </c>
      <c r="N11" s="119" t="s">
        <v>30</v>
      </c>
      <c r="O11" s="120" t="s">
        <v>7932</v>
      </c>
      <c r="P11" s="122">
        <v>0</v>
      </c>
      <c r="Q11" s="122">
        <v>0</v>
      </c>
      <c r="R11" s="122">
        <v>0</v>
      </c>
      <c r="S11" s="122">
        <v>0</v>
      </c>
      <c r="T11" s="122">
        <v>0</v>
      </c>
      <c r="U11" s="122">
        <v>0</v>
      </c>
      <c r="V11" s="122">
        <v>0</v>
      </c>
      <c r="W11" s="122">
        <v>0</v>
      </c>
      <c r="X11" s="122">
        <v>0</v>
      </c>
      <c r="Y11" s="122">
        <v>0</v>
      </c>
      <c r="Z11" s="122">
        <v>0</v>
      </c>
      <c r="AA11" s="122">
        <v>1000000026</v>
      </c>
      <c r="AB11" s="122">
        <v>1300000026</v>
      </c>
      <c r="AC11" s="122">
        <v>1500000026</v>
      </c>
      <c r="AD11" s="121"/>
      <c r="AI11" s="120" t="s">
        <v>3211</v>
      </c>
      <c r="AJ11" s="120" t="s">
        <v>2763</v>
      </c>
      <c r="AK11" s="120" t="s">
        <v>3401</v>
      </c>
      <c r="AL11" s="120" t="s">
        <v>805</v>
      </c>
      <c r="AM11" s="120" t="s">
        <v>1398</v>
      </c>
      <c r="AP11" s="120" t="s">
        <v>2379</v>
      </c>
      <c r="AQ11" s="120" t="s">
        <v>2214</v>
      </c>
      <c r="AR11" s="120" t="s">
        <v>3294</v>
      </c>
      <c r="AS11" s="120" t="s">
        <v>2170</v>
      </c>
      <c r="AT11" s="120" t="s">
        <v>2057</v>
      </c>
      <c r="AU11" s="120" t="s">
        <v>2606</v>
      </c>
      <c r="AV11" s="120" t="s">
        <v>1433</v>
      </c>
      <c r="AW11" s="120" t="s">
        <v>1708</v>
      </c>
      <c r="AX11" s="120" t="s">
        <v>375</v>
      </c>
      <c r="AY11" s="120" t="s">
        <v>2050</v>
      </c>
      <c r="AZ11" s="120" t="s">
        <v>192</v>
      </c>
      <c r="BA11" s="120" t="s">
        <v>1556</v>
      </c>
      <c r="BB11" s="120" t="s">
        <v>3388</v>
      </c>
      <c r="BC11" s="120" t="s">
        <v>2848</v>
      </c>
      <c r="BF11" s="73" t="s">
        <v>3449</v>
      </c>
      <c r="BG11" s="73" t="s">
        <v>3502</v>
      </c>
      <c r="BH11" s="73" t="s">
        <v>4104</v>
      </c>
      <c r="BI11" s="73" t="s">
        <v>4340</v>
      </c>
      <c r="BJ11" s="73" t="s">
        <v>4953</v>
      </c>
      <c r="BK11" s="73" t="s">
        <v>5068</v>
      </c>
      <c r="BO11" s="72" t="s">
        <v>33</v>
      </c>
      <c r="BP11" s="73" t="s">
        <v>3449</v>
      </c>
      <c r="BQ11" s="75">
        <v>75000026</v>
      </c>
      <c r="BR11" s="75">
        <v>80000026</v>
      </c>
      <c r="BS11" s="75">
        <v>85000026</v>
      </c>
      <c r="BT11" s="75">
        <v>90000026</v>
      </c>
      <c r="BU11" s="75">
        <v>95000026</v>
      </c>
      <c r="BV11" s="75">
        <v>100000026</v>
      </c>
      <c r="BW11" s="75">
        <v>105000026</v>
      </c>
      <c r="BX11" s="75">
        <v>110000026</v>
      </c>
      <c r="BY11" s="75">
        <v>115000026</v>
      </c>
      <c r="BZ11" s="75">
        <v>0</v>
      </c>
      <c r="CA11" s="75">
        <v>0</v>
      </c>
    </row>
    <row r="12" spans="1:79" ht="12" customHeight="1">
      <c r="A12" s="46">
        <v>8</v>
      </c>
      <c r="B12" s="46" t="str">
        <f t="shared" si="2"/>
        <v>HONDA</v>
      </c>
      <c r="C12" s="46">
        <f t="shared" si="3"/>
        <v>2019</v>
      </c>
      <c r="F12" s="79" t="s">
        <v>24</v>
      </c>
      <c r="G12" s="78"/>
      <c r="H12" s="78">
        <v>2019</v>
      </c>
      <c r="I12" s="78">
        <v>2022</v>
      </c>
      <c r="J12" s="46">
        <v>8</v>
      </c>
      <c r="K12" s="46" t="str">
        <f t="shared" si="4"/>
        <v>HONDA-ACCORD-ALL NEW V6 A/T</v>
      </c>
      <c r="L12" s="82">
        <f t="shared" si="5"/>
        <v>0</v>
      </c>
      <c r="N12" s="119" t="s">
        <v>30</v>
      </c>
      <c r="O12" s="120" t="s">
        <v>7933</v>
      </c>
      <c r="P12" s="122">
        <v>0</v>
      </c>
      <c r="Q12" s="122">
        <v>0</v>
      </c>
      <c r="R12" s="122">
        <v>0</v>
      </c>
      <c r="S12" s="122">
        <v>0</v>
      </c>
      <c r="T12" s="122">
        <v>0</v>
      </c>
      <c r="U12" s="122">
        <v>0</v>
      </c>
      <c r="V12" s="122">
        <v>0</v>
      </c>
      <c r="W12" s="122">
        <v>0</v>
      </c>
      <c r="X12" s="122">
        <v>0</v>
      </c>
      <c r="Y12" s="122">
        <v>0</v>
      </c>
      <c r="Z12" s="122">
        <v>0</v>
      </c>
      <c r="AA12" s="122">
        <v>1400000026</v>
      </c>
      <c r="AB12" s="122">
        <v>1500000026</v>
      </c>
      <c r="AC12" s="122">
        <v>1800000026</v>
      </c>
      <c r="AD12" s="121"/>
      <c r="AI12" s="120" t="s">
        <v>3212</v>
      </c>
      <c r="AJ12" s="120" t="s">
        <v>2764</v>
      </c>
      <c r="AK12" s="120" t="s">
        <v>3427</v>
      </c>
      <c r="AL12" s="120" t="s">
        <v>1141</v>
      </c>
      <c r="AM12" s="120" t="s">
        <v>1286</v>
      </c>
      <c r="AP12" s="120" t="s">
        <v>2380</v>
      </c>
      <c r="AQ12" s="120" t="s">
        <v>2277</v>
      </c>
      <c r="AR12" s="120" t="s">
        <v>3295</v>
      </c>
      <c r="AT12" s="120" t="s">
        <v>2171</v>
      </c>
      <c r="AU12" s="120" t="s">
        <v>1310</v>
      </c>
      <c r="AV12" s="120" t="s">
        <v>1434</v>
      </c>
      <c r="AW12" s="120" t="s">
        <v>2115</v>
      </c>
      <c r="AX12" s="120" t="s">
        <v>898</v>
      </c>
      <c r="AY12" s="120" t="s">
        <v>2004</v>
      </c>
      <c r="AZ12" s="120" t="s">
        <v>387</v>
      </c>
      <c r="BA12" s="120" t="s">
        <v>2137</v>
      </c>
      <c r="BB12" s="120" t="s">
        <v>542</v>
      </c>
      <c r="BC12" s="120" t="s">
        <v>2141</v>
      </c>
      <c r="BF12" s="73" t="s">
        <v>3450</v>
      </c>
      <c r="BG12" s="73" t="s">
        <v>3503</v>
      </c>
      <c r="BH12" s="73" t="s">
        <v>4105</v>
      </c>
      <c r="BI12" s="73" t="s">
        <v>4341</v>
      </c>
      <c r="BJ12" s="73" t="s">
        <v>733</v>
      </c>
      <c r="BK12" s="73" t="s">
        <v>5106</v>
      </c>
      <c r="BO12" s="72" t="s">
        <v>33</v>
      </c>
      <c r="BP12" s="73" t="s">
        <v>3450</v>
      </c>
      <c r="BQ12" s="75">
        <v>0</v>
      </c>
      <c r="BR12" s="75">
        <v>0</v>
      </c>
      <c r="BS12" s="75">
        <v>0</v>
      </c>
      <c r="BT12" s="75">
        <v>0</v>
      </c>
      <c r="BU12" s="75">
        <v>0</v>
      </c>
      <c r="BV12" s="75">
        <v>0</v>
      </c>
      <c r="BW12" s="75">
        <v>0</v>
      </c>
      <c r="BX12" s="75">
        <v>0</v>
      </c>
      <c r="BY12" s="75">
        <v>0</v>
      </c>
      <c r="BZ12" s="75">
        <v>0</v>
      </c>
      <c r="CA12" s="75">
        <v>0</v>
      </c>
    </row>
    <row r="13" spans="1:79" ht="12" customHeight="1">
      <c r="A13" s="46">
        <v>9</v>
      </c>
      <c r="B13" s="46" t="str">
        <f t="shared" si="2"/>
        <v>HYUNDAI</v>
      </c>
      <c r="C13" s="46">
        <f t="shared" si="3"/>
        <v>2020</v>
      </c>
      <c r="F13" s="79" t="s">
        <v>36</v>
      </c>
      <c r="G13" s="78"/>
      <c r="H13" s="78">
        <v>2020</v>
      </c>
      <c r="I13" s="78">
        <v>2023</v>
      </c>
      <c r="J13" s="46">
        <v>9</v>
      </c>
      <c r="K13" s="46" t="str">
        <f t="shared" si="4"/>
        <v>HONDA-ACCORD-ALL NEW Vti 2.4 A/T</v>
      </c>
      <c r="L13" s="82">
        <f t="shared" si="5"/>
        <v>0</v>
      </c>
      <c r="N13" s="119" t="s">
        <v>30</v>
      </c>
      <c r="O13" s="120" t="s">
        <v>7934</v>
      </c>
      <c r="P13" s="122">
        <v>0</v>
      </c>
      <c r="Q13" s="122">
        <v>0</v>
      </c>
      <c r="R13" s="122">
        <v>0</v>
      </c>
      <c r="S13" s="122">
        <v>0</v>
      </c>
      <c r="T13" s="122">
        <v>0</v>
      </c>
      <c r="U13" s="122">
        <v>0</v>
      </c>
      <c r="V13" s="122">
        <v>0</v>
      </c>
      <c r="W13" s="122">
        <v>0</v>
      </c>
      <c r="X13" s="122">
        <v>0</v>
      </c>
      <c r="Y13" s="122">
        <v>0</v>
      </c>
      <c r="Z13" s="122">
        <v>0</v>
      </c>
      <c r="AA13" s="122">
        <v>1900000026</v>
      </c>
      <c r="AB13" s="122">
        <v>2100000026</v>
      </c>
      <c r="AC13" s="122">
        <v>2300000026</v>
      </c>
      <c r="AD13" s="121"/>
      <c r="AI13" s="120" t="s">
        <v>2651</v>
      </c>
      <c r="AJ13" s="120" t="s">
        <v>2765</v>
      </c>
      <c r="AK13" s="120" t="s">
        <v>3428</v>
      </c>
      <c r="AL13" s="120" t="s">
        <v>936</v>
      </c>
      <c r="AM13" s="120" t="s">
        <v>596</v>
      </c>
      <c r="AP13" s="120" t="s">
        <v>954</v>
      </c>
      <c r="AQ13" s="120" t="s">
        <v>2215</v>
      </c>
      <c r="AR13" s="120" t="s">
        <v>3296</v>
      </c>
      <c r="AT13" s="120" t="s">
        <v>1309</v>
      </c>
      <c r="AU13" s="120" t="s">
        <v>2507</v>
      </c>
      <c r="AV13" s="120" t="s">
        <v>335</v>
      </c>
      <c r="AW13" s="120" t="s">
        <v>989</v>
      </c>
      <c r="AX13" s="120" t="s">
        <v>334</v>
      </c>
      <c r="AY13" s="120" t="s">
        <v>2029</v>
      </c>
      <c r="AZ13" s="120" t="s">
        <v>1194</v>
      </c>
      <c r="BA13" s="120" t="s">
        <v>1557</v>
      </c>
      <c r="BB13" s="120" t="s">
        <v>2183</v>
      </c>
      <c r="BC13" s="120" t="s">
        <v>1917</v>
      </c>
      <c r="BF13" s="73" t="s">
        <v>3451</v>
      </c>
      <c r="BG13" s="73" t="s">
        <v>3504</v>
      </c>
      <c r="BH13" s="73" t="s">
        <v>4106</v>
      </c>
      <c r="BI13" s="73" t="s">
        <v>4342</v>
      </c>
      <c r="BJ13" s="73" t="s">
        <v>2458</v>
      </c>
      <c r="BK13" s="73" t="s">
        <v>5054</v>
      </c>
      <c r="BO13" s="72" t="s">
        <v>33</v>
      </c>
      <c r="BP13" s="73" t="s">
        <v>3451</v>
      </c>
      <c r="BQ13" s="75">
        <v>80000026</v>
      </c>
      <c r="BR13" s="75">
        <v>85000026</v>
      </c>
      <c r="BS13" s="75">
        <v>90000026</v>
      </c>
      <c r="BT13" s="75">
        <v>95000026</v>
      </c>
      <c r="BU13" s="75">
        <v>100000026</v>
      </c>
      <c r="BV13" s="75">
        <v>105000026</v>
      </c>
      <c r="BW13" s="75">
        <v>110000026</v>
      </c>
      <c r="BX13" s="75">
        <v>115000026</v>
      </c>
      <c r="BY13" s="75">
        <v>120000026</v>
      </c>
      <c r="BZ13" s="75">
        <v>125000026</v>
      </c>
      <c r="CA13" s="75">
        <v>135000026</v>
      </c>
    </row>
    <row r="14" spans="1:79" ht="12" customHeight="1">
      <c r="A14" s="46">
        <v>10</v>
      </c>
      <c r="B14" s="46" t="str">
        <f t="shared" si="2"/>
        <v>ISUZU</v>
      </c>
      <c r="C14" s="46">
        <f t="shared" si="3"/>
        <v>2021</v>
      </c>
      <c r="F14" s="79" t="s">
        <v>37</v>
      </c>
      <c r="G14" s="78"/>
      <c r="H14" s="78">
        <v>2021</v>
      </c>
      <c r="I14" s="78">
        <v>2024</v>
      </c>
      <c r="J14" s="46">
        <v>10</v>
      </c>
      <c r="K14" s="46" t="str">
        <f t="shared" si="4"/>
        <v>HONDA-ACCORD-ALL NEW Vti 2.4 M/T</v>
      </c>
      <c r="L14" s="82">
        <f t="shared" si="5"/>
        <v>0</v>
      </c>
      <c r="N14" s="119" t="s">
        <v>30</v>
      </c>
      <c r="O14" s="120" t="s">
        <v>7934</v>
      </c>
      <c r="P14" s="122">
        <v>0</v>
      </c>
      <c r="Q14" s="122">
        <v>0</v>
      </c>
      <c r="R14" s="122">
        <v>0</v>
      </c>
      <c r="S14" s="122">
        <v>0</v>
      </c>
      <c r="T14" s="122">
        <v>0</v>
      </c>
      <c r="U14" s="122">
        <v>0</v>
      </c>
      <c r="V14" s="122">
        <v>0</v>
      </c>
      <c r="W14" s="122">
        <v>0</v>
      </c>
      <c r="X14" s="122">
        <v>0</v>
      </c>
      <c r="Y14" s="122">
        <v>0</v>
      </c>
      <c r="Z14" s="122">
        <v>0</v>
      </c>
      <c r="AA14" s="122">
        <v>1900000026</v>
      </c>
      <c r="AB14" s="122">
        <v>2100000026</v>
      </c>
      <c r="AC14" s="122">
        <v>2300000026</v>
      </c>
      <c r="AD14" s="121"/>
      <c r="AI14" s="120" t="s">
        <v>2651</v>
      </c>
      <c r="AJ14" s="120" t="s">
        <v>3397</v>
      </c>
      <c r="AK14" s="120" t="s">
        <v>3402</v>
      </c>
      <c r="AL14" s="120" t="s">
        <v>3335</v>
      </c>
      <c r="AM14" s="120" t="s">
        <v>1399</v>
      </c>
      <c r="AP14" s="120" t="s">
        <v>756</v>
      </c>
      <c r="AQ14" s="120" t="s">
        <v>2278</v>
      </c>
      <c r="AR14" s="120" t="s">
        <v>3297</v>
      </c>
      <c r="AU14" s="120" t="s">
        <v>1771</v>
      </c>
      <c r="AV14" s="120" t="s">
        <v>1068</v>
      </c>
      <c r="AW14" s="120" t="s">
        <v>2300</v>
      </c>
      <c r="AX14" s="120" t="s">
        <v>217</v>
      </c>
      <c r="AY14" s="120" t="s">
        <v>2823</v>
      </c>
      <c r="AZ14" s="120" t="s">
        <v>1195</v>
      </c>
      <c r="BA14" s="120" t="s">
        <v>2498</v>
      </c>
      <c r="BB14" s="120" t="s">
        <v>361</v>
      </c>
      <c r="BC14" s="120" t="s">
        <v>1664</v>
      </c>
      <c r="BF14" s="73" t="s">
        <v>3452</v>
      </c>
      <c r="BG14" s="73" t="s">
        <v>3505</v>
      </c>
      <c r="BH14" s="73" t="s">
        <v>4107</v>
      </c>
      <c r="BI14" s="73" t="s">
        <v>4343</v>
      </c>
      <c r="BJ14" s="73" t="s">
        <v>2459</v>
      </c>
      <c r="BK14" s="73" t="s">
        <v>5107</v>
      </c>
      <c r="BO14" s="72" t="s">
        <v>33</v>
      </c>
      <c r="BP14" s="73" t="s">
        <v>3452</v>
      </c>
      <c r="BQ14" s="75">
        <v>0</v>
      </c>
      <c r="BR14" s="75">
        <v>0</v>
      </c>
      <c r="BS14" s="75">
        <v>0</v>
      </c>
      <c r="BT14" s="75">
        <v>0</v>
      </c>
      <c r="BU14" s="75">
        <v>0</v>
      </c>
      <c r="BV14" s="75">
        <v>0</v>
      </c>
      <c r="BW14" s="75">
        <v>0</v>
      </c>
      <c r="BX14" s="75">
        <v>0</v>
      </c>
      <c r="BY14" s="75">
        <v>0</v>
      </c>
      <c r="BZ14" s="75">
        <v>0</v>
      </c>
      <c r="CA14" s="75">
        <v>0</v>
      </c>
    </row>
    <row r="15" spans="1:79" ht="12" customHeight="1">
      <c r="A15" s="46">
        <v>11</v>
      </c>
      <c r="B15" s="46" t="str">
        <f t="shared" si="2"/>
        <v>JEEP</v>
      </c>
      <c r="C15" s="46">
        <f t="shared" si="3"/>
        <v>2022</v>
      </c>
      <c r="F15" s="79" t="s">
        <v>120</v>
      </c>
      <c r="G15" s="78"/>
      <c r="H15" s="78">
        <v>2022</v>
      </c>
      <c r="I15" s="78">
        <v>2025</v>
      </c>
      <c r="J15" s="46">
        <v>11</v>
      </c>
      <c r="K15" s="46" t="str">
        <f t="shared" si="4"/>
        <v>HONDA-ACCORD-ALL NEW Vti L 2.4 A/T</v>
      </c>
      <c r="L15" s="82">
        <f t="shared" si="5"/>
        <v>0</v>
      </c>
      <c r="N15" s="119" t="s">
        <v>30</v>
      </c>
      <c r="O15" s="120" t="s">
        <v>7935</v>
      </c>
      <c r="P15" s="122">
        <v>0</v>
      </c>
      <c r="Q15" s="122">
        <v>0</v>
      </c>
      <c r="R15" s="122">
        <v>0</v>
      </c>
      <c r="S15" s="122">
        <v>0</v>
      </c>
      <c r="T15" s="122">
        <v>0</v>
      </c>
      <c r="U15" s="122">
        <v>0</v>
      </c>
      <c r="V15" s="122">
        <v>0</v>
      </c>
      <c r="W15" s="122">
        <v>0</v>
      </c>
      <c r="X15" s="122">
        <v>0</v>
      </c>
      <c r="Y15" s="122">
        <v>0</v>
      </c>
      <c r="Z15" s="122">
        <v>0</v>
      </c>
      <c r="AA15" s="122">
        <v>1900000026</v>
      </c>
      <c r="AB15" s="122">
        <v>2100000026</v>
      </c>
      <c r="AC15" s="122">
        <v>2300000026</v>
      </c>
      <c r="AD15" s="121"/>
      <c r="AI15" s="120" t="s">
        <v>3213</v>
      </c>
      <c r="AJ15" s="120" t="s">
        <v>3398</v>
      </c>
      <c r="AK15" s="120" t="s">
        <v>3403</v>
      </c>
      <c r="AL15" s="120" t="s">
        <v>3346</v>
      </c>
      <c r="AM15" s="120" t="s">
        <v>2555</v>
      </c>
      <c r="AP15" s="120" t="s">
        <v>170</v>
      </c>
      <c r="AQ15" s="120" t="s">
        <v>2068</v>
      </c>
      <c r="AR15" s="120" t="s">
        <v>3298</v>
      </c>
      <c r="AU15" s="120" t="s">
        <v>2018</v>
      </c>
      <c r="AV15" s="120" t="s">
        <v>1069</v>
      </c>
      <c r="AW15" s="120" t="s">
        <v>990</v>
      </c>
      <c r="AX15" s="120" t="s">
        <v>621</v>
      </c>
      <c r="AY15" s="120" t="s">
        <v>3417</v>
      </c>
      <c r="AZ15" s="120" t="s">
        <v>152</v>
      </c>
      <c r="BA15" s="120" t="s">
        <v>2799</v>
      </c>
      <c r="BB15" s="120" t="s">
        <v>1340</v>
      </c>
      <c r="BC15" s="120" t="s">
        <v>1844</v>
      </c>
      <c r="BF15" s="73" t="s">
        <v>3453</v>
      </c>
      <c r="BG15" s="73" t="s">
        <v>3506</v>
      </c>
      <c r="BH15" s="73" t="s">
        <v>4108</v>
      </c>
      <c r="BI15" s="73" t="s">
        <v>4344</v>
      </c>
      <c r="BJ15" s="73" t="s">
        <v>2460</v>
      </c>
      <c r="BK15" s="73" t="s">
        <v>5127</v>
      </c>
      <c r="BO15" s="72" t="s">
        <v>33</v>
      </c>
      <c r="BP15" s="73" t="s">
        <v>3453</v>
      </c>
      <c r="BQ15" s="75">
        <v>85000026</v>
      </c>
      <c r="BR15" s="75">
        <v>90000026</v>
      </c>
      <c r="BS15" s="75">
        <v>100000026</v>
      </c>
      <c r="BT15" s="75">
        <v>105000026</v>
      </c>
      <c r="BU15" s="75">
        <v>110000026</v>
      </c>
      <c r="BV15" s="75">
        <v>120000026</v>
      </c>
      <c r="BW15" s="75">
        <v>115000026</v>
      </c>
      <c r="BX15" s="75">
        <v>125000026</v>
      </c>
      <c r="BY15" s="75">
        <v>130000026</v>
      </c>
      <c r="BZ15" s="75">
        <v>0</v>
      </c>
      <c r="CA15" s="75">
        <v>0</v>
      </c>
    </row>
    <row r="16" spans="1:79" ht="12" customHeight="1">
      <c r="A16" s="46">
        <v>12</v>
      </c>
      <c r="B16" s="46" t="str">
        <f t="shared" si="2"/>
        <v>KIA</v>
      </c>
      <c r="C16" s="46">
        <f t="shared" si="3"/>
        <v>2023</v>
      </c>
      <c r="F16" s="79" t="s">
        <v>38</v>
      </c>
      <c r="G16" s="78"/>
      <c r="H16" s="78">
        <v>2023</v>
      </c>
      <c r="I16" s="78">
        <v>2026</v>
      </c>
      <c r="J16" s="46">
        <v>12</v>
      </c>
      <c r="K16" s="46" t="str">
        <f t="shared" si="4"/>
        <v>HONDA-ACCORD-ALL NEW VTI SE 2.4 AT</v>
      </c>
      <c r="L16" s="82">
        <f t="shared" si="5"/>
        <v>0</v>
      </c>
      <c r="N16" s="119" t="s">
        <v>30</v>
      </c>
      <c r="O16" s="120" t="s">
        <v>7936</v>
      </c>
      <c r="P16" s="122">
        <v>0</v>
      </c>
      <c r="Q16" s="122">
        <v>0</v>
      </c>
      <c r="R16" s="122">
        <v>0</v>
      </c>
      <c r="S16" s="122">
        <v>0</v>
      </c>
      <c r="T16" s="122">
        <v>0</v>
      </c>
      <c r="U16" s="122">
        <v>0</v>
      </c>
      <c r="V16" s="122">
        <v>0</v>
      </c>
      <c r="W16" s="122">
        <v>0</v>
      </c>
      <c r="X16" s="122">
        <v>0</v>
      </c>
      <c r="Y16" s="122">
        <v>0</v>
      </c>
      <c r="Z16" s="122">
        <v>1000000026</v>
      </c>
      <c r="AA16" s="122">
        <v>1200000026</v>
      </c>
      <c r="AB16" s="122">
        <v>1400000026</v>
      </c>
      <c r="AC16" s="122">
        <v>1900000026</v>
      </c>
      <c r="AD16" s="121"/>
      <c r="AI16" s="120" t="s">
        <v>3214</v>
      </c>
      <c r="AJ16" s="120" t="s">
        <v>2752</v>
      </c>
      <c r="AK16" s="120" t="s">
        <v>3404</v>
      </c>
      <c r="AL16" s="120" t="s">
        <v>693</v>
      </c>
      <c r="AM16" s="120" t="s">
        <v>1400</v>
      </c>
      <c r="AP16" s="120" t="s">
        <v>2383</v>
      </c>
      <c r="AQ16" s="120" t="s">
        <v>2216</v>
      </c>
      <c r="AR16" s="120" t="s">
        <v>3299</v>
      </c>
      <c r="AU16" s="120" t="s">
        <v>1730</v>
      </c>
      <c r="AV16" s="120" t="s">
        <v>2097</v>
      </c>
      <c r="AW16" s="120" t="s">
        <v>2564</v>
      </c>
      <c r="AX16" s="120" t="s">
        <v>189</v>
      </c>
      <c r="AY16" s="120" t="s">
        <v>2135</v>
      </c>
      <c r="AZ16" s="120" t="s">
        <v>1327</v>
      </c>
      <c r="BA16" s="120" t="s">
        <v>1829</v>
      </c>
      <c r="BB16" s="120" t="s">
        <v>2338</v>
      </c>
      <c r="BC16" s="120" t="s">
        <v>1841</v>
      </c>
      <c r="BF16" s="73" t="s">
        <v>3454</v>
      </c>
      <c r="BG16" s="73" t="s">
        <v>3507</v>
      </c>
      <c r="BH16" s="73" t="s">
        <v>4109</v>
      </c>
      <c r="BI16" s="73" t="s">
        <v>4345</v>
      </c>
      <c r="BJ16" s="73" t="s">
        <v>2461</v>
      </c>
      <c r="BK16" s="73" t="s">
        <v>5215</v>
      </c>
      <c r="BO16" s="72" t="s">
        <v>33</v>
      </c>
      <c r="BP16" s="73" t="s">
        <v>3454</v>
      </c>
      <c r="BQ16" s="75">
        <v>0</v>
      </c>
      <c r="BR16" s="75">
        <v>0</v>
      </c>
      <c r="BS16" s="75">
        <v>0</v>
      </c>
      <c r="BT16" s="75">
        <v>0</v>
      </c>
      <c r="BU16" s="75">
        <v>0</v>
      </c>
      <c r="BV16" s="75">
        <v>0</v>
      </c>
      <c r="BW16" s="75">
        <v>0</v>
      </c>
      <c r="BX16" s="75">
        <v>0</v>
      </c>
      <c r="BY16" s="75">
        <v>0</v>
      </c>
      <c r="BZ16" s="75">
        <v>0</v>
      </c>
      <c r="CA16" s="75">
        <v>0</v>
      </c>
    </row>
    <row r="17" spans="1:79" ht="12" customHeight="1">
      <c r="A17" s="46">
        <v>13</v>
      </c>
      <c r="B17" s="46" t="str">
        <f t="shared" si="2"/>
        <v>LEXUS</v>
      </c>
      <c r="C17" s="46">
        <f t="shared" si="3"/>
        <v>2024</v>
      </c>
      <c r="F17" s="79" t="s">
        <v>180</v>
      </c>
      <c r="G17" s="78"/>
      <c r="H17" s="78">
        <v>2024</v>
      </c>
      <c r="I17" s="78"/>
      <c r="J17" s="46">
        <v>13</v>
      </c>
      <c r="K17" s="46" t="str">
        <f t="shared" si="4"/>
        <v>HONDA-ACCORD-ALL NEW VTIL 2.4 MT</v>
      </c>
      <c r="L17" s="82">
        <f t="shared" si="5"/>
        <v>0</v>
      </c>
      <c r="N17" s="119" t="s">
        <v>30</v>
      </c>
      <c r="O17" s="120" t="s">
        <v>7937</v>
      </c>
      <c r="P17" s="122">
        <v>0</v>
      </c>
      <c r="Q17" s="122">
        <v>0</v>
      </c>
      <c r="R17" s="122">
        <v>0</v>
      </c>
      <c r="S17" s="122">
        <v>0</v>
      </c>
      <c r="T17" s="122">
        <v>0</v>
      </c>
      <c r="U17" s="122">
        <v>0</v>
      </c>
      <c r="V17" s="122">
        <v>0</v>
      </c>
      <c r="W17" s="122">
        <v>0</v>
      </c>
      <c r="X17" s="122">
        <v>0</v>
      </c>
      <c r="Y17" s="122">
        <v>0</v>
      </c>
      <c r="Z17" s="122">
        <v>1000000026</v>
      </c>
      <c r="AA17" s="122">
        <v>1200000026</v>
      </c>
      <c r="AB17" s="122">
        <v>1400000026</v>
      </c>
      <c r="AC17" s="122">
        <v>1900000026</v>
      </c>
      <c r="AD17" s="121"/>
      <c r="AI17" s="120" t="s">
        <v>2721</v>
      </c>
      <c r="AJ17" s="120" t="s">
        <v>2766</v>
      </c>
      <c r="AK17" s="120" t="s">
        <v>3405</v>
      </c>
      <c r="AL17" s="120" t="s">
        <v>1993</v>
      </c>
      <c r="AM17" s="120" t="s">
        <v>1401</v>
      </c>
      <c r="AP17" s="120" t="s">
        <v>2263</v>
      </c>
      <c r="AQ17" s="120" t="s">
        <v>2701</v>
      </c>
      <c r="AR17" s="120" t="s">
        <v>3300</v>
      </c>
      <c r="AU17" s="120" t="s">
        <v>3412</v>
      </c>
      <c r="AV17" s="120" t="s">
        <v>1072</v>
      </c>
      <c r="AW17" s="120" t="s">
        <v>886</v>
      </c>
      <c r="AX17" s="120" t="s">
        <v>2496</v>
      </c>
      <c r="AY17" s="120" t="s">
        <v>2012</v>
      </c>
      <c r="AZ17" s="120" t="s">
        <v>1196</v>
      </c>
      <c r="BA17" s="120" t="s">
        <v>1871</v>
      </c>
      <c r="BB17" s="120" t="s">
        <v>2622</v>
      </c>
      <c r="BC17" s="120" t="s">
        <v>1755</v>
      </c>
      <c r="BF17" s="73" t="s">
        <v>3455</v>
      </c>
      <c r="BG17" s="73" t="s">
        <v>3508</v>
      </c>
      <c r="BH17" s="73" t="s">
        <v>4110</v>
      </c>
      <c r="BI17" s="73" t="s">
        <v>4346</v>
      </c>
      <c r="BJ17" s="73" t="s">
        <v>734</v>
      </c>
      <c r="BK17" s="73" t="s">
        <v>5216</v>
      </c>
      <c r="BO17" s="72" t="s">
        <v>33</v>
      </c>
      <c r="BP17" s="73" t="s">
        <v>3455</v>
      </c>
      <c r="BQ17" s="75">
        <v>0</v>
      </c>
      <c r="BR17" s="75">
        <v>0</v>
      </c>
      <c r="BS17" s="75">
        <v>0</v>
      </c>
      <c r="BT17" s="75">
        <v>0</v>
      </c>
      <c r="BU17" s="75">
        <v>0</v>
      </c>
      <c r="BV17" s="75">
        <v>0</v>
      </c>
      <c r="BW17" s="75">
        <v>0</v>
      </c>
      <c r="BX17" s="75">
        <v>110000026</v>
      </c>
      <c r="BY17" s="75">
        <v>0</v>
      </c>
      <c r="BZ17" s="75">
        <v>0</v>
      </c>
      <c r="CA17" s="75">
        <v>0</v>
      </c>
    </row>
    <row r="18" spans="1:79" ht="12" customHeight="1">
      <c r="A18" s="46">
        <v>14</v>
      </c>
      <c r="B18" s="46" t="str">
        <f t="shared" si="2"/>
        <v>MAZDA</v>
      </c>
      <c r="C18" s="46">
        <f t="shared" si="3"/>
        <v>2025</v>
      </c>
      <c r="F18" s="79" t="s">
        <v>40</v>
      </c>
      <c r="G18" s="78"/>
      <c r="H18" s="78">
        <v>2025</v>
      </c>
      <c r="I18" s="78"/>
      <c r="J18" s="46">
        <v>14</v>
      </c>
      <c r="K18" s="46" t="str">
        <f t="shared" si="4"/>
        <v>HONDA-ACCORD-RS HYBRID</v>
      </c>
      <c r="L18" s="82">
        <f t="shared" si="5"/>
        <v>820000026</v>
      </c>
      <c r="N18" s="119" t="s">
        <v>30</v>
      </c>
      <c r="O18" s="120" t="s">
        <v>7938</v>
      </c>
      <c r="P18" s="122">
        <v>0</v>
      </c>
      <c r="Q18" s="122">
        <v>0</v>
      </c>
      <c r="R18" s="122">
        <v>0</v>
      </c>
      <c r="S18" s="122">
        <v>0</v>
      </c>
      <c r="T18" s="122">
        <v>0</v>
      </c>
      <c r="U18" s="122">
        <v>0</v>
      </c>
      <c r="V18" s="122">
        <v>0</v>
      </c>
      <c r="W18" s="122">
        <v>0</v>
      </c>
      <c r="X18" s="122">
        <v>0</v>
      </c>
      <c r="Y18" s="122">
        <v>0</v>
      </c>
      <c r="Z18" s="122">
        <v>1000000026</v>
      </c>
      <c r="AA18" s="122">
        <v>1200000026</v>
      </c>
      <c r="AB18" s="122">
        <v>1400000026</v>
      </c>
      <c r="AC18" s="122">
        <v>1900000026</v>
      </c>
      <c r="AD18" s="121"/>
      <c r="AI18" s="120" t="s">
        <v>2243</v>
      </c>
      <c r="AJ18" s="120" t="s">
        <v>3425</v>
      </c>
      <c r="AK18" s="120" t="s">
        <v>3429</v>
      </c>
      <c r="AL18" s="120" t="s">
        <v>1523</v>
      </c>
      <c r="AM18" s="120" t="s">
        <v>1144</v>
      </c>
      <c r="AP18" s="120" t="s">
        <v>2715</v>
      </c>
      <c r="AQ18" s="120" t="s">
        <v>2725</v>
      </c>
      <c r="AR18" s="120" t="s">
        <v>3301</v>
      </c>
      <c r="AU18" s="120" t="s">
        <v>2069</v>
      </c>
      <c r="AV18" s="120" t="s">
        <v>1705</v>
      </c>
      <c r="AW18" s="120" t="s">
        <v>1183</v>
      </c>
      <c r="AX18" s="120" t="s">
        <v>1914</v>
      </c>
      <c r="AY18" s="120" t="s">
        <v>2178</v>
      </c>
      <c r="AZ18" s="120" t="s">
        <v>1002</v>
      </c>
      <c r="BA18" s="120" t="s">
        <v>109</v>
      </c>
      <c r="BB18" s="120" t="s">
        <v>2623</v>
      </c>
      <c r="BC18" s="120" t="s">
        <v>2198</v>
      </c>
      <c r="BF18" s="73" t="s">
        <v>3456</v>
      </c>
      <c r="BG18" s="73" t="s">
        <v>3509</v>
      </c>
      <c r="BH18" s="73" t="s">
        <v>4111</v>
      </c>
      <c r="BI18" s="73" t="s">
        <v>4347</v>
      </c>
      <c r="BJ18" s="73" t="s">
        <v>788</v>
      </c>
      <c r="BK18" s="73" t="s">
        <v>5189</v>
      </c>
      <c r="BO18" s="72" t="s">
        <v>33</v>
      </c>
      <c r="BP18" s="73" t="s">
        <v>3456</v>
      </c>
      <c r="BQ18" s="75">
        <v>75000026</v>
      </c>
      <c r="BR18" s="75">
        <v>80000026</v>
      </c>
      <c r="BS18" s="75">
        <v>90000026</v>
      </c>
      <c r="BT18" s="75">
        <v>95000026</v>
      </c>
      <c r="BU18" s="75">
        <v>100000026</v>
      </c>
      <c r="BV18" s="75">
        <v>105000026</v>
      </c>
      <c r="BW18" s="75">
        <v>110000026</v>
      </c>
      <c r="BX18" s="75">
        <v>115000026</v>
      </c>
      <c r="BY18" s="75">
        <v>120000026</v>
      </c>
      <c r="BZ18" s="75">
        <v>130000026</v>
      </c>
      <c r="CA18" s="75">
        <v>0</v>
      </c>
    </row>
    <row r="19" spans="1:79" ht="12" customHeight="1">
      <c r="A19" s="46">
        <v>15</v>
      </c>
      <c r="B19" s="46" t="str">
        <f t="shared" si="2"/>
        <v>MERCEDES BENZ</v>
      </c>
      <c r="C19" s="46">
        <f t="shared" si="3"/>
        <v>2026</v>
      </c>
      <c r="F19" s="79" t="s">
        <v>25</v>
      </c>
      <c r="G19" s="78"/>
      <c r="H19" s="78">
        <v>2026</v>
      </c>
      <c r="I19" s="78"/>
      <c r="J19" s="46">
        <v>15</v>
      </c>
      <c r="K19" s="46" t="str">
        <f t="shared" si="4"/>
        <v>HONDA-ACCORD-VTI 2.4 A/T</v>
      </c>
      <c r="L19" s="82">
        <f t="shared" si="5"/>
        <v>0</v>
      </c>
      <c r="N19" s="119" t="s">
        <v>30</v>
      </c>
      <c r="O19" s="120" t="s">
        <v>7939</v>
      </c>
      <c r="P19" s="122">
        <v>0</v>
      </c>
      <c r="Q19" s="122">
        <v>0</v>
      </c>
      <c r="R19" s="122">
        <v>0</v>
      </c>
      <c r="S19" s="122">
        <v>0</v>
      </c>
      <c r="T19" s="122">
        <v>0</v>
      </c>
      <c r="U19" s="122">
        <v>0</v>
      </c>
      <c r="V19" s="122">
        <v>0</v>
      </c>
      <c r="W19" s="122">
        <v>0</v>
      </c>
      <c r="X19" s="122">
        <v>0</v>
      </c>
      <c r="Y19" s="122">
        <v>0</v>
      </c>
      <c r="Z19" s="122">
        <v>0</v>
      </c>
      <c r="AA19" s="122">
        <v>0</v>
      </c>
      <c r="AB19" s="122">
        <v>1600000026</v>
      </c>
      <c r="AC19" s="122">
        <v>0</v>
      </c>
      <c r="AD19" s="121"/>
      <c r="AI19" s="120" t="s">
        <v>3215</v>
      </c>
      <c r="AJ19" s="120" t="s">
        <v>3017</v>
      </c>
      <c r="AK19" s="120" t="s">
        <v>3239</v>
      </c>
      <c r="AL19" s="120" t="s">
        <v>1392</v>
      </c>
      <c r="AM19" s="120" t="s">
        <v>1145</v>
      </c>
      <c r="AP19" s="120" t="s">
        <v>757</v>
      </c>
      <c r="AQ19" s="120" t="s">
        <v>2844</v>
      </c>
      <c r="AR19" s="120" t="s">
        <v>3302</v>
      </c>
      <c r="AU19" s="120" t="s">
        <v>2070</v>
      </c>
      <c r="AV19" s="120" t="s">
        <v>1171</v>
      </c>
      <c r="AW19" s="120" t="s">
        <v>1792</v>
      </c>
      <c r="AX19" s="120" t="s">
        <v>537</v>
      </c>
      <c r="AZ19" s="120" t="s">
        <v>2619</v>
      </c>
      <c r="BA19" s="120" t="s">
        <v>49</v>
      </c>
      <c r="BB19" s="120" t="s">
        <v>1478</v>
      </c>
      <c r="BC19" s="120" t="s">
        <v>2236</v>
      </c>
      <c r="BF19" s="73" t="s">
        <v>3457</v>
      </c>
      <c r="BG19" s="73" t="s">
        <v>3510</v>
      </c>
      <c r="BH19" s="73" t="s">
        <v>4112</v>
      </c>
      <c r="BI19" s="73" t="s">
        <v>5125</v>
      </c>
      <c r="BJ19" s="73" t="s">
        <v>593</v>
      </c>
      <c r="BK19" s="73" t="s">
        <v>5190</v>
      </c>
      <c r="BO19" s="72" t="s">
        <v>33</v>
      </c>
      <c r="BP19" s="73" t="s">
        <v>3457</v>
      </c>
      <c r="BQ19" s="75">
        <v>0</v>
      </c>
      <c r="BR19" s="75">
        <v>0</v>
      </c>
      <c r="BS19" s="75">
        <v>0</v>
      </c>
      <c r="BT19" s="75">
        <v>0</v>
      </c>
      <c r="BU19" s="75">
        <v>0</v>
      </c>
      <c r="BV19" s="75">
        <v>0</v>
      </c>
      <c r="BW19" s="75">
        <v>0</v>
      </c>
      <c r="BX19" s="75">
        <v>0</v>
      </c>
      <c r="BY19" s="75">
        <v>0</v>
      </c>
      <c r="BZ19" s="75">
        <v>0</v>
      </c>
      <c r="CA19" s="75">
        <v>0</v>
      </c>
    </row>
    <row r="20" spans="1:79" ht="12" customHeight="1">
      <c r="A20" s="46">
        <v>16</v>
      </c>
      <c r="B20" s="46" t="str">
        <f t="shared" si="2"/>
        <v>MORRIS GARAGE</v>
      </c>
      <c r="C20" s="46">
        <f t="shared" si="3"/>
        <v>0</v>
      </c>
      <c r="F20" s="79" t="s">
        <v>5319</v>
      </c>
      <c r="G20" s="78"/>
      <c r="J20" s="46">
        <v>16</v>
      </c>
      <c r="K20" s="46" t="str">
        <f t="shared" si="4"/>
        <v>HONDA-ACCORD-Vti L DOHC AT</v>
      </c>
      <c r="L20" s="82">
        <f t="shared" si="5"/>
        <v>0</v>
      </c>
      <c r="N20" s="119" t="s">
        <v>30</v>
      </c>
      <c r="O20" s="120" t="s">
        <v>7940</v>
      </c>
      <c r="P20" s="122">
        <v>0</v>
      </c>
      <c r="Q20" s="122">
        <v>0</v>
      </c>
      <c r="R20" s="122">
        <v>0</v>
      </c>
      <c r="S20" s="122">
        <v>0</v>
      </c>
      <c r="T20" s="122">
        <v>0</v>
      </c>
      <c r="U20" s="122">
        <v>0</v>
      </c>
      <c r="V20" s="122">
        <v>0</v>
      </c>
      <c r="W20" s="122">
        <v>0</v>
      </c>
      <c r="X20" s="122">
        <v>0</v>
      </c>
      <c r="Y20" s="122">
        <v>0</v>
      </c>
      <c r="Z20" s="122">
        <v>0</v>
      </c>
      <c r="AA20" s="122">
        <v>0</v>
      </c>
      <c r="AB20" s="122">
        <v>830000026</v>
      </c>
      <c r="AC20" s="122">
        <v>950000026</v>
      </c>
      <c r="AD20" s="121"/>
      <c r="AI20" s="120" t="s">
        <v>3216</v>
      </c>
      <c r="AK20" s="120" t="s">
        <v>3374</v>
      </c>
      <c r="AL20" s="120" t="s">
        <v>865</v>
      </c>
      <c r="AM20" s="120" t="s">
        <v>3244</v>
      </c>
      <c r="AP20" s="120" t="s">
        <v>1535</v>
      </c>
      <c r="AQ20" s="120" t="s">
        <v>1599</v>
      </c>
      <c r="AR20" s="120" t="s">
        <v>3303</v>
      </c>
      <c r="AU20" s="120" t="s">
        <v>2792</v>
      </c>
      <c r="AV20" s="120" t="s">
        <v>1805</v>
      </c>
      <c r="AW20" s="120" t="s">
        <v>1184</v>
      </c>
      <c r="AX20" s="120" t="s">
        <v>369</v>
      </c>
      <c r="AZ20" s="120" t="s">
        <v>1828</v>
      </c>
      <c r="BA20" s="120" t="s">
        <v>688</v>
      </c>
      <c r="BB20" s="120" t="s">
        <v>1479</v>
      </c>
      <c r="BC20" s="120" t="s">
        <v>2120</v>
      </c>
      <c r="BF20" s="73" t="s">
        <v>3458</v>
      </c>
      <c r="BG20" s="73" t="s">
        <v>3511</v>
      </c>
      <c r="BH20" s="73" t="s">
        <v>4113</v>
      </c>
      <c r="BI20" s="73" t="s">
        <v>4348</v>
      </c>
      <c r="BJ20" s="73" t="s">
        <v>4954</v>
      </c>
      <c r="BK20" s="73" t="s">
        <v>5217</v>
      </c>
      <c r="BO20" s="72" t="s">
        <v>33</v>
      </c>
      <c r="BP20" s="73" t="s">
        <v>3458</v>
      </c>
      <c r="BQ20" s="75">
        <v>75000026</v>
      </c>
      <c r="BR20" s="75">
        <v>80000026</v>
      </c>
      <c r="BS20" s="75">
        <v>85000026</v>
      </c>
      <c r="BT20" s="75">
        <v>90000026</v>
      </c>
      <c r="BU20" s="75">
        <v>100000026</v>
      </c>
      <c r="BV20" s="75">
        <v>105000026</v>
      </c>
      <c r="BW20" s="75">
        <v>120000026</v>
      </c>
      <c r="BX20" s="75">
        <v>130000026</v>
      </c>
      <c r="BY20" s="75">
        <v>0</v>
      </c>
      <c r="BZ20" s="75">
        <v>0</v>
      </c>
      <c r="CA20" s="75">
        <v>0</v>
      </c>
    </row>
    <row r="21" spans="1:79" ht="12" customHeight="1">
      <c r="A21" s="46">
        <v>17</v>
      </c>
      <c r="B21" s="46" t="str">
        <f t="shared" si="2"/>
        <v>MITSUBISHI</v>
      </c>
      <c r="F21" s="79" t="s">
        <v>42</v>
      </c>
      <c r="G21" s="78"/>
      <c r="J21" s="46">
        <v>17</v>
      </c>
      <c r="K21" s="46" t="str">
        <f t="shared" si="4"/>
        <v>HONDA-ACCORD-VTI-L 2.3 AUTOMATIC</v>
      </c>
      <c r="L21" s="82">
        <f t="shared" si="5"/>
        <v>0</v>
      </c>
      <c r="N21" s="119" t="s">
        <v>30</v>
      </c>
      <c r="O21" s="120" t="s">
        <v>7941</v>
      </c>
      <c r="P21" s="122">
        <v>0</v>
      </c>
      <c r="Q21" s="122">
        <v>0</v>
      </c>
      <c r="R21" s="122">
        <v>0</v>
      </c>
      <c r="S21" s="122">
        <v>0</v>
      </c>
      <c r="T21" s="122">
        <v>0</v>
      </c>
      <c r="U21" s="122">
        <v>0</v>
      </c>
      <c r="V21" s="122">
        <v>0</v>
      </c>
      <c r="W21" s="122">
        <v>0</v>
      </c>
      <c r="X21" s="122">
        <v>0</v>
      </c>
      <c r="Y21" s="122">
        <v>0</v>
      </c>
      <c r="Z21" s="122">
        <v>0</v>
      </c>
      <c r="AA21" s="122">
        <v>0</v>
      </c>
      <c r="AB21" s="122">
        <v>950000026</v>
      </c>
      <c r="AC21" s="122">
        <v>1050000026</v>
      </c>
      <c r="AD21" s="121"/>
      <c r="AI21" s="120" t="s">
        <v>2812</v>
      </c>
      <c r="AK21" s="120" t="s">
        <v>3240</v>
      </c>
      <c r="AL21" s="120" t="s">
        <v>143</v>
      </c>
      <c r="AM21" s="120" t="s">
        <v>2838</v>
      </c>
      <c r="AP21" s="120" t="s">
        <v>2384</v>
      </c>
      <c r="AQ21" s="120" t="s">
        <v>2492</v>
      </c>
      <c r="AR21" s="120" t="s">
        <v>3304</v>
      </c>
      <c r="AU21" s="120" t="s">
        <v>2718</v>
      </c>
      <c r="AV21" s="120" t="s">
        <v>1172</v>
      </c>
      <c r="AW21" s="120" t="s">
        <v>772</v>
      </c>
      <c r="AX21" s="120" t="s">
        <v>363</v>
      </c>
      <c r="AZ21" s="120" t="s">
        <v>1998</v>
      </c>
      <c r="BA21" s="120" t="s">
        <v>90</v>
      </c>
      <c r="BB21" s="120" t="s">
        <v>226</v>
      </c>
      <c r="BC21" s="120" t="s">
        <v>3363</v>
      </c>
      <c r="BF21" s="73" t="s">
        <v>5062</v>
      </c>
      <c r="BG21" s="73" t="s">
        <v>3512</v>
      </c>
      <c r="BH21" s="73" t="s">
        <v>4114</v>
      </c>
      <c r="BI21" s="73" t="s">
        <v>4349</v>
      </c>
      <c r="BJ21" s="73" t="s">
        <v>4955</v>
      </c>
      <c r="BK21" s="73" t="s">
        <v>5191</v>
      </c>
      <c r="BO21" s="72" t="s">
        <v>33</v>
      </c>
      <c r="BP21" s="73" t="s">
        <v>5062</v>
      </c>
      <c r="BQ21" s="75">
        <v>0</v>
      </c>
      <c r="BR21" s="75">
        <v>0</v>
      </c>
      <c r="BS21" s="75">
        <v>0</v>
      </c>
      <c r="BT21" s="75">
        <v>0</v>
      </c>
      <c r="BU21" s="75">
        <v>0</v>
      </c>
      <c r="BV21" s="75">
        <v>0</v>
      </c>
      <c r="BW21" s="75">
        <v>0</v>
      </c>
      <c r="BX21" s="75">
        <v>0</v>
      </c>
      <c r="BY21" s="75">
        <v>110000026</v>
      </c>
      <c r="BZ21" s="75">
        <v>0</v>
      </c>
      <c r="CA21" s="75">
        <v>0</v>
      </c>
    </row>
    <row r="22" spans="1:79" ht="12" customHeight="1">
      <c r="A22" s="46">
        <v>18</v>
      </c>
      <c r="B22" s="46" t="str">
        <f t="shared" si="2"/>
        <v>NISSAN</v>
      </c>
      <c r="F22" s="79" t="s">
        <v>43</v>
      </c>
      <c r="G22" s="78"/>
      <c r="J22" s="46">
        <v>18</v>
      </c>
      <c r="K22" s="46" t="str">
        <f t="shared" si="4"/>
        <v>HONDA-ACCORD-VTIL 2.4 A/T</v>
      </c>
      <c r="L22" s="82">
        <f t="shared" si="5"/>
        <v>0</v>
      </c>
      <c r="N22" s="119" t="s">
        <v>30</v>
      </c>
      <c r="O22" s="120" t="s">
        <v>7942</v>
      </c>
      <c r="P22" s="122">
        <v>0</v>
      </c>
      <c r="Q22" s="122">
        <v>0</v>
      </c>
      <c r="R22" s="122">
        <v>0</v>
      </c>
      <c r="S22" s="122">
        <v>0</v>
      </c>
      <c r="T22" s="122">
        <v>0</v>
      </c>
      <c r="U22" s="122">
        <v>0</v>
      </c>
      <c r="V22" s="122">
        <v>0</v>
      </c>
      <c r="W22" s="122">
        <v>0</v>
      </c>
      <c r="X22" s="122">
        <v>0</v>
      </c>
      <c r="Y22" s="122">
        <v>0</v>
      </c>
      <c r="Z22" s="122">
        <v>0</v>
      </c>
      <c r="AA22" s="122">
        <v>0</v>
      </c>
      <c r="AB22" s="122">
        <v>950000026</v>
      </c>
      <c r="AC22" s="122">
        <v>1050000026</v>
      </c>
      <c r="AD22" s="121"/>
      <c r="AI22" s="120" t="s">
        <v>3217</v>
      </c>
      <c r="AK22" s="120" t="s">
        <v>2249</v>
      </c>
      <c r="AL22" s="120" t="s">
        <v>1142</v>
      </c>
      <c r="AM22" s="120" t="s">
        <v>3245</v>
      </c>
      <c r="AP22" s="120" t="s">
        <v>758</v>
      </c>
      <c r="AQ22" s="120" t="s">
        <v>965</v>
      </c>
      <c r="AR22" s="120" t="s">
        <v>3305</v>
      </c>
      <c r="AU22" s="120" t="s">
        <v>1538</v>
      </c>
      <c r="AV22" s="120" t="s">
        <v>975</v>
      </c>
      <c r="AW22" s="120" t="s">
        <v>2734</v>
      </c>
      <c r="AX22" s="120" t="s">
        <v>190</v>
      </c>
      <c r="AZ22" s="120" t="s">
        <v>723</v>
      </c>
      <c r="BA22" s="120" t="s">
        <v>1203</v>
      </c>
      <c r="BB22" s="120" t="s">
        <v>227</v>
      </c>
      <c r="BC22" s="120" t="s">
        <v>2005</v>
      </c>
      <c r="BF22" s="73" t="s">
        <v>5018</v>
      </c>
      <c r="BG22" s="73" t="s">
        <v>3513</v>
      </c>
      <c r="BH22" s="73" t="s">
        <v>4115</v>
      </c>
      <c r="BI22" s="73" t="s">
        <v>3006</v>
      </c>
      <c r="BJ22" s="73" t="s">
        <v>4956</v>
      </c>
      <c r="BK22" s="73" t="s">
        <v>5251</v>
      </c>
      <c r="BO22" s="72" t="s">
        <v>33</v>
      </c>
      <c r="BP22" s="73" t="s">
        <v>5018</v>
      </c>
      <c r="BQ22" s="75">
        <v>70000026</v>
      </c>
      <c r="BR22" s="75">
        <v>75000026</v>
      </c>
      <c r="BS22" s="75">
        <v>80000026</v>
      </c>
      <c r="BT22" s="75">
        <v>85000026</v>
      </c>
      <c r="BU22" s="75">
        <v>90000026</v>
      </c>
      <c r="BV22" s="75">
        <v>95000026</v>
      </c>
      <c r="BW22" s="75">
        <v>100000026</v>
      </c>
      <c r="BX22" s="75">
        <v>105000026</v>
      </c>
      <c r="BY22" s="75">
        <v>110000026</v>
      </c>
      <c r="BZ22" s="75">
        <v>120000026</v>
      </c>
      <c r="CA22" s="75">
        <v>140000026</v>
      </c>
    </row>
    <row r="23" spans="1:79" ht="12" customHeight="1">
      <c r="A23" s="46">
        <v>19</v>
      </c>
      <c r="B23" s="46" t="str">
        <f t="shared" si="2"/>
        <v>SUZUKI</v>
      </c>
      <c r="F23" s="78" t="s">
        <v>48</v>
      </c>
      <c r="G23" s="78"/>
      <c r="J23" s="46">
        <v>19</v>
      </c>
      <c r="K23" s="46" t="str">
        <f t="shared" si="4"/>
        <v>HONDA-ACCORD-VTiL 2.4 NEW A/T</v>
      </c>
      <c r="L23" s="82">
        <f t="shared" si="5"/>
        <v>0</v>
      </c>
      <c r="N23" s="119" t="s">
        <v>30</v>
      </c>
      <c r="O23" s="120" t="s">
        <v>7943</v>
      </c>
      <c r="P23" s="122">
        <v>0</v>
      </c>
      <c r="Q23" s="122">
        <v>0</v>
      </c>
      <c r="R23" s="122">
        <v>0</v>
      </c>
      <c r="S23" s="122">
        <v>0</v>
      </c>
      <c r="T23" s="122">
        <v>0</v>
      </c>
      <c r="U23" s="122">
        <v>0</v>
      </c>
      <c r="V23" s="122">
        <v>900000026</v>
      </c>
      <c r="W23" s="122">
        <v>950000026</v>
      </c>
      <c r="X23" s="122">
        <v>1000000026</v>
      </c>
      <c r="Y23" s="122">
        <v>1050000026</v>
      </c>
      <c r="Z23" s="122">
        <v>1100000026</v>
      </c>
      <c r="AA23" s="122">
        <v>1400000026</v>
      </c>
      <c r="AB23" s="122">
        <v>1500000026</v>
      </c>
      <c r="AC23" s="122">
        <v>1650000026</v>
      </c>
      <c r="AD23" s="121"/>
      <c r="AI23" s="120" t="s">
        <v>3218</v>
      </c>
      <c r="AK23" s="120" t="s">
        <v>2790</v>
      </c>
      <c r="AL23" s="120" t="s">
        <v>204</v>
      </c>
      <c r="AM23" s="120" t="s">
        <v>2809</v>
      </c>
      <c r="AP23" s="120" t="s">
        <v>705</v>
      </c>
      <c r="AQ23" s="120" t="s">
        <v>2521</v>
      </c>
      <c r="AR23" s="120" t="s">
        <v>3306</v>
      </c>
      <c r="AU23" s="120" t="s">
        <v>181</v>
      </c>
      <c r="AV23" s="120" t="s">
        <v>977</v>
      </c>
      <c r="AW23" s="120" t="s">
        <v>2417</v>
      </c>
      <c r="AX23" s="120" t="s">
        <v>148</v>
      </c>
      <c r="AZ23" s="120" t="s">
        <v>783</v>
      </c>
      <c r="BA23" s="120" t="s">
        <v>91</v>
      </c>
      <c r="BB23" s="120" t="s">
        <v>228</v>
      </c>
      <c r="BC23" s="120" t="s">
        <v>2199</v>
      </c>
      <c r="BF23" s="73" t="s">
        <v>3459</v>
      </c>
      <c r="BG23" s="73" t="s">
        <v>3514</v>
      </c>
      <c r="BH23" s="73" t="s">
        <v>4116</v>
      </c>
      <c r="BI23" s="73" t="s">
        <v>4350</v>
      </c>
      <c r="BJ23" s="73" t="s">
        <v>2397</v>
      </c>
      <c r="BK23" s="73" t="s">
        <v>5218</v>
      </c>
      <c r="BO23" s="72" t="s">
        <v>33</v>
      </c>
      <c r="BP23" s="73" t="s">
        <v>3459</v>
      </c>
      <c r="BQ23" s="75">
        <v>75000026</v>
      </c>
      <c r="BR23" s="75">
        <v>80000026</v>
      </c>
      <c r="BS23" s="75">
        <v>85000026</v>
      </c>
      <c r="BT23" s="75">
        <v>90000026</v>
      </c>
      <c r="BU23" s="75">
        <v>100000026</v>
      </c>
      <c r="BV23" s="75">
        <v>105000026</v>
      </c>
      <c r="BW23" s="75">
        <v>115000026</v>
      </c>
      <c r="BX23" s="75">
        <v>125000026</v>
      </c>
      <c r="BY23" s="75">
        <v>135000026</v>
      </c>
      <c r="BZ23" s="75">
        <v>145000026</v>
      </c>
      <c r="CA23" s="75">
        <v>150000026</v>
      </c>
    </row>
    <row r="24" spans="1:79" ht="12" customHeight="1">
      <c r="A24" s="46">
        <v>20</v>
      </c>
      <c r="B24" s="46" t="str">
        <f t="shared" si="2"/>
        <v>TOYOTA</v>
      </c>
      <c r="F24" s="79" t="s">
        <v>26</v>
      </c>
      <c r="G24" s="78"/>
      <c r="J24" s="46">
        <v>20</v>
      </c>
      <c r="K24" s="46" t="str">
        <f t="shared" si="4"/>
        <v>HONDA-ACCORD-VVTi 2.4 M/T</v>
      </c>
      <c r="L24" s="82">
        <f t="shared" si="5"/>
        <v>0</v>
      </c>
      <c r="N24" s="119" t="s">
        <v>30</v>
      </c>
      <c r="O24" s="120" t="s">
        <v>2737</v>
      </c>
      <c r="P24" s="122">
        <v>0</v>
      </c>
      <c r="Q24" s="122">
        <v>0</v>
      </c>
      <c r="R24" s="122">
        <v>0</v>
      </c>
      <c r="S24" s="122">
        <v>2200000026</v>
      </c>
      <c r="T24" s="122">
        <v>2300000026</v>
      </c>
      <c r="U24" s="122">
        <v>2400000026</v>
      </c>
      <c r="V24" s="122">
        <v>0</v>
      </c>
      <c r="W24" s="122">
        <v>0</v>
      </c>
      <c r="X24" s="122">
        <v>3000000026</v>
      </c>
      <c r="Y24" s="122">
        <v>0</v>
      </c>
      <c r="Z24" s="122">
        <v>0</v>
      </c>
      <c r="AA24" s="122">
        <v>0</v>
      </c>
      <c r="AB24" s="122">
        <v>0</v>
      </c>
      <c r="AC24" s="122">
        <v>0</v>
      </c>
      <c r="AD24" s="121"/>
      <c r="AI24" s="120" t="s">
        <v>2737</v>
      </c>
      <c r="AK24" s="120" t="s">
        <v>3375</v>
      </c>
      <c r="AL24" s="120" t="s">
        <v>206</v>
      </c>
      <c r="AM24" s="120" t="s">
        <v>3246</v>
      </c>
      <c r="AP24" s="120" t="s">
        <v>2385</v>
      </c>
      <c r="AQ24" s="120" t="s">
        <v>966</v>
      </c>
      <c r="AR24" s="120" t="s">
        <v>3307</v>
      </c>
      <c r="AU24" s="120" t="s">
        <v>2452</v>
      </c>
      <c r="AV24" s="120" t="s">
        <v>182</v>
      </c>
      <c r="AW24" s="120" t="s">
        <v>1314</v>
      </c>
      <c r="AX24" s="120" t="s">
        <v>1460</v>
      </c>
      <c r="AZ24" s="120" t="s">
        <v>2103</v>
      </c>
      <c r="BA24" s="120" t="s">
        <v>92</v>
      </c>
      <c r="BB24" s="120" t="s">
        <v>229</v>
      </c>
      <c r="BC24" s="120" t="s">
        <v>2142</v>
      </c>
      <c r="BF24" s="73" t="s">
        <v>3460</v>
      </c>
      <c r="BG24" s="73" t="s">
        <v>3515</v>
      </c>
      <c r="BH24" s="73" t="s">
        <v>4117</v>
      </c>
      <c r="BI24" s="73" t="s">
        <v>4351</v>
      </c>
      <c r="BJ24" s="73" t="s">
        <v>2398</v>
      </c>
      <c r="BK24" s="73" t="s">
        <v>5128</v>
      </c>
      <c r="BO24" s="72" t="s">
        <v>33</v>
      </c>
      <c r="BP24" s="73" t="s">
        <v>3460</v>
      </c>
      <c r="BQ24" s="75">
        <v>75000026</v>
      </c>
      <c r="BR24" s="75">
        <v>80000026</v>
      </c>
      <c r="BS24" s="75">
        <v>85000026</v>
      </c>
      <c r="BT24" s="75">
        <v>90000026</v>
      </c>
      <c r="BU24" s="75">
        <v>100000026</v>
      </c>
      <c r="BV24" s="75">
        <v>105000026</v>
      </c>
      <c r="BW24" s="75">
        <v>115000026</v>
      </c>
      <c r="BX24" s="75">
        <v>125000026</v>
      </c>
      <c r="BY24" s="75">
        <v>130000026</v>
      </c>
      <c r="BZ24" s="75">
        <v>135000026</v>
      </c>
      <c r="CA24" s="75">
        <v>0</v>
      </c>
    </row>
    <row r="25" spans="1:79" ht="12" customHeight="1">
      <c r="A25" s="46">
        <v>21</v>
      </c>
      <c r="B25" s="46" t="str">
        <f t="shared" si="2"/>
        <v>WULING</v>
      </c>
      <c r="F25" s="79" t="s">
        <v>685</v>
      </c>
      <c r="G25" s="78"/>
      <c r="J25" s="46">
        <v>21</v>
      </c>
      <c r="K25" s="46" t="str">
        <f t="shared" si="4"/>
        <v>HONDA-BRIO-ALL NEW BRIO E CVT</v>
      </c>
      <c r="L25" s="82">
        <f t="shared" si="5"/>
        <v>165000026</v>
      </c>
      <c r="N25" s="119" t="s">
        <v>30</v>
      </c>
      <c r="O25" s="120" t="s">
        <v>2244</v>
      </c>
      <c r="P25" s="122">
        <v>0</v>
      </c>
      <c r="Q25" s="122">
        <v>0</v>
      </c>
      <c r="R25" s="122">
        <v>0</v>
      </c>
      <c r="S25" s="122">
        <v>0</v>
      </c>
      <c r="T25" s="122">
        <v>0</v>
      </c>
      <c r="U25" s="122">
        <v>0</v>
      </c>
      <c r="V25" s="122">
        <v>900000026</v>
      </c>
      <c r="W25" s="122">
        <v>950000026</v>
      </c>
      <c r="X25" s="122">
        <v>1000000026</v>
      </c>
      <c r="Y25" s="122">
        <v>1050000026</v>
      </c>
      <c r="Z25" s="122">
        <v>1100000026</v>
      </c>
      <c r="AA25" s="122">
        <v>1200000026</v>
      </c>
      <c r="AB25" s="122">
        <v>1300000026</v>
      </c>
      <c r="AC25" s="122">
        <v>1500000026</v>
      </c>
      <c r="AD25" s="121"/>
      <c r="AI25" s="120" t="s">
        <v>2244</v>
      </c>
      <c r="AK25" s="120" t="s">
        <v>2707</v>
      </c>
      <c r="AL25" s="120" t="s">
        <v>1053</v>
      </c>
      <c r="AM25" s="120" t="s">
        <v>2727</v>
      </c>
      <c r="AP25" s="120" t="s">
        <v>1868</v>
      </c>
      <c r="AQ25" s="120" t="s">
        <v>818</v>
      </c>
      <c r="AR25" s="120" t="s">
        <v>3308</v>
      </c>
      <c r="AU25" s="120" t="s">
        <v>1661</v>
      </c>
      <c r="AV25" s="120" t="s">
        <v>184</v>
      </c>
      <c r="AW25" s="120" t="s">
        <v>2418</v>
      </c>
      <c r="AX25" s="120" t="s">
        <v>581</v>
      </c>
      <c r="AZ25" s="120" t="s">
        <v>1781</v>
      </c>
      <c r="BA25" s="120" t="s">
        <v>122</v>
      </c>
      <c r="BB25" s="120" t="s">
        <v>230</v>
      </c>
      <c r="BC25" s="120" t="s">
        <v>1873</v>
      </c>
      <c r="BF25" s="73" t="s">
        <v>3461</v>
      </c>
      <c r="BG25" s="73" t="s">
        <v>3516</v>
      </c>
      <c r="BH25" s="73" t="s">
        <v>4118</v>
      </c>
      <c r="BI25" s="73" t="s">
        <v>4352</v>
      </c>
      <c r="BJ25" s="73" t="s">
        <v>3027</v>
      </c>
      <c r="BK25" s="73" t="s">
        <v>5163</v>
      </c>
      <c r="BO25" s="72" t="s">
        <v>33</v>
      </c>
      <c r="BP25" s="73" t="s">
        <v>3461</v>
      </c>
      <c r="BQ25" s="75">
        <v>70000026</v>
      </c>
      <c r="BR25" s="75">
        <v>0</v>
      </c>
      <c r="BS25" s="75">
        <v>0</v>
      </c>
      <c r="BT25" s="75">
        <v>0</v>
      </c>
      <c r="BU25" s="75">
        <v>0</v>
      </c>
      <c r="BV25" s="75">
        <v>0</v>
      </c>
      <c r="BW25" s="75">
        <v>0</v>
      </c>
      <c r="BX25" s="75">
        <v>0</v>
      </c>
      <c r="BY25" s="75">
        <v>0</v>
      </c>
      <c r="BZ25" s="75">
        <v>0</v>
      </c>
      <c r="CA25" s="75">
        <v>0</v>
      </c>
    </row>
    <row r="26" spans="1:79" ht="12" customHeight="1">
      <c r="A26" s="46">
        <v>22</v>
      </c>
      <c r="B26" s="46">
        <f t="shared" si="2"/>
        <v>0</v>
      </c>
      <c r="G26" s="78"/>
      <c r="J26" s="46">
        <v>22</v>
      </c>
      <c r="K26" s="46" t="str">
        <f t="shared" si="4"/>
        <v>HONDA-BRIO-ALL NEW BRIO RS CVT</v>
      </c>
      <c r="L26" s="82">
        <f t="shared" si="5"/>
        <v>210000026</v>
      </c>
      <c r="N26" s="119" t="s">
        <v>30</v>
      </c>
      <c r="O26" s="120" t="s">
        <v>3016</v>
      </c>
      <c r="P26" s="122">
        <v>0</v>
      </c>
      <c r="Q26" s="122">
        <v>0</v>
      </c>
      <c r="R26" s="122">
        <v>0</v>
      </c>
      <c r="S26" s="122">
        <v>0</v>
      </c>
      <c r="T26" s="122">
        <v>0</v>
      </c>
      <c r="U26" s="122">
        <v>0</v>
      </c>
      <c r="V26" s="122">
        <v>0</v>
      </c>
      <c r="W26" s="122">
        <v>0</v>
      </c>
      <c r="X26" s="122">
        <v>0</v>
      </c>
      <c r="Y26" s="122">
        <v>0</v>
      </c>
      <c r="Z26" s="122">
        <v>1450000026</v>
      </c>
      <c r="AA26" s="122">
        <v>1750000026</v>
      </c>
      <c r="AB26" s="122">
        <v>1950000026</v>
      </c>
      <c r="AC26" s="122">
        <v>2100000026</v>
      </c>
      <c r="AD26" s="121"/>
      <c r="AI26" s="120" t="s">
        <v>3016</v>
      </c>
      <c r="AK26" s="120" t="s">
        <v>3376</v>
      </c>
      <c r="AL26" s="120" t="s">
        <v>1281</v>
      </c>
      <c r="AM26" s="120" t="s">
        <v>2251</v>
      </c>
      <c r="AP26" s="120" t="s">
        <v>1748</v>
      </c>
      <c r="AQ26" s="120" t="s">
        <v>2493</v>
      </c>
      <c r="AR26" s="120" t="s">
        <v>3309</v>
      </c>
      <c r="AU26" s="120" t="s">
        <v>3366</v>
      </c>
      <c r="AV26" s="120" t="s">
        <v>128</v>
      </c>
      <c r="AW26" s="120" t="s">
        <v>547</v>
      </c>
      <c r="AX26" s="120" t="s">
        <v>1321</v>
      </c>
      <c r="AZ26" s="120" t="s">
        <v>1984</v>
      </c>
      <c r="BA26" s="120" t="s">
        <v>730</v>
      </c>
      <c r="BB26" s="120" t="s">
        <v>231</v>
      </c>
      <c r="BC26" s="120" t="s">
        <v>2369</v>
      </c>
      <c r="BF26" s="73" t="s">
        <v>3462</v>
      </c>
      <c r="BG26" s="73" t="s">
        <v>3517</v>
      </c>
      <c r="BH26" s="73" t="s">
        <v>4119</v>
      </c>
      <c r="BI26" s="73" t="s">
        <v>4353</v>
      </c>
      <c r="BJ26" s="73" t="s">
        <v>4957</v>
      </c>
      <c r="BK26" s="73" t="s">
        <v>5259</v>
      </c>
      <c r="BO26" s="72" t="s">
        <v>33</v>
      </c>
      <c r="BP26" s="73" t="s">
        <v>3462</v>
      </c>
      <c r="BQ26" s="75">
        <v>0</v>
      </c>
      <c r="BR26" s="75">
        <v>0</v>
      </c>
      <c r="BS26" s="75">
        <v>90000026</v>
      </c>
      <c r="BT26" s="75">
        <v>95000026</v>
      </c>
      <c r="BU26" s="75">
        <v>100000026</v>
      </c>
      <c r="BV26" s="75">
        <v>105000026</v>
      </c>
      <c r="BW26" s="75">
        <v>110000026</v>
      </c>
      <c r="BX26" s="75">
        <v>115000026</v>
      </c>
      <c r="BY26" s="75">
        <v>120000026</v>
      </c>
      <c r="BZ26" s="75">
        <v>125000026</v>
      </c>
      <c r="CA26" s="75">
        <v>130000026</v>
      </c>
    </row>
    <row r="27" spans="1:79" ht="12" customHeight="1">
      <c r="A27" s="46">
        <v>23</v>
      </c>
      <c r="B27" s="46">
        <f t="shared" si="2"/>
        <v>0</v>
      </c>
      <c r="G27" s="78"/>
      <c r="J27" s="46">
        <v>23</v>
      </c>
      <c r="K27" s="46" t="str">
        <f t="shared" si="4"/>
        <v>HONDA-BRIO-ALL NEW BRIO RS MT</v>
      </c>
      <c r="L27" s="82">
        <f t="shared" si="5"/>
        <v>200000026</v>
      </c>
      <c r="N27" s="119" t="s">
        <v>30</v>
      </c>
      <c r="O27" s="120" t="s">
        <v>2513</v>
      </c>
      <c r="P27" s="122">
        <v>0</v>
      </c>
      <c r="Q27" s="122">
        <v>0</v>
      </c>
      <c r="R27" s="122">
        <v>0</v>
      </c>
      <c r="S27" s="122">
        <v>0</v>
      </c>
      <c r="T27" s="122">
        <v>0</v>
      </c>
      <c r="U27" s="122">
        <v>0</v>
      </c>
      <c r="V27" s="122">
        <v>0</v>
      </c>
      <c r="W27" s="122">
        <v>0</v>
      </c>
      <c r="X27" s="122">
        <v>0</v>
      </c>
      <c r="Y27" s="122">
        <v>0</v>
      </c>
      <c r="Z27" s="122">
        <v>1750000026</v>
      </c>
      <c r="AA27" s="122">
        <v>1950000026</v>
      </c>
      <c r="AB27" s="122">
        <v>2000000026</v>
      </c>
      <c r="AC27" s="122">
        <v>2200000026</v>
      </c>
      <c r="AD27" s="121"/>
      <c r="AI27" s="120" t="s">
        <v>2513</v>
      </c>
      <c r="AK27" s="120" t="s">
        <v>3406</v>
      </c>
      <c r="AL27" s="120" t="s">
        <v>866</v>
      </c>
      <c r="AM27" s="120" t="s">
        <v>2775</v>
      </c>
      <c r="AP27" s="120" t="s">
        <v>1836</v>
      </c>
      <c r="AQ27" s="120" t="s">
        <v>967</v>
      </c>
      <c r="AR27" s="120" t="s">
        <v>3310</v>
      </c>
      <c r="AU27" s="120" t="s">
        <v>2293</v>
      </c>
      <c r="AV27" s="120" t="s">
        <v>1073</v>
      </c>
      <c r="AW27" s="120" t="s">
        <v>2116</v>
      </c>
      <c r="AX27" s="120" t="s">
        <v>721</v>
      </c>
      <c r="AZ27" s="120" t="s">
        <v>1721</v>
      </c>
      <c r="BA27" s="120" t="s">
        <v>324</v>
      </c>
      <c r="BB27" s="120" t="s">
        <v>1480</v>
      </c>
      <c r="BC27" s="120" t="s">
        <v>2806</v>
      </c>
      <c r="BF27" s="73" t="s">
        <v>3463</v>
      </c>
      <c r="BG27" s="73" t="s">
        <v>3518</v>
      </c>
      <c r="BH27" s="73" t="s">
        <v>4120</v>
      </c>
      <c r="BI27" s="73" t="s">
        <v>5304</v>
      </c>
      <c r="BJ27" s="73" t="s">
        <v>4958</v>
      </c>
      <c r="BK27" s="73" t="s">
        <v>5129</v>
      </c>
      <c r="BO27" s="72" t="s">
        <v>33</v>
      </c>
      <c r="BP27" s="73" t="s">
        <v>3463</v>
      </c>
      <c r="BQ27" s="75">
        <v>0</v>
      </c>
      <c r="BR27" s="75">
        <v>95000026</v>
      </c>
      <c r="BS27" s="75">
        <v>100000026</v>
      </c>
      <c r="BT27" s="75">
        <v>105000026</v>
      </c>
      <c r="BU27" s="75">
        <v>110000026</v>
      </c>
      <c r="BV27" s="75">
        <v>115000026</v>
      </c>
      <c r="BW27" s="75">
        <v>120000026</v>
      </c>
      <c r="BX27" s="75">
        <v>125000026</v>
      </c>
      <c r="BY27" s="75">
        <v>130000026</v>
      </c>
      <c r="BZ27" s="75">
        <v>135000026</v>
      </c>
      <c r="CA27" s="75">
        <v>0</v>
      </c>
    </row>
    <row r="28" spans="1:79" ht="12" customHeight="1">
      <c r="A28" s="46">
        <v>24</v>
      </c>
      <c r="B28" s="46">
        <f t="shared" si="2"/>
        <v>0</v>
      </c>
      <c r="G28" s="78"/>
      <c r="J28" s="46">
        <v>24</v>
      </c>
      <c r="K28" s="46" t="str">
        <f t="shared" si="4"/>
        <v>HONDA-BRIO-ALL NEW BRIO RS MT TWO TONE</v>
      </c>
      <c r="L28" s="82">
        <f t="shared" si="5"/>
        <v>200000026</v>
      </c>
      <c r="N28" s="119" t="s">
        <v>30</v>
      </c>
      <c r="O28" s="120" t="s">
        <v>3219</v>
      </c>
      <c r="P28" s="122">
        <v>0</v>
      </c>
      <c r="Q28" s="122">
        <v>0</v>
      </c>
      <c r="R28" s="122">
        <v>0</v>
      </c>
      <c r="S28" s="122">
        <v>0</v>
      </c>
      <c r="T28" s="122">
        <v>0</v>
      </c>
      <c r="U28" s="122">
        <v>0</v>
      </c>
      <c r="V28" s="122">
        <v>0</v>
      </c>
      <c r="W28" s="122">
        <v>0</v>
      </c>
      <c r="X28" s="122">
        <v>0</v>
      </c>
      <c r="Y28" s="122">
        <v>0</v>
      </c>
      <c r="Z28" s="122">
        <v>1750000026</v>
      </c>
      <c r="AA28" s="122">
        <v>1950000026</v>
      </c>
      <c r="AB28" s="122">
        <v>2000000026</v>
      </c>
      <c r="AC28" s="122">
        <v>2200000026</v>
      </c>
      <c r="AD28" s="121"/>
      <c r="AI28" s="120" t="s">
        <v>3219</v>
      </c>
      <c r="AK28" s="120" t="s">
        <v>2714</v>
      </c>
      <c r="AL28" s="120" t="s">
        <v>937</v>
      </c>
      <c r="AM28" s="120" t="s">
        <v>164</v>
      </c>
      <c r="AP28" s="120" t="s">
        <v>2634</v>
      </c>
      <c r="AQ28" s="120" t="s">
        <v>968</v>
      </c>
      <c r="AR28" s="120" t="s">
        <v>3311</v>
      </c>
      <c r="AU28" s="120" t="s">
        <v>2294</v>
      </c>
      <c r="AV28" s="120" t="s">
        <v>1074</v>
      </c>
      <c r="AW28" s="120" t="s">
        <v>991</v>
      </c>
      <c r="AX28" s="120" t="s">
        <v>297</v>
      </c>
      <c r="AZ28" s="120" t="s">
        <v>121</v>
      </c>
      <c r="BA28" s="120" t="s">
        <v>123</v>
      </c>
      <c r="BB28" s="120" t="s">
        <v>2673</v>
      </c>
      <c r="BC28" s="120" t="s">
        <v>3395</v>
      </c>
      <c r="BF28" s="73" t="s">
        <v>3464</v>
      </c>
      <c r="BG28" s="73" t="s">
        <v>3519</v>
      </c>
      <c r="BH28" s="73" t="s">
        <v>4121</v>
      </c>
      <c r="BI28" s="73" t="s">
        <v>5038</v>
      </c>
      <c r="BJ28" s="73" t="s">
        <v>4959</v>
      </c>
      <c r="BK28" s="73" t="s">
        <v>5130</v>
      </c>
      <c r="BO28" s="72" t="s">
        <v>33</v>
      </c>
      <c r="BP28" s="73" t="s">
        <v>3464</v>
      </c>
      <c r="BQ28" s="75">
        <v>90000026</v>
      </c>
      <c r="BR28" s="75">
        <v>100000026</v>
      </c>
      <c r="BS28" s="75">
        <v>105000026</v>
      </c>
      <c r="BT28" s="75">
        <v>115000026</v>
      </c>
      <c r="BU28" s="75">
        <v>120000026</v>
      </c>
      <c r="BV28" s="75">
        <v>115000026</v>
      </c>
      <c r="BW28" s="75">
        <v>125000026</v>
      </c>
      <c r="BX28" s="75">
        <v>135000026</v>
      </c>
      <c r="BY28" s="75">
        <v>140000026</v>
      </c>
      <c r="BZ28" s="75">
        <v>145000026</v>
      </c>
      <c r="CA28" s="75">
        <v>0</v>
      </c>
    </row>
    <row r="29" spans="1:79" ht="12" customHeight="1">
      <c r="A29" s="46">
        <v>25</v>
      </c>
      <c r="B29" s="46">
        <f t="shared" si="2"/>
        <v>0</v>
      </c>
      <c r="G29" s="78"/>
      <c r="J29" s="46">
        <v>25</v>
      </c>
      <c r="K29" s="46" t="str">
        <f t="shared" si="4"/>
        <v>HONDA-BRIO-ALL NEW BRIO RS TWO TONE CVT</v>
      </c>
      <c r="L29" s="82">
        <f t="shared" si="5"/>
        <v>210000026</v>
      </c>
      <c r="N29" s="119" t="s">
        <v>30</v>
      </c>
      <c r="O29" s="120" t="s">
        <v>1851</v>
      </c>
      <c r="P29" s="122">
        <v>215000026</v>
      </c>
      <c r="Q29" s="122">
        <v>225000026</v>
      </c>
      <c r="R29" s="122">
        <v>0</v>
      </c>
      <c r="S29" s="122">
        <v>0</v>
      </c>
      <c r="T29" s="122">
        <v>0</v>
      </c>
      <c r="U29" s="122">
        <v>0</v>
      </c>
      <c r="V29" s="122">
        <v>0</v>
      </c>
      <c r="W29" s="122">
        <v>0</v>
      </c>
      <c r="X29" s="122">
        <v>0</v>
      </c>
      <c r="Y29" s="122">
        <v>0</v>
      </c>
      <c r="Z29" s="122">
        <v>0</v>
      </c>
      <c r="AA29" s="122">
        <v>0</v>
      </c>
      <c r="AB29" s="122">
        <v>0</v>
      </c>
      <c r="AC29" s="122">
        <v>0</v>
      </c>
      <c r="AD29" s="121"/>
      <c r="AI29" s="120" t="s">
        <v>2780</v>
      </c>
      <c r="AK29" s="120" t="s">
        <v>3407</v>
      </c>
      <c r="AL29" s="120" t="s">
        <v>867</v>
      </c>
      <c r="AM29" s="120" t="s">
        <v>1146</v>
      </c>
      <c r="AP29" s="120" t="s">
        <v>2129</v>
      </c>
      <c r="AQ29" s="120" t="s">
        <v>877</v>
      </c>
      <c r="AU29" s="120" t="s">
        <v>1630</v>
      </c>
      <c r="AV29" s="120" t="s">
        <v>1435</v>
      </c>
      <c r="AW29" s="120" t="s">
        <v>2695</v>
      </c>
      <c r="AX29" s="120" t="s">
        <v>630</v>
      </c>
      <c r="AZ29" s="120" t="s">
        <v>133</v>
      </c>
      <c r="BA29" s="120" t="s">
        <v>640</v>
      </c>
      <c r="BB29" s="120" t="s">
        <v>1986</v>
      </c>
      <c r="BC29" s="120" t="s">
        <v>2370</v>
      </c>
      <c r="BF29" s="73" t="s">
        <v>5063</v>
      </c>
      <c r="BG29" s="73" t="s">
        <v>3520</v>
      </c>
      <c r="BH29" s="73" t="s">
        <v>4122</v>
      </c>
      <c r="BI29" s="73" t="s">
        <v>4354</v>
      </c>
      <c r="BJ29" s="73" t="s">
        <v>4960</v>
      </c>
      <c r="BK29" s="73" t="s">
        <v>5192</v>
      </c>
      <c r="BO29" s="72" t="s">
        <v>33</v>
      </c>
      <c r="BP29" s="73" t="s">
        <v>5063</v>
      </c>
      <c r="BQ29" s="75">
        <v>0</v>
      </c>
      <c r="BR29" s="75">
        <v>0</v>
      </c>
      <c r="BS29" s="75">
        <v>0</v>
      </c>
      <c r="BT29" s="75">
        <v>0</v>
      </c>
      <c r="BU29" s="75">
        <v>0</v>
      </c>
      <c r="BV29" s="75">
        <v>0</v>
      </c>
      <c r="BW29" s="75">
        <v>115000026</v>
      </c>
      <c r="BX29" s="75">
        <v>120000026</v>
      </c>
      <c r="BY29" s="75">
        <v>0</v>
      </c>
      <c r="BZ29" s="75">
        <v>0</v>
      </c>
      <c r="CA29" s="75">
        <v>0</v>
      </c>
    </row>
    <row r="30" spans="1:79" ht="12" customHeight="1">
      <c r="A30" s="46">
        <v>26</v>
      </c>
      <c r="B30" s="46">
        <f t="shared" si="2"/>
        <v>0</v>
      </c>
      <c r="G30" s="78"/>
      <c r="J30" s="46">
        <v>26</v>
      </c>
      <c r="K30" s="46" t="str">
        <f t="shared" si="4"/>
        <v>HONDA-BRIO-ALL NEW BRIO SATYA E CVT</v>
      </c>
      <c r="L30" s="82">
        <f t="shared" si="5"/>
        <v>145000026</v>
      </c>
      <c r="N30" s="119" t="s">
        <v>30</v>
      </c>
      <c r="O30" s="120" t="s">
        <v>922</v>
      </c>
      <c r="P30" s="122">
        <v>215000026</v>
      </c>
      <c r="Q30" s="122">
        <v>225000026</v>
      </c>
      <c r="R30" s="122">
        <v>0</v>
      </c>
      <c r="S30" s="122">
        <v>0</v>
      </c>
      <c r="T30" s="122">
        <v>0</v>
      </c>
      <c r="U30" s="122">
        <v>0</v>
      </c>
      <c r="V30" s="122">
        <v>0</v>
      </c>
      <c r="W30" s="122">
        <v>0</v>
      </c>
      <c r="X30" s="122">
        <v>0</v>
      </c>
      <c r="Y30" s="122">
        <v>0</v>
      </c>
      <c r="Z30" s="122">
        <v>0</v>
      </c>
      <c r="AA30" s="122">
        <v>0</v>
      </c>
      <c r="AB30" s="122">
        <v>0</v>
      </c>
      <c r="AC30" s="122">
        <v>0</v>
      </c>
      <c r="AD30" s="121"/>
      <c r="AI30" s="120" t="s">
        <v>1126</v>
      </c>
      <c r="AK30" s="120" t="s">
        <v>2795</v>
      </c>
      <c r="AL30" s="120" t="s">
        <v>1393</v>
      </c>
      <c r="AM30" s="120" t="s">
        <v>332</v>
      </c>
      <c r="AP30" s="120" t="s">
        <v>1638</v>
      </c>
      <c r="AQ30" s="120" t="s">
        <v>819</v>
      </c>
      <c r="AU30" s="120" t="s">
        <v>2534</v>
      </c>
      <c r="AV30" s="120" t="s">
        <v>2295</v>
      </c>
      <c r="AW30" s="120" t="s">
        <v>1737</v>
      </c>
      <c r="AX30" s="120" t="s">
        <v>1192</v>
      </c>
      <c r="AZ30" s="120" t="s">
        <v>824</v>
      </c>
      <c r="BA30" s="120" t="s">
        <v>110</v>
      </c>
      <c r="BB30" s="120" t="s">
        <v>1481</v>
      </c>
      <c r="BC30" s="120" t="s">
        <v>2063</v>
      </c>
      <c r="BF30" s="73" t="s">
        <v>3465</v>
      </c>
      <c r="BG30" s="73" t="s">
        <v>3521</v>
      </c>
      <c r="BH30" s="73" t="s">
        <v>4123</v>
      </c>
      <c r="BI30" s="73" t="s">
        <v>4355</v>
      </c>
      <c r="BJ30" s="73" t="s">
        <v>4961</v>
      </c>
      <c r="BK30" s="73" t="s">
        <v>5131</v>
      </c>
      <c r="BO30" s="72" t="s">
        <v>33</v>
      </c>
      <c r="BP30" s="73" t="s">
        <v>3465</v>
      </c>
      <c r="BQ30" s="75">
        <v>0</v>
      </c>
      <c r="BR30" s="75">
        <v>0</v>
      </c>
      <c r="BS30" s="75">
        <v>85000026</v>
      </c>
      <c r="BT30" s="75">
        <v>90000026</v>
      </c>
      <c r="BU30" s="75">
        <v>95000026</v>
      </c>
      <c r="BV30" s="75">
        <v>100000026</v>
      </c>
      <c r="BW30" s="75">
        <v>105000026</v>
      </c>
      <c r="BX30" s="75">
        <v>115000026</v>
      </c>
      <c r="BY30" s="75">
        <v>120000026</v>
      </c>
      <c r="BZ30" s="75">
        <v>125000026</v>
      </c>
      <c r="CA30" s="75">
        <v>0</v>
      </c>
    </row>
    <row r="31" spans="1:79" ht="12" customHeight="1">
      <c r="A31" s="46">
        <v>27</v>
      </c>
      <c r="B31" s="46">
        <f t="shared" si="2"/>
        <v>0</v>
      </c>
      <c r="F31" s="79"/>
      <c r="G31" s="78"/>
      <c r="J31" s="46">
        <v>27</v>
      </c>
      <c r="K31" s="46" t="str">
        <f t="shared" si="4"/>
        <v>HONDA-BRIO-ALL NEW BRIO SATYA E MT</v>
      </c>
      <c r="L31" s="82">
        <f t="shared" si="5"/>
        <v>165000026</v>
      </c>
      <c r="N31" s="119" t="s">
        <v>30</v>
      </c>
      <c r="O31" s="120" t="s">
        <v>3220</v>
      </c>
      <c r="P31" s="122">
        <v>215000026</v>
      </c>
      <c r="Q31" s="122">
        <v>225000026</v>
      </c>
      <c r="R31" s="122">
        <v>0</v>
      </c>
      <c r="S31" s="122">
        <v>0</v>
      </c>
      <c r="T31" s="122">
        <v>0</v>
      </c>
      <c r="U31" s="122">
        <v>0</v>
      </c>
      <c r="V31" s="122">
        <v>0</v>
      </c>
      <c r="W31" s="122">
        <v>0</v>
      </c>
      <c r="X31" s="122">
        <v>0</v>
      </c>
      <c r="Y31" s="122">
        <v>0</v>
      </c>
      <c r="Z31" s="122">
        <v>0</v>
      </c>
      <c r="AA31" s="122">
        <v>0</v>
      </c>
      <c r="AB31" s="122">
        <v>0</v>
      </c>
      <c r="AC31" s="122">
        <v>0</v>
      </c>
      <c r="AD31" s="121"/>
      <c r="AI31" s="120" t="s">
        <v>2206</v>
      </c>
      <c r="AK31" s="120" t="s">
        <v>2795</v>
      </c>
      <c r="AL31" s="120" t="s">
        <v>1282</v>
      </c>
      <c r="AM31" s="120" t="s">
        <v>394</v>
      </c>
      <c r="AP31" s="120" t="s">
        <v>1711</v>
      </c>
      <c r="AQ31" s="120" t="s">
        <v>2494</v>
      </c>
      <c r="AU31" s="120" t="s">
        <v>1311</v>
      </c>
      <c r="AV31" s="120" t="s">
        <v>1173</v>
      </c>
      <c r="AW31" s="120" t="s">
        <v>2583</v>
      </c>
      <c r="AX31" s="120" t="s">
        <v>253</v>
      </c>
      <c r="AZ31" s="120" t="s">
        <v>134</v>
      </c>
      <c r="BA31" s="120" t="s">
        <v>111</v>
      </c>
      <c r="BB31" s="120" t="s">
        <v>1482</v>
      </c>
      <c r="BC31" s="120" t="s">
        <v>2371</v>
      </c>
      <c r="BF31" s="73" t="s">
        <v>3466</v>
      </c>
      <c r="BG31" s="73" t="s">
        <v>3522</v>
      </c>
      <c r="BH31" s="73" t="s">
        <v>4124</v>
      </c>
      <c r="BI31" s="73" t="s">
        <v>4356</v>
      </c>
      <c r="BJ31" s="73" t="s">
        <v>5316</v>
      </c>
      <c r="BK31" s="73" t="s">
        <v>5132</v>
      </c>
      <c r="BO31" s="72" t="s">
        <v>33</v>
      </c>
      <c r="BP31" s="73" t="s">
        <v>3466</v>
      </c>
      <c r="BQ31" s="75">
        <v>75000026</v>
      </c>
      <c r="BR31" s="75">
        <v>80000026</v>
      </c>
      <c r="BS31" s="75">
        <v>90000026</v>
      </c>
      <c r="BT31" s="75">
        <v>100000026</v>
      </c>
      <c r="BU31" s="75">
        <v>110000026</v>
      </c>
      <c r="BV31" s="75">
        <v>115000026</v>
      </c>
      <c r="BW31" s="75">
        <v>120000026</v>
      </c>
      <c r="BX31" s="75">
        <v>125000026</v>
      </c>
      <c r="BY31" s="75">
        <v>130000026</v>
      </c>
      <c r="BZ31" s="75">
        <v>135000026</v>
      </c>
      <c r="CA31" s="75">
        <v>145000026</v>
      </c>
    </row>
    <row r="32" spans="1:79" ht="12" customHeight="1">
      <c r="A32" s="46">
        <v>28</v>
      </c>
      <c r="B32" s="46">
        <f t="shared" si="2"/>
        <v>0</v>
      </c>
      <c r="G32" s="78"/>
      <c r="J32" s="46">
        <v>28</v>
      </c>
      <c r="K32" s="46" t="str">
        <f t="shared" si="4"/>
        <v>HONDA-BRIO-ALL NEW BRIO SATYA S MT</v>
      </c>
      <c r="L32" s="82">
        <f t="shared" si="5"/>
        <v>135000026</v>
      </c>
      <c r="N32" s="119" t="s">
        <v>30</v>
      </c>
      <c r="O32" s="120" t="s">
        <v>2780</v>
      </c>
      <c r="P32" s="122">
        <v>0</v>
      </c>
      <c r="Q32" s="122">
        <v>0</v>
      </c>
      <c r="R32" s="122">
        <v>0</v>
      </c>
      <c r="S32" s="122">
        <v>215000026</v>
      </c>
      <c r="T32" s="122">
        <v>225000026</v>
      </c>
      <c r="U32" s="122">
        <v>0</v>
      </c>
      <c r="V32" s="122">
        <v>0</v>
      </c>
      <c r="W32" s="122">
        <v>0</v>
      </c>
      <c r="X32" s="122">
        <v>0</v>
      </c>
      <c r="Y32" s="122">
        <v>0</v>
      </c>
      <c r="Z32" s="122">
        <v>0</v>
      </c>
      <c r="AA32" s="122">
        <v>0</v>
      </c>
      <c r="AB32" s="122">
        <v>0</v>
      </c>
      <c r="AC32" s="122">
        <v>0</v>
      </c>
      <c r="AD32" s="121"/>
      <c r="AI32" s="120" t="s">
        <v>258</v>
      </c>
      <c r="AK32" s="120" t="s">
        <v>3408</v>
      </c>
      <c r="AL32" s="120" t="s">
        <v>1283</v>
      </c>
      <c r="AM32" s="120" t="s">
        <v>165</v>
      </c>
      <c r="AP32" s="120" t="s">
        <v>1815</v>
      </c>
      <c r="AQ32" s="120" t="s">
        <v>1307</v>
      </c>
      <c r="AU32" s="120" t="s">
        <v>2535</v>
      </c>
      <c r="AV32" s="120" t="s">
        <v>1174</v>
      </c>
      <c r="AW32" s="120" t="s">
        <v>2485</v>
      </c>
      <c r="AX32" s="120" t="s">
        <v>1461</v>
      </c>
      <c r="AZ32" s="120" t="s">
        <v>901</v>
      </c>
      <c r="BA32" s="120" t="s">
        <v>431</v>
      </c>
      <c r="BB32" s="120" t="s">
        <v>3324</v>
      </c>
      <c r="BC32" s="120" t="s">
        <v>3364</v>
      </c>
      <c r="BF32" s="73" t="s">
        <v>3467</v>
      </c>
      <c r="BG32" s="73" t="s">
        <v>3523</v>
      </c>
      <c r="BH32" s="73" t="s">
        <v>4125</v>
      </c>
      <c r="BI32" s="73" t="s">
        <v>4357</v>
      </c>
      <c r="BJ32" s="73" t="s">
        <v>3028</v>
      </c>
      <c r="BK32" s="73" t="s">
        <v>5193</v>
      </c>
      <c r="BO32" s="72" t="s">
        <v>33</v>
      </c>
      <c r="BP32" s="73" t="s">
        <v>3467</v>
      </c>
      <c r="BQ32" s="75">
        <v>0</v>
      </c>
      <c r="BR32" s="75">
        <v>80000026</v>
      </c>
      <c r="BS32" s="75">
        <v>85000026</v>
      </c>
      <c r="BT32" s="75">
        <v>90000026</v>
      </c>
      <c r="BU32" s="75">
        <v>95000026</v>
      </c>
      <c r="BV32" s="75">
        <v>115000026</v>
      </c>
      <c r="BW32" s="75">
        <v>120000026</v>
      </c>
      <c r="BX32" s="75">
        <v>125000026</v>
      </c>
      <c r="BY32" s="75">
        <v>130000026</v>
      </c>
      <c r="BZ32" s="75">
        <v>135000026</v>
      </c>
      <c r="CA32" s="75">
        <v>145000026</v>
      </c>
    </row>
    <row r="33" spans="1:79" ht="12" customHeight="1">
      <c r="A33" s="46">
        <v>29</v>
      </c>
      <c r="B33" s="46">
        <f t="shared" si="2"/>
        <v>0</v>
      </c>
      <c r="F33" s="79"/>
      <c r="G33" s="78"/>
      <c r="J33" s="46">
        <v>29</v>
      </c>
      <c r="K33" s="46" t="str">
        <f t="shared" si="4"/>
        <v>HONDA-BRIO-CKD LIMITED E AT</v>
      </c>
      <c r="L33" s="82">
        <f t="shared" si="5"/>
        <v>145000026</v>
      </c>
      <c r="N33" s="119" t="s">
        <v>30</v>
      </c>
      <c r="O33" s="120" t="s">
        <v>1125</v>
      </c>
      <c r="P33" s="122">
        <v>0</v>
      </c>
      <c r="Q33" s="122">
        <v>0</v>
      </c>
      <c r="R33" s="122">
        <v>0</v>
      </c>
      <c r="S33" s="122">
        <v>205000026</v>
      </c>
      <c r="T33" s="122">
        <v>0</v>
      </c>
      <c r="U33" s="122">
        <v>0</v>
      </c>
      <c r="V33" s="122">
        <v>0</v>
      </c>
      <c r="W33" s="122">
        <v>0</v>
      </c>
      <c r="X33" s="122">
        <v>0</v>
      </c>
      <c r="Y33" s="122">
        <v>0</v>
      </c>
      <c r="Z33" s="122">
        <v>0</v>
      </c>
      <c r="AA33" s="122">
        <v>0</v>
      </c>
      <c r="AB33" s="122">
        <v>0</v>
      </c>
      <c r="AC33" s="122">
        <v>0</v>
      </c>
      <c r="AD33" s="121"/>
      <c r="AI33" s="120" t="s">
        <v>2781</v>
      </c>
      <c r="AK33" s="120" t="s">
        <v>3408</v>
      </c>
      <c r="AL33" s="120" t="s">
        <v>1394</v>
      </c>
      <c r="AM33" s="120" t="s">
        <v>471</v>
      </c>
      <c r="AP33" s="120" t="s">
        <v>1155</v>
      </c>
      <c r="AQ33" s="120" t="s">
        <v>878</v>
      </c>
      <c r="AU33" s="120" t="s">
        <v>629</v>
      </c>
      <c r="AV33" s="120" t="s">
        <v>353</v>
      </c>
      <c r="AW33" s="120" t="s">
        <v>1677</v>
      </c>
      <c r="AX33" s="120" t="s">
        <v>573</v>
      </c>
      <c r="AZ33" s="120" t="s">
        <v>825</v>
      </c>
      <c r="BA33" s="120" t="s">
        <v>1682</v>
      </c>
      <c r="BB33" s="120" t="s">
        <v>681</v>
      </c>
      <c r="BC33" s="120" t="s">
        <v>1927</v>
      </c>
      <c r="BF33" s="73" t="s">
        <v>3468</v>
      </c>
      <c r="BG33" s="73" t="s">
        <v>3524</v>
      </c>
      <c r="BH33" s="73" t="s">
        <v>4126</v>
      </c>
      <c r="BI33" s="73" t="s">
        <v>4358</v>
      </c>
      <c r="BJ33" s="73" t="s">
        <v>4962</v>
      </c>
      <c r="BK33" s="73" t="s">
        <v>5219</v>
      </c>
      <c r="BO33" s="72" t="s">
        <v>33</v>
      </c>
      <c r="BP33" s="73" t="s">
        <v>3468</v>
      </c>
      <c r="BQ33" s="75">
        <v>0</v>
      </c>
      <c r="BR33" s="75">
        <v>80000026</v>
      </c>
      <c r="BS33" s="75">
        <v>85000026</v>
      </c>
      <c r="BT33" s="75">
        <v>90000026</v>
      </c>
      <c r="BU33" s="75">
        <v>95000026</v>
      </c>
      <c r="BV33" s="75">
        <v>115000026</v>
      </c>
      <c r="BW33" s="75">
        <v>120000026</v>
      </c>
      <c r="BX33" s="75">
        <v>125000026</v>
      </c>
      <c r="BY33" s="75">
        <v>130000026</v>
      </c>
      <c r="BZ33" s="75">
        <v>135000026</v>
      </c>
      <c r="CA33" s="75">
        <v>145000026</v>
      </c>
    </row>
    <row r="34" spans="1:79" ht="12" customHeight="1">
      <c r="A34" s="46">
        <v>30</v>
      </c>
      <c r="B34" s="46">
        <f t="shared" si="2"/>
        <v>0</v>
      </c>
      <c r="G34" s="78"/>
      <c r="J34" s="46">
        <v>30</v>
      </c>
      <c r="K34" s="46" t="str">
        <f t="shared" si="4"/>
        <v>HONDA-BRIO-E 1.2 AT LIMITED EDITION</v>
      </c>
      <c r="L34" s="82">
        <f t="shared" si="5"/>
        <v>145000026</v>
      </c>
      <c r="N34" s="119" t="s">
        <v>30</v>
      </c>
      <c r="O34" s="120" t="s">
        <v>1126</v>
      </c>
      <c r="P34" s="122">
        <v>0</v>
      </c>
      <c r="Q34" s="122">
        <v>0</v>
      </c>
      <c r="R34" s="122">
        <v>0</v>
      </c>
      <c r="S34" s="122">
        <v>215000026</v>
      </c>
      <c r="T34" s="122">
        <v>225000026</v>
      </c>
      <c r="U34" s="122">
        <v>0</v>
      </c>
      <c r="V34" s="122">
        <v>0</v>
      </c>
      <c r="W34" s="122">
        <v>0</v>
      </c>
      <c r="X34" s="122">
        <v>0</v>
      </c>
      <c r="Y34" s="122">
        <v>0</v>
      </c>
      <c r="Z34" s="122">
        <v>0</v>
      </c>
      <c r="AA34" s="122">
        <v>0</v>
      </c>
      <c r="AB34" s="122">
        <v>0</v>
      </c>
      <c r="AC34" s="122">
        <v>0</v>
      </c>
      <c r="AD34" s="121"/>
      <c r="AI34" s="120" t="s">
        <v>1795</v>
      </c>
      <c r="AK34" s="120" t="s">
        <v>3365</v>
      </c>
      <c r="AL34" s="120" t="s">
        <v>561</v>
      </c>
      <c r="AM34" s="120" t="s">
        <v>471</v>
      </c>
      <c r="AP34" s="120" t="s">
        <v>1624</v>
      </c>
      <c r="AQ34" s="120" t="s">
        <v>969</v>
      </c>
      <c r="AU34" s="120" t="s">
        <v>1429</v>
      </c>
      <c r="AV34" s="120" t="s">
        <v>1436</v>
      </c>
      <c r="AW34" s="120" t="s">
        <v>1675</v>
      </c>
      <c r="AX34" s="120" t="s">
        <v>1322</v>
      </c>
      <c r="AZ34" s="120" t="s">
        <v>104</v>
      </c>
      <c r="BA34" s="120" t="s">
        <v>1666</v>
      </c>
      <c r="BB34" s="120" t="s">
        <v>2526</v>
      </c>
      <c r="BC34" s="120" t="s">
        <v>2296</v>
      </c>
      <c r="BF34" s="73" t="s">
        <v>3469</v>
      </c>
      <c r="BG34" s="73" t="s">
        <v>3525</v>
      </c>
      <c r="BH34" s="73" t="s">
        <v>4127</v>
      </c>
      <c r="BI34" s="73" t="s">
        <v>4359</v>
      </c>
      <c r="BJ34" s="73" t="s">
        <v>4963</v>
      </c>
      <c r="BK34" s="73" t="s">
        <v>5220</v>
      </c>
      <c r="BO34" s="72" t="s">
        <v>33</v>
      </c>
      <c r="BP34" s="73" t="s">
        <v>3469</v>
      </c>
      <c r="BQ34" s="75">
        <v>0</v>
      </c>
      <c r="BR34" s="75">
        <v>0</v>
      </c>
      <c r="BS34" s="75">
        <v>95000026</v>
      </c>
      <c r="BT34" s="75">
        <v>100000026</v>
      </c>
      <c r="BU34" s="75">
        <v>105000026</v>
      </c>
      <c r="BV34" s="75">
        <v>115000026</v>
      </c>
      <c r="BW34" s="75">
        <v>120000026</v>
      </c>
      <c r="BX34" s="75">
        <v>125000026</v>
      </c>
      <c r="BY34" s="75">
        <v>130000026</v>
      </c>
      <c r="BZ34" s="75">
        <v>135000026</v>
      </c>
      <c r="CA34" s="75">
        <v>0</v>
      </c>
    </row>
    <row r="35" spans="1:79" ht="12" customHeight="1">
      <c r="A35" s="46">
        <v>31</v>
      </c>
      <c r="B35" s="46">
        <f t="shared" si="2"/>
        <v>0</v>
      </c>
      <c r="G35" s="78"/>
      <c r="J35" s="46">
        <v>31</v>
      </c>
      <c r="K35" s="46" t="str">
        <f t="shared" si="4"/>
        <v>HONDA-BRIO-E AT 1.2</v>
      </c>
      <c r="L35" s="82">
        <f t="shared" si="5"/>
        <v>145000026</v>
      </c>
      <c r="N35" s="119" t="s">
        <v>30</v>
      </c>
      <c r="O35" s="120" t="s">
        <v>2206</v>
      </c>
      <c r="P35" s="122">
        <v>0</v>
      </c>
      <c r="Q35" s="122">
        <v>0</v>
      </c>
      <c r="R35" s="122">
        <v>0</v>
      </c>
      <c r="S35" s="122">
        <v>0</v>
      </c>
      <c r="T35" s="122">
        <v>0</v>
      </c>
      <c r="U35" s="122">
        <v>0</v>
      </c>
      <c r="V35" s="122">
        <v>0</v>
      </c>
      <c r="W35" s="122">
        <v>0</v>
      </c>
      <c r="X35" s="122">
        <v>0</v>
      </c>
      <c r="Y35" s="122">
        <v>0</v>
      </c>
      <c r="Z35" s="122">
        <v>450500026</v>
      </c>
      <c r="AA35" s="122">
        <v>550800026</v>
      </c>
      <c r="AB35" s="122">
        <v>670200026</v>
      </c>
      <c r="AC35" s="122">
        <v>0</v>
      </c>
      <c r="AD35" s="121"/>
      <c r="AI35" s="120" t="s">
        <v>923</v>
      </c>
      <c r="AK35" s="120" t="s">
        <v>2787</v>
      </c>
      <c r="AL35" s="120" t="s">
        <v>2010</v>
      </c>
      <c r="AM35" s="120" t="s">
        <v>166</v>
      </c>
      <c r="AP35" s="120" t="s">
        <v>211</v>
      </c>
      <c r="AQ35" s="120" t="s">
        <v>970</v>
      </c>
      <c r="AU35" s="120" t="s">
        <v>1539</v>
      </c>
      <c r="AV35" s="120" t="s">
        <v>1973</v>
      </c>
      <c r="AW35" s="120" t="s">
        <v>1448</v>
      </c>
      <c r="AX35" s="120" t="s">
        <v>1323</v>
      </c>
      <c r="AZ35" s="120" t="s">
        <v>724</v>
      </c>
      <c r="BA35" s="120" t="s">
        <v>2344</v>
      </c>
      <c r="BB35" s="120" t="s">
        <v>457</v>
      </c>
      <c r="BC35" s="120" t="s">
        <v>2200</v>
      </c>
      <c r="BF35" s="73" t="s">
        <v>3470</v>
      </c>
      <c r="BG35" s="73" t="s">
        <v>3526</v>
      </c>
      <c r="BH35" s="73" t="s">
        <v>4133</v>
      </c>
      <c r="BI35" s="73" t="s">
        <v>4360</v>
      </c>
      <c r="BJ35" s="73" t="s">
        <v>5295</v>
      </c>
      <c r="BK35" s="73" t="s">
        <v>5133</v>
      </c>
      <c r="BO35" s="72" t="s">
        <v>33</v>
      </c>
      <c r="BP35" s="73" t="s">
        <v>3470</v>
      </c>
      <c r="BQ35" s="75">
        <v>75000026</v>
      </c>
      <c r="BR35" s="75">
        <v>80000026</v>
      </c>
      <c r="BS35" s="75">
        <v>90000026</v>
      </c>
      <c r="BT35" s="75">
        <v>110000026</v>
      </c>
      <c r="BU35" s="75">
        <v>120000026</v>
      </c>
      <c r="BV35" s="75">
        <v>125000026</v>
      </c>
      <c r="BW35" s="75">
        <v>135000026</v>
      </c>
      <c r="BX35" s="75">
        <v>140000026</v>
      </c>
      <c r="BY35" s="75">
        <v>145000026</v>
      </c>
      <c r="BZ35" s="75">
        <v>150000026</v>
      </c>
      <c r="CA35" s="75">
        <v>155000026</v>
      </c>
    </row>
    <row r="36" spans="1:79" ht="12" customHeight="1">
      <c r="A36" s="46">
        <v>32</v>
      </c>
      <c r="B36" s="46">
        <f t="shared" si="2"/>
        <v>0</v>
      </c>
      <c r="G36" s="78"/>
      <c r="J36" s="46">
        <v>32</v>
      </c>
      <c r="K36" s="46" t="str">
        <f t="shared" si="4"/>
        <v>HONDA-BRIO-E AT 1.2 LE</v>
      </c>
      <c r="L36" s="82">
        <f t="shared" si="5"/>
        <v>145000026</v>
      </c>
      <c r="N36" s="119" t="s">
        <v>30</v>
      </c>
      <c r="O36" s="120" t="s">
        <v>258</v>
      </c>
      <c r="P36" s="122">
        <v>0</v>
      </c>
      <c r="Q36" s="122">
        <v>0</v>
      </c>
      <c r="R36" s="122">
        <v>0</v>
      </c>
      <c r="S36" s="122">
        <v>0</v>
      </c>
      <c r="T36" s="122">
        <v>0</v>
      </c>
      <c r="U36" s="122">
        <v>0</v>
      </c>
      <c r="V36" s="122">
        <v>0</v>
      </c>
      <c r="W36" s="122">
        <v>0</v>
      </c>
      <c r="X36" s="122">
        <v>0</v>
      </c>
      <c r="Y36" s="122">
        <v>410000026</v>
      </c>
      <c r="Z36" s="122">
        <v>445000026</v>
      </c>
      <c r="AA36" s="122">
        <v>490000026</v>
      </c>
      <c r="AB36" s="122">
        <v>540000026</v>
      </c>
      <c r="AC36" s="122">
        <v>0</v>
      </c>
      <c r="AD36" s="121"/>
      <c r="AI36" s="120" t="s">
        <v>1626</v>
      </c>
      <c r="AK36" s="120" t="s">
        <v>2700</v>
      </c>
      <c r="AL36" s="120" t="s">
        <v>1772</v>
      </c>
      <c r="AM36" s="120" t="s">
        <v>555</v>
      </c>
      <c r="AP36" s="120" t="s">
        <v>1156</v>
      </c>
      <c r="AQ36" s="120" t="s">
        <v>971</v>
      </c>
      <c r="AU36" s="120" t="s">
        <v>2536</v>
      </c>
      <c r="AV36" s="120" t="s">
        <v>770</v>
      </c>
      <c r="AW36" s="120" t="s">
        <v>2689</v>
      </c>
      <c r="AX36" s="120" t="s">
        <v>1462</v>
      </c>
      <c r="AZ36" s="120" t="s">
        <v>84</v>
      </c>
      <c r="BA36" s="120" t="s">
        <v>1579</v>
      </c>
      <c r="BB36" s="120" t="s">
        <v>232</v>
      </c>
      <c r="BC36" s="120" t="s">
        <v>2237</v>
      </c>
      <c r="BF36" s="73" t="s">
        <v>3471</v>
      </c>
      <c r="BG36" s="73" t="s">
        <v>3527</v>
      </c>
      <c r="BH36" s="73" t="s">
        <v>4128</v>
      </c>
      <c r="BI36" s="73" t="s">
        <v>5039</v>
      </c>
      <c r="BJ36" s="73" t="s">
        <v>2386</v>
      </c>
      <c r="BK36" s="73" t="s">
        <v>5164</v>
      </c>
      <c r="BO36" s="72" t="s">
        <v>33</v>
      </c>
      <c r="BP36" s="73" t="s">
        <v>3471</v>
      </c>
      <c r="BQ36" s="75">
        <v>80000026</v>
      </c>
      <c r="BR36" s="75">
        <v>95000026</v>
      </c>
      <c r="BS36" s="75">
        <v>100000026</v>
      </c>
      <c r="BT36" s="75">
        <v>105000026</v>
      </c>
      <c r="BU36" s="75">
        <v>110000026</v>
      </c>
      <c r="BV36" s="75">
        <v>115000026</v>
      </c>
      <c r="BW36" s="75">
        <v>120000026</v>
      </c>
      <c r="BX36" s="75">
        <v>130000026</v>
      </c>
      <c r="BY36" s="75">
        <v>135000026</v>
      </c>
      <c r="BZ36" s="75">
        <v>145000026</v>
      </c>
      <c r="CA36" s="75">
        <v>160000026</v>
      </c>
    </row>
    <row r="37" spans="1:79" ht="12" customHeight="1">
      <c r="A37" s="46">
        <v>33</v>
      </c>
      <c r="B37" s="46">
        <f t="shared" si="2"/>
        <v>0</v>
      </c>
      <c r="F37" s="79"/>
      <c r="G37" s="78"/>
      <c r="J37" s="46">
        <v>33</v>
      </c>
      <c r="K37" s="46" t="str">
        <f t="shared" si="4"/>
        <v>HONDA-BRIO-RS 1.2 CVT CKD</v>
      </c>
      <c r="L37" s="82">
        <f t="shared" si="5"/>
        <v>210000026</v>
      </c>
      <c r="N37" s="119" t="s">
        <v>30</v>
      </c>
      <c r="O37" s="120" t="s">
        <v>2781</v>
      </c>
      <c r="P37" s="122">
        <v>0</v>
      </c>
      <c r="Q37" s="122">
        <v>0</v>
      </c>
      <c r="R37" s="122">
        <v>0</v>
      </c>
      <c r="S37" s="122">
        <v>215000026</v>
      </c>
      <c r="T37" s="122">
        <v>225000026</v>
      </c>
      <c r="U37" s="122">
        <v>0</v>
      </c>
      <c r="V37" s="122">
        <v>0</v>
      </c>
      <c r="W37" s="122">
        <v>0</v>
      </c>
      <c r="X37" s="122">
        <v>0</v>
      </c>
      <c r="Y37" s="122">
        <v>0</v>
      </c>
      <c r="Z37" s="122">
        <v>0</v>
      </c>
      <c r="AA37" s="122">
        <v>0</v>
      </c>
      <c r="AB37" s="122">
        <v>0</v>
      </c>
      <c r="AC37" s="122">
        <v>0</v>
      </c>
      <c r="AD37" s="121"/>
      <c r="AI37" s="120" t="s">
        <v>580</v>
      </c>
      <c r="AK37" s="120" t="s">
        <v>3430</v>
      </c>
      <c r="AL37" s="120" t="s">
        <v>1395</v>
      </c>
      <c r="AM37" s="120" t="s">
        <v>1055</v>
      </c>
      <c r="AP37" s="120" t="s">
        <v>1418</v>
      </c>
      <c r="AQ37" s="120" t="s">
        <v>1065</v>
      </c>
      <c r="AU37" s="120" t="s">
        <v>2638</v>
      </c>
      <c r="AV37" s="120" t="s">
        <v>2662</v>
      </c>
      <c r="AW37" s="120" t="s">
        <v>2685</v>
      </c>
      <c r="AX37" s="120" t="s">
        <v>3342</v>
      </c>
      <c r="AZ37" s="120" t="s">
        <v>2440</v>
      </c>
      <c r="BA37" s="120" t="s">
        <v>1581</v>
      </c>
      <c r="BB37" s="120" t="s">
        <v>3008</v>
      </c>
      <c r="BC37" s="120" t="s">
        <v>1991</v>
      </c>
      <c r="BF37" s="73" t="s">
        <v>5064</v>
      </c>
      <c r="BG37" s="73" t="s">
        <v>3528</v>
      </c>
      <c r="BH37" s="73" t="s">
        <v>4129</v>
      </c>
      <c r="BI37" s="73" t="s">
        <v>4361</v>
      </c>
      <c r="BJ37" s="73" t="s">
        <v>558</v>
      </c>
      <c r="BK37" s="73" t="s">
        <v>5165</v>
      </c>
      <c r="BO37" s="72" t="s">
        <v>33</v>
      </c>
      <c r="BP37" s="73" t="s">
        <v>5064</v>
      </c>
      <c r="BQ37" s="75">
        <v>80000026</v>
      </c>
      <c r="BR37" s="75">
        <v>85000026</v>
      </c>
      <c r="BS37" s="75">
        <v>90000026</v>
      </c>
      <c r="BT37" s="75">
        <v>95000026</v>
      </c>
      <c r="BU37" s="75">
        <v>100000026</v>
      </c>
      <c r="BV37" s="75">
        <v>105000026</v>
      </c>
      <c r="BW37" s="75">
        <v>110000026</v>
      </c>
      <c r="BX37" s="75">
        <v>115000026</v>
      </c>
      <c r="BY37" s="75">
        <v>125000026</v>
      </c>
      <c r="BZ37" s="75">
        <v>135000026</v>
      </c>
      <c r="CA37" s="75">
        <v>150000026</v>
      </c>
    </row>
    <row r="38" spans="1:79" ht="12" customHeight="1">
      <c r="A38" s="46">
        <v>34</v>
      </c>
      <c r="B38" s="46">
        <f t="shared" si="2"/>
        <v>0</v>
      </c>
      <c r="G38" s="78"/>
      <c r="J38" s="46">
        <v>34</v>
      </c>
      <c r="K38" s="46" t="str">
        <f t="shared" si="4"/>
        <v>HONDA-BRIO-RS 1.2 MT CKD</v>
      </c>
      <c r="L38" s="82">
        <f t="shared" si="5"/>
        <v>200000026</v>
      </c>
      <c r="N38" s="119" t="s">
        <v>30</v>
      </c>
      <c r="O38" s="120" t="s">
        <v>1795</v>
      </c>
      <c r="P38" s="122">
        <v>225000026</v>
      </c>
      <c r="Q38" s="122">
        <v>230000026</v>
      </c>
      <c r="R38" s="122">
        <v>235000026</v>
      </c>
      <c r="S38" s="122">
        <v>245000026</v>
      </c>
      <c r="T38" s="122">
        <v>275000026</v>
      </c>
      <c r="U38" s="122">
        <v>315000026</v>
      </c>
      <c r="V38" s="122">
        <v>380000026</v>
      </c>
      <c r="W38" s="122">
        <v>0</v>
      </c>
      <c r="X38" s="122">
        <v>0</v>
      </c>
      <c r="Y38" s="122">
        <v>0</v>
      </c>
      <c r="Z38" s="122">
        <v>0</v>
      </c>
      <c r="AA38" s="122">
        <v>0</v>
      </c>
      <c r="AB38" s="122">
        <v>0</v>
      </c>
      <c r="AC38" s="122">
        <v>0</v>
      </c>
      <c r="AD38" s="121"/>
      <c r="AI38" s="120" t="s">
        <v>2082</v>
      </c>
      <c r="AK38" s="120" t="s">
        <v>3431</v>
      </c>
      <c r="AL38" s="120" t="s">
        <v>1284</v>
      </c>
      <c r="AM38" s="120" t="s">
        <v>3247</v>
      </c>
      <c r="AP38" s="120" t="s">
        <v>1736</v>
      </c>
      <c r="AQ38" s="120" t="s">
        <v>715</v>
      </c>
      <c r="AU38" s="120" t="s">
        <v>2522</v>
      </c>
      <c r="AV38" s="120" t="s">
        <v>1909</v>
      </c>
      <c r="AW38" s="120" t="s">
        <v>1732</v>
      </c>
      <c r="AX38" s="120" t="s">
        <v>1915</v>
      </c>
      <c r="AZ38" s="120" t="s">
        <v>483</v>
      </c>
      <c r="BA38" s="120" t="s">
        <v>1098</v>
      </c>
      <c r="BB38" s="120" t="s">
        <v>2339</v>
      </c>
      <c r="BC38" s="120" t="s">
        <v>2713</v>
      </c>
      <c r="BF38" s="73" t="s">
        <v>3472</v>
      </c>
      <c r="BG38" s="73" t="s">
        <v>3529</v>
      </c>
      <c r="BH38" s="73" t="s">
        <v>4130</v>
      </c>
      <c r="BI38" s="73" t="s">
        <v>4362</v>
      </c>
      <c r="BJ38" s="73" t="s">
        <v>2410</v>
      </c>
      <c r="BK38" s="73" t="s">
        <v>5194</v>
      </c>
      <c r="BO38" s="72" t="s">
        <v>33</v>
      </c>
      <c r="BP38" s="73" t="s">
        <v>3472</v>
      </c>
      <c r="BQ38" s="75">
        <v>0</v>
      </c>
      <c r="BR38" s="75">
        <v>80000026</v>
      </c>
      <c r="BS38" s="75">
        <v>85000026</v>
      </c>
      <c r="BT38" s="75">
        <v>90000026</v>
      </c>
      <c r="BU38" s="75">
        <v>95000026</v>
      </c>
      <c r="BV38" s="75">
        <v>115000026</v>
      </c>
      <c r="BW38" s="75">
        <v>120000026</v>
      </c>
      <c r="BX38" s="75">
        <v>125000026</v>
      </c>
      <c r="BY38" s="75">
        <v>130000026</v>
      </c>
      <c r="BZ38" s="75">
        <v>135000026</v>
      </c>
      <c r="CA38" s="75">
        <v>145000026</v>
      </c>
    </row>
    <row r="39" spans="1:79" ht="12" customHeight="1">
      <c r="A39" s="46">
        <v>35</v>
      </c>
      <c r="B39" s="46">
        <f t="shared" si="2"/>
        <v>0</v>
      </c>
      <c r="F39" s="79"/>
      <c r="G39" s="78"/>
      <c r="J39" s="46">
        <v>35</v>
      </c>
      <c r="K39" s="46" t="str">
        <f t="shared" si="4"/>
        <v>HONDA-BRIO-RS A/T 1.3</v>
      </c>
      <c r="L39" s="82">
        <f t="shared" si="5"/>
        <v>0</v>
      </c>
      <c r="N39" s="119" t="s">
        <v>30</v>
      </c>
      <c r="O39" s="120" t="s">
        <v>923</v>
      </c>
      <c r="P39" s="122">
        <v>0</v>
      </c>
      <c r="Q39" s="122">
        <v>230000026</v>
      </c>
      <c r="R39" s="122">
        <v>245000026</v>
      </c>
      <c r="S39" s="122">
        <v>260000026</v>
      </c>
      <c r="T39" s="122">
        <v>280000026</v>
      </c>
      <c r="U39" s="122">
        <v>290000026</v>
      </c>
      <c r="V39" s="122">
        <v>0</v>
      </c>
      <c r="W39" s="122">
        <v>0</v>
      </c>
      <c r="X39" s="122">
        <v>0</v>
      </c>
      <c r="Y39" s="122">
        <v>0</v>
      </c>
      <c r="Z39" s="122">
        <v>0</v>
      </c>
      <c r="AA39" s="122">
        <v>0</v>
      </c>
      <c r="AB39" s="122">
        <v>0</v>
      </c>
      <c r="AC39" s="122">
        <v>0</v>
      </c>
      <c r="AD39" s="121"/>
      <c r="AI39" s="120" t="s">
        <v>1127</v>
      </c>
      <c r="AK39" s="120" t="s">
        <v>2250</v>
      </c>
      <c r="AL39" s="120" t="s">
        <v>645</v>
      </c>
      <c r="AM39" s="120" t="s">
        <v>373</v>
      </c>
      <c r="AP39" s="120" t="s">
        <v>873</v>
      </c>
      <c r="AQ39" s="120" t="s">
        <v>972</v>
      </c>
      <c r="AU39" s="120" t="s">
        <v>1430</v>
      </c>
      <c r="AV39" s="120" t="s">
        <v>1780</v>
      </c>
      <c r="AW39" s="120" t="s">
        <v>2087</v>
      </c>
      <c r="AX39" s="120" t="s">
        <v>540</v>
      </c>
      <c r="AZ39" s="120" t="s">
        <v>484</v>
      </c>
      <c r="BA39" s="120" t="s">
        <v>731</v>
      </c>
      <c r="BB39" s="120" t="s">
        <v>1928</v>
      </c>
      <c r="BC39" s="120" t="s">
        <v>2842</v>
      </c>
      <c r="BF39" s="73" t="s">
        <v>3473</v>
      </c>
      <c r="BG39" s="73" t="s">
        <v>3530</v>
      </c>
      <c r="BH39" s="73" t="s">
        <v>4131</v>
      </c>
      <c r="BI39" s="73" t="s">
        <v>4363</v>
      </c>
      <c r="BJ39" s="73" t="s">
        <v>735</v>
      </c>
      <c r="BK39" s="73" t="s">
        <v>5134</v>
      </c>
      <c r="BO39" s="72" t="s">
        <v>33</v>
      </c>
      <c r="BP39" s="73" t="s">
        <v>3473</v>
      </c>
      <c r="BQ39" s="75">
        <v>80000026</v>
      </c>
      <c r="BR39" s="75">
        <v>85000026</v>
      </c>
      <c r="BS39" s="75">
        <v>90000026</v>
      </c>
      <c r="BT39" s="75">
        <v>95000026</v>
      </c>
      <c r="BU39" s="75">
        <v>100000026</v>
      </c>
      <c r="BV39" s="75">
        <v>105000026</v>
      </c>
      <c r="BW39" s="75">
        <v>115000026</v>
      </c>
      <c r="BX39" s="75">
        <v>120000026</v>
      </c>
      <c r="BY39" s="75">
        <v>125000026</v>
      </c>
      <c r="BZ39" s="75">
        <v>135000026</v>
      </c>
      <c r="CA39" s="75">
        <v>145000026</v>
      </c>
    </row>
    <row r="40" spans="1:79" ht="12" customHeight="1">
      <c r="A40" s="46">
        <v>36</v>
      </c>
      <c r="B40" s="46">
        <f t="shared" si="2"/>
        <v>0</v>
      </c>
      <c r="F40" s="79"/>
      <c r="G40" s="78"/>
      <c r="J40" s="46">
        <v>36</v>
      </c>
      <c r="K40" s="46" t="str">
        <f t="shared" si="4"/>
        <v>HONDA-BRIO-RS CVT 1.2</v>
      </c>
      <c r="L40" s="82">
        <f t="shared" si="5"/>
        <v>210000026</v>
      </c>
      <c r="N40" s="119" t="s">
        <v>30</v>
      </c>
      <c r="O40" s="120" t="s">
        <v>1626</v>
      </c>
      <c r="P40" s="122">
        <v>230000026</v>
      </c>
      <c r="Q40" s="122">
        <v>250000026</v>
      </c>
      <c r="R40" s="122">
        <v>290000026</v>
      </c>
      <c r="S40" s="122">
        <v>310000026</v>
      </c>
      <c r="T40" s="122">
        <v>330000026</v>
      </c>
      <c r="U40" s="122">
        <v>350000026</v>
      </c>
      <c r="V40" s="122">
        <v>390000026</v>
      </c>
      <c r="W40" s="122">
        <v>430000026</v>
      </c>
      <c r="X40" s="122">
        <v>490000026</v>
      </c>
      <c r="Y40" s="122">
        <v>520000026</v>
      </c>
      <c r="Z40" s="122">
        <v>585000026</v>
      </c>
      <c r="AA40" s="122">
        <v>675000026</v>
      </c>
      <c r="AB40" s="122">
        <v>720000026</v>
      </c>
      <c r="AC40" s="122">
        <v>0</v>
      </c>
      <c r="AD40" s="121"/>
      <c r="AI40" s="120" t="s">
        <v>689</v>
      </c>
      <c r="AK40" s="120" t="s">
        <v>3409</v>
      </c>
      <c r="AL40" s="120" t="s">
        <v>1693</v>
      </c>
      <c r="AM40" s="120" t="s">
        <v>3248</v>
      </c>
      <c r="AP40" s="120" t="s">
        <v>329</v>
      </c>
      <c r="AQ40" s="120" t="s">
        <v>973</v>
      </c>
      <c r="AU40" s="120" t="s">
        <v>1312</v>
      </c>
      <c r="AV40" s="120" t="s">
        <v>1437</v>
      </c>
      <c r="AW40" s="120" t="s">
        <v>2688</v>
      </c>
      <c r="AX40" s="120" t="s">
        <v>132</v>
      </c>
      <c r="AZ40" s="120" t="s">
        <v>485</v>
      </c>
      <c r="BA40" s="120" t="s">
        <v>50</v>
      </c>
      <c r="BB40" s="120" t="s">
        <v>55</v>
      </c>
      <c r="BC40" s="120" t="s">
        <v>2372</v>
      </c>
      <c r="BF40" s="73" t="s">
        <v>3474</v>
      </c>
      <c r="BG40" s="73" t="s">
        <v>3531</v>
      </c>
      <c r="BH40" s="73" t="s">
        <v>4132</v>
      </c>
      <c r="BI40" s="73" t="s">
        <v>4364</v>
      </c>
      <c r="BJ40" s="73" t="s">
        <v>3029</v>
      </c>
      <c r="BK40" s="73" t="s">
        <v>5166</v>
      </c>
      <c r="BO40" s="72" t="s">
        <v>33</v>
      </c>
      <c r="BP40" s="73" t="s">
        <v>3474</v>
      </c>
      <c r="BQ40" s="75">
        <v>85000026</v>
      </c>
      <c r="BR40" s="75">
        <v>90000026</v>
      </c>
      <c r="BS40" s="75">
        <v>95000026</v>
      </c>
      <c r="BT40" s="75">
        <v>100000026</v>
      </c>
      <c r="BU40" s="75">
        <v>105000026</v>
      </c>
      <c r="BV40" s="75">
        <v>110000026</v>
      </c>
      <c r="BW40" s="75">
        <v>120000026</v>
      </c>
      <c r="BX40" s="75">
        <v>130000026</v>
      </c>
      <c r="BY40" s="75">
        <v>140000026</v>
      </c>
      <c r="BZ40" s="75">
        <v>145000026</v>
      </c>
      <c r="CA40" s="75">
        <v>0</v>
      </c>
    </row>
    <row r="41" spans="1:79" ht="12" customHeight="1">
      <c r="A41" s="46">
        <v>37</v>
      </c>
      <c r="B41" s="46">
        <f t="shared" si="2"/>
        <v>0</v>
      </c>
      <c r="F41" s="79"/>
      <c r="G41" s="78"/>
      <c r="J41" s="46">
        <v>37</v>
      </c>
      <c r="K41" s="46" t="str">
        <f t="shared" si="4"/>
        <v>HONDA-BRIO-RS CVT URBANITE</v>
      </c>
      <c r="L41" s="82">
        <f t="shared" si="5"/>
        <v>210000026</v>
      </c>
      <c r="N41" s="119" t="s">
        <v>30</v>
      </c>
      <c r="O41" s="120" t="s">
        <v>580</v>
      </c>
      <c r="P41" s="122">
        <v>225000026</v>
      </c>
      <c r="Q41" s="122">
        <v>230000026</v>
      </c>
      <c r="R41" s="122">
        <v>235000026</v>
      </c>
      <c r="S41" s="122">
        <v>245000026</v>
      </c>
      <c r="T41" s="122">
        <v>275000026</v>
      </c>
      <c r="U41" s="122">
        <v>315000026</v>
      </c>
      <c r="V41" s="122">
        <v>380000026</v>
      </c>
      <c r="W41" s="122">
        <v>0</v>
      </c>
      <c r="X41" s="122">
        <v>0</v>
      </c>
      <c r="Y41" s="122">
        <v>0</v>
      </c>
      <c r="Z41" s="122">
        <v>0</v>
      </c>
      <c r="AA41" s="122">
        <v>0</v>
      </c>
      <c r="AB41" s="122">
        <v>0</v>
      </c>
      <c r="AC41" s="122">
        <v>0</v>
      </c>
      <c r="AD41" s="121"/>
      <c r="AI41" s="120" t="s">
        <v>690</v>
      </c>
      <c r="AK41" s="120" t="s">
        <v>3377</v>
      </c>
      <c r="AL41" s="120" t="s">
        <v>1285</v>
      </c>
      <c r="AM41" s="120" t="s">
        <v>1402</v>
      </c>
      <c r="AP41" s="120" t="s">
        <v>2164</v>
      </c>
      <c r="AQ41" s="120" t="s">
        <v>2827</v>
      </c>
      <c r="AU41" s="120" t="s">
        <v>1707</v>
      </c>
      <c r="AV41" s="120" t="s">
        <v>147</v>
      </c>
      <c r="AW41" s="120" t="s">
        <v>1449</v>
      </c>
      <c r="AX41" s="120" t="s">
        <v>218</v>
      </c>
      <c r="AZ41" s="120" t="s">
        <v>486</v>
      </c>
      <c r="BA41" s="120" t="s">
        <v>51</v>
      </c>
      <c r="BB41" s="120" t="s">
        <v>1108</v>
      </c>
      <c r="BC41" s="120" t="s">
        <v>2676</v>
      </c>
      <c r="BF41" s="73" t="s">
        <v>3475</v>
      </c>
      <c r="BG41" s="73" t="s">
        <v>3532</v>
      </c>
      <c r="BH41" s="73" t="s">
        <v>4134</v>
      </c>
      <c r="BI41" s="73" t="s">
        <v>4365</v>
      </c>
      <c r="BJ41" s="73" t="s">
        <v>4964</v>
      </c>
      <c r="BK41" s="73" t="s">
        <v>5167</v>
      </c>
      <c r="BO41" s="72" t="s">
        <v>33</v>
      </c>
      <c r="BP41" s="73" t="s">
        <v>3475</v>
      </c>
      <c r="BQ41" s="75">
        <v>0</v>
      </c>
      <c r="BR41" s="75">
        <v>0</v>
      </c>
      <c r="BS41" s="75">
        <v>0</v>
      </c>
      <c r="BT41" s="75">
        <v>0</v>
      </c>
      <c r="BU41" s="75">
        <v>0</v>
      </c>
      <c r="BV41" s="75">
        <v>0</v>
      </c>
      <c r="BW41" s="75">
        <v>0</v>
      </c>
      <c r="BX41" s="75">
        <v>0</v>
      </c>
      <c r="BY41" s="75">
        <v>0</v>
      </c>
      <c r="BZ41" s="75">
        <v>0</v>
      </c>
      <c r="CA41" s="75">
        <v>0</v>
      </c>
    </row>
    <row r="42" spans="1:79" ht="12" customHeight="1">
      <c r="A42" s="46">
        <v>38</v>
      </c>
      <c r="B42" s="46">
        <f t="shared" si="2"/>
        <v>0</v>
      </c>
      <c r="F42" s="79"/>
      <c r="G42" s="78"/>
      <c r="J42" s="46">
        <v>38</v>
      </c>
      <c r="K42" s="46" t="str">
        <f t="shared" si="4"/>
        <v>HONDA-BRIO-RS MT 1.2</v>
      </c>
      <c r="L42" s="82">
        <f t="shared" si="5"/>
        <v>200000026</v>
      </c>
      <c r="N42" s="119" t="s">
        <v>30</v>
      </c>
      <c r="O42" s="120" t="s">
        <v>2082</v>
      </c>
      <c r="P42" s="122">
        <v>225000026</v>
      </c>
      <c r="Q42" s="122">
        <v>230000026</v>
      </c>
      <c r="R42" s="122">
        <v>235000026</v>
      </c>
      <c r="S42" s="122">
        <v>245000026</v>
      </c>
      <c r="T42" s="122">
        <v>275000026</v>
      </c>
      <c r="U42" s="122">
        <v>315000026</v>
      </c>
      <c r="V42" s="122">
        <v>380000026</v>
      </c>
      <c r="W42" s="122">
        <v>0</v>
      </c>
      <c r="X42" s="122">
        <v>0</v>
      </c>
      <c r="Y42" s="122">
        <v>0</v>
      </c>
      <c r="Z42" s="122">
        <v>0</v>
      </c>
      <c r="AA42" s="122">
        <v>0</v>
      </c>
      <c r="AB42" s="122">
        <v>0</v>
      </c>
      <c r="AC42" s="122">
        <v>0</v>
      </c>
      <c r="AD42" s="121"/>
      <c r="AI42" s="120" t="s">
        <v>924</v>
      </c>
      <c r="AK42" s="120" t="s">
        <v>3432</v>
      </c>
      <c r="AL42" s="120" t="s">
        <v>1396</v>
      </c>
      <c r="AM42" s="120" t="s">
        <v>2528</v>
      </c>
      <c r="AP42" s="120" t="s">
        <v>654</v>
      </c>
      <c r="AQ42" s="120" t="s">
        <v>3381</v>
      </c>
      <c r="AU42" s="120" t="s">
        <v>1313</v>
      </c>
      <c r="AV42" s="120" t="s">
        <v>1175</v>
      </c>
      <c r="AW42" s="120" t="s">
        <v>2301</v>
      </c>
      <c r="AX42" s="120" t="s">
        <v>780</v>
      </c>
      <c r="AZ42" s="120" t="s">
        <v>487</v>
      </c>
      <c r="BA42" s="120" t="s">
        <v>1330</v>
      </c>
      <c r="BB42" s="120" t="s">
        <v>255</v>
      </c>
      <c r="BC42" s="120" t="s">
        <v>2680</v>
      </c>
      <c r="BF42" s="73" t="s">
        <v>3476</v>
      </c>
      <c r="BG42" s="73" t="s">
        <v>3533</v>
      </c>
      <c r="BH42" s="73" t="s">
        <v>4135</v>
      </c>
      <c r="BI42" s="73" t="s">
        <v>4366</v>
      </c>
      <c r="BJ42" s="73" t="s">
        <v>4965</v>
      </c>
      <c r="BK42" s="73" t="s">
        <v>5221</v>
      </c>
      <c r="BO42" s="72" t="s">
        <v>33</v>
      </c>
      <c r="BP42" s="73" t="s">
        <v>3476</v>
      </c>
      <c r="BQ42" s="75">
        <v>80000026</v>
      </c>
      <c r="BR42" s="75">
        <v>90000026</v>
      </c>
      <c r="BS42" s="75">
        <v>95000026</v>
      </c>
      <c r="BT42" s="75">
        <v>100000026</v>
      </c>
      <c r="BU42" s="75">
        <v>105000026</v>
      </c>
      <c r="BV42" s="75">
        <v>110000026</v>
      </c>
      <c r="BW42" s="75">
        <v>115000026</v>
      </c>
      <c r="BX42" s="75">
        <v>120000026</v>
      </c>
      <c r="BY42" s="75">
        <v>125000026</v>
      </c>
      <c r="BZ42" s="75">
        <v>130000026</v>
      </c>
      <c r="CA42" s="75">
        <v>150000026</v>
      </c>
    </row>
    <row r="43" spans="1:79" ht="12" customHeight="1">
      <c r="A43" s="46">
        <v>39</v>
      </c>
      <c r="B43" s="46">
        <f t="shared" si="2"/>
        <v>0</v>
      </c>
      <c r="F43" s="79"/>
      <c r="G43" s="78"/>
      <c r="J43" s="46">
        <v>39</v>
      </c>
      <c r="K43" s="46" t="str">
        <f t="shared" si="4"/>
        <v>HONDA-BRIO-RS MT URBANITE</v>
      </c>
      <c r="L43" s="82">
        <f t="shared" si="5"/>
        <v>200000026</v>
      </c>
      <c r="N43" s="119" t="s">
        <v>30</v>
      </c>
      <c r="O43" s="120" t="s">
        <v>1127</v>
      </c>
      <c r="P43" s="122">
        <v>225000026</v>
      </c>
      <c r="Q43" s="122">
        <v>230000026</v>
      </c>
      <c r="R43" s="122">
        <v>235000026</v>
      </c>
      <c r="S43" s="122">
        <v>245000026</v>
      </c>
      <c r="T43" s="122">
        <v>275000026</v>
      </c>
      <c r="U43" s="122">
        <v>315000026</v>
      </c>
      <c r="V43" s="122">
        <v>380000026</v>
      </c>
      <c r="W43" s="122">
        <v>0</v>
      </c>
      <c r="X43" s="122">
        <v>0</v>
      </c>
      <c r="Y43" s="122">
        <v>0</v>
      </c>
      <c r="Z43" s="122">
        <v>0</v>
      </c>
      <c r="AA43" s="122">
        <v>0</v>
      </c>
      <c r="AB43" s="122">
        <v>0</v>
      </c>
      <c r="AC43" s="122">
        <v>0</v>
      </c>
      <c r="AD43" s="121"/>
      <c r="AI43" s="120" t="s">
        <v>2630</v>
      </c>
      <c r="AK43" s="120" t="s">
        <v>3433</v>
      </c>
      <c r="AM43" s="120" t="s">
        <v>575</v>
      </c>
      <c r="AP43" s="120" t="s">
        <v>2211</v>
      </c>
      <c r="AQ43" s="120" t="s">
        <v>2279</v>
      </c>
      <c r="AU43" s="120" t="s">
        <v>2040</v>
      </c>
      <c r="AV43" s="120" t="s">
        <v>820</v>
      </c>
      <c r="AW43" s="120" t="s">
        <v>1777</v>
      </c>
      <c r="AX43" s="120" t="s">
        <v>722</v>
      </c>
      <c r="AZ43" s="120" t="s">
        <v>1584</v>
      </c>
      <c r="BA43" s="120" t="s">
        <v>52</v>
      </c>
      <c r="BB43" s="120" t="s">
        <v>1109</v>
      </c>
      <c r="BC43" s="120" t="s">
        <v>2681</v>
      </c>
      <c r="BF43" s="73" t="s">
        <v>3477</v>
      </c>
      <c r="BG43" s="73" t="s">
        <v>3534</v>
      </c>
      <c r="BH43" s="73" t="s">
        <v>4136</v>
      </c>
      <c r="BI43" s="73" t="s">
        <v>4367</v>
      </c>
      <c r="BJ43" s="73" t="s">
        <v>4966</v>
      </c>
      <c r="BK43" s="73" t="s">
        <v>5168</v>
      </c>
      <c r="BO43" s="72" t="s">
        <v>33</v>
      </c>
      <c r="BP43" s="73" t="s">
        <v>3477</v>
      </c>
      <c r="BQ43" s="75">
        <v>0</v>
      </c>
      <c r="BR43" s="75">
        <v>0</v>
      </c>
      <c r="BS43" s="75">
        <v>0</v>
      </c>
      <c r="BT43" s="75">
        <v>0</v>
      </c>
      <c r="BU43" s="75">
        <v>0</v>
      </c>
      <c r="BV43" s="75">
        <v>0</v>
      </c>
      <c r="BW43" s="75">
        <v>0</v>
      </c>
      <c r="BX43" s="75">
        <v>0</v>
      </c>
      <c r="BY43" s="75">
        <v>0</v>
      </c>
      <c r="BZ43" s="75">
        <v>0</v>
      </c>
      <c r="CA43" s="75">
        <v>0</v>
      </c>
    </row>
    <row r="44" spans="1:79" ht="12" customHeight="1">
      <c r="A44" s="46">
        <v>40</v>
      </c>
      <c r="B44" s="46">
        <f t="shared" si="2"/>
        <v>0</v>
      </c>
      <c r="G44" s="78"/>
      <c r="J44" s="46">
        <v>40</v>
      </c>
      <c r="K44" s="46" t="str">
        <f t="shared" si="4"/>
        <v>HONDA-BRIO-RS SE AT</v>
      </c>
      <c r="L44" s="82">
        <f t="shared" si="5"/>
        <v>210000026</v>
      </c>
      <c r="N44" s="119" t="s">
        <v>30</v>
      </c>
      <c r="O44" s="120" t="s">
        <v>689</v>
      </c>
      <c r="P44" s="122">
        <v>230000026</v>
      </c>
      <c r="Q44" s="122">
        <v>250000026</v>
      </c>
      <c r="R44" s="122">
        <v>290000026</v>
      </c>
      <c r="S44" s="122">
        <v>310000026</v>
      </c>
      <c r="T44" s="122">
        <v>330000026</v>
      </c>
      <c r="U44" s="122">
        <v>350000026</v>
      </c>
      <c r="V44" s="122">
        <v>390000026</v>
      </c>
      <c r="W44" s="122">
        <v>430000026</v>
      </c>
      <c r="X44" s="122">
        <v>490000026</v>
      </c>
      <c r="Y44" s="122">
        <v>520000026</v>
      </c>
      <c r="Z44" s="122">
        <v>585000026</v>
      </c>
      <c r="AA44" s="122">
        <v>675000026</v>
      </c>
      <c r="AB44" s="122">
        <v>720000026</v>
      </c>
      <c r="AC44" s="122">
        <v>0</v>
      </c>
      <c r="AD44" s="121"/>
      <c r="AI44" s="120" t="s">
        <v>3221</v>
      </c>
      <c r="AM44" s="120" t="s">
        <v>2145</v>
      </c>
      <c r="AP44" s="120" t="s">
        <v>1293</v>
      </c>
      <c r="AQ44" s="120" t="s">
        <v>2280</v>
      </c>
      <c r="AU44" s="120" t="s">
        <v>655</v>
      </c>
      <c r="AV44" s="120" t="s">
        <v>186</v>
      </c>
      <c r="AW44" s="120" t="s">
        <v>1636</v>
      </c>
      <c r="AX44" s="120" t="s">
        <v>781</v>
      </c>
      <c r="AZ44" s="120" t="s">
        <v>154</v>
      </c>
      <c r="BA44" s="120" t="s">
        <v>1204</v>
      </c>
      <c r="BB44" s="120" t="s">
        <v>560</v>
      </c>
      <c r="BC44" s="120" t="s">
        <v>2681</v>
      </c>
      <c r="BF44" s="73" t="s">
        <v>3478</v>
      </c>
      <c r="BG44" s="73" t="s">
        <v>3535</v>
      </c>
      <c r="BH44" s="73" t="s">
        <v>4137</v>
      </c>
      <c r="BI44" s="73" t="s">
        <v>4368</v>
      </c>
      <c r="BJ44" s="73" t="s">
        <v>4967</v>
      </c>
      <c r="BK44" s="73" t="s">
        <v>5169</v>
      </c>
      <c r="BO44" s="72" t="s">
        <v>33</v>
      </c>
      <c r="BP44" s="73" t="s">
        <v>3478</v>
      </c>
      <c r="BQ44" s="75">
        <v>0</v>
      </c>
      <c r="BR44" s="75">
        <v>95000026</v>
      </c>
      <c r="BS44" s="75">
        <v>105000026</v>
      </c>
      <c r="BT44" s="75">
        <v>110000026</v>
      </c>
      <c r="BU44" s="75">
        <v>115000026</v>
      </c>
      <c r="BV44" s="75">
        <v>120000026</v>
      </c>
      <c r="BW44" s="75">
        <v>125000026</v>
      </c>
      <c r="BX44" s="75">
        <v>130000026</v>
      </c>
      <c r="BY44" s="75">
        <v>135000026</v>
      </c>
      <c r="BZ44" s="75">
        <v>150000026</v>
      </c>
      <c r="CA44" s="75">
        <v>0</v>
      </c>
    </row>
    <row r="45" spans="1:79" ht="12" customHeight="1">
      <c r="A45" s="46">
        <v>41</v>
      </c>
      <c r="B45" s="46">
        <f t="shared" si="2"/>
        <v>0</v>
      </c>
      <c r="G45" s="78"/>
      <c r="J45" s="46">
        <v>41</v>
      </c>
      <c r="K45" s="46" t="str">
        <f t="shared" si="4"/>
        <v>HONDA-BRIO-RS SPECIAL EDITION</v>
      </c>
      <c r="L45" s="82">
        <f t="shared" si="5"/>
        <v>210000026</v>
      </c>
      <c r="N45" s="119" t="s">
        <v>30</v>
      </c>
      <c r="O45" s="120" t="s">
        <v>690</v>
      </c>
      <c r="P45" s="122">
        <v>230000026</v>
      </c>
      <c r="Q45" s="122">
        <v>250000026</v>
      </c>
      <c r="R45" s="122">
        <v>290000026</v>
      </c>
      <c r="S45" s="122">
        <v>310000026</v>
      </c>
      <c r="T45" s="122">
        <v>330000026</v>
      </c>
      <c r="U45" s="122">
        <v>350000026</v>
      </c>
      <c r="V45" s="122">
        <v>390000026</v>
      </c>
      <c r="W45" s="122">
        <v>430000026</v>
      </c>
      <c r="X45" s="122">
        <v>490000026</v>
      </c>
      <c r="Y45" s="122">
        <v>520000026</v>
      </c>
      <c r="Z45" s="122">
        <v>585000026</v>
      </c>
      <c r="AA45" s="122">
        <v>675000026</v>
      </c>
      <c r="AB45" s="122">
        <v>720000026</v>
      </c>
      <c r="AC45" s="122">
        <v>0</v>
      </c>
      <c r="AD45" s="121"/>
      <c r="AI45" s="120" t="s">
        <v>1742</v>
      </c>
      <c r="AM45" s="120" t="s">
        <v>2124</v>
      </c>
      <c r="AP45" s="120" t="s">
        <v>1419</v>
      </c>
      <c r="AQ45" s="120" t="s">
        <v>2659</v>
      </c>
      <c r="AU45" s="120" t="s">
        <v>1431</v>
      </c>
      <c r="AV45" s="120" t="s">
        <v>982</v>
      </c>
      <c r="AW45" s="120" t="s">
        <v>774</v>
      </c>
      <c r="AX45" s="120" t="s">
        <v>2841</v>
      </c>
      <c r="AZ45" s="120" t="s">
        <v>725</v>
      </c>
      <c r="BA45" s="120" t="s">
        <v>1015</v>
      </c>
      <c r="BB45" s="120" t="s">
        <v>404</v>
      </c>
      <c r="BC45" s="120" t="s">
        <v>2849</v>
      </c>
      <c r="BF45" s="73" t="s">
        <v>3479</v>
      </c>
      <c r="BG45" s="73" t="s">
        <v>3536</v>
      </c>
      <c r="BH45" s="73" t="s">
        <v>4138</v>
      </c>
      <c r="BI45" s="73" t="s">
        <v>4369</v>
      </c>
      <c r="BJ45" s="73" t="s">
        <v>4968</v>
      </c>
      <c r="BK45" s="73" t="s">
        <v>5195</v>
      </c>
      <c r="BO45" s="72" t="s">
        <v>33</v>
      </c>
      <c r="BP45" s="73" t="s">
        <v>3479</v>
      </c>
      <c r="BQ45" s="75">
        <v>90000026</v>
      </c>
      <c r="BR45" s="75">
        <v>95000026</v>
      </c>
      <c r="BS45" s="75">
        <v>100000026</v>
      </c>
      <c r="BT45" s="75">
        <v>105000026</v>
      </c>
      <c r="BU45" s="75">
        <v>110000026</v>
      </c>
      <c r="BV45" s="75">
        <v>115000026</v>
      </c>
      <c r="BW45" s="75">
        <v>120000026</v>
      </c>
      <c r="BX45" s="75">
        <v>130000026</v>
      </c>
      <c r="BY45" s="75">
        <v>0</v>
      </c>
      <c r="BZ45" s="75">
        <v>0</v>
      </c>
      <c r="CA45" s="75">
        <v>0</v>
      </c>
    </row>
    <row r="46" spans="1:79" ht="12" customHeight="1">
      <c r="A46" s="46">
        <v>42</v>
      </c>
      <c r="B46" s="46">
        <f t="shared" si="2"/>
        <v>0</v>
      </c>
      <c r="F46" s="78"/>
      <c r="G46" s="78"/>
      <c r="J46" s="46">
        <v>42</v>
      </c>
      <c r="K46" s="46" t="str">
        <f t="shared" si="4"/>
        <v>HONDA-BRIO-S AT 1.2</v>
      </c>
      <c r="L46" s="82">
        <f t="shared" si="5"/>
        <v>140000026</v>
      </c>
      <c r="N46" s="119" t="s">
        <v>30</v>
      </c>
      <c r="O46" s="120" t="s">
        <v>924</v>
      </c>
      <c r="P46" s="122">
        <v>225000026</v>
      </c>
      <c r="Q46" s="122">
        <v>230000026</v>
      </c>
      <c r="R46" s="122">
        <v>235000026</v>
      </c>
      <c r="S46" s="122">
        <v>245000026</v>
      </c>
      <c r="T46" s="122">
        <v>275000026</v>
      </c>
      <c r="U46" s="122">
        <v>315000026</v>
      </c>
      <c r="V46" s="122">
        <v>380000026</v>
      </c>
      <c r="W46" s="122">
        <v>0</v>
      </c>
      <c r="X46" s="122">
        <v>0</v>
      </c>
      <c r="Y46" s="122">
        <v>0</v>
      </c>
      <c r="Z46" s="122">
        <v>0</v>
      </c>
      <c r="AA46" s="122">
        <v>0</v>
      </c>
      <c r="AB46" s="122">
        <v>0</v>
      </c>
      <c r="AC46" s="122">
        <v>0</v>
      </c>
      <c r="AD46" s="121"/>
      <c r="AI46" s="120" t="s">
        <v>1278</v>
      </c>
      <c r="AM46" s="120" t="s">
        <v>1403</v>
      </c>
      <c r="AP46" s="120" t="s">
        <v>212</v>
      </c>
      <c r="AQ46" s="120" t="s">
        <v>2217</v>
      </c>
      <c r="AU46" s="120" t="s">
        <v>1670</v>
      </c>
      <c r="AV46" s="120" t="s">
        <v>885</v>
      </c>
      <c r="AW46" s="120" t="s">
        <v>717</v>
      </c>
      <c r="AX46" s="120" t="s">
        <v>1801</v>
      </c>
      <c r="AZ46" s="120" t="s">
        <v>85</v>
      </c>
      <c r="BA46" s="120" t="s">
        <v>1099</v>
      </c>
      <c r="BB46" s="120" t="s">
        <v>1720</v>
      </c>
      <c r="BC46" s="120" t="s">
        <v>2805</v>
      </c>
      <c r="BF46" s="73" t="s">
        <v>3479</v>
      </c>
      <c r="BG46" s="73" t="s">
        <v>3537</v>
      </c>
      <c r="BH46" s="73" t="s">
        <v>4139</v>
      </c>
      <c r="BI46" s="73" t="s">
        <v>4370</v>
      </c>
      <c r="BJ46" s="73" t="s">
        <v>4969</v>
      </c>
      <c r="BK46" s="73" t="s">
        <v>5135</v>
      </c>
      <c r="BO46" s="72" t="s">
        <v>33</v>
      </c>
      <c r="BP46" s="73" t="s">
        <v>3479</v>
      </c>
      <c r="BQ46" s="75">
        <v>90000026</v>
      </c>
      <c r="BR46" s="75">
        <v>95000026</v>
      </c>
      <c r="BS46" s="75">
        <v>100000026</v>
      </c>
      <c r="BT46" s="75">
        <v>105000026</v>
      </c>
      <c r="BU46" s="75">
        <v>110000026</v>
      </c>
      <c r="BV46" s="75">
        <v>115000026</v>
      </c>
      <c r="BW46" s="75">
        <v>120000026</v>
      </c>
      <c r="BX46" s="75">
        <v>130000026</v>
      </c>
      <c r="BY46" s="75">
        <v>145000026</v>
      </c>
      <c r="BZ46" s="75">
        <v>160000026</v>
      </c>
      <c r="CA46" s="75">
        <v>0</v>
      </c>
    </row>
    <row r="47" spans="1:79" ht="12" customHeight="1">
      <c r="A47" s="46">
        <v>43</v>
      </c>
      <c r="B47" s="46">
        <f t="shared" si="2"/>
        <v>0</v>
      </c>
      <c r="G47" s="78"/>
      <c r="J47" s="46">
        <v>43</v>
      </c>
      <c r="K47" s="46" t="str">
        <f t="shared" si="4"/>
        <v>HONDA-BRIO-S MT 1.2</v>
      </c>
      <c r="L47" s="82">
        <f t="shared" si="5"/>
        <v>150000026</v>
      </c>
      <c r="N47" s="119" t="s">
        <v>30</v>
      </c>
      <c r="O47" s="120" t="s">
        <v>2630</v>
      </c>
      <c r="P47" s="122">
        <v>0</v>
      </c>
      <c r="Q47" s="122">
        <v>0</v>
      </c>
      <c r="R47" s="122">
        <v>0</v>
      </c>
      <c r="S47" s="122">
        <v>0</v>
      </c>
      <c r="T47" s="122">
        <v>0</v>
      </c>
      <c r="U47" s="122">
        <v>0</v>
      </c>
      <c r="V47" s="122">
        <v>0</v>
      </c>
      <c r="W47" s="122">
        <v>0</v>
      </c>
      <c r="X47" s="122">
        <v>0</v>
      </c>
      <c r="Y47" s="122">
        <v>545000026</v>
      </c>
      <c r="Z47" s="122">
        <v>605000026</v>
      </c>
      <c r="AA47" s="122">
        <v>0</v>
      </c>
      <c r="AB47" s="122">
        <v>0</v>
      </c>
      <c r="AC47" s="122">
        <v>0</v>
      </c>
      <c r="AD47" s="121"/>
      <c r="AI47" s="120" t="s">
        <v>851</v>
      </c>
      <c r="AM47" s="120" t="s">
        <v>1404</v>
      </c>
      <c r="AP47" s="120" t="s">
        <v>213</v>
      </c>
      <c r="AQ47" s="120" t="s">
        <v>2742</v>
      </c>
      <c r="AU47" s="120" t="s">
        <v>1817</v>
      </c>
      <c r="AV47" s="120" t="s">
        <v>1438</v>
      </c>
      <c r="AW47" s="120" t="s">
        <v>1450</v>
      </c>
      <c r="AX47" s="120" t="s">
        <v>1747</v>
      </c>
      <c r="AZ47" s="120" t="s">
        <v>86</v>
      </c>
      <c r="BA47" s="120" t="s">
        <v>1100</v>
      </c>
      <c r="BB47" s="120" t="s">
        <v>2644</v>
      </c>
      <c r="BC47" s="120" t="s">
        <v>2201</v>
      </c>
      <c r="BF47" s="73" t="s">
        <v>3480</v>
      </c>
      <c r="BG47" s="73" t="s">
        <v>3538</v>
      </c>
      <c r="BH47" s="73" t="s">
        <v>4140</v>
      </c>
      <c r="BI47" s="73" t="s">
        <v>4371</v>
      </c>
      <c r="BJ47" s="73" t="s">
        <v>4970</v>
      </c>
      <c r="BK47" s="73" t="s">
        <v>5196</v>
      </c>
      <c r="BO47" s="72" t="s">
        <v>33</v>
      </c>
      <c r="BP47" s="73" t="s">
        <v>3480</v>
      </c>
      <c r="BQ47" s="75">
        <v>80000026</v>
      </c>
      <c r="BR47" s="75">
        <v>85000026</v>
      </c>
      <c r="BS47" s="75">
        <v>90000026</v>
      </c>
      <c r="BT47" s="75">
        <v>95000026</v>
      </c>
      <c r="BU47" s="75">
        <v>100000026</v>
      </c>
      <c r="BV47" s="75">
        <v>105000026</v>
      </c>
      <c r="BW47" s="75">
        <v>115000026</v>
      </c>
      <c r="BX47" s="75">
        <v>120000026</v>
      </c>
      <c r="BY47" s="75">
        <v>125000026</v>
      </c>
      <c r="BZ47" s="75">
        <v>130000026</v>
      </c>
      <c r="CA47" s="75">
        <v>140000026</v>
      </c>
    </row>
    <row r="48" spans="1:79" ht="12" customHeight="1">
      <c r="A48" s="46">
        <v>44</v>
      </c>
      <c r="B48" s="46">
        <f t="shared" si="2"/>
        <v>0</v>
      </c>
      <c r="F48" s="79"/>
      <c r="G48" s="78"/>
      <c r="J48" s="46">
        <v>44</v>
      </c>
      <c r="K48" s="46" t="str">
        <f t="shared" si="4"/>
        <v>HONDA-BRIO-SATYA 1.2 E CVT CKD</v>
      </c>
      <c r="L48" s="82">
        <f t="shared" si="5"/>
        <v>180000026</v>
      </c>
      <c r="N48" s="119" t="s">
        <v>30</v>
      </c>
      <c r="O48" s="120" t="s">
        <v>1757</v>
      </c>
      <c r="P48" s="122">
        <v>170000026</v>
      </c>
      <c r="Q48" s="122">
        <v>185000026</v>
      </c>
      <c r="R48" s="122">
        <v>0</v>
      </c>
      <c r="S48" s="122">
        <v>0</v>
      </c>
      <c r="T48" s="122">
        <v>0</v>
      </c>
      <c r="U48" s="122">
        <v>0</v>
      </c>
      <c r="V48" s="122">
        <v>0</v>
      </c>
      <c r="W48" s="122">
        <v>0</v>
      </c>
      <c r="X48" s="122">
        <v>0</v>
      </c>
      <c r="Y48" s="122">
        <v>0</v>
      </c>
      <c r="Z48" s="122">
        <v>0</v>
      </c>
      <c r="AA48" s="122">
        <v>0</v>
      </c>
      <c r="AB48" s="122">
        <v>0</v>
      </c>
      <c r="AC48" s="122">
        <v>0</v>
      </c>
      <c r="AD48" s="121"/>
      <c r="AI48" s="120" t="s">
        <v>1128</v>
      </c>
      <c r="AM48" s="120" t="s">
        <v>1405</v>
      </c>
      <c r="AP48" s="120" t="s">
        <v>380</v>
      </c>
      <c r="AQ48" s="120" t="s">
        <v>2597</v>
      </c>
      <c r="AU48" s="120" t="s">
        <v>1593</v>
      </c>
      <c r="AV48" s="120" t="s">
        <v>2783</v>
      </c>
      <c r="AW48" s="120" t="s">
        <v>2088</v>
      </c>
      <c r="AX48" s="120" t="s">
        <v>1791</v>
      </c>
      <c r="AZ48" s="120" t="s">
        <v>1760</v>
      </c>
      <c r="BA48" s="120" t="s">
        <v>1467</v>
      </c>
      <c r="BB48" s="120" t="s">
        <v>396</v>
      </c>
      <c r="BC48" s="120" t="s">
        <v>1798</v>
      </c>
      <c r="BF48" s="73" t="s">
        <v>3481</v>
      </c>
      <c r="BG48" s="73" t="s">
        <v>3539</v>
      </c>
      <c r="BH48" s="73" t="s">
        <v>4141</v>
      </c>
      <c r="BI48" s="73" t="s">
        <v>5040</v>
      </c>
      <c r="BJ48" s="73" t="s">
        <v>4971</v>
      </c>
      <c r="BK48" s="73" t="s">
        <v>5170</v>
      </c>
      <c r="BO48" s="72" t="s">
        <v>33</v>
      </c>
      <c r="BP48" s="73" t="s">
        <v>3481</v>
      </c>
      <c r="BQ48" s="75">
        <v>0</v>
      </c>
      <c r="BR48" s="75">
        <v>0</v>
      </c>
      <c r="BS48" s="75">
        <v>0</v>
      </c>
      <c r="BT48" s="75">
        <v>0</v>
      </c>
      <c r="BU48" s="75">
        <v>0</v>
      </c>
      <c r="BV48" s="75">
        <v>0</v>
      </c>
      <c r="BW48" s="75">
        <v>0</v>
      </c>
      <c r="BX48" s="75">
        <v>115000026</v>
      </c>
      <c r="BY48" s="75">
        <v>0</v>
      </c>
      <c r="BZ48" s="75">
        <v>0</v>
      </c>
      <c r="CA48" s="75">
        <v>0</v>
      </c>
    </row>
    <row r="49" spans="1:79" ht="12" customHeight="1">
      <c r="A49" s="46">
        <v>45</v>
      </c>
      <c r="B49" s="46">
        <f t="shared" si="2"/>
        <v>0</v>
      </c>
      <c r="G49" s="78"/>
      <c r="J49" s="46">
        <v>45</v>
      </c>
      <c r="K49" s="46" t="str">
        <f t="shared" si="4"/>
        <v>HONDA-BRIO-SATYA 1.2 E MT CKD</v>
      </c>
      <c r="L49" s="82">
        <f t="shared" si="5"/>
        <v>165000026</v>
      </c>
      <c r="N49" s="119" t="s">
        <v>30</v>
      </c>
      <c r="O49" s="120" t="s">
        <v>3221</v>
      </c>
      <c r="P49" s="122">
        <v>0</v>
      </c>
      <c r="Q49" s="122">
        <v>0</v>
      </c>
      <c r="R49" s="122">
        <v>0</v>
      </c>
      <c r="S49" s="122">
        <v>0</v>
      </c>
      <c r="T49" s="122">
        <v>0</v>
      </c>
      <c r="U49" s="122">
        <v>0</v>
      </c>
      <c r="V49" s="122">
        <v>0</v>
      </c>
      <c r="W49" s="122">
        <v>365000026</v>
      </c>
      <c r="X49" s="122">
        <v>0</v>
      </c>
      <c r="Y49" s="122">
        <v>0</v>
      </c>
      <c r="Z49" s="122">
        <v>0</v>
      </c>
      <c r="AA49" s="122">
        <v>0</v>
      </c>
      <c r="AB49" s="122">
        <v>0</v>
      </c>
      <c r="AC49" s="122">
        <v>0</v>
      </c>
      <c r="AD49" s="121"/>
      <c r="AI49" s="120" t="s">
        <v>1129</v>
      </c>
      <c r="AM49" s="120" t="s">
        <v>1406</v>
      </c>
      <c r="AP49" s="120" t="s">
        <v>307</v>
      </c>
      <c r="AQ49" s="120" t="s">
        <v>2598</v>
      </c>
      <c r="AU49" s="120" t="s">
        <v>3341</v>
      </c>
      <c r="AV49" s="120" t="s">
        <v>1439</v>
      </c>
      <c r="AW49" s="120" t="s">
        <v>1713</v>
      </c>
      <c r="AX49" s="120" t="s">
        <v>1596</v>
      </c>
      <c r="AZ49" s="120" t="s">
        <v>1628</v>
      </c>
      <c r="BA49" s="120" t="s">
        <v>583</v>
      </c>
      <c r="BB49" s="120" t="s">
        <v>1227</v>
      </c>
      <c r="BC49" s="120" t="s">
        <v>2143</v>
      </c>
      <c r="BF49" s="73" t="s">
        <v>3482</v>
      </c>
      <c r="BG49" s="73" t="s">
        <v>3540</v>
      </c>
      <c r="BH49" s="73" t="s">
        <v>4142</v>
      </c>
      <c r="BI49" s="73" t="s">
        <v>4372</v>
      </c>
      <c r="BJ49" s="73" t="s">
        <v>4972</v>
      </c>
      <c r="BK49" s="73" t="s">
        <v>5136</v>
      </c>
      <c r="BO49" s="72" t="s">
        <v>33</v>
      </c>
      <c r="BP49" s="73" t="s">
        <v>3482</v>
      </c>
      <c r="BQ49" s="75">
        <v>90000026</v>
      </c>
      <c r="BR49" s="75">
        <v>95000026</v>
      </c>
      <c r="BS49" s="75">
        <v>100000026</v>
      </c>
      <c r="BT49" s="75">
        <v>105000026</v>
      </c>
      <c r="BU49" s="75">
        <v>110000026</v>
      </c>
      <c r="BV49" s="75">
        <v>115000026</v>
      </c>
      <c r="BW49" s="75">
        <v>120000026</v>
      </c>
      <c r="BX49" s="75">
        <v>130000026</v>
      </c>
      <c r="BY49" s="75">
        <v>140000026</v>
      </c>
      <c r="BZ49" s="75">
        <v>160000026</v>
      </c>
      <c r="CA49" s="75">
        <v>0</v>
      </c>
    </row>
    <row r="50" spans="1:79" ht="12" customHeight="1">
      <c r="J50" s="46">
        <v>46</v>
      </c>
      <c r="K50" s="46" t="str">
        <f t="shared" si="4"/>
        <v>HONDA-BRIO-SATYA 1.2 S MT CKD</v>
      </c>
      <c r="L50" s="82">
        <f t="shared" si="5"/>
        <v>170000026</v>
      </c>
      <c r="N50" s="119" t="s">
        <v>30</v>
      </c>
      <c r="O50" s="120" t="s">
        <v>1742</v>
      </c>
      <c r="P50" s="122">
        <v>0</v>
      </c>
      <c r="Q50" s="122">
        <v>0</v>
      </c>
      <c r="R50" s="122">
        <v>0</v>
      </c>
      <c r="S50" s="122">
        <v>0</v>
      </c>
      <c r="T50" s="122">
        <v>0</v>
      </c>
      <c r="U50" s="122">
        <v>0</v>
      </c>
      <c r="V50" s="122">
        <v>0</v>
      </c>
      <c r="W50" s="122">
        <v>0</v>
      </c>
      <c r="X50" s="122">
        <v>825000026</v>
      </c>
      <c r="Y50" s="122">
        <v>985000026</v>
      </c>
      <c r="Z50" s="122">
        <v>0</v>
      </c>
      <c r="AA50" s="122">
        <v>0</v>
      </c>
      <c r="AB50" s="122">
        <v>0</v>
      </c>
      <c r="AC50" s="122">
        <v>0</v>
      </c>
      <c r="AD50" s="121"/>
      <c r="AI50" s="120" t="s">
        <v>3222</v>
      </c>
      <c r="AM50" s="120" t="s">
        <v>2579</v>
      </c>
      <c r="AP50" s="120" t="s">
        <v>1582</v>
      </c>
      <c r="AQ50" s="120" t="s">
        <v>2000</v>
      </c>
      <c r="AU50" s="120" t="s">
        <v>1890</v>
      </c>
      <c r="AV50" s="120" t="s">
        <v>1440</v>
      </c>
      <c r="AW50" s="120" t="s">
        <v>1315</v>
      </c>
      <c r="AX50" s="120" t="s">
        <v>1892</v>
      </c>
      <c r="AZ50" s="120" t="s">
        <v>371</v>
      </c>
      <c r="BA50" s="120" t="s">
        <v>1468</v>
      </c>
      <c r="BB50" s="120" t="s">
        <v>1228</v>
      </c>
      <c r="BC50" s="120" t="s">
        <v>2051</v>
      </c>
      <c r="BF50" s="73" t="s">
        <v>3483</v>
      </c>
      <c r="BG50" s="73" t="s">
        <v>3541</v>
      </c>
      <c r="BH50" s="73" t="s">
        <v>4143</v>
      </c>
      <c r="BI50" s="73" t="s">
        <v>4373</v>
      </c>
      <c r="BJ50" s="73" t="s">
        <v>4973</v>
      </c>
      <c r="BK50" s="73" t="s">
        <v>5252</v>
      </c>
      <c r="BO50" s="72" t="s">
        <v>33</v>
      </c>
      <c r="BP50" s="73" t="s">
        <v>3483</v>
      </c>
      <c r="BQ50" s="75">
        <v>0</v>
      </c>
      <c r="BR50" s="75">
        <v>0</v>
      </c>
      <c r="BS50" s="75">
        <v>0</v>
      </c>
      <c r="BT50" s="75">
        <v>0</v>
      </c>
      <c r="BU50" s="75">
        <v>0</v>
      </c>
      <c r="BV50" s="75">
        <v>0</v>
      </c>
      <c r="BW50" s="75">
        <v>0</v>
      </c>
      <c r="BX50" s="75">
        <v>0</v>
      </c>
      <c r="BY50" s="75">
        <v>0</v>
      </c>
      <c r="BZ50" s="75">
        <v>0</v>
      </c>
      <c r="CA50" s="75">
        <v>0</v>
      </c>
    </row>
    <row r="51" spans="1:79" ht="12" customHeight="1">
      <c r="J51" s="46">
        <v>47</v>
      </c>
      <c r="K51" s="46" t="str">
        <f t="shared" si="4"/>
        <v>HONDA-BRIO-SATYA CKD S 1.2 AT</v>
      </c>
      <c r="L51" s="82">
        <f t="shared" si="5"/>
        <v>140000026</v>
      </c>
      <c r="N51" s="119" t="s">
        <v>30</v>
      </c>
      <c r="O51" s="120" t="s">
        <v>1278</v>
      </c>
      <c r="P51" s="122">
        <v>225000026</v>
      </c>
      <c r="Q51" s="122">
        <v>230000026</v>
      </c>
      <c r="R51" s="122">
        <v>235000026</v>
      </c>
      <c r="S51" s="122">
        <v>245000026</v>
      </c>
      <c r="T51" s="122">
        <v>275000026</v>
      </c>
      <c r="U51" s="122">
        <v>315000026</v>
      </c>
      <c r="V51" s="122">
        <v>380000026</v>
      </c>
      <c r="W51" s="122">
        <v>0</v>
      </c>
      <c r="X51" s="122">
        <v>0</v>
      </c>
      <c r="Y51" s="122">
        <v>0</v>
      </c>
      <c r="Z51" s="122">
        <v>0</v>
      </c>
      <c r="AA51" s="122">
        <v>0</v>
      </c>
      <c r="AB51" s="122">
        <v>0</v>
      </c>
      <c r="AC51" s="122">
        <v>0</v>
      </c>
      <c r="AD51" s="121"/>
      <c r="AI51" s="120" t="s">
        <v>1605</v>
      </c>
      <c r="AM51" s="120" t="s">
        <v>2125</v>
      </c>
      <c r="AP51" s="120" t="s">
        <v>957</v>
      </c>
      <c r="AQ51" s="120" t="s">
        <v>2599</v>
      </c>
      <c r="AU51" s="120" t="s">
        <v>1540</v>
      </c>
      <c r="AV51" s="120" t="s">
        <v>2472</v>
      </c>
      <c r="AW51" s="120" t="s">
        <v>1714</v>
      </c>
      <c r="AX51" s="120" t="s">
        <v>2719</v>
      </c>
      <c r="AZ51" s="120" t="s">
        <v>786</v>
      </c>
      <c r="BA51" s="120" t="s">
        <v>1469</v>
      </c>
      <c r="BB51" s="120" t="s">
        <v>1341</v>
      </c>
      <c r="BC51" s="120" t="s">
        <v>2202</v>
      </c>
      <c r="BF51" s="73" t="s">
        <v>3484</v>
      </c>
      <c r="BG51" s="73" t="s">
        <v>3542</v>
      </c>
      <c r="BH51" s="73" t="s">
        <v>4144</v>
      </c>
      <c r="BI51" s="73" t="s">
        <v>4374</v>
      </c>
      <c r="BJ51" s="73" t="s">
        <v>4974</v>
      </c>
      <c r="BK51" s="73" t="s">
        <v>5197</v>
      </c>
      <c r="BO51" s="72" t="s">
        <v>33</v>
      </c>
      <c r="BP51" s="73" t="s">
        <v>3484</v>
      </c>
      <c r="BQ51" s="75">
        <v>0</v>
      </c>
      <c r="BR51" s="75">
        <v>0</v>
      </c>
      <c r="BS51" s="75">
        <v>0</v>
      </c>
      <c r="BT51" s="75">
        <v>110000026</v>
      </c>
      <c r="BU51" s="75">
        <v>120000026</v>
      </c>
      <c r="BV51" s="75">
        <v>125000026</v>
      </c>
      <c r="BW51" s="75">
        <v>135000026</v>
      </c>
      <c r="BX51" s="75">
        <v>140000026</v>
      </c>
      <c r="BY51" s="75">
        <v>150000026</v>
      </c>
      <c r="BZ51" s="75">
        <v>155000026</v>
      </c>
      <c r="CA51" s="75">
        <v>0</v>
      </c>
    </row>
    <row r="52" spans="1:79" ht="12" customHeight="1">
      <c r="F52" s="79" t="s">
        <v>33</v>
      </c>
      <c r="J52" s="46">
        <v>48</v>
      </c>
      <c r="K52" s="46" t="str">
        <f t="shared" si="4"/>
        <v>HONDA-BRIO-SATYA E 1.2 AT</v>
      </c>
      <c r="L52" s="82">
        <f t="shared" si="5"/>
        <v>145000026</v>
      </c>
      <c r="N52" s="119" t="s">
        <v>30</v>
      </c>
      <c r="O52" s="120" t="s">
        <v>851</v>
      </c>
      <c r="P52" s="122">
        <v>0</v>
      </c>
      <c r="Q52" s="122">
        <v>0</v>
      </c>
      <c r="R52" s="122">
        <v>225000026</v>
      </c>
      <c r="S52" s="122">
        <v>245000026</v>
      </c>
      <c r="T52" s="122">
        <v>265000026</v>
      </c>
      <c r="U52" s="122">
        <v>295000026</v>
      </c>
      <c r="V52" s="122">
        <v>315000026</v>
      </c>
      <c r="W52" s="122">
        <v>385000026</v>
      </c>
      <c r="X52" s="122">
        <v>450000026</v>
      </c>
      <c r="Y52" s="122">
        <v>525000026</v>
      </c>
      <c r="Z52" s="122">
        <v>610000026</v>
      </c>
      <c r="AA52" s="122">
        <v>740000026</v>
      </c>
      <c r="AB52" s="122">
        <v>0</v>
      </c>
      <c r="AC52" s="122">
        <v>0</v>
      </c>
      <c r="AD52" s="121"/>
      <c r="AI52" s="120" t="s">
        <v>3223</v>
      </c>
      <c r="AM52" s="120" t="s">
        <v>1407</v>
      </c>
      <c r="AP52" s="120" t="s">
        <v>326</v>
      </c>
      <c r="AQ52" s="120" t="s">
        <v>2600</v>
      </c>
      <c r="AU52" s="120" t="s">
        <v>1541</v>
      </c>
      <c r="AV52" s="120" t="s">
        <v>2173</v>
      </c>
      <c r="AW52" s="120" t="s">
        <v>252</v>
      </c>
      <c r="AX52" s="120" t="s">
        <v>1193</v>
      </c>
      <c r="AZ52" s="120" t="s">
        <v>87</v>
      </c>
      <c r="BA52" s="120" t="s">
        <v>732</v>
      </c>
      <c r="BB52" s="120" t="s">
        <v>3325</v>
      </c>
      <c r="BC52" s="120" t="s">
        <v>1845</v>
      </c>
      <c r="BF52" s="73" t="s">
        <v>3485</v>
      </c>
      <c r="BG52" s="73" t="s">
        <v>3543</v>
      </c>
      <c r="BH52" s="73" t="s">
        <v>4145</v>
      </c>
      <c r="BI52" s="73" t="s">
        <v>4375</v>
      </c>
      <c r="BJ52" s="73" t="s">
        <v>4975</v>
      </c>
      <c r="BK52" s="73" t="s">
        <v>5198</v>
      </c>
      <c r="BO52" s="72" t="s">
        <v>33</v>
      </c>
      <c r="BP52" s="73" t="s">
        <v>3485</v>
      </c>
      <c r="BQ52" s="75">
        <v>0</v>
      </c>
      <c r="BR52" s="75">
        <v>0</v>
      </c>
      <c r="BS52" s="75">
        <v>0</v>
      </c>
      <c r="BT52" s="75">
        <v>0</v>
      </c>
      <c r="BU52" s="75">
        <v>0</v>
      </c>
      <c r="BV52" s="75">
        <v>0</v>
      </c>
      <c r="BW52" s="75">
        <v>0</v>
      </c>
      <c r="BX52" s="75">
        <v>115000026</v>
      </c>
      <c r="BY52" s="75">
        <v>125000026</v>
      </c>
      <c r="BZ52" s="75">
        <v>140000026</v>
      </c>
      <c r="CA52" s="75">
        <v>0</v>
      </c>
    </row>
    <row r="53" spans="1:79" ht="12" customHeight="1">
      <c r="F53" s="79" t="s">
        <v>210</v>
      </c>
      <c r="J53" s="46">
        <v>49</v>
      </c>
      <c r="K53" s="46" t="str">
        <f t="shared" si="4"/>
        <v>HONDA-BRIO-SATYA E MT 1.2</v>
      </c>
      <c r="L53" s="82">
        <f t="shared" si="5"/>
        <v>145000026</v>
      </c>
      <c r="N53" s="119" t="s">
        <v>30</v>
      </c>
      <c r="O53" s="120" t="s">
        <v>1128</v>
      </c>
      <c r="P53" s="122">
        <v>225000026</v>
      </c>
      <c r="Q53" s="122">
        <v>230000026</v>
      </c>
      <c r="R53" s="122">
        <v>235000026</v>
      </c>
      <c r="S53" s="122">
        <v>245000026</v>
      </c>
      <c r="T53" s="122">
        <v>275000026</v>
      </c>
      <c r="U53" s="122">
        <v>315000026</v>
      </c>
      <c r="V53" s="122">
        <v>380000026</v>
      </c>
      <c r="W53" s="122">
        <v>0</v>
      </c>
      <c r="X53" s="122">
        <v>0</v>
      </c>
      <c r="Y53" s="122">
        <v>0</v>
      </c>
      <c r="Z53" s="122">
        <v>0</v>
      </c>
      <c r="AA53" s="122">
        <v>0</v>
      </c>
      <c r="AB53" s="122">
        <v>0</v>
      </c>
      <c r="AC53" s="122">
        <v>0</v>
      </c>
      <c r="AD53" s="121"/>
      <c r="AI53" s="120" t="s">
        <v>259</v>
      </c>
      <c r="AM53" s="120" t="s">
        <v>1408</v>
      </c>
      <c r="AP53" s="120" t="s">
        <v>215</v>
      </c>
      <c r="AQ53" s="120" t="s">
        <v>2601</v>
      </c>
      <c r="AU53" s="120" t="s">
        <v>1542</v>
      </c>
      <c r="AV53" s="120" t="s">
        <v>2297</v>
      </c>
      <c r="AW53" s="120" t="s">
        <v>2043</v>
      </c>
      <c r="AX53" s="120" t="s">
        <v>149</v>
      </c>
      <c r="AZ53" s="120" t="s">
        <v>1197</v>
      </c>
      <c r="BA53" s="120" t="s">
        <v>124</v>
      </c>
      <c r="BB53" s="120" t="s">
        <v>1229</v>
      </c>
      <c r="BC53" s="120" t="s">
        <v>1845</v>
      </c>
      <c r="BF53" s="73" t="s">
        <v>3486</v>
      </c>
      <c r="BG53" s="73" t="s">
        <v>3544</v>
      </c>
      <c r="BH53" s="73" t="s">
        <v>4146</v>
      </c>
      <c r="BI53" s="73" t="s">
        <v>4376</v>
      </c>
      <c r="BJ53" s="73" t="s">
        <v>4976</v>
      </c>
      <c r="BK53" s="73" t="s">
        <v>5137</v>
      </c>
      <c r="BO53" s="72" t="s">
        <v>33</v>
      </c>
      <c r="BP53" s="73" t="s">
        <v>3486</v>
      </c>
      <c r="BQ53" s="75">
        <v>0</v>
      </c>
      <c r="BR53" s="75">
        <v>0</v>
      </c>
      <c r="BS53" s="75">
        <v>0</v>
      </c>
      <c r="BT53" s="75">
        <v>0</v>
      </c>
      <c r="BU53" s="75">
        <v>0</v>
      </c>
      <c r="BV53" s="75">
        <v>110000026</v>
      </c>
      <c r="BW53" s="75">
        <v>115000026</v>
      </c>
      <c r="BX53" s="75">
        <v>120000026</v>
      </c>
      <c r="BY53" s="75">
        <v>135000026</v>
      </c>
      <c r="BZ53" s="75">
        <v>150000026</v>
      </c>
      <c r="CA53" s="75">
        <v>0</v>
      </c>
    </row>
    <row r="54" spans="1:79" ht="12" customHeight="1">
      <c r="F54" s="79" t="s">
        <v>37</v>
      </c>
      <c r="J54" s="46">
        <v>50</v>
      </c>
      <c r="K54" s="46" t="str">
        <f t="shared" si="4"/>
        <v>HONDA-BRIO-SATYA S 1.2 AT</v>
      </c>
      <c r="L54" s="82">
        <f t="shared" si="5"/>
        <v>140000026</v>
      </c>
      <c r="N54" s="119" t="s">
        <v>30</v>
      </c>
      <c r="O54" s="120" t="s">
        <v>1129</v>
      </c>
      <c r="P54" s="122">
        <v>0</v>
      </c>
      <c r="Q54" s="122">
        <v>0</v>
      </c>
      <c r="R54" s="122">
        <v>0</v>
      </c>
      <c r="S54" s="122">
        <v>335000026</v>
      </c>
      <c r="T54" s="122">
        <v>340000026</v>
      </c>
      <c r="U54" s="122">
        <v>345000026</v>
      </c>
      <c r="V54" s="122">
        <v>375000026</v>
      </c>
      <c r="W54" s="122">
        <v>405000026</v>
      </c>
      <c r="X54" s="122">
        <v>465000026</v>
      </c>
      <c r="Y54" s="122">
        <v>510000026</v>
      </c>
      <c r="Z54" s="122">
        <v>595000026</v>
      </c>
      <c r="AA54" s="122">
        <v>685000026</v>
      </c>
      <c r="AB54" s="122">
        <v>790000026</v>
      </c>
      <c r="AC54" s="122">
        <v>965000026</v>
      </c>
      <c r="AD54" s="121"/>
      <c r="AI54" s="120" t="s">
        <v>1810</v>
      </c>
      <c r="AM54" s="120" t="s">
        <v>2146</v>
      </c>
      <c r="AP54" s="120" t="s">
        <v>958</v>
      </c>
      <c r="AQ54" s="120" t="s">
        <v>2602</v>
      </c>
      <c r="AU54" s="120" t="s">
        <v>3383</v>
      </c>
      <c r="AV54" s="120" t="s">
        <v>2174</v>
      </c>
      <c r="AW54" s="120" t="s">
        <v>1080</v>
      </c>
      <c r="AX54" s="120" t="s">
        <v>2102</v>
      </c>
      <c r="AZ54" s="120" t="s">
        <v>327</v>
      </c>
      <c r="BA54" s="120" t="s">
        <v>125</v>
      </c>
      <c r="BB54" s="120" t="s">
        <v>1230</v>
      </c>
      <c r="BC54" s="120" t="s">
        <v>1814</v>
      </c>
      <c r="BF54" s="73" t="s">
        <v>5019</v>
      </c>
      <c r="BG54" s="73" t="s">
        <v>3545</v>
      </c>
      <c r="BH54" s="73" t="s">
        <v>4147</v>
      </c>
      <c r="BI54" s="73" t="s">
        <v>4377</v>
      </c>
      <c r="BJ54" s="73" t="s">
        <v>4977</v>
      </c>
      <c r="BK54" s="73" t="s">
        <v>5138</v>
      </c>
      <c r="BO54" s="72" t="s">
        <v>33</v>
      </c>
      <c r="BP54" s="73" t="s">
        <v>5019</v>
      </c>
      <c r="BQ54" s="75">
        <v>0</v>
      </c>
      <c r="BR54" s="75">
        <v>0</v>
      </c>
      <c r="BS54" s="75">
        <v>0</v>
      </c>
      <c r="BT54" s="75">
        <v>0</v>
      </c>
      <c r="BU54" s="75">
        <v>110000026</v>
      </c>
      <c r="BV54" s="75">
        <v>0</v>
      </c>
      <c r="BW54" s="75">
        <v>0</v>
      </c>
      <c r="BX54" s="75">
        <v>0</v>
      </c>
      <c r="BY54" s="75">
        <v>0</v>
      </c>
      <c r="BZ54" s="75">
        <v>0</v>
      </c>
      <c r="CA54" s="75">
        <v>0</v>
      </c>
    </row>
    <row r="55" spans="1:79" ht="12" customHeight="1">
      <c r="F55" s="79" t="s">
        <v>42</v>
      </c>
      <c r="J55" s="46">
        <v>51</v>
      </c>
      <c r="K55" s="46" t="str">
        <f t="shared" si="4"/>
        <v>HONDA-BRIO-SATYA S MT 1.2</v>
      </c>
      <c r="L55" s="82">
        <f t="shared" si="5"/>
        <v>150000026</v>
      </c>
      <c r="N55" s="119" t="s">
        <v>30</v>
      </c>
      <c r="O55" s="120" t="s">
        <v>3222</v>
      </c>
      <c r="P55" s="122">
        <v>220000026</v>
      </c>
      <c r="Q55" s="122">
        <v>230000026</v>
      </c>
      <c r="R55" s="122">
        <v>250000026</v>
      </c>
      <c r="S55" s="122">
        <v>265000026</v>
      </c>
      <c r="T55" s="122">
        <v>280000026</v>
      </c>
      <c r="U55" s="122">
        <v>315000026</v>
      </c>
      <c r="V55" s="122">
        <v>330000026</v>
      </c>
      <c r="W55" s="122">
        <v>390000026</v>
      </c>
      <c r="X55" s="122">
        <v>460000026</v>
      </c>
      <c r="Y55" s="122">
        <v>480000026</v>
      </c>
      <c r="Z55" s="122">
        <v>520000026</v>
      </c>
      <c r="AA55" s="122">
        <v>620000026</v>
      </c>
      <c r="AB55" s="122">
        <v>720000026</v>
      </c>
      <c r="AC55" s="122">
        <v>0</v>
      </c>
      <c r="AD55" s="121"/>
      <c r="AI55" s="120" t="s">
        <v>926</v>
      </c>
      <c r="AM55" s="120" t="s">
        <v>2126</v>
      </c>
      <c r="AP55" s="120" t="s">
        <v>216</v>
      </c>
      <c r="AQ55" s="120" t="s">
        <v>2003</v>
      </c>
      <c r="AU55" s="120" t="s">
        <v>3384</v>
      </c>
      <c r="AV55" s="120" t="s">
        <v>2561</v>
      </c>
      <c r="AW55" s="120" t="s">
        <v>1081</v>
      </c>
      <c r="AX55" s="120" t="s">
        <v>531</v>
      </c>
      <c r="AZ55" s="120" t="s">
        <v>88</v>
      </c>
      <c r="BA55" s="120" t="s">
        <v>2330</v>
      </c>
      <c r="BB55" s="120" t="s">
        <v>1231</v>
      </c>
      <c r="BC55" s="120" t="s">
        <v>1940</v>
      </c>
      <c r="BF55" s="73" t="s">
        <v>3487</v>
      </c>
      <c r="BG55" s="73" t="s">
        <v>3546</v>
      </c>
      <c r="BH55" s="73" t="s">
        <v>4148</v>
      </c>
      <c r="BI55" s="73" t="s">
        <v>4378</v>
      </c>
      <c r="BJ55" s="73" t="s">
        <v>4978</v>
      </c>
      <c r="BK55" s="73" t="s">
        <v>5139</v>
      </c>
      <c r="BO55" s="72" t="s">
        <v>33</v>
      </c>
      <c r="BP55" s="73" t="s">
        <v>3487</v>
      </c>
      <c r="BQ55" s="75">
        <v>0</v>
      </c>
      <c r="BR55" s="75">
        <v>0</v>
      </c>
      <c r="BS55" s="75">
        <v>0</v>
      </c>
      <c r="BT55" s="75">
        <v>0</v>
      </c>
      <c r="BU55" s="75">
        <v>0</v>
      </c>
      <c r="BV55" s="75">
        <v>0</v>
      </c>
      <c r="BW55" s="75">
        <v>0</v>
      </c>
      <c r="BX55" s="75">
        <v>0</v>
      </c>
      <c r="BY55" s="75">
        <v>0</v>
      </c>
      <c r="BZ55" s="75">
        <v>0</v>
      </c>
      <c r="CA55" s="75">
        <v>0</v>
      </c>
    </row>
    <row r="56" spans="1:79" ht="12" customHeight="1">
      <c r="F56" s="79" t="s">
        <v>48</v>
      </c>
      <c r="J56" s="46">
        <v>52</v>
      </c>
      <c r="K56" s="46" t="str">
        <f t="shared" si="4"/>
        <v>HONDA-BRV-1.5 E CKD A/T</v>
      </c>
      <c r="L56" s="82">
        <f t="shared" si="5"/>
        <v>240000026</v>
      </c>
      <c r="N56" s="119" t="s">
        <v>30</v>
      </c>
      <c r="O56" s="120" t="s">
        <v>1605</v>
      </c>
      <c r="P56" s="122">
        <v>225000026</v>
      </c>
      <c r="Q56" s="122">
        <v>230000026</v>
      </c>
      <c r="R56" s="122">
        <v>235000026</v>
      </c>
      <c r="S56" s="122">
        <v>245000026</v>
      </c>
      <c r="T56" s="122">
        <v>275000026</v>
      </c>
      <c r="U56" s="122">
        <v>315000026</v>
      </c>
      <c r="V56" s="122">
        <v>380000026</v>
      </c>
      <c r="W56" s="122">
        <v>0</v>
      </c>
      <c r="X56" s="122">
        <v>0</v>
      </c>
      <c r="Y56" s="122">
        <v>0</v>
      </c>
      <c r="Z56" s="122">
        <v>0</v>
      </c>
      <c r="AA56" s="122">
        <v>0</v>
      </c>
      <c r="AB56" s="122">
        <v>0</v>
      </c>
      <c r="AC56" s="122">
        <v>0</v>
      </c>
      <c r="AD56" s="121"/>
      <c r="AI56" s="120" t="s">
        <v>670</v>
      </c>
      <c r="AM56" s="120" t="s">
        <v>2252</v>
      </c>
      <c r="AP56" s="120" t="s">
        <v>1877</v>
      </c>
      <c r="AQ56" s="120" t="s">
        <v>2603</v>
      </c>
      <c r="AU56" s="120" t="s">
        <v>1800</v>
      </c>
      <c r="AV56" s="120" t="s">
        <v>1441</v>
      </c>
      <c r="AW56" s="120" t="s">
        <v>1825</v>
      </c>
      <c r="AX56" s="120" t="s">
        <v>595</v>
      </c>
      <c r="AZ56" s="120" t="s">
        <v>155</v>
      </c>
      <c r="BA56" s="120" t="s">
        <v>2703</v>
      </c>
      <c r="BB56" s="120" t="s">
        <v>1232</v>
      </c>
      <c r="BC56" s="120" t="s">
        <v>1938</v>
      </c>
      <c r="BF56" s="73" t="s">
        <v>3488</v>
      </c>
      <c r="BG56" s="73" t="s">
        <v>3547</v>
      </c>
      <c r="BH56" s="73" t="s">
        <v>5116</v>
      </c>
      <c r="BI56" s="73" t="s">
        <v>4379</v>
      </c>
      <c r="BJ56" s="73" t="s">
        <v>4979</v>
      </c>
      <c r="BK56" s="73" t="s">
        <v>5081</v>
      </c>
      <c r="BO56" s="72" t="s">
        <v>33</v>
      </c>
      <c r="BP56" s="73" t="s">
        <v>3488</v>
      </c>
      <c r="BQ56" s="75">
        <v>80000026</v>
      </c>
      <c r="BR56" s="75">
        <v>85000026</v>
      </c>
      <c r="BS56" s="75">
        <v>90000026</v>
      </c>
      <c r="BT56" s="75">
        <v>100000026</v>
      </c>
      <c r="BU56" s="75">
        <v>105000026</v>
      </c>
      <c r="BV56" s="75">
        <v>115000026</v>
      </c>
      <c r="BW56" s="75">
        <v>120000026</v>
      </c>
      <c r="BX56" s="75">
        <v>125000026</v>
      </c>
      <c r="BY56" s="75">
        <v>0</v>
      </c>
      <c r="BZ56" s="75">
        <v>0</v>
      </c>
      <c r="CA56" s="75">
        <v>0</v>
      </c>
    </row>
    <row r="57" spans="1:79" ht="12" customHeight="1">
      <c r="F57" s="79" t="s">
        <v>5066</v>
      </c>
      <c r="J57" s="46">
        <v>53</v>
      </c>
      <c r="K57" s="46" t="str">
        <f t="shared" si="4"/>
        <v>HONDA-BRV-1.5 E MT CKD</v>
      </c>
      <c r="L57" s="82">
        <f t="shared" si="5"/>
        <v>220000026</v>
      </c>
      <c r="N57" s="119" t="s">
        <v>30</v>
      </c>
      <c r="O57" s="120" t="s">
        <v>3223</v>
      </c>
      <c r="P57" s="122">
        <v>225000026</v>
      </c>
      <c r="Q57" s="122">
        <v>230000026</v>
      </c>
      <c r="R57" s="122">
        <v>235000026</v>
      </c>
      <c r="S57" s="122">
        <v>245000026</v>
      </c>
      <c r="T57" s="122">
        <v>275000026</v>
      </c>
      <c r="U57" s="122">
        <v>315000026</v>
      </c>
      <c r="V57" s="122">
        <v>380000026</v>
      </c>
      <c r="W57" s="122">
        <v>0</v>
      </c>
      <c r="X57" s="122">
        <v>0</v>
      </c>
      <c r="Y57" s="122">
        <v>0</v>
      </c>
      <c r="Z57" s="122">
        <v>0</v>
      </c>
      <c r="AA57" s="122">
        <v>0</v>
      </c>
      <c r="AB57" s="122">
        <v>0</v>
      </c>
      <c r="AC57" s="122">
        <v>0</v>
      </c>
      <c r="AD57" s="121"/>
      <c r="AI57" s="120" t="s">
        <v>1130</v>
      </c>
      <c r="AM57" s="120" t="s">
        <v>1409</v>
      </c>
      <c r="AP57" s="120" t="s">
        <v>2094</v>
      </c>
      <c r="AQ57" s="120" t="s">
        <v>3013</v>
      </c>
      <c r="AU57" s="120" t="s">
        <v>3347</v>
      </c>
      <c r="AV57" s="120" t="s">
        <v>2562</v>
      </c>
      <c r="AW57" s="120" t="s">
        <v>2537</v>
      </c>
      <c r="AX57" s="120" t="s">
        <v>2497</v>
      </c>
      <c r="AZ57" s="120" t="s">
        <v>383</v>
      </c>
      <c r="BA57" s="120" t="s">
        <v>3321</v>
      </c>
      <c r="BB57" s="120" t="s">
        <v>567</v>
      </c>
      <c r="BC57" s="120" t="s">
        <v>1570</v>
      </c>
      <c r="BF57" s="73" t="s">
        <v>3489</v>
      </c>
      <c r="BG57" s="73" t="s">
        <v>3548</v>
      </c>
      <c r="BH57" s="73" t="s">
        <v>5101</v>
      </c>
      <c r="BI57" s="73" t="s">
        <v>4380</v>
      </c>
      <c r="BJ57" s="73" t="s">
        <v>4980</v>
      </c>
      <c r="BK57" s="73" t="s">
        <v>5199</v>
      </c>
      <c r="BO57" s="72" t="s">
        <v>33</v>
      </c>
      <c r="BP57" s="73" t="s">
        <v>3489</v>
      </c>
      <c r="BQ57" s="75">
        <v>90000026</v>
      </c>
      <c r="BR57" s="75">
        <v>95000026</v>
      </c>
      <c r="BS57" s="75">
        <v>100000026</v>
      </c>
      <c r="BT57" s="75">
        <v>105000026</v>
      </c>
      <c r="BU57" s="75">
        <v>110000026</v>
      </c>
      <c r="BV57" s="75">
        <v>115000026</v>
      </c>
      <c r="BW57" s="75">
        <v>120000026</v>
      </c>
      <c r="BX57" s="75">
        <v>130000026</v>
      </c>
      <c r="BY57" s="75">
        <v>140000026</v>
      </c>
      <c r="BZ57" s="75">
        <v>150000026</v>
      </c>
      <c r="CA57" s="75">
        <v>180000026</v>
      </c>
    </row>
    <row r="58" spans="1:79" ht="12" customHeight="1">
      <c r="J58" s="46">
        <v>54</v>
      </c>
      <c r="K58" s="46" t="str">
        <f t="shared" si="4"/>
        <v>HONDA-BRV-1.5 PRESTIGE CVT CKD</v>
      </c>
      <c r="L58" s="82">
        <f t="shared" si="5"/>
        <v>270000026</v>
      </c>
      <c r="N58" s="119" t="s">
        <v>30</v>
      </c>
      <c r="O58" s="120" t="s">
        <v>259</v>
      </c>
      <c r="P58" s="122">
        <v>250000026</v>
      </c>
      <c r="Q58" s="122">
        <v>260000026</v>
      </c>
      <c r="R58" s="122">
        <v>280000026</v>
      </c>
      <c r="S58" s="122">
        <v>290000026</v>
      </c>
      <c r="T58" s="122">
        <v>325000026</v>
      </c>
      <c r="U58" s="122">
        <v>340000026</v>
      </c>
      <c r="V58" s="122">
        <v>385000026</v>
      </c>
      <c r="W58" s="122">
        <v>440000026</v>
      </c>
      <c r="X58" s="122">
        <v>495000026</v>
      </c>
      <c r="Y58" s="122">
        <v>520000026</v>
      </c>
      <c r="Z58" s="122">
        <v>590000026</v>
      </c>
      <c r="AA58" s="122">
        <v>680000026</v>
      </c>
      <c r="AB58" s="122">
        <v>710000026</v>
      </c>
      <c r="AC58" s="122">
        <v>0</v>
      </c>
      <c r="AD58" s="121"/>
      <c r="AI58" s="120" t="s">
        <v>2041</v>
      </c>
      <c r="AM58" s="120" t="s">
        <v>1410</v>
      </c>
      <c r="AP58" s="120" t="s">
        <v>2543</v>
      </c>
      <c r="AQ58" s="120" t="s">
        <v>1827</v>
      </c>
      <c r="AU58" s="120" t="s">
        <v>2172</v>
      </c>
      <c r="AV58" s="120" t="s">
        <v>1442</v>
      </c>
      <c r="AW58" s="120" t="s">
        <v>889</v>
      </c>
      <c r="AX58" s="120" t="s">
        <v>1594</v>
      </c>
      <c r="AZ58" s="120" t="s">
        <v>422</v>
      </c>
      <c r="BA58" s="120" t="s">
        <v>2025</v>
      </c>
      <c r="BB58" s="120" t="s">
        <v>2678</v>
      </c>
      <c r="BC58" s="120" t="s">
        <v>1511</v>
      </c>
      <c r="BF58" s="73" t="s">
        <v>3490</v>
      </c>
      <c r="BG58" s="73" t="s">
        <v>3549</v>
      </c>
      <c r="BH58" s="73" t="s">
        <v>4149</v>
      </c>
      <c r="BI58" s="73" t="s">
        <v>4381</v>
      </c>
      <c r="BJ58" s="73" t="s">
        <v>4981</v>
      </c>
      <c r="BK58" s="73" t="s">
        <v>5200</v>
      </c>
      <c r="BO58" s="72" t="s">
        <v>33</v>
      </c>
      <c r="BP58" s="73" t="s">
        <v>3490</v>
      </c>
      <c r="BQ58" s="75">
        <v>0</v>
      </c>
      <c r="BR58" s="75">
        <v>0</v>
      </c>
      <c r="BS58" s="75">
        <v>0</v>
      </c>
      <c r="BT58" s="75">
        <v>0</v>
      </c>
      <c r="BU58" s="75">
        <v>0</v>
      </c>
      <c r="BV58" s="75">
        <v>0</v>
      </c>
      <c r="BW58" s="75">
        <v>0</v>
      </c>
      <c r="BX58" s="75">
        <v>0</v>
      </c>
      <c r="BY58" s="75">
        <v>0</v>
      </c>
      <c r="BZ58" s="75">
        <v>0</v>
      </c>
      <c r="CA58" s="75">
        <v>0</v>
      </c>
    </row>
    <row r="59" spans="1:79" ht="12" customHeight="1">
      <c r="J59" s="46">
        <v>55</v>
      </c>
      <c r="K59" s="46" t="str">
        <f t="shared" si="4"/>
        <v>HONDA-BRV-1.5 PRESTIGE MMC</v>
      </c>
      <c r="L59" s="82">
        <f t="shared" si="5"/>
        <v>270000026</v>
      </c>
      <c r="N59" s="119" t="s">
        <v>30</v>
      </c>
      <c r="O59" s="120" t="s">
        <v>1641</v>
      </c>
      <c r="P59" s="122">
        <v>220000026</v>
      </c>
      <c r="Q59" s="122">
        <v>0</v>
      </c>
      <c r="R59" s="122">
        <v>0</v>
      </c>
      <c r="S59" s="122">
        <v>0</v>
      </c>
      <c r="T59" s="122">
        <v>0</v>
      </c>
      <c r="U59" s="122">
        <v>0</v>
      </c>
      <c r="V59" s="122">
        <v>0</v>
      </c>
      <c r="W59" s="122">
        <v>0</v>
      </c>
      <c r="X59" s="122">
        <v>0</v>
      </c>
      <c r="Y59" s="122">
        <v>0</v>
      </c>
      <c r="Z59" s="122">
        <v>0</v>
      </c>
      <c r="AA59" s="122">
        <v>0</v>
      </c>
      <c r="AB59" s="122">
        <v>0</v>
      </c>
      <c r="AC59" s="122">
        <v>0</v>
      </c>
      <c r="AD59" s="121"/>
      <c r="AI59" s="120" t="s">
        <v>2786</v>
      </c>
      <c r="AM59" s="120" t="s">
        <v>1948</v>
      </c>
      <c r="AP59" s="120" t="s">
        <v>2544</v>
      </c>
      <c r="AQ59" s="120" t="s">
        <v>2281</v>
      </c>
      <c r="AV59" s="120" t="s">
        <v>1880</v>
      </c>
      <c r="AW59" s="120" t="s">
        <v>890</v>
      </c>
      <c r="AX59" s="120" t="s">
        <v>1834</v>
      </c>
      <c r="AZ59" s="120" t="s">
        <v>2441</v>
      </c>
      <c r="BA59" s="120" t="s">
        <v>2331</v>
      </c>
      <c r="BB59" s="120" t="s">
        <v>2716</v>
      </c>
      <c r="BC59" s="120" t="s">
        <v>2837</v>
      </c>
      <c r="BF59" s="73" t="s">
        <v>3491</v>
      </c>
      <c r="BG59" s="73" t="s">
        <v>3550</v>
      </c>
      <c r="BH59" s="73" t="s">
        <v>4150</v>
      </c>
      <c r="BI59" s="73" t="s">
        <v>4382</v>
      </c>
      <c r="BJ59" s="73" t="s">
        <v>4982</v>
      </c>
      <c r="BK59" s="73" t="s">
        <v>5082</v>
      </c>
      <c r="BO59" s="72" t="s">
        <v>33</v>
      </c>
      <c r="BP59" s="73" t="s">
        <v>3491</v>
      </c>
      <c r="BQ59" s="75">
        <v>0</v>
      </c>
      <c r="BR59" s="75">
        <v>0</v>
      </c>
      <c r="BS59" s="75">
        <v>0</v>
      </c>
      <c r="BT59" s="75">
        <v>0</v>
      </c>
      <c r="BU59" s="75">
        <v>0</v>
      </c>
      <c r="BV59" s="75">
        <v>0</v>
      </c>
      <c r="BW59" s="75">
        <v>0</v>
      </c>
      <c r="BX59" s="75">
        <v>0</v>
      </c>
      <c r="BY59" s="75">
        <v>0</v>
      </c>
      <c r="BZ59" s="75">
        <v>0</v>
      </c>
      <c r="CA59" s="75">
        <v>0</v>
      </c>
    </row>
    <row r="60" spans="1:79" ht="12" customHeight="1">
      <c r="J60" s="46">
        <v>56</v>
      </c>
      <c r="K60" s="46" t="str">
        <f t="shared" si="4"/>
        <v>HONDA-BRV-1.5 S MT CKD</v>
      </c>
      <c r="L60" s="82">
        <f t="shared" si="5"/>
        <v>230000026</v>
      </c>
      <c r="N60" s="119" t="s">
        <v>30</v>
      </c>
      <c r="O60" s="120" t="s">
        <v>852</v>
      </c>
      <c r="P60" s="122">
        <v>220000026</v>
      </c>
      <c r="Q60" s="122">
        <v>0</v>
      </c>
      <c r="R60" s="122">
        <v>0</v>
      </c>
      <c r="S60" s="122">
        <v>0</v>
      </c>
      <c r="T60" s="122">
        <v>0</v>
      </c>
      <c r="U60" s="122">
        <v>0</v>
      </c>
      <c r="V60" s="122">
        <v>0</v>
      </c>
      <c r="W60" s="122">
        <v>0</v>
      </c>
      <c r="X60" s="122">
        <v>0</v>
      </c>
      <c r="Y60" s="122">
        <v>0</v>
      </c>
      <c r="Z60" s="122">
        <v>0</v>
      </c>
      <c r="AA60" s="122">
        <v>0</v>
      </c>
      <c r="AB60" s="122">
        <v>0</v>
      </c>
      <c r="AC60" s="122">
        <v>0</v>
      </c>
      <c r="AD60" s="121"/>
      <c r="AI60" s="120" t="s">
        <v>691</v>
      </c>
      <c r="AM60" s="120" t="s">
        <v>3249</v>
      </c>
      <c r="AP60" s="120" t="s">
        <v>2545</v>
      </c>
      <c r="AQ60" s="120" t="s">
        <v>1823</v>
      </c>
      <c r="AV60" s="120" t="s">
        <v>2175</v>
      </c>
      <c r="AW60" s="120" t="s">
        <v>648</v>
      </c>
      <c r="AX60" s="120" t="s">
        <v>1598</v>
      </c>
      <c r="AZ60" s="120" t="s">
        <v>2442</v>
      </c>
      <c r="BA60" s="120" t="s">
        <v>1806</v>
      </c>
      <c r="BB60" s="120" t="s">
        <v>3418</v>
      </c>
      <c r="BC60" s="120" t="s">
        <v>1874</v>
      </c>
      <c r="BF60" s="73" t="s">
        <v>3492</v>
      </c>
      <c r="BG60" s="73" t="s">
        <v>3551</v>
      </c>
      <c r="BH60" s="73" t="s">
        <v>4151</v>
      </c>
      <c r="BI60" s="73" t="s">
        <v>4383</v>
      </c>
      <c r="BJ60" s="73" t="s">
        <v>4983</v>
      </c>
      <c r="BK60" s="73" t="s">
        <v>5083</v>
      </c>
      <c r="BO60" s="72" t="s">
        <v>33</v>
      </c>
      <c r="BP60" s="73" t="s">
        <v>3492</v>
      </c>
      <c r="BQ60" s="75">
        <v>0</v>
      </c>
      <c r="BR60" s="75">
        <v>0</v>
      </c>
      <c r="BS60" s="75">
        <v>0</v>
      </c>
      <c r="BT60" s="75">
        <v>85000026</v>
      </c>
      <c r="BU60" s="75">
        <v>90000026</v>
      </c>
      <c r="BV60" s="75">
        <v>110000026</v>
      </c>
      <c r="BW60" s="75">
        <v>120000026</v>
      </c>
      <c r="BX60" s="75">
        <v>125000026</v>
      </c>
      <c r="BY60" s="75">
        <v>0</v>
      </c>
      <c r="BZ60" s="75">
        <v>0</v>
      </c>
      <c r="CA60" s="75">
        <v>0</v>
      </c>
    </row>
    <row r="61" spans="1:79" ht="12" customHeight="1">
      <c r="J61" s="46">
        <v>57</v>
      </c>
      <c r="K61" s="46" t="str">
        <f t="shared" si="4"/>
        <v>HONDA-BRV-15 E CVT CKD</v>
      </c>
      <c r="L61" s="82">
        <f t="shared" si="5"/>
        <v>270000026</v>
      </c>
      <c r="N61" s="119" t="s">
        <v>30</v>
      </c>
      <c r="O61" s="120" t="s">
        <v>1810</v>
      </c>
      <c r="P61" s="122">
        <v>250000026</v>
      </c>
      <c r="Q61" s="122">
        <v>260000026</v>
      </c>
      <c r="R61" s="122">
        <v>275000026</v>
      </c>
      <c r="S61" s="122">
        <v>280000026</v>
      </c>
      <c r="T61" s="122">
        <v>285000026</v>
      </c>
      <c r="U61" s="122">
        <v>0</v>
      </c>
      <c r="V61" s="122">
        <v>0</v>
      </c>
      <c r="W61" s="122">
        <v>0</v>
      </c>
      <c r="X61" s="122">
        <v>0</v>
      </c>
      <c r="Y61" s="122">
        <v>0</v>
      </c>
      <c r="Z61" s="122">
        <v>0</v>
      </c>
      <c r="AA61" s="122">
        <v>0</v>
      </c>
      <c r="AB61" s="122">
        <v>0</v>
      </c>
      <c r="AC61" s="122">
        <v>0</v>
      </c>
      <c r="AD61" s="121"/>
      <c r="AI61" s="120" t="s">
        <v>1865</v>
      </c>
      <c r="AM61" s="120" t="s">
        <v>599</v>
      </c>
      <c r="AP61" s="120" t="s">
        <v>2557</v>
      </c>
      <c r="AQ61" s="120" t="s">
        <v>2166</v>
      </c>
      <c r="AV61" s="120" t="s">
        <v>1077</v>
      </c>
      <c r="AW61" s="120" t="s">
        <v>2608</v>
      </c>
      <c r="AX61" s="120" t="s">
        <v>2778</v>
      </c>
      <c r="AZ61" s="120" t="s">
        <v>105</v>
      </c>
      <c r="BA61" s="120" t="s">
        <v>2499</v>
      </c>
      <c r="BB61" s="120" t="s">
        <v>1342</v>
      </c>
      <c r="BC61" s="120" t="s">
        <v>2814</v>
      </c>
      <c r="BF61" s="73" t="s">
        <v>3493</v>
      </c>
      <c r="BG61" s="73" t="s">
        <v>3552</v>
      </c>
      <c r="BH61" s="73" t="s">
        <v>4152</v>
      </c>
      <c r="BI61" s="73" t="s">
        <v>4384</v>
      </c>
      <c r="BJ61" s="73" t="s">
        <v>4984</v>
      </c>
      <c r="BK61" s="73" t="s">
        <v>5084</v>
      </c>
      <c r="BO61" s="72" t="s">
        <v>33</v>
      </c>
      <c r="BP61" s="73" t="s">
        <v>3493</v>
      </c>
      <c r="BQ61" s="75">
        <v>80000026</v>
      </c>
      <c r="BR61" s="75">
        <v>90000026</v>
      </c>
      <c r="BS61" s="75">
        <v>100000026</v>
      </c>
      <c r="BT61" s="75">
        <v>110000026</v>
      </c>
      <c r="BU61" s="75">
        <v>120000026</v>
      </c>
      <c r="BV61" s="75">
        <v>130000026</v>
      </c>
      <c r="BW61" s="75">
        <v>140000026</v>
      </c>
      <c r="BX61" s="75">
        <v>150000026</v>
      </c>
      <c r="BY61" s="75">
        <v>160000026</v>
      </c>
      <c r="BZ61" s="75">
        <v>0</v>
      </c>
      <c r="CA61" s="75">
        <v>0</v>
      </c>
    </row>
    <row r="62" spans="1:79" ht="12" customHeight="1">
      <c r="J62" s="46">
        <v>58</v>
      </c>
      <c r="K62" s="46" t="str">
        <f t="shared" si="4"/>
        <v>HONDA-BRV-All New BRV E CVT</v>
      </c>
      <c r="L62" s="82">
        <f t="shared" si="5"/>
        <v>270000026</v>
      </c>
      <c r="N62" s="119" t="s">
        <v>30</v>
      </c>
      <c r="O62" s="120" t="s">
        <v>925</v>
      </c>
      <c r="P62" s="122">
        <v>265000026</v>
      </c>
      <c r="Q62" s="122">
        <v>275000026</v>
      </c>
      <c r="R62" s="122">
        <v>285000026</v>
      </c>
      <c r="S62" s="122">
        <v>295000026</v>
      </c>
      <c r="T62" s="122">
        <v>0</v>
      </c>
      <c r="U62" s="122">
        <v>0</v>
      </c>
      <c r="V62" s="122">
        <v>0</v>
      </c>
      <c r="W62" s="122">
        <v>0</v>
      </c>
      <c r="X62" s="122">
        <v>0</v>
      </c>
      <c r="Y62" s="122">
        <v>0</v>
      </c>
      <c r="Z62" s="122">
        <v>0</v>
      </c>
      <c r="AA62" s="122">
        <v>0</v>
      </c>
      <c r="AB62" s="122">
        <v>0</v>
      </c>
      <c r="AC62" s="122">
        <v>0</v>
      </c>
      <c r="AD62" s="121"/>
      <c r="AI62" s="120" t="s">
        <v>1131</v>
      </c>
      <c r="AM62" s="120" t="s">
        <v>1411</v>
      </c>
      <c r="AP62" s="120" t="s">
        <v>2265</v>
      </c>
      <c r="AQ62" s="120" t="s">
        <v>3435</v>
      </c>
      <c r="AV62" s="120" t="s">
        <v>556</v>
      </c>
      <c r="AW62" s="120" t="s">
        <v>2044</v>
      </c>
      <c r="AX62" s="120" t="s">
        <v>1324</v>
      </c>
      <c r="AZ62" s="120" t="s">
        <v>106</v>
      </c>
      <c r="BA62" s="120" t="s">
        <v>220</v>
      </c>
      <c r="BB62" s="120" t="s">
        <v>1233</v>
      </c>
      <c r="BC62" s="120" t="s">
        <v>2238</v>
      </c>
      <c r="BF62" s="73" t="s">
        <v>3494</v>
      </c>
      <c r="BG62" s="73" t="s">
        <v>3553</v>
      </c>
      <c r="BH62" s="73" t="s">
        <v>4153</v>
      </c>
      <c r="BI62" s="73" t="s">
        <v>4385</v>
      </c>
      <c r="BJ62" s="73" t="s">
        <v>4985</v>
      </c>
      <c r="BK62" s="73" t="s">
        <v>5085</v>
      </c>
      <c r="BO62" s="72" t="s">
        <v>33</v>
      </c>
      <c r="BP62" s="73" t="s">
        <v>3494</v>
      </c>
      <c r="BQ62" s="75">
        <v>85000026</v>
      </c>
      <c r="BR62" s="75">
        <v>90000026</v>
      </c>
      <c r="BS62" s="75">
        <v>100000026</v>
      </c>
      <c r="BT62" s="75">
        <v>105000026</v>
      </c>
      <c r="BU62" s="75">
        <v>110000026</v>
      </c>
      <c r="BV62" s="75">
        <v>120000026</v>
      </c>
      <c r="BW62" s="75">
        <v>115000026</v>
      </c>
      <c r="BX62" s="75">
        <v>125000026</v>
      </c>
      <c r="BY62" s="75">
        <v>130000026</v>
      </c>
      <c r="BZ62" s="75">
        <v>0</v>
      </c>
      <c r="CA62" s="75">
        <v>0</v>
      </c>
    </row>
    <row r="63" spans="1:79" ht="12" customHeight="1">
      <c r="J63" s="46">
        <v>59</v>
      </c>
      <c r="K63" s="46" t="str">
        <f t="shared" si="4"/>
        <v>HONDA-BRV-ALL NEW BRV E CVT PRESTIGE SENSING</v>
      </c>
      <c r="L63" s="82">
        <f t="shared" si="5"/>
        <v>275000026</v>
      </c>
      <c r="N63" s="119" t="s">
        <v>30</v>
      </c>
      <c r="O63" s="120" t="s">
        <v>926</v>
      </c>
      <c r="P63" s="122">
        <v>250000026</v>
      </c>
      <c r="Q63" s="122">
        <v>260000026</v>
      </c>
      <c r="R63" s="122">
        <v>275000026</v>
      </c>
      <c r="S63" s="122">
        <v>280000026</v>
      </c>
      <c r="T63" s="122">
        <v>285000026</v>
      </c>
      <c r="U63" s="122">
        <v>0</v>
      </c>
      <c r="V63" s="122">
        <v>0</v>
      </c>
      <c r="W63" s="122">
        <v>0</v>
      </c>
      <c r="X63" s="122">
        <v>0</v>
      </c>
      <c r="Y63" s="122">
        <v>0</v>
      </c>
      <c r="Z63" s="122">
        <v>0</v>
      </c>
      <c r="AA63" s="122">
        <v>0</v>
      </c>
      <c r="AB63" s="122">
        <v>0</v>
      </c>
      <c r="AC63" s="122">
        <v>0</v>
      </c>
      <c r="AD63" s="121"/>
      <c r="AI63" s="120" t="s">
        <v>1041</v>
      </c>
      <c r="AM63" s="120" t="s">
        <v>2053</v>
      </c>
      <c r="AP63" s="120" t="s">
        <v>2212</v>
      </c>
      <c r="AQ63" s="120" t="s">
        <v>3436</v>
      </c>
      <c r="AV63" s="120" t="s">
        <v>1176</v>
      </c>
      <c r="AW63" s="120" t="s">
        <v>2302</v>
      </c>
      <c r="AX63" s="120" t="s">
        <v>2584</v>
      </c>
      <c r="AZ63" s="120" t="s">
        <v>1901</v>
      </c>
      <c r="BA63" s="120" t="s">
        <v>1016</v>
      </c>
      <c r="BB63" s="120" t="s">
        <v>458</v>
      </c>
      <c r="BC63" s="120" t="s">
        <v>1799</v>
      </c>
      <c r="BF63" s="73" t="s">
        <v>3495</v>
      </c>
      <c r="BG63" s="73" t="s">
        <v>3554</v>
      </c>
      <c r="BH63" s="73" t="s">
        <v>4154</v>
      </c>
      <c r="BI63" s="73" t="s">
        <v>4386</v>
      </c>
      <c r="BJ63" s="73" t="s">
        <v>4986</v>
      </c>
      <c r="BK63" s="73" t="s">
        <v>5069</v>
      </c>
      <c r="BO63" s="72" t="s">
        <v>33</v>
      </c>
      <c r="BP63" s="73" t="s">
        <v>3495</v>
      </c>
      <c r="BQ63" s="75">
        <v>105000026</v>
      </c>
      <c r="BR63" s="75">
        <v>115000026</v>
      </c>
      <c r="BS63" s="75">
        <v>125000026</v>
      </c>
      <c r="BT63" s="75">
        <v>130000026</v>
      </c>
      <c r="BU63" s="75">
        <v>140000026</v>
      </c>
      <c r="BV63" s="75">
        <v>150000026</v>
      </c>
      <c r="BW63" s="75">
        <v>160000026</v>
      </c>
      <c r="BX63" s="75">
        <v>165000026</v>
      </c>
      <c r="BY63" s="75">
        <v>170000026</v>
      </c>
      <c r="BZ63" s="75">
        <v>180000026</v>
      </c>
      <c r="CA63" s="75">
        <v>0</v>
      </c>
    </row>
    <row r="64" spans="1:79" ht="12" customHeight="1">
      <c r="J64" s="46">
        <v>60</v>
      </c>
      <c r="K64" s="46" t="str">
        <f t="shared" si="4"/>
        <v>HONDA-BRV-All New BRV E MT</v>
      </c>
      <c r="L64" s="82">
        <f t="shared" si="5"/>
        <v>220000026</v>
      </c>
      <c r="N64" s="119" t="s">
        <v>30</v>
      </c>
      <c r="O64" s="120" t="s">
        <v>670</v>
      </c>
      <c r="P64" s="122">
        <v>250000026</v>
      </c>
      <c r="Q64" s="122">
        <v>260000026</v>
      </c>
      <c r="R64" s="122">
        <v>275000026</v>
      </c>
      <c r="S64" s="122">
        <v>280000026</v>
      </c>
      <c r="T64" s="122">
        <v>285000026</v>
      </c>
      <c r="U64" s="122">
        <v>0</v>
      </c>
      <c r="V64" s="122">
        <v>0</v>
      </c>
      <c r="W64" s="122">
        <v>0</v>
      </c>
      <c r="X64" s="122">
        <v>0</v>
      </c>
      <c r="Y64" s="122">
        <v>0</v>
      </c>
      <c r="Z64" s="122">
        <v>0</v>
      </c>
      <c r="AA64" s="122">
        <v>0</v>
      </c>
      <c r="AB64" s="122">
        <v>0</v>
      </c>
      <c r="AC64" s="122">
        <v>0</v>
      </c>
      <c r="AD64" s="121"/>
      <c r="AI64" s="120" t="s">
        <v>2826</v>
      </c>
      <c r="AM64" s="120" t="s">
        <v>2556</v>
      </c>
      <c r="AP64" s="120" t="s">
        <v>2266</v>
      </c>
      <c r="AQ64" s="120" t="s">
        <v>2604</v>
      </c>
      <c r="AV64" s="120" t="s">
        <v>2821</v>
      </c>
      <c r="AW64" s="120" t="s">
        <v>2303</v>
      </c>
      <c r="AX64" s="120" t="s">
        <v>1086</v>
      </c>
      <c r="AZ64" s="120" t="s">
        <v>1003</v>
      </c>
      <c r="BA64" s="120" t="s">
        <v>325</v>
      </c>
      <c r="BB64" s="120" t="s">
        <v>2846</v>
      </c>
      <c r="BC64" s="120" t="s">
        <v>2720</v>
      </c>
      <c r="BG64" s="73" t="s">
        <v>3555</v>
      </c>
      <c r="BH64" s="73" t="s">
        <v>4155</v>
      </c>
      <c r="BI64" s="73" t="s">
        <v>4387</v>
      </c>
      <c r="BJ64" s="73" t="s">
        <v>4987</v>
      </c>
      <c r="BK64" s="73" t="s">
        <v>5070</v>
      </c>
      <c r="BO64" s="72" t="s">
        <v>210</v>
      </c>
      <c r="BP64" s="73" t="s">
        <v>3496</v>
      </c>
      <c r="BQ64" s="75">
        <v>148000625</v>
      </c>
      <c r="BR64" s="75">
        <v>166000625</v>
      </c>
      <c r="BS64" s="75">
        <v>184000625</v>
      </c>
      <c r="BT64" s="75">
        <v>202000625</v>
      </c>
      <c r="BU64" s="75">
        <v>220000625</v>
      </c>
      <c r="BV64" s="75">
        <v>238000625</v>
      </c>
      <c r="BW64" s="75">
        <v>265000625</v>
      </c>
      <c r="BX64" s="75">
        <v>301000625</v>
      </c>
      <c r="BY64" s="75">
        <v>0</v>
      </c>
      <c r="BZ64" s="75">
        <v>0</v>
      </c>
      <c r="CA64" s="75">
        <v>0</v>
      </c>
    </row>
    <row r="65" spans="6:79" ht="12" customHeight="1">
      <c r="J65" s="46">
        <v>61</v>
      </c>
      <c r="K65" s="46" t="str">
        <f t="shared" si="4"/>
        <v>HONDA-BRV-All New BRV Prestige CVT</v>
      </c>
      <c r="L65" s="82">
        <f t="shared" si="5"/>
        <v>270000026</v>
      </c>
      <c r="N65" s="119" t="s">
        <v>30</v>
      </c>
      <c r="O65" s="120" t="s">
        <v>1130</v>
      </c>
      <c r="P65" s="122">
        <v>0</v>
      </c>
      <c r="Q65" s="122">
        <v>0</v>
      </c>
      <c r="R65" s="122">
        <v>0</v>
      </c>
      <c r="S65" s="122">
        <v>0</v>
      </c>
      <c r="T65" s="122">
        <v>390000026</v>
      </c>
      <c r="U65" s="122">
        <v>430000026</v>
      </c>
      <c r="V65" s="122">
        <v>460000026</v>
      </c>
      <c r="W65" s="122">
        <v>550000026</v>
      </c>
      <c r="X65" s="122">
        <v>650000026</v>
      </c>
      <c r="Y65" s="122">
        <v>695000026</v>
      </c>
      <c r="Z65" s="122">
        <v>725000026</v>
      </c>
      <c r="AA65" s="122">
        <v>775000026</v>
      </c>
      <c r="AB65" s="122">
        <v>0</v>
      </c>
      <c r="AC65" s="122">
        <v>0</v>
      </c>
      <c r="AD65" s="121"/>
      <c r="AI65" s="120" t="s">
        <v>2245</v>
      </c>
      <c r="AM65" s="120" t="s">
        <v>1987</v>
      </c>
      <c r="AP65" s="120" t="s">
        <v>2267</v>
      </c>
      <c r="AQ65" s="120" t="s">
        <v>2218</v>
      </c>
      <c r="AV65" s="120" t="s">
        <v>1443</v>
      </c>
      <c r="AW65" s="120" t="s">
        <v>2400</v>
      </c>
      <c r="AX65" s="120" t="s">
        <v>1576</v>
      </c>
      <c r="AZ65" s="120" t="s">
        <v>1004</v>
      </c>
      <c r="BA65" s="120" t="s">
        <v>1331</v>
      </c>
      <c r="BB65" s="120" t="s">
        <v>1559</v>
      </c>
      <c r="BC65" s="120" t="s">
        <v>2373</v>
      </c>
      <c r="BG65" s="73" t="s">
        <v>3556</v>
      </c>
      <c r="BH65" s="73" t="s">
        <v>4156</v>
      </c>
      <c r="BI65" s="73" t="s">
        <v>4388</v>
      </c>
      <c r="BJ65" s="73" t="s">
        <v>4988</v>
      </c>
      <c r="BK65" s="73" t="s">
        <v>5071</v>
      </c>
      <c r="BO65" s="72" t="s">
        <v>210</v>
      </c>
      <c r="BP65" s="73" t="s">
        <v>3497</v>
      </c>
      <c r="BQ65" s="75">
        <v>148000625</v>
      </c>
      <c r="BR65" s="75">
        <v>166000625</v>
      </c>
      <c r="BS65" s="75">
        <v>180000625</v>
      </c>
      <c r="BT65" s="75">
        <v>189000625</v>
      </c>
      <c r="BU65" s="75">
        <v>216000625</v>
      </c>
      <c r="BV65" s="75">
        <v>243000625</v>
      </c>
      <c r="BW65" s="75">
        <v>0</v>
      </c>
      <c r="BX65" s="75">
        <v>0</v>
      </c>
      <c r="BY65" s="75">
        <v>0</v>
      </c>
      <c r="BZ65" s="75">
        <v>0</v>
      </c>
      <c r="CA65" s="75">
        <v>0</v>
      </c>
    </row>
    <row r="66" spans="6:79" ht="12" customHeight="1">
      <c r="J66" s="46">
        <v>62</v>
      </c>
      <c r="K66" s="46" t="str">
        <f t="shared" si="4"/>
        <v>HONDA-BRV-All New BRV Prestige CVT With HS</v>
      </c>
      <c r="L66" s="82">
        <f t="shared" si="5"/>
        <v>275000026</v>
      </c>
      <c r="N66" s="119" t="s">
        <v>30</v>
      </c>
      <c r="O66" s="120" t="s">
        <v>2041</v>
      </c>
      <c r="P66" s="122">
        <v>0</v>
      </c>
      <c r="Q66" s="122">
        <v>0</v>
      </c>
      <c r="R66" s="122">
        <v>0</v>
      </c>
      <c r="S66" s="122">
        <v>0</v>
      </c>
      <c r="T66" s="122">
        <v>0</v>
      </c>
      <c r="U66" s="122">
        <v>0</v>
      </c>
      <c r="V66" s="122">
        <v>450000026</v>
      </c>
      <c r="W66" s="122">
        <v>495000026</v>
      </c>
      <c r="X66" s="122">
        <v>550000026</v>
      </c>
      <c r="Y66" s="122">
        <v>605000026</v>
      </c>
      <c r="Z66" s="122">
        <v>650000026</v>
      </c>
      <c r="AA66" s="122">
        <v>740000026</v>
      </c>
      <c r="AB66" s="122">
        <v>820000026</v>
      </c>
      <c r="AC66" s="122">
        <v>0</v>
      </c>
      <c r="AD66" s="121"/>
      <c r="AI66" s="120" t="s">
        <v>2652</v>
      </c>
      <c r="AM66" s="120" t="s">
        <v>582</v>
      </c>
      <c r="AP66" s="120" t="s">
        <v>2064</v>
      </c>
      <c r="AQ66" s="120" t="s">
        <v>3014</v>
      </c>
      <c r="AV66" s="120" t="s">
        <v>343</v>
      </c>
      <c r="AW66" s="120" t="s">
        <v>891</v>
      </c>
      <c r="AX66" s="120" t="s">
        <v>254</v>
      </c>
      <c r="AZ66" s="120" t="s">
        <v>1005</v>
      </c>
      <c r="BA66" s="120" t="s">
        <v>2730</v>
      </c>
      <c r="BB66" s="120" t="s">
        <v>2473</v>
      </c>
      <c r="BC66" s="120" t="s">
        <v>3443</v>
      </c>
      <c r="BG66" s="73" t="s">
        <v>3557</v>
      </c>
      <c r="BH66" s="73" t="s">
        <v>4157</v>
      </c>
      <c r="BI66" s="73" t="s">
        <v>4389</v>
      </c>
      <c r="BJ66" s="73" t="s">
        <v>4989</v>
      </c>
      <c r="BK66" s="73" t="s">
        <v>5072</v>
      </c>
      <c r="BO66" s="72" t="s">
        <v>210</v>
      </c>
      <c r="BP66" s="73" t="s">
        <v>3498</v>
      </c>
      <c r="BQ66" s="75">
        <v>0</v>
      </c>
      <c r="BR66" s="75">
        <v>175000625</v>
      </c>
      <c r="BS66" s="75">
        <v>0</v>
      </c>
      <c r="BT66" s="75">
        <v>0</v>
      </c>
      <c r="BU66" s="75">
        <v>0</v>
      </c>
      <c r="BV66" s="75">
        <v>0</v>
      </c>
      <c r="BW66" s="75">
        <v>0</v>
      </c>
      <c r="BX66" s="75">
        <v>342000625</v>
      </c>
      <c r="BY66" s="75">
        <v>0</v>
      </c>
      <c r="BZ66" s="75">
        <v>0</v>
      </c>
      <c r="CA66" s="75">
        <v>0</v>
      </c>
    </row>
    <row r="67" spans="6:79" ht="12" customHeight="1">
      <c r="J67" s="46">
        <v>63</v>
      </c>
      <c r="K67" s="46" t="str">
        <f t="shared" si="4"/>
        <v>HONDA-BRV-All New BRV S MT</v>
      </c>
      <c r="L67" s="82">
        <f t="shared" si="5"/>
        <v>230000026</v>
      </c>
      <c r="N67" s="119" t="s">
        <v>30</v>
      </c>
      <c r="O67" s="120" t="s">
        <v>2786</v>
      </c>
      <c r="P67" s="122">
        <v>0</v>
      </c>
      <c r="Q67" s="122">
        <v>0</v>
      </c>
      <c r="R67" s="122">
        <v>0</v>
      </c>
      <c r="S67" s="122">
        <v>0</v>
      </c>
      <c r="T67" s="122">
        <v>0</v>
      </c>
      <c r="U67" s="122">
        <v>0</v>
      </c>
      <c r="V67" s="122">
        <v>0</v>
      </c>
      <c r="W67" s="122">
        <v>0</v>
      </c>
      <c r="X67" s="122">
        <v>0</v>
      </c>
      <c r="Y67" s="122">
        <v>0</v>
      </c>
      <c r="Z67" s="122">
        <v>0</v>
      </c>
      <c r="AA67" s="122">
        <v>820000026</v>
      </c>
      <c r="AB67" s="122">
        <v>925000026</v>
      </c>
      <c r="AC67" s="122">
        <v>1050000026</v>
      </c>
      <c r="AD67" s="121"/>
      <c r="AI67" s="120" t="s">
        <v>2207</v>
      </c>
      <c r="AM67" s="120" t="s">
        <v>1885</v>
      </c>
      <c r="AP67" s="120" t="s">
        <v>2546</v>
      </c>
      <c r="AQ67" s="120" t="s">
        <v>3437</v>
      </c>
      <c r="AV67" s="120" t="s">
        <v>1078</v>
      </c>
      <c r="AW67" s="120" t="s">
        <v>1775</v>
      </c>
      <c r="AX67" s="120" t="s">
        <v>1550</v>
      </c>
      <c r="AZ67" s="120" t="s">
        <v>1089</v>
      </c>
      <c r="BA67" s="120" t="s">
        <v>2332</v>
      </c>
      <c r="BB67" s="120" t="s">
        <v>2118</v>
      </c>
      <c r="BC67" s="120" t="s">
        <v>2374</v>
      </c>
      <c r="BG67" s="73" t="s">
        <v>5020</v>
      </c>
      <c r="BH67" s="73" t="s">
        <v>4158</v>
      </c>
      <c r="BI67" s="73" t="s">
        <v>4390</v>
      </c>
      <c r="BJ67" s="73" t="s">
        <v>4990</v>
      </c>
      <c r="BK67" s="73" t="s">
        <v>5086</v>
      </c>
      <c r="BO67" s="72" t="s">
        <v>210</v>
      </c>
      <c r="BP67" s="73" t="s">
        <v>3499</v>
      </c>
      <c r="BQ67" s="75">
        <v>157000625</v>
      </c>
      <c r="BR67" s="75">
        <v>139000625</v>
      </c>
      <c r="BS67" s="75">
        <v>148000625</v>
      </c>
      <c r="BT67" s="75">
        <v>166000625</v>
      </c>
      <c r="BU67" s="75">
        <v>180000625</v>
      </c>
      <c r="BV67" s="75">
        <v>207000625</v>
      </c>
      <c r="BW67" s="75">
        <v>225000625</v>
      </c>
      <c r="BX67" s="75">
        <v>252000625</v>
      </c>
      <c r="BY67" s="75">
        <v>288000625</v>
      </c>
      <c r="BZ67" s="75">
        <v>0</v>
      </c>
      <c r="CA67" s="75">
        <v>0</v>
      </c>
    </row>
    <row r="68" spans="6:79" ht="12" customHeight="1">
      <c r="J68" s="46">
        <v>64</v>
      </c>
      <c r="K68" s="46" t="str">
        <f t="shared" si="4"/>
        <v>HONDA-BRV-CVT PRESTIGE AT</v>
      </c>
      <c r="L68" s="82">
        <f t="shared" si="5"/>
        <v>270000026</v>
      </c>
      <c r="N68" s="119" t="s">
        <v>30</v>
      </c>
      <c r="O68" s="120" t="s">
        <v>691</v>
      </c>
      <c r="P68" s="122">
        <v>0</v>
      </c>
      <c r="Q68" s="122">
        <v>0</v>
      </c>
      <c r="R68" s="122">
        <v>0</v>
      </c>
      <c r="S68" s="122">
        <v>0</v>
      </c>
      <c r="T68" s="122">
        <v>0</v>
      </c>
      <c r="U68" s="122">
        <v>0</v>
      </c>
      <c r="V68" s="122">
        <v>0</v>
      </c>
      <c r="W68" s="122">
        <v>420000026</v>
      </c>
      <c r="X68" s="122">
        <v>530000026</v>
      </c>
      <c r="Y68" s="122">
        <v>605000026</v>
      </c>
      <c r="Z68" s="122">
        <v>690000026</v>
      </c>
      <c r="AA68" s="122">
        <v>765000026</v>
      </c>
      <c r="AB68" s="122">
        <v>835000026</v>
      </c>
      <c r="AC68" s="122">
        <v>0</v>
      </c>
      <c r="AD68" s="121"/>
      <c r="AI68" s="120" t="s">
        <v>1964</v>
      </c>
      <c r="AM68" s="120" t="s">
        <v>1412</v>
      </c>
      <c r="AP68" s="120" t="s">
        <v>1635</v>
      </c>
      <c r="AQ68" s="120" t="s">
        <v>2605</v>
      </c>
      <c r="AV68" s="120" t="s">
        <v>1444</v>
      </c>
      <c r="AW68" s="120" t="s">
        <v>821</v>
      </c>
      <c r="AX68" s="120" t="s">
        <v>1087</v>
      </c>
      <c r="AZ68" s="120" t="s">
        <v>1090</v>
      </c>
      <c r="BA68" s="120" t="s">
        <v>2117</v>
      </c>
      <c r="BB68" s="120" t="s">
        <v>1343</v>
      </c>
      <c r="BC68" s="120" t="s">
        <v>2753</v>
      </c>
      <c r="BG68" s="73" t="s">
        <v>3558</v>
      </c>
      <c r="BH68" s="73" t="s">
        <v>4159</v>
      </c>
      <c r="BI68" s="73" t="s">
        <v>4391</v>
      </c>
      <c r="BJ68" s="73" t="s">
        <v>4991</v>
      </c>
      <c r="BK68" s="73" t="s">
        <v>5073</v>
      </c>
      <c r="BO68" s="72" t="s">
        <v>210</v>
      </c>
      <c r="BP68" s="73" t="s">
        <v>3500</v>
      </c>
      <c r="BQ68" s="75">
        <v>190000026</v>
      </c>
      <c r="BR68" s="75">
        <v>200000026</v>
      </c>
      <c r="BS68" s="75">
        <v>220000026</v>
      </c>
      <c r="BT68" s="75">
        <v>240000026</v>
      </c>
      <c r="BU68" s="75">
        <v>260000026</v>
      </c>
      <c r="BV68" s="75">
        <v>280000026</v>
      </c>
      <c r="BW68" s="75">
        <v>0</v>
      </c>
      <c r="BX68" s="75">
        <v>0</v>
      </c>
      <c r="BY68" s="75">
        <v>0</v>
      </c>
      <c r="BZ68" s="75">
        <v>0</v>
      </c>
      <c r="CA68" s="75">
        <v>0</v>
      </c>
    </row>
    <row r="69" spans="6:79" ht="12" customHeight="1">
      <c r="J69" s="46">
        <v>65</v>
      </c>
      <c r="K69" s="46" t="str">
        <f t="shared" ref="K69:K132" si="6">IFERROR(IF($B$3="Passenger",(HLOOKUP($K$3,$AI$4:$BC$699,1+J69,0)),(HLOOKUP($K$3,$BF$4:$BM$686,1+J69,0))),0)</f>
        <v>HONDA-BRV-CVT PRESTIGE SENSING</v>
      </c>
      <c r="L69" s="82">
        <f t="shared" ref="L69:L132" si="7">IFERROR(IF($B$3="Passenger",VLOOKUP(K69,$O$5:$AD$3396,$L$3+1,0),VLOOKUP(K69,$BP$5:$CA$1915,$L$3+1,0)),0)</f>
        <v>0</v>
      </c>
      <c r="N69" s="119" t="s">
        <v>30</v>
      </c>
      <c r="O69" s="120" t="s">
        <v>1865</v>
      </c>
      <c r="P69" s="122">
        <v>0</v>
      </c>
      <c r="Q69" s="122">
        <v>0</v>
      </c>
      <c r="R69" s="122">
        <v>0</v>
      </c>
      <c r="S69" s="122">
        <v>0</v>
      </c>
      <c r="T69" s="122">
        <v>0</v>
      </c>
      <c r="U69" s="122">
        <v>0</v>
      </c>
      <c r="V69" s="122">
        <v>425000026</v>
      </c>
      <c r="W69" s="122">
        <v>465000026</v>
      </c>
      <c r="X69" s="122">
        <v>0</v>
      </c>
      <c r="Y69" s="122">
        <v>0</v>
      </c>
      <c r="Z69" s="122">
        <v>0</v>
      </c>
      <c r="AA69" s="122">
        <v>0</v>
      </c>
      <c r="AB69" s="122">
        <v>0</v>
      </c>
      <c r="AC69" s="122">
        <v>0</v>
      </c>
      <c r="AD69" s="121"/>
      <c r="AI69" s="120" t="s">
        <v>854</v>
      </c>
      <c r="AM69" s="120" t="s">
        <v>2047</v>
      </c>
      <c r="AP69" s="120" t="s">
        <v>3378</v>
      </c>
      <c r="AQ69" s="120" t="s">
        <v>1537</v>
      </c>
      <c r="AV69" s="120" t="s">
        <v>2495</v>
      </c>
      <c r="AW69" s="120" t="s">
        <v>892</v>
      </c>
      <c r="AX69" s="120" t="s">
        <v>1463</v>
      </c>
      <c r="AZ69" s="120" t="s">
        <v>1091</v>
      </c>
      <c r="BA69" s="120" t="s">
        <v>2224</v>
      </c>
      <c r="BB69" s="120" t="s">
        <v>1234</v>
      </c>
      <c r="BC69" s="120" t="s">
        <v>2239</v>
      </c>
      <c r="BG69" s="73" t="s">
        <v>3559</v>
      </c>
      <c r="BH69" s="73" t="s">
        <v>4160</v>
      </c>
      <c r="BI69" s="73" t="s">
        <v>4392</v>
      </c>
      <c r="BJ69" s="73" t="s">
        <v>4992</v>
      </c>
      <c r="BK69" s="73" t="s">
        <v>5087</v>
      </c>
      <c r="BO69" s="72" t="s">
        <v>210</v>
      </c>
      <c r="BP69" s="73" t="s">
        <v>3501</v>
      </c>
      <c r="BQ69" s="75">
        <v>135000625</v>
      </c>
      <c r="BR69" s="75">
        <v>153000625</v>
      </c>
      <c r="BS69" s="75">
        <v>189000625</v>
      </c>
      <c r="BT69" s="75">
        <v>180000625</v>
      </c>
      <c r="BU69" s="75">
        <v>198000625</v>
      </c>
      <c r="BV69" s="75">
        <v>0</v>
      </c>
      <c r="BW69" s="75">
        <v>0</v>
      </c>
      <c r="BX69" s="75">
        <v>0</v>
      </c>
      <c r="BY69" s="75">
        <v>0</v>
      </c>
      <c r="BZ69" s="75">
        <v>0</v>
      </c>
      <c r="CA69" s="75">
        <v>0</v>
      </c>
    </row>
    <row r="70" spans="6:79" ht="12" customHeight="1">
      <c r="F70" s="46">
        <v>2026</v>
      </c>
      <c r="G70" s="46">
        <v>1</v>
      </c>
      <c r="J70" s="46">
        <v>66</v>
      </c>
      <c r="K70" s="46" t="str">
        <f t="shared" si="6"/>
        <v>HONDA-BRV-E 1.5 CVT</v>
      </c>
      <c r="L70" s="82">
        <f t="shared" si="7"/>
        <v>240000026</v>
      </c>
      <c r="N70" s="119" t="s">
        <v>30</v>
      </c>
      <c r="O70" s="120" t="s">
        <v>1131</v>
      </c>
      <c r="P70" s="122">
        <v>0</v>
      </c>
      <c r="Q70" s="122">
        <v>0</v>
      </c>
      <c r="R70" s="122">
        <v>0</v>
      </c>
      <c r="S70" s="122">
        <v>0</v>
      </c>
      <c r="T70" s="122">
        <v>420000026</v>
      </c>
      <c r="U70" s="122">
        <v>435000026</v>
      </c>
      <c r="V70" s="122">
        <v>465000026</v>
      </c>
      <c r="W70" s="122">
        <v>540000026</v>
      </c>
      <c r="X70" s="122">
        <v>620000026</v>
      </c>
      <c r="Y70" s="122">
        <v>715000026</v>
      </c>
      <c r="Z70" s="122">
        <v>765000026</v>
      </c>
      <c r="AA70" s="122">
        <v>780000026</v>
      </c>
      <c r="AB70" s="122">
        <v>880000026</v>
      </c>
      <c r="AC70" s="122">
        <v>0</v>
      </c>
      <c r="AD70" s="121"/>
      <c r="AI70" s="120" t="s">
        <v>1133</v>
      </c>
      <c r="AM70" s="120" t="s">
        <v>2503</v>
      </c>
      <c r="AP70" s="120" t="s">
        <v>296</v>
      </c>
      <c r="AQ70" s="120" t="s">
        <v>374</v>
      </c>
      <c r="AV70" s="120" t="s">
        <v>1079</v>
      </c>
      <c r="AW70" s="120" t="s">
        <v>718</v>
      </c>
      <c r="AX70" s="120" t="s">
        <v>219</v>
      </c>
      <c r="AZ70" s="120" t="s">
        <v>1006</v>
      </c>
      <c r="BA70" s="120" t="s">
        <v>2694</v>
      </c>
      <c r="BB70" s="120" t="s">
        <v>1808</v>
      </c>
      <c r="BC70" s="120" t="s">
        <v>1512</v>
      </c>
      <c r="BG70" s="73" t="s">
        <v>5274</v>
      </c>
      <c r="BH70" s="73" t="s">
        <v>4161</v>
      </c>
      <c r="BI70" s="73" t="s">
        <v>4393</v>
      </c>
      <c r="BJ70" s="73" t="s">
        <v>4993</v>
      </c>
      <c r="BK70" s="73" t="s">
        <v>5055</v>
      </c>
      <c r="BO70" s="72" t="s">
        <v>210</v>
      </c>
      <c r="BP70" s="73" t="s">
        <v>3502</v>
      </c>
      <c r="BQ70" s="75">
        <v>121000625</v>
      </c>
      <c r="BR70" s="75">
        <v>139000625</v>
      </c>
      <c r="BS70" s="75">
        <v>148000625</v>
      </c>
      <c r="BT70" s="75">
        <v>166000625</v>
      </c>
      <c r="BU70" s="75">
        <v>184000625</v>
      </c>
      <c r="BV70" s="75">
        <v>211000625</v>
      </c>
      <c r="BW70" s="75">
        <v>0</v>
      </c>
      <c r="BX70" s="75">
        <v>0</v>
      </c>
      <c r="BY70" s="75">
        <v>0</v>
      </c>
      <c r="BZ70" s="75">
        <v>0</v>
      </c>
      <c r="CA70" s="75">
        <v>0</v>
      </c>
    </row>
    <row r="71" spans="6:79" ht="12" customHeight="1">
      <c r="F71" s="46">
        <v>2025</v>
      </c>
      <c r="G71" s="46">
        <v>2</v>
      </c>
      <c r="J71" s="46">
        <v>67</v>
      </c>
      <c r="K71" s="46" t="str">
        <f t="shared" si="6"/>
        <v>HONDA-BRV-E 1.5 CVT PRESTIGE</v>
      </c>
      <c r="L71" s="82">
        <f t="shared" si="7"/>
        <v>270000026</v>
      </c>
      <c r="N71" s="119" t="s">
        <v>30</v>
      </c>
      <c r="O71" s="120" t="s">
        <v>853</v>
      </c>
      <c r="P71" s="122">
        <v>390000026</v>
      </c>
      <c r="Q71" s="122">
        <v>0</v>
      </c>
      <c r="R71" s="122">
        <v>0</v>
      </c>
      <c r="S71" s="122">
        <v>0</v>
      </c>
      <c r="T71" s="122">
        <v>0</v>
      </c>
      <c r="U71" s="122">
        <v>0</v>
      </c>
      <c r="V71" s="122">
        <v>0</v>
      </c>
      <c r="W71" s="122">
        <v>0</v>
      </c>
      <c r="X71" s="122">
        <v>0</v>
      </c>
      <c r="Y71" s="122">
        <v>0</v>
      </c>
      <c r="Z71" s="122">
        <v>0</v>
      </c>
      <c r="AA71" s="122">
        <v>0</v>
      </c>
      <c r="AB71" s="122">
        <v>0</v>
      </c>
      <c r="AC71" s="122">
        <v>0</v>
      </c>
      <c r="AD71" s="121"/>
      <c r="AI71" s="120" t="s">
        <v>3224</v>
      </c>
      <c r="AM71" s="120" t="s">
        <v>1949</v>
      </c>
      <c r="AP71" s="120" t="s">
        <v>1878</v>
      </c>
      <c r="AQ71" s="120" t="s">
        <v>1779</v>
      </c>
      <c r="AV71" s="120" t="s">
        <v>1177</v>
      </c>
      <c r="AW71" s="120" t="s">
        <v>2304</v>
      </c>
      <c r="AX71" s="120" t="s">
        <v>535</v>
      </c>
      <c r="AZ71" s="120" t="s">
        <v>1328</v>
      </c>
      <c r="BA71" s="120" t="s">
        <v>2180</v>
      </c>
      <c r="BB71" s="120" t="s">
        <v>1110</v>
      </c>
      <c r="BC71" s="120" t="s">
        <v>3023</v>
      </c>
      <c r="BG71" s="73" t="s">
        <v>3560</v>
      </c>
      <c r="BH71" s="73" t="s">
        <v>4162</v>
      </c>
      <c r="BI71" s="73" t="s">
        <v>4394</v>
      </c>
      <c r="BJ71" s="73" t="s">
        <v>4994</v>
      </c>
      <c r="BK71" s="73" t="s">
        <v>5088</v>
      </c>
      <c r="BO71" s="72" t="s">
        <v>210</v>
      </c>
      <c r="BP71" s="73" t="s">
        <v>3503</v>
      </c>
      <c r="BQ71" s="75">
        <v>126000625</v>
      </c>
      <c r="BR71" s="75">
        <v>144000625</v>
      </c>
      <c r="BS71" s="75">
        <v>162000625</v>
      </c>
      <c r="BT71" s="75">
        <v>0</v>
      </c>
      <c r="BU71" s="75">
        <v>0</v>
      </c>
      <c r="BV71" s="75">
        <v>0</v>
      </c>
      <c r="BW71" s="75">
        <v>0</v>
      </c>
      <c r="BX71" s="75">
        <v>0</v>
      </c>
      <c r="BY71" s="75">
        <v>0</v>
      </c>
      <c r="BZ71" s="75">
        <v>0</v>
      </c>
      <c r="CA71" s="75">
        <v>0</v>
      </c>
    </row>
    <row r="72" spans="6:79" ht="12" customHeight="1">
      <c r="F72" s="46">
        <v>2024</v>
      </c>
      <c r="G72" s="46">
        <v>3</v>
      </c>
      <c r="J72" s="46">
        <v>68</v>
      </c>
      <c r="K72" s="46" t="str">
        <f t="shared" si="6"/>
        <v>HONDA-BRV-E 1.5 MT</v>
      </c>
      <c r="L72" s="82">
        <f t="shared" si="7"/>
        <v>220000026</v>
      </c>
      <c r="N72" s="119" t="s">
        <v>30</v>
      </c>
      <c r="O72" s="120" t="s">
        <v>2007</v>
      </c>
      <c r="P72" s="122">
        <v>220000026</v>
      </c>
      <c r="Q72" s="122">
        <v>0</v>
      </c>
      <c r="R72" s="122">
        <v>0</v>
      </c>
      <c r="S72" s="122">
        <v>0</v>
      </c>
      <c r="T72" s="122">
        <v>0</v>
      </c>
      <c r="U72" s="122">
        <v>0</v>
      </c>
      <c r="V72" s="122">
        <v>0</v>
      </c>
      <c r="W72" s="122">
        <v>0</v>
      </c>
      <c r="X72" s="122">
        <v>0</v>
      </c>
      <c r="Y72" s="122">
        <v>0</v>
      </c>
      <c r="Z72" s="122">
        <v>0</v>
      </c>
      <c r="AA72" s="122">
        <v>0</v>
      </c>
      <c r="AB72" s="122">
        <v>0</v>
      </c>
      <c r="AC72" s="122">
        <v>0</v>
      </c>
      <c r="AD72" s="121"/>
      <c r="AI72" s="120" t="s">
        <v>1134</v>
      </c>
      <c r="AM72" s="120" t="s">
        <v>2504</v>
      </c>
      <c r="AP72" s="120" t="s">
        <v>271</v>
      </c>
      <c r="AQ72" s="120" t="s">
        <v>1169</v>
      </c>
      <c r="AV72" s="120" t="s">
        <v>1178</v>
      </c>
      <c r="AW72" s="120" t="s">
        <v>2852</v>
      </c>
      <c r="AX72" s="120" t="s">
        <v>1759</v>
      </c>
      <c r="AZ72" s="120" t="s">
        <v>1007</v>
      </c>
      <c r="BA72" s="120" t="s">
        <v>2333</v>
      </c>
      <c r="BB72" s="120" t="s">
        <v>1691</v>
      </c>
      <c r="BC72" s="120" t="s">
        <v>1513</v>
      </c>
      <c r="BG72" s="73" t="s">
        <v>3561</v>
      </c>
      <c r="BH72" s="73" t="s">
        <v>4163</v>
      </c>
      <c r="BI72" s="73" t="s">
        <v>4395</v>
      </c>
      <c r="BJ72" s="73" t="s">
        <v>4995</v>
      </c>
      <c r="BK72" s="73" t="s">
        <v>5056</v>
      </c>
      <c r="BO72" s="72" t="s">
        <v>210</v>
      </c>
      <c r="BP72" s="73" t="s">
        <v>3504</v>
      </c>
      <c r="BQ72" s="75">
        <v>162000625</v>
      </c>
      <c r="BR72" s="75">
        <v>166000625</v>
      </c>
      <c r="BS72" s="75">
        <v>0</v>
      </c>
      <c r="BT72" s="75">
        <v>0</v>
      </c>
      <c r="BU72" s="75">
        <v>0</v>
      </c>
      <c r="BV72" s="75">
        <v>0</v>
      </c>
      <c r="BW72" s="75">
        <v>0</v>
      </c>
      <c r="BX72" s="75">
        <v>0</v>
      </c>
      <c r="BY72" s="75">
        <v>0</v>
      </c>
      <c r="BZ72" s="75">
        <v>0</v>
      </c>
      <c r="CA72" s="75">
        <v>0</v>
      </c>
    </row>
    <row r="73" spans="6:79" ht="12" customHeight="1">
      <c r="F73" s="46">
        <v>2023</v>
      </c>
      <c r="G73" s="46">
        <v>4</v>
      </c>
      <c r="J73" s="46">
        <v>69</v>
      </c>
      <c r="K73" s="46" t="str">
        <f t="shared" si="6"/>
        <v>HONDA-BRV-E N7X EDITION CVT</v>
      </c>
      <c r="L73" s="82">
        <f t="shared" si="7"/>
        <v>270000026</v>
      </c>
      <c r="N73" s="119" t="s">
        <v>30</v>
      </c>
      <c r="O73" s="120" t="s">
        <v>1041</v>
      </c>
      <c r="P73" s="122">
        <v>0</v>
      </c>
      <c r="Q73" s="122">
        <v>0</v>
      </c>
      <c r="R73" s="122">
        <v>0</v>
      </c>
      <c r="S73" s="122">
        <v>330000026</v>
      </c>
      <c r="T73" s="122">
        <v>435000026</v>
      </c>
      <c r="U73" s="122">
        <v>0</v>
      </c>
      <c r="V73" s="122">
        <v>0</v>
      </c>
      <c r="W73" s="122">
        <v>0</v>
      </c>
      <c r="X73" s="122">
        <v>0</v>
      </c>
      <c r="Y73" s="122">
        <v>0</v>
      </c>
      <c r="Z73" s="122">
        <v>0</v>
      </c>
      <c r="AA73" s="122">
        <v>0</v>
      </c>
      <c r="AB73" s="122">
        <v>0</v>
      </c>
      <c r="AC73" s="122">
        <v>0</v>
      </c>
      <c r="AD73" s="121"/>
      <c r="AI73" s="120" t="s">
        <v>392</v>
      </c>
      <c r="AM73" s="120" t="s">
        <v>2147</v>
      </c>
      <c r="AP73" s="120" t="s">
        <v>3020</v>
      </c>
      <c r="AQ73" s="120" t="s">
        <v>2559</v>
      </c>
      <c r="AV73" s="120" t="s">
        <v>625</v>
      </c>
      <c r="AW73" s="120" t="s">
        <v>1589</v>
      </c>
      <c r="AX73" s="120" t="s">
        <v>1802</v>
      </c>
      <c r="AZ73" s="120" t="s">
        <v>1092</v>
      </c>
      <c r="BA73" s="120" t="s">
        <v>608</v>
      </c>
      <c r="BB73" s="120" t="s">
        <v>1692</v>
      </c>
      <c r="BC73" s="120" t="s">
        <v>1514</v>
      </c>
      <c r="BG73" s="73" t="s">
        <v>3562</v>
      </c>
      <c r="BH73" s="73" t="s">
        <v>4164</v>
      </c>
      <c r="BI73" s="73" t="s">
        <v>5041</v>
      </c>
      <c r="BJ73" s="73" t="s">
        <v>4996</v>
      </c>
      <c r="BK73" s="73" t="s">
        <v>5108</v>
      </c>
      <c r="BO73" s="72" t="s">
        <v>210</v>
      </c>
      <c r="BP73" s="73" t="s">
        <v>3505</v>
      </c>
      <c r="BQ73" s="75">
        <v>135000625</v>
      </c>
      <c r="BR73" s="75">
        <v>153000625</v>
      </c>
      <c r="BS73" s="75">
        <v>162000625</v>
      </c>
      <c r="BT73" s="75">
        <v>180000625</v>
      </c>
      <c r="BU73" s="75">
        <v>198000625</v>
      </c>
      <c r="BV73" s="75">
        <v>0</v>
      </c>
      <c r="BW73" s="75">
        <v>0</v>
      </c>
      <c r="BX73" s="75">
        <v>0</v>
      </c>
      <c r="BY73" s="75">
        <v>0</v>
      </c>
      <c r="BZ73" s="75">
        <v>0</v>
      </c>
      <c r="CA73" s="75">
        <v>0</v>
      </c>
    </row>
    <row r="74" spans="6:79" ht="12" customHeight="1">
      <c r="F74" s="46">
        <v>2022</v>
      </c>
      <c r="G74" s="46">
        <v>5</v>
      </c>
      <c r="J74" s="46">
        <v>70</v>
      </c>
      <c r="K74" s="46" t="str">
        <f t="shared" si="6"/>
        <v>HONDA-BRV-NEW BRV E CVT PRESTIGE N7X</v>
      </c>
      <c r="L74" s="82">
        <f t="shared" si="7"/>
        <v>0</v>
      </c>
      <c r="N74" s="119" t="s">
        <v>30</v>
      </c>
      <c r="O74" s="120" t="s">
        <v>1132</v>
      </c>
      <c r="P74" s="122">
        <v>0</v>
      </c>
      <c r="Q74" s="122">
        <v>0</v>
      </c>
      <c r="R74" s="122">
        <v>435000026</v>
      </c>
      <c r="S74" s="122">
        <v>0</v>
      </c>
      <c r="T74" s="122">
        <v>0</v>
      </c>
      <c r="U74" s="122">
        <v>0</v>
      </c>
      <c r="V74" s="122">
        <v>0</v>
      </c>
      <c r="W74" s="122">
        <v>0</v>
      </c>
      <c r="X74" s="122">
        <v>0</v>
      </c>
      <c r="Y74" s="122">
        <v>0</v>
      </c>
      <c r="Z74" s="122">
        <v>0</v>
      </c>
      <c r="AA74" s="122">
        <v>0</v>
      </c>
      <c r="AB74" s="122">
        <v>0</v>
      </c>
      <c r="AC74" s="122">
        <v>0</v>
      </c>
      <c r="AD74" s="121"/>
      <c r="AI74" s="120" t="s">
        <v>1279</v>
      </c>
      <c r="AM74" s="120" t="s">
        <v>2054</v>
      </c>
      <c r="AP74" s="120" t="s">
        <v>3411</v>
      </c>
      <c r="AQ74" s="120" t="s">
        <v>1837</v>
      </c>
      <c r="AV74" s="120" t="s">
        <v>1179</v>
      </c>
      <c r="AW74" s="120" t="s">
        <v>993</v>
      </c>
      <c r="AX74" s="120" t="s">
        <v>2020</v>
      </c>
      <c r="AZ74" s="120" t="s">
        <v>1093</v>
      </c>
      <c r="BA74" s="120" t="s">
        <v>221</v>
      </c>
      <c r="BB74" s="120" t="s">
        <v>668</v>
      </c>
      <c r="BC74" s="120" t="s">
        <v>2831</v>
      </c>
      <c r="BG74" s="73" t="s">
        <v>3563</v>
      </c>
      <c r="BH74" s="73" t="s">
        <v>4165</v>
      </c>
      <c r="BI74" s="73" t="s">
        <v>4396</v>
      </c>
      <c r="BJ74" s="73" t="s">
        <v>4997</v>
      </c>
      <c r="BK74" s="73" t="s">
        <v>5089</v>
      </c>
      <c r="BO74" s="72" t="s">
        <v>210</v>
      </c>
      <c r="BP74" s="73" t="s">
        <v>3506</v>
      </c>
      <c r="BQ74" s="75">
        <v>126000625</v>
      </c>
      <c r="BR74" s="75">
        <v>144000625</v>
      </c>
      <c r="BS74" s="75">
        <v>0</v>
      </c>
      <c r="BT74" s="75">
        <v>180000625</v>
      </c>
      <c r="BU74" s="75">
        <v>198000625</v>
      </c>
      <c r="BV74" s="75">
        <v>216000625</v>
      </c>
      <c r="BW74" s="75">
        <v>0</v>
      </c>
      <c r="BX74" s="75">
        <v>279000625</v>
      </c>
      <c r="BY74" s="75">
        <v>324000625</v>
      </c>
      <c r="BZ74" s="75">
        <v>0</v>
      </c>
      <c r="CA74" s="75">
        <v>0</v>
      </c>
    </row>
    <row r="75" spans="6:79" ht="12" customHeight="1">
      <c r="F75" s="46">
        <v>2021</v>
      </c>
      <c r="G75" s="46">
        <v>6</v>
      </c>
      <c r="J75" s="46">
        <v>71</v>
      </c>
      <c r="K75" s="46" t="str">
        <f t="shared" si="6"/>
        <v>HONDA-BRV-PRES HS N7X EDITION CVT</v>
      </c>
      <c r="L75" s="82">
        <f t="shared" si="7"/>
        <v>275000026</v>
      </c>
      <c r="N75" s="119" t="s">
        <v>30</v>
      </c>
      <c r="O75" s="120" t="s">
        <v>1042</v>
      </c>
      <c r="P75" s="122">
        <v>0</v>
      </c>
      <c r="Q75" s="122">
        <v>0</v>
      </c>
      <c r="R75" s="122">
        <v>0</v>
      </c>
      <c r="S75" s="122">
        <v>450000026</v>
      </c>
      <c r="T75" s="122">
        <v>0</v>
      </c>
      <c r="U75" s="122">
        <v>0</v>
      </c>
      <c r="V75" s="122">
        <v>0</v>
      </c>
      <c r="W75" s="122">
        <v>0</v>
      </c>
      <c r="X75" s="122">
        <v>0</v>
      </c>
      <c r="Y75" s="122">
        <v>0</v>
      </c>
      <c r="Z75" s="122">
        <v>0</v>
      </c>
      <c r="AA75" s="122">
        <v>0</v>
      </c>
      <c r="AB75" s="122">
        <v>0</v>
      </c>
      <c r="AC75" s="122">
        <v>0</v>
      </c>
      <c r="AD75" s="121"/>
      <c r="AI75" s="120" t="s">
        <v>372</v>
      </c>
      <c r="AM75" s="120" t="s">
        <v>2253</v>
      </c>
      <c r="AP75" s="120" t="s">
        <v>3021</v>
      </c>
      <c r="AQ75" s="120" t="s">
        <v>2282</v>
      </c>
      <c r="AV75" s="120" t="s">
        <v>1587</v>
      </c>
      <c r="AW75" s="120" t="s">
        <v>2017</v>
      </c>
      <c r="AX75" s="120" t="s">
        <v>1325</v>
      </c>
      <c r="AZ75" s="120" t="s">
        <v>2136</v>
      </c>
      <c r="BA75" s="120" t="s">
        <v>195</v>
      </c>
      <c r="BB75" s="120" t="s">
        <v>1023</v>
      </c>
      <c r="BC75" s="120" t="s">
        <v>1515</v>
      </c>
      <c r="BG75" s="73" t="s">
        <v>3564</v>
      </c>
      <c r="BH75" s="73" t="s">
        <v>4166</v>
      </c>
      <c r="BI75" s="73" t="s">
        <v>4397</v>
      </c>
      <c r="BJ75" s="73" t="s">
        <v>4998</v>
      </c>
      <c r="BK75" s="73" t="s">
        <v>5090</v>
      </c>
      <c r="BO75" s="72" t="s">
        <v>210</v>
      </c>
      <c r="BP75" s="73" t="s">
        <v>3507</v>
      </c>
      <c r="BQ75" s="75">
        <v>153000625</v>
      </c>
      <c r="BR75" s="75">
        <v>0</v>
      </c>
      <c r="BS75" s="75">
        <v>0</v>
      </c>
      <c r="BT75" s="75">
        <v>0</v>
      </c>
      <c r="BU75" s="75">
        <v>0</v>
      </c>
      <c r="BV75" s="75">
        <v>0</v>
      </c>
      <c r="BW75" s="75">
        <v>0</v>
      </c>
      <c r="BX75" s="75">
        <v>0</v>
      </c>
      <c r="BY75" s="75">
        <v>0</v>
      </c>
      <c r="BZ75" s="75">
        <v>0</v>
      </c>
      <c r="CA75" s="75">
        <v>0</v>
      </c>
    </row>
    <row r="76" spans="6:79" ht="12" customHeight="1">
      <c r="F76" s="46">
        <v>2020</v>
      </c>
      <c r="G76" s="46">
        <v>7</v>
      </c>
      <c r="J76" s="46">
        <v>72</v>
      </c>
      <c r="K76" s="46" t="str">
        <f t="shared" si="6"/>
        <v>HONDA-BRV-PRES N7X EDITION CVT</v>
      </c>
      <c r="L76" s="82">
        <f t="shared" si="7"/>
        <v>275000026</v>
      </c>
      <c r="N76" s="119" t="s">
        <v>30</v>
      </c>
      <c r="O76" s="120" t="s">
        <v>2826</v>
      </c>
      <c r="P76" s="122">
        <v>0</v>
      </c>
      <c r="Q76" s="122">
        <v>0</v>
      </c>
      <c r="R76" s="122">
        <v>0</v>
      </c>
      <c r="S76" s="122">
        <v>0</v>
      </c>
      <c r="T76" s="122">
        <v>0</v>
      </c>
      <c r="U76" s="122">
        <v>0</v>
      </c>
      <c r="V76" s="122">
        <v>920000026</v>
      </c>
      <c r="W76" s="122">
        <v>0</v>
      </c>
      <c r="X76" s="122">
        <v>0</v>
      </c>
      <c r="Y76" s="122">
        <v>0</v>
      </c>
      <c r="Z76" s="122">
        <v>0</v>
      </c>
      <c r="AA76" s="122">
        <v>0</v>
      </c>
      <c r="AB76" s="122">
        <v>0</v>
      </c>
      <c r="AC76" s="122">
        <v>0</v>
      </c>
      <c r="AD76" s="121"/>
      <c r="AI76" s="120" t="s">
        <v>856</v>
      </c>
      <c r="AM76" s="120" t="s">
        <v>1413</v>
      </c>
      <c r="AP76" s="120" t="s">
        <v>3285</v>
      </c>
      <c r="AQ76" s="120" t="s">
        <v>2167</v>
      </c>
      <c r="AV76" s="120" t="s">
        <v>1180</v>
      </c>
      <c r="AW76" s="120" t="s">
        <v>1316</v>
      </c>
      <c r="AX76" s="120" t="s">
        <v>507</v>
      </c>
      <c r="AZ76" s="120" t="s">
        <v>1893</v>
      </c>
      <c r="BA76" s="120" t="s">
        <v>222</v>
      </c>
      <c r="BB76" s="120" t="s">
        <v>590</v>
      </c>
      <c r="BC76" s="120" t="s">
        <v>1864</v>
      </c>
      <c r="BG76" s="73" t="s">
        <v>3565</v>
      </c>
      <c r="BH76" s="73" t="s">
        <v>4167</v>
      </c>
      <c r="BI76" s="73" t="s">
        <v>4398</v>
      </c>
      <c r="BJ76" s="73" t="s">
        <v>4999</v>
      </c>
      <c r="BK76" s="73" t="s">
        <v>5109</v>
      </c>
      <c r="BO76" s="72" t="s">
        <v>210</v>
      </c>
      <c r="BP76" s="73" t="s">
        <v>3508</v>
      </c>
      <c r="BQ76" s="75">
        <v>135000625</v>
      </c>
      <c r="BR76" s="75">
        <v>153000625</v>
      </c>
      <c r="BS76" s="75">
        <v>162000625</v>
      </c>
      <c r="BT76" s="75">
        <v>180000625</v>
      </c>
      <c r="BU76" s="75">
        <v>0</v>
      </c>
      <c r="BV76" s="75">
        <v>0</v>
      </c>
      <c r="BW76" s="75">
        <v>0</v>
      </c>
      <c r="BX76" s="75">
        <v>0</v>
      </c>
      <c r="BY76" s="75">
        <v>0</v>
      </c>
      <c r="BZ76" s="75">
        <v>0</v>
      </c>
      <c r="CA76" s="75">
        <v>0</v>
      </c>
    </row>
    <row r="77" spans="6:79" ht="12" customHeight="1">
      <c r="F77" s="46">
        <v>2019</v>
      </c>
      <c r="G77" s="46">
        <v>8</v>
      </c>
      <c r="J77" s="46">
        <v>73</v>
      </c>
      <c r="K77" s="46" t="str">
        <f t="shared" si="6"/>
        <v>HONDA-BRV-S 1.5 MT</v>
      </c>
      <c r="L77" s="82">
        <f t="shared" si="7"/>
        <v>230000026</v>
      </c>
      <c r="N77" s="119" t="s">
        <v>30</v>
      </c>
      <c r="O77" s="120" t="s">
        <v>2245</v>
      </c>
      <c r="P77" s="122">
        <v>0</v>
      </c>
      <c r="Q77" s="122">
        <v>0</v>
      </c>
      <c r="R77" s="122">
        <v>0</v>
      </c>
      <c r="S77" s="122">
        <v>0</v>
      </c>
      <c r="T77" s="122">
        <v>0</v>
      </c>
      <c r="U77" s="122">
        <v>0</v>
      </c>
      <c r="V77" s="122">
        <v>920000026</v>
      </c>
      <c r="W77" s="122">
        <v>0</v>
      </c>
      <c r="X77" s="122">
        <v>0</v>
      </c>
      <c r="Y77" s="122">
        <v>0</v>
      </c>
      <c r="Z77" s="122">
        <v>0</v>
      </c>
      <c r="AA77" s="122">
        <v>0</v>
      </c>
      <c r="AB77" s="122">
        <v>1105000026</v>
      </c>
      <c r="AC77" s="122">
        <v>0</v>
      </c>
      <c r="AD77" s="121"/>
      <c r="AI77" s="120" t="s">
        <v>1044</v>
      </c>
      <c r="AM77" s="120" t="s">
        <v>167</v>
      </c>
      <c r="AP77" s="120" t="s">
        <v>322</v>
      </c>
      <c r="AQ77" s="120" t="s">
        <v>1959</v>
      </c>
      <c r="AV77" s="120" t="s">
        <v>3385</v>
      </c>
      <c r="AW77" s="120" t="s">
        <v>1453</v>
      </c>
      <c r="AX77" s="120" t="s">
        <v>508</v>
      </c>
      <c r="AZ77" s="120" t="s">
        <v>107</v>
      </c>
      <c r="BA77" s="120" t="s">
        <v>1332</v>
      </c>
      <c r="BB77" s="120" t="s">
        <v>1024</v>
      </c>
      <c r="BC77" s="120" t="s">
        <v>1516</v>
      </c>
      <c r="BG77" s="73" t="s">
        <v>3566</v>
      </c>
      <c r="BH77" s="73" t="s">
        <v>4168</v>
      </c>
      <c r="BI77" s="73" t="s">
        <v>4399</v>
      </c>
      <c r="BJ77" s="73" t="s">
        <v>5000</v>
      </c>
      <c r="BK77" s="73" t="s">
        <v>5074</v>
      </c>
      <c r="BO77" s="72" t="s">
        <v>210</v>
      </c>
      <c r="BP77" s="73" t="s">
        <v>3509</v>
      </c>
      <c r="BQ77" s="75">
        <v>130000625</v>
      </c>
      <c r="BR77" s="75">
        <v>148000625</v>
      </c>
      <c r="BS77" s="75">
        <v>157000625</v>
      </c>
      <c r="BT77" s="75">
        <v>180000625</v>
      </c>
      <c r="BU77" s="75">
        <v>198000625</v>
      </c>
      <c r="BV77" s="75">
        <v>0</v>
      </c>
      <c r="BW77" s="75">
        <v>0</v>
      </c>
      <c r="BX77" s="75">
        <v>0</v>
      </c>
      <c r="BY77" s="75">
        <v>0</v>
      </c>
      <c r="BZ77" s="75">
        <v>0</v>
      </c>
      <c r="CA77" s="75">
        <v>0</v>
      </c>
    </row>
    <row r="78" spans="6:79" ht="12" customHeight="1">
      <c r="F78" s="46">
        <v>2018</v>
      </c>
      <c r="G78" s="46">
        <v>9</v>
      </c>
      <c r="J78" s="46">
        <v>74</v>
      </c>
      <c r="K78" s="46" t="str">
        <f t="shared" si="6"/>
        <v>HONDA-CITY-1.5 E CVT</v>
      </c>
      <c r="L78" s="82">
        <f t="shared" si="7"/>
        <v>0</v>
      </c>
      <c r="N78" s="119" t="s">
        <v>30</v>
      </c>
      <c r="O78" s="120" t="s">
        <v>2652</v>
      </c>
      <c r="P78" s="122">
        <v>0</v>
      </c>
      <c r="Q78" s="122">
        <v>0</v>
      </c>
      <c r="R78" s="122">
        <v>0</v>
      </c>
      <c r="S78" s="122">
        <v>0</v>
      </c>
      <c r="T78" s="122">
        <v>0</v>
      </c>
      <c r="U78" s="122">
        <v>0</v>
      </c>
      <c r="V78" s="122">
        <v>0</v>
      </c>
      <c r="W78" s="122">
        <v>0</v>
      </c>
      <c r="X78" s="122">
        <v>0</v>
      </c>
      <c r="Y78" s="122">
        <v>925000026</v>
      </c>
      <c r="Z78" s="122">
        <v>1090000026</v>
      </c>
      <c r="AA78" s="122">
        <v>1225000026</v>
      </c>
      <c r="AB78" s="122">
        <v>1325000026</v>
      </c>
      <c r="AC78" s="122">
        <v>0</v>
      </c>
      <c r="AD78" s="121"/>
      <c r="AI78" s="120" t="s">
        <v>3226</v>
      </c>
      <c r="AM78" s="120" t="s">
        <v>261</v>
      </c>
      <c r="AP78" s="120" t="s">
        <v>2758</v>
      </c>
      <c r="AQ78" s="120" t="s">
        <v>1308</v>
      </c>
      <c r="AV78" s="120" t="s">
        <v>2819</v>
      </c>
      <c r="AW78" s="120" t="s">
        <v>1658</v>
      </c>
      <c r="AX78" s="120" t="s">
        <v>509</v>
      </c>
      <c r="AZ78" s="120" t="s">
        <v>2223</v>
      </c>
      <c r="BA78" s="120" t="s">
        <v>313</v>
      </c>
      <c r="BB78" s="120" t="s">
        <v>1622</v>
      </c>
      <c r="BC78" s="120" t="s">
        <v>1637</v>
      </c>
      <c r="BG78" s="73" t="s">
        <v>5021</v>
      </c>
      <c r="BH78" s="73" t="s">
        <v>4169</v>
      </c>
      <c r="BI78" s="73" t="s">
        <v>5042</v>
      </c>
      <c r="BJ78" s="73" t="s">
        <v>5001</v>
      </c>
      <c r="BK78" s="73" t="s">
        <v>5140</v>
      </c>
      <c r="BO78" s="72" t="s">
        <v>210</v>
      </c>
      <c r="BP78" s="73" t="s">
        <v>3510</v>
      </c>
      <c r="BQ78" s="75">
        <v>153000625</v>
      </c>
      <c r="BR78" s="75">
        <v>171000625</v>
      </c>
      <c r="BS78" s="75">
        <v>180000625</v>
      </c>
      <c r="BT78" s="75">
        <v>198000625</v>
      </c>
      <c r="BU78" s="75">
        <v>216000625</v>
      </c>
      <c r="BV78" s="75">
        <v>234000625</v>
      </c>
      <c r="BW78" s="75">
        <v>261000625</v>
      </c>
      <c r="BX78" s="75">
        <v>288000625</v>
      </c>
      <c r="BY78" s="75">
        <v>0</v>
      </c>
      <c r="BZ78" s="75">
        <v>0</v>
      </c>
      <c r="CA78" s="75">
        <v>0</v>
      </c>
    </row>
    <row r="79" spans="6:79" ht="12" customHeight="1">
      <c r="F79" s="46">
        <v>2017</v>
      </c>
      <c r="G79" s="46">
        <v>10</v>
      </c>
      <c r="J79" s="46">
        <v>75</v>
      </c>
      <c r="K79" s="46" t="str">
        <f t="shared" si="6"/>
        <v>HONDA-CITY-ALL NEW IVTEC E 1.5 AT</v>
      </c>
      <c r="L79" s="82">
        <f t="shared" si="7"/>
        <v>0</v>
      </c>
      <c r="N79" s="119" t="s">
        <v>30</v>
      </c>
      <c r="O79" s="120" t="s">
        <v>2207</v>
      </c>
      <c r="P79" s="122">
        <v>0</v>
      </c>
      <c r="Q79" s="122">
        <v>0</v>
      </c>
      <c r="R79" s="122">
        <v>0</v>
      </c>
      <c r="S79" s="122">
        <v>0</v>
      </c>
      <c r="T79" s="122">
        <v>0</v>
      </c>
      <c r="U79" s="122">
        <v>0</v>
      </c>
      <c r="V79" s="122">
        <v>0</v>
      </c>
      <c r="W79" s="122">
        <v>0</v>
      </c>
      <c r="X79" s="122">
        <v>0</v>
      </c>
      <c r="Y79" s="122">
        <v>925000026</v>
      </c>
      <c r="Z79" s="122">
        <v>1090000026</v>
      </c>
      <c r="AA79" s="122">
        <v>1225000026</v>
      </c>
      <c r="AB79" s="122">
        <v>1325000026</v>
      </c>
      <c r="AC79" s="122">
        <v>0</v>
      </c>
      <c r="AD79" s="121"/>
      <c r="AI79" s="120" t="s">
        <v>857</v>
      </c>
      <c r="AM79" s="120" t="s">
        <v>1147</v>
      </c>
      <c r="AP79" s="120" t="s">
        <v>2402</v>
      </c>
      <c r="AQ79" s="120" t="s">
        <v>1170</v>
      </c>
      <c r="AV79" s="120" t="s">
        <v>2453</v>
      </c>
      <c r="AW79" s="120" t="s">
        <v>1778</v>
      </c>
      <c r="AX79" s="120" t="s">
        <v>150</v>
      </c>
      <c r="AZ79" s="120" t="s">
        <v>2179</v>
      </c>
      <c r="BA79" s="120" t="s">
        <v>510</v>
      </c>
      <c r="BB79" s="120" t="s">
        <v>126</v>
      </c>
      <c r="BC79" s="120" t="s">
        <v>2121</v>
      </c>
      <c r="BG79" s="73" t="s">
        <v>3567</v>
      </c>
      <c r="BH79" s="73" t="s">
        <v>4170</v>
      </c>
      <c r="BI79" s="73" t="s">
        <v>4400</v>
      </c>
      <c r="BJ79" s="73" t="s">
        <v>5002</v>
      </c>
      <c r="BK79" s="73" t="s">
        <v>5171</v>
      </c>
      <c r="BO79" s="72" t="s">
        <v>210</v>
      </c>
      <c r="BP79" s="73" t="s">
        <v>3511</v>
      </c>
      <c r="BQ79" s="75">
        <v>148000625</v>
      </c>
      <c r="BR79" s="75">
        <v>144000625</v>
      </c>
      <c r="BS79" s="75">
        <v>0</v>
      </c>
      <c r="BT79" s="75">
        <v>193000625</v>
      </c>
      <c r="BU79" s="75">
        <v>0</v>
      </c>
      <c r="BV79" s="75">
        <v>0</v>
      </c>
      <c r="BW79" s="75">
        <v>0</v>
      </c>
      <c r="BX79" s="75">
        <v>0</v>
      </c>
      <c r="BY79" s="75">
        <v>0</v>
      </c>
      <c r="BZ79" s="75">
        <v>0</v>
      </c>
      <c r="CA79" s="75">
        <v>0</v>
      </c>
    </row>
    <row r="80" spans="6:79" ht="12" customHeight="1">
      <c r="F80" s="46">
        <v>2016</v>
      </c>
      <c r="G80" s="46">
        <v>11</v>
      </c>
      <c r="J80" s="46">
        <v>76</v>
      </c>
      <c r="K80" s="46" t="str">
        <f t="shared" si="6"/>
        <v>HONDA-CITY-ALL NEW IVTEC E 1.5 MT</v>
      </c>
      <c r="L80" s="82">
        <f t="shared" si="7"/>
        <v>0</v>
      </c>
      <c r="N80" s="119" t="s">
        <v>30</v>
      </c>
      <c r="O80" s="120" t="s">
        <v>644</v>
      </c>
      <c r="P80" s="122">
        <v>0</v>
      </c>
      <c r="Q80" s="122">
        <v>0</v>
      </c>
      <c r="R80" s="122">
        <v>0</v>
      </c>
      <c r="S80" s="122">
        <v>625000026</v>
      </c>
      <c r="T80" s="122">
        <v>0</v>
      </c>
      <c r="U80" s="122">
        <v>0</v>
      </c>
      <c r="V80" s="122">
        <v>0</v>
      </c>
      <c r="W80" s="122">
        <v>0</v>
      </c>
      <c r="X80" s="122">
        <v>0</v>
      </c>
      <c r="Y80" s="122">
        <v>0</v>
      </c>
      <c r="Z80" s="122">
        <v>0</v>
      </c>
      <c r="AA80" s="122">
        <v>0</v>
      </c>
      <c r="AB80" s="122">
        <v>0</v>
      </c>
      <c r="AC80" s="122">
        <v>0</v>
      </c>
      <c r="AD80" s="121"/>
      <c r="AI80" s="120" t="s">
        <v>1135</v>
      </c>
      <c r="AM80" s="120" t="s">
        <v>3250</v>
      </c>
      <c r="AP80" s="120" t="s">
        <v>1858</v>
      </c>
      <c r="AQ80" s="120" t="s">
        <v>2635</v>
      </c>
      <c r="AV80" s="120" t="s">
        <v>984</v>
      </c>
      <c r="AW80" s="120" t="s">
        <v>776</v>
      </c>
      <c r="AX80" s="120" t="s">
        <v>1000</v>
      </c>
      <c r="AZ80" s="120" t="s">
        <v>2620</v>
      </c>
      <c r="BA80" s="120" t="s">
        <v>1333</v>
      </c>
      <c r="BB80" s="120" t="s">
        <v>791</v>
      </c>
      <c r="BC80" s="120" t="s">
        <v>3370</v>
      </c>
      <c r="BG80" s="73" t="s">
        <v>3568</v>
      </c>
      <c r="BH80" s="73" t="s">
        <v>4171</v>
      </c>
      <c r="BI80" s="73" t="s">
        <v>4401</v>
      </c>
      <c r="BJ80" s="73" t="s">
        <v>5003</v>
      </c>
      <c r="BK80" s="73" t="s">
        <v>5172</v>
      </c>
      <c r="BO80" s="72" t="s">
        <v>210</v>
      </c>
      <c r="BP80" s="73" t="s">
        <v>3512</v>
      </c>
      <c r="BQ80" s="75">
        <v>162000625</v>
      </c>
      <c r="BR80" s="75">
        <v>180000625</v>
      </c>
      <c r="BS80" s="75">
        <v>0</v>
      </c>
      <c r="BT80" s="75">
        <v>216000625</v>
      </c>
      <c r="BU80" s="75">
        <v>0</v>
      </c>
      <c r="BV80" s="75">
        <v>0</v>
      </c>
      <c r="BW80" s="75">
        <v>0</v>
      </c>
      <c r="BX80" s="75">
        <v>0</v>
      </c>
      <c r="BY80" s="75">
        <v>0</v>
      </c>
      <c r="BZ80" s="75">
        <v>0</v>
      </c>
      <c r="CA80" s="75">
        <v>0</v>
      </c>
    </row>
    <row r="81" spans="6:79" ht="12" customHeight="1">
      <c r="F81" s="46">
        <v>2015</v>
      </c>
      <c r="G81" s="46">
        <v>12</v>
      </c>
      <c r="J81" s="46">
        <v>77</v>
      </c>
      <c r="K81" s="46" t="str">
        <f t="shared" si="6"/>
        <v>HONDA-CITY-E A/T</v>
      </c>
      <c r="L81" s="82">
        <f t="shared" si="7"/>
        <v>0</v>
      </c>
      <c r="N81" s="119" t="s">
        <v>30</v>
      </c>
      <c r="O81" s="120" t="s">
        <v>1627</v>
      </c>
      <c r="P81" s="122">
        <v>0</v>
      </c>
      <c r="Q81" s="122">
        <v>0</v>
      </c>
      <c r="R81" s="122">
        <v>530000026</v>
      </c>
      <c r="S81" s="122">
        <v>690000026</v>
      </c>
      <c r="T81" s="122">
        <v>0</v>
      </c>
      <c r="U81" s="122">
        <v>0</v>
      </c>
      <c r="V81" s="122">
        <v>0</v>
      </c>
      <c r="W81" s="122">
        <v>0</v>
      </c>
      <c r="X81" s="122">
        <v>0</v>
      </c>
      <c r="Y81" s="122">
        <v>0</v>
      </c>
      <c r="Z81" s="122">
        <v>0</v>
      </c>
      <c r="AA81" s="122">
        <v>0</v>
      </c>
      <c r="AB81" s="122">
        <v>0</v>
      </c>
      <c r="AC81" s="122">
        <v>0</v>
      </c>
      <c r="AD81" s="121"/>
      <c r="AI81" s="120" t="s">
        <v>1701</v>
      </c>
      <c r="AM81" s="120" t="s">
        <v>3251</v>
      </c>
      <c r="AP81" s="120" t="s">
        <v>759</v>
      </c>
      <c r="AQ81" s="120" t="s">
        <v>1863</v>
      </c>
      <c r="AV81" s="120" t="s">
        <v>985</v>
      </c>
      <c r="AW81" s="120" t="s">
        <v>1933</v>
      </c>
      <c r="AX81" s="120" t="s">
        <v>151</v>
      </c>
      <c r="AZ81" s="120" t="s">
        <v>565</v>
      </c>
      <c r="BA81" s="120" t="s">
        <v>1334</v>
      </c>
      <c r="BB81" s="120" t="s">
        <v>530</v>
      </c>
      <c r="BC81" s="120" t="s">
        <v>1517</v>
      </c>
      <c r="BG81" s="73" t="s">
        <v>3569</v>
      </c>
      <c r="BH81" s="73" t="s">
        <v>4172</v>
      </c>
      <c r="BI81" s="73" t="s">
        <v>4402</v>
      </c>
      <c r="BJ81" s="73" t="s">
        <v>5004</v>
      </c>
      <c r="BK81" s="73" t="s">
        <v>5141</v>
      </c>
      <c r="BO81" s="72" t="s">
        <v>210</v>
      </c>
      <c r="BP81" s="73" t="s">
        <v>3513</v>
      </c>
      <c r="BQ81" s="75">
        <v>148000625</v>
      </c>
      <c r="BR81" s="75">
        <v>166000625</v>
      </c>
      <c r="BS81" s="75">
        <v>0</v>
      </c>
      <c r="BT81" s="75">
        <v>193000625</v>
      </c>
      <c r="BU81" s="75">
        <v>0</v>
      </c>
      <c r="BV81" s="75">
        <v>0</v>
      </c>
      <c r="BW81" s="75">
        <v>0</v>
      </c>
      <c r="BX81" s="75">
        <v>0</v>
      </c>
      <c r="BY81" s="75">
        <v>0</v>
      </c>
      <c r="BZ81" s="75">
        <v>0</v>
      </c>
      <c r="CA81" s="75">
        <v>0</v>
      </c>
    </row>
    <row r="82" spans="6:79" ht="12" customHeight="1">
      <c r="F82" s="46">
        <v>2014</v>
      </c>
      <c r="G82" s="46">
        <v>13</v>
      </c>
      <c r="J82" s="46">
        <v>78</v>
      </c>
      <c r="K82" s="46" t="str">
        <f t="shared" si="6"/>
        <v>HONDA-CITY-E CVT A/T</v>
      </c>
      <c r="L82" s="82">
        <f t="shared" si="7"/>
        <v>0</v>
      </c>
      <c r="N82" s="119" t="s">
        <v>30</v>
      </c>
      <c r="O82" s="120" t="s">
        <v>1964</v>
      </c>
      <c r="P82" s="122">
        <v>0</v>
      </c>
      <c r="Q82" s="122">
        <v>0</v>
      </c>
      <c r="R82" s="122">
        <v>0</v>
      </c>
      <c r="S82" s="122">
        <v>0</v>
      </c>
      <c r="T82" s="122">
        <v>0</v>
      </c>
      <c r="U82" s="122">
        <v>820000026</v>
      </c>
      <c r="V82" s="122">
        <v>950000026</v>
      </c>
      <c r="W82" s="122">
        <v>1050000026</v>
      </c>
      <c r="X82" s="122">
        <v>0</v>
      </c>
      <c r="Y82" s="122">
        <v>0</v>
      </c>
      <c r="Z82" s="122">
        <v>0</v>
      </c>
      <c r="AA82" s="122">
        <v>0</v>
      </c>
      <c r="AB82" s="122">
        <v>0</v>
      </c>
      <c r="AC82" s="122">
        <v>0</v>
      </c>
      <c r="AD82" s="121"/>
      <c r="AI82" s="120" t="s">
        <v>3227</v>
      </c>
      <c r="AM82" s="120" t="s">
        <v>619</v>
      </c>
      <c r="AP82" s="120" t="s">
        <v>1057</v>
      </c>
      <c r="AQ82" s="120" t="s">
        <v>2168</v>
      </c>
      <c r="AV82" s="120" t="s">
        <v>1583</v>
      </c>
      <c r="AW82" s="120" t="s">
        <v>1934</v>
      </c>
      <c r="AX82" s="120" t="s">
        <v>3312</v>
      </c>
      <c r="AZ82" s="120" t="s">
        <v>1860</v>
      </c>
      <c r="BA82" s="120" t="s">
        <v>314</v>
      </c>
      <c r="BB82" s="120" t="s">
        <v>197</v>
      </c>
      <c r="BC82" s="120" t="s">
        <v>2022</v>
      </c>
      <c r="BG82" s="73" t="s">
        <v>3570</v>
      </c>
      <c r="BH82" s="73" t="s">
        <v>4173</v>
      </c>
      <c r="BI82" s="73" t="s">
        <v>4403</v>
      </c>
      <c r="BJ82" s="73" t="s">
        <v>5005</v>
      </c>
      <c r="BK82" s="73" t="s">
        <v>5222</v>
      </c>
      <c r="BO82" s="72" t="s">
        <v>210</v>
      </c>
      <c r="BP82" s="73" t="s">
        <v>3514</v>
      </c>
      <c r="BQ82" s="75">
        <v>153000625</v>
      </c>
      <c r="BR82" s="75">
        <v>171000625</v>
      </c>
      <c r="BS82" s="75">
        <v>189000625</v>
      </c>
      <c r="BT82" s="75">
        <v>207000625</v>
      </c>
      <c r="BU82" s="75">
        <v>225000625</v>
      </c>
      <c r="BV82" s="75">
        <v>243000625</v>
      </c>
      <c r="BW82" s="75">
        <v>270000625</v>
      </c>
      <c r="BX82" s="75">
        <v>0</v>
      </c>
      <c r="BY82" s="75">
        <v>0</v>
      </c>
      <c r="BZ82" s="75">
        <v>0</v>
      </c>
      <c r="CA82" s="75">
        <v>0</v>
      </c>
    </row>
    <row r="83" spans="6:79" ht="12" customHeight="1">
      <c r="F83" s="46">
        <v>2013</v>
      </c>
      <c r="G83" s="46">
        <v>14</v>
      </c>
      <c r="J83" s="46">
        <v>79</v>
      </c>
      <c r="K83" s="46" t="str">
        <f t="shared" si="6"/>
        <v>HONDA-CITY-E M/T</v>
      </c>
      <c r="L83" s="82">
        <f t="shared" si="7"/>
        <v>0</v>
      </c>
      <c r="N83" s="119" t="s">
        <v>30</v>
      </c>
      <c r="O83" s="120" t="s">
        <v>854</v>
      </c>
      <c r="P83" s="122">
        <v>0</v>
      </c>
      <c r="Q83" s="122">
        <v>0</v>
      </c>
      <c r="R83" s="122">
        <v>0</v>
      </c>
      <c r="S83" s="122">
        <v>270000026</v>
      </c>
      <c r="T83" s="122">
        <v>290000026</v>
      </c>
      <c r="U83" s="122">
        <v>320000026</v>
      </c>
      <c r="V83" s="122">
        <v>340000026</v>
      </c>
      <c r="W83" s="122">
        <v>0</v>
      </c>
      <c r="X83" s="122">
        <v>0</v>
      </c>
      <c r="Y83" s="122">
        <v>0</v>
      </c>
      <c r="Z83" s="122">
        <v>0</v>
      </c>
      <c r="AA83" s="122">
        <v>0</v>
      </c>
      <c r="AB83" s="122">
        <v>0</v>
      </c>
      <c r="AC83" s="122">
        <v>0</v>
      </c>
      <c r="AD83" s="121"/>
      <c r="AI83" s="120" t="s">
        <v>260</v>
      </c>
      <c r="AM83" s="120" t="s">
        <v>3252</v>
      </c>
      <c r="AP83" s="120" t="s">
        <v>760</v>
      </c>
      <c r="AQ83" s="120" t="s">
        <v>2560</v>
      </c>
      <c r="AV83" s="120" t="s">
        <v>2663</v>
      </c>
      <c r="AW83" s="120" t="s">
        <v>2690</v>
      </c>
      <c r="AX83" s="120" t="s">
        <v>1838</v>
      </c>
      <c r="AZ83" s="120" t="s">
        <v>902</v>
      </c>
      <c r="BA83" s="120" t="s">
        <v>1101</v>
      </c>
      <c r="BB83" s="120" t="s">
        <v>294</v>
      </c>
      <c r="BC83" s="120" t="s">
        <v>1518</v>
      </c>
      <c r="BG83" s="73" t="s">
        <v>3571</v>
      </c>
      <c r="BH83" s="73" t="s">
        <v>4174</v>
      </c>
      <c r="BI83" s="73" t="s">
        <v>4404</v>
      </c>
      <c r="BJ83" s="73" t="s">
        <v>5006</v>
      </c>
      <c r="BK83" s="73" t="s">
        <v>5201</v>
      </c>
      <c r="BO83" s="72" t="s">
        <v>210</v>
      </c>
      <c r="BP83" s="73" t="s">
        <v>3515</v>
      </c>
      <c r="BQ83" s="75">
        <v>0</v>
      </c>
      <c r="BR83" s="75">
        <v>180000625</v>
      </c>
      <c r="BS83" s="75">
        <v>0</v>
      </c>
      <c r="BT83" s="75">
        <v>0</v>
      </c>
      <c r="BU83" s="75">
        <v>0</v>
      </c>
      <c r="BV83" s="75">
        <v>0</v>
      </c>
      <c r="BW83" s="75">
        <v>0</v>
      </c>
      <c r="BX83" s="75">
        <v>288000625</v>
      </c>
      <c r="BY83" s="75">
        <v>0</v>
      </c>
      <c r="BZ83" s="75">
        <v>0</v>
      </c>
      <c r="CA83" s="75">
        <v>0</v>
      </c>
    </row>
    <row r="84" spans="6:79" ht="12" customHeight="1">
      <c r="F84" s="46">
        <v>2012</v>
      </c>
      <c r="G84" s="46">
        <v>15</v>
      </c>
      <c r="J84" s="46">
        <v>80</v>
      </c>
      <c r="K84" s="46" t="str">
        <f t="shared" si="6"/>
        <v>HONDA-CITY-ES CVT A/T</v>
      </c>
      <c r="L84" s="82">
        <f t="shared" si="7"/>
        <v>0</v>
      </c>
      <c r="N84" s="119" t="s">
        <v>30</v>
      </c>
      <c r="O84" s="120" t="s">
        <v>1133</v>
      </c>
      <c r="P84" s="122">
        <v>0</v>
      </c>
      <c r="Q84" s="122">
        <v>0</v>
      </c>
      <c r="R84" s="122">
        <v>0</v>
      </c>
      <c r="S84" s="122">
        <v>260000026</v>
      </c>
      <c r="T84" s="122">
        <v>300000026</v>
      </c>
      <c r="U84" s="122">
        <v>325000026</v>
      </c>
      <c r="V84" s="122">
        <v>340000026</v>
      </c>
      <c r="W84" s="122">
        <v>0</v>
      </c>
      <c r="X84" s="122">
        <v>0</v>
      </c>
      <c r="Y84" s="122">
        <v>0</v>
      </c>
      <c r="Z84" s="122">
        <v>0</v>
      </c>
      <c r="AA84" s="122">
        <v>0</v>
      </c>
      <c r="AB84" s="122">
        <v>0</v>
      </c>
      <c r="AC84" s="122">
        <v>0</v>
      </c>
      <c r="AD84" s="121"/>
      <c r="AI84" s="120" t="s">
        <v>1918</v>
      </c>
      <c r="AM84" s="120" t="s">
        <v>533</v>
      </c>
      <c r="AP84" s="120" t="s">
        <v>1058</v>
      </c>
      <c r="AQ84" s="120" t="s">
        <v>2283</v>
      </c>
      <c r="AV84" s="120" t="s">
        <v>2607</v>
      </c>
      <c r="AW84" s="120" t="s">
        <v>2702</v>
      </c>
      <c r="AX84" s="120" t="s">
        <v>2027</v>
      </c>
      <c r="AZ84" s="120" t="s">
        <v>135</v>
      </c>
      <c r="BA84" s="120" t="s">
        <v>196</v>
      </c>
      <c r="BB84" s="120" t="s">
        <v>1483</v>
      </c>
      <c r="BC84" s="120" t="s">
        <v>2629</v>
      </c>
      <c r="BG84" s="73" t="s">
        <v>3572</v>
      </c>
      <c r="BH84" s="73" t="s">
        <v>4175</v>
      </c>
      <c r="BI84" s="73" t="s">
        <v>4405</v>
      </c>
      <c r="BJ84" s="73" t="s">
        <v>5007</v>
      </c>
      <c r="BK84" s="73" t="s">
        <v>5202</v>
      </c>
      <c r="BO84" s="72" t="s">
        <v>210</v>
      </c>
      <c r="BP84" s="73" t="s">
        <v>3516</v>
      </c>
      <c r="BQ84" s="75">
        <v>126000625</v>
      </c>
      <c r="BR84" s="75">
        <v>0</v>
      </c>
      <c r="BS84" s="75">
        <v>162000625</v>
      </c>
      <c r="BT84" s="75">
        <v>180000625</v>
      </c>
      <c r="BU84" s="75">
        <v>0</v>
      </c>
      <c r="BV84" s="75">
        <v>0</v>
      </c>
      <c r="BW84" s="75">
        <v>0</v>
      </c>
      <c r="BX84" s="75">
        <v>0</v>
      </c>
      <c r="BY84" s="75">
        <v>0</v>
      </c>
      <c r="BZ84" s="75">
        <v>0</v>
      </c>
      <c r="CA84" s="75">
        <v>0</v>
      </c>
    </row>
    <row r="85" spans="6:79" ht="12" customHeight="1">
      <c r="J85" s="46">
        <v>81</v>
      </c>
      <c r="K85" s="46" t="str">
        <f t="shared" si="6"/>
        <v>HONDA-CITY-GM2 1.5 E A/T</v>
      </c>
      <c r="L85" s="82">
        <f t="shared" si="7"/>
        <v>0</v>
      </c>
      <c r="N85" s="119" t="s">
        <v>30</v>
      </c>
      <c r="O85" s="120" t="s">
        <v>3224</v>
      </c>
      <c r="P85" s="122">
        <v>0</v>
      </c>
      <c r="Q85" s="122">
        <v>0</v>
      </c>
      <c r="R85" s="122">
        <v>0</v>
      </c>
      <c r="S85" s="122">
        <v>270000026</v>
      </c>
      <c r="T85" s="122">
        <v>290000026</v>
      </c>
      <c r="U85" s="122">
        <v>320000026</v>
      </c>
      <c r="V85" s="122">
        <v>340000026</v>
      </c>
      <c r="W85" s="122">
        <v>0</v>
      </c>
      <c r="X85" s="122">
        <v>0</v>
      </c>
      <c r="Y85" s="122">
        <v>0</v>
      </c>
      <c r="Z85" s="122">
        <v>0</v>
      </c>
      <c r="AA85" s="122">
        <v>0</v>
      </c>
      <c r="AB85" s="122">
        <v>0</v>
      </c>
      <c r="AC85" s="122">
        <v>0</v>
      </c>
      <c r="AD85" s="121"/>
      <c r="AI85" s="120" t="s">
        <v>1918</v>
      </c>
      <c r="AM85" s="120" t="s">
        <v>168</v>
      </c>
      <c r="AP85" s="120" t="s">
        <v>2078</v>
      </c>
      <c r="AQ85" s="120" t="s">
        <v>2284</v>
      </c>
      <c r="AV85" s="120" t="s">
        <v>1445</v>
      </c>
      <c r="AW85" s="120" t="s">
        <v>1743</v>
      </c>
      <c r="AX85" s="120" t="s">
        <v>3349</v>
      </c>
      <c r="AZ85" s="120" t="s">
        <v>136</v>
      </c>
      <c r="BA85" s="120" t="s">
        <v>1807</v>
      </c>
      <c r="BB85" s="120" t="s">
        <v>513</v>
      </c>
      <c r="BC85" s="120" t="s">
        <v>1651</v>
      </c>
      <c r="BG85" s="73" t="s">
        <v>3573</v>
      </c>
      <c r="BH85" s="73" t="s">
        <v>4176</v>
      </c>
      <c r="BI85" s="73" t="s">
        <v>4406</v>
      </c>
      <c r="BJ85" s="73" t="s">
        <v>5008</v>
      </c>
      <c r="BK85" s="73" t="s">
        <v>5223</v>
      </c>
      <c r="BO85" s="72" t="s">
        <v>210</v>
      </c>
      <c r="BP85" s="73" t="s">
        <v>3517</v>
      </c>
      <c r="BQ85" s="75">
        <v>144000625</v>
      </c>
      <c r="BR85" s="75">
        <v>0</v>
      </c>
      <c r="BS85" s="75">
        <v>0</v>
      </c>
      <c r="BT85" s="75">
        <v>198000625</v>
      </c>
      <c r="BU85" s="75">
        <v>0</v>
      </c>
      <c r="BV85" s="75">
        <v>0</v>
      </c>
      <c r="BW85" s="75">
        <v>0</v>
      </c>
      <c r="BX85" s="75">
        <v>0</v>
      </c>
      <c r="BY85" s="75">
        <v>0</v>
      </c>
      <c r="BZ85" s="75">
        <v>0</v>
      </c>
      <c r="CA85" s="75">
        <v>0</v>
      </c>
    </row>
    <row r="86" spans="6:79" ht="12" customHeight="1">
      <c r="J86" s="46">
        <v>82</v>
      </c>
      <c r="K86" s="46" t="str">
        <f t="shared" si="6"/>
        <v>HONDA-CITY-GM2 1.5 E M/T</v>
      </c>
      <c r="L86" s="82">
        <f t="shared" si="7"/>
        <v>0</v>
      </c>
      <c r="N86" s="119" t="s">
        <v>30</v>
      </c>
      <c r="O86" s="120" t="s">
        <v>3225</v>
      </c>
      <c r="P86" s="122">
        <v>0</v>
      </c>
      <c r="Q86" s="122">
        <v>0</v>
      </c>
      <c r="R86" s="122">
        <v>250000026</v>
      </c>
      <c r="S86" s="122">
        <v>320000026</v>
      </c>
      <c r="T86" s="122">
        <v>0</v>
      </c>
      <c r="U86" s="122">
        <v>0</v>
      </c>
      <c r="V86" s="122">
        <v>0</v>
      </c>
      <c r="W86" s="122">
        <v>0</v>
      </c>
      <c r="X86" s="122">
        <v>0</v>
      </c>
      <c r="Y86" s="122">
        <v>0</v>
      </c>
      <c r="Z86" s="122">
        <v>0</v>
      </c>
      <c r="AA86" s="122">
        <v>0</v>
      </c>
      <c r="AB86" s="122">
        <v>0</v>
      </c>
      <c r="AC86" s="122">
        <v>0</v>
      </c>
      <c r="AD86" s="121"/>
      <c r="AI86" s="120" t="s">
        <v>1386</v>
      </c>
      <c r="AM86" s="120" t="s">
        <v>347</v>
      </c>
      <c r="AP86" s="120" t="s">
        <v>144</v>
      </c>
      <c r="AQ86" s="120" t="s">
        <v>2024</v>
      </c>
      <c r="AV86" s="120" t="s">
        <v>2114</v>
      </c>
      <c r="AW86" s="120" t="s">
        <v>3359</v>
      </c>
      <c r="AX86" s="120" t="s">
        <v>1811</v>
      </c>
      <c r="AZ86" s="120" t="s">
        <v>137</v>
      </c>
      <c r="BA86" s="120" t="s">
        <v>1335</v>
      </c>
      <c r="BB86" s="120" t="s">
        <v>1484</v>
      </c>
      <c r="BC86" s="120" t="s">
        <v>686</v>
      </c>
      <c r="BG86" s="73" t="s">
        <v>3574</v>
      </c>
      <c r="BH86" s="73" t="s">
        <v>4177</v>
      </c>
      <c r="BI86" s="73" t="s">
        <v>4407</v>
      </c>
      <c r="BJ86" s="73" t="s">
        <v>5009</v>
      </c>
      <c r="BK86" s="73" t="s">
        <v>5173</v>
      </c>
      <c r="BO86" s="72" t="s">
        <v>210</v>
      </c>
      <c r="BP86" s="73" t="s">
        <v>3518</v>
      </c>
      <c r="BQ86" s="75">
        <v>0</v>
      </c>
      <c r="BR86" s="75">
        <v>0</v>
      </c>
      <c r="BS86" s="75">
        <v>0</v>
      </c>
      <c r="BT86" s="75">
        <v>0</v>
      </c>
      <c r="BU86" s="75">
        <v>0</v>
      </c>
      <c r="BV86" s="75">
        <v>0</v>
      </c>
      <c r="BW86" s="75">
        <v>0</v>
      </c>
      <c r="BX86" s="75">
        <v>0</v>
      </c>
      <c r="BY86" s="75">
        <v>0</v>
      </c>
      <c r="BZ86" s="75">
        <v>0</v>
      </c>
      <c r="CA86" s="75">
        <v>0</v>
      </c>
    </row>
    <row r="87" spans="6:79" ht="12" customHeight="1">
      <c r="J87" s="46">
        <v>83</v>
      </c>
      <c r="K87" s="46" t="str">
        <f t="shared" si="6"/>
        <v>HONDA-CITY-GM6 1.5 E CVT</v>
      </c>
      <c r="L87" s="82">
        <f t="shared" si="7"/>
        <v>0</v>
      </c>
      <c r="N87" s="119" t="s">
        <v>30</v>
      </c>
      <c r="O87" s="120" t="s">
        <v>1134</v>
      </c>
      <c r="P87" s="122">
        <v>0</v>
      </c>
      <c r="Q87" s="122">
        <v>0</v>
      </c>
      <c r="R87" s="122">
        <v>0</v>
      </c>
      <c r="S87" s="122">
        <v>260000026</v>
      </c>
      <c r="T87" s="122">
        <v>300000026</v>
      </c>
      <c r="U87" s="122">
        <v>325000026</v>
      </c>
      <c r="V87" s="122">
        <v>340000026</v>
      </c>
      <c r="W87" s="122">
        <v>0</v>
      </c>
      <c r="X87" s="122">
        <v>0</v>
      </c>
      <c r="Y87" s="122">
        <v>0</v>
      </c>
      <c r="Z87" s="122">
        <v>0</v>
      </c>
      <c r="AA87" s="122">
        <v>0</v>
      </c>
      <c r="AB87" s="122">
        <v>0</v>
      </c>
      <c r="AC87" s="122">
        <v>0</v>
      </c>
      <c r="AD87" s="121"/>
      <c r="AI87" s="120" t="s">
        <v>2109</v>
      </c>
      <c r="AM87" s="120" t="s">
        <v>1056</v>
      </c>
      <c r="AP87" s="120" t="s">
        <v>1861</v>
      </c>
      <c r="AQ87" s="120" t="s">
        <v>3438</v>
      </c>
      <c r="AV87" s="120" t="s">
        <v>1446</v>
      </c>
      <c r="AW87" s="120" t="s">
        <v>2759</v>
      </c>
      <c r="AX87" s="120" t="s">
        <v>1820</v>
      </c>
      <c r="AZ87" s="120" t="s">
        <v>2077</v>
      </c>
      <c r="BA87" s="120" t="s">
        <v>1102</v>
      </c>
      <c r="BB87" s="120" t="s">
        <v>1735</v>
      </c>
      <c r="BC87" s="120" t="s">
        <v>2203</v>
      </c>
      <c r="BG87" s="73" t="s">
        <v>3575</v>
      </c>
      <c r="BH87" s="73" t="s">
        <v>4178</v>
      </c>
      <c r="BI87" s="73" t="s">
        <v>4408</v>
      </c>
      <c r="BJ87" s="73" t="s">
        <v>5010</v>
      </c>
      <c r="BK87" s="73" t="s">
        <v>5174</v>
      </c>
      <c r="BO87" s="72" t="s">
        <v>210</v>
      </c>
      <c r="BP87" s="73" t="s">
        <v>3519</v>
      </c>
      <c r="BQ87" s="75">
        <v>0</v>
      </c>
      <c r="BR87" s="75">
        <v>148000625</v>
      </c>
      <c r="BS87" s="75">
        <v>0</v>
      </c>
      <c r="BT87" s="75">
        <v>0</v>
      </c>
      <c r="BU87" s="75">
        <v>180000625</v>
      </c>
      <c r="BV87" s="75">
        <v>0</v>
      </c>
      <c r="BW87" s="75">
        <v>0</v>
      </c>
      <c r="BX87" s="75">
        <v>0</v>
      </c>
      <c r="BY87" s="75">
        <v>0</v>
      </c>
      <c r="BZ87" s="75">
        <v>0</v>
      </c>
      <c r="CA87" s="75">
        <v>0</v>
      </c>
    </row>
    <row r="88" spans="6:79" ht="12" customHeight="1">
      <c r="J88" s="46">
        <v>84</v>
      </c>
      <c r="K88" s="46" t="str">
        <f t="shared" si="6"/>
        <v>HONDA-CITY-HATCHBACK RS CVT</v>
      </c>
      <c r="L88" s="82">
        <f t="shared" si="7"/>
        <v>290000026</v>
      </c>
      <c r="N88" s="119" t="s">
        <v>30</v>
      </c>
      <c r="O88" s="120" t="s">
        <v>392</v>
      </c>
      <c r="P88" s="122">
        <v>205000026</v>
      </c>
      <c r="Q88" s="122">
        <v>225000026</v>
      </c>
      <c r="R88" s="122">
        <v>250000026</v>
      </c>
      <c r="S88" s="122">
        <v>375000026</v>
      </c>
      <c r="T88" s="122">
        <v>305000026</v>
      </c>
      <c r="U88" s="122">
        <v>330000026</v>
      </c>
      <c r="V88" s="122">
        <v>410000026</v>
      </c>
      <c r="W88" s="122">
        <v>465000026</v>
      </c>
      <c r="X88" s="122">
        <v>525000026</v>
      </c>
      <c r="Y88" s="122">
        <v>0</v>
      </c>
      <c r="Z88" s="122">
        <v>700000026</v>
      </c>
      <c r="AA88" s="122">
        <v>0</v>
      </c>
      <c r="AB88" s="122">
        <v>1025000026</v>
      </c>
      <c r="AC88" s="122">
        <v>0</v>
      </c>
      <c r="AD88" s="121"/>
      <c r="AI88" s="120" t="s">
        <v>3228</v>
      </c>
      <c r="AM88" s="120" t="s">
        <v>3253</v>
      </c>
      <c r="AP88" s="120" t="s">
        <v>1923</v>
      </c>
      <c r="AQ88" s="120" t="s">
        <v>2743</v>
      </c>
      <c r="AV88" s="120" t="s">
        <v>2298</v>
      </c>
      <c r="AW88" s="120" t="s">
        <v>3003</v>
      </c>
      <c r="AX88" s="120" t="s">
        <v>1910</v>
      </c>
      <c r="AZ88" s="120" t="s">
        <v>826</v>
      </c>
      <c r="BA88" s="120" t="s">
        <v>156</v>
      </c>
      <c r="BB88" s="120" t="s">
        <v>3326</v>
      </c>
      <c r="BC88" s="120" t="s">
        <v>1571</v>
      </c>
      <c r="BG88" s="73" t="s">
        <v>3576</v>
      </c>
      <c r="BH88" s="73" t="s">
        <v>4179</v>
      </c>
      <c r="BI88" s="73" t="s">
        <v>4409</v>
      </c>
      <c r="BJ88" s="73" t="s">
        <v>5011</v>
      </c>
      <c r="BK88" s="73" t="s">
        <v>5175</v>
      </c>
      <c r="BO88" s="72" t="s">
        <v>210</v>
      </c>
      <c r="BP88" s="73" t="s">
        <v>3520</v>
      </c>
      <c r="BQ88" s="75">
        <v>130000625</v>
      </c>
      <c r="BR88" s="75">
        <v>148000625</v>
      </c>
      <c r="BS88" s="75">
        <v>157000625</v>
      </c>
      <c r="BT88" s="75">
        <v>198000625</v>
      </c>
      <c r="BU88" s="75">
        <v>0</v>
      </c>
      <c r="BV88" s="75">
        <v>0</v>
      </c>
      <c r="BW88" s="75">
        <v>0</v>
      </c>
      <c r="BX88" s="75">
        <v>0</v>
      </c>
      <c r="BY88" s="75">
        <v>0</v>
      </c>
      <c r="BZ88" s="75">
        <v>0</v>
      </c>
      <c r="CA88" s="75">
        <v>0</v>
      </c>
    </row>
    <row r="89" spans="6:79" ht="12" customHeight="1">
      <c r="J89" s="46">
        <v>85</v>
      </c>
      <c r="K89" s="46" t="str">
        <f t="shared" si="6"/>
        <v>HONDA-CITY-HATCHBACK RS CVT HONDA SENSING</v>
      </c>
      <c r="L89" s="82">
        <f t="shared" si="7"/>
        <v>290000026</v>
      </c>
      <c r="N89" s="119" t="s">
        <v>30</v>
      </c>
      <c r="O89" s="120" t="s">
        <v>855</v>
      </c>
      <c r="P89" s="122">
        <v>0</v>
      </c>
      <c r="Q89" s="122">
        <v>0</v>
      </c>
      <c r="R89" s="122">
        <v>250000026</v>
      </c>
      <c r="S89" s="122">
        <v>320000026</v>
      </c>
      <c r="T89" s="122">
        <v>0</v>
      </c>
      <c r="U89" s="122">
        <v>0</v>
      </c>
      <c r="V89" s="122">
        <v>0</v>
      </c>
      <c r="W89" s="122">
        <v>0</v>
      </c>
      <c r="X89" s="122">
        <v>0</v>
      </c>
      <c r="Y89" s="122">
        <v>0</v>
      </c>
      <c r="Z89" s="122">
        <v>0</v>
      </c>
      <c r="AA89" s="122">
        <v>0</v>
      </c>
      <c r="AB89" s="122">
        <v>0</v>
      </c>
      <c r="AC89" s="122">
        <v>0</v>
      </c>
      <c r="AD89" s="121"/>
      <c r="AI89" s="120" t="s">
        <v>2595</v>
      </c>
      <c r="AM89" s="120" t="s">
        <v>1287</v>
      </c>
      <c r="AP89" s="120" t="s">
        <v>2268</v>
      </c>
      <c r="AQ89" s="120" t="s">
        <v>2738</v>
      </c>
      <c r="AV89" s="120" t="s">
        <v>986</v>
      </c>
      <c r="AW89" s="120" t="s">
        <v>2305</v>
      </c>
      <c r="AX89" s="120" t="s">
        <v>1906</v>
      </c>
      <c r="AZ89" s="120" t="s">
        <v>2326</v>
      </c>
      <c r="BA89" s="120" t="s">
        <v>1103</v>
      </c>
      <c r="BB89" s="120" t="s">
        <v>1112</v>
      </c>
      <c r="BC89" s="120" t="s">
        <v>1519</v>
      </c>
      <c r="BG89" s="73" t="s">
        <v>3577</v>
      </c>
      <c r="BH89" s="73" t="s">
        <v>4180</v>
      </c>
      <c r="BI89" s="73" t="s">
        <v>4410</v>
      </c>
      <c r="BJ89" s="73" t="s">
        <v>5012</v>
      </c>
      <c r="BK89" s="73" t="s">
        <v>5142</v>
      </c>
      <c r="BO89" s="72" t="s">
        <v>210</v>
      </c>
      <c r="BP89" s="73" t="s">
        <v>3521</v>
      </c>
      <c r="BQ89" s="75">
        <v>112000625</v>
      </c>
      <c r="BR89" s="75">
        <v>130000625</v>
      </c>
      <c r="BS89" s="75">
        <v>0</v>
      </c>
      <c r="BT89" s="75">
        <v>0</v>
      </c>
      <c r="BU89" s="75">
        <v>0</v>
      </c>
      <c r="BV89" s="75">
        <v>0</v>
      </c>
      <c r="BW89" s="75">
        <v>0</v>
      </c>
      <c r="BX89" s="75">
        <v>0</v>
      </c>
      <c r="BY89" s="75">
        <v>0</v>
      </c>
      <c r="BZ89" s="75">
        <v>0</v>
      </c>
      <c r="CA89" s="75">
        <v>0</v>
      </c>
    </row>
    <row r="90" spans="6:79" ht="12" customHeight="1">
      <c r="J90" s="46">
        <v>86</v>
      </c>
      <c r="K90" s="46" t="str">
        <f t="shared" si="6"/>
        <v>HONDA-CITY-HATCHBACK RS MT</v>
      </c>
      <c r="L90" s="82">
        <f t="shared" si="7"/>
        <v>250000026</v>
      </c>
      <c r="N90" s="119" t="s">
        <v>30</v>
      </c>
      <c r="O90" s="120" t="s">
        <v>1279</v>
      </c>
      <c r="P90" s="122">
        <v>205000026</v>
      </c>
      <c r="Q90" s="122">
        <v>225000026</v>
      </c>
      <c r="R90" s="122">
        <v>250000026</v>
      </c>
      <c r="S90" s="122">
        <v>375000026</v>
      </c>
      <c r="T90" s="122">
        <v>305000026</v>
      </c>
      <c r="U90" s="122">
        <v>330000026</v>
      </c>
      <c r="V90" s="122">
        <v>410000026</v>
      </c>
      <c r="W90" s="122">
        <v>465000026</v>
      </c>
      <c r="X90" s="122">
        <v>525000026</v>
      </c>
      <c r="Y90" s="122">
        <v>0</v>
      </c>
      <c r="Z90" s="122">
        <v>0</v>
      </c>
      <c r="AA90" s="122">
        <v>880000026</v>
      </c>
      <c r="AB90" s="122">
        <v>0</v>
      </c>
      <c r="AC90" s="122">
        <v>0</v>
      </c>
      <c r="AD90" s="121"/>
      <c r="AI90" s="120" t="s">
        <v>930</v>
      </c>
      <c r="AM90" s="120" t="s">
        <v>2476</v>
      </c>
      <c r="AP90" s="120" t="s">
        <v>1957</v>
      </c>
      <c r="AQ90" s="120" t="s">
        <v>3287</v>
      </c>
      <c r="AV90" s="120" t="s">
        <v>1181</v>
      </c>
      <c r="AW90" s="120" t="s">
        <v>3348</v>
      </c>
      <c r="AX90" s="120" t="s">
        <v>622</v>
      </c>
      <c r="AZ90" s="120" t="s">
        <v>2779</v>
      </c>
      <c r="BA90" s="120" t="s">
        <v>455</v>
      </c>
      <c r="BB90" s="120" t="s">
        <v>1485</v>
      </c>
      <c r="BC90" s="120" t="s">
        <v>1520</v>
      </c>
      <c r="BG90" s="73" t="s">
        <v>3578</v>
      </c>
      <c r="BH90" s="73" t="s">
        <v>4181</v>
      </c>
      <c r="BI90" s="73" t="s">
        <v>4411</v>
      </c>
      <c r="BJ90" s="73" t="s">
        <v>5013</v>
      </c>
      <c r="BK90" s="73" t="s">
        <v>5091</v>
      </c>
      <c r="BO90" s="72" t="s">
        <v>210</v>
      </c>
      <c r="BP90" s="73" t="s">
        <v>3522</v>
      </c>
      <c r="BQ90" s="75">
        <v>153000625</v>
      </c>
      <c r="BR90" s="75">
        <v>171000625</v>
      </c>
      <c r="BS90" s="75">
        <v>189000625</v>
      </c>
      <c r="BT90" s="75">
        <v>207000625</v>
      </c>
      <c r="BU90" s="75">
        <v>225000625</v>
      </c>
      <c r="BV90" s="75">
        <v>243000625</v>
      </c>
      <c r="BW90" s="75">
        <v>270000625</v>
      </c>
      <c r="BX90" s="75">
        <v>306000625</v>
      </c>
      <c r="BY90" s="75">
        <v>0</v>
      </c>
      <c r="BZ90" s="75">
        <v>0</v>
      </c>
      <c r="CA90" s="75">
        <v>0</v>
      </c>
    </row>
    <row r="91" spans="6:79" ht="12" customHeight="1">
      <c r="J91" s="46">
        <v>87</v>
      </c>
      <c r="K91" s="46" t="str">
        <f t="shared" si="6"/>
        <v>HONDA-CITY-NEW E A/T</v>
      </c>
      <c r="L91" s="82">
        <f t="shared" si="7"/>
        <v>0</v>
      </c>
      <c r="N91" s="119" t="s">
        <v>30</v>
      </c>
      <c r="O91" s="120" t="s">
        <v>927</v>
      </c>
      <c r="P91" s="122">
        <v>0</v>
      </c>
      <c r="Q91" s="122">
        <v>0</v>
      </c>
      <c r="R91" s="122">
        <v>250000026</v>
      </c>
      <c r="S91" s="122">
        <v>320000026</v>
      </c>
      <c r="T91" s="122">
        <v>0</v>
      </c>
      <c r="U91" s="122">
        <v>0</v>
      </c>
      <c r="V91" s="122">
        <v>0</v>
      </c>
      <c r="W91" s="122">
        <v>0</v>
      </c>
      <c r="X91" s="122">
        <v>0</v>
      </c>
      <c r="Y91" s="122">
        <v>0</v>
      </c>
      <c r="Z91" s="122">
        <v>0</v>
      </c>
      <c r="AA91" s="122">
        <v>0</v>
      </c>
      <c r="AB91" s="122">
        <v>0</v>
      </c>
      <c r="AC91" s="122">
        <v>0</v>
      </c>
      <c r="AD91" s="121"/>
      <c r="AI91" s="120" t="s">
        <v>931</v>
      </c>
      <c r="AM91" s="120" t="s">
        <v>3254</v>
      </c>
      <c r="AP91" s="120" t="s">
        <v>816</v>
      </c>
      <c r="AQ91" s="120" t="s">
        <v>2744</v>
      </c>
      <c r="AV91" s="120" t="s">
        <v>419</v>
      </c>
      <c r="AW91" s="120" t="s">
        <v>2130</v>
      </c>
      <c r="AX91" s="120" t="s">
        <v>3026</v>
      </c>
      <c r="AZ91" s="120" t="s">
        <v>1010</v>
      </c>
      <c r="BA91" s="120" t="s">
        <v>1336</v>
      </c>
      <c r="BB91" s="120" t="s">
        <v>1788</v>
      </c>
      <c r="BC91" s="120" t="s">
        <v>1900</v>
      </c>
      <c r="BG91" s="73" t="s">
        <v>3579</v>
      </c>
      <c r="BH91" s="73" t="s">
        <v>4182</v>
      </c>
      <c r="BI91" s="73" t="s">
        <v>4412</v>
      </c>
      <c r="BJ91" s="73" t="s">
        <v>5014</v>
      </c>
      <c r="BK91" s="73" t="s">
        <v>5057</v>
      </c>
      <c r="BO91" s="72" t="s">
        <v>210</v>
      </c>
      <c r="BP91" s="73" t="s">
        <v>3523</v>
      </c>
      <c r="BQ91" s="75">
        <v>148000625</v>
      </c>
      <c r="BR91" s="75">
        <v>166000625</v>
      </c>
      <c r="BS91" s="75">
        <v>184000625</v>
      </c>
      <c r="BT91" s="75">
        <v>202000625</v>
      </c>
      <c r="BU91" s="75">
        <v>225000625</v>
      </c>
      <c r="BV91" s="75">
        <v>297000625</v>
      </c>
      <c r="BW91" s="75">
        <v>310000625</v>
      </c>
      <c r="BX91" s="75">
        <v>324000625</v>
      </c>
      <c r="BY91" s="75">
        <v>0</v>
      </c>
      <c r="BZ91" s="75">
        <v>0</v>
      </c>
      <c r="CA91" s="75">
        <v>0</v>
      </c>
    </row>
    <row r="92" spans="6:79" ht="12" customHeight="1">
      <c r="J92" s="46">
        <v>88</v>
      </c>
      <c r="K92" s="46" t="str">
        <f t="shared" si="6"/>
        <v>HONDA-CITY-NEW E M/T</v>
      </c>
      <c r="L92" s="82">
        <f t="shared" si="7"/>
        <v>0</v>
      </c>
      <c r="N92" s="119" t="s">
        <v>30</v>
      </c>
      <c r="O92" s="120" t="s">
        <v>372</v>
      </c>
      <c r="P92" s="122">
        <v>205000026</v>
      </c>
      <c r="Q92" s="122">
        <v>225000026</v>
      </c>
      <c r="R92" s="122">
        <v>250000026</v>
      </c>
      <c r="S92" s="122">
        <v>375000026</v>
      </c>
      <c r="T92" s="122">
        <v>305000026</v>
      </c>
      <c r="U92" s="122">
        <v>330000026</v>
      </c>
      <c r="V92" s="122">
        <v>410000026</v>
      </c>
      <c r="W92" s="122">
        <v>465000026</v>
      </c>
      <c r="X92" s="122">
        <v>525000026</v>
      </c>
      <c r="Y92" s="122">
        <v>0</v>
      </c>
      <c r="Z92" s="122">
        <v>0</v>
      </c>
      <c r="AA92" s="122">
        <v>0</v>
      </c>
      <c r="AB92" s="122">
        <v>0</v>
      </c>
      <c r="AC92" s="122">
        <v>0</v>
      </c>
      <c r="AD92" s="121"/>
      <c r="AI92" s="120" t="s">
        <v>2023</v>
      </c>
      <c r="AM92" s="120" t="s">
        <v>938</v>
      </c>
      <c r="AP92" s="120" t="s">
        <v>874</v>
      </c>
      <c r="AQ92" s="120" t="s">
        <v>2744</v>
      </c>
      <c r="AV92" s="120" t="s">
        <v>1544</v>
      </c>
      <c r="AW92" s="120" t="s">
        <v>2424</v>
      </c>
      <c r="AX92" s="120" t="s">
        <v>3360</v>
      </c>
      <c r="AZ92" s="120" t="s">
        <v>1011</v>
      </c>
      <c r="BA92" s="120" t="s">
        <v>1337</v>
      </c>
      <c r="BB92" s="120" t="s">
        <v>1235</v>
      </c>
      <c r="BC92" s="120" t="s">
        <v>2847</v>
      </c>
      <c r="BG92" s="73" t="s">
        <v>3580</v>
      </c>
      <c r="BH92" s="73" t="s">
        <v>4183</v>
      </c>
      <c r="BI92" s="73" t="s">
        <v>4413</v>
      </c>
      <c r="BJ92" s="73" t="s">
        <v>5015</v>
      </c>
      <c r="BK92" s="73" t="s">
        <v>5075</v>
      </c>
      <c r="BO92" s="72" t="s">
        <v>210</v>
      </c>
      <c r="BP92" s="73" t="s">
        <v>3524</v>
      </c>
      <c r="BQ92" s="75">
        <v>0</v>
      </c>
      <c r="BR92" s="75">
        <v>166000625</v>
      </c>
      <c r="BS92" s="75">
        <v>0</v>
      </c>
      <c r="BT92" s="75">
        <v>207000625</v>
      </c>
      <c r="BU92" s="75">
        <v>0</v>
      </c>
      <c r="BV92" s="75">
        <v>0</v>
      </c>
      <c r="BW92" s="75">
        <v>0</v>
      </c>
      <c r="BX92" s="75">
        <v>0</v>
      </c>
      <c r="BY92" s="75">
        <v>0</v>
      </c>
      <c r="BZ92" s="75">
        <v>0</v>
      </c>
      <c r="CA92" s="75">
        <v>0</v>
      </c>
    </row>
    <row r="93" spans="6:79" ht="12" customHeight="1">
      <c r="J93" s="46">
        <v>89</v>
      </c>
      <c r="K93" s="46" t="str">
        <f t="shared" si="6"/>
        <v>HONDA-CITY-NEW RS A/T</v>
      </c>
      <c r="L93" s="82">
        <f t="shared" si="7"/>
        <v>290000026</v>
      </c>
      <c r="N93" s="119" t="s">
        <v>30</v>
      </c>
      <c r="O93" s="120" t="s">
        <v>1043</v>
      </c>
      <c r="P93" s="122">
        <v>0</v>
      </c>
      <c r="Q93" s="122">
        <v>0</v>
      </c>
      <c r="R93" s="122">
        <v>250000026</v>
      </c>
      <c r="S93" s="122">
        <v>320000026</v>
      </c>
      <c r="T93" s="122">
        <v>0</v>
      </c>
      <c r="U93" s="122">
        <v>0</v>
      </c>
      <c r="V93" s="122">
        <v>0</v>
      </c>
      <c r="W93" s="122">
        <v>0</v>
      </c>
      <c r="X93" s="122">
        <v>0</v>
      </c>
      <c r="Y93" s="122">
        <v>0</v>
      </c>
      <c r="Z93" s="122">
        <v>0</v>
      </c>
      <c r="AA93" s="122">
        <v>0</v>
      </c>
      <c r="AB93" s="122">
        <v>0</v>
      </c>
      <c r="AC93" s="122">
        <v>0</v>
      </c>
      <c r="AD93" s="121"/>
      <c r="AI93" s="120" t="s">
        <v>2815</v>
      </c>
      <c r="AM93" s="120" t="s">
        <v>1414</v>
      </c>
      <c r="AP93" s="120" t="s">
        <v>761</v>
      </c>
      <c r="AQ93" s="120" t="s">
        <v>2777</v>
      </c>
      <c r="AV93" s="120" t="s">
        <v>1944</v>
      </c>
      <c r="AW93" s="120" t="s">
        <v>894</v>
      </c>
      <c r="AX93" s="120" t="s">
        <v>3313</v>
      </c>
      <c r="AZ93" s="120" t="s">
        <v>1852</v>
      </c>
      <c r="BA93" s="120" t="s">
        <v>157</v>
      </c>
      <c r="BB93" s="120" t="s">
        <v>669</v>
      </c>
      <c r="BC93" s="120" t="s">
        <v>1710</v>
      </c>
      <c r="BG93" s="73" t="s">
        <v>3581</v>
      </c>
      <c r="BH93" s="73" t="s">
        <v>4184</v>
      </c>
      <c r="BI93" s="73" t="s">
        <v>4414</v>
      </c>
      <c r="BJ93" s="73" t="s">
        <v>5016</v>
      </c>
      <c r="BK93" s="73" t="s">
        <v>5224</v>
      </c>
      <c r="BO93" s="72" t="s">
        <v>210</v>
      </c>
      <c r="BP93" s="73" t="s">
        <v>3525</v>
      </c>
      <c r="BQ93" s="75">
        <v>153000625</v>
      </c>
      <c r="BR93" s="75">
        <v>171000625</v>
      </c>
      <c r="BS93" s="75">
        <v>180000625</v>
      </c>
      <c r="BT93" s="75">
        <v>198000625</v>
      </c>
      <c r="BU93" s="75">
        <v>216000625</v>
      </c>
      <c r="BV93" s="75">
        <v>225000625</v>
      </c>
      <c r="BW93" s="75">
        <v>243000625</v>
      </c>
      <c r="BX93" s="75">
        <v>270000625</v>
      </c>
      <c r="BY93" s="75">
        <v>288000625</v>
      </c>
      <c r="BZ93" s="75">
        <v>0</v>
      </c>
      <c r="CA93" s="75">
        <v>0</v>
      </c>
    </row>
    <row r="94" spans="6:79" ht="12" customHeight="1">
      <c r="J94" s="46">
        <v>90</v>
      </c>
      <c r="K94" s="46" t="str">
        <f t="shared" si="6"/>
        <v>HONDA-CIVIC-1.5 E CVT</v>
      </c>
      <c r="L94" s="82">
        <f t="shared" si="7"/>
        <v>0</v>
      </c>
      <c r="N94" s="119" t="s">
        <v>30</v>
      </c>
      <c r="O94" s="120" t="s">
        <v>856</v>
      </c>
      <c r="P94" s="122">
        <v>0</v>
      </c>
      <c r="Q94" s="122">
        <v>0</v>
      </c>
      <c r="R94" s="122">
        <v>0</v>
      </c>
      <c r="S94" s="122">
        <v>0</v>
      </c>
      <c r="T94" s="122">
        <v>0</v>
      </c>
      <c r="U94" s="122">
        <v>0</v>
      </c>
      <c r="V94" s="122">
        <v>0</v>
      </c>
      <c r="W94" s="122">
        <v>0</v>
      </c>
      <c r="X94" s="122">
        <v>0</v>
      </c>
      <c r="Y94" s="122">
        <v>685000026</v>
      </c>
      <c r="Z94" s="122">
        <v>725000026</v>
      </c>
      <c r="AA94" s="122">
        <v>840000026</v>
      </c>
      <c r="AB94" s="122">
        <v>1025000026</v>
      </c>
      <c r="AC94" s="122">
        <v>0</v>
      </c>
      <c r="AD94" s="121"/>
      <c r="AI94" s="120" t="s">
        <v>2653</v>
      </c>
      <c r="AM94" s="120" t="s">
        <v>1623</v>
      </c>
      <c r="AP94" s="120" t="s">
        <v>2292</v>
      </c>
      <c r="AQ94" s="120" t="s">
        <v>2219</v>
      </c>
      <c r="AV94" s="120" t="s">
        <v>2563</v>
      </c>
      <c r="AW94" s="120" t="s">
        <v>2664</v>
      </c>
      <c r="AX94" s="120" t="s">
        <v>103</v>
      </c>
      <c r="AZ94" s="120" t="s">
        <v>1645</v>
      </c>
      <c r="BA94" s="120" t="s">
        <v>2621</v>
      </c>
      <c r="BB94" s="120" t="s">
        <v>604</v>
      </c>
      <c r="BC94" s="120" t="s">
        <v>2204</v>
      </c>
      <c r="BG94" s="73" t="s">
        <v>3582</v>
      </c>
      <c r="BH94" s="73" t="s">
        <v>4185</v>
      </c>
      <c r="BI94" s="73" t="s">
        <v>5043</v>
      </c>
      <c r="BK94" s="73" t="s">
        <v>5143</v>
      </c>
      <c r="BO94" s="72" t="s">
        <v>210</v>
      </c>
      <c r="BP94" s="73" t="s">
        <v>3526</v>
      </c>
      <c r="BQ94" s="75">
        <v>130000625</v>
      </c>
      <c r="BR94" s="75">
        <v>148000625</v>
      </c>
      <c r="BS94" s="75">
        <v>0</v>
      </c>
      <c r="BT94" s="75">
        <v>175000625</v>
      </c>
      <c r="BU94" s="75">
        <v>0</v>
      </c>
      <c r="BV94" s="75">
        <v>0</v>
      </c>
      <c r="BW94" s="75">
        <v>0</v>
      </c>
      <c r="BX94" s="75">
        <v>0</v>
      </c>
      <c r="BY94" s="75">
        <v>0</v>
      </c>
      <c r="BZ94" s="75">
        <v>0</v>
      </c>
      <c r="CA94" s="75">
        <v>0</v>
      </c>
    </row>
    <row r="95" spans="6:79" ht="12" customHeight="1">
      <c r="J95" s="46">
        <v>91</v>
      </c>
      <c r="K95" s="46" t="str">
        <f t="shared" si="6"/>
        <v>HONDA-CIVIC-1.5 L TURBO CVT PRESTIGE</v>
      </c>
      <c r="L95" s="82">
        <f t="shared" si="7"/>
        <v>0</v>
      </c>
      <c r="N95" s="119" t="s">
        <v>30</v>
      </c>
      <c r="O95" s="120" t="s">
        <v>1044</v>
      </c>
      <c r="P95" s="122">
        <v>0</v>
      </c>
      <c r="Q95" s="122">
        <v>0</v>
      </c>
      <c r="R95" s="122">
        <v>265000026</v>
      </c>
      <c r="S95" s="122">
        <v>305000026</v>
      </c>
      <c r="T95" s="122">
        <v>325000026</v>
      </c>
      <c r="U95" s="122">
        <v>0</v>
      </c>
      <c r="V95" s="122">
        <v>0</v>
      </c>
      <c r="W95" s="122">
        <v>0</v>
      </c>
      <c r="X95" s="122">
        <v>0</v>
      </c>
      <c r="Y95" s="122">
        <v>0</v>
      </c>
      <c r="Z95" s="122">
        <v>0</v>
      </c>
      <c r="AA95" s="122">
        <v>0</v>
      </c>
      <c r="AB95" s="122">
        <v>0</v>
      </c>
      <c r="AC95" s="122">
        <v>0</v>
      </c>
      <c r="AD95" s="121"/>
      <c r="AI95" s="120" t="s">
        <v>692</v>
      </c>
      <c r="AM95" s="120" t="s">
        <v>1148</v>
      </c>
      <c r="AP95" s="120" t="s">
        <v>1294</v>
      </c>
      <c r="AQ95" s="120" t="s">
        <v>2830</v>
      </c>
      <c r="AV95" s="120" t="s">
        <v>413</v>
      </c>
      <c r="AW95" s="120" t="s">
        <v>2665</v>
      </c>
      <c r="AX95" s="120" t="s">
        <v>2313</v>
      </c>
      <c r="AZ95" s="120" t="s">
        <v>2486</v>
      </c>
      <c r="BA95" s="120" t="s">
        <v>1338</v>
      </c>
      <c r="BB95" s="120" t="s">
        <v>1236</v>
      </c>
      <c r="BC95" s="120" t="s">
        <v>2205</v>
      </c>
      <c r="BG95" s="73" t="s">
        <v>3583</v>
      </c>
      <c r="BH95" s="73" t="s">
        <v>5211</v>
      </c>
      <c r="BI95" s="73" t="s">
        <v>4415</v>
      </c>
      <c r="BK95" s="73" t="s">
        <v>5110</v>
      </c>
      <c r="BO95" s="72" t="s">
        <v>210</v>
      </c>
      <c r="BP95" s="73" t="s">
        <v>3527</v>
      </c>
      <c r="BQ95" s="75">
        <v>153000625</v>
      </c>
      <c r="BR95" s="75">
        <v>0</v>
      </c>
      <c r="BS95" s="75">
        <v>0</v>
      </c>
      <c r="BT95" s="75">
        <v>0</v>
      </c>
      <c r="BU95" s="75">
        <v>225000625</v>
      </c>
      <c r="BV95" s="75">
        <v>0</v>
      </c>
      <c r="BW95" s="75">
        <v>0</v>
      </c>
      <c r="BX95" s="75">
        <v>0</v>
      </c>
      <c r="BY95" s="75">
        <v>0</v>
      </c>
      <c r="BZ95" s="75">
        <v>0</v>
      </c>
      <c r="CA95" s="75">
        <v>0</v>
      </c>
    </row>
    <row r="96" spans="6:79" ht="12" customHeight="1">
      <c r="J96" s="46">
        <v>92</v>
      </c>
      <c r="K96" s="46" t="str">
        <f t="shared" si="6"/>
        <v>HONDA-CIVIC-1.5 RS AT</v>
      </c>
      <c r="L96" s="82">
        <f t="shared" si="7"/>
        <v>500000026</v>
      </c>
      <c r="N96" s="119" t="s">
        <v>30</v>
      </c>
      <c r="O96" s="120" t="s">
        <v>3226</v>
      </c>
      <c r="P96" s="122">
        <v>0</v>
      </c>
      <c r="Q96" s="122">
        <v>0</v>
      </c>
      <c r="R96" s="122">
        <v>265000026</v>
      </c>
      <c r="S96" s="122">
        <v>305000026</v>
      </c>
      <c r="T96" s="122">
        <v>325000026</v>
      </c>
      <c r="U96" s="122">
        <v>0</v>
      </c>
      <c r="V96" s="122">
        <v>0</v>
      </c>
      <c r="W96" s="122">
        <v>0</v>
      </c>
      <c r="X96" s="122">
        <v>0</v>
      </c>
      <c r="Y96" s="122">
        <v>0</v>
      </c>
      <c r="Z96" s="122">
        <v>0</v>
      </c>
      <c r="AA96" s="122">
        <v>0</v>
      </c>
      <c r="AB96" s="122">
        <v>0</v>
      </c>
      <c r="AC96" s="122">
        <v>0</v>
      </c>
      <c r="AD96" s="121"/>
      <c r="AI96" s="120" t="s">
        <v>3229</v>
      </c>
      <c r="AM96" s="120" t="s">
        <v>398</v>
      </c>
      <c r="AP96" s="120" t="s">
        <v>1295</v>
      </c>
      <c r="AQ96" s="120" t="s">
        <v>2220</v>
      </c>
      <c r="AV96" s="120" t="s">
        <v>1447</v>
      </c>
      <c r="AW96" s="120" t="s">
        <v>2421</v>
      </c>
      <c r="AX96" s="120" t="s">
        <v>1647</v>
      </c>
      <c r="AZ96" s="120" t="s">
        <v>1198</v>
      </c>
      <c r="BA96" s="120" t="s">
        <v>1470</v>
      </c>
      <c r="BB96" s="120" t="s">
        <v>384</v>
      </c>
      <c r="BC96" s="120" t="s">
        <v>2122</v>
      </c>
      <c r="BG96" s="73" t="s">
        <v>3584</v>
      </c>
      <c r="BH96" s="73" t="s">
        <v>4186</v>
      </c>
      <c r="BI96" s="73" t="s">
        <v>5044</v>
      </c>
      <c r="BK96" s="73" t="s">
        <v>5144</v>
      </c>
      <c r="BO96" s="72" t="s">
        <v>210</v>
      </c>
      <c r="BP96" s="73" t="s">
        <v>3528</v>
      </c>
      <c r="BQ96" s="75">
        <v>0</v>
      </c>
      <c r="BR96" s="75">
        <v>0</v>
      </c>
      <c r="BS96" s="75">
        <v>0</v>
      </c>
      <c r="BT96" s="75">
        <v>0</v>
      </c>
      <c r="BU96" s="75">
        <v>0</v>
      </c>
      <c r="BV96" s="75">
        <v>0</v>
      </c>
      <c r="BW96" s="75">
        <v>0</v>
      </c>
      <c r="BX96" s="75">
        <v>0</v>
      </c>
      <c r="BY96" s="75">
        <v>0</v>
      </c>
      <c r="BZ96" s="75">
        <v>0</v>
      </c>
      <c r="CA96" s="75">
        <v>0</v>
      </c>
    </row>
    <row r="97" spans="10:79" ht="12" customHeight="1">
      <c r="J97" s="46">
        <v>93</v>
      </c>
      <c r="K97" s="46" t="str">
        <f t="shared" si="6"/>
        <v>HONDA-CIVIC-1.5 TC CVT</v>
      </c>
      <c r="L97" s="82">
        <f t="shared" si="7"/>
        <v>0</v>
      </c>
      <c r="N97" s="119" t="s">
        <v>30</v>
      </c>
      <c r="O97" s="120" t="s">
        <v>857</v>
      </c>
      <c r="P97" s="122">
        <v>0</v>
      </c>
      <c r="Q97" s="122">
        <v>0</v>
      </c>
      <c r="R97" s="122">
        <v>265000026</v>
      </c>
      <c r="S97" s="122">
        <v>305000026</v>
      </c>
      <c r="T97" s="122">
        <v>325000026</v>
      </c>
      <c r="U97" s="122">
        <v>0</v>
      </c>
      <c r="V97" s="122">
        <v>0</v>
      </c>
      <c r="W97" s="122">
        <v>0</v>
      </c>
      <c r="X97" s="122">
        <v>0</v>
      </c>
      <c r="Y97" s="122">
        <v>0</v>
      </c>
      <c r="Z97" s="122">
        <v>0</v>
      </c>
      <c r="AA97" s="122">
        <v>0</v>
      </c>
      <c r="AB97" s="122">
        <v>0</v>
      </c>
      <c r="AC97" s="122">
        <v>0</v>
      </c>
      <c r="AD97" s="121"/>
      <c r="AI97" s="120" t="s">
        <v>3230</v>
      </c>
      <c r="AM97" s="120" t="s">
        <v>98</v>
      </c>
      <c r="AP97" s="120" t="s">
        <v>406</v>
      </c>
      <c r="AQ97" s="120" t="s">
        <v>2285</v>
      </c>
      <c r="AV97" s="120" t="s">
        <v>2582</v>
      </c>
      <c r="AW97" s="120" t="s">
        <v>2306</v>
      </c>
      <c r="AX97" s="120" t="s">
        <v>3314</v>
      </c>
      <c r="AZ97" s="120" t="s">
        <v>3007</v>
      </c>
      <c r="BA97" s="120" t="s">
        <v>511</v>
      </c>
      <c r="BB97" s="120" t="s">
        <v>2427</v>
      </c>
      <c r="BC97" s="120" t="s">
        <v>2375</v>
      </c>
      <c r="BG97" s="73" t="s">
        <v>3585</v>
      </c>
      <c r="BH97" s="73" t="s">
        <v>4187</v>
      </c>
      <c r="BI97" s="73" t="s">
        <v>4416</v>
      </c>
      <c r="BK97" s="73" t="s">
        <v>5145</v>
      </c>
      <c r="BO97" s="72" t="s">
        <v>210</v>
      </c>
      <c r="BP97" s="73" t="s">
        <v>3529</v>
      </c>
      <c r="BQ97" s="75">
        <v>0</v>
      </c>
      <c r="BR97" s="75">
        <v>171000625</v>
      </c>
      <c r="BS97" s="75">
        <v>0</v>
      </c>
      <c r="BT97" s="75">
        <v>0</v>
      </c>
      <c r="BU97" s="75">
        <v>0</v>
      </c>
      <c r="BV97" s="75">
        <v>0</v>
      </c>
      <c r="BW97" s="75">
        <v>0</v>
      </c>
      <c r="BX97" s="75">
        <v>0</v>
      </c>
      <c r="BY97" s="75">
        <v>0</v>
      </c>
      <c r="BZ97" s="75">
        <v>0</v>
      </c>
      <c r="CA97" s="75">
        <v>0</v>
      </c>
    </row>
    <row r="98" spans="10:79" ht="12" customHeight="1">
      <c r="J98" s="46">
        <v>94</v>
      </c>
      <c r="K98" s="46" t="str">
        <f t="shared" si="6"/>
        <v>HONDA-CIVIC-1.5 TC CVT ES</v>
      </c>
      <c r="L98" s="82">
        <f t="shared" si="7"/>
        <v>0</v>
      </c>
      <c r="N98" s="119" t="s">
        <v>30</v>
      </c>
      <c r="O98" s="120" t="s">
        <v>1135</v>
      </c>
      <c r="P98" s="122">
        <v>0</v>
      </c>
      <c r="Q98" s="122">
        <v>0</v>
      </c>
      <c r="R98" s="122">
        <v>265000026</v>
      </c>
      <c r="S98" s="122">
        <v>305000026</v>
      </c>
      <c r="T98" s="122">
        <v>325000026</v>
      </c>
      <c r="U98" s="122">
        <v>0</v>
      </c>
      <c r="V98" s="122">
        <v>0</v>
      </c>
      <c r="W98" s="122">
        <v>0</v>
      </c>
      <c r="X98" s="122">
        <v>0</v>
      </c>
      <c r="Y98" s="122">
        <v>0</v>
      </c>
      <c r="Z98" s="122">
        <v>0</v>
      </c>
      <c r="AA98" s="122">
        <v>0</v>
      </c>
      <c r="AB98" s="122">
        <v>0</v>
      </c>
      <c r="AC98" s="122">
        <v>0</v>
      </c>
      <c r="AD98" s="121"/>
      <c r="AI98" s="120" t="s">
        <v>2001</v>
      </c>
      <c r="AM98" s="120" t="s">
        <v>1886</v>
      </c>
      <c r="AP98" s="120" t="s">
        <v>400</v>
      </c>
      <c r="AQ98" s="120" t="s">
        <v>2824</v>
      </c>
      <c r="AW98" s="120" t="s">
        <v>2822</v>
      </c>
      <c r="AX98" s="120" t="s">
        <v>1881</v>
      </c>
      <c r="AZ98" s="120" t="s">
        <v>3320</v>
      </c>
      <c r="BA98" s="120" t="s">
        <v>512</v>
      </c>
      <c r="BB98" s="120" t="s">
        <v>605</v>
      </c>
      <c r="BG98" s="73" t="s">
        <v>3586</v>
      </c>
      <c r="BH98" s="73" t="s">
        <v>4188</v>
      </c>
      <c r="BI98" s="73" t="s">
        <v>4417</v>
      </c>
      <c r="BK98" s="73" t="s">
        <v>5146</v>
      </c>
      <c r="BO98" s="72" t="s">
        <v>210</v>
      </c>
      <c r="BP98" s="73" t="s">
        <v>3530</v>
      </c>
      <c r="BQ98" s="75">
        <v>153000625</v>
      </c>
      <c r="BR98" s="75">
        <v>171000625</v>
      </c>
      <c r="BS98" s="75">
        <v>0</v>
      </c>
      <c r="BT98" s="75">
        <v>0</v>
      </c>
      <c r="BU98" s="75">
        <v>0</v>
      </c>
      <c r="BV98" s="75">
        <v>0</v>
      </c>
      <c r="BW98" s="75">
        <v>0</v>
      </c>
      <c r="BX98" s="75">
        <v>0</v>
      </c>
      <c r="BY98" s="75">
        <v>0</v>
      </c>
      <c r="BZ98" s="75">
        <v>0</v>
      </c>
      <c r="CA98" s="75">
        <v>0</v>
      </c>
    </row>
    <row r="99" spans="10:79" ht="12" customHeight="1">
      <c r="J99" s="46">
        <v>95</v>
      </c>
      <c r="K99" s="46" t="str">
        <f t="shared" si="6"/>
        <v>HONDA-CIVIC-1.5 TC E CVT</v>
      </c>
      <c r="L99" s="82">
        <f t="shared" si="7"/>
        <v>0</v>
      </c>
      <c r="N99" s="119" t="s">
        <v>30</v>
      </c>
      <c r="O99" s="120" t="s">
        <v>1701</v>
      </c>
      <c r="P99" s="122">
        <v>0</v>
      </c>
      <c r="Q99" s="122">
        <v>0</v>
      </c>
      <c r="R99" s="122">
        <v>265000026</v>
      </c>
      <c r="S99" s="122">
        <v>305000026</v>
      </c>
      <c r="T99" s="122">
        <v>325000026</v>
      </c>
      <c r="U99" s="122">
        <v>0</v>
      </c>
      <c r="V99" s="122">
        <v>0</v>
      </c>
      <c r="W99" s="122">
        <v>0</v>
      </c>
      <c r="X99" s="122">
        <v>0</v>
      </c>
      <c r="Y99" s="122">
        <v>0</v>
      </c>
      <c r="Z99" s="122">
        <v>0</v>
      </c>
      <c r="AA99" s="122">
        <v>0</v>
      </c>
      <c r="AB99" s="122">
        <v>0</v>
      </c>
      <c r="AC99" s="122">
        <v>0</v>
      </c>
      <c r="AD99" s="121"/>
      <c r="AI99" s="120" t="s">
        <v>932</v>
      </c>
      <c r="AM99" s="120" t="s">
        <v>2254</v>
      </c>
      <c r="AP99" s="120" t="s">
        <v>2616</v>
      </c>
      <c r="AQ99" s="120" t="s">
        <v>2286</v>
      </c>
      <c r="AW99" s="120" t="s">
        <v>2307</v>
      </c>
      <c r="AX99" s="120" t="s">
        <v>1953</v>
      </c>
      <c r="AZ99" s="120" t="s">
        <v>577</v>
      </c>
      <c r="BA99" s="120" t="s">
        <v>1205</v>
      </c>
      <c r="BB99" s="120" t="s">
        <v>56</v>
      </c>
      <c r="BG99" s="73" t="s">
        <v>3587</v>
      </c>
      <c r="BH99" s="73" t="s">
        <v>5286</v>
      </c>
      <c r="BI99" s="73" t="s">
        <v>4418</v>
      </c>
      <c r="BK99" s="73" t="s">
        <v>5203</v>
      </c>
      <c r="BO99" s="72" t="s">
        <v>210</v>
      </c>
      <c r="BP99" s="73" t="s">
        <v>3531</v>
      </c>
      <c r="BQ99" s="75">
        <v>99000625</v>
      </c>
      <c r="BR99" s="75">
        <v>117000625</v>
      </c>
      <c r="BS99" s="75">
        <v>126000625</v>
      </c>
      <c r="BT99" s="75">
        <v>144000625</v>
      </c>
      <c r="BU99" s="75">
        <v>0</v>
      </c>
      <c r="BV99" s="75">
        <v>0</v>
      </c>
      <c r="BW99" s="75">
        <v>0</v>
      </c>
      <c r="BX99" s="75">
        <v>0</v>
      </c>
      <c r="BY99" s="75">
        <v>0</v>
      </c>
      <c r="BZ99" s="75">
        <v>0</v>
      </c>
      <c r="CA99" s="75">
        <v>0</v>
      </c>
    </row>
    <row r="100" spans="10:79" ht="12" customHeight="1">
      <c r="J100" s="46">
        <v>96</v>
      </c>
      <c r="K100" s="46" t="str">
        <f t="shared" si="6"/>
        <v>HONDA-CIVIC-1.5 TURBO AT PRESTIGE</v>
      </c>
      <c r="L100" s="82">
        <f t="shared" si="7"/>
        <v>0</v>
      </c>
      <c r="N100" s="119" t="s">
        <v>30</v>
      </c>
      <c r="O100" s="120" t="s">
        <v>3227</v>
      </c>
      <c r="P100" s="122">
        <v>0</v>
      </c>
      <c r="Q100" s="122">
        <v>0</v>
      </c>
      <c r="R100" s="122">
        <v>265000026</v>
      </c>
      <c r="S100" s="122">
        <v>305000026</v>
      </c>
      <c r="T100" s="122">
        <v>325000026</v>
      </c>
      <c r="U100" s="122">
        <v>0</v>
      </c>
      <c r="V100" s="122">
        <v>0</v>
      </c>
      <c r="W100" s="122">
        <v>0</v>
      </c>
      <c r="X100" s="122">
        <v>0</v>
      </c>
      <c r="Y100" s="122">
        <v>0</v>
      </c>
      <c r="Z100" s="122">
        <v>0</v>
      </c>
      <c r="AA100" s="122">
        <v>0</v>
      </c>
      <c r="AB100" s="122">
        <v>0</v>
      </c>
      <c r="AC100" s="122">
        <v>0</v>
      </c>
      <c r="AD100" s="121"/>
      <c r="AI100" s="120" t="s">
        <v>1388</v>
      </c>
      <c r="AM100" s="120" t="s">
        <v>460</v>
      </c>
      <c r="AP100" s="120" t="s">
        <v>1296</v>
      </c>
      <c r="AQ100" s="120" t="s">
        <v>2739</v>
      </c>
      <c r="AW100" s="120" t="s">
        <v>3004</v>
      </c>
      <c r="AX100" s="120" t="s">
        <v>3361</v>
      </c>
      <c r="AZ100" s="120" t="s">
        <v>488</v>
      </c>
      <c r="BA100" s="120" t="s">
        <v>1471</v>
      </c>
      <c r="BB100" s="120" t="s">
        <v>389</v>
      </c>
      <c r="BG100" s="73" t="s">
        <v>3588</v>
      </c>
      <c r="BH100" s="73" t="s">
        <v>4189</v>
      </c>
      <c r="BI100" s="73" t="s">
        <v>4419</v>
      </c>
      <c r="BK100" s="73" t="s">
        <v>5225</v>
      </c>
      <c r="BO100" s="72" t="s">
        <v>210</v>
      </c>
      <c r="BP100" s="73" t="s">
        <v>3532</v>
      </c>
      <c r="BQ100" s="75">
        <v>0</v>
      </c>
      <c r="BR100" s="75">
        <v>162000625</v>
      </c>
      <c r="BS100" s="75">
        <v>0</v>
      </c>
      <c r="BT100" s="75">
        <v>0</v>
      </c>
      <c r="BU100" s="75">
        <v>0</v>
      </c>
      <c r="BV100" s="75">
        <v>0</v>
      </c>
      <c r="BW100" s="75">
        <v>0</v>
      </c>
      <c r="BX100" s="75">
        <v>0</v>
      </c>
      <c r="BY100" s="75">
        <v>0</v>
      </c>
      <c r="BZ100" s="75">
        <v>0</v>
      </c>
      <c r="CA100" s="75">
        <v>0</v>
      </c>
    </row>
    <row r="101" spans="10:79" ht="12" customHeight="1">
      <c r="J101" s="46">
        <v>97</v>
      </c>
      <c r="K101" s="46" t="str">
        <f t="shared" si="6"/>
        <v>HONDA-CIVIC-1.5L TURBO AT</v>
      </c>
      <c r="L101" s="82">
        <f t="shared" si="7"/>
        <v>0</v>
      </c>
      <c r="N101" s="119" t="s">
        <v>30</v>
      </c>
      <c r="O101" s="120" t="s">
        <v>260</v>
      </c>
      <c r="P101" s="122">
        <v>0</v>
      </c>
      <c r="Q101" s="122">
        <v>0</v>
      </c>
      <c r="R101" s="122">
        <v>265000026</v>
      </c>
      <c r="S101" s="122">
        <v>305000026</v>
      </c>
      <c r="T101" s="122">
        <v>325000026</v>
      </c>
      <c r="U101" s="122">
        <v>0</v>
      </c>
      <c r="V101" s="122">
        <v>0</v>
      </c>
      <c r="W101" s="122">
        <v>0</v>
      </c>
      <c r="X101" s="122">
        <v>0</v>
      </c>
      <c r="Y101" s="122">
        <v>0</v>
      </c>
      <c r="Z101" s="122">
        <v>0</v>
      </c>
      <c r="AA101" s="122">
        <v>0</v>
      </c>
      <c r="AB101" s="122">
        <v>0</v>
      </c>
      <c r="AC101" s="122">
        <v>0</v>
      </c>
      <c r="AD101" s="121"/>
      <c r="AI101" s="120" t="s">
        <v>1389</v>
      </c>
      <c r="AM101" s="120" t="s">
        <v>2529</v>
      </c>
      <c r="AP101" s="120" t="s">
        <v>3357</v>
      </c>
      <c r="AQ101" s="120" t="s">
        <v>2287</v>
      </c>
      <c r="AW101" s="120" t="s">
        <v>1749</v>
      </c>
      <c r="AX101" s="120" t="s">
        <v>3315</v>
      </c>
      <c r="AZ101" s="120" t="s">
        <v>1199</v>
      </c>
      <c r="BA101" s="120" t="s">
        <v>1206</v>
      </c>
      <c r="BB101" s="120" t="s">
        <v>2800</v>
      </c>
      <c r="BG101" s="73" t="s">
        <v>3589</v>
      </c>
      <c r="BH101" s="73" t="s">
        <v>4190</v>
      </c>
      <c r="BI101" s="73" t="s">
        <v>4420</v>
      </c>
      <c r="BK101" s="73" t="s">
        <v>5176</v>
      </c>
      <c r="BO101" s="72" t="s">
        <v>210</v>
      </c>
      <c r="BP101" s="73" t="s">
        <v>3533</v>
      </c>
      <c r="BQ101" s="75">
        <v>0</v>
      </c>
      <c r="BR101" s="75">
        <v>0</v>
      </c>
      <c r="BS101" s="75">
        <v>0</v>
      </c>
      <c r="BT101" s="75">
        <v>162000625</v>
      </c>
      <c r="BU101" s="75">
        <v>0</v>
      </c>
      <c r="BV101" s="75">
        <v>0</v>
      </c>
      <c r="BW101" s="75">
        <v>225000625</v>
      </c>
      <c r="BX101" s="75">
        <v>270000625</v>
      </c>
      <c r="BY101" s="75">
        <v>306000625</v>
      </c>
      <c r="BZ101" s="75">
        <v>0</v>
      </c>
      <c r="CA101" s="75">
        <v>0</v>
      </c>
    </row>
    <row r="102" spans="10:79" ht="12" customHeight="1">
      <c r="J102" s="46">
        <v>98</v>
      </c>
      <c r="K102" s="46" t="str">
        <f t="shared" si="6"/>
        <v>HONDA-CIVIC-1.5TC RS CVT</v>
      </c>
      <c r="L102" s="82">
        <f t="shared" si="7"/>
        <v>500000026</v>
      </c>
      <c r="N102" s="119" t="s">
        <v>30</v>
      </c>
      <c r="O102" s="120" t="s">
        <v>1918</v>
      </c>
      <c r="P102" s="122">
        <v>0</v>
      </c>
      <c r="Q102" s="122">
        <v>0</v>
      </c>
      <c r="R102" s="122">
        <v>0</v>
      </c>
      <c r="S102" s="122">
        <v>320000026</v>
      </c>
      <c r="T102" s="122">
        <v>375000026</v>
      </c>
      <c r="U102" s="122">
        <v>415000026</v>
      </c>
      <c r="V102" s="122">
        <v>480000026</v>
      </c>
      <c r="W102" s="122">
        <v>525000026</v>
      </c>
      <c r="X102" s="122">
        <v>545000026</v>
      </c>
      <c r="Y102" s="122">
        <v>585000026</v>
      </c>
      <c r="Z102" s="122">
        <v>650000026</v>
      </c>
      <c r="AA102" s="122">
        <v>0</v>
      </c>
      <c r="AB102" s="122">
        <v>0</v>
      </c>
      <c r="AC102" s="122">
        <v>0</v>
      </c>
      <c r="AD102" s="121"/>
      <c r="AI102" s="120" t="s">
        <v>2092</v>
      </c>
      <c r="AM102" s="120" t="s">
        <v>2530</v>
      </c>
      <c r="AP102" s="120" t="s">
        <v>2165</v>
      </c>
      <c r="AQ102" s="120" t="s">
        <v>2221</v>
      </c>
      <c r="AW102" s="120" t="s">
        <v>1545</v>
      </c>
      <c r="AX102" s="120" t="s">
        <v>2314</v>
      </c>
      <c r="AZ102" s="120" t="s">
        <v>1734</v>
      </c>
      <c r="BA102" s="120" t="s">
        <v>1207</v>
      </c>
      <c r="BB102" s="120" t="s">
        <v>198</v>
      </c>
      <c r="BG102" s="73" t="s">
        <v>3590</v>
      </c>
      <c r="BH102" s="73" t="s">
        <v>4191</v>
      </c>
      <c r="BI102" s="73" t="s">
        <v>4421</v>
      </c>
      <c r="BK102" s="73" t="s">
        <v>5111</v>
      </c>
      <c r="BO102" s="72" t="s">
        <v>210</v>
      </c>
      <c r="BP102" s="73" t="s">
        <v>3534</v>
      </c>
      <c r="BQ102" s="75">
        <v>175000026</v>
      </c>
      <c r="BR102" s="75">
        <v>180000026</v>
      </c>
      <c r="BS102" s="75">
        <v>195000026</v>
      </c>
      <c r="BT102" s="75">
        <v>210000026</v>
      </c>
      <c r="BU102" s="75">
        <v>240000026</v>
      </c>
      <c r="BV102" s="75">
        <v>265000026</v>
      </c>
      <c r="BW102" s="75">
        <v>0</v>
      </c>
      <c r="BX102" s="75">
        <v>0</v>
      </c>
      <c r="BY102" s="75">
        <v>0</v>
      </c>
      <c r="BZ102" s="75">
        <v>0</v>
      </c>
      <c r="CA102" s="75">
        <v>0</v>
      </c>
    </row>
    <row r="103" spans="10:79" ht="12" customHeight="1">
      <c r="J103" s="46">
        <v>99</v>
      </c>
      <c r="K103" s="46" t="str">
        <f t="shared" si="6"/>
        <v>HONDA-CIVIC-1.8 AT</v>
      </c>
      <c r="L103" s="82">
        <f t="shared" si="7"/>
        <v>0</v>
      </c>
      <c r="N103" s="119" t="s">
        <v>30</v>
      </c>
      <c r="O103" s="120" t="s">
        <v>1918</v>
      </c>
      <c r="P103" s="122">
        <v>0</v>
      </c>
      <c r="Q103" s="122">
        <v>0</v>
      </c>
      <c r="R103" s="122">
        <v>0</v>
      </c>
      <c r="S103" s="122">
        <v>320000026</v>
      </c>
      <c r="T103" s="122">
        <v>375000026</v>
      </c>
      <c r="U103" s="122">
        <v>415000026</v>
      </c>
      <c r="V103" s="122">
        <v>480000026</v>
      </c>
      <c r="W103" s="122">
        <v>525000026</v>
      </c>
      <c r="X103" s="122">
        <v>545000026</v>
      </c>
      <c r="Y103" s="122">
        <v>580000026</v>
      </c>
      <c r="Z103" s="122">
        <v>650000026</v>
      </c>
      <c r="AA103" s="122">
        <v>0</v>
      </c>
      <c r="AB103" s="122">
        <v>0</v>
      </c>
      <c r="AC103" s="122">
        <v>0</v>
      </c>
      <c r="AD103" s="121"/>
      <c r="AI103" s="120" t="s">
        <v>1046</v>
      </c>
      <c r="AM103" s="120" t="s">
        <v>3255</v>
      </c>
      <c r="AP103" s="120" t="s">
        <v>707</v>
      </c>
      <c r="AQ103" s="120" t="s">
        <v>2816</v>
      </c>
      <c r="AW103" s="120" t="s">
        <v>1546</v>
      </c>
      <c r="AX103" s="120" t="s">
        <v>2745</v>
      </c>
      <c r="AZ103" s="120" t="s">
        <v>2540</v>
      </c>
      <c r="BA103" s="120" t="s">
        <v>1208</v>
      </c>
      <c r="BB103" s="120" t="s">
        <v>736</v>
      </c>
      <c r="BG103" s="73" t="s">
        <v>3591</v>
      </c>
      <c r="BH103" s="73" t="s">
        <v>4191</v>
      </c>
      <c r="BI103" s="73" t="s">
        <v>5264</v>
      </c>
      <c r="BK103" s="73" t="s">
        <v>5270</v>
      </c>
      <c r="BO103" s="72" t="s">
        <v>210</v>
      </c>
      <c r="BP103" s="73" t="s">
        <v>3535</v>
      </c>
      <c r="BQ103" s="75">
        <v>0</v>
      </c>
      <c r="BR103" s="75">
        <v>0</v>
      </c>
      <c r="BS103" s="75">
        <v>0</v>
      </c>
      <c r="BT103" s="75">
        <v>360000625</v>
      </c>
      <c r="BU103" s="75">
        <v>405000625</v>
      </c>
      <c r="BV103" s="75">
        <v>220000925</v>
      </c>
      <c r="BW103" s="75">
        <v>224000925</v>
      </c>
      <c r="BX103" s="75">
        <v>0</v>
      </c>
      <c r="BY103" s="75">
        <v>0</v>
      </c>
      <c r="BZ103" s="75">
        <v>0</v>
      </c>
      <c r="CA103" s="75">
        <v>0</v>
      </c>
    </row>
    <row r="104" spans="10:79" ht="12" customHeight="1">
      <c r="J104" s="46">
        <v>100</v>
      </c>
      <c r="K104" s="46" t="str">
        <f t="shared" si="6"/>
        <v>HONDA-CIVIC-2.0 TC TIPE R MT</v>
      </c>
      <c r="L104" s="82">
        <f t="shared" si="7"/>
        <v>1300000026</v>
      </c>
      <c r="N104" s="119" t="s">
        <v>30</v>
      </c>
      <c r="O104" s="120" t="s">
        <v>1521</v>
      </c>
      <c r="P104" s="122">
        <v>0</v>
      </c>
      <c r="Q104" s="122">
        <v>0</v>
      </c>
      <c r="R104" s="122">
        <v>250000026</v>
      </c>
      <c r="S104" s="122">
        <v>320000026</v>
      </c>
      <c r="T104" s="122">
        <v>0</v>
      </c>
      <c r="U104" s="122">
        <v>0</v>
      </c>
      <c r="V104" s="122">
        <v>0</v>
      </c>
      <c r="W104" s="122">
        <v>0</v>
      </c>
      <c r="X104" s="122">
        <v>0</v>
      </c>
      <c r="Y104" s="122">
        <v>0</v>
      </c>
      <c r="Z104" s="122">
        <v>0</v>
      </c>
      <c r="AA104" s="122">
        <v>0</v>
      </c>
      <c r="AB104" s="122">
        <v>0</v>
      </c>
      <c r="AC104" s="122">
        <v>0</v>
      </c>
      <c r="AD104" s="121"/>
      <c r="AI104" s="120" t="s">
        <v>1754</v>
      </c>
      <c r="AM104" s="120" t="s">
        <v>99</v>
      </c>
      <c r="AP104" s="120" t="s">
        <v>1965</v>
      </c>
      <c r="AQ104" s="120" t="s">
        <v>2636</v>
      </c>
      <c r="AW104" s="120" t="s">
        <v>2565</v>
      </c>
      <c r="AX104" s="120" t="s">
        <v>2746</v>
      </c>
      <c r="AZ104" s="120" t="s">
        <v>1329</v>
      </c>
      <c r="BA104" s="120" t="s">
        <v>566</v>
      </c>
      <c r="BB104" s="120" t="s">
        <v>27</v>
      </c>
      <c r="BG104" s="73" t="s">
        <v>3592</v>
      </c>
      <c r="BH104" s="73" t="s">
        <v>4192</v>
      </c>
      <c r="BI104" s="73" t="s">
        <v>4422</v>
      </c>
      <c r="BK104" s="73" t="s">
        <v>5204</v>
      </c>
      <c r="BO104" s="72" t="s">
        <v>210</v>
      </c>
      <c r="BP104" s="73" t="s">
        <v>3536</v>
      </c>
      <c r="BQ104" s="75">
        <v>121000625</v>
      </c>
      <c r="BR104" s="75">
        <v>0</v>
      </c>
      <c r="BS104" s="75">
        <v>160000925</v>
      </c>
      <c r="BT104" s="75">
        <v>166000625</v>
      </c>
      <c r="BU104" s="75">
        <v>0</v>
      </c>
      <c r="BV104" s="75">
        <v>0</v>
      </c>
      <c r="BW104" s="75">
        <v>0</v>
      </c>
      <c r="BX104" s="75">
        <v>0</v>
      </c>
      <c r="BY104" s="75">
        <v>0</v>
      </c>
      <c r="BZ104" s="75">
        <v>0</v>
      </c>
      <c r="CA104" s="75">
        <v>0</v>
      </c>
    </row>
    <row r="105" spans="10:79" ht="12" customHeight="1">
      <c r="J105" s="46">
        <v>101</v>
      </c>
      <c r="K105" s="46" t="str">
        <f t="shared" si="6"/>
        <v>HONDA-CIVIC-ALL NEW CIVIC I Vtec A/T</v>
      </c>
      <c r="L105" s="82">
        <f t="shared" si="7"/>
        <v>0</v>
      </c>
      <c r="N105" s="119" t="s">
        <v>30</v>
      </c>
      <c r="O105" s="120" t="s">
        <v>1386</v>
      </c>
      <c r="P105" s="122">
        <v>0</v>
      </c>
      <c r="Q105" s="122">
        <v>0</v>
      </c>
      <c r="R105" s="122">
        <v>0</v>
      </c>
      <c r="S105" s="122">
        <v>0</v>
      </c>
      <c r="T105" s="122">
        <v>0</v>
      </c>
      <c r="U105" s="122">
        <v>425000026</v>
      </c>
      <c r="V105" s="122">
        <v>475000026</v>
      </c>
      <c r="W105" s="122">
        <v>520000026</v>
      </c>
      <c r="X105" s="122">
        <v>0</v>
      </c>
      <c r="Y105" s="122">
        <v>0</v>
      </c>
      <c r="Z105" s="122">
        <v>0</v>
      </c>
      <c r="AA105" s="122">
        <v>0</v>
      </c>
      <c r="AB105" s="122">
        <v>0</v>
      </c>
      <c r="AC105" s="122">
        <v>0</v>
      </c>
      <c r="AD105" s="121"/>
      <c r="AI105" s="120" t="s">
        <v>3024</v>
      </c>
      <c r="AM105" s="120" t="s">
        <v>1415</v>
      </c>
      <c r="AP105" s="120" t="s">
        <v>959</v>
      </c>
      <c r="AQ105" s="120" t="s">
        <v>2660</v>
      </c>
      <c r="AW105" s="120" t="s">
        <v>1454</v>
      </c>
      <c r="AX105" s="120" t="s">
        <v>3316</v>
      </c>
      <c r="AZ105" s="120" t="s">
        <v>1095</v>
      </c>
      <c r="BA105" s="120" t="s">
        <v>1209</v>
      </c>
      <c r="BB105" s="120" t="s">
        <v>199</v>
      </c>
      <c r="BG105" s="73" t="s">
        <v>3593</v>
      </c>
      <c r="BH105" s="73" t="s">
        <v>4193</v>
      </c>
      <c r="BI105" s="73" t="s">
        <v>4423</v>
      </c>
      <c r="BK105" s="73" t="s">
        <v>5205</v>
      </c>
      <c r="BO105" s="72" t="s">
        <v>210</v>
      </c>
      <c r="BP105" s="73" t="s">
        <v>3537</v>
      </c>
      <c r="BQ105" s="75">
        <v>121000625</v>
      </c>
      <c r="BR105" s="75">
        <v>139000625</v>
      </c>
      <c r="BS105" s="75">
        <v>148000625</v>
      </c>
      <c r="BT105" s="75">
        <v>166000625</v>
      </c>
      <c r="BU105" s="75">
        <v>184000625</v>
      </c>
      <c r="BV105" s="75">
        <v>211000625</v>
      </c>
      <c r="BW105" s="75">
        <v>243000625</v>
      </c>
      <c r="BX105" s="75">
        <v>0</v>
      </c>
      <c r="BY105" s="75">
        <v>0</v>
      </c>
      <c r="BZ105" s="75">
        <v>0</v>
      </c>
      <c r="CA105" s="75">
        <v>0</v>
      </c>
    </row>
    <row r="106" spans="10:79" ht="12" customHeight="1">
      <c r="J106" s="46">
        <v>102</v>
      </c>
      <c r="K106" s="46" t="str">
        <f t="shared" si="6"/>
        <v>HONDA-CIVIC-ALL NEW CIVIC I Vtec M/T</v>
      </c>
      <c r="L106" s="82">
        <f t="shared" si="7"/>
        <v>0</v>
      </c>
      <c r="N106" s="119" t="s">
        <v>30</v>
      </c>
      <c r="O106" s="120" t="s">
        <v>2109</v>
      </c>
      <c r="P106" s="122">
        <v>0</v>
      </c>
      <c r="Q106" s="122">
        <v>0</v>
      </c>
      <c r="R106" s="122">
        <v>0</v>
      </c>
      <c r="S106" s="122">
        <v>0</v>
      </c>
      <c r="T106" s="122">
        <v>0</v>
      </c>
      <c r="U106" s="122">
        <v>405000026</v>
      </c>
      <c r="V106" s="122">
        <v>445000026</v>
      </c>
      <c r="W106" s="122">
        <v>535000026</v>
      </c>
      <c r="X106" s="122">
        <v>615000026</v>
      </c>
      <c r="Y106" s="122">
        <v>650000026</v>
      </c>
      <c r="Z106" s="122">
        <v>735000026</v>
      </c>
      <c r="AA106" s="122">
        <v>0</v>
      </c>
      <c r="AB106" s="122">
        <v>0</v>
      </c>
      <c r="AC106" s="122">
        <v>0</v>
      </c>
      <c r="AD106" s="121"/>
      <c r="AI106" s="120" t="s">
        <v>1047</v>
      </c>
      <c r="AM106" s="120" t="s">
        <v>2782</v>
      </c>
      <c r="AP106" s="120" t="s">
        <v>960</v>
      </c>
      <c r="AQ106" s="120" t="s">
        <v>2288</v>
      </c>
      <c r="AW106" s="120" t="s">
        <v>1455</v>
      </c>
      <c r="AX106" s="120" t="s">
        <v>407</v>
      </c>
      <c r="AZ106" s="120" t="s">
        <v>1679</v>
      </c>
      <c r="BA106" s="120" t="s">
        <v>354</v>
      </c>
      <c r="BB106" s="120" t="s">
        <v>1862</v>
      </c>
      <c r="BG106" s="73" t="s">
        <v>3594</v>
      </c>
      <c r="BH106" s="73" t="s">
        <v>4194</v>
      </c>
      <c r="BI106" s="73" t="s">
        <v>4424</v>
      </c>
      <c r="BK106" s="73" t="s">
        <v>5296</v>
      </c>
      <c r="BO106" s="72" t="s">
        <v>210</v>
      </c>
      <c r="BP106" s="73" t="s">
        <v>3538</v>
      </c>
      <c r="BQ106" s="75">
        <v>126000625</v>
      </c>
      <c r="BR106" s="75">
        <v>139000625</v>
      </c>
      <c r="BS106" s="75">
        <v>148000625</v>
      </c>
      <c r="BT106" s="75">
        <v>166000625</v>
      </c>
      <c r="BU106" s="75">
        <v>180000625</v>
      </c>
      <c r="BV106" s="75">
        <v>207000625</v>
      </c>
      <c r="BW106" s="75">
        <v>225000625</v>
      </c>
      <c r="BX106" s="75">
        <v>252000625</v>
      </c>
      <c r="BY106" s="75">
        <v>288000625</v>
      </c>
      <c r="BZ106" s="75">
        <v>0</v>
      </c>
      <c r="CA106" s="75">
        <v>0</v>
      </c>
    </row>
    <row r="107" spans="10:79" ht="12" customHeight="1">
      <c r="J107" s="46">
        <v>103</v>
      </c>
      <c r="K107" s="46" t="str">
        <f t="shared" si="6"/>
        <v>HONDA-CIVIC-ALL NEW CIVIC L TURBO</v>
      </c>
      <c r="L107" s="82">
        <f t="shared" si="7"/>
        <v>0</v>
      </c>
      <c r="N107" s="119" t="s">
        <v>30</v>
      </c>
      <c r="O107" s="120" t="s">
        <v>3228</v>
      </c>
      <c r="P107" s="122">
        <v>0</v>
      </c>
      <c r="Q107" s="122">
        <v>0</v>
      </c>
      <c r="R107" s="122">
        <v>0</v>
      </c>
      <c r="S107" s="122">
        <v>0</v>
      </c>
      <c r="T107" s="122">
        <v>0</v>
      </c>
      <c r="U107" s="122">
        <v>425000026</v>
      </c>
      <c r="V107" s="122">
        <v>475000026</v>
      </c>
      <c r="W107" s="122">
        <v>520000026</v>
      </c>
      <c r="X107" s="122">
        <v>0</v>
      </c>
      <c r="Y107" s="122">
        <v>0</v>
      </c>
      <c r="Z107" s="122">
        <v>0</v>
      </c>
      <c r="AA107" s="122">
        <v>0</v>
      </c>
      <c r="AB107" s="122">
        <v>0</v>
      </c>
      <c r="AC107" s="122">
        <v>0</v>
      </c>
      <c r="AD107" s="121"/>
      <c r="AI107" s="120" t="s">
        <v>2052</v>
      </c>
      <c r="AM107" s="120" t="s">
        <v>2791</v>
      </c>
      <c r="AP107" s="120" t="s">
        <v>658</v>
      </c>
      <c r="AQ107" s="120" t="s">
        <v>2289</v>
      </c>
      <c r="AW107" s="120" t="s">
        <v>1186</v>
      </c>
      <c r="AX107" s="120" t="s">
        <v>527</v>
      </c>
      <c r="AZ107" s="120" t="s">
        <v>2425</v>
      </c>
      <c r="BA107" s="120" t="s">
        <v>1210</v>
      </c>
      <c r="BB107" s="120" t="s">
        <v>792</v>
      </c>
      <c r="BG107" s="73" t="s">
        <v>3595</v>
      </c>
      <c r="BH107" s="73" t="s">
        <v>4195</v>
      </c>
      <c r="BI107" s="73" t="s">
        <v>4425</v>
      </c>
      <c r="BK107" s="73" t="s">
        <v>5226</v>
      </c>
      <c r="BO107" s="72" t="s">
        <v>210</v>
      </c>
      <c r="BP107" s="73" t="s">
        <v>3539</v>
      </c>
      <c r="BQ107" s="75">
        <v>0</v>
      </c>
      <c r="BR107" s="75">
        <v>0</v>
      </c>
      <c r="BS107" s="75">
        <v>0</v>
      </c>
      <c r="BT107" s="75">
        <v>0</v>
      </c>
      <c r="BU107" s="75">
        <v>180000625</v>
      </c>
      <c r="BV107" s="75">
        <v>0</v>
      </c>
      <c r="BW107" s="75">
        <v>0</v>
      </c>
      <c r="BX107" s="75">
        <v>0</v>
      </c>
      <c r="BY107" s="75">
        <v>0</v>
      </c>
      <c r="BZ107" s="75">
        <v>0</v>
      </c>
      <c r="CA107" s="75">
        <v>0</v>
      </c>
    </row>
    <row r="108" spans="10:79" ht="12" customHeight="1">
      <c r="J108" s="46">
        <v>104</v>
      </c>
      <c r="K108" s="46" t="str">
        <f t="shared" si="6"/>
        <v>HONDA-CIVIC-ALL NEW IVTEC 1.8 AT</v>
      </c>
      <c r="L108" s="82">
        <f t="shared" si="7"/>
        <v>0</v>
      </c>
      <c r="N108" s="119" t="s">
        <v>30</v>
      </c>
      <c r="O108" s="120" t="s">
        <v>2595</v>
      </c>
      <c r="P108" s="122">
        <v>0</v>
      </c>
      <c r="Q108" s="122">
        <v>0</v>
      </c>
      <c r="R108" s="122">
        <v>0</v>
      </c>
      <c r="S108" s="122">
        <v>0</v>
      </c>
      <c r="T108" s="122">
        <v>0</v>
      </c>
      <c r="U108" s="122">
        <v>0</v>
      </c>
      <c r="V108" s="122">
        <v>0</v>
      </c>
      <c r="W108" s="122">
        <v>0</v>
      </c>
      <c r="X108" s="122">
        <v>0</v>
      </c>
      <c r="Y108" s="122">
        <v>625000026</v>
      </c>
      <c r="Z108" s="122">
        <v>705000026</v>
      </c>
      <c r="AA108" s="122">
        <v>820000026</v>
      </c>
      <c r="AB108" s="122">
        <v>1015000026</v>
      </c>
      <c r="AC108" s="122">
        <v>0</v>
      </c>
      <c r="AD108" s="121"/>
      <c r="AI108" s="120" t="s">
        <v>2615</v>
      </c>
      <c r="AM108" s="120" t="s">
        <v>694</v>
      </c>
      <c r="AP108" s="120" t="s">
        <v>2558</v>
      </c>
      <c r="AQ108" s="120" t="s">
        <v>2817</v>
      </c>
      <c r="AW108" s="120" t="s">
        <v>2691</v>
      </c>
      <c r="AX108" s="120" t="s">
        <v>1832</v>
      </c>
      <c r="AZ108" s="120" t="s">
        <v>1013</v>
      </c>
      <c r="BA108" s="120" t="s">
        <v>349</v>
      </c>
      <c r="BB108" s="120" t="s">
        <v>1344</v>
      </c>
      <c r="BG108" s="73" t="s">
        <v>3596</v>
      </c>
      <c r="BH108" s="73" t="s">
        <v>4196</v>
      </c>
      <c r="BI108" s="73" t="s">
        <v>4426</v>
      </c>
      <c r="BK108" s="73" t="s">
        <v>5147</v>
      </c>
      <c r="BO108" s="72" t="s">
        <v>210</v>
      </c>
      <c r="BP108" s="73" t="s">
        <v>3540</v>
      </c>
      <c r="BQ108" s="75">
        <v>150000026</v>
      </c>
      <c r="BR108" s="75">
        <v>160000026</v>
      </c>
      <c r="BS108" s="75">
        <v>170000026</v>
      </c>
      <c r="BT108" s="75">
        <v>0</v>
      </c>
      <c r="BU108" s="75">
        <v>0</v>
      </c>
      <c r="BV108" s="75">
        <v>0</v>
      </c>
      <c r="BW108" s="75">
        <v>0</v>
      </c>
      <c r="BX108" s="75">
        <v>0</v>
      </c>
      <c r="BY108" s="75">
        <v>0</v>
      </c>
      <c r="BZ108" s="75">
        <v>0</v>
      </c>
      <c r="CA108" s="75">
        <v>0</v>
      </c>
    </row>
    <row r="109" spans="10:79" ht="12" customHeight="1">
      <c r="J109" s="46">
        <v>105</v>
      </c>
      <c r="K109" s="46" t="str">
        <f t="shared" si="6"/>
        <v>HONDA-CIVIC-ALL NEW IVTEC 2.0 AT</v>
      </c>
      <c r="L109" s="82">
        <f t="shared" si="7"/>
        <v>0</v>
      </c>
      <c r="N109" s="119" t="s">
        <v>30</v>
      </c>
      <c r="O109" s="120" t="s">
        <v>1387</v>
      </c>
      <c r="P109" s="122">
        <v>505000026</v>
      </c>
      <c r="Q109" s="122">
        <v>585000026</v>
      </c>
      <c r="R109" s="122">
        <v>620000026</v>
      </c>
      <c r="S109" s="122">
        <v>0</v>
      </c>
      <c r="T109" s="122">
        <v>0</v>
      </c>
      <c r="U109" s="122">
        <v>0</v>
      </c>
      <c r="V109" s="122">
        <v>0</v>
      </c>
      <c r="W109" s="122">
        <v>0</v>
      </c>
      <c r="X109" s="122">
        <v>0</v>
      </c>
      <c r="Y109" s="122">
        <v>0</v>
      </c>
      <c r="Z109" s="122">
        <v>0</v>
      </c>
      <c r="AA109" s="122">
        <v>0</v>
      </c>
      <c r="AB109" s="122">
        <v>0</v>
      </c>
      <c r="AC109" s="122">
        <v>0</v>
      </c>
      <c r="AD109" s="121"/>
      <c r="AI109" s="120" t="s">
        <v>2813</v>
      </c>
      <c r="AM109" s="120" t="s">
        <v>241</v>
      </c>
      <c r="AP109" s="120" t="s">
        <v>2415</v>
      </c>
      <c r="AQ109" s="120" t="s">
        <v>2661</v>
      </c>
      <c r="AW109" s="120" t="s">
        <v>2774</v>
      </c>
      <c r="AX109" s="120" t="s">
        <v>3317</v>
      </c>
      <c r="AZ109" s="120" t="s">
        <v>44</v>
      </c>
      <c r="BA109" s="120" t="s">
        <v>559</v>
      </c>
      <c r="BB109" s="120" t="s">
        <v>57</v>
      </c>
      <c r="BG109" s="73" t="s">
        <v>3597</v>
      </c>
      <c r="BH109" s="73" t="s">
        <v>4197</v>
      </c>
      <c r="BI109" s="73" t="s">
        <v>4427</v>
      </c>
      <c r="BK109" s="73" t="s">
        <v>5227</v>
      </c>
      <c r="BO109" s="72" t="s">
        <v>210</v>
      </c>
      <c r="BP109" s="73" t="s">
        <v>3541</v>
      </c>
      <c r="BQ109" s="75">
        <v>0</v>
      </c>
      <c r="BR109" s="75">
        <v>0</v>
      </c>
      <c r="BS109" s="75">
        <v>0</v>
      </c>
      <c r="BT109" s="75">
        <v>0</v>
      </c>
      <c r="BU109" s="75">
        <v>0</v>
      </c>
      <c r="BV109" s="75">
        <v>261000625</v>
      </c>
      <c r="BW109" s="75">
        <v>0</v>
      </c>
      <c r="BX109" s="75">
        <v>0</v>
      </c>
      <c r="BY109" s="75">
        <v>0</v>
      </c>
      <c r="BZ109" s="75">
        <v>0</v>
      </c>
      <c r="CA109" s="75">
        <v>0</v>
      </c>
    </row>
    <row r="110" spans="10:79" ht="12" customHeight="1">
      <c r="J110" s="46">
        <v>106</v>
      </c>
      <c r="K110" s="46" t="str">
        <f t="shared" si="6"/>
        <v>HONDA-CIVIC-FB2 1.8 AT</v>
      </c>
      <c r="L110" s="82">
        <f t="shared" si="7"/>
        <v>0</v>
      </c>
      <c r="N110" s="119" t="s">
        <v>30</v>
      </c>
      <c r="O110" s="120" t="s">
        <v>928</v>
      </c>
      <c r="P110" s="122">
        <v>505000026</v>
      </c>
      <c r="Q110" s="122">
        <v>585000026</v>
      </c>
      <c r="R110" s="122">
        <v>620000026</v>
      </c>
      <c r="S110" s="122">
        <v>0</v>
      </c>
      <c r="T110" s="122">
        <v>0</v>
      </c>
      <c r="U110" s="122">
        <v>0</v>
      </c>
      <c r="V110" s="122">
        <v>0</v>
      </c>
      <c r="W110" s="122">
        <v>0</v>
      </c>
      <c r="X110" s="122">
        <v>0</v>
      </c>
      <c r="Y110" s="122">
        <v>0</v>
      </c>
      <c r="Z110" s="122">
        <v>0</v>
      </c>
      <c r="AA110" s="122">
        <v>0</v>
      </c>
      <c r="AB110" s="122">
        <v>0</v>
      </c>
      <c r="AC110" s="122">
        <v>0</v>
      </c>
      <c r="AD110" s="121"/>
      <c r="AI110" s="120" t="s">
        <v>2699</v>
      </c>
      <c r="AM110" s="120" t="s">
        <v>1416</v>
      </c>
      <c r="AP110" s="120" t="s">
        <v>2079</v>
      </c>
      <c r="AQ110" s="120" t="s">
        <v>3288</v>
      </c>
      <c r="AW110" s="120" t="s">
        <v>2131</v>
      </c>
      <c r="AX110" s="120" t="s">
        <v>2315</v>
      </c>
      <c r="AZ110" s="120" t="s">
        <v>903</v>
      </c>
      <c r="BA110" s="120" t="s">
        <v>1211</v>
      </c>
      <c r="BB110" s="120" t="s">
        <v>2340</v>
      </c>
      <c r="BG110" s="73" t="s">
        <v>5022</v>
      </c>
      <c r="BH110" s="73" t="s">
        <v>4198</v>
      </c>
      <c r="BI110" s="73" t="s">
        <v>5248</v>
      </c>
      <c r="BK110" s="73" t="s">
        <v>5311</v>
      </c>
      <c r="BO110" s="72" t="s">
        <v>210</v>
      </c>
      <c r="BP110" s="73" t="s">
        <v>3542</v>
      </c>
      <c r="BQ110" s="75">
        <v>112000625</v>
      </c>
      <c r="BR110" s="75">
        <v>130000625</v>
      </c>
      <c r="BS110" s="75">
        <v>180000625</v>
      </c>
      <c r="BT110" s="75">
        <v>198000625</v>
      </c>
      <c r="BU110" s="75">
        <v>216000625</v>
      </c>
      <c r="BV110" s="75">
        <v>0</v>
      </c>
      <c r="BW110" s="75">
        <v>261000625</v>
      </c>
      <c r="BX110" s="75">
        <v>0</v>
      </c>
      <c r="BY110" s="75">
        <v>0</v>
      </c>
      <c r="BZ110" s="75">
        <v>0</v>
      </c>
      <c r="CA110" s="75">
        <v>0</v>
      </c>
    </row>
    <row r="111" spans="10:79" ht="12" customHeight="1">
      <c r="J111" s="46">
        <v>107</v>
      </c>
      <c r="K111" s="46" t="str">
        <f t="shared" si="6"/>
        <v>HONDA-CIVIC-FB2 1.8 MT</v>
      </c>
      <c r="L111" s="82">
        <f t="shared" si="7"/>
        <v>0</v>
      </c>
      <c r="N111" s="119" t="s">
        <v>30</v>
      </c>
      <c r="O111" s="120" t="s">
        <v>1045</v>
      </c>
      <c r="P111" s="122">
        <v>425000026</v>
      </c>
      <c r="Q111" s="122">
        <v>575000026</v>
      </c>
      <c r="R111" s="122">
        <v>705000026</v>
      </c>
      <c r="S111" s="122">
        <v>800000026</v>
      </c>
      <c r="T111" s="122">
        <v>0</v>
      </c>
      <c r="U111" s="122">
        <v>0</v>
      </c>
      <c r="V111" s="122">
        <v>0</v>
      </c>
      <c r="W111" s="122">
        <v>0</v>
      </c>
      <c r="X111" s="122">
        <v>0</v>
      </c>
      <c r="Y111" s="122">
        <v>0</v>
      </c>
      <c r="Z111" s="122">
        <v>0</v>
      </c>
      <c r="AA111" s="122">
        <v>0</v>
      </c>
      <c r="AB111" s="122">
        <v>0</v>
      </c>
      <c r="AC111" s="122">
        <v>0</v>
      </c>
      <c r="AD111" s="121"/>
      <c r="AI111" s="120" t="s">
        <v>1136</v>
      </c>
      <c r="AM111" s="120" t="s">
        <v>3256</v>
      </c>
      <c r="AP111" s="120" t="s">
        <v>2085</v>
      </c>
      <c r="AQ111" s="120" t="s">
        <v>2818</v>
      </c>
      <c r="AW111" s="120" t="s">
        <v>1456</v>
      </c>
      <c r="AX111" s="120" t="s">
        <v>2316</v>
      </c>
      <c r="AZ111" s="120" t="s">
        <v>45</v>
      </c>
      <c r="BA111" s="120" t="s">
        <v>490</v>
      </c>
      <c r="BB111" s="120" t="s">
        <v>1345</v>
      </c>
      <c r="BG111" s="73" t="s">
        <v>3598</v>
      </c>
      <c r="BH111" s="73" t="s">
        <v>4199</v>
      </c>
      <c r="BI111" s="73" t="s">
        <v>4428</v>
      </c>
      <c r="BK111" s="73" t="s">
        <v>5177</v>
      </c>
      <c r="BO111" s="72" t="s">
        <v>210</v>
      </c>
      <c r="BP111" s="73" t="s">
        <v>3543</v>
      </c>
      <c r="BQ111" s="75">
        <v>144000625</v>
      </c>
      <c r="BR111" s="75">
        <v>0</v>
      </c>
      <c r="BS111" s="75">
        <v>180000625</v>
      </c>
      <c r="BT111" s="75">
        <v>0</v>
      </c>
      <c r="BU111" s="75">
        <v>0</v>
      </c>
      <c r="BV111" s="75">
        <v>189000625</v>
      </c>
      <c r="BW111" s="75">
        <v>0</v>
      </c>
      <c r="BX111" s="75">
        <v>0</v>
      </c>
      <c r="BY111" s="75">
        <v>0</v>
      </c>
      <c r="BZ111" s="75">
        <v>0</v>
      </c>
      <c r="CA111" s="75">
        <v>0</v>
      </c>
    </row>
    <row r="112" spans="10:79" ht="12" customHeight="1">
      <c r="J112" s="46">
        <v>108</v>
      </c>
      <c r="K112" s="46" t="str">
        <f t="shared" si="6"/>
        <v>HONDA-CIVIC-FDI 1.8 M/T</v>
      </c>
      <c r="L112" s="82">
        <f t="shared" si="7"/>
        <v>0</v>
      </c>
      <c r="N112" s="119" t="s">
        <v>30</v>
      </c>
      <c r="O112" s="120" t="s">
        <v>929</v>
      </c>
      <c r="P112" s="122">
        <v>0</v>
      </c>
      <c r="Q112" s="122">
        <v>1325000026</v>
      </c>
      <c r="R112" s="122">
        <v>1385000026</v>
      </c>
      <c r="S112" s="122">
        <v>0</v>
      </c>
      <c r="T112" s="122">
        <v>0</v>
      </c>
      <c r="U112" s="122">
        <v>0</v>
      </c>
      <c r="V112" s="122">
        <v>0</v>
      </c>
      <c r="W112" s="122">
        <v>0</v>
      </c>
      <c r="X112" s="122">
        <v>0</v>
      </c>
      <c r="Y112" s="122">
        <v>0</v>
      </c>
      <c r="Z112" s="122">
        <v>0</v>
      </c>
      <c r="AA112" s="122">
        <v>0</v>
      </c>
      <c r="AB112" s="122">
        <v>0</v>
      </c>
      <c r="AC112" s="122">
        <v>0</v>
      </c>
      <c r="AD112" s="121"/>
      <c r="AI112" s="120" t="s">
        <v>933</v>
      </c>
      <c r="AM112" s="120" t="s">
        <v>869</v>
      </c>
      <c r="AP112" s="120" t="s">
        <v>1665</v>
      </c>
      <c r="AQ112" s="120" t="s">
        <v>2169</v>
      </c>
      <c r="AW112" s="120" t="s">
        <v>1608</v>
      </c>
      <c r="AX112" s="120" t="s">
        <v>3318</v>
      </c>
      <c r="AZ112" s="120" t="s">
        <v>787</v>
      </c>
      <c r="BA112" s="120" t="s">
        <v>491</v>
      </c>
      <c r="BB112" s="120" t="s">
        <v>200</v>
      </c>
      <c r="BG112" s="73" t="s">
        <v>3599</v>
      </c>
      <c r="BH112" s="73" t="s">
        <v>4200</v>
      </c>
      <c r="BI112" s="73" t="s">
        <v>5265</v>
      </c>
      <c r="BK112" s="73" t="s">
        <v>5148</v>
      </c>
      <c r="BO112" s="72" t="s">
        <v>210</v>
      </c>
      <c r="BP112" s="73" t="s">
        <v>3544</v>
      </c>
      <c r="BQ112" s="75">
        <v>175000026</v>
      </c>
      <c r="BR112" s="75">
        <v>180000026</v>
      </c>
      <c r="BS112" s="75">
        <v>185000026</v>
      </c>
      <c r="BT112" s="75">
        <v>190000026</v>
      </c>
      <c r="BU112" s="75">
        <v>200000026</v>
      </c>
      <c r="BV112" s="75">
        <v>215000026</v>
      </c>
      <c r="BW112" s="75">
        <v>220000026</v>
      </c>
      <c r="BX112" s="75">
        <v>225000026</v>
      </c>
      <c r="BY112" s="75">
        <v>0</v>
      </c>
      <c r="BZ112" s="75">
        <v>0</v>
      </c>
      <c r="CA112" s="75">
        <v>0</v>
      </c>
    </row>
    <row r="113" spans="10:79" ht="12" customHeight="1">
      <c r="J113" s="46">
        <v>109</v>
      </c>
      <c r="K113" s="46" t="str">
        <f t="shared" si="6"/>
        <v>HONDA-CIVIC-HATCHBACK 1.5 RS CVT</v>
      </c>
      <c r="L113" s="82">
        <f t="shared" si="7"/>
        <v>500000026</v>
      </c>
      <c r="N113" s="119" t="s">
        <v>30</v>
      </c>
      <c r="O113" s="120" t="s">
        <v>930</v>
      </c>
      <c r="P113" s="122">
        <v>0</v>
      </c>
      <c r="Q113" s="122">
        <v>0</v>
      </c>
      <c r="R113" s="122">
        <v>0</v>
      </c>
      <c r="S113" s="122">
        <v>0</v>
      </c>
      <c r="T113" s="122">
        <v>0</v>
      </c>
      <c r="U113" s="122">
        <v>0</v>
      </c>
      <c r="V113" s="122">
        <v>0</v>
      </c>
      <c r="W113" s="122">
        <v>850000026</v>
      </c>
      <c r="X113" s="122">
        <v>965000026</v>
      </c>
      <c r="Y113" s="122">
        <v>1025000026</v>
      </c>
      <c r="Z113" s="122">
        <v>1250000026</v>
      </c>
      <c r="AA113" s="122">
        <v>0</v>
      </c>
      <c r="AB113" s="122">
        <v>0</v>
      </c>
      <c r="AC113" s="122">
        <v>0</v>
      </c>
      <c r="AD113" s="121"/>
      <c r="AI113" s="120" t="s">
        <v>1137</v>
      </c>
      <c r="AM113" s="120" t="s">
        <v>591</v>
      </c>
      <c r="AP113" s="120" t="s">
        <v>2270</v>
      </c>
      <c r="AQ113" s="120" t="s">
        <v>2617</v>
      </c>
      <c r="AW113" s="120" t="s">
        <v>564</v>
      </c>
      <c r="AX113" s="120" t="s">
        <v>2028</v>
      </c>
      <c r="AZ113" s="120" t="s">
        <v>138</v>
      </c>
      <c r="BA113" s="120" t="s">
        <v>492</v>
      </c>
      <c r="BB113" s="120" t="s">
        <v>3009</v>
      </c>
      <c r="BG113" s="73" t="s">
        <v>3600</v>
      </c>
      <c r="BH113" s="73" t="s">
        <v>4201</v>
      </c>
      <c r="BI113" s="73" t="s">
        <v>4429</v>
      </c>
      <c r="BK113" s="73" t="s">
        <v>5149</v>
      </c>
      <c r="BO113" s="72" t="s">
        <v>210</v>
      </c>
      <c r="BP113" s="73" t="s">
        <v>3545</v>
      </c>
      <c r="BQ113" s="75">
        <v>126000625</v>
      </c>
      <c r="BR113" s="75">
        <v>0</v>
      </c>
      <c r="BS113" s="75">
        <v>0</v>
      </c>
      <c r="BT113" s="75">
        <v>0</v>
      </c>
      <c r="BU113" s="75">
        <v>0</v>
      </c>
      <c r="BV113" s="75">
        <v>0</v>
      </c>
      <c r="BW113" s="75">
        <v>0</v>
      </c>
      <c r="BX113" s="75">
        <v>0</v>
      </c>
      <c r="BY113" s="75">
        <v>0</v>
      </c>
      <c r="BZ113" s="75">
        <v>0</v>
      </c>
      <c r="CA113" s="75">
        <v>0</v>
      </c>
    </row>
    <row r="114" spans="10:79" ht="12" customHeight="1">
      <c r="J114" s="46">
        <v>110</v>
      </c>
      <c r="K114" s="46" t="str">
        <f t="shared" si="6"/>
        <v>HONDA-CIVIC-HATCHBACK E CVT</v>
      </c>
      <c r="L114" s="82">
        <f t="shared" si="7"/>
        <v>0</v>
      </c>
      <c r="N114" s="119" t="s">
        <v>30</v>
      </c>
      <c r="O114" s="120" t="s">
        <v>931</v>
      </c>
      <c r="P114" s="122">
        <v>0</v>
      </c>
      <c r="Q114" s="122">
        <v>0</v>
      </c>
      <c r="R114" s="122">
        <v>0</v>
      </c>
      <c r="S114" s="122">
        <v>0</v>
      </c>
      <c r="T114" s="122">
        <v>0</v>
      </c>
      <c r="U114" s="122">
        <v>0</v>
      </c>
      <c r="V114" s="122">
        <v>0</v>
      </c>
      <c r="W114" s="122">
        <v>850000026</v>
      </c>
      <c r="X114" s="122">
        <v>965000026</v>
      </c>
      <c r="Y114" s="122">
        <v>1025000026</v>
      </c>
      <c r="Z114" s="122">
        <v>1250000026</v>
      </c>
      <c r="AA114" s="122">
        <v>0</v>
      </c>
      <c r="AB114" s="122">
        <v>0</v>
      </c>
      <c r="AC114" s="122">
        <v>0</v>
      </c>
      <c r="AD114" s="121"/>
      <c r="AI114" s="120" t="s">
        <v>2578</v>
      </c>
      <c r="AM114" s="120" t="s">
        <v>115</v>
      </c>
      <c r="AP114" s="120" t="s">
        <v>1420</v>
      </c>
      <c r="AQ114" s="120" t="s">
        <v>3015</v>
      </c>
      <c r="AW114" s="120" t="s">
        <v>2523</v>
      </c>
      <c r="AX114" s="120" t="s">
        <v>1920</v>
      </c>
      <c r="AZ114" s="120" t="s">
        <v>1200</v>
      </c>
      <c r="BA114" s="120" t="s">
        <v>1472</v>
      </c>
      <c r="BB114" s="120" t="s">
        <v>829</v>
      </c>
      <c r="BG114" s="73" t="s">
        <v>3601</v>
      </c>
      <c r="BH114" s="73" t="s">
        <v>4202</v>
      </c>
      <c r="BI114" s="73" t="s">
        <v>4430</v>
      </c>
      <c r="BK114" s="73" t="s">
        <v>5150</v>
      </c>
      <c r="BO114" s="72" t="s">
        <v>210</v>
      </c>
      <c r="BP114" s="73" t="s">
        <v>3546</v>
      </c>
      <c r="BQ114" s="75">
        <v>148000625</v>
      </c>
      <c r="BR114" s="75">
        <v>166000625</v>
      </c>
      <c r="BS114" s="75">
        <v>184000625</v>
      </c>
      <c r="BT114" s="75">
        <v>0</v>
      </c>
      <c r="BU114" s="75">
        <v>0</v>
      </c>
      <c r="BV114" s="75">
        <v>0</v>
      </c>
      <c r="BW114" s="75">
        <v>0</v>
      </c>
      <c r="BX114" s="75">
        <v>0</v>
      </c>
      <c r="BY114" s="75">
        <v>0</v>
      </c>
      <c r="BZ114" s="75">
        <v>0</v>
      </c>
      <c r="CA114" s="75">
        <v>0</v>
      </c>
    </row>
    <row r="115" spans="10:79" ht="12" customHeight="1">
      <c r="J115" s="46">
        <v>111</v>
      </c>
      <c r="K115" s="46" t="str">
        <f t="shared" si="6"/>
        <v>HONDA-CIVIC-HATCHBACK S CVT</v>
      </c>
      <c r="L115" s="82">
        <f t="shared" si="7"/>
        <v>0</v>
      </c>
      <c r="N115" s="119" t="s">
        <v>30</v>
      </c>
      <c r="O115" s="120" t="s">
        <v>2023</v>
      </c>
      <c r="P115" s="122">
        <v>0</v>
      </c>
      <c r="Q115" s="122">
        <v>0</v>
      </c>
      <c r="R115" s="122">
        <v>0</v>
      </c>
      <c r="S115" s="122">
        <v>0</v>
      </c>
      <c r="T115" s="122">
        <v>0</v>
      </c>
      <c r="U115" s="122">
        <v>0</v>
      </c>
      <c r="V115" s="122">
        <v>560000026</v>
      </c>
      <c r="W115" s="122">
        <v>800000026</v>
      </c>
      <c r="X115" s="122">
        <v>965000026</v>
      </c>
      <c r="Y115" s="122">
        <v>1025000026</v>
      </c>
      <c r="Z115" s="122">
        <v>1250000026</v>
      </c>
      <c r="AA115" s="122">
        <v>0</v>
      </c>
      <c r="AB115" s="122">
        <v>0</v>
      </c>
      <c r="AC115" s="122">
        <v>0</v>
      </c>
      <c r="AD115" s="121"/>
      <c r="AI115" s="120" t="s">
        <v>1776</v>
      </c>
      <c r="AM115" s="120" t="s">
        <v>939</v>
      </c>
      <c r="AP115" s="120" t="s">
        <v>1421</v>
      </c>
      <c r="AW115" s="120" t="s">
        <v>2524</v>
      </c>
      <c r="AX115" s="120" t="s">
        <v>2585</v>
      </c>
      <c r="AZ115" s="120" t="s">
        <v>2509</v>
      </c>
      <c r="BA115" s="120" t="s">
        <v>2525</v>
      </c>
      <c r="BB115" s="120" t="s">
        <v>94</v>
      </c>
      <c r="BG115" s="73" t="s">
        <v>3602</v>
      </c>
      <c r="BH115" s="73" t="s">
        <v>4203</v>
      </c>
      <c r="BI115" s="73" t="s">
        <v>4431</v>
      </c>
      <c r="BK115" s="73" t="s">
        <v>5228</v>
      </c>
      <c r="BO115" s="72" t="s">
        <v>210</v>
      </c>
      <c r="BP115" s="73" t="s">
        <v>3547</v>
      </c>
      <c r="BQ115" s="75">
        <v>121000625</v>
      </c>
      <c r="BR115" s="75">
        <v>139000625</v>
      </c>
      <c r="BS115" s="75">
        <v>148000625</v>
      </c>
      <c r="BT115" s="75">
        <v>0</v>
      </c>
      <c r="BU115" s="75">
        <v>184000625</v>
      </c>
      <c r="BV115" s="75">
        <v>0</v>
      </c>
      <c r="BW115" s="75">
        <v>0</v>
      </c>
      <c r="BX115" s="75">
        <v>0</v>
      </c>
      <c r="BY115" s="75">
        <v>0</v>
      </c>
      <c r="BZ115" s="75">
        <v>0</v>
      </c>
      <c r="CA115" s="75">
        <v>0</v>
      </c>
    </row>
    <row r="116" spans="10:79" ht="12" customHeight="1">
      <c r="J116" s="46">
        <v>112</v>
      </c>
      <c r="K116" s="46" t="str">
        <f t="shared" si="6"/>
        <v>HONDA-CIVIC-HATCHBACK TURBO E CVT</v>
      </c>
      <c r="L116" s="82">
        <f t="shared" si="7"/>
        <v>0</v>
      </c>
      <c r="N116" s="119" t="s">
        <v>30</v>
      </c>
      <c r="O116" s="120" t="s">
        <v>2815</v>
      </c>
      <c r="P116" s="122">
        <v>0</v>
      </c>
      <c r="Q116" s="122">
        <v>0</v>
      </c>
      <c r="R116" s="122">
        <v>0</v>
      </c>
      <c r="S116" s="122">
        <v>0</v>
      </c>
      <c r="T116" s="122">
        <v>0</v>
      </c>
      <c r="U116" s="122">
        <v>0</v>
      </c>
      <c r="V116" s="122">
        <v>0</v>
      </c>
      <c r="W116" s="122">
        <v>850000026</v>
      </c>
      <c r="X116" s="122">
        <v>965000026</v>
      </c>
      <c r="Y116" s="122">
        <v>1025000026</v>
      </c>
      <c r="Z116" s="122">
        <v>1250000026</v>
      </c>
      <c r="AA116" s="122">
        <v>0</v>
      </c>
      <c r="AB116" s="122">
        <v>0</v>
      </c>
      <c r="AC116" s="122">
        <v>0</v>
      </c>
      <c r="AD116" s="121"/>
      <c r="AI116" s="120" t="s">
        <v>1522</v>
      </c>
      <c r="AM116" s="120" t="s">
        <v>395</v>
      </c>
      <c r="AP116" s="120" t="s">
        <v>1422</v>
      </c>
      <c r="AW116" s="120" t="s">
        <v>1187</v>
      </c>
      <c r="AX116" s="120" t="s">
        <v>3350</v>
      </c>
      <c r="AZ116" s="120" t="s">
        <v>1625</v>
      </c>
      <c r="BA116" s="120" t="s">
        <v>2225</v>
      </c>
      <c r="BB116" s="120" t="s">
        <v>793</v>
      </c>
      <c r="BG116" s="73" t="s">
        <v>3603</v>
      </c>
      <c r="BH116" s="73" t="s">
        <v>4204</v>
      </c>
      <c r="BI116" s="73" t="s">
        <v>4432</v>
      </c>
      <c r="BK116" s="73" t="s">
        <v>5229</v>
      </c>
      <c r="BO116" s="72" t="s">
        <v>210</v>
      </c>
      <c r="BP116" s="73" t="s">
        <v>3548</v>
      </c>
      <c r="BQ116" s="75">
        <v>0</v>
      </c>
      <c r="BR116" s="75">
        <v>153000625</v>
      </c>
      <c r="BS116" s="75">
        <v>0</v>
      </c>
      <c r="BT116" s="75">
        <v>0</v>
      </c>
      <c r="BU116" s="75">
        <v>225000625</v>
      </c>
      <c r="BV116" s="75">
        <v>243000625</v>
      </c>
      <c r="BW116" s="75">
        <v>270000625</v>
      </c>
      <c r="BX116" s="75">
        <v>0</v>
      </c>
      <c r="BY116" s="75">
        <v>0</v>
      </c>
      <c r="BZ116" s="75">
        <v>0</v>
      </c>
      <c r="CA116" s="75">
        <v>0</v>
      </c>
    </row>
    <row r="117" spans="10:79" ht="12" customHeight="1">
      <c r="J117" s="46">
        <v>113</v>
      </c>
      <c r="K117" s="46" t="str">
        <f t="shared" si="6"/>
        <v>HONDA-CIVIC-HATCHBACK TURBO S CVT</v>
      </c>
      <c r="L117" s="82">
        <f t="shared" si="7"/>
        <v>0</v>
      </c>
      <c r="N117" s="119" t="s">
        <v>30</v>
      </c>
      <c r="O117" s="120" t="s">
        <v>2653</v>
      </c>
      <c r="P117" s="122">
        <v>0</v>
      </c>
      <c r="Q117" s="122">
        <v>0</v>
      </c>
      <c r="R117" s="122">
        <v>0</v>
      </c>
      <c r="S117" s="122">
        <v>0</v>
      </c>
      <c r="T117" s="122">
        <v>0</v>
      </c>
      <c r="U117" s="122">
        <v>0</v>
      </c>
      <c r="V117" s="122">
        <v>0</v>
      </c>
      <c r="W117" s="122">
        <v>0</v>
      </c>
      <c r="X117" s="122">
        <v>0</v>
      </c>
      <c r="Y117" s="122">
        <v>0</v>
      </c>
      <c r="Z117" s="122">
        <v>0</v>
      </c>
      <c r="AA117" s="122">
        <v>1625000026</v>
      </c>
      <c r="AB117" s="122">
        <v>1775000026</v>
      </c>
      <c r="AC117" s="122">
        <v>1985000026</v>
      </c>
      <c r="AD117" s="121"/>
      <c r="AI117" s="120" t="s">
        <v>1390</v>
      </c>
      <c r="AM117" s="120" t="s">
        <v>116</v>
      </c>
      <c r="AP117" s="120" t="s">
        <v>1423</v>
      </c>
      <c r="AW117" s="120" t="s">
        <v>649</v>
      </c>
      <c r="AX117" s="120" t="s">
        <v>1782</v>
      </c>
      <c r="AZ117" s="120" t="s">
        <v>1201</v>
      </c>
      <c r="BA117" s="120" t="s">
        <v>2643</v>
      </c>
      <c r="BB117" s="120" t="s">
        <v>368</v>
      </c>
      <c r="BG117" s="73" t="s">
        <v>3604</v>
      </c>
      <c r="BH117" s="73" t="s">
        <v>4205</v>
      </c>
      <c r="BI117" s="73" t="s">
        <v>4433</v>
      </c>
      <c r="BK117" s="73" t="s">
        <v>5230</v>
      </c>
      <c r="BO117" s="72" t="s">
        <v>210</v>
      </c>
      <c r="BP117" s="73" t="s">
        <v>3549</v>
      </c>
      <c r="BQ117" s="75">
        <v>0</v>
      </c>
      <c r="BR117" s="75">
        <v>144000625</v>
      </c>
      <c r="BS117" s="75">
        <v>189000625</v>
      </c>
      <c r="BT117" s="75">
        <v>171000625</v>
      </c>
      <c r="BU117" s="75">
        <v>0</v>
      </c>
      <c r="BV117" s="75">
        <v>0</v>
      </c>
      <c r="BW117" s="75">
        <v>0</v>
      </c>
      <c r="BX117" s="75">
        <v>0</v>
      </c>
      <c r="BY117" s="75">
        <v>0</v>
      </c>
      <c r="BZ117" s="75">
        <v>0</v>
      </c>
      <c r="CA117" s="75">
        <v>0</v>
      </c>
    </row>
    <row r="118" spans="10:79" ht="12" customHeight="1">
      <c r="J118" s="46">
        <v>114</v>
      </c>
      <c r="K118" s="46" t="str">
        <f t="shared" si="6"/>
        <v>HONDA-CIVIC-NEW 1.8 A/T</v>
      </c>
      <c r="L118" s="82">
        <f t="shared" si="7"/>
        <v>0</v>
      </c>
      <c r="N118" s="119" t="s">
        <v>30</v>
      </c>
      <c r="O118" s="120" t="s">
        <v>692</v>
      </c>
      <c r="P118" s="122">
        <v>350000026</v>
      </c>
      <c r="Q118" s="122">
        <v>370000026</v>
      </c>
      <c r="R118" s="122">
        <v>430000026</v>
      </c>
      <c r="S118" s="122">
        <v>520000026</v>
      </c>
      <c r="T118" s="122">
        <v>620000026</v>
      </c>
      <c r="U118" s="122">
        <v>705000026</v>
      </c>
      <c r="V118" s="122">
        <v>740000026</v>
      </c>
      <c r="W118" s="122">
        <v>805000026</v>
      </c>
      <c r="X118" s="122">
        <v>830000026</v>
      </c>
      <c r="Y118" s="122">
        <v>920000026</v>
      </c>
      <c r="Z118" s="122">
        <v>1050000026</v>
      </c>
      <c r="AA118" s="122">
        <v>0</v>
      </c>
      <c r="AB118" s="122">
        <v>0</v>
      </c>
      <c r="AC118" s="122">
        <v>0</v>
      </c>
      <c r="AD118" s="121"/>
      <c r="AI118" s="120" t="s">
        <v>397</v>
      </c>
      <c r="AM118" s="120" t="s">
        <v>3257</v>
      </c>
      <c r="AP118" s="120" t="s">
        <v>762</v>
      </c>
      <c r="AW118" s="120" t="s">
        <v>1631</v>
      </c>
      <c r="AX118" s="120" t="s">
        <v>1773</v>
      </c>
      <c r="AZ118" s="120" t="s">
        <v>904</v>
      </c>
      <c r="BA118" s="120" t="s">
        <v>1740</v>
      </c>
      <c r="BB118" s="120" t="s">
        <v>632</v>
      </c>
      <c r="BG118" s="73" t="s">
        <v>3605</v>
      </c>
      <c r="BH118" s="73" t="s">
        <v>4206</v>
      </c>
      <c r="BI118" s="73" t="s">
        <v>4434</v>
      </c>
      <c r="BK118" s="73" t="s">
        <v>5117</v>
      </c>
      <c r="BO118" s="72" t="s">
        <v>210</v>
      </c>
      <c r="BP118" s="73" t="s">
        <v>3550</v>
      </c>
      <c r="BQ118" s="75">
        <v>99000625</v>
      </c>
      <c r="BR118" s="75">
        <v>117000625</v>
      </c>
      <c r="BS118" s="75">
        <v>126000625</v>
      </c>
      <c r="BT118" s="75">
        <v>144000625</v>
      </c>
      <c r="BU118" s="75">
        <v>0</v>
      </c>
      <c r="BV118" s="75">
        <v>0</v>
      </c>
      <c r="BW118" s="75">
        <v>0</v>
      </c>
      <c r="BX118" s="75">
        <v>0</v>
      </c>
      <c r="BY118" s="75">
        <v>0</v>
      </c>
      <c r="BZ118" s="75">
        <v>0</v>
      </c>
      <c r="CA118" s="75">
        <v>0</v>
      </c>
    </row>
    <row r="119" spans="10:79" ht="12" customHeight="1">
      <c r="J119" s="46">
        <v>115</v>
      </c>
      <c r="K119" s="46" t="str">
        <f t="shared" si="6"/>
        <v>HONDA-CIVIC-NEW 1.8 iVTEC TRIPTONIC</v>
      </c>
      <c r="L119" s="82">
        <f t="shared" si="7"/>
        <v>0</v>
      </c>
      <c r="N119" s="119" t="s">
        <v>30</v>
      </c>
      <c r="O119" s="120" t="s">
        <v>3229</v>
      </c>
      <c r="P119" s="122">
        <v>0</v>
      </c>
      <c r="Q119" s="122">
        <v>0</v>
      </c>
      <c r="R119" s="122">
        <v>0</v>
      </c>
      <c r="S119" s="122">
        <v>0</v>
      </c>
      <c r="T119" s="122">
        <v>0</v>
      </c>
      <c r="U119" s="122">
        <v>0</v>
      </c>
      <c r="V119" s="122">
        <v>0</v>
      </c>
      <c r="W119" s="122">
        <v>935000026</v>
      </c>
      <c r="X119" s="122">
        <v>1025000026</v>
      </c>
      <c r="Y119" s="122">
        <v>1090000026</v>
      </c>
      <c r="Z119" s="122">
        <v>1275000026</v>
      </c>
      <c r="AA119" s="122">
        <v>0</v>
      </c>
      <c r="AB119" s="122">
        <v>0</v>
      </c>
      <c r="AC119" s="122">
        <v>0</v>
      </c>
      <c r="AD119" s="121"/>
      <c r="AI119" s="120" t="s">
        <v>1138</v>
      </c>
      <c r="AM119" s="120" t="s">
        <v>348</v>
      </c>
      <c r="AP119" s="120" t="s">
        <v>2490</v>
      </c>
      <c r="AW119" s="120" t="s">
        <v>1188</v>
      </c>
      <c r="AX119" s="120" t="s">
        <v>1821</v>
      </c>
      <c r="AZ119" s="120" t="s">
        <v>2482</v>
      </c>
      <c r="BA119" s="120" t="s">
        <v>1830</v>
      </c>
      <c r="BB119" s="120" t="s">
        <v>737</v>
      </c>
      <c r="BG119" s="73" t="s">
        <v>3606</v>
      </c>
      <c r="BH119" s="73" t="s">
        <v>4207</v>
      </c>
      <c r="BI119" s="73" t="s">
        <v>4435</v>
      </c>
      <c r="BK119" s="73" t="s">
        <v>5178</v>
      </c>
      <c r="BO119" s="72" t="s">
        <v>210</v>
      </c>
      <c r="BP119" s="73" t="s">
        <v>3551</v>
      </c>
      <c r="BQ119" s="75">
        <v>121000625</v>
      </c>
      <c r="BR119" s="75">
        <v>139000625</v>
      </c>
      <c r="BS119" s="75">
        <v>148000625</v>
      </c>
      <c r="BT119" s="75">
        <v>166000625</v>
      </c>
      <c r="BU119" s="75">
        <v>0</v>
      </c>
      <c r="BV119" s="75">
        <v>0</v>
      </c>
      <c r="BW119" s="75">
        <v>0</v>
      </c>
      <c r="BX119" s="75">
        <v>0</v>
      </c>
      <c r="BY119" s="75">
        <v>0</v>
      </c>
      <c r="BZ119" s="75">
        <v>0</v>
      </c>
      <c r="CA119" s="75">
        <v>0</v>
      </c>
    </row>
    <row r="120" spans="10:79" ht="12" customHeight="1">
      <c r="J120" s="46">
        <v>116</v>
      </c>
      <c r="K120" s="46" t="str">
        <f t="shared" si="6"/>
        <v>HONDA-CIVIC-NEW 1.8 M/T</v>
      </c>
      <c r="L120" s="82">
        <f t="shared" si="7"/>
        <v>0</v>
      </c>
      <c r="N120" s="119" t="s">
        <v>30</v>
      </c>
      <c r="O120" s="120" t="s">
        <v>3230</v>
      </c>
      <c r="P120" s="122">
        <v>0</v>
      </c>
      <c r="Q120" s="122">
        <v>0</v>
      </c>
      <c r="R120" s="122">
        <v>0</v>
      </c>
      <c r="S120" s="122">
        <v>0</v>
      </c>
      <c r="T120" s="122">
        <v>0</v>
      </c>
      <c r="U120" s="122">
        <v>0</v>
      </c>
      <c r="V120" s="122">
        <v>0</v>
      </c>
      <c r="W120" s="122">
        <v>0</v>
      </c>
      <c r="X120" s="122">
        <v>1625000026</v>
      </c>
      <c r="Y120" s="122">
        <v>1705000026</v>
      </c>
      <c r="Z120" s="122">
        <v>1785000026</v>
      </c>
      <c r="AA120" s="122">
        <v>0</v>
      </c>
      <c r="AB120" s="122">
        <v>0</v>
      </c>
      <c r="AC120" s="122">
        <v>0</v>
      </c>
      <c r="AD120" s="121"/>
      <c r="AI120" s="120" t="s">
        <v>859</v>
      </c>
      <c r="AM120" s="120" t="s">
        <v>117</v>
      </c>
      <c r="AP120" s="120" t="s">
        <v>763</v>
      </c>
      <c r="AW120" s="120" t="s">
        <v>534</v>
      </c>
      <c r="AX120" s="120" t="s">
        <v>2049</v>
      </c>
      <c r="AZ120" s="120" t="s">
        <v>727</v>
      </c>
      <c r="BA120" s="120" t="s">
        <v>3322</v>
      </c>
      <c r="BB120" s="120" t="s">
        <v>2184</v>
      </c>
      <c r="BG120" s="73" t="s">
        <v>3607</v>
      </c>
      <c r="BH120" s="73" t="s">
        <v>4208</v>
      </c>
      <c r="BI120" s="73" t="s">
        <v>4436</v>
      </c>
      <c r="BK120" s="73" t="s">
        <v>5179</v>
      </c>
      <c r="BO120" s="72" t="s">
        <v>210</v>
      </c>
      <c r="BP120" s="73" t="s">
        <v>3552</v>
      </c>
      <c r="BQ120" s="75">
        <v>0</v>
      </c>
      <c r="BR120" s="75">
        <v>0</v>
      </c>
      <c r="BS120" s="75">
        <v>162000625</v>
      </c>
      <c r="BT120" s="75">
        <v>180000625</v>
      </c>
      <c r="BU120" s="75">
        <v>198000625</v>
      </c>
      <c r="BV120" s="75">
        <v>225000625</v>
      </c>
      <c r="BW120" s="75">
        <v>243000625</v>
      </c>
      <c r="BX120" s="75">
        <v>0</v>
      </c>
      <c r="BY120" s="75">
        <v>0</v>
      </c>
      <c r="BZ120" s="75">
        <v>0</v>
      </c>
      <c r="CA120" s="75">
        <v>0</v>
      </c>
    </row>
    <row r="121" spans="10:79" ht="12" customHeight="1">
      <c r="J121" s="46">
        <v>117</v>
      </c>
      <c r="K121" s="46" t="str">
        <f t="shared" si="6"/>
        <v>HONDA-CIVIC-NEW FACELIFT 1.8 A/T</v>
      </c>
      <c r="L121" s="82">
        <f t="shared" si="7"/>
        <v>0</v>
      </c>
      <c r="N121" s="119" t="s">
        <v>30</v>
      </c>
      <c r="O121" s="120" t="s">
        <v>2001</v>
      </c>
      <c r="P121" s="122">
        <v>0</v>
      </c>
      <c r="Q121" s="122">
        <v>0</v>
      </c>
      <c r="R121" s="122">
        <v>0</v>
      </c>
      <c r="S121" s="122">
        <v>0</v>
      </c>
      <c r="T121" s="122">
        <v>0</v>
      </c>
      <c r="U121" s="122">
        <v>0</v>
      </c>
      <c r="V121" s="122">
        <v>0</v>
      </c>
      <c r="W121" s="122">
        <v>0</v>
      </c>
      <c r="X121" s="122">
        <v>0</v>
      </c>
      <c r="Y121" s="122">
        <v>0</v>
      </c>
      <c r="Z121" s="122">
        <v>1650000026</v>
      </c>
      <c r="AA121" s="122">
        <v>0</v>
      </c>
      <c r="AB121" s="122">
        <v>0</v>
      </c>
      <c r="AC121" s="122">
        <v>0</v>
      </c>
      <c r="AD121" s="121"/>
      <c r="AI121" s="120" t="s">
        <v>2123</v>
      </c>
      <c r="AM121" s="120" t="s">
        <v>1866</v>
      </c>
      <c r="AP121" s="120" t="s">
        <v>2491</v>
      </c>
      <c r="AW121" s="120" t="s">
        <v>2132</v>
      </c>
      <c r="AX121" s="120" t="s">
        <v>1816</v>
      </c>
      <c r="AZ121" s="120" t="s">
        <v>2104</v>
      </c>
      <c r="BA121" s="120" t="s">
        <v>3439</v>
      </c>
      <c r="BB121" s="120" t="s">
        <v>2341</v>
      </c>
      <c r="BG121" s="73" t="s">
        <v>3608</v>
      </c>
      <c r="BH121" s="73" t="s">
        <v>4209</v>
      </c>
      <c r="BI121" s="73" t="s">
        <v>4437</v>
      </c>
      <c r="BK121" s="73" t="s">
        <v>5118</v>
      </c>
      <c r="BO121" s="72" t="s">
        <v>210</v>
      </c>
      <c r="BP121" s="73" t="s">
        <v>3553</v>
      </c>
      <c r="BQ121" s="75">
        <v>153000625</v>
      </c>
      <c r="BR121" s="75">
        <v>171000625</v>
      </c>
      <c r="BS121" s="75">
        <v>189000625</v>
      </c>
      <c r="BT121" s="75">
        <v>207000625</v>
      </c>
      <c r="BU121" s="75">
        <v>180000625</v>
      </c>
      <c r="BV121" s="75">
        <v>0</v>
      </c>
      <c r="BW121" s="75">
        <v>346000625</v>
      </c>
      <c r="BX121" s="75">
        <v>306000625</v>
      </c>
      <c r="BY121" s="75">
        <v>0</v>
      </c>
      <c r="BZ121" s="75">
        <v>0</v>
      </c>
      <c r="CA121" s="75">
        <v>0</v>
      </c>
    </row>
    <row r="122" spans="10:79" ht="12" customHeight="1">
      <c r="J122" s="46">
        <v>118</v>
      </c>
      <c r="K122" s="46" t="str">
        <f t="shared" si="6"/>
        <v>HONDA-CIVIC-R EURO FD2R 2.0 MT</v>
      </c>
      <c r="L122" s="82">
        <f t="shared" si="7"/>
        <v>1300000026</v>
      </c>
      <c r="N122" s="119" t="s">
        <v>30</v>
      </c>
      <c r="O122" s="120" t="s">
        <v>1672</v>
      </c>
      <c r="P122" s="122">
        <v>0</v>
      </c>
      <c r="Q122" s="122">
        <v>0</v>
      </c>
      <c r="R122" s="122">
        <v>0</v>
      </c>
      <c r="S122" s="122">
        <v>2400000026</v>
      </c>
      <c r="T122" s="122">
        <v>0</v>
      </c>
      <c r="U122" s="122">
        <v>0</v>
      </c>
      <c r="V122" s="122">
        <v>0</v>
      </c>
      <c r="W122" s="122">
        <v>0</v>
      </c>
      <c r="X122" s="122">
        <v>0</v>
      </c>
      <c r="Y122" s="122">
        <v>0</v>
      </c>
      <c r="Z122" s="122">
        <v>0</v>
      </c>
      <c r="AA122" s="122">
        <v>0</v>
      </c>
      <c r="AB122" s="122">
        <v>0</v>
      </c>
      <c r="AC122" s="122">
        <v>0</v>
      </c>
      <c r="AD122" s="121"/>
      <c r="AI122" s="120" t="s">
        <v>2789</v>
      </c>
      <c r="AM122" s="120" t="s">
        <v>2387</v>
      </c>
      <c r="AP122" s="120" t="s">
        <v>1157</v>
      </c>
      <c r="AW122" s="120" t="s">
        <v>2538</v>
      </c>
      <c r="AX122" s="120" t="s">
        <v>3416</v>
      </c>
      <c r="AZ122" s="120" t="s">
        <v>1819</v>
      </c>
      <c r="BA122" s="120" t="s">
        <v>1473</v>
      </c>
      <c r="BB122" s="120" t="s">
        <v>2342</v>
      </c>
      <c r="BG122" s="73" t="s">
        <v>3609</v>
      </c>
      <c r="BH122" s="73" t="s">
        <v>4210</v>
      </c>
      <c r="BI122" s="73" t="s">
        <v>4438</v>
      </c>
      <c r="BK122" s="73" t="s">
        <v>5180</v>
      </c>
      <c r="BO122" s="72" t="s">
        <v>210</v>
      </c>
      <c r="BP122" s="73" t="s">
        <v>3554</v>
      </c>
      <c r="BQ122" s="75">
        <v>0</v>
      </c>
      <c r="BR122" s="75">
        <v>0</v>
      </c>
      <c r="BS122" s="75">
        <v>0</v>
      </c>
      <c r="BT122" s="75">
        <v>0</v>
      </c>
      <c r="BU122" s="75">
        <v>0</v>
      </c>
      <c r="BV122" s="75">
        <v>189000625</v>
      </c>
      <c r="BW122" s="75">
        <v>0</v>
      </c>
      <c r="BX122" s="75">
        <v>0</v>
      </c>
      <c r="BY122" s="75">
        <v>0</v>
      </c>
      <c r="BZ122" s="75">
        <v>0</v>
      </c>
      <c r="CA122" s="75">
        <v>0</v>
      </c>
    </row>
    <row r="123" spans="10:79" ht="12" customHeight="1">
      <c r="J123" s="46">
        <v>119</v>
      </c>
      <c r="K123" s="46" t="str">
        <f t="shared" si="6"/>
        <v>HONDA-CIVIC-RS CVT</v>
      </c>
      <c r="L123" s="82">
        <f t="shared" si="7"/>
        <v>500000026</v>
      </c>
      <c r="N123" s="119" t="s">
        <v>30</v>
      </c>
      <c r="O123" s="120" t="s">
        <v>932</v>
      </c>
      <c r="P123" s="122">
        <v>0</v>
      </c>
      <c r="Q123" s="122">
        <v>0</v>
      </c>
      <c r="R123" s="122">
        <v>0</v>
      </c>
      <c r="S123" s="122">
        <v>0</v>
      </c>
      <c r="T123" s="122">
        <v>0</v>
      </c>
      <c r="U123" s="122">
        <v>0</v>
      </c>
      <c r="V123" s="122">
        <v>0</v>
      </c>
      <c r="W123" s="122">
        <v>0</v>
      </c>
      <c r="X123" s="122">
        <v>0</v>
      </c>
      <c r="Y123" s="122">
        <v>0</v>
      </c>
      <c r="Z123" s="122">
        <v>735000026</v>
      </c>
      <c r="AA123" s="122">
        <v>0</v>
      </c>
      <c r="AB123" s="122">
        <v>0</v>
      </c>
      <c r="AC123" s="122">
        <v>0</v>
      </c>
      <c r="AD123" s="121"/>
      <c r="AI123" s="120" t="s">
        <v>934</v>
      </c>
      <c r="AM123" s="120" t="s">
        <v>2208</v>
      </c>
      <c r="AP123" s="120" t="s">
        <v>1822</v>
      </c>
      <c r="AW123" s="120" t="s">
        <v>2133</v>
      </c>
      <c r="AX123" s="120" t="s">
        <v>2312</v>
      </c>
      <c r="AZ123" s="120" t="s">
        <v>1840</v>
      </c>
      <c r="BA123" s="120" t="s">
        <v>1558</v>
      </c>
      <c r="BB123" s="120" t="s">
        <v>1346</v>
      </c>
      <c r="BG123" s="73" t="s">
        <v>3610</v>
      </c>
      <c r="BH123" s="73" t="s">
        <v>4211</v>
      </c>
      <c r="BI123" s="73" t="s">
        <v>4439</v>
      </c>
      <c r="BK123" s="73" t="s">
        <v>5231</v>
      </c>
      <c r="BO123" s="72" t="s">
        <v>210</v>
      </c>
      <c r="BP123" s="73" t="s">
        <v>3555</v>
      </c>
      <c r="BQ123" s="75">
        <v>0</v>
      </c>
      <c r="BR123" s="75">
        <v>0</v>
      </c>
      <c r="BS123" s="75">
        <v>0</v>
      </c>
      <c r="BT123" s="75">
        <v>0</v>
      </c>
      <c r="BU123" s="75">
        <v>0</v>
      </c>
      <c r="BV123" s="75">
        <v>0</v>
      </c>
      <c r="BW123" s="75">
        <v>0</v>
      </c>
      <c r="BX123" s="75">
        <v>0</v>
      </c>
      <c r="BY123" s="75">
        <v>0</v>
      </c>
      <c r="BZ123" s="75">
        <v>0</v>
      </c>
      <c r="CA123" s="75">
        <v>0</v>
      </c>
    </row>
    <row r="124" spans="10:79" ht="12" customHeight="1">
      <c r="J124" s="46">
        <v>120</v>
      </c>
      <c r="K124" s="46" t="str">
        <f t="shared" si="6"/>
        <v>HONDA-CIVIC-TURBO 1.5 TC CVT</v>
      </c>
      <c r="L124" s="82">
        <f t="shared" si="7"/>
        <v>0</v>
      </c>
      <c r="N124" s="119" t="s">
        <v>30</v>
      </c>
      <c r="O124" s="120" t="s">
        <v>1388</v>
      </c>
      <c r="P124" s="122">
        <v>0</v>
      </c>
      <c r="Q124" s="122">
        <v>0</v>
      </c>
      <c r="R124" s="122">
        <v>0</v>
      </c>
      <c r="S124" s="122">
        <v>0</v>
      </c>
      <c r="T124" s="122">
        <v>0</v>
      </c>
      <c r="U124" s="122">
        <v>0</v>
      </c>
      <c r="V124" s="122">
        <v>850000026</v>
      </c>
      <c r="W124" s="122">
        <v>990000026</v>
      </c>
      <c r="X124" s="122">
        <v>1025000026</v>
      </c>
      <c r="Y124" s="122">
        <v>1090000026</v>
      </c>
      <c r="Z124" s="122">
        <v>1120000026</v>
      </c>
      <c r="AA124" s="122">
        <v>1425000026</v>
      </c>
      <c r="AB124" s="122">
        <v>1650000026</v>
      </c>
      <c r="AC124" s="122">
        <v>0</v>
      </c>
      <c r="AD124" s="121"/>
      <c r="AI124" s="120" t="s">
        <v>860</v>
      </c>
      <c r="AM124" s="120" t="s">
        <v>2148</v>
      </c>
      <c r="AP124" s="120" t="s">
        <v>1611</v>
      </c>
      <c r="AW124" s="120" t="s">
        <v>2134</v>
      </c>
      <c r="AX124" s="120" t="s">
        <v>1988</v>
      </c>
      <c r="AZ124" s="120" t="s">
        <v>1683</v>
      </c>
      <c r="BA124" s="120" t="s">
        <v>541</v>
      </c>
      <c r="BB124" s="120" t="s">
        <v>2059</v>
      </c>
      <c r="BG124" s="73" t="s">
        <v>3611</v>
      </c>
      <c r="BH124" s="73" t="s">
        <v>4212</v>
      </c>
      <c r="BI124" s="73" t="s">
        <v>4440</v>
      </c>
      <c r="BK124" s="73" t="s">
        <v>5232</v>
      </c>
      <c r="BO124" s="72" t="s">
        <v>210</v>
      </c>
      <c r="BP124" s="73" t="s">
        <v>3556</v>
      </c>
      <c r="BQ124" s="75">
        <v>99000625</v>
      </c>
      <c r="BR124" s="75">
        <v>117000625</v>
      </c>
      <c r="BS124" s="75">
        <v>126000625</v>
      </c>
      <c r="BT124" s="75">
        <v>0</v>
      </c>
      <c r="BU124" s="75">
        <v>0</v>
      </c>
      <c r="BV124" s="75">
        <v>0</v>
      </c>
      <c r="BW124" s="75">
        <v>0</v>
      </c>
      <c r="BX124" s="75">
        <v>0</v>
      </c>
      <c r="BY124" s="75">
        <v>0</v>
      </c>
      <c r="BZ124" s="75">
        <v>0</v>
      </c>
      <c r="CA124" s="75">
        <v>0</v>
      </c>
    </row>
    <row r="125" spans="10:79" ht="12" customHeight="1">
      <c r="J125" s="46">
        <v>121</v>
      </c>
      <c r="K125" s="46" t="str">
        <f t="shared" si="6"/>
        <v>HONDA-CRV-1.5 CVT PRESTIGE</v>
      </c>
      <c r="L125" s="82">
        <f t="shared" si="7"/>
        <v>520000026</v>
      </c>
      <c r="N125" s="119" t="s">
        <v>30</v>
      </c>
      <c r="O125" s="120" t="s">
        <v>1389</v>
      </c>
      <c r="P125" s="122">
        <v>0</v>
      </c>
      <c r="Q125" s="122">
        <v>0</v>
      </c>
      <c r="R125" s="122">
        <v>0</v>
      </c>
      <c r="S125" s="122">
        <v>0</v>
      </c>
      <c r="T125" s="122">
        <v>830000026</v>
      </c>
      <c r="U125" s="122">
        <v>850000026</v>
      </c>
      <c r="V125" s="122">
        <v>875000026</v>
      </c>
      <c r="W125" s="122">
        <v>995000026</v>
      </c>
      <c r="X125" s="122">
        <v>1025000026</v>
      </c>
      <c r="Y125" s="122">
        <v>1090000026</v>
      </c>
      <c r="Z125" s="122">
        <v>1120000026</v>
      </c>
      <c r="AA125" s="122">
        <v>1425000026</v>
      </c>
      <c r="AB125" s="122">
        <v>1650000026</v>
      </c>
      <c r="AC125" s="122">
        <v>0</v>
      </c>
      <c r="AD125" s="121"/>
      <c r="AI125" s="120" t="s">
        <v>1963</v>
      </c>
      <c r="AM125" s="120" t="s">
        <v>2149</v>
      </c>
      <c r="AP125" s="120" t="s">
        <v>1712</v>
      </c>
      <c r="AW125" s="120" t="s">
        <v>2308</v>
      </c>
      <c r="AX125" s="120" t="s">
        <v>3319</v>
      </c>
      <c r="AZ125" s="120" t="s">
        <v>1739</v>
      </c>
      <c r="BA125" s="120" t="s">
        <v>1474</v>
      </c>
      <c r="BB125" s="120" t="s">
        <v>2185</v>
      </c>
      <c r="BG125" s="73" t="s">
        <v>3612</v>
      </c>
      <c r="BH125" s="73" t="s">
        <v>4213</v>
      </c>
      <c r="BI125" s="73" t="s">
        <v>4441</v>
      </c>
      <c r="BK125" s="73" t="s">
        <v>5233</v>
      </c>
      <c r="BO125" s="72" t="s">
        <v>210</v>
      </c>
      <c r="BP125" s="73" t="s">
        <v>3557</v>
      </c>
      <c r="BQ125" s="75">
        <v>121000625</v>
      </c>
      <c r="BR125" s="75">
        <v>162000625</v>
      </c>
      <c r="BS125" s="75">
        <v>148000625</v>
      </c>
      <c r="BT125" s="75">
        <v>0</v>
      </c>
      <c r="BU125" s="75">
        <v>0</v>
      </c>
      <c r="BV125" s="75">
        <v>0</v>
      </c>
      <c r="BW125" s="75">
        <v>0</v>
      </c>
      <c r="BX125" s="75">
        <v>0</v>
      </c>
      <c r="BY125" s="75">
        <v>0</v>
      </c>
      <c r="BZ125" s="75">
        <v>0</v>
      </c>
      <c r="CA125" s="75">
        <v>0</v>
      </c>
    </row>
    <row r="126" spans="10:79" ht="12" customHeight="1">
      <c r="J126" s="46">
        <v>122</v>
      </c>
      <c r="K126" s="46" t="str">
        <f t="shared" si="6"/>
        <v>HONDA-CRV-1.5 PRESTIGE CVT BLACK EDITION</v>
      </c>
      <c r="L126" s="82">
        <f t="shared" si="7"/>
        <v>520000026</v>
      </c>
      <c r="N126" s="119" t="s">
        <v>30</v>
      </c>
      <c r="O126" s="120" t="s">
        <v>2092</v>
      </c>
      <c r="P126" s="122">
        <v>0</v>
      </c>
      <c r="Q126" s="122">
        <v>0</v>
      </c>
      <c r="R126" s="122">
        <v>0</v>
      </c>
      <c r="S126" s="122">
        <v>0</v>
      </c>
      <c r="T126" s="122">
        <v>0</v>
      </c>
      <c r="U126" s="122">
        <v>0</v>
      </c>
      <c r="V126" s="122">
        <v>0</v>
      </c>
      <c r="W126" s="122">
        <v>0</v>
      </c>
      <c r="X126" s="122">
        <v>0</v>
      </c>
      <c r="Y126" s="122">
        <v>0</v>
      </c>
      <c r="Z126" s="122">
        <v>1720000026</v>
      </c>
      <c r="AA126" s="122">
        <v>2105000026</v>
      </c>
      <c r="AB126" s="122">
        <v>0</v>
      </c>
      <c r="AC126" s="122">
        <v>0</v>
      </c>
      <c r="AD126" s="121"/>
      <c r="AI126" s="120" t="s">
        <v>1391</v>
      </c>
      <c r="AM126" s="120" t="s">
        <v>2150</v>
      </c>
      <c r="AP126" s="120" t="s">
        <v>2271</v>
      </c>
      <c r="AW126" s="120" t="s">
        <v>2709</v>
      </c>
      <c r="AX126" s="120" t="s">
        <v>1839</v>
      </c>
      <c r="AZ126" s="120" t="s">
        <v>728</v>
      </c>
      <c r="BA126" s="120" t="s">
        <v>660</v>
      </c>
      <c r="BB126" s="120" t="s">
        <v>2071</v>
      </c>
      <c r="BG126" s="73" t="s">
        <v>3613</v>
      </c>
      <c r="BH126" s="73" t="s">
        <v>4214</v>
      </c>
      <c r="BI126" s="73" t="s">
        <v>4442</v>
      </c>
      <c r="BK126" s="73" t="s">
        <v>5253</v>
      </c>
      <c r="BO126" s="72" t="s">
        <v>210</v>
      </c>
      <c r="BP126" s="73" t="s">
        <v>5020</v>
      </c>
      <c r="BQ126" s="75">
        <v>0</v>
      </c>
      <c r="BR126" s="75">
        <v>0</v>
      </c>
      <c r="BS126" s="75">
        <v>0</v>
      </c>
      <c r="BT126" s="75">
        <v>180000925</v>
      </c>
      <c r="BU126" s="75">
        <v>205000925</v>
      </c>
      <c r="BV126" s="75">
        <v>230000925</v>
      </c>
      <c r="BW126" s="75">
        <v>245000925</v>
      </c>
      <c r="BX126" s="75">
        <v>265000925</v>
      </c>
      <c r="BY126" s="75">
        <v>0</v>
      </c>
      <c r="BZ126" s="75">
        <v>0</v>
      </c>
      <c r="CA126" s="75">
        <v>0</v>
      </c>
    </row>
    <row r="127" spans="10:79" ht="12" customHeight="1">
      <c r="J127" s="46">
        <v>123</v>
      </c>
      <c r="K127" s="46" t="str">
        <f t="shared" si="6"/>
        <v>HONDA-CRV-1.5 TC CVT CKD</v>
      </c>
      <c r="L127" s="82">
        <f t="shared" si="7"/>
        <v>520000026</v>
      </c>
      <c r="N127" s="119" t="s">
        <v>30</v>
      </c>
      <c r="O127" s="120" t="s">
        <v>1046</v>
      </c>
      <c r="P127" s="122">
        <v>0</v>
      </c>
      <c r="Q127" s="122">
        <v>0</v>
      </c>
      <c r="R127" s="122">
        <v>0</v>
      </c>
      <c r="S127" s="122">
        <v>0</v>
      </c>
      <c r="T127" s="122">
        <v>0</v>
      </c>
      <c r="U127" s="122">
        <v>0</v>
      </c>
      <c r="V127" s="122">
        <v>0</v>
      </c>
      <c r="W127" s="122">
        <v>0</v>
      </c>
      <c r="X127" s="122">
        <v>0</v>
      </c>
      <c r="Y127" s="122">
        <v>0</v>
      </c>
      <c r="Z127" s="122">
        <v>1715000026</v>
      </c>
      <c r="AA127" s="122">
        <v>2135000026</v>
      </c>
      <c r="AB127" s="122">
        <v>2275000026</v>
      </c>
      <c r="AC127" s="122">
        <v>0</v>
      </c>
      <c r="AD127" s="121"/>
      <c r="AI127" s="120" t="s">
        <v>2144</v>
      </c>
      <c r="AM127" s="120" t="s">
        <v>2388</v>
      </c>
      <c r="AP127" s="120" t="s">
        <v>2580</v>
      </c>
      <c r="AW127" s="120" t="s">
        <v>3005</v>
      </c>
      <c r="AX127" s="120" t="s">
        <v>571</v>
      </c>
      <c r="AZ127" s="120" t="s">
        <v>342</v>
      </c>
      <c r="BA127" s="120" t="s">
        <v>1475</v>
      </c>
      <c r="BB127" s="120" t="s">
        <v>3010</v>
      </c>
      <c r="BG127" s="73" t="s">
        <v>5023</v>
      </c>
      <c r="BH127" s="73" t="s">
        <v>4215</v>
      </c>
      <c r="BI127" s="73" t="s">
        <v>4443</v>
      </c>
      <c r="BK127" s="73" t="s">
        <v>5234</v>
      </c>
      <c r="BO127" s="72" t="s">
        <v>210</v>
      </c>
      <c r="BP127" s="73" t="s">
        <v>3558</v>
      </c>
      <c r="BQ127" s="75">
        <v>0</v>
      </c>
      <c r="BR127" s="75">
        <v>0</v>
      </c>
      <c r="BS127" s="75">
        <v>0</v>
      </c>
      <c r="BT127" s="75">
        <v>0</v>
      </c>
      <c r="BU127" s="75">
        <v>0</v>
      </c>
      <c r="BV127" s="75">
        <v>0</v>
      </c>
      <c r="BW127" s="75">
        <v>0</v>
      </c>
      <c r="BX127" s="75">
        <v>234000625</v>
      </c>
      <c r="BY127" s="75">
        <v>0</v>
      </c>
      <c r="BZ127" s="75">
        <v>0</v>
      </c>
      <c r="CA127" s="75">
        <v>0</v>
      </c>
    </row>
    <row r="128" spans="10:79" ht="12" customHeight="1">
      <c r="J128" s="46">
        <v>124</v>
      </c>
      <c r="K128" s="46" t="str">
        <f t="shared" si="6"/>
        <v>HONDA-CRV-1.5 TC PRESTIGE CVT</v>
      </c>
      <c r="L128" s="82">
        <f t="shared" si="7"/>
        <v>520000026</v>
      </c>
      <c r="N128" s="119" t="s">
        <v>30</v>
      </c>
      <c r="O128" s="120" t="s">
        <v>1754</v>
      </c>
      <c r="P128" s="122">
        <v>0</v>
      </c>
      <c r="Q128" s="122">
        <v>0</v>
      </c>
      <c r="R128" s="122">
        <v>0</v>
      </c>
      <c r="S128" s="122">
        <v>0</v>
      </c>
      <c r="T128" s="122">
        <v>0</v>
      </c>
      <c r="U128" s="122">
        <v>0</v>
      </c>
      <c r="V128" s="122">
        <v>0</v>
      </c>
      <c r="W128" s="122">
        <v>0</v>
      </c>
      <c r="X128" s="122">
        <v>0</v>
      </c>
      <c r="Y128" s="122">
        <v>0</v>
      </c>
      <c r="Z128" s="122">
        <v>1715000026</v>
      </c>
      <c r="AA128" s="122">
        <v>2135000026</v>
      </c>
      <c r="AB128" s="122">
        <v>2275000026</v>
      </c>
      <c r="AC128" s="122">
        <v>0</v>
      </c>
      <c r="AD128" s="121"/>
      <c r="AI128" s="120" t="s">
        <v>1985</v>
      </c>
      <c r="AM128" s="120" t="s">
        <v>2325</v>
      </c>
      <c r="AP128" s="120" t="s">
        <v>1678</v>
      </c>
      <c r="AW128" s="120" t="s">
        <v>2639</v>
      </c>
      <c r="AX128" s="120" t="s">
        <v>2566</v>
      </c>
      <c r="AZ128" s="120" t="s">
        <v>1465</v>
      </c>
      <c r="BA128" s="120" t="s">
        <v>598</v>
      </c>
      <c r="BB128" s="120" t="s">
        <v>2093</v>
      </c>
      <c r="BG128" s="73" t="s">
        <v>3614</v>
      </c>
      <c r="BH128" s="73" t="s">
        <v>4216</v>
      </c>
      <c r="BI128" s="73" t="s">
        <v>4444</v>
      </c>
      <c r="BK128" s="73" t="s">
        <v>5271</v>
      </c>
      <c r="BO128" s="72" t="s">
        <v>210</v>
      </c>
      <c r="BP128" s="73" t="s">
        <v>3559</v>
      </c>
      <c r="BQ128" s="75">
        <v>0</v>
      </c>
      <c r="BR128" s="75">
        <v>0</v>
      </c>
      <c r="BS128" s="75">
        <v>0</v>
      </c>
      <c r="BT128" s="75">
        <v>0</v>
      </c>
      <c r="BU128" s="75">
        <v>0</v>
      </c>
      <c r="BV128" s="75">
        <v>189000625</v>
      </c>
      <c r="BW128" s="75">
        <v>198000625</v>
      </c>
      <c r="BX128" s="75">
        <v>234000625</v>
      </c>
      <c r="BY128" s="75">
        <v>300000026</v>
      </c>
      <c r="BZ128" s="75">
        <v>0</v>
      </c>
      <c r="CA128" s="75">
        <v>0</v>
      </c>
    </row>
    <row r="129" spans="10:79" ht="12" customHeight="1">
      <c r="J129" s="46">
        <v>125</v>
      </c>
      <c r="K129" s="46" t="str">
        <f t="shared" si="6"/>
        <v>HONDA-CRV-1.5 TURBO CVT</v>
      </c>
      <c r="L129" s="82">
        <f t="shared" si="7"/>
        <v>520000026</v>
      </c>
      <c r="N129" s="119" t="s">
        <v>30</v>
      </c>
      <c r="O129" s="120" t="s">
        <v>1667</v>
      </c>
      <c r="P129" s="122">
        <v>1080000026</v>
      </c>
      <c r="Q129" s="122">
        <v>0</v>
      </c>
      <c r="R129" s="122">
        <v>0</v>
      </c>
      <c r="S129" s="122">
        <v>0</v>
      </c>
      <c r="T129" s="122">
        <v>0</v>
      </c>
      <c r="U129" s="122">
        <v>0</v>
      </c>
      <c r="V129" s="122">
        <v>0</v>
      </c>
      <c r="W129" s="122">
        <v>0</v>
      </c>
      <c r="X129" s="122">
        <v>0</v>
      </c>
      <c r="Y129" s="122">
        <v>0</v>
      </c>
      <c r="Z129" s="122">
        <v>0</v>
      </c>
      <c r="AA129" s="122">
        <v>0</v>
      </c>
      <c r="AB129" s="122">
        <v>0</v>
      </c>
      <c r="AC129" s="122">
        <v>0</v>
      </c>
      <c r="AD129" s="121"/>
      <c r="AI129" s="120" t="s">
        <v>2631</v>
      </c>
      <c r="AM129" s="120" t="s">
        <v>2151</v>
      </c>
      <c r="AP129" s="120" t="s">
        <v>597</v>
      </c>
      <c r="AW129" s="120" t="s">
        <v>1189</v>
      </c>
      <c r="AX129" s="120" t="s">
        <v>2567</v>
      </c>
      <c r="AZ129" s="120" t="s">
        <v>1796</v>
      </c>
      <c r="BA129" s="120" t="s">
        <v>1476</v>
      </c>
      <c r="BB129" s="120" t="s">
        <v>1706</v>
      </c>
      <c r="BG129" s="73" t="s">
        <v>3615</v>
      </c>
      <c r="BH129" s="73" t="s">
        <v>4217</v>
      </c>
      <c r="BI129" s="73" t="s">
        <v>5045</v>
      </c>
      <c r="BK129" s="73" t="s">
        <v>5235</v>
      </c>
      <c r="BO129" s="72" t="s">
        <v>210</v>
      </c>
      <c r="BP129" s="73" t="s">
        <v>5274</v>
      </c>
      <c r="BQ129" s="74"/>
      <c r="BR129" s="74"/>
      <c r="BS129" s="74"/>
      <c r="BT129" s="74"/>
      <c r="BU129" s="74"/>
      <c r="BV129" s="74"/>
      <c r="BW129" s="74"/>
      <c r="BX129" s="75">
        <v>0</v>
      </c>
      <c r="BY129" s="74"/>
      <c r="BZ129" s="74"/>
      <c r="CA129" s="74"/>
    </row>
    <row r="130" spans="10:79" ht="12" customHeight="1">
      <c r="J130" s="46">
        <v>126</v>
      </c>
      <c r="K130" s="46" t="str">
        <f t="shared" si="6"/>
        <v>HONDA-CRV-1.5 TURBO PRESTIGE</v>
      </c>
      <c r="L130" s="82">
        <f t="shared" si="7"/>
        <v>520000026</v>
      </c>
      <c r="N130" s="119" t="s">
        <v>30</v>
      </c>
      <c r="O130" s="120" t="s">
        <v>3231</v>
      </c>
      <c r="P130" s="122">
        <v>0</v>
      </c>
      <c r="Q130" s="122">
        <v>1285000026</v>
      </c>
      <c r="R130" s="122">
        <v>1335000026</v>
      </c>
      <c r="S130" s="122">
        <v>0</v>
      </c>
      <c r="T130" s="122">
        <v>0</v>
      </c>
      <c r="U130" s="122">
        <v>0</v>
      </c>
      <c r="V130" s="122">
        <v>0</v>
      </c>
      <c r="W130" s="122">
        <v>0</v>
      </c>
      <c r="X130" s="122">
        <v>0</v>
      </c>
      <c r="Y130" s="122">
        <v>0</v>
      </c>
      <c r="Z130" s="122">
        <v>0</v>
      </c>
      <c r="AA130" s="122">
        <v>0</v>
      </c>
      <c r="AB130" s="122">
        <v>0</v>
      </c>
      <c r="AC130" s="122">
        <v>0</v>
      </c>
      <c r="AD130" s="121"/>
      <c r="AI130" s="120" t="s">
        <v>2246</v>
      </c>
      <c r="AM130" s="120" t="s">
        <v>2389</v>
      </c>
      <c r="AP130" s="120" t="s">
        <v>1634</v>
      </c>
      <c r="AW130" s="120" t="s">
        <v>536</v>
      </c>
      <c r="AX130" s="120" t="s">
        <v>408</v>
      </c>
      <c r="AZ130" s="120" t="s">
        <v>1690</v>
      </c>
      <c r="BA130" s="120" t="s">
        <v>2105</v>
      </c>
      <c r="BB130" s="120" t="s">
        <v>2034</v>
      </c>
      <c r="BG130" s="73" t="s">
        <v>3616</v>
      </c>
      <c r="BH130" s="73" t="s">
        <v>4218</v>
      </c>
      <c r="BI130" s="73" t="s">
        <v>4445</v>
      </c>
      <c r="BK130" s="73" t="s">
        <v>5260</v>
      </c>
      <c r="BO130" s="72" t="s">
        <v>210</v>
      </c>
      <c r="BP130" s="73" t="s">
        <v>3560</v>
      </c>
      <c r="BQ130" s="75">
        <v>126000625</v>
      </c>
      <c r="BR130" s="75">
        <v>162000625</v>
      </c>
      <c r="BS130" s="75">
        <v>180000625</v>
      </c>
      <c r="BT130" s="75">
        <v>198000625</v>
      </c>
      <c r="BU130" s="75">
        <v>216000625</v>
      </c>
      <c r="BV130" s="75">
        <v>234000625</v>
      </c>
      <c r="BW130" s="75">
        <v>261000625</v>
      </c>
      <c r="BX130" s="75">
        <v>279000625</v>
      </c>
      <c r="BY130" s="75">
        <v>0</v>
      </c>
      <c r="BZ130" s="75">
        <v>0</v>
      </c>
      <c r="CA130" s="75">
        <v>0</v>
      </c>
    </row>
    <row r="131" spans="10:79" ht="12" customHeight="1">
      <c r="J131" s="46">
        <v>127</v>
      </c>
      <c r="K131" s="46" t="str">
        <f t="shared" si="6"/>
        <v>HONDA-CRV-2.0 CVT</v>
      </c>
      <c r="L131" s="82">
        <f t="shared" si="7"/>
        <v>0</v>
      </c>
      <c r="N131" s="119" t="s">
        <v>30</v>
      </c>
      <c r="O131" s="120" t="s">
        <v>3232</v>
      </c>
      <c r="P131" s="122">
        <v>0</v>
      </c>
      <c r="Q131" s="122">
        <v>0</v>
      </c>
      <c r="R131" s="122">
        <v>1315000026</v>
      </c>
      <c r="S131" s="122">
        <v>0</v>
      </c>
      <c r="T131" s="122">
        <v>0</v>
      </c>
      <c r="U131" s="122">
        <v>0</v>
      </c>
      <c r="V131" s="122">
        <v>0</v>
      </c>
      <c r="W131" s="122">
        <v>0</v>
      </c>
      <c r="X131" s="122">
        <v>0</v>
      </c>
      <c r="Y131" s="122">
        <v>0</v>
      </c>
      <c r="Z131" s="122">
        <v>0</v>
      </c>
      <c r="AA131" s="122">
        <v>0</v>
      </c>
      <c r="AB131" s="122">
        <v>0</v>
      </c>
      <c r="AC131" s="122">
        <v>0</v>
      </c>
      <c r="AD131" s="121"/>
      <c r="AI131" s="120" t="s">
        <v>3233</v>
      </c>
      <c r="AM131" s="120" t="s">
        <v>2255</v>
      </c>
      <c r="AP131" s="120" t="s">
        <v>1983</v>
      </c>
      <c r="AW131" s="120" t="s">
        <v>1731</v>
      </c>
      <c r="AX131" s="120" t="s">
        <v>1551</v>
      </c>
      <c r="AZ131" s="120" t="s">
        <v>108</v>
      </c>
      <c r="BA131" s="120" t="s">
        <v>1722</v>
      </c>
      <c r="BB131" s="120" t="s">
        <v>2228</v>
      </c>
      <c r="BG131" s="73" t="s">
        <v>3617</v>
      </c>
      <c r="BH131" s="73" t="s">
        <v>4219</v>
      </c>
      <c r="BI131" s="73" t="s">
        <v>4446</v>
      </c>
      <c r="BK131" s="73" t="s">
        <v>5236</v>
      </c>
      <c r="BO131" s="72" t="s">
        <v>210</v>
      </c>
      <c r="BP131" s="73" t="s">
        <v>3561</v>
      </c>
      <c r="BQ131" s="75">
        <v>175000026</v>
      </c>
      <c r="BR131" s="75">
        <v>185000026</v>
      </c>
      <c r="BS131" s="75">
        <v>195000026</v>
      </c>
      <c r="BT131" s="75">
        <v>215000026</v>
      </c>
      <c r="BU131" s="75">
        <v>230000026</v>
      </c>
      <c r="BV131" s="75">
        <v>245000026</v>
      </c>
      <c r="BW131" s="75">
        <v>260000026</v>
      </c>
      <c r="BX131" s="75">
        <v>295000026</v>
      </c>
      <c r="BY131" s="75">
        <v>0</v>
      </c>
      <c r="BZ131" s="75">
        <v>0</v>
      </c>
      <c r="CA131" s="75">
        <v>0</v>
      </c>
    </row>
    <row r="132" spans="10:79" ht="12" customHeight="1">
      <c r="J132" s="46">
        <v>128</v>
      </c>
      <c r="K132" s="46" t="str">
        <f t="shared" si="6"/>
        <v>HONDA-CRV-2.0 M / T</v>
      </c>
      <c r="L132" s="82">
        <f t="shared" si="7"/>
        <v>0</v>
      </c>
      <c r="N132" s="119" t="s">
        <v>30</v>
      </c>
      <c r="O132" s="120" t="s">
        <v>3024</v>
      </c>
      <c r="P132" s="122">
        <v>0</v>
      </c>
      <c r="Q132" s="122">
        <v>0</v>
      </c>
      <c r="R132" s="122">
        <v>0</v>
      </c>
      <c r="S132" s="122">
        <v>0</v>
      </c>
      <c r="T132" s="122">
        <v>0</v>
      </c>
      <c r="U132" s="122">
        <v>0</v>
      </c>
      <c r="V132" s="122">
        <v>0</v>
      </c>
      <c r="W132" s="122">
        <v>2950000026</v>
      </c>
      <c r="X132" s="122">
        <v>0</v>
      </c>
      <c r="Y132" s="122">
        <v>0</v>
      </c>
      <c r="Z132" s="122">
        <v>0</v>
      </c>
      <c r="AA132" s="122">
        <v>0</v>
      </c>
      <c r="AB132" s="122">
        <v>0</v>
      </c>
      <c r="AC132" s="122">
        <v>0</v>
      </c>
      <c r="AD132" s="121"/>
      <c r="AI132" s="120" t="s">
        <v>1929</v>
      </c>
      <c r="AM132" s="120" t="s">
        <v>3258</v>
      </c>
      <c r="AP132" s="120" t="s">
        <v>708</v>
      </c>
      <c r="AW132" s="120" t="s">
        <v>1317</v>
      </c>
      <c r="AX132" s="120" t="s">
        <v>1552</v>
      </c>
      <c r="AZ132" s="120" t="s">
        <v>2784</v>
      </c>
      <c r="BA132" s="120" t="s">
        <v>2181</v>
      </c>
      <c r="BB132" s="120" t="s">
        <v>2072</v>
      </c>
      <c r="BG132" s="73" t="s">
        <v>3618</v>
      </c>
      <c r="BH132" s="73" t="s">
        <v>4220</v>
      </c>
      <c r="BI132" s="73" t="s">
        <v>4447</v>
      </c>
      <c r="BK132" s="73" t="s">
        <v>5237</v>
      </c>
      <c r="BO132" s="72" t="s">
        <v>210</v>
      </c>
      <c r="BP132" s="73" t="s">
        <v>3562</v>
      </c>
      <c r="BQ132" s="75">
        <v>144000625</v>
      </c>
      <c r="BR132" s="75">
        <v>0</v>
      </c>
      <c r="BS132" s="75">
        <v>180000625</v>
      </c>
      <c r="BT132" s="75">
        <v>198000625</v>
      </c>
      <c r="BU132" s="75">
        <v>210000715</v>
      </c>
      <c r="BV132" s="75">
        <v>0</v>
      </c>
      <c r="BW132" s="75">
        <v>261000625</v>
      </c>
      <c r="BX132" s="75">
        <v>0</v>
      </c>
      <c r="BY132" s="75">
        <v>0</v>
      </c>
      <c r="BZ132" s="75">
        <v>0</v>
      </c>
      <c r="CA132" s="75">
        <v>0</v>
      </c>
    </row>
    <row r="133" spans="10:79" ht="12" customHeight="1">
      <c r="J133" s="46">
        <v>129</v>
      </c>
      <c r="K133" s="46" t="str">
        <f t="shared" ref="K133:K196" si="8">IFERROR(IF($B$3="Passenger",(HLOOKUP($K$3,$AI$4:$BC$699,1+J133,0)),(HLOOKUP($K$3,$BF$4:$BM$686,1+J133,0))),0)</f>
        <v>HONDA-CRV-2.0 RS EHEV HYBRID</v>
      </c>
      <c r="L133" s="82">
        <f t="shared" ref="L133:L196" si="9">IFERROR(IF($B$3="Passenger",VLOOKUP(K133,$O$5:$AD$3396,$L$3+1,0),VLOOKUP(K133,$BP$5:$CA$1915,$L$3+1,0)),0)</f>
        <v>0</v>
      </c>
      <c r="N133" s="119" t="s">
        <v>30</v>
      </c>
      <c r="O133" s="120" t="s">
        <v>1047</v>
      </c>
      <c r="P133" s="122">
        <v>0</v>
      </c>
      <c r="Q133" s="122">
        <v>0</v>
      </c>
      <c r="R133" s="122">
        <v>0</v>
      </c>
      <c r="S133" s="122">
        <v>0</v>
      </c>
      <c r="T133" s="122">
        <v>0</v>
      </c>
      <c r="U133" s="122">
        <v>0</v>
      </c>
      <c r="V133" s="122">
        <v>0</v>
      </c>
      <c r="W133" s="122">
        <v>620000026</v>
      </c>
      <c r="X133" s="122">
        <v>715000026</v>
      </c>
      <c r="Y133" s="122">
        <v>0</v>
      </c>
      <c r="Z133" s="122">
        <v>0</v>
      </c>
      <c r="AA133" s="122">
        <v>0</v>
      </c>
      <c r="AB133" s="122">
        <v>0</v>
      </c>
      <c r="AC133" s="122">
        <v>0</v>
      </c>
      <c r="AD133" s="121"/>
      <c r="AI133" s="120" t="s">
        <v>1139</v>
      </c>
      <c r="AM133" s="120" t="s">
        <v>1922</v>
      </c>
      <c r="AP133" s="120" t="s">
        <v>3379</v>
      </c>
      <c r="AW133" s="120" t="s">
        <v>1190</v>
      </c>
      <c r="AX133" s="120" t="s">
        <v>1813</v>
      </c>
      <c r="AZ133" s="120" t="s">
        <v>489</v>
      </c>
      <c r="BA133" s="120" t="s">
        <v>2667</v>
      </c>
      <c r="BB133" s="120" t="s">
        <v>2035</v>
      </c>
      <c r="BG133" s="73" t="s">
        <v>3619</v>
      </c>
      <c r="BH133" s="73" t="s">
        <v>4221</v>
      </c>
      <c r="BI133" s="73" t="s">
        <v>4448</v>
      </c>
      <c r="BK133" s="73" t="s">
        <v>5272</v>
      </c>
      <c r="BO133" s="72" t="s">
        <v>210</v>
      </c>
      <c r="BP133" s="73" t="s">
        <v>3563</v>
      </c>
      <c r="BQ133" s="75">
        <v>130000925</v>
      </c>
      <c r="BR133" s="75">
        <v>150000925</v>
      </c>
      <c r="BS133" s="75">
        <v>175000925</v>
      </c>
      <c r="BT133" s="75">
        <v>190000925</v>
      </c>
      <c r="BU133" s="75">
        <v>210000925</v>
      </c>
      <c r="BV133" s="75">
        <v>230000925</v>
      </c>
      <c r="BW133" s="75">
        <v>265000925</v>
      </c>
      <c r="BX133" s="75">
        <v>295000925</v>
      </c>
      <c r="BY133" s="75">
        <v>320000925</v>
      </c>
      <c r="BZ133" s="75">
        <v>0</v>
      </c>
      <c r="CA133" s="75">
        <v>0</v>
      </c>
    </row>
    <row r="134" spans="10:79" ht="12" customHeight="1">
      <c r="J134" s="46">
        <v>130</v>
      </c>
      <c r="K134" s="46" t="str">
        <f t="shared" si="8"/>
        <v>HONDA-CRV-2.400 A / T</v>
      </c>
      <c r="L134" s="82">
        <f t="shared" si="9"/>
        <v>0</v>
      </c>
      <c r="N134" s="119" t="s">
        <v>30</v>
      </c>
      <c r="O134" s="120" t="s">
        <v>2052</v>
      </c>
      <c r="P134" s="122">
        <v>0</v>
      </c>
      <c r="Q134" s="122">
        <v>0</v>
      </c>
      <c r="R134" s="122">
        <v>0</v>
      </c>
      <c r="S134" s="122">
        <v>0</v>
      </c>
      <c r="T134" s="122">
        <v>0</v>
      </c>
      <c r="U134" s="122">
        <v>0</v>
      </c>
      <c r="V134" s="122">
        <v>0</v>
      </c>
      <c r="W134" s="122">
        <v>620000026</v>
      </c>
      <c r="X134" s="122">
        <v>715000026</v>
      </c>
      <c r="Y134" s="122">
        <v>0</v>
      </c>
      <c r="Z134" s="122">
        <v>0</v>
      </c>
      <c r="AA134" s="122">
        <v>0</v>
      </c>
      <c r="AB134" s="122">
        <v>0</v>
      </c>
      <c r="AC134" s="122">
        <v>0</v>
      </c>
      <c r="AD134" s="121"/>
      <c r="AI134" s="120" t="s">
        <v>1048</v>
      </c>
      <c r="AM134" s="120" t="s">
        <v>3259</v>
      </c>
      <c r="AP134" s="120" t="s">
        <v>764</v>
      </c>
      <c r="AW134" s="120" t="s">
        <v>1457</v>
      </c>
      <c r="AX134" s="120" t="s">
        <v>1946</v>
      </c>
      <c r="AZ134" s="120" t="s">
        <v>1097</v>
      </c>
      <c r="BA134" s="120" t="s">
        <v>2668</v>
      </c>
      <c r="BB134" s="120" t="s">
        <v>2186</v>
      </c>
      <c r="BG134" s="73" t="s">
        <v>3620</v>
      </c>
      <c r="BH134" s="73" t="s">
        <v>4222</v>
      </c>
      <c r="BI134" s="73" t="s">
        <v>4449</v>
      </c>
      <c r="BK134" s="73" t="s">
        <v>5181</v>
      </c>
      <c r="BO134" s="72" t="s">
        <v>210</v>
      </c>
      <c r="BP134" s="73" t="s">
        <v>3564</v>
      </c>
      <c r="BQ134" s="75">
        <v>162000625</v>
      </c>
      <c r="BR134" s="75">
        <v>0</v>
      </c>
      <c r="BS134" s="75">
        <v>198000625</v>
      </c>
      <c r="BT134" s="75">
        <v>0</v>
      </c>
      <c r="BU134" s="75">
        <v>0</v>
      </c>
      <c r="BV134" s="75">
        <v>252000625</v>
      </c>
      <c r="BW134" s="75">
        <v>0</v>
      </c>
      <c r="BX134" s="75">
        <v>315000625</v>
      </c>
      <c r="BY134" s="75">
        <v>0</v>
      </c>
      <c r="BZ134" s="75">
        <v>0</v>
      </c>
      <c r="CA134" s="75">
        <v>0</v>
      </c>
    </row>
    <row r="135" spans="10:79" ht="12" customHeight="1">
      <c r="J135" s="46">
        <v>131</v>
      </c>
      <c r="K135" s="46" t="str">
        <f t="shared" si="8"/>
        <v>HONDA-CRV-ALL NEW 1.5 TURBO PRESTIGE CVT</v>
      </c>
      <c r="L135" s="82">
        <f t="shared" si="9"/>
        <v>520000026</v>
      </c>
      <c r="N135" s="119" t="s">
        <v>30</v>
      </c>
      <c r="O135" s="120" t="s">
        <v>2615</v>
      </c>
      <c r="P135" s="122">
        <v>0</v>
      </c>
      <c r="Q135" s="122">
        <v>0</v>
      </c>
      <c r="R135" s="122">
        <v>0</v>
      </c>
      <c r="S135" s="122">
        <v>0</v>
      </c>
      <c r="T135" s="122">
        <v>0</v>
      </c>
      <c r="U135" s="122">
        <v>0</v>
      </c>
      <c r="V135" s="122">
        <v>0</v>
      </c>
      <c r="W135" s="122">
        <v>0</v>
      </c>
      <c r="X135" s="122">
        <v>0</v>
      </c>
      <c r="Y135" s="122">
        <v>0</v>
      </c>
      <c r="Z135" s="122">
        <v>1720000026</v>
      </c>
      <c r="AA135" s="122">
        <v>2105000026</v>
      </c>
      <c r="AB135" s="122">
        <v>0</v>
      </c>
      <c r="AC135" s="122">
        <v>0</v>
      </c>
      <c r="AD135" s="121"/>
      <c r="AI135" s="120" t="s">
        <v>1049</v>
      </c>
      <c r="AM135" s="120" t="s">
        <v>2152</v>
      </c>
      <c r="AP135" s="120" t="s">
        <v>562</v>
      </c>
      <c r="AW135" s="120" t="s">
        <v>1318</v>
      </c>
      <c r="AX135" s="120" t="s">
        <v>549</v>
      </c>
      <c r="AZ135" s="120" t="s">
        <v>603</v>
      </c>
      <c r="BA135" s="120" t="s">
        <v>2669</v>
      </c>
      <c r="BB135" s="120" t="s">
        <v>2014</v>
      </c>
      <c r="BG135" s="73" t="s">
        <v>3621</v>
      </c>
      <c r="BH135" s="73" t="s">
        <v>4223</v>
      </c>
      <c r="BI135" s="73" t="s">
        <v>4450</v>
      </c>
      <c r="BK135" s="73" t="s">
        <v>5238</v>
      </c>
      <c r="BO135" s="72" t="s">
        <v>210</v>
      </c>
      <c r="BP135" s="73" t="s">
        <v>3565</v>
      </c>
      <c r="BQ135" s="75">
        <v>0</v>
      </c>
      <c r="BR135" s="75">
        <v>0</v>
      </c>
      <c r="BS135" s="75">
        <v>0</v>
      </c>
      <c r="BT135" s="75">
        <v>162000625</v>
      </c>
      <c r="BU135" s="75">
        <v>0</v>
      </c>
      <c r="BV135" s="75">
        <v>0</v>
      </c>
      <c r="BW135" s="75">
        <v>225000625</v>
      </c>
      <c r="BX135" s="75">
        <v>0</v>
      </c>
      <c r="BY135" s="75">
        <v>0</v>
      </c>
      <c r="BZ135" s="75">
        <v>0</v>
      </c>
      <c r="CA135" s="75">
        <v>0</v>
      </c>
    </row>
    <row r="136" spans="10:79" ht="12" customHeight="1">
      <c r="J136" s="46">
        <v>132</v>
      </c>
      <c r="K136" s="46" t="str">
        <f t="shared" si="8"/>
        <v>HONDA-CRV-ALL NEW 2.0 A/T</v>
      </c>
      <c r="L136" s="82">
        <f t="shared" si="9"/>
        <v>0</v>
      </c>
      <c r="N136" s="119" t="s">
        <v>30</v>
      </c>
      <c r="O136" s="120" t="s">
        <v>1280</v>
      </c>
      <c r="P136" s="122">
        <v>220000026</v>
      </c>
      <c r="Q136" s="122">
        <v>0</v>
      </c>
      <c r="R136" s="122">
        <v>0</v>
      </c>
      <c r="S136" s="122">
        <v>0</v>
      </c>
      <c r="T136" s="122">
        <v>0</v>
      </c>
      <c r="U136" s="122">
        <v>0</v>
      </c>
      <c r="V136" s="122">
        <v>0</v>
      </c>
      <c r="W136" s="122">
        <v>0</v>
      </c>
      <c r="X136" s="122">
        <v>0</v>
      </c>
      <c r="Y136" s="122">
        <v>0</v>
      </c>
      <c r="Z136" s="122">
        <v>0</v>
      </c>
      <c r="AA136" s="122">
        <v>0</v>
      </c>
      <c r="AB136" s="122">
        <v>0</v>
      </c>
      <c r="AC136" s="122">
        <v>0</v>
      </c>
      <c r="AD136" s="121"/>
      <c r="AI136" s="120" t="s">
        <v>2654</v>
      </c>
      <c r="AM136" s="120" t="s">
        <v>2390</v>
      </c>
      <c r="AP136" s="120" t="s">
        <v>175</v>
      </c>
      <c r="AW136" s="120" t="s">
        <v>2592</v>
      </c>
      <c r="AX136" s="120" t="s">
        <v>2568</v>
      </c>
      <c r="AZ136" s="120" t="s">
        <v>827</v>
      </c>
      <c r="BA136" s="120" t="s">
        <v>2670</v>
      </c>
      <c r="BB136" s="120" t="s">
        <v>2500</v>
      </c>
      <c r="BG136" s="73" t="s">
        <v>3622</v>
      </c>
      <c r="BH136" s="73" t="s">
        <v>4224</v>
      </c>
      <c r="BI136" s="73" t="s">
        <v>4451</v>
      </c>
      <c r="BK136" s="73" t="s">
        <v>5076</v>
      </c>
      <c r="BO136" s="72" t="s">
        <v>210</v>
      </c>
      <c r="BP136" s="73" t="s">
        <v>3566</v>
      </c>
      <c r="BQ136" s="75">
        <v>0</v>
      </c>
      <c r="BR136" s="75">
        <v>0</v>
      </c>
      <c r="BS136" s="75">
        <v>185000925</v>
      </c>
      <c r="BT136" s="75">
        <v>205000026</v>
      </c>
      <c r="BU136" s="75">
        <v>210000925</v>
      </c>
      <c r="BV136" s="75">
        <v>225000925</v>
      </c>
      <c r="BW136" s="75">
        <v>230000925</v>
      </c>
      <c r="BX136" s="75">
        <v>0</v>
      </c>
      <c r="BY136" s="75">
        <v>0</v>
      </c>
      <c r="BZ136" s="75">
        <v>0</v>
      </c>
      <c r="CA136" s="75">
        <v>0</v>
      </c>
    </row>
    <row r="137" spans="10:79" ht="12" customHeight="1">
      <c r="J137" s="46">
        <v>133</v>
      </c>
      <c r="K137" s="46" t="str">
        <f t="shared" si="8"/>
        <v>HONDA-CRV-ALL NEW 2.0 A/T PRESTIGE</v>
      </c>
      <c r="L137" s="82">
        <f t="shared" si="9"/>
        <v>0</v>
      </c>
      <c r="N137" s="119" t="s">
        <v>30</v>
      </c>
      <c r="O137" s="120" t="s">
        <v>2813</v>
      </c>
      <c r="P137" s="122">
        <v>0</v>
      </c>
      <c r="Q137" s="122">
        <v>0</v>
      </c>
      <c r="R137" s="122">
        <v>0</v>
      </c>
      <c r="S137" s="122">
        <v>0</v>
      </c>
      <c r="T137" s="122">
        <v>0</v>
      </c>
      <c r="U137" s="122">
        <v>235000026</v>
      </c>
      <c r="V137" s="122">
        <v>275000026</v>
      </c>
      <c r="W137" s="122">
        <v>325000026</v>
      </c>
      <c r="X137" s="122">
        <v>0</v>
      </c>
      <c r="Y137" s="122">
        <v>0</v>
      </c>
      <c r="Z137" s="122">
        <v>0</v>
      </c>
      <c r="AA137" s="122">
        <v>0</v>
      </c>
      <c r="AB137" s="122">
        <v>0</v>
      </c>
      <c r="AC137" s="122">
        <v>0</v>
      </c>
      <c r="AD137" s="121"/>
      <c r="AI137" s="120" t="s">
        <v>3234</v>
      </c>
      <c r="AM137" s="120" t="s">
        <v>2153</v>
      </c>
      <c r="AP137" s="120" t="s">
        <v>961</v>
      </c>
      <c r="AW137" s="120" t="s">
        <v>1319</v>
      </c>
      <c r="AX137" s="120" t="s">
        <v>2569</v>
      </c>
      <c r="AZ137" s="120" t="s">
        <v>2008</v>
      </c>
      <c r="BA137" s="120" t="s">
        <v>1723</v>
      </c>
      <c r="BB137" s="120" t="s">
        <v>436</v>
      </c>
      <c r="BG137" s="73" t="s">
        <v>3623</v>
      </c>
      <c r="BH137" s="73" t="s">
        <v>4225</v>
      </c>
      <c r="BI137" s="73" t="s">
        <v>4452</v>
      </c>
      <c r="BK137" s="73" t="s">
        <v>5058</v>
      </c>
      <c r="BO137" s="72" t="s">
        <v>210</v>
      </c>
      <c r="BP137" s="73" t="s">
        <v>5021</v>
      </c>
      <c r="BQ137" s="75">
        <v>190000026</v>
      </c>
      <c r="BR137" s="75">
        <v>210000026</v>
      </c>
      <c r="BS137" s="75">
        <v>230000026</v>
      </c>
      <c r="BT137" s="75">
        <v>260000026</v>
      </c>
      <c r="BU137" s="75">
        <v>280000026</v>
      </c>
      <c r="BV137" s="75">
        <v>300000026</v>
      </c>
      <c r="BW137" s="75">
        <v>320000026</v>
      </c>
      <c r="BX137" s="75">
        <v>340000026</v>
      </c>
      <c r="BY137" s="75">
        <v>0</v>
      </c>
      <c r="BZ137" s="75">
        <v>0</v>
      </c>
      <c r="CA137" s="75">
        <v>0</v>
      </c>
    </row>
    <row r="138" spans="10:79" ht="12" customHeight="1">
      <c r="J138" s="46">
        <v>134</v>
      </c>
      <c r="K138" s="46" t="str">
        <f t="shared" si="8"/>
        <v>HONDA-CRV-ALL NEW 2.0 EXCELLENT MT</v>
      </c>
      <c r="L138" s="82">
        <f t="shared" si="9"/>
        <v>0</v>
      </c>
      <c r="N138" s="119" t="s">
        <v>30</v>
      </c>
      <c r="O138" s="120" t="s">
        <v>2699</v>
      </c>
      <c r="P138" s="122">
        <v>0</v>
      </c>
      <c r="Q138" s="122">
        <v>0</v>
      </c>
      <c r="R138" s="122">
        <v>0</v>
      </c>
      <c r="S138" s="122">
        <v>0</v>
      </c>
      <c r="T138" s="122">
        <v>0</v>
      </c>
      <c r="U138" s="122">
        <v>0</v>
      </c>
      <c r="V138" s="122">
        <v>0</v>
      </c>
      <c r="W138" s="122">
        <v>0</v>
      </c>
      <c r="X138" s="122">
        <v>0</v>
      </c>
      <c r="Y138" s="122">
        <v>0</v>
      </c>
      <c r="Z138" s="122">
        <v>525000026</v>
      </c>
      <c r="AA138" s="122">
        <v>0</v>
      </c>
      <c r="AB138" s="122">
        <v>0</v>
      </c>
      <c r="AC138" s="122">
        <v>0</v>
      </c>
      <c r="AD138" s="121"/>
      <c r="AI138" s="120" t="s">
        <v>1982</v>
      </c>
      <c r="AM138" s="120" t="s">
        <v>2327</v>
      </c>
      <c r="AP138" s="120" t="s">
        <v>1059</v>
      </c>
      <c r="AW138" s="120" t="s">
        <v>539</v>
      </c>
      <c r="AX138" s="120" t="s">
        <v>663</v>
      </c>
      <c r="AZ138" s="120" t="s">
        <v>423</v>
      </c>
      <c r="BA138" s="120" t="s">
        <v>1883</v>
      </c>
      <c r="BB138" s="120" t="s">
        <v>437</v>
      </c>
      <c r="BG138" s="73" t="s">
        <v>3624</v>
      </c>
      <c r="BH138" s="73" t="s">
        <v>5123</v>
      </c>
      <c r="BI138" s="73" t="s">
        <v>4453</v>
      </c>
      <c r="BK138" s="73" t="s">
        <v>5112</v>
      </c>
      <c r="BO138" s="72" t="s">
        <v>210</v>
      </c>
      <c r="BP138" s="73" t="s">
        <v>3567</v>
      </c>
      <c r="BQ138" s="75">
        <v>144000625</v>
      </c>
      <c r="BR138" s="75">
        <v>139000625</v>
      </c>
      <c r="BS138" s="75">
        <v>0</v>
      </c>
      <c r="BT138" s="75">
        <v>198000625</v>
      </c>
      <c r="BU138" s="75">
        <v>0</v>
      </c>
      <c r="BV138" s="75">
        <v>0</v>
      </c>
      <c r="BW138" s="75">
        <v>0</v>
      </c>
      <c r="BX138" s="75">
        <v>0</v>
      </c>
      <c r="BY138" s="75">
        <v>0</v>
      </c>
      <c r="BZ138" s="75">
        <v>0</v>
      </c>
      <c r="CA138" s="75">
        <v>0</v>
      </c>
    </row>
    <row r="139" spans="10:79" ht="12" customHeight="1">
      <c r="J139" s="46">
        <v>135</v>
      </c>
      <c r="K139" s="46" t="str">
        <f t="shared" si="8"/>
        <v>HONDA-CRV-ALL NEW 2.0 M/T</v>
      </c>
      <c r="L139" s="82">
        <f t="shared" si="9"/>
        <v>0</v>
      </c>
      <c r="N139" s="119" t="s">
        <v>30</v>
      </c>
      <c r="O139" s="120" t="s">
        <v>858</v>
      </c>
      <c r="P139" s="122">
        <v>150000026</v>
      </c>
      <c r="Q139" s="122">
        <v>0</v>
      </c>
      <c r="R139" s="122">
        <v>0</v>
      </c>
      <c r="S139" s="122">
        <v>0</v>
      </c>
      <c r="T139" s="122">
        <v>0</v>
      </c>
      <c r="U139" s="122">
        <v>0</v>
      </c>
      <c r="V139" s="122">
        <v>0</v>
      </c>
      <c r="W139" s="122">
        <v>0</v>
      </c>
      <c r="X139" s="122">
        <v>0</v>
      </c>
      <c r="Y139" s="122">
        <v>0</v>
      </c>
      <c r="Z139" s="122">
        <v>0</v>
      </c>
      <c r="AA139" s="122">
        <v>0</v>
      </c>
      <c r="AB139" s="122">
        <v>0</v>
      </c>
      <c r="AC139" s="122">
        <v>0</v>
      </c>
      <c r="AD139" s="121"/>
      <c r="AI139" s="120" t="s">
        <v>2820</v>
      </c>
      <c r="AM139" s="120" t="s">
        <v>2391</v>
      </c>
      <c r="AP139" s="120" t="s">
        <v>176</v>
      </c>
      <c r="AW139" s="120" t="s">
        <v>1891</v>
      </c>
      <c r="AX139" s="120" t="s">
        <v>2045</v>
      </c>
      <c r="AZ139" s="120" t="s">
        <v>435</v>
      </c>
      <c r="BA139" s="120" t="s">
        <v>1872</v>
      </c>
      <c r="BB139" s="120" t="s">
        <v>438</v>
      </c>
      <c r="BG139" s="73" t="s">
        <v>3625</v>
      </c>
      <c r="BH139" s="73" t="s">
        <v>4226</v>
      </c>
      <c r="BI139" s="73" t="s">
        <v>4454</v>
      </c>
      <c r="BK139" s="73" t="s">
        <v>5077</v>
      </c>
      <c r="BO139" s="72" t="s">
        <v>210</v>
      </c>
      <c r="BP139" s="73" t="s">
        <v>3568</v>
      </c>
      <c r="BQ139" s="75">
        <v>0</v>
      </c>
      <c r="BR139" s="75">
        <v>162000625</v>
      </c>
      <c r="BS139" s="75">
        <v>180000625</v>
      </c>
      <c r="BT139" s="75">
        <v>198000625</v>
      </c>
      <c r="BU139" s="75">
        <v>216000625</v>
      </c>
      <c r="BV139" s="75">
        <v>0</v>
      </c>
      <c r="BW139" s="75">
        <v>0</v>
      </c>
      <c r="BX139" s="75">
        <v>0</v>
      </c>
      <c r="BY139" s="75">
        <v>0</v>
      </c>
      <c r="BZ139" s="75">
        <v>0</v>
      </c>
      <c r="CA139" s="75">
        <v>0</v>
      </c>
    </row>
    <row r="140" spans="10:79" ht="12" customHeight="1">
      <c r="J140" s="46">
        <v>136</v>
      </c>
      <c r="K140" s="46" t="str">
        <f t="shared" si="8"/>
        <v>HONDA-CRV-ALL NEW 2.4 A/T</v>
      </c>
      <c r="L140" s="82">
        <f t="shared" si="9"/>
        <v>0</v>
      </c>
      <c r="N140" s="119" t="s">
        <v>30</v>
      </c>
      <c r="O140" s="120" t="s">
        <v>1136</v>
      </c>
      <c r="P140" s="122">
        <v>0</v>
      </c>
      <c r="Q140" s="122">
        <v>0</v>
      </c>
      <c r="R140" s="122">
        <v>0</v>
      </c>
      <c r="S140" s="122">
        <v>0</v>
      </c>
      <c r="T140" s="122">
        <v>0</v>
      </c>
      <c r="U140" s="122">
        <v>0</v>
      </c>
      <c r="V140" s="122">
        <v>0</v>
      </c>
      <c r="W140" s="122">
        <v>0</v>
      </c>
      <c r="X140" s="122">
        <v>0</v>
      </c>
      <c r="Y140" s="122">
        <v>350000026</v>
      </c>
      <c r="Z140" s="122">
        <v>400000026</v>
      </c>
      <c r="AA140" s="122">
        <v>0</v>
      </c>
      <c r="AB140" s="122">
        <v>0</v>
      </c>
      <c r="AC140" s="122">
        <v>0</v>
      </c>
      <c r="AD140" s="121"/>
      <c r="AI140" s="120" t="s">
        <v>2596</v>
      </c>
      <c r="AM140" s="120" t="s">
        <v>2392</v>
      </c>
      <c r="AP140" s="120" t="s">
        <v>118</v>
      </c>
      <c r="AW140" s="120" t="s">
        <v>2692</v>
      </c>
      <c r="AX140" s="120" t="s">
        <v>2641</v>
      </c>
      <c r="AZ140" s="120" t="s">
        <v>1882</v>
      </c>
      <c r="BA140" s="120" t="s">
        <v>2610</v>
      </c>
      <c r="BB140" s="120" t="s">
        <v>2483</v>
      </c>
      <c r="BG140" s="73" t="s">
        <v>3626</v>
      </c>
      <c r="BH140" s="73" t="s">
        <v>4227</v>
      </c>
      <c r="BI140" s="73" t="s">
        <v>4455</v>
      </c>
      <c r="BK140" s="73" t="s">
        <v>5113</v>
      </c>
      <c r="BO140" s="72" t="s">
        <v>210</v>
      </c>
      <c r="BP140" s="73" t="s">
        <v>3569</v>
      </c>
      <c r="BQ140" s="75">
        <v>0</v>
      </c>
      <c r="BR140" s="75">
        <v>0</v>
      </c>
      <c r="BS140" s="75">
        <v>0</v>
      </c>
      <c r="BT140" s="75">
        <v>0</v>
      </c>
      <c r="BU140" s="75">
        <v>216000625</v>
      </c>
      <c r="BV140" s="75">
        <v>0</v>
      </c>
      <c r="BW140" s="75">
        <v>0</v>
      </c>
      <c r="BX140" s="75">
        <v>0</v>
      </c>
      <c r="BY140" s="75">
        <v>0</v>
      </c>
      <c r="BZ140" s="75">
        <v>0</v>
      </c>
      <c r="CA140" s="75">
        <v>0</v>
      </c>
    </row>
    <row r="141" spans="10:79" ht="12" customHeight="1">
      <c r="J141" s="46">
        <v>137</v>
      </c>
      <c r="K141" s="46" t="str">
        <f t="shared" si="8"/>
        <v>HONDA-CRV-ALL NEW 2.4 AT PRESTIGE</v>
      </c>
      <c r="L141" s="82">
        <f t="shared" si="9"/>
        <v>0</v>
      </c>
      <c r="N141" s="119" t="s">
        <v>30</v>
      </c>
      <c r="O141" s="120" t="s">
        <v>933</v>
      </c>
      <c r="P141" s="122">
        <v>130000026</v>
      </c>
      <c r="Q141" s="122">
        <v>145000026</v>
      </c>
      <c r="R141" s="122">
        <v>160000026</v>
      </c>
      <c r="S141" s="122">
        <v>175000026</v>
      </c>
      <c r="T141" s="122">
        <v>205000026</v>
      </c>
      <c r="U141" s="122">
        <v>240000026</v>
      </c>
      <c r="V141" s="122">
        <v>310000026</v>
      </c>
      <c r="W141" s="122">
        <v>0</v>
      </c>
      <c r="X141" s="122">
        <v>0</v>
      </c>
      <c r="Y141" s="122">
        <v>0</v>
      </c>
      <c r="Z141" s="122">
        <v>0</v>
      </c>
      <c r="AA141" s="122">
        <v>0</v>
      </c>
      <c r="AB141" s="122">
        <v>0</v>
      </c>
      <c r="AC141" s="122">
        <v>0</v>
      </c>
      <c r="AD141" s="121"/>
      <c r="AI141" s="120" t="s">
        <v>3235</v>
      </c>
      <c r="AM141" s="120" t="s">
        <v>2393</v>
      </c>
      <c r="AP141" s="120" t="s">
        <v>177</v>
      </c>
      <c r="AW141" s="120" t="s">
        <v>1750</v>
      </c>
      <c r="AX141" s="120" t="s">
        <v>2845</v>
      </c>
      <c r="AZ141" s="120" t="s">
        <v>1617</v>
      </c>
      <c r="BA141" s="120" t="s">
        <v>2226</v>
      </c>
      <c r="BB141" s="120" t="s">
        <v>439</v>
      </c>
      <c r="BG141" s="73" t="s">
        <v>3627</v>
      </c>
      <c r="BH141" s="73" t="s">
        <v>5287</v>
      </c>
      <c r="BI141" s="73" t="s">
        <v>4456</v>
      </c>
      <c r="BK141" s="73" t="s">
        <v>5092</v>
      </c>
      <c r="BO141" s="72" t="s">
        <v>210</v>
      </c>
      <c r="BP141" s="73" t="s">
        <v>3570</v>
      </c>
      <c r="BQ141" s="75">
        <v>148000625</v>
      </c>
      <c r="BR141" s="75">
        <v>166000625</v>
      </c>
      <c r="BS141" s="75">
        <v>175000625</v>
      </c>
      <c r="BT141" s="75">
        <v>193000625</v>
      </c>
      <c r="BU141" s="75">
        <v>0</v>
      </c>
      <c r="BV141" s="75">
        <v>0</v>
      </c>
      <c r="BW141" s="75">
        <v>0</v>
      </c>
      <c r="BX141" s="75">
        <v>0</v>
      </c>
      <c r="BY141" s="75">
        <v>0</v>
      </c>
      <c r="BZ141" s="75">
        <v>0</v>
      </c>
      <c r="CA141" s="75">
        <v>0</v>
      </c>
    </row>
    <row r="142" spans="10:79" ht="12" customHeight="1">
      <c r="J142" s="46">
        <v>138</v>
      </c>
      <c r="K142" s="46" t="str">
        <f t="shared" si="8"/>
        <v>HONDA-CRV-ALL NEW 4X2 FACELIFT 2.4 AT</v>
      </c>
      <c r="L142" s="82">
        <f t="shared" si="9"/>
        <v>0</v>
      </c>
      <c r="N142" s="119" t="s">
        <v>30</v>
      </c>
      <c r="O142" s="120" t="s">
        <v>1137</v>
      </c>
      <c r="P142" s="122">
        <v>130000026</v>
      </c>
      <c r="Q142" s="122">
        <v>145000026</v>
      </c>
      <c r="R142" s="122">
        <v>160000026</v>
      </c>
      <c r="S142" s="122">
        <v>175000026</v>
      </c>
      <c r="T142" s="122">
        <v>205000026</v>
      </c>
      <c r="U142" s="122">
        <v>240000026</v>
      </c>
      <c r="V142" s="122">
        <v>310000026</v>
      </c>
      <c r="W142" s="122">
        <v>0</v>
      </c>
      <c r="X142" s="122">
        <v>0</v>
      </c>
      <c r="Y142" s="122">
        <v>0</v>
      </c>
      <c r="Z142" s="122">
        <v>0</v>
      </c>
      <c r="AA142" s="122">
        <v>0</v>
      </c>
      <c r="AB142" s="122">
        <v>0</v>
      </c>
      <c r="AC142" s="122">
        <v>0</v>
      </c>
      <c r="AD142" s="121"/>
      <c r="AI142" s="120" t="s">
        <v>2247</v>
      </c>
      <c r="AM142" s="120" t="s">
        <v>2394</v>
      </c>
      <c r="AP142" s="120" t="s">
        <v>2467</v>
      </c>
      <c r="AW142" s="120" t="s">
        <v>2548</v>
      </c>
      <c r="AX142" s="120" t="s">
        <v>2176</v>
      </c>
      <c r="BA142" s="120" t="s">
        <v>2586</v>
      </c>
      <c r="BB142" s="120" t="s">
        <v>2428</v>
      </c>
      <c r="BG142" s="73" t="s">
        <v>3628</v>
      </c>
      <c r="BH142" s="73" t="s">
        <v>4228</v>
      </c>
      <c r="BI142" s="73" t="s">
        <v>4457</v>
      </c>
      <c r="BK142" s="73" t="s">
        <v>5114</v>
      </c>
      <c r="BO142" s="72" t="s">
        <v>210</v>
      </c>
      <c r="BP142" s="73" t="s">
        <v>3571</v>
      </c>
      <c r="BQ142" s="75">
        <v>0</v>
      </c>
      <c r="BR142" s="75">
        <v>0</v>
      </c>
      <c r="BS142" s="75">
        <v>0</v>
      </c>
      <c r="BT142" s="75">
        <v>207000625</v>
      </c>
      <c r="BU142" s="75">
        <v>198000625</v>
      </c>
      <c r="BV142" s="75">
        <v>216000625</v>
      </c>
      <c r="BW142" s="75">
        <v>0</v>
      </c>
      <c r="BX142" s="75">
        <v>0</v>
      </c>
      <c r="BY142" s="75">
        <v>0</v>
      </c>
      <c r="BZ142" s="75">
        <v>0</v>
      </c>
      <c r="CA142" s="75">
        <v>0</v>
      </c>
    </row>
    <row r="143" spans="10:79" ht="12" customHeight="1">
      <c r="J143" s="46">
        <v>139</v>
      </c>
      <c r="K143" s="46" t="str">
        <f t="shared" si="8"/>
        <v>HONDA-CRV-ALL NEW CRV RS eHEV</v>
      </c>
      <c r="L143" s="82">
        <f t="shared" si="9"/>
        <v>0</v>
      </c>
      <c r="N143" s="119" t="s">
        <v>30</v>
      </c>
      <c r="O143" s="120" t="s">
        <v>803</v>
      </c>
      <c r="P143" s="122">
        <v>150000026</v>
      </c>
      <c r="Q143" s="122">
        <v>0</v>
      </c>
      <c r="R143" s="122">
        <v>0</v>
      </c>
      <c r="S143" s="122">
        <v>0</v>
      </c>
      <c r="T143" s="122">
        <v>0</v>
      </c>
      <c r="U143" s="122">
        <v>0</v>
      </c>
      <c r="V143" s="122">
        <v>0</v>
      </c>
      <c r="W143" s="122">
        <v>0</v>
      </c>
      <c r="X143" s="122">
        <v>0</v>
      </c>
      <c r="Y143" s="122">
        <v>0</v>
      </c>
      <c r="Z143" s="122">
        <v>0</v>
      </c>
      <c r="AA143" s="122">
        <v>0</v>
      </c>
      <c r="AB143" s="122">
        <v>0</v>
      </c>
      <c r="AC143" s="122">
        <v>0</v>
      </c>
      <c r="AD143" s="121"/>
      <c r="AI143" s="120" t="s">
        <v>3236</v>
      </c>
      <c r="AM143" s="120" t="s">
        <v>2395</v>
      </c>
      <c r="AP143" s="120" t="s">
        <v>3380</v>
      </c>
      <c r="AW143" s="120" t="s">
        <v>2539</v>
      </c>
      <c r="AX143" s="120" t="s">
        <v>1989</v>
      </c>
      <c r="BA143" s="120" t="s">
        <v>2422</v>
      </c>
      <c r="BB143" s="120" t="s">
        <v>414</v>
      </c>
      <c r="BG143" s="73" t="s">
        <v>3629</v>
      </c>
      <c r="BH143" s="73" t="s">
        <v>4229</v>
      </c>
      <c r="BI143" s="73" t="s">
        <v>4458</v>
      </c>
      <c r="BK143" s="73" t="s">
        <v>5078</v>
      </c>
      <c r="BO143" s="72" t="s">
        <v>210</v>
      </c>
      <c r="BP143" s="73" t="s">
        <v>3572</v>
      </c>
      <c r="BQ143" s="75">
        <v>0</v>
      </c>
      <c r="BR143" s="75">
        <v>0</v>
      </c>
      <c r="BS143" s="75">
        <v>0</v>
      </c>
      <c r="BT143" s="75">
        <v>0</v>
      </c>
      <c r="BU143" s="75">
        <v>0</v>
      </c>
      <c r="BV143" s="75">
        <v>0</v>
      </c>
      <c r="BW143" s="75">
        <v>0</v>
      </c>
      <c r="BX143" s="75">
        <v>0</v>
      </c>
      <c r="BY143" s="75">
        <v>0</v>
      </c>
      <c r="BZ143" s="75">
        <v>0</v>
      </c>
      <c r="CA143" s="75">
        <v>0</v>
      </c>
    </row>
    <row r="144" spans="10:79" ht="12" customHeight="1">
      <c r="J144" s="46">
        <v>140</v>
      </c>
      <c r="K144" s="46" t="str">
        <f t="shared" si="8"/>
        <v>HONDA-CRV-ALL NEW TURBO 7 SEATER 1.5 PRESTIGE</v>
      </c>
      <c r="L144" s="82">
        <f t="shared" si="9"/>
        <v>520000026</v>
      </c>
      <c r="N144" s="119" t="s">
        <v>30</v>
      </c>
      <c r="O144" s="120" t="s">
        <v>2578</v>
      </c>
      <c r="P144" s="122">
        <v>220000026</v>
      </c>
      <c r="Q144" s="122">
        <v>0</v>
      </c>
      <c r="R144" s="122">
        <v>0</v>
      </c>
      <c r="S144" s="122">
        <v>0</v>
      </c>
      <c r="T144" s="122">
        <v>0</v>
      </c>
      <c r="U144" s="122">
        <v>0</v>
      </c>
      <c r="V144" s="122">
        <v>260000026</v>
      </c>
      <c r="W144" s="122">
        <v>0</v>
      </c>
      <c r="X144" s="122">
        <v>0</v>
      </c>
      <c r="Y144" s="122">
        <v>490000026</v>
      </c>
      <c r="Z144" s="122">
        <v>0</v>
      </c>
      <c r="AA144" s="122">
        <v>0</v>
      </c>
      <c r="AB144" s="122">
        <v>0</v>
      </c>
      <c r="AC144" s="122">
        <v>0</v>
      </c>
      <c r="AD144" s="121"/>
      <c r="AI144" s="120" t="s">
        <v>1842</v>
      </c>
      <c r="AM144" s="120" t="s">
        <v>1887</v>
      </c>
      <c r="AP144" s="120" t="s">
        <v>1424</v>
      </c>
      <c r="AW144" s="120" t="s">
        <v>401</v>
      </c>
      <c r="AX144" s="120" t="s">
        <v>2798</v>
      </c>
      <c r="BA144" s="120" t="s">
        <v>1212</v>
      </c>
      <c r="BB144" s="120" t="s">
        <v>738</v>
      </c>
      <c r="BG144" s="73" t="s">
        <v>3630</v>
      </c>
      <c r="BH144" s="73" t="s">
        <v>4230</v>
      </c>
      <c r="BI144" s="73" t="s">
        <v>4459</v>
      </c>
      <c r="BK144" s="73" t="s">
        <v>5079</v>
      </c>
      <c r="BO144" s="72" t="s">
        <v>210</v>
      </c>
      <c r="BP144" s="73" t="s">
        <v>3573</v>
      </c>
      <c r="BQ144" s="75">
        <v>0</v>
      </c>
      <c r="BR144" s="75">
        <v>0</v>
      </c>
      <c r="BS144" s="75">
        <v>0</v>
      </c>
      <c r="BT144" s="75">
        <v>0</v>
      </c>
      <c r="BU144" s="75">
        <v>0</v>
      </c>
      <c r="BV144" s="75">
        <v>0</v>
      </c>
      <c r="BW144" s="75">
        <v>0</v>
      </c>
      <c r="BX144" s="75">
        <v>0</v>
      </c>
      <c r="BY144" s="75">
        <v>0</v>
      </c>
      <c r="BZ144" s="75">
        <v>0</v>
      </c>
      <c r="CA144" s="75">
        <v>0</v>
      </c>
    </row>
    <row r="145" spans="10:79" ht="12" customHeight="1">
      <c r="J145" s="46">
        <v>141</v>
      </c>
      <c r="K145" s="46" t="str">
        <f t="shared" si="8"/>
        <v>HONDA-CRV-E CVT</v>
      </c>
      <c r="L145" s="82">
        <f t="shared" si="9"/>
        <v>0</v>
      </c>
      <c r="N145" s="119" t="s">
        <v>30</v>
      </c>
      <c r="O145" s="120" t="s">
        <v>1776</v>
      </c>
      <c r="P145" s="122">
        <v>120000026</v>
      </c>
      <c r="Q145" s="122">
        <v>170000026</v>
      </c>
      <c r="R145" s="122">
        <v>175000026</v>
      </c>
      <c r="S145" s="122">
        <v>195000026</v>
      </c>
      <c r="T145" s="122">
        <v>225000026</v>
      </c>
      <c r="U145" s="122">
        <v>295000026</v>
      </c>
      <c r="V145" s="122">
        <v>385000026</v>
      </c>
      <c r="W145" s="122">
        <v>405000026</v>
      </c>
      <c r="X145" s="122">
        <v>445000026</v>
      </c>
      <c r="Y145" s="122">
        <v>470000026</v>
      </c>
      <c r="Z145" s="122">
        <v>490000026</v>
      </c>
      <c r="AA145" s="122">
        <v>570000026</v>
      </c>
      <c r="AB145" s="122">
        <v>0</v>
      </c>
      <c r="AC145" s="122">
        <v>0</v>
      </c>
      <c r="AD145" s="121"/>
      <c r="AI145" s="120" t="s">
        <v>3237</v>
      </c>
      <c r="AM145" s="120" t="s">
        <v>2154</v>
      </c>
      <c r="AP145" s="120" t="s">
        <v>2532</v>
      </c>
      <c r="AW145" s="120" t="s">
        <v>2697</v>
      </c>
      <c r="AX145" s="120" t="s">
        <v>2810</v>
      </c>
      <c r="BA145" s="120" t="s">
        <v>578</v>
      </c>
      <c r="BB145" s="120" t="s">
        <v>532</v>
      </c>
      <c r="BG145" s="73" t="s">
        <v>3631</v>
      </c>
      <c r="BH145" s="73" t="s">
        <v>4231</v>
      </c>
      <c r="BI145" s="73" t="s">
        <v>4460</v>
      </c>
      <c r="BK145" s="73" t="s">
        <v>5093</v>
      </c>
      <c r="BO145" s="72" t="s">
        <v>210</v>
      </c>
      <c r="BP145" s="73" t="s">
        <v>3574</v>
      </c>
      <c r="BQ145" s="75">
        <v>190000026</v>
      </c>
      <c r="BR145" s="75">
        <v>205000026</v>
      </c>
      <c r="BS145" s="75">
        <v>220000026</v>
      </c>
      <c r="BT145" s="75">
        <v>235000026</v>
      </c>
      <c r="BU145" s="75">
        <v>275000026</v>
      </c>
      <c r="BV145" s="75">
        <v>310000026</v>
      </c>
      <c r="BW145" s="75">
        <v>380000026</v>
      </c>
      <c r="BX145" s="75">
        <v>0</v>
      </c>
      <c r="BY145" s="75">
        <v>0</v>
      </c>
      <c r="BZ145" s="75">
        <v>0</v>
      </c>
      <c r="CA145" s="75">
        <v>0</v>
      </c>
    </row>
    <row r="146" spans="10:79" ht="12" customHeight="1">
      <c r="J146" s="46">
        <v>142</v>
      </c>
      <c r="K146" s="46" t="str">
        <f t="shared" si="8"/>
        <v>HONDA-CRV-GRAND ALL NEW 4X2 2.0 AT</v>
      </c>
      <c r="L146" s="82">
        <f t="shared" si="9"/>
        <v>0</v>
      </c>
      <c r="N146" s="119" t="s">
        <v>30</v>
      </c>
      <c r="O146" s="120" t="s">
        <v>1522</v>
      </c>
      <c r="P146" s="122">
        <v>0</v>
      </c>
      <c r="Q146" s="122">
        <v>0</v>
      </c>
      <c r="R146" s="122">
        <v>0</v>
      </c>
      <c r="S146" s="122">
        <v>0</v>
      </c>
      <c r="T146" s="122">
        <v>225000026</v>
      </c>
      <c r="U146" s="122">
        <v>260000026</v>
      </c>
      <c r="V146" s="122">
        <v>310000026</v>
      </c>
      <c r="W146" s="122">
        <v>370000026</v>
      </c>
      <c r="X146" s="122">
        <v>430000026</v>
      </c>
      <c r="Y146" s="122">
        <v>475000026</v>
      </c>
      <c r="Z146" s="122">
        <v>510000026</v>
      </c>
      <c r="AA146" s="122">
        <v>0</v>
      </c>
      <c r="AB146" s="122">
        <v>0</v>
      </c>
      <c r="AC146" s="122">
        <v>0</v>
      </c>
      <c r="AD146" s="121"/>
      <c r="AI146" s="120" t="s">
        <v>3238</v>
      </c>
      <c r="AM146" s="120" t="s">
        <v>2256</v>
      </c>
      <c r="AP146" s="120" t="s">
        <v>454</v>
      </c>
      <c r="AW146" s="120" t="s">
        <v>1083</v>
      </c>
      <c r="AX146" s="120" t="s">
        <v>2825</v>
      </c>
      <c r="BA146" s="120" t="s">
        <v>1213</v>
      </c>
      <c r="BB146" s="120" t="s">
        <v>1237</v>
      </c>
      <c r="BG146" s="73" t="s">
        <v>3632</v>
      </c>
      <c r="BH146" s="73" t="s">
        <v>4232</v>
      </c>
      <c r="BI146" s="73" t="s">
        <v>4461</v>
      </c>
      <c r="BK146" s="73" t="s">
        <v>5094</v>
      </c>
      <c r="BO146" s="72" t="s">
        <v>210</v>
      </c>
      <c r="BP146" s="73" t="s">
        <v>3575</v>
      </c>
      <c r="BQ146" s="75">
        <v>0</v>
      </c>
      <c r="BR146" s="75">
        <v>0</v>
      </c>
      <c r="BS146" s="75">
        <v>0</v>
      </c>
      <c r="BT146" s="75">
        <v>0</v>
      </c>
      <c r="BU146" s="75">
        <v>0</v>
      </c>
      <c r="BV146" s="75">
        <v>0</v>
      </c>
      <c r="BW146" s="75">
        <v>341000625</v>
      </c>
      <c r="BX146" s="75">
        <v>283000625</v>
      </c>
      <c r="BY146" s="75">
        <v>0</v>
      </c>
      <c r="BZ146" s="75">
        <v>0</v>
      </c>
      <c r="CA146" s="75">
        <v>0</v>
      </c>
    </row>
    <row r="147" spans="10:79" ht="12" customHeight="1">
      <c r="J147" s="46">
        <v>143</v>
      </c>
      <c r="K147" s="46" t="str">
        <f t="shared" si="8"/>
        <v>HONDA-CRV-GRAND ALL NEW 4X2 2.4 AT</v>
      </c>
      <c r="L147" s="82">
        <f t="shared" si="9"/>
        <v>0</v>
      </c>
      <c r="N147" s="119" t="s">
        <v>30</v>
      </c>
      <c r="O147" s="120" t="s">
        <v>1390</v>
      </c>
      <c r="P147" s="122">
        <v>0</v>
      </c>
      <c r="Q147" s="122">
        <v>160000026</v>
      </c>
      <c r="R147" s="122">
        <v>180000026</v>
      </c>
      <c r="S147" s="122">
        <v>190000026</v>
      </c>
      <c r="T147" s="122">
        <v>240000026</v>
      </c>
      <c r="U147" s="122">
        <v>295000026</v>
      </c>
      <c r="V147" s="122">
        <v>340000026</v>
      </c>
      <c r="W147" s="122">
        <v>400000026</v>
      </c>
      <c r="X147" s="122">
        <v>425000026</v>
      </c>
      <c r="Y147" s="122">
        <v>460000026</v>
      </c>
      <c r="Z147" s="122">
        <v>510000026</v>
      </c>
      <c r="AA147" s="122">
        <v>605000026</v>
      </c>
      <c r="AB147" s="122">
        <v>765000026</v>
      </c>
      <c r="AC147" s="122">
        <v>0</v>
      </c>
      <c r="AD147" s="121"/>
      <c r="AI147" s="120" t="s">
        <v>2757</v>
      </c>
      <c r="AM147" s="120" t="s">
        <v>2155</v>
      </c>
      <c r="AP147" s="120" t="s">
        <v>2468</v>
      </c>
      <c r="AW147" s="120" t="s">
        <v>1084</v>
      </c>
      <c r="AX147" s="120" t="s">
        <v>2222</v>
      </c>
      <c r="BA147" s="120" t="s">
        <v>1214</v>
      </c>
      <c r="BB147" s="120" t="s">
        <v>268</v>
      </c>
      <c r="BG147" s="73" t="s">
        <v>3633</v>
      </c>
      <c r="BH147" s="73" t="s">
        <v>4233</v>
      </c>
      <c r="BI147" s="73" t="s">
        <v>4462</v>
      </c>
      <c r="BK147" s="73" t="s">
        <v>5059</v>
      </c>
      <c r="BO147" s="72" t="s">
        <v>210</v>
      </c>
      <c r="BP147" s="73" t="s">
        <v>3576</v>
      </c>
      <c r="BQ147" s="75">
        <v>0</v>
      </c>
      <c r="BR147" s="75">
        <v>0</v>
      </c>
      <c r="BS147" s="75">
        <v>0</v>
      </c>
      <c r="BT147" s="75">
        <v>0</v>
      </c>
      <c r="BU147" s="75">
        <v>220000625</v>
      </c>
      <c r="BV147" s="75">
        <v>234000625</v>
      </c>
      <c r="BW147" s="75">
        <v>261000625</v>
      </c>
      <c r="BX147" s="75">
        <v>297000625</v>
      </c>
      <c r="BY147" s="75">
        <v>342000625</v>
      </c>
      <c r="BZ147" s="75">
        <v>0</v>
      </c>
      <c r="CA147" s="75">
        <v>0</v>
      </c>
    </row>
    <row r="148" spans="10:79" ht="12" customHeight="1">
      <c r="J148" s="46">
        <v>144</v>
      </c>
      <c r="K148" s="46" t="str">
        <f t="shared" si="8"/>
        <v>HONDA-CRV-HONDACRVALL NEW 2.0 EXCELLENT AT</v>
      </c>
      <c r="L148" s="82">
        <f t="shared" si="9"/>
        <v>0</v>
      </c>
      <c r="N148" s="119" t="s">
        <v>30</v>
      </c>
      <c r="O148" s="120" t="s">
        <v>397</v>
      </c>
      <c r="P148" s="121"/>
      <c r="Q148" s="121"/>
      <c r="R148" s="121"/>
      <c r="S148" s="121"/>
      <c r="T148" s="121"/>
      <c r="U148" s="121"/>
      <c r="V148" s="121"/>
      <c r="W148" s="121"/>
      <c r="X148" s="121"/>
      <c r="Y148" s="121"/>
      <c r="Z148" s="121"/>
      <c r="AA148" s="121"/>
      <c r="AB148" s="122">
        <v>670000026</v>
      </c>
      <c r="AC148" s="121"/>
      <c r="AD148" s="121"/>
      <c r="AI148" s="120" t="s">
        <v>1680</v>
      </c>
      <c r="AM148" s="120" t="s">
        <v>1968</v>
      </c>
      <c r="AP148" s="120" t="s">
        <v>1060</v>
      </c>
      <c r="AW148" s="120" t="s">
        <v>1191</v>
      </c>
      <c r="AX148" s="120" t="s">
        <v>2570</v>
      </c>
      <c r="BA148" s="120" t="s">
        <v>2074</v>
      </c>
      <c r="BB148" s="120" t="s">
        <v>2679</v>
      </c>
      <c r="BG148" s="73" t="s">
        <v>3634</v>
      </c>
      <c r="BH148" s="73" t="s">
        <v>4234</v>
      </c>
      <c r="BI148" s="73" t="s">
        <v>4463</v>
      </c>
      <c r="BK148" s="73" t="s">
        <v>5080</v>
      </c>
      <c r="BO148" s="72" t="s">
        <v>210</v>
      </c>
      <c r="BP148" s="73" t="s">
        <v>3577</v>
      </c>
      <c r="BQ148" s="75">
        <v>126000625</v>
      </c>
      <c r="BR148" s="75">
        <v>0</v>
      </c>
      <c r="BS148" s="75">
        <v>0</v>
      </c>
      <c r="BT148" s="75">
        <v>0</v>
      </c>
      <c r="BU148" s="75">
        <v>0</v>
      </c>
      <c r="BV148" s="75">
        <v>0</v>
      </c>
      <c r="BW148" s="75">
        <v>0</v>
      </c>
      <c r="BX148" s="75">
        <v>0</v>
      </c>
      <c r="BY148" s="75">
        <v>0</v>
      </c>
      <c r="BZ148" s="75">
        <v>0</v>
      </c>
      <c r="CA148" s="75">
        <v>0</v>
      </c>
    </row>
    <row r="149" spans="10:79" ht="12" customHeight="1">
      <c r="J149" s="46">
        <v>145</v>
      </c>
      <c r="K149" s="46" t="str">
        <f t="shared" si="8"/>
        <v>HONDA-CRV-IVTEC 2.4 A/T</v>
      </c>
      <c r="L149" s="82">
        <f t="shared" si="9"/>
        <v>0</v>
      </c>
      <c r="N149" s="119" t="s">
        <v>30</v>
      </c>
      <c r="O149" s="120" t="s">
        <v>1138</v>
      </c>
      <c r="P149" s="122">
        <v>0</v>
      </c>
      <c r="Q149" s="122">
        <v>150000026</v>
      </c>
      <c r="R149" s="122">
        <v>175000026</v>
      </c>
      <c r="S149" s="122">
        <v>185000026</v>
      </c>
      <c r="T149" s="122">
        <v>220000026</v>
      </c>
      <c r="U149" s="122">
        <v>265000026</v>
      </c>
      <c r="V149" s="122">
        <v>320000026</v>
      </c>
      <c r="W149" s="122">
        <v>405000026</v>
      </c>
      <c r="X149" s="122">
        <v>420000026</v>
      </c>
      <c r="Y149" s="122">
        <v>465000026</v>
      </c>
      <c r="Z149" s="122">
        <v>502000026</v>
      </c>
      <c r="AA149" s="122">
        <v>625000026</v>
      </c>
      <c r="AB149" s="122">
        <v>750000026</v>
      </c>
      <c r="AC149" s="122">
        <v>0</v>
      </c>
      <c r="AD149" s="121"/>
      <c r="AI149" s="120" t="s">
        <v>2083</v>
      </c>
      <c r="AM149" s="120" t="s">
        <v>3260</v>
      </c>
      <c r="AP149" s="120" t="s">
        <v>709</v>
      </c>
      <c r="AW149" s="120" t="s">
        <v>1745</v>
      </c>
      <c r="AX149" s="120" t="s">
        <v>2571</v>
      </c>
      <c r="BA149" s="120" t="s">
        <v>2401</v>
      </c>
      <c r="BB149" s="120" t="s">
        <v>650</v>
      </c>
      <c r="BG149" s="73" t="s">
        <v>3635</v>
      </c>
      <c r="BH149" s="73" t="s">
        <v>4235</v>
      </c>
      <c r="BI149" s="73" t="s">
        <v>4464</v>
      </c>
      <c r="BK149" s="73" t="s">
        <v>5095</v>
      </c>
      <c r="BO149" s="72" t="s">
        <v>210</v>
      </c>
      <c r="BP149" s="73" t="s">
        <v>3578</v>
      </c>
      <c r="BQ149" s="75">
        <v>0</v>
      </c>
      <c r="BR149" s="75">
        <v>0</v>
      </c>
      <c r="BS149" s="75">
        <v>0</v>
      </c>
      <c r="BT149" s="75">
        <v>171000625</v>
      </c>
      <c r="BU149" s="75">
        <v>0</v>
      </c>
      <c r="BV149" s="75">
        <v>0</v>
      </c>
      <c r="BW149" s="75">
        <v>0</v>
      </c>
      <c r="BX149" s="75">
        <v>0</v>
      </c>
      <c r="BY149" s="75">
        <v>0</v>
      </c>
      <c r="BZ149" s="75">
        <v>0</v>
      </c>
      <c r="CA149" s="75">
        <v>0</v>
      </c>
    </row>
    <row r="150" spans="10:79" ht="12" customHeight="1">
      <c r="J150" s="46">
        <v>146</v>
      </c>
      <c r="K150" s="46" t="str">
        <f t="shared" si="8"/>
        <v>HONDA-CRV-NEW 2.0 A/T</v>
      </c>
      <c r="L150" s="82">
        <f t="shared" si="9"/>
        <v>0</v>
      </c>
      <c r="N150" s="119" t="s">
        <v>30</v>
      </c>
      <c r="O150" s="120" t="s">
        <v>859</v>
      </c>
      <c r="P150" s="122">
        <v>0</v>
      </c>
      <c r="Q150" s="122">
        <v>0</v>
      </c>
      <c r="R150" s="122">
        <v>0</v>
      </c>
      <c r="S150" s="122">
        <v>0</v>
      </c>
      <c r="T150" s="122">
        <v>0</v>
      </c>
      <c r="U150" s="122">
        <v>0</v>
      </c>
      <c r="V150" s="122">
        <v>0</v>
      </c>
      <c r="W150" s="122">
        <v>0</v>
      </c>
      <c r="X150" s="122">
        <v>0</v>
      </c>
      <c r="Y150" s="122">
        <v>520000026</v>
      </c>
      <c r="Z150" s="122">
        <v>0</v>
      </c>
      <c r="AA150" s="122">
        <v>0</v>
      </c>
      <c r="AB150" s="122">
        <v>0</v>
      </c>
      <c r="AC150" s="122">
        <v>0</v>
      </c>
      <c r="AD150" s="121"/>
      <c r="AI150" s="120" t="s">
        <v>1685</v>
      </c>
      <c r="AM150" s="120" t="s">
        <v>3261</v>
      </c>
      <c r="AP150" s="120" t="s">
        <v>79</v>
      </c>
      <c r="AW150" s="120" t="s">
        <v>2310</v>
      </c>
      <c r="AX150" s="120" t="s">
        <v>2317</v>
      </c>
      <c r="BA150" s="120" t="s">
        <v>1339</v>
      </c>
      <c r="BB150" s="120" t="s">
        <v>1486</v>
      </c>
      <c r="BG150" s="73" t="s">
        <v>3636</v>
      </c>
      <c r="BH150" s="73" t="s">
        <v>4236</v>
      </c>
      <c r="BI150" s="73" t="s">
        <v>4465</v>
      </c>
      <c r="BK150" s="73" t="s">
        <v>5096</v>
      </c>
      <c r="BO150" s="72" t="s">
        <v>210</v>
      </c>
      <c r="BP150" s="73" t="s">
        <v>3579</v>
      </c>
      <c r="BQ150" s="75">
        <v>0</v>
      </c>
      <c r="BR150" s="75">
        <v>0</v>
      </c>
      <c r="BS150" s="75">
        <v>0</v>
      </c>
      <c r="BT150" s="75">
        <v>0</v>
      </c>
      <c r="BU150" s="75">
        <v>0</v>
      </c>
      <c r="BV150" s="75">
        <v>0</v>
      </c>
      <c r="BW150" s="75">
        <v>0</v>
      </c>
      <c r="BX150" s="75">
        <v>216000625</v>
      </c>
      <c r="BY150" s="75">
        <v>0</v>
      </c>
      <c r="BZ150" s="75">
        <v>0</v>
      </c>
      <c r="CA150" s="75">
        <v>0</v>
      </c>
    </row>
    <row r="151" spans="10:79" ht="12" customHeight="1">
      <c r="J151" s="46">
        <v>147</v>
      </c>
      <c r="K151" s="46" t="str">
        <f t="shared" si="8"/>
        <v>HONDA-CRV-NEW 2.0 M/T</v>
      </c>
      <c r="L151" s="82">
        <f t="shared" si="9"/>
        <v>0</v>
      </c>
      <c r="N151" s="119" t="s">
        <v>30</v>
      </c>
      <c r="O151" s="120" t="s">
        <v>2123</v>
      </c>
      <c r="P151" s="122">
        <v>0</v>
      </c>
      <c r="Q151" s="122">
        <v>0</v>
      </c>
      <c r="R151" s="122">
        <v>0</v>
      </c>
      <c r="S151" s="122">
        <v>0</v>
      </c>
      <c r="T151" s="122">
        <v>0</v>
      </c>
      <c r="U151" s="122">
        <v>0</v>
      </c>
      <c r="V151" s="122">
        <v>0</v>
      </c>
      <c r="W151" s="122">
        <v>0</v>
      </c>
      <c r="X151" s="122">
        <v>1375000026</v>
      </c>
      <c r="Y151" s="122">
        <v>1545000026</v>
      </c>
      <c r="Z151" s="122">
        <v>1725000026</v>
      </c>
      <c r="AA151" s="122">
        <v>2165000026</v>
      </c>
      <c r="AB151" s="122">
        <v>0</v>
      </c>
      <c r="AC151" s="122">
        <v>0</v>
      </c>
      <c r="AD151" s="121"/>
      <c r="AM151" s="120" t="s">
        <v>1955</v>
      </c>
      <c r="AP151" s="120" t="s">
        <v>80</v>
      </c>
      <c r="AW151" s="120" t="s">
        <v>3367</v>
      </c>
      <c r="AX151" s="120" t="s">
        <v>2318</v>
      </c>
      <c r="BA151" s="120" t="s">
        <v>1017</v>
      </c>
      <c r="BB151" s="120" t="s">
        <v>376</v>
      </c>
      <c r="BG151" s="73" t="s">
        <v>3637</v>
      </c>
      <c r="BH151" s="73" t="s">
        <v>4237</v>
      </c>
      <c r="BI151" s="73" t="s">
        <v>4466</v>
      </c>
      <c r="BK151" s="73" t="s">
        <v>5060</v>
      </c>
      <c r="BO151" s="72" t="s">
        <v>210</v>
      </c>
      <c r="BP151" s="73" t="s">
        <v>3580</v>
      </c>
      <c r="BQ151" s="75">
        <v>0</v>
      </c>
      <c r="BR151" s="75">
        <v>0</v>
      </c>
      <c r="BS151" s="75">
        <v>184000625</v>
      </c>
      <c r="BT151" s="75">
        <v>202000625</v>
      </c>
      <c r="BU151" s="75">
        <v>0</v>
      </c>
      <c r="BV151" s="75">
        <v>0</v>
      </c>
      <c r="BW151" s="75">
        <v>0</v>
      </c>
      <c r="BX151" s="75">
        <v>0</v>
      </c>
      <c r="BY151" s="75">
        <v>315000625</v>
      </c>
      <c r="BZ151" s="75">
        <v>0</v>
      </c>
      <c r="CA151" s="75">
        <v>0</v>
      </c>
    </row>
    <row r="152" spans="10:79" ht="12" customHeight="1">
      <c r="J152" s="46">
        <v>148</v>
      </c>
      <c r="K152" s="46" t="str">
        <f t="shared" si="8"/>
        <v>HONDA-CRV-NEW 2.4 A/T</v>
      </c>
      <c r="L152" s="82">
        <f t="shared" si="9"/>
        <v>0</v>
      </c>
      <c r="N152" s="119" t="s">
        <v>30</v>
      </c>
      <c r="O152" s="120" t="s">
        <v>1981</v>
      </c>
      <c r="P152" s="122">
        <v>0</v>
      </c>
      <c r="Q152" s="122">
        <v>235000026</v>
      </c>
      <c r="R152" s="122">
        <v>295000026</v>
      </c>
      <c r="S152" s="122">
        <v>0</v>
      </c>
      <c r="T152" s="122">
        <v>0</v>
      </c>
      <c r="U152" s="122">
        <v>0</v>
      </c>
      <c r="V152" s="122">
        <v>0</v>
      </c>
      <c r="W152" s="122">
        <v>0</v>
      </c>
      <c r="X152" s="122">
        <v>0</v>
      </c>
      <c r="Y152" s="122">
        <v>0</v>
      </c>
      <c r="Z152" s="122">
        <v>0</v>
      </c>
      <c r="AA152" s="122">
        <v>0</v>
      </c>
      <c r="AB152" s="122">
        <v>0</v>
      </c>
      <c r="AC152" s="122">
        <v>0</v>
      </c>
      <c r="AD152" s="121"/>
      <c r="AM152" s="120" t="s">
        <v>2156</v>
      </c>
      <c r="AP152" s="120" t="s">
        <v>81</v>
      </c>
      <c r="AW152" s="120" t="s">
        <v>2755</v>
      </c>
      <c r="AX152" s="120" t="s">
        <v>2572</v>
      </c>
      <c r="BA152" s="120" t="s">
        <v>2138</v>
      </c>
      <c r="BB152" s="120" t="s">
        <v>301</v>
      </c>
      <c r="BG152" s="73" t="s">
        <v>3638</v>
      </c>
      <c r="BH152" s="73" t="s">
        <v>4238</v>
      </c>
      <c r="BI152" s="73" t="s">
        <v>4467</v>
      </c>
      <c r="BK152" s="73" t="s">
        <v>5119</v>
      </c>
      <c r="BO152" s="72" t="s">
        <v>210</v>
      </c>
      <c r="BP152" s="73" t="s">
        <v>3581</v>
      </c>
      <c r="BQ152" s="75">
        <v>153000625</v>
      </c>
      <c r="BR152" s="75">
        <v>171000625</v>
      </c>
      <c r="BS152" s="75">
        <v>189000625</v>
      </c>
      <c r="BT152" s="75">
        <v>180000625</v>
      </c>
      <c r="BU152" s="75">
        <v>198000625</v>
      </c>
      <c r="BV152" s="75">
        <v>243000625</v>
      </c>
      <c r="BW152" s="75">
        <v>243000625</v>
      </c>
      <c r="BX152" s="75">
        <v>0</v>
      </c>
      <c r="BY152" s="75">
        <v>351000625</v>
      </c>
      <c r="BZ152" s="75">
        <v>0</v>
      </c>
      <c r="CA152" s="75">
        <v>0</v>
      </c>
    </row>
    <row r="153" spans="10:79" ht="12" customHeight="1">
      <c r="J153" s="46">
        <v>149</v>
      </c>
      <c r="K153" s="46" t="str">
        <f t="shared" si="8"/>
        <v>HONDA-CRV-NEW CRV 1.5 TC PRESTIGE CVT CK</v>
      </c>
      <c r="L153" s="82">
        <f t="shared" si="9"/>
        <v>520000026</v>
      </c>
      <c r="N153" s="119" t="s">
        <v>30</v>
      </c>
      <c r="O153" s="120" t="s">
        <v>2788</v>
      </c>
      <c r="P153" s="122">
        <v>210000026</v>
      </c>
      <c r="Q153" s="122">
        <v>0</v>
      </c>
      <c r="R153" s="122">
        <v>0</v>
      </c>
      <c r="S153" s="122">
        <v>0</v>
      </c>
      <c r="T153" s="122">
        <v>0</v>
      </c>
      <c r="U153" s="122">
        <v>0</v>
      </c>
      <c r="V153" s="122">
        <v>0</v>
      </c>
      <c r="W153" s="122">
        <v>0</v>
      </c>
      <c r="X153" s="122">
        <v>0</v>
      </c>
      <c r="Y153" s="122">
        <v>0</v>
      </c>
      <c r="Z153" s="122">
        <v>0</v>
      </c>
      <c r="AA153" s="122">
        <v>0</v>
      </c>
      <c r="AB153" s="122">
        <v>0</v>
      </c>
      <c r="AC153" s="122">
        <v>0</v>
      </c>
      <c r="AD153" s="121"/>
      <c r="AM153" s="120" t="s">
        <v>3262</v>
      </c>
      <c r="AP153" s="120" t="s">
        <v>1662</v>
      </c>
      <c r="AW153" s="120" t="s">
        <v>1458</v>
      </c>
      <c r="AX153" s="120" t="s">
        <v>2573</v>
      </c>
      <c r="BA153" s="120" t="s">
        <v>1018</v>
      </c>
      <c r="BB153" s="120" t="s">
        <v>1937</v>
      </c>
      <c r="BG153" s="73" t="s">
        <v>3639</v>
      </c>
      <c r="BH153" s="73" t="s">
        <v>4239</v>
      </c>
      <c r="BI153" s="73" t="s">
        <v>4468</v>
      </c>
      <c r="BK153" s="73" t="s">
        <v>5097</v>
      </c>
      <c r="BO153" s="72" t="s">
        <v>210</v>
      </c>
      <c r="BP153" s="73" t="s">
        <v>3582</v>
      </c>
      <c r="BQ153" s="75">
        <v>150000925</v>
      </c>
      <c r="BR153" s="75">
        <v>165000925</v>
      </c>
      <c r="BS153" s="75">
        <v>185000925</v>
      </c>
      <c r="BT153" s="75">
        <v>220000925</v>
      </c>
      <c r="BU153" s="75">
        <v>260000925</v>
      </c>
      <c r="BV153" s="75">
        <v>285000925</v>
      </c>
      <c r="BW153" s="75">
        <v>305000925</v>
      </c>
      <c r="BX153" s="75">
        <v>0</v>
      </c>
      <c r="BY153" s="75">
        <v>0</v>
      </c>
      <c r="BZ153" s="75">
        <v>0</v>
      </c>
      <c r="CA153" s="75">
        <v>0</v>
      </c>
    </row>
    <row r="154" spans="10:79" ht="12" customHeight="1">
      <c r="J154" s="46">
        <v>150</v>
      </c>
      <c r="K154" s="46" t="str">
        <f t="shared" si="8"/>
        <v>HONDA-CRV-RD 5 2WD 2.0 A/T</v>
      </c>
      <c r="L154" s="82">
        <f t="shared" si="9"/>
        <v>0</v>
      </c>
      <c r="N154" s="119" t="s">
        <v>30</v>
      </c>
      <c r="O154" s="120" t="s">
        <v>2789</v>
      </c>
      <c r="P154" s="122">
        <v>0</v>
      </c>
      <c r="Q154" s="122">
        <v>0</v>
      </c>
      <c r="R154" s="122">
        <v>0</v>
      </c>
      <c r="S154" s="122">
        <v>265000026</v>
      </c>
      <c r="T154" s="122">
        <v>310000026</v>
      </c>
      <c r="U154" s="122">
        <v>0</v>
      </c>
      <c r="V154" s="122">
        <v>0</v>
      </c>
      <c r="W154" s="122">
        <v>0</v>
      </c>
      <c r="X154" s="122">
        <v>0</v>
      </c>
      <c r="Y154" s="122">
        <v>0</v>
      </c>
      <c r="Z154" s="122">
        <v>0</v>
      </c>
      <c r="AA154" s="122">
        <v>0</v>
      </c>
      <c r="AB154" s="122">
        <v>0</v>
      </c>
      <c r="AC154" s="122">
        <v>0</v>
      </c>
      <c r="AD154" s="121"/>
      <c r="AM154" s="120" t="s">
        <v>3263</v>
      </c>
      <c r="AP154" s="120" t="s">
        <v>2533</v>
      </c>
      <c r="AW154" s="120" t="s">
        <v>543</v>
      </c>
      <c r="AX154" s="120" t="s">
        <v>2319</v>
      </c>
      <c r="BA154" s="120" t="s">
        <v>1019</v>
      </c>
      <c r="BB154" s="120" t="s">
        <v>365</v>
      </c>
      <c r="BG154" s="73" t="s">
        <v>3640</v>
      </c>
      <c r="BH154" s="73" t="s">
        <v>4240</v>
      </c>
      <c r="BI154" s="73" t="s">
        <v>4469</v>
      </c>
      <c r="BK154" s="73" t="s">
        <v>5115</v>
      </c>
      <c r="BO154" s="72" t="s">
        <v>210</v>
      </c>
      <c r="BP154" s="73" t="s">
        <v>3583</v>
      </c>
      <c r="BQ154" s="75">
        <v>144000625</v>
      </c>
      <c r="BR154" s="75">
        <v>162000625</v>
      </c>
      <c r="BS154" s="75">
        <v>180000625</v>
      </c>
      <c r="BT154" s="75">
        <v>198000625</v>
      </c>
      <c r="BU154" s="75">
        <v>216000625</v>
      </c>
      <c r="BV154" s="75">
        <v>234000625</v>
      </c>
      <c r="BW154" s="75">
        <v>261000625</v>
      </c>
      <c r="BX154" s="75">
        <v>0</v>
      </c>
      <c r="BY154" s="75">
        <v>0</v>
      </c>
      <c r="BZ154" s="75">
        <v>0</v>
      </c>
      <c r="CA154" s="75">
        <v>0</v>
      </c>
    </row>
    <row r="155" spans="10:79" ht="12" customHeight="1">
      <c r="J155" s="46">
        <v>151</v>
      </c>
      <c r="K155" s="46" t="str">
        <f t="shared" si="8"/>
        <v>HONDA-CRV-RD4 2WD CKD A/T</v>
      </c>
      <c r="L155" s="82">
        <f t="shared" si="9"/>
        <v>0</v>
      </c>
      <c r="N155" s="119" t="s">
        <v>30</v>
      </c>
      <c r="O155" s="120" t="s">
        <v>934</v>
      </c>
      <c r="P155" s="122">
        <v>185000026</v>
      </c>
      <c r="Q155" s="122">
        <v>190000026</v>
      </c>
      <c r="R155" s="122">
        <v>230000026</v>
      </c>
      <c r="S155" s="122">
        <v>285000026</v>
      </c>
      <c r="T155" s="122">
        <v>320000026</v>
      </c>
      <c r="U155" s="122">
        <v>0</v>
      </c>
      <c r="V155" s="122">
        <v>0</v>
      </c>
      <c r="W155" s="122">
        <v>0</v>
      </c>
      <c r="X155" s="122">
        <v>0</v>
      </c>
      <c r="Y155" s="122">
        <v>0</v>
      </c>
      <c r="Z155" s="122">
        <v>0</v>
      </c>
      <c r="AA155" s="122">
        <v>0</v>
      </c>
      <c r="AB155" s="122">
        <v>0</v>
      </c>
      <c r="AC155" s="122">
        <v>0</v>
      </c>
      <c r="AD155" s="121"/>
      <c r="AM155" s="120" t="s">
        <v>3264</v>
      </c>
      <c r="AP155" s="120" t="s">
        <v>1158</v>
      </c>
      <c r="AW155" s="120" t="s">
        <v>2311</v>
      </c>
      <c r="AX155" s="120" t="s">
        <v>1970</v>
      </c>
      <c r="BA155" s="120" t="s">
        <v>641</v>
      </c>
      <c r="BB155" s="120" t="s">
        <v>302</v>
      </c>
      <c r="BG155" s="73" t="s">
        <v>3641</v>
      </c>
      <c r="BH155" s="73" t="s">
        <v>4241</v>
      </c>
      <c r="BI155" s="73" t="s">
        <v>4470</v>
      </c>
      <c r="BK155" s="73" t="s">
        <v>5098</v>
      </c>
      <c r="BO155" s="72" t="s">
        <v>210</v>
      </c>
      <c r="BP155" s="73" t="s">
        <v>3584</v>
      </c>
      <c r="BQ155" s="75">
        <v>153000625</v>
      </c>
      <c r="BR155" s="75">
        <v>171000625</v>
      </c>
      <c r="BS155" s="75">
        <v>189000625</v>
      </c>
      <c r="BT155" s="75">
        <v>207000625</v>
      </c>
      <c r="BU155" s="75">
        <v>225000625</v>
      </c>
      <c r="BV155" s="75">
        <v>243000625</v>
      </c>
      <c r="BW155" s="75">
        <v>270000625</v>
      </c>
      <c r="BX155" s="75">
        <v>310000625</v>
      </c>
      <c r="BY155" s="75">
        <v>0</v>
      </c>
      <c r="BZ155" s="75">
        <v>0</v>
      </c>
      <c r="CA155" s="75">
        <v>0</v>
      </c>
    </row>
    <row r="156" spans="10:79" ht="12" customHeight="1">
      <c r="J156" s="46">
        <v>152</v>
      </c>
      <c r="K156" s="46" t="str">
        <f t="shared" si="8"/>
        <v>HONDA-CRV-RD5 2WD 2,4 AT</v>
      </c>
      <c r="L156" s="82">
        <f t="shared" si="9"/>
        <v>0</v>
      </c>
      <c r="N156" s="119" t="s">
        <v>30</v>
      </c>
      <c r="O156" s="120" t="s">
        <v>860</v>
      </c>
      <c r="P156" s="122">
        <v>0</v>
      </c>
      <c r="Q156" s="122">
        <v>0</v>
      </c>
      <c r="R156" s="122">
        <v>0</v>
      </c>
      <c r="S156" s="122">
        <v>0</v>
      </c>
      <c r="T156" s="122">
        <v>0</v>
      </c>
      <c r="U156" s="122">
        <v>330000026</v>
      </c>
      <c r="V156" s="122">
        <v>0</v>
      </c>
      <c r="W156" s="122">
        <v>505000026</v>
      </c>
      <c r="X156" s="122">
        <v>535000026</v>
      </c>
      <c r="Y156" s="122">
        <v>665000026</v>
      </c>
      <c r="Z156" s="122">
        <v>0</v>
      </c>
      <c r="AA156" s="122">
        <v>0</v>
      </c>
      <c r="AB156" s="122">
        <v>0</v>
      </c>
      <c r="AC156" s="122">
        <v>0</v>
      </c>
      <c r="AD156" s="121"/>
      <c r="AM156" s="120" t="s">
        <v>3265</v>
      </c>
      <c r="AP156" s="120" t="s">
        <v>2469</v>
      </c>
      <c r="AW156" s="120" t="s">
        <v>1320</v>
      </c>
      <c r="AX156" s="120" t="s">
        <v>1990</v>
      </c>
      <c r="BA156" s="120" t="s">
        <v>1215</v>
      </c>
      <c r="BB156" s="120" t="s">
        <v>315</v>
      </c>
      <c r="BG156" s="73" t="s">
        <v>3642</v>
      </c>
      <c r="BH156" s="73" t="s">
        <v>5263</v>
      </c>
      <c r="BI156" s="73" t="s">
        <v>4471</v>
      </c>
      <c r="BK156" s="73" t="s">
        <v>5151</v>
      </c>
      <c r="BO156" s="72" t="s">
        <v>210</v>
      </c>
      <c r="BP156" s="73" t="s">
        <v>3585</v>
      </c>
      <c r="BQ156" s="75">
        <v>162000625</v>
      </c>
      <c r="BR156" s="75">
        <v>180000625</v>
      </c>
      <c r="BS156" s="75">
        <v>0</v>
      </c>
      <c r="BT156" s="75">
        <v>216000625</v>
      </c>
      <c r="BU156" s="75">
        <v>0</v>
      </c>
      <c r="BV156" s="75">
        <v>0</v>
      </c>
      <c r="BW156" s="75">
        <v>0</v>
      </c>
      <c r="BX156" s="75">
        <v>0</v>
      </c>
      <c r="BY156" s="75">
        <v>0</v>
      </c>
      <c r="BZ156" s="75">
        <v>0</v>
      </c>
      <c r="CA156" s="75">
        <v>0</v>
      </c>
    </row>
    <row r="157" spans="10:79" ht="12" customHeight="1">
      <c r="J157" s="46">
        <v>153</v>
      </c>
      <c r="K157" s="46" t="str">
        <f t="shared" si="8"/>
        <v>HONDA-CRV-RE 1 2WD 2.4 A/T</v>
      </c>
      <c r="L157" s="82">
        <f t="shared" si="9"/>
        <v>0</v>
      </c>
      <c r="N157" s="119" t="s">
        <v>30</v>
      </c>
      <c r="O157" s="120" t="s">
        <v>1963</v>
      </c>
      <c r="P157" s="122">
        <v>0</v>
      </c>
      <c r="Q157" s="122">
        <v>0</v>
      </c>
      <c r="R157" s="122">
        <v>0</v>
      </c>
      <c r="S157" s="122">
        <v>0</v>
      </c>
      <c r="T157" s="122">
        <v>0</v>
      </c>
      <c r="U157" s="122">
        <v>0</v>
      </c>
      <c r="V157" s="122">
        <v>520000026</v>
      </c>
      <c r="W157" s="122">
        <v>560000026</v>
      </c>
      <c r="X157" s="122">
        <v>0</v>
      </c>
      <c r="Y157" s="122">
        <v>0</v>
      </c>
      <c r="Z157" s="122">
        <v>0</v>
      </c>
      <c r="AA157" s="122">
        <v>0</v>
      </c>
      <c r="AB157" s="122">
        <v>0</v>
      </c>
      <c r="AC157" s="122">
        <v>0</v>
      </c>
      <c r="AD157" s="121"/>
      <c r="AM157" s="120" t="s">
        <v>503</v>
      </c>
      <c r="AP157" s="120" t="s">
        <v>1580</v>
      </c>
      <c r="AW157" s="120" t="s">
        <v>1459</v>
      </c>
      <c r="AX157" s="120" t="s">
        <v>2320</v>
      </c>
      <c r="BA157" s="120" t="s">
        <v>1216</v>
      </c>
      <c r="BB157" s="120" t="s">
        <v>1347</v>
      </c>
      <c r="BG157" s="73" t="s">
        <v>3643</v>
      </c>
      <c r="BH157" s="73" t="s">
        <v>4242</v>
      </c>
      <c r="BI157" s="73" t="s">
        <v>4472</v>
      </c>
      <c r="BK157" s="73" t="s">
        <v>5206</v>
      </c>
      <c r="BO157" s="72" t="s">
        <v>210</v>
      </c>
      <c r="BP157" s="73" t="s">
        <v>3586</v>
      </c>
      <c r="BQ157" s="75">
        <v>0</v>
      </c>
      <c r="BR157" s="75">
        <v>0</v>
      </c>
      <c r="BS157" s="75">
        <v>0</v>
      </c>
      <c r="BT157" s="75">
        <v>0</v>
      </c>
      <c r="BU157" s="75">
        <v>189000625</v>
      </c>
      <c r="BV157" s="75">
        <v>238000625</v>
      </c>
      <c r="BW157" s="75">
        <v>405000625</v>
      </c>
      <c r="BX157" s="75">
        <v>0</v>
      </c>
      <c r="BY157" s="75">
        <v>0</v>
      </c>
      <c r="BZ157" s="75">
        <v>0</v>
      </c>
      <c r="CA157" s="75">
        <v>0</v>
      </c>
    </row>
    <row r="158" spans="10:79" ht="12" customHeight="1">
      <c r="J158" s="46">
        <v>154</v>
      </c>
      <c r="K158" s="46" t="str">
        <f t="shared" si="8"/>
        <v>HONDA-CRV-RE1 2WD 2,4 AT</v>
      </c>
      <c r="L158" s="82">
        <f t="shared" si="9"/>
        <v>0</v>
      </c>
      <c r="N158" s="119" t="s">
        <v>30</v>
      </c>
      <c r="O158" s="120" t="s">
        <v>1391</v>
      </c>
      <c r="P158" s="122">
        <v>0</v>
      </c>
      <c r="Q158" s="122">
        <v>0</v>
      </c>
      <c r="R158" s="122">
        <v>0</v>
      </c>
      <c r="S158" s="122">
        <v>265000026</v>
      </c>
      <c r="T158" s="122">
        <v>310000026</v>
      </c>
      <c r="U158" s="122">
        <v>380000026</v>
      </c>
      <c r="V158" s="122">
        <v>490000026</v>
      </c>
      <c r="W158" s="122">
        <v>560000026</v>
      </c>
      <c r="X158" s="122">
        <v>610000026</v>
      </c>
      <c r="Y158" s="122">
        <v>680000026</v>
      </c>
      <c r="Z158" s="122">
        <v>720000026</v>
      </c>
      <c r="AA158" s="122">
        <v>820000026</v>
      </c>
      <c r="AB158" s="122">
        <v>0</v>
      </c>
      <c r="AC158" s="122">
        <v>0</v>
      </c>
      <c r="AD158" s="121"/>
      <c r="AM158" s="120" t="s">
        <v>1288</v>
      </c>
      <c r="AP158" s="120" t="s">
        <v>1578</v>
      </c>
      <c r="AW158" s="120" t="s">
        <v>676</v>
      </c>
      <c r="AX158" s="120" t="s">
        <v>2321</v>
      </c>
      <c r="BA158" s="120" t="s">
        <v>1217</v>
      </c>
      <c r="BB158" s="120" t="s">
        <v>1487</v>
      </c>
      <c r="BG158" s="73" t="s">
        <v>3644</v>
      </c>
      <c r="BH158" s="73" t="s">
        <v>4243</v>
      </c>
      <c r="BI158" s="73" t="s">
        <v>4473</v>
      </c>
      <c r="BK158" s="73" t="s">
        <v>5254</v>
      </c>
      <c r="BO158" s="72" t="s">
        <v>210</v>
      </c>
      <c r="BP158" s="73" t="s">
        <v>3587</v>
      </c>
      <c r="BQ158" s="75">
        <v>126000625</v>
      </c>
      <c r="BR158" s="75">
        <v>0</v>
      </c>
      <c r="BS158" s="75">
        <v>162000625</v>
      </c>
      <c r="BT158" s="75">
        <v>0</v>
      </c>
      <c r="BU158" s="75">
        <v>198000625</v>
      </c>
      <c r="BV158" s="75">
        <v>0</v>
      </c>
      <c r="BW158" s="75">
        <v>243000625</v>
      </c>
      <c r="BX158" s="75">
        <v>0</v>
      </c>
      <c r="BY158" s="75">
        <v>0</v>
      </c>
      <c r="BZ158" s="75">
        <v>0</v>
      </c>
      <c r="CA158" s="75">
        <v>0</v>
      </c>
    </row>
    <row r="159" spans="10:79" ht="12" customHeight="1">
      <c r="J159" s="46">
        <v>155</v>
      </c>
      <c r="K159" s="46" t="str">
        <f t="shared" si="8"/>
        <v>HONDA-CRV-RE1 2WD 2.0 A/T</v>
      </c>
      <c r="L159" s="82">
        <f t="shared" si="9"/>
        <v>0</v>
      </c>
      <c r="N159" s="119" t="s">
        <v>30</v>
      </c>
      <c r="O159" s="120" t="s">
        <v>2144</v>
      </c>
      <c r="P159" s="122">
        <v>0</v>
      </c>
      <c r="Q159" s="122">
        <v>0</v>
      </c>
      <c r="R159" s="122">
        <v>0</v>
      </c>
      <c r="S159" s="122">
        <v>0</v>
      </c>
      <c r="T159" s="122">
        <v>0</v>
      </c>
      <c r="U159" s="122">
        <v>0</v>
      </c>
      <c r="V159" s="122">
        <v>0</v>
      </c>
      <c r="W159" s="122">
        <v>0</v>
      </c>
      <c r="X159" s="122">
        <v>0</v>
      </c>
      <c r="Y159" s="122">
        <v>685000026</v>
      </c>
      <c r="Z159" s="122">
        <v>795000026</v>
      </c>
      <c r="AA159" s="122">
        <v>890000026</v>
      </c>
      <c r="AB159" s="122">
        <v>965000026</v>
      </c>
      <c r="AC159" s="122">
        <v>0</v>
      </c>
      <c r="AD159" s="121"/>
      <c r="AM159" s="120" t="s">
        <v>1794</v>
      </c>
      <c r="AP159" s="120" t="s">
        <v>553</v>
      </c>
      <c r="AW159" s="120" t="s">
        <v>2785</v>
      </c>
      <c r="AX159" s="120" t="s">
        <v>2177</v>
      </c>
      <c r="BA159" s="120" t="s">
        <v>1218</v>
      </c>
      <c r="BB159" s="120" t="s">
        <v>1238</v>
      </c>
      <c r="BG159" s="73" t="s">
        <v>3645</v>
      </c>
      <c r="BH159" s="73" t="s">
        <v>4244</v>
      </c>
      <c r="BI159" s="73" t="s">
        <v>4474</v>
      </c>
      <c r="BK159" s="73" t="s">
        <v>5152</v>
      </c>
      <c r="BO159" s="72" t="s">
        <v>210</v>
      </c>
      <c r="BP159" s="73" t="s">
        <v>3588</v>
      </c>
      <c r="BQ159" s="75">
        <v>153000625</v>
      </c>
      <c r="BR159" s="75">
        <v>171000625</v>
      </c>
      <c r="BS159" s="75">
        <v>189000625</v>
      </c>
      <c r="BT159" s="75">
        <v>207000625</v>
      </c>
      <c r="BU159" s="75">
        <v>225000625</v>
      </c>
      <c r="BV159" s="75">
        <v>0</v>
      </c>
      <c r="BW159" s="75">
        <v>346000625</v>
      </c>
      <c r="BX159" s="75">
        <v>306000625</v>
      </c>
      <c r="BY159" s="75">
        <v>0</v>
      </c>
      <c r="BZ159" s="75">
        <v>0</v>
      </c>
      <c r="CA159" s="75">
        <v>0</v>
      </c>
    </row>
    <row r="160" spans="10:79" ht="12" customHeight="1">
      <c r="J160" s="46">
        <v>156</v>
      </c>
      <c r="K160" s="46" t="str">
        <f t="shared" si="8"/>
        <v>HONDA-CRV-RE1 2WD 2.0 A/T CKD</v>
      </c>
      <c r="L160" s="82">
        <f t="shared" si="9"/>
        <v>0</v>
      </c>
      <c r="N160" s="119" t="s">
        <v>30</v>
      </c>
      <c r="O160" s="120" t="s">
        <v>1985</v>
      </c>
      <c r="P160" s="122">
        <v>0</v>
      </c>
      <c r="Q160" s="122">
        <v>0</v>
      </c>
      <c r="R160" s="122">
        <v>0</v>
      </c>
      <c r="S160" s="122">
        <v>0</v>
      </c>
      <c r="T160" s="122">
        <v>0</v>
      </c>
      <c r="U160" s="122">
        <v>0</v>
      </c>
      <c r="V160" s="122">
        <v>0</v>
      </c>
      <c r="W160" s="122">
        <v>0</v>
      </c>
      <c r="X160" s="122">
        <v>1320000026</v>
      </c>
      <c r="Y160" s="122">
        <v>1475000026</v>
      </c>
      <c r="Z160" s="122">
        <v>1610000026</v>
      </c>
      <c r="AA160" s="122">
        <v>0</v>
      </c>
      <c r="AB160" s="122">
        <v>0</v>
      </c>
      <c r="AC160" s="122">
        <v>0</v>
      </c>
      <c r="AD160" s="121"/>
      <c r="AM160" s="120" t="s">
        <v>377</v>
      </c>
      <c r="AP160" s="120" t="s">
        <v>1591</v>
      </c>
      <c r="AW160" s="120" t="s">
        <v>779</v>
      </c>
      <c r="AX160" s="120" t="s">
        <v>2322</v>
      </c>
      <c r="BA160" s="120" t="s">
        <v>1219</v>
      </c>
      <c r="BB160" s="120" t="s">
        <v>493</v>
      </c>
      <c r="BG160" s="73" t="s">
        <v>3646</v>
      </c>
      <c r="BH160" s="73" t="s">
        <v>4245</v>
      </c>
      <c r="BI160" s="73" t="s">
        <v>4475</v>
      </c>
      <c r="BK160" s="73" t="s">
        <v>5182</v>
      </c>
      <c r="BO160" s="72" t="s">
        <v>210</v>
      </c>
      <c r="BP160" s="73" t="s">
        <v>3589</v>
      </c>
      <c r="BQ160" s="75">
        <v>126000625</v>
      </c>
      <c r="BR160" s="75">
        <v>0</v>
      </c>
      <c r="BS160" s="75">
        <v>162000625</v>
      </c>
      <c r="BT160" s="75">
        <v>180000625</v>
      </c>
      <c r="BU160" s="75">
        <v>198000625</v>
      </c>
      <c r="BV160" s="75">
        <v>216000625</v>
      </c>
      <c r="BW160" s="75">
        <v>230000825</v>
      </c>
      <c r="BX160" s="75">
        <v>240000925</v>
      </c>
      <c r="BY160" s="75">
        <v>0</v>
      </c>
      <c r="BZ160" s="75">
        <v>0</v>
      </c>
      <c r="CA160" s="75">
        <v>0</v>
      </c>
    </row>
    <row r="161" spans="10:79" ht="12" customHeight="1">
      <c r="J161" s="46">
        <v>157</v>
      </c>
      <c r="K161" s="46" t="str">
        <f t="shared" si="8"/>
        <v>HONDA-CRV-RE1 2WD 2.0 M/T</v>
      </c>
      <c r="L161" s="82">
        <f t="shared" si="9"/>
        <v>0</v>
      </c>
      <c r="N161" s="119" t="s">
        <v>30</v>
      </c>
      <c r="O161" s="120" t="s">
        <v>2631</v>
      </c>
      <c r="P161" s="122">
        <v>0</v>
      </c>
      <c r="Q161" s="122">
        <v>0</v>
      </c>
      <c r="R161" s="122">
        <v>0</v>
      </c>
      <c r="S161" s="122">
        <v>0</v>
      </c>
      <c r="T161" s="122">
        <v>0</v>
      </c>
      <c r="U161" s="122">
        <v>0</v>
      </c>
      <c r="V161" s="122">
        <v>0</v>
      </c>
      <c r="W161" s="122">
        <v>0</v>
      </c>
      <c r="X161" s="122">
        <v>0</v>
      </c>
      <c r="Y161" s="122">
        <v>0</v>
      </c>
      <c r="Z161" s="122">
        <v>890000026</v>
      </c>
      <c r="AA161" s="122">
        <v>0</v>
      </c>
      <c r="AB161" s="122">
        <v>1550000026</v>
      </c>
      <c r="AC161" s="122">
        <v>0</v>
      </c>
      <c r="AD161" s="121"/>
      <c r="AM161" s="120" t="s">
        <v>1950</v>
      </c>
      <c r="AP161" s="120" t="s">
        <v>82</v>
      </c>
      <c r="AW161" s="120" t="s">
        <v>1547</v>
      </c>
      <c r="AX161" s="120" t="s">
        <v>1464</v>
      </c>
      <c r="BA161" s="120" t="s">
        <v>1220</v>
      </c>
      <c r="BB161" s="120" t="s">
        <v>274</v>
      </c>
      <c r="BG161" s="73" t="s">
        <v>3647</v>
      </c>
      <c r="BH161" s="73" t="s">
        <v>4246</v>
      </c>
      <c r="BI161" s="73" t="s">
        <v>4476</v>
      </c>
      <c r="BK161" s="73" t="s">
        <v>5239</v>
      </c>
      <c r="BO161" s="72" t="s">
        <v>210</v>
      </c>
      <c r="BP161" s="73" t="s">
        <v>3590</v>
      </c>
      <c r="BQ161" s="75">
        <v>162000625</v>
      </c>
      <c r="BR161" s="75">
        <v>180000625</v>
      </c>
      <c r="BS161" s="75">
        <v>198000625</v>
      </c>
      <c r="BT161" s="75">
        <v>216000625</v>
      </c>
      <c r="BU161" s="75">
        <v>234000625</v>
      </c>
      <c r="BV161" s="75">
        <v>252000625</v>
      </c>
      <c r="BW161" s="75">
        <v>0</v>
      </c>
      <c r="BX161" s="75">
        <v>0</v>
      </c>
      <c r="BY161" s="75">
        <v>0</v>
      </c>
      <c r="BZ161" s="75">
        <v>0</v>
      </c>
      <c r="CA161" s="75">
        <v>0</v>
      </c>
    </row>
    <row r="162" spans="10:79" ht="12" customHeight="1">
      <c r="J162" s="46">
        <v>158</v>
      </c>
      <c r="K162" s="46" t="str">
        <f t="shared" si="8"/>
        <v>HONDA-CRV-RE1 2WD 2.0 M/T CKD</v>
      </c>
      <c r="L162" s="82">
        <f t="shared" si="9"/>
        <v>0</v>
      </c>
      <c r="N162" s="119" t="s">
        <v>30</v>
      </c>
      <c r="O162" s="120" t="s">
        <v>470</v>
      </c>
      <c r="P162" s="122">
        <v>0</v>
      </c>
      <c r="Q162" s="122">
        <v>0</v>
      </c>
      <c r="R162" s="122">
        <v>340000026</v>
      </c>
      <c r="S162" s="122">
        <v>360000026</v>
      </c>
      <c r="T162" s="122">
        <v>0</v>
      </c>
      <c r="U162" s="122">
        <v>0</v>
      </c>
      <c r="V162" s="122">
        <v>0</v>
      </c>
      <c r="W162" s="122">
        <v>0</v>
      </c>
      <c r="X162" s="122">
        <v>0</v>
      </c>
      <c r="Y162" s="122">
        <v>0</v>
      </c>
      <c r="Z162" s="122">
        <v>0</v>
      </c>
      <c r="AA162" s="122">
        <v>0</v>
      </c>
      <c r="AB162" s="122">
        <v>0</v>
      </c>
      <c r="AC162" s="122">
        <v>0</v>
      </c>
      <c r="AD162" s="121"/>
      <c r="AM162" s="120" t="s">
        <v>504</v>
      </c>
      <c r="AP162" s="120" t="s">
        <v>1930</v>
      </c>
      <c r="AW162" s="120" t="s">
        <v>3334</v>
      </c>
      <c r="AX162" s="120" t="s">
        <v>2574</v>
      </c>
      <c r="BA162" s="120" t="s">
        <v>223</v>
      </c>
      <c r="BB162" s="120" t="s">
        <v>388</v>
      </c>
      <c r="BG162" s="73" t="s">
        <v>3648</v>
      </c>
      <c r="BH162" s="73" t="s">
        <v>4247</v>
      </c>
      <c r="BI162" s="73" t="s">
        <v>4477</v>
      </c>
      <c r="BK162" s="73" t="s">
        <v>5183</v>
      </c>
      <c r="BO162" s="72" t="s">
        <v>210</v>
      </c>
      <c r="BP162" s="73" t="s">
        <v>3591</v>
      </c>
      <c r="BQ162" s="75">
        <v>99000625</v>
      </c>
      <c r="BR162" s="75">
        <v>117000625</v>
      </c>
      <c r="BS162" s="75">
        <v>126000625</v>
      </c>
      <c r="BT162" s="75">
        <v>144000625</v>
      </c>
      <c r="BU162" s="75">
        <v>216000625</v>
      </c>
      <c r="BV162" s="75">
        <v>234000625</v>
      </c>
      <c r="BW162" s="75">
        <v>0</v>
      </c>
      <c r="BX162" s="75">
        <v>0</v>
      </c>
      <c r="BY162" s="75">
        <v>0</v>
      </c>
      <c r="BZ162" s="75">
        <v>0</v>
      </c>
      <c r="CA162" s="75">
        <v>0</v>
      </c>
    </row>
    <row r="163" spans="10:79" ht="12" customHeight="1">
      <c r="J163" s="46">
        <v>159</v>
      </c>
      <c r="K163" s="46" t="str">
        <f t="shared" si="8"/>
        <v>HONDA-CRV-RM 2WD 2.4 AT CKD</v>
      </c>
      <c r="L163" s="82">
        <f t="shared" si="9"/>
        <v>0</v>
      </c>
      <c r="N163" s="119" t="s">
        <v>30</v>
      </c>
      <c r="O163" s="120" t="s">
        <v>2246</v>
      </c>
      <c r="P163" s="122">
        <v>0</v>
      </c>
      <c r="Q163" s="122">
        <v>0</v>
      </c>
      <c r="R163" s="122">
        <v>0</v>
      </c>
      <c r="S163" s="122">
        <v>375000026</v>
      </c>
      <c r="T163" s="122">
        <v>385000026</v>
      </c>
      <c r="U163" s="122">
        <v>430000026</v>
      </c>
      <c r="V163" s="122">
        <v>0</v>
      </c>
      <c r="W163" s="122">
        <v>0</v>
      </c>
      <c r="X163" s="122">
        <v>0</v>
      </c>
      <c r="Y163" s="122">
        <v>0</v>
      </c>
      <c r="Z163" s="122">
        <v>850000026</v>
      </c>
      <c r="AA163" s="122">
        <v>0</v>
      </c>
      <c r="AB163" s="122">
        <v>0</v>
      </c>
      <c r="AC163" s="122">
        <v>0</v>
      </c>
      <c r="AD163" s="121"/>
      <c r="AM163" s="120" t="s">
        <v>1289</v>
      </c>
      <c r="AP163" s="120" t="s">
        <v>1674</v>
      </c>
      <c r="AW163" s="120" t="s">
        <v>3002</v>
      </c>
      <c r="AX163" s="120" t="s">
        <v>1553</v>
      </c>
      <c r="BA163" s="120" t="s">
        <v>1221</v>
      </c>
      <c r="BB163" s="120" t="s">
        <v>2187</v>
      </c>
      <c r="BG163" s="73" t="s">
        <v>3649</v>
      </c>
      <c r="BH163" s="73" t="s">
        <v>4248</v>
      </c>
      <c r="BI163" s="73" t="s">
        <v>4478</v>
      </c>
      <c r="BK163" s="73" t="s">
        <v>5153</v>
      </c>
      <c r="BO163" s="72" t="s">
        <v>210</v>
      </c>
      <c r="BP163" s="73" t="s">
        <v>3592</v>
      </c>
      <c r="BQ163" s="75">
        <v>0</v>
      </c>
      <c r="BR163" s="75">
        <v>166000625</v>
      </c>
      <c r="BS163" s="75">
        <v>0</v>
      </c>
      <c r="BT163" s="75">
        <v>0</v>
      </c>
      <c r="BU163" s="75">
        <v>211000625</v>
      </c>
      <c r="BV163" s="75">
        <v>0</v>
      </c>
      <c r="BW163" s="75">
        <v>0</v>
      </c>
      <c r="BX163" s="75">
        <v>0</v>
      </c>
      <c r="BY163" s="75">
        <v>0</v>
      </c>
      <c r="BZ163" s="75">
        <v>0</v>
      </c>
      <c r="CA163" s="75">
        <v>0</v>
      </c>
    </row>
    <row r="164" spans="10:79" ht="12" customHeight="1">
      <c r="J164" s="46">
        <v>160</v>
      </c>
      <c r="K164" s="46" t="str">
        <f t="shared" si="8"/>
        <v>HONDA-CRV-RM 3 2WD 2.4 AT CKD</v>
      </c>
      <c r="L164" s="82">
        <f t="shared" si="9"/>
        <v>0</v>
      </c>
      <c r="N164" s="119" t="s">
        <v>30</v>
      </c>
      <c r="O164" s="120" t="s">
        <v>3233</v>
      </c>
      <c r="P164" s="122">
        <v>0</v>
      </c>
      <c r="Q164" s="122">
        <v>0</v>
      </c>
      <c r="R164" s="122">
        <v>275000026</v>
      </c>
      <c r="S164" s="122">
        <v>305000026</v>
      </c>
      <c r="T164" s="122">
        <v>365000026</v>
      </c>
      <c r="U164" s="122">
        <v>400000026</v>
      </c>
      <c r="V164" s="122">
        <v>470000026</v>
      </c>
      <c r="W164" s="122">
        <v>505000026</v>
      </c>
      <c r="X164" s="122">
        <v>540000026</v>
      </c>
      <c r="Y164" s="122">
        <v>0</v>
      </c>
      <c r="Z164" s="122">
        <v>0</v>
      </c>
      <c r="AA164" s="122">
        <v>0</v>
      </c>
      <c r="AB164" s="122">
        <v>0</v>
      </c>
      <c r="AC164" s="122">
        <v>0</v>
      </c>
      <c r="AD164" s="121"/>
      <c r="AM164" s="120" t="s">
        <v>1951</v>
      </c>
      <c r="AP164" s="120" t="s">
        <v>304</v>
      </c>
      <c r="AW164" s="120" t="s">
        <v>1613</v>
      </c>
      <c r="AX164" s="120" t="s">
        <v>528</v>
      </c>
      <c r="BA164" s="120" t="s">
        <v>1222</v>
      </c>
      <c r="BB164" s="120" t="s">
        <v>293</v>
      </c>
      <c r="BG164" s="73" t="s">
        <v>3650</v>
      </c>
      <c r="BH164" s="73" t="s">
        <v>4249</v>
      </c>
      <c r="BI164" s="73" t="s">
        <v>4479</v>
      </c>
      <c r="BK164" s="73" t="s">
        <v>5240</v>
      </c>
      <c r="BO164" s="72" t="s">
        <v>210</v>
      </c>
      <c r="BP164" s="73" t="s">
        <v>3593</v>
      </c>
      <c r="BQ164" s="75">
        <v>148000625</v>
      </c>
      <c r="BR164" s="75">
        <v>0</v>
      </c>
      <c r="BS164" s="75">
        <v>184000625</v>
      </c>
      <c r="BT164" s="75">
        <v>0</v>
      </c>
      <c r="BU164" s="75">
        <v>0</v>
      </c>
      <c r="BV164" s="75">
        <v>0</v>
      </c>
      <c r="BW164" s="75">
        <v>0</v>
      </c>
      <c r="BX164" s="75">
        <v>0</v>
      </c>
      <c r="BY164" s="75">
        <v>0</v>
      </c>
      <c r="BZ164" s="75">
        <v>0</v>
      </c>
      <c r="CA164" s="75">
        <v>0</v>
      </c>
    </row>
    <row r="165" spans="10:79" ht="12" customHeight="1">
      <c r="J165" s="46">
        <v>161</v>
      </c>
      <c r="K165" s="46" t="str">
        <f t="shared" si="8"/>
        <v>HONDA-CRV-RM 3 2WD 2.4 RS AT CKD</v>
      </c>
      <c r="L165" s="82">
        <f t="shared" si="9"/>
        <v>0</v>
      </c>
      <c r="N165" s="119" t="s">
        <v>30</v>
      </c>
      <c r="O165" s="120" t="s">
        <v>1929</v>
      </c>
      <c r="P165" s="122">
        <v>0</v>
      </c>
      <c r="Q165" s="122">
        <v>0</v>
      </c>
      <c r="R165" s="122">
        <v>275000026</v>
      </c>
      <c r="S165" s="122">
        <v>305000026</v>
      </c>
      <c r="T165" s="122">
        <v>365000026</v>
      </c>
      <c r="U165" s="122">
        <v>400000026</v>
      </c>
      <c r="V165" s="122">
        <v>470000026</v>
      </c>
      <c r="W165" s="122">
        <v>505000026</v>
      </c>
      <c r="X165" s="122">
        <v>540000026</v>
      </c>
      <c r="Y165" s="122">
        <v>0</v>
      </c>
      <c r="Z165" s="122">
        <v>0</v>
      </c>
      <c r="AA165" s="122">
        <v>0</v>
      </c>
      <c r="AB165" s="122">
        <v>0</v>
      </c>
      <c r="AC165" s="122">
        <v>0</v>
      </c>
      <c r="AD165" s="121"/>
      <c r="AM165" s="120" t="s">
        <v>1941</v>
      </c>
      <c r="AP165" s="120" t="s">
        <v>1586</v>
      </c>
      <c r="AW165" s="120" t="s">
        <v>620</v>
      </c>
      <c r="AX165" s="120" t="s">
        <v>1715</v>
      </c>
      <c r="BA165" s="120" t="s">
        <v>224</v>
      </c>
      <c r="BB165" s="120" t="s">
        <v>2343</v>
      </c>
      <c r="BG165" s="73" t="s">
        <v>3651</v>
      </c>
      <c r="BH165" s="73" t="s">
        <v>4250</v>
      </c>
      <c r="BI165" s="73" t="s">
        <v>4480</v>
      </c>
      <c r="BK165" s="73" t="s">
        <v>5154</v>
      </c>
      <c r="BO165" s="72" t="s">
        <v>210</v>
      </c>
      <c r="BP165" s="73" t="s">
        <v>3594</v>
      </c>
      <c r="BQ165" s="75">
        <v>148000625</v>
      </c>
      <c r="BR165" s="75">
        <v>166000625</v>
      </c>
      <c r="BS165" s="75">
        <v>184000625</v>
      </c>
      <c r="BT165" s="75">
        <v>202000625</v>
      </c>
      <c r="BU165" s="75">
        <v>0</v>
      </c>
      <c r="BV165" s="75">
        <v>0</v>
      </c>
      <c r="BW165" s="75">
        <v>0</v>
      </c>
      <c r="BX165" s="75">
        <v>288000625</v>
      </c>
      <c r="BY165" s="75">
        <v>0</v>
      </c>
      <c r="BZ165" s="75">
        <v>0</v>
      </c>
      <c r="CA165" s="75">
        <v>0</v>
      </c>
    </row>
    <row r="166" spans="10:79" ht="12" customHeight="1">
      <c r="J166" s="46">
        <v>162</v>
      </c>
      <c r="K166" s="46" t="str">
        <f t="shared" si="8"/>
        <v>HONDA-CRV-RM1 2 WD 2.0 AT CKD</v>
      </c>
      <c r="L166" s="82">
        <f t="shared" si="9"/>
        <v>0</v>
      </c>
      <c r="N166" s="119" t="s">
        <v>30</v>
      </c>
      <c r="O166" s="120" t="s">
        <v>1139</v>
      </c>
      <c r="P166" s="122">
        <v>0</v>
      </c>
      <c r="Q166" s="122">
        <v>0</v>
      </c>
      <c r="R166" s="122">
        <v>275000026</v>
      </c>
      <c r="S166" s="122">
        <v>305000026</v>
      </c>
      <c r="T166" s="122">
        <v>365000026</v>
      </c>
      <c r="U166" s="122">
        <v>400000026</v>
      </c>
      <c r="V166" s="122">
        <v>485000026</v>
      </c>
      <c r="W166" s="122">
        <v>575000026</v>
      </c>
      <c r="X166" s="122">
        <v>690000026</v>
      </c>
      <c r="Y166" s="122">
        <v>0</v>
      </c>
      <c r="Z166" s="122">
        <v>0</v>
      </c>
      <c r="AA166" s="122">
        <v>0</v>
      </c>
      <c r="AB166" s="122">
        <v>0</v>
      </c>
      <c r="AC166" s="122">
        <v>0</v>
      </c>
      <c r="AD166" s="121"/>
      <c r="AM166" s="120" t="s">
        <v>526</v>
      </c>
      <c r="AP166" s="120" t="s">
        <v>1642</v>
      </c>
      <c r="AW166" s="120" t="s">
        <v>1548</v>
      </c>
      <c r="AX166" s="120" t="s">
        <v>2618</v>
      </c>
      <c r="BA166" s="120" t="s">
        <v>1020</v>
      </c>
      <c r="BB166" s="120" t="s">
        <v>311</v>
      </c>
      <c r="BG166" s="73" t="s">
        <v>3652</v>
      </c>
      <c r="BH166" s="73" t="s">
        <v>4251</v>
      </c>
      <c r="BI166" s="73" t="s">
        <v>4481</v>
      </c>
      <c r="BK166" s="73" t="s">
        <v>5255</v>
      </c>
      <c r="BO166" s="72" t="s">
        <v>210</v>
      </c>
      <c r="BP166" s="73" t="s">
        <v>3595</v>
      </c>
      <c r="BQ166" s="75">
        <v>153000625</v>
      </c>
      <c r="BR166" s="75">
        <v>171000625</v>
      </c>
      <c r="BS166" s="75">
        <v>180000625</v>
      </c>
      <c r="BT166" s="75">
        <v>198000625</v>
      </c>
      <c r="BU166" s="75">
        <v>216000625</v>
      </c>
      <c r="BV166" s="75">
        <v>225000625</v>
      </c>
      <c r="BW166" s="75">
        <v>243000625</v>
      </c>
      <c r="BX166" s="75">
        <v>270000625</v>
      </c>
      <c r="BY166" s="75">
        <v>288000625</v>
      </c>
      <c r="BZ166" s="75">
        <v>0</v>
      </c>
      <c r="CA166" s="75">
        <v>0</v>
      </c>
    </row>
    <row r="167" spans="10:79" ht="12" customHeight="1">
      <c r="J167" s="46">
        <v>163</v>
      </c>
      <c r="K167" s="46" t="str">
        <f t="shared" si="8"/>
        <v>HONDA-CRV-RM1 2WD 2.0 A/T</v>
      </c>
      <c r="L167" s="82">
        <f t="shared" si="9"/>
        <v>0</v>
      </c>
      <c r="N167" s="119" t="s">
        <v>30</v>
      </c>
      <c r="O167" s="120" t="s">
        <v>1048</v>
      </c>
      <c r="P167" s="122">
        <v>0</v>
      </c>
      <c r="Q167" s="122">
        <v>0</v>
      </c>
      <c r="R167" s="122">
        <v>275000026</v>
      </c>
      <c r="S167" s="122">
        <v>390000026</v>
      </c>
      <c r="T167" s="122">
        <v>425000026</v>
      </c>
      <c r="U167" s="122">
        <v>490000026</v>
      </c>
      <c r="V167" s="122">
        <v>520000026</v>
      </c>
      <c r="W167" s="122">
        <v>0</v>
      </c>
      <c r="X167" s="122">
        <v>0</v>
      </c>
      <c r="Y167" s="122">
        <v>0</v>
      </c>
      <c r="Z167" s="122">
        <v>0</v>
      </c>
      <c r="AA167" s="122">
        <v>0</v>
      </c>
      <c r="AB167" s="122">
        <v>0</v>
      </c>
      <c r="AC167" s="122">
        <v>0</v>
      </c>
      <c r="AD167" s="121"/>
      <c r="AM167" s="120" t="s">
        <v>331</v>
      </c>
      <c r="AP167" s="120" t="s">
        <v>1704</v>
      </c>
      <c r="AW167" s="120" t="s">
        <v>266</v>
      </c>
      <c r="AX167" s="120" t="s">
        <v>2481</v>
      </c>
      <c r="BA167" s="120" t="s">
        <v>1223</v>
      </c>
      <c r="BB167" s="120" t="s">
        <v>2188</v>
      </c>
      <c r="BG167" s="73" t="s">
        <v>3653</v>
      </c>
      <c r="BH167" s="73" t="s">
        <v>4252</v>
      </c>
      <c r="BI167" s="73" t="s">
        <v>4482</v>
      </c>
      <c r="BK167" s="73" t="s">
        <v>5184</v>
      </c>
      <c r="BO167" s="72" t="s">
        <v>210</v>
      </c>
      <c r="BP167" s="73" t="s">
        <v>3596</v>
      </c>
      <c r="BQ167" s="75">
        <v>99000625</v>
      </c>
      <c r="BR167" s="75">
        <v>117000625</v>
      </c>
      <c r="BS167" s="75">
        <v>126000625</v>
      </c>
      <c r="BT167" s="75">
        <v>0</v>
      </c>
      <c r="BU167" s="75">
        <v>0</v>
      </c>
      <c r="BV167" s="75">
        <v>0</v>
      </c>
      <c r="BW167" s="75">
        <v>0</v>
      </c>
      <c r="BX167" s="75">
        <v>0</v>
      </c>
      <c r="BY167" s="75">
        <v>0</v>
      </c>
      <c r="BZ167" s="75">
        <v>0</v>
      </c>
      <c r="CA167" s="75">
        <v>0</v>
      </c>
    </row>
    <row r="168" spans="10:79" ht="12" customHeight="1">
      <c r="J168" s="46">
        <v>164</v>
      </c>
      <c r="K168" s="46" t="str">
        <f t="shared" si="8"/>
        <v>HONDA-CRV-RM1 2WD 2.0 MT CKD</v>
      </c>
      <c r="L168" s="82">
        <f t="shared" si="9"/>
        <v>0</v>
      </c>
      <c r="N168" s="119" t="s">
        <v>30</v>
      </c>
      <c r="O168" s="120" t="s">
        <v>1763</v>
      </c>
      <c r="P168" s="122">
        <v>305000026</v>
      </c>
      <c r="Q168" s="122">
        <v>390000026</v>
      </c>
      <c r="R168" s="122">
        <v>0</v>
      </c>
      <c r="S168" s="122">
        <v>0</v>
      </c>
      <c r="T168" s="122">
        <v>0</v>
      </c>
      <c r="U168" s="122">
        <v>0</v>
      </c>
      <c r="V168" s="122">
        <v>0</v>
      </c>
      <c r="W168" s="122">
        <v>0</v>
      </c>
      <c r="X168" s="122">
        <v>0</v>
      </c>
      <c r="Y168" s="122">
        <v>0</v>
      </c>
      <c r="Z168" s="122">
        <v>0</v>
      </c>
      <c r="AA168" s="122">
        <v>0</v>
      </c>
      <c r="AB168" s="122">
        <v>0</v>
      </c>
      <c r="AC168" s="122">
        <v>0</v>
      </c>
      <c r="AD168" s="121"/>
      <c r="AM168" s="120" t="s">
        <v>505</v>
      </c>
      <c r="AP168" s="120" t="s">
        <v>594</v>
      </c>
      <c r="AW168" s="120" t="s">
        <v>1549</v>
      </c>
      <c r="AX168" s="120" t="s">
        <v>1554</v>
      </c>
      <c r="BA168" s="120" t="s">
        <v>1104</v>
      </c>
      <c r="BB168" s="120" t="s">
        <v>420</v>
      </c>
      <c r="BG168" s="73" t="s">
        <v>3654</v>
      </c>
      <c r="BH168" s="73" t="s">
        <v>4253</v>
      </c>
      <c r="BI168" s="73" t="s">
        <v>4483</v>
      </c>
      <c r="BK168" s="73" t="s">
        <v>5155</v>
      </c>
      <c r="BO168" s="72" t="s">
        <v>210</v>
      </c>
      <c r="BP168" s="73" t="s">
        <v>3597</v>
      </c>
      <c r="BQ168" s="75">
        <v>148000625</v>
      </c>
      <c r="BR168" s="75">
        <v>166000625</v>
      </c>
      <c r="BS168" s="75">
        <v>184000625</v>
      </c>
      <c r="BT168" s="75">
        <v>0</v>
      </c>
      <c r="BU168" s="75">
        <v>0</v>
      </c>
      <c r="BV168" s="75">
        <v>238000625</v>
      </c>
      <c r="BW168" s="75">
        <v>0</v>
      </c>
      <c r="BX168" s="75">
        <v>0</v>
      </c>
      <c r="BY168" s="75">
        <v>0</v>
      </c>
      <c r="BZ168" s="75">
        <v>0</v>
      </c>
      <c r="CA168" s="75">
        <v>0</v>
      </c>
    </row>
    <row r="169" spans="10:79" ht="12" customHeight="1">
      <c r="J169" s="46">
        <v>165</v>
      </c>
      <c r="K169" s="46" t="str">
        <f t="shared" si="8"/>
        <v>HONDA-CRV-RM3 2 WD 2.4 AT</v>
      </c>
      <c r="L169" s="82">
        <f t="shared" si="9"/>
        <v>0</v>
      </c>
      <c r="N169" s="119" t="s">
        <v>30</v>
      </c>
      <c r="O169" s="120" t="s">
        <v>1049</v>
      </c>
      <c r="P169" s="122">
        <v>0</v>
      </c>
      <c r="Q169" s="122">
        <v>0</v>
      </c>
      <c r="R169" s="122">
        <v>275000026</v>
      </c>
      <c r="S169" s="122">
        <v>390000026</v>
      </c>
      <c r="T169" s="122">
        <v>425000026</v>
      </c>
      <c r="U169" s="122">
        <v>490000026</v>
      </c>
      <c r="V169" s="122">
        <v>520000026</v>
      </c>
      <c r="W169" s="122">
        <v>0</v>
      </c>
      <c r="X169" s="122">
        <v>0</v>
      </c>
      <c r="Y169" s="122">
        <v>0</v>
      </c>
      <c r="Z169" s="122">
        <v>0</v>
      </c>
      <c r="AA169" s="122">
        <v>0</v>
      </c>
      <c r="AB169" s="122">
        <v>0</v>
      </c>
      <c r="AC169" s="122">
        <v>0</v>
      </c>
      <c r="AD169" s="121"/>
      <c r="AM169" s="120" t="s">
        <v>2127</v>
      </c>
      <c r="AP169" s="120" t="s">
        <v>1297</v>
      </c>
      <c r="AW169" s="120" t="s">
        <v>1945</v>
      </c>
      <c r="AX169" s="120" t="s">
        <v>586</v>
      </c>
      <c r="BA169" s="120" t="s">
        <v>1105</v>
      </c>
      <c r="BB169" s="120" t="s">
        <v>2447</v>
      </c>
      <c r="BG169" s="73" t="s">
        <v>3655</v>
      </c>
      <c r="BH169" s="73" t="s">
        <v>4254</v>
      </c>
      <c r="BI169" s="73" t="s">
        <v>4484</v>
      </c>
      <c r="BK169" s="73" t="s">
        <v>5207</v>
      </c>
      <c r="BO169" s="72" t="s">
        <v>210</v>
      </c>
      <c r="BP169" s="73" t="s">
        <v>5022</v>
      </c>
      <c r="BQ169" s="75">
        <v>230000026</v>
      </c>
      <c r="BR169" s="75">
        <v>250000026</v>
      </c>
      <c r="BS169" s="75">
        <v>270000026</v>
      </c>
      <c r="BT169" s="75">
        <v>290000026</v>
      </c>
      <c r="BU169" s="75">
        <v>320000026</v>
      </c>
      <c r="BV169" s="75">
        <v>350000026</v>
      </c>
      <c r="BW169" s="75">
        <v>380000026</v>
      </c>
      <c r="BX169" s="75">
        <v>0</v>
      </c>
      <c r="BY169" s="75">
        <v>0</v>
      </c>
      <c r="BZ169" s="75">
        <v>0</v>
      </c>
      <c r="CA169" s="75">
        <v>0</v>
      </c>
    </row>
    <row r="170" spans="10:79" ht="12" customHeight="1">
      <c r="J170" s="46">
        <v>166</v>
      </c>
      <c r="K170" s="46" t="str">
        <f t="shared" si="8"/>
        <v>HONDA-CRV-RS HYBRIT CVT ZZ</v>
      </c>
      <c r="L170" s="82">
        <f t="shared" si="9"/>
        <v>620000026</v>
      </c>
      <c r="N170" s="119" t="s">
        <v>30</v>
      </c>
      <c r="O170" s="120" t="s">
        <v>2654</v>
      </c>
      <c r="P170" s="122">
        <v>0</v>
      </c>
      <c r="Q170" s="122">
        <v>0</v>
      </c>
      <c r="R170" s="122">
        <v>0</v>
      </c>
      <c r="S170" s="122">
        <v>0</v>
      </c>
      <c r="T170" s="122">
        <v>0</v>
      </c>
      <c r="U170" s="122">
        <v>0</v>
      </c>
      <c r="V170" s="122">
        <v>0</v>
      </c>
      <c r="W170" s="122">
        <v>0</v>
      </c>
      <c r="X170" s="122">
        <v>0</v>
      </c>
      <c r="Y170" s="122">
        <v>820000026</v>
      </c>
      <c r="Z170" s="122">
        <v>950000026</v>
      </c>
      <c r="AA170" s="122">
        <v>1150000026</v>
      </c>
      <c r="AB170" s="122">
        <v>1545000026</v>
      </c>
      <c r="AC170" s="122">
        <v>1725000026</v>
      </c>
      <c r="AD170" s="121"/>
      <c r="AM170" s="120" t="s">
        <v>269</v>
      </c>
      <c r="AP170" s="120" t="s">
        <v>2677</v>
      </c>
      <c r="AW170" s="120" t="s">
        <v>2011</v>
      </c>
      <c r="AX170" s="120" t="s">
        <v>1716</v>
      </c>
      <c r="BA170" s="120" t="s">
        <v>267</v>
      </c>
      <c r="BB170" s="120" t="s">
        <v>2433</v>
      </c>
      <c r="BG170" s="73" t="s">
        <v>3656</v>
      </c>
      <c r="BH170" s="73" t="s">
        <v>4255</v>
      </c>
      <c r="BI170" s="73" t="s">
        <v>4485</v>
      </c>
      <c r="BK170" s="73" t="s">
        <v>5241</v>
      </c>
      <c r="BO170" s="72" t="s">
        <v>210</v>
      </c>
      <c r="BP170" s="73" t="s">
        <v>3598</v>
      </c>
      <c r="BQ170" s="75">
        <v>0</v>
      </c>
      <c r="BR170" s="75">
        <v>0</v>
      </c>
      <c r="BS170" s="75">
        <v>184000625</v>
      </c>
      <c r="BT170" s="75">
        <v>0</v>
      </c>
      <c r="BU170" s="75">
        <v>0</v>
      </c>
      <c r="BV170" s="75">
        <v>0</v>
      </c>
      <c r="BW170" s="75">
        <v>0</v>
      </c>
      <c r="BX170" s="75">
        <v>0</v>
      </c>
      <c r="BY170" s="75">
        <v>0</v>
      </c>
      <c r="BZ170" s="75">
        <v>0</v>
      </c>
      <c r="CA170" s="75">
        <v>0</v>
      </c>
    </row>
    <row r="171" spans="10:79" ht="12" customHeight="1">
      <c r="J171" s="46">
        <v>167</v>
      </c>
      <c r="K171" s="46" t="str">
        <f t="shared" si="8"/>
        <v>HONDA-CRZ-1.5 A/T</v>
      </c>
      <c r="L171" s="82">
        <f t="shared" si="9"/>
        <v>0</v>
      </c>
      <c r="N171" s="119" t="s">
        <v>30</v>
      </c>
      <c r="O171" s="120" t="s">
        <v>3234</v>
      </c>
      <c r="P171" s="122">
        <v>0</v>
      </c>
      <c r="Q171" s="122">
        <v>0</v>
      </c>
      <c r="R171" s="122">
        <v>0</v>
      </c>
      <c r="S171" s="122">
        <v>0</v>
      </c>
      <c r="T171" s="122">
        <v>0</v>
      </c>
      <c r="U171" s="122">
        <v>0</v>
      </c>
      <c r="V171" s="122">
        <v>0</v>
      </c>
      <c r="W171" s="122">
        <v>0</v>
      </c>
      <c r="X171" s="122">
        <v>0</v>
      </c>
      <c r="Y171" s="122">
        <v>0</v>
      </c>
      <c r="Z171" s="122">
        <v>0</v>
      </c>
      <c r="AA171" s="122">
        <v>1325000026</v>
      </c>
      <c r="AB171" s="122">
        <v>1545000026</v>
      </c>
      <c r="AC171" s="122">
        <v>1725000026</v>
      </c>
      <c r="AD171" s="121"/>
      <c r="AM171" s="120" t="s">
        <v>1875</v>
      </c>
      <c r="AP171" s="120" t="s">
        <v>386</v>
      </c>
      <c r="AW171" s="120" t="s">
        <v>2640</v>
      </c>
      <c r="BA171" s="120" t="s">
        <v>1935</v>
      </c>
      <c r="BB171" s="120" t="s">
        <v>1348</v>
      </c>
      <c r="BG171" s="73" t="s">
        <v>5312</v>
      </c>
      <c r="BH171" s="73" t="s">
        <v>4256</v>
      </c>
      <c r="BI171" s="73" t="s">
        <v>4486</v>
      </c>
      <c r="BK171" s="73" t="s">
        <v>5120</v>
      </c>
      <c r="BO171" s="72" t="s">
        <v>210</v>
      </c>
      <c r="BP171" s="73" t="s">
        <v>3599</v>
      </c>
      <c r="BQ171" s="75">
        <v>0</v>
      </c>
      <c r="BR171" s="75">
        <v>0</v>
      </c>
      <c r="BS171" s="75">
        <v>184000625</v>
      </c>
      <c r="BT171" s="75">
        <v>0</v>
      </c>
      <c r="BU171" s="75">
        <v>0</v>
      </c>
      <c r="BV171" s="75">
        <v>0</v>
      </c>
      <c r="BW171" s="75">
        <v>0</v>
      </c>
      <c r="BX171" s="75">
        <v>0</v>
      </c>
      <c r="BY171" s="75">
        <v>0</v>
      </c>
      <c r="BZ171" s="75">
        <v>0</v>
      </c>
      <c r="CA171" s="75">
        <v>0</v>
      </c>
    </row>
    <row r="172" spans="10:79" ht="12" customHeight="1">
      <c r="J172" s="46">
        <v>168</v>
      </c>
      <c r="K172" s="46" t="str">
        <f t="shared" si="8"/>
        <v>HONDA-CRZ-1.5 M/T</v>
      </c>
      <c r="L172" s="82">
        <f t="shared" si="9"/>
        <v>0</v>
      </c>
      <c r="N172" s="119" t="s">
        <v>30</v>
      </c>
      <c r="O172" s="120" t="s">
        <v>1982</v>
      </c>
      <c r="P172" s="122">
        <v>0</v>
      </c>
      <c r="Q172" s="122">
        <v>0</v>
      </c>
      <c r="R172" s="122">
        <v>0</v>
      </c>
      <c r="S172" s="122">
        <v>0</v>
      </c>
      <c r="T172" s="122">
        <v>0</v>
      </c>
      <c r="U172" s="122">
        <v>0</v>
      </c>
      <c r="V172" s="122">
        <v>0</v>
      </c>
      <c r="W172" s="122">
        <v>895000026</v>
      </c>
      <c r="X172" s="122">
        <v>950000026</v>
      </c>
      <c r="Y172" s="122">
        <v>1025000026</v>
      </c>
      <c r="Z172" s="122">
        <v>1115000026</v>
      </c>
      <c r="AA172" s="122">
        <v>1230000026</v>
      </c>
      <c r="AB172" s="122">
        <v>1420000026</v>
      </c>
      <c r="AC172" s="122">
        <v>0</v>
      </c>
      <c r="AD172" s="121"/>
      <c r="AM172" s="120" t="s">
        <v>1942</v>
      </c>
      <c r="AP172" s="120" t="s">
        <v>1061</v>
      </c>
      <c r="AW172" s="120" t="s">
        <v>2048</v>
      </c>
      <c r="BA172" s="120" t="s">
        <v>2510</v>
      </c>
      <c r="BB172" s="120" t="s">
        <v>1907</v>
      </c>
      <c r="BG172" s="73" t="s">
        <v>3657</v>
      </c>
      <c r="BH172" s="73" t="s">
        <v>4257</v>
      </c>
      <c r="BI172" s="73" t="s">
        <v>4487</v>
      </c>
      <c r="BK172" s="73" t="s">
        <v>5156</v>
      </c>
      <c r="BO172" s="72" t="s">
        <v>210</v>
      </c>
      <c r="BP172" s="73" t="s">
        <v>3600</v>
      </c>
      <c r="BQ172" s="75">
        <v>0</v>
      </c>
      <c r="BR172" s="75">
        <v>0</v>
      </c>
      <c r="BS172" s="75">
        <v>0</v>
      </c>
      <c r="BT172" s="75">
        <v>0</v>
      </c>
      <c r="BU172" s="75">
        <v>0</v>
      </c>
      <c r="BV172" s="75">
        <v>261000625</v>
      </c>
      <c r="BW172" s="75">
        <v>0</v>
      </c>
      <c r="BX172" s="75">
        <v>0</v>
      </c>
      <c r="BY172" s="75">
        <v>0</v>
      </c>
      <c r="BZ172" s="75">
        <v>0</v>
      </c>
      <c r="CA172" s="75">
        <v>0</v>
      </c>
    </row>
    <row r="173" spans="10:79" ht="12" customHeight="1">
      <c r="J173" s="46">
        <v>169</v>
      </c>
      <c r="K173" s="46" t="str">
        <f t="shared" si="8"/>
        <v>HONDA-CRZ-AT</v>
      </c>
      <c r="L173" s="82">
        <f t="shared" si="9"/>
        <v>0</v>
      </c>
      <c r="N173" s="119" t="s">
        <v>30</v>
      </c>
      <c r="O173" s="120" t="s">
        <v>2820</v>
      </c>
      <c r="P173" s="122">
        <v>0</v>
      </c>
      <c r="Q173" s="122">
        <v>0</v>
      </c>
      <c r="R173" s="122">
        <v>0</v>
      </c>
      <c r="S173" s="122">
        <v>0</v>
      </c>
      <c r="T173" s="122">
        <v>0</v>
      </c>
      <c r="U173" s="122">
        <v>0</v>
      </c>
      <c r="V173" s="122">
        <v>0</v>
      </c>
      <c r="W173" s="122">
        <v>0</v>
      </c>
      <c r="X173" s="122">
        <v>0</v>
      </c>
      <c r="Y173" s="122">
        <v>0</v>
      </c>
      <c r="Z173" s="122">
        <v>0</v>
      </c>
      <c r="AA173" s="122">
        <v>1325000026</v>
      </c>
      <c r="AB173" s="122">
        <v>1545000026</v>
      </c>
      <c r="AC173" s="122">
        <v>1725000026</v>
      </c>
      <c r="AD173" s="121"/>
      <c r="AM173" s="120" t="s">
        <v>506</v>
      </c>
      <c r="AP173" s="120" t="s">
        <v>647</v>
      </c>
      <c r="AW173" s="120" t="s">
        <v>2299</v>
      </c>
      <c r="BA173" s="120" t="s">
        <v>1106</v>
      </c>
      <c r="BB173" s="120" t="s">
        <v>1113</v>
      </c>
      <c r="BG173" s="73" t="s">
        <v>3658</v>
      </c>
      <c r="BH173" s="73" t="s">
        <v>4258</v>
      </c>
      <c r="BI173" s="73" t="s">
        <v>4488</v>
      </c>
      <c r="BK173" s="73" t="s">
        <v>5157</v>
      </c>
      <c r="BO173" s="72" t="s">
        <v>210</v>
      </c>
      <c r="BP173" s="73" t="s">
        <v>3601</v>
      </c>
      <c r="BQ173" s="75">
        <v>148000625</v>
      </c>
      <c r="BR173" s="75">
        <v>166000625</v>
      </c>
      <c r="BS173" s="75">
        <v>184000625</v>
      </c>
      <c r="BT173" s="75">
        <v>202000625</v>
      </c>
      <c r="BU173" s="75">
        <v>220000625</v>
      </c>
      <c r="BV173" s="75">
        <v>238000625</v>
      </c>
      <c r="BW173" s="75">
        <v>265000625</v>
      </c>
      <c r="BX173" s="75">
        <v>0</v>
      </c>
      <c r="BY173" s="75">
        <v>0</v>
      </c>
      <c r="BZ173" s="75">
        <v>0</v>
      </c>
      <c r="CA173" s="75">
        <v>0</v>
      </c>
    </row>
    <row r="174" spans="10:79" ht="12" customHeight="1">
      <c r="J174" s="46">
        <v>170</v>
      </c>
      <c r="K174" s="46" t="str">
        <f t="shared" si="8"/>
        <v>HONDA-CRZ-CVT TWO TONE</v>
      </c>
      <c r="L174" s="82">
        <f t="shared" si="9"/>
        <v>0</v>
      </c>
      <c r="N174" s="119" t="s">
        <v>30</v>
      </c>
      <c r="O174" s="120" t="s">
        <v>804</v>
      </c>
      <c r="P174" s="122">
        <v>420000026</v>
      </c>
      <c r="Q174" s="122">
        <v>0</v>
      </c>
      <c r="R174" s="122">
        <v>0</v>
      </c>
      <c r="S174" s="122">
        <v>0</v>
      </c>
      <c r="T174" s="122">
        <v>0</v>
      </c>
      <c r="U174" s="122">
        <v>0</v>
      </c>
      <c r="V174" s="122">
        <v>0</v>
      </c>
      <c r="W174" s="122">
        <v>0</v>
      </c>
      <c r="X174" s="122">
        <v>0</v>
      </c>
      <c r="Y174" s="122">
        <v>0</v>
      </c>
      <c r="Z174" s="122">
        <v>0</v>
      </c>
      <c r="AA174" s="122">
        <v>0</v>
      </c>
      <c r="AB174" s="122">
        <v>0</v>
      </c>
      <c r="AC174" s="122">
        <v>0</v>
      </c>
      <c r="AD174" s="121"/>
      <c r="AM174" s="120" t="s">
        <v>270</v>
      </c>
      <c r="AP174" s="120" t="s">
        <v>1298</v>
      </c>
      <c r="BA174" s="120" t="s">
        <v>1224</v>
      </c>
      <c r="BB174" s="120" t="s">
        <v>158</v>
      </c>
      <c r="BG174" s="73" t="s">
        <v>3659</v>
      </c>
      <c r="BH174" s="73" t="s">
        <v>4259</v>
      </c>
      <c r="BI174" s="73" t="s">
        <v>4489</v>
      </c>
      <c r="BK174" s="73" t="s">
        <v>5242</v>
      </c>
      <c r="BO174" s="72" t="s">
        <v>210</v>
      </c>
      <c r="BP174" s="73" t="s">
        <v>3602</v>
      </c>
      <c r="BQ174" s="75">
        <v>153000625</v>
      </c>
      <c r="BR174" s="75">
        <v>162000625</v>
      </c>
      <c r="BS174" s="75">
        <v>0</v>
      </c>
      <c r="BT174" s="75">
        <v>0</v>
      </c>
      <c r="BU174" s="75">
        <v>0</v>
      </c>
      <c r="BV174" s="75">
        <v>0</v>
      </c>
      <c r="BW174" s="75">
        <v>0</v>
      </c>
      <c r="BX174" s="75">
        <v>0</v>
      </c>
      <c r="BY174" s="75">
        <v>0</v>
      </c>
      <c r="BZ174" s="75">
        <v>0</v>
      </c>
      <c r="CA174" s="75">
        <v>0</v>
      </c>
    </row>
    <row r="175" spans="10:79" ht="12" customHeight="1">
      <c r="J175" s="46">
        <v>171</v>
      </c>
      <c r="K175" s="46" t="str">
        <f t="shared" si="8"/>
        <v>HONDA-CRZ-ZFI 1.5 CVT</v>
      </c>
      <c r="L175" s="82">
        <f t="shared" si="9"/>
        <v>0</v>
      </c>
      <c r="N175" s="119" t="s">
        <v>30</v>
      </c>
      <c r="O175" s="120" t="s">
        <v>2723</v>
      </c>
      <c r="P175" s="122">
        <v>420000026</v>
      </c>
      <c r="Q175" s="122">
        <v>0</v>
      </c>
      <c r="R175" s="122">
        <v>0</v>
      </c>
      <c r="S175" s="122">
        <v>0</v>
      </c>
      <c r="T175" s="122">
        <v>0</v>
      </c>
      <c r="U175" s="122">
        <v>0</v>
      </c>
      <c r="V175" s="122">
        <v>0</v>
      </c>
      <c r="W175" s="122">
        <v>0</v>
      </c>
      <c r="X175" s="122">
        <v>0</v>
      </c>
      <c r="Y175" s="122">
        <v>0</v>
      </c>
      <c r="Z175" s="122">
        <v>0</v>
      </c>
      <c r="AA175" s="122">
        <v>0</v>
      </c>
      <c r="AB175" s="122">
        <v>0</v>
      </c>
      <c r="AC175" s="122">
        <v>0</v>
      </c>
      <c r="AD175" s="121"/>
      <c r="AM175" s="120" t="s">
        <v>2542</v>
      </c>
      <c r="AP175" s="120" t="s">
        <v>1976</v>
      </c>
      <c r="BA175" s="120" t="s">
        <v>613</v>
      </c>
      <c r="BB175" s="120" t="s">
        <v>544</v>
      </c>
      <c r="BG175" s="73" t="s">
        <v>3660</v>
      </c>
      <c r="BH175" s="73" t="s">
        <v>5317</v>
      </c>
      <c r="BI175" s="73" t="s">
        <v>4490</v>
      </c>
      <c r="BK175" s="73" t="s">
        <v>5297</v>
      </c>
      <c r="BO175" s="72" t="s">
        <v>210</v>
      </c>
      <c r="BP175" s="73" t="s">
        <v>3603</v>
      </c>
      <c r="BQ175" s="75">
        <v>0</v>
      </c>
      <c r="BR175" s="75">
        <v>0</v>
      </c>
      <c r="BS175" s="75">
        <v>129000625</v>
      </c>
      <c r="BT175" s="75">
        <v>101000625</v>
      </c>
      <c r="BU175" s="75">
        <v>150000625</v>
      </c>
      <c r="BV175" s="75">
        <v>0</v>
      </c>
      <c r="BW175" s="75">
        <v>0</v>
      </c>
      <c r="BX175" s="75">
        <v>0</v>
      </c>
      <c r="BY175" s="75">
        <v>0</v>
      </c>
      <c r="BZ175" s="75">
        <v>0</v>
      </c>
      <c r="CA175" s="75">
        <v>0</v>
      </c>
    </row>
    <row r="176" spans="10:79" ht="12" customHeight="1">
      <c r="J176" s="46">
        <v>172</v>
      </c>
      <c r="K176" s="46" t="str">
        <f t="shared" si="8"/>
        <v>HONDA-FREED-1.5 AT</v>
      </c>
      <c r="L176" s="82">
        <f t="shared" si="9"/>
        <v>0</v>
      </c>
      <c r="N176" s="119" t="s">
        <v>30</v>
      </c>
      <c r="O176" s="120" t="s">
        <v>671</v>
      </c>
      <c r="P176" s="122">
        <v>295000026</v>
      </c>
      <c r="Q176" s="122">
        <v>0</v>
      </c>
      <c r="R176" s="122">
        <v>0</v>
      </c>
      <c r="S176" s="122">
        <v>0</v>
      </c>
      <c r="T176" s="122">
        <v>0</v>
      </c>
      <c r="U176" s="122">
        <v>0</v>
      </c>
      <c r="V176" s="122">
        <v>0</v>
      </c>
      <c r="W176" s="122">
        <v>0</v>
      </c>
      <c r="X176" s="122">
        <v>0</v>
      </c>
      <c r="Y176" s="122">
        <v>0</v>
      </c>
      <c r="Z176" s="122">
        <v>0</v>
      </c>
      <c r="AA176" s="122">
        <v>0</v>
      </c>
      <c r="AB176" s="122">
        <v>0</v>
      </c>
      <c r="AC176" s="122">
        <v>0</v>
      </c>
      <c r="AD176" s="121"/>
      <c r="AM176" s="120" t="s">
        <v>1994</v>
      </c>
      <c r="AP176" s="120" t="s">
        <v>145</v>
      </c>
      <c r="BA176" s="120" t="s">
        <v>1225</v>
      </c>
      <c r="BB176" s="120" t="s">
        <v>299</v>
      </c>
      <c r="BG176" s="73" t="s">
        <v>3661</v>
      </c>
      <c r="BH176" s="73" t="s">
        <v>4260</v>
      </c>
      <c r="BI176" s="73" t="s">
        <v>4491</v>
      </c>
      <c r="BK176" s="73" t="s">
        <v>5185</v>
      </c>
      <c r="BO176" s="72" t="s">
        <v>210</v>
      </c>
      <c r="BP176" s="73" t="s">
        <v>3604</v>
      </c>
      <c r="BQ176" s="75">
        <v>144000625</v>
      </c>
      <c r="BR176" s="75">
        <v>162000625</v>
      </c>
      <c r="BS176" s="75">
        <v>0</v>
      </c>
      <c r="BT176" s="75">
        <v>0</v>
      </c>
      <c r="BU176" s="75">
        <v>0</v>
      </c>
      <c r="BV176" s="75">
        <v>0</v>
      </c>
      <c r="BW176" s="75">
        <v>0</v>
      </c>
      <c r="BX176" s="75">
        <v>0</v>
      </c>
      <c r="BY176" s="75">
        <v>0</v>
      </c>
      <c r="BZ176" s="75">
        <v>0</v>
      </c>
      <c r="CA176" s="75">
        <v>0</v>
      </c>
    </row>
    <row r="177" spans="10:79" ht="12" customHeight="1">
      <c r="J177" s="46">
        <v>173</v>
      </c>
      <c r="K177" s="46" t="str">
        <f t="shared" si="8"/>
        <v>HONDA-FREED-1.5 PSD AT</v>
      </c>
      <c r="L177" s="82">
        <f t="shared" si="9"/>
        <v>0</v>
      </c>
      <c r="N177" s="119" t="s">
        <v>30</v>
      </c>
      <c r="O177" s="120" t="s">
        <v>2596</v>
      </c>
      <c r="P177" s="122">
        <v>0</v>
      </c>
      <c r="Q177" s="122">
        <v>0</v>
      </c>
      <c r="R177" s="122">
        <v>0</v>
      </c>
      <c r="S177" s="122">
        <v>0</v>
      </c>
      <c r="T177" s="122">
        <v>0</v>
      </c>
      <c r="U177" s="122">
        <v>0</v>
      </c>
      <c r="V177" s="122">
        <v>0</v>
      </c>
      <c r="W177" s="122">
        <v>0</v>
      </c>
      <c r="X177" s="122">
        <v>1290000026</v>
      </c>
      <c r="Y177" s="122">
        <v>1325000026</v>
      </c>
      <c r="Z177" s="122">
        <v>1415000026</v>
      </c>
      <c r="AA177" s="122">
        <v>0</v>
      </c>
      <c r="AB177" s="122">
        <v>0</v>
      </c>
      <c r="AC177" s="122">
        <v>0</v>
      </c>
      <c r="AD177" s="121"/>
      <c r="AM177" s="120" t="s">
        <v>321</v>
      </c>
      <c r="AP177" s="120" t="s">
        <v>119</v>
      </c>
      <c r="BA177" s="120" t="s">
        <v>2511</v>
      </c>
      <c r="BB177" s="120" t="s">
        <v>159</v>
      </c>
      <c r="BG177" s="73" t="s">
        <v>3662</v>
      </c>
      <c r="BH177" s="73" t="s">
        <v>4261</v>
      </c>
      <c r="BI177" s="73" t="s">
        <v>4492</v>
      </c>
      <c r="BK177" s="73" t="s">
        <v>5208</v>
      </c>
      <c r="BO177" s="72" t="s">
        <v>210</v>
      </c>
      <c r="BP177" s="73" t="s">
        <v>3605</v>
      </c>
      <c r="BQ177" s="75">
        <v>130000625</v>
      </c>
      <c r="BR177" s="75">
        <v>148000625</v>
      </c>
      <c r="BS177" s="75">
        <v>0</v>
      </c>
      <c r="BT177" s="75">
        <v>175000625</v>
      </c>
      <c r="BU177" s="75">
        <v>0</v>
      </c>
      <c r="BV177" s="75">
        <v>0</v>
      </c>
      <c r="BW177" s="75">
        <v>0</v>
      </c>
      <c r="BX177" s="75">
        <v>0</v>
      </c>
      <c r="BY177" s="75">
        <v>0</v>
      </c>
      <c r="BZ177" s="75">
        <v>0</v>
      </c>
      <c r="CA177" s="75">
        <v>0</v>
      </c>
    </row>
    <row r="178" spans="10:79" ht="12" customHeight="1">
      <c r="J178" s="46">
        <v>174</v>
      </c>
      <c r="K178" s="46" t="str">
        <f t="shared" si="8"/>
        <v>HONDA-FREED-A/T MSD</v>
      </c>
      <c r="L178" s="82">
        <f t="shared" si="9"/>
        <v>0</v>
      </c>
      <c r="N178" s="119" t="s">
        <v>30</v>
      </c>
      <c r="O178" s="120" t="s">
        <v>3235</v>
      </c>
      <c r="P178" s="122">
        <v>0</v>
      </c>
      <c r="Q178" s="122">
        <v>0</v>
      </c>
      <c r="R178" s="122">
        <v>0</v>
      </c>
      <c r="S178" s="122">
        <v>0</v>
      </c>
      <c r="T178" s="122">
        <v>0</v>
      </c>
      <c r="U178" s="122">
        <v>0</v>
      </c>
      <c r="V178" s="122">
        <v>0</v>
      </c>
      <c r="W178" s="122">
        <v>0</v>
      </c>
      <c r="X178" s="122">
        <v>1290000026</v>
      </c>
      <c r="Y178" s="122">
        <v>1325000026</v>
      </c>
      <c r="Z178" s="122">
        <v>1415000026</v>
      </c>
      <c r="AA178" s="122">
        <v>0</v>
      </c>
      <c r="AB178" s="122">
        <v>0</v>
      </c>
      <c r="AC178" s="122">
        <v>0</v>
      </c>
      <c r="AD178" s="121"/>
      <c r="AM178" s="120" t="s">
        <v>1290</v>
      </c>
      <c r="AP178" s="120" t="s">
        <v>962</v>
      </c>
      <c r="BA178" s="120" t="s">
        <v>2227</v>
      </c>
      <c r="BB178" s="120" t="s">
        <v>1644</v>
      </c>
      <c r="BG178" s="73" t="s">
        <v>3663</v>
      </c>
      <c r="BH178" s="73" t="s">
        <v>4262</v>
      </c>
      <c r="BI178" s="73" t="s">
        <v>4493</v>
      </c>
      <c r="BK178" s="73" t="s">
        <v>5209</v>
      </c>
      <c r="BO178" s="72" t="s">
        <v>210</v>
      </c>
      <c r="BP178" s="73" t="s">
        <v>3606</v>
      </c>
      <c r="BQ178" s="75">
        <v>0</v>
      </c>
      <c r="BR178" s="75">
        <v>0</v>
      </c>
      <c r="BS178" s="75">
        <v>189000625</v>
      </c>
      <c r="BT178" s="75">
        <v>207000625</v>
      </c>
      <c r="BU178" s="75">
        <v>198000625</v>
      </c>
      <c r="BV178" s="75">
        <v>216000625</v>
      </c>
      <c r="BW178" s="75">
        <v>270000625</v>
      </c>
      <c r="BX178" s="75">
        <v>0</v>
      </c>
      <c r="BY178" s="75">
        <v>0</v>
      </c>
      <c r="BZ178" s="75">
        <v>0</v>
      </c>
      <c r="CA178" s="75">
        <v>0</v>
      </c>
    </row>
    <row r="179" spans="10:79" ht="12" customHeight="1">
      <c r="J179" s="46">
        <v>175</v>
      </c>
      <c r="K179" s="46" t="str">
        <f t="shared" si="8"/>
        <v>HONDA-FREED-ALPHA A/T</v>
      </c>
      <c r="L179" s="82">
        <f t="shared" si="9"/>
        <v>0</v>
      </c>
      <c r="N179" s="119" t="s">
        <v>30</v>
      </c>
      <c r="O179" s="120" t="s">
        <v>2247</v>
      </c>
      <c r="P179" s="122">
        <v>0</v>
      </c>
      <c r="Q179" s="122">
        <v>0</v>
      </c>
      <c r="R179" s="122">
        <v>0</v>
      </c>
      <c r="S179" s="122">
        <v>0</v>
      </c>
      <c r="T179" s="122">
        <v>0</v>
      </c>
      <c r="U179" s="122">
        <v>0</v>
      </c>
      <c r="V179" s="122">
        <v>0</v>
      </c>
      <c r="W179" s="122">
        <v>925000026</v>
      </c>
      <c r="X179" s="122">
        <v>985000026</v>
      </c>
      <c r="Y179" s="122">
        <v>0</v>
      </c>
      <c r="Z179" s="122">
        <v>0</v>
      </c>
      <c r="AA179" s="122">
        <v>1700000026</v>
      </c>
      <c r="AB179" s="122">
        <v>0</v>
      </c>
      <c r="AC179" s="122">
        <v>0</v>
      </c>
      <c r="AD179" s="121"/>
      <c r="AM179" s="120" t="s">
        <v>357</v>
      </c>
      <c r="AP179" s="120" t="s">
        <v>817</v>
      </c>
      <c r="BA179" s="120" t="s">
        <v>2334</v>
      </c>
      <c r="BB179" s="120" t="s">
        <v>3389</v>
      </c>
      <c r="BG179" s="73" t="s">
        <v>5246</v>
      </c>
      <c r="BH179" s="73" t="s">
        <v>4263</v>
      </c>
      <c r="BI179" s="73" t="s">
        <v>4494</v>
      </c>
      <c r="BK179" s="73" t="s">
        <v>5158</v>
      </c>
      <c r="BO179" s="72" t="s">
        <v>210</v>
      </c>
      <c r="BP179" s="73" t="s">
        <v>3607</v>
      </c>
      <c r="BQ179" s="75">
        <v>121000625</v>
      </c>
      <c r="BR179" s="75">
        <v>0</v>
      </c>
      <c r="BS179" s="75">
        <v>148000625</v>
      </c>
      <c r="BT179" s="75">
        <v>166000625</v>
      </c>
      <c r="BU179" s="75">
        <v>0</v>
      </c>
      <c r="BV179" s="75">
        <v>0</v>
      </c>
      <c r="BW179" s="75">
        <v>0</v>
      </c>
      <c r="BX179" s="75">
        <v>0</v>
      </c>
      <c r="BY179" s="75">
        <v>0</v>
      </c>
      <c r="BZ179" s="75">
        <v>0</v>
      </c>
      <c r="CA179" s="75">
        <v>0</v>
      </c>
    </row>
    <row r="180" spans="10:79" ht="12" customHeight="1">
      <c r="J180" s="46">
        <v>176</v>
      </c>
      <c r="K180" s="46" t="str">
        <f t="shared" si="8"/>
        <v>HONDA-FREED-Ei VTEC AT</v>
      </c>
      <c r="L180" s="82">
        <f t="shared" si="9"/>
        <v>0</v>
      </c>
      <c r="N180" s="119" t="s">
        <v>30</v>
      </c>
      <c r="O180" s="120" t="s">
        <v>3236</v>
      </c>
      <c r="P180" s="122">
        <v>0</v>
      </c>
      <c r="Q180" s="122">
        <v>0</v>
      </c>
      <c r="R180" s="122">
        <v>0</v>
      </c>
      <c r="S180" s="122">
        <v>0</v>
      </c>
      <c r="T180" s="122">
        <v>0</v>
      </c>
      <c r="U180" s="122">
        <v>0</v>
      </c>
      <c r="V180" s="122">
        <v>0</v>
      </c>
      <c r="W180" s="122">
        <v>0</v>
      </c>
      <c r="X180" s="122">
        <v>0</v>
      </c>
      <c r="Y180" s="122">
        <v>0</v>
      </c>
      <c r="Z180" s="122">
        <v>0</v>
      </c>
      <c r="AA180" s="122">
        <v>1625000026</v>
      </c>
      <c r="AB180" s="122">
        <v>1890000026</v>
      </c>
      <c r="AC180" s="122">
        <v>2065000026</v>
      </c>
      <c r="AD180" s="121"/>
      <c r="AM180" s="120" t="s">
        <v>2367</v>
      </c>
      <c r="AP180" s="120" t="s">
        <v>462</v>
      </c>
      <c r="BA180" s="120" t="s">
        <v>2671</v>
      </c>
      <c r="BB180" s="120" t="s">
        <v>2726</v>
      </c>
      <c r="BG180" s="73" t="s">
        <v>3664</v>
      </c>
      <c r="BH180" s="73" t="s">
        <v>4264</v>
      </c>
      <c r="BI180" s="73" t="s">
        <v>4495</v>
      </c>
      <c r="BK180" s="73" t="s">
        <v>5159</v>
      </c>
      <c r="BO180" s="72" t="s">
        <v>210</v>
      </c>
      <c r="BP180" s="73" t="s">
        <v>3608</v>
      </c>
      <c r="BQ180" s="75">
        <v>0</v>
      </c>
      <c r="BR180" s="75">
        <v>171000625</v>
      </c>
      <c r="BS180" s="75">
        <v>0</v>
      </c>
      <c r="BT180" s="75">
        <v>198000625</v>
      </c>
      <c r="BU180" s="75">
        <v>0</v>
      </c>
      <c r="BV180" s="75">
        <v>0</v>
      </c>
      <c r="BW180" s="75">
        <v>0</v>
      </c>
      <c r="BX180" s="75">
        <v>0</v>
      </c>
      <c r="BY180" s="75">
        <v>0</v>
      </c>
      <c r="BZ180" s="75">
        <v>0</v>
      </c>
      <c r="CA180" s="75">
        <v>0</v>
      </c>
    </row>
    <row r="181" spans="10:79" ht="12" customHeight="1">
      <c r="J181" s="46">
        <v>177</v>
      </c>
      <c r="K181" s="46" t="str">
        <f t="shared" si="8"/>
        <v>HONDA-FREED-G83 1,5 E AT</v>
      </c>
      <c r="L181" s="82">
        <f t="shared" si="9"/>
        <v>0</v>
      </c>
      <c r="N181" s="119" t="s">
        <v>30</v>
      </c>
      <c r="O181" s="120" t="s">
        <v>1842</v>
      </c>
      <c r="P181" s="122">
        <v>0</v>
      </c>
      <c r="Q181" s="122">
        <v>0</v>
      </c>
      <c r="R181" s="122">
        <v>0</v>
      </c>
      <c r="S181" s="122">
        <v>0</v>
      </c>
      <c r="T181" s="122">
        <v>0</v>
      </c>
      <c r="U181" s="122">
        <v>0</v>
      </c>
      <c r="V181" s="122">
        <v>0</v>
      </c>
      <c r="W181" s="122">
        <v>0</v>
      </c>
      <c r="X181" s="122">
        <v>0</v>
      </c>
      <c r="Y181" s="122">
        <v>1400000026</v>
      </c>
      <c r="Z181" s="122">
        <v>0</v>
      </c>
      <c r="AA181" s="122">
        <v>0</v>
      </c>
      <c r="AB181" s="122">
        <v>0</v>
      </c>
      <c r="AC181" s="122">
        <v>0</v>
      </c>
      <c r="AD181" s="121"/>
      <c r="AM181" s="120" t="s">
        <v>1911</v>
      </c>
      <c r="AP181" s="120" t="s">
        <v>635</v>
      </c>
      <c r="BA181" s="120" t="s">
        <v>2396</v>
      </c>
      <c r="BB181" s="120" t="s">
        <v>3390</v>
      </c>
      <c r="BG181" s="73" t="s">
        <v>3665</v>
      </c>
      <c r="BH181" s="73" t="s">
        <v>4265</v>
      </c>
      <c r="BI181" s="73" t="s">
        <v>4496</v>
      </c>
      <c r="BK181" s="73" t="s">
        <v>5210</v>
      </c>
      <c r="BO181" s="72" t="s">
        <v>210</v>
      </c>
      <c r="BP181" s="73" t="s">
        <v>3609</v>
      </c>
      <c r="BQ181" s="75">
        <v>144000625</v>
      </c>
      <c r="BR181" s="75">
        <v>162000625</v>
      </c>
      <c r="BS181" s="75">
        <v>0</v>
      </c>
      <c r="BT181" s="75">
        <v>211000625</v>
      </c>
      <c r="BU181" s="75">
        <v>0</v>
      </c>
      <c r="BV181" s="75">
        <v>0</v>
      </c>
      <c r="BW181" s="75">
        <v>0</v>
      </c>
      <c r="BX181" s="75">
        <v>0</v>
      </c>
      <c r="BY181" s="75">
        <v>0</v>
      </c>
      <c r="BZ181" s="75">
        <v>0</v>
      </c>
      <c r="CA181" s="75">
        <v>0</v>
      </c>
    </row>
    <row r="182" spans="10:79" ht="12" customHeight="1">
      <c r="J182" s="46">
        <v>178</v>
      </c>
      <c r="K182" s="46" t="str">
        <f t="shared" si="8"/>
        <v>HONDA-FREED-GB3 1.5 A AT CKD</v>
      </c>
      <c r="L182" s="82">
        <f t="shared" si="9"/>
        <v>0</v>
      </c>
      <c r="N182" s="119" t="s">
        <v>30</v>
      </c>
      <c r="O182" s="120" t="s">
        <v>3237</v>
      </c>
      <c r="P182" s="122">
        <v>0</v>
      </c>
      <c r="Q182" s="122">
        <v>0</v>
      </c>
      <c r="R182" s="122">
        <v>0</v>
      </c>
      <c r="S182" s="122">
        <v>0</v>
      </c>
      <c r="T182" s="122">
        <v>0</v>
      </c>
      <c r="U182" s="122">
        <v>0</v>
      </c>
      <c r="V182" s="122">
        <v>0</v>
      </c>
      <c r="W182" s="122">
        <v>0</v>
      </c>
      <c r="X182" s="122">
        <v>0</v>
      </c>
      <c r="Y182" s="122">
        <v>0</v>
      </c>
      <c r="Z182" s="122">
        <v>0</v>
      </c>
      <c r="AA182" s="122">
        <v>1725000026</v>
      </c>
      <c r="AB182" s="122">
        <v>1920000026</v>
      </c>
      <c r="AC182" s="122">
        <v>2165000026</v>
      </c>
      <c r="AD182" s="121"/>
      <c r="AM182" s="120" t="s">
        <v>75</v>
      </c>
      <c r="AP182" s="120" t="s">
        <v>2080</v>
      </c>
      <c r="BA182" s="120" t="s">
        <v>2767</v>
      </c>
      <c r="BB182" s="120" t="s">
        <v>3391</v>
      </c>
      <c r="BG182" s="73" t="s">
        <v>3666</v>
      </c>
      <c r="BH182" s="73" t="s">
        <v>4266</v>
      </c>
      <c r="BI182" s="73" t="s">
        <v>4497</v>
      </c>
      <c r="BK182" s="73" t="s">
        <v>5298</v>
      </c>
      <c r="BO182" s="72" t="s">
        <v>210</v>
      </c>
      <c r="BP182" s="73" t="s">
        <v>3610</v>
      </c>
      <c r="BQ182" s="75">
        <v>148000625</v>
      </c>
      <c r="BR182" s="75">
        <v>166000625</v>
      </c>
      <c r="BS182" s="75">
        <v>0</v>
      </c>
      <c r="BT182" s="75">
        <v>0</v>
      </c>
      <c r="BU182" s="75">
        <v>0</v>
      </c>
      <c r="BV182" s="75">
        <v>0</v>
      </c>
      <c r="BW182" s="75">
        <v>0</v>
      </c>
      <c r="BX182" s="75">
        <v>0</v>
      </c>
      <c r="BY182" s="75">
        <v>0</v>
      </c>
      <c r="BZ182" s="75">
        <v>0</v>
      </c>
      <c r="CA182" s="75">
        <v>0</v>
      </c>
    </row>
    <row r="183" spans="10:79" ht="12" customHeight="1">
      <c r="J183" s="46">
        <v>179</v>
      </c>
      <c r="K183" s="46" t="str">
        <f t="shared" si="8"/>
        <v>HONDA-FREED-GB3 1.5 E A/T CKD</v>
      </c>
      <c r="L183" s="82">
        <f t="shared" si="9"/>
        <v>0</v>
      </c>
      <c r="N183" s="119" t="s">
        <v>30</v>
      </c>
      <c r="O183" s="120" t="s">
        <v>3238</v>
      </c>
      <c r="P183" s="122">
        <v>0</v>
      </c>
      <c r="Q183" s="122">
        <v>0</v>
      </c>
      <c r="R183" s="122">
        <v>0</v>
      </c>
      <c r="S183" s="122">
        <v>0</v>
      </c>
      <c r="T183" s="122">
        <v>0</v>
      </c>
      <c r="U183" s="122">
        <v>0</v>
      </c>
      <c r="V183" s="122">
        <v>0</v>
      </c>
      <c r="W183" s="122">
        <v>0</v>
      </c>
      <c r="X183" s="122">
        <v>0</v>
      </c>
      <c r="Y183" s="122">
        <v>0</v>
      </c>
      <c r="Z183" s="122">
        <v>0</v>
      </c>
      <c r="AA183" s="122">
        <v>4335000026</v>
      </c>
      <c r="AB183" s="122">
        <v>0</v>
      </c>
      <c r="AC183" s="122">
        <v>0</v>
      </c>
      <c r="AD183" s="121"/>
      <c r="AM183" s="120" t="s">
        <v>752</v>
      </c>
      <c r="AP183" s="120" t="s">
        <v>666</v>
      </c>
      <c r="BA183" s="120" t="s">
        <v>2710</v>
      </c>
      <c r="BB183" s="120" t="s">
        <v>3392</v>
      </c>
      <c r="BG183" s="73" t="s">
        <v>3667</v>
      </c>
      <c r="BH183" s="73" t="s">
        <v>4267</v>
      </c>
      <c r="BI183" s="73" t="s">
        <v>4498</v>
      </c>
      <c r="BK183" s="73" t="s">
        <v>5273</v>
      </c>
      <c r="BO183" s="72" t="s">
        <v>210</v>
      </c>
      <c r="BP183" s="73" t="s">
        <v>3611</v>
      </c>
      <c r="BQ183" s="75">
        <v>121000625</v>
      </c>
      <c r="BR183" s="75">
        <v>0</v>
      </c>
      <c r="BS183" s="75">
        <v>0</v>
      </c>
      <c r="BT183" s="75">
        <v>0</v>
      </c>
      <c r="BU183" s="75">
        <v>184000625</v>
      </c>
      <c r="BV183" s="75">
        <v>207000625</v>
      </c>
      <c r="BW183" s="75">
        <v>225000625</v>
      </c>
      <c r="BX183" s="75">
        <v>252000625</v>
      </c>
      <c r="BY183" s="75">
        <v>288000625</v>
      </c>
      <c r="BZ183" s="75">
        <v>0</v>
      </c>
      <c r="CA183" s="75">
        <v>0</v>
      </c>
    </row>
    <row r="184" spans="10:79" ht="12" customHeight="1">
      <c r="J184" s="46">
        <v>180</v>
      </c>
      <c r="K184" s="46" t="str">
        <f t="shared" si="8"/>
        <v>HONDA-FREED-GB3 1.5 E AT</v>
      </c>
      <c r="L184" s="82">
        <f t="shared" si="9"/>
        <v>0</v>
      </c>
      <c r="N184" s="119" t="s">
        <v>30</v>
      </c>
      <c r="O184" s="120" t="s">
        <v>2757</v>
      </c>
      <c r="P184" s="122">
        <v>0</v>
      </c>
      <c r="Q184" s="122">
        <v>0</v>
      </c>
      <c r="R184" s="122">
        <v>0</v>
      </c>
      <c r="S184" s="122">
        <v>0</v>
      </c>
      <c r="T184" s="122">
        <v>0</v>
      </c>
      <c r="U184" s="122">
        <v>0</v>
      </c>
      <c r="V184" s="122">
        <v>0</v>
      </c>
      <c r="W184" s="122">
        <v>0</v>
      </c>
      <c r="X184" s="122">
        <v>0</v>
      </c>
      <c r="Y184" s="122">
        <v>0</v>
      </c>
      <c r="Z184" s="122">
        <v>1215000026</v>
      </c>
      <c r="AA184" s="122">
        <v>1385000026</v>
      </c>
      <c r="AB184" s="122">
        <v>1495000026</v>
      </c>
      <c r="AC184" s="122">
        <v>0</v>
      </c>
      <c r="AD184" s="121"/>
      <c r="AM184" s="120" t="s">
        <v>76</v>
      </c>
      <c r="AP184" s="120" t="s">
        <v>1616</v>
      </c>
      <c r="BA184" s="120" t="s">
        <v>2776</v>
      </c>
      <c r="BB184" s="120" t="s">
        <v>551</v>
      </c>
      <c r="BG184" s="73" t="s">
        <v>3668</v>
      </c>
      <c r="BH184" s="73" t="s">
        <v>4268</v>
      </c>
      <c r="BI184" s="73" t="s">
        <v>4499</v>
      </c>
      <c r="BK184" s="73" t="s">
        <v>5160</v>
      </c>
      <c r="BO184" s="72" t="s">
        <v>210</v>
      </c>
      <c r="BP184" s="73" t="s">
        <v>3612</v>
      </c>
      <c r="BQ184" s="75">
        <v>126000625</v>
      </c>
      <c r="BR184" s="75">
        <v>144000625</v>
      </c>
      <c r="BS184" s="75">
        <v>162000625</v>
      </c>
      <c r="BT184" s="75">
        <v>180000625</v>
      </c>
      <c r="BU184" s="75">
        <v>0</v>
      </c>
      <c r="BV184" s="75">
        <v>0</v>
      </c>
      <c r="BW184" s="75">
        <v>0</v>
      </c>
      <c r="BX184" s="75">
        <v>0</v>
      </c>
      <c r="BY184" s="75">
        <v>0</v>
      </c>
      <c r="BZ184" s="75">
        <v>0</v>
      </c>
      <c r="CA184" s="75">
        <v>0</v>
      </c>
    </row>
    <row r="185" spans="10:79" ht="12" customHeight="1">
      <c r="J185" s="46">
        <v>181</v>
      </c>
      <c r="K185" s="46" t="str">
        <f t="shared" si="8"/>
        <v>HONDA-FREED-GB3 1.5 S AT CKD</v>
      </c>
      <c r="L185" s="82">
        <f t="shared" si="9"/>
        <v>0</v>
      </c>
      <c r="N185" s="119" t="s">
        <v>30</v>
      </c>
      <c r="O185" s="120" t="s">
        <v>1680</v>
      </c>
      <c r="P185" s="122">
        <v>0</v>
      </c>
      <c r="Q185" s="122">
        <v>0</v>
      </c>
      <c r="R185" s="122">
        <v>0</v>
      </c>
      <c r="S185" s="122">
        <v>0</v>
      </c>
      <c r="T185" s="122">
        <v>0</v>
      </c>
      <c r="U185" s="122">
        <v>0</v>
      </c>
      <c r="V185" s="122">
        <v>0</v>
      </c>
      <c r="W185" s="122">
        <v>0</v>
      </c>
      <c r="X185" s="122">
        <v>1220000026</v>
      </c>
      <c r="Y185" s="122">
        <v>1330000026</v>
      </c>
      <c r="Z185" s="122">
        <v>1405000026</v>
      </c>
      <c r="AA185" s="122">
        <v>1475000026</v>
      </c>
      <c r="AB185" s="122">
        <v>1515000026</v>
      </c>
      <c r="AC185" s="122">
        <v>0</v>
      </c>
      <c r="AD185" s="121"/>
      <c r="AM185" s="120" t="s">
        <v>806</v>
      </c>
      <c r="AP185" s="120" t="s">
        <v>1592</v>
      </c>
      <c r="BA185" s="120" t="s">
        <v>2672</v>
      </c>
      <c r="BB185" s="120" t="s">
        <v>2106</v>
      </c>
      <c r="BG185" s="73" t="s">
        <v>3669</v>
      </c>
      <c r="BH185" s="73" t="s">
        <v>4269</v>
      </c>
      <c r="BI185" s="73" t="s">
        <v>4500</v>
      </c>
      <c r="BK185" s="73" t="s">
        <v>5161</v>
      </c>
      <c r="BO185" s="72" t="s">
        <v>210</v>
      </c>
      <c r="BP185" s="73" t="s">
        <v>3613</v>
      </c>
      <c r="BQ185" s="75">
        <v>0</v>
      </c>
      <c r="BR185" s="75">
        <v>171000625</v>
      </c>
      <c r="BS185" s="75">
        <v>0</v>
      </c>
      <c r="BT185" s="75">
        <v>198000625</v>
      </c>
      <c r="BU185" s="75">
        <v>0</v>
      </c>
      <c r="BV185" s="75">
        <v>0</v>
      </c>
      <c r="BW185" s="75">
        <v>0</v>
      </c>
      <c r="BX185" s="75">
        <v>0</v>
      </c>
      <c r="BY185" s="75">
        <v>0</v>
      </c>
      <c r="BZ185" s="75">
        <v>0</v>
      </c>
      <c r="CA185" s="75">
        <v>0</v>
      </c>
    </row>
    <row r="186" spans="10:79" ht="12" customHeight="1">
      <c r="J186" s="46">
        <v>182</v>
      </c>
      <c r="K186" s="46" t="str">
        <f t="shared" si="8"/>
        <v>HONDA-FREED-GB8 1.5E A/T CKD</v>
      </c>
      <c r="L186" s="82">
        <f t="shared" si="9"/>
        <v>0</v>
      </c>
      <c r="N186" s="119" t="s">
        <v>30</v>
      </c>
      <c r="O186" s="120" t="s">
        <v>2083</v>
      </c>
      <c r="P186" s="122">
        <v>0</v>
      </c>
      <c r="Q186" s="122">
        <v>0</v>
      </c>
      <c r="R186" s="122">
        <v>0</v>
      </c>
      <c r="S186" s="122">
        <v>0</v>
      </c>
      <c r="T186" s="122">
        <v>0</v>
      </c>
      <c r="U186" s="122">
        <v>0</v>
      </c>
      <c r="V186" s="122">
        <v>0</v>
      </c>
      <c r="W186" s="122">
        <v>0</v>
      </c>
      <c r="X186" s="122">
        <v>1220000026</v>
      </c>
      <c r="Y186" s="122">
        <v>1330000026</v>
      </c>
      <c r="Z186" s="122">
        <v>1405000026</v>
      </c>
      <c r="AA186" s="122">
        <v>1475000026</v>
      </c>
      <c r="AB186" s="122">
        <v>1515000026</v>
      </c>
      <c r="AC186" s="122">
        <v>0</v>
      </c>
      <c r="AD186" s="121"/>
      <c r="AM186" s="120" t="s">
        <v>753</v>
      </c>
      <c r="AP186" s="120" t="s">
        <v>2016</v>
      </c>
      <c r="BA186" s="120" t="s">
        <v>1595</v>
      </c>
      <c r="BB186" s="120" t="s">
        <v>2363</v>
      </c>
      <c r="BG186" s="73" t="s">
        <v>3670</v>
      </c>
      <c r="BH186" s="73" t="s">
        <v>4270</v>
      </c>
      <c r="BI186" s="73" t="s">
        <v>4501</v>
      </c>
      <c r="BK186" s="73" t="s">
        <v>5061</v>
      </c>
      <c r="BO186" s="72" t="s">
        <v>210</v>
      </c>
      <c r="BP186" s="73" t="s">
        <v>5023</v>
      </c>
      <c r="BQ186" s="75">
        <v>135000925</v>
      </c>
      <c r="BR186" s="75">
        <v>150000925</v>
      </c>
      <c r="BS186" s="75">
        <v>165000925</v>
      </c>
      <c r="BT186" s="75">
        <v>185000925</v>
      </c>
      <c r="BU186" s="75">
        <v>200000925</v>
      </c>
      <c r="BV186" s="75">
        <v>230000925</v>
      </c>
      <c r="BW186" s="75">
        <v>250000925</v>
      </c>
      <c r="BX186" s="75">
        <v>260000026</v>
      </c>
      <c r="BY186" s="75">
        <v>0</v>
      </c>
      <c r="BZ186" s="75">
        <v>0</v>
      </c>
      <c r="CA186" s="75">
        <v>0</v>
      </c>
    </row>
    <row r="187" spans="10:79" ht="12" customHeight="1">
      <c r="J187" s="46">
        <v>183</v>
      </c>
      <c r="K187" s="46" t="str">
        <f t="shared" si="8"/>
        <v>HONDA-FREED-NEW IVTEC A 1.5 AT</v>
      </c>
      <c r="L187" s="82">
        <f t="shared" si="9"/>
        <v>0</v>
      </c>
      <c r="N187" s="119" t="s">
        <v>30</v>
      </c>
      <c r="O187" s="120" t="s">
        <v>1685</v>
      </c>
      <c r="P187" s="122">
        <v>0</v>
      </c>
      <c r="Q187" s="122">
        <v>0</v>
      </c>
      <c r="R187" s="122">
        <v>0</v>
      </c>
      <c r="S187" s="122">
        <v>0</v>
      </c>
      <c r="T187" s="122">
        <v>0</v>
      </c>
      <c r="U187" s="122">
        <v>0</v>
      </c>
      <c r="V187" s="122">
        <v>0</v>
      </c>
      <c r="W187" s="122">
        <v>980000026</v>
      </c>
      <c r="X187" s="122">
        <v>1175000026</v>
      </c>
      <c r="Y187" s="122">
        <v>1215000026</v>
      </c>
      <c r="Z187" s="122">
        <v>1325000026</v>
      </c>
      <c r="AA187" s="122">
        <v>1450000026</v>
      </c>
      <c r="AB187" s="122">
        <v>1575000026</v>
      </c>
      <c r="AC187" s="122">
        <v>0</v>
      </c>
      <c r="AD187" s="121"/>
      <c r="AM187" s="120" t="s">
        <v>2257</v>
      </c>
      <c r="AP187" s="120" t="s">
        <v>2470</v>
      </c>
      <c r="BA187" s="120" t="s">
        <v>1894</v>
      </c>
      <c r="BB187" s="120" t="s">
        <v>2575</v>
      </c>
      <c r="BG187" s="73" t="s">
        <v>3671</v>
      </c>
      <c r="BH187" s="73" t="s">
        <v>4271</v>
      </c>
      <c r="BI187" s="73" t="s">
        <v>4502</v>
      </c>
      <c r="BK187" s="73" t="s">
        <v>5256</v>
      </c>
      <c r="BO187" s="72" t="s">
        <v>210</v>
      </c>
      <c r="BP187" s="73" t="s">
        <v>3614</v>
      </c>
      <c r="BQ187" s="75">
        <v>148000625</v>
      </c>
      <c r="BR187" s="75">
        <v>166000625</v>
      </c>
      <c r="BS187" s="75">
        <v>184000625</v>
      </c>
      <c r="BT187" s="75">
        <v>202000625</v>
      </c>
      <c r="BU187" s="75">
        <v>220000625</v>
      </c>
      <c r="BV187" s="75">
        <v>238000625</v>
      </c>
      <c r="BW187" s="75">
        <v>0</v>
      </c>
      <c r="BX187" s="75">
        <v>0</v>
      </c>
      <c r="BY187" s="75">
        <v>0</v>
      </c>
      <c r="BZ187" s="75">
        <v>0</v>
      </c>
      <c r="CA187" s="75">
        <v>0</v>
      </c>
    </row>
    <row r="188" spans="10:79" ht="12" customHeight="1">
      <c r="J188" s="46">
        <v>184</v>
      </c>
      <c r="K188" s="46" t="str">
        <f t="shared" si="8"/>
        <v>HONDA-FREED-NEW IVTEC E 1.5 AT</v>
      </c>
      <c r="L188" s="82">
        <f t="shared" si="9"/>
        <v>0</v>
      </c>
      <c r="N188" s="119" t="s">
        <v>2750</v>
      </c>
      <c r="O188" s="120" t="s">
        <v>7944</v>
      </c>
      <c r="P188" s="121"/>
      <c r="Q188" s="121"/>
      <c r="R188" s="121"/>
      <c r="S188" s="121"/>
      <c r="T188" s="121"/>
      <c r="U188" s="121"/>
      <c r="V188" s="121"/>
      <c r="W188" s="121"/>
      <c r="X188" s="121"/>
      <c r="Y188" s="121"/>
      <c r="Z188" s="121"/>
      <c r="AA188" s="121"/>
      <c r="AB188" s="121"/>
      <c r="AC188" s="122">
        <v>125000026</v>
      </c>
      <c r="AD188" s="121"/>
      <c r="AM188" s="120" t="s">
        <v>3266</v>
      </c>
      <c r="AP188" s="120" t="s">
        <v>2081</v>
      </c>
      <c r="BA188" s="120" t="s">
        <v>1895</v>
      </c>
      <c r="BB188" s="120" t="s">
        <v>514</v>
      </c>
      <c r="BG188" s="73" t="s">
        <v>3672</v>
      </c>
      <c r="BH188" s="73" t="s">
        <v>4272</v>
      </c>
      <c r="BI188" s="73" t="s">
        <v>4503</v>
      </c>
      <c r="BK188" s="73" t="s">
        <v>5299</v>
      </c>
      <c r="BO188" s="72" t="s">
        <v>210</v>
      </c>
      <c r="BP188" s="73" t="s">
        <v>3615</v>
      </c>
      <c r="BQ188" s="75">
        <v>0</v>
      </c>
      <c r="BR188" s="75">
        <v>0</v>
      </c>
      <c r="BS188" s="75">
        <v>129000625</v>
      </c>
      <c r="BT188" s="75">
        <v>101000625</v>
      </c>
      <c r="BU188" s="75">
        <v>0</v>
      </c>
      <c r="BV188" s="75">
        <v>0</v>
      </c>
      <c r="BW188" s="75">
        <v>341000625</v>
      </c>
      <c r="BX188" s="75">
        <v>0</v>
      </c>
      <c r="BY188" s="75">
        <v>0</v>
      </c>
      <c r="BZ188" s="75">
        <v>0</v>
      </c>
      <c r="CA188" s="75">
        <v>0</v>
      </c>
    </row>
    <row r="189" spans="10:79" ht="12" customHeight="1">
      <c r="J189" s="46">
        <v>185</v>
      </c>
      <c r="K189" s="46" t="str">
        <f t="shared" si="8"/>
        <v>HONDA-FREED-NEW IVTEC S 1.5 AT</v>
      </c>
      <c r="L189" s="82">
        <f t="shared" si="9"/>
        <v>0</v>
      </c>
      <c r="N189" s="119" t="s">
        <v>2750</v>
      </c>
      <c r="O189" s="120" t="s">
        <v>7945</v>
      </c>
      <c r="P189" s="121"/>
      <c r="Q189" s="121"/>
      <c r="R189" s="121"/>
      <c r="S189" s="121"/>
      <c r="T189" s="121"/>
      <c r="U189" s="121"/>
      <c r="V189" s="121"/>
      <c r="W189" s="121"/>
      <c r="X189" s="121"/>
      <c r="Y189" s="121"/>
      <c r="Z189" s="121"/>
      <c r="AA189" s="121"/>
      <c r="AB189" s="121"/>
      <c r="AC189" s="122">
        <v>150000026</v>
      </c>
      <c r="AD189" s="121"/>
      <c r="AM189" s="120" t="s">
        <v>2100</v>
      </c>
      <c r="AP189" s="120" t="s">
        <v>2471</v>
      </c>
      <c r="BA189" s="120" t="s">
        <v>1774</v>
      </c>
      <c r="BB189" s="120" t="s">
        <v>1488</v>
      </c>
      <c r="BG189" s="73" t="s">
        <v>3673</v>
      </c>
      <c r="BH189" s="73" t="s">
        <v>4273</v>
      </c>
      <c r="BI189" s="73" t="s">
        <v>4504</v>
      </c>
      <c r="BK189" s="73" t="s">
        <v>5243</v>
      </c>
      <c r="BO189" s="72" t="s">
        <v>210</v>
      </c>
      <c r="BP189" s="73" t="s">
        <v>3616</v>
      </c>
      <c r="BQ189" s="75">
        <v>126000625</v>
      </c>
      <c r="BR189" s="75">
        <v>144000625</v>
      </c>
      <c r="BS189" s="75">
        <v>162000625</v>
      </c>
      <c r="BT189" s="75">
        <v>180000625</v>
      </c>
      <c r="BU189" s="75">
        <v>198000625</v>
      </c>
      <c r="BV189" s="75">
        <v>0</v>
      </c>
      <c r="BW189" s="75">
        <v>0</v>
      </c>
      <c r="BX189" s="75">
        <v>0</v>
      </c>
      <c r="BY189" s="75">
        <v>0</v>
      </c>
      <c r="BZ189" s="75">
        <v>300000026</v>
      </c>
      <c r="CA189" s="75">
        <v>0</v>
      </c>
    </row>
    <row r="190" spans="10:79" ht="12" customHeight="1">
      <c r="J190" s="46">
        <v>186</v>
      </c>
      <c r="K190" s="46" t="str">
        <f t="shared" si="8"/>
        <v>HONDA-FREED-S A/T</v>
      </c>
      <c r="L190" s="82">
        <f t="shared" si="9"/>
        <v>0</v>
      </c>
      <c r="N190" s="119" t="s">
        <v>2750</v>
      </c>
      <c r="O190" s="120" t="s">
        <v>7946</v>
      </c>
      <c r="P190" s="122">
        <v>0</v>
      </c>
      <c r="Q190" s="122">
        <v>0</v>
      </c>
      <c r="R190" s="122">
        <v>0</v>
      </c>
      <c r="S190" s="122">
        <v>0</v>
      </c>
      <c r="T190" s="122">
        <v>0</v>
      </c>
      <c r="U190" s="122">
        <v>0</v>
      </c>
      <c r="V190" s="122">
        <v>0</v>
      </c>
      <c r="W190" s="122">
        <v>0</v>
      </c>
      <c r="X190" s="122">
        <v>0</v>
      </c>
      <c r="Y190" s="122">
        <v>0</v>
      </c>
      <c r="Z190" s="122">
        <v>0</v>
      </c>
      <c r="AA190" s="122">
        <v>0</v>
      </c>
      <c r="AB190" s="122">
        <v>295000026</v>
      </c>
      <c r="AC190" s="122">
        <v>310000026</v>
      </c>
      <c r="AD190" s="121"/>
      <c r="AM190" s="120" t="s">
        <v>695</v>
      </c>
      <c r="AP190" s="120" t="s">
        <v>963</v>
      </c>
      <c r="BA190" s="120" t="s">
        <v>2747</v>
      </c>
      <c r="BB190" s="120" t="s">
        <v>1349</v>
      </c>
      <c r="BG190" s="73" t="s">
        <v>5121</v>
      </c>
      <c r="BH190" s="73" t="s">
        <v>4274</v>
      </c>
      <c r="BI190" s="73" t="s">
        <v>4505</v>
      </c>
      <c r="BK190" s="73" t="s">
        <v>5244</v>
      </c>
      <c r="BO190" s="72" t="s">
        <v>210</v>
      </c>
      <c r="BP190" s="73" t="s">
        <v>3617</v>
      </c>
      <c r="BQ190" s="75">
        <v>126000625</v>
      </c>
      <c r="BR190" s="75">
        <v>144000625</v>
      </c>
      <c r="BS190" s="75">
        <v>198000625</v>
      </c>
      <c r="BT190" s="75">
        <v>180000625</v>
      </c>
      <c r="BU190" s="75">
        <v>198000625</v>
      </c>
      <c r="BV190" s="75">
        <v>216000625</v>
      </c>
      <c r="BW190" s="75">
        <v>240000625</v>
      </c>
      <c r="BX190" s="75">
        <v>279000625</v>
      </c>
      <c r="BY190" s="75">
        <v>324000625</v>
      </c>
      <c r="BZ190" s="75">
        <v>0</v>
      </c>
      <c r="CA190" s="75">
        <v>0</v>
      </c>
    </row>
    <row r="191" spans="10:79" ht="12" customHeight="1">
      <c r="J191" s="46">
        <v>187</v>
      </c>
      <c r="K191" s="46" t="str">
        <f t="shared" si="8"/>
        <v>HONDA-FREED-SD</v>
      </c>
      <c r="L191" s="82">
        <f t="shared" si="9"/>
        <v>0</v>
      </c>
      <c r="N191" s="119" t="s">
        <v>2750</v>
      </c>
      <c r="O191" s="120" t="s">
        <v>7947</v>
      </c>
      <c r="P191" s="122">
        <v>0</v>
      </c>
      <c r="Q191" s="122">
        <v>0</v>
      </c>
      <c r="R191" s="122">
        <v>0</v>
      </c>
      <c r="S191" s="122">
        <v>0</v>
      </c>
      <c r="T191" s="122">
        <v>0</v>
      </c>
      <c r="U191" s="122">
        <v>0</v>
      </c>
      <c r="V191" s="122">
        <v>0</v>
      </c>
      <c r="W191" s="122">
        <v>0</v>
      </c>
      <c r="X191" s="122">
        <v>0</v>
      </c>
      <c r="Y191" s="122">
        <v>0</v>
      </c>
      <c r="Z191" s="122">
        <v>0</v>
      </c>
      <c r="AA191" s="122">
        <v>0</v>
      </c>
      <c r="AB191" s="122">
        <v>350000026</v>
      </c>
      <c r="AC191" s="122">
        <v>400000026</v>
      </c>
      <c r="AD191" s="121"/>
      <c r="AM191" s="120" t="s">
        <v>1833</v>
      </c>
      <c r="AP191" s="120" t="s">
        <v>876</v>
      </c>
      <c r="BA191" s="120" t="s">
        <v>1896</v>
      </c>
      <c r="BB191" s="120" t="s">
        <v>515</v>
      </c>
      <c r="BG191" s="73" t="s">
        <v>3674</v>
      </c>
      <c r="BH191" s="73" t="s">
        <v>4275</v>
      </c>
      <c r="BI191" s="73" t="s">
        <v>4506</v>
      </c>
      <c r="BK191" s="73" t="s">
        <v>5261</v>
      </c>
      <c r="BO191" s="72" t="s">
        <v>210</v>
      </c>
      <c r="BP191" s="73" t="s">
        <v>3618</v>
      </c>
      <c r="BQ191" s="75">
        <v>126000625</v>
      </c>
      <c r="BR191" s="75">
        <v>144000625</v>
      </c>
      <c r="BS191" s="75">
        <v>162000625</v>
      </c>
      <c r="BT191" s="75">
        <v>180000625</v>
      </c>
      <c r="BU191" s="75">
        <v>198000625</v>
      </c>
      <c r="BV191" s="75">
        <v>243000625</v>
      </c>
      <c r="BW191" s="75">
        <v>270000625</v>
      </c>
      <c r="BX191" s="75">
        <v>306000625</v>
      </c>
      <c r="BY191" s="75">
        <v>0</v>
      </c>
      <c r="BZ191" s="75">
        <v>0</v>
      </c>
      <c r="CA191" s="75">
        <v>0</v>
      </c>
    </row>
    <row r="192" spans="10:79" ht="12" customHeight="1">
      <c r="J192" s="46">
        <v>188</v>
      </c>
      <c r="K192" s="46" t="str">
        <f t="shared" si="8"/>
        <v>HONDA-FREED-Si VTEC AT</v>
      </c>
      <c r="L192" s="82">
        <f t="shared" si="9"/>
        <v>0</v>
      </c>
      <c r="N192" s="119" t="s">
        <v>2750</v>
      </c>
      <c r="O192" s="120" t="s">
        <v>7948</v>
      </c>
      <c r="P192" s="122">
        <v>0</v>
      </c>
      <c r="Q192" s="122">
        <v>0</v>
      </c>
      <c r="R192" s="122">
        <v>0</v>
      </c>
      <c r="S192" s="122">
        <v>0</v>
      </c>
      <c r="T192" s="122">
        <v>0</v>
      </c>
      <c r="U192" s="122">
        <v>0</v>
      </c>
      <c r="V192" s="122">
        <v>0</v>
      </c>
      <c r="W192" s="122">
        <v>0</v>
      </c>
      <c r="X192" s="122">
        <v>0</v>
      </c>
      <c r="Y192" s="122">
        <v>0</v>
      </c>
      <c r="Z192" s="122">
        <v>0</v>
      </c>
      <c r="AA192" s="122">
        <v>0</v>
      </c>
      <c r="AB192" s="122">
        <v>270000026</v>
      </c>
      <c r="AC192" s="122">
        <v>290000026</v>
      </c>
      <c r="AD192" s="121"/>
      <c r="AM192" s="120" t="s">
        <v>1888</v>
      </c>
      <c r="AP192" s="120" t="s">
        <v>710</v>
      </c>
      <c r="BA192" s="120" t="s">
        <v>2748</v>
      </c>
      <c r="BB192" s="120" t="s">
        <v>3419</v>
      </c>
      <c r="BG192" s="73" t="s">
        <v>3675</v>
      </c>
      <c r="BH192" s="73" t="s">
        <v>4276</v>
      </c>
      <c r="BI192" s="73" t="s">
        <v>4507</v>
      </c>
      <c r="BK192" s="73" t="s">
        <v>5262</v>
      </c>
      <c r="BO192" s="72" t="s">
        <v>210</v>
      </c>
      <c r="BP192" s="73" t="s">
        <v>3619</v>
      </c>
      <c r="BQ192" s="75">
        <v>144000625</v>
      </c>
      <c r="BR192" s="75">
        <v>0</v>
      </c>
      <c r="BS192" s="75">
        <v>0</v>
      </c>
      <c r="BT192" s="75">
        <v>198000625</v>
      </c>
      <c r="BU192" s="75">
        <v>0</v>
      </c>
      <c r="BV192" s="75">
        <v>234000625</v>
      </c>
      <c r="BW192" s="75">
        <v>0</v>
      </c>
      <c r="BX192" s="75">
        <v>0</v>
      </c>
      <c r="BY192" s="75">
        <v>0</v>
      </c>
      <c r="BZ192" s="75">
        <v>0</v>
      </c>
      <c r="CA192" s="75">
        <v>0</v>
      </c>
    </row>
    <row r="193" spans="10:79" ht="12" customHeight="1">
      <c r="J193" s="46">
        <v>189</v>
      </c>
      <c r="K193" s="46" t="str">
        <f t="shared" si="8"/>
        <v>HONDA-HRV-1.5 E CVT SE</v>
      </c>
      <c r="L193" s="82">
        <f t="shared" si="9"/>
        <v>290000026</v>
      </c>
      <c r="N193" s="119" t="s">
        <v>2750</v>
      </c>
      <c r="O193" s="120" t="s">
        <v>7949</v>
      </c>
      <c r="P193" s="122">
        <v>0</v>
      </c>
      <c r="Q193" s="122">
        <v>0</v>
      </c>
      <c r="R193" s="122">
        <v>0</v>
      </c>
      <c r="S193" s="122">
        <v>0</v>
      </c>
      <c r="T193" s="122">
        <v>0</v>
      </c>
      <c r="U193" s="122">
        <v>0</v>
      </c>
      <c r="V193" s="122">
        <v>0</v>
      </c>
      <c r="W193" s="122">
        <v>0</v>
      </c>
      <c r="X193" s="122">
        <v>0</v>
      </c>
      <c r="Y193" s="122">
        <v>0</v>
      </c>
      <c r="Z193" s="122">
        <v>0</v>
      </c>
      <c r="AA193" s="122">
        <v>0</v>
      </c>
      <c r="AB193" s="122">
        <v>300000026</v>
      </c>
      <c r="AC193" s="122">
        <v>340000026</v>
      </c>
      <c r="AD193" s="121"/>
      <c r="AM193" s="120" t="s">
        <v>3268</v>
      </c>
      <c r="AP193" s="120" t="s">
        <v>1159</v>
      </c>
      <c r="BA193" s="120" t="s">
        <v>1783</v>
      </c>
      <c r="BB193" s="120" t="s">
        <v>317</v>
      </c>
      <c r="BG193" s="73" t="s">
        <v>3676</v>
      </c>
      <c r="BH193" s="73" t="s">
        <v>4277</v>
      </c>
      <c r="BI193" s="73" t="s">
        <v>4508</v>
      </c>
      <c r="BK193" s="73" t="s">
        <v>5245</v>
      </c>
      <c r="BO193" s="72" t="s">
        <v>210</v>
      </c>
      <c r="BP193" s="73" t="s">
        <v>3620</v>
      </c>
      <c r="BQ193" s="75">
        <v>0</v>
      </c>
      <c r="BR193" s="75">
        <v>0</v>
      </c>
      <c r="BS193" s="75">
        <v>184000625</v>
      </c>
      <c r="BT193" s="75">
        <v>202000625</v>
      </c>
      <c r="BU193" s="75">
        <v>220000625</v>
      </c>
      <c r="BV193" s="75">
        <v>238000625</v>
      </c>
      <c r="BW193" s="75">
        <v>265000625</v>
      </c>
      <c r="BX193" s="75">
        <v>0</v>
      </c>
      <c r="BY193" s="75">
        <v>0</v>
      </c>
      <c r="BZ193" s="75">
        <v>0</v>
      </c>
      <c r="CA193" s="75">
        <v>0</v>
      </c>
    </row>
    <row r="194" spans="10:79" ht="12" customHeight="1">
      <c r="J194" s="46">
        <v>190</v>
      </c>
      <c r="K194" s="46" t="str">
        <f t="shared" si="8"/>
        <v>HONDA-HRV-1.5 E CVT SPC SPECIAL EDITION</v>
      </c>
      <c r="L194" s="82">
        <f t="shared" si="9"/>
        <v>0</v>
      </c>
      <c r="N194" s="119" t="s">
        <v>2750</v>
      </c>
      <c r="O194" s="120" t="s">
        <v>7950</v>
      </c>
      <c r="P194" s="122">
        <v>0</v>
      </c>
      <c r="Q194" s="122">
        <v>0</v>
      </c>
      <c r="R194" s="122">
        <v>0</v>
      </c>
      <c r="S194" s="122">
        <v>0</v>
      </c>
      <c r="T194" s="122">
        <v>0</v>
      </c>
      <c r="U194" s="122">
        <v>0</v>
      </c>
      <c r="V194" s="122">
        <v>0</v>
      </c>
      <c r="W194" s="122">
        <v>0</v>
      </c>
      <c r="X194" s="122">
        <v>0</v>
      </c>
      <c r="Y194" s="122">
        <v>0</v>
      </c>
      <c r="Z194" s="122">
        <v>0</v>
      </c>
      <c r="AA194" s="122">
        <v>0</v>
      </c>
      <c r="AB194" s="122">
        <v>300000026</v>
      </c>
      <c r="AC194" s="122">
        <v>330000026</v>
      </c>
      <c r="AD194" s="121"/>
      <c r="AM194" s="120" t="s">
        <v>940</v>
      </c>
      <c r="AP194" s="120" t="s">
        <v>1790</v>
      </c>
      <c r="BA194" s="120" t="s">
        <v>2760</v>
      </c>
      <c r="BB194" s="120" t="s">
        <v>2549</v>
      </c>
      <c r="BG194" s="73" t="s">
        <v>3677</v>
      </c>
      <c r="BH194" s="73" t="s">
        <v>4278</v>
      </c>
      <c r="BI194" s="73" t="s">
        <v>4509</v>
      </c>
      <c r="BO194" s="72" t="s">
        <v>210</v>
      </c>
      <c r="BP194" s="73" t="s">
        <v>3621</v>
      </c>
      <c r="BQ194" s="75">
        <v>140000925</v>
      </c>
      <c r="BR194" s="75">
        <v>165000925</v>
      </c>
      <c r="BS194" s="75">
        <v>185000925</v>
      </c>
      <c r="BT194" s="75">
        <v>190000925</v>
      </c>
      <c r="BU194" s="75">
        <v>210000925</v>
      </c>
      <c r="BV194" s="75">
        <v>230000925</v>
      </c>
      <c r="BW194" s="75">
        <v>265000925</v>
      </c>
      <c r="BX194" s="75">
        <v>300000925</v>
      </c>
      <c r="BY194" s="75">
        <v>0</v>
      </c>
      <c r="BZ194" s="75">
        <v>0</v>
      </c>
      <c r="CA194" s="75">
        <v>0</v>
      </c>
    </row>
    <row r="195" spans="10:79" ht="12" customHeight="1">
      <c r="J195" s="46">
        <v>191</v>
      </c>
      <c r="K195" s="46" t="str">
        <f t="shared" si="8"/>
        <v>HONDA-HRV-1.5 E MUGEN SPECIAL EDITION</v>
      </c>
      <c r="L195" s="82">
        <f t="shared" si="9"/>
        <v>290000026</v>
      </c>
      <c r="N195" s="119" t="s">
        <v>2750</v>
      </c>
      <c r="O195" s="120" t="s">
        <v>7951</v>
      </c>
      <c r="P195" s="122">
        <v>0</v>
      </c>
      <c r="Q195" s="122">
        <v>0</v>
      </c>
      <c r="R195" s="122">
        <v>0</v>
      </c>
      <c r="S195" s="122">
        <v>0</v>
      </c>
      <c r="T195" s="122">
        <v>0</v>
      </c>
      <c r="U195" s="122">
        <v>0</v>
      </c>
      <c r="V195" s="122">
        <v>0</v>
      </c>
      <c r="W195" s="122">
        <v>0</v>
      </c>
      <c r="X195" s="122">
        <v>0</v>
      </c>
      <c r="Y195" s="122">
        <v>0</v>
      </c>
      <c r="Z195" s="122">
        <v>0</v>
      </c>
      <c r="AA195" s="122">
        <v>0</v>
      </c>
      <c r="AB195" s="122">
        <v>285000026</v>
      </c>
      <c r="AC195" s="122">
        <v>300000026</v>
      </c>
      <c r="AD195" s="121"/>
      <c r="AM195" s="120" t="s">
        <v>3269</v>
      </c>
      <c r="AP195" s="120" t="s">
        <v>1425</v>
      </c>
      <c r="BA195" s="120" t="s">
        <v>1843</v>
      </c>
      <c r="BB195" s="120" t="s">
        <v>310</v>
      </c>
      <c r="BG195" s="73" t="s">
        <v>3678</v>
      </c>
      <c r="BH195" s="73" t="s">
        <v>4279</v>
      </c>
      <c r="BI195" s="73" t="s">
        <v>4510</v>
      </c>
      <c r="BO195" s="72" t="s">
        <v>210</v>
      </c>
      <c r="BP195" s="73" t="s">
        <v>3622</v>
      </c>
      <c r="BQ195" s="75">
        <v>185000925</v>
      </c>
      <c r="BR195" s="75">
        <v>205000925</v>
      </c>
      <c r="BS195" s="75">
        <v>225000925</v>
      </c>
      <c r="BT195" s="75">
        <v>235000925</v>
      </c>
      <c r="BU195" s="75">
        <v>245000925</v>
      </c>
      <c r="BV195" s="75">
        <v>265000925</v>
      </c>
      <c r="BW195" s="75">
        <v>275000925</v>
      </c>
      <c r="BX195" s="75">
        <v>295000925</v>
      </c>
      <c r="BY195" s="75">
        <v>0</v>
      </c>
      <c r="BZ195" s="75">
        <v>0</v>
      </c>
      <c r="CA195" s="75">
        <v>0</v>
      </c>
    </row>
    <row r="196" spans="10:79" ht="12" customHeight="1">
      <c r="J196" s="46">
        <v>192</v>
      </c>
      <c r="K196" s="46" t="str">
        <f t="shared" si="8"/>
        <v>HONDA-HRV-1.5 E SPESIAL EDITION</v>
      </c>
      <c r="L196" s="82">
        <f t="shared" si="9"/>
        <v>290000026</v>
      </c>
      <c r="N196" s="119" t="s">
        <v>2750</v>
      </c>
      <c r="O196" s="120" t="s">
        <v>7952</v>
      </c>
      <c r="P196" s="122">
        <v>0</v>
      </c>
      <c r="Q196" s="122">
        <v>0</v>
      </c>
      <c r="R196" s="122">
        <v>0</v>
      </c>
      <c r="S196" s="122">
        <v>0</v>
      </c>
      <c r="T196" s="122">
        <v>0</v>
      </c>
      <c r="U196" s="122">
        <v>0</v>
      </c>
      <c r="V196" s="122">
        <v>0</v>
      </c>
      <c r="W196" s="122">
        <v>0</v>
      </c>
      <c r="X196" s="122">
        <v>0</v>
      </c>
      <c r="Y196" s="122">
        <v>0</v>
      </c>
      <c r="Z196" s="122">
        <v>0</v>
      </c>
      <c r="AA196" s="122">
        <v>0</v>
      </c>
      <c r="AB196" s="122">
        <v>290000026</v>
      </c>
      <c r="AC196" s="122">
        <v>320000026</v>
      </c>
      <c r="AD196" s="121"/>
      <c r="AM196" s="120" t="s">
        <v>606</v>
      </c>
      <c r="AP196" s="120" t="s">
        <v>1426</v>
      </c>
      <c r="BA196" s="120" t="s">
        <v>3387</v>
      </c>
      <c r="BB196" s="120" t="s">
        <v>2189</v>
      </c>
      <c r="BG196" s="73" t="s">
        <v>3679</v>
      </c>
      <c r="BH196" s="73" t="s">
        <v>4280</v>
      </c>
      <c r="BI196" s="73" t="s">
        <v>4511</v>
      </c>
      <c r="BO196" s="72" t="s">
        <v>210</v>
      </c>
      <c r="BP196" s="73" t="s">
        <v>3623</v>
      </c>
      <c r="BQ196" s="75">
        <v>0</v>
      </c>
      <c r="BR196" s="75">
        <v>0</v>
      </c>
      <c r="BS196" s="75">
        <v>162000625</v>
      </c>
      <c r="BT196" s="75">
        <v>180000625</v>
      </c>
      <c r="BU196" s="75">
        <v>198000625</v>
      </c>
      <c r="BV196" s="75">
        <v>238000625</v>
      </c>
      <c r="BW196" s="75">
        <v>265000625</v>
      </c>
      <c r="BX196" s="75">
        <v>0</v>
      </c>
      <c r="BY196" s="75">
        <v>0</v>
      </c>
      <c r="BZ196" s="75">
        <v>0</v>
      </c>
      <c r="CA196" s="75">
        <v>0</v>
      </c>
    </row>
    <row r="197" spans="10:79" ht="12" customHeight="1">
      <c r="J197" s="46">
        <v>193</v>
      </c>
      <c r="K197" s="46" t="str">
        <f t="shared" ref="K197:K260" si="10">IFERROR(IF($B$3="Passenger",(HLOOKUP($K$3,$AI$4:$BC$699,1+J197,0)),(HLOOKUP($K$3,$BF$4:$BM$686,1+J197,0))),0)</f>
        <v>HONDA-HRV-1.5 S CVT CKD</v>
      </c>
      <c r="L197" s="82">
        <f t="shared" ref="L197:L260" si="11">IFERROR(IF($B$3="Passenger",VLOOKUP(K197,$O$5:$AD$3396,$L$3+1,0),VLOOKUP(K197,$BP$5:$CA$1915,$L$3+1,0)),0)</f>
        <v>0</v>
      </c>
      <c r="N197" s="119" t="s">
        <v>2750</v>
      </c>
      <c r="O197" s="120" t="s">
        <v>7953</v>
      </c>
      <c r="P197" s="121"/>
      <c r="Q197" s="121"/>
      <c r="R197" s="121"/>
      <c r="S197" s="121"/>
      <c r="T197" s="121"/>
      <c r="U197" s="121"/>
      <c r="V197" s="121"/>
      <c r="W197" s="121"/>
      <c r="X197" s="121"/>
      <c r="Y197" s="121"/>
      <c r="Z197" s="121"/>
      <c r="AA197" s="121"/>
      <c r="AB197" s="122">
        <v>300000026</v>
      </c>
      <c r="AC197" s="122">
        <v>330000026</v>
      </c>
      <c r="AD197" s="121"/>
      <c r="AM197" s="120" t="s">
        <v>3270</v>
      </c>
      <c r="AP197" s="120" t="s">
        <v>563</v>
      </c>
      <c r="BA197" s="120" t="s">
        <v>3323</v>
      </c>
      <c r="BB197" s="120" t="s">
        <v>1916</v>
      </c>
      <c r="BG197" s="73" t="s">
        <v>3680</v>
      </c>
      <c r="BH197" s="73" t="s">
        <v>4281</v>
      </c>
      <c r="BI197" s="73" t="s">
        <v>4512</v>
      </c>
      <c r="BO197" s="72" t="s">
        <v>210</v>
      </c>
      <c r="BP197" s="73" t="s">
        <v>3624</v>
      </c>
      <c r="BQ197" s="75">
        <v>0</v>
      </c>
      <c r="BR197" s="75">
        <v>0</v>
      </c>
      <c r="BS197" s="75">
        <v>195000925</v>
      </c>
      <c r="BT197" s="75">
        <v>220000925</v>
      </c>
      <c r="BU197" s="75">
        <v>260000925</v>
      </c>
      <c r="BV197" s="75">
        <v>285000925</v>
      </c>
      <c r="BW197" s="75">
        <v>300000925</v>
      </c>
      <c r="BX197" s="75">
        <v>315000925</v>
      </c>
      <c r="BY197" s="75">
        <v>0</v>
      </c>
      <c r="BZ197" s="75">
        <v>0</v>
      </c>
      <c r="CA197" s="75">
        <v>0</v>
      </c>
    </row>
    <row r="198" spans="10:79" ht="12" customHeight="1">
      <c r="J198" s="46">
        <v>194</v>
      </c>
      <c r="K198" s="46" t="str">
        <f t="shared" si="10"/>
        <v>HONDA-HRV-1.5L E CVT</v>
      </c>
      <c r="L198" s="82">
        <f t="shared" si="11"/>
        <v>290000026</v>
      </c>
      <c r="N198" s="119" t="s">
        <v>2750</v>
      </c>
      <c r="O198" s="120" t="s">
        <v>7954</v>
      </c>
      <c r="P198" s="121"/>
      <c r="Q198" s="121"/>
      <c r="R198" s="121"/>
      <c r="S198" s="121"/>
      <c r="T198" s="121"/>
      <c r="U198" s="121"/>
      <c r="V198" s="121"/>
      <c r="W198" s="121"/>
      <c r="X198" s="121"/>
      <c r="Y198" s="121"/>
      <c r="Z198" s="121"/>
      <c r="AA198" s="121"/>
      <c r="AB198" s="122">
        <v>465000026</v>
      </c>
      <c r="AC198" s="122">
        <v>530000026</v>
      </c>
      <c r="AD198" s="121"/>
      <c r="AM198" s="120" t="s">
        <v>242</v>
      </c>
      <c r="AP198" s="120" t="s">
        <v>263</v>
      </c>
      <c r="BA198" s="120" t="s">
        <v>1924</v>
      </c>
      <c r="BB198" s="120" t="s">
        <v>1629</v>
      </c>
      <c r="BG198" s="73" t="s">
        <v>5024</v>
      </c>
      <c r="BH198" s="73" t="s">
        <v>4282</v>
      </c>
      <c r="BI198" s="73" t="s">
        <v>5249</v>
      </c>
      <c r="BO198" s="72" t="s">
        <v>210</v>
      </c>
      <c r="BP198" s="73" t="s">
        <v>3625</v>
      </c>
      <c r="BQ198" s="75">
        <v>0</v>
      </c>
      <c r="BR198" s="75">
        <v>0</v>
      </c>
      <c r="BS198" s="75">
        <v>184000625</v>
      </c>
      <c r="BT198" s="75">
        <v>0</v>
      </c>
      <c r="BU198" s="75">
        <v>0</v>
      </c>
      <c r="BV198" s="75">
        <v>0</v>
      </c>
      <c r="BW198" s="75">
        <v>247000625</v>
      </c>
      <c r="BX198" s="75">
        <v>0</v>
      </c>
      <c r="BY198" s="75">
        <v>0</v>
      </c>
      <c r="BZ198" s="75">
        <v>0</v>
      </c>
      <c r="CA198" s="75">
        <v>0</v>
      </c>
    </row>
    <row r="199" spans="10:79" ht="12" customHeight="1">
      <c r="J199" s="46">
        <v>195</v>
      </c>
      <c r="K199" s="46" t="str">
        <f t="shared" si="10"/>
        <v>HONDA-HRV-1.5L E CVT</v>
      </c>
      <c r="L199" s="82">
        <f t="shared" si="11"/>
        <v>290000026</v>
      </c>
      <c r="N199" s="119" t="s">
        <v>2750</v>
      </c>
      <c r="O199" s="120" t="s">
        <v>7955</v>
      </c>
      <c r="P199" s="122">
        <v>0</v>
      </c>
      <c r="Q199" s="122">
        <v>0</v>
      </c>
      <c r="R199" s="122">
        <v>0</v>
      </c>
      <c r="S199" s="122">
        <v>0</v>
      </c>
      <c r="T199" s="122">
        <v>0</v>
      </c>
      <c r="U199" s="122">
        <v>0</v>
      </c>
      <c r="V199" s="122">
        <v>0</v>
      </c>
      <c r="W199" s="122">
        <v>0</v>
      </c>
      <c r="X199" s="122">
        <v>0</v>
      </c>
      <c r="Y199" s="122">
        <v>0</v>
      </c>
      <c r="Z199" s="122">
        <v>0</v>
      </c>
      <c r="AA199" s="122">
        <v>0</v>
      </c>
      <c r="AB199" s="122">
        <v>495000026</v>
      </c>
      <c r="AC199" s="122">
        <v>520000026</v>
      </c>
      <c r="AD199" s="121"/>
      <c r="AM199" s="120" t="s">
        <v>77</v>
      </c>
      <c r="AP199" s="120" t="s">
        <v>263</v>
      </c>
      <c r="BA199" s="120" t="s">
        <v>1756</v>
      </c>
      <c r="BB199" s="120" t="s">
        <v>233</v>
      </c>
      <c r="BG199" s="73" t="s">
        <v>3681</v>
      </c>
      <c r="BH199" s="73" t="s">
        <v>4283</v>
      </c>
      <c r="BI199" s="73" t="s">
        <v>4513</v>
      </c>
      <c r="BO199" s="72" t="s">
        <v>210</v>
      </c>
      <c r="BP199" s="73" t="s">
        <v>3626</v>
      </c>
      <c r="BQ199" s="75">
        <v>0</v>
      </c>
      <c r="BR199" s="75">
        <v>0</v>
      </c>
      <c r="BS199" s="75">
        <v>180000625</v>
      </c>
      <c r="BT199" s="75">
        <v>198000625</v>
      </c>
      <c r="BU199" s="75">
        <v>216000625</v>
      </c>
      <c r="BV199" s="75">
        <v>234000625</v>
      </c>
      <c r="BW199" s="75">
        <v>252000625</v>
      </c>
      <c r="BX199" s="75">
        <v>297000625</v>
      </c>
      <c r="BY199" s="75">
        <v>342000625</v>
      </c>
      <c r="BZ199" s="75">
        <v>0</v>
      </c>
      <c r="CA199" s="75">
        <v>0</v>
      </c>
    </row>
    <row r="200" spans="10:79" ht="12" customHeight="1">
      <c r="J200" s="46">
        <v>196</v>
      </c>
      <c r="K200" s="46" t="str">
        <f t="shared" si="10"/>
        <v>HONDA-HRV-1.5L E CVT TWO TONE</v>
      </c>
      <c r="L200" s="82">
        <f t="shared" si="11"/>
        <v>290000026</v>
      </c>
      <c r="N200" s="119" t="s">
        <v>2750</v>
      </c>
      <c r="O200" s="120" t="s">
        <v>7956</v>
      </c>
      <c r="P200" s="121"/>
      <c r="Q200" s="121"/>
      <c r="R200" s="121"/>
      <c r="S200" s="121"/>
      <c r="T200" s="121"/>
      <c r="U200" s="121"/>
      <c r="V200" s="121"/>
      <c r="W200" s="121"/>
      <c r="X200" s="122">
        <v>0</v>
      </c>
      <c r="Y200" s="122">
        <v>0</v>
      </c>
      <c r="Z200" s="122">
        <v>0</v>
      </c>
      <c r="AA200" s="122">
        <v>0</v>
      </c>
      <c r="AB200" s="122">
        <v>420000026</v>
      </c>
      <c r="AC200" s="122">
        <v>450000026</v>
      </c>
      <c r="AD200" s="121"/>
      <c r="AM200" s="120" t="s">
        <v>570</v>
      </c>
      <c r="AP200" s="120" t="s">
        <v>2515</v>
      </c>
      <c r="BB200" s="120" t="s">
        <v>2501</v>
      </c>
      <c r="BG200" s="73" t="s">
        <v>3682</v>
      </c>
      <c r="BH200" s="73" t="s">
        <v>4284</v>
      </c>
      <c r="BI200" s="73" t="s">
        <v>4514</v>
      </c>
      <c r="BO200" s="72" t="s">
        <v>210</v>
      </c>
      <c r="BP200" s="73" t="s">
        <v>3627</v>
      </c>
      <c r="BQ200" s="75">
        <v>0</v>
      </c>
      <c r="BR200" s="75">
        <v>0</v>
      </c>
      <c r="BS200" s="75">
        <v>184000625</v>
      </c>
      <c r="BT200" s="75">
        <v>198000625</v>
      </c>
      <c r="BU200" s="75">
        <v>220000625</v>
      </c>
      <c r="BV200" s="75">
        <v>238000625</v>
      </c>
      <c r="BW200" s="75">
        <v>265000625</v>
      </c>
      <c r="BX200" s="75">
        <v>0</v>
      </c>
      <c r="BY200" s="75">
        <v>0</v>
      </c>
      <c r="BZ200" s="75">
        <v>0</v>
      </c>
      <c r="CA200" s="75">
        <v>0</v>
      </c>
    </row>
    <row r="201" spans="10:79" ht="12" customHeight="1">
      <c r="J201" s="46">
        <v>197</v>
      </c>
      <c r="K201" s="46" t="str">
        <f t="shared" si="10"/>
        <v>HONDA-HRV-1.5L S CVT</v>
      </c>
      <c r="L201" s="82">
        <f t="shared" si="11"/>
        <v>0</v>
      </c>
      <c r="N201" s="119" t="s">
        <v>2750</v>
      </c>
      <c r="O201" s="120" t="s">
        <v>7957</v>
      </c>
      <c r="P201" s="121"/>
      <c r="Q201" s="121"/>
      <c r="R201" s="121"/>
      <c r="S201" s="121"/>
      <c r="T201" s="121"/>
      <c r="U201" s="121"/>
      <c r="V201" s="121"/>
      <c r="W201" s="121"/>
      <c r="X201" s="121"/>
      <c r="Y201" s="121"/>
      <c r="Z201" s="121"/>
      <c r="AA201" s="121"/>
      <c r="AB201" s="121"/>
      <c r="AC201" s="122">
        <v>590000026</v>
      </c>
      <c r="AD201" s="121"/>
      <c r="AM201" s="120" t="s">
        <v>570</v>
      </c>
      <c r="AP201" s="120" t="s">
        <v>264</v>
      </c>
      <c r="BB201" s="120" t="s">
        <v>459</v>
      </c>
      <c r="BG201" s="73" t="s">
        <v>3683</v>
      </c>
      <c r="BH201" s="73" t="s">
        <v>4285</v>
      </c>
      <c r="BI201" s="73" t="s">
        <v>4515</v>
      </c>
      <c r="BO201" s="72" t="s">
        <v>210</v>
      </c>
      <c r="BP201" s="73" t="s">
        <v>3628</v>
      </c>
      <c r="BQ201" s="75">
        <v>0</v>
      </c>
      <c r="BR201" s="75">
        <v>166000625</v>
      </c>
      <c r="BS201" s="75">
        <v>184000625</v>
      </c>
      <c r="BT201" s="75">
        <v>220000625</v>
      </c>
      <c r="BU201" s="75">
        <v>234000625</v>
      </c>
      <c r="BV201" s="75">
        <v>238000625</v>
      </c>
      <c r="BW201" s="75">
        <v>175000625</v>
      </c>
      <c r="BX201" s="75">
        <v>0</v>
      </c>
      <c r="BY201" s="75">
        <v>0</v>
      </c>
      <c r="BZ201" s="75">
        <v>0</v>
      </c>
      <c r="CA201" s="75">
        <v>0</v>
      </c>
    </row>
    <row r="202" spans="10:79" ht="12" customHeight="1">
      <c r="J202" s="46">
        <v>198</v>
      </c>
      <c r="K202" s="46" t="str">
        <f t="shared" si="10"/>
        <v>HONDA-HRV-1.5L S CVT</v>
      </c>
      <c r="L202" s="82">
        <f t="shared" si="11"/>
        <v>0</v>
      </c>
      <c r="N202" s="119" t="s">
        <v>2750</v>
      </c>
      <c r="O202" s="120" t="s">
        <v>7958</v>
      </c>
      <c r="P202" s="121"/>
      <c r="Q202" s="121"/>
      <c r="R202" s="121"/>
      <c r="S202" s="121"/>
      <c r="T202" s="121"/>
      <c r="U202" s="121"/>
      <c r="V202" s="121"/>
      <c r="W202" s="121"/>
      <c r="X202" s="121"/>
      <c r="Y202" s="121"/>
      <c r="Z202" s="121"/>
      <c r="AA202" s="121"/>
      <c r="AB202" s="121"/>
      <c r="AC202" s="122">
        <v>520000026</v>
      </c>
      <c r="AD202" s="121"/>
      <c r="AM202" s="120" t="s">
        <v>2111</v>
      </c>
      <c r="AP202" s="120" t="s">
        <v>264</v>
      </c>
      <c r="BB202" s="120" t="s">
        <v>673</v>
      </c>
      <c r="BG202" s="73" t="s">
        <v>3684</v>
      </c>
      <c r="BH202" s="73" t="s">
        <v>4286</v>
      </c>
      <c r="BI202" s="73" t="s">
        <v>4516</v>
      </c>
      <c r="BO202" s="72" t="s">
        <v>210</v>
      </c>
      <c r="BP202" s="73" t="s">
        <v>3629</v>
      </c>
      <c r="BQ202" s="75">
        <v>0</v>
      </c>
      <c r="BR202" s="75">
        <v>0</v>
      </c>
      <c r="BS202" s="75">
        <v>180000625</v>
      </c>
      <c r="BT202" s="75">
        <v>198000625</v>
      </c>
      <c r="BU202" s="75">
        <v>216000625</v>
      </c>
      <c r="BV202" s="75">
        <v>234000625</v>
      </c>
      <c r="BW202" s="75">
        <v>252000625</v>
      </c>
      <c r="BX202" s="75">
        <v>297000625</v>
      </c>
      <c r="BY202" s="75">
        <v>342000625</v>
      </c>
      <c r="BZ202" s="75">
        <v>0</v>
      </c>
      <c r="CA202" s="75">
        <v>0</v>
      </c>
    </row>
    <row r="203" spans="10:79" ht="12" customHeight="1">
      <c r="J203" s="46">
        <v>199</v>
      </c>
      <c r="K203" s="46" t="str">
        <f t="shared" si="10"/>
        <v>HONDA-HRV-1.5L S MT</v>
      </c>
      <c r="L203" s="82">
        <f t="shared" si="11"/>
        <v>0</v>
      </c>
      <c r="N203" s="119" t="s">
        <v>2248</v>
      </c>
      <c r="O203" s="120" t="s">
        <v>3371</v>
      </c>
      <c r="P203" s="121"/>
      <c r="Q203" s="121"/>
      <c r="R203" s="121"/>
      <c r="S203" s="121"/>
      <c r="T203" s="121"/>
      <c r="U203" s="121"/>
      <c r="V203" s="121"/>
      <c r="W203" s="121"/>
      <c r="X203" s="121"/>
      <c r="Y203" s="121"/>
      <c r="Z203" s="121"/>
      <c r="AA203" s="122">
        <v>260000000</v>
      </c>
      <c r="AB203" s="122">
        <v>320000000</v>
      </c>
      <c r="AC203" s="121"/>
      <c r="AD203" s="121"/>
      <c r="AM203" s="120" t="s">
        <v>1525</v>
      </c>
      <c r="AP203" s="120" t="s">
        <v>272</v>
      </c>
      <c r="BB203" s="120" t="s">
        <v>908</v>
      </c>
      <c r="BG203" s="73" t="s">
        <v>3685</v>
      </c>
      <c r="BH203" s="73" t="s">
        <v>5035</v>
      </c>
      <c r="BI203" s="73" t="s">
        <v>4517</v>
      </c>
      <c r="BO203" s="72" t="s">
        <v>210</v>
      </c>
      <c r="BP203" s="73" t="s">
        <v>3630</v>
      </c>
      <c r="BQ203" s="75">
        <v>0</v>
      </c>
      <c r="BR203" s="75">
        <v>0</v>
      </c>
      <c r="BS203" s="75">
        <v>0</v>
      </c>
      <c r="BT203" s="75">
        <v>0</v>
      </c>
      <c r="BU203" s="75">
        <v>261000625</v>
      </c>
      <c r="BV203" s="75">
        <v>207000625</v>
      </c>
      <c r="BW203" s="75">
        <v>225000625</v>
      </c>
      <c r="BX203" s="75">
        <v>0</v>
      </c>
      <c r="BY203" s="75">
        <v>0</v>
      </c>
      <c r="BZ203" s="75">
        <v>0</v>
      </c>
      <c r="CA203" s="75">
        <v>0</v>
      </c>
    </row>
    <row r="204" spans="10:79" ht="12" customHeight="1">
      <c r="J204" s="46">
        <v>200</v>
      </c>
      <c r="K204" s="46" t="str">
        <f t="shared" si="10"/>
        <v>HONDA-HRV-1.5L SE CVT</v>
      </c>
      <c r="L204" s="82">
        <f t="shared" si="11"/>
        <v>350000026</v>
      </c>
      <c r="N204" s="119" t="s">
        <v>2248</v>
      </c>
      <c r="O204" s="120" t="s">
        <v>3399</v>
      </c>
      <c r="P204" s="121"/>
      <c r="Q204" s="121"/>
      <c r="R204" s="121"/>
      <c r="S204" s="121"/>
      <c r="T204" s="121"/>
      <c r="U204" s="121"/>
      <c r="V204" s="121"/>
      <c r="W204" s="121"/>
      <c r="X204" s="121"/>
      <c r="Y204" s="121"/>
      <c r="Z204" s="121"/>
      <c r="AA204" s="121"/>
      <c r="AB204" s="122">
        <v>320000000</v>
      </c>
      <c r="AC204" s="121"/>
      <c r="AD204" s="121"/>
      <c r="AM204" s="120" t="s">
        <v>1525</v>
      </c>
      <c r="AP204" s="120" t="s">
        <v>2065</v>
      </c>
      <c r="BB204" s="120" t="s">
        <v>909</v>
      </c>
      <c r="BG204" s="73" t="s">
        <v>3686</v>
      </c>
      <c r="BH204" s="73" t="s">
        <v>4287</v>
      </c>
      <c r="BI204" s="73" t="s">
        <v>4518</v>
      </c>
      <c r="BO204" s="72" t="s">
        <v>210</v>
      </c>
      <c r="BP204" s="73" t="s">
        <v>3631</v>
      </c>
      <c r="BQ204" s="75">
        <v>153000625</v>
      </c>
      <c r="BR204" s="75">
        <v>171000625</v>
      </c>
      <c r="BS204" s="75">
        <v>180000625</v>
      </c>
      <c r="BT204" s="75">
        <v>198000625</v>
      </c>
      <c r="BU204" s="75">
        <v>216000625</v>
      </c>
      <c r="BV204" s="75">
        <v>234000625</v>
      </c>
      <c r="BW204" s="75">
        <v>261000625</v>
      </c>
      <c r="BX204" s="75">
        <v>288000625</v>
      </c>
      <c r="BY204" s="75">
        <v>342000625</v>
      </c>
      <c r="BZ204" s="75">
        <v>0</v>
      </c>
      <c r="CA204" s="75">
        <v>0</v>
      </c>
    </row>
    <row r="205" spans="10:79" ht="12" customHeight="1">
      <c r="J205" s="46">
        <v>201</v>
      </c>
      <c r="K205" s="46" t="str">
        <f t="shared" si="10"/>
        <v>HONDA-HRV-1.5L SE CVT TWO TONE</v>
      </c>
      <c r="L205" s="82">
        <f t="shared" si="11"/>
        <v>290000026</v>
      </c>
      <c r="N205" s="119" t="s">
        <v>2248</v>
      </c>
      <c r="O205" s="120" t="s">
        <v>3372</v>
      </c>
      <c r="P205" s="121"/>
      <c r="Q205" s="121"/>
      <c r="R205" s="121"/>
      <c r="S205" s="121"/>
      <c r="T205" s="121"/>
      <c r="U205" s="121"/>
      <c r="V205" s="121"/>
      <c r="W205" s="121"/>
      <c r="X205" s="121"/>
      <c r="Y205" s="121"/>
      <c r="Z205" s="121"/>
      <c r="AA205" s="122">
        <v>243000000</v>
      </c>
      <c r="AB205" s="122">
        <v>270000000</v>
      </c>
      <c r="AC205" s="121"/>
      <c r="AD205" s="121"/>
      <c r="AM205" s="120" t="s">
        <v>600</v>
      </c>
      <c r="AP205" s="120" t="s">
        <v>2272</v>
      </c>
      <c r="BB205" s="120" t="s">
        <v>1560</v>
      </c>
      <c r="BG205" s="73" t="s">
        <v>3687</v>
      </c>
      <c r="BH205" s="73" t="s">
        <v>4288</v>
      </c>
      <c r="BI205" s="73" t="s">
        <v>4519</v>
      </c>
      <c r="BO205" s="72" t="s">
        <v>210</v>
      </c>
      <c r="BP205" s="73" t="s">
        <v>3632</v>
      </c>
      <c r="BQ205" s="75">
        <v>148000625</v>
      </c>
      <c r="BR205" s="75">
        <v>166000625</v>
      </c>
      <c r="BS205" s="75">
        <v>0</v>
      </c>
      <c r="BT205" s="75">
        <v>202000625</v>
      </c>
      <c r="BU205" s="75">
        <v>220000625</v>
      </c>
      <c r="BV205" s="75">
        <v>200000825</v>
      </c>
      <c r="BW205" s="75">
        <v>0</v>
      </c>
      <c r="BX205" s="75">
        <v>275000925</v>
      </c>
      <c r="BY205" s="75">
        <v>0</v>
      </c>
      <c r="BZ205" s="75">
        <v>0</v>
      </c>
      <c r="CA205" s="75">
        <v>0</v>
      </c>
    </row>
    <row r="206" spans="10:79" ht="12" customHeight="1">
      <c r="J206" s="46">
        <v>202</v>
      </c>
      <c r="K206" s="46" t="str">
        <f t="shared" si="10"/>
        <v>HONDA-HRV-1.5T RS CVT</v>
      </c>
      <c r="L206" s="82">
        <f t="shared" si="11"/>
        <v>390000026</v>
      </c>
      <c r="N206" s="119" t="s">
        <v>2248</v>
      </c>
      <c r="O206" s="120" t="s">
        <v>3373</v>
      </c>
      <c r="P206" s="121"/>
      <c r="Q206" s="121"/>
      <c r="R206" s="121"/>
      <c r="S206" s="121"/>
      <c r="T206" s="121"/>
      <c r="U206" s="121"/>
      <c r="V206" s="121"/>
      <c r="W206" s="121"/>
      <c r="X206" s="121"/>
      <c r="Y206" s="121"/>
      <c r="Z206" s="121"/>
      <c r="AA206" s="122">
        <v>261000000</v>
      </c>
      <c r="AB206" s="122">
        <v>270000000</v>
      </c>
      <c r="AC206" s="121"/>
      <c r="AD206" s="121"/>
      <c r="AM206" s="120" t="s">
        <v>600</v>
      </c>
      <c r="AP206" s="120" t="s">
        <v>2213</v>
      </c>
      <c r="BB206" s="120" t="s">
        <v>1561</v>
      </c>
      <c r="BG206" s="73" t="s">
        <v>3688</v>
      </c>
      <c r="BH206" s="73" t="s">
        <v>4289</v>
      </c>
      <c r="BI206" s="73" t="s">
        <v>4520</v>
      </c>
      <c r="BO206" s="72" t="s">
        <v>210</v>
      </c>
      <c r="BP206" s="73" t="s">
        <v>3633</v>
      </c>
      <c r="BQ206" s="75">
        <v>0</v>
      </c>
      <c r="BR206" s="75">
        <v>166000625</v>
      </c>
      <c r="BS206" s="75">
        <v>184000625</v>
      </c>
      <c r="BT206" s="75">
        <v>220000625</v>
      </c>
      <c r="BU206" s="75">
        <v>238000625</v>
      </c>
      <c r="BV206" s="75">
        <v>238000625</v>
      </c>
      <c r="BW206" s="75">
        <v>175000625</v>
      </c>
      <c r="BX206" s="75">
        <v>0</v>
      </c>
      <c r="BY206" s="75">
        <v>315000625</v>
      </c>
      <c r="BZ206" s="75">
        <v>0</v>
      </c>
      <c r="CA206" s="75">
        <v>0</v>
      </c>
    </row>
    <row r="207" spans="10:79" ht="12" customHeight="1">
      <c r="J207" s="46">
        <v>203</v>
      </c>
      <c r="K207" s="46" t="str">
        <f t="shared" si="10"/>
        <v>HONDA-HRV-1.5T RS CVT TWO TONE</v>
      </c>
      <c r="L207" s="82">
        <f t="shared" si="11"/>
        <v>390000026</v>
      </c>
      <c r="N207" s="119" t="s">
        <v>2248</v>
      </c>
      <c r="O207" s="120" t="s">
        <v>3400</v>
      </c>
      <c r="P207" s="121"/>
      <c r="Q207" s="121"/>
      <c r="R207" s="121"/>
      <c r="S207" s="121"/>
      <c r="T207" s="121"/>
      <c r="U207" s="121"/>
      <c r="V207" s="121"/>
      <c r="W207" s="121"/>
      <c r="X207" s="121"/>
      <c r="Y207" s="121"/>
      <c r="Z207" s="121"/>
      <c r="AA207" s="121"/>
      <c r="AB207" s="122">
        <v>450000000</v>
      </c>
      <c r="AC207" s="121"/>
      <c r="AD207" s="121"/>
      <c r="AM207" s="120" t="s">
        <v>1980</v>
      </c>
      <c r="AP207" s="120" t="s">
        <v>2547</v>
      </c>
      <c r="BB207" s="120" t="s">
        <v>1999</v>
      </c>
      <c r="BG207" s="73" t="s">
        <v>3689</v>
      </c>
      <c r="BH207" s="73" t="s">
        <v>4290</v>
      </c>
      <c r="BI207" s="73" t="s">
        <v>5046</v>
      </c>
      <c r="BO207" s="72" t="s">
        <v>210</v>
      </c>
      <c r="BP207" s="73" t="s">
        <v>3634</v>
      </c>
      <c r="BQ207" s="75">
        <v>150000026</v>
      </c>
      <c r="BR207" s="75">
        <v>160000026</v>
      </c>
      <c r="BS207" s="75">
        <v>185000026</v>
      </c>
      <c r="BT207" s="75">
        <v>205000026</v>
      </c>
      <c r="BU207" s="75">
        <v>225000026</v>
      </c>
      <c r="BV207" s="75">
        <v>240000026</v>
      </c>
      <c r="BW207" s="75">
        <v>270000026</v>
      </c>
      <c r="BX207" s="75">
        <v>305000026</v>
      </c>
      <c r="BY207" s="75">
        <v>0</v>
      </c>
      <c r="BZ207" s="75">
        <v>0</v>
      </c>
      <c r="CA207" s="75">
        <v>0</v>
      </c>
    </row>
    <row r="208" spans="10:79" ht="12" customHeight="1">
      <c r="J208" s="46">
        <v>204</v>
      </c>
      <c r="K208" s="46" t="str">
        <f t="shared" si="10"/>
        <v>HONDA-HRV-1.8 CVT</v>
      </c>
      <c r="L208" s="82">
        <f t="shared" si="11"/>
        <v>0</v>
      </c>
      <c r="N208" s="119" t="s">
        <v>2248</v>
      </c>
      <c r="O208" s="120" t="s">
        <v>3426</v>
      </c>
      <c r="P208" s="121"/>
      <c r="Q208" s="121"/>
      <c r="R208" s="121"/>
      <c r="S208" s="121"/>
      <c r="T208" s="121"/>
      <c r="U208" s="121"/>
      <c r="V208" s="121"/>
      <c r="W208" s="121"/>
      <c r="X208" s="121"/>
      <c r="Y208" s="121"/>
      <c r="Z208" s="121"/>
      <c r="AA208" s="121"/>
      <c r="AB208" s="121"/>
      <c r="AC208" s="122">
        <v>450000026</v>
      </c>
      <c r="AD208" s="121"/>
      <c r="AM208" s="120" t="s">
        <v>1526</v>
      </c>
      <c r="AP208" s="120" t="s">
        <v>1161</v>
      </c>
      <c r="BB208" s="120" t="s">
        <v>1562</v>
      </c>
      <c r="BG208" s="73" t="s">
        <v>3690</v>
      </c>
      <c r="BH208" s="73" t="s">
        <v>4291</v>
      </c>
      <c r="BI208" s="73" t="s">
        <v>4521</v>
      </c>
      <c r="BO208" s="72" t="s">
        <v>210</v>
      </c>
      <c r="BP208" s="73" t="s">
        <v>3635</v>
      </c>
      <c r="BQ208" s="75">
        <v>153000625</v>
      </c>
      <c r="BR208" s="75">
        <v>171000625</v>
      </c>
      <c r="BS208" s="75">
        <v>189000625</v>
      </c>
      <c r="BT208" s="75">
        <v>198000625</v>
      </c>
      <c r="BU208" s="75">
        <v>207000625</v>
      </c>
      <c r="BV208" s="75">
        <v>216000625</v>
      </c>
      <c r="BW208" s="75">
        <v>234000625</v>
      </c>
      <c r="BX208" s="75">
        <v>243000625</v>
      </c>
      <c r="BY208" s="75">
        <v>252000625</v>
      </c>
      <c r="BZ208" s="75">
        <v>0</v>
      </c>
      <c r="CA208" s="75">
        <v>0</v>
      </c>
    </row>
    <row r="209" spans="10:79" ht="12" customHeight="1">
      <c r="J209" s="46">
        <v>205</v>
      </c>
      <c r="K209" s="46" t="str">
        <f t="shared" si="10"/>
        <v>HONDA-HRV-1.8 E CVT SPECIAL EDITION</v>
      </c>
      <c r="L209" s="82">
        <f t="shared" si="11"/>
        <v>290000026</v>
      </c>
      <c r="N209" s="119" t="s">
        <v>2248</v>
      </c>
      <c r="O209" s="120" t="s">
        <v>3401</v>
      </c>
      <c r="P209" s="121"/>
      <c r="Q209" s="121"/>
      <c r="R209" s="121"/>
      <c r="S209" s="121"/>
      <c r="T209" s="121"/>
      <c r="U209" s="121"/>
      <c r="V209" s="121"/>
      <c r="W209" s="121"/>
      <c r="X209" s="121"/>
      <c r="Y209" s="121"/>
      <c r="Z209" s="121"/>
      <c r="AA209" s="121"/>
      <c r="AB209" s="122">
        <v>375000825</v>
      </c>
      <c r="AC209" s="122">
        <v>390000925</v>
      </c>
      <c r="AD209" s="121"/>
      <c r="AM209" s="120" t="s">
        <v>1526</v>
      </c>
      <c r="AP209" s="120" t="s">
        <v>1162</v>
      </c>
      <c r="BB209" s="120" t="s">
        <v>2611</v>
      </c>
      <c r="BG209" s="73" t="s">
        <v>5275</v>
      </c>
      <c r="BH209" s="73" t="s">
        <v>4292</v>
      </c>
      <c r="BI209" s="73" t="s">
        <v>4522</v>
      </c>
      <c r="BO209" s="72" t="s">
        <v>210</v>
      </c>
      <c r="BP209" s="73" t="s">
        <v>3636</v>
      </c>
      <c r="BQ209" s="75">
        <v>148000625</v>
      </c>
      <c r="BR209" s="75">
        <v>0</v>
      </c>
      <c r="BS209" s="75">
        <v>184000625</v>
      </c>
      <c r="BT209" s="75">
        <v>0</v>
      </c>
      <c r="BU209" s="75">
        <v>0</v>
      </c>
      <c r="BV209" s="75">
        <v>0</v>
      </c>
      <c r="BW209" s="75">
        <v>0</v>
      </c>
      <c r="BX209" s="75">
        <v>0</v>
      </c>
      <c r="BY209" s="75">
        <v>0</v>
      </c>
      <c r="BZ209" s="75">
        <v>0</v>
      </c>
      <c r="CA209" s="75">
        <v>0</v>
      </c>
    </row>
    <row r="210" spans="10:79" ht="12" customHeight="1">
      <c r="J210" s="46">
        <v>206</v>
      </c>
      <c r="K210" s="46" t="str">
        <f t="shared" si="10"/>
        <v>HONDA-HRV-1.8 MODERN STELL METALIC</v>
      </c>
      <c r="L210" s="82">
        <f t="shared" si="11"/>
        <v>0</v>
      </c>
      <c r="N210" s="119" t="s">
        <v>2248</v>
      </c>
      <c r="O210" s="120" t="s">
        <v>3427</v>
      </c>
      <c r="P210" s="121"/>
      <c r="Q210" s="121"/>
      <c r="R210" s="121"/>
      <c r="S210" s="121"/>
      <c r="T210" s="121"/>
      <c r="U210" s="121"/>
      <c r="V210" s="121"/>
      <c r="W210" s="121"/>
      <c r="X210" s="121"/>
      <c r="Y210" s="121"/>
      <c r="Z210" s="121"/>
      <c r="AA210" s="121"/>
      <c r="AB210" s="121"/>
      <c r="AC210" s="122">
        <v>450000026</v>
      </c>
      <c r="AD210" s="121"/>
      <c r="AM210" s="120" t="s">
        <v>1956</v>
      </c>
      <c r="AP210" s="120" t="s">
        <v>2516</v>
      </c>
      <c r="BB210" s="120" t="s">
        <v>2139</v>
      </c>
      <c r="BG210" s="73" t="s">
        <v>3691</v>
      </c>
      <c r="BH210" s="73" t="s">
        <v>4293</v>
      </c>
      <c r="BI210" s="73" t="s">
        <v>4523</v>
      </c>
      <c r="BO210" s="72" t="s">
        <v>210</v>
      </c>
      <c r="BP210" s="73" t="s">
        <v>3637</v>
      </c>
      <c r="BQ210" s="75">
        <v>126000625</v>
      </c>
      <c r="BR210" s="75">
        <v>0</v>
      </c>
      <c r="BS210" s="75">
        <v>0</v>
      </c>
      <c r="BT210" s="75">
        <v>0</v>
      </c>
      <c r="BU210" s="75">
        <v>0</v>
      </c>
      <c r="BV210" s="75">
        <v>346000625</v>
      </c>
      <c r="BW210" s="75">
        <v>0</v>
      </c>
      <c r="BX210" s="75">
        <v>0</v>
      </c>
      <c r="BY210" s="75">
        <v>0</v>
      </c>
      <c r="BZ210" s="75">
        <v>0</v>
      </c>
      <c r="CA210" s="75">
        <v>0</v>
      </c>
    </row>
    <row r="211" spans="10:79" ht="12" customHeight="1">
      <c r="J211" s="46">
        <v>207</v>
      </c>
      <c r="K211" s="46" t="str">
        <f t="shared" si="10"/>
        <v>HONDA-HRV-1.8 PRESTIGE AT CKD</v>
      </c>
      <c r="L211" s="82">
        <f t="shared" si="11"/>
        <v>0</v>
      </c>
      <c r="N211" s="119" t="s">
        <v>2248</v>
      </c>
      <c r="O211" s="120" t="s">
        <v>3428</v>
      </c>
      <c r="P211" s="121"/>
      <c r="Q211" s="121"/>
      <c r="R211" s="121"/>
      <c r="S211" s="121"/>
      <c r="T211" s="121"/>
      <c r="U211" s="121"/>
      <c r="V211" s="121"/>
      <c r="W211" s="121"/>
      <c r="X211" s="121"/>
      <c r="Y211" s="121"/>
      <c r="Z211" s="121"/>
      <c r="AA211" s="121"/>
      <c r="AB211" s="121"/>
      <c r="AC211" s="122">
        <v>470000725</v>
      </c>
      <c r="AD211" s="121"/>
      <c r="AM211" s="120" t="s">
        <v>3271</v>
      </c>
      <c r="AP211" s="120" t="s">
        <v>1859</v>
      </c>
      <c r="BB211" s="120" t="s">
        <v>1848</v>
      </c>
      <c r="BG211" s="73" t="s">
        <v>3692</v>
      </c>
      <c r="BH211" s="73" t="s">
        <v>5313</v>
      </c>
      <c r="BI211" s="73" t="s">
        <v>4524</v>
      </c>
      <c r="BO211" s="72" t="s">
        <v>210</v>
      </c>
      <c r="BP211" s="73" t="s">
        <v>3638</v>
      </c>
      <c r="BQ211" s="75">
        <v>148000625</v>
      </c>
      <c r="BR211" s="75">
        <v>166000625</v>
      </c>
      <c r="BS211" s="75">
        <v>184000625</v>
      </c>
      <c r="BT211" s="75">
        <v>202000625</v>
      </c>
      <c r="BU211" s="75">
        <v>220000625</v>
      </c>
      <c r="BV211" s="75">
        <v>238000625</v>
      </c>
      <c r="BW211" s="75">
        <v>265000625</v>
      </c>
      <c r="BX211" s="75">
        <v>0</v>
      </c>
      <c r="BY211" s="75">
        <v>0</v>
      </c>
      <c r="BZ211" s="75">
        <v>0</v>
      </c>
      <c r="CA211" s="75">
        <v>0</v>
      </c>
    </row>
    <row r="212" spans="10:79" ht="12" customHeight="1">
      <c r="J212" s="46">
        <v>208</v>
      </c>
      <c r="K212" s="46" t="str">
        <f t="shared" si="10"/>
        <v>HONDA-HRV-1.8 PRESTIGE TWOTONE</v>
      </c>
      <c r="L212" s="82">
        <f t="shared" si="11"/>
        <v>0</v>
      </c>
      <c r="N212" s="119" t="s">
        <v>2248</v>
      </c>
      <c r="O212" s="120" t="s">
        <v>3402</v>
      </c>
      <c r="P212" s="121"/>
      <c r="Q212" s="121"/>
      <c r="R212" s="121"/>
      <c r="S212" s="121"/>
      <c r="T212" s="121"/>
      <c r="U212" s="121"/>
      <c r="V212" s="121"/>
      <c r="W212" s="121"/>
      <c r="X212" s="121"/>
      <c r="Y212" s="121"/>
      <c r="Z212" s="121"/>
      <c r="AA212" s="121"/>
      <c r="AB212" s="122">
        <v>450000000</v>
      </c>
      <c r="AC212" s="121"/>
      <c r="AD212" s="121"/>
      <c r="AM212" s="120" t="s">
        <v>2157</v>
      </c>
      <c r="AP212" s="120" t="s">
        <v>273</v>
      </c>
      <c r="BB212" s="120" t="s">
        <v>910</v>
      </c>
      <c r="BG212" s="73" t="s">
        <v>3693</v>
      </c>
      <c r="BH212" s="73" t="s">
        <v>4294</v>
      </c>
      <c r="BI212" s="73" t="s">
        <v>4525</v>
      </c>
      <c r="BO212" s="72" t="s">
        <v>210</v>
      </c>
      <c r="BP212" s="73" t="s">
        <v>3639</v>
      </c>
      <c r="BQ212" s="75">
        <v>126000625</v>
      </c>
      <c r="BR212" s="75">
        <v>144000625</v>
      </c>
      <c r="BS212" s="75">
        <v>0</v>
      </c>
      <c r="BT212" s="75">
        <v>0</v>
      </c>
      <c r="BU212" s="75">
        <v>0</v>
      </c>
      <c r="BV212" s="75">
        <v>0</v>
      </c>
      <c r="BW212" s="75">
        <v>0</v>
      </c>
      <c r="BX212" s="75">
        <v>0</v>
      </c>
      <c r="BY212" s="75">
        <v>0</v>
      </c>
      <c r="BZ212" s="75">
        <v>0</v>
      </c>
      <c r="CA212" s="75">
        <v>0</v>
      </c>
    </row>
    <row r="213" spans="10:79" ht="12" customHeight="1">
      <c r="J213" s="46">
        <v>209</v>
      </c>
      <c r="K213" s="46" t="str">
        <f t="shared" si="10"/>
        <v>HONDA-HRV-1.8 RS CVT</v>
      </c>
      <c r="L213" s="82">
        <f t="shared" si="11"/>
        <v>0</v>
      </c>
      <c r="N213" s="119" t="s">
        <v>2248</v>
      </c>
      <c r="O213" s="120" t="s">
        <v>3403</v>
      </c>
      <c r="P213" s="121"/>
      <c r="Q213" s="121"/>
      <c r="R213" s="121"/>
      <c r="S213" s="121"/>
      <c r="T213" s="121"/>
      <c r="U213" s="121"/>
      <c r="V213" s="121"/>
      <c r="W213" s="121"/>
      <c r="X213" s="121"/>
      <c r="Y213" s="121"/>
      <c r="Z213" s="121"/>
      <c r="AA213" s="121"/>
      <c r="AB213" s="122">
        <v>450000000</v>
      </c>
      <c r="AC213" s="121"/>
      <c r="AD213" s="121"/>
      <c r="AM213" s="120" t="s">
        <v>2807</v>
      </c>
      <c r="AP213" s="120" t="s">
        <v>1299</v>
      </c>
      <c r="BB213" s="120" t="s">
        <v>609</v>
      </c>
      <c r="BG213" s="73" t="s">
        <v>5276</v>
      </c>
      <c r="BH213" s="73" t="s">
        <v>4295</v>
      </c>
      <c r="BI213" s="73" t="s">
        <v>4526</v>
      </c>
      <c r="BO213" s="72" t="s">
        <v>210</v>
      </c>
      <c r="BP213" s="73" t="s">
        <v>3640</v>
      </c>
      <c r="BQ213" s="75">
        <v>148000625</v>
      </c>
      <c r="BR213" s="75">
        <v>166000625</v>
      </c>
      <c r="BS213" s="75">
        <v>184000625</v>
      </c>
      <c r="BT213" s="75">
        <v>202000625</v>
      </c>
      <c r="BU213" s="75">
        <v>220000625</v>
      </c>
      <c r="BV213" s="75">
        <v>238000625</v>
      </c>
      <c r="BW213" s="75">
        <v>265000625</v>
      </c>
      <c r="BX213" s="75">
        <v>301000625</v>
      </c>
      <c r="BY213" s="75">
        <v>0</v>
      </c>
      <c r="BZ213" s="75">
        <v>0</v>
      </c>
      <c r="CA213" s="75">
        <v>0</v>
      </c>
    </row>
    <row r="214" spans="10:79" ht="12" customHeight="1">
      <c r="J214" s="46">
        <v>210</v>
      </c>
      <c r="K214" s="46" t="str">
        <f t="shared" si="10"/>
        <v>HONDA-HRV-1.8 RS PRESTIGE CVT</v>
      </c>
      <c r="L214" s="82">
        <f t="shared" si="11"/>
        <v>0</v>
      </c>
      <c r="N214" s="119" t="s">
        <v>2248</v>
      </c>
      <c r="O214" s="120" t="s">
        <v>3404</v>
      </c>
      <c r="P214" s="121"/>
      <c r="Q214" s="121"/>
      <c r="R214" s="121"/>
      <c r="S214" s="121"/>
      <c r="T214" s="121"/>
      <c r="U214" s="121"/>
      <c r="V214" s="121"/>
      <c r="W214" s="121"/>
      <c r="X214" s="121"/>
      <c r="Y214" s="121"/>
      <c r="Z214" s="121"/>
      <c r="AA214" s="121"/>
      <c r="AB214" s="122">
        <v>420000026</v>
      </c>
      <c r="AC214" s="121"/>
      <c r="AD214" s="121"/>
      <c r="AM214" s="120" t="s">
        <v>1952</v>
      </c>
      <c r="AP214" s="120" t="s">
        <v>1671</v>
      </c>
      <c r="BB214" s="120" t="s">
        <v>830</v>
      </c>
      <c r="BG214" s="73" t="s">
        <v>3694</v>
      </c>
      <c r="BH214" s="73" t="s">
        <v>4296</v>
      </c>
      <c r="BI214" s="73" t="s">
        <v>4527</v>
      </c>
      <c r="BO214" s="72" t="s">
        <v>210</v>
      </c>
      <c r="BP214" s="73" t="s">
        <v>3641</v>
      </c>
      <c r="BQ214" s="75">
        <v>148000625</v>
      </c>
      <c r="BR214" s="75">
        <v>166000625</v>
      </c>
      <c r="BS214" s="75">
        <v>184000625</v>
      </c>
      <c r="BT214" s="75">
        <v>202000625</v>
      </c>
      <c r="BU214" s="75">
        <v>225000625</v>
      </c>
      <c r="BV214" s="75">
        <v>297000625</v>
      </c>
      <c r="BW214" s="75">
        <v>310000625</v>
      </c>
      <c r="BX214" s="75">
        <v>0</v>
      </c>
      <c r="BY214" s="75">
        <v>0</v>
      </c>
      <c r="BZ214" s="75">
        <v>0</v>
      </c>
      <c r="CA214" s="75">
        <v>0</v>
      </c>
    </row>
    <row r="215" spans="10:79" ht="12" customHeight="1">
      <c r="J215" s="46">
        <v>211</v>
      </c>
      <c r="K215" s="46" t="str">
        <f t="shared" si="10"/>
        <v>HONDA-HRV-1.8L PRESTIGE CVT</v>
      </c>
      <c r="L215" s="82">
        <f t="shared" si="11"/>
        <v>0</v>
      </c>
      <c r="N215" s="119" t="s">
        <v>2248</v>
      </c>
      <c r="O215" s="120" t="s">
        <v>3405</v>
      </c>
      <c r="P215" s="121"/>
      <c r="Q215" s="121"/>
      <c r="R215" s="121"/>
      <c r="S215" s="121"/>
      <c r="T215" s="121"/>
      <c r="U215" s="121"/>
      <c r="V215" s="121"/>
      <c r="W215" s="121"/>
      <c r="X215" s="121"/>
      <c r="Y215" s="121"/>
      <c r="Z215" s="121"/>
      <c r="AA215" s="121"/>
      <c r="AB215" s="122">
        <v>430000026</v>
      </c>
      <c r="AC215" s="122">
        <v>450000026</v>
      </c>
      <c r="AD215" s="121"/>
      <c r="AM215" s="120" t="s">
        <v>2258</v>
      </c>
      <c r="AP215" s="120" t="s">
        <v>265</v>
      </c>
      <c r="BB215" s="120" t="s">
        <v>1809</v>
      </c>
      <c r="BG215" s="73" t="s">
        <v>3695</v>
      </c>
      <c r="BH215" s="73" t="s">
        <v>5302</v>
      </c>
      <c r="BI215" s="73" t="s">
        <v>4528</v>
      </c>
      <c r="BO215" s="72" t="s">
        <v>210</v>
      </c>
      <c r="BP215" s="73" t="s">
        <v>3642</v>
      </c>
      <c r="BQ215" s="75">
        <v>144000625</v>
      </c>
      <c r="BR215" s="75">
        <v>162000625</v>
      </c>
      <c r="BS215" s="75">
        <v>180000625</v>
      </c>
      <c r="BT215" s="75">
        <v>198000625</v>
      </c>
      <c r="BU215" s="75">
        <v>216000625</v>
      </c>
      <c r="BV215" s="75">
        <v>234000625</v>
      </c>
      <c r="BW215" s="75">
        <v>261000625</v>
      </c>
      <c r="BX215" s="75">
        <v>279000625</v>
      </c>
      <c r="BY215" s="75">
        <v>0</v>
      </c>
      <c r="BZ215" s="75">
        <v>0</v>
      </c>
      <c r="CA215" s="75">
        <v>0</v>
      </c>
    </row>
    <row r="216" spans="10:79" ht="12" customHeight="1">
      <c r="J216" s="46">
        <v>212</v>
      </c>
      <c r="K216" s="46" t="str">
        <f t="shared" si="10"/>
        <v>HONDA-HRV-ALL NEW HRV 1.5 CVT SE</v>
      </c>
      <c r="L216" s="82">
        <f t="shared" si="11"/>
        <v>390000026</v>
      </c>
      <c r="N216" s="119" t="s">
        <v>2248</v>
      </c>
      <c r="O216" s="120" t="s">
        <v>3429</v>
      </c>
      <c r="P216" s="121"/>
      <c r="Q216" s="121"/>
      <c r="R216" s="121"/>
      <c r="S216" s="121"/>
      <c r="T216" s="121"/>
      <c r="U216" s="121"/>
      <c r="V216" s="121"/>
      <c r="W216" s="121"/>
      <c r="X216" s="121"/>
      <c r="Y216" s="121"/>
      <c r="Z216" s="121"/>
      <c r="AA216" s="121"/>
      <c r="AB216" s="121"/>
      <c r="AC216" s="122">
        <v>390000026</v>
      </c>
      <c r="AD216" s="121"/>
      <c r="AM216" s="120" t="s">
        <v>2096</v>
      </c>
      <c r="AP216" s="120" t="s">
        <v>2066</v>
      </c>
      <c r="BB216" s="120" t="s">
        <v>432</v>
      </c>
      <c r="BG216" s="73" t="s">
        <v>3696</v>
      </c>
      <c r="BH216" s="73" t="s">
        <v>4297</v>
      </c>
      <c r="BI216" s="73" t="s">
        <v>4529</v>
      </c>
      <c r="BO216" s="72" t="s">
        <v>210</v>
      </c>
      <c r="BP216" s="73" t="s">
        <v>3643</v>
      </c>
      <c r="BQ216" s="75">
        <v>166000625</v>
      </c>
      <c r="BR216" s="75">
        <v>0</v>
      </c>
      <c r="BS216" s="75">
        <v>0</v>
      </c>
      <c r="BT216" s="75">
        <v>0</v>
      </c>
      <c r="BU216" s="75">
        <v>0</v>
      </c>
      <c r="BV216" s="75">
        <v>0</v>
      </c>
      <c r="BW216" s="75">
        <v>0</v>
      </c>
      <c r="BX216" s="75">
        <v>0</v>
      </c>
      <c r="BY216" s="75">
        <v>0</v>
      </c>
      <c r="BZ216" s="75">
        <v>0</v>
      </c>
      <c r="CA216" s="75">
        <v>0</v>
      </c>
    </row>
    <row r="217" spans="10:79" ht="12" customHeight="1">
      <c r="J217" s="46">
        <v>213</v>
      </c>
      <c r="K217" s="46" t="str">
        <f t="shared" si="10"/>
        <v>HONDA-HRV-E 1.8 PRESTIGE CVT</v>
      </c>
      <c r="L217" s="82">
        <f t="shared" si="11"/>
        <v>0</v>
      </c>
      <c r="N217" s="119" t="s">
        <v>2248</v>
      </c>
      <c r="O217" s="120" t="s">
        <v>3239</v>
      </c>
      <c r="P217" s="122">
        <v>0</v>
      </c>
      <c r="Q217" s="122">
        <v>0</v>
      </c>
      <c r="R217" s="122">
        <v>0</v>
      </c>
      <c r="S217" s="122">
        <v>0</v>
      </c>
      <c r="T217" s="122">
        <v>0</v>
      </c>
      <c r="U217" s="122">
        <v>0</v>
      </c>
      <c r="V217" s="122">
        <v>0</v>
      </c>
      <c r="W217" s="122">
        <v>0</v>
      </c>
      <c r="X217" s="122">
        <v>0</v>
      </c>
      <c r="Y217" s="122">
        <v>0</v>
      </c>
      <c r="Z217" s="122">
        <v>0</v>
      </c>
      <c r="AA217" s="122">
        <v>315000625</v>
      </c>
      <c r="AB217" s="122">
        <v>315000625</v>
      </c>
      <c r="AC217" s="122">
        <v>0</v>
      </c>
      <c r="AD217" s="121"/>
      <c r="AM217" s="120" t="s">
        <v>2055</v>
      </c>
      <c r="AP217" s="120" t="s">
        <v>1163</v>
      </c>
      <c r="BB217" s="120" t="s">
        <v>2487</v>
      </c>
      <c r="BG217" s="73" t="s">
        <v>3697</v>
      </c>
      <c r="BH217" s="73" t="s">
        <v>4298</v>
      </c>
      <c r="BI217" s="73" t="s">
        <v>4530</v>
      </c>
      <c r="BO217" s="72" t="s">
        <v>210</v>
      </c>
      <c r="BP217" s="73" t="s">
        <v>3644</v>
      </c>
      <c r="BQ217" s="75">
        <v>121000625</v>
      </c>
      <c r="BR217" s="75">
        <v>0</v>
      </c>
      <c r="BS217" s="75">
        <v>0</v>
      </c>
      <c r="BT217" s="75">
        <v>166000625</v>
      </c>
      <c r="BU217" s="75">
        <v>0</v>
      </c>
      <c r="BV217" s="75">
        <v>0</v>
      </c>
      <c r="BW217" s="75">
        <v>0</v>
      </c>
      <c r="BX217" s="75">
        <v>0</v>
      </c>
      <c r="BY217" s="75">
        <v>0</v>
      </c>
      <c r="BZ217" s="75">
        <v>0</v>
      </c>
      <c r="CA217" s="75">
        <v>0</v>
      </c>
    </row>
    <row r="218" spans="10:79" ht="12" customHeight="1">
      <c r="J218" s="46">
        <v>214</v>
      </c>
      <c r="K218" s="46" t="str">
        <f t="shared" si="10"/>
        <v>HONDA-HRV-E CVT JBL 1.5 AT</v>
      </c>
      <c r="L218" s="82">
        <f t="shared" si="11"/>
        <v>290000026</v>
      </c>
      <c r="N218" s="119" t="s">
        <v>2248</v>
      </c>
      <c r="O218" s="120" t="s">
        <v>3374</v>
      </c>
      <c r="P218" s="121"/>
      <c r="Q218" s="121"/>
      <c r="R218" s="121"/>
      <c r="S218" s="121"/>
      <c r="T218" s="121"/>
      <c r="U218" s="121"/>
      <c r="V218" s="121"/>
      <c r="W218" s="121"/>
      <c r="X218" s="121"/>
      <c r="Y218" s="121"/>
      <c r="Z218" s="121"/>
      <c r="AA218" s="122">
        <v>260000000</v>
      </c>
      <c r="AB218" s="122">
        <v>320000000</v>
      </c>
      <c r="AC218" s="121"/>
      <c r="AD218" s="121"/>
      <c r="AM218" s="120" t="s">
        <v>3272</v>
      </c>
      <c r="AP218" s="120" t="s">
        <v>2517</v>
      </c>
      <c r="BB218" s="120" t="s">
        <v>1026</v>
      </c>
      <c r="BG218" s="73" t="s">
        <v>3698</v>
      </c>
      <c r="BH218" s="73" t="s">
        <v>4299</v>
      </c>
      <c r="BI218" s="73" t="s">
        <v>4531</v>
      </c>
      <c r="BO218" s="72" t="s">
        <v>210</v>
      </c>
      <c r="BP218" s="73" t="s">
        <v>3645</v>
      </c>
      <c r="BQ218" s="75">
        <v>162000625</v>
      </c>
      <c r="BR218" s="75">
        <v>180000625</v>
      </c>
      <c r="BS218" s="75">
        <v>198000625</v>
      </c>
      <c r="BT218" s="75">
        <v>216000625</v>
      </c>
      <c r="BU218" s="75">
        <v>234000625</v>
      </c>
      <c r="BV218" s="75">
        <v>0</v>
      </c>
      <c r="BW218" s="75">
        <v>279000625</v>
      </c>
      <c r="BX218" s="75">
        <v>0</v>
      </c>
      <c r="BY218" s="75">
        <v>0</v>
      </c>
      <c r="BZ218" s="75">
        <v>0</v>
      </c>
      <c r="CA218" s="75">
        <v>0</v>
      </c>
    </row>
    <row r="219" spans="10:79" ht="12" customHeight="1">
      <c r="J219" s="46">
        <v>215</v>
      </c>
      <c r="K219" s="46" t="str">
        <f t="shared" si="10"/>
        <v>HONDA-HRV-E CVT LE JBL 1.5</v>
      </c>
      <c r="L219" s="82">
        <f t="shared" si="11"/>
        <v>290000026</v>
      </c>
      <c r="N219" s="119" t="s">
        <v>2248</v>
      </c>
      <c r="O219" s="120" t="s">
        <v>3240</v>
      </c>
      <c r="P219" s="122">
        <v>0</v>
      </c>
      <c r="Q219" s="122">
        <v>0</v>
      </c>
      <c r="R219" s="122">
        <v>0</v>
      </c>
      <c r="S219" s="122">
        <v>0</v>
      </c>
      <c r="T219" s="122">
        <v>0</v>
      </c>
      <c r="U219" s="122">
        <v>0</v>
      </c>
      <c r="V219" s="122">
        <v>0</v>
      </c>
      <c r="W219" s="122">
        <v>0</v>
      </c>
      <c r="X219" s="122">
        <v>0</v>
      </c>
      <c r="Y219" s="122">
        <v>0</v>
      </c>
      <c r="Z219" s="122">
        <v>0</v>
      </c>
      <c r="AA219" s="122">
        <v>0</v>
      </c>
      <c r="AB219" s="122">
        <v>295000625</v>
      </c>
      <c r="AC219" s="122">
        <v>0</v>
      </c>
      <c r="AD219" s="121"/>
      <c r="AM219" s="120" t="s">
        <v>1527</v>
      </c>
      <c r="AP219" s="120" t="s">
        <v>1300</v>
      </c>
      <c r="BB219" s="120" t="s">
        <v>2026</v>
      </c>
      <c r="BG219" s="73" t="s">
        <v>3699</v>
      </c>
      <c r="BH219" s="73" t="s">
        <v>4300</v>
      </c>
      <c r="BI219" s="73" t="s">
        <v>4532</v>
      </c>
      <c r="BO219" s="72" t="s">
        <v>210</v>
      </c>
      <c r="BP219" s="73" t="s">
        <v>3646</v>
      </c>
      <c r="BQ219" s="75">
        <v>0</v>
      </c>
      <c r="BR219" s="75">
        <v>0</v>
      </c>
      <c r="BS219" s="75">
        <v>0</v>
      </c>
      <c r="BT219" s="75">
        <v>0</v>
      </c>
      <c r="BU219" s="75">
        <v>0</v>
      </c>
      <c r="BV219" s="75">
        <v>0</v>
      </c>
      <c r="BW219" s="75">
        <v>405000625</v>
      </c>
      <c r="BX219" s="75">
        <v>0</v>
      </c>
      <c r="BY219" s="75">
        <v>0</v>
      </c>
      <c r="BZ219" s="75">
        <v>0</v>
      </c>
      <c r="CA219" s="75">
        <v>0</v>
      </c>
    </row>
    <row r="220" spans="10:79" ht="12" customHeight="1">
      <c r="J220" s="46">
        <v>216</v>
      </c>
      <c r="K220" s="46" t="str">
        <f t="shared" si="10"/>
        <v>HONDA-HRV-E CVT MUGEN</v>
      </c>
      <c r="L220" s="82">
        <f t="shared" si="11"/>
        <v>0</v>
      </c>
      <c r="N220" s="119" t="s">
        <v>2248</v>
      </c>
      <c r="O220" s="120" t="s">
        <v>2249</v>
      </c>
      <c r="P220" s="122">
        <v>0</v>
      </c>
      <c r="Q220" s="122">
        <v>0</v>
      </c>
      <c r="R220" s="122">
        <v>0</v>
      </c>
      <c r="S220" s="122">
        <v>0</v>
      </c>
      <c r="T220" s="122">
        <v>0</v>
      </c>
      <c r="U220" s="122">
        <v>0</v>
      </c>
      <c r="V220" s="122">
        <v>0</v>
      </c>
      <c r="W220" s="122">
        <v>0</v>
      </c>
      <c r="X220" s="122">
        <v>0</v>
      </c>
      <c r="Y220" s="122">
        <v>0</v>
      </c>
      <c r="Z220" s="122">
        <v>0</v>
      </c>
      <c r="AA220" s="122">
        <v>280000026</v>
      </c>
      <c r="AB220" s="122">
        <v>300000026</v>
      </c>
      <c r="AC220" s="122">
        <v>350000026</v>
      </c>
      <c r="AD220" s="121"/>
      <c r="AM220" s="120" t="s">
        <v>1527</v>
      </c>
      <c r="AP220" s="120" t="s">
        <v>1301</v>
      </c>
      <c r="BB220" s="120" t="s">
        <v>1954</v>
      </c>
      <c r="BG220" s="73" t="s">
        <v>3700</v>
      </c>
      <c r="BH220" s="73" t="s">
        <v>4301</v>
      </c>
      <c r="BI220" s="73" t="s">
        <v>4533</v>
      </c>
      <c r="BO220" s="72" t="s">
        <v>210</v>
      </c>
      <c r="BP220" s="73" t="s">
        <v>3647</v>
      </c>
      <c r="BQ220" s="75">
        <v>153000625</v>
      </c>
      <c r="BR220" s="75">
        <v>171000625</v>
      </c>
      <c r="BS220" s="75">
        <v>189000625</v>
      </c>
      <c r="BT220" s="75">
        <v>207000625</v>
      </c>
      <c r="BU220" s="75">
        <v>225000625</v>
      </c>
      <c r="BV220" s="75">
        <v>243000625</v>
      </c>
      <c r="BW220" s="75">
        <v>270000625</v>
      </c>
      <c r="BX220" s="75">
        <v>306000625</v>
      </c>
      <c r="BY220" s="75">
        <v>351000625</v>
      </c>
      <c r="BZ220" s="75">
        <v>0</v>
      </c>
      <c r="CA220" s="75">
        <v>0</v>
      </c>
    </row>
    <row r="221" spans="10:79" ht="12" customHeight="1">
      <c r="J221" s="46">
        <v>217</v>
      </c>
      <c r="K221" s="46" t="str">
        <f t="shared" si="10"/>
        <v>HONDA-HRV-MUGEN 1.5L E CVT</v>
      </c>
      <c r="L221" s="82">
        <f t="shared" si="11"/>
        <v>290000026</v>
      </c>
      <c r="N221" s="119" t="s">
        <v>2248</v>
      </c>
      <c r="O221" s="120" t="s">
        <v>2790</v>
      </c>
      <c r="P221" s="122">
        <v>0</v>
      </c>
      <c r="Q221" s="122">
        <v>0</v>
      </c>
      <c r="R221" s="122">
        <v>0</v>
      </c>
      <c r="S221" s="122">
        <v>0</v>
      </c>
      <c r="T221" s="122">
        <v>0</v>
      </c>
      <c r="U221" s="122">
        <v>0</v>
      </c>
      <c r="V221" s="122">
        <v>0</v>
      </c>
      <c r="W221" s="122">
        <v>0</v>
      </c>
      <c r="X221" s="122">
        <v>0</v>
      </c>
      <c r="Y221" s="122">
        <v>0</v>
      </c>
      <c r="Z221" s="122">
        <v>0</v>
      </c>
      <c r="AA221" s="122">
        <v>240000026</v>
      </c>
      <c r="AB221" s="122">
        <v>250000026</v>
      </c>
      <c r="AC221" s="122">
        <v>0</v>
      </c>
      <c r="AD221" s="121"/>
      <c r="AM221" s="120" t="s">
        <v>662</v>
      </c>
      <c r="AP221" s="120" t="s">
        <v>359</v>
      </c>
      <c r="BB221" s="120" t="s">
        <v>2416</v>
      </c>
      <c r="BG221" s="73" t="s">
        <v>3701</v>
      </c>
      <c r="BH221" s="73" t="s">
        <v>4302</v>
      </c>
      <c r="BI221" s="73" t="s">
        <v>4534</v>
      </c>
      <c r="BO221" s="72" t="s">
        <v>210</v>
      </c>
      <c r="BP221" s="73" t="s">
        <v>3648</v>
      </c>
      <c r="BQ221" s="75">
        <v>0</v>
      </c>
      <c r="BR221" s="75">
        <v>166000625</v>
      </c>
      <c r="BS221" s="75">
        <v>184000625</v>
      </c>
      <c r="BT221" s="75">
        <v>0</v>
      </c>
      <c r="BU221" s="75">
        <v>0</v>
      </c>
      <c r="BV221" s="75">
        <v>0</v>
      </c>
      <c r="BW221" s="75">
        <v>0</v>
      </c>
      <c r="BX221" s="75">
        <v>0</v>
      </c>
      <c r="BY221" s="75">
        <v>0</v>
      </c>
      <c r="BZ221" s="75">
        <v>0</v>
      </c>
      <c r="CA221" s="75">
        <v>0</v>
      </c>
    </row>
    <row r="222" spans="10:79" ht="12" customHeight="1">
      <c r="J222" s="46">
        <v>218</v>
      </c>
      <c r="K222" s="46" t="str">
        <f t="shared" si="10"/>
        <v>HONDA-HRV-MUGEN 1.8L MUGEN PRESTIGE</v>
      </c>
      <c r="L222" s="82">
        <f t="shared" si="11"/>
        <v>0</v>
      </c>
      <c r="N222" s="119" t="s">
        <v>2248</v>
      </c>
      <c r="O222" s="120" t="s">
        <v>3375</v>
      </c>
      <c r="P222" s="121"/>
      <c r="Q222" s="121"/>
      <c r="R222" s="121"/>
      <c r="S222" s="121"/>
      <c r="T222" s="121"/>
      <c r="U222" s="121"/>
      <c r="V222" s="121"/>
      <c r="W222" s="121"/>
      <c r="X222" s="121"/>
      <c r="Y222" s="121"/>
      <c r="Z222" s="121"/>
      <c r="AA222" s="122">
        <v>243000000</v>
      </c>
      <c r="AB222" s="122">
        <v>270000000</v>
      </c>
      <c r="AC222" s="121"/>
      <c r="AD222" s="121"/>
      <c r="AM222" s="120" t="s">
        <v>662</v>
      </c>
      <c r="AP222" s="120" t="s">
        <v>1302</v>
      </c>
      <c r="BB222" s="120" t="s">
        <v>2488</v>
      </c>
      <c r="BG222" s="73" t="s">
        <v>3702</v>
      </c>
      <c r="BH222" s="73" t="s">
        <v>4303</v>
      </c>
      <c r="BI222" s="73" t="s">
        <v>4535</v>
      </c>
      <c r="BO222" s="72" t="s">
        <v>210</v>
      </c>
      <c r="BP222" s="73" t="s">
        <v>3649</v>
      </c>
      <c r="BQ222" s="75">
        <v>0</v>
      </c>
      <c r="BR222" s="75">
        <v>0</v>
      </c>
      <c r="BS222" s="75">
        <v>0</v>
      </c>
      <c r="BT222" s="75">
        <v>0</v>
      </c>
      <c r="BU222" s="75">
        <v>0</v>
      </c>
      <c r="BV222" s="75">
        <v>0</v>
      </c>
      <c r="BW222" s="75">
        <v>0</v>
      </c>
      <c r="BX222" s="75">
        <v>0</v>
      </c>
      <c r="BY222" s="75">
        <v>0</v>
      </c>
      <c r="BZ222" s="75">
        <v>0</v>
      </c>
      <c r="CA222" s="75">
        <v>0</v>
      </c>
    </row>
    <row r="223" spans="10:79" ht="12" customHeight="1">
      <c r="J223" s="46">
        <v>219</v>
      </c>
      <c r="K223" s="46" t="str">
        <f t="shared" si="10"/>
        <v>HONDA-HRV-NEW 1.8 E CVT PRESTIGE TWO TONE</v>
      </c>
      <c r="L223" s="82">
        <f t="shared" si="11"/>
        <v>290000026</v>
      </c>
      <c r="N223" s="119" t="s">
        <v>2248</v>
      </c>
      <c r="O223" s="120" t="s">
        <v>2707</v>
      </c>
      <c r="P223" s="122">
        <v>0</v>
      </c>
      <c r="Q223" s="122">
        <v>0</v>
      </c>
      <c r="R223" s="122">
        <v>0</v>
      </c>
      <c r="S223" s="122">
        <v>0</v>
      </c>
      <c r="T223" s="122">
        <v>0</v>
      </c>
      <c r="U223" s="122">
        <v>0</v>
      </c>
      <c r="V223" s="122">
        <v>0</v>
      </c>
      <c r="W223" s="122">
        <v>0</v>
      </c>
      <c r="X223" s="122">
        <v>0</v>
      </c>
      <c r="Y223" s="122">
        <v>0</v>
      </c>
      <c r="Z223" s="122">
        <v>0</v>
      </c>
      <c r="AA223" s="122">
        <v>225000026</v>
      </c>
      <c r="AB223" s="122">
        <v>270000026</v>
      </c>
      <c r="AC223" s="122">
        <v>320000026</v>
      </c>
      <c r="AD223" s="121"/>
      <c r="AM223" s="120" t="s">
        <v>2722</v>
      </c>
      <c r="AP223" s="120" t="s">
        <v>1958</v>
      </c>
      <c r="BB223" s="120" t="s">
        <v>795</v>
      </c>
      <c r="BG223" s="73" t="s">
        <v>5025</v>
      </c>
      <c r="BH223" s="73" t="s">
        <v>5036</v>
      </c>
      <c r="BI223" s="73" t="s">
        <v>4536</v>
      </c>
      <c r="BO223" s="72" t="s">
        <v>210</v>
      </c>
      <c r="BP223" s="73" t="s">
        <v>3650</v>
      </c>
      <c r="BQ223" s="75">
        <v>0</v>
      </c>
      <c r="BR223" s="75">
        <v>0</v>
      </c>
      <c r="BS223" s="75">
        <v>174000625</v>
      </c>
      <c r="BT223" s="75">
        <v>0</v>
      </c>
      <c r="BU223" s="75">
        <v>150000625</v>
      </c>
      <c r="BV223" s="75">
        <v>0</v>
      </c>
      <c r="BW223" s="75">
        <v>405000625</v>
      </c>
      <c r="BX223" s="75">
        <v>0</v>
      </c>
      <c r="BY223" s="75">
        <v>0</v>
      </c>
      <c r="BZ223" s="75">
        <v>0</v>
      </c>
      <c r="CA223" s="75">
        <v>0</v>
      </c>
    </row>
    <row r="224" spans="10:79" ht="12" customHeight="1">
      <c r="J224" s="46">
        <v>220</v>
      </c>
      <c r="K224" s="46" t="str">
        <f t="shared" si="10"/>
        <v>HONDA-HRV-RS CVT MUGEN TWO TONE</v>
      </c>
      <c r="L224" s="82">
        <f t="shared" si="11"/>
        <v>390000026</v>
      </c>
      <c r="N224" s="119" t="s">
        <v>2248</v>
      </c>
      <c r="O224" s="120" t="s">
        <v>3376</v>
      </c>
      <c r="P224" s="121"/>
      <c r="Q224" s="121"/>
      <c r="R224" s="121"/>
      <c r="S224" s="121"/>
      <c r="T224" s="121"/>
      <c r="U224" s="121"/>
      <c r="V224" s="121"/>
      <c r="W224" s="121"/>
      <c r="X224" s="121"/>
      <c r="Y224" s="121"/>
      <c r="Z224" s="121"/>
      <c r="AA224" s="122">
        <v>261000000</v>
      </c>
      <c r="AB224" s="122">
        <v>270000000</v>
      </c>
      <c r="AC224" s="121"/>
      <c r="AD224" s="121"/>
      <c r="AM224" s="120" t="s">
        <v>1528</v>
      </c>
      <c r="AP224" s="120" t="s">
        <v>1303</v>
      </c>
      <c r="BB224" s="120" t="s">
        <v>2381</v>
      </c>
      <c r="BG224" s="73" t="s">
        <v>3703</v>
      </c>
      <c r="BH224" s="73" t="s">
        <v>4304</v>
      </c>
      <c r="BI224" s="73" t="s">
        <v>4537</v>
      </c>
      <c r="BO224" s="72" t="s">
        <v>210</v>
      </c>
      <c r="BP224" s="73" t="s">
        <v>3651</v>
      </c>
      <c r="BQ224" s="75">
        <v>144000625</v>
      </c>
      <c r="BR224" s="75">
        <v>162000625</v>
      </c>
      <c r="BS224" s="75">
        <v>0</v>
      </c>
      <c r="BT224" s="75">
        <v>202000625</v>
      </c>
      <c r="BU224" s="75">
        <v>0</v>
      </c>
      <c r="BV224" s="75">
        <v>0</v>
      </c>
      <c r="BW224" s="75">
        <v>0</v>
      </c>
      <c r="BX224" s="75">
        <v>288000625</v>
      </c>
      <c r="BY224" s="75">
        <v>0</v>
      </c>
      <c r="BZ224" s="75">
        <v>0</v>
      </c>
      <c r="CA224" s="75">
        <v>0</v>
      </c>
    </row>
    <row r="225" spans="10:79" ht="12" customHeight="1">
      <c r="J225" s="46">
        <v>221</v>
      </c>
      <c r="K225" s="46" t="str">
        <f t="shared" si="10"/>
        <v>HONDA-HRV-RS PRESTIGE</v>
      </c>
      <c r="L225" s="82">
        <f t="shared" si="11"/>
        <v>390000026</v>
      </c>
      <c r="N225" s="119" t="s">
        <v>2248</v>
      </c>
      <c r="O225" s="120" t="s">
        <v>3406</v>
      </c>
      <c r="P225" s="121"/>
      <c r="Q225" s="121"/>
      <c r="R225" s="121"/>
      <c r="S225" s="121"/>
      <c r="T225" s="121"/>
      <c r="U225" s="121"/>
      <c r="V225" s="121"/>
      <c r="W225" s="121"/>
      <c r="X225" s="121"/>
      <c r="Y225" s="121"/>
      <c r="Z225" s="121"/>
      <c r="AA225" s="121"/>
      <c r="AB225" s="122">
        <v>310000000</v>
      </c>
      <c r="AC225" s="121"/>
      <c r="AD225" s="121"/>
      <c r="AM225" s="120" t="s">
        <v>1528</v>
      </c>
      <c r="AP225" s="120" t="s">
        <v>1536</v>
      </c>
      <c r="BB225" s="120" t="s">
        <v>1350</v>
      </c>
      <c r="BG225" s="73" t="s">
        <v>3704</v>
      </c>
      <c r="BH225" s="73" t="s">
        <v>4305</v>
      </c>
      <c r="BI225" s="73" t="s">
        <v>4538</v>
      </c>
      <c r="BO225" s="72" t="s">
        <v>210</v>
      </c>
      <c r="BP225" s="73" t="s">
        <v>3652</v>
      </c>
      <c r="BQ225" s="75">
        <v>0</v>
      </c>
      <c r="BR225" s="75">
        <v>0</v>
      </c>
      <c r="BS225" s="75">
        <v>184000625</v>
      </c>
      <c r="BT225" s="75">
        <v>202000625</v>
      </c>
      <c r="BU225" s="75">
        <v>0</v>
      </c>
      <c r="BV225" s="75">
        <v>0</v>
      </c>
      <c r="BW225" s="75">
        <v>0</v>
      </c>
      <c r="BX225" s="75">
        <v>0</v>
      </c>
      <c r="BY225" s="75">
        <v>0</v>
      </c>
      <c r="BZ225" s="75">
        <v>0</v>
      </c>
      <c r="CA225" s="75">
        <v>0</v>
      </c>
    </row>
    <row r="226" spans="10:79" ht="12" customHeight="1">
      <c r="J226" s="46">
        <v>222</v>
      </c>
      <c r="K226" s="46" t="str">
        <f t="shared" si="10"/>
        <v>HONDA-HRV-RU1 1.5 E CVT CKD</v>
      </c>
      <c r="L226" s="82">
        <f t="shared" si="11"/>
        <v>290000026</v>
      </c>
      <c r="N226" s="119" t="s">
        <v>2248</v>
      </c>
      <c r="O226" s="120" t="s">
        <v>2714</v>
      </c>
      <c r="P226" s="121"/>
      <c r="Q226" s="121"/>
      <c r="R226" s="121"/>
      <c r="S226" s="121"/>
      <c r="T226" s="121"/>
      <c r="U226" s="121"/>
      <c r="V226" s="121"/>
      <c r="W226" s="121"/>
      <c r="X226" s="122">
        <v>0</v>
      </c>
      <c r="Y226" s="122">
        <v>0</v>
      </c>
      <c r="Z226" s="122">
        <v>0</v>
      </c>
      <c r="AA226" s="122">
        <v>0</v>
      </c>
      <c r="AB226" s="122">
        <v>290000625</v>
      </c>
      <c r="AC226" s="122">
        <v>320000925</v>
      </c>
      <c r="AD226" s="121"/>
      <c r="AM226" s="120" t="s">
        <v>1876</v>
      </c>
      <c r="AP226" s="120" t="s">
        <v>366</v>
      </c>
      <c r="BB226" s="120" t="s">
        <v>1351</v>
      </c>
      <c r="BG226" s="73" t="s">
        <v>3705</v>
      </c>
      <c r="BH226" s="73" t="s">
        <v>5288</v>
      </c>
      <c r="BI226" s="73" t="s">
        <v>4539</v>
      </c>
      <c r="BO226" s="72" t="s">
        <v>210</v>
      </c>
      <c r="BP226" s="73" t="s">
        <v>3653</v>
      </c>
      <c r="BQ226" s="75">
        <v>185000026</v>
      </c>
      <c r="BR226" s="75">
        <v>195000026</v>
      </c>
      <c r="BS226" s="75">
        <v>205000026</v>
      </c>
      <c r="BT226" s="75">
        <v>220000026</v>
      </c>
      <c r="BU226" s="75">
        <v>230000026</v>
      </c>
      <c r="BV226" s="75">
        <v>240000026</v>
      </c>
      <c r="BW226" s="75">
        <v>265000026</v>
      </c>
      <c r="BX226" s="75">
        <v>0</v>
      </c>
      <c r="BY226" s="75">
        <v>0</v>
      </c>
      <c r="BZ226" s="75">
        <v>0</v>
      </c>
      <c r="CA226" s="75">
        <v>0</v>
      </c>
    </row>
    <row r="227" spans="10:79" ht="12" customHeight="1">
      <c r="J227" s="46">
        <v>223</v>
      </c>
      <c r="K227" s="46" t="str">
        <f t="shared" si="10"/>
        <v>HONDA-HRV-RU1 1.5 E PLUS CVT CKD</v>
      </c>
      <c r="L227" s="82">
        <f t="shared" si="11"/>
        <v>290000026</v>
      </c>
      <c r="N227" s="119" t="s">
        <v>2248</v>
      </c>
      <c r="O227" s="120" t="s">
        <v>3407</v>
      </c>
      <c r="P227" s="121"/>
      <c r="Q227" s="121"/>
      <c r="R227" s="121"/>
      <c r="S227" s="121"/>
      <c r="T227" s="121"/>
      <c r="U227" s="121"/>
      <c r="V227" s="121"/>
      <c r="W227" s="121"/>
      <c r="X227" s="121"/>
      <c r="Y227" s="121"/>
      <c r="Z227" s="121"/>
      <c r="AA227" s="121"/>
      <c r="AB227" s="122">
        <v>310000000</v>
      </c>
      <c r="AC227" s="121"/>
      <c r="AD227" s="121"/>
      <c r="AM227" s="120" t="s">
        <v>472</v>
      </c>
      <c r="AP227" s="120" t="s">
        <v>2756</v>
      </c>
      <c r="BB227" s="120" t="s">
        <v>1352</v>
      </c>
      <c r="BG227" s="73" t="s">
        <v>5026</v>
      </c>
      <c r="BH227" s="73" t="s">
        <v>4306</v>
      </c>
      <c r="BI227" s="73" t="s">
        <v>4540</v>
      </c>
      <c r="BO227" s="72" t="s">
        <v>210</v>
      </c>
      <c r="BP227" s="73" t="s">
        <v>3654</v>
      </c>
      <c r="BQ227" s="75">
        <v>99000625</v>
      </c>
      <c r="BR227" s="75">
        <v>117000625</v>
      </c>
      <c r="BS227" s="75">
        <v>126000625</v>
      </c>
      <c r="BT227" s="75">
        <v>144000625</v>
      </c>
      <c r="BU227" s="75">
        <v>0</v>
      </c>
      <c r="BV227" s="75">
        <v>0</v>
      </c>
      <c r="BW227" s="75">
        <v>207000625</v>
      </c>
      <c r="BX227" s="75">
        <v>0</v>
      </c>
      <c r="BY227" s="75">
        <v>0</v>
      </c>
      <c r="BZ227" s="75">
        <v>0</v>
      </c>
      <c r="CA227" s="75">
        <v>0</v>
      </c>
    </row>
    <row r="228" spans="10:79" ht="12" customHeight="1">
      <c r="J228" s="46">
        <v>224</v>
      </c>
      <c r="K228" s="46" t="str">
        <f t="shared" si="10"/>
        <v>HONDA-HRV-RU1 1.5 S CVT CKD</v>
      </c>
      <c r="L228" s="82">
        <f t="shared" si="11"/>
        <v>0</v>
      </c>
      <c r="N228" s="119" t="s">
        <v>2248</v>
      </c>
      <c r="O228" s="120" t="s">
        <v>2795</v>
      </c>
      <c r="P228" s="122">
        <v>0</v>
      </c>
      <c r="Q228" s="122">
        <v>0</v>
      </c>
      <c r="R228" s="122">
        <v>0</v>
      </c>
      <c r="S228" s="122">
        <v>0</v>
      </c>
      <c r="T228" s="122">
        <v>0</v>
      </c>
      <c r="U228" s="122">
        <v>0</v>
      </c>
      <c r="V228" s="122">
        <v>0</v>
      </c>
      <c r="W228" s="122">
        <v>0</v>
      </c>
      <c r="X228" s="122">
        <v>0</v>
      </c>
      <c r="Y228" s="122">
        <v>0</v>
      </c>
      <c r="Z228" s="122">
        <v>0</v>
      </c>
      <c r="AA228" s="122">
        <v>0</v>
      </c>
      <c r="AB228" s="122">
        <v>198000625</v>
      </c>
      <c r="AC228" s="122">
        <v>0</v>
      </c>
      <c r="AD228" s="121"/>
      <c r="AM228" s="120" t="s">
        <v>3273</v>
      </c>
      <c r="AP228" s="120" t="s">
        <v>1681</v>
      </c>
      <c r="BB228" s="120" t="s">
        <v>234</v>
      </c>
      <c r="BG228" s="73" t="s">
        <v>3706</v>
      </c>
      <c r="BH228" s="73" t="s">
        <v>4307</v>
      </c>
      <c r="BI228" s="73" t="s">
        <v>4541</v>
      </c>
      <c r="BO228" s="72" t="s">
        <v>210</v>
      </c>
      <c r="BP228" s="73" t="s">
        <v>3655</v>
      </c>
      <c r="BQ228" s="75">
        <v>0</v>
      </c>
      <c r="BR228" s="75">
        <v>162000625</v>
      </c>
      <c r="BS228" s="75">
        <v>180000625</v>
      </c>
      <c r="BT228" s="75">
        <v>198000625</v>
      </c>
      <c r="BU228" s="75">
        <v>170000825</v>
      </c>
      <c r="BV228" s="75">
        <v>0</v>
      </c>
      <c r="BW228" s="75">
        <v>0</v>
      </c>
      <c r="BX228" s="75">
        <v>0</v>
      </c>
      <c r="BY228" s="75">
        <v>0</v>
      </c>
      <c r="BZ228" s="75">
        <v>0</v>
      </c>
      <c r="CA228" s="75">
        <v>0</v>
      </c>
    </row>
    <row r="229" spans="10:79" ht="12" customHeight="1">
      <c r="J229" s="46">
        <v>225</v>
      </c>
      <c r="K229" s="46" t="str">
        <f t="shared" si="10"/>
        <v>HONDA-HRV-RU1 1.5 S MT CKD</v>
      </c>
      <c r="L229" s="82">
        <f t="shared" si="11"/>
        <v>0</v>
      </c>
      <c r="N229" s="119" t="s">
        <v>2248</v>
      </c>
      <c r="O229" s="120" t="s">
        <v>2795</v>
      </c>
      <c r="P229" s="122">
        <v>0</v>
      </c>
      <c r="Q229" s="122">
        <v>0</v>
      </c>
      <c r="R229" s="122">
        <v>0</v>
      </c>
      <c r="S229" s="122">
        <v>0</v>
      </c>
      <c r="T229" s="122">
        <v>0</v>
      </c>
      <c r="U229" s="122">
        <v>0</v>
      </c>
      <c r="V229" s="122">
        <v>0</v>
      </c>
      <c r="W229" s="122">
        <v>0</v>
      </c>
      <c r="X229" s="122">
        <v>0</v>
      </c>
      <c r="Y229" s="122">
        <v>0</v>
      </c>
      <c r="Z229" s="122">
        <v>0</v>
      </c>
      <c r="AA229" s="122">
        <v>0</v>
      </c>
      <c r="AB229" s="122">
        <v>198000625</v>
      </c>
      <c r="AC229" s="122">
        <v>0</v>
      </c>
      <c r="AD229" s="121"/>
      <c r="AM229" s="120" t="s">
        <v>2796</v>
      </c>
      <c r="AP229" s="120" t="s">
        <v>2095</v>
      </c>
      <c r="BB229" s="120" t="s">
        <v>235</v>
      </c>
      <c r="BG229" s="73" t="s">
        <v>3707</v>
      </c>
      <c r="BH229" s="73" t="s">
        <v>4308</v>
      </c>
      <c r="BI229" s="73" t="s">
        <v>4542</v>
      </c>
      <c r="BO229" s="72" t="s">
        <v>210</v>
      </c>
      <c r="BP229" s="73" t="s">
        <v>3656</v>
      </c>
      <c r="BQ229" s="75">
        <v>162000625</v>
      </c>
      <c r="BR229" s="75">
        <v>180000625</v>
      </c>
      <c r="BS229" s="75">
        <v>198000625</v>
      </c>
      <c r="BT229" s="75">
        <v>216000625</v>
      </c>
      <c r="BU229" s="75">
        <v>0</v>
      </c>
      <c r="BV229" s="75">
        <v>0</v>
      </c>
      <c r="BW229" s="75">
        <v>0</v>
      </c>
      <c r="BX229" s="75">
        <v>0</v>
      </c>
      <c r="BY229" s="75">
        <v>0</v>
      </c>
      <c r="BZ229" s="75">
        <v>0</v>
      </c>
      <c r="CA229" s="75">
        <v>0</v>
      </c>
    </row>
    <row r="230" spans="10:79" ht="12" customHeight="1">
      <c r="J230" s="46">
        <v>226</v>
      </c>
      <c r="K230" s="46" t="str">
        <f t="shared" si="10"/>
        <v>HONDA-HRV-RU5 1.5 RS CVT CKD</v>
      </c>
      <c r="L230" s="82">
        <f t="shared" si="11"/>
        <v>390000026</v>
      </c>
      <c r="N230" s="119" t="s">
        <v>2248</v>
      </c>
      <c r="O230" s="120" t="s">
        <v>3408</v>
      </c>
      <c r="P230" s="121"/>
      <c r="Q230" s="121"/>
      <c r="R230" s="121"/>
      <c r="S230" s="121"/>
      <c r="T230" s="121"/>
      <c r="U230" s="121"/>
      <c r="V230" s="121"/>
      <c r="W230" s="121"/>
      <c r="X230" s="121"/>
      <c r="Y230" s="121"/>
      <c r="Z230" s="121"/>
      <c r="AA230" s="121"/>
      <c r="AB230" s="122">
        <v>180000000</v>
      </c>
      <c r="AC230" s="121"/>
      <c r="AD230" s="121"/>
      <c r="AM230" s="120" t="s">
        <v>2839</v>
      </c>
      <c r="AP230" s="120" t="s">
        <v>1744</v>
      </c>
      <c r="BB230" s="120" t="s">
        <v>236</v>
      </c>
      <c r="BG230" s="73" t="s">
        <v>3708</v>
      </c>
      <c r="BH230" s="73" t="s">
        <v>5124</v>
      </c>
      <c r="BI230" s="73" t="s">
        <v>4543</v>
      </c>
      <c r="BO230" s="72" t="s">
        <v>210</v>
      </c>
      <c r="BP230" s="73" t="s">
        <v>5312</v>
      </c>
      <c r="BQ230" s="74"/>
      <c r="BR230" s="74"/>
      <c r="BS230" s="74"/>
      <c r="BT230" s="74"/>
      <c r="BU230" s="74"/>
      <c r="BV230" s="74"/>
      <c r="BW230" s="74"/>
      <c r="BX230" s="74"/>
      <c r="BY230" s="74"/>
      <c r="BZ230" s="75">
        <v>350000026</v>
      </c>
      <c r="CA230" s="74"/>
    </row>
    <row r="231" spans="10:79" ht="12" customHeight="1">
      <c r="J231" s="46">
        <v>227</v>
      </c>
      <c r="K231" s="46" t="str">
        <f t="shared" si="10"/>
        <v>HONDA-HRV-RU5 1.8 E CVT CKD</v>
      </c>
      <c r="L231" s="82">
        <f t="shared" si="11"/>
        <v>290000026</v>
      </c>
      <c r="N231" s="119" t="s">
        <v>2248</v>
      </c>
      <c r="O231" s="120" t="s">
        <v>3408</v>
      </c>
      <c r="P231" s="121"/>
      <c r="Q231" s="121"/>
      <c r="R231" s="121"/>
      <c r="S231" s="121"/>
      <c r="T231" s="121"/>
      <c r="U231" s="121"/>
      <c r="V231" s="121"/>
      <c r="W231" s="121"/>
      <c r="X231" s="121"/>
      <c r="Y231" s="121"/>
      <c r="Z231" s="121"/>
      <c r="AA231" s="121"/>
      <c r="AB231" s="122">
        <v>180000000</v>
      </c>
      <c r="AC231" s="121"/>
      <c r="AD231" s="121"/>
      <c r="AM231" s="120" t="s">
        <v>2741</v>
      </c>
      <c r="AP231" s="120" t="s">
        <v>1729</v>
      </c>
      <c r="BB231" s="120" t="s">
        <v>1027</v>
      </c>
      <c r="BG231" s="73" t="s">
        <v>3709</v>
      </c>
      <c r="BH231" s="73" t="s">
        <v>4309</v>
      </c>
      <c r="BI231" s="73" t="s">
        <v>4544</v>
      </c>
      <c r="BO231" s="72" t="s">
        <v>210</v>
      </c>
      <c r="BP231" s="73" t="s">
        <v>3657</v>
      </c>
      <c r="BQ231" s="75">
        <v>148000625</v>
      </c>
      <c r="BR231" s="75">
        <v>0</v>
      </c>
      <c r="BS231" s="75">
        <v>0</v>
      </c>
      <c r="BT231" s="75">
        <v>0</v>
      </c>
      <c r="BU231" s="75">
        <v>0</v>
      </c>
      <c r="BV231" s="75">
        <v>234000625</v>
      </c>
      <c r="BW231" s="75">
        <v>0</v>
      </c>
      <c r="BX231" s="75">
        <v>301000625</v>
      </c>
      <c r="BY231" s="75">
        <v>0</v>
      </c>
      <c r="BZ231" s="75">
        <v>0</v>
      </c>
      <c r="CA231" s="75">
        <v>0</v>
      </c>
    </row>
    <row r="232" spans="10:79" ht="12" customHeight="1">
      <c r="J232" s="46">
        <v>228</v>
      </c>
      <c r="K232" s="46" t="str">
        <f t="shared" si="10"/>
        <v>HONDA-HRV-RU5 1.8 PRESTIGE MUGEN CVT</v>
      </c>
      <c r="L232" s="82">
        <f t="shared" si="11"/>
        <v>0</v>
      </c>
      <c r="N232" s="119" t="s">
        <v>2248</v>
      </c>
      <c r="O232" s="120" t="s">
        <v>3365</v>
      </c>
      <c r="P232" s="121"/>
      <c r="Q232" s="121"/>
      <c r="R232" s="121"/>
      <c r="S232" s="121"/>
      <c r="T232" s="121"/>
      <c r="U232" s="121"/>
      <c r="V232" s="121"/>
      <c r="W232" s="121"/>
      <c r="X232" s="121"/>
      <c r="Y232" s="121"/>
      <c r="Z232" s="122">
        <v>240000000</v>
      </c>
      <c r="AA232" s="122">
        <v>255000000</v>
      </c>
      <c r="AB232" s="121"/>
      <c r="AC232" s="121"/>
      <c r="AD232" s="121"/>
      <c r="AM232" s="120" t="s">
        <v>2632</v>
      </c>
      <c r="AP232" s="120" t="s">
        <v>1632</v>
      </c>
      <c r="BB232" s="120" t="s">
        <v>1239</v>
      </c>
      <c r="BG232" s="73" t="s">
        <v>3710</v>
      </c>
      <c r="BH232" s="73" t="s">
        <v>4310</v>
      </c>
      <c r="BI232" s="73" t="s">
        <v>4545</v>
      </c>
      <c r="BO232" s="72" t="s">
        <v>210</v>
      </c>
      <c r="BP232" s="73" t="s">
        <v>3658</v>
      </c>
      <c r="BQ232" s="75">
        <v>148000625</v>
      </c>
      <c r="BR232" s="75">
        <v>166000625</v>
      </c>
      <c r="BS232" s="75">
        <v>184000625</v>
      </c>
      <c r="BT232" s="75">
        <v>202000625</v>
      </c>
      <c r="BU232" s="75">
        <v>225000625</v>
      </c>
      <c r="BV232" s="75">
        <v>252000625</v>
      </c>
      <c r="BW232" s="75">
        <v>310000625</v>
      </c>
      <c r="BX232" s="75">
        <v>315000625</v>
      </c>
      <c r="BY232" s="75">
        <v>0</v>
      </c>
      <c r="BZ232" s="75">
        <v>0</v>
      </c>
      <c r="CA232" s="75">
        <v>0</v>
      </c>
    </row>
    <row r="233" spans="10:79" ht="12" customHeight="1">
      <c r="J233" s="46">
        <v>229</v>
      </c>
      <c r="K233" s="46" t="str">
        <f t="shared" si="10"/>
        <v>HONDA-HRV-RU5 1.8 RS CVT CKD</v>
      </c>
      <c r="L233" s="82">
        <f t="shared" si="11"/>
        <v>0</v>
      </c>
      <c r="N233" s="119" t="s">
        <v>2248</v>
      </c>
      <c r="O233" s="120" t="s">
        <v>2787</v>
      </c>
      <c r="P233" s="122">
        <v>0</v>
      </c>
      <c r="Q233" s="122">
        <v>0</v>
      </c>
      <c r="R233" s="122">
        <v>0</v>
      </c>
      <c r="S233" s="122">
        <v>0</v>
      </c>
      <c r="T233" s="122">
        <v>0</v>
      </c>
      <c r="U233" s="122">
        <v>0</v>
      </c>
      <c r="V233" s="122">
        <v>0</v>
      </c>
      <c r="W233" s="122">
        <v>0</v>
      </c>
      <c r="X233" s="122">
        <v>0</v>
      </c>
      <c r="Y233" s="122">
        <v>0</v>
      </c>
      <c r="Z233" s="122">
        <v>225000625</v>
      </c>
      <c r="AA233" s="122">
        <v>0</v>
      </c>
      <c r="AB233" s="122">
        <v>0</v>
      </c>
      <c r="AC233" s="122">
        <v>0</v>
      </c>
      <c r="AD233" s="121"/>
      <c r="AM233" s="120" t="s">
        <v>473</v>
      </c>
      <c r="AP233" s="120" t="s">
        <v>2291</v>
      </c>
      <c r="BB233" s="120" t="s">
        <v>1353</v>
      </c>
      <c r="BG233" s="73" t="s">
        <v>3711</v>
      </c>
      <c r="BH233" s="73" t="s">
        <v>4311</v>
      </c>
      <c r="BI233" s="73" t="s">
        <v>4546</v>
      </c>
      <c r="BO233" s="72" t="s">
        <v>210</v>
      </c>
      <c r="BP233" s="73" t="s">
        <v>3659</v>
      </c>
      <c r="BQ233" s="75">
        <v>126000625</v>
      </c>
      <c r="BR233" s="75">
        <v>144000625</v>
      </c>
      <c r="BS233" s="75">
        <v>162000625</v>
      </c>
      <c r="BT233" s="75">
        <v>202000625</v>
      </c>
      <c r="BU233" s="75">
        <v>220000625</v>
      </c>
      <c r="BV233" s="75">
        <v>238000625</v>
      </c>
      <c r="BW233" s="75">
        <v>0</v>
      </c>
      <c r="BX233" s="75">
        <v>0</v>
      </c>
      <c r="BY233" s="75">
        <v>0</v>
      </c>
      <c r="BZ233" s="75">
        <v>0</v>
      </c>
      <c r="CA233" s="75">
        <v>0</v>
      </c>
    </row>
    <row r="234" spans="10:79" ht="12" customHeight="1">
      <c r="J234" s="46">
        <v>230</v>
      </c>
      <c r="K234" s="46" t="str">
        <f t="shared" si="10"/>
        <v>HONDA-HRV-RV1 1.5 S CVT CKD</v>
      </c>
      <c r="L234" s="82">
        <f t="shared" si="11"/>
        <v>0</v>
      </c>
      <c r="N234" s="119" t="s">
        <v>2248</v>
      </c>
      <c r="O234" s="120" t="s">
        <v>2700</v>
      </c>
      <c r="P234" s="122">
        <v>0</v>
      </c>
      <c r="Q234" s="122">
        <v>0</v>
      </c>
      <c r="R234" s="122">
        <v>0</v>
      </c>
      <c r="S234" s="122">
        <v>0</v>
      </c>
      <c r="T234" s="122">
        <v>0</v>
      </c>
      <c r="U234" s="122">
        <v>0</v>
      </c>
      <c r="V234" s="122">
        <v>0</v>
      </c>
      <c r="W234" s="122">
        <v>0</v>
      </c>
      <c r="X234" s="122">
        <v>0</v>
      </c>
      <c r="Y234" s="122">
        <v>0</v>
      </c>
      <c r="Z234" s="122">
        <v>261000625</v>
      </c>
      <c r="AA234" s="122">
        <v>360000625</v>
      </c>
      <c r="AB234" s="122">
        <v>0</v>
      </c>
      <c r="AC234" s="122">
        <v>0</v>
      </c>
      <c r="AD234" s="121"/>
      <c r="AM234" s="120" t="s">
        <v>474</v>
      </c>
      <c r="AP234" s="120" t="s">
        <v>1673</v>
      </c>
      <c r="BB234" s="120" t="s">
        <v>1931</v>
      </c>
      <c r="BG234" s="73" t="s">
        <v>3712</v>
      </c>
      <c r="BH234" s="73" t="s">
        <v>5314</v>
      </c>
      <c r="BI234" s="73" t="s">
        <v>4547</v>
      </c>
      <c r="BO234" s="72" t="s">
        <v>210</v>
      </c>
      <c r="BP234" s="73" t="s">
        <v>3660</v>
      </c>
      <c r="BQ234" s="75">
        <v>148000625</v>
      </c>
      <c r="BR234" s="75">
        <v>166000625</v>
      </c>
      <c r="BS234" s="75">
        <v>184000625</v>
      </c>
      <c r="BT234" s="75">
        <v>189000625</v>
      </c>
      <c r="BU234" s="75">
        <v>216000625</v>
      </c>
      <c r="BV234" s="75">
        <v>243000625</v>
      </c>
      <c r="BW234" s="75">
        <v>0</v>
      </c>
      <c r="BX234" s="75">
        <v>0</v>
      </c>
      <c r="BY234" s="75">
        <v>0</v>
      </c>
      <c r="BZ234" s="75">
        <v>0</v>
      </c>
      <c r="CA234" s="75">
        <v>0</v>
      </c>
    </row>
    <row r="235" spans="10:79" ht="12" customHeight="1">
      <c r="J235" s="46">
        <v>231</v>
      </c>
      <c r="K235" s="46" t="str">
        <f t="shared" si="10"/>
        <v>HONDA-JAZZ-1.5 RS A/T</v>
      </c>
      <c r="L235" s="82">
        <f t="shared" si="11"/>
        <v>0</v>
      </c>
      <c r="N235" s="119" t="s">
        <v>2248</v>
      </c>
      <c r="O235" s="120" t="s">
        <v>3430</v>
      </c>
      <c r="P235" s="121"/>
      <c r="Q235" s="121"/>
      <c r="R235" s="121"/>
      <c r="S235" s="121"/>
      <c r="T235" s="121"/>
      <c r="U235" s="121"/>
      <c r="V235" s="121"/>
      <c r="W235" s="121"/>
      <c r="X235" s="121"/>
      <c r="Y235" s="121"/>
      <c r="Z235" s="121"/>
      <c r="AA235" s="121"/>
      <c r="AB235" s="121"/>
      <c r="AC235" s="122">
        <v>350000825</v>
      </c>
      <c r="AD235" s="121"/>
      <c r="AM235" s="120" t="s">
        <v>2505</v>
      </c>
      <c r="AP235" s="120" t="s">
        <v>100</v>
      </c>
      <c r="BB235" s="120" t="s">
        <v>739</v>
      </c>
      <c r="BG235" s="73" t="s">
        <v>3713</v>
      </c>
      <c r="BH235" s="73" t="s">
        <v>4312</v>
      </c>
      <c r="BI235" s="73" t="s">
        <v>4548</v>
      </c>
      <c r="BO235" s="72" t="s">
        <v>210</v>
      </c>
      <c r="BP235" s="73" t="s">
        <v>3661</v>
      </c>
      <c r="BQ235" s="75">
        <v>121000625</v>
      </c>
      <c r="BR235" s="75">
        <v>139000625</v>
      </c>
      <c r="BS235" s="75">
        <v>148000625</v>
      </c>
      <c r="BT235" s="75">
        <v>166000625</v>
      </c>
      <c r="BU235" s="75">
        <v>0</v>
      </c>
      <c r="BV235" s="75">
        <v>0</v>
      </c>
      <c r="BW235" s="75">
        <v>0</v>
      </c>
      <c r="BX235" s="75">
        <v>0</v>
      </c>
      <c r="BY235" s="75">
        <v>0</v>
      </c>
      <c r="BZ235" s="75">
        <v>0</v>
      </c>
      <c r="CA235" s="75">
        <v>0</v>
      </c>
    </row>
    <row r="236" spans="10:79" ht="12" customHeight="1">
      <c r="J236" s="46">
        <v>232</v>
      </c>
      <c r="K236" s="46" t="str">
        <f t="shared" si="10"/>
        <v>HONDA-JAZZ-1.5 RS M/T</v>
      </c>
      <c r="L236" s="82">
        <f t="shared" si="11"/>
        <v>0</v>
      </c>
      <c r="N236" s="119" t="s">
        <v>2248</v>
      </c>
      <c r="O236" s="120" t="s">
        <v>3431</v>
      </c>
      <c r="P236" s="121"/>
      <c r="Q236" s="121"/>
      <c r="R236" s="121"/>
      <c r="S236" s="121"/>
      <c r="T236" s="121"/>
      <c r="U236" s="121"/>
      <c r="V236" s="121"/>
      <c r="W236" s="121"/>
      <c r="X236" s="121"/>
      <c r="Y236" s="121"/>
      <c r="Z236" s="121"/>
      <c r="AA236" s="121"/>
      <c r="AB236" s="121"/>
      <c r="AC236" s="122">
        <v>485000026</v>
      </c>
      <c r="AD236" s="121"/>
      <c r="AM236" s="120" t="s">
        <v>399</v>
      </c>
      <c r="AP236" s="120" t="s">
        <v>101</v>
      </c>
      <c r="BB236" s="120" t="s">
        <v>1563</v>
      </c>
      <c r="BG236" s="73" t="s">
        <v>3714</v>
      </c>
      <c r="BH236" s="73" t="s">
        <v>4313</v>
      </c>
      <c r="BI236" s="73" t="s">
        <v>4549</v>
      </c>
      <c r="BO236" s="72" t="s">
        <v>210</v>
      </c>
      <c r="BP236" s="73" t="s">
        <v>3662</v>
      </c>
      <c r="BQ236" s="75">
        <v>0</v>
      </c>
      <c r="BR236" s="75">
        <v>162000625</v>
      </c>
      <c r="BS236" s="75">
        <v>180000625</v>
      </c>
      <c r="BT236" s="75">
        <v>0</v>
      </c>
      <c r="BU236" s="75">
        <v>0</v>
      </c>
      <c r="BV236" s="75">
        <v>0</v>
      </c>
      <c r="BW236" s="75">
        <v>0</v>
      </c>
      <c r="BX236" s="75">
        <v>0</v>
      </c>
      <c r="BY236" s="75">
        <v>0</v>
      </c>
      <c r="BZ236" s="75">
        <v>0</v>
      </c>
      <c r="CA236" s="75">
        <v>0</v>
      </c>
    </row>
    <row r="237" spans="10:79" ht="12" customHeight="1">
      <c r="J237" s="46">
        <v>233</v>
      </c>
      <c r="K237" s="46" t="str">
        <f t="shared" si="10"/>
        <v>HONDA-JAZZ-1.5 S A/T</v>
      </c>
      <c r="L237" s="82">
        <f t="shared" si="11"/>
        <v>0</v>
      </c>
      <c r="N237" s="119" t="s">
        <v>2248</v>
      </c>
      <c r="O237" s="120" t="s">
        <v>2250</v>
      </c>
      <c r="P237" s="122">
        <v>0</v>
      </c>
      <c r="Q237" s="122">
        <v>0</v>
      </c>
      <c r="R237" s="122">
        <v>0</v>
      </c>
      <c r="S237" s="122">
        <v>0</v>
      </c>
      <c r="T237" s="122">
        <v>0</v>
      </c>
      <c r="U237" s="122">
        <v>0</v>
      </c>
      <c r="V237" s="122">
        <v>0</v>
      </c>
      <c r="W237" s="122">
        <v>0</v>
      </c>
      <c r="X237" s="122">
        <v>0</v>
      </c>
      <c r="Y237" s="122">
        <v>0</v>
      </c>
      <c r="Z237" s="122">
        <v>280000925</v>
      </c>
      <c r="AA237" s="122">
        <v>305000925</v>
      </c>
      <c r="AB237" s="122">
        <v>310000925</v>
      </c>
      <c r="AC237" s="122">
        <v>320000925</v>
      </c>
      <c r="AD237" s="121"/>
      <c r="AM237" s="120" t="s">
        <v>262</v>
      </c>
      <c r="AP237" s="120" t="s">
        <v>711</v>
      </c>
      <c r="BB237" s="120" t="s">
        <v>1489</v>
      </c>
      <c r="BG237" s="73" t="s">
        <v>3715</v>
      </c>
      <c r="BH237" s="73" t="s">
        <v>4314</v>
      </c>
      <c r="BI237" s="73" t="s">
        <v>4550</v>
      </c>
      <c r="BO237" s="72" t="s">
        <v>210</v>
      </c>
      <c r="BP237" s="73" t="s">
        <v>3663</v>
      </c>
      <c r="BQ237" s="75">
        <v>153000625</v>
      </c>
      <c r="BR237" s="75">
        <v>144000625</v>
      </c>
      <c r="BS237" s="75">
        <v>180000625</v>
      </c>
      <c r="BT237" s="75">
        <v>0</v>
      </c>
      <c r="BU237" s="75">
        <v>0</v>
      </c>
      <c r="BV237" s="75">
        <v>0</v>
      </c>
      <c r="BW237" s="75">
        <v>0</v>
      </c>
      <c r="BX237" s="75">
        <v>0</v>
      </c>
      <c r="BY237" s="75">
        <v>0</v>
      </c>
      <c r="BZ237" s="75">
        <v>0</v>
      </c>
      <c r="CA237" s="75">
        <v>0</v>
      </c>
    </row>
    <row r="238" spans="10:79" ht="12" customHeight="1">
      <c r="J238" s="46">
        <v>234</v>
      </c>
      <c r="K238" s="46" t="str">
        <f t="shared" si="10"/>
        <v>HONDA-JAZZ-1.5 S M/T</v>
      </c>
      <c r="L238" s="82">
        <f t="shared" si="11"/>
        <v>0</v>
      </c>
      <c r="N238" s="119" t="s">
        <v>2248</v>
      </c>
      <c r="O238" s="120" t="s">
        <v>3409</v>
      </c>
      <c r="P238" s="121"/>
      <c r="Q238" s="121"/>
      <c r="R238" s="121"/>
      <c r="S238" s="121"/>
      <c r="T238" s="121"/>
      <c r="U238" s="121"/>
      <c r="V238" s="121"/>
      <c r="W238" s="121"/>
      <c r="X238" s="121"/>
      <c r="Y238" s="121"/>
      <c r="Z238" s="121"/>
      <c r="AA238" s="121"/>
      <c r="AB238" s="122">
        <v>340000000</v>
      </c>
      <c r="AC238" s="121"/>
      <c r="AD238" s="121"/>
      <c r="AM238" s="120" t="s">
        <v>3274</v>
      </c>
      <c r="AP238" s="120" t="s">
        <v>712</v>
      </c>
      <c r="BB238" s="120" t="s">
        <v>1490</v>
      </c>
      <c r="BG238" s="73" t="s">
        <v>3716</v>
      </c>
      <c r="BH238" s="73" t="s">
        <v>4315</v>
      </c>
      <c r="BI238" s="73" t="s">
        <v>4551</v>
      </c>
      <c r="BO238" s="72" t="s">
        <v>210</v>
      </c>
      <c r="BP238" s="73" t="s">
        <v>5246</v>
      </c>
      <c r="BQ238" s="74"/>
      <c r="BR238" s="74"/>
      <c r="BS238" s="74"/>
      <c r="BT238" s="74"/>
      <c r="BU238" s="75">
        <v>230000825</v>
      </c>
      <c r="BV238" s="74"/>
      <c r="BW238" s="74"/>
      <c r="BX238" s="74"/>
      <c r="BY238" s="74"/>
      <c r="BZ238" s="74"/>
      <c r="CA238" s="74"/>
    </row>
    <row r="239" spans="10:79" ht="12" customHeight="1">
      <c r="J239" s="46">
        <v>235</v>
      </c>
      <c r="K239" s="46" t="str">
        <f t="shared" si="10"/>
        <v>HONDA-JAZZ-ALL NEW IVTEC S 1.5 AT</v>
      </c>
      <c r="L239" s="82">
        <f t="shared" si="11"/>
        <v>0</v>
      </c>
      <c r="N239" s="119" t="s">
        <v>2248</v>
      </c>
      <c r="O239" s="120" t="s">
        <v>3377</v>
      </c>
      <c r="P239" s="121"/>
      <c r="Q239" s="121"/>
      <c r="R239" s="121"/>
      <c r="S239" s="121"/>
      <c r="T239" s="121"/>
      <c r="U239" s="121"/>
      <c r="V239" s="121"/>
      <c r="W239" s="121"/>
      <c r="X239" s="121"/>
      <c r="Y239" s="121"/>
      <c r="Z239" s="121"/>
      <c r="AA239" s="122">
        <v>350000625</v>
      </c>
      <c r="AB239" s="122">
        <v>480000625</v>
      </c>
      <c r="AC239" s="121"/>
      <c r="AD239" s="121"/>
      <c r="AM239" s="120" t="s">
        <v>1529</v>
      </c>
      <c r="AP239" s="120" t="s">
        <v>2450</v>
      </c>
      <c r="BB239" s="120" t="s">
        <v>1738</v>
      </c>
      <c r="BG239" s="73" t="s">
        <v>3717</v>
      </c>
      <c r="BH239" s="73" t="s">
        <v>4316</v>
      </c>
      <c r="BI239" s="73" t="s">
        <v>4552</v>
      </c>
      <c r="BO239" s="72" t="s">
        <v>210</v>
      </c>
      <c r="BP239" s="73" t="s">
        <v>3664</v>
      </c>
      <c r="BQ239" s="75">
        <v>126000625</v>
      </c>
      <c r="BR239" s="75">
        <v>144000625</v>
      </c>
      <c r="BS239" s="75">
        <v>162000625</v>
      </c>
      <c r="BT239" s="75">
        <v>180000625</v>
      </c>
      <c r="BU239" s="75">
        <v>0</v>
      </c>
      <c r="BV239" s="75">
        <v>0</v>
      </c>
      <c r="BW239" s="75">
        <v>0</v>
      </c>
      <c r="BX239" s="75">
        <v>0</v>
      </c>
      <c r="BY239" s="75">
        <v>0</v>
      </c>
      <c r="BZ239" s="75">
        <v>0</v>
      </c>
      <c r="CA239" s="75">
        <v>0</v>
      </c>
    </row>
    <row r="240" spans="10:79" ht="12" customHeight="1">
      <c r="J240" s="46">
        <v>236</v>
      </c>
      <c r="K240" s="46" t="str">
        <f t="shared" si="10"/>
        <v>HONDA-JAZZ-ALL NEW IVTEC S 1.5 MT</v>
      </c>
      <c r="L240" s="82">
        <f t="shared" si="11"/>
        <v>0</v>
      </c>
      <c r="N240" s="119" t="s">
        <v>2248</v>
      </c>
      <c r="O240" s="120" t="s">
        <v>3432</v>
      </c>
      <c r="P240" s="121"/>
      <c r="Q240" s="121"/>
      <c r="R240" s="121"/>
      <c r="S240" s="121"/>
      <c r="T240" s="121"/>
      <c r="U240" s="121"/>
      <c r="V240" s="121"/>
      <c r="W240" s="121"/>
      <c r="X240" s="121"/>
      <c r="Y240" s="121"/>
      <c r="Z240" s="121"/>
      <c r="AA240" s="121"/>
      <c r="AB240" s="121"/>
      <c r="AC240" s="122">
        <v>532800000</v>
      </c>
      <c r="AD240" s="122">
        <v>592000000</v>
      </c>
      <c r="AM240" s="120" t="s">
        <v>2329</v>
      </c>
      <c r="AP240" s="120" t="s">
        <v>2484</v>
      </c>
      <c r="BB240" s="120" t="s">
        <v>1960</v>
      </c>
      <c r="BG240" s="73" t="s">
        <v>3718</v>
      </c>
      <c r="BH240" s="73" t="s">
        <v>4317</v>
      </c>
      <c r="BI240" s="73" t="s">
        <v>4553</v>
      </c>
      <c r="BO240" s="72" t="s">
        <v>210</v>
      </c>
      <c r="BP240" s="73" t="s">
        <v>3665</v>
      </c>
      <c r="BQ240" s="75">
        <v>0</v>
      </c>
      <c r="BR240" s="75">
        <v>0</v>
      </c>
      <c r="BS240" s="75">
        <v>0</v>
      </c>
      <c r="BT240" s="75">
        <v>0</v>
      </c>
      <c r="BU240" s="75">
        <v>0</v>
      </c>
      <c r="BV240" s="75">
        <v>0</v>
      </c>
      <c r="BW240" s="75">
        <v>0</v>
      </c>
      <c r="BX240" s="75">
        <v>0</v>
      </c>
      <c r="BY240" s="75">
        <v>0</v>
      </c>
      <c r="BZ240" s="75">
        <v>0</v>
      </c>
      <c r="CA240" s="75">
        <v>0</v>
      </c>
    </row>
    <row r="241" spans="10:79" ht="12" customHeight="1">
      <c r="J241" s="46">
        <v>237</v>
      </c>
      <c r="K241" s="46" t="str">
        <f t="shared" si="10"/>
        <v>HONDA-JAZZ-GE8 1.5 S AT CKD</v>
      </c>
      <c r="L241" s="82">
        <f t="shared" si="11"/>
        <v>0</v>
      </c>
      <c r="N241" s="119" t="s">
        <v>2248</v>
      </c>
      <c r="O241" s="120" t="s">
        <v>3433</v>
      </c>
      <c r="P241" s="121"/>
      <c r="Q241" s="121"/>
      <c r="R241" s="121"/>
      <c r="S241" s="121"/>
      <c r="T241" s="121"/>
      <c r="U241" s="121"/>
      <c r="V241" s="121"/>
      <c r="W241" s="121"/>
      <c r="X241" s="121"/>
      <c r="Y241" s="121"/>
      <c r="Z241" s="121"/>
      <c r="AA241" s="121"/>
      <c r="AB241" s="121"/>
      <c r="AC241" s="122">
        <v>205000925</v>
      </c>
      <c r="AD241" s="121"/>
      <c r="AM241" s="120" t="s">
        <v>351</v>
      </c>
      <c r="AP241" s="120" t="s">
        <v>2076</v>
      </c>
      <c r="BB241" s="120" t="s">
        <v>1960</v>
      </c>
      <c r="BG241" s="73" t="s">
        <v>3719</v>
      </c>
      <c r="BH241" s="73" t="s">
        <v>4318</v>
      </c>
      <c r="BI241" s="73" t="s">
        <v>4554</v>
      </c>
      <c r="BO241" s="72" t="s">
        <v>210</v>
      </c>
      <c r="BP241" s="73" t="s">
        <v>3666</v>
      </c>
      <c r="BQ241" s="75">
        <v>0</v>
      </c>
      <c r="BR241" s="75">
        <v>180000625</v>
      </c>
      <c r="BS241" s="75">
        <v>0</v>
      </c>
      <c r="BT241" s="75">
        <v>0</v>
      </c>
      <c r="BU241" s="75">
        <v>0</v>
      </c>
      <c r="BV241" s="75">
        <v>0</v>
      </c>
      <c r="BW241" s="75">
        <v>0</v>
      </c>
      <c r="BX241" s="75">
        <v>0</v>
      </c>
      <c r="BY241" s="75">
        <v>0</v>
      </c>
      <c r="BZ241" s="75">
        <v>0</v>
      </c>
      <c r="CA241" s="75">
        <v>0</v>
      </c>
    </row>
    <row r="242" spans="10:79" ht="12" customHeight="1">
      <c r="J242" s="46">
        <v>238</v>
      </c>
      <c r="K242" s="46" t="str">
        <f t="shared" si="10"/>
        <v>HONDA-JAZZ-GE8 1.5 S MT CKD</v>
      </c>
      <c r="L242" s="82">
        <f t="shared" si="11"/>
        <v>0</v>
      </c>
      <c r="N242" s="119" t="s">
        <v>31</v>
      </c>
      <c r="O242" s="120" t="s">
        <v>3338</v>
      </c>
      <c r="P242" s="122">
        <v>65000000</v>
      </c>
      <c r="Q242" s="122">
        <v>70000000</v>
      </c>
      <c r="R242" s="122">
        <v>75000000</v>
      </c>
      <c r="S242" s="122">
        <v>80000000</v>
      </c>
      <c r="T242" s="121"/>
      <c r="U242" s="121"/>
      <c r="V242" s="121"/>
      <c r="W242" s="121"/>
      <c r="X242" s="121"/>
      <c r="Y242" s="121"/>
      <c r="Z242" s="121"/>
      <c r="AA242" s="121"/>
      <c r="AB242" s="121"/>
      <c r="AC242" s="121"/>
      <c r="AD242" s="121"/>
      <c r="AM242" s="120" t="s">
        <v>300</v>
      </c>
      <c r="AP242" s="120" t="s">
        <v>1702</v>
      </c>
      <c r="BB242" s="120" t="s">
        <v>2269</v>
      </c>
      <c r="BG242" s="73" t="s">
        <v>3720</v>
      </c>
      <c r="BH242" s="73" t="s">
        <v>4319</v>
      </c>
      <c r="BI242" s="73" t="s">
        <v>4555</v>
      </c>
      <c r="BO242" s="72" t="s">
        <v>210</v>
      </c>
      <c r="BP242" s="73" t="s">
        <v>3667</v>
      </c>
      <c r="BQ242" s="75">
        <v>148000625</v>
      </c>
      <c r="BR242" s="75">
        <v>166000625</v>
      </c>
      <c r="BS242" s="75">
        <v>162000625</v>
      </c>
      <c r="BT242" s="75">
        <v>180000625</v>
      </c>
      <c r="BU242" s="75">
        <v>198000625</v>
      </c>
      <c r="BV242" s="75">
        <v>225000625</v>
      </c>
      <c r="BW242" s="75">
        <v>243000625</v>
      </c>
      <c r="BX242" s="75">
        <v>324000625</v>
      </c>
      <c r="BY242" s="75">
        <v>0</v>
      </c>
      <c r="BZ242" s="75">
        <v>0</v>
      </c>
      <c r="CA242" s="75">
        <v>0</v>
      </c>
    </row>
    <row r="243" spans="10:79" ht="12" customHeight="1">
      <c r="J243" s="46">
        <v>239</v>
      </c>
      <c r="K243" s="46" t="str">
        <f t="shared" si="10"/>
        <v>HONDA-JAZZ-GK5 1.5 RS CVT (CKD)</v>
      </c>
      <c r="L243" s="82">
        <f t="shared" si="11"/>
        <v>0</v>
      </c>
      <c r="N243" s="119" t="s">
        <v>31</v>
      </c>
      <c r="O243" s="120" t="s">
        <v>935</v>
      </c>
      <c r="P243" s="122">
        <v>80000625</v>
      </c>
      <c r="Q243" s="122">
        <v>85000625</v>
      </c>
      <c r="R243" s="122">
        <v>90000625</v>
      </c>
      <c r="S243" s="122">
        <v>95000625</v>
      </c>
      <c r="T243" s="122">
        <v>0</v>
      </c>
      <c r="U243" s="122">
        <v>0</v>
      </c>
      <c r="V243" s="122">
        <v>0</v>
      </c>
      <c r="W243" s="122">
        <v>0</v>
      </c>
      <c r="X243" s="122">
        <v>0</v>
      </c>
      <c r="Y243" s="122">
        <v>0</v>
      </c>
      <c r="Z243" s="122">
        <v>0</v>
      </c>
      <c r="AA243" s="122">
        <v>0</v>
      </c>
      <c r="AB243" s="122">
        <v>0</v>
      </c>
      <c r="AC243" s="122">
        <v>0</v>
      </c>
      <c r="AD243" s="121"/>
      <c r="AM243" s="120" t="s">
        <v>1291</v>
      </c>
      <c r="AP243" s="120" t="s">
        <v>1688</v>
      </c>
      <c r="BB243" s="120" t="s">
        <v>3011</v>
      </c>
      <c r="BG243" s="73" t="s">
        <v>3721</v>
      </c>
      <c r="BH243" s="73" t="s">
        <v>5037</v>
      </c>
      <c r="BI243" s="73" t="s">
        <v>4556</v>
      </c>
      <c r="BO243" s="72" t="s">
        <v>210</v>
      </c>
      <c r="BP243" s="73" t="s">
        <v>3668</v>
      </c>
      <c r="BQ243" s="75">
        <v>0</v>
      </c>
      <c r="BR243" s="75">
        <v>0</v>
      </c>
      <c r="BS243" s="75">
        <v>0</v>
      </c>
      <c r="BT243" s="75">
        <v>180000625</v>
      </c>
      <c r="BU243" s="75">
        <v>0</v>
      </c>
      <c r="BV243" s="75">
        <v>0</v>
      </c>
      <c r="BW243" s="75">
        <v>243000625</v>
      </c>
      <c r="BX243" s="75">
        <v>297000625</v>
      </c>
      <c r="BY243" s="75">
        <v>342000625</v>
      </c>
      <c r="BZ243" s="75">
        <v>0</v>
      </c>
      <c r="CA243" s="75">
        <v>0</v>
      </c>
    </row>
    <row r="244" spans="10:79" ht="12" customHeight="1">
      <c r="J244" s="46">
        <v>240</v>
      </c>
      <c r="K244" s="46" t="str">
        <f t="shared" si="10"/>
        <v>HONDA-JAZZ-GK5 1.5 RS MT (CKD)</v>
      </c>
      <c r="L244" s="82">
        <f t="shared" si="11"/>
        <v>0</v>
      </c>
      <c r="N244" s="119" t="s">
        <v>31</v>
      </c>
      <c r="O244" s="120" t="s">
        <v>1050</v>
      </c>
      <c r="P244" s="122">
        <v>70000625</v>
      </c>
      <c r="Q244" s="122">
        <v>75000625</v>
      </c>
      <c r="R244" s="122">
        <v>80000625</v>
      </c>
      <c r="S244" s="122">
        <v>85000625</v>
      </c>
      <c r="T244" s="122">
        <v>0</v>
      </c>
      <c r="U244" s="122">
        <v>0</v>
      </c>
      <c r="V244" s="122">
        <v>0</v>
      </c>
      <c r="W244" s="122">
        <v>0</v>
      </c>
      <c r="X244" s="122">
        <v>0</v>
      </c>
      <c r="Y244" s="122">
        <v>0</v>
      </c>
      <c r="Z244" s="122">
        <v>0</v>
      </c>
      <c r="AA244" s="122">
        <v>0</v>
      </c>
      <c r="AB244" s="122">
        <v>0</v>
      </c>
      <c r="AC244" s="122">
        <v>0</v>
      </c>
      <c r="AD244" s="121"/>
      <c r="AM244" s="120" t="s">
        <v>1417</v>
      </c>
      <c r="AP244" s="120" t="s">
        <v>550</v>
      </c>
      <c r="BB244" s="120" t="s">
        <v>1491</v>
      </c>
      <c r="BG244" s="73" t="s">
        <v>3722</v>
      </c>
      <c r="BH244" s="73" t="s">
        <v>4320</v>
      </c>
      <c r="BI244" s="73" t="s">
        <v>4557</v>
      </c>
      <c r="BO244" s="72" t="s">
        <v>210</v>
      </c>
      <c r="BP244" s="73" t="s">
        <v>3669</v>
      </c>
      <c r="BQ244" s="75">
        <v>0</v>
      </c>
      <c r="BR244" s="75">
        <v>0</v>
      </c>
      <c r="BS244" s="75">
        <v>0</v>
      </c>
      <c r="BT244" s="75">
        <v>0</v>
      </c>
      <c r="BU244" s="75">
        <v>0</v>
      </c>
      <c r="BV244" s="75">
        <v>0</v>
      </c>
      <c r="BW244" s="75">
        <v>0</v>
      </c>
      <c r="BX244" s="75">
        <v>0</v>
      </c>
      <c r="BY244" s="75">
        <v>0</v>
      </c>
      <c r="BZ244" s="75">
        <v>0</v>
      </c>
      <c r="CA244" s="75">
        <v>0</v>
      </c>
    </row>
    <row r="245" spans="10:79" ht="12" customHeight="1">
      <c r="J245" s="46">
        <v>241</v>
      </c>
      <c r="K245" s="46" t="str">
        <f t="shared" si="10"/>
        <v>HONDA-JAZZ-GK5 1.5 S CVT (CKD)</v>
      </c>
      <c r="L245" s="82">
        <f t="shared" si="11"/>
        <v>0</v>
      </c>
      <c r="N245" s="119" t="s">
        <v>31</v>
      </c>
      <c r="O245" s="120" t="s">
        <v>861</v>
      </c>
      <c r="P245" s="122">
        <v>70000625</v>
      </c>
      <c r="Q245" s="122">
        <v>75000625</v>
      </c>
      <c r="R245" s="122">
        <v>80000625</v>
      </c>
      <c r="S245" s="122">
        <v>0</v>
      </c>
      <c r="T245" s="122">
        <v>0</v>
      </c>
      <c r="U245" s="122">
        <v>0</v>
      </c>
      <c r="V245" s="122">
        <v>0</v>
      </c>
      <c r="W245" s="122">
        <v>0</v>
      </c>
      <c r="X245" s="122">
        <v>0</v>
      </c>
      <c r="Y245" s="122">
        <v>0</v>
      </c>
      <c r="Z245" s="122">
        <v>0</v>
      </c>
      <c r="AA245" s="122">
        <v>0</v>
      </c>
      <c r="AB245" s="122">
        <v>0</v>
      </c>
      <c r="AC245" s="122">
        <v>0</v>
      </c>
      <c r="AD245" s="121"/>
      <c r="AM245" s="120" t="s">
        <v>1663</v>
      </c>
      <c r="AP245" s="120" t="s">
        <v>2772</v>
      </c>
      <c r="BB245" s="120" t="s">
        <v>610</v>
      </c>
      <c r="BG245" s="73" t="s">
        <v>5027</v>
      </c>
      <c r="BH245" s="73" t="s">
        <v>4321</v>
      </c>
      <c r="BI245" s="73" t="s">
        <v>4558</v>
      </c>
      <c r="BO245" s="72" t="s">
        <v>210</v>
      </c>
      <c r="BP245" s="73" t="s">
        <v>3670</v>
      </c>
      <c r="BQ245" s="75">
        <v>0</v>
      </c>
      <c r="BR245" s="75">
        <v>0</v>
      </c>
      <c r="BS245" s="75">
        <v>0</v>
      </c>
      <c r="BT245" s="75">
        <v>0</v>
      </c>
      <c r="BU245" s="75">
        <v>234000625</v>
      </c>
      <c r="BV245" s="75">
        <v>252000625</v>
      </c>
      <c r="BW245" s="75">
        <v>270000625</v>
      </c>
      <c r="BX245" s="75">
        <v>306000625</v>
      </c>
      <c r="BY245" s="75">
        <v>342000625</v>
      </c>
      <c r="BZ245" s="75">
        <v>0</v>
      </c>
      <c r="CA245" s="75">
        <v>0</v>
      </c>
    </row>
    <row r="246" spans="10:79" ht="12" customHeight="1">
      <c r="J246" s="46">
        <v>242</v>
      </c>
      <c r="K246" s="46" t="str">
        <f t="shared" si="10"/>
        <v>HONDA-JAZZ-GK5 1.5 S MT</v>
      </c>
      <c r="L246" s="82">
        <f t="shared" si="11"/>
        <v>0</v>
      </c>
      <c r="N246" s="119" t="s">
        <v>31</v>
      </c>
      <c r="O246" s="120" t="s">
        <v>862</v>
      </c>
      <c r="P246" s="122">
        <v>70000625</v>
      </c>
      <c r="Q246" s="122">
        <v>75000625</v>
      </c>
      <c r="R246" s="122">
        <v>80000625</v>
      </c>
      <c r="S246" s="122">
        <v>0</v>
      </c>
      <c r="T246" s="122">
        <v>0</v>
      </c>
      <c r="U246" s="122">
        <v>0</v>
      </c>
      <c r="V246" s="122">
        <v>0</v>
      </c>
      <c r="W246" s="122">
        <v>0</v>
      </c>
      <c r="X246" s="122">
        <v>0</v>
      </c>
      <c r="Y246" s="122">
        <v>0</v>
      </c>
      <c r="Z246" s="122">
        <v>0</v>
      </c>
      <c r="AA246" s="122">
        <v>0</v>
      </c>
      <c r="AB246" s="122">
        <v>0</v>
      </c>
      <c r="AC246" s="122">
        <v>0</v>
      </c>
      <c r="AD246" s="121"/>
      <c r="AM246" s="120" t="s">
        <v>1653</v>
      </c>
      <c r="AP246" s="120" t="s">
        <v>638</v>
      </c>
      <c r="BB246" s="120" t="s">
        <v>1492</v>
      </c>
      <c r="BG246" s="73" t="s">
        <v>3723</v>
      </c>
      <c r="BH246" s="73" t="s">
        <v>4322</v>
      </c>
      <c r="BI246" s="73" t="s">
        <v>4559</v>
      </c>
      <c r="BO246" s="72" t="s">
        <v>210</v>
      </c>
      <c r="BP246" s="73" t="s">
        <v>3671</v>
      </c>
      <c r="BQ246" s="75">
        <v>0</v>
      </c>
      <c r="BR246" s="75">
        <v>0</v>
      </c>
      <c r="BS246" s="75">
        <v>180000625</v>
      </c>
      <c r="BT246" s="75">
        <v>198000625</v>
      </c>
      <c r="BU246" s="75">
        <v>216000625</v>
      </c>
      <c r="BV246" s="75">
        <v>234000625</v>
      </c>
      <c r="BW246" s="75">
        <v>261000625</v>
      </c>
      <c r="BX246" s="75">
        <v>297000625</v>
      </c>
      <c r="BY246" s="75">
        <v>324000625</v>
      </c>
      <c r="BZ246" s="75">
        <v>0</v>
      </c>
      <c r="CA246" s="75">
        <v>0</v>
      </c>
    </row>
    <row r="247" spans="10:79" ht="12" customHeight="1">
      <c r="J247" s="46">
        <v>243</v>
      </c>
      <c r="K247" s="46" t="str">
        <f t="shared" si="10"/>
        <v>HONDA-JAZZ-GK5 RS CVT</v>
      </c>
      <c r="L247" s="82">
        <f t="shared" si="11"/>
        <v>0</v>
      </c>
      <c r="N247" s="119" t="s">
        <v>31</v>
      </c>
      <c r="O247" s="120" t="s">
        <v>634</v>
      </c>
      <c r="P247" s="122">
        <v>63000625</v>
      </c>
      <c r="Q247" s="122">
        <v>72000625</v>
      </c>
      <c r="R247" s="122">
        <v>80000625</v>
      </c>
      <c r="S247" s="122">
        <v>85000625</v>
      </c>
      <c r="T247" s="122">
        <v>0</v>
      </c>
      <c r="U247" s="122">
        <v>0</v>
      </c>
      <c r="V247" s="122">
        <v>0</v>
      </c>
      <c r="W247" s="122">
        <v>0</v>
      </c>
      <c r="X247" s="122">
        <v>0</v>
      </c>
      <c r="Y247" s="122">
        <v>0</v>
      </c>
      <c r="Z247" s="122">
        <v>0</v>
      </c>
      <c r="AA247" s="122">
        <v>0</v>
      </c>
      <c r="AB247" s="122">
        <v>0</v>
      </c>
      <c r="AC247" s="122">
        <v>0</v>
      </c>
      <c r="AD247" s="121"/>
      <c r="AM247" s="120" t="s">
        <v>78</v>
      </c>
      <c r="AP247" s="120" t="s">
        <v>2451</v>
      </c>
      <c r="BB247" s="120" t="s">
        <v>1493</v>
      </c>
      <c r="BG247" s="73" t="s">
        <v>3724</v>
      </c>
      <c r="BH247" s="73" t="s">
        <v>4323</v>
      </c>
      <c r="BI247" s="73" t="s">
        <v>4560</v>
      </c>
      <c r="BO247" s="72" t="s">
        <v>210</v>
      </c>
      <c r="BP247" s="73" t="s">
        <v>3672</v>
      </c>
      <c r="BQ247" s="75">
        <v>0</v>
      </c>
      <c r="BR247" s="75">
        <v>0</v>
      </c>
      <c r="BS247" s="75">
        <v>180000625</v>
      </c>
      <c r="BT247" s="75">
        <v>198000625</v>
      </c>
      <c r="BU247" s="75">
        <v>216000625</v>
      </c>
      <c r="BV247" s="75">
        <v>234000625</v>
      </c>
      <c r="BW247" s="75">
        <v>261000625</v>
      </c>
      <c r="BX247" s="75">
        <v>297000625</v>
      </c>
      <c r="BY247" s="75">
        <v>324000625</v>
      </c>
      <c r="BZ247" s="75">
        <v>0</v>
      </c>
      <c r="CA247" s="75">
        <v>0</v>
      </c>
    </row>
    <row r="248" spans="10:79" ht="12" customHeight="1">
      <c r="J248" s="46">
        <v>244</v>
      </c>
      <c r="K248" s="46" t="str">
        <f t="shared" si="10"/>
        <v>HONDA-JAZZ-RS 1.5 AT</v>
      </c>
      <c r="L248" s="82">
        <f t="shared" si="11"/>
        <v>0</v>
      </c>
      <c r="N248" s="119" t="s">
        <v>31</v>
      </c>
      <c r="O248" s="120" t="s">
        <v>863</v>
      </c>
      <c r="P248" s="122">
        <v>63000625</v>
      </c>
      <c r="Q248" s="122">
        <v>72000625</v>
      </c>
      <c r="R248" s="122">
        <v>90000625</v>
      </c>
      <c r="S248" s="122">
        <v>0</v>
      </c>
      <c r="T248" s="122">
        <v>0</v>
      </c>
      <c r="U248" s="122">
        <v>0</v>
      </c>
      <c r="V248" s="122">
        <v>0</v>
      </c>
      <c r="W248" s="122">
        <v>0</v>
      </c>
      <c r="X248" s="122">
        <v>0</v>
      </c>
      <c r="Y248" s="122">
        <v>0</v>
      </c>
      <c r="Z248" s="122">
        <v>0</v>
      </c>
      <c r="AA248" s="122">
        <v>0</v>
      </c>
      <c r="AB248" s="122">
        <v>0</v>
      </c>
      <c r="AC248" s="122">
        <v>0</v>
      </c>
      <c r="AD248" s="121"/>
      <c r="AM248" s="120" t="s">
        <v>3275</v>
      </c>
      <c r="AP248" s="120" t="s">
        <v>1698</v>
      </c>
      <c r="BB248" s="120" t="s">
        <v>1572</v>
      </c>
      <c r="BG248" s="73" t="s">
        <v>3725</v>
      </c>
      <c r="BH248" s="73" t="s">
        <v>5303</v>
      </c>
      <c r="BI248" s="73" t="s">
        <v>5289</v>
      </c>
      <c r="BO248" s="72" t="s">
        <v>210</v>
      </c>
      <c r="BP248" s="73" t="s">
        <v>3673</v>
      </c>
      <c r="BQ248" s="75">
        <v>0</v>
      </c>
      <c r="BR248" s="75">
        <v>0</v>
      </c>
      <c r="BS248" s="75">
        <v>0</v>
      </c>
      <c r="BT248" s="75">
        <v>0</v>
      </c>
      <c r="BU248" s="75">
        <v>0</v>
      </c>
      <c r="BV248" s="75">
        <v>0</v>
      </c>
      <c r="BW248" s="75">
        <v>0</v>
      </c>
      <c r="BX248" s="75">
        <v>0</v>
      </c>
      <c r="BY248" s="75">
        <v>319000625</v>
      </c>
      <c r="BZ248" s="75">
        <v>540000625</v>
      </c>
      <c r="CA248" s="75">
        <v>0</v>
      </c>
    </row>
    <row r="249" spans="10:79" ht="12" customHeight="1">
      <c r="J249" s="46">
        <v>245</v>
      </c>
      <c r="K249" s="46" t="str">
        <f t="shared" si="10"/>
        <v>HONDA-JAZZ-RS 1.5 CVT (CKD)</v>
      </c>
      <c r="L249" s="82">
        <f t="shared" si="11"/>
        <v>0</v>
      </c>
      <c r="N249" s="119" t="s">
        <v>31</v>
      </c>
      <c r="O249" s="120" t="s">
        <v>3339</v>
      </c>
      <c r="P249" s="122">
        <v>65000000</v>
      </c>
      <c r="Q249" s="122">
        <v>70000000</v>
      </c>
      <c r="R249" s="122">
        <v>75000000</v>
      </c>
      <c r="S249" s="122">
        <v>80000000</v>
      </c>
      <c r="T249" s="121"/>
      <c r="U249" s="121"/>
      <c r="V249" s="121"/>
      <c r="W249" s="121"/>
      <c r="X249" s="121"/>
      <c r="Y249" s="121"/>
      <c r="Z249" s="121"/>
      <c r="AA249" s="121"/>
      <c r="AB249" s="121"/>
      <c r="AC249" s="121"/>
      <c r="AD249" s="121"/>
      <c r="AM249" s="120" t="s">
        <v>3276</v>
      </c>
      <c r="AP249" s="120" t="s">
        <v>548</v>
      </c>
      <c r="BB249" s="120" t="s">
        <v>2190</v>
      </c>
      <c r="BG249" s="73" t="s">
        <v>3726</v>
      </c>
      <c r="BH249" s="73" t="s">
        <v>4324</v>
      </c>
      <c r="BI249" s="73" t="s">
        <v>5290</v>
      </c>
      <c r="BO249" s="72" t="s">
        <v>210</v>
      </c>
      <c r="BP249" s="73" t="s">
        <v>5121</v>
      </c>
      <c r="BQ249" s="75">
        <v>210000026</v>
      </c>
      <c r="BR249" s="75">
        <v>225000026</v>
      </c>
      <c r="BS249" s="75">
        <v>250000026</v>
      </c>
      <c r="BT249" s="75">
        <v>275000026</v>
      </c>
      <c r="BU249" s="75">
        <v>305000026</v>
      </c>
      <c r="BV249" s="75">
        <v>350000026</v>
      </c>
      <c r="BW249" s="75">
        <v>385000026</v>
      </c>
      <c r="BX249" s="75">
        <v>420000026</v>
      </c>
      <c r="BY249" s="74"/>
      <c r="BZ249" s="74"/>
      <c r="CA249" s="74"/>
    </row>
    <row r="250" spans="10:79" ht="12" customHeight="1">
      <c r="J250" s="46">
        <v>246</v>
      </c>
      <c r="K250" s="46" t="str">
        <f t="shared" si="10"/>
        <v>HONDA-JAZZ-RS CVT A/T</v>
      </c>
      <c r="L250" s="82">
        <f t="shared" si="11"/>
        <v>0</v>
      </c>
      <c r="N250" s="119" t="s">
        <v>31</v>
      </c>
      <c r="O250" s="120" t="s">
        <v>1585</v>
      </c>
      <c r="P250" s="122">
        <v>0</v>
      </c>
      <c r="Q250" s="122">
        <v>1755000625</v>
      </c>
      <c r="R250" s="122">
        <v>0</v>
      </c>
      <c r="S250" s="122">
        <v>0</v>
      </c>
      <c r="T250" s="122">
        <v>0</v>
      </c>
      <c r="U250" s="122">
        <v>0</v>
      </c>
      <c r="V250" s="122">
        <v>0</v>
      </c>
      <c r="W250" s="122">
        <v>0</v>
      </c>
      <c r="X250" s="122">
        <v>0</v>
      </c>
      <c r="Y250" s="122">
        <v>0</v>
      </c>
      <c r="Z250" s="122">
        <v>0</v>
      </c>
      <c r="AA250" s="122">
        <v>0</v>
      </c>
      <c r="AB250" s="122">
        <v>0</v>
      </c>
      <c r="AC250" s="122">
        <v>0</v>
      </c>
      <c r="AD250" s="121"/>
      <c r="AM250" s="120" t="s">
        <v>3278</v>
      </c>
      <c r="AP250" s="120" t="s">
        <v>178</v>
      </c>
      <c r="BB250" s="120" t="s">
        <v>2550</v>
      </c>
      <c r="BG250" s="73" t="s">
        <v>3727</v>
      </c>
      <c r="BH250" s="73" t="s">
        <v>4325</v>
      </c>
      <c r="BI250" s="73" t="s">
        <v>4561</v>
      </c>
      <c r="BO250" s="72" t="s">
        <v>210</v>
      </c>
      <c r="BP250" s="73" t="s">
        <v>3674</v>
      </c>
      <c r="BQ250" s="75">
        <v>0</v>
      </c>
      <c r="BR250" s="75">
        <v>0</v>
      </c>
      <c r="BS250" s="75">
        <v>0</v>
      </c>
      <c r="BT250" s="75">
        <v>0</v>
      </c>
      <c r="BU250" s="75">
        <v>0</v>
      </c>
      <c r="BV250" s="75">
        <v>0</v>
      </c>
      <c r="BW250" s="75">
        <v>0</v>
      </c>
      <c r="BX250" s="75">
        <v>297000625</v>
      </c>
      <c r="BY250" s="75">
        <v>342000625</v>
      </c>
      <c r="BZ250" s="75">
        <v>0</v>
      </c>
      <c r="CA250" s="75">
        <v>0</v>
      </c>
    </row>
    <row r="251" spans="10:79" ht="12" customHeight="1">
      <c r="J251" s="46">
        <v>247</v>
      </c>
      <c r="K251" s="46" t="str">
        <f t="shared" si="10"/>
        <v>HONDA-JAZZ-S CVT</v>
      </c>
      <c r="L251" s="82">
        <f t="shared" si="11"/>
        <v>0</v>
      </c>
      <c r="N251" s="119" t="s">
        <v>31</v>
      </c>
      <c r="O251" s="120" t="s">
        <v>751</v>
      </c>
      <c r="P251" s="122">
        <v>90000625</v>
      </c>
      <c r="Q251" s="122">
        <v>95000625</v>
      </c>
      <c r="R251" s="122">
        <v>100000625</v>
      </c>
      <c r="S251" s="122">
        <v>120000625</v>
      </c>
      <c r="T251" s="122">
        <v>130000625</v>
      </c>
      <c r="U251" s="122">
        <v>150000625</v>
      </c>
      <c r="V251" s="122">
        <v>0</v>
      </c>
      <c r="W251" s="122">
        <v>0</v>
      </c>
      <c r="X251" s="122">
        <v>0</v>
      </c>
      <c r="Y251" s="122">
        <v>0</v>
      </c>
      <c r="Z251" s="122">
        <v>0</v>
      </c>
      <c r="AA251" s="122">
        <v>0</v>
      </c>
      <c r="AB251" s="122">
        <v>0</v>
      </c>
      <c r="AC251" s="122">
        <v>0</v>
      </c>
      <c r="AD251" s="121"/>
      <c r="AM251" s="120" t="s">
        <v>3280</v>
      </c>
      <c r="AP251" s="120" t="s">
        <v>1164</v>
      </c>
      <c r="BB251" s="120" t="s">
        <v>1904</v>
      </c>
      <c r="BG251" s="73" t="s">
        <v>3728</v>
      </c>
      <c r="BH251" s="73" t="s">
        <v>4326</v>
      </c>
      <c r="BI251" s="73" t="s">
        <v>4562</v>
      </c>
      <c r="BO251" s="72" t="s">
        <v>210</v>
      </c>
      <c r="BP251" s="73" t="s">
        <v>3675</v>
      </c>
      <c r="BQ251" s="75">
        <v>522000625</v>
      </c>
      <c r="BR251" s="75">
        <v>549000625</v>
      </c>
      <c r="BS251" s="75">
        <v>0</v>
      </c>
      <c r="BT251" s="75">
        <v>0</v>
      </c>
      <c r="BU251" s="75">
        <v>0</v>
      </c>
      <c r="BV251" s="75">
        <v>0</v>
      </c>
      <c r="BW251" s="75">
        <v>0</v>
      </c>
      <c r="BX251" s="75">
        <v>0</v>
      </c>
      <c r="BY251" s="75">
        <v>0</v>
      </c>
      <c r="BZ251" s="75">
        <v>540000625</v>
      </c>
      <c r="CA251" s="75">
        <v>0</v>
      </c>
    </row>
    <row r="252" spans="10:79" ht="12" customHeight="1">
      <c r="J252" s="46">
        <v>248</v>
      </c>
      <c r="K252" s="46" t="str">
        <f t="shared" si="10"/>
        <v>HONDA-MOBILIO-1.5 E M CVT CKD</v>
      </c>
      <c r="L252" s="82">
        <f t="shared" si="11"/>
        <v>0</v>
      </c>
      <c r="N252" s="119" t="s">
        <v>31</v>
      </c>
      <c r="O252" s="120" t="s">
        <v>546</v>
      </c>
      <c r="P252" s="122">
        <v>108000625</v>
      </c>
      <c r="Q252" s="122">
        <v>112000625</v>
      </c>
      <c r="R252" s="122">
        <v>135000625</v>
      </c>
      <c r="S252" s="122">
        <v>162000625</v>
      </c>
      <c r="T252" s="122">
        <v>171000625</v>
      </c>
      <c r="U252" s="122">
        <v>150000625</v>
      </c>
      <c r="V252" s="122">
        <v>0</v>
      </c>
      <c r="W252" s="122">
        <v>0</v>
      </c>
      <c r="X252" s="122">
        <v>0</v>
      </c>
      <c r="Y252" s="122">
        <v>0</v>
      </c>
      <c r="Z252" s="122">
        <v>0</v>
      </c>
      <c r="AA252" s="122">
        <v>0</v>
      </c>
      <c r="AB252" s="122">
        <v>0</v>
      </c>
      <c r="AC252" s="122">
        <v>0</v>
      </c>
      <c r="AD252" s="121"/>
      <c r="AM252" s="120" t="s">
        <v>1764</v>
      </c>
      <c r="AP252" s="120" t="s">
        <v>1753</v>
      </c>
      <c r="BB252" s="120" t="s">
        <v>2345</v>
      </c>
      <c r="BG252" s="73" t="s">
        <v>3729</v>
      </c>
      <c r="BH252" s="73" t="s">
        <v>4327</v>
      </c>
      <c r="BI252" s="73" t="s">
        <v>4563</v>
      </c>
      <c r="BO252" s="72" t="s">
        <v>210</v>
      </c>
      <c r="BP252" s="73" t="s">
        <v>3676</v>
      </c>
      <c r="BQ252" s="75">
        <v>0</v>
      </c>
      <c r="BR252" s="75">
        <v>0</v>
      </c>
      <c r="BS252" s="75">
        <v>0</v>
      </c>
      <c r="BT252" s="75">
        <v>0</v>
      </c>
      <c r="BU252" s="75">
        <v>234000625</v>
      </c>
      <c r="BV252" s="75">
        <v>252000625</v>
      </c>
      <c r="BW252" s="75">
        <v>270000625</v>
      </c>
      <c r="BX252" s="75">
        <v>301000625</v>
      </c>
      <c r="BY252" s="75">
        <v>342000625</v>
      </c>
      <c r="BZ252" s="75">
        <v>0</v>
      </c>
      <c r="CA252" s="75">
        <v>0</v>
      </c>
    </row>
    <row r="253" spans="10:79" ht="12" customHeight="1">
      <c r="J253" s="46">
        <v>249</v>
      </c>
      <c r="K253" s="46" t="str">
        <f t="shared" si="10"/>
        <v>HONDA-MOBILIO-1.5 E MT CKD</v>
      </c>
      <c r="L253" s="82">
        <f t="shared" si="11"/>
        <v>0</v>
      </c>
      <c r="N253" s="119" t="s">
        <v>31</v>
      </c>
      <c r="O253" s="120" t="s">
        <v>864</v>
      </c>
      <c r="P253" s="122">
        <v>85000625</v>
      </c>
      <c r="Q253" s="122">
        <v>95000625</v>
      </c>
      <c r="R253" s="122">
        <v>110000625</v>
      </c>
      <c r="S253" s="122">
        <v>120000625</v>
      </c>
      <c r="T253" s="122">
        <v>135000625</v>
      </c>
      <c r="U253" s="122">
        <v>150000625</v>
      </c>
      <c r="V253" s="122">
        <v>0</v>
      </c>
      <c r="W253" s="122">
        <v>0</v>
      </c>
      <c r="X253" s="122">
        <v>0</v>
      </c>
      <c r="Y253" s="122">
        <v>0</v>
      </c>
      <c r="Z253" s="122">
        <v>0</v>
      </c>
      <c r="AA253" s="122">
        <v>0</v>
      </c>
      <c r="AB253" s="122">
        <v>0</v>
      </c>
      <c r="AC253" s="122">
        <v>0</v>
      </c>
      <c r="AD253" s="121"/>
      <c r="AM253" s="120" t="s">
        <v>2449</v>
      </c>
      <c r="AP253" s="120" t="s">
        <v>1835</v>
      </c>
      <c r="BB253" s="120" t="s">
        <v>2006</v>
      </c>
      <c r="BG253" s="73" t="s">
        <v>3730</v>
      </c>
      <c r="BH253" s="73" t="s">
        <v>4328</v>
      </c>
      <c r="BI253" s="73" t="s">
        <v>4564</v>
      </c>
      <c r="BO253" s="72" t="s">
        <v>210</v>
      </c>
      <c r="BP253" s="73" t="s">
        <v>3677</v>
      </c>
      <c r="BQ253" s="75">
        <v>0</v>
      </c>
      <c r="BR253" s="75">
        <v>0</v>
      </c>
      <c r="BS253" s="75">
        <v>0</v>
      </c>
      <c r="BT253" s="75">
        <v>0</v>
      </c>
      <c r="BU253" s="75">
        <v>0</v>
      </c>
      <c r="BV253" s="75">
        <v>238000625</v>
      </c>
      <c r="BW253" s="75">
        <v>0</v>
      </c>
      <c r="BX253" s="75">
        <v>288000625</v>
      </c>
      <c r="BY253" s="75">
        <v>0</v>
      </c>
      <c r="BZ253" s="75">
        <v>0</v>
      </c>
      <c r="CA253" s="75">
        <v>0</v>
      </c>
    </row>
    <row r="254" spans="10:79" ht="12" customHeight="1">
      <c r="J254" s="46">
        <v>250</v>
      </c>
      <c r="K254" s="46" t="str">
        <f t="shared" si="10"/>
        <v>HONDA-MOBILIO-1.5 S MT CKD</v>
      </c>
      <c r="L254" s="82">
        <f t="shared" si="11"/>
        <v>0</v>
      </c>
      <c r="N254" s="119" t="s">
        <v>31</v>
      </c>
      <c r="O254" s="120" t="s">
        <v>142</v>
      </c>
      <c r="P254" s="122">
        <v>108000625</v>
      </c>
      <c r="Q254" s="122">
        <v>117000625</v>
      </c>
      <c r="R254" s="122">
        <v>110000625</v>
      </c>
      <c r="S254" s="122">
        <v>135000625</v>
      </c>
      <c r="T254" s="122">
        <v>144000625</v>
      </c>
      <c r="U254" s="122">
        <v>0</v>
      </c>
      <c r="V254" s="122">
        <v>0</v>
      </c>
      <c r="W254" s="122">
        <v>0</v>
      </c>
      <c r="X254" s="122">
        <v>0</v>
      </c>
      <c r="Y254" s="122">
        <v>0</v>
      </c>
      <c r="Z254" s="122">
        <v>0</v>
      </c>
      <c r="AA254" s="122">
        <v>0</v>
      </c>
      <c r="AB254" s="122">
        <v>0</v>
      </c>
      <c r="AC254" s="122">
        <v>0</v>
      </c>
      <c r="AD254" s="121"/>
      <c r="AM254" s="120" t="s">
        <v>3283</v>
      </c>
      <c r="AP254" s="120" t="s">
        <v>2273</v>
      </c>
      <c r="BB254" s="120" t="s">
        <v>2346</v>
      </c>
      <c r="BG254" s="73" t="s">
        <v>3731</v>
      </c>
      <c r="BH254" s="73" t="s">
        <v>4329</v>
      </c>
      <c r="BI254" s="73" t="s">
        <v>4565</v>
      </c>
      <c r="BO254" s="72" t="s">
        <v>210</v>
      </c>
      <c r="BP254" s="73" t="s">
        <v>3678</v>
      </c>
      <c r="BQ254" s="75">
        <v>0</v>
      </c>
      <c r="BR254" s="75">
        <v>0</v>
      </c>
      <c r="BS254" s="75">
        <v>0</v>
      </c>
      <c r="BT254" s="75">
        <v>0</v>
      </c>
      <c r="BU254" s="75">
        <v>0</v>
      </c>
      <c r="BV254" s="75">
        <v>0</v>
      </c>
      <c r="BW254" s="75">
        <v>0</v>
      </c>
      <c r="BX254" s="75">
        <v>283000625</v>
      </c>
      <c r="BY254" s="75">
        <v>350000026</v>
      </c>
      <c r="BZ254" s="75">
        <v>0</v>
      </c>
      <c r="CA254" s="75">
        <v>0</v>
      </c>
    </row>
    <row r="255" spans="10:79" ht="12" customHeight="1">
      <c r="J255" s="46">
        <v>251</v>
      </c>
      <c r="K255" s="46" t="str">
        <f t="shared" si="10"/>
        <v>HONDA-MOBILIO-DD4 1.5 RS MCVT CKD</v>
      </c>
      <c r="L255" s="82">
        <f t="shared" si="11"/>
        <v>0</v>
      </c>
      <c r="N255" s="119" t="s">
        <v>31</v>
      </c>
      <c r="O255" s="120" t="s">
        <v>1051</v>
      </c>
      <c r="P255" s="122">
        <v>108000625</v>
      </c>
      <c r="Q255" s="122">
        <v>99000625</v>
      </c>
      <c r="R255" s="122">
        <v>103000625</v>
      </c>
      <c r="S255" s="122">
        <v>108000625</v>
      </c>
      <c r="T255" s="122">
        <v>171000625</v>
      </c>
      <c r="U255" s="122">
        <v>0</v>
      </c>
      <c r="V255" s="122">
        <v>0</v>
      </c>
      <c r="W255" s="122">
        <v>0</v>
      </c>
      <c r="X255" s="122">
        <v>0</v>
      </c>
      <c r="Y255" s="122">
        <v>0</v>
      </c>
      <c r="Z255" s="122">
        <v>0</v>
      </c>
      <c r="AA255" s="122">
        <v>0</v>
      </c>
      <c r="AB255" s="122">
        <v>0</v>
      </c>
      <c r="AC255" s="122">
        <v>0</v>
      </c>
      <c r="AD255" s="121"/>
      <c r="AM255" s="120" t="s">
        <v>3284</v>
      </c>
      <c r="AP255" s="120" t="s">
        <v>2518</v>
      </c>
      <c r="BB255" s="120" t="s">
        <v>2347</v>
      </c>
      <c r="BG255" s="73" t="s">
        <v>3732</v>
      </c>
      <c r="BH255" s="73" t="s">
        <v>4330</v>
      </c>
      <c r="BI255" s="73" t="s">
        <v>4565</v>
      </c>
      <c r="BO255" s="72" t="s">
        <v>210</v>
      </c>
      <c r="BP255" s="73" t="s">
        <v>3679</v>
      </c>
      <c r="BQ255" s="75">
        <v>0</v>
      </c>
      <c r="BR255" s="75">
        <v>175000625</v>
      </c>
      <c r="BS255" s="75">
        <v>0</v>
      </c>
      <c r="BT255" s="75">
        <v>0</v>
      </c>
      <c r="BU255" s="75">
        <v>0</v>
      </c>
      <c r="BV255" s="75">
        <v>0</v>
      </c>
      <c r="BW255" s="75">
        <v>0</v>
      </c>
      <c r="BX255" s="75">
        <v>256000625</v>
      </c>
      <c r="BY255" s="75">
        <v>270000625</v>
      </c>
      <c r="BZ255" s="75">
        <v>0</v>
      </c>
      <c r="CA255" s="75">
        <v>0</v>
      </c>
    </row>
    <row r="256" spans="10:79" ht="12" customHeight="1">
      <c r="J256" s="46">
        <v>252</v>
      </c>
      <c r="K256" s="46" t="str">
        <f t="shared" si="10"/>
        <v>HONDA-MOBILIO-DD4 1.5 RS MT CKD</v>
      </c>
      <c r="L256" s="82">
        <f t="shared" si="11"/>
        <v>0</v>
      </c>
      <c r="N256" s="119" t="s">
        <v>31</v>
      </c>
      <c r="O256" s="120" t="s">
        <v>3344</v>
      </c>
      <c r="P256" s="121"/>
      <c r="Q256" s="121"/>
      <c r="R256" s="121"/>
      <c r="S256" s="121"/>
      <c r="T256" s="122">
        <v>180000000</v>
      </c>
      <c r="U256" s="122">
        <v>200000000</v>
      </c>
      <c r="V256" s="122">
        <v>210000000</v>
      </c>
      <c r="W256" s="121"/>
      <c r="X256" s="121"/>
      <c r="Y256" s="121"/>
      <c r="Z256" s="121"/>
      <c r="AA256" s="121"/>
      <c r="AB256" s="121"/>
      <c r="AC256" s="121"/>
      <c r="AD256" s="121"/>
      <c r="AM256" s="120" t="s">
        <v>754</v>
      </c>
      <c r="AP256" s="120" t="s">
        <v>2581</v>
      </c>
      <c r="BB256" s="120" t="s">
        <v>2645</v>
      </c>
      <c r="BG256" s="73" t="s">
        <v>3733</v>
      </c>
      <c r="BH256" s="73" t="s">
        <v>4331</v>
      </c>
      <c r="BI256" s="73" t="s">
        <v>4566</v>
      </c>
      <c r="BO256" s="72" t="s">
        <v>210</v>
      </c>
      <c r="BP256" s="73" t="s">
        <v>3680</v>
      </c>
      <c r="BQ256" s="75">
        <v>0</v>
      </c>
      <c r="BR256" s="75">
        <v>0</v>
      </c>
      <c r="BS256" s="75">
        <v>0</v>
      </c>
      <c r="BT256" s="75">
        <v>0</v>
      </c>
      <c r="BU256" s="75">
        <v>0</v>
      </c>
      <c r="BV256" s="75">
        <v>0</v>
      </c>
      <c r="BW256" s="75">
        <v>0</v>
      </c>
      <c r="BX256" s="75">
        <v>315000625</v>
      </c>
      <c r="BY256" s="75">
        <v>333000625</v>
      </c>
      <c r="BZ256" s="75">
        <v>0</v>
      </c>
      <c r="CA256" s="75">
        <v>0</v>
      </c>
    </row>
    <row r="257" spans="10:79" ht="12" customHeight="1">
      <c r="J257" s="46">
        <v>253</v>
      </c>
      <c r="K257" s="46" t="str">
        <f t="shared" si="10"/>
        <v>HONDA-MOBILIO-DD4 15 E M CVT</v>
      </c>
      <c r="L257" s="82">
        <f t="shared" si="11"/>
        <v>0</v>
      </c>
      <c r="N257" s="119" t="s">
        <v>31</v>
      </c>
      <c r="O257" s="120" t="s">
        <v>1140</v>
      </c>
      <c r="P257" s="122">
        <v>0</v>
      </c>
      <c r="Q257" s="122">
        <v>99000625</v>
      </c>
      <c r="R257" s="122">
        <v>103000625</v>
      </c>
      <c r="S257" s="122">
        <v>108000625</v>
      </c>
      <c r="T257" s="122">
        <v>0</v>
      </c>
      <c r="U257" s="122">
        <v>0</v>
      </c>
      <c r="V257" s="122">
        <v>0</v>
      </c>
      <c r="W257" s="122">
        <v>0</v>
      </c>
      <c r="X257" s="122">
        <v>0</v>
      </c>
      <c r="Y257" s="122">
        <v>0</v>
      </c>
      <c r="Z257" s="122">
        <v>0</v>
      </c>
      <c r="AA257" s="122">
        <v>0</v>
      </c>
      <c r="AB257" s="122">
        <v>0</v>
      </c>
      <c r="AC257" s="122">
        <v>0</v>
      </c>
      <c r="AD257" s="121"/>
      <c r="AM257" s="120" t="s">
        <v>696</v>
      </c>
      <c r="AP257" s="120" t="s">
        <v>2519</v>
      </c>
      <c r="BB257" s="120" t="s">
        <v>3440</v>
      </c>
      <c r="BG257" s="73" t="s">
        <v>3734</v>
      </c>
      <c r="BH257" s="73" t="s">
        <v>4332</v>
      </c>
      <c r="BI257" s="73" t="s">
        <v>4567</v>
      </c>
      <c r="BO257" s="72" t="s">
        <v>210</v>
      </c>
      <c r="BP257" s="73" t="s">
        <v>5024</v>
      </c>
      <c r="BQ257" s="75">
        <v>0</v>
      </c>
      <c r="BR257" s="75">
        <v>0</v>
      </c>
      <c r="BS257" s="75">
        <v>0</v>
      </c>
      <c r="BT257" s="75">
        <v>0</v>
      </c>
      <c r="BU257" s="75">
        <v>234000625</v>
      </c>
      <c r="BV257" s="75">
        <v>252000625</v>
      </c>
      <c r="BW257" s="75">
        <v>270000625</v>
      </c>
      <c r="BX257" s="75">
        <v>306000625</v>
      </c>
      <c r="BY257" s="75">
        <v>342000625</v>
      </c>
      <c r="BZ257" s="75">
        <v>0</v>
      </c>
      <c r="CA257" s="75">
        <v>0</v>
      </c>
    </row>
    <row r="258" spans="10:79" ht="12" customHeight="1">
      <c r="J258" s="46">
        <v>254</v>
      </c>
      <c r="K258" s="46" t="str">
        <f t="shared" si="10"/>
        <v>HONDA-MOBILIO-E CVT</v>
      </c>
      <c r="L258" s="82">
        <f t="shared" si="11"/>
        <v>0</v>
      </c>
      <c r="N258" s="119" t="s">
        <v>31</v>
      </c>
      <c r="O258" s="120" t="s">
        <v>805</v>
      </c>
      <c r="P258" s="122">
        <v>76000625</v>
      </c>
      <c r="Q258" s="122">
        <v>81000625</v>
      </c>
      <c r="R258" s="122">
        <v>85000625</v>
      </c>
      <c r="S258" s="122">
        <v>90000625</v>
      </c>
      <c r="T258" s="122">
        <v>94000625</v>
      </c>
      <c r="U258" s="122">
        <v>103000625</v>
      </c>
      <c r="V258" s="122">
        <v>0</v>
      </c>
      <c r="W258" s="122">
        <v>0</v>
      </c>
      <c r="X258" s="122">
        <v>0</v>
      </c>
      <c r="Y258" s="122">
        <v>0</v>
      </c>
      <c r="Z258" s="122">
        <v>0</v>
      </c>
      <c r="AA258" s="122">
        <v>0</v>
      </c>
      <c r="AB258" s="122">
        <v>0</v>
      </c>
      <c r="AC258" s="122">
        <v>0</v>
      </c>
      <c r="AD258" s="121"/>
      <c r="AM258" s="120" t="s">
        <v>298</v>
      </c>
      <c r="AP258" s="120" t="s">
        <v>245</v>
      </c>
      <c r="BB258" s="120" t="s">
        <v>3327</v>
      </c>
      <c r="BG258" s="73" t="s">
        <v>3735</v>
      </c>
      <c r="BH258" s="73" t="s">
        <v>4333</v>
      </c>
      <c r="BI258" s="73" t="s">
        <v>4568</v>
      </c>
      <c r="BO258" s="72" t="s">
        <v>210</v>
      </c>
      <c r="BP258" s="73" t="s">
        <v>3681</v>
      </c>
      <c r="BQ258" s="75">
        <v>0</v>
      </c>
      <c r="BR258" s="75">
        <v>0</v>
      </c>
      <c r="BS258" s="75">
        <v>0</v>
      </c>
      <c r="BT258" s="75">
        <v>0</v>
      </c>
      <c r="BU258" s="75">
        <v>234000625</v>
      </c>
      <c r="BV258" s="75">
        <v>252000625</v>
      </c>
      <c r="BW258" s="75">
        <v>270000625</v>
      </c>
      <c r="BX258" s="75">
        <v>297000625</v>
      </c>
      <c r="BY258" s="75">
        <v>324000625</v>
      </c>
      <c r="BZ258" s="75">
        <v>360000625</v>
      </c>
      <c r="CA258" s="75">
        <v>0</v>
      </c>
    </row>
    <row r="259" spans="10:79" ht="12" customHeight="1">
      <c r="J259" s="46">
        <v>255</v>
      </c>
      <c r="K259" s="46" t="str">
        <f t="shared" si="10"/>
        <v>HONDA-MOBILIO-E CVT LUXURY</v>
      </c>
      <c r="L259" s="82">
        <f t="shared" si="11"/>
        <v>0</v>
      </c>
      <c r="N259" s="119" t="s">
        <v>31</v>
      </c>
      <c r="O259" s="120" t="s">
        <v>1141</v>
      </c>
      <c r="P259" s="122">
        <v>108000625</v>
      </c>
      <c r="Q259" s="122">
        <v>117000625</v>
      </c>
      <c r="R259" s="122">
        <v>126000625</v>
      </c>
      <c r="S259" s="122">
        <v>135000625</v>
      </c>
      <c r="T259" s="122">
        <v>144000625</v>
      </c>
      <c r="U259" s="122">
        <v>0</v>
      </c>
      <c r="V259" s="122">
        <v>0</v>
      </c>
      <c r="W259" s="122">
        <v>0</v>
      </c>
      <c r="X259" s="122">
        <v>0</v>
      </c>
      <c r="Y259" s="122">
        <v>0</v>
      </c>
      <c r="Z259" s="122">
        <v>0</v>
      </c>
      <c r="AA259" s="122">
        <v>0</v>
      </c>
      <c r="AB259" s="122">
        <v>0</v>
      </c>
      <c r="AC259" s="122">
        <v>0</v>
      </c>
      <c r="AD259" s="121"/>
      <c r="AM259" s="120" t="s">
        <v>1530</v>
      </c>
      <c r="AP259" s="120" t="s">
        <v>1062</v>
      </c>
      <c r="BB259" s="120" t="s">
        <v>3441</v>
      </c>
      <c r="BG259" s="73" t="s">
        <v>3736</v>
      </c>
      <c r="BI259" s="73" t="s">
        <v>4569</v>
      </c>
      <c r="BO259" s="72" t="s">
        <v>210</v>
      </c>
      <c r="BP259" s="73" t="s">
        <v>3682</v>
      </c>
      <c r="BQ259" s="75">
        <v>0</v>
      </c>
      <c r="BR259" s="75">
        <v>0</v>
      </c>
      <c r="BS259" s="75">
        <v>0</v>
      </c>
      <c r="BT259" s="75">
        <v>0</v>
      </c>
      <c r="BU259" s="75">
        <v>0</v>
      </c>
      <c r="BV259" s="75">
        <v>0</v>
      </c>
      <c r="BW259" s="75">
        <v>0</v>
      </c>
      <c r="BX259" s="75">
        <v>301000625</v>
      </c>
      <c r="BY259" s="75">
        <v>0</v>
      </c>
      <c r="BZ259" s="75">
        <v>0</v>
      </c>
      <c r="CA259" s="75">
        <v>0</v>
      </c>
    </row>
    <row r="260" spans="10:79" ht="12" customHeight="1">
      <c r="J260" s="46">
        <v>256</v>
      </c>
      <c r="K260" s="46" t="str">
        <f t="shared" si="10"/>
        <v>HONDA-MOBILIO-E CVT PLATINUM</v>
      </c>
      <c r="L260" s="82">
        <f t="shared" si="11"/>
        <v>0</v>
      </c>
      <c r="N260" s="119" t="s">
        <v>31</v>
      </c>
      <c r="O260" s="120" t="s">
        <v>936</v>
      </c>
      <c r="P260" s="122">
        <v>76000625</v>
      </c>
      <c r="Q260" s="122">
        <v>81000625</v>
      </c>
      <c r="R260" s="122">
        <v>85000625</v>
      </c>
      <c r="S260" s="122">
        <v>90000625</v>
      </c>
      <c r="T260" s="122">
        <v>94000625</v>
      </c>
      <c r="U260" s="122">
        <v>103000625</v>
      </c>
      <c r="V260" s="122">
        <v>0</v>
      </c>
      <c r="W260" s="122">
        <v>0</v>
      </c>
      <c r="X260" s="122">
        <v>0</v>
      </c>
      <c r="Y260" s="122">
        <v>0</v>
      </c>
      <c r="Z260" s="122">
        <v>0</v>
      </c>
      <c r="AA260" s="122">
        <v>0</v>
      </c>
      <c r="AB260" s="122">
        <v>0</v>
      </c>
      <c r="AC260" s="122">
        <v>0</v>
      </c>
      <c r="AD260" s="121"/>
      <c r="AM260" s="120" t="s">
        <v>2158</v>
      </c>
      <c r="AP260" s="120" t="s">
        <v>1165</v>
      </c>
      <c r="BB260" s="120" t="s">
        <v>1354</v>
      </c>
      <c r="BG260" s="73" t="s">
        <v>3737</v>
      </c>
      <c r="BI260" s="73" t="s">
        <v>5186</v>
      </c>
      <c r="BO260" s="72" t="s">
        <v>210</v>
      </c>
      <c r="BP260" s="73" t="s">
        <v>3683</v>
      </c>
      <c r="BQ260" s="75">
        <v>0</v>
      </c>
      <c r="BR260" s="75">
        <v>0</v>
      </c>
      <c r="BS260" s="75">
        <v>0</v>
      </c>
      <c r="BT260" s="75">
        <v>0</v>
      </c>
      <c r="BU260" s="75">
        <v>0</v>
      </c>
      <c r="BV260" s="75">
        <v>0</v>
      </c>
      <c r="BW260" s="75">
        <v>0</v>
      </c>
      <c r="BX260" s="75">
        <v>297000625</v>
      </c>
      <c r="BY260" s="75">
        <v>342000625</v>
      </c>
      <c r="BZ260" s="75">
        <v>0</v>
      </c>
      <c r="CA260" s="75">
        <v>0</v>
      </c>
    </row>
    <row r="261" spans="10:79" ht="12" customHeight="1">
      <c r="J261" s="46">
        <v>257</v>
      </c>
      <c r="K261" s="46" t="str">
        <f t="shared" ref="K261:K324" si="12">IFERROR(IF($B$3="Passenger",(HLOOKUP($K$3,$AI$4:$BC$699,1+J261,0)),(HLOOKUP($K$3,$BF$4:$BM$686,1+J261,0))),0)</f>
        <v>HONDA-MOBILIO-E CVT PRESTIGE</v>
      </c>
      <c r="L261" s="82">
        <f t="shared" ref="L261:L324" si="13">IFERROR(IF($B$3="Passenger",VLOOKUP(K261,$O$5:$AD$3396,$L$3+1,0),VLOOKUP(K261,$BP$5:$CA$1915,$L$3+1,0)),0)</f>
        <v>0</v>
      </c>
      <c r="N261" s="119" t="s">
        <v>31</v>
      </c>
      <c r="O261" s="120" t="s">
        <v>3335</v>
      </c>
      <c r="P261" s="122">
        <v>110000000</v>
      </c>
      <c r="Q261" s="122">
        <v>120000000</v>
      </c>
      <c r="R261" s="122">
        <v>130000000</v>
      </c>
      <c r="S261" s="122">
        <v>140000000</v>
      </c>
      <c r="T261" s="122">
        <v>180000000</v>
      </c>
      <c r="U261" s="122">
        <v>200000000</v>
      </c>
      <c r="V261" s="122">
        <v>210000000</v>
      </c>
      <c r="W261" s="121"/>
      <c r="X261" s="121"/>
      <c r="Y261" s="121"/>
      <c r="Z261" s="121"/>
      <c r="AA261" s="121"/>
      <c r="AB261" s="121"/>
      <c r="AC261" s="121"/>
      <c r="AD261" s="121"/>
      <c r="AM261" s="120" t="s">
        <v>385</v>
      </c>
      <c r="AP261" s="120" t="s">
        <v>246</v>
      </c>
      <c r="BB261" s="120" t="s">
        <v>516</v>
      </c>
      <c r="BG261" s="73" t="s">
        <v>3738</v>
      </c>
      <c r="BI261" s="73" t="s">
        <v>4570</v>
      </c>
      <c r="BO261" s="72" t="s">
        <v>210</v>
      </c>
      <c r="BP261" s="73" t="s">
        <v>3684</v>
      </c>
      <c r="BQ261" s="75">
        <v>0</v>
      </c>
      <c r="BR261" s="75">
        <v>0</v>
      </c>
      <c r="BS261" s="75">
        <v>0</v>
      </c>
      <c r="BT261" s="75">
        <v>0</v>
      </c>
      <c r="BU261" s="75">
        <v>0</v>
      </c>
      <c r="BV261" s="75">
        <v>0</v>
      </c>
      <c r="BW261" s="75">
        <v>0</v>
      </c>
      <c r="BX261" s="75">
        <v>279000625</v>
      </c>
      <c r="BY261" s="75">
        <v>292000625</v>
      </c>
      <c r="BZ261" s="75">
        <v>0</v>
      </c>
      <c r="CA261" s="75">
        <v>0</v>
      </c>
    </row>
    <row r="262" spans="10:79" ht="12" customHeight="1">
      <c r="J262" s="46">
        <v>258</v>
      </c>
      <c r="K262" s="46" t="str">
        <f t="shared" si="12"/>
        <v>HONDA-MOBILIO-E M/T EXCELLENT</v>
      </c>
      <c r="L262" s="82">
        <f t="shared" si="13"/>
        <v>0</v>
      </c>
      <c r="N262" s="119" t="s">
        <v>31</v>
      </c>
      <c r="O262" s="120" t="s">
        <v>3346</v>
      </c>
      <c r="P262" s="121"/>
      <c r="Q262" s="121"/>
      <c r="R262" s="121"/>
      <c r="S262" s="121"/>
      <c r="T262" s="121"/>
      <c r="U262" s="121"/>
      <c r="V262" s="122">
        <v>130000000</v>
      </c>
      <c r="W262" s="122">
        <v>170000000</v>
      </c>
      <c r="X262" s="121"/>
      <c r="Y262" s="121"/>
      <c r="Z262" s="121"/>
      <c r="AA262" s="121"/>
      <c r="AB262" s="121"/>
      <c r="AC262" s="121"/>
      <c r="AD262" s="121"/>
      <c r="AM262" s="120" t="s">
        <v>1150</v>
      </c>
      <c r="AP262" s="120" t="s">
        <v>1063</v>
      </c>
      <c r="BB262" s="120" t="s">
        <v>568</v>
      </c>
      <c r="BG262" s="73" t="s">
        <v>3739</v>
      </c>
      <c r="BI262" s="73" t="s">
        <v>4571</v>
      </c>
      <c r="BO262" s="72" t="s">
        <v>210</v>
      </c>
      <c r="BP262" s="73" t="s">
        <v>3685</v>
      </c>
      <c r="BQ262" s="75">
        <v>0</v>
      </c>
      <c r="BR262" s="75">
        <v>0</v>
      </c>
      <c r="BS262" s="75">
        <v>0</v>
      </c>
      <c r="BT262" s="75">
        <v>0</v>
      </c>
      <c r="BU262" s="75">
        <v>0</v>
      </c>
      <c r="BV262" s="75">
        <v>0</v>
      </c>
      <c r="BW262" s="75">
        <v>0</v>
      </c>
      <c r="BX262" s="75">
        <v>297000625</v>
      </c>
      <c r="BY262" s="75">
        <v>342000625</v>
      </c>
      <c r="BZ262" s="75">
        <v>0</v>
      </c>
      <c r="CA262" s="75">
        <v>0</v>
      </c>
    </row>
    <row r="263" spans="10:79" ht="12" customHeight="1">
      <c r="J263" s="46">
        <v>259</v>
      </c>
      <c r="K263" s="46" t="str">
        <f t="shared" si="12"/>
        <v>HONDA-MOBILIO-E MT</v>
      </c>
      <c r="L263" s="82">
        <f t="shared" si="13"/>
        <v>0</v>
      </c>
      <c r="N263" s="119" t="s">
        <v>31</v>
      </c>
      <c r="O263" s="120" t="s">
        <v>693</v>
      </c>
      <c r="P263" s="122">
        <v>90000625</v>
      </c>
      <c r="Q263" s="122">
        <v>95000625</v>
      </c>
      <c r="R263" s="122">
        <v>100000625</v>
      </c>
      <c r="S263" s="122">
        <v>120000625</v>
      </c>
      <c r="T263" s="122">
        <v>130000625</v>
      </c>
      <c r="U263" s="122">
        <v>150000625</v>
      </c>
      <c r="V263" s="122">
        <v>0</v>
      </c>
      <c r="W263" s="122">
        <v>0</v>
      </c>
      <c r="X263" s="122">
        <v>0</v>
      </c>
      <c r="Y263" s="122">
        <v>0</v>
      </c>
      <c r="Z263" s="122">
        <v>0</v>
      </c>
      <c r="AA263" s="122">
        <v>0</v>
      </c>
      <c r="AB263" s="122">
        <v>0</v>
      </c>
      <c r="AC263" s="122">
        <v>0</v>
      </c>
      <c r="AD263" s="121"/>
      <c r="AM263" s="120" t="s">
        <v>1531</v>
      </c>
      <c r="AP263" s="120" t="s">
        <v>247</v>
      </c>
      <c r="BB263" s="120" t="s">
        <v>631</v>
      </c>
      <c r="BG263" s="73" t="s">
        <v>3740</v>
      </c>
      <c r="BI263" s="73" t="s">
        <v>4572</v>
      </c>
      <c r="BO263" s="72" t="s">
        <v>210</v>
      </c>
      <c r="BP263" s="73" t="s">
        <v>3686</v>
      </c>
      <c r="BQ263" s="75">
        <v>171000625</v>
      </c>
      <c r="BR263" s="75">
        <v>180000625</v>
      </c>
      <c r="BS263" s="75">
        <v>189000625</v>
      </c>
      <c r="BT263" s="75">
        <v>198000625</v>
      </c>
      <c r="BU263" s="75">
        <v>207000625</v>
      </c>
      <c r="BV263" s="75">
        <v>216000625</v>
      </c>
      <c r="BW263" s="75">
        <v>234000625</v>
      </c>
      <c r="BX263" s="75">
        <v>216000625</v>
      </c>
      <c r="BY263" s="75">
        <v>252000625</v>
      </c>
      <c r="BZ263" s="75">
        <v>0</v>
      </c>
      <c r="CA263" s="75">
        <v>0</v>
      </c>
    </row>
    <row r="264" spans="10:79" ht="12" customHeight="1">
      <c r="J264" s="46">
        <v>260</v>
      </c>
      <c r="K264" s="46" t="str">
        <f t="shared" si="12"/>
        <v>HONDA-MOBILIO-E MT 1.5</v>
      </c>
      <c r="L264" s="82">
        <f t="shared" si="13"/>
        <v>0</v>
      </c>
      <c r="N264" s="119" t="s">
        <v>31</v>
      </c>
      <c r="O264" s="120" t="s">
        <v>1993</v>
      </c>
      <c r="P264" s="121"/>
      <c r="Q264" s="121"/>
      <c r="R264" s="121"/>
      <c r="S264" s="121"/>
      <c r="T264" s="121"/>
      <c r="U264" s="121"/>
      <c r="V264" s="122">
        <v>240000000</v>
      </c>
      <c r="W264" s="122">
        <v>260000000</v>
      </c>
      <c r="X264" s="121"/>
      <c r="Y264" s="121"/>
      <c r="Z264" s="121"/>
      <c r="AA264" s="121"/>
      <c r="AB264" s="121"/>
      <c r="AC264" s="121"/>
      <c r="AD264" s="121"/>
      <c r="AM264" s="120" t="s">
        <v>1151</v>
      </c>
      <c r="AP264" s="120" t="s">
        <v>1659</v>
      </c>
      <c r="BB264" s="120" t="s">
        <v>682</v>
      </c>
      <c r="BG264" s="73" t="s">
        <v>3741</v>
      </c>
      <c r="BI264" s="73" t="s">
        <v>4573</v>
      </c>
      <c r="BO264" s="72" t="s">
        <v>210</v>
      </c>
      <c r="BP264" s="73" t="s">
        <v>3687</v>
      </c>
      <c r="BQ264" s="75">
        <v>0</v>
      </c>
      <c r="BR264" s="75">
        <v>0</v>
      </c>
      <c r="BS264" s="75">
        <v>0</v>
      </c>
      <c r="BT264" s="75">
        <v>0</v>
      </c>
      <c r="BU264" s="75">
        <v>220000625</v>
      </c>
      <c r="BV264" s="75">
        <v>0</v>
      </c>
      <c r="BW264" s="75">
        <v>297000625</v>
      </c>
      <c r="BX264" s="75">
        <v>0</v>
      </c>
      <c r="BY264" s="75">
        <v>0</v>
      </c>
      <c r="BZ264" s="75">
        <v>0</v>
      </c>
      <c r="CA264" s="75">
        <v>0</v>
      </c>
    </row>
    <row r="265" spans="10:79" ht="12" customHeight="1">
      <c r="J265" s="46">
        <v>261</v>
      </c>
      <c r="K265" s="46" t="str">
        <f t="shared" si="12"/>
        <v>HONDA-MOBILIO-E PRESTIGE CVT SE</v>
      </c>
      <c r="L265" s="82">
        <f t="shared" si="13"/>
        <v>0</v>
      </c>
      <c r="N265" s="119" t="s">
        <v>31</v>
      </c>
      <c r="O265" s="120" t="s">
        <v>1523</v>
      </c>
      <c r="P265" s="121"/>
      <c r="Q265" s="121"/>
      <c r="R265" s="121"/>
      <c r="S265" s="121"/>
      <c r="T265" s="121"/>
      <c r="U265" s="122">
        <v>270000000</v>
      </c>
      <c r="V265" s="121"/>
      <c r="W265" s="122">
        <v>350000000</v>
      </c>
      <c r="X265" s="121"/>
      <c r="Y265" s="121"/>
      <c r="Z265" s="121"/>
      <c r="AA265" s="121"/>
      <c r="AB265" s="121"/>
      <c r="AC265" s="121"/>
      <c r="AD265" s="121"/>
      <c r="AM265" s="120" t="s">
        <v>2159</v>
      </c>
      <c r="AP265" s="120" t="s">
        <v>1304</v>
      </c>
      <c r="BB265" s="120" t="s">
        <v>2348</v>
      </c>
      <c r="BG265" s="73" t="s">
        <v>3742</v>
      </c>
      <c r="BI265" s="73" t="s">
        <v>4574</v>
      </c>
      <c r="BO265" s="72" t="s">
        <v>210</v>
      </c>
      <c r="BP265" s="73" t="s">
        <v>3688</v>
      </c>
      <c r="BQ265" s="75">
        <v>0</v>
      </c>
      <c r="BR265" s="75">
        <v>0</v>
      </c>
      <c r="BS265" s="75">
        <v>0</v>
      </c>
      <c r="BT265" s="75">
        <v>0</v>
      </c>
      <c r="BU265" s="75">
        <v>0</v>
      </c>
      <c r="BV265" s="75">
        <v>0</v>
      </c>
      <c r="BW265" s="75">
        <v>0</v>
      </c>
      <c r="BX265" s="75">
        <v>0</v>
      </c>
      <c r="BY265" s="75">
        <v>0</v>
      </c>
      <c r="BZ265" s="75">
        <v>0</v>
      </c>
      <c r="CA265" s="75">
        <v>0</v>
      </c>
    </row>
    <row r="266" spans="10:79" ht="12" customHeight="1">
      <c r="J266" s="46">
        <v>262</v>
      </c>
      <c r="K266" s="46" t="str">
        <f t="shared" si="12"/>
        <v>HONDA-MOBILIO-RS CVT</v>
      </c>
      <c r="L266" s="82">
        <f t="shared" si="13"/>
        <v>0</v>
      </c>
      <c r="N266" s="119" t="s">
        <v>31</v>
      </c>
      <c r="O266" s="120" t="s">
        <v>1392</v>
      </c>
      <c r="P266" s="122">
        <v>0</v>
      </c>
      <c r="Q266" s="122">
        <v>0</v>
      </c>
      <c r="R266" s="122">
        <v>0</v>
      </c>
      <c r="S266" s="122">
        <v>0</v>
      </c>
      <c r="T266" s="122">
        <v>0</v>
      </c>
      <c r="U266" s="122">
        <v>225000625</v>
      </c>
      <c r="V266" s="122">
        <v>274000625</v>
      </c>
      <c r="W266" s="122">
        <v>0</v>
      </c>
      <c r="X266" s="122">
        <v>0</v>
      </c>
      <c r="Y266" s="122">
        <v>0</v>
      </c>
      <c r="Z266" s="122">
        <v>0</v>
      </c>
      <c r="AA266" s="122">
        <v>0</v>
      </c>
      <c r="AB266" s="122">
        <v>0</v>
      </c>
      <c r="AC266" s="122">
        <v>0</v>
      </c>
      <c r="AD266" s="121"/>
      <c r="AM266" s="120" t="s">
        <v>755</v>
      </c>
      <c r="AP266" s="120" t="s">
        <v>328</v>
      </c>
      <c r="BB266" s="120" t="s">
        <v>615</v>
      </c>
      <c r="BG266" s="73" t="s">
        <v>3743</v>
      </c>
      <c r="BI266" s="73" t="s">
        <v>4575</v>
      </c>
      <c r="BO266" s="72" t="s">
        <v>210</v>
      </c>
      <c r="BP266" s="73" t="s">
        <v>3689</v>
      </c>
      <c r="BQ266" s="75">
        <v>0</v>
      </c>
      <c r="BR266" s="75">
        <v>139000625</v>
      </c>
      <c r="BS266" s="75">
        <v>0</v>
      </c>
      <c r="BT266" s="75">
        <v>171000625</v>
      </c>
      <c r="BU266" s="75">
        <v>0</v>
      </c>
      <c r="BV266" s="75">
        <v>0</v>
      </c>
      <c r="BW266" s="75">
        <v>0</v>
      </c>
      <c r="BX266" s="75">
        <v>0</v>
      </c>
      <c r="BY266" s="75">
        <v>0</v>
      </c>
      <c r="BZ266" s="75">
        <v>0</v>
      </c>
      <c r="CA266" s="75">
        <v>0</v>
      </c>
    </row>
    <row r="267" spans="10:79" ht="12" customHeight="1">
      <c r="J267" s="46">
        <v>263</v>
      </c>
      <c r="K267" s="46" t="str">
        <f t="shared" si="12"/>
        <v>HONDA-MOBILIO-RS CVT LE</v>
      </c>
      <c r="L267" s="82">
        <f t="shared" si="13"/>
        <v>0</v>
      </c>
      <c r="N267" s="119" t="s">
        <v>31</v>
      </c>
      <c r="O267" s="120" t="s">
        <v>865</v>
      </c>
      <c r="P267" s="122">
        <v>108000625</v>
      </c>
      <c r="Q267" s="122">
        <v>120000625</v>
      </c>
      <c r="R267" s="122">
        <v>0</v>
      </c>
      <c r="S267" s="122">
        <v>0</v>
      </c>
      <c r="T267" s="122">
        <v>0</v>
      </c>
      <c r="U267" s="122">
        <v>225000625</v>
      </c>
      <c r="V267" s="122">
        <v>274000625</v>
      </c>
      <c r="W267" s="122">
        <v>0</v>
      </c>
      <c r="X267" s="122">
        <v>0</v>
      </c>
      <c r="Y267" s="122">
        <v>0</v>
      </c>
      <c r="Z267" s="122">
        <v>0</v>
      </c>
      <c r="AA267" s="122">
        <v>0</v>
      </c>
      <c r="AB267" s="122">
        <v>0</v>
      </c>
      <c r="AC267" s="122">
        <v>0</v>
      </c>
      <c r="AD267" s="121"/>
      <c r="AM267" s="120" t="s">
        <v>703</v>
      </c>
      <c r="AP267" s="120" t="s">
        <v>1166</v>
      </c>
      <c r="BB267" s="120" t="s">
        <v>1908</v>
      </c>
      <c r="BG267" s="73" t="s">
        <v>3744</v>
      </c>
      <c r="BI267" s="73" t="s">
        <v>4576</v>
      </c>
      <c r="BO267" s="72" t="s">
        <v>210</v>
      </c>
      <c r="BP267" s="73" t="s">
        <v>3690</v>
      </c>
      <c r="BQ267" s="75">
        <v>144000625</v>
      </c>
      <c r="BR267" s="75">
        <v>162000625</v>
      </c>
      <c r="BS267" s="75">
        <v>180000625</v>
      </c>
      <c r="BT267" s="75">
        <v>198000625</v>
      </c>
      <c r="BU267" s="75">
        <v>216000625</v>
      </c>
      <c r="BV267" s="75">
        <v>234000625</v>
      </c>
      <c r="BW267" s="75">
        <v>261000625</v>
      </c>
      <c r="BX267" s="75">
        <v>0</v>
      </c>
      <c r="BY267" s="75">
        <v>0</v>
      </c>
      <c r="BZ267" s="75">
        <v>0</v>
      </c>
      <c r="CA267" s="75">
        <v>0</v>
      </c>
    </row>
    <row r="268" spans="10:79" ht="12" customHeight="1">
      <c r="J268" s="46">
        <v>264</v>
      </c>
      <c r="K268" s="46" t="str">
        <f t="shared" si="12"/>
        <v>HONDA-MOBILIO-RS CVT SE</v>
      </c>
      <c r="L268" s="82">
        <f t="shared" si="13"/>
        <v>0</v>
      </c>
      <c r="N268" s="119" t="s">
        <v>31</v>
      </c>
      <c r="O268" s="120" t="s">
        <v>2489</v>
      </c>
      <c r="P268" s="122">
        <v>170000000</v>
      </c>
      <c r="Q268" s="121"/>
      <c r="R268" s="121"/>
      <c r="S268" s="121"/>
      <c r="T268" s="121"/>
      <c r="U268" s="121"/>
      <c r="V268" s="121"/>
      <c r="W268" s="121"/>
      <c r="X268" s="121"/>
      <c r="Y268" s="121"/>
      <c r="Z268" s="121"/>
      <c r="AA268" s="121"/>
      <c r="AB268" s="121"/>
      <c r="AC268" s="121"/>
      <c r="AD268" s="121"/>
      <c r="AM268" s="120" t="s">
        <v>2112</v>
      </c>
      <c r="AP268" s="120" t="s">
        <v>1167</v>
      </c>
      <c r="BB268" s="120" t="s">
        <v>831</v>
      </c>
      <c r="BG268" s="73" t="s">
        <v>3745</v>
      </c>
      <c r="BI268" s="73" t="s">
        <v>4577</v>
      </c>
      <c r="BO268" s="72" t="s">
        <v>210</v>
      </c>
      <c r="BP268" s="73" t="s">
        <v>5275</v>
      </c>
      <c r="BQ268" s="74"/>
      <c r="BR268" s="74"/>
      <c r="BS268" s="74"/>
      <c r="BT268" s="74"/>
      <c r="BU268" s="74"/>
      <c r="BV268" s="74"/>
      <c r="BW268" s="74"/>
      <c r="BX268" s="75">
        <v>300000625</v>
      </c>
      <c r="BY268" s="74"/>
      <c r="BZ268" s="74"/>
      <c r="CA268" s="74"/>
    </row>
    <row r="269" spans="10:79" ht="12" customHeight="1">
      <c r="J269" s="46">
        <v>265</v>
      </c>
      <c r="K269" s="46" t="str">
        <f t="shared" si="12"/>
        <v>HONDA-MOBILIO-RS M/T</v>
      </c>
      <c r="L269" s="82">
        <f t="shared" si="13"/>
        <v>0</v>
      </c>
      <c r="N269" s="119" t="s">
        <v>31</v>
      </c>
      <c r="O269" s="120" t="s">
        <v>143</v>
      </c>
      <c r="P269" s="122">
        <v>85000925</v>
      </c>
      <c r="Q269" s="122">
        <v>90000925</v>
      </c>
      <c r="R269" s="122">
        <v>100000925</v>
      </c>
      <c r="S269" s="122">
        <v>110000925</v>
      </c>
      <c r="T269" s="122">
        <v>120000925</v>
      </c>
      <c r="U269" s="122">
        <v>125000925</v>
      </c>
      <c r="V269" s="122">
        <v>130000925</v>
      </c>
      <c r="W269" s="122">
        <v>135000925</v>
      </c>
      <c r="X269" s="122">
        <v>0</v>
      </c>
      <c r="Y269" s="122">
        <v>0</v>
      </c>
      <c r="Z269" s="122">
        <v>0</v>
      </c>
      <c r="AA269" s="122">
        <v>0</v>
      </c>
      <c r="AB269" s="122">
        <v>0</v>
      </c>
      <c r="AC269" s="122">
        <v>0</v>
      </c>
      <c r="AD269" s="121"/>
      <c r="AM269" s="120" t="s">
        <v>309</v>
      </c>
      <c r="AP269" s="120" t="s">
        <v>248</v>
      </c>
      <c r="BB269" s="120" t="s">
        <v>797</v>
      </c>
      <c r="BG269" s="73" t="s">
        <v>3746</v>
      </c>
      <c r="BI269" s="73" t="s">
        <v>4578</v>
      </c>
      <c r="BO269" s="72" t="s">
        <v>210</v>
      </c>
      <c r="BP269" s="73" t="s">
        <v>3691</v>
      </c>
      <c r="BQ269" s="75">
        <v>0</v>
      </c>
      <c r="BR269" s="75">
        <v>0</v>
      </c>
      <c r="BS269" s="75">
        <v>0</v>
      </c>
      <c r="BT269" s="75">
        <v>0</v>
      </c>
      <c r="BU269" s="75">
        <v>0</v>
      </c>
      <c r="BV269" s="75">
        <v>0</v>
      </c>
      <c r="BW269" s="75">
        <v>0</v>
      </c>
      <c r="BX269" s="75">
        <v>252000625</v>
      </c>
      <c r="BY269" s="75">
        <v>0</v>
      </c>
      <c r="BZ269" s="75">
        <v>0</v>
      </c>
      <c r="CA269" s="75">
        <v>0</v>
      </c>
    </row>
    <row r="270" spans="10:79" ht="12" customHeight="1">
      <c r="J270" s="46">
        <v>266</v>
      </c>
      <c r="K270" s="46" t="str">
        <f t="shared" si="12"/>
        <v>HONDA-MOBILIO-RS MT LE</v>
      </c>
      <c r="L270" s="82">
        <f t="shared" si="13"/>
        <v>0</v>
      </c>
      <c r="N270" s="119" t="s">
        <v>31</v>
      </c>
      <c r="O270" s="120" t="s">
        <v>1142</v>
      </c>
      <c r="P270" s="122">
        <v>0</v>
      </c>
      <c r="Q270" s="122">
        <v>0</v>
      </c>
      <c r="R270" s="122">
        <v>0</v>
      </c>
      <c r="S270" s="122">
        <v>0</v>
      </c>
      <c r="T270" s="122">
        <v>0</v>
      </c>
      <c r="U270" s="122">
        <v>144000625</v>
      </c>
      <c r="V270" s="122">
        <v>0</v>
      </c>
      <c r="W270" s="122">
        <v>0</v>
      </c>
      <c r="X270" s="122">
        <v>0</v>
      </c>
      <c r="Y270" s="122">
        <v>0</v>
      </c>
      <c r="Z270" s="122">
        <v>0</v>
      </c>
      <c r="AA270" s="122">
        <v>0</v>
      </c>
      <c r="AB270" s="122">
        <v>0</v>
      </c>
      <c r="AC270" s="122">
        <v>0</v>
      </c>
      <c r="AD270" s="121"/>
      <c r="AM270" s="120" t="s">
        <v>405</v>
      </c>
      <c r="AP270" s="120" t="s">
        <v>659</v>
      </c>
      <c r="BB270" s="120" t="s">
        <v>201</v>
      </c>
      <c r="BG270" s="73" t="s">
        <v>3747</v>
      </c>
      <c r="BI270" s="73" t="s">
        <v>4579</v>
      </c>
      <c r="BO270" s="72" t="s">
        <v>210</v>
      </c>
      <c r="BP270" s="73" t="s">
        <v>3692</v>
      </c>
      <c r="BQ270" s="75">
        <v>0</v>
      </c>
      <c r="BR270" s="75">
        <v>0</v>
      </c>
      <c r="BS270" s="75">
        <v>0</v>
      </c>
      <c r="BT270" s="75">
        <v>0</v>
      </c>
      <c r="BU270" s="75">
        <v>310000026</v>
      </c>
      <c r="BV270" s="75">
        <v>320000026</v>
      </c>
      <c r="BW270" s="75">
        <v>335000026</v>
      </c>
      <c r="BX270" s="75">
        <v>345000026</v>
      </c>
      <c r="BY270" s="75">
        <v>365000026</v>
      </c>
      <c r="BZ270" s="75">
        <v>0</v>
      </c>
      <c r="CA270" s="75">
        <v>0</v>
      </c>
    </row>
    <row r="271" spans="10:79" ht="12" customHeight="1">
      <c r="J271" s="46">
        <v>267</v>
      </c>
      <c r="K271" s="46" t="str">
        <f t="shared" si="12"/>
        <v>HONDA-MOBILIO-RS MT TWO TONE</v>
      </c>
      <c r="L271" s="82">
        <f t="shared" si="13"/>
        <v>0</v>
      </c>
      <c r="N271" s="119" t="s">
        <v>31</v>
      </c>
      <c r="O271" s="120" t="s">
        <v>545</v>
      </c>
      <c r="P271" s="122">
        <v>0</v>
      </c>
      <c r="Q271" s="122">
        <v>65000825</v>
      </c>
      <c r="R271" s="122">
        <v>70000625</v>
      </c>
      <c r="S271" s="122">
        <v>0</v>
      </c>
      <c r="T271" s="122">
        <v>0</v>
      </c>
      <c r="U271" s="122">
        <v>0</v>
      </c>
      <c r="V271" s="122">
        <v>0</v>
      </c>
      <c r="W271" s="122">
        <v>0</v>
      </c>
      <c r="X271" s="122">
        <v>0</v>
      </c>
      <c r="Y271" s="122">
        <v>0</v>
      </c>
      <c r="Z271" s="122">
        <v>0</v>
      </c>
      <c r="AA271" s="122">
        <v>0</v>
      </c>
      <c r="AB271" s="122">
        <v>0</v>
      </c>
      <c r="AC271" s="122">
        <v>0</v>
      </c>
      <c r="AD271" s="121"/>
      <c r="AM271" s="120" t="s">
        <v>461</v>
      </c>
      <c r="AP271" s="120" t="s">
        <v>2520</v>
      </c>
      <c r="BB271" s="120" t="s">
        <v>741</v>
      </c>
      <c r="BG271" s="73" t="s">
        <v>3748</v>
      </c>
      <c r="BI271" s="73" t="s">
        <v>4580</v>
      </c>
      <c r="BO271" s="72" t="s">
        <v>210</v>
      </c>
      <c r="BP271" s="73" t="s">
        <v>3693</v>
      </c>
      <c r="BQ271" s="75">
        <v>0</v>
      </c>
      <c r="BR271" s="75">
        <v>0</v>
      </c>
      <c r="BS271" s="75">
        <v>0</v>
      </c>
      <c r="BT271" s="75">
        <v>0</v>
      </c>
      <c r="BU271" s="75">
        <v>0</v>
      </c>
      <c r="BV271" s="75">
        <v>0</v>
      </c>
      <c r="BW271" s="75">
        <v>0</v>
      </c>
      <c r="BX271" s="75">
        <v>279000625</v>
      </c>
      <c r="BY271" s="75">
        <v>292000625</v>
      </c>
      <c r="BZ271" s="75">
        <v>346000625</v>
      </c>
      <c r="CA271" s="75">
        <v>0</v>
      </c>
    </row>
    <row r="272" spans="10:79" ht="12" customHeight="1">
      <c r="J272" s="46">
        <v>268</v>
      </c>
      <c r="K272" s="46" t="str">
        <f t="shared" si="12"/>
        <v>HONDA-MOBILIO-S MT</v>
      </c>
      <c r="L272" s="82">
        <f t="shared" si="13"/>
        <v>0</v>
      </c>
      <c r="N272" s="119" t="s">
        <v>31</v>
      </c>
      <c r="O272" s="120" t="s">
        <v>292</v>
      </c>
      <c r="P272" s="122">
        <v>0</v>
      </c>
      <c r="Q272" s="122">
        <v>65000625</v>
      </c>
      <c r="R272" s="122">
        <v>70000625</v>
      </c>
      <c r="S272" s="122">
        <v>75000625</v>
      </c>
      <c r="T272" s="122">
        <v>0</v>
      </c>
      <c r="U272" s="122">
        <v>0</v>
      </c>
      <c r="V272" s="122">
        <v>0</v>
      </c>
      <c r="W272" s="122">
        <v>0</v>
      </c>
      <c r="X272" s="122">
        <v>0</v>
      </c>
      <c r="Y272" s="122">
        <v>0</v>
      </c>
      <c r="Z272" s="122">
        <v>0</v>
      </c>
      <c r="AA272" s="122">
        <v>0</v>
      </c>
      <c r="AB272" s="122">
        <v>0</v>
      </c>
      <c r="AC272" s="122">
        <v>0</v>
      </c>
      <c r="AD272" s="121"/>
      <c r="AM272" s="120" t="s">
        <v>592</v>
      </c>
      <c r="AP272" s="120" t="s">
        <v>249</v>
      </c>
      <c r="BB272" s="120" t="s">
        <v>2801</v>
      </c>
      <c r="BG272" s="73" t="s">
        <v>3749</v>
      </c>
      <c r="BI272" s="73" t="s">
        <v>4581</v>
      </c>
      <c r="BO272" s="72" t="s">
        <v>210</v>
      </c>
      <c r="BP272" s="73" t="s">
        <v>5276</v>
      </c>
      <c r="BQ272" s="74"/>
      <c r="BR272" s="74"/>
      <c r="BS272" s="74"/>
      <c r="BT272" s="74"/>
      <c r="BU272" s="74"/>
      <c r="BV272" s="74"/>
      <c r="BW272" s="74"/>
      <c r="BX272" s="75">
        <v>325000026</v>
      </c>
      <c r="BY272" s="75">
        <v>360000026</v>
      </c>
      <c r="BZ272" s="75">
        <v>410000026</v>
      </c>
      <c r="CA272" s="74"/>
    </row>
    <row r="273" spans="10:79" ht="12" customHeight="1">
      <c r="J273" s="46">
        <v>269</v>
      </c>
      <c r="K273" s="46" t="str">
        <f t="shared" si="12"/>
        <v>HONDA-MOBILIO-S MT 1.5</v>
      </c>
      <c r="L273" s="82">
        <f t="shared" si="13"/>
        <v>0</v>
      </c>
      <c r="N273" s="119" t="s">
        <v>31</v>
      </c>
      <c r="O273" s="120" t="s">
        <v>1143</v>
      </c>
      <c r="P273" s="122">
        <v>0</v>
      </c>
      <c r="Q273" s="122">
        <v>70000625</v>
      </c>
      <c r="R273" s="122">
        <v>75000625</v>
      </c>
      <c r="S273" s="122">
        <v>0</v>
      </c>
      <c r="T273" s="122">
        <v>0</v>
      </c>
      <c r="U273" s="122">
        <v>0</v>
      </c>
      <c r="V273" s="122">
        <v>0</v>
      </c>
      <c r="W273" s="122">
        <v>0</v>
      </c>
      <c r="X273" s="122">
        <v>0</v>
      </c>
      <c r="Y273" s="122">
        <v>0</v>
      </c>
      <c r="Z273" s="122">
        <v>0</v>
      </c>
      <c r="AA273" s="122">
        <v>0</v>
      </c>
      <c r="AB273" s="122">
        <v>0</v>
      </c>
      <c r="AC273" s="122">
        <v>0</v>
      </c>
      <c r="AD273" s="121"/>
      <c r="AM273" s="120" t="s">
        <v>680</v>
      </c>
      <c r="AP273" s="120" t="s">
        <v>1660</v>
      </c>
      <c r="BB273" s="120" t="s">
        <v>1494</v>
      </c>
      <c r="BG273" s="73" t="s">
        <v>3750</v>
      </c>
      <c r="BI273" s="73" t="s">
        <v>4582</v>
      </c>
      <c r="BO273" s="72" t="s">
        <v>210</v>
      </c>
      <c r="BP273" s="73" t="s">
        <v>3694</v>
      </c>
      <c r="BQ273" s="75">
        <v>0</v>
      </c>
      <c r="BR273" s="75">
        <v>0</v>
      </c>
      <c r="BS273" s="75">
        <v>0</v>
      </c>
      <c r="BT273" s="75">
        <v>0</v>
      </c>
      <c r="BU273" s="75">
        <v>0</v>
      </c>
      <c r="BV273" s="75">
        <v>0</v>
      </c>
      <c r="BW273" s="75">
        <v>0</v>
      </c>
      <c r="BX273" s="75">
        <v>256000625</v>
      </c>
      <c r="BY273" s="75">
        <v>270000625</v>
      </c>
      <c r="BZ273" s="75">
        <v>346000625</v>
      </c>
      <c r="CA273" s="75">
        <v>0</v>
      </c>
    </row>
    <row r="274" spans="10:79" ht="12" customHeight="1">
      <c r="J274" s="46">
        <v>270</v>
      </c>
      <c r="K274" s="46" t="str">
        <f t="shared" si="12"/>
        <v>HONDA-NEW JAZZ-1.5 RS CVT</v>
      </c>
      <c r="L274" s="82">
        <f t="shared" si="13"/>
        <v>0</v>
      </c>
      <c r="N274" s="119" t="s">
        <v>31</v>
      </c>
      <c r="O274" s="120" t="s">
        <v>202</v>
      </c>
      <c r="P274" s="122">
        <v>0</v>
      </c>
      <c r="Q274" s="122">
        <v>70000625</v>
      </c>
      <c r="R274" s="122">
        <v>80000625</v>
      </c>
      <c r="S274" s="122">
        <v>85000625</v>
      </c>
      <c r="T274" s="122">
        <v>0</v>
      </c>
      <c r="U274" s="122">
        <v>0</v>
      </c>
      <c r="V274" s="122">
        <v>0</v>
      </c>
      <c r="W274" s="122">
        <v>0</v>
      </c>
      <c r="X274" s="122">
        <v>0</v>
      </c>
      <c r="Y274" s="122">
        <v>0</v>
      </c>
      <c r="Z274" s="122">
        <v>0</v>
      </c>
      <c r="AA274" s="122">
        <v>0</v>
      </c>
      <c r="AB274" s="122">
        <v>0</v>
      </c>
      <c r="AC274" s="122">
        <v>0</v>
      </c>
      <c r="AD274" s="121"/>
      <c r="AM274" s="120" t="s">
        <v>208</v>
      </c>
      <c r="AP274" s="120" t="s">
        <v>360</v>
      </c>
      <c r="BB274" s="120" t="s">
        <v>798</v>
      </c>
      <c r="BG274" s="73" t="s">
        <v>3751</v>
      </c>
      <c r="BI274" s="73" t="s">
        <v>4583</v>
      </c>
      <c r="BO274" s="72" t="s">
        <v>210</v>
      </c>
      <c r="BP274" s="73" t="s">
        <v>3695</v>
      </c>
      <c r="BQ274" s="75">
        <v>157000625</v>
      </c>
      <c r="BR274" s="75">
        <v>0</v>
      </c>
      <c r="BS274" s="75">
        <v>0</v>
      </c>
      <c r="BT274" s="75">
        <v>202000625</v>
      </c>
      <c r="BU274" s="75">
        <v>0</v>
      </c>
      <c r="BV274" s="75">
        <v>0</v>
      </c>
      <c r="BW274" s="75">
        <v>0</v>
      </c>
      <c r="BX274" s="75">
        <v>315000625</v>
      </c>
      <c r="BY274" s="75">
        <v>333000625</v>
      </c>
      <c r="BZ274" s="75">
        <v>0</v>
      </c>
      <c r="CA274" s="75">
        <v>0</v>
      </c>
    </row>
    <row r="275" spans="10:79" ht="12" customHeight="1">
      <c r="J275" s="46">
        <v>271</v>
      </c>
      <c r="K275" s="46" t="str">
        <f t="shared" si="12"/>
        <v>HONDA-NEW JAZZ-1.5 RS M/T</v>
      </c>
      <c r="L275" s="82">
        <f t="shared" si="13"/>
        <v>0</v>
      </c>
      <c r="N275" s="119" t="s">
        <v>31</v>
      </c>
      <c r="O275" s="120" t="s">
        <v>203</v>
      </c>
      <c r="P275" s="122">
        <v>0</v>
      </c>
      <c r="Q275" s="122">
        <v>70000625</v>
      </c>
      <c r="R275" s="122">
        <v>80000625</v>
      </c>
      <c r="S275" s="122">
        <v>85000625</v>
      </c>
      <c r="T275" s="122">
        <v>0</v>
      </c>
      <c r="U275" s="122">
        <v>0</v>
      </c>
      <c r="V275" s="122">
        <v>0</v>
      </c>
      <c r="W275" s="122">
        <v>0</v>
      </c>
      <c r="X275" s="122">
        <v>0</v>
      </c>
      <c r="Y275" s="122">
        <v>0</v>
      </c>
      <c r="Z275" s="122">
        <v>0</v>
      </c>
      <c r="AA275" s="122">
        <v>0</v>
      </c>
      <c r="AB275" s="122">
        <v>0</v>
      </c>
      <c r="AC275" s="122">
        <v>0</v>
      </c>
      <c r="AD275" s="121"/>
      <c r="AM275" s="120" t="s">
        <v>942</v>
      </c>
      <c r="AP275" s="120" t="s">
        <v>146</v>
      </c>
      <c r="BB275" s="120" t="s">
        <v>1684</v>
      </c>
      <c r="BG275" s="73" t="s">
        <v>3752</v>
      </c>
      <c r="BI275" s="73" t="s">
        <v>4584</v>
      </c>
      <c r="BO275" s="72" t="s">
        <v>210</v>
      </c>
      <c r="BP275" s="73" t="s">
        <v>3696</v>
      </c>
      <c r="BQ275" s="75">
        <v>148000625</v>
      </c>
      <c r="BR275" s="75">
        <v>166000625</v>
      </c>
      <c r="BS275" s="75">
        <v>0</v>
      </c>
      <c r="BT275" s="75">
        <v>202000625</v>
      </c>
      <c r="BU275" s="75">
        <v>220000625</v>
      </c>
      <c r="BV275" s="75">
        <v>238000625</v>
      </c>
      <c r="BW275" s="75">
        <v>0</v>
      </c>
      <c r="BX275" s="75">
        <v>297000625</v>
      </c>
      <c r="BY275" s="75">
        <v>324000625</v>
      </c>
      <c r="BZ275" s="75">
        <v>360000625</v>
      </c>
      <c r="CA275" s="75">
        <v>0</v>
      </c>
    </row>
    <row r="276" spans="10:79" ht="12" customHeight="1">
      <c r="J276" s="46">
        <v>272</v>
      </c>
      <c r="K276" s="46" t="str">
        <f t="shared" si="12"/>
        <v>HONDA-NEW JAZZ-1.5 S A/T</v>
      </c>
      <c r="L276" s="82">
        <f t="shared" si="13"/>
        <v>0</v>
      </c>
      <c r="N276" s="119" t="s">
        <v>31</v>
      </c>
      <c r="O276" s="120" t="s">
        <v>618</v>
      </c>
      <c r="P276" s="122">
        <v>0</v>
      </c>
      <c r="Q276" s="122">
        <v>65000825</v>
      </c>
      <c r="R276" s="122">
        <v>70000825</v>
      </c>
      <c r="S276" s="122">
        <v>0</v>
      </c>
      <c r="T276" s="122">
        <v>0</v>
      </c>
      <c r="U276" s="122">
        <v>0</v>
      </c>
      <c r="V276" s="122">
        <v>0</v>
      </c>
      <c r="W276" s="122">
        <v>0</v>
      </c>
      <c r="X276" s="122">
        <v>0</v>
      </c>
      <c r="Y276" s="122">
        <v>0</v>
      </c>
      <c r="Z276" s="122">
        <v>0</v>
      </c>
      <c r="AA276" s="122">
        <v>0</v>
      </c>
      <c r="AB276" s="122">
        <v>0</v>
      </c>
      <c r="AC276" s="122">
        <v>0</v>
      </c>
      <c r="AD276" s="121"/>
      <c r="AM276" s="120" t="s">
        <v>2633</v>
      </c>
      <c r="AP276" s="120" t="s">
        <v>713</v>
      </c>
      <c r="BB276" s="120" t="s">
        <v>3362</v>
      </c>
      <c r="BG276" s="73" t="s">
        <v>3753</v>
      </c>
      <c r="BI276" s="73" t="s">
        <v>4585</v>
      </c>
      <c r="BO276" s="72" t="s">
        <v>210</v>
      </c>
      <c r="BP276" s="73" t="s">
        <v>3697</v>
      </c>
      <c r="BQ276" s="75">
        <v>0</v>
      </c>
      <c r="BR276" s="75">
        <v>0</v>
      </c>
      <c r="BS276" s="75">
        <v>0</v>
      </c>
      <c r="BT276" s="75">
        <v>0</v>
      </c>
      <c r="BU276" s="75">
        <v>234000625</v>
      </c>
      <c r="BV276" s="75">
        <v>252000625</v>
      </c>
      <c r="BW276" s="75">
        <v>270000625</v>
      </c>
      <c r="BX276" s="75">
        <v>306000625</v>
      </c>
      <c r="BY276" s="75">
        <v>342000625</v>
      </c>
      <c r="BZ276" s="75">
        <v>0</v>
      </c>
      <c r="CA276" s="75">
        <v>0</v>
      </c>
    </row>
    <row r="277" spans="10:79" ht="12" customHeight="1">
      <c r="J277" s="46">
        <v>273</v>
      </c>
      <c r="K277" s="46" t="str">
        <f t="shared" si="12"/>
        <v>HONDA-NEW JAZZ-1.5 S CVT</v>
      </c>
      <c r="L277" s="82">
        <f t="shared" si="13"/>
        <v>0</v>
      </c>
      <c r="N277" s="119" t="s">
        <v>31</v>
      </c>
      <c r="O277" s="120" t="s">
        <v>3340</v>
      </c>
      <c r="P277" s="121"/>
      <c r="Q277" s="122">
        <v>65000000</v>
      </c>
      <c r="R277" s="122">
        <v>70000000</v>
      </c>
      <c r="S277" s="121"/>
      <c r="T277" s="121"/>
      <c r="U277" s="121"/>
      <c r="V277" s="121"/>
      <c r="W277" s="121"/>
      <c r="X277" s="121"/>
      <c r="Y277" s="121"/>
      <c r="Z277" s="121"/>
      <c r="AA277" s="121"/>
      <c r="AB277" s="121"/>
      <c r="AC277" s="121"/>
      <c r="AD277" s="121"/>
      <c r="AM277" s="120" t="s">
        <v>370</v>
      </c>
      <c r="AP277" s="120" t="s">
        <v>1305</v>
      </c>
      <c r="BB277" s="120" t="s">
        <v>2717</v>
      </c>
      <c r="BG277" s="73" t="s">
        <v>5028</v>
      </c>
      <c r="BI277" s="73" t="s">
        <v>4586</v>
      </c>
      <c r="BO277" s="72" t="s">
        <v>210</v>
      </c>
      <c r="BP277" s="73" t="s">
        <v>3698</v>
      </c>
      <c r="BQ277" s="75">
        <v>0</v>
      </c>
      <c r="BR277" s="75">
        <v>0</v>
      </c>
      <c r="BS277" s="75">
        <v>0</v>
      </c>
      <c r="BT277" s="75">
        <v>0</v>
      </c>
      <c r="BU277" s="75">
        <v>0</v>
      </c>
      <c r="BV277" s="75">
        <v>0</v>
      </c>
      <c r="BW277" s="75">
        <v>0</v>
      </c>
      <c r="BX277" s="75">
        <v>285000925</v>
      </c>
      <c r="BY277" s="75">
        <v>325000925</v>
      </c>
      <c r="BZ277" s="75">
        <v>390000925</v>
      </c>
      <c r="CA277" s="75">
        <v>0</v>
      </c>
    </row>
    <row r="278" spans="10:79" ht="12" customHeight="1">
      <c r="J278" s="46">
        <v>274</v>
      </c>
      <c r="K278" s="46" t="str">
        <f t="shared" si="12"/>
        <v>HONDA-NEW JAZZ-1.5 S M/T</v>
      </c>
      <c r="L278" s="82">
        <f t="shared" si="13"/>
        <v>0</v>
      </c>
      <c r="N278" s="119" t="s">
        <v>31</v>
      </c>
      <c r="O278" s="120" t="s">
        <v>204</v>
      </c>
      <c r="P278" s="122">
        <v>0</v>
      </c>
      <c r="Q278" s="122">
        <v>70000625</v>
      </c>
      <c r="R278" s="122">
        <v>80000625</v>
      </c>
      <c r="S278" s="122">
        <v>85000625</v>
      </c>
      <c r="T278" s="122">
        <v>90000625</v>
      </c>
      <c r="U278" s="122">
        <v>0</v>
      </c>
      <c r="V278" s="122">
        <v>0</v>
      </c>
      <c r="W278" s="122">
        <v>0</v>
      </c>
      <c r="X278" s="122">
        <v>0</v>
      </c>
      <c r="Y278" s="122">
        <v>0</v>
      </c>
      <c r="Z278" s="122">
        <v>0</v>
      </c>
      <c r="AA278" s="122">
        <v>0</v>
      </c>
      <c r="AB278" s="122">
        <v>0</v>
      </c>
      <c r="AC278" s="122">
        <v>0</v>
      </c>
      <c r="AD278" s="121"/>
      <c r="AM278" s="120" t="s">
        <v>653</v>
      </c>
      <c r="AP278" s="120" t="s">
        <v>714</v>
      </c>
      <c r="BB278" s="120" t="s">
        <v>517</v>
      </c>
      <c r="BG278" s="73" t="s">
        <v>3754</v>
      </c>
      <c r="BI278" s="73" t="s">
        <v>4587</v>
      </c>
      <c r="BO278" s="72" t="s">
        <v>210</v>
      </c>
      <c r="BP278" s="73" t="s">
        <v>3699</v>
      </c>
      <c r="BQ278" s="75">
        <v>130000625</v>
      </c>
      <c r="BR278" s="75">
        <v>0</v>
      </c>
      <c r="BS278" s="75">
        <v>0</v>
      </c>
      <c r="BT278" s="75">
        <v>0</v>
      </c>
      <c r="BU278" s="75">
        <v>0</v>
      </c>
      <c r="BV278" s="75">
        <v>0</v>
      </c>
      <c r="BW278" s="75">
        <v>0</v>
      </c>
      <c r="BX278" s="75">
        <v>0</v>
      </c>
      <c r="BY278" s="75">
        <v>0</v>
      </c>
      <c r="BZ278" s="75">
        <v>0</v>
      </c>
      <c r="CA278" s="75">
        <v>0</v>
      </c>
    </row>
    <row r="279" spans="10:79" ht="12" customHeight="1">
      <c r="J279" s="46">
        <v>275</v>
      </c>
      <c r="K279" s="46" t="str">
        <f t="shared" si="12"/>
        <v>HONDA-NEW JAZZ-ALL NEW JAZZ RS CVT LIMITED EDITION</v>
      </c>
      <c r="L279" s="82">
        <f t="shared" si="13"/>
        <v>0</v>
      </c>
      <c r="N279" s="119" t="s">
        <v>31</v>
      </c>
      <c r="O279" s="120" t="s">
        <v>205</v>
      </c>
      <c r="P279" s="122">
        <v>0</v>
      </c>
      <c r="Q279" s="122">
        <v>70000625</v>
      </c>
      <c r="R279" s="122">
        <v>80000625</v>
      </c>
      <c r="S279" s="122">
        <v>85000625</v>
      </c>
      <c r="T279" s="122">
        <v>0</v>
      </c>
      <c r="U279" s="122">
        <v>0</v>
      </c>
      <c r="V279" s="122">
        <v>0</v>
      </c>
      <c r="W279" s="122">
        <v>0</v>
      </c>
      <c r="X279" s="122">
        <v>0</v>
      </c>
      <c r="Y279" s="122">
        <v>0</v>
      </c>
      <c r="Z279" s="122">
        <v>0</v>
      </c>
      <c r="AA279" s="122">
        <v>0</v>
      </c>
      <c r="AB279" s="122">
        <v>0</v>
      </c>
      <c r="AC279" s="122">
        <v>0</v>
      </c>
      <c r="AD279" s="121"/>
      <c r="AM279" s="120" t="s">
        <v>333</v>
      </c>
      <c r="AP279" s="120" t="s">
        <v>1168</v>
      </c>
      <c r="BB279" s="120" t="s">
        <v>518</v>
      </c>
      <c r="BG279" s="73" t="s">
        <v>3755</v>
      </c>
      <c r="BI279" s="73" t="s">
        <v>4588</v>
      </c>
      <c r="BO279" s="72" t="s">
        <v>210</v>
      </c>
      <c r="BP279" s="73" t="s">
        <v>3700</v>
      </c>
      <c r="BQ279" s="75">
        <v>135000625</v>
      </c>
      <c r="BR279" s="75">
        <v>0</v>
      </c>
      <c r="BS279" s="75">
        <v>0</v>
      </c>
      <c r="BT279" s="75">
        <v>180000625</v>
      </c>
      <c r="BU279" s="75">
        <v>198000625</v>
      </c>
      <c r="BV279" s="75">
        <v>225000625</v>
      </c>
      <c r="BW279" s="75">
        <v>0</v>
      </c>
      <c r="BX279" s="75">
        <v>0</v>
      </c>
      <c r="BY279" s="75">
        <v>0</v>
      </c>
      <c r="BZ279" s="75">
        <v>0</v>
      </c>
      <c r="CA279" s="75">
        <v>0</v>
      </c>
    </row>
    <row r="280" spans="10:79" ht="12" customHeight="1">
      <c r="J280" s="46">
        <v>276</v>
      </c>
      <c r="K280" s="46" t="str">
        <f t="shared" si="12"/>
        <v>HONDA-NEW JAZZ-ALL NEW RS CVT TWO TONE</v>
      </c>
      <c r="L280" s="82">
        <f t="shared" si="13"/>
        <v>0</v>
      </c>
      <c r="N280" s="119" t="s">
        <v>31</v>
      </c>
      <c r="O280" s="120" t="s">
        <v>1052</v>
      </c>
      <c r="P280" s="122">
        <v>0</v>
      </c>
      <c r="Q280" s="122">
        <v>70000625</v>
      </c>
      <c r="R280" s="122">
        <v>75000625</v>
      </c>
      <c r="S280" s="122">
        <v>85000625</v>
      </c>
      <c r="T280" s="122">
        <v>0</v>
      </c>
      <c r="U280" s="122">
        <v>0</v>
      </c>
      <c r="V280" s="122">
        <v>0</v>
      </c>
      <c r="W280" s="122">
        <v>0</v>
      </c>
      <c r="X280" s="122">
        <v>0</v>
      </c>
      <c r="Y280" s="122">
        <v>0</v>
      </c>
      <c r="Z280" s="122">
        <v>0</v>
      </c>
      <c r="AA280" s="122">
        <v>0</v>
      </c>
      <c r="AB280" s="122">
        <v>0</v>
      </c>
      <c r="AC280" s="122">
        <v>0</v>
      </c>
      <c r="AD280" s="121"/>
      <c r="AM280" s="120" t="s">
        <v>1621</v>
      </c>
      <c r="AP280" s="120" t="s">
        <v>1427</v>
      </c>
      <c r="BB280" s="120" t="s">
        <v>519</v>
      </c>
      <c r="BG280" s="73" t="s">
        <v>3756</v>
      </c>
      <c r="BI280" s="73" t="s">
        <v>4589</v>
      </c>
      <c r="BO280" s="72" t="s">
        <v>210</v>
      </c>
      <c r="BP280" s="73" t="s">
        <v>3701</v>
      </c>
      <c r="BQ280" s="75">
        <v>0</v>
      </c>
      <c r="BR280" s="75">
        <v>0</v>
      </c>
      <c r="BS280" s="75">
        <v>0</v>
      </c>
      <c r="BT280" s="75">
        <v>0</v>
      </c>
      <c r="BU280" s="75">
        <v>234000625</v>
      </c>
      <c r="BV280" s="75">
        <v>207000625</v>
      </c>
      <c r="BW280" s="75">
        <v>225000625</v>
      </c>
      <c r="BX280" s="75">
        <v>0</v>
      </c>
      <c r="BY280" s="75">
        <v>0</v>
      </c>
      <c r="BZ280" s="75">
        <v>0</v>
      </c>
      <c r="CA280" s="75">
        <v>0</v>
      </c>
    </row>
    <row r="281" spans="10:79" ht="12" customHeight="1">
      <c r="J281" s="46">
        <v>277</v>
      </c>
      <c r="K281" s="46" t="str">
        <f t="shared" si="12"/>
        <v>HONDA-NEW JAZZ-BLACK TOP LIMITED EDITION</v>
      </c>
      <c r="L281" s="82">
        <f t="shared" si="13"/>
        <v>0</v>
      </c>
      <c r="N281" s="119" t="s">
        <v>31</v>
      </c>
      <c r="O281" s="120" t="s">
        <v>206</v>
      </c>
      <c r="P281" s="122">
        <v>0</v>
      </c>
      <c r="Q281" s="122">
        <v>70000625</v>
      </c>
      <c r="R281" s="122">
        <v>80000625</v>
      </c>
      <c r="S281" s="122">
        <v>85000625</v>
      </c>
      <c r="T281" s="122">
        <v>90000625</v>
      </c>
      <c r="U281" s="122">
        <v>0</v>
      </c>
      <c r="V281" s="122">
        <v>0</v>
      </c>
      <c r="W281" s="122">
        <v>0</v>
      </c>
      <c r="X281" s="122">
        <v>0</v>
      </c>
      <c r="Y281" s="122">
        <v>0</v>
      </c>
      <c r="Z281" s="122">
        <v>0</v>
      </c>
      <c r="AA281" s="122">
        <v>0</v>
      </c>
      <c r="AB281" s="122">
        <v>0</v>
      </c>
      <c r="AC281" s="122">
        <v>0</v>
      </c>
      <c r="AD281" s="121"/>
      <c r="AM281" s="120" t="s">
        <v>2101</v>
      </c>
      <c r="AP281" s="120" t="s">
        <v>1064</v>
      </c>
      <c r="BB281" s="120" t="s">
        <v>520</v>
      </c>
      <c r="BG281" s="73" t="s">
        <v>3757</v>
      </c>
      <c r="BI281" s="73" t="s">
        <v>4590</v>
      </c>
      <c r="BO281" s="72" t="s">
        <v>210</v>
      </c>
      <c r="BP281" s="73" t="s">
        <v>3702</v>
      </c>
      <c r="BQ281" s="75">
        <v>0</v>
      </c>
      <c r="BR281" s="75">
        <v>0</v>
      </c>
      <c r="BS281" s="75">
        <v>0</v>
      </c>
      <c r="BT281" s="75">
        <v>0</v>
      </c>
      <c r="BU281" s="75">
        <v>198000625</v>
      </c>
      <c r="BV281" s="75">
        <v>225000625</v>
      </c>
      <c r="BW281" s="75">
        <v>0</v>
      </c>
      <c r="BX281" s="75">
        <v>0</v>
      </c>
      <c r="BY281" s="75">
        <v>0</v>
      </c>
      <c r="BZ281" s="75">
        <v>0</v>
      </c>
      <c r="CA281" s="75">
        <v>0</v>
      </c>
    </row>
    <row r="282" spans="10:79" ht="12" customHeight="1">
      <c r="J282" s="46">
        <v>278</v>
      </c>
      <c r="K282" s="46" t="str">
        <f t="shared" si="12"/>
        <v>HONDA-NEW JAZZ-IVTEC 1.5 RS MT MMC</v>
      </c>
      <c r="L282" s="82">
        <f t="shared" si="13"/>
        <v>0</v>
      </c>
      <c r="N282" s="119" t="s">
        <v>31</v>
      </c>
      <c r="O282" s="120" t="s">
        <v>1053</v>
      </c>
      <c r="P282" s="122">
        <v>0</v>
      </c>
      <c r="Q282" s="122">
        <v>0</v>
      </c>
      <c r="R282" s="122">
        <v>81000625</v>
      </c>
      <c r="S282" s="122">
        <v>85000625</v>
      </c>
      <c r="T282" s="122">
        <v>90000625</v>
      </c>
      <c r="U282" s="122">
        <v>94000625</v>
      </c>
      <c r="V282" s="122">
        <v>99000625</v>
      </c>
      <c r="W282" s="122">
        <v>0</v>
      </c>
      <c r="X282" s="122">
        <v>0</v>
      </c>
      <c r="Y282" s="122">
        <v>0</v>
      </c>
      <c r="Z282" s="122">
        <v>0</v>
      </c>
      <c r="AA282" s="122">
        <v>0</v>
      </c>
      <c r="AB282" s="122">
        <v>0</v>
      </c>
      <c r="AC282" s="122">
        <v>0</v>
      </c>
      <c r="AD282" s="121"/>
      <c r="AM282" s="120" t="s">
        <v>434</v>
      </c>
      <c r="AP282" s="120" t="s">
        <v>1306</v>
      </c>
      <c r="BB282" s="120" t="s">
        <v>521</v>
      </c>
      <c r="BG282" s="73" t="s">
        <v>3758</v>
      </c>
      <c r="BI282" s="73" t="s">
        <v>5047</v>
      </c>
      <c r="BO282" s="72" t="s">
        <v>210</v>
      </c>
      <c r="BP282" s="73" t="s">
        <v>5025</v>
      </c>
      <c r="BQ282" s="75">
        <v>0</v>
      </c>
      <c r="BR282" s="75">
        <v>0</v>
      </c>
      <c r="BS282" s="75">
        <v>0</v>
      </c>
      <c r="BT282" s="75">
        <v>265000925</v>
      </c>
      <c r="BU282" s="75">
        <v>275000925</v>
      </c>
      <c r="BV282" s="75">
        <v>290000925</v>
      </c>
      <c r="BW282" s="75">
        <v>305000925</v>
      </c>
      <c r="BX282" s="75">
        <v>325000925</v>
      </c>
      <c r="BY282" s="75">
        <v>0</v>
      </c>
      <c r="BZ282" s="75">
        <v>0</v>
      </c>
      <c r="CA282" s="75">
        <v>0</v>
      </c>
    </row>
    <row r="283" spans="10:79" ht="12" customHeight="1">
      <c r="J283" s="46">
        <v>279</v>
      </c>
      <c r="K283" s="46" t="str">
        <f t="shared" si="12"/>
        <v>HONDA-ODYSSEY-2.3 L AT</v>
      </c>
      <c r="L283" s="82">
        <f t="shared" si="13"/>
        <v>0</v>
      </c>
      <c r="N283" s="119" t="s">
        <v>31</v>
      </c>
      <c r="O283" s="120" t="s">
        <v>1054</v>
      </c>
      <c r="P283" s="122">
        <v>0</v>
      </c>
      <c r="Q283" s="122">
        <v>70000625</v>
      </c>
      <c r="R283" s="122">
        <v>75000625</v>
      </c>
      <c r="S283" s="122">
        <v>80000625</v>
      </c>
      <c r="T283" s="122">
        <v>0</v>
      </c>
      <c r="U283" s="122">
        <v>0</v>
      </c>
      <c r="V283" s="122">
        <v>0</v>
      </c>
      <c r="W283" s="122">
        <v>0</v>
      </c>
      <c r="X283" s="122">
        <v>0</v>
      </c>
      <c r="Y283" s="122">
        <v>0</v>
      </c>
      <c r="Z283" s="122">
        <v>0</v>
      </c>
      <c r="AA283" s="122">
        <v>0</v>
      </c>
      <c r="AB283" s="122">
        <v>0</v>
      </c>
      <c r="AC283" s="122">
        <v>0</v>
      </c>
      <c r="AD283" s="121"/>
      <c r="AM283" s="120" t="s">
        <v>2259</v>
      </c>
      <c r="AP283" s="120" t="s">
        <v>2403</v>
      </c>
      <c r="BB283" s="120" t="s">
        <v>2229</v>
      </c>
      <c r="BG283" s="73" t="s">
        <v>3759</v>
      </c>
      <c r="BI283" s="73" t="s">
        <v>4591</v>
      </c>
      <c r="BO283" s="72" t="s">
        <v>210</v>
      </c>
      <c r="BP283" s="73" t="s">
        <v>3703</v>
      </c>
      <c r="BQ283" s="75">
        <v>0</v>
      </c>
      <c r="BR283" s="75">
        <v>0</v>
      </c>
      <c r="BS283" s="75">
        <v>0</v>
      </c>
      <c r="BT283" s="75">
        <v>0</v>
      </c>
      <c r="BU283" s="75">
        <v>0</v>
      </c>
      <c r="BV283" s="75">
        <v>0</v>
      </c>
      <c r="BW283" s="75">
        <v>0</v>
      </c>
      <c r="BX283" s="75">
        <v>0</v>
      </c>
      <c r="BY283" s="75">
        <v>0</v>
      </c>
      <c r="BZ283" s="75">
        <v>0</v>
      </c>
      <c r="CA283" s="75">
        <v>0</v>
      </c>
    </row>
    <row r="284" spans="10:79" ht="12" customHeight="1">
      <c r="J284" s="46">
        <v>280</v>
      </c>
      <c r="K284" s="46" t="str">
        <f t="shared" si="12"/>
        <v>HONDA-ODYSSEY-2.4 E CVT</v>
      </c>
      <c r="L284" s="82">
        <f t="shared" si="13"/>
        <v>0</v>
      </c>
      <c r="N284" s="119" t="s">
        <v>31</v>
      </c>
      <c r="O284" s="120" t="s">
        <v>1281</v>
      </c>
      <c r="P284" s="122">
        <v>0</v>
      </c>
      <c r="Q284" s="122">
        <v>170000625</v>
      </c>
      <c r="R284" s="122">
        <v>175000625</v>
      </c>
      <c r="S284" s="122">
        <v>180000625</v>
      </c>
      <c r="T284" s="122">
        <v>185000625</v>
      </c>
      <c r="U284" s="122">
        <v>220000625</v>
      </c>
      <c r="V284" s="122">
        <v>240000625</v>
      </c>
      <c r="W284" s="122">
        <v>0</v>
      </c>
      <c r="X284" s="122">
        <v>0</v>
      </c>
      <c r="Y284" s="122">
        <v>0</v>
      </c>
      <c r="Z284" s="122">
        <v>0</v>
      </c>
      <c r="AA284" s="122">
        <v>0</v>
      </c>
      <c r="AB284" s="122">
        <v>0</v>
      </c>
      <c r="AC284" s="122">
        <v>0</v>
      </c>
      <c r="AD284" s="121"/>
      <c r="AM284" s="120" t="s">
        <v>2002</v>
      </c>
      <c r="AP284" s="120" t="s">
        <v>1879</v>
      </c>
      <c r="BB284" s="120" t="s">
        <v>2349</v>
      </c>
      <c r="BG284" s="73" t="s">
        <v>3760</v>
      </c>
      <c r="BI284" s="73" t="s">
        <v>5266</v>
      </c>
      <c r="BO284" s="72" t="s">
        <v>210</v>
      </c>
      <c r="BP284" s="73" t="s">
        <v>3704</v>
      </c>
      <c r="BQ284" s="75">
        <v>0</v>
      </c>
      <c r="BR284" s="75">
        <v>0</v>
      </c>
      <c r="BS284" s="75">
        <v>0</v>
      </c>
      <c r="BT284" s="75">
        <v>0</v>
      </c>
      <c r="BU284" s="75">
        <v>0</v>
      </c>
      <c r="BV284" s="75">
        <v>0</v>
      </c>
      <c r="BW284" s="75">
        <v>0</v>
      </c>
      <c r="BX284" s="75">
        <v>0</v>
      </c>
      <c r="BY284" s="75">
        <v>0</v>
      </c>
      <c r="BZ284" s="75">
        <v>0</v>
      </c>
      <c r="CA284" s="75">
        <v>0</v>
      </c>
    </row>
    <row r="285" spans="10:79" ht="12" customHeight="1">
      <c r="J285" s="46">
        <v>281</v>
      </c>
      <c r="K285" s="46" t="str">
        <f t="shared" si="12"/>
        <v>HONDA-ODYSSEY-2.4 L / MB</v>
      </c>
      <c r="L285" s="82">
        <f t="shared" si="13"/>
        <v>0</v>
      </c>
      <c r="N285" s="119" t="s">
        <v>31</v>
      </c>
      <c r="O285" s="120" t="s">
        <v>866</v>
      </c>
      <c r="P285" s="122">
        <v>171000625</v>
      </c>
      <c r="Q285" s="122">
        <v>180000625</v>
      </c>
      <c r="R285" s="122">
        <v>0</v>
      </c>
      <c r="S285" s="122">
        <v>0</v>
      </c>
      <c r="T285" s="122">
        <v>202000625</v>
      </c>
      <c r="U285" s="122">
        <v>0</v>
      </c>
      <c r="V285" s="122">
        <v>0</v>
      </c>
      <c r="W285" s="122">
        <v>288000625</v>
      </c>
      <c r="X285" s="122">
        <v>0</v>
      </c>
      <c r="Y285" s="122">
        <v>0</v>
      </c>
      <c r="Z285" s="122">
        <v>0</v>
      </c>
      <c r="AA285" s="122">
        <v>0</v>
      </c>
      <c r="AB285" s="122">
        <v>0</v>
      </c>
      <c r="AC285" s="122">
        <v>0</v>
      </c>
      <c r="AD285" s="121"/>
      <c r="AM285" s="120" t="s">
        <v>2260</v>
      </c>
      <c r="AP285" s="120" t="s">
        <v>2404</v>
      </c>
      <c r="BB285" s="120" t="s">
        <v>2230</v>
      </c>
      <c r="BG285" s="73" t="s">
        <v>3761</v>
      </c>
      <c r="BI285" s="73" t="s">
        <v>4592</v>
      </c>
      <c r="BO285" s="72" t="s">
        <v>210</v>
      </c>
      <c r="BP285" s="73" t="s">
        <v>3705</v>
      </c>
      <c r="BQ285" s="75">
        <v>535000625</v>
      </c>
      <c r="BR285" s="75">
        <v>0</v>
      </c>
      <c r="BS285" s="75">
        <v>625000625</v>
      </c>
      <c r="BT285" s="75">
        <v>697000625</v>
      </c>
      <c r="BU285" s="75">
        <v>0</v>
      </c>
      <c r="BV285" s="75">
        <v>0</v>
      </c>
      <c r="BW285" s="75">
        <v>0</v>
      </c>
      <c r="BX285" s="75">
        <v>0</v>
      </c>
      <c r="BY285" s="75">
        <v>0</v>
      </c>
      <c r="BZ285" s="75">
        <v>0</v>
      </c>
      <c r="CA285" s="75">
        <v>0</v>
      </c>
    </row>
    <row r="286" spans="10:79" ht="12" customHeight="1">
      <c r="J286" s="46">
        <v>282</v>
      </c>
      <c r="K286" s="46" t="str">
        <f t="shared" si="12"/>
        <v>HONDA-ODYSSEY-2.4 L A/T</v>
      </c>
      <c r="L286" s="82">
        <f t="shared" si="13"/>
        <v>0</v>
      </c>
      <c r="N286" s="119" t="s">
        <v>31</v>
      </c>
      <c r="O286" s="120" t="s">
        <v>937</v>
      </c>
      <c r="P286" s="122">
        <v>171000625</v>
      </c>
      <c r="Q286" s="122">
        <v>175000625</v>
      </c>
      <c r="R286" s="122">
        <v>0</v>
      </c>
      <c r="S286" s="122">
        <v>0</v>
      </c>
      <c r="T286" s="122">
        <v>0</v>
      </c>
      <c r="U286" s="122">
        <v>180000625</v>
      </c>
      <c r="V286" s="122">
        <v>300000625</v>
      </c>
      <c r="W286" s="122">
        <v>0</v>
      </c>
      <c r="X286" s="122">
        <v>0</v>
      </c>
      <c r="Y286" s="122">
        <v>0</v>
      </c>
      <c r="Z286" s="122">
        <v>0</v>
      </c>
      <c r="AA286" s="122">
        <v>0</v>
      </c>
      <c r="AB286" s="122">
        <v>0</v>
      </c>
      <c r="AC286" s="122">
        <v>0</v>
      </c>
      <c r="AD286" s="121"/>
      <c r="AM286" s="120" t="s">
        <v>2056</v>
      </c>
      <c r="AP286" s="120" t="s">
        <v>2274</v>
      </c>
      <c r="BB286" s="120" t="s">
        <v>2036</v>
      </c>
      <c r="BG286" s="73" t="s">
        <v>3762</v>
      </c>
      <c r="BI286" s="73" t="s">
        <v>5291</v>
      </c>
      <c r="BO286" s="72" t="s">
        <v>210</v>
      </c>
      <c r="BP286" s="73" t="s">
        <v>5026</v>
      </c>
      <c r="BQ286" s="75">
        <v>0</v>
      </c>
      <c r="BR286" s="75">
        <v>0</v>
      </c>
      <c r="BS286" s="75">
        <v>0</v>
      </c>
      <c r="BT286" s="75">
        <v>0</v>
      </c>
      <c r="BU286" s="75">
        <v>0</v>
      </c>
      <c r="BV286" s="75">
        <v>0</v>
      </c>
      <c r="BW286" s="75">
        <v>0</v>
      </c>
      <c r="BX286" s="75">
        <v>800000925</v>
      </c>
      <c r="BY286" s="75">
        <v>820000925</v>
      </c>
      <c r="BZ286" s="75">
        <v>880000925</v>
      </c>
      <c r="CA286" s="75">
        <v>0</v>
      </c>
    </row>
    <row r="287" spans="10:79" ht="12" customHeight="1">
      <c r="J287" s="46">
        <v>283</v>
      </c>
      <c r="K287" s="46" t="str">
        <f t="shared" si="12"/>
        <v>HONDA-ODYSSEY-2.4 L A/T PRESTIGE</v>
      </c>
      <c r="L287" s="82">
        <f t="shared" si="13"/>
        <v>0</v>
      </c>
      <c r="N287" s="119" t="s">
        <v>31</v>
      </c>
      <c r="O287" s="120" t="s">
        <v>867</v>
      </c>
      <c r="P287" s="122">
        <v>171000625</v>
      </c>
      <c r="Q287" s="122">
        <v>175000625</v>
      </c>
      <c r="R287" s="122">
        <v>0</v>
      </c>
      <c r="S287" s="122">
        <v>0</v>
      </c>
      <c r="T287" s="122">
        <v>0</v>
      </c>
      <c r="U287" s="122">
        <v>180000625</v>
      </c>
      <c r="V287" s="122">
        <v>0</v>
      </c>
      <c r="W287" s="122">
        <v>288000625</v>
      </c>
      <c r="X287" s="122">
        <v>0</v>
      </c>
      <c r="Y287" s="122">
        <v>0</v>
      </c>
      <c r="Z287" s="122">
        <v>0</v>
      </c>
      <c r="AA287" s="122">
        <v>0</v>
      </c>
      <c r="AB287" s="122">
        <v>0</v>
      </c>
      <c r="AC287" s="122">
        <v>0</v>
      </c>
      <c r="AD287" s="121"/>
      <c r="AM287" s="120" t="s">
        <v>2209</v>
      </c>
      <c r="AP287" s="120" t="s">
        <v>2113</v>
      </c>
      <c r="BB287" s="120" t="s">
        <v>2350</v>
      </c>
      <c r="BG287" s="73" t="s">
        <v>3763</v>
      </c>
      <c r="BI287" s="73" t="s">
        <v>5292</v>
      </c>
      <c r="BO287" s="72" t="s">
        <v>210</v>
      </c>
      <c r="BP287" s="73" t="s">
        <v>3706</v>
      </c>
      <c r="BQ287" s="75">
        <v>0</v>
      </c>
      <c r="BR287" s="75">
        <v>0</v>
      </c>
      <c r="BS287" s="75">
        <v>504000625</v>
      </c>
      <c r="BT287" s="75">
        <v>0</v>
      </c>
      <c r="BU287" s="75">
        <v>0</v>
      </c>
      <c r="BV287" s="75">
        <v>0</v>
      </c>
      <c r="BW287" s="75">
        <v>675000625</v>
      </c>
      <c r="BX287" s="75">
        <v>0</v>
      </c>
      <c r="BY287" s="75">
        <v>0</v>
      </c>
      <c r="BZ287" s="75">
        <v>0</v>
      </c>
      <c r="CA287" s="75">
        <v>0</v>
      </c>
    </row>
    <row r="288" spans="10:79" ht="12" customHeight="1">
      <c r="J288" s="46">
        <v>284</v>
      </c>
      <c r="K288" s="46" t="str">
        <f t="shared" si="12"/>
        <v>HONDA-ODYSSEY-ALL NEW</v>
      </c>
      <c r="L288" s="82">
        <f t="shared" si="13"/>
        <v>0</v>
      </c>
      <c r="N288" s="119" t="s">
        <v>31</v>
      </c>
      <c r="O288" s="120" t="s">
        <v>1393</v>
      </c>
      <c r="P288" s="122">
        <v>0</v>
      </c>
      <c r="Q288" s="122">
        <v>0</v>
      </c>
      <c r="R288" s="122">
        <v>0</v>
      </c>
      <c r="S288" s="122">
        <v>0</v>
      </c>
      <c r="T288" s="122">
        <v>126000625</v>
      </c>
      <c r="U288" s="122">
        <v>285000625</v>
      </c>
      <c r="V288" s="122">
        <v>295000625</v>
      </c>
      <c r="W288" s="122">
        <v>305000625</v>
      </c>
      <c r="X288" s="122">
        <v>0</v>
      </c>
      <c r="Y288" s="122">
        <v>216000625</v>
      </c>
      <c r="Z288" s="122">
        <v>0</v>
      </c>
      <c r="AA288" s="122">
        <v>0</v>
      </c>
      <c r="AB288" s="122">
        <v>0</v>
      </c>
      <c r="AC288" s="122">
        <v>0</v>
      </c>
      <c r="AD288" s="121"/>
      <c r="AM288" s="120" t="s">
        <v>2209</v>
      </c>
      <c r="AP288" s="120" t="s">
        <v>2275</v>
      </c>
      <c r="BB288" s="120" t="s">
        <v>1648</v>
      </c>
      <c r="BG288" s="73" t="s">
        <v>3764</v>
      </c>
      <c r="BI288" s="73" t="s">
        <v>4593</v>
      </c>
      <c r="BO288" s="72" t="s">
        <v>210</v>
      </c>
      <c r="BP288" s="73" t="s">
        <v>3707</v>
      </c>
      <c r="BQ288" s="75">
        <v>243000625</v>
      </c>
      <c r="BR288" s="75">
        <v>0</v>
      </c>
      <c r="BS288" s="75">
        <v>0</v>
      </c>
      <c r="BT288" s="75">
        <v>0</v>
      </c>
      <c r="BU288" s="75">
        <v>333000625</v>
      </c>
      <c r="BV288" s="75">
        <v>0</v>
      </c>
      <c r="BW288" s="75">
        <v>0</v>
      </c>
      <c r="BX288" s="75">
        <v>0</v>
      </c>
      <c r="BY288" s="75">
        <v>0</v>
      </c>
      <c r="BZ288" s="75">
        <v>0</v>
      </c>
      <c r="CA288" s="75">
        <v>0</v>
      </c>
    </row>
    <row r="289" spans="10:79" ht="12" customHeight="1">
      <c r="J289" s="46">
        <v>285</v>
      </c>
      <c r="K289" s="46" t="str">
        <f t="shared" si="12"/>
        <v>HONDA-ODYSSEY-ALL NEW 2.4 L E CVT A/T</v>
      </c>
      <c r="L289" s="82">
        <f t="shared" si="13"/>
        <v>0</v>
      </c>
      <c r="N289" s="119" t="s">
        <v>31</v>
      </c>
      <c r="O289" s="120" t="s">
        <v>1282</v>
      </c>
      <c r="P289" s="122">
        <v>0</v>
      </c>
      <c r="Q289" s="122">
        <v>0</v>
      </c>
      <c r="R289" s="122">
        <v>0</v>
      </c>
      <c r="S289" s="122">
        <v>0</v>
      </c>
      <c r="T289" s="122">
        <v>290000625</v>
      </c>
      <c r="U289" s="122">
        <v>300000625</v>
      </c>
      <c r="V289" s="122">
        <v>300000625</v>
      </c>
      <c r="W289" s="122">
        <v>320000625</v>
      </c>
      <c r="X289" s="122">
        <v>0</v>
      </c>
      <c r="Y289" s="122">
        <v>0</v>
      </c>
      <c r="Z289" s="122">
        <v>0</v>
      </c>
      <c r="AA289" s="122">
        <v>0</v>
      </c>
      <c r="AB289" s="122">
        <v>0</v>
      </c>
      <c r="AC289" s="122">
        <v>0</v>
      </c>
      <c r="AD289" s="121"/>
      <c r="AM289" s="120" t="s">
        <v>2465</v>
      </c>
      <c r="AP289" s="120" t="s">
        <v>1977</v>
      </c>
      <c r="BB289" s="120" t="s">
        <v>1355</v>
      </c>
      <c r="BG289" s="73" t="s">
        <v>3765</v>
      </c>
      <c r="BI289" s="73" t="s">
        <v>4594</v>
      </c>
      <c r="BO289" s="72" t="s">
        <v>210</v>
      </c>
      <c r="BP289" s="73" t="s">
        <v>3708</v>
      </c>
      <c r="BQ289" s="75">
        <v>531000625</v>
      </c>
      <c r="BR289" s="75">
        <v>0</v>
      </c>
      <c r="BS289" s="75">
        <v>0</v>
      </c>
      <c r="BT289" s="75">
        <v>0</v>
      </c>
      <c r="BU289" s="75">
        <v>729000625</v>
      </c>
      <c r="BV289" s="75">
        <v>0</v>
      </c>
      <c r="BW289" s="75">
        <v>0</v>
      </c>
      <c r="BX289" s="75">
        <v>0</v>
      </c>
      <c r="BY289" s="75">
        <v>0</v>
      </c>
      <c r="BZ289" s="75">
        <v>0</v>
      </c>
      <c r="CA289" s="75">
        <v>0</v>
      </c>
    </row>
    <row r="290" spans="10:79" ht="12" customHeight="1">
      <c r="J290" s="46">
        <v>286</v>
      </c>
      <c r="K290" s="46" t="str">
        <f t="shared" si="12"/>
        <v>HONDA-ODYSSEY-ALL NEW 2.4 L S CVT A/T</v>
      </c>
      <c r="L290" s="82">
        <f t="shared" si="13"/>
        <v>0</v>
      </c>
      <c r="N290" s="119" t="s">
        <v>31</v>
      </c>
      <c r="O290" s="120" t="s">
        <v>1283</v>
      </c>
      <c r="P290" s="122">
        <v>0</v>
      </c>
      <c r="Q290" s="122">
        <v>0</v>
      </c>
      <c r="R290" s="122">
        <v>0</v>
      </c>
      <c r="S290" s="122">
        <v>0</v>
      </c>
      <c r="T290" s="122">
        <v>290000625</v>
      </c>
      <c r="U290" s="122">
        <v>300000625</v>
      </c>
      <c r="V290" s="122">
        <v>300000625</v>
      </c>
      <c r="W290" s="122">
        <v>320000625</v>
      </c>
      <c r="X290" s="122">
        <v>0</v>
      </c>
      <c r="Y290" s="122">
        <v>0</v>
      </c>
      <c r="Z290" s="122">
        <v>0</v>
      </c>
      <c r="AA290" s="122">
        <v>0</v>
      </c>
      <c r="AB290" s="122">
        <v>0</v>
      </c>
      <c r="AC290" s="122">
        <v>0</v>
      </c>
      <c r="AD290" s="121"/>
      <c r="AM290" s="120" t="s">
        <v>2466</v>
      </c>
      <c r="AP290" s="120" t="s">
        <v>2405</v>
      </c>
      <c r="BB290" s="120" t="s">
        <v>522</v>
      </c>
      <c r="BG290" s="73" t="s">
        <v>3766</v>
      </c>
      <c r="BI290" s="73" t="s">
        <v>4595</v>
      </c>
      <c r="BO290" s="72" t="s">
        <v>210</v>
      </c>
      <c r="BP290" s="73" t="s">
        <v>3709</v>
      </c>
      <c r="BQ290" s="75">
        <v>198000625</v>
      </c>
      <c r="BR290" s="75">
        <v>216000625</v>
      </c>
      <c r="BS290" s="75">
        <v>252000625</v>
      </c>
      <c r="BT290" s="75">
        <v>270000625</v>
      </c>
      <c r="BU290" s="75">
        <v>576000625</v>
      </c>
      <c r="BV290" s="75">
        <v>0</v>
      </c>
      <c r="BW290" s="75">
        <v>0</v>
      </c>
      <c r="BX290" s="75">
        <v>639000625</v>
      </c>
      <c r="BY290" s="75">
        <v>0</v>
      </c>
      <c r="BZ290" s="75">
        <v>0</v>
      </c>
      <c r="CA290" s="75">
        <v>0</v>
      </c>
    </row>
    <row r="291" spans="10:79" ht="12" customHeight="1">
      <c r="J291" s="46">
        <v>287</v>
      </c>
      <c r="K291" s="46" t="str">
        <f t="shared" si="12"/>
        <v>HONDA-ODYSSEY-ALL NEW IVTEC 2.4 TT AT</v>
      </c>
      <c r="L291" s="82">
        <f t="shared" si="13"/>
        <v>0</v>
      </c>
      <c r="N291" s="119" t="s">
        <v>31</v>
      </c>
      <c r="O291" s="120" t="s">
        <v>1394</v>
      </c>
      <c r="P291" s="122">
        <v>0</v>
      </c>
      <c r="Q291" s="122">
        <v>0</v>
      </c>
      <c r="R291" s="122">
        <v>0</v>
      </c>
      <c r="S291" s="122">
        <v>0</v>
      </c>
      <c r="T291" s="122">
        <v>290000625</v>
      </c>
      <c r="U291" s="122">
        <v>295000625</v>
      </c>
      <c r="V291" s="122">
        <v>300000625</v>
      </c>
      <c r="W291" s="122">
        <v>0</v>
      </c>
      <c r="X291" s="122">
        <v>0</v>
      </c>
      <c r="Y291" s="122">
        <v>0</v>
      </c>
      <c r="Z291" s="122">
        <v>0</v>
      </c>
      <c r="AA291" s="122">
        <v>0</v>
      </c>
      <c r="AB291" s="122">
        <v>0</v>
      </c>
      <c r="AC291" s="122">
        <v>0</v>
      </c>
      <c r="AD291" s="121"/>
      <c r="AM291" s="120" t="s">
        <v>2210</v>
      </c>
      <c r="AP291" s="120" t="s">
        <v>2406</v>
      </c>
      <c r="BB291" s="120" t="s">
        <v>616</v>
      </c>
      <c r="BG291" s="73" t="s">
        <v>3767</v>
      </c>
      <c r="BI291" s="73" t="s">
        <v>4596</v>
      </c>
      <c r="BO291" s="72" t="s">
        <v>210</v>
      </c>
      <c r="BP291" s="73" t="s">
        <v>3710</v>
      </c>
      <c r="BQ291" s="75">
        <v>261000625</v>
      </c>
      <c r="BR291" s="75">
        <v>261000625</v>
      </c>
      <c r="BS291" s="75">
        <v>297000625</v>
      </c>
      <c r="BT291" s="75">
        <v>315000625</v>
      </c>
      <c r="BU291" s="75">
        <v>333000625</v>
      </c>
      <c r="BV291" s="75">
        <v>360000625</v>
      </c>
      <c r="BW291" s="75">
        <v>387000625</v>
      </c>
      <c r="BX291" s="75">
        <v>432000625</v>
      </c>
      <c r="BY291" s="75">
        <v>0</v>
      </c>
      <c r="BZ291" s="75">
        <v>0</v>
      </c>
      <c r="CA291" s="75">
        <v>0</v>
      </c>
    </row>
    <row r="292" spans="10:79" ht="12" customHeight="1">
      <c r="J292" s="46">
        <v>288</v>
      </c>
      <c r="K292" s="46" t="str">
        <f t="shared" si="12"/>
        <v>HONDA-ODYSSEY-ALL NEW IVTEC PRESTIGE 2.4 AT</v>
      </c>
      <c r="L292" s="82">
        <f t="shared" si="13"/>
        <v>0</v>
      </c>
      <c r="N292" s="119" t="s">
        <v>31</v>
      </c>
      <c r="O292" s="120" t="s">
        <v>561</v>
      </c>
      <c r="P292" s="122">
        <v>0</v>
      </c>
      <c r="Q292" s="122">
        <v>0</v>
      </c>
      <c r="R292" s="122">
        <v>0</v>
      </c>
      <c r="S292" s="122">
        <v>0</v>
      </c>
      <c r="T292" s="122">
        <v>220000625</v>
      </c>
      <c r="U292" s="122">
        <v>240000625</v>
      </c>
      <c r="V292" s="122">
        <v>260000625</v>
      </c>
      <c r="W292" s="122">
        <v>305000625</v>
      </c>
      <c r="X292" s="122">
        <v>0</v>
      </c>
      <c r="Y292" s="122">
        <v>0</v>
      </c>
      <c r="Z292" s="122">
        <v>0</v>
      </c>
      <c r="AA292" s="122">
        <v>0</v>
      </c>
      <c r="AB292" s="122">
        <v>0</v>
      </c>
      <c r="AC292" s="122">
        <v>0</v>
      </c>
      <c r="AD292" s="121"/>
      <c r="AM292" s="120" t="s">
        <v>2210</v>
      </c>
      <c r="AP292" s="120" t="s">
        <v>1996</v>
      </c>
      <c r="BB292" s="120" t="s">
        <v>1356</v>
      </c>
      <c r="BG292" s="73" t="s">
        <v>3768</v>
      </c>
      <c r="BI292" s="73" t="s">
        <v>4597</v>
      </c>
      <c r="BO292" s="72" t="s">
        <v>210</v>
      </c>
      <c r="BP292" s="73" t="s">
        <v>3711</v>
      </c>
      <c r="BQ292" s="75">
        <v>279000625</v>
      </c>
      <c r="BR292" s="75">
        <v>297000625</v>
      </c>
      <c r="BS292" s="75">
        <v>333000625</v>
      </c>
      <c r="BT292" s="75">
        <v>351000625</v>
      </c>
      <c r="BU292" s="75">
        <v>720000625</v>
      </c>
      <c r="BV292" s="75">
        <v>0</v>
      </c>
      <c r="BW292" s="75">
        <v>0</v>
      </c>
      <c r="BX292" s="75">
        <v>0</v>
      </c>
      <c r="BY292" s="75">
        <v>0</v>
      </c>
      <c r="BZ292" s="75">
        <v>0</v>
      </c>
      <c r="CA292" s="75">
        <v>0</v>
      </c>
    </row>
    <row r="293" spans="10:79" ht="12" customHeight="1">
      <c r="J293" s="46">
        <v>289</v>
      </c>
      <c r="K293" s="46" t="str">
        <f t="shared" si="12"/>
        <v>HONDA-ODYSSEY-M/T</v>
      </c>
      <c r="L293" s="82">
        <f t="shared" si="13"/>
        <v>0</v>
      </c>
      <c r="N293" s="119" t="s">
        <v>31</v>
      </c>
      <c r="O293" s="120" t="s">
        <v>2010</v>
      </c>
      <c r="P293" s="122">
        <v>0</v>
      </c>
      <c r="Q293" s="122">
        <v>0</v>
      </c>
      <c r="R293" s="122">
        <v>0</v>
      </c>
      <c r="S293" s="122">
        <v>0</v>
      </c>
      <c r="T293" s="122">
        <v>0</v>
      </c>
      <c r="U293" s="122">
        <v>0</v>
      </c>
      <c r="V293" s="122">
        <v>180000625</v>
      </c>
      <c r="W293" s="122">
        <v>198000625</v>
      </c>
      <c r="X293" s="122">
        <v>0</v>
      </c>
      <c r="Y293" s="122">
        <v>0</v>
      </c>
      <c r="Z293" s="122">
        <v>0</v>
      </c>
      <c r="AA293" s="122">
        <v>0</v>
      </c>
      <c r="AB293" s="122">
        <v>0</v>
      </c>
      <c r="AC293" s="122">
        <v>0</v>
      </c>
      <c r="AD293" s="121"/>
      <c r="AM293" s="120" t="s">
        <v>1969</v>
      </c>
      <c r="AP293" s="120" t="s">
        <v>2407</v>
      </c>
      <c r="BB293" s="120" t="s">
        <v>1357</v>
      </c>
      <c r="BG293" s="73" t="s">
        <v>3769</v>
      </c>
      <c r="BI293" s="73" t="s">
        <v>4598</v>
      </c>
      <c r="BO293" s="72" t="s">
        <v>210</v>
      </c>
      <c r="BP293" s="73" t="s">
        <v>3712</v>
      </c>
      <c r="BQ293" s="75">
        <v>243000625</v>
      </c>
      <c r="BR293" s="75">
        <v>261000625</v>
      </c>
      <c r="BS293" s="75">
        <v>297000625</v>
      </c>
      <c r="BT293" s="75">
        <v>0</v>
      </c>
      <c r="BU293" s="75">
        <v>0</v>
      </c>
      <c r="BV293" s="75">
        <v>0</v>
      </c>
      <c r="BW293" s="75">
        <v>0</v>
      </c>
      <c r="BX293" s="75">
        <v>0</v>
      </c>
      <c r="BY293" s="75">
        <v>0</v>
      </c>
      <c r="BZ293" s="75">
        <v>0</v>
      </c>
      <c r="CA293" s="75">
        <v>0</v>
      </c>
    </row>
    <row r="294" spans="10:79" ht="12" customHeight="1">
      <c r="J294" s="46">
        <v>290</v>
      </c>
      <c r="K294" s="46" t="str">
        <f t="shared" si="12"/>
        <v>HONDA-ODYSSEY-RB3 2.4 AT</v>
      </c>
      <c r="L294" s="82">
        <f t="shared" si="13"/>
        <v>0</v>
      </c>
      <c r="N294" s="119" t="s">
        <v>31</v>
      </c>
      <c r="O294" s="120" t="s">
        <v>1772</v>
      </c>
      <c r="P294" s="121"/>
      <c r="Q294" s="122">
        <v>0</v>
      </c>
      <c r="R294" s="122">
        <v>0</v>
      </c>
      <c r="S294" s="122">
        <v>0</v>
      </c>
      <c r="T294" s="122">
        <v>0</v>
      </c>
      <c r="U294" s="122">
        <v>0</v>
      </c>
      <c r="V294" s="122">
        <v>140000925</v>
      </c>
      <c r="W294" s="122">
        <v>160000925</v>
      </c>
      <c r="X294" s="122">
        <v>165000925</v>
      </c>
      <c r="Y294" s="122">
        <v>0</v>
      </c>
      <c r="Z294" s="122">
        <v>0</v>
      </c>
      <c r="AA294" s="122">
        <v>0</v>
      </c>
      <c r="AB294" s="122">
        <v>0</v>
      </c>
      <c r="AC294" s="122">
        <v>0</v>
      </c>
      <c r="AD294" s="121"/>
      <c r="AM294" s="120" t="s">
        <v>2160</v>
      </c>
      <c r="AP294" s="120" t="s">
        <v>1804</v>
      </c>
      <c r="BB294" s="120" t="s">
        <v>1358</v>
      </c>
      <c r="BG294" s="73" t="s">
        <v>3770</v>
      </c>
      <c r="BI294" s="73" t="s">
        <v>4599</v>
      </c>
      <c r="BO294" s="72" t="s">
        <v>210</v>
      </c>
      <c r="BP294" s="73" t="s">
        <v>3713</v>
      </c>
      <c r="BQ294" s="75">
        <v>261000625</v>
      </c>
      <c r="BR294" s="75">
        <v>279000625</v>
      </c>
      <c r="BS294" s="75">
        <v>315000625</v>
      </c>
      <c r="BT294" s="75">
        <v>333000625</v>
      </c>
      <c r="BU294" s="75">
        <v>351000625</v>
      </c>
      <c r="BV294" s="75">
        <v>378000625</v>
      </c>
      <c r="BW294" s="75">
        <v>405000625</v>
      </c>
      <c r="BX294" s="75">
        <v>432000625</v>
      </c>
      <c r="BY294" s="75">
        <v>0</v>
      </c>
      <c r="BZ294" s="75">
        <v>0</v>
      </c>
      <c r="CA294" s="75">
        <v>0</v>
      </c>
    </row>
    <row r="295" spans="10:79" ht="12" customHeight="1">
      <c r="J295" s="46">
        <v>291</v>
      </c>
      <c r="K295" s="46" t="str">
        <f t="shared" si="12"/>
        <v>HONDA-WRV-1.5 E MT</v>
      </c>
      <c r="L295" s="82">
        <f t="shared" si="13"/>
        <v>215000026</v>
      </c>
      <c r="N295" s="119" t="s">
        <v>31</v>
      </c>
      <c r="O295" s="120" t="s">
        <v>1395</v>
      </c>
      <c r="P295" s="122">
        <v>0</v>
      </c>
      <c r="Q295" s="122">
        <v>0</v>
      </c>
      <c r="R295" s="122">
        <v>0</v>
      </c>
      <c r="S295" s="122">
        <v>0</v>
      </c>
      <c r="T295" s="122">
        <v>0</v>
      </c>
      <c r="U295" s="122">
        <v>157000625</v>
      </c>
      <c r="V295" s="122">
        <v>162000625</v>
      </c>
      <c r="W295" s="122">
        <v>193000625</v>
      </c>
      <c r="X295" s="122">
        <v>0</v>
      </c>
      <c r="Y295" s="122">
        <v>0</v>
      </c>
      <c r="Z295" s="122">
        <v>0</v>
      </c>
      <c r="AA295" s="122">
        <v>0</v>
      </c>
      <c r="AB295" s="122">
        <v>0</v>
      </c>
      <c r="AC295" s="122">
        <v>0</v>
      </c>
      <c r="AD295" s="121"/>
      <c r="AM295" s="120" t="s">
        <v>2261</v>
      </c>
      <c r="AP295" s="120" t="s">
        <v>2728</v>
      </c>
      <c r="BB295" s="120" t="s">
        <v>683</v>
      </c>
      <c r="BG295" s="73" t="s">
        <v>3771</v>
      </c>
      <c r="BI295" s="73" t="s">
        <v>4600</v>
      </c>
      <c r="BO295" s="72" t="s">
        <v>210</v>
      </c>
      <c r="BP295" s="73" t="s">
        <v>3714</v>
      </c>
      <c r="BQ295" s="75">
        <v>350000026</v>
      </c>
      <c r="BR295" s="75">
        <v>0</v>
      </c>
      <c r="BS295" s="75">
        <v>0</v>
      </c>
      <c r="BT295" s="75">
        <v>0</v>
      </c>
      <c r="BU295" s="75">
        <v>0</v>
      </c>
      <c r="BV295" s="75">
        <v>0</v>
      </c>
      <c r="BW295" s="75">
        <v>0</v>
      </c>
      <c r="BX295" s="75">
        <v>0</v>
      </c>
      <c r="BY295" s="75">
        <v>0</v>
      </c>
      <c r="BZ295" s="75">
        <v>0</v>
      </c>
      <c r="CA295" s="75">
        <v>0</v>
      </c>
    </row>
    <row r="296" spans="10:79" ht="12" customHeight="1">
      <c r="J296" s="46">
        <v>292</v>
      </c>
      <c r="K296" s="46" t="str">
        <f t="shared" si="12"/>
        <v>HONDA-WRV-1.5L E CVT</v>
      </c>
      <c r="L296" s="82">
        <f t="shared" si="13"/>
        <v>220000026</v>
      </c>
      <c r="N296" s="119" t="s">
        <v>31</v>
      </c>
      <c r="O296" s="120" t="s">
        <v>1284</v>
      </c>
      <c r="P296" s="122">
        <v>0</v>
      </c>
      <c r="Q296" s="122">
        <v>0</v>
      </c>
      <c r="R296" s="122">
        <v>80000625</v>
      </c>
      <c r="S296" s="122">
        <v>90000625</v>
      </c>
      <c r="T296" s="122">
        <v>120000625</v>
      </c>
      <c r="U296" s="122">
        <v>130000625</v>
      </c>
      <c r="V296" s="122">
        <v>140000625</v>
      </c>
      <c r="W296" s="122">
        <v>0</v>
      </c>
      <c r="X296" s="122">
        <v>0</v>
      </c>
      <c r="Y296" s="122">
        <v>0</v>
      </c>
      <c r="Z296" s="122">
        <v>0</v>
      </c>
      <c r="AA296" s="122">
        <v>0</v>
      </c>
      <c r="AB296" s="122">
        <v>0</v>
      </c>
      <c r="AC296" s="122">
        <v>0</v>
      </c>
      <c r="AD296" s="121"/>
      <c r="AM296" s="120" t="s">
        <v>2262</v>
      </c>
      <c r="AP296" s="120" t="s">
        <v>2655</v>
      </c>
      <c r="BB296" s="120" t="s">
        <v>1359</v>
      </c>
      <c r="BG296" s="73" t="s">
        <v>3772</v>
      </c>
      <c r="BI296" s="73" t="s">
        <v>4601</v>
      </c>
      <c r="BO296" s="72" t="s">
        <v>210</v>
      </c>
      <c r="BP296" s="73" t="s">
        <v>3715</v>
      </c>
      <c r="BQ296" s="75">
        <v>306000625</v>
      </c>
      <c r="BR296" s="75">
        <v>0</v>
      </c>
      <c r="BS296" s="75">
        <v>0</v>
      </c>
      <c r="BT296" s="75">
        <v>0</v>
      </c>
      <c r="BU296" s="75">
        <v>0</v>
      </c>
      <c r="BV296" s="75">
        <v>0</v>
      </c>
      <c r="BW296" s="75">
        <v>0</v>
      </c>
      <c r="BX296" s="75">
        <v>0</v>
      </c>
      <c r="BY296" s="75">
        <v>0</v>
      </c>
      <c r="BZ296" s="75">
        <v>0</v>
      </c>
      <c r="CA296" s="75">
        <v>0</v>
      </c>
    </row>
    <row r="297" spans="10:79" ht="12" customHeight="1">
      <c r="J297" s="46">
        <v>293</v>
      </c>
      <c r="K297" s="46" t="str">
        <f t="shared" si="12"/>
        <v>HONDA-WRV-1.5L RS CVT</v>
      </c>
      <c r="L297" s="82">
        <f t="shared" si="13"/>
        <v>240000026</v>
      </c>
      <c r="N297" s="119" t="s">
        <v>31</v>
      </c>
      <c r="O297" s="120" t="s">
        <v>645</v>
      </c>
      <c r="P297" s="122">
        <v>0</v>
      </c>
      <c r="Q297" s="122">
        <v>0</v>
      </c>
      <c r="R297" s="122">
        <v>0</v>
      </c>
      <c r="S297" s="122">
        <v>105000625</v>
      </c>
      <c r="T297" s="122">
        <v>115000625</v>
      </c>
      <c r="U297" s="122">
        <v>125000625</v>
      </c>
      <c r="V297" s="122">
        <v>135000625</v>
      </c>
      <c r="W297" s="122">
        <v>145000625</v>
      </c>
      <c r="X297" s="122">
        <v>0</v>
      </c>
      <c r="Y297" s="122">
        <v>0</v>
      </c>
      <c r="Z297" s="122">
        <v>0</v>
      </c>
      <c r="AA297" s="122">
        <v>0</v>
      </c>
      <c r="AB297" s="122">
        <v>0</v>
      </c>
      <c r="AC297" s="122">
        <v>0</v>
      </c>
      <c r="AD297" s="121"/>
      <c r="AM297" s="120" t="s">
        <v>2161</v>
      </c>
      <c r="AP297" s="120" t="s">
        <v>2276</v>
      </c>
      <c r="BB297" s="120" t="s">
        <v>1360</v>
      </c>
      <c r="BG297" s="73" t="s">
        <v>3773</v>
      </c>
      <c r="BI297" s="73" t="s">
        <v>4602</v>
      </c>
      <c r="BO297" s="72" t="s">
        <v>210</v>
      </c>
      <c r="BP297" s="73" t="s">
        <v>3716</v>
      </c>
      <c r="BQ297" s="75">
        <v>306000625</v>
      </c>
      <c r="BR297" s="75">
        <v>0</v>
      </c>
      <c r="BS297" s="75">
        <v>0</v>
      </c>
      <c r="BT297" s="75">
        <v>0</v>
      </c>
      <c r="BU297" s="75">
        <v>0</v>
      </c>
      <c r="BV297" s="75">
        <v>0</v>
      </c>
      <c r="BW297" s="75">
        <v>0</v>
      </c>
      <c r="BX297" s="75">
        <v>990000625</v>
      </c>
      <c r="BY297" s="75">
        <v>0</v>
      </c>
      <c r="BZ297" s="75">
        <v>0</v>
      </c>
      <c r="CA297" s="75">
        <v>0</v>
      </c>
    </row>
    <row r="298" spans="10:79" ht="12" customHeight="1">
      <c r="J298" s="46">
        <v>294</v>
      </c>
      <c r="K298" s="46" t="str">
        <f t="shared" si="12"/>
        <v>HONDA-WRV-1.5L RS CVT HONDA SENSING</v>
      </c>
      <c r="L298" s="82">
        <f t="shared" si="13"/>
        <v>240000026</v>
      </c>
      <c r="N298" s="119" t="s">
        <v>31</v>
      </c>
      <c r="O298" s="120" t="s">
        <v>1693</v>
      </c>
      <c r="P298" s="122">
        <v>80000625</v>
      </c>
      <c r="Q298" s="122">
        <v>85000625</v>
      </c>
      <c r="R298" s="122">
        <v>90000625</v>
      </c>
      <c r="S298" s="122">
        <v>95000625</v>
      </c>
      <c r="T298" s="122">
        <v>0</v>
      </c>
      <c r="U298" s="122">
        <v>0</v>
      </c>
      <c r="V298" s="122">
        <v>162000625</v>
      </c>
      <c r="W298" s="122">
        <v>202000625</v>
      </c>
      <c r="X298" s="122">
        <v>0</v>
      </c>
      <c r="Y298" s="122">
        <v>0</v>
      </c>
      <c r="Z298" s="122">
        <v>0</v>
      </c>
      <c r="AA298" s="122">
        <v>0</v>
      </c>
      <c r="AB298" s="122">
        <v>0</v>
      </c>
      <c r="AC298" s="122">
        <v>0</v>
      </c>
      <c r="AD298" s="121"/>
      <c r="AM298" s="120" t="s">
        <v>2162</v>
      </c>
      <c r="AP298" s="120" t="s">
        <v>2656</v>
      </c>
      <c r="BB298" s="120" t="s">
        <v>1361</v>
      </c>
      <c r="BG298" s="73" t="s">
        <v>3774</v>
      </c>
      <c r="BI298" s="73" t="s">
        <v>4603</v>
      </c>
      <c r="BO298" s="72" t="s">
        <v>210</v>
      </c>
      <c r="BP298" s="73" t="s">
        <v>3717</v>
      </c>
      <c r="BQ298" s="75">
        <v>450000625</v>
      </c>
      <c r="BR298" s="75">
        <v>0</v>
      </c>
      <c r="BS298" s="75">
        <v>0</v>
      </c>
      <c r="BT298" s="75">
        <v>0</v>
      </c>
      <c r="BU298" s="75">
        <v>0</v>
      </c>
      <c r="BV298" s="75">
        <v>0</v>
      </c>
      <c r="BW298" s="75">
        <v>0</v>
      </c>
      <c r="BX298" s="75">
        <v>0</v>
      </c>
      <c r="BY298" s="75">
        <v>0</v>
      </c>
      <c r="BZ298" s="75">
        <v>0</v>
      </c>
      <c r="CA298" s="75">
        <v>0</v>
      </c>
    </row>
    <row r="299" spans="10:79" ht="12" customHeight="1">
      <c r="J299" s="46">
        <v>295</v>
      </c>
      <c r="K299" s="46" t="str">
        <f t="shared" si="12"/>
        <v>HONDA-WRV-1.5L RS CVT HONDA SENSING TT (TWO TONE)</v>
      </c>
      <c r="L299" s="82">
        <f t="shared" si="13"/>
        <v>240000026</v>
      </c>
      <c r="N299" s="119" t="s">
        <v>31</v>
      </c>
      <c r="O299" s="120" t="s">
        <v>1285</v>
      </c>
      <c r="P299" s="122">
        <v>0</v>
      </c>
      <c r="Q299" s="122">
        <v>0</v>
      </c>
      <c r="R299" s="122">
        <v>0</v>
      </c>
      <c r="S299" s="122">
        <v>0</v>
      </c>
      <c r="T299" s="122">
        <v>135000625</v>
      </c>
      <c r="U299" s="122">
        <v>144000625</v>
      </c>
      <c r="V299" s="122">
        <v>166000625</v>
      </c>
      <c r="W299" s="122">
        <v>0</v>
      </c>
      <c r="X299" s="122">
        <v>0</v>
      </c>
      <c r="Y299" s="122">
        <v>0</v>
      </c>
      <c r="Z299" s="122">
        <v>0</v>
      </c>
      <c r="AA299" s="122">
        <v>0</v>
      </c>
      <c r="AB299" s="122">
        <v>0</v>
      </c>
      <c r="AC299" s="122">
        <v>0</v>
      </c>
      <c r="AD299" s="121"/>
      <c r="AM299" s="120" t="s">
        <v>2514</v>
      </c>
      <c r="AP299" s="120" t="s">
        <v>2708</v>
      </c>
      <c r="BB299" s="120" t="s">
        <v>1495</v>
      </c>
      <c r="BG299" s="73" t="s">
        <v>5029</v>
      </c>
      <c r="BI299" s="73" t="s">
        <v>4604</v>
      </c>
      <c r="BO299" s="72" t="s">
        <v>210</v>
      </c>
      <c r="BP299" s="73" t="s">
        <v>3718</v>
      </c>
      <c r="BQ299" s="75">
        <v>333000625</v>
      </c>
      <c r="BR299" s="75">
        <v>378000625</v>
      </c>
      <c r="BS299" s="75">
        <v>414000625</v>
      </c>
      <c r="BT299" s="75">
        <v>675000625</v>
      </c>
      <c r="BU299" s="75">
        <v>495000625</v>
      </c>
      <c r="BV299" s="75">
        <v>0</v>
      </c>
      <c r="BW299" s="75">
        <v>0</v>
      </c>
      <c r="BX299" s="75">
        <v>0</v>
      </c>
      <c r="BY299" s="75">
        <v>0</v>
      </c>
      <c r="BZ299" s="75">
        <v>0</v>
      </c>
      <c r="CA299" s="75">
        <v>0</v>
      </c>
    </row>
    <row r="300" spans="10:79" ht="12" customHeight="1">
      <c r="J300" s="46">
        <v>296</v>
      </c>
      <c r="K300" s="46" t="str">
        <f t="shared" si="12"/>
        <v>HONDA-WRV-1.5L RS CVT TWO TONE</v>
      </c>
      <c r="L300" s="82">
        <f t="shared" si="13"/>
        <v>240000026</v>
      </c>
      <c r="N300" s="119" t="s">
        <v>31</v>
      </c>
      <c r="O300" s="120" t="s">
        <v>1396</v>
      </c>
      <c r="P300" s="122">
        <v>0</v>
      </c>
      <c r="Q300" s="122">
        <v>0</v>
      </c>
      <c r="R300" s="122">
        <v>0</v>
      </c>
      <c r="S300" s="122">
        <v>0</v>
      </c>
      <c r="T300" s="122">
        <v>0</v>
      </c>
      <c r="U300" s="122">
        <v>171000625</v>
      </c>
      <c r="V300" s="122">
        <v>180000625</v>
      </c>
      <c r="W300" s="122">
        <v>193000625</v>
      </c>
      <c r="X300" s="122">
        <v>0</v>
      </c>
      <c r="Y300" s="122">
        <v>0</v>
      </c>
      <c r="Z300" s="122">
        <v>0</v>
      </c>
      <c r="AA300" s="122">
        <v>0</v>
      </c>
      <c r="AB300" s="122">
        <v>0</v>
      </c>
      <c r="AC300" s="122">
        <v>0</v>
      </c>
      <c r="AD300" s="121"/>
      <c r="AM300" s="120" t="s">
        <v>870</v>
      </c>
      <c r="AP300" s="120" t="s">
        <v>2840</v>
      </c>
      <c r="BB300" s="120" t="s">
        <v>667</v>
      </c>
      <c r="BG300" s="73" t="s">
        <v>3775</v>
      </c>
      <c r="BI300" s="73" t="s">
        <v>4605</v>
      </c>
      <c r="BO300" s="72" t="s">
        <v>210</v>
      </c>
      <c r="BP300" s="73" t="s">
        <v>3719</v>
      </c>
      <c r="BQ300" s="75">
        <v>0</v>
      </c>
      <c r="BR300" s="75">
        <v>0</v>
      </c>
      <c r="BS300" s="75">
        <v>0</v>
      </c>
      <c r="BT300" s="75">
        <v>0</v>
      </c>
      <c r="BU300" s="75">
        <v>0</v>
      </c>
      <c r="BV300" s="75">
        <v>0</v>
      </c>
      <c r="BW300" s="75">
        <v>0</v>
      </c>
      <c r="BX300" s="75">
        <v>0</v>
      </c>
      <c r="BY300" s="75">
        <v>0</v>
      </c>
      <c r="BZ300" s="75">
        <v>0</v>
      </c>
      <c r="CA300" s="75">
        <v>0</v>
      </c>
    </row>
    <row r="301" spans="10:79" ht="12" customHeight="1">
      <c r="J301" s="46">
        <v>297</v>
      </c>
      <c r="K301" s="46">
        <f t="shared" si="12"/>
        <v>0</v>
      </c>
      <c r="L301" s="82">
        <f t="shared" si="13"/>
        <v>0</v>
      </c>
      <c r="N301" s="119" t="s">
        <v>33</v>
      </c>
      <c r="O301" s="120" t="s">
        <v>3242</v>
      </c>
      <c r="P301" s="122">
        <v>0</v>
      </c>
      <c r="Q301" s="122">
        <v>0</v>
      </c>
      <c r="R301" s="122">
        <v>0</v>
      </c>
      <c r="S301" s="122">
        <v>0</v>
      </c>
      <c r="T301" s="122">
        <v>0</v>
      </c>
      <c r="U301" s="122">
        <v>0</v>
      </c>
      <c r="V301" s="122">
        <v>0</v>
      </c>
      <c r="W301" s="122">
        <v>0</v>
      </c>
      <c r="X301" s="122">
        <v>0</v>
      </c>
      <c r="Y301" s="122">
        <v>185000026</v>
      </c>
      <c r="Z301" s="122">
        <v>190000026</v>
      </c>
      <c r="AA301" s="122">
        <v>195000026</v>
      </c>
      <c r="AB301" s="122">
        <v>210000026</v>
      </c>
      <c r="AC301" s="122">
        <v>0</v>
      </c>
      <c r="AD301" s="121"/>
      <c r="AM301" s="120" t="s">
        <v>871</v>
      </c>
      <c r="AP301" s="120"/>
      <c r="BB301" s="120" t="s">
        <v>318</v>
      </c>
      <c r="BG301" s="73" t="s">
        <v>5099</v>
      </c>
      <c r="BI301" s="73" t="s">
        <v>4606</v>
      </c>
      <c r="BO301" s="72" t="s">
        <v>210</v>
      </c>
      <c r="BP301" s="73" t="s">
        <v>3720</v>
      </c>
      <c r="BQ301" s="75">
        <v>0</v>
      </c>
      <c r="BR301" s="75">
        <v>0</v>
      </c>
      <c r="BS301" s="75">
        <v>0</v>
      </c>
      <c r="BT301" s="75">
        <v>531000625</v>
      </c>
      <c r="BU301" s="75">
        <v>0</v>
      </c>
      <c r="BV301" s="75">
        <v>0</v>
      </c>
      <c r="BW301" s="75">
        <v>0</v>
      </c>
      <c r="BX301" s="75">
        <v>0</v>
      </c>
      <c r="BY301" s="75">
        <v>810000625</v>
      </c>
      <c r="BZ301" s="75">
        <v>0</v>
      </c>
      <c r="CA301" s="75">
        <v>0</v>
      </c>
    </row>
    <row r="302" spans="10:79" ht="12" customHeight="1">
      <c r="J302" s="46">
        <v>298</v>
      </c>
      <c r="K302" s="46">
        <f t="shared" si="12"/>
        <v>0</v>
      </c>
      <c r="L302" s="82">
        <f t="shared" si="13"/>
        <v>0</v>
      </c>
      <c r="N302" s="119" t="s">
        <v>33</v>
      </c>
      <c r="O302" s="120" t="s">
        <v>3243</v>
      </c>
      <c r="P302" s="122">
        <v>0</v>
      </c>
      <c r="Q302" s="122">
        <v>0</v>
      </c>
      <c r="R302" s="122">
        <v>0</v>
      </c>
      <c r="S302" s="122">
        <v>0</v>
      </c>
      <c r="T302" s="122">
        <v>0</v>
      </c>
      <c r="U302" s="122">
        <v>0</v>
      </c>
      <c r="V302" s="122">
        <v>0</v>
      </c>
      <c r="W302" s="122">
        <v>0</v>
      </c>
      <c r="X302" s="122">
        <v>0</v>
      </c>
      <c r="Y302" s="122">
        <v>185000026</v>
      </c>
      <c r="Z302" s="122">
        <v>190000026</v>
      </c>
      <c r="AA302" s="122">
        <v>210000026</v>
      </c>
      <c r="AB302" s="122">
        <v>220000026</v>
      </c>
      <c r="AC302" s="122">
        <v>0</v>
      </c>
      <c r="AD302" s="121"/>
      <c r="AM302" s="120" t="s">
        <v>947</v>
      </c>
      <c r="BB302" s="120" t="s">
        <v>3368</v>
      </c>
      <c r="BG302" s="73" t="s">
        <v>3776</v>
      </c>
      <c r="BI302" s="73" t="s">
        <v>4607</v>
      </c>
      <c r="BO302" s="72" t="s">
        <v>210</v>
      </c>
      <c r="BP302" s="73" t="s">
        <v>3721</v>
      </c>
      <c r="BQ302" s="75">
        <v>0</v>
      </c>
      <c r="BR302" s="75">
        <v>432000625</v>
      </c>
      <c r="BS302" s="75">
        <v>468000625</v>
      </c>
      <c r="BT302" s="75">
        <v>504000625</v>
      </c>
      <c r="BU302" s="75">
        <v>549000625</v>
      </c>
      <c r="BV302" s="75">
        <v>594000625</v>
      </c>
      <c r="BW302" s="75">
        <v>657000625</v>
      </c>
      <c r="BX302" s="75">
        <v>0</v>
      </c>
      <c r="BY302" s="75">
        <v>0</v>
      </c>
      <c r="BZ302" s="75">
        <v>0</v>
      </c>
      <c r="CA302" s="75">
        <v>0</v>
      </c>
    </row>
    <row r="303" spans="10:79" ht="12" customHeight="1">
      <c r="J303" s="46">
        <v>299</v>
      </c>
      <c r="K303" s="46">
        <f t="shared" si="12"/>
        <v>0</v>
      </c>
      <c r="L303" s="82">
        <f t="shared" si="13"/>
        <v>0</v>
      </c>
      <c r="N303" s="119" t="s">
        <v>33</v>
      </c>
      <c r="O303" s="120" t="s">
        <v>1524</v>
      </c>
      <c r="P303" s="122">
        <v>0</v>
      </c>
      <c r="Q303" s="122">
        <v>0</v>
      </c>
      <c r="R303" s="122">
        <v>70000026</v>
      </c>
      <c r="S303" s="122">
        <v>80000026</v>
      </c>
      <c r="T303" s="122">
        <v>90000026</v>
      </c>
      <c r="U303" s="122">
        <v>95000026</v>
      </c>
      <c r="V303" s="122">
        <v>0</v>
      </c>
      <c r="W303" s="122">
        <v>0</v>
      </c>
      <c r="X303" s="122">
        <v>0</v>
      </c>
      <c r="Y303" s="122">
        <v>0</v>
      </c>
      <c r="Z303" s="122">
        <v>0</v>
      </c>
      <c r="AA303" s="122">
        <v>125000026</v>
      </c>
      <c r="AB303" s="122">
        <v>0</v>
      </c>
      <c r="AC303" s="122">
        <v>0</v>
      </c>
      <c r="AD303" s="121"/>
      <c r="AM303" s="120" t="s">
        <v>948</v>
      </c>
      <c r="BB303" s="120" t="s">
        <v>1496</v>
      </c>
      <c r="BG303" s="73" t="s">
        <v>3777</v>
      </c>
      <c r="BI303" s="73" t="s">
        <v>4608</v>
      </c>
      <c r="BO303" s="72" t="s">
        <v>210</v>
      </c>
      <c r="BP303" s="73" t="s">
        <v>3722</v>
      </c>
      <c r="BQ303" s="75">
        <v>405000625</v>
      </c>
      <c r="BR303" s="75">
        <v>432000625</v>
      </c>
      <c r="BS303" s="75">
        <v>450000625</v>
      </c>
      <c r="BT303" s="75">
        <v>477000625</v>
      </c>
      <c r="BU303" s="75">
        <v>495000625</v>
      </c>
      <c r="BV303" s="75">
        <v>540000625</v>
      </c>
      <c r="BW303" s="75">
        <v>585000625</v>
      </c>
      <c r="BX303" s="75">
        <v>630000625</v>
      </c>
      <c r="BY303" s="75">
        <v>990000625</v>
      </c>
      <c r="BZ303" s="75">
        <v>0</v>
      </c>
      <c r="CA303" s="75">
        <v>0</v>
      </c>
    </row>
    <row r="304" spans="10:79" ht="12" customHeight="1">
      <c r="J304" s="46">
        <v>300</v>
      </c>
      <c r="K304" s="46">
        <f t="shared" si="12"/>
        <v>0</v>
      </c>
      <c r="L304" s="82">
        <f t="shared" si="13"/>
        <v>0</v>
      </c>
      <c r="N304" s="119" t="s">
        <v>33</v>
      </c>
      <c r="O304" s="120" t="s">
        <v>320</v>
      </c>
      <c r="P304" s="122">
        <v>0</v>
      </c>
      <c r="Q304" s="122">
        <v>65000026</v>
      </c>
      <c r="R304" s="122">
        <v>70000026</v>
      </c>
      <c r="S304" s="122">
        <v>75000026</v>
      </c>
      <c r="T304" s="122">
        <v>80000026</v>
      </c>
      <c r="U304" s="122">
        <v>85000026</v>
      </c>
      <c r="V304" s="122">
        <v>90000026</v>
      </c>
      <c r="W304" s="122">
        <v>95000026</v>
      </c>
      <c r="X304" s="122">
        <v>100000026</v>
      </c>
      <c r="Y304" s="122">
        <v>105000026</v>
      </c>
      <c r="Z304" s="122">
        <v>110000026</v>
      </c>
      <c r="AA304" s="122">
        <v>115000026</v>
      </c>
      <c r="AB304" s="122">
        <v>120000026</v>
      </c>
      <c r="AC304" s="122">
        <v>125000026</v>
      </c>
      <c r="AD304" s="121"/>
      <c r="AM304" s="120" t="s">
        <v>949</v>
      </c>
      <c r="BB304" s="120" t="s">
        <v>911</v>
      </c>
      <c r="BG304" s="73" t="s">
        <v>3778</v>
      </c>
      <c r="BI304" s="73" t="s">
        <v>4609</v>
      </c>
      <c r="BO304" s="72" t="s">
        <v>210</v>
      </c>
      <c r="BP304" s="73" t="s">
        <v>5027</v>
      </c>
      <c r="BQ304" s="75">
        <v>475000925</v>
      </c>
      <c r="BR304" s="75">
        <v>540000925</v>
      </c>
      <c r="BS304" s="75">
        <v>590000925</v>
      </c>
      <c r="BT304" s="75">
        <v>670000925</v>
      </c>
      <c r="BU304" s="75">
        <v>715000925</v>
      </c>
      <c r="BV304" s="75">
        <v>0</v>
      </c>
      <c r="BW304" s="75">
        <v>0</v>
      </c>
      <c r="BX304" s="75">
        <v>0</v>
      </c>
      <c r="BY304" s="75">
        <v>0</v>
      </c>
      <c r="BZ304" s="75">
        <v>0</v>
      </c>
      <c r="CA304" s="75">
        <v>0</v>
      </c>
    </row>
    <row r="305" spans="10:79" ht="12" customHeight="1">
      <c r="J305" s="46">
        <v>301</v>
      </c>
      <c r="K305" s="46">
        <f t="shared" si="12"/>
        <v>0</v>
      </c>
      <c r="L305" s="82">
        <f t="shared" si="13"/>
        <v>0</v>
      </c>
      <c r="N305" s="119" t="s">
        <v>33</v>
      </c>
      <c r="O305" s="120" t="s">
        <v>1694</v>
      </c>
      <c r="P305" s="122">
        <v>0</v>
      </c>
      <c r="Q305" s="122">
        <v>65000026</v>
      </c>
      <c r="R305" s="122">
        <v>70000026</v>
      </c>
      <c r="S305" s="122">
        <v>75000026</v>
      </c>
      <c r="T305" s="122">
        <v>80000026</v>
      </c>
      <c r="U305" s="122">
        <v>85000026</v>
      </c>
      <c r="V305" s="122">
        <v>90000026</v>
      </c>
      <c r="W305" s="122">
        <v>95000026</v>
      </c>
      <c r="X305" s="122">
        <v>100000026</v>
      </c>
      <c r="Y305" s="122">
        <v>105000026</v>
      </c>
      <c r="Z305" s="122">
        <v>110000026</v>
      </c>
      <c r="AA305" s="122">
        <v>115000026</v>
      </c>
      <c r="AB305" s="122">
        <v>120000026</v>
      </c>
      <c r="AC305" s="122">
        <v>125000026</v>
      </c>
      <c r="AD305" s="121"/>
      <c r="AM305" s="120" t="s">
        <v>950</v>
      </c>
      <c r="BB305" s="120" t="s">
        <v>611</v>
      </c>
      <c r="BG305" s="73" t="s">
        <v>3779</v>
      </c>
      <c r="BI305" s="73" t="s">
        <v>4610</v>
      </c>
      <c r="BO305" s="72" t="s">
        <v>210</v>
      </c>
      <c r="BP305" s="73" t="s">
        <v>3723</v>
      </c>
      <c r="BQ305" s="75">
        <v>333000625</v>
      </c>
      <c r="BR305" s="75">
        <v>378000625</v>
      </c>
      <c r="BS305" s="75">
        <v>414000625</v>
      </c>
      <c r="BT305" s="75">
        <v>450000625</v>
      </c>
      <c r="BU305" s="75">
        <v>495000625</v>
      </c>
      <c r="BV305" s="75">
        <v>540000625</v>
      </c>
      <c r="BW305" s="75">
        <v>567000625</v>
      </c>
      <c r="BX305" s="75">
        <v>630000625</v>
      </c>
      <c r="BY305" s="75">
        <v>0</v>
      </c>
      <c r="BZ305" s="75">
        <v>0</v>
      </c>
      <c r="CA305" s="75">
        <v>0</v>
      </c>
    </row>
    <row r="306" spans="10:79" ht="12" customHeight="1">
      <c r="J306" s="46">
        <v>302</v>
      </c>
      <c r="K306" s="46">
        <f t="shared" si="12"/>
        <v>0</v>
      </c>
      <c r="L306" s="82">
        <f t="shared" si="13"/>
        <v>0</v>
      </c>
      <c r="N306" s="119" t="s">
        <v>33</v>
      </c>
      <c r="O306" s="120" t="s">
        <v>1397</v>
      </c>
      <c r="P306" s="122">
        <v>0</v>
      </c>
      <c r="Q306" s="122">
        <v>0</v>
      </c>
      <c r="R306" s="122">
        <v>0</v>
      </c>
      <c r="S306" s="122">
        <v>0</v>
      </c>
      <c r="T306" s="122">
        <v>100000026</v>
      </c>
      <c r="U306" s="122">
        <v>105000026</v>
      </c>
      <c r="V306" s="122">
        <v>110000026</v>
      </c>
      <c r="W306" s="122">
        <v>115000026</v>
      </c>
      <c r="X306" s="122">
        <v>120000026</v>
      </c>
      <c r="Y306" s="122">
        <v>125000026</v>
      </c>
      <c r="Z306" s="122">
        <v>130000026</v>
      </c>
      <c r="AA306" s="122">
        <v>0</v>
      </c>
      <c r="AB306" s="122">
        <v>0</v>
      </c>
      <c r="AC306" s="122">
        <v>0</v>
      </c>
      <c r="AD306" s="121"/>
      <c r="AM306" s="120" t="s">
        <v>951</v>
      </c>
      <c r="BB306" s="120" t="s">
        <v>912</v>
      </c>
      <c r="BG306" s="73" t="s">
        <v>3780</v>
      </c>
      <c r="BI306" s="73" t="s">
        <v>4611</v>
      </c>
      <c r="BO306" s="72" t="s">
        <v>210</v>
      </c>
      <c r="BP306" s="73" t="s">
        <v>3724</v>
      </c>
      <c r="BQ306" s="75">
        <v>0</v>
      </c>
      <c r="BR306" s="75">
        <v>0</v>
      </c>
      <c r="BS306" s="75">
        <v>621000625</v>
      </c>
      <c r="BT306" s="75">
        <v>0</v>
      </c>
      <c r="BU306" s="75">
        <v>729000625</v>
      </c>
      <c r="BV306" s="75">
        <v>612000625</v>
      </c>
      <c r="BW306" s="75">
        <v>0</v>
      </c>
      <c r="BX306" s="75">
        <v>0</v>
      </c>
      <c r="BY306" s="75">
        <v>0</v>
      </c>
      <c r="BZ306" s="75">
        <v>0</v>
      </c>
      <c r="CA306" s="75">
        <v>0</v>
      </c>
    </row>
    <row r="307" spans="10:79" ht="12" customHeight="1">
      <c r="J307" s="46">
        <v>303</v>
      </c>
      <c r="K307" s="46">
        <f t="shared" si="12"/>
        <v>0</v>
      </c>
      <c r="L307" s="82">
        <f t="shared" si="13"/>
        <v>0</v>
      </c>
      <c r="N307" s="119" t="s">
        <v>33</v>
      </c>
      <c r="O307" s="120" t="s">
        <v>1398</v>
      </c>
      <c r="P307" s="122">
        <v>0</v>
      </c>
      <c r="Q307" s="122">
        <v>0</v>
      </c>
      <c r="R307" s="122">
        <v>0</v>
      </c>
      <c r="S307" s="122">
        <v>0</v>
      </c>
      <c r="T307" s="122">
        <v>0</v>
      </c>
      <c r="U307" s="122">
        <v>100000026</v>
      </c>
      <c r="V307" s="122">
        <v>105000026</v>
      </c>
      <c r="W307" s="122">
        <v>110000026</v>
      </c>
      <c r="X307" s="122">
        <v>115000026</v>
      </c>
      <c r="Y307" s="122">
        <v>120000026</v>
      </c>
      <c r="Z307" s="122">
        <v>125000026</v>
      </c>
      <c r="AA307" s="122">
        <v>130000026</v>
      </c>
      <c r="AB307" s="122">
        <v>135000026</v>
      </c>
      <c r="AC307" s="122">
        <v>0</v>
      </c>
      <c r="AD307" s="121"/>
      <c r="AM307" s="120" t="s">
        <v>209</v>
      </c>
      <c r="BB307" s="120" t="s">
        <v>913</v>
      </c>
      <c r="BG307" s="73" t="s">
        <v>3781</v>
      </c>
      <c r="BI307" s="73" t="s">
        <v>4612</v>
      </c>
      <c r="BO307" s="72" t="s">
        <v>210</v>
      </c>
      <c r="BP307" s="73" t="s">
        <v>3725</v>
      </c>
      <c r="BQ307" s="75">
        <v>0</v>
      </c>
      <c r="BR307" s="75">
        <v>0</v>
      </c>
      <c r="BS307" s="75">
        <v>0</v>
      </c>
      <c r="BT307" s="75">
        <v>0</v>
      </c>
      <c r="BU307" s="75">
        <v>0</v>
      </c>
      <c r="BV307" s="75">
        <v>0</v>
      </c>
      <c r="BW307" s="75">
        <v>0</v>
      </c>
      <c r="BX307" s="75">
        <v>855000625</v>
      </c>
      <c r="BY307" s="75">
        <v>0</v>
      </c>
      <c r="BZ307" s="75">
        <v>0</v>
      </c>
      <c r="CA307" s="75">
        <v>0</v>
      </c>
    </row>
    <row r="308" spans="10:79" ht="12" customHeight="1">
      <c r="J308" s="46">
        <v>304</v>
      </c>
      <c r="K308" s="46">
        <f t="shared" si="12"/>
        <v>0</v>
      </c>
      <c r="L308" s="82">
        <f t="shared" si="13"/>
        <v>0</v>
      </c>
      <c r="N308" s="119" t="s">
        <v>33</v>
      </c>
      <c r="O308" s="120" t="s">
        <v>1286</v>
      </c>
      <c r="P308" s="122">
        <v>0</v>
      </c>
      <c r="Q308" s="122">
        <v>0</v>
      </c>
      <c r="R308" s="122">
        <v>0</v>
      </c>
      <c r="S308" s="122">
        <v>0</v>
      </c>
      <c r="T308" s="122">
        <v>105000026</v>
      </c>
      <c r="U308" s="122">
        <v>110000026</v>
      </c>
      <c r="V308" s="122">
        <v>115000026</v>
      </c>
      <c r="W308" s="122">
        <v>120000026</v>
      </c>
      <c r="X308" s="122">
        <v>125000026</v>
      </c>
      <c r="Y308" s="122">
        <v>130000026</v>
      </c>
      <c r="Z308" s="122">
        <v>135000026</v>
      </c>
      <c r="AA308" s="122">
        <v>0</v>
      </c>
      <c r="AB308" s="122">
        <v>0</v>
      </c>
      <c r="AC308" s="122">
        <v>0</v>
      </c>
      <c r="AD308" s="121"/>
      <c r="AM308" s="120" t="s">
        <v>952</v>
      </c>
      <c r="BB308" s="120" t="s">
        <v>914</v>
      </c>
      <c r="BG308" s="73" t="s">
        <v>3782</v>
      </c>
      <c r="BI308" s="73" t="s">
        <v>4613</v>
      </c>
      <c r="BO308" s="72" t="s">
        <v>210</v>
      </c>
      <c r="BP308" s="73" t="s">
        <v>3726</v>
      </c>
      <c r="BQ308" s="75">
        <v>0</v>
      </c>
      <c r="BR308" s="75">
        <v>0</v>
      </c>
      <c r="BS308" s="75">
        <v>0</v>
      </c>
      <c r="BT308" s="75">
        <v>540000625</v>
      </c>
      <c r="BU308" s="75">
        <v>0</v>
      </c>
      <c r="BV308" s="75">
        <v>0</v>
      </c>
      <c r="BW308" s="75">
        <v>0</v>
      </c>
      <c r="BX308" s="75">
        <v>0</v>
      </c>
      <c r="BY308" s="75">
        <v>0</v>
      </c>
      <c r="BZ308" s="75">
        <v>0</v>
      </c>
      <c r="CA308" s="75">
        <v>0</v>
      </c>
    </row>
    <row r="309" spans="10:79" ht="12" customHeight="1">
      <c r="J309" s="46">
        <v>305</v>
      </c>
      <c r="K309" s="46">
        <f t="shared" si="12"/>
        <v>0</v>
      </c>
      <c r="L309" s="82">
        <f t="shared" si="13"/>
        <v>0</v>
      </c>
      <c r="N309" s="119" t="s">
        <v>33</v>
      </c>
      <c r="O309" s="120" t="s">
        <v>596</v>
      </c>
      <c r="P309" s="122">
        <v>0</v>
      </c>
      <c r="Q309" s="122">
        <v>0</v>
      </c>
      <c r="R309" s="122">
        <v>0</v>
      </c>
      <c r="S309" s="122">
        <v>0</v>
      </c>
      <c r="T309" s="122">
        <v>100000026</v>
      </c>
      <c r="U309" s="122">
        <v>105000026</v>
      </c>
      <c r="V309" s="122">
        <v>110000026</v>
      </c>
      <c r="W309" s="122">
        <v>115000026</v>
      </c>
      <c r="X309" s="122">
        <v>120000026</v>
      </c>
      <c r="Y309" s="122">
        <v>125000026</v>
      </c>
      <c r="Z309" s="122">
        <v>130000026</v>
      </c>
      <c r="AA309" s="122">
        <v>0</v>
      </c>
      <c r="AB309" s="122">
        <v>0</v>
      </c>
      <c r="AC309" s="122">
        <v>0</v>
      </c>
      <c r="AD309" s="121"/>
      <c r="AM309" s="120" t="s">
        <v>1912</v>
      </c>
      <c r="BB309" s="120" t="s">
        <v>2429</v>
      </c>
      <c r="BG309" s="73" t="s">
        <v>3783</v>
      </c>
      <c r="BI309" s="73" t="s">
        <v>4614</v>
      </c>
      <c r="BO309" s="72" t="s">
        <v>210</v>
      </c>
      <c r="BP309" s="73" t="s">
        <v>3727</v>
      </c>
      <c r="BQ309" s="75">
        <v>0</v>
      </c>
      <c r="BR309" s="75">
        <v>0</v>
      </c>
      <c r="BS309" s="75">
        <v>0</v>
      </c>
      <c r="BT309" s="75">
        <v>0</v>
      </c>
      <c r="BU309" s="75">
        <v>0</v>
      </c>
      <c r="BV309" s="75">
        <v>0</v>
      </c>
      <c r="BW309" s="75">
        <v>0</v>
      </c>
      <c r="BX309" s="75">
        <v>738000625</v>
      </c>
      <c r="BY309" s="75">
        <v>0</v>
      </c>
      <c r="BZ309" s="75">
        <v>909000625</v>
      </c>
      <c r="CA309" s="75">
        <v>0</v>
      </c>
    </row>
    <row r="310" spans="10:79" ht="12" customHeight="1">
      <c r="J310" s="46">
        <v>306</v>
      </c>
      <c r="K310" s="46">
        <f t="shared" si="12"/>
        <v>0</v>
      </c>
      <c r="L310" s="82">
        <f t="shared" si="13"/>
        <v>0</v>
      </c>
      <c r="N310" s="119" t="s">
        <v>33</v>
      </c>
      <c r="O310" s="120" t="s">
        <v>1399</v>
      </c>
      <c r="P310" s="122">
        <v>0</v>
      </c>
      <c r="Q310" s="122">
        <v>0</v>
      </c>
      <c r="R310" s="122">
        <v>0</v>
      </c>
      <c r="S310" s="122">
        <v>0</v>
      </c>
      <c r="T310" s="122">
        <v>0</v>
      </c>
      <c r="U310" s="122">
        <v>95000026</v>
      </c>
      <c r="V310" s="122">
        <v>100000026</v>
      </c>
      <c r="W310" s="122">
        <v>105000026</v>
      </c>
      <c r="X310" s="122">
        <v>110000026</v>
      </c>
      <c r="Y310" s="122">
        <v>115000026</v>
      </c>
      <c r="Z310" s="122">
        <v>120000026</v>
      </c>
      <c r="AA310" s="122">
        <v>130000026</v>
      </c>
      <c r="AB310" s="122">
        <v>0</v>
      </c>
      <c r="AC310" s="122">
        <v>0</v>
      </c>
      <c r="AD310" s="121"/>
      <c r="AM310" s="120" t="s">
        <v>2037</v>
      </c>
      <c r="BB310" s="120" t="s">
        <v>1719</v>
      </c>
      <c r="BG310" s="73" t="s">
        <v>3784</v>
      </c>
      <c r="BI310" s="73" t="s">
        <v>4615</v>
      </c>
      <c r="BO310" s="72" t="s">
        <v>210</v>
      </c>
      <c r="BP310" s="73" t="s">
        <v>3728</v>
      </c>
      <c r="BQ310" s="75">
        <v>387000625</v>
      </c>
      <c r="BR310" s="75">
        <v>468000625</v>
      </c>
      <c r="BS310" s="75">
        <v>540000625</v>
      </c>
      <c r="BT310" s="75">
        <v>576000625</v>
      </c>
      <c r="BU310" s="75">
        <v>549000625</v>
      </c>
      <c r="BV310" s="75">
        <v>0</v>
      </c>
      <c r="BW310" s="75">
        <v>0</v>
      </c>
      <c r="BX310" s="75">
        <v>0</v>
      </c>
      <c r="BY310" s="75">
        <v>0</v>
      </c>
      <c r="BZ310" s="75">
        <v>0</v>
      </c>
      <c r="CA310" s="75">
        <v>0</v>
      </c>
    </row>
    <row r="311" spans="10:79" ht="12" customHeight="1">
      <c r="J311" s="46">
        <v>307</v>
      </c>
      <c r="K311" s="46">
        <f t="shared" si="12"/>
        <v>0</v>
      </c>
      <c r="L311" s="82">
        <f t="shared" si="13"/>
        <v>0</v>
      </c>
      <c r="N311" s="119" t="s">
        <v>33</v>
      </c>
      <c r="O311" s="120" t="s">
        <v>2555</v>
      </c>
      <c r="P311" s="122">
        <v>0</v>
      </c>
      <c r="Q311" s="122">
        <v>0</v>
      </c>
      <c r="R311" s="122">
        <v>0</v>
      </c>
      <c r="S311" s="122">
        <v>0</v>
      </c>
      <c r="T311" s="122">
        <v>0</v>
      </c>
      <c r="U311" s="122">
        <v>95000026</v>
      </c>
      <c r="V311" s="122">
        <v>100000026</v>
      </c>
      <c r="W311" s="122">
        <v>105000026</v>
      </c>
      <c r="X311" s="122">
        <v>110000026</v>
      </c>
      <c r="Y311" s="122">
        <v>115000026</v>
      </c>
      <c r="Z311" s="122">
        <v>120000026</v>
      </c>
      <c r="AA311" s="122">
        <v>0</v>
      </c>
      <c r="AB311" s="122">
        <v>0</v>
      </c>
      <c r="AC311" s="122">
        <v>0</v>
      </c>
      <c r="AD311" s="121"/>
      <c r="AM311" s="120" t="s">
        <v>2019</v>
      </c>
      <c r="BB311" s="120" t="s">
        <v>1114</v>
      </c>
      <c r="BG311" s="73" t="s">
        <v>3785</v>
      </c>
      <c r="BI311" s="73" t="s">
        <v>4616</v>
      </c>
      <c r="BO311" s="72" t="s">
        <v>210</v>
      </c>
      <c r="BP311" s="73" t="s">
        <v>3729</v>
      </c>
      <c r="BQ311" s="75">
        <v>450000625</v>
      </c>
      <c r="BR311" s="75">
        <v>477000625</v>
      </c>
      <c r="BS311" s="75">
        <v>504000625</v>
      </c>
      <c r="BT311" s="75">
        <v>540000625</v>
      </c>
      <c r="BU311" s="75">
        <v>567000625</v>
      </c>
      <c r="BV311" s="75">
        <v>594000625</v>
      </c>
      <c r="BW311" s="75">
        <v>630000625</v>
      </c>
      <c r="BX311" s="75">
        <v>648000625</v>
      </c>
      <c r="BY311" s="75">
        <v>0</v>
      </c>
      <c r="BZ311" s="75">
        <v>0</v>
      </c>
      <c r="CA311" s="75">
        <v>0</v>
      </c>
    </row>
    <row r="312" spans="10:79" ht="12" customHeight="1">
      <c r="J312" s="46">
        <v>308</v>
      </c>
      <c r="K312" s="46">
        <f t="shared" si="12"/>
        <v>0</v>
      </c>
      <c r="L312" s="82">
        <f t="shared" si="13"/>
        <v>0</v>
      </c>
      <c r="N312" s="119" t="s">
        <v>33</v>
      </c>
      <c r="O312" s="120" t="s">
        <v>1400</v>
      </c>
      <c r="P312" s="122">
        <v>65000026</v>
      </c>
      <c r="Q312" s="122">
        <v>70000026</v>
      </c>
      <c r="R312" s="122">
        <v>75000026</v>
      </c>
      <c r="S312" s="122">
        <v>80000026</v>
      </c>
      <c r="T312" s="122">
        <v>85000026</v>
      </c>
      <c r="U312" s="122">
        <v>90000026</v>
      </c>
      <c r="V312" s="122">
        <v>95000026</v>
      </c>
      <c r="W312" s="122">
        <v>100000026</v>
      </c>
      <c r="X312" s="122">
        <v>105000026</v>
      </c>
      <c r="Y312" s="122">
        <v>110000026</v>
      </c>
      <c r="Z312" s="122">
        <v>115000026</v>
      </c>
      <c r="AA312" s="122">
        <v>120000026</v>
      </c>
      <c r="AB312" s="122">
        <v>0</v>
      </c>
      <c r="AC312" s="122">
        <v>0</v>
      </c>
      <c r="AD312" s="121"/>
      <c r="AM312" s="120" t="s">
        <v>1725</v>
      </c>
      <c r="BB312" s="120" t="s">
        <v>2646</v>
      </c>
      <c r="BG312" s="73" t="s">
        <v>3786</v>
      </c>
      <c r="BI312" s="73" t="s">
        <v>4617</v>
      </c>
      <c r="BO312" s="72" t="s">
        <v>210</v>
      </c>
      <c r="BP312" s="73" t="s">
        <v>3730</v>
      </c>
      <c r="BQ312" s="75">
        <v>333000625</v>
      </c>
      <c r="BR312" s="75">
        <v>378000625</v>
      </c>
      <c r="BS312" s="75">
        <v>414000625</v>
      </c>
      <c r="BT312" s="75">
        <v>450000625</v>
      </c>
      <c r="BU312" s="75">
        <v>495000625</v>
      </c>
      <c r="BV312" s="75">
        <v>540000625</v>
      </c>
      <c r="BW312" s="75">
        <v>567000625</v>
      </c>
      <c r="BX312" s="75">
        <v>630000625</v>
      </c>
      <c r="BY312" s="75">
        <v>0</v>
      </c>
      <c r="BZ312" s="75">
        <v>0</v>
      </c>
      <c r="CA312" s="75">
        <v>0</v>
      </c>
    </row>
    <row r="313" spans="10:79" ht="12" customHeight="1">
      <c r="J313" s="46">
        <v>309</v>
      </c>
      <c r="K313" s="46">
        <f t="shared" si="12"/>
        <v>0</v>
      </c>
      <c r="L313" s="82">
        <f t="shared" si="13"/>
        <v>0</v>
      </c>
      <c r="N313" s="119" t="s">
        <v>33</v>
      </c>
      <c r="O313" s="120" t="s">
        <v>1401</v>
      </c>
      <c r="P313" s="122">
        <v>0</v>
      </c>
      <c r="Q313" s="122">
        <v>0</v>
      </c>
      <c r="R313" s="122">
        <v>0</v>
      </c>
      <c r="S313" s="122">
        <v>0</v>
      </c>
      <c r="T313" s="122">
        <v>85000026</v>
      </c>
      <c r="U313" s="122">
        <v>90000026</v>
      </c>
      <c r="V313" s="122">
        <v>95000026</v>
      </c>
      <c r="W313" s="122">
        <v>100000026</v>
      </c>
      <c r="X313" s="122">
        <v>105000026</v>
      </c>
      <c r="Y313" s="122">
        <v>110000026</v>
      </c>
      <c r="Z313" s="122">
        <v>115000026</v>
      </c>
      <c r="AA313" s="122">
        <v>0</v>
      </c>
      <c r="AB313" s="122">
        <v>0</v>
      </c>
      <c r="AC313" s="122">
        <v>0</v>
      </c>
      <c r="AD313" s="121"/>
      <c r="AM313" s="120" t="s">
        <v>1867</v>
      </c>
      <c r="BB313" s="120" t="s">
        <v>915</v>
      </c>
      <c r="BG313" s="73" t="s">
        <v>3787</v>
      </c>
      <c r="BI313" s="73" t="s">
        <v>4618</v>
      </c>
      <c r="BO313" s="72" t="s">
        <v>210</v>
      </c>
      <c r="BP313" s="73" t="s">
        <v>3731</v>
      </c>
      <c r="BQ313" s="75">
        <v>0</v>
      </c>
      <c r="BR313" s="75">
        <v>0</v>
      </c>
      <c r="BS313" s="75">
        <v>0</v>
      </c>
      <c r="BT313" s="75">
        <v>504000625</v>
      </c>
      <c r="BU313" s="75">
        <v>0</v>
      </c>
      <c r="BV313" s="75">
        <v>0</v>
      </c>
      <c r="BW313" s="75">
        <v>0</v>
      </c>
      <c r="BX313" s="75">
        <v>0</v>
      </c>
      <c r="BY313" s="75">
        <v>0</v>
      </c>
      <c r="BZ313" s="75">
        <v>0</v>
      </c>
      <c r="CA313" s="75">
        <v>0</v>
      </c>
    </row>
    <row r="314" spans="10:79" ht="12" customHeight="1">
      <c r="J314" s="46">
        <v>310</v>
      </c>
      <c r="K314" s="46">
        <f t="shared" si="12"/>
        <v>0</v>
      </c>
      <c r="L314" s="82">
        <f t="shared" si="13"/>
        <v>0</v>
      </c>
      <c r="N314" s="119" t="s">
        <v>33</v>
      </c>
      <c r="O314" s="120" t="s">
        <v>1144</v>
      </c>
      <c r="P314" s="122">
        <v>0</v>
      </c>
      <c r="Q314" s="122">
        <v>0</v>
      </c>
      <c r="R314" s="122">
        <v>0</v>
      </c>
      <c r="S314" s="122">
        <v>85000026</v>
      </c>
      <c r="T314" s="122">
        <v>90000026</v>
      </c>
      <c r="U314" s="122">
        <v>95000026</v>
      </c>
      <c r="V314" s="122">
        <v>100000026</v>
      </c>
      <c r="W314" s="122">
        <v>0</v>
      </c>
      <c r="X314" s="122">
        <v>0</v>
      </c>
      <c r="Y314" s="122">
        <v>0</v>
      </c>
      <c r="Z314" s="122">
        <v>0</v>
      </c>
      <c r="AA314" s="122">
        <v>0</v>
      </c>
      <c r="AB314" s="122">
        <v>0</v>
      </c>
      <c r="AC314" s="122">
        <v>0</v>
      </c>
      <c r="AD314" s="121"/>
      <c r="AM314" s="120" t="s">
        <v>1995</v>
      </c>
      <c r="BB314" s="120" t="s">
        <v>1030</v>
      </c>
      <c r="BG314" s="73" t="s">
        <v>3788</v>
      </c>
      <c r="BI314" s="73" t="s">
        <v>4619</v>
      </c>
      <c r="BO314" s="72" t="s">
        <v>210</v>
      </c>
      <c r="BP314" s="73" t="s">
        <v>3732</v>
      </c>
      <c r="BQ314" s="75">
        <v>415000026</v>
      </c>
      <c r="BR314" s="75">
        <v>435000026</v>
      </c>
      <c r="BS314" s="75">
        <v>485000026</v>
      </c>
      <c r="BT314" s="75">
        <v>525000026</v>
      </c>
      <c r="BU314" s="75">
        <v>590000026</v>
      </c>
      <c r="BV314" s="75">
        <v>665000026</v>
      </c>
      <c r="BW314" s="75">
        <v>0</v>
      </c>
      <c r="BX314" s="75">
        <v>0</v>
      </c>
      <c r="BY314" s="75">
        <v>0</v>
      </c>
      <c r="BZ314" s="75">
        <v>0</v>
      </c>
      <c r="CA314" s="75">
        <v>0</v>
      </c>
    </row>
    <row r="315" spans="10:79" ht="12" customHeight="1">
      <c r="J315" s="46">
        <v>311</v>
      </c>
      <c r="K315" s="46">
        <f t="shared" si="12"/>
        <v>0</v>
      </c>
      <c r="L315" s="82">
        <f t="shared" si="13"/>
        <v>0</v>
      </c>
      <c r="N315" s="119" t="s">
        <v>33</v>
      </c>
      <c r="O315" s="120" t="s">
        <v>1145</v>
      </c>
      <c r="P315" s="122">
        <v>0</v>
      </c>
      <c r="Q315" s="122">
        <v>0</v>
      </c>
      <c r="R315" s="122">
        <v>0</v>
      </c>
      <c r="S315" s="122">
        <v>90000026</v>
      </c>
      <c r="T315" s="122">
        <v>95000026</v>
      </c>
      <c r="U315" s="122">
        <v>100000026</v>
      </c>
      <c r="V315" s="122">
        <v>105000026</v>
      </c>
      <c r="W315" s="122">
        <v>0</v>
      </c>
      <c r="X315" s="122">
        <v>0</v>
      </c>
      <c r="Y315" s="122">
        <v>0</v>
      </c>
      <c r="Z315" s="122">
        <v>0</v>
      </c>
      <c r="AA315" s="122">
        <v>0</v>
      </c>
      <c r="AB315" s="122">
        <v>0</v>
      </c>
      <c r="AC315" s="122">
        <v>0</v>
      </c>
      <c r="AD315" s="121"/>
      <c r="AM315" s="120" t="s">
        <v>2163</v>
      </c>
      <c r="BB315" s="120" t="s">
        <v>643</v>
      </c>
      <c r="BG315" s="73" t="s">
        <v>3789</v>
      </c>
      <c r="BI315" s="73" t="s">
        <v>4620</v>
      </c>
      <c r="BO315" s="72" t="s">
        <v>210</v>
      </c>
      <c r="BP315" s="73" t="s">
        <v>3733</v>
      </c>
      <c r="BQ315" s="75">
        <v>0</v>
      </c>
      <c r="BR315" s="75">
        <v>0</v>
      </c>
      <c r="BS315" s="75">
        <v>0</v>
      </c>
      <c r="BT315" s="75">
        <v>0</v>
      </c>
      <c r="BU315" s="75">
        <v>0</v>
      </c>
      <c r="BV315" s="75">
        <v>0</v>
      </c>
      <c r="BW315" s="75">
        <v>518000625</v>
      </c>
      <c r="BX315" s="75">
        <v>0</v>
      </c>
      <c r="BY315" s="75">
        <v>0</v>
      </c>
      <c r="BZ315" s="75">
        <v>0</v>
      </c>
      <c r="CA315" s="75">
        <v>0</v>
      </c>
    </row>
    <row r="316" spans="10:79" ht="12" customHeight="1">
      <c r="J316" s="46">
        <v>312</v>
      </c>
      <c r="K316" s="46">
        <f t="shared" si="12"/>
        <v>0</v>
      </c>
      <c r="L316" s="82">
        <f t="shared" si="13"/>
        <v>0</v>
      </c>
      <c r="N316" s="119" t="s">
        <v>33</v>
      </c>
      <c r="O316" s="120" t="s">
        <v>3244</v>
      </c>
      <c r="P316" s="122">
        <v>0</v>
      </c>
      <c r="Q316" s="122">
        <v>0</v>
      </c>
      <c r="R316" s="122">
        <v>0</v>
      </c>
      <c r="S316" s="122">
        <v>0</v>
      </c>
      <c r="T316" s="122">
        <v>0</v>
      </c>
      <c r="U316" s="122">
        <v>70000026</v>
      </c>
      <c r="V316" s="122">
        <v>75000026</v>
      </c>
      <c r="W316" s="122">
        <v>80000026</v>
      </c>
      <c r="X316" s="122">
        <v>85000026</v>
      </c>
      <c r="Y316" s="122">
        <v>90000026</v>
      </c>
      <c r="Z316" s="122">
        <v>95000026</v>
      </c>
      <c r="AA316" s="122">
        <v>100000026</v>
      </c>
      <c r="AB316" s="122">
        <v>115000026</v>
      </c>
      <c r="AC316" s="122">
        <v>125000026</v>
      </c>
      <c r="AD316" s="121"/>
      <c r="AM316" s="120" t="s">
        <v>1966</v>
      </c>
      <c r="BB316" s="120" t="s">
        <v>1031</v>
      </c>
      <c r="BG316" s="73" t="s">
        <v>3790</v>
      </c>
      <c r="BI316" s="73" t="s">
        <v>4621</v>
      </c>
      <c r="BO316" s="72" t="s">
        <v>210</v>
      </c>
      <c r="BP316" s="73" t="s">
        <v>3734</v>
      </c>
      <c r="BQ316" s="75">
        <v>517000625</v>
      </c>
      <c r="BR316" s="75">
        <v>571000625</v>
      </c>
      <c r="BS316" s="75">
        <v>607000625</v>
      </c>
      <c r="BT316" s="75">
        <v>679000625</v>
      </c>
      <c r="BU316" s="75">
        <v>715000625</v>
      </c>
      <c r="BV316" s="75">
        <v>751000625</v>
      </c>
      <c r="BW316" s="75">
        <v>796000625</v>
      </c>
      <c r="BX316" s="75">
        <v>828000625</v>
      </c>
      <c r="BY316" s="75">
        <v>0</v>
      </c>
      <c r="BZ316" s="75">
        <v>0</v>
      </c>
      <c r="CA316" s="75">
        <v>0</v>
      </c>
    </row>
    <row r="317" spans="10:79" ht="12" customHeight="1">
      <c r="J317" s="46">
        <v>313</v>
      </c>
      <c r="K317" s="46">
        <f t="shared" si="12"/>
        <v>0</v>
      </c>
      <c r="L317" s="82">
        <f t="shared" si="13"/>
        <v>0</v>
      </c>
      <c r="N317" s="119" t="s">
        <v>33</v>
      </c>
      <c r="O317" s="120" t="s">
        <v>2838</v>
      </c>
      <c r="P317" s="122">
        <v>0</v>
      </c>
      <c r="Q317" s="122">
        <v>70000026</v>
      </c>
      <c r="R317" s="122">
        <v>75000026</v>
      </c>
      <c r="S317" s="122">
        <v>80000026</v>
      </c>
      <c r="T317" s="122">
        <v>85000026</v>
      </c>
      <c r="U317" s="122">
        <v>90000026</v>
      </c>
      <c r="V317" s="122">
        <v>95000026</v>
      </c>
      <c r="W317" s="122">
        <v>100000026</v>
      </c>
      <c r="X317" s="122">
        <v>105000026</v>
      </c>
      <c r="Y317" s="122">
        <v>110000026</v>
      </c>
      <c r="Z317" s="122">
        <v>115000026</v>
      </c>
      <c r="AA317" s="122">
        <v>120000026</v>
      </c>
      <c r="AB317" s="122">
        <v>125000026</v>
      </c>
      <c r="AC317" s="122">
        <v>0</v>
      </c>
      <c r="AD317" s="121"/>
      <c r="AM317" s="120" t="s">
        <v>1741</v>
      </c>
      <c r="BB317" s="120" t="s">
        <v>2724</v>
      </c>
      <c r="BG317" s="73" t="s">
        <v>3791</v>
      </c>
      <c r="BI317" s="73" t="s">
        <v>4622</v>
      </c>
      <c r="BO317" s="72" t="s">
        <v>210</v>
      </c>
      <c r="BP317" s="73" t="s">
        <v>3735</v>
      </c>
      <c r="BQ317" s="75">
        <v>450000625</v>
      </c>
      <c r="BR317" s="75">
        <v>0</v>
      </c>
      <c r="BS317" s="75">
        <v>0</v>
      </c>
      <c r="BT317" s="75">
        <v>0</v>
      </c>
      <c r="BU317" s="75">
        <v>0</v>
      </c>
      <c r="BV317" s="75">
        <v>0</v>
      </c>
      <c r="BW317" s="75">
        <v>0</v>
      </c>
      <c r="BX317" s="75">
        <v>0</v>
      </c>
      <c r="BY317" s="75">
        <v>0</v>
      </c>
      <c r="BZ317" s="75">
        <v>0</v>
      </c>
      <c r="CA317" s="75">
        <v>0</v>
      </c>
    </row>
    <row r="318" spans="10:79" ht="12" customHeight="1">
      <c r="J318" s="46">
        <v>314</v>
      </c>
      <c r="K318" s="46">
        <f t="shared" si="12"/>
        <v>0</v>
      </c>
      <c r="L318" s="82">
        <f t="shared" si="13"/>
        <v>0</v>
      </c>
      <c r="N318" s="119" t="s">
        <v>33</v>
      </c>
      <c r="O318" s="120" t="s">
        <v>3245</v>
      </c>
      <c r="P318" s="122">
        <v>0</v>
      </c>
      <c r="Q318" s="122">
        <v>70000026</v>
      </c>
      <c r="R318" s="122">
        <v>75000026</v>
      </c>
      <c r="S318" s="122">
        <v>80000026</v>
      </c>
      <c r="T318" s="122">
        <v>85000026</v>
      </c>
      <c r="U318" s="122">
        <v>90000026</v>
      </c>
      <c r="V318" s="122">
        <v>95000026</v>
      </c>
      <c r="W318" s="122">
        <v>100000026</v>
      </c>
      <c r="X318" s="122">
        <v>105000026</v>
      </c>
      <c r="Y318" s="122">
        <v>110000026</v>
      </c>
      <c r="Z318" s="122">
        <v>115000026</v>
      </c>
      <c r="AA318" s="122">
        <v>120000026</v>
      </c>
      <c r="AB318" s="122">
        <v>125000026</v>
      </c>
      <c r="AC318" s="122">
        <v>0</v>
      </c>
      <c r="AD318" s="121"/>
      <c r="AM318" s="120" t="s">
        <v>1762</v>
      </c>
      <c r="BB318" s="120" t="s">
        <v>2704</v>
      </c>
      <c r="BG318" s="73" t="s">
        <v>3792</v>
      </c>
      <c r="BI318" s="73" t="s">
        <v>4623</v>
      </c>
      <c r="BO318" s="72" t="s">
        <v>210</v>
      </c>
      <c r="BP318" s="73" t="s">
        <v>3736</v>
      </c>
      <c r="BQ318" s="75">
        <v>0</v>
      </c>
      <c r="BR318" s="75">
        <v>0</v>
      </c>
      <c r="BS318" s="75">
        <v>576000625</v>
      </c>
      <c r="BT318" s="75">
        <v>612000625</v>
      </c>
      <c r="BU318" s="75">
        <v>0</v>
      </c>
      <c r="BV318" s="75">
        <v>0</v>
      </c>
      <c r="BW318" s="75">
        <v>0</v>
      </c>
      <c r="BX318" s="75">
        <v>0</v>
      </c>
      <c r="BY318" s="75">
        <v>0</v>
      </c>
      <c r="BZ318" s="75">
        <v>0</v>
      </c>
      <c r="CA318" s="75">
        <v>0</v>
      </c>
    </row>
    <row r="319" spans="10:79" ht="12" customHeight="1">
      <c r="J319" s="46">
        <v>315</v>
      </c>
      <c r="K319" s="46">
        <f t="shared" si="12"/>
        <v>0</v>
      </c>
      <c r="L319" s="82">
        <f t="shared" si="13"/>
        <v>0</v>
      </c>
      <c r="N319" s="119" t="s">
        <v>33</v>
      </c>
      <c r="O319" s="120" t="s">
        <v>2809</v>
      </c>
      <c r="P319" s="122">
        <v>0</v>
      </c>
      <c r="Q319" s="122">
        <v>65000026</v>
      </c>
      <c r="R319" s="122">
        <v>70000026</v>
      </c>
      <c r="S319" s="122">
        <v>75000026</v>
      </c>
      <c r="T319" s="122">
        <v>80000026</v>
      </c>
      <c r="U319" s="122">
        <v>85000026</v>
      </c>
      <c r="V319" s="122">
        <v>90000026</v>
      </c>
      <c r="W319" s="122">
        <v>95000026</v>
      </c>
      <c r="X319" s="122">
        <v>100000026</v>
      </c>
      <c r="Y319" s="122">
        <v>105000026</v>
      </c>
      <c r="Z319" s="122">
        <v>110000026</v>
      </c>
      <c r="AA319" s="122">
        <v>115000026</v>
      </c>
      <c r="AB319" s="122">
        <v>120000026</v>
      </c>
      <c r="AC319" s="122">
        <v>125000026</v>
      </c>
      <c r="AD319" s="121"/>
      <c r="AM319" s="120" t="s">
        <v>646</v>
      </c>
      <c r="BB319" s="120" t="s">
        <v>409</v>
      </c>
      <c r="BG319" s="73" t="s">
        <v>3793</v>
      </c>
      <c r="BI319" s="73" t="s">
        <v>4624</v>
      </c>
      <c r="BO319" s="72" t="s">
        <v>210</v>
      </c>
      <c r="BP319" s="73" t="s">
        <v>3737</v>
      </c>
      <c r="BQ319" s="75">
        <v>0</v>
      </c>
      <c r="BR319" s="75">
        <v>0</v>
      </c>
      <c r="BS319" s="75">
        <v>0</v>
      </c>
      <c r="BT319" s="75">
        <v>0</v>
      </c>
      <c r="BU319" s="75">
        <v>0</v>
      </c>
      <c r="BV319" s="75">
        <v>0</v>
      </c>
      <c r="BW319" s="75">
        <v>0</v>
      </c>
      <c r="BX319" s="75">
        <v>855000625</v>
      </c>
      <c r="BY319" s="75">
        <v>0</v>
      </c>
      <c r="BZ319" s="75">
        <v>0</v>
      </c>
      <c r="CA319" s="75">
        <v>0</v>
      </c>
    </row>
    <row r="320" spans="10:79" ht="12" customHeight="1">
      <c r="J320" s="46">
        <v>316</v>
      </c>
      <c r="K320" s="46">
        <f t="shared" si="12"/>
        <v>0</v>
      </c>
      <c r="L320" s="82">
        <f t="shared" si="13"/>
        <v>0</v>
      </c>
      <c r="N320" s="119" t="s">
        <v>33</v>
      </c>
      <c r="O320" s="120" t="s">
        <v>3246</v>
      </c>
      <c r="P320" s="122">
        <v>0</v>
      </c>
      <c r="Q320" s="122">
        <v>65000026</v>
      </c>
      <c r="R320" s="122">
        <v>70000026</v>
      </c>
      <c r="S320" s="122">
        <v>75000026</v>
      </c>
      <c r="T320" s="122">
        <v>80000026</v>
      </c>
      <c r="U320" s="122">
        <v>85000026</v>
      </c>
      <c r="V320" s="122">
        <v>90000026</v>
      </c>
      <c r="W320" s="122">
        <v>95000026</v>
      </c>
      <c r="X320" s="122">
        <v>100000026</v>
      </c>
      <c r="Y320" s="122">
        <v>105000026</v>
      </c>
      <c r="Z320" s="122">
        <v>110000026</v>
      </c>
      <c r="AA320" s="122">
        <v>115000026</v>
      </c>
      <c r="AB320" s="122">
        <v>120000026</v>
      </c>
      <c r="AC320" s="122">
        <v>125000026</v>
      </c>
      <c r="AD320" s="121"/>
      <c r="AM320" s="120" t="s">
        <v>169</v>
      </c>
      <c r="BB320" s="120" t="s">
        <v>2119</v>
      </c>
      <c r="BG320" s="73" t="s">
        <v>5277</v>
      </c>
      <c r="BI320" s="73" t="s">
        <v>4625</v>
      </c>
      <c r="BO320" s="72" t="s">
        <v>210</v>
      </c>
      <c r="BP320" s="73" t="s">
        <v>3738</v>
      </c>
      <c r="BQ320" s="75">
        <v>0</v>
      </c>
      <c r="BR320" s="75">
        <v>378000625</v>
      </c>
      <c r="BS320" s="75">
        <v>0</v>
      </c>
      <c r="BT320" s="75">
        <v>450000625</v>
      </c>
      <c r="BU320" s="75">
        <v>733000625</v>
      </c>
      <c r="BV320" s="75">
        <v>769000625</v>
      </c>
      <c r="BW320" s="75">
        <v>0</v>
      </c>
      <c r="BX320" s="75">
        <v>0</v>
      </c>
      <c r="BY320" s="75">
        <v>0</v>
      </c>
      <c r="BZ320" s="75">
        <v>0</v>
      </c>
      <c r="CA320" s="75">
        <v>0</v>
      </c>
    </row>
    <row r="321" spans="10:79" ht="12" customHeight="1">
      <c r="J321" s="46">
        <v>317</v>
      </c>
      <c r="K321" s="46">
        <f t="shared" si="12"/>
        <v>0</v>
      </c>
      <c r="L321" s="82">
        <f t="shared" si="13"/>
        <v>0</v>
      </c>
      <c r="N321" s="119" t="s">
        <v>33</v>
      </c>
      <c r="O321" s="120" t="s">
        <v>2727</v>
      </c>
      <c r="P321" s="122">
        <v>0</v>
      </c>
      <c r="Q321" s="122">
        <v>0</v>
      </c>
      <c r="R321" s="122">
        <v>0</v>
      </c>
      <c r="S321" s="122">
        <v>0</v>
      </c>
      <c r="T321" s="122">
        <v>0</v>
      </c>
      <c r="U321" s="122">
        <v>80000026</v>
      </c>
      <c r="V321" s="122">
        <v>90000026</v>
      </c>
      <c r="W321" s="122">
        <v>95000026</v>
      </c>
      <c r="X321" s="122">
        <v>100000026</v>
      </c>
      <c r="Y321" s="122">
        <v>105000026</v>
      </c>
      <c r="Z321" s="122">
        <v>110000026</v>
      </c>
      <c r="AA321" s="122">
        <v>115000026</v>
      </c>
      <c r="AB321" s="122">
        <v>120000026</v>
      </c>
      <c r="AC321" s="122">
        <v>0</v>
      </c>
      <c r="AD321" s="121"/>
      <c r="AM321" s="120" t="s">
        <v>1152</v>
      </c>
      <c r="BB321" s="120" t="s">
        <v>1746</v>
      </c>
      <c r="BG321" s="73" t="s">
        <v>3794</v>
      </c>
      <c r="BI321" s="73" t="s">
        <v>4626</v>
      </c>
      <c r="BO321" s="72" t="s">
        <v>210</v>
      </c>
      <c r="BP321" s="73" t="s">
        <v>3739</v>
      </c>
      <c r="BQ321" s="75">
        <v>385000026</v>
      </c>
      <c r="BR321" s="75">
        <v>425000026</v>
      </c>
      <c r="BS321" s="75">
        <v>470000026</v>
      </c>
      <c r="BT321" s="75">
        <v>510000026</v>
      </c>
      <c r="BU321" s="75">
        <v>565000026</v>
      </c>
      <c r="BV321" s="75">
        <v>645000026</v>
      </c>
      <c r="BW321" s="75">
        <v>710000026</v>
      </c>
      <c r="BX321" s="75">
        <v>730000026</v>
      </c>
      <c r="BY321" s="75">
        <v>0</v>
      </c>
      <c r="BZ321" s="75">
        <v>0</v>
      </c>
      <c r="CA321" s="75">
        <v>0</v>
      </c>
    </row>
    <row r="322" spans="10:79" ht="12" customHeight="1">
      <c r="J322" s="46">
        <v>318</v>
      </c>
      <c r="K322" s="46">
        <f t="shared" si="12"/>
        <v>0</v>
      </c>
      <c r="L322" s="82">
        <f t="shared" si="13"/>
        <v>0</v>
      </c>
      <c r="N322" s="119" t="s">
        <v>33</v>
      </c>
      <c r="O322" s="120" t="s">
        <v>2251</v>
      </c>
      <c r="P322" s="122">
        <v>0</v>
      </c>
      <c r="Q322" s="122">
        <v>0</v>
      </c>
      <c r="R322" s="122">
        <v>0</v>
      </c>
      <c r="S322" s="122">
        <v>0</v>
      </c>
      <c r="T322" s="122">
        <v>0</v>
      </c>
      <c r="U322" s="122">
        <v>90000026</v>
      </c>
      <c r="V322" s="122">
        <v>95000026</v>
      </c>
      <c r="W322" s="122">
        <v>100000026</v>
      </c>
      <c r="X322" s="122">
        <v>105000026</v>
      </c>
      <c r="Y322" s="122">
        <v>110000026</v>
      </c>
      <c r="Z322" s="122">
        <v>115000026</v>
      </c>
      <c r="AA322" s="122">
        <v>120000026</v>
      </c>
      <c r="AB322" s="122">
        <v>135000026</v>
      </c>
      <c r="AC322" s="122">
        <v>150000026</v>
      </c>
      <c r="AD322" s="121"/>
      <c r="AM322" s="120" t="s">
        <v>364</v>
      </c>
      <c r="BB322" s="120" t="s">
        <v>2413</v>
      </c>
      <c r="BG322" s="73" t="s">
        <v>3795</v>
      </c>
      <c r="BI322" s="73" t="s">
        <v>4627</v>
      </c>
      <c r="BO322" s="72" t="s">
        <v>210</v>
      </c>
      <c r="BP322" s="73" t="s">
        <v>3740</v>
      </c>
      <c r="BQ322" s="75">
        <v>0</v>
      </c>
      <c r="BR322" s="75">
        <v>504000625</v>
      </c>
      <c r="BS322" s="75">
        <v>508000625</v>
      </c>
      <c r="BT322" s="75">
        <v>0</v>
      </c>
      <c r="BU322" s="75">
        <v>549000625</v>
      </c>
      <c r="BV322" s="75">
        <v>0</v>
      </c>
      <c r="BW322" s="75">
        <v>0</v>
      </c>
      <c r="BX322" s="75">
        <v>0</v>
      </c>
      <c r="BY322" s="75">
        <v>0</v>
      </c>
      <c r="BZ322" s="75">
        <v>0</v>
      </c>
      <c r="CA322" s="75">
        <v>0</v>
      </c>
    </row>
    <row r="323" spans="10:79" ht="12" customHeight="1">
      <c r="J323" s="46">
        <v>319</v>
      </c>
      <c r="K323" s="46">
        <f t="shared" si="12"/>
        <v>0</v>
      </c>
      <c r="L323" s="82">
        <f t="shared" si="13"/>
        <v>0</v>
      </c>
      <c r="N323" s="119" t="s">
        <v>33</v>
      </c>
      <c r="O323" s="120" t="s">
        <v>2775</v>
      </c>
      <c r="P323" s="122">
        <v>0</v>
      </c>
      <c r="Q323" s="122">
        <v>0</v>
      </c>
      <c r="R323" s="122">
        <v>0</v>
      </c>
      <c r="S323" s="122">
        <v>0</v>
      </c>
      <c r="T323" s="122">
        <v>0</v>
      </c>
      <c r="U323" s="122">
        <v>95000026</v>
      </c>
      <c r="V323" s="122">
        <v>100000026</v>
      </c>
      <c r="W323" s="122">
        <v>105000026</v>
      </c>
      <c r="X323" s="122">
        <v>110000026</v>
      </c>
      <c r="Y323" s="122">
        <v>115000026</v>
      </c>
      <c r="Z323" s="122">
        <v>120000026</v>
      </c>
      <c r="AA323" s="122">
        <v>0</v>
      </c>
      <c r="AB323" s="122">
        <v>0</v>
      </c>
      <c r="AC323" s="122">
        <v>0</v>
      </c>
      <c r="AD323" s="121"/>
      <c r="AM323" s="120" t="s">
        <v>1292</v>
      </c>
      <c r="BB323" s="120" t="s">
        <v>1620</v>
      </c>
      <c r="BG323" s="73" t="s">
        <v>3796</v>
      </c>
      <c r="BI323" s="73" t="s">
        <v>4628</v>
      </c>
      <c r="BO323" s="72" t="s">
        <v>210</v>
      </c>
      <c r="BP323" s="73" t="s">
        <v>3741</v>
      </c>
      <c r="BQ323" s="75">
        <v>387000625</v>
      </c>
      <c r="BR323" s="75">
        <v>432000625</v>
      </c>
      <c r="BS323" s="75">
        <v>0</v>
      </c>
      <c r="BT323" s="75">
        <v>0</v>
      </c>
      <c r="BU323" s="75">
        <v>0</v>
      </c>
      <c r="BV323" s="75">
        <v>635000026</v>
      </c>
      <c r="BW323" s="75">
        <v>0</v>
      </c>
      <c r="BX323" s="75">
        <v>825000026</v>
      </c>
      <c r="BY323" s="75">
        <v>0</v>
      </c>
      <c r="BZ323" s="75">
        <v>0</v>
      </c>
      <c r="CA323" s="75">
        <v>0</v>
      </c>
    </row>
    <row r="324" spans="10:79" ht="12" customHeight="1">
      <c r="J324" s="46">
        <v>320</v>
      </c>
      <c r="K324" s="46">
        <f t="shared" si="12"/>
        <v>0</v>
      </c>
      <c r="L324" s="82">
        <f t="shared" si="13"/>
        <v>0</v>
      </c>
      <c r="N324" s="119" t="s">
        <v>33</v>
      </c>
      <c r="O324" s="120" t="s">
        <v>164</v>
      </c>
      <c r="P324" s="122">
        <v>0</v>
      </c>
      <c r="Q324" s="122">
        <v>45000026</v>
      </c>
      <c r="R324" s="122">
        <v>50000026</v>
      </c>
      <c r="S324" s="122">
        <v>55000026</v>
      </c>
      <c r="T324" s="122">
        <v>60000026</v>
      </c>
      <c r="U324" s="122">
        <v>65000026</v>
      </c>
      <c r="V324" s="122">
        <v>70000026</v>
      </c>
      <c r="W324" s="122">
        <v>75000026</v>
      </c>
      <c r="X324" s="122">
        <v>80000026</v>
      </c>
      <c r="Y324" s="122">
        <v>85000026</v>
      </c>
      <c r="Z324" s="122">
        <v>90000026</v>
      </c>
      <c r="AA324" s="122">
        <v>95000026</v>
      </c>
      <c r="AB324" s="122">
        <v>0</v>
      </c>
      <c r="AC324" s="122">
        <v>0</v>
      </c>
      <c r="AD324" s="121"/>
      <c r="AM324" s="120" t="s">
        <v>1153</v>
      </c>
      <c r="BB324" s="120" t="s">
        <v>2351</v>
      </c>
      <c r="BG324" s="73" t="s">
        <v>3797</v>
      </c>
      <c r="BI324" s="73" t="s">
        <v>4629</v>
      </c>
      <c r="BO324" s="72" t="s">
        <v>210</v>
      </c>
      <c r="BP324" s="73" t="s">
        <v>3742</v>
      </c>
      <c r="BQ324" s="75">
        <v>423000625</v>
      </c>
      <c r="BR324" s="75">
        <v>468000625</v>
      </c>
      <c r="BS324" s="75">
        <v>504000625</v>
      </c>
      <c r="BT324" s="75">
        <v>540000625</v>
      </c>
      <c r="BU324" s="75">
        <v>585000625</v>
      </c>
      <c r="BV324" s="75">
        <v>630000625</v>
      </c>
      <c r="BW324" s="75">
        <v>693000625</v>
      </c>
      <c r="BX324" s="75">
        <v>711000625</v>
      </c>
      <c r="BY324" s="75">
        <v>738000625</v>
      </c>
      <c r="BZ324" s="75">
        <v>0</v>
      </c>
      <c r="CA324" s="75">
        <v>0</v>
      </c>
    </row>
    <row r="325" spans="10:79" ht="12" customHeight="1">
      <c r="J325" s="46">
        <v>321</v>
      </c>
      <c r="K325" s="46">
        <f t="shared" ref="K325:K388" si="14">IFERROR(IF($B$3="Passenger",(HLOOKUP($K$3,$AI$4:$BC$699,1+J325,0)),(HLOOKUP($K$3,$BF$4:$BM$686,1+J325,0))),0)</f>
        <v>0</v>
      </c>
      <c r="L325" s="82">
        <f t="shared" ref="L325:L388" si="15">IFERROR(IF($B$3="Passenger",VLOOKUP(K325,$O$5:$AD$3396,$L$3+1,0),VLOOKUP(K325,$BP$5:$CA$1915,$L$3+1,0)),0)</f>
        <v>0</v>
      </c>
      <c r="N325" s="119" t="s">
        <v>33</v>
      </c>
      <c r="O325" s="120" t="s">
        <v>1146</v>
      </c>
      <c r="P325" s="122">
        <v>0</v>
      </c>
      <c r="Q325" s="122">
        <v>45000026</v>
      </c>
      <c r="R325" s="122">
        <v>50000026</v>
      </c>
      <c r="S325" s="122">
        <v>55000026</v>
      </c>
      <c r="T325" s="122">
        <v>60000026</v>
      </c>
      <c r="U325" s="122">
        <v>65000026</v>
      </c>
      <c r="V325" s="122">
        <v>70000026</v>
      </c>
      <c r="W325" s="122">
        <v>75000026</v>
      </c>
      <c r="X325" s="122">
        <v>80000026</v>
      </c>
      <c r="Y325" s="122">
        <v>85000026</v>
      </c>
      <c r="Z325" s="122">
        <v>90000026</v>
      </c>
      <c r="AA325" s="122">
        <v>95000026</v>
      </c>
      <c r="AB325" s="122">
        <v>0</v>
      </c>
      <c r="AC325" s="122">
        <v>0</v>
      </c>
      <c r="AD325" s="121"/>
      <c r="AM325" s="120" t="s">
        <v>1533</v>
      </c>
      <c r="BB325" s="120" t="s">
        <v>1117</v>
      </c>
      <c r="BG325" s="73" t="s">
        <v>3798</v>
      </c>
      <c r="BI325" s="73" t="s">
        <v>4630</v>
      </c>
      <c r="BO325" s="72" t="s">
        <v>210</v>
      </c>
      <c r="BP325" s="73" t="s">
        <v>3743</v>
      </c>
      <c r="BQ325" s="75">
        <v>0</v>
      </c>
      <c r="BR325" s="75">
        <v>0</v>
      </c>
      <c r="BS325" s="75">
        <v>0</v>
      </c>
      <c r="BT325" s="75">
        <v>485000925</v>
      </c>
      <c r="BU325" s="75">
        <v>0</v>
      </c>
      <c r="BV325" s="75">
        <v>0</v>
      </c>
      <c r="BW325" s="75">
        <v>0</v>
      </c>
      <c r="BX325" s="75">
        <v>795000026</v>
      </c>
      <c r="BY325" s="75">
        <v>0</v>
      </c>
      <c r="BZ325" s="75">
        <v>0</v>
      </c>
      <c r="CA325" s="75">
        <v>0</v>
      </c>
    </row>
    <row r="326" spans="10:79" ht="12" customHeight="1">
      <c r="J326" s="46">
        <v>322</v>
      </c>
      <c r="K326" s="46">
        <f t="shared" si="14"/>
        <v>0</v>
      </c>
      <c r="L326" s="82">
        <f t="shared" si="15"/>
        <v>0</v>
      </c>
      <c r="N326" s="119" t="s">
        <v>33</v>
      </c>
      <c r="O326" s="120" t="s">
        <v>332</v>
      </c>
      <c r="P326" s="122">
        <v>0</v>
      </c>
      <c r="Q326" s="122">
        <v>45000026</v>
      </c>
      <c r="R326" s="122">
        <v>50000026</v>
      </c>
      <c r="S326" s="122">
        <v>55000026</v>
      </c>
      <c r="T326" s="122">
        <v>60000026</v>
      </c>
      <c r="U326" s="122">
        <v>65000026</v>
      </c>
      <c r="V326" s="122">
        <v>70000026</v>
      </c>
      <c r="W326" s="122">
        <v>75000026</v>
      </c>
      <c r="X326" s="122">
        <v>80000026</v>
      </c>
      <c r="Y326" s="122">
        <v>85000026</v>
      </c>
      <c r="Z326" s="122">
        <v>90000026</v>
      </c>
      <c r="AA326" s="122">
        <v>95000026</v>
      </c>
      <c r="AB326" s="122">
        <v>0</v>
      </c>
      <c r="AC326" s="122">
        <v>0</v>
      </c>
      <c r="AD326" s="121"/>
      <c r="AM326" s="120" t="s">
        <v>358</v>
      </c>
      <c r="BB326" s="120" t="s">
        <v>742</v>
      </c>
      <c r="BG326" s="73" t="s">
        <v>3799</v>
      </c>
      <c r="BI326" s="73" t="s">
        <v>5293</v>
      </c>
      <c r="BO326" s="72" t="s">
        <v>210</v>
      </c>
      <c r="BP326" s="73" t="s">
        <v>3744</v>
      </c>
      <c r="BQ326" s="75">
        <v>405000625</v>
      </c>
      <c r="BR326" s="75">
        <v>450000625</v>
      </c>
      <c r="BS326" s="75">
        <v>486000625</v>
      </c>
      <c r="BT326" s="75">
        <v>522000625</v>
      </c>
      <c r="BU326" s="75">
        <v>585000625</v>
      </c>
      <c r="BV326" s="75">
        <v>612000625</v>
      </c>
      <c r="BW326" s="75">
        <v>648000625</v>
      </c>
      <c r="BX326" s="75">
        <v>675000625</v>
      </c>
      <c r="BY326" s="75">
        <v>702000625</v>
      </c>
      <c r="BZ326" s="75">
        <v>0</v>
      </c>
      <c r="CA326" s="75">
        <v>0</v>
      </c>
    </row>
    <row r="327" spans="10:79" ht="12" customHeight="1">
      <c r="J327" s="46">
        <v>323</v>
      </c>
      <c r="K327" s="46">
        <f t="shared" si="14"/>
        <v>0</v>
      </c>
      <c r="L327" s="82">
        <f t="shared" si="15"/>
        <v>0</v>
      </c>
      <c r="N327" s="119" t="s">
        <v>33</v>
      </c>
      <c r="O327" s="120" t="s">
        <v>394</v>
      </c>
      <c r="P327" s="122">
        <v>0</v>
      </c>
      <c r="Q327" s="122">
        <v>45000026</v>
      </c>
      <c r="R327" s="122">
        <v>50000026</v>
      </c>
      <c r="S327" s="122">
        <v>55000026</v>
      </c>
      <c r="T327" s="122">
        <v>60000026</v>
      </c>
      <c r="U327" s="122">
        <v>65000026</v>
      </c>
      <c r="V327" s="122">
        <v>70000026</v>
      </c>
      <c r="W327" s="122">
        <v>75000026</v>
      </c>
      <c r="X327" s="122">
        <v>80000026</v>
      </c>
      <c r="Y327" s="122">
        <v>85000026</v>
      </c>
      <c r="Z327" s="122">
        <v>90000026</v>
      </c>
      <c r="AA327" s="122">
        <v>95000026</v>
      </c>
      <c r="AB327" s="122">
        <v>0</v>
      </c>
      <c r="AC327" s="122">
        <v>0</v>
      </c>
      <c r="AD327" s="121"/>
      <c r="AM327" s="120" t="s">
        <v>672</v>
      </c>
      <c r="BB327" s="120" t="s">
        <v>1649</v>
      </c>
      <c r="BG327" s="73" t="s">
        <v>3800</v>
      </c>
      <c r="BI327" s="73" t="s">
        <v>5048</v>
      </c>
      <c r="BO327" s="72" t="s">
        <v>210</v>
      </c>
      <c r="BP327" s="73" t="s">
        <v>3745</v>
      </c>
      <c r="BQ327" s="75">
        <v>517000625</v>
      </c>
      <c r="BR327" s="75">
        <v>0</v>
      </c>
      <c r="BS327" s="75">
        <v>0</v>
      </c>
      <c r="BT327" s="75">
        <v>679000625</v>
      </c>
      <c r="BU327" s="75">
        <v>715000625</v>
      </c>
      <c r="BV327" s="75">
        <v>751000625</v>
      </c>
      <c r="BW327" s="75">
        <v>796000625</v>
      </c>
      <c r="BX327" s="75">
        <v>810000625</v>
      </c>
      <c r="BY327" s="75">
        <v>0</v>
      </c>
      <c r="BZ327" s="75">
        <v>0</v>
      </c>
      <c r="CA327" s="75">
        <v>0</v>
      </c>
    </row>
    <row r="328" spans="10:79" ht="12" customHeight="1">
      <c r="J328" s="46">
        <v>324</v>
      </c>
      <c r="K328" s="46">
        <f t="shared" si="14"/>
        <v>0</v>
      </c>
      <c r="L328" s="82">
        <f t="shared" si="15"/>
        <v>0</v>
      </c>
      <c r="N328" s="119" t="s">
        <v>33</v>
      </c>
      <c r="O328" s="120" t="s">
        <v>165</v>
      </c>
      <c r="P328" s="122">
        <v>0</v>
      </c>
      <c r="Q328" s="122">
        <v>70000026</v>
      </c>
      <c r="R328" s="122">
        <v>75000026</v>
      </c>
      <c r="S328" s="122">
        <v>80000026</v>
      </c>
      <c r="T328" s="122">
        <v>90000026</v>
      </c>
      <c r="U328" s="122">
        <v>95000026</v>
      </c>
      <c r="V328" s="122">
        <v>100000026</v>
      </c>
      <c r="W328" s="122">
        <v>105000026</v>
      </c>
      <c r="X328" s="122">
        <v>110000026</v>
      </c>
      <c r="Y328" s="122">
        <v>115000026</v>
      </c>
      <c r="Z328" s="122">
        <v>120000026</v>
      </c>
      <c r="AA328" s="122">
        <v>125000026</v>
      </c>
      <c r="AB328" s="122">
        <v>0</v>
      </c>
      <c r="AC328" s="122">
        <v>0</v>
      </c>
      <c r="AD328" s="121"/>
      <c r="AM328" s="120" t="s">
        <v>1154</v>
      </c>
      <c r="BB328" s="120" t="s">
        <v>1497</v>
      </c>
      <c r="BG328" s="73" t="s">
        <v>3801</v>
      </c>
      <c r="BI328" s="73" t="s">
        <v>5305</v>
      </c>
      <c r="BO328" s="72" t="s">
        <v>210</v>
      </c>
      <c r="BP328" s="73" t="s">
        <v>3746</v>
      </c>
      <c r="BQ328" s="75">
        <v>333000625</v>
      </c>
      <c r="BR328" s="75">
        <v>360000625</v>
      </c>
      <c r="BS328" s="75">
        <v>387000625</v>
      </c>
      <c r="BT328" s="75">
        <v>414000625</v>
      </c>
      <c r="BU328" s="75">
        <v>450000625</v>
      </c>
      <c r="BV328" s="75">
        <v>504000625</v>
      </c>
      <c r="BW328" s="75">
        <v>558000625</v>
      </c>
      <c r="BX328" s="75">
        <v>630000625</v>
      </c>
      <c r="BY328" s="75">
        <v>684000625</v>
      </c>
      <c r="BZ328" s="75">
        <v>0</v>
      </c>
      <c r="CA328" s="75">
        <v>0</v>
      </c>
    </row>
    <row r="329" spans="10:79" ht="12" customHeight="1">
      <c r="J329" s="46">
        <v>325</v>
      </c>
      <c r="K329" s="46">
        <f t="shared" si="14"/>
        <v>0</v>
      </c>
      <c r="L329" s="82">
        <f t="shared" si="15"/>
        <v>0</v>
      </c>
      <c r="N329" s="119" t="s">
        <v>33</v>
      </c>
      <c r="O329" s="120" t="s">
        <v>471</v>
      </c>
      <c r="P329" s="122">
        <v>0</v>
      </c>
      <c r="Q329" s="122">
        <v>70000026</v>
      </c>
      <c r="R329" s="122">
        <v>75000026</v>
      </c>
      <c r="S329" s="122">
        <v>80000026</v>
      </c>
      <c r="T329" s="122">
        <v>90000026</v>
      </c>
      <c r="U329" s="122">
        <v>95000026</v>
      </c>
      <c r="V329" s="122">
        <v>100000026</v>
      </c>
      <c r="W329" s="122">
        <v>105000026</v>
      </c>
      <c r="X329" s="122">
        <v>110000026</v>
      </c>
      <c r="Y329" s="122">
        <v>115000026</v>
      </c>
      <c r="Z329" s="122">
        <v>120000026</v>
      </c>
      <c r="AA329" s="122">
        <v>125000026</v>
      </c>
      <c r="AB329" s="122">
        <v>130000026</v>
      </c>
      <c r="AC329" s="122">
        <v>0</v>
      </c>
      <c r="AD329" s="121"/>
      <c r="AM329" s="120" t="s">
        <v>538</v>
      </c>
      <c r="BB329" s="120" t="s">
        <v>2021</v>
      </c>
      <c r="BG329" s="73" t="s">
        <v>3802</v>
      </c>
      <c r="BI329" s="73" t="s">
        <v>5306</v>
      </c>
      <c r="BO329" s="72" t="s">
        <v>210</v>
      </c>
      <c r="BP329" s="73" t="s">
        <v>3747</v>
      </c>
      <c r="BQ329" s="75">
        <v>0</v>
      </c>
      <c r="BR329" s="75">
        <v>0</v>
      </c>
      <c r="BS329" s="75">
        <v>0</v>
      </c>
      <c r="BT329" s="75">
        <v>0</v>
      </c>
      <c r="BU329" s="75">
        <v>0</v>
      </c>
      <c r="BV329" s="75">
        <v>0</v>
      </c>
      <c r="BW329" s="75">
        <v>0</v>
      </c>
      <c r="BX329" s="75">
        <v>0</v>
      </c>
      <c r="BY329" s="75">
        <v>0</v>
      </c>
      <c r="BZ329" s="75">
        <v>0</v>
      </c>
      <c r="CA329" s="75">
        <v>0</v>
      </c>
    </row>
    <row r="330" spans="10:79" ht="12" customHeight="1">
      <c r="J330" s="46">
        <v>326</v>
      </c>
      <c r="K330" s="46">
        <f t="shared" si="14"/>
        <v>0</v>
      </c>
      <c r="L330" s="82">
        <f t="shared" si="15"/>
        <v>0</v>
      </c>
      <c r="N330" s="119" t="s">
        <v>33</v>
      </c>
      <c r="O330" s="120" t="s">
        <v>471</v>
      </c>
      <c r="P330" s="122">
        <v>0</v>
      </c>
      <c r="Q330" s="122">
        <v>70000026</v>
      </c>
      <c r="R330" s="122">
        <v>75000026</v>
      </c>
      <c r="S330" s="122">
        <v>80000026</v>
      </c>
      <c r="T330" s="122">
        <v>90000026</v>
      </c>
      <c r="U330" s="122">
        <v>95000026</v>
      </c>
      <c r="V330" s="122">
        <v>100000026</v>
      </c>
      <c r="W330" s="122">
        <v>105000026</v>
      </c>
      <c r="X330" s="122">
        <v>110000026</v>
      </c>
      <c r="Y330" s="122">
        <v>115000026</v>
      </c>
      <c r="Z330" s="122">
        <v>120000026</v>
      </c>
      <c r="AA330" s="122">
        <v>125000026</v>
      </c>
      <c r="AB330" s="122">
        <v>130000026</v>
      </c>
      <c r="AC330" s="122">
        <v>0</v>
      </c>
      <c r="AD330" s="121"/>
      <c r="AM330" s="120" t="s">
        <v>352</v>
      </c>
      <c r="BB330" s="120" t="s">
        <v>2541</v>
      </c>
      <c r="BG330" s="73" t="s">
        <v>5278</v>
      </c>
      <c r="BI330" s="73" t="s">
        <v>5294</v>
      </c>
      <c r="BO330" s="72" t="s">
        <v>210</v>
      </c>
      <c r="BP330" s="73" t="s">
        <v>3748</v>
      </c>
      <c r="BQ330" s="75">
        <v>540000625</v>
      </c>
      <c r="BR330" s="75">
        <v>567000625</v>
      </c>
      <c r="BS330" s="75">
        <v>0</v>
      </c>
      <c r="BT330" s="75">
        <v>450000625</v>
      </c>
      <c r="BU330" s="75">
        <v>495000625</v>
      </c>
      <c r="BV330" s="75">
        <v>684000625</v>
      </c>
      <c r="BW330" s="75">
        <v>0</v>
      </c>
      <c r="BX330" s="75">
        <v>0</v>
      </c>
      <c r="BY330" s="75">
        <v>0</v>
      </c>
      <c r="BZ330" s="75">
        <v>0</v>
      </c>
      <c r="CA330" s="75">
        <v>0</v>
      </c>
    </row>
    <row r="331" spans="10:79" ht="12" customHeight="1">
      <c r="J331" s="46">
        <v>327</v>
      </c>
      <c r="K331" s="46">
        <f t="shared" si="14"/>
        <v>0</v>
      </c>
      <c r="L331" s="82">
        <f t="shared" si="15"/>
        <v>0</v>
      </c>
      <c r="N331" s="119" t="s">
        <v>33</v>
      </c>
      <c r="O331" s="120" t="s">
        <v>166</v>
      </c>
      <c r="P331" s="122">
        <v>0</v>
      </c>
      <c r="Q331" s="122">
        <v>50000026</v>
      </c>
      <c r="R331" s="122">
        <v>55000026</v>
      </c>
      <c r="S331" s="122">
        <v>60000026</v>
      </c>
      <c r="T331" s="122">
        <v>65000026</v>
      </c>
      <c r="U331" s="122">
        <v>70000026</v>
      </c>
      <c r="V331" s="122">
        <v>75000026</v>
      </c>
      <c r="W331" s="122">
        <v>80000026</v>
      </c>
      <c r="X331" s="122">
        <v>85000026</v>
      </c>
      <c r="Y331" s="122">
        <v>90000026</v>
      </c>
      <c r="Z331" s="122">
        <v>95000026</v>
      </c>
      <c r="AA331" s="122">
        <v>100000026</v>
      </c>
      <c r="AB331" s="122">
        <v>115000026</v>
      </c>
      <c r="AC331" s="122">
        <v>125000026</v>
      </c>
      <c r="AD331" s="121"/>
      <c r="AM331" s="120" t="s">
        <v>557</v>
      </c>
      <c r="BB331" s="120" t="s">
        <v>2647</v>
      </c>
      <c r="BG331" s="73" t="s">
        <v>3803</v>
      </c>
      <c r="BI331" s="73" t="s">
        <v>4631</v>
      </c>
      <c r="BO331" s="72" t="s">
        <v>210</v>
      </c>
      <c r="BP331" s="73" t="s">
        <v>3749</v>
      </c>
      <c r="BQ331" s="75">
        <v>0</v>
      </c>
      <c r="BR331" s="75">
        <v>0</v>
      </c>
      <c r="BS331" s="75">
        <v>0</v>
      </c>
      <c r="BT331" s="75">
        <v>0</v>
      </c>
      <c r="BU331" s="75">
        <v>0</v>
      </c>
      <c r="BV331" s="75">
        <v>0</v>
      </c>
      <c r="BW331" s="75">
        <v>0</v>
      </c>
      <c r="BX331" s="75">
        <v>0</v>
      </c>
      <c r="BY331" s="75">
        <v>0</v>
      </c>
      <c r="BZ331" s="75">
        <v>0</v>
      </c>
      <c r="CA331" s="75">
        <v>0</v>
      </c>
    </row>
    <row r="332" spans="10:79" ht="12" customHeight="1">
      <c r="J332" s="46">
        <v>328</v>
      </c>
      <c r="K332" s="46">
        <f t="shared" si="14"/>
        <v>0</v>
      </c>
      <c r="L332" s="82">
        <f t="shared" si="15"/>
        <v>0</v>
      </c>
      <c r="N332" s="119" t="s">
        <v>33</v>
      </c>
      <c r="O332" s="120" t="s">
        <v>555</v>
      </c>
      <c r="P332" s="122">
        <v>0</v>
      </c>
      <c r="Q332" s="122">
        <v>0</v>
      </c>
      <c r="R332" s="122">
        <v>0</v>
      </c>
      <c r="S332" s="122">
        <v>60000026</v>
      </c>
      <c r="T332" s="122">
        <v>65000026</v>
      </c>
      <c r="U332" s="122">
        <v>70000026</v>
      </c>
      <c r="V332" s="122">
        <v>75000026</v>
      </c>
      <c r="W332" s="122">
        <v>80000026</v>
      </c>
      <c r="X332" s="122">
        <v>85000026</v>
      </c>
      <c r="Y332" s="122">
        <v>90000026</v>
      </c>
      <c r="Z332" s="122">
        <v>95000026</v>
      </c>
      <c r="AA332" s="122">
        <v>100000026</v>
      </c>
      <c r="AB332" s="122">
        <v>115000026</v>
      </c>
      <c r="AC332" s="122">
        <v>125000026</v>
      </c>
      <c r="AD332" s="121"/>
      <c r="AM332" s="120" t="s">
        <v>1978</v>
      </c>
      <c r="BB332" s="120" t="s">
        <v>3337</v>
      </c>
      <c r="BG332" s="73" t="s">
        <v>3804</v>
      </c>
      <c r="BI332" s="73" t="s">
        <v>5315</v>
      </c>
      <c r="BO332" s="72" t="s">
        <v>210</v>
      </c>
      <c r="BP332" s="73" t="s">
        <v>3750</v>
      </c>
      <c r="BQ332" s="75">
        <v>342000625</v>
      </c>
      <c r="BR332" s="75">
        <v>387000625</v>
      </c>
      <c r="BS332" s="75">
        <v>423000625</v>
      </c>
      <c r="BT332" s="75">
        <v>432000625</v>
      </c>
      <c r="BU332" s="75">
        <v>504000625</v>
      </c>
      <c r="BV332" s="75">
        <v>549000625</v>
      </c>
      <c r="BW332" s="75">
        <v>702000625</v>
      </c>
      <c r="BX332" s="75">
        <v>0</v>
      </c>
      <c r="BY332" s="75">
        <v>0</v>
      </c>
      <c r="BZ332" s="75">
        <v>0</v>
      </c>
      <c r="CA332" s="75">
        <v>0</v>
      </c>
    </row>
    <row r="333" spans="10:79" ht="12" customHeight="1">
      <c r="J333" s="46">
        <v>329</v>
      </c>
      <c r="K333" s="46">
        <f t="shared" si="14"/>
        <v>0</v>
      </c>
      <c r="L333" s="82">
        <f t="shared" si="15"/>
        <v>0</v>
      </c>
      <c r="N333" s="119" t="s">
        <v>33</v>
      </c>
      <c r="O333" s="120" t="s">
        <v>1055</v>
      </c>
      <c r="P333" s="122">
        <v>0</v>
      </c>
      <c r="Q333" s="122">
        <v>0</v>
      </c>
      <c r="R333" s="122">
        <v>0</v>
      </c>
      <c r="S333" s="122">
        <v>0</v>
      </c>
      <c r="T333" s="122">
        <v>90000026</v>
      </c>
      <c r="U333" s="122">
        <v>95000026</v>
      </c>
      <c r="V333" s="122">
        <v>105000026</v>
      </c>
      <c r="W333" s="122">
        <v>0</v>
      </c>
      <c r="X333" s="122">
        <v>0</v>
      </c>
      <c r="Y333" s="122">
        <v>0</v>
      </c>
      <c r="Z333" s="122">
        <v>0</v>
      </c>
      <c r="AA333" s="122">
        <v>0</v>
      </c>
      <c r="AB333" s="122">
        <v>0</v>
      </c>
      <c r="AC333" s="122">
        <v>0</v>
      </c>
      <c r="AD333" s="121"/>
      <c r="AM333" s="120" t="s">
        <v>1752</v>
      </c>
      <c r="BB333" s="120" t="s">
        <v>3328</v>
      </c>
      <c r="BG333" s="73" t="s">
        <v>3805</v>
      </c>
      <c r="BI333" s="73" t="s">
        <v>4632</v>
      </c>
      <c r="BO333" s="72" t="s">
        <v>210</v>
      </c>
      <c r="BP333" s="73" t="s">
        <v>3751</v>
      </c>
      <c r="BQ333" s="75">
        <v>485000925</v>
      </c>
      <c r="BR333" s="75">
        <v>505000925</v>
      </c>
      <c r="BS333" s="75">
        <v>550000925</v>
      </c>
      <c r="BT333" s="75">
        <v>585000925</v>
      </c>
      <c r="BU333" s="75">
        <v>605000925</v>
      </c>
      <c r="BV333" s="75">
        <v>640000925</v>
      </c>
      <c r="BW333" s="75">
        <v>685000925</v>
      </c>
      <c r="BX333" s="75">
        <v>730000925</v>
      </c>
      <c r="BY333" s="75">
        <v>0</v>
      </c>
      <c r="BZ333" s="75">
        <v>0</v>
      </c>
      <c r="CA333" s="75">
        <v>0</v>
      </c>
    </row>
    <row r="334" spans="10:79" ht="12" customHeight="1">
      <c r="J334" s="46">
        <v>330</v>
      </c>
      <c r="K334" s="46">
        <f t="shared" si="14"/>
        <v>0</v>
      </c>
      <c r="L334" s="82">
        <f t="shared" si="15"/>
        <v>0</v>
      </c>
      <c r="N334" s="119" t="s">
        <v>33</v>
      </c>
      <c r="O334" s="120" t="s">
        <v>3247</v>
      </c>
      <c r="P334" s="122">
        <v>0</v>
      </c>
      <c r="Q334" s="122">
        <v>0</v>
      </c>
      <c r="R334" s="122">
        <v>0</v>
      </c>
      <c r="S334" s="122">
        <v>0</v>
      </c>
      <c r="T334" s="122">
        <v>90000026</v>
      </c>
      <c r="U334" s="122">
        <v>95000026</v>
      </c>
      <c r="V334" s="122">
        <v>105000026</v>
      </c>
      <c r="W334" s="122">
        <v>0</v>
      </c>
      <c r="X334" s="122">
        <v>0</v>
      </c>
      <c r="Y334" s="122">
        <v>0</v>
      </c>
      <c r="Z334" s="122">
        <v>0</v>
      </c>
      <c r="AA334" s="122">
        <v>0</v>
      </c>
      <c r="AB334" s="122">
        <v>0</v>
      </c>
      <c r="AC334" s="122">
        <v>0</v>
      </c>
      <c r="AD334" s="121"/>
      <c r="AM334" s="120" t="s">
        <v>475</v>
      </c>
      <c r="BB334" s="120" t="s">
        <v>3351</v>
      </c>
      <c r="BG334" s="73" t="s">
        <v>3806</v>
      </c>
      <c r="BI334" s="73" t="s">
        <v>4633</v>
      </c>
      <c r="BO334" s="72" t="s">
        <v>210</v>
      </c>
      <c r="BP334" s="73" t="s">
        <v>3752</v>
      </c>
      <c r="BQ334" s="75">
        <v>342000625</v>
      </c>
      <c r="BR334" s="75">
        <v>387000625</v>
      </c>
      <c r="BS334" s="75">
        <v>423000625</v>
      </c>
      <c r="BT334" s="75">
        <v>459000625</v>
      </c>
      <c r="BU334" s="75">
        <v>504000625</v>
      </c>
      <c r="BV334" s="75">
        <v>549000625</v>
      </c>
      <c r="BW334" s="75">
        <v>603000625</v>
      </c>
      <c r="BX334" s="75">
        <v>630000625</v>
      </c>
      <c r="BY334" s="75">
        <v>657000625</v>
      </c>
      <c r="BZ334" s="75">
        <v>0</v>
      </c>
      <c r="CA334" s="75">
        <v>0</v>
      </c>
    </row>
    <row r="335" spans="10:79" ht="12" customHeight="1">
      <c r="J335" s="46">
        <v>331</v>
      </c>
      <c r="K335" s="46">
        <f t="shared" si="14"/>
        <v>0</v>
      </c>
      <c r="L335" s="82">
        <f t="shared" si="15"/>
        <v>0</v>
      </c>
      <c r="N335" s="119" t="s">
        <v>33</v>
      </c>
      <c r="O335" s="120" t="s">
        <v>373</v>
      </c>
      <c r="P335" s="122">
        <v>0</v>
      </c>
      <c r="Q335" s="122">
        <v>0</v>
      </c>
      <c r="R335" s="122">
        <v>0</v>
      </c>
      <c r="S335" s="122">
        <v>85000026</v>
      </c>
      <c r="T335" s="122">
        <v>90000026</v>
      </c>
      <c r="U335" s="122">
        <v>95000026</v>
      </c>
      <c r="V335" s="122">
        <v>100000026</v>
      </c>
      <c r="W335" s="122">
        <v>0</v>
      </c>
      <c r="X335" s="122">
        <v>0</v>
      </c>
      <c r="Y335" s="122">
        <v>0</v>
      </c>
      <c r="Z335" s="122">
        <v>0</v>
      </c>
      <c r="AA335" s="122">
        <v>0</v>
      </c>
      <c r="AB335" s="122">
        <v>0</v>
      </c>
      <c r="AC335" s="122">
        <v>0</v>
      </c>
      <c r="AD335" s="121"/>
      <c r="AM335" s="120" t="s">
        <v>476</v>
      </c>
      <c r="BB335" s="120" t="s">
        <v>1498</v>
      </c>
      <c r="BG335" s="73" t="s">
        <v>3807</v>
      </c>
      <c r="BI335" s="73" t="s">
        <v>4634</v>
      </c>
      <c r="BO335" s="72" t="s">
        <v>210</v>
      </c>
      <c r="BP335" s="73" t="s">
        <v>3753</v>
      </c>
      <c r="BQ335" s="75">
        <v>360000625</v>
      </c>
      <c r="BR335" s="75">
        <v>405000625</v>
      </c>
      <c r="BS335" s="75">
        <v>0</v>
      </c>
      <c r="BT335" s="75">
        <v>522000625</v>
      </c>
      <c r="BU335" s="75">
        <v>567000625</v>
      </c>
      <c r="BV335" s="75">
        <v>567000625</v>
      </c>
      <c r="BW335" s="75">
        <v>0</v>
      </c>
      <c r="BX335" s="75">
        <v>0</v>
      </c>
      <c r="BY335" s="75">
        <v>0</v>
      </c>
      <c r="BZ335" s="75">
        <v>0</v>
      </c>
      <c r="CA335" s="75">
        <v>0</v>
      </c>
    </row>
    <row r="336" spans="10:79" ht="12" customHeight="1">
      <c r="J336" s="46">
        <v>332</v>
      </c>
      <c r="K336" s="46">
        <f t="shared" si="14"/>
        <v>0</v>
      </c>
      <c r="L336" s="82">
        <f t="shared" si="15"/>
        <v>0</v>
      </c>
      <c r="N336" s="119" t="s">
        <v>33</v>
      </c>
      <c r="O336" s="120" t="s">
        <v>3248</v>
      </c>
      <c r="P336" s="122">
        <v>0</v>
      </c>
      <c r="Q336" s="122">
        <v>0</v>
      </c>
      <c r="R336" s="122">
        <v>0</v>
      </c>
      <c r="S336" s="122">
        <v>85000026</v>
      </c>
      <c r="T336" s="122">
        <v>90000026</v>
      </c>
      <c r="U336" s="122">
        <v>95000026</v>
      </c>
      <c r="V336" s="122">
        <v>100000026</v>
      </c>
      <c r="W336" s="122">
        <v>0</v>
      </c>
      <c r="X336" s="122">
        <v>0</v>
      </c>
      <c r="Y336" s="122">
        <v>0</v>
      </c>
      <c r="Z336" s="122">
        <v>0</v>
      </c>
      <c r="AA336" s="122">
        <v>0</v>
      </c>
      <c r="AB336" s="122">
        <v>0</v>
      </c>
      <c r="AC336" s="122">
        <v>0</v>
      </c>
      <c r="AD336" s="121"/>
      <c r="AM336" s="120" t="s">
        <v>1534</v>
      </c>
      <c r="BB336" s="120" t="s">
        <v>1897</v>
      </c>
      <c r="BG336" s="73" t="s">
        <v>3808</v>
      </c>
      <c r="BI336" s="73" t="s">
        <v>4635</v>
      </c>
      <c r="BO336" s="72" t="s">
        <v>210</v>
      </c>
      <c r="BP336" s="73" t="s">
        <v>5028</v>
      </c>
      <c r="BQ336" s="75">
        <v>350000625</v>
      </c>
      <c r="BR336" s="75">
        <v>405000625</v>
      </c>
      <c r="BS336" s="75">
        <v>450000625</v>
      </c>
      <c r="BT336" s="75">
        <v>495000625</v>
      </c>
      <c r="BU336" s="75">
        <v>550000625</v>
      </c>
      <c r="BV336" s="75">
        <v>640000625</v>
      </c>
      <c r="BW336" s="75">
        <v>675000625</v>
      </c>
      <c r="BX336" s="75">
        <v>695000925</v>
      </c>
      <c r="BY336" s="75">
        <v>0</v>
      </c>
      <c r="BZ336" s="75">
        <v>0</v>
      </c>
      <c r="CA336" s="75">
        <v>0</v>
      </c>
    </row>
    <row r="337" spans="10:79" ht="12" customHeight="1">
      <c r="J337" s="46">
        <v>333</v>
      </c>
      <c r="K337" s="46">
        <f t="shared" si="14"/>
        <v>0</v>
      </c>
      <c r="L337" s="82">
        <f t="shared" si="15"/>
        <v>0</v>
      </c>
      <c r="N337" s="119" t="s">
        <v>33</v>
      </c>
      <c r="O337" s="120" t="s">
        <v>1402</v>
      </c>
      <c r="P337" s="122">
        <v>0</v>
      </c>
      <c r="Q337" s="122">
        <v>45000026</v>
      </c>
      <c r="R337" s="122">
        <v>50000026</v>
      </c>
      <c r="S337" s="122">
        <v>55000026</v>
      </c>
      <c r="T337" s="122">
        <v>60000026</v>
      </c>
      <c r="U337" s="122">
        <v>65000026</v>
      </c>
      <c r="V337" s="122">
        <v>70000026</v>
      </c>
      <c r="W337" s="122">
        <v>75000026</v>
      </c>
      <c r="X337" s="122">
        <v>80000026</v>
      </c>
      <c r="Y337" s="122">
        <v>85000026</v>
      </c>
      <c r="Z337" s="122">
        <v>90000026</v>
      </c>
      <c r="AA337" s="122">
        <v>95000026</v>
      </c>
      <c r="AB337" s="122">
        <v>0</v>
      </c>
      <c r="AC337" s="122">
        <v>0</v>
      </c>
      <c r="AD337" s="121"/>
      <c r="AM337" s="120" t="s">
        <v>477</v>
      </c>
      <c r="BB337" s="120" t="s">
        <v>1564</v>
      </c>
      <c r="BG337" s="73" t="s">
        <v>3809</v>
      </c>
      <c r="BI337" s="73" t="s">
        <v>4636</v>
      </c>
      <c r="BO337" s="72" t="s">
        <v>210</v>
      </c>
      <c r="BP337" s="73" t="s">
        <v>3754</v>
      </c>
      <c r="BQ337" s="75">
        <v>405000625</v>
      </c>
      <c r="BR337" s="75">
        <v>261000625</v>
      </c>
      <c r="BS337" s="75">
        <v>297000625</v>
      </c>
      <c r="BT337" s="75">
        <v>315000625</v>
      </c>
      <c r="BU337" s="75">
        <v>333000625</v>
      </c>
      <c r="BV337" s="75">
        <v>360000625</v>
      </c>
      <c r="BW337" s="75">
        <v>387000625</v>
      </c>
      <c r="BX337" s="75">
        <v>0</v>
      </c>
      <c r="BY337" s="75">
        <v>0</v>
      </c>
      <c r="BZ337" s="75">
        <v>0</v>
      </c>
      <c r="CA337" s="75">
        <v>0</v>
      </c>
    </row>
    <row r="338" spans="10:79" ht="12" customHeight="1">
      <c r="J338" s="46">
        <v>334</v>
      </c>
      <c r="K338" s="46">
        <f t="shared" si="14"/>
        <v>0</v>
      </c>
      <c r="L338" s="82">
        <f t="shared" si="15"/>
        <v>0</v>
      </c>
      <c r="N338" s="119" t="s">
        <v>33</v>
      </c>
      <c r="O338" s="120" t="s">
        <v>2528</v>
      </c>
      <c r="P338" s="122">
        <v>0</v>
      </c>
      <c r="Q338" s="122">
        <v>45000026</v>
      </c>
      <c r="R338" s="122">
        <v>50000026</v>
      </c>
      <c r="S338" s="122">
        <v>55000026</v>
      </c>
      <c r="T338" s="122">
        <v>60000026</v>
      </c>
      <c r="U338" s="122">
        <v>65000026</v>
      </c>
      <c r="V338" s="122">
        <v>70000026</v>
      </c>
      <c r="W338" s="122">
        <v>75000026</v>
      </c>
      <c r="X338" s="122">
        <v>80000026</v>
      </c>
      <c r="Y338" s="122">
        <v>85000026</v>
      </c>
      <c r="Z338" s="122">
        <v>90000026</v>
      </c>
      <c r="AA338" s="122">
        <v>95000026</v>
      </c>
      <c r="AB338" s="122">
        <v>0</v>
      </c>
      <c r="AC338" s="122">
        <v>0</v>
      </c>
      <c r="AD338" s="121"/>
      <c r="AM338" s="120" t="s">
        <v>478</v>
      </c>
      <c r="BB338" s="120" t="s">
        <v>390</v>
      </c>
      <c r="BG338" s="73" t="s">
        <v>3810</v>
      </c>
      <c r="BI338" s="73" t="s">
        <v>4637</v>
      </c>
      <c r="BO338" s="72" t="s">
        <v>210</v>
      </c>
      <c r="BP338" s="73" t="s">
        <v>3755</v>
      </c>
      <c r="BQ338" s="75">
        <v>387000625</v>
      </c>
      <c r="BR338" s="75">
        <v>432000625</v>
      </c>
      <c r="BS338" s="75">
        <v>468000625</v>
      </c>
      <c r="BT338" s="75">
        <v>504000625</v>
      </c>
      <c r="BU338" s="75">
        <v>549000625</v>
      </c>
      <c r="BV338" s="75">
        <v>594000625</v>
      </c>
      <c r="BW338" s="75">
        <v>648000625</v>
      </c>
      <c r="BX338" s="75">
        <v>693000625</v>
      </c>
      <c r="BY338" s="75">
        <v>819000625</v>
      </c>
      <c r="BZ338" s="75">
        <v>0</v>
      </c>
      <c r="CA338" s="75">
        <v>0</v>
      </c>
    </row>
    <row r="339" spans="10:79" ht="12" customHeight="1">
      <c r="J339" s="46">
        <v>335</v>
      </c>
      <c r="K339" s="46">
        <f t="shared" si="14"/>
        <v>0</v>
      </c>
      <c r="L339" s="82">
        <f t="shared" si="15"/>
        <v>0</v>
      </c>
      <c r="N339" s="119" t="s">
        <v>33</v>
      </c>
      <c r="O339" s="120" t="s">
        <v>575</v>
      </c>
      <c r="P339" s="122">
        <v>0</v>
      </c>
      <c r="Q339" s="122">
        <v>45000026</v>
      </c>
      <c r="R339" s="122">
        <v>50000026</v>
      </c>
      <c r="S339" s="122">
        <v>55000026</v>
      </c>
      <c r="T339" s="122">
        <v>60000026</v>
      </c>
      <c r="U339" s="122">
        <v>65000026</v>
      </c>
      <c r="V339" s="122">
        <v>70000026</v>
      </c>
      <c r="W339" s="122">
        <v>75000026</v>
      </c>
      <c r="X339" s="122">
        <v>80000026</v>
      </c>
      <c r="Y339" s="122">
        <v>85000026</v>
      </c>
      <c r="Z339" s="122">
        <v>90000026</v>
      </c>
      <c r="AA339" s="122">
        <v>95000026</v>
      </c>
      <c r="AB339" s="122">
        <v>0</v>
      </c>
      <c r="AC339" s="122">
        <v>0</v>
      </c>
      <c r="AD339" s="121"/>
      <c r="AM339" s="120" t="s">
        <v>479</v>
      </c>
      <c r="BB339" s="120" t="s">
        <v>391</v>
      </c>
      <c r="BG339" s="73" t="s">
        <v>3811</v>
      </c>
      <c r="BI339" s="73" t="s">
        <v>4638</v>
      </c>
      <c r="BO339" s="72" t="s">
        <v>210</v>
      </c>
      <c r="BP339" s="73" t="s">
        <v>3756</v>
      </c>
      <c r="BQ339" s="75">
        <v>0</v>
      </c>
      <c r="BR339" s="75">
        <v>0</v>
      </c>
      <c r="BS339" s="75">
        <v>441000625</v>
      </c>
      <c r="BT339" s="75">
        <v>558000625</v>
      </c>
      <c r="BU339" s="75">
        <v>522000625</v>
      </c>
      <c r="BV339" s="75">
        <v>0</v>
      </c>
      <c r="BW339" s="75">
        <v>0</v>
      </c>
      <c r="BX339" s="75">
        <v>0</v>
      </c>
      <c r="BY339" s="75">
        <v>0</v>
      </c>
      <c r="BZ339" s="75">
        <v>0</v>
      </c>
      <c r="CA339" s="75">
        <v>0</v>
      </c>
    </row>
    <row r="340" spans="10:79" ht="12" customHeight="1">
      <c r="J340" s="46">
        <v>336</v>
      </c>
      <c r="K340" s="46">
        <f t="shared" si="14"/>
        <v>0</v>
      </c>
      <c r="L340" s="82">
        <f t="shared" si="15"/>
        <v>0</v>
      </c>
      <c r="N340" s="119" t="s">
        <v>33</v>
      </c>
      <c r="O340" s="120" t="s">
        <v>2145</v>
      </c>
      <c r="P340" s="122">
        <v>0</v>
      </c>
      <c r="Q340" s="122">
        <v>45000026</v>
      </c>
      <c r="R340" s="122">
        <v>50000026</v>
      </c>
      <c r="S340" s="122">
        <v>55000026</v>
      </c>
      <c r="T340" s="122">
        <v>60000026</v>
      </c>
      <c r="U340" s="122">
        <v>65000026</v>
      </c>
      <c r="V340" s="122">
        <v>70000026</v>
      </c>
      <c r="W340" s="122">
        <v>75000026</v>
      </c>
      <c r="X340" s="122">
        <v>80000026</v>
      </c>
      <c r="Y340" s="122">
        <v>85000026</v>
      </c>
      <c r="Z340" s="122">
        <v>90000026</v>
      </c>
      <c r="AA340" s="122">
        <v>95000026</v>
      </c>
      <c r="AB340" s="122">
        <v>0</v>
      </c>
      <c r="AC340" s="122">
        <v>0</v>
      </c>
      <c r="AD340" s="121"/>
      <c r="AM340" s="120" t="s">
        <v>480</v>
      </c>
      <c r="BB340" s="120" t="s">
        <v>3345</v>
      </c>
      <c r="BG340" s="73" t="s">
        <v>3812</v>
      </c>
      <c r="BI340" s="73" t="s">
        <v>4639</v>
      </c>
      <c r="BO340" s="72" t="s">
        <v>210</v>
      </c>
      <c r="BP340" s="73" t="s">
        <v>3757</v>
      </c>
      <c r="BQ340" s="75">
        <v>0</v>
      </c>
      <c r="BR340" s="75">
        <v>432000625</v>
      </c>
      <c r="BS340" s="75">
        <v>0</v>
      </c>
      <c r="BT340" s="75">
        <v>0</v>
      </c>
      <c r="BU340" s="75">
        <v>0</v>
      </c>
      <c r="BV340" s="75">
        <v>0</v>
      </c>
      <c r="BW340" s="75">
        <v>0</v>
      </c>
      <c r="BX340" s="75">
        <v>0</v>
      </c>
      <c r="BY340" s="75">
        <v>0</v>
      </c>
      <c r="BZ340" s="75">
        <v>0</v>
      </c>
      <c r="CA340" s="75">
        <v>0</v>
      </c>
    </row>
    <row r="341" spans="10:79" ht="12" customHeight="1">
      <c r="J341" s="46">
        <v>337</v>
      </c>
      <c r="K341" s="46">
        <f t="shared" si="14"/>
        <v>0</v>
      </c>
      <c r="L341" s="82">
        <f t="shared" si="15"/>
        <v>0</v>
      </c>
      <c r="N341" s="119" t="s">
        <v>33</v>
      </c>
      <c r="O341" s="120" t="s">
        <v>2124</v>
      </c>
      <c r="P341" s="122">
        <v>0</v>
      </c>
      <c r="Q341" s="122">
        <v>45000026</v>
      </c>
      <c r="R341" s="122">
        <v>50000026</v>
      </c>
      <c r="S341" s="122">
        <v>55000026</v>
      </c>
      <c r="T341" s="122">
        <v>60000026</v>
      </c>
      <c r="U341" s="122">
        <v>65000026</v>
      </c>
      <c r="V341" s="122">
        <v>70000026</v>
      </c>
      <c r="W341" s="122">
        <v>75000026</v>
      </c>
      <c r="X341" s="122">
        <v>80000026</v>
      </c>
      <c r="Y341" s="122">
        <v>85000026</v>
      </c>
      <c r="Z341" s="122">
        <v>90000026</v>
      </c>
      <c r="AA341" s="122">
        <v>95000026</v>
      </c>
      <c r="AB341" s="122">
        <v>0</v>
      </c>
      <c r="AC341" s="122">
        <v>0</v>
      </c>
      <c r="AD341" s="121"/>
      <c r="AM341" s="120" t="s">
        <v>481</v>
      </c>
      <c r="BB341" s="120" t="s">
        <v>3354</v>
      </c>
      <c r="BG341" s="73" t="s">
        <v>3813</v>
      </c>
      <c r="BI341" s="73" t="s">
        <v>4640</v>
      </c>
      <c r="BO341" s="72" t="s">
        <v>210</v>
      </c>
      <c r="BP341" s="73" t="s">
        <v>3758</v>
      </c>
      <c r="BQ341" s="75">
        <v>432000625</v>
      </c>
      <c r="BR341" s="75">
        <v>477000625</v>
      </c>
      <c r="BS341" s="75">
        <v>513000625</v>
      </c>
      <c r="BT341" s="75">
        <v>549000625</v>
      </c>
      <c r="BU341" s="75">
        <v>594000625</v>
      </c>
      <c r="BV341" s="75">
        <v>639000625</v>
      </c>
      <c r="BW341" s="75">
        <v>702000625</v>
      </c>
      <c r="BX341" s="75">
        <v>720000625</v>
      </c>
      <c r="BY341" s="75">
        <v>0</v>
      </c>
      <c r="BZ341" s="75">
        <v>0</v>
      </c>
      <c r="CA341" s="75">
        <v>0</v>
      </c>
    </row>
    <row r="342" spans="10:79" ht="12" customHeight="1">
      <c r="J342" s="46">
        <v>338</v>
      </c>
      <c r="K342" s="46">
        <f t="shared" si="14"/>
        <v>0</v>
      </c>
      <c r="L342" s="82">
        <f t="shared" si="15"/>
        <v>0</v>
      </c>
      <c r="N342" s="119" t="s">
        <v>33</v>
      </c>
      <c r="O342" s="120" t="s">
        <v>1403</v>
      </c>
      <c r="P342" s="122">
        <v>0</v>
      </c>
      <c r="Q342" s="122">
        <v>70000026</v>
      </c>
      <c r="R342" s="122">
        <v>75000026</v>
      </c>
      <c r="S342" s="122">
        <v>80000026</v>
      </c>
      <c r="T342" s="122">
        <v>90000026</v>
      </c>
      <c r="U342" s="122">
        <v>95000026</v>
      </c>
      <c r="V342" s="122">
        <v>100000026</v>
      </c>
      <c r="W342" s="122">
        <v>105000026</v>
      </c>
      <c r="X342" s="122">
        <v>110000026</v>
      </c>
      <c r="Y342" s="122">
        <v>115000026</v>
      </c>
      <c r="Z342" s="122">
        <v>120000026</v>
      </c>
      <c r="AA342" s="122">
        <v>125000026</v>
      </c>
      <c r="AB342" s="122">
        <v>0</v>
      </c>
      <c r="AC342" s="122">
        <v>0</v>
      </c>
      <c r="AD342" s="121"/>
      <c r="AM342" s="120" t="s">
        <v>482</v>
      </c>
      <c r="BB342" s="120" t="s">
        <v>443</v>
      </c>
      <c r="BG342" s="73" t="s">
        <v>3814</v>
      </c>
      <c r="BI342" s="73" t="s">
        <v>4641</v>
      </c>
      <c r="BO342" s="72" t="s">
        <v>210</v>
      </c>
      <c r="BP342" s="73" t="s">
        <v>3759</v>
      </c>
      <c r="BQ342" s="75">
        <v>450000625</v>
      </c>
      <c r="BR342" s="75">
        <v>495000625</v>
      </c>
      <c r="BS342" s="75">
        <v>540000625</v>
      </c>
      <c r="BT342" s="75">
        <v>549000625</v>
      </c>
      <c r="BU342" s="75">
        <v>558000625</v>
      </c>
      <c r="BV342" s="75">
        <v>738000625</v>
      </c>
      <c r="BW342" s="75">
        <v>783000625</v>
      </c>
      <c r="BX342" s="75">
        <v>810000625</v>
      </c>
      <c r="BY342" s="75">
        <v>837000625</v>
      </c>
      <c r="BZ342" s="75">
        <v>0</v>
      </c>
      <c r="CA342" s="75">
        <v>0</v>
      </c>
    </row>
    <row r="343" spans="10:79" ht="12" customHeight="1">
      <c r="J343" s="46">
        <v>339</v>
      </c>
      <c r="K343" s="46">
        <f t="shared" si="14"/>
        <v>0</v>
      </c>
      <c r="L343" s="82">
        <f t="shared" si="15"/>
        <v>0</v>
      </c>
      <c r="N343" s="119" t="s">
        <v>33</v>
      </c>
      <c r="O343" s="120" t="s">
        <v>1404</v>
      </c>
      <c r="P343" s="122">
        <v>0</v>
      </c>
      <c r="Q343" s="122">
        <v>0</v>
      </c>
      <c r="R343" s="122">
        <v>0</v>
      </c>
      <c r="S343" s="122">
        <v>0</v>
      </c>
      <c r="T343" s="122">
        <v>70000026</v>
      </c>
      <c r="U343" s="122">
        <v>70000026</v>
      </c>
      <c r="V343" s="122">
        <v>75000026</v>
      </c>
      <c r="W343" s="122">
        <v>80000026</v>
      </c>
      <c r="X343" s="122">
        <v>85000026</v>
      </c>
      <c r="Y343" s="122">
        <v>90000026</v>
      </c>
      <c r="Z343" s="122">
        <v>95000026</v>
      </c>
      <c r="AA343" s="122">
        <v>100000026</v>
      </c>
      <c r="AB343" s="122">
        <v>115000026</v>
      </c>
      <c r="AC343" s="122">
        <v>125000026</v>
      </c>
      <c r="AD343" s="121"/>
      <c r="AM343" s="120" t="s">
        <v>807</v>
      </c>
      <c r="BB343" s="120" t="s">
        <v>3352</v>
      </c>
      <c r="BG343" s="73" t="s">
        <v>3815</v>
      </c>
      <c r="BI343" s="73" t="s">
        <v>4642</v>
      </c>
      <c r="BO343" s="72" t="s">
        <v>210</v>
      </c>
      <c r="BP343" s="73" t="s">
        <v>3760</v>
      </c>
      <c r="BQ343" s="75">
        <v>387000625</v>
      </c>
      <c r="BR343" s="75">
        <v>504000625</v>
      </c>
      <c r="BS343" s="75">
        <v>508000625</v>
      </c>
      <c r="BT343" s="75">
        <v>0</v>
      </c>
      <c r="BU343" s="75">
        <v>549000625</v>
      </c>
      <c r="BV343" s="75">
        <v>600000026</v>
      </c>
      <c r="BW343" s="75">
        <v>0</v>
      </c>
      <c r="BX343" s="75">
        <v>0</v>
      </c>
      <c r="BY343" s="75">
        <v>0</v>
      </c>
      <c r="BZ343" s="75">
        <v>0</v>
      </c>
      <c r="CA343" s="75">
        <v>0</v>
      </c>
    </row>
    <row r="344" spans="10:79" ht="12" customHeight="1">
      <c r="J344" s="46">
        <v>340</v>
      </c>
      <c r="K344" s="46">
        <f t="shared" si="14"/>
        <v>0</v>
      </c>
      <c r="L344" s="82">
        <f t="shared" si="15"/>
        <v>0</v>
      </c>
      <c r="N344" s="119" t="s">
        <v>33</v>
      </c>
      <c r="O344" s="120" t="s">
        <v>1405</v>
      </c>
      <c r="P344" s="122">
        <v>0</v>
      </c>
      <c r="Q344" s="122">
        <v>70000026</v>
      </c>
      <c r="R344" s="122">
        <v>75000026</v>
      </c>
      <c r="S344" s="122">
        <v>80000026</v>
      </c>
      <c r="T344" s="122">
        <v>85000026</v>
      </c>
      <c r="U344" s="122">
        <v>90000026</v>
      </c>
      <c r="V344" s="122">
        <v>95000026</v>
      </c>
      <c r="W344" s="122">
        <v>100000026</v>
      </c>
      <c r="X344" s="122">
        <v>105000026</v>
      </c>
      <c r="Y344" s="122">
        <v>110000026</v>
      </c>
      <c r="Z344" s="122">
        <v>115000026</v>
      </c>
      <c r="AA344" s="122">
        <v>120000026</v>
      </c>
      <c r="AB344" s="122">
        <v>125000026</v>
      </c>
      <c r="AC344" s="122">
        <v>0</v>
      </c>
      <c r="AD344" s="121"/>
      <c r="AM344" s="120" t="s">
        <v>808</v>
      </c>
      <c r="BB344" s="120" t="s">
        <v>677</v>
      </c>
      <c r="BG344" s="73" t="s">
        <v>3816</v>
      </c>
      <c r="BI344" s="73" t="s">
        <v>4643</v>
      </c>
      <c r="BO344" s="72" t="s">
        <v>210</v>
      </c>
      <c r="BP344" s="73" t="s">
        <v>3761</v>
      </c>
      <c r="BQ344" s="75">
        <v>396000625</v>
      </c>
      <c r="BR344" s="75">
        <v>441000625</v>
      </c>
      <c r="BS344" s="75">
        <v>477000625</v>
      </c>
      <c r="BT344" s="75">
        <v>513000625</v>
      </c>
      <c r="BU344" s="75">
        <v>558000625</v>
      </c>
      <c r="BV344" s="75">
        <v>660000625</v>
      </c>
      <c r="BW344" s="75">
        <v>720000625</v>
      </c>
      <c r="BX344" s="75">
        <v>0</v>
      </c>
      <c r="BY344" s="75">
        <v>0</v>
      </c>
      <c r="BZ344" s="75">
        <v>0</v>
      </c>
      <c r="CA344" s="75">
        <v>0</v>
      </c>
    </row>
    <row r="345" spans="10:79" ht="12" customHeight="1">
      <c r="J345" s="46">
        <v>341</v>
      </c>
      <c r="K345" s="46">
        <f t="shared" si="14"/>
        <v>0</v>
      </c>
      <c r="L345" s="82">
        <f t="shared" si="15"/>
        <v>0</v>
      </c>
      <c r="N345" s="119" t="s">
        <v>33</v>
      </c>
      <c r="O345" s="120" t="s">
        <v>1406</v>
      </c>
      <c r="P345" s="122">
        <v>0</v>
      </c>
      <c r="Q345" s="122">
        <v>0</v>
      </c>
      <c r="R345" s="122">
        <v>0</v>
      </c>
      <c r="S345" s="122">
        <v>0</v>
      </c>
      <c r="T345" s="122">
        <v>0</v>
      </c>
      <c r="U345" s="122">
        <v>90000026</v>
      </c>
      <c r="V345" s="122">
        <v>95000026</v>
      </c>
      <c r="W345" s="122">
        <v>110000026</v>
      </c>
      <c r="X345" s="122">
        <v>115000026</v>
      </c>
      <c r="Y345" s="122">
        <v>120000026</v>
      </c>
      <c r="Z345" s="122">
        <v>125000026</v>
      </c>
      <c r="AA345" s="122">
        <v>0</v>
      </c>
      <c r="AB345" s="122">
        <v>0</v>
      </c>
      <c r="AC345" s="122">
        <v>0</v>
      </c>
      <c r="AD345" s="121"/>
      <c r="AM345" s="120" t="s">
        <v>809</v>
      </c>
      <c r="BB345" s="120" t="s">
        <v>3329</v>
      </c>
      <c r="BG345" s="73" t="s">
        <v>3817</v>
      </c>
      <c r="BI345" s="73" t="s">
        <v>4644</v>
      </c>
      <c r="BO345" s="72" t="s">
        <v>210</v>
      </c>
      <c r="BP345" s="73" t="s">
        <v>3762</v>
      </c>
      <c r="BQ345" s="75">
        <v>441000625</v>
      </c>
      <c r="BR345" s="75">
        <v>432000625</v>
      </c>
      <c r="BS345" s="75">
        <v>468000625</v>
      </c>
      <c r="BT345" s="75">
        <v>0</v>
      </c>
      <c r="BU345" s="75">
        <v>549000625</v>
      </c>
      <c r="BV345" s="75">
        <v>594000625</v>
      </c>
      <c r="BW345" s="75">
        <v>0</v>
      </c>
      <c r="BX345" s="75">
        <v>0</v>
      </c>
      <c r="BY345" s="75">
        <v>0</v>
      </c>
      <c r="BZ345" s="75">
        <v>0</v>
      </c>
      <c r="CA345" s="75">
        <v>0</v>
      </c>
    </row>
    <row r="346" spans="10:79" ht="12" customHeight="1">
      <c r="J346" s="46">
        <v>342</v>
      </c>
      <c r="K346" s="46">
        <f t="shared" si="14"/>
        <v>0</v>
      </c>
      <c r="L346" s="82">
        <f t="shared" si="15"/>
        <v>0</v>
      </c>
      <c r="N346" s="119" t="s">
        <v>33</v>
      </c>
      <c r="O346" s="120" t="s">
        <v>2579</v>
      </c>
      <c r="P346" s="122">
        <v>0</v>
      </c>
      <c r="Q346" s="122">
        <v>0</v>
      </c>
      <c r="R346" s="122">
        <v>0</v>
      </c>
      <c r="S346" s="122">
        <v>0</v>
      </c>
      <c r="T346" s="122">
        <v>0</v>
      </c>
      <c r="U346" s="122">
        <v>90000026</v>
      </c>
      <c r="V346" s="122">
        <v>95000026</v>
      </c>
      <c r="W346" s="122">
        <v>110000026</v>
      </c>
      <c r="X346" s="122">
        <v>115000026</v>
      </c>
      <c r="Y346" s="122">
        <v>120000026</v>
      </c>
      <c r="Z346" s="122">
        <v>125000026</v>
      </c>
      <c r="AA346" s="122">
        <v>0</v>
      </c>
      <c r="AB346" s="122">
        <v>0</v>
      </c>
      <c r="AC346" s="122">
        <v>0</v>
      </c>
      <c r="AD346" s="121"/>
      <c r="AM346" s="120" t="s">
        <v>872</v>
      </c>
      <c r="BB346" s="120" t="s">
        <v>463</v>
      </c>
      <c r="BG346" s="73" t="s">
        <v>3818</v>
      </c>
      <c r="BI346" s="73" t="s">
        <v>4644</v>
      </c>
      <c r="BO346" s="72" t="s">
        <v>210</v>
      </c>
      <c r="BP346" s="73" t="s">
        <v>3763</v>
      </c>
      <c r="BQ346" s="75">
        <v>387000625</v>
      </c>
      <c r="BR346" s="75">
        <v>432000625</v>
      </c>
      <c r="BS346" s="75">
        <v>450000625</v>
      </c>
      <c r="BT346" s="75">
        <v>504000625</v>
      </c>
      <c r="BU346" s="75">
        <v>540000625</v>
      </c>
      <c r="BV346" s="75">
        <v>594000625</v>
      </c>
      <c r="BW346" s="75">
        <v>657000625</v>
      </c>
      <c r="BX346" s="75">
        <v>0</v>
      </c>
      <c r="BY346" s="75">
        <v>0</v>
      </c>
      <c r="BZ346" s="75">
        <v>0</v>
      </c>
      <c r="CA346" s="75">
        <v>0</v>
      </c>
    </row>
    <row r="347" spans="10:79" ht="12" customHeight="1">
      <c r="J347" s="46">
        <v>343</v>
      </c>
      <c r="K347" s="46">
        <f t="shared" si="14"/>
        <v>0</v>
      </c>
      <c r="L347" s="82">
        <f t="shared" si="15"/>
        <v>0</v>
      </c>
      <c r="N347" s="119" t="s">
        <v>33</v>
      </c>
      <c r="O347" s="120" t="s">
        <v>2125</v>
      </c>
      <c r="P347" s="122">
        <v>0</v>
      </c>
      <c r="Q347" s="122">
        <v>70000026</v>
      </c>
      <c r="R347" s="122">
        <v>75000026</v>
      </c>
      <c r="S347" s="122">
        <v>80000026</v>
      </c>
      <c r="T347" s="122">
        <v>85000026</v>
      </c>
      <c r="U347" s="122">
        <v>90000026</v>
      </c>
      <c r="V347" s="122">
        <v>95000026</v>
      </c>
      <c r="W347" s="122">
        <v>100000026</v>
      </c>
      <c r="X347" s="122">
        <v>105000026</v>
      </c>
      <c r="Y347" s="122">
        <v>110000026</v>
      </c>
      <c r="Z347" s="122">
        <v>115000026</v>
      </c>
      <c r="AA347" s="122">
        <v>120000026</v>
      </c>
      <c r="AB347" s="122">
        <v>125000026</v>
      </c>
      <c r="AC347" s="122">
        <v>0</v>
      </c>
      <c r="AD347" s="121"/>
      <c r="AM347" s="120" t="s">
        <v>810</v>
      </c>
      <c r="BB347" s="120" t="s">
        <v>350</v>
      </c>
      <c r="BG347" s="73" t="s">
        <v>3819</v>
      </c>
      <c r="BI347" s="73" t="s">
        <v>4645</v>
      </c>
      <c r="BO347" s="72" t="s">
        <v>210</v>
      </c>
      <c r="BP347" s="73" t="s">
        <v>3764</v>
      </c>
      <c r="BQ347" s="75">
        <v>0</v>
      </c>
      <c r="BR347" s="75">
        <v>0</v>
      </c>
      <c r="BS347" s="75">
        <v>513000625</v>
      </c>
      <c r="BT347" s="75">
        <v>675000625</v>
      </c>
      <c r="BU347" s="75">
        <v>756000625</v>
      </c>
      <c r="BV347" s="75">
        <v>828000625</v>
      </c>
      <c r="BW347" s="75">
        <v>972000625</v>
      </c>
      <c r="BX347" s="75">
        <v>0</v>
      </c>
      <c r="BY347" s="75">
        <v>0</v>
      </c>
      <c r="BZ347" s="75">
        <v>0</v>
      </c>
      <c r="CA347" s="75">
        <v>0</v>
      </c>
    </row>
    <row r="348" spans="10:79" ht="12" customHeight="1">
      <c r="J348" s="46">
        <v>344</v>
      </c>
      <c r="K348" s="46">
        <f t="shared" si="14"/>
        <v>0</v>
      </c>
      <c r="L348" s="82">
        <f t="shared" si="15"/>
        <v>0</v>
      </c>
      <c r="N348" s="119" t="s">
        <v>33</v>
      </c>
      <c r="O348" s="120" t="s">
        <v>1407</v>
      </c>
      <c r="P348" s="122">
        <v>0</v>
      </c>
      <c r="Q348" s="122">
        <v>65000026</v>
      </c>
      <c r="R348" s="122">
        <v>70000026</v>
      </c>
      <c r="S348" s="122">
        <v>75000026</v>
      </c>
      <c r="T348" s="122">
        <v>80000026</v>
      </c>
      <c r="U348" s="122">
        <v>85000026</v>
      </c>
      <c r="V348" s="122">
        <v>90000026</v>
      </c>
      <c r="W348" s="122">
        <v>95000026</v>
      </c>
      <c r="X348" s="122">
        <v>100000026</v>
      </c>
      <c r="Y348" s="122">
        <v>105000026</v>
      </c>
      <c r="Z348" s="122">
        <v>110000026</v>
      </c>
      <c r="AA348" s="122">
        <v>115000026</v>
      </c>
      <c r="AB348" s="122">
        <v>120000026</v>
      </c>
      <c r="AC348" s="122">
        <v>125000026</v>
      </c>
      <c r="AD348" s="121"/>
      <c r="AM348" s="120" t="s">
        <v>953</v>
      </c>
      <c r="BB348" s="120" t="s">
        <v>1247</v>
      </c>
      <c r="BG348" s="73" t="s">
        <v>3820</v>
      </c>
      <c r="BI348" s="73" t="s">
        <v>4646</v>
      </c>
      <c r="BO348" s="72" t="s">
        <v>210</v>
      </c>
      <c r="BP348" s="73" t="s">
        <v>3765</v>
      </c>
      <c r="BQ348" s="75">
        <v>0</v>
      </c>
      <c r="BR348" s="75">
        <v>477000625</v>
      </c>
      <c r="BS348" s="75">
        <v>0</v>
      </c>
      <c r="BT348" s="75">
        <v>657000625</v>
      </c>
      <c r="BU348" s="75">
        <v>0</v>
      </c>
      <c r="BV348" s="75">
        <v>0</v>
      </c>
      <c r="BW348" s="75">
        <v>0</v>
      </c>
      <c r="BX348" s="75">
        <v>0</v>
      </c>
      <c r="BY348" s="75">
        <v>0</v>
      </c>
      <c r="BZ348" s="75">
        <v>0</v>
      </c>
      <c r="CA348" s="75">
        <v>0</v>
      </c>
    </row>
    <row r="349" spans="10:79" ht="12" customHeight="1">
      <c r="J349" s="46">
        <v>345</v>
      </c>
      <c r="K349" s="46">
        <f t="shared" si="14"/>
        <v>0</v>
      </c>
      <c r="L349" s="82">
        <f t="shared" si="15"/>
        <v>0</v>
      </c>
      <c r="N349" s="119" t="s">
        <v>33</v>
      </c>
      <c r="O349" s="120" t="s">
        <v>1408</v>
      </c>
      <c r="P349" s="122">
        <v>0</v>
      </c>
      <c r="Q349" s="122">
        <v>0</v>
      </c>
      <c r="R349" s="122">
        <v>0</v>
      </c>
      <c r="S349" s="122">
        <v>0</v>
      </c>
      <c r="T349" s="122">
        <v>0</v>
      </c>
      <c r="U349" s="122">
        <v>80000026</v>
      </c>
      <c r="V349" s="122">
        <v>85000026</v>
      </c>
      <c r="W349" s="122">
        <v>90000026</v>
      </c>
      <c r="X349" s="122">
        <v>95000026</v>
      </c>
      <c r="Y349" s="122">
        <v>110000026</v>
      </c>
      <c r="Z349" s="122">
        <v>115000026</v>
      </c>
      <c r="AA349" s="122">
        <v>0</v>
      </c>
      <c r="AB349" s="122">
        <v>0</v>
      </c>
      <c r="AC349" s="122">
        <v>0</v>
      </c>
      <c r="AD349" s="121"/>
      <c r="AM349" s="120" t="s">
        <v>1668</v>
      </c>
      <c r="BB349" s="120" t="s">
        <v>3420</v>
      </c>
      <c r="BG349" s="73" t="s">
        <v>3821</v>
      </c>
      <c r="BI349" s="73" t="s">
        <v>4647</v>
      </c>
      <c r="BO349" s="72" t="s">
        <v>210</v>
      </c>
      <c r="BP349" s="73" t="s">
        <v>3766</v>
      </c>
      <c r="BQ349" s="75">
        <v>414000625</v>
      </c>
      <c r="BR349" s="75">
        <v>459000625</v>
      </c>
      <c r="BS349" s="75">
        <v>495000625</v>
      </c>
      <c r="BT349" s="75">
        <v>531000625</v>
      </c>
      <c r="BU349" s="75">
        <v>576000625</v>
      </c>
      <c r="BV349" s="75">
        <v>796000625</v>
      </c>
      <c r="BW349" s="75">
        <v>0</v>
      </c>
      <c r="BX349" s="75">
        <v>639000625</v>
      </c>
      <c r="BY349" s="75">
        <v>0</v>
      </c>
      <c r="BZ349" s="75">
        <v>0</v>
      </c>
      <c r="CA349" s="75">
        <v>0</v>
      </c>
    </row>
    <row r="350" spans="10:79" ht="12" customHeight="1">
      <c r="J350" s="46">
        <v>346</v>
      </c>
      <c r="K350" s="46">
        <f t="shared" si="14"/>
        <v>0</v>
      </c>
      <c r="L350" s="82">
        <f t="shared" si="15"/>
        <v>0</v>
      </c>
      <c r="N350" s="119" t="s">
        <v>33</v>
      </c>
      <c r="O350" s="120" t="s">
        <v>2146</v>
      </c>
      <c r="P350" s="122">
        <v>0</v>
      </c>
      <c r="Q350" s="122">
        <v>0</v>
      </c>
      <c r="R350" s="122">
        <v>0</v>
      </c>
      <c r="S350" s="122">
        <v>0</v>
      </c>
      <c r="T350" s="122">
        <v>0</v>
      </c>
      <c r="U350" s="122">
        <v>80000026</v>
      </c>
      <c r="V350" s="122">
        <v>85000026</v>
      </c>
      <c r="W350" s="122">
        <v>90000026</v>
      </c>
      <c r="X350" s="122">
        <v>95000026</v>
      </c>
      <c r="Y350" s="122">
        <v>110000026</v>
      </c>
      <c r="Z350" s="122">
        <v>115000026</v>
      </c>
      <c r="AA350" s="122">
        <v>0</v>
      </c>
      <c r="AB350" s="122">
        <v>0</v>
      </c>
      <c r="AC350" s="122">
        <v>0</v>
      </c>
      <c r="AD350" s="121"/>
      <c r="AM350" s="120" t="s">
        <v>811</v>
      </c>
      <c r="BB350" s="120" t="s">
        <v>1499</v>
      </c>
      <c r="BG350" s="73" t="s">
        <v>3822</v>
      </c>
      <c r="BI350" s="73" t="s">
        <v>4648</v>
      </c>
      <c r="BO350" s="72" t="s">
        <v>210</v>
      </c>
      <c r="BP350" s="73" t="s">
        <v>3767</v>
      </c>
      <c r="BQ350" s="75">
        <v>0</v>
      </c>
      <c r="BR350" s="75">
        <v>513000625</v>
      </c>
      <c r="BS350" s="75">
        <v>0</v>
      </c>
      <c r="BT350" s="75">
        <v>459000625</v>
      </c>
      <c r="BU350" s="75">
        <v>0</v>
      </c>
      <c r="BV350" s="75">
        <v>0</v>
      </c>
      <c r="BW350" s="75">
        <v>0</v>
      </c>
      <c r="BX350" s="75">
        <v>0</v>
      </c>
      <c r="BY350" s="75">
        <v>0</v>
      </c>
      <c r="BZ350" s="75">
        <v>0</v>
      </c>
      <c r="CA350" s="75">
        <v>0</v>
      </c>
    </row>
    <row r="351" spans="10:79" ht="12" customHeight="1">
      <c r="J351" s="46">
        <v>347</v>
      </c>
      <c r="K351" s="46">
        <f t="shared" si="14"/>
        <v>0</v>
      </c>
      <c r="L351" s="82">
        <f t="shared" si="15"/>
        <v>0</v>
      </c>
      <c r="N351" s="119" t="s">
        <v>33</v>
      </c>
      <c r="O351" s="120" t="s">
        <v>2126</v>
      </c>
      <c r="P351" s="122">
        <v>0</v>
      </c>
      <c r="Q351" s="122">
        <v>65000026</v>
      </c>
      <c r="R351" s="122">
        <v>70000026</v>
      </c>
      <c r="S351" s="122">
        <v>75000026</v>
      </c>
      <c r="T351" s="122">
        <v>80000026</v>
      </c>
      <c r="U351" s="122">
        <v>85000026</v>
      </c>
      <c r="V351" s="122">
        <v>90000026</v>
      </c>
      <c r="W351" s="122">
        <v>95000026</v>
      </c>
      <c r="X351" s="122">
        <v>100000026</v>
      </c>
      <c r="Y351" s="122">
        <v>105000026</v>
      </c>
      <c r="Z351" s="122">
        <v>110000026</v>
      </c>
      <c r="AA351" s="122">
        <v>115000026</v>
      </c>
      <c r="AB351" s="122">
        <v>120000026</v>
      </c>
      <c r="AC351" s="122">
        <v>125000026</v>
      </c>
      <c r="AD351" s="121"/>
      <c r="AM351" s="120" t="s">
        <v>812</v>
      </c>
      <c r="BB351" s="120" t="s">
        <v>3330</v>
      </c>
      <c r="BG351" s="73" t="s">
        <v>3823</v>
      </c>
      <c r="BI351" s="73" t="s">
        <v>4649</v>
      </c>
      <c r="BO351" s="72" t="s">
        <v>210</v>
      </c>
      <c r="BP351" s="73" t="s">
        <v>3768</v>
      </c>
      <c r="BQ351" s="75">
        <v>0</v>
      </c>
      <c r="BR351" s="75">
        <v>540000625</v>
      </c>
      <c r="BS351" s="75">
        <v>612000625</v>
      </c>
      <c r="BT351" s="75">
        <v>648000625</v>
      </c>
      <c r="BU351" s="75">
        <v>675000625</v>
      </c>
      <c r="BV351" s="75">
        <v>702000625</v>
      </c>
      <c r="BW351" s="75">
        <v>738000625</v>
      </c>
      <c r="BX351" s="75">
        <v>0</v>
      </c>
      <c r="BY351" s="75">
        <v>0</v>
      </c>
      <c r="BZ351" s="75">
        <v>0</v>
      </c>
      <c r="CA351" s="75">
        <v>0</v>
      </c>
    </row>
    <row r="352" spans="10:79" ht="12" customHeight="1">
      <c r="J352" s="46">
        <v>348</v>
      </c>
      <c r="K352" s="46">
        <f t="shared" si="14"/>
        <v>0</v>
      </c>
      <c r="L352" s="82">
        <f t="shared" si="15"/>
        <v>0</v>
      </c>
      <c r="N352" s="119" t="s">
        <v>33</v>
      </c>
      <c r="O352" s="120" t="s">
        <v>2252</v>
      </c>
      <c r="P352" s="122">
        <v>0</v>
      </c>
      <c r="Q352" s="122">
        <v>65000026</v>
      </c>
      <c r="R352" s="122">
        <v>70000026</v>
      </c>
      <c r="S352" s="122">
        <v>75000026</v>
      </c>
      <c r="T352" s="122">
        <v>80000026</v>
      </c>
      <c r="U352" s="122">
        <v>85000026</v>
      </c>
      <c r="V352" s="122">
        <v>90000026</v>
      </c>
      <c r="W352" s="122">
        <v>95000026</v>
      </c>
      <c r="X352" s="122">
        <v>100000026</v>
      </c>
      <c r="Y352" s="122">
        <v>105000026</v>
      </c>
      <c r="Z352" s="122">
        <v>110000026</v>
      </c>
      <c r="AA352" s="122">
        <v>115000026</v>
      </c>
      <c r="AB352" s="122">
        <v>120000026</v>
      </c>
      <c r="AC352" s="122">
        <v>125000026</v>
      </c>
      <c r="AD352" s="121"/>
      <c r="AM352" s="120" t="s">
        <v>813</v>
      </c>
      <c r="BB352" s="120" t="s">
        <v>1846</v>
      </c>
      <c r="BG352" s="73" t="s">
        <v>3824</v>
      </c>
      <c r="BI352" s="73" t="s">
        <v>4650</v>
      </c>
      <c r="BO352" s="72" t="s">
        <v>210</v>
      </c>
      <c r="BP352" s="73" t="s">
        <v>3769</v>
      </c>
      <c r="BQ352" s="75">
        <v>405000026</v>
      </c>
      <c r="BR352" s="75">
        <v>450000026</v>
      </c>
      <c r="BS352" s="75">
        <v>490000026</v>
      </c>
      <c r="BT352" s="75">
        <v>550000026</v>
      </c>
      <c r="BU352" s="75">
        <v>590000026</v>
      </c>
      <c r="BV352" s="75">
        <v>640000026</v>
      </c>
      <c r="BW352" s="75">
        <v>685000026</v>
      </c>
      <c r="BX352" s="75">
        <v>0</v>
      </c>
      <c r="BY352" s="75">
        <v>0</v>
      </c>
      <c r="BZ352" s="75">
        <v>0</v>
      </c>
      <c r="CA352" s="75">
        <v>0</v>
      </c>
    </row>
    <row r="353" spans="10:79" ht="12" customHeight="1">
      <c r="J353" s="46">
        <v>349</v>
      </c>
      <c r="K353" s="46">
        <f t="shared" si="14"/>
        <v>0</v>
      </c>
      <c r="L353" s="82">
        <f t="shared" si="15"/>
        <v>0</v>
      </c>
      <c r="N353" s="119" t="s">
        <v>33</v>
      </c>
      <c r="O353" s="120" t="s">
        <v>1409</v>
      </c>
      <c r="P353" s="122">
        <v>0</v>
      </c>
      <c r="Q353" s="122">
        <v>0</v>
      </c>
      <c r="R353" s="122">
        <v>0</v>
      </c>
      <c r="S353" s="122">
        <v>0</v>
      </c>
      <c r="T353" s="122">
        <v>0</v>
      </c>
      <c r="U353" s="122">
        <v>100000026</v>
      </c>
      <c r="V353" s="122">
        <v>105000026</v>
      </c>
      <c r="W353" s="122">
        <v>110000026</v>
      </c>
      <c r="X353" s="122">
        <v>115000026</v>
      </c>
      <c r="Y353" s="122">
        <v>120000026</v>
      </c>
      <c r="Z353" s="122">
        <v>125000026</v>
      </c>
      <c r="AA353" s="122">
        <v>0</v>
      </c>
      <c r="AB353" s="122">
        <v>0</v>
      </c>
      <c r="AC353" s="122">
        <v>0</v>
      </c>
      <c r="AD353" s="121"/>
      <c r="AM353" s="120" t="s">
        <v>602</v>
      </c>
      <c r="BB353" s="120" t="s">
        <v>3393</v>
      </c>
      <c r="BG353" s="73" t="s">
        <v>3825</v>
      </c>
      <c r="BI353" s="73" t="s">
        <v>4651</v>
      </c>
      <c r="BO353" s="72" t="s">
        <v>210</v>
      </c>
      <c r="BP353" s="73" t="s">
        <v>3770</v>
      </c>
      <c r="BQ353" s="75">
        <v>0</v>
      </c>
      <c r="BR353" s="75">
        <v>0</v>
      </c>
      <c r="BS353" s="75">
        <v>0</v>
      </c>
      <c r="BT353" s="75">
        <v>0</v>
      </c>
      <c r="BU353" s="75">
        <v>0</v>
      </c>
      <c r="BV353" s="75">
        <v>0</v>
      </c>
      <c r="BW353" s="75">
        <v>0</v>
      </c>
      <c r="BX353" s="75">
        <v>504000625</v>
      </c>
      <c r="BY353" s="75">
        <v>558000625</v>
      </c>
      <c r="BZ353" s="75">
        <v>0</v>
      </c>
      <c r="CA353" s="75">
        <v>0</v>
      </c>
    </row>
    <row r="354" spans="10:79" ht="12" customHeight="1">
      <c r="J354" s="46">
        <v>350</v>
      </c>
      <c r="K354" s="46">
        <f t="shared" si="14"/>
        <v>0</v>
      </c>
      <c r="L354" s="82">
        <f t="shared" si="15"/>
        <v>0</v>
      </c>
      <c r="N354" s="119" t="s">
        <v>33</v>
      </c>
      <c r="O354" s="120" t="s">
        <v>1410</v>
      </c>
      <c r="P354" s="122">
        <v>0</v>
      </c>
      <c r="Q354" s="122">
        <v>0</v>
      </c>
      <c r="R354" s="122">
        <v>0</v>
      </c>
      <c r="S354" s="122">
        <v>0</v>
      </c>
      <c r="T354" s="122">
        <v>105000026</v>
      </c>
      <c r="U354" s="122">
        <v>110000026</v>
      </c>
      <c r="V354" s="122">
        <v>115000026</v>
      </c>
      <c r="W354" s="122">
        <v>120000026</v>
      </c>
      <c r="X354" s="122">
        <v>125000026</v>
      </c>
      <c r="Y354" s="122">
        <v>130000026</v>
      </c>
      <c r="Z354" s="122">
        <v>135000026</v>
      </c>
      <c r="AA354" s="122">
        <v>0</v>
      </c>
      <c r="AB354" s="122">
        <v>0</v>
      </c>
      <c r="AC354" s="122">
        <v>0</v>
      </c>
      <c r="AD354" s="121"/>
      <c r="AM354" s="120" t="s">
        <v>814</v>
      </c>
      <c r="BB354" s="120" t="s">
        <v>3355</v>
      </c>
      <c r="BG354" s="73" t="s">
        <v>3826</v>
      </c>
      <c r="BI354" s="73" t="s">
        <v>4652</v>
      </c>
      <c r="BO354" s="72" t="s">
        <v>210</v>
      </c>
      <c r="BP354" s="73" t="s">
        <v>3771</v>
      </c>
      <c r="BQ354" s="75">
        <v>0</v>
      </c>
      <c r="BR354" s="75">
        <v>0</v>
      </c>
      <c r="BS354" s="75">
        <v>490000625</v>
      </c>
      <c r="BT354" s="75">
        <v>560000625</v>
      </c>
      <c r="BU354" s="75">
        <v>665000625</v>
      </c>
      <c r="BV354" s="75">
        <v>685000625</v>
      </c>
      <c r="BW354" s="75">
        <v>705000625</v>
      </c>
      <c r="BX354" s="75">
        <v>720000625</v>
      </c>
      <c r="BY354" s="75">
        <v>740000625</v>
      </c>
      <c r="BZ354" s="75">
        <v>0</v>
      </c>
      <c r="CA354" s="75">
        <v>0</v>
      </c>
    </row>
    <row r="355" spans="10:79" ht="12" customHeight="1">
      <c r="J355" s="46">
        <v>351</v>
      </c>
      <c r="K355" s="46">
        <f t="shared" si="14"/>
        <v>0</v>
      </c>
      <c r="L355" s="82">
        <f t="shared" si="15"/>
        <v>0</v>
      </c>
      <c r="N355" s="119" t="s">
        <v>33</v>
      </c>
      <c r="O355" s="120" t="s">
        <v>1948</v>
      </c>
      <c r="P355" s="122">
        <v>0</v>
      </c>
      <c r="Q355" s="122">
        <v>0</v>
      </c>
      <c r="R355" s="122">
        <v>0</v>
      </c>
      <c r="S355" s="122">
        <v>0</v>
      </c>
      <c r="T355" s="122">
        <v>0</v>
      </c>
      <c r="U355" s="122">
        <v>100000026</v>
      </c>
      <c r="V355" s="122">
        <v>105000026</v>
      </c>
      <c r="W355" s="122">
        <v>110000026</v>
      </c>
      <c r="X355" s="122">
        <v>115000026</v>
      </c>
      <c r="Y355" s="122">
        <v>120000026</v>
      </c>
      <c r="Z355" s="122">
        <v>125000026</v>
      </c>
      <c r="AA355" s="122">
        <v>0</v>
      </c>
      <c r="AB355" s="122">
        <v>0</v>
      </c>
      <c r="AC355" s="122">
        <v>0</v>
      </c>
      <c r="AD355" s="121"/>
      <c r="AM355" s="120" t="s">
        <v>815</v>
      </c>
      <c r="BB355" s="120" t="s">
        <v>2612</v>
      </c>
      <c r="BG355" s="73" t="s">
        <v>3827</v>
      </c>
      <c r="BI355" s="73" t="s">
        <v>4653</v>
      </c>
      <c r="BO355" s="72" t="s">
        <v>210</v>
      </c>
      <c r="BP355" s="73" t="s">
        <v>3772</v>
      </c>
      <c r="BQ355" s="75">
        <v>342000625</v>
      </c>
      <c r="BR355" s="75">
        <v>0</v>
      </c>
      <c r="BS355" s="75">
        <v>648000625</v>
      </c>
      <c r="BT355" s="75">
        <v>720000625</v>
      </c>
      <c r="BU355" s="75">
        <v>504000625</v>
      </c>
      <c r="BV355" s="75">
        <v>0</v>
      </c>
      <c r="BW355" s="75">
        <v>0</v>
      </c>
      <c r="BX355" s="75">
        <v>0</v>
      </c>
      <c r="BY355" s="75">
        <v>0</v>
      </c>
      <c r="BZ355" s="75">
        <v>0</v>
      </c>
      <c r="CA355" s="75">
        <v>0</v>
      </c>
    </row>
    <row r="356" spans="10:79" ht="12" customHeight="1">
      <c r="J356" s="46">
        <v>352</v>
      </c>
      <c r="K356" s="46">
        <f t="shared" si="14"/>
        <v>0</v>
      </c>
      <c r="L356" s="82">
        <f t="shared" si="15"/>
        <v>0</v>
      </c>
      <c r="N356" s="119" t="s">
        <v>33</v>
      </c>
      <c r="O356" s="120" t="s">
        <v>3249</v>
      </c>
      <c r="P356" s="122">
        <v>0</v>
      </c>
      <c r="Q356" s="122">
        <v>0</v>
      </c>
      <c r="R356" s="122">
        <v>0</v>
      </c>
      <c r="S356" s="122">
        <v>0</v>
      </c>
      <c r="T356" s="122">
        <v>0</v>
      </c>
      <c r="U356" s="122">
        <v>80000026</v>
      </c>
      <c r="V356" s="122">
        <v>90000026</v>
      </c>
      <c r="W356" s="122">
        <v>95000026</v>
      </c>
      <c r="X356" s="122">
        <v>100000026</v>
      </c>
      <c r="Y356" s="122">
        <v>105000026</v>
      </c>
      <c r="Z356" s="122">
        <v>110000026</v>
      </c>
      <c r="AA356" s="122">
        <v>115000026</v>
      </c>
      <c r="AB356" s="122">
        <v>120000026</v>
      </c>
      <c r="AC356" s="122">
        <v>0</v>
      </c>
      <c r="AD356" s="121"/>
      <c r="AM356" s="120"/>
      <c r="BB356" s="120" t="s">
        <v>2009</v>
      </c>
      <c r="BG356" s="73" t="s">
        <v>3828</v>
      </c>
      <c r="BI356" s="73" t="s">
        <v>4654</v>
      </c>
      <c r="BO356" s="72" t="s">
        <v>210</v>
      </c>
      <c r="BP356" s="73" t="s">
        <v>3773</v>
      </c>
      <c r="BQ356" s="75">
        <v>342000625</v>
      </c>
      <c r="BR356" s="75">
        <v>387000625</v>
      </c>
      <c r="BS356" s="75">
        <v>423000625</v>
      </c>
      <c r="BT356" s="75">
        <v>410000825</v>
      </c>
      <c r="BU356" s="75">
        <v>504000625</v>
      </c>
      <c r="BV356" s="75">
        <v>549000625</v>
      </c>
      <c r="BW356" s="75">
        <v>0</v>
      </c>
      <c r="BX356" s="75">
        <v>520000725</v>
      </c>
      <c r="BY356" s="75">
        <v>0</v>
      </c>
      <c r="BZ356" s="75">
        <v>0</v>
      </c>
      <c r="CA356" s="75">
        <v>0</v>
      </c>
    </row>
    <row r="357" spans="10:79" ht="12" customHeight="1">
      <c r="J357" s="46">
        <v>353</v>
      </c>
      <c r="K357" s="46">
        <f t="shared" si="14"/>
        <v>0</v>
      </c>
      <c r="L357" s="82">
        <f t="shared" si="15"/>
        <v>0</v>
      </c>
      <c r="N357" s="119" t="s">
        <v>33</v>
      </c>
      <c r="O357" s="120" t="s">
        <v>599</v>
      </c>
      <c r="P357" s="122">
        <v>0</v>
      </c>
      <c r="Q357" s="122">
        <v>0</v>
      </c>
      <c r="R357" s="122">
        <v>0</v>
      </c>
      <c r="S357" s="122">
        <v>0</v>
      </c>
      <c r="T357" s="122">
        <v>0</v>
      </c>
      <c r="U357" s="122">
        <v>95000026</v>
      </c>
      <c r="V357" s="122">
        <v>100000026</v>
      </c>
      <c r="W357" s="122">
        <v>105000026</v>
      </c>
      <c r="X357" s="122">
        <v>110000026</v>
      </c>
      <c r="Y357" s="122">
        <v>115000026</v>
      </c>
      <c r="Z357" s="122">
        <v>120000026</v>
      </c>
      <c r="AA357" s="122">
        <v>125000026</v>
      </c>
      <c r="AB357" s="122">
        <v>135000026</v>
      </c>
      <c r="AC357" s="122">
        <v>150000026</v>
      </c>
      <c r="AD357" s="121"/>
      <c r="BB357" s="120" t="s">
        <v>3356</v>
      </c>
      <c r="BG357" s="73" t="s">
        <v>3829</v>
      </c>
      <c r="BI357" s="73" t="s">
        <v>4655</v>
      </c>
      <c r="BO357" s="72" t="s">
        <v>210</v>
      </c>
      <c r="BP357" s="73" t="s">
        <v>3774</v>
      </c>
      <c r="BQ357" s="75">
        <v>450000026</v>
      </c>
      <c r="BR357" s="75">
        <v>510000026</v>
      </c>
      <c r="BS357" s="75">
        <v>550000026</v>
      </c>
      <c r="BT357" s="75">
        <v>620000026</v>
      </c>
      <c r="BU357" s="75">
        <v>685000026</v>
      </c>
      <c r="BV357" s="75">
        <v>705000026</v>
      </c>
      <c r="BW357" s="75">
        <v>745000026</v>
      </c>
      <c r="BX357" s="75">
        <v>0</v>
      </c>
      <c r="BY357" s="75">
        <v>0</v>
      </c>
      <c r="BZ357" s="75">
        <v>0</v>
      </c>
      <c r="CA357" s="75">
        <v>0</v>
      </c>
    </row>
    <row r="358" spans="10:79" ht="12" customHeight="1">
      <c r="J358" s="46">
        <v>354</v>
      </c>
      <c r="K358" s="46">
        <f t="shared" si="14"/>
        <v>0</v>
      </c>
      <c r="L358" s="82">
        <f t="shared" si="15"/>
        <v>0</v>
      </c>
      <c r="N358" s="119" t="s">
        <v>33</v>
      </c>
      <c r="O358" s="120" t="s">
        <v>1411</v>
      </c>
      <c r="P358" s="122">
        <v>0</v>
      </c>
      <c r="Q358" s="122">
        <v>0</v>
      </c>
      <c r="R358" s="122">
        <v>0</v>
      </c>
      <c r="S358" s="122">
        <v>0</v>
      </c>
      <c r="T358" s="122">
        <v>100000026</v>
      </c>
      <c r="U358" s="122">
        <v>105000026</v>
      </c>
      <c r="V358" s="122">
        <v>110000026</v>
      </c>
      <c r="W358" s="122">
        <v>115000026</v>
      </c>
      <c r="X358" s="122">
        <v>120000026</v>
      </c>
      <c r="Y358" s="122">
        <v>125000026</v>
      </c>
      <c r="Z358" s="122">
        <v>130000026</v>
      </c>
      <c r="AA358" s="122">
        <v>0</v>
      </c>
      <c r="AB358" s="122">
        <v>0</v>
      </c>
      <c r="AC358" s="122">
        <v>0</v>
      </c>
      <c r="AD358" s="121"/>
      <c r="BB358" s="120" t="s">
        <v>2352</v>
      </c>
      <c r="BG358" s="73" t="s">
        <v>3830</v>
      </c>
      <c r="BI358" s="73" t="s">
        <v>4656</v>
      </c>
      <c r="BO358" s="72" t="s">
        <v>210</v>
      </c>
      <c r="BP358" s="73" t="s">
        <v>5029</v>
      </c>
      <c r="BQ358" s="75">
        <v>415000925</v>
      </c>
      <c r="BR358" s="75">
        <v>435000925</v>
      </c>
      <c r="BS358" s="75">
        <v>485000925</v>
      </c>
      <c r="BT358" s="75">
        <v>510000925</v>
      </c>
      <c r="BU358" s="75">
        <v>530000925</v>
      </c>
      <c r="BV358" s="75">
        <v>565000925</v>
      </c>
      <c r="BW358" s="75">
        <v>590000925</v>
      </c>
      <c r="BX358" s="75">
        <v>0</v>
      </c>
      <c r="BY358" s="75">
        <v>0</v>
      </c>
      <c r="BZ358" s="75">
        <v>0</v>
      </c>
      <c r="CA358" s="75">
        <v>0</v>
      </c>
    </row>
    <row r="359" spans="10:79" ht="12" customHeight="1">
      <c r="J359" s="46">
        <v>355</v>
      </c>
      <c r="K359" s="46">
        <f t="shared" si="14"/>
        <v>0</v>
      </c>
      <c r="L359" s="82">
        <f t="shared" si="15"/>
        <v>0</v>
      </c>
      <c r="N359" s="119" t="s">
        <v>33</v>
      </c>
      <c r="O359" s="120" t="s">
        <v>2053</v>
      </c>
      <c r="P359" s="122">
        <v>0</v>
      </c>
      <c r="Q359" s="122">
        <v>0</v>
      </c>
      <c r="R359" s="122">
        <v>0</v>
      </c>
      <c r="S359" s="122">
        <v>0</v>
      </c>
      <c r="T359" s="122">
        <v>100000026</v>
      </c>
      <c r="U359" s="122">
        <v>105000026</v>
      </c>
      <c r="V359" s="122">
        <v>110000026</v>
      </c>
      <c r="W359" s="122">
        <v>115000026</v>
      </c>
      <c r="X359" s="122">
        <v>120000026</v>
      </c>
      <c r="Y359" s="122">
        <v>125000026</v>
      </c>
      <c r="Z359" s="122">
        <v>130000026</v>
      </c>
      <c r="AA359" s="122">
        <v>0</v>
      </c>
      <c r="AB359" s="122">
        <v>0</v>
      </c>
      <c r="AC359" s="122">
        <v>0</v>
      </c>
      <c r="AD359" s="121"/>
      <c r="BB359" s="120" t="s">
        <v>275</v>
      </c>
      <c r="BG359" s="73" t="s">
        <v>3831</v>
      </c>
      <c r="BI359" s="73" t="s">
        <v>5212</v>
      </c>
      <c r="BO359" s="72" t="s">
        <v>210</v>
      </c>
      <c r="BP359" s="73" t="s">
        <v>3775</v>
      </c>
      <c r="BQ359" s="75">
        <v>470000625</v>
      </c>
      <c r="BR359" s="75">
        <v>495000625</v>
      </c>
      <c r="BS359" s="75">
        <v>531000625</v>
      </c>
      <c r="BT359" s="75">
        <v>567000625</v>
      </c>
      <c r="BU359" s="75">
        <v>600000825</v>
      </c>
      <c r="BV359" s="75">
        <v>657000625</v>
      </c>
      <c r="BW359" s="75">
        <v>720000625</v>
      </c>
      <c r="BX359" s="75">
        <v>650000925</v>
      </c>
      <c r="BY359" s="75">
        <v>0</v>
      </c>
      <c r="BZ359" s="75">
        <v>0</v>
      </c>
      <c r="CA359" s="75">
        <v>0</v>
      </c>
    </row>
    <row r="360" spans="10:79" ht="12" customHeight="1">
      <c r="J360" s="46">
        <v>356</v>
      </c>
      <c r="K360" s="46">
        <f t="shared" si="14"/>
        <v>0</v>
      </c>
      <c r="L360" s="82">
        <f t="shared" si="15"/>
        <v>0</v>
      </c>
      <c r="N360" s="119" t="s">
        <v>33</v>
      </c>
      <c r="O360" s="120" t="s">
        <v>2556</v>
      </c>
      <c r="P360" s="122">
        <v>0</v>
      </c>
      <c r="Q360" s="122">
        <v>0</v>
      </c>
      <c r="R360" s="122">
        <v>0</v>
      </c>
      <c r="S360" s="122">
        <v>0</v>
      </c>
      <c r="T360" s="122">
        <v>0</v>
      </c>
      <c r="U360" s="122">
        <v>95000026</v>
      </c>
      <c r="V360" s="122">
        <v>100000026</v>
      </c>
      <c r="W360" s="122">
        <v>105000026</v>
      </c>
      <c r="X360" s="122">
        <v>110000026</v>
      </c>
      <c r="Y360" s="122">
        <v>115000026</v>
      </c>
      <c r="Z360" s="122">
        <v>120000026</v>
      </c>
      <c r="AA360" s="122">
        <v>0</v>
      </c>
      <c r="AB360" s="122">
        <v>0</v>
      </c>
      <c r="AC360" s="122">
        <v>0</v>
      </c>
      <c r="AD360" s="121"/>
      <c r="BB360" s="120" t="s">
        <v>1248</v>
      </c>
      <c r="BG360" s="73" t="s">
        <v>3832</v>
      </c>
      <c r="BI360" s="73" t="s">
        <v>4657</v>
      </c>
      <c r="BO360" s="72" t="s">
        <v>210</v>
      </c>
      <c r="BP360" s="73" t="s">
        <v>5099</v>
      </c>
      <c r="BQ360" s="75">
        <v>0</v>
      </c>
      <c r="BR360" s="75">
        <v>0</v>
      </c>
      <c r="BS360" s="75">
        <v>495000925</v>
      </c>
      <c r="BT360" s="75">
        <v>525000925</v>
      </c>
      <c r="BU360" s="75">
        <v>595000925</v>
      </c>
      <c r="BV360" s="75">
        <v>0</v>
      </c>
      <c r="BW360" s="75">
        <v>0</v>
      </c>
      <c r="BX360" s="75">
        <v>0</v>
      </c>
      <c r="BY360" s="75">
        <v>0</v>
      </c>
      <c r="BZ360" s="75">
        <v>0</v>
      </c>
      <c r="CA360" s="75">
        <v>0</v>
      </c>
    </row>
    <row r="361" spans="10:79" ht="12" customHeight="1">
      <c r="J361" s="46">
        <v>357</v>
      </c>
      <c r="K361" s="46">
        <f t="shared" si="14"/>
        <v>0</v>
      </c>
      <c r="L361" s="82">
        <f t="shared" si="15"/>
        <v>0</v>
      </c>
      <c r="N361" s="119" t="s">
        <v>33</v>
      </c>
      <c r="O361" s="120" t="s">
        <v>1987</v>
      </c>
      <c r="P361" s="122">
        <v>0</v>
      </c>
      <c r="Q361" s="122">
        <v>0</v>
      </c>
      <c r="R361" s="122">
        <v>0</v>
      </c>
      <c r="S361" s="122">
        <v>0</v>
      </c>
      <c r="T361" s="122">
        <v>0</v>
      </c>
      <c r="U361" s="122">
        <v>95000026</v>
      </c>
      <c r="V361" s="122">
        <v>100000026</v>
      </c>
      <c r="W361" s="122">
        <v>105000026</v>
      </c>
      <c r="X361" s="122">
        <v>110000026</v>
      </c>
      <c r="Y361" s="122">
        <v>115000026</v>
      </c>
      <c r="Z361" s="122">
        <v>120000026</v>
      </c>
      <c r="AA361" s="122">
        <v>125000026</v>
      </c>
      <c r="AB361" s="122">
        <v>0</v>
      </c>
      <c r="AC361" s="122">
        <v>0</v>
      </c>
      <c r="AD361" s="121"/>
      <c r="BB361" s="120" t="s">
        <v>626</v>
      </c>
      <c r="BG361" s="73" t="s">
        <v>3833</v>
      </c>
      <c r="BI361" s="73" t="s">
        <v>4658</v>
      </c>
      <c r="BO361" s="72" t="s">
        <v>210</v>
      </c>
      <c r="BP361" s="73" t="s">
        <v>3776</v>
      </c>
      <c r="BQ361" s="75">
        <v>0</v>
      </c>
      <c r="BR361" s="75">
        <v>450000625</v>
      </c>
      <c r="BS361" s="75">
        <v>495000625</v>
      </c>
      <c r="BT361" s="75">
        <v>540000625</v>
      </c>
      <c r="BU361" s="75">
        <v>585000625</v>
      </c>
      <c r="BV361" s="75">
        <v>630000625</v>
      </c>
      <c r="BW361" s="75">
        <v>675000625</v>
      </c>
      <c r="BX361" s="75">
        <v>540000625</v>
      </c>
      <c r="BY361" s="75">
        <v>612000625</v>
      </c>
      <c r="BZ361" s="75">
        <v>0</v>
      </c>
      <c r="CA361" s="75">
        <v>0</v>
      </c>
    </row>
    <row r="362" spans="10:79" ht="12" customHeight="1">
      <c r="J362" s="46">
        <v>358</v>
      </c>
      <c r="K362" s="46">
        <f t="shared" si="14"/>
        <v>0</v>
      </c>
      <c r="L362" s="82">
        <f t="shared" si="15"/>
        <v>0</v>
      </c>
      <c r="N362" s="119" t="s">
        <v>33</v>
      </c>
      <c r="O362" s="120" t="s">
        <v>582</v>
      </c>
      <c r="P362" s="122">
        <v>0</v>
      </c>
      <c r="Q362" s="122">
        <v>0</v>
      </c>
      <c r="R362" s="122">
        <v>0</v>
      </c>
      <c r="S362" s="122">
        <v>0</v>
      </c>
      <c r="T362" s="122">
        <v>0</v>
      </c>
      <c r="U362" s="122">
        <v>90000026</v>
      </c>
      <c r="V362" s="122">
        <v>95000026</v>
      </c>
      <c r="W362" s="122">
        <v>100000026</v>
      </c>
      <c r="X362" s="122">
        <v>105000026</v>
      </c>
      <c r="Y362" s="122">
        <v>110000026</v>
      </c>
      <c r="Z362" s="122">
        <v>115000026</v>
      </c>
      <c r="AA362" s="122">
        <v>120000026</v>
      </c>
      <c r="AB362" s="122">
        <v>0</v>
      </c>
      <c r="AC362" s="122">
        <v>0</v>
      </c>
      <c r="AD362" s="121"/>
      <c r="BB362" s="120" t="s">
        <v>1249</v>
      </c>
      <c r="BG362" s="73" t="s">
        <v>3834</v>
      </c>
      <c r="BI362" s="73" t="s">
        <v>4659</v>
      </c>
      <c r="BO362" s="72" t="s">
        <v>210</v>
      </c>
      <c r="BP362" s="73" t="s">
        <v>3777</v>
      </c>
      <c r="BQ362" s="75">
        <v>405000625</v>
      </c>
      <c r="BR362" s="75">
        <v>0</v>
      </c>
      <c r="BS362" s="75">
        <v>0</v>
      </c>
      <c r="BT362" s="75">
        <v>0</v>
      </c>
      <c r="BU362" s="75">
        <v>0</v>
      </c>
      <c r="BV362" s="75">
        <v>0</v>
      </c>
      <c r="BW362" s="75">
        <v>0</v>
      </c>
      <c r="BX362" s="75">
        <v>0</v>
      </c>
      <c r="BY362" s="75">
        <v>0</v>
      </c>
      <c r="BZ362" s="75">
        <v>0</v>
      </c>
      <c r="CA362" s="75">
        <v>0</v>
      </c>
    </row>
    <row r="363" spans="10:79" ht="12" customHeight="1">
      <c r="J363" s="46">
        <v>359</v>
      </c>
      <c r="K363" s="46">
        <f t="shared" si="14"/>
        <v>0</v>
      </c>
      <c r="L363" s="82">
        <f t="shared" si="15"/>
        <v>0</v>
      </c>
      <c r="N363" s="119" t="s">
        <v>33</v>
      </c>
      <c r="O363" s="120" t="s">
        <v>1885</v>
      </c>
      <c r="P363" s="122">
        <v>0</v>
      </c>
      <c r="Q363" s="122">
        <v>0</v>
      </c>
      <c r="R363" s="122">
        <v>0</v>
      </c>
      <c r="S363" s="122">
        <v>0</v>
      </c>
      <c r="T363" s="122">
        <v>0</v>
      </c>
      <c r="U363" s="122">
        <v>90000026</v>
      </c>
      <c r="V363" s="122">
        <v>95000026</v>
      </c>
      <c r="W363" s="122">
        <v>100000026</v>
      </c>
      <c r="X363" s="122">
        <v>105000026</v>
      </c>
      <c r="Y363" s="122">
        <v>110000026</v>
      </c>
      <c r="Z363" s="122">
        <v>115000026</v>
      </c>
      <c r="AA363" s="122">
        <v>120000026</v>
      </c>
      <c r="AB363" s="122">
        <v>0</v>
      </c>
      <c r="AC363" s="122">
        <v>0</v>
      </c>
      <c r="AD363" s="121"/>
      <c r="BB363" s="120" t="s">
        <v>1500</v>
      </c>
      <c r="BG363" s="73" t="s">
        <v>3835</v>
      </c>
      <c r="BI363" s="73" t="s">
        <v>5307</v>
      </c>
      <c r="BO363" s="72" t="s">
        <v>210</v>
      </c>
      <c r="BP363" s="73" t="s">
        <v>3778</v>
      </c>
      <c r="BQ363" s="75">
        <v>0</v>
      </c>
      <c r="BR363" s="75">
        <v>0</v>
      </c>
      <c r="BS363" s="75">
        <v>0</v>
      </c>
      <c r="BT363" s="75">
        <v>0</v>
      </c>
      <c r="BU363" s="75">
        <v>0</v>
      </c>
      <c r="BV363" s="75">
        <v>0</v>
      </c>
      <c r="BW363" s="75">
        <v>0</v>
      </c>
      <c r="BX363" s="75">
        <v>504000625</v>
      </c>
      <c r="BY363" s="75">
        <v>558000625</v>
      </c>
      <c r="BZ363" s="75">
        <v>0</v>
      </c>
      <c r="CA363" s="75">
        <v>0</v>
      </c>
    </row>
    <row r="364" spans="10:79" ht="12" customHeight="1">
      <c r="J364" s="46">
        <v>360</v>
      </c>
      <c r="K364" s="46">
        <f t="shared" si="14"/>
        <v>0</v>
      </c>
      <c r="L364" s="82">
        <f t="shared" si="15"/>
        <v>0</v>
      </c>
      <c r="N364" s="119" t="s">
        <v>33</v>
      </c>
      <c r="O364" s="120" t="s">
        <v>1412</v>
      </c>
      <c r="P364" s="122">
        <v>0</v>
      </c>
      <c r="Q364" s="122">
        <v>0</v>
      </c>
      <c r="R364" s="122">
        <v>0</v>
      </c>
      <c r="S364" s="122">
        <v>0</v>
      </c>
      <c r="T364" s="122">
        <v>0</v>
      </c>
      <c r="U364" s="122">
        <v>90000026</v>
      </c>
      <c r="V364" s="122">
        <v>95000026</v>
      </c>
      <c r="W364" s="122">
        <v>100000026</v>
      </c>
      <c r="X364" s="122">
        <v>105000026</v>
      </c>
      <c r="Y364" s="122">
        <v>110000026</v>
      </c>
      <c r="Z364" s="122">
        <v>115000026</v>
      </c>
      <c r="AA364" s="122">
        <v>0</v>
      </c>
      <c r="AB364" s="122">
        <v>0</v>
      </c>
      <c r="AC364" s="122">
        <v>0</v>
      </c>
      <c r="AD364" s="121"/>
      <c r="BB364" s="120" t="s">
        <v>1250</v>
      </c>
      <c r="BG364" s="73" t="s">
        <v>3836</v>
      </c>
      <c r="BI364" s="73" t="s">
        <v>4660</v>
      </c>
      <c r="BO364" s="72" t="s">
        <v>210</v>
      </c>
      <c r="BP364" s="73" t="s">
        <v>3779</v>
      </c>
      <c r="BQ364" s="75">
        <v>522000625</v>
      </c>
      <c r="BR364" s="75">
        <v>549000625</v>
      </c>
      <c r="BS364" s="75">
        <v>576000625</v>
      </c>
      <c r="BT364" s="75">
        <v>612000625</v>
      </c>
      <c r="BU364" s="75">
        <v>639000625</v>
      </c>
      <c r="BV364" s="75">
        <v>666000625</v>
      </c>
      <c r="BW364" s="75">
        <v>702000625</v>
      </c>
      <c r="BX364" s="75">
        <v>540000625</v>
      </c>
      <c r="BY364" s="75">
        <v>612000625</v>
      </c>
      <c r="BZ364" s="75">
        <v>0</v>
      </c>
      <c r="CA364" s="75">
        <v>0</v>
      </c>
    </row>
    <row r="365" spans="10:79" ht="12" customHeight="1">
      <c r="J365" s="46">
        <v>361</v>
      </c>
      <c r="K365" s="46">
        <f t="shared" si="14"/>
        <v>0</v>
      </c>
      <c r="L365" s="82">
        <f t="shared" si="15"/>
        <v>0</v>
      </c>
      <c r="N365" s="119" t="s">
        <v>33</v>
      </c>
      <c r="O365" s="120" t="s">
        <v>2047</v>
      </c>
      <c r="P365" s="122">
        <v>0</v>
      </c>
      <c r="Q365" s="122">
        <v>0</v>
      </c>
      <c r="R365" s="122">
        <v>0</v>
      </c>
      <c r="S365" s="122">
        <v>0</v>
      </c>
      <c r="T365" s="122">
        <v>0</v>
      </c>
      <c r="U365" s="122">
        <v>90000026</v>
      </c>
      <c r="V365" s="122">
        <v>95000026</v>
      </c>
      <c r="W365" s="122">
        <v>100000026</v>
      </c>
      <c r="X365" s="122">
        <v>105000026</v>
      </c>
      <c r="Y365" s="122">
        <v>110000026</v>
      </c>
      <c r="Z365" s="122">
        <v>115000026</v>
      </c>
      <c r="AA365" s="122">
        <v>0</v>
      </c>
      <c r="AB365" s="122">
        <v>0</v>
      </c>
      <c r="AC365" s="122">
        <v>0</v>
      </c>
      <c r="AD365" s="121"/>
      <c r="BB365" s="120" t="s">
        <v>1501</v>
      </c>
      <c r="BG365" s="73" t="s">
        <v>3837</v>
      </c>
      <c r="BI365" s="73" t="s">
        <v>4661</v>
      </c>
      <c r="BO365" s="72" t="s">
        <v>210</v>
      </c>
      <c r="BP365" s="73" t="s">
        <v>3780</v>
      </c>
      <c r="BQ365" s="75">
        <v>198000625</v>
      </c>
      <c r="BR365" s="75">
        <v>216000625</v>
      </c>
      <c r="BS365" s="75">
        <v>252000625</v>
      </c>
      <c r="BT365" s="75">
        <v>270000625</v>
      </c>
      <c r="BU365" s="75">
        <v>0</v>
      </c>
      <c r="BV365" s="75">
        <v>0</v>
      </c>
      <c r="BW365" s="75">
        <v>0</v>
      </c>
      <c r="BX365" s="75">
        <v>0</v>
      </c>
      <c r="BY365" s="75">
        <v>0</v>
      </c>
      <c r="BZ365" s="75">
        <v>0</v>
      </c>
      <c r="CA365" s="75">
        <v>0</v>
      </c>
    </row>
    <row r="366" spans="10:79" ht="12" customHeight="1">
      <c r="J366" s="46">
        <v>362</v>
      </c>
      <c r="K366" s="46">
        <f t="shared" si="14"/>
        <v>0</v>
      </c>
      <c r="L366" s="82">
        <f t="shared" si="15"/>
        <v>0</v>
      </c>
      <c r="N366" s="119" t="s">
        <v>33</v>
      </c>
      <c r="O366" s="120" t="s">
        <v>2503</v>
      </c>
      <c r="P366" s="122">
        <v>0</v>
      </c>
      <c r="Q366" s="122">
        <v>70000026</v>
      </c>
      <c r="R366" s="122">
        <v>75000026</v>
      </c>
      <c r="S366" s="122">
        <v>80000026</v>
      </c>
      <c r="T366" s="122">
        <v>90000026</v>
      </c>
      <c r="U366" s="122">
        <v>95000026</v>
      </c>
      <c r="V366" s="122">
        <v>100000026</v>
      </c>
      <c r="W366" s="122">
        <v>105000026</v>
      </c>
      <c r="X366" s="122">
        <v>110000026</v>
      </c>
      <c r="Y366" s="122">
        <v>115000026</v>
      </c>
      <c r="Z366" s="122">
        <v>120000026</v>
      </c>
      <c r="AA366" s="122">
        <v>125000026</v>
      </c>
      <c r="AB366" s="122">
        <v>0</v>
      </c>
      <c r="AC366" s="122">
        <v>0</v>
      </c>
      <c r="AD366" s="121"/>
      <c r="BB366" s="120" t="s">
        <v>1251</v>
      </c>
      <c r="BG366" s="73" t="s">
        <v>3838</v>
      </c>
      <c r="BI366" s="73" t="s">
        <v>4662</v>
      </c>
      <c r="BO366" s="72" t="s">
        <v>210</v>
      </c>
      <c r="BP366" s="73" t="s">
        <v>3781</v>
      </c>
      <c r="BQ366" s="75">
        <v>279000625</v>
      </c>
      <c r="BR366" s="75">
        <v>0</v>
      </c>
      <c r="BS366" s="75">
        <v>333000625</v>
      </c>
      <c r="BT366" s="75">
        <v>360000625</v>
      </c>
      <c r="BU366" s="75">
        <v>0</v>
      </c>
      <c r="BV366" s="75">
        <v>0</v>
      </c>
      <c r="BW366" s="75">
        <v>0</v>
      </c>
      <c r="BX366" s="75">
        <v>576000625</v>
      </c>
      <c r="BY366" s="75">
        <v>630000625</v>
      </c>
      <c r="BZ366" s="75">
        <v>0</v>
      </c>
      <c r="CA366" s="75">
        <v>0</v>
      </c>
    </row>
    <row r="367" spans="10:79" ht="12" customHeight="1">
      <c r="J367" s="46">
        <v>363</v>
      </c>
      <c r="K367" s="46">
        <f t="shared" si="14"/>
        <v>0</v>
      </c>
      <c r="L367" s="82">
        <f t="shared" si="15"/>
        <v>0</v>
      </c>
      <c r="N367" s="119" t="s">
        <v>33</v>
      </c>
      <c r="O367" s="120" t="s">
        <v>1949</v>
      </c>
      <c r="P367" s="122">
        <v>0</v>
      </c>
      <c r="Q367" s="122">
        <v>65000026</v>
      </c>
      <c r="R367" s="122">
        <v>70000026</v>
      </c>
      <c r="S367" s="122">
        <v>75000026</v>
      </c>
      <c r="T367" s="122">
        <v>80000026</v>
      </c>
      <c r="U367" s="122">
        <v>85000026</v>
      </c>
      <c r="V367" s="122">
        <v>90000026</v>
      </c>
      <c r="W367" s="122">
        <v>95000026</v>
      </c>
      <c r="X367" s="122">
        <v>100000026</v>
      </c>
      <c r="Y367" s="122">
        <v>105000026</v>
      </c>
      <c r="Z367" s="122">
        <v>110000026</v>
      </c>
      <c r="AA367" s="122">
        <v>115000026</v>
      </c>
      <c r="AB367" s="122">
        <v>120000026</v>
      </c>
      <c r="AC367" s="122">
        <v>125000026</v>
      </c>
      <c r="AD367" s="121"/>
      <c r="BB367" s="120" t="s">
        <v>1362</v>
      </c>
      <c r="BG367" s="73" t="s">
        <v>3839</v>
      </c>
      <c r="BI367" s="73" t="s">
        <v>4663</v>
      </c>
      <c r="BO367" s="72" t="s">
        <v>210</v>
      </c>
      <c r="BP367" s="73" t="s">
        <v>3782</v>
      </c>
      <c r="BQ367" s="75">
        <v>350000026</v>
      </c>
      <c r="BR367" s="75">
        <v>430000026</v>
      </c>
      <c r="BS367" s="75">
        <v>510000026</v>
      </c>
      <c r="BT367" s="75">
        <v>590000026</v>
      </c>
      <c r="BU367" s="75">
        <v>675000026</v>
      </c>
      <c r="BV367" s="75">
        <v>720000026</v>
      </c>
      <c r="BW367" s="75">
        <v>795000026</v>
      </c>
      <c r="BX367" s="75">
        <v>885000026</v>
      </c>
      <c r="BY367" s="75">
        <v>0</v>
      </c>
      <c r="BZ367" s="75">
        <v>0</v>
      </c>
      <c r="CA367" s="75">
        <v>0</v>
      </c>
    </row>
    <row r="368" spans="10:79" ht="12" customHeight="1">
      <c r="J368" s="46">
        <v>364</v>
      </c>
      <c r="K368" s="46">
        <f t="shared" si="14"/>
        <v>0</v>
      </c>
      <c r="L368" s="82">
        <f t="shared" si="15"/>
        <v>0</v>
      </c>
      <c r="N368" s="119" t="s">
        <v>33</v>
      </c>
      <c r="O368" s="120" t="s">
        <v>2504</v>
      </c>
      <c r="P368" s="122">
        <v>0</v>
      </c>
      <c r="Q368" s="122">
        <v>70000026</v>
      </c>
      <c r="R368" s="122">
        <v>75000026</v>
      </c>
      <c r="S368" s="122">
        <v>80000026</v>
      </c>
      <c r="T368" s="122">
        <v>85000026</v>
      </c>
      <c r="U368" s="122">
        <v>90000026</v>
      </c>
      <c r="V368" s="122">
        <v>95000026</v>
      </c>
      <c r="W368" s="122">
        <v>100000026</v>
      </c>
      <c r="X368" s="122">
        <v>105000026</v>
      </c>
      <c r="Y368" s="122">
        <v>110000026</v>
      </c>
      <c r="Z368" s="122">
        <v>115000026</v>
      </c>
      <c r="AA368" s="122">
        <v>120000026</v>
      </c>
      <c r="AB368" s="122">
        <v>125000026</v>
      </c>
      <c r="AC368" s="122">
        <v>0</v>
      </c>
      <c r="AD368" s="121"/>
      <c r="BB368" s="120" t="s">
        <v>1252</v>
      </c>
      <c r="BG368" s="73" t="s">
        <v>3840</v>
      </c>
      <c r="BI368" s="73" t="s">
        <v>4664</v>
      </c>
      <c r="BO368" s="72" t="s">
        <v>210</v>
      </c>
      <c r="BP368" s="73" t="s">
        <v>3783</v>
      </c>
      <c r="BQ368" s="75">
        <v>0</v>
      </c>
      <c r="BR368" s="75">
        <v>0</v>
      </c>
      <c r="BS368" s="75">
        <v>0</v>
      </c>
      <c r="BT368" s="75">
        <v>0</v>
      </c>
      <c r="BU368" s="75">
        <v>0</v>
      </c>
      <c r="BV368" s="75">
        <v>0</v>
      </c>
      <c r="BW368" s="75">
        <v>0</v>
      </c>
      <c r="BX368" s="75">
        <v>0</v>
      </c>
      <c r="BY368" s="75">
        <v>0</v>
      </c>
      <c r="BZ368" s="75">
        <v>0</v>
      </c>
      <c r="CA368" s="75">
        <v>0</v>
      </c>
    </row>
    <row r="369" spans="10:79" ht="12" customHeight="1">
      <c r="J369" s="46">
        <v>365</v>
      </c>
      <c r="K369" s="46">
        <f t="shared" si="14"/>
        <v>0</v>
      </c>
      <c r="L369" s="82">
        <f t="shared" si="15"/>
        <v>0</v>
      </c>
      <c r="N369" s="119" t="s">
        <v>33</v>
      </c>
      <c r="O369" s="120" t="s">
        <v>2147</v>
      </c>
      <c r="P369" s="122">
        <v>0</v>
      </c>
      <c r="Q369" s="122">
        <v>0</v>
      </c>
      <c r="R369" s="122">
        <v>0</v>
      </c>
      <c r="S369" s="122">
        <v>0</v>
      </c>
      <c r="T369" s="122">
        <v>0</v>
      </c>
      <c r="U369" s="122">
        <v>100000026</v>
      </c>
      <c r="V369" s="122">
        <v>105000026</v>
      </c>
      <c r="W369" s="122">
        <v>110000026</v>
      </c>
      <c r="X369" s="122">
        <v>115000026</v>
      </c>
      <c r="Y369" s="122">
        <v>120000026</v>
      </c>
      <c r="Z369" s="122">
        <v>125000026</v>
      </c>
      <c r="AA369" s="122">
        <v>0</v>
      </c>
      <c r="AB369" s="122">
        <v>0</v>
      </c>
      <c r="AC369" s="122">
        <v>0</v>
      </c>
      <c r="AD369" s="121"/>
      <c r="BB369" s="120" t="s">
        <v>1253</v>
      </c>
      <c r="BG369" s="73" t="s">
        <v>3841</v>
      </c>
      <c r="BI369" s="73" t="s">
        <v>4665</v>
      </c>
      <c r="BO369" s="72" t="s">
        <v>210</v>
      </c>
      <c r="BP369" s="73" t="s">
        <v>3784</v>
      </c>
      <c r="BQ369" s="75">
        <v>450000026</v>
      </c>
      <c r="BR369" s="75">
        <v>490000026</v>
      </c>
      <c r="BS369" s="75">
        <v>520000026</v>
      </c>
      <c r="BT369" s="75">
        <v>585000026</v>
      </c>
      <c r="BU369" s="75">
        <v>630000026</v>
      </c>
      <c r="BV369" s="75">
        <v>715000026</v>
      </c>
      <c r="BW369" s="75">
        <v>795000026</v>
      </c>
      <c r="BX369" s="75">
        <v>875000026</v>
      </c>
      <c r="BY369" s="75">
        <v>0</v>
      </c>
      <c r="BZ369" s="75">
        <v>0</v>
      </c>
      <c r="CA369" s="75">
        <v>0</v>
      </c>
    </row>
    <row r="370" spans="10:79" ht="12" customHeight="1">
      <c r="J370" s="46">
        <v>366</v>
      </c>
      <c r="K370" s="46">
        <f t="shared" si="14"/>
        <v>0</v>
      </c>
      <c r="L370" s="82">
        <f t="shared" si="15"/>
        <v>0</v>
      </c>
      <c r="N370" s="119" t="s">
        <v>33</v>
      </c>
      <c r="O370" s="120" t="s">
        <v>2054</v>
      </c>
      <c r="P370" s="122">
        <v>0</v>
      </c>
      <c r="Q370" s="122">
        <v>0</v>
      </c>
      <c r="R370" s="122">
        <v>0</v>
      </c>
      <c r="S370" s="122">
        <v>0</v>
      </c>
      <c r="T370" s="122">
        <v>0</v>
      </c>
      <c r="U370" s="122">
        <v>100000026</v>
      </c>
      <c r="V370" s="122">
        <v>105000026</v>
      </c>
      <c r="W370" s="122">
        <v>110000026</v>
      </c>
      <c r="X370" s="122">
        <v>115000026</v>
      </c>
      <c r="Y370" s="122">
        <v>120000026</v>
      </c>
      <c r="Z370" s="122">
        <v>125000026</v>
      </c>
      <c r="AA370" s="122">
        <v>130000026</v>
      </c>
      <c r="AB370" s="122">
        <v>0</v>
      </c>
      <c r="AC370" s="122">
        <v>0</v>
      </c>
      <c r="AD370" s="121"/>
      <c r="BB370" s="120" t="s">
        <v>1254</v>
      </c>
      <c r="BG370" s="73" t="s">
        <v>3842</v>
      </c>
      <c r="BI370" s="73" t="s">
        <v>4666</v>
      </c>
      <c r="BO370" s="72" t="s">
        <v>210</v>
      </c>
      <c r="BP370" s="73" t="s">
        <v>3785</v>
      </c>
      <c r="BQ370" s="75">
        <v>0</v>
      </c>
      <c r="BR370" s="75">
        <v>0</v>
      </c>
      <c r="BS370" s="75">
        <v>0</v>
      </c>
      <c r="BT370" s="75">
        <v>0</v>
      </c>
      <c r="BU370" s="75">
        <v>0</v>
      </c>
      <c r="BV370" s="75">
        <v>585000625</v>
      </c>
      <c r="BW370" s="75">
        <v>630000625</v>
      </c>
      <c r="BX370" s="75">
        <v>657000625</v>
      </c>
      <c r="BY370" s="75">
        <v>720000625</v>
      </c>
      <c r="BZ370" s="75">
        <v>0</v>
      </c>
      <c r="CA370" s="75">
        <v>0</v>
      </c>
    </row>
    <row r="371" spans="10:79" ht="12" customHeight="1">
      <c r="J371" s="46">
        <v>367</v>
      </c>
      <c r="K371" s="46">
        <f t="shared" si="14"/>
        <v>0</v>
      </c>
      <c r="L371" s="82">
        <f t="shared" si="15"/>
        <v>0</v>
      </c>
      <c r="N371" s="119" t="s">
        <v>33</v>
      </c>
      <c r="O371" s="120" t="s">
        <v>2253</v>
      </c>
      <c r="P371" s="122">
        <v>0</v>
      </c>
      <c r="Q371" s="122">
        <v>0</v>
      </c>
      <c r="R371" s="122">
        <v>0</v>
      </c>
      <c r="S371" s="122">
        <v>0</v>
      </c>
      <c r="T371" s="122">
        <v>0</v>
      </c>
      <c r="U371" s="122">
        <v>90000026</v>
      </c>
      <c r="V371" s="122">
        <v>95000026</v>
      </c>
      <c r="W371" s="122">
        <v>100000026</v>
      </c>
      <c r="X371" s="122">
        <v>105000026</v>
      </c>
      <c r="Y371" s="122">
        <v>110000026</v>
      </c>
      <c r="Z371" s="122">
        <v>115000026</v>
      </c>
      <c r="AA371" s="122">
        <v>0</v>
      </c>
      <c r="AB371" s="122">
        <v>0</v>
      </c>
      <c r="AC371" s="122">
        <v>0</v>
      </c>
      <c r="AD371" s="121"/>
      <c r="BB371" s="120" t="s">
        <v>1255</v>
      </c>
      <c r="BG371" s="73" t="s">
        <v>3843</v>
      </c>
      <c r="BI371" s="73" t="s">
        <v>4667</v>
      </c>
      <c r="BO371" s="72" t="s">
        <v>210</v>
      </c>
      <c r="BP371" s="73" t="s">
        <v>3786</v>
      </c>
      <c r="BQ371" s="75">
        <v>0</v>
      </c>
      <c r="BR371" s="75">
        <v>0</v>
      </c>
      <c r="BS371" s="75">
        <v>0</v>
      </c>
      <c r="BT371" s="75">
        <v>0</v>
      </c>
      <c r="BU371" s="75">
        <v>0</v>
      </c>
      <c r="BV371" s="75">
        <v>0</v>
      </c>
      <c r="BW371" s="75">
        <v>518000625</v>
      </c>
      <c r="BX371" s="75">
        <v>495000625</v>
      </c>
      <c r="BY371" s="75">
        <v>0</v>
      </c>
      <c r="BZ371" s="75">
        <v>0</v>
      </c>
      <c r="CA371" s="75">
        <v>0</v>
      </c>
    </row>
    <row r="372" spans="10:79" ht="12" customHeight="1">
      <c r="J372" s="46">
        <v>368</v>
      </c>
      <c r="K372" s="46">
        <f t="shared" si="14"/>
        <v>0</v>
      </c>
      <c r="L372" s="82">
        <f t="shared" si="15"/>
        <v>0</v>
      </c>
      <c r="N372" s="119" t="s">
        <v>33</v>
      </c>
      <c r="O372" s="120" t="s">
        <v>1413</v>
      </c>
      <c r="P372" s="122">
        <v>0</v>
      </c>
      <c r="Q372" s="122">
        <v>0</v>
      </c>
      <c r="R372" s="122">
        <v>0</v>
      </c>
      <c r="S372" s="122">
        <v>85000026</v>
      </c>
      <c r="T372" s="122">
        <v>90000026</v>
      </c>
      <c r="U372" s="122">
        <v>95000026</v>
      </c>
      <c r="V372" s="122">
        <v>100000026</v>
      </c>
      <c r="W372" s="122">
        <v>0</v>
      </c>
      <c r="X372" s="122">
        <v>0</v>
      </c>
      <c r="Y372" s="122">
        <v>0</v>
      </c>
      <c r="Z372" s="122">
        <v>0</v>
      </c>
      <c r="AA372" s="122">
        <v>0</v>
      </c>
      <c r="AB372" s="122">
        <v>0</v>
      </c>
      <c r="AC372" s="122">
        <v>0</v>
      </c>
      <c r="AD372" s="121"/>
      <c r="BB372" s="120" t="s">
        <v>1363</v>
      </c>
      <c r="BG372" s="73" t="s">
        <v>3844</v>
      </c>
      <c r="BI372" s="73" t="s">
        <v>4668</v>
      </c>
      <c r="BO372" s="72" t="s">
        <v>210</v>
      </c>
      <c r="BP372" s="73" t="s">
        <v>3787</v>
      </c>
      <c r="BQ372" s="75">
        <v>306000625</v>
      </c>
      <c r="BR372" s="75">
        <v>0</v>
      </c>
      <c r="BS372" s="75">
        <v>0</v>
      </c>
      <c r="BT372" s="75">
        <v>0</v>
      </c>
      <c r="BU372" s="75">
        <v>0</v>
      </c>
      <c r="BV372" s="75">
        <v>0</v>
      </c>
      <c r="BW372" s="75">
        <v>0</v>
      </c>
      <c r="BX372" s="75">
        <v>0</v>
      </c>
      <c r="BY372" s="75">
        <v>0</v>
      </c>
      <c r="BZ372" s="75">
        <v>0</v>
      </c>
      <c r="CA372" s="75">
        <v>0</v>
      </c>
    </row>
    <row r="373" spans="10:79" ht="12" customHeight="1">
      <c r="J373" s="46">
        <v>369</v>
      </c>
      <c r="K373" s="46">
        <f t="shared" si="14"/>
        <v>0</v>
      </c>
      <c r="L373" s="82">
        <f t="shared" si="15"/>
        <v>0</v>
      </c>
      <c r="N373" s="119" t="s">
        <v>33</v>
      </c>
      <c r="O373" s="120" t="s">
        <v>167</v>
      </c>
      <c r="P373" s="122">
        <v>0</v>
      </c>
      <c r="Q373" s="122">
        <v>70000026</v>
      </c>
      <c r="R373" s="122">
        <v>75000026</v>
      </c>
      <c r="S373" s="122">
        <v>80000026</v>
      </c>
      <c r="T373" s="122">
        <v>85000026</v>
      </c>
      <c r="U373" s="122">
        <v>90000026</v>
      </c>
      <c r="V373" s="122">
        <v>95000026</v>
      </c>
      <c r="W373" s="122">
        <v>100000026</v>
      </c>
      <c r="X373" s="122">
        <v>105000026</v>
      </c>
      <c r="Y373" s="122">
        <v>110000026</v>
      </c>
      <c r="Z373" s="122">
        <v>115000026</v>
      </c>
      <c r="AA373" s="122">
        <v>120000026</v>
      </c>
      <c r="AB373" s="122">
        <v>125000026</v>
      </c>
      <c r="AC373" s="122">
        <v>0</v>
      </c>
      <c r="AD373" s="121"/>
      <c r="BB373" s="120" t="s">
        <v>410</v>
      </c>
      <c r="BG373" s="73" t="s">
        <v>3845</v>
      </c>
      <c r="BI373" s="73" t="s">
        <v>4669</v>
      </c>
      <c r="BO373" s="72" t="s">
        <v>210</v>
      </c>
      <c r="BP373" s="73" t="s">
        <v>3788</v>
      </c>
      <c r="BQ373" s="75">
        <v>279000625</v>
      </c>
      <c r="BR373" s="75">
        <v>0</v>
      </c>
      <c r="BS373" s="75">
        <v>0</v>
      </c>
      <c r="BT373" s="75">
        <v>0</v>
      </c>
      <c r="BU373" s="75">
        <v>0</v>
      </c>
      <c r="BV373" s="75">
        <v>0</v>
      </c>
      <c r="BW373" s="75">
        <v>675000625</v>
      </c>
      <c r="BX373" s="75">
        <v>738000625</v>
      </c>
      <c r="BY373" s="75">
        <v>792000625</v>
      </c>
      <c r="BZ373" s="75">
        <v>0</v>
      </c>
      <c r="CA373" s="75">
        <v>0</v>
      </c>
    </row>
    <row r="374" spans="10:79" ht="12" customHeight="1">
      <c r="J374" s="46">
        <v>370</v>
      </c>
      <c r="K374" s="46">
        <f t="shared" si="14"/>
        <v>0</v>
      </c>
      <c r="L374" s="82">
        <f t="shared" si="15"/>
        <v>0</v>
      </c>
      <c r="N374" s="119" t="s">
        <v>33</v>
      </c>
      <c r="O374" s="120" t="s">
        <v>261</v>
      </c>
      <c r="P374" s="122">
        <v>0</v>
      </c>
      <c r="Q374" s="122">
        <v>70000026</v>
      </c>
      <c r="R374" s="122">
        <v>75000026</v>
      </c>
      <c r="S374" s="122">
        <v>80000026</v>
      </c>
      <c r="T374" s="122">
        <v>85000026</v>
      </c>
      <c r="U374" s="122">
        <v>90000026</v>
      </c>
      <c r="V374" s="122">
        <v>95000026</v>
      </c>
      <c r="W374" s="122">
        <v>100000026</v>
      </c>
      <c r="X374" s="122">
        <v>105000026</v>
      </c>
      <c r="Y374" s="122">
        <v>110000026</v>
      </c>
      <c r="Z374" s="122">
        <v>115000026</v>
      </c>
      <c r="AA374" s="122">
        <v>120000026</v>
      </c>
      <c r="AB374" s="122">
        <v>125000026</v>
      </c>
      <c r="AC374" s="122">
        <v>0</v>
      </c>
      <c r="AD374" s="121"/>
      <c r="BB374" s="120" t="s">
        <v>1256</v>
      </c>
      <c r="BG374" s="73" t="s">
        <v>3846</v>
      </c>
      <c r="BI374" s="73" t="s">
        <v>4670</v>
      </c>
      <c r="BO374" s="72" t="s">
        <v>210</v>
      </c>
      <c r="BP374" s="73" t="s">
        <v>3789</v>
      </c>
      <c r="BQ374" s="75">
        <v>0</v>
      </c>
      <c r="BR374" s="75">
        <v>0</v>
      </c>
      <c r="BS374" s="75">
        <v>0</v>
      </c>
      <c r="BT374" s="75">
        <v>0</v>
      </c>
      <c r="BU374" s="75">
        <v>0</v>
      </c>
      <c r="BV374" s="75">
        <v>615000026</v>
      </c>
      <c r="BW374" s="75">
        <v>685000026</v>
      </c>
      <c r="BX374" s="75">
        <v>735000026</v>
      </c>
      <c r="BY374" s="75">
        <v>805000026</v>
      </c>
      <c r="BZ374" s="75">
        <v>0</v>
      </c>
      <c r="CA374" s="75">
        <v>0</v>
      </c>
    </row>
    <row r="375" spans="10:79" ht="12" customHeight="1">
      <c r="J375" s="46">
        <v>371</v>
      </c>
      <c r="K375" s="46">
        <f t="shared" si="14"/>
        <v>0</v>
      </c>
      <c r="L375" s="82">
        <f t="shared" si="15"/>
        <v>0</v>
      </c>
      <c r="N375" s="119" t="s">
        <v>33</v>
      </c>
      <c r="O375" s="120" t="s">
        <v>1147</v>
      </c>
      <c r="P375" s="122">
        <v>0</v>
      </c>
      <c r="Q375" s="122">
        <v>0</v>
      </c>
      <c r="R375" s="122">
        <v>0</v>
      </c>
      <c r="S375" s="122">
        <v>90000026</v>
      </c>
      <c r="T375" s="122">
        <v>95000026</v>
      </c>
      <c r="U375" s="122">
        <v>100000026</v>
      </c>
      <c r="V375" s="122">
        <v>105000026</v>
      </c>
      <c r="W375" s="122">
        <v>0</v>
      </c>
      <c r="X375" s="122">
        <v>0</v>
      </c>
      <c r="Y375" s="122">
        <v>0</v>
      </c>
      <c r="Z375" s="122">
        <v>0</v>
      </c>
      <c r="AA375" s="122">
        <v>0</v>
      </c>
      <c r="AB375" s="122">
        <v>0</v>
      </c>
      <c r="AC375" s="122">
        <v>0</v>
      </c>
      <c r="AD375" s="121"/>
      <c r="BB375" s="120" t="s">
        <v>656</v>
      </c>
      <c r="BG375" s="73" t="s">
        <v>3847</v>
      </c>
      <c r="BI375" s="73" t="s">
        <v>4671</v>
      </c>
      <c r="BO375" s="72" t="s">
        <v>210</v>
      </c>
      <c r="BP375" s="73" t="s">
        <v>3790</v>
      </c>
      <c r="BQ375" s="75">
        <v>0</v>
      </c>
      <c r="BR375" s="75">
        <v>0</v>
      </c>
      <c r="BS375" s="75">
        <v>0</v>
      </c>
      <c r="BT375" s="75">
        <v>0</v>
      </c>
      <c r="BU375" s="75">
        <v>0</v>
      </c>
      <c r="BV375" s="75">
        <v>0</v>
      </c>
      <c r="BW375" s="75">
        <v>720000625</v>
      </c>
      <c r="BX375" s="75">
        <v>675000625</v>
      </c>
      <c r="BY375" s="75">
        <v>0</v>
      </c>
      <c r="BZ375" s="75">
        <v>0</v>
      </c>
      <c r="CA375" s="75">
        <v>0</v>
      </c>
    </row>
    <row r="376" spans="10:79" ht="12" customHeight="1">
      <c r="J376" s="46">
        <v>372</v>
      </c>
      <c r="K376" s="46">
        <f t="shared" si="14"/>
        <v>0</v>
      </c>
      <c r="L376" s="82">
        <f t="shared" si="15"/>
        <v>0</v>
      </c>
      <c r="N376" s="119" t="s">
        <v>33</v>
      </c>
      <c r="O376" s="120" t="s">
        <v>3250</v>
      </c>
      <c r="P376" s="122">
        <v>0</v>
      </c>
      <c r="Q376" s="122">
        <v>0</v>
      </c>
      <c r="R376" s="122">
        <v>0</v>
      </c>
      <c r="S376" s="122">
        <v>0</v>
      </c>
      <c r="T376" s="122">
        <v>85000026</v>
      </c>
      <c r="U376" s="122">
        <v>95000026</v>
      </c>
      <c r="V376" s="122">
        <v>105000026</v>
      </c>
      <c r="W376" s="122">
        <v>0</v>
      </c>
      <c r="X376" s="122">
        <v>0</v>
      </c>
      <c r="Y376" s="122">
        <v>0</v>
      </c>
      <c r="Z376" s="122">
        <v>0</v>
      </c>
      <c r="AA376" s="122">
        <v>0</v>
      </c>
      <c r="AB376" s="122">
        <v>0</v>
      </c>
      <c r="AC376" s="122">
        <v>0</v>
      </c>
      <c r="AD376" s="121"/>
      <c r="BB376" s="120" t="s">
        <v>656</v>
      </c>
      <c r="BG376" s="73" t="s">
        <v>3848</v>
      </c>
      <c r="BI376" s="73" t="s">
        <v>4672</v>
      </c>
      <c r="BO376" s="72" t="s">
        <v>210</v>
      </c>
      <c r="BP376" s="73" t="s">
        <v>3791</v>
      </c>
      <c r="BQ376" s="75">
        <v>243000625</v>
      </c>
      <c r="BR376" s="75">
        <v>261000625</v>
      </c>
      <c r="BS376" s="75">
        <v>297000625</v>
      </c>
      <c r="BT376" s="75">
        <v>0</v>
      </c>
      <c r="BU376" s="75">
        <v>0</v>
      </c>
      <c r="BV376" s="75">
        <v>0</v>
      </c>
      <c r="BW376" s="75">
        <v>675000625</v>
      </c>
      <c r="BX376" s="75">
        <v>738000625</v>
      </c>
      <c r="BY376" s="75">
        <v>792000625</v>
      </c>
      <c r="BZ376" s="75">
        <v>0</v>
      </c>
      <c r="CA376" s="75">
        <v>0</v>
      </c>
    </row>
    <row r="377" spans="10:79" ht="12" customHeight="1">
      <c r="J377" s="46">
        <v>373</v>
      </c>
      <c r="K377" s="46">
        <f t="shared" si="14"/>
        <v>0</v>
      </c>
      <c r="L377" s="82">
        <f t="shared" si="15"/>
        <v>0</v>
      </c>
      <c r="N377" s="119" t="s">
        <v>33</v>
      </c>
      <c r="O377" s="120" t="s">
        <v>3251</v>
      </c>
      <c r="P377" s="122">
        <v>0</v>
      </c>
      <c r="Q377" s="122">
        <v>0</v>
      </c>
      <c r="R377" s="122">
        <v>0</v>
      </c>
      <c r="S377" s="122">
        <v>0</v>
      </c>
      <c r="T377" s="122">
        <v>90000026</v>
      </c>
      <c r="U377" s="122">
        <v>95000026</v>
      </c>
      <c r="V377" s="122">
        <v>100000026</v>
      </c>
      <c r="W377" s="122">
        <v>0</v>
      </c>
      <c r="X377" s="122">
        <v>0</v>
      </c>
      <c r="Y377" s="122">
        <v>0</v>
      </c>
      <c r="Z377" s="122">
        <v>0</v>
      </c>
      <c r="AA377" s="122">
        <v>0</v>
      </c>
      <c r="AB377" s="122">
        <v>0</v>
      </c>
      <c r="AC377" s="122">
        <v>0</v>
      </c>
      <c r="AD377" s="121"/>
      <c r="BB377" s="120" t="s">
        <v>1257</v>
      </c>
      <c r="BG377" s="73" t="s">
        <v>3849</v>
      </c>
      <c r="BI377" s="73" t="s">
        <v>5308</v>
      </c>
      <c r="BO377" s="72" t="s">
        <v>210</v>
      </c>
      <c r="BP377" s="73" t="s">
        <v>3792</v>
      </c>
      <c r="BQ377" s="75">
        <v>333000625</v>
      </c>
      <c r="BR377" s="75">
        <v>360000625</v>
      </c>
      <c r="BS377" s="75">
        <v>387000625</v>
      </c>
      <c r="BT377" s="75">
        <v>414000625</v>
      </c>
      <c r="BU377" s="75">
        <v>450000625</v>
      </c>
      <c r="BV377" s="75">
        <v>504000625</v>
      </c>
      <c r="BW377" s="75">
        <v>558000625</v>
      </c>
      <c r="BX377" s="75">
        <v>630000625</v>
      </c>
      <c r="BY377" s="75">
        <v>684000625</v>
      </c>
      <c r="BZ377" s="75">
        <v>0</v>
      </c>
      <c r="CA377" s="75">
        <v>0</v>
      </c>
    </row>
    <row r="378" spans="10:79" ht="12" customHeight="1">
      <c r="J378" s="46">
        <v>374</v>
      </c>
      <c r="K378" s="46">
        <f t="shared" si="14"/>
        <v>0</v>
      </c>
      <c r="L378" s="82">
        <f t="shared" si="15"/>
        <v>0</v>
      </c>
      <c r="N378" s="119" t="s">
        <v>33</v>
      </c>
      <c r="O378" s="120" t="s">
        <v>619</v>
      </c>
      <c r="P378" s="122">
        <v>0</v>
      </c>
      <c r="Q378" s="122">
        <v>0</v>
      </c>
      <c r="R378" s="122">
        <v>0</v>
      </c>
      <c r="S378" s="122">
        <v>0</v>
      </c>
      <c r="T378" s="122">
        <v>90000026</v>
      </c>
      <c r="U378" s="122">
        <v>95000026</v>
      </c>
      <c r="V378" s="122">
        <v>100000026</v>
      </c>
      <c r="W378" s="122">
        <v>0</v>
      </c>
      <c r="X378" s="122">
        <v>0</v>
      </c>
      <c r="Y378" s="122">
        <v>0</v>
      </c>
      <c r="Z378" s="122">
        <v>0</v>
      </c>
      <c r="AA378" s="122">
        <v>0</v>
      </c>
      <c r="AB378" s="122">
        <v>0</v>
      </c>
      <c r="AC378" s="122">
        <v>0</v>
      </c>
      <c r="AD378" s="121"/>
      <c r="BB378" s="120" t="s">
        <v>2231</v>
      </c>
      <c r="BG378" s="73" t="s">
        <v>3850</v>
      </c>
      <c r="BI378" s="73" t="s">
        <v>4673</v>
      </c>
      <c r="BO378" s="72" t="s">
        <v>210</v>
      </c>
      <c r="BP378" s="73" t="s">
        <v>3793</v>
      </c>
      <c r="BQ378" s="75">
        <v>0</v>
      </c>
      <c r="BR378" s="75">
        <v>0</v>
      </c>
      <c r="BS378" s="75">
        <v>0</v>
      </c>
      <c r="BT378" s="75">
        <v>0</v>
      </c>
      <c r="BU378" s="75">
        <v>0</v>
      </c>
      <c r="BV378" s="75">
        <v>0</v>
      </c>
      <c r="BW378" s="75">
        <v>695000026</v>
      </c>
      <c r="BX378" s="75">
        <v>740000026</v>
      </c>
      <c r="BY378" s="75">
        <v>785000026</v>
      </c>
      <c r="BZ378" s="75">
        <v>0</v>
      </c>
      <c r="CA378" s="75">
        <v>0</v>
      </c>
    </row>
    <row r="379" spans="10:79" ht="12" customHeight="1">
      <c r="J379" s="46">
        <v>375</v>
      </c>
      <c r="K379" s="46">
        <f t="shared" si="14"/>
        <v>0</v>
      </c>
      <c r="L379" s="82">
        <f t="shared" si="15"/>
        <v>0</v>
      </c>
      <c r="N379" s="119" t="s">
        <v>33</v>
      </c>
      <c r="O379" s="120" t="s">
        <v>3252</v>
      </c>
      <c r="P379" s="122">
        <v>0</v>
      </c>
      <c r="Q379" s="122">
        <v>0</v>
      </c>
      <c r="R379" s="122">
        <v>0</v>
      </c>
      <c r="S379" s="122">
        <v>0</v>
      </c>
      <c r="T379" s="122">
        <v>85000026</v>
      </c>
      <c r="U379" s="122">
        <v>90000026</v>
      </c>
      <c r="V379" s="122">
        <v>100000026</v>
      </c>
      <c r="W379" s="122">
        <v>0</v>
      </c>
      <c r="X379" s="122">
        <v>0</v>
      </c>
      <c r="Y379" s="122">
        <v>0</v>
      </c>
      <c r="Z379" s="122">
        <v>0</v>
      </c>
      <c r="AA379" s="122">
        <v>0</v>
      </c>
      <c r="AB379" s="122">
        <v>0</v>
      </c>
      <c r="AC379" s="122">
        <v>0</v>
      </c>
      <c r="AD379" s="121"/>
      <c r="BB379" s="120" t="s">
        <v>587</v>
      </c>
      <c r="BG379" s="73" t="s">
        <v>3850</v>
      </c>
      <c r="BI379" s="73" t="s">
        <v>4674</v>
      </c>
      <c r="BO379" s="72" t="s">
        <v>210</v>
      </c>
      <c r="BP379" s="73" t="s">
        <v>5277</v>
      </c>
      <c r="BQ379" s="74"/>
      <c r="BR379" s="74"/>
      <c r="BS379" s="74"/>
      <c r="BT379" s="74"/>
      <c r="BU379" s="74"/>
      <c r="BV379" s="74"/>
      <c r="BW379" s="74"/>
      <c r="BX379" s="75">
        <v>625000026</v>
      </c>
      <c r="BY379" s="74"/>
      <c r="BZ379" s="74"/>
      <c r="CA379" s="74"/>
    </row>
    <row r="380" spans="10:79" ht="12" customHeight="1">
      <c r="J380" s="46">
        <v>376</v>
      </c>
      <c r="K380" s="46">
        <f t="shared" si="14"/>
        <v>0</v>
      </c>
      <c r="L380" s="82">
        <f t="shared" si="15"/>
        <v>0</v>
      </c>
      <c r="N380" s="119" t="s">
        <v>33</v>
      </c>
      <c r="O380" s="120" t="s">
        <v>533</v>
      </c>
      <c r="P380" s="122">
        <v>0</v>
      </c>
      <c r="Q380" s="122">
        <v>0</v>
      </c>
      <c r="R380" s="122">
        <v>0</v>
      </c>
      <c r="S380" s="122">
        <v>0</v>
      </c>
      <c r="T380" s="122">
        <v>85000026</v>
      </c>
      <c r="U380" s="122">
        <v>90000026</v>
      </c>
      <c r="V380" s="122">
        <v>100000026</v>
      </c>
      <c r="W380" s="122">
        <v>0</v>
      </c>
      <c r="X380" s="122">
        <v>0</v>
      </c>
      <c r="Y380" s="122">
        <v>0</v>
      </c>
      <c r="Z380" s="122">
        <v>0</v>
      </c>
      <c r="AA380" s="122">
        <v>0</v>
      </c>
      <c r="AB380" s="122">
        <v>0</v>
      </c>
      <c r="AC380" s="122">
        <v>0</v>
      </c>
      <c r="AD380" s="121"/>
      <c r="BB380" s="120" t="s">
        <v>661</v>
      </c>
      <c r="BG380" s="73" t="s">
        <v>3851</v>
      </c>
      <c r="BI380" s="73" t="s">
        <v>4675</v>
      </c>
      <c r="BO380" s="72" t="s">
        <v>210</v>
      </c>
      <c r="BP380" s="73" t="s">
        <v>3794</v>
      </c>
      <c r="BQ380" s="75">
        <v>0</v>
      </c>
      <c r="BR380" s="75">
        <v>0</v>
      </c>
      <c r="BS380" s="75">
        <v>0</v>
      </c>
      <c r="BT380" s="75">
        <v>0</v>
      </c>
      <c r="BU380" s="75">
        <v>0</v>
      </c>
      <c r="BV380" s="75">
        <v>0</v>
      </c>
      <c r="BW380" s="75">
        <v>0</v>
      </c>
      <c r="BX380" s="75">
        <v>730000026</v>
      </c>
      <c r="BY380" s="75">
        <v>845000026</v>
      </c>
      <c r="BZ380" s="75">
        <v>0</v>
      </c>
      <c r="CA380" s="75">
        <v>0</v>
      </c>
    </row>
    <row r="381" spans="10:79" ht="12" customHeight="1">
      <c r="J381" s="46">
        <v>377</v>
      </c>
      <c r="K381" s="46">
        <f t="shared" si="14"/>
        <v>0</v>
      </c>
      <c r="L381" s="82">
        <f t="shared" si="15"/>
        <v>0</v>
      </c>
      <c r="N381" s="119" t="s">
        <v>33</v>
      </c>
      <c r="O381" s="120" t="s">
        <v>168</v>
      </c>
      <c r="P381" s="122">
        <v>0</v>
      </c>
      <c r="Q381" s="122">
        <v>65000026</v>
      </c>
      <c r="R381" s="122">
        <v>70000026</v>
      </c>
      <c r="S381" s="122">
        <v>75000026</v>
      </c>
      <c r="T381" s="122">
        <v>80000026</v>
      </c>
      <c r="U381" s="122">
        <v>85000026</v>
      </c>
      <c r="V381" s="122">
        <v>90000026</v>
      </c>
      <c r="W381" s="122">
        <v>95000026</v>
      </c>
      <c r="X381" s="122">
        <v>100000026</v>
      </c>
      <c r="Y381" s="122">
        <v>105000026</v>
      </c>
      <c r="Z381" s="122">
        <v>110000026</v>
      </c>
      <c r="AA381" s="122">
        <v>115000026</v>
      </c>
      <c r="AB381" s="122">
        <v>120000026</v>
      </c>
      <c r="AC381" s="122">
        <v>125000026</v>
      </c>
      <c r="AD381" s="121"/>
      <c r="BB381" s="120" t="s">
        <v>588</v>
      </c>
      <c r="BG381" s="73" t="s">
        <v>3852</v>
      </c>
      <c r="BI381" s="73" t="s">
        <v>4676</v>
      </c>
      <c r="BO381" s="72" t="s">
        <v>210</v>
      </c>
      <c r="BP381" s="73" t="s">
        <v>3795</v>
      </c>
      <c r="BQ381" s="75">
        <v>0</v>
      </c>
      <c r="BR381" s="75">
        <v>0</v>
      </c>
      <c r="BS381" s="75">
        <v>652000625</v>
      </c>
      <c r="BT381" s="75">
        <v>0</v>
      </c>
      <c r="BU381" s="75">
        <v>0</v>
      </c>
      <c r="BV381" s="75">
        <v>0</v>
      </c>
      <c r="BW381" s="75">
        <v>0</v>
      </c>
      <c r="BX381" s="75">
        <v>0</v>
      </c>
      <c r="BY381" s="75">
        <v>990000625</v>
      </c>
      <c r="BZ381" s="75">
        <v>0</v>
      </c>
      <c r="CA381" s="75">
        <v>0</v>
      </c>
    </row>
    <row r="382" spans="10:79" ht="12" customHeight="1">
      <c r="J382" s="46">
        <v>378</v>
      </c>
      <c r="K382" s="46">
        <f t="shared" si="14"/>
        <v>0</v>
      </c>
      <c r="L382" s="82">
        <f t="shared" si="15"/>
        <v>0</v>
      </c>
      <c r="N382" s="119" t="s">
        <v>33</v>
      </c>
      <c r="O382" s="120" t="s">
        <v>347</v>
      </c>
      <c r="P382" s="122">
        <v>0</v>
      </c>
      <c r="Q382" s="122">
        <v>65000026</v>
      </c>
      <c r="R382" s="122">
        <v>70000026</v>
      </c>
      <c r="S382" s="122">
        <v>75000026</v>
      </c>
      <c r="T382" s="122">
        <v>80000026</v>
      </c>
      <c r="U382" s="122">
        <v>85000026</v>
      </c>
      <c r="V382" s="122">
        <v>90000026</v>
      </c>
      <c r="W382" s="122">
        <v>95000026</v>
      </c>
      <c r="X382" s="122">
        <v>100000026</v>
      </c>
      <c r="Y382" s="122">
        <v>105000026</v>
      </c>
      <c r="Z382" s="122">
        <v>110000026</v>
      </c>
      <c r="AA382" s="122">
        <v>115000026</v>
      </c>
      <c r="AB382" s="122">
        <v>120000026</v>
      </c>
      <c r="AC382" s="122">
        <v>125000026</v>
      </c>
      <c r="AD382" s="121"/>
      <c r="BB382" s="120" t="s">
        <v>355</v>
      </c>
      <c r="BG382" s="73" t="s">
        <v>3853</v>
      </c>
      <c r="BI382" s="73" t="s">
        <v>4677</v>
      </c>
      <c r="BO382" s="72" t="s">
        <v>210</v>
      </c>
      <c r="BP382" s="73" t="s">
        <v>3796</v>
      </c>
      <c r="BQ382" s="75">
        <v>0</v>
      </c>
      <c r="BR382" s="75">
        <v>0</v>
      </c>
      <c r="BS382" s="75">
        <v>0</v>
      </c>
      <c r="BT382" s="75">
        <v>0</v>
      </c>
      <c r="BU382" s="75">
        <v>0</v>
      </c>
      <c r="BV382" s="75">
        <v>0</v>
      </c>
      <c r="BW382" s="75">
        <v>0</v>
      </c>
      <c r="BX382" s="75">
        <v>620000026</v>
      </c>
      <c r="BY382" s="75">
        <v>0</v>
      </c>
      <c r="BZ382" s="75">
        <v>0</v>
      </c>
      <c r="CA382" s="75">
        <v>0</v>
      </c>
    </row>
    <row r="383" spans="10:79" ht="12" customHeight="1">
      <c r="J383" s="46">
        <v>379</v>
      </c>
      <c r="K383" s="46">
        <f t="shared" si="14"/>
        <v>0</v>
      </c>
      <c r="L383" s="82">
        <f t="shared" si="15"/>
        <v>0</v>
      </c>
      <c r="N383" s="119" t="s">
        <v>33</v>
      </c>
      <c r="O383" s="120" t="s">
        <v>1056</v>
      </c>
      <c r="P383" s="122">
        <v>0</v>
      </c>
      <c r="Q383" s="122">
        <v>0</v>
      </c>
      <c r="R383" s="122">
        <v>0</v>
      </c>
      <c r="S383" s="122">
        <v>85000026</v>
      </c>
      <c r="T383" s="122">
        <v>90000026</v>
      </c>
      <c r="U383" s="122">
        <v>95000026</v>
      </c>
      <c r="V383" s="122">
        <v>100000026</v>
      </c>
      <c r="W383" s="122">
        <v>0</v>
      </c>
      <c r="X383" s="122">
        <v>0</v>
      </c>
      <c r="Y383" s="122">
        <v>0</v>
      </c>
      <c r="Z383" s="122">
        <v>0</v>
      </c>
      <c r="AA383" s="122">
        <v>0</v>
      </c>
      <c r="AB383" s="122">
        <v>0</v>
      </c>
      <c r="AC383" s="122">
        <v>0</v>
      </c>
      <c r="AD383" s="121"/>
      <c r="BB383" s="120" t="s">
        <v>1258</v>
      </c>
      <c r="BG383" s="73" t="s">
        <v>3854</v>
      </c>
      <c r="BI383" s="73" t="s">
        <v>4678</v>
      </c>
      <c r="BO383" s="72" t="s">
        <v>210</v>
      </c>
      <c r="BP383" s="73" t="s">
        <v>3797</v>
      </c>
      <c r="BQ383" s="75">
        <v>320000026</v>
      </c>
      <c r="BR383" s="75">
        <v>350000026</v>
      </c>
      <c r="BS383" s="75">
        <v>390000026</v>
      </c>
      <c r="BT383" s="75">
        <v>420000026</v>
      </c>
      <c r="BU383" s="75">
        <v>460000026</v>
      </c>
      <c r="BV383" s="75">
        <v>575000026</v>
      </c>
      <c r="BW383" s="75">
        <v>605000026</v>
      </c>
      <c r="BX383" s="75">
        <v>730000026</v>
      </c>
      <c r="BY383" s="75">
        <v>805000026</v>
      </c>
      <c r="BZ383" s="75">
        <v>0</v>
      </c>
      <c r="CA383" s="75">
        <v>0</v>
      </c>
    </row>
    <row r="384" spans="10:79" ht="12" customHeight="1">
      <c r="J384" s="46">
        <v>380</v>
      </c>
      <c r="K384" s="46">
        <f t="shared" si="14"/>
        <v>0</v>
      </c>
      <c r="L384" s="82">
        <f t="shared" si="15"/>
        <v>0</v>
      </c>
      <c r="N384" s="119" t="s">
        <v>33</v>
      </c>
      <c r="O384" s="120" t="s">
        <v>3253</v>
      </c>
      <c r="P384" s="122">
        <v>0</v>
      </c>
      <c r="Q384" s="122">
        <v>0</v>
      </c>
      <c r="R384" s="122">
        <v>0</v>
      </c>
      <c r="S384" s="122">
        <v>0</v>
      </c>
      <c r="T384" s="122">
        <v>90000026</v>
      </c>
      <c r="U384" s="122">
        <v>95000026</v>
      </c>
      <c r="V384" s="122">
        <v>100000026</v>
      </c>
      <c r="W384" s="122">
        <v>105000026</v>
      </c>
      <c r="X384" s="122">
        <v>0</v>
      </c>
      <c r="Y384" s="122">
        <v>0</v>
      </c>
      <c r="Z384" s="122">
        <v>0</v>
      </c>
      <c r="AA384" s="122">
        <v>0</v>
      </c>
      <c r="AB384" s="122">
        <v>0</v>
      </c>
      <c r="AC384" s="122">
        <v>0</v>
      </c>
      <c r="AD384" s="121"/>
      <c r="BB384" s="120" t="s">
        <v>569</v>
      </c>
      <c r="BG384" s="73" t="s">
        <v>3855</v>
      </c>
      <c r="BI384" s="73" t="s">
        <v>4679</v>
      </c>
      <c r="BO384" s="72" t="s">
        <v>210</v>
      </c>
      <c r="BP384" s="73" t="s">
        <v>3798</v>
      </c>
      <c r="BQ384" s="75">
        <v>279000625</v>
      </c>
      <c r="BR384" s="75">
        <v>297000625</v>
      </c>
      <c r="BS384" s="75">
        <v>333000625</v>
      </c>
      <c r="BT384" s="75">
        <v>351000625</v>
      </c>
      <c r="BU384" s="75">
        <v>0</v>
      </c>
      <c r="BV384" s="75">
        <v>0</v>
      </c>
      <c r="BW384" s="75">
        <v>0</v>
      </c>
      <c r="BX384" s="75">
        <v>630000625</v>
      </c>
      <c r="BY384" s="75">
        <v>0</v>
      </c>
      <c r="BZ384" s="75">
        <v>0</v>
      </c>
      <c r="CA384" s="75">
        <v>0</v>
      </c>
    </row>
    <row r="385" spans="10:79" ht="12" customHeight="1">
      <c r="J385" s="46">
        <v>381</v>
      </c>
      <c r="K385" s="46">
        <f t="shared" si="14"/>
        <v>0</v>
      </c>
      <c r="L385" s="82">
        <f t="shared" si="15"/>
        <v>0</v>
      </c>
      <c r="N385" s="119" t="s">
        <v>33</v>
      </c>
      <c r="O385" s="120" t="s">
        <v>1287</v>
      </c>
      <c r="P385" s="122">
        <v>0</v>
      </c>
      <c r="Q385" s="122">
        <v>0</v>
      </c>
      <c r="R385" s="122">
        <v>0</v>
      </c>
      <c r="S385" s="122">
        <v>0</v>
      </c>
      <c r="T385" s="122">
        <v>0</v>
      </c>
      <c r="U385" s="122">
        <v>0</v>
      </c>
      <c r="V385" s="122">
        <v>0</v>
      </c>
      <c r="W385" s="122">
        <v>100000026</v>
      </c>
      <c r="X385" s="122">
        <v>110000026</v>
      </c>
      <c r="Y385" s="122">
        <v>120000026</v>
      </c>
      <c r="Z385" s="122">
        <v>130000026</v>
      </c>
      <c r="AA385" s="122">
        <v>0</v>
      </c>
      <c r="AB385" s="122">
        <v>0</v>
      </c>
      <c r="AC385" s="122">
        <v>0</v>
      </c>
      <c r="AD385" s="121"/>
      <c r="BB385" s="120" t="s">
        <v>1502</v>
      </c>
      <c r="BG385" s="73" t="s">
        <v>3856</v>
      </c>
      <c r="BI385" s="73" t="s">
        <v>4680</v>
      </c>
      <c r="BO385" s="72" t="s">
        <v>210</v>
      </c>
      <c r="BP385" s="73" t="s">
        <v>3799</v>
      </c>
      <c r="BQ385" s="75">
        <v>0</v>
      </c>
      <c r="BR385" s="75">
        <v>0</v>
      </c>
      <c r="BS385" s="75">
        <v>0</v>
      </c>
      <c r="BT385" s="75">
        <v>0</v>
      </c>
      <c r="BU385" s="75">
        <v>0</v>
      </c>
      <c r="BV385" s="75">
        <v>0</v>
      </c>
      <c r="BW385" s="75">
        <v>0</v>
      </c>
      <c r="BX385" s="75">
        <v>765000026</v>
      </c>
      <c r="BY385" s="75">
        <v>795000026</v>
      </c>
      <c r="BZ385" s="75">
        <v>850000026</v>
      </c>
      <c r="CA385" s="75">
        <v>0</v>
      </c>
    </row>
    <row r="386" spans="10:79" ht="12" customHeight="1">
      <c r="J386" s="46">
        <v>382</v>
      </c>
      <c r="K386" s="46">
        <f t="shared" si="14"/>
        <v>0</v>
      </c>
      <c r="L386" s="82">
        <f t="shared" si="15"/>
        <v>0</v>
      </c>
      <c r="N386" s="119" t="s">
        <v>33</v>
      </c>
      <c r="O386" s="120" t="s">
        <v>2476</v>
      </c>
      <c r="P386" s="122">
        <v>75000026</v>
      </c>
      <c r="Q386" s="122">
        <v>80000026</v>
      </c>
      <c r="R386" s="122">
        <v>85000026</v>
      </c>
      <c r="S386" s="122">
        <v>90000026</v>
      </c>
      <c r="T386" s="122">
        <v>95000026</v>
      </c>
      <c r="U386" s="122">
        <v>100000026</v>
      </c>
      <c r="V386" s="122">
        <v>105000026</v>
      </c>
      <c r="W386" s="122">
        <v>110000026</v>
      </c>
      <c r="X386" s="122">
        <v>115000026</v>
      </c>
      <c r="Y386" s="122">
        <v>120000026</v>
      </c>
      <c r="Z386" s="122">
        <v>125000026</v>
      </c>
      <c r="AA386" s="122">
        <v>0</v>
      </c>
      <c r="AB386" s="122">
        <v>0</v>
      </c>
      <c r="AC386" s="122">
        <v>0</v>
      </c>
      <c r="AD386" s="121"/>
      <c r="BB386" s="120" t="s">
        <v>378</v>
      </c>
      <c r="BG386" s="73" t="s">
        <v>3857</v>
      </c>
      <c r="BI386" s="73" t="s">
        <v>4681</v>
      </c>
      <c r="BO386" s="72" t="s">
        <v>210</v>
      </c>
      <c r="BP386" s="73" t="s">
        <v>3800</v>
      </c>
      <c r="BQ386" s="75">
        <v>0</v>
      </c>
      <c r="BR386" s="75">
        <v>0</v>
      </c>
      <c r="BS386" s="75">
        <v>0</v>
      </c>
      <c r="BT386" s="75">
        <v>0</v>
      </c>
      <c r="BU386" s="75">
        <v>0</v>
      </c>
      <c r="BV386" s="75">
        <v>630000625</v>
      </c>
      <c r="BW386" s="75">
        <v>0</v>
      </c>
      <c r="BX386" s="75">
        <v>576000625</v>
      </c>
      <c r="BY386" s="75">
        <v>630000625</v>
      </c>
      <c r="BZ386" s="75">
        <v>0</v>
      </c>
      <c r="CA386" s="75">
        <v>0</v>
      </c>
    </row>
    <row r="387" spans="10:79" ht="12" customHeight="1">
      <c r="J387" s="46">
        <v>383</v>
      </c>
      <c r="K387" s="46">
        <f t="shared" si="14"/>
        <v>0</v>
      </c>
      <c r="L387" s="82">
        <f t="shared" si="15"/>
        <v>0</v>
      </c>
      <c r="N387" s="119" t="s">
        <v>33</v>
      </c>
      <c r="O387" s="120" t="s">
        <v>3254</v>
      </c>
      <c r="P387" s="122">
        <v>0</v>
      </c>
      <c r="Q387" s="122">
        <v>0</v>
      </c>
      <c r="R387" s="122">
        <v>0</v>
      </c>
      <c r="S387" s="122">
        <v>80000026</v>
      </c>
      <c r="T387" s="122">
        <v>90000026</v>
      </c>
      <c r="U387" s="122">
        <v>100000026</v>
      </c>
      <c r="V387" s="122">
        <v>105000026</v>
      </c>
      <c r="W387" s="122">
        <v>110000026</v>
      </c>
      <c r="X387" s="122">
        <v>115000026</v>
      </c>
      <c r="Y387" s="122">
        <v>120000026</v>
      </c>
      <c r="Z387" s="122">
        <v>125000026</v>
      </c>
      <c r="AA387" s="122">
        <v>135000026</v>
      </c>
      <c r="AB387" s="122">
        <v>150000026</v>
      </c>
      <c r="AC387" s="122">
        <v>0</v>
      </c>
      <c r="AD387" s="121"/>
      <c r="BB387" s="120" t="s">
        <v>1503</v>
      </c>
      <c r="BG387" s="73" t="s">
        <v>3858</v>
      </c>
      <c r="BI387" s="73" t="s">
        <v>4682</v>
      </c>
      <c r="BO387" s="72" t="s">
        <v>210</v>
      </c>
      <c r="BP387" s="73" t="s">
        <v>3801</v>
      </c>
      <c r="BQ387" s="75">
        <v>0</v>
      </c>
      <c r="BR387" s="75">
        <v>0</v>
      </c>
      <c r="BS387" s="75">
        <v>0</v>
      </c>
      <c r="BT387" s="75">
        <v>0</v>
      </c>
      <c r="BU387" s="75">
        <v>0</v>
      </c>
      <c r="BV387" s="75">
        <v>0</v>
      </c>
      <c r="BW387" s="75">
        <v>0</v>
      </c>
      <c r="BX387" s="75">
        <v>873000625</v>
      </c>
      <c r="BY387" s="75">
        <v>747000625</v>
      </c>
      <c r="BZ387" s="75">
        <v>0</v>
      </c>
      <c r="CA387" s="75">
        <v>0</v>
      </c>
    </row>
    <row r="388" spans="10:79" ht="12" customHeight="1">
      <c r="J388" s="46">
        <v>384</v>
      </c>
      <c r="K388" s="46">
        <f t="shared" si="14"/>
        <v>0</v>
      </c>
      <c r="L388" s="82">
        <f t="shared" si="15"/>
        <v>0</v>
      </c>
      <c r="N388" s="119" t="s">
        <v>33</v>
      </c>
      <c r="O388" s="120" t="s">
        <v>938</v>
      </c>
      <c r="P388" s="122">
        <v>0</v>
      </c>
      <c r="Q388" s="122">
        <v>0</v>
      </c>
      <c r="R388" s="122">
        <v>0</v>
      </c>
      <c r="S388" s="122">
        <v>80000026</v>
      </c>
      <c r="T388" s="122">
        <v>90000026</v>
      </c>
      <c r="U388" s="122">
        <v>100000026</v>
      </c>
      <c r="V388" s="122">
        <v>110000026</v>
      </c>
      <c r="W388" s="122">
        <v>115000026</v>
      </c>
      <c r="X388" s="122">
        <v>120000026</v>
      </c>
      <c r="Y388" s="122">
        <v>125000026</v>
      </c>
      <c r="Z388" s="122">
        <v>135000026</v>
      </c>
      <c r="AA388" s="122">
        <v>145000026</v>
      </c>
      <c r="AB388" s="122">
        <v>150000026</v>
      </c>
      <c r="AC388" s="122">
        <v>0</v>
      </c>
      <c r="AD388" s="121"/>
      <c r="BB388" s="120" t="s">
        <v>2551</v>
      </c>
      <c r="BG388" s="73" t="s">
        <v>3859</v>
      </c>
      <c r="BI388" s="73" t="s">
        <v>4683</v>
      </c>
      <c r="BO388" s="72" t="s">
        <v>210</v>
      </c>
      <c r="BP388" s="73" t="s">
        <v>3802</v>
      </c>
      <c r="BQ388" s="75">
        <v>603000625</v>
      </c>
      <c r="BR388" s="75">
        <v>0</v>
      </c>
      <c r="BS388" s="75">
        <v>0</v>
      </c>
      <c r="BT388" s="75">
        <v>0</v>
      </c>
      <c r="BU388" s="75">
        <v>0</v>
      </c>
      <c r="BV388" s="75">
        <v>0</v>
      </c>
      <c r="BW388" s="75">
        <v>600000725</v>
      </c>
      <c r="BX388" s="75">
        <v>620000725</v>
      </c>
      <c r="BY388" s="75">
        <v>0</v>
      </c>
      <c r="BZ388" s="75">
        <v>0</v>
      </c>
      <c r="CA388" s="75">
        <v>0</v>
      </c>
    </row>
    <row r="389" spans="10:79" ht="12" customHeight="1">
      <c r="J389" s="46">
        <v>385</v>
      </c>
      <c r="K389" s="46">
        <f t="shared" ref="K389:K452" si="16">IFERROR(IF($B$3="Passenger",(HLOOKUP($K$3,$AI$4:$BC$699,1+J389,0)),(HLOOKUP($K$3,$BF$4:$BM$686,1+J389,0))),0)</f>
        <v>0</v>
      </c>
      <c r="L389" s="82">
        <f t="shared" ref="L389:L452" si="17">IFERROR(IF($B$3="Passenger",VLOOKUP(K389,$O$5:$AD$3396,$L$3+1,0),VLOOKUP(K389,$BP$5:$CA$1915,$L$3+1,0)),0)</f>
        <v>0</v>
      </c>
      <c r="N389" s="119" t="s">
        <v>33</v>
      </c>
      <c r="O389" s="120" t="s">
        <v>1414</v>
      </c>
      <c r="P389" s="122">
        <v>0</v>
      </c>
      <c r="Q389" s="122">
        <v>0</v>
      </c>
      <c r="R389" s="122">
        <v>0</v>
      </c>
      <c r="S389" s="122">
        <v>0</v>
      </c>
      <c r="T389" s="122">
        <v>0</v>
      </c>
      <c r="U389" s="122">
        <v>95000026</v>
      </c>
      <c r="V389" s="122">
        <v>100000026</v>
      </c>
      <c r="W389" s="122">
        <v>105000026</v>
      </c>
      <c r="X389" s="122">
        <v>110000026</v>
      </c>
      <c r="Y389" s="122">
        <v>115000026</v>
      </c>
      <c r="Z389" s="122">
        <v>120000026</v>
      </c>
      <c r="AA389" s="122">
        <v>125000026</v>
      </c>
      <c r="AB389" s="122">
        <v>0</v>
      </c>
      <c r="AC389" s="122">
        <v>0</v>
      </c>
      <c r="AD389" s="121"/>
      <c r="BB389" s="120" t="s">
        <v>411</v>
      </c>
      <c r="BG389" s="73" t="s">
        <v>3860</v>
      </c>
      <c r="BI389" s="73" t="s">
        <v>4684</v>
      </c>
      <c r="BO389" s="72" t="s">
        <v>210</v>
      </c>
      <c r="BP389" s="73" t="s">
        <v>5278</v>
      </c>
      <c r="BQ389" s="74"/>
      <c r="BR389" s="74"/>
      <c r="BS389" s="74"/>
      <c r="BT389" s="74"/>
      <c r="BU389" s="74"/>
      <c r="BV389" s="74"/>
      <c r="BW389" s="74"/>
      <c r="BX389" s="75">
        <v>665000825</v>
      </c>
      <c r="BY389" s="74"/>
      <c r="BZ389" s="74"/>
      <c r="CA389" s="74"/>
    </row>
    <row r="390" spans="10:79" ht="12" customHeight="1">
      <c r="J390" s="46">
        <v>386</v>
      </c>
      <c r="K390" s="46">
        <f t="shared" si="16"/>
        <v>0</v>
      </c>
      <c r="L390" s="82">
        <f t="shared" si="17"/>
        <v>0</v>
      </c>
      <c r="N390" s="119" t="s">
        <v>33</v>
      </c>
      <c r="O390" s="120" t="s">
        <v>1623</v>
      </c>
      <c r="P390" s="122">
        <v>0</v>
      </c>
      <c r="Q390" s="122">
        <v>0</v>
      </c>
      <c r="R390" s="122">
        <v>0</v>
      </c>
      <c r="S390" s="122">
        <v>0</v>
      </c>
      <c r="T390" s="122">
        <v>0</v>
      </c>
      <c r="U390" s="122">
        <v>0</v>
      </c>
      <c r="V390" s="122">
        <v>0</v>
      </c>
      <c r="W390" s="122">
        <v>105000026</v>
      </c>
      <c r="X390" s="122">
        <v>115000026</v>
      </c>
      <c r="Y390" s="122">
        <v>125000026</v>
      </c>
      <c r="Z390" s="122">
        <v>0</v>
      </c>
      <c r="AA390" s="122">
        <v>0</v>
      </c>
      <c r="AB390" s="122">
        <v>0</v>
      </c>
      <c r="AC390" s="122">
        <v>0</v>
      </c>
      <c r="AD390" s="121"/>
      <c r="BB390" s="120" t="s">
        <v>1259</v>
      </c>
      <c r="BG390" s="73" t="s">
        <v>3861</v>
      </c>
      <c r="BI390" s="73" t="s">
        <v>4685</v>
      </c>
      <c r="BO390" s="72" t="s">
        <v>210</v>
      </c>
      <c r="BP390" s="73" t="s">
        <v>3803</v>
      </c>
      <c r="BQ390" s="75">
        <v>378000625</v>
      </c>
      <c r="BR390" s="75">
        <v>432000625</v>
      </c>
      <c r="BS390" s="75">
        <v>459000625</v>
      </c>
      <c r="BT390" s="75">
        <v>495000625</v>
      </c>
      <c r="BU390" s="75">
        <v>531000625</v>
      </c>
      <c r="BV390" s="75">
        <v>549000625</v>
      </c>
      <c r="BW390" s="75">
        <v>576000625</v>
      </c>
      <c r="BX390" s="75">
        <v>594000625</v>
      </c>
      <c r="BY390" s="75">
        <v>0</v>
      </c>
      <c r="BZ390" s="75">
        <v>0</v>
      </c>
      <c r="CA390" s="75">
        <v>0</v>
      </c>
    </row>
    <row r="391" spans="10:79" ht="12" customHeight="1">
      <c r="J391" s="46">
        <v>387</v>
      </c>
      <c r="K391" s="46">
        <f t="shared" si="16"/>
        <v>0</v>
      </c>
      <c r="L391" s="82">
        <f t="shared" si="17"/>
        <v>0</v>
      </c>
      <c r="N391" s="119" t="s">
        <v>33</v>
      </c>
      <c r="O391" s="120" t="s">
        <v>1148</v>
      </c>
      <c r="P391" s="122">
        <v>0</v>
      </c>
      <c r="Q391" s="122">
        <v>0</v>
      </c>
      <c r="R391" s="122">
        <v>75000026</v>
      </c>
      <c r="S391" s="122">
        <v>80000026</v>
      </c>
      <c r="T391" s="122">
        <v>85000026</v>
      </c>
      <c r="U391" s="122">
        <v>90000026</v>
      </c>
      <c r="V391" s="122">
        <v>95000026</v>
      </c>
      <c r="W391" s="122">
        <v>100000016</v>
      </c>
      <c r="X391" s="122">
        <v>110000026</v>
      </c>
      <c r="Y391" s="122">
        <v>120000026</v>
      </c>
      <c r="Z391" s="122">
        <v>125000026</v>
      </c>
      <c r="AA391" s="122">
        <v>130000026</v>
      </c>
      <c r="AB391" s="122">
        <v>0</v>
      </c>
      <c r="AC391" s="122">
        <v>0</v>
      </c>
      <c r="AD391" s="121"/>
      <c r="BB391" s="120" t="s">
        <v>2552</v>
      </c>
      <c r="BG391" s="73" t="s">
        <v>3862</v>
      </c>
      <c r="BI391" s="73" t="s">
        <v>4686</v>
      </c>
      <c r="BO391" s="72" t="s">
        <v>210</v>
      </c>
      <c r="BP391" s="73" t="s">
        <v>3804</v>
      </c>
      <c r="BQ391" s="75">
        <v>405000625</v>
      </c>
      <c r="BR391" s="75">
        <v>450000625</v>
      </c>
      <c r="BS391" s="75">
        <v>495000625</v>
      </c>
      <c r="BT391" s="75">
        <v>540000625</v>
      </c>
      <c r="BU391" s="75">
        <v>585000625</v>
      </c>
      <c r="BV391" s="75">
        <v>675000625</v>
      </c>
      <c r="BW391" s="75">
        <v>765000625</v>
      </c>
      <c r="BX391" s="75">
        <v>810000625</v>
      </c>
      <c r="BY391" s="75">
        <v>855000625</v>
      </c>
      <c r="BZ391" s="75">
        <v>0</v>
      </c>
      <c r="CA391" s="75">
        <v>0</v>
      </c>
    </row>
    <row r="392" spans="10:79" ht="12" customHeight="1">
      <c r="J392" s="46">
        <v>388</v>
      </c>
      <c r="K392" s="46">
        <f t="shared" si="16"/>
        <v>0</v>
      </c>
      <c r="L392" s="82">
        <f t="shared" si="17"/>
        <v>0</v>
      </c>
      <c r="N392" s="119" t="s">
        <v>33</v>
      </c>
      <c r="O392" s="120" t="s">
        <v>398</v>
      </c>
      <c r="P392" s="122">
        <v>80000026</v>
      </c>
      <c r="Q392" s="122">
        <v>85000026</v>
      </c>
      <c r="R392" s="122">
        <v>90000026</v>
      </c>
      <c r="S392" s="122">
        <v>95000026</v>
      </c>
      <c r="T392" s="122">
        <v>100000026</v>
      </c>
      <c r="U392" s="122">
        <v>105000026</v>
      </c>
      <c r="V392" s="122">
        <v>105000026</v>
      </c>
      <c r="W392" s="122">
        <v>110000026</v>
      </c>
      <c r="X392" s="122">
        <v>115000026</v>
      </c>
      <c r="Y392" s="122">
        <v>120000026</v>
      </c>
      <c r="Z392" s="122">
        <v>125000026</v>
      </c>
      <c r="AA392" s="122">
        <v>130000026</v>
      </c>
      <c r="AB392" s="122">
        <v>145000026</v>
      </c>
      <c r="AC392" s="122">
        <v>0</v>
      </c>
      <c r="AD392" s="121"/>
      <c r="BB392" s="120" t="s">
        <v>1364</v>
      </c>
      <c r="BG392" s="73" t="s">
        <v>3863</v>
      </c>
      <c r="BI392" s="73" t="s">
        <v>4687</v>
      </c>
      <c r="BO392" s="72" t="s">
        <v>210</v>
      </c>
      <c r="BP392" s="73" t="s">
        <v>3805</v>
      </c>
      <c r="BQ392" s="75">
        <v>405000625</v>
      </c>
      <c r="BR392" s="75">
        <v>0</v>
      </c>
      <c r="BS392" s="75">
        <v>630000625</v>
      </c>
      <c r="BT392" s="75">
        <v>666000625</v>
      </c>
      <c r="BU392" s="75">
        <v>0</v>
      </c>
      <c r="BV392" s="75">
        <v>0</v>
      </c>
      <c r="BW392" s="75">
        <v>0</v>
      </c>
      <c r="BX392" s="75">
        <v>0</v>
      </c>
      <c r="BY392" s="75">
        <v>0</v>
      </c>
      <c r="BZ392" s="75">
        <v>0</v>
      </c>
      <c r="CA392" s="75">
        <v>0</v>
      </c>
    </row>
    <row r="393" spans="10:79" ht="12" customHeight="1">
      <c r="J393" s="46">
        <v>389</v>
      </c>
      <c r="K393" s="46">
        <f t="shared" si="16"/>
        <v>0</v>
      </c>
      <c r="L393" s="82">
        <f t="shared" si="17"/>
        <v>0</v>
      </c>
      <c r="N393" s="119" t="s">
        <v>33</v>
      </c>
      <c r="O393" s="120" t="s">
        <v>98</v>
      </c>
      <c r="P393" s="122">
        <v>90000026</v>
      </c>
      <c r="Q393" s="122">
        <v>95000026</v>
      </c>
      <c r="R393" s="122">
        <v>100000026</v>
      </c>
      <c r="S393" s="122">
        <v>105000026</v>
      </c>
      <c r="T393" s="122">
        <v>110000026</v>
      </c>
      <c r="U393" s="122">
        <v>115000026</v>
      </c>
      <c r="V393" s="122">
        <v>120000026</v>
      </c>
      <c r="W393" s="122">
        <v>125000026</v>
      </c>
      <c r="X393" s="122">
        <v>130000026</v>
      </c>
      <c r="Y393" s="122">
        <v>135000026</v>
      </c>
      <c r="Z393" s="122">
        <v>140000026</v>
      </c>
      <c r="AA393" s="122">
        <v>155000026</v>
      </c>
      <c r="AB393" s="122">
        <v>0</v>
      </c>
      <c r="AC393" s="122">
        <v>0</v>
      </c>
      <c r="AD393" s="121"/>
      <c r="BB393" s="120" t="s">
        <v>415</v>
      </c>
      <c r="BG393" s="73" t="s">
        <v>3864</v>
      </c>
      <c r="BI393" s="73" t="s">
        <v>4688</v>
      </c>
      <c r="BO393" s="72" t="s">
        <v>210</v>
      </c>
      <c r="BP393" s="73" t="s">
        <v>3806</v>
      </c>
      <c r="BQ393" s="75">
        <v>0</v>
      </c>
      <c r="BR393" s="75">
        <v>360000625</v>
      </c>
      <c r="BS393" s="75">
        <v>0</v>
      </c>
      <c r="BT393" s="75">
        <v>432000625</v>
      </c>
      <c r="BU393" s="75">
        <v>0</v>
      </c>
      <c r="BV393" s="75">
        <v>0</v>
      </c>
      <c r="BW393" s="75">
        <v>819000625</v>
      </c>
      <c r="BX393" s="75">
        <v>0</v>
      </c>
      <c r="BY393" s="75">
        <v>0</v>
      </c>
      <c r="BZ393" s="75">
        <v>0</v>
      </c>
      <c r="CA393" s="75">
        <v>0</v>
      </c>
    </row>
    <row r="394" spans="10:79" ht="12" customHeight="1">
      <c r="J394" s="46">
        <v>390</v>
      </c>
      <c r="K394" s="46">
        <f t="shared" si="16"/>
        <v>0</v>
      </c>
      <c r="L394" s="82">
        <f t="shared" si="17"/>
        <v>0</v>
      </c>
      <c r="N394" s="119" t="s">
        <v>33</v>
      </c>
      <c r="O394" s="120" t="s">
        <v>1886</v>
      </c>
      <c r="P394" s="122">
        <v>75000026</v>
      </c>
      <c r="Q394" s="122">
        <v>80000026</v>
      </c>
      <c r="R394" s="122">
        <v>85000026</v>
      </c>
      <c r="S394" s="122">
        <v>90000026</v>
      </c>
      <c r="T394" s="122">
        <v>95000026</v>
      </c>
      <c r="U394" s="122">
        <v>100000026</v>
      </c>
      <c r="V394" s="122">
        <v>105000026</v>
      </c>
      <c r="W394" s="122">
        <v>110000026</v>
      </c>
      <c r="X394" s="122">
        <v>115000026</v>
      </c>
      <c r="Y394" s="122">
        <v>120000026</v>
      </c>
      <c r="Z394" s="122">
        <v>125000026</v>
      </c>
      <c r="AA394" s="122">
        <v>130000026</v>
      </c>
      <c r="AB394" s="122">
        <v>0</v>
      </c>
      <c r="AC394" s="122">
        <v>0</v>
      </c>
      <c r="AD394" s="121"/>
      <c r="BB394" s="120" t="s">
        <v>416</v>
      </c>
      <c r="BG394" s="73" t="s">
        <v>3865</v>
      </c>
      <c r="BI394" s="73" t="s">
        <v>4689</v>
      </c>
      <c r="BO394" s="72" t="s">
        <v>210</v>
      </c>
      <c r="BP394" s="73" t="s">
        <v>3807</v>
      </c>
      <c r="BQ394" s="75">
        <v>0</v>
      </c>
      <c r="BR394" s="75">
        <v>0</v>
      </c>
      <c r="BS394" s="75">
        <v>0</v>
      </c>
      <c r="BT394" s="75">
        <v>0</v>
      </c>
      <c r="BU394" s="75">
        <v>0</v>
      </c>
      <c r="BV394" s="75">
        <v>0</v>
      </c>
      <c r="BW394" s="75">
        <v>0</v>
      </c>
      <c r="BX394" s="75">
        <v>324000625</v>
      </c>
      <c r="BY394" s="75">
        <v>0</v>
      </c>
      <c r="BZ394" s="75">
        <v>684000625</v>
      </c>
      <c r="CA394" s="75">
        <v>0</v>
      </c>
    </row>
    <row r="395" spans="10:79" ht="12" customHeight="1">
      <c r="J395" s="46">
        <v>391</v>
      </c>
      <c r="K395" s="46">
        <f t="shared" si="16"/>
        <v>0</v>
      </c>
      <c r="L395" s="82">
        <f t="shared" si="17"/>
        <v>0</v>
      </c>
      <c r="N395" s="119" t="s">
        <v>33</v>
      </c>
      <c r="O395" s="120" t="s">
        <v>2254</v>
      </c>
      <c r="P395" s="122">
        <v>0</v>
      </c>
      <c r="Q395" s="122">
        <v>0</v>
      </c>
      <c r="R395" s="122">
        <v>0</v>
      </c>
      <c r="S395" s="122">
        <v>0</v>
      </c>
      <c r="T395" s="122">
        <v>0</v>
      </c>
      <c r="U395" s="122">
        <v>0</v>
      </c>
      <c r="V395" s="122">
        <v>0</v>
      </c>
      <c r="W395" s="122">
        <v>0</v>
      </c>
      <c r="X395" s="122">
        <v>0</v>
      </c>
      <c r="Y395" s="122">
        <v>100000026</v>
      </c>
      <c r="Z395" s="122">
        <v>110000026</v>
      </c>
      <c r="AA395" s="122">
        <v>0</v>
      </c>
      <c r="AB395" s="122">
        <v>0</v>
      </c>
      <c r="AC395" s="122">
        <v>0</v>
      </c>
      <c r="AD395" s="121"/>
      <c r="BB395" s="120" t="s">
        <v>417</v>
      </c>
      <c r="BG395" s="73" t="s">
        <v>3866</v>
      </c>
      <c r="BI395" s="73" t="s">
        <v>4690</v>
      </c>
      <c r="BO395" s="72" t="s">
        <v>210</v>
      </c>
      <c r="BP395" s="73" t="s">
        <v>3808</v>
      </c>
      <c r="BQ395" s="75">
        <v>0</v>
      </c>
      <c r="BR395" s="75">
        <v>0</v>
      </c>
      <c r="BS395" s="75">
        <v>0</v>
      </c>
      <c r="BT395" s="75">
        <v>558000625</v>
      </c>
      <c r="BU395" s="75">
        <v>0</v>
      </c>
      <c r="BV395" s="75">
        <v>0</v>
      </c>
      <c r="BW395" s="75">
        <v>0</v>
      </c>
      <c r="BX395" s="75">
        <v>0</v>
      </c>
      <c r="BY395" s="75">
        <v>0</v>
      </c>
      <c r="BZ395" s="75">
        <v>765000625</v>
      </c>
      <c r="CA395" s="75">
        <v>0</v>
      </c>
    </row>
    <row r="396" spans="10:79" ht="12" customHeight="1">
      <c r="J396" s="46">
        <v>392</v>
      </c>
      <c r="K396" s="46">
        <f t="shared" si="16"/>
        <v>0</v>
      </c>
      <c r="L396" s="82">
        <f t="shared" si="17"/>
        <v>0</v>
      </c>
      <c r="N396" s="119" t="s">
        <v>33</v>
      </c>
      <c r="O396" s="120" t="s">
        <v>460</v>
      </c>
      <c r="P396" s="122">
        <v>80000026</v>
      </c>
      <c r="Q396" s="122">
        <v>85000026</v>
      </c>
      <c r="R396" s="122">
        <v>90000026</v>
      </c>
      <c r="S396" s="122">
        <v>95000026</v>
      </c>
      <c r="T396" s="122">
        <v>100000026</v>
      </c>
      <c r="U396" s="122">
        <v>105000026</v>
      </c>
      <c r="V396" s="122">
        <v>110000026</v>
      </c>
      <c r="W396" s="122">
        <v>115000026</v>
      </c>
      <c r="X396" s="122">
        <v>120000026</v>
      </c>
      <c r="Y396" s="122">
        <v>125000026</v>
      </c>
      <c r="Z396" s="122">
        <v>130000026</v>
      </c>
      <c r="AA396" s="122">
        <v>135000026</v>
      </c>
      <c r="AB396" s="122">
        <v>140000026</v>
      </c>
      <c r="AC396" s="122">
        <v>0</v>
      </c>
      <c r="AD396" s="121"/>
      <c r="BB396" s="120" t="s">
        <v>1700</v>
      </c>
      <c r="BG396" s="73" t="s">
        <v>3867</v>
      </c>
      <c r="BI396" s="73" t="s">
        <v>4691</v>
      </c>
      <c r="BO396" s="72" t="s">
        <v>210</v>
      </c>
      <c r="BP396" s="73" t="s">
        <v>3809</v>
      </c>
      <c r="BQ396" s="75">
        <v>423000625</v>
      </c>
      <c r="BR396" s="75">
        <v>468000625</v>
      </c>
      <c r="BS396" s="75">
        <v>540000625</v>
      </c>
      <c r="BT396" s="75">
        <v>432000625</v>
      </c>
      <c r="BU396" s="75">
        <v>0</v>
      </c>
      <c r="BV396" s="75">
        <v>0</v>
      </c>
      <c r="BW396" s="75">
        <v>0</v>
      </c>
      <c r="BX396" s="75">
        <v>0</v>
      </c>
      <c r="BY396" s="75">
        <v>0</v>
      </c>
      <c r="BZ396" s="75">
        <v>0</v>
      </c>
      <c r="CA396" s="75">
        <v>0</v>
      </c>
    </row>
    <row r="397" spans="10:79" ht="12" customHeight="1">
      <c r="J397" s="46">
        <v>393</v>
      </c>
      <c r="K397" s="46">
        <f t="shared" si="16"/>
        <v>0</v>
      </c>
      <c r="L397" s="82">
        <f t="shared" si="17"/>
        <v>0</v>
      </c>
      <c r="N397" s="119" t="s">
        <v>33</v>
      </c>
      <c r="O397" s="120" t="s">
        <v>2529</v>
      </c>
      <c r="P397" s="122">
        <v>0</v>
      </c>
      <c r="Q397" s="122">
        <v>0</v>
      </c>
      <c r="R397" s="122">
        <v>0</v>
      </c>
      <c r="S397" s="122">
        <v>40000026</v>
      </c>
      <c r="T397" s="122">
        <v>50000026</v>
      </c>
      <c r="U397" s="122">
        <v>60000026</v>
      </c>
      <c r="V397" s="122">
        <v>70000026</v>
      </c>
      <c r="W397" s="122">
        <v>80000026</v>
      </c>
      <c r="X397" s="122">
        <v>90000026</v>
      </c>
      <c r="Y397" s="122">
        <v>110000026</v>
      </c>
      <c r="Z397" s="122">
        <v>120000026</v>
      </c>
      <c r="AA397" s="122">
        <v>125000026</v>
      </c>
      <c r="AB397" s="122">
        <v>130000026</v>
      </c>
      <c r="AC397" s="122">
        <v>0</v>
      </c>
      <c r="AD397" s="121"/>
      <c r="BB397" s="120" t="s">
        <v>418</v>
      </c>
      <c r="BG397" s="73" t="s">
        <v>3868</v>
      </c>
      <c r="BI397" s="73" t="s">
        <v>4692</v>
      </c>
      <c r="BO397" s="72" t="s">
        <v>210</v>
      </c>
      <c r="BP397" s="73" t="s">
        <v>3810</v>
      </c>
      <c r="BQ397" s="75">
        <v>306000625</v>
      </c>
      <c r="BR397" s="75">
        <v>540000625</v>
      </c>
      <c r="BS397" s="75">
        <v>0</v>
      </c>
      <c r="BT397" s="75">
        <v>0</v>
      </c>
      <c r="BU397" s="75">
        <v>0</v>
      </c>
      <c r="BV397" s="75">
        <v>0</v>
      </c>
      <c r="BW397" s="75">
        <v>0</v>
      </c>
      <c r="BX397" s="75">
        <v>0</v>
      </c>
      <c r="BY397" s="75">
        <v>0</v>
      </c>
      <c r="BZ397" s="75">
        <v>0</v>
      </c>
      <c r="CA397" s="75">
        <v>0</v>
      </c>
    </row>
    <row r="398" spans="10:79" ht="12" customHeight="1">
      <c r="J398" s="46">
        <v>394</v>
      </c>
      <c r="K398" s="46">
        <f t="shared" si="16"/>
        <v>0</v>
      </c>
      <c r="L398" s="82">
        <f t="shared" si="17"/>
        <v>0</v>
      </c>
      <c r="N398" s="119" t="s">
        <v>33</v>
      </c>
      <c r="O398" s="120" t="s">
        <v>2530</v>
      </c>
      <c r="P398" s="122">
        <v>0</v>
      </c>
      <c r="Q398" s="122">
        <v>0</v>
      </c>
      <c r="R398" s="122">
        <v>0</v>
      </c>
      <c r="S398" s="122">
        <v>0</v>
      </c>
      <c r="T398" s="122">
        <v>0</v>
      </c>
      <c r="U398" s="122">
        <v>0</v>
      </c>
      <c r="V398" s="122">
        <v>0</v>
      </c>
      <c r="W398" s="122">
        <v>0</v>
      </c>
      <c r="X398" s="122">
        <v>0</v>
      </c>
      <c r="Y398" s="122">
        <v>0</v>
      </c>
      <c r="Z398" s="122">
        <v>110000026</v>
      </c>
      <c r="AA398" s="122">
        <v>0</v>
      </c>
      <c r="AB398" s="122">
        <v>0</v>
      </c>
      <c r="AC398" s="122">
        <v>0</v>
      </c>
      <c r="AD398" s="121"/>
      <c r="BB398" s="120" t="s">
        <v>1855</v>
      </c>
      <c r="BG398" s="73" t="s">
        <v>3869</v>
      </c>
      <c r="BI398" s="73" t="s">
        <v>4693</v>
      </c>
      <c r="BO398" s="72" t="s">
        <v>210</v>
      </c>
      <c r="BP398" s="73" t="s">
        <v>3811</v>
      </c>
      <c r="BQ398" s="75">
        <v>0</v>
      </c>
      <c r="BR398" s="75">
        <v>513000625</v>
      </c>
      <c r="BS398" s="75">
        <v>621000625</v>
      </c>
      <c r="BT398" s="75">
        <v>693000625</v>
      </c>
      <c r="BU398" s="75">
        <v>0</v>
      </c>
      <c r="BV398" s="75">
        <v>0</v>
      </c>
      <c r="BW398" s="75">
        <v>0</v>
      </c>
      <c r="BX398" s="75">
        <v>0</v>
      </c>
      <c r="BY398" s="75">
        <v>0</v>
      </c>
      <c r="BZ398" s="75">
        <v>0</v>
      </c>
      <c r="CA398" s="75">
        <v>0</v>
      </c>
    </row>
    <row r="399" spans="10:79" ht="12" customHeight="1">
      <c r="J399" s="46">
        <v>395</v>
      </c>
      <c r="K399" s="46">
        <f t="shared" si="16"/>
        <v>0</v>
      </c>
      <c r="L399" s="82">
        <f t="shared" si="17"/>
        <v>0</v>
      </c>
      <c r="N399" s="119" t="s">
        <v>33</v>
      </c>
      <c r="O399" s="120" t="s">
        <v>3255</v>
      </c>
      <c r="P399" s="122">
        <v>80000026</v>
      </c>
      <c r="Q399" s="122">
        <v>85000026</v>
      </c>
      <c r="R399" s="122">
        <v>90000026</v>
      </c>
      <c r="S399" s="122">
        <v>95000026</v>
      </c>
      <c r="T399" s="122">
        <v>100000026</v>
      </c>
      <c r="U399" s="122">
        <v>105000026</v>
      </c>
      <c r="V399" s="122">
        <v>115000026</v>
      </c>
      <c r="W399" s="122">
        <v>120000026</v>
      </c>
      <c r="X399" s="122">
        <v>125000026</v>
      </c>
      <c r="Y399" s="122">
        <v>130000026</v>
      </c>
      <c r="Z399" s="122">
        <v>140000026</v>
      </c>
      <c r="AA399" s="122">
        <v>150000026</v>
      </c>
      <c r="AB399" s="122">
        <v>165000026</v>
      </c>
      <c r="AC399" s="122">
        <v>0</v>
      </c>
      <c r="AD399" s="121"/>
      <c r="BB399" s="120" t="s">
        <v>1856</v>
      </c>
      <c r="BG399" s="73" t="s">
        <v>3870</v>
      </c>
      <c r="BI399" s="73" t="s">
        <v>4694</v>
      </c>
      <c r="BO399" s="72" t="s">
        <v>210</v>
      </c>
      <c r="BP399" s="73" t="s">
        <v>3812</v>
      </c>
      <c r="BQ399" s="75">
        <v>423000625</v>
      </c>
      <c r="BR399" s="75">
        <v>468000625</v>
      </c>
      <c r="BS399" s="75">
        <v>540000625</v>
      </c>
      <c r="BT399" s="75">
        <v>576000625</v>
      </c>
      <c r="BU399" s="75">
        <v>0</v>
      </c>
      <c r="BV399" s="75">
        <v>648000625</v>
      </c>
      <c r="BW399" s="75">
        <v>693000625</v>
      </c>
      <c r="BX399" s="75">
        <v>0</v>
      </c>
      <c r="BY399" s="75">
        <v>0</v>
      </c>
      <c r="BZ399" s="75">
        <v>0</v>
      </c>
      <c r="CA399" s="75">
        <v>0</v>
      </c>
    </row>
    <row r="400" spans="10:79" ht="12" customHeight="1">
      <c r="J400" s="46">
        <v>396</v>
      </c>
      <c r="K400" s="46">
        <f t="shared" si="16"/>
        <v>0</v>
      </c>
      <c r="L400" s="82">
        <f t="shared" si="17"/>
        <v>0</v>
      </c>
      <c r="N400" s="119" t="s">
        <v>33</v>
      </c>
      <c r="O400" s="120" t="s">
        <v>99</v>
      </c>
      <c r="P400" s="122">
        <v>100000026</v>
      </c>
      <c r="Q400" s="122">
        <v>105000026</v>
      </c>
      <c r="R400" s="122">
        <v>110000026</v>
      </c>
      <c r="S400" s="122">
        <v>115000026</v>
      </c>
      <c r="T400" s="122">
        <v>120000026</v>
      </c>
      <c r="U400" s="122">
        <v>125000026</v>
      </c>
      <c r="V400" s="122">
        <v>130000026</v>
      </c>
      <c r="W400" s="122">
        <v>135000026</v>
      </c>
      <c r="X400" s="122">
        <v>140000026</v>
      </c>
      <c r="Y400" s="122">
        <v>145000026</v>
      </c>
      <c r="Z400" s="122">
        <v>150000026</v>
      </c>
      <c r="AA400" s="122">
        <v>165000026</v>
      </c>
      <c r="AB400" s="122">
        <v>170000026</v>
      </c>
      <c r="AC400" s="122">
        <v>0</v>
      </c>
      <c r="AD400" s="121"/>
      <c r="BB400" s="120" t="s">
        <v>833</v>
      </c>
      <c r="BG400" s="73" t="s">
        <v>3871</v>
      </c>
      <c r="BI400" s="73" t="s">
        <v>4695</v>
      </c>
      <c r="BO400" s="72" t="s">
        <v>210</v>
      </c>
      <c r="BP400" s="73" t="s">
        <v>3813</v>
      </c>
      <c r="BQ400" s="75">
        <v>495000625</v>
      </c>
      <c r="BR400" s="75">
        <v>540000625</v>
      </c>
      <c r="BS400" s="75">
        <v>585000625</v>
      </c>
      <c r="BT400" s="75">
        <v>612000625</v>
      </c>
      <c r="BU400" s="75">
        <v>630000625</v>
      </c>
      <c r="BV400" s="75">
        <v>675000625</v>
      </c>
      <c r="BW400" s="75">
        <v>720000625</v>
      </c>
      <c r="BX400" s="75">
        <v>0</v>
      </c>
      <c r="BY400" s="75">
        <v>0</v>
      </c>
      <c r="BZ400" s="75">
        <v>0</v>
      </c>
      <c r="CA400" s="75">
        <v>0</v>
      </c>
    </row>
    <row r="401" spans="10:79" ht="12" customHeight="1">
      <c r="J401" s="46">
        <v>397</v>
      </c>
      <c r="K401" s="46">
        <f t="shared" si="16"/>
        <v>0</v>
      </c>
      <c r="L401" s="82">
        <f t="shared" si="17"/>
        <v>0</v>
      </c>
      <c r="N401" s="119" t="s">
        <v>33</v>
      </c>
      <c r="O401" s="120" t="s">
        <v>1415</v>
      </c>
      <c r="P401" s="122">
        <v>0</v>
      </c>
      <c r="Q401" s="122">
        <v>0</v>
      </c>
      <c r="R401" s="122">
        <v>0</v>
      </c>
      <c r="S401" s="122">
        <v>0</v>
      </c>
      <c r="T401" s="122">
        <v>0</v>
      </c>
      <c r="U401" s="122">
        <v>0</v>
      </c>
      <c r="V401" s="122">
        <v>0</v>
      </c>
      <c r="W401" s="122">
        <v>0</v>
      </c>
      <c r="X401" s="122">
        <v>105000026</v>
      </c>
      <c r="Y401" s="122">
        <v>115000026</v>
      </c>
      <c r="Z401" s="122">
        <v>130000026</v>
      </c>
      <c r="AA401" s="122">
        <v>0</v>
      </c>
      <c r="AB401" s="122">
        <v>0</v>
      </c>
      <c r="AC401" s="122">
        <v>0</v>
      </c>
      <c r="AD401" s="121"/>
      <c r="BB401" s="120" t="s">
        <v>834</v>
      </c>
      <c r="BG401" s="73" t="s">
        <v>3872</v>
      </c>
      <c r="BI401" s="73" t="s">
        <v>4696</v>
      </c>
      <c r="BO401" s="72" t="s">
        <v>210</v>
      </c>
      <c r="BP401" s="73" t="s">
        <v>3814</v>
      </c>
      <c r="BQ401" s="75">
        <v>0</v>
      </c>
      <c r="BR401" s="75">
        <v>0</v>
      </c>
      <c r="BS401" s="75">
        <v>585000625</v>
      </c>
      <c r="BT401" s="75">
        <v>675000625</v>
      </c>
      <c r="BU401" s="75">
        <v>720000625</v>
      </c>
      <c r="BV401" s="75">
        <v>0</v>
      </c>
      <c r="BW401" s="75">
        <v>0</v>
      </c>
      <c r="BX401" s="75">
        <v>0</v>
      </c>
      <c r="BY401" s="75">
        <v>0</v>
      </c>
      <c r="BZ401" s="75">
        <v>0</v>
      </c>
      <c r="CA401" s="75">
        <v>0</v>
      </c>
    </row>
    <row r="402" spans="10:79" ht="12" customHeight="1">
      <c r="J402" s="46">
        <v>398</v>
      </c>
      <c r="K402" s="46">
        <f t="shared" si="16"/>
        <v>0</v>
      </c>
      <c r="L402" s="82">
        <f t="shared" si="17"/>
        <v>0</v>
      </c>
      <c r="N402" s="119" t="s">
        <v>33</v>
      </c>
      <c r="O402" s="120" t="s">
        <v>2782</v>
      </c>
      <c r="P402" s="122">
        <v>0</v>
      </c>
      <c r="Q402" s="122">
        <v>0</v>
      </c>
      <c r="R402" s="122">
        <v>90000026</v>
      </c>
      <c r="S402" s="122">
        <v>90000026</v>
      </c>
      <c r="T402" s="122">
        <v>95000026</v>
      </c>
      <c r="U402" s="122">
        <v>100000026</v>
      </c>
      <c r="V402" s="122">
        <v>105000026</v>
      </c>
      <c r="W402" s="122">
        <v>110000026</v>
      </c>
      <c r="X402" s="122">
        <v>115000026</v>
      </c>
      <c r="Y402" s="122">
        <v>125000026</v>
      </c>
      <c r="Z402" s="122">
        <v>135000026</v>
      </c>
      <c r="AA402" s="122">
        <v>145000026</v>
      </c>
      <c r="AB402" s="122">
        <v>160000026</v>
      </c>
      <c r="AC402" s="122">
        <v>0</v>
      </c>
      <c r="AD402" s="121"/>
      <c r="BB402" s="120" t="s">
        <v>2802</v>
      </c>
      <c r="BG402" s="73" t="s">
        <v>3873</v>
      </c>
      <c r="BI402" s="73" t="s">
        <v>4697</v>
      </c>
      <c r="BO402" s="72" t="s">
        <v>210</v>
      </c>
      <c r="BP402" s="73" t="s">
        <v>3815</v>
      </c>
      <c r="BQ402" s="75">
        <v>0</v>
      </c>
      <c r="BR402" s="75">
        <v>0</v>
      </c>
      <c r="BS402" s="75">
        <v>0</v>
      </c>
      <c r="BT402" s="75">
        <v>0</v>
      </c>
      <c r="BU402" s="75">
        <v>0</v>
      </c>
      <c r="BV402" s="75">
        <v>675000026</v>
      </c>
      <c r="BW402" s="75">
        <v>765000026</v>
      </c>
      <c r="BX402" s="75">
        <v>805000026</v>
      </c>
      <c r="BY402" s="75">
        <v>0</v>
      </c>
      <c r="BZ402" s="75">
        <v>0</v>
      </c>
      <c r="CA402" s="75">
        <v>0</v>
      </c>
    </row>
    <row r="403" spans="10:79" ht="12" customHeight="1">
      <c r="J403" s="46">
        <v>399</v>
      </c>
      <c r="K403" s="46">
        <f t="shared" si="16"/>
        <v>0</v>
      </c>
      <c r="L403" s="82">
        <f t="shared" si="17"/>
        <v>0</v>
      </c>
      <c r="N403" s="119" t="s">
        <v>33</v>
      </c>
      <c r="O403" s="120" t="s">
        <v>2791</v>
      </c>
      <c r="P403" s="122">
        <v>80000026</v>
      </c>
      <c r="Q403" s="122">
        <v>85000026</v>
      </c>
      <c r="R403" s="122">
        <v>90000026</v>
      </c>
      <c r="S403" s="122">
        <v>95000026</v>
      </c>
      <c r="T403" s="122">
        <v>100000026</v>
      </c>
      <c r="U403" s="122">
        <v>105000026</v>
      </c>
      <c r="V403" s="122">
        <v>110000026</v>
      </c>
      <c r="W403" s="122">
        <v>115000026</v>
      </c>
      <c r="X403" s="122">
        <v>125000026</v>
      </c>
      <c r="Y403" s="122">
        <v>135000026</v>
      </c>
      <c r="Z403" s="122">
        <v>145000026</v>
      </c>
      <c r="AA403" s="122">
        <v>165000026</v>
      </c>
      <c r="AB403" s="122">
        <v>180000026</v>
      </c>
      <c r="AC403" s="122">
        <v>0</v>
      </c>
      <c r="AD403" s="121"/>
      <c r="BB403" s="120" t="s">
        <v>58</v>
      </c>
      <c r="BG403" s="73" t="s">
        <v>3874</v>
      </c>
      <c r="BI403" s="73" t="s">
        <v>4698</v>
      </c>
      <c r="BO403" s="72" t="s">
        <v>210</v>
      </c>
      <c r="BP403" s="73" t="s">
        <v>3816</v>
      </c>
      <c r="BQ403" s="75">
        <v>510000026</v>
      </c>
      <c r="BR403" s="75">
        <v>575000026</v>
      </c>
      <c r="BS403" s="75">
        <v>625000026</v>
      </c>
      <c r="BT403" s="75">
        <v>695000026</v>
      </c>
      <c r="BU403" s="75">
        <v>0</v>
      </c>
      <c r="BV403" s="75">
        <v>0</v>
      </c>
      <c r="BW403" s="75">
        <v>0</v>
      </c>
      <c r="BX403" s="75">
        <v>0</v>
      </c>
      <c r="BY403" s="75">
        <v>0</v>
      </c>
      <c r="BZ403" s="75">
        <v>0</v>
      </c>
      <c r="CA403" s="75">
        <v>0</v>
      </c>
    </row>
    <row r="404" spans="10:79" ht="12" customHeight="1">
      <c r="J404" s="46">
        <v>400</v>
      </c>
      <c r="K404" s="46">
        <f t="shared" si="16"/>
        <v>0</v>
      </c>
      <c r="L404" s="82">
        <f t="shared" si="17"/>
        <v>0</v>
      </c>
      <c r="N404" s="119" t="s">
        <v>33</v>
      </c>
      <c r="O404" s="120" t="s">
        <v>2110</v>
      </c>
      <c r="P404" s="122">
        <v>0</v>
      </c>
      <c r="Q404" s="122">
        <v>65000026</v>
      </c>
      <c r="R404" s="122">
        <v>0</v>
      </c>
      <c r="S404" s="122">
        <v>0</v>
      </c>
      <c r="T404" s="122">
        <v>0</v>
      </c>
      <c r="U404" s="122">
        <v>0</v>
      </c>
      <c r="V404" s="122">
        <v>0</v>
      </c>
      <c r="W404" s="122">
        <v>0</v>
      </c>
      <c r="X404" s="122">
        <v>0</v>
      </c>
      <c r="Y404" s="122">
        <v>0</v>
      </c>
      <c r="Z404" s="122">
        <v>0</v>
      </c>
      <c r="AA404" s="122">
        <v>0</v>
      </c>
      <c r="AB404" s="122">
        <v>0</v>
      </c>
      <c r="AC404" s="122">
        <v>0</v>
      </c>
      <c r="AD404" s="121"/>
      <c r="BB404" s="120" t="s">
        <v>59</v>
      </c>
      <c r="BG404" s="73" t="s">
        <v>3875</v>
      </c>
      <c r="BI404" s="73" t="s">
        <v>4699</v>
      </c>
      <c r="BO404" s="72" t="s">
        <v>210</v>
      </c>
      <c r="BP404" s="73" t="s">
        <v>3817</v>
      </c>
      <c r="BQ404" s="75">
        <v>477000625</v>
      </c>
      <c r="BR404" s="75">
        <v>522000625</v>
      </c>
      <c r="BS404" s="75">
        <v>594000625</v>
      </c>
      <c r="BT404" s="75">
        <v>630000625</v>
      </c>
      <c r="BU404" s="75">
        <v>666000625</v>
      </c>
      <c r="BV404" s="75">
        <v>702000625</v>
      </c>
      <c r="BW404" s="75">
        <v>747000625</v>
      </c>
      <c r="BX404" s="75">
        <v>765000625</v>
      </c>
      <c r="BY404" s="75">
        <v>0</v>
      </c>
      <c r="BZ404" s="75">
        <v>0</v>
      </c>
      <c r="CA404" s="75">
        <v>0</v>
      </c>
    </row>
    <row r="405" spans="10:79" ht="12" customHeight="1">
      <c r="J405" s="46">
        <v>401</v>
      </c>
      <c r="K405" s="46">
        <f t="shared" si="16"/>
        <v>0</v>
      </c>
      <c r="L405" s="82">
        <f t="shared" si="17"/>
        <v>0</v>
      </c>
      <c r="N405" s="119" t="s">
        <v>33</v>
      </c>
      <c r="O405" s="120" t="s">
        <v>868</v>
      </c>
      <c r="P405" s="122">
        <v>65000026</v>
      </c>
      <c r="Q405" s="122">
        <v>70000026</v>
      </c>
      <c r="R405" s="122">
        <v>75000026</v>
      </c>
      <c r="S405" s="122">
        <v>80000026</v>
      </c>
      <c r="T405" s="122">
        <v>0</v>
      </c>
      <c r="U405" s="122">
        <v>0</v>
      </c>
      <c r="V405" s="122">
        <v>0</v>
      </c>
      <c r="W405" s="122">
        <v>0</v>
      </c>
      <c r="X405" s="122">
        <v>0</v>
      </c>
      <c r="Y405" s="122">
        <v>0</v>
      </c>
      <c r="Z405" s="122">
        <v>0</v>
      </c>
      <c r="AA405" s="122">
        <v>0</v>
      </c>
      <c r="AB405" s="122">
        <v>0</v>
      </c>
      <c r="AC405" s="122">
        <v>0</v>
      </c>
      <c r="AD405" s="121"/>
      <c r="BB405" s="120" t="s">
        <v>2502</v>
      </c>
      <c r="BG405" s="73" t="s">
        <v>3876</v>
      </c>
      <c r="BI405" s="73" t="s">
        <v>4700</v>
      </c>
      <c r="BO405" s="72" t="s">
        <v>210</v>
      </c>
      <c r="BP405" s="73" t="s">
        <v>3818</v>
      </c>
      <c r="BQ405" s="75">
        <v>459000625</v>
      </c>
      <c r="BR405" s="75">
        <v>513000625</v>
      </c>
      <c r="BS405" s="75">
        <v>585000625</v>
      </c>
      <c r="BT405" s="75">
        <v>621000625</v>
      </c>
      <c r="BU405" s="75">
        <v>657000625</v>
      </c>
      <c r="BV405" s="75">
        <v>693000625</v>
      </c>
      <c r="BW405" s="75">
        <v>747000625</v>
      </c>
      <c r="BX405" s="75">
        <v>765000625</v>
      </c>
      <c r="BY405" s="75">
        <v>0</v>
      </c>
      <c r="BZ405" s="75">
        <v>0</v>
      </c>
      <c r="CA405" s="75">
        <v>0</v>
      </c>
    </row>
    <row r="406" spans="10:79" ht="12" customHeight="1">
      <c r="J406" s="46">
        <v>402</v>
      </c>
      <c r="K406" s="46">
        <f t="shared" si="16"/>
        <v>0</v>
      </c>
      <c r="L406" s="82">
        <f t="shared" si="17"/>
        <v>0</v>
      </c>
      <c r="N406" s="119" t="s">
        <v>33</v>
      </c>
      <c r="O406" s="120" t="s">
        <v>694</v>
      </c>
      <c r="P406" s="122">
        <v>100000026</v>
      </c>
      <c r="Q406" s="122">
        <v>105000026</v>
      </c>
      <c r="R406" s="122">
        <v>110000026</v>
      </c>
      <c r="S406" s="122">
        <v>115000026</v>
      </c>
      <c r="T406" s="122">
        <v>120000026</v>
      </c>
      <c r="U406" s="122">
        <v>125000026</v>
      </c>
      <c r="V406" s="122">
        <v>130000026</v>
      </c>
      <c r="W406" s="122">
        <v>135000026</v>
      </c>
      <c r="X406" s="122">
        <v>140000026</v>
      </c>
      <c r="Y406" s="122">
        <v>145000026</v>
      </c>
      <c r="Z406" s="122">
        <v>150000026</v>
      </c>
      <c r="AA406" s="122">
        <v>165000026</v>
      </c>
      <c r="AB406" s="122">
        <v>170000026</v>
      </c>
      <c r="AC406" s="122">
        <v>0</v>
      </c>
      <c r="AD406" s="121"/>
      <c r="BB406" s="120" t="s">
        <v>2140</v>
      </c>
      <c r="BG406" s="73" t="s">
        <v>3877</v>
      </c>
      <c r="BI406" s="73" t="s">
        <v>4701</v>
      </c>
      <c r="BO406" s="72" t="s">
        <v>210</v>
      </c>
      <c r="BP406" s="73" t="s">
        <v>3819</v>
      </c>
      <c r="BQ406" s="75">
        <v>387000625</v>
      </c>
      <c r="BR406" s="75">
        <v>522000625</v>
      </c>
      <c r="BS406" s="75">
        <v>594000625</v>
      </c>
      <c r="BT406" s="75">
        <v>504000625</v>
      </c>
      <c r="BU406" s="75">
        <v>666000625</v>
      </c>
      <c r="BV406" s="75">
        <v>0</v>
      </c>
      <c r="BW406" s="75">
        <v>0</v>
      </c>
      <c r="BX406" s="75">
        <v>0</v>
      </c>
      <c r="BY406" s="75">
        <v>0</v>
      </c>
      <c r="BZ406" s="75">
        <v>0</v>
      </c>
      <c r="CA406" s="75">
        <v>0</v>
      </c>
    </row>
    <row r="407" spans="10:79" ht="12" customHeight="1">
      <c r="J407" s="46">
        <v>403</v>
      </c>
      <c r="K407" s="46">
        <f t="shared" si="16"/>
        <v>0</v>
      </c>
      <c r="L407" s="82">
        <f t="shared" si="17"/>
        <v>0</v>
      </c>
      <c r="N407" s="119" t="s">
        <v>33</v>
      </c>
      <c r="O407" s="120" t="s">
        <v>241</v>
      </c>
      <c r="P407" s="122">
        <v>0</v>
      </c>
      <c r="Q407" s="122">
        <v>0</v>
      </c>
      <c r="R407" s="122">
        <v>0</v>
      </c>
      <c r="S407" s="122">
        <v>0</v>
      </c>
      <c r="T407" s="122">
        <v>85000026</v>
      </c>
      <c r="U407" s="122">
        <v>90000026</v>
      </c>
      <c r="V407" s="122">
        <v>95000026</v>
      </c>
      <c r="W407" s="122">
        <v>105000026</v>
      </c>
      <c r="X407" s="122">
        <v>110000026</v>
      </c>
      <c r="Y407" s="122">
        <v>115000026</v>
      </c>
      <c r="Z407" s="122">
        <v>120000026</v>
      </c>
      <c r="AA407" s="122">
        <v>125000026</v>
      </c>
      <c r="AB407" s="122">
        <v>130000026</v>
      </c>
      <c r="AC407" s="122">
        <v>0</v>
      </c>
      <c r="AD407" s="121"/>
      <c r="BB407" s="120" t="s">
        <v>60</v>
      </c>
      <c r="BG407" s="73" t="s">
        <v>3878</v>
      </c>
      <c r="BI407" s="73" t="s">
        <v>4702</v>
      </c>
      <c r="BO407" s="72" t="s">
        <v>210</v>
      </c>
      <c r="BP407" s="73" t="s">
        <v>3820</v>
      </c>
      <c r="BQ407" s="75">
        <v>513000625</v>
      </c>
      <c r="BR407" s="75">
        <v>585000625</v>
      </c>
      <c r="BS407" s="75">
        <v>630000625</v>
      </c>
      <c r="BT407" s="75">
        <v>666000625</v>
      </c>
      <c r="BU407" s="75">
        <v>702000625</v>
      </c>
      <c r="BV407" s="75">
        <v>0</v>
      </c>
      <c r="BW407" s="75">
        <v>0</v>
      </c>
      <c r="BX407" s="75">
        <v>0</v>
      </c>
      <c r="BY407" s="75">
        <v>0</v>
      </c>
      <c r="BZ407" s="75">
        <v>0</v>
      </c>
      <c r="CA407" s="75">
        <v>0</v>
      </c>
    </row>
    <row r="408" spans="10:79" ht="12" customHeight="1">
      <c r="J408" s="46">
        <v>404</v>
      </c>
      <c r="K408" s="46">
        <f t="shared" si="16"/>
        <v>0</v>
      </c>
      <c r="L408" s="82">
        <f t="shared" si="17"/>
        <v>0</v>
      </c>
      <c r="N408" s="119" t="s">
        <v>33</v>
      </c>
      <c r="O408" s="120" t="s">
        <v>1416</v>
      </c>
      <c r="P408" s="122">
        <v>0</v>
      </c>
      <c r="Q408" s="122">
        <v>0</v>
      </c>
      <c r="R408" s="122">
        <v>75000026</v>
      </c>
      <c r="S408" s="122">
        <v>80000026</v>
      </c>
      <c r="T408" s="122">
        <v>85000026</v>
      </c>
      <c r="U408" s="122">
        <v>90000026</v>
      </c>
      <c r="V408" s="122">
        <v>95000026</v>
      </c>
      <c r="W408" s="122">
        <v>100000026</v>
      </c>
      <c r="X408" s="122">
        <v>105000026</v>
      </c>
      <c r="Y408" s="122">
        <v>110000026</v>
      </c>
      <c r="Z408" s="122">
        <v>120000026</v>
      </c>
      <c r="AA408" s="122">
        <v>125000026</v>
      </c>
      <c r="AB408" s="122">
        <v>0</v>
      </c>
      <c r="AC408" s="122">
        <v>0</v>
      </c>
      <c r="AD408" s="121"/>
      <c r="BB408" s="120" t="s">
        <v>916</v>
      </c>
      <c r="BG408" s="73" t="s">
        <v>3879</v>
      </c>
      <c r="BI408" s="73" t="s">
        <v>4703</v>
      </c>
      <c r="BO408" s="72" t="s">
        <v>210</v>
      </c>
      <c r="BP408" s="73" t="s">
        <v>3821</v>
      </c>
      <c r="BQ408" s="75">
        <v>0</v>
      </c>
      <c r="BR408" s="75">
        <v>378000625</v>
      </c>
      <c r="BS408" s="75">
        <v>0</v>
      </c>
      <c r="BT408" s="75">
        <v>450000625</v>
      </c>
      <c r="BU408" s="75">
        <v>675000625</v>
      </c>
      <c r="BV408" s="75">
        <v>711000625</v>
      </c>
      <c r="BW408" s="75">
        <v>738000625</v>
      </c>
      <c r="BX408" s="75">
        <v>0</v>
      </c>
      <c r="BY408" s="75">
        <v>0</v>
      </c>
      <c r="BZ408" s="75">
        <v>0</v>
      </c>
      <c r="CA408" s="75">
        <v>0</v>
      </c>
    </row>
    <row r="409" spans="10:79" ht="12" customHeight="1">
      <c r="J409" s="46">
        <v>405</v>
      </c>
      <c r="K409" s="46">
        <f t="shared" si="16"/>
        <v>0</v>
      </c>
      <c r="L409" s="82">
        <f t="shared" si="17"/>
        <v>0</v>
      </c>
      <c r="N409" s="119" t="s">
        <v>33</v>
      </c>
      <c r="O409" s="120" t="s">
        <v>3256</v>
      </c>
      <c r="P409" s="122">
        <v>0</v>
      </c>
      <c r="Q409" s="122">
        <v>0</v>
      </c>
      <c r="R409" s="122">
        <v>0</v>
      </c>
      <c r="S409" s="122">
        <v>0</v>
      </c>
      <c r="T409" s="122">
        <v>0</v>
      </c>
      <c r="U409" s="122">
        <v>0</v>
      </c>
      <c r="V409" s="122">
        <v>0</v>
      </c>
      <c r="W409" s="122">
        <v>0</v>
      </c>
      <c r="X409" s="122">
        <v>125000026</v>
      </c>
      <c r="Y409" s="122">
        <v>0</v>
      </c>
      <c r="Z409" s="122">
        <v>0</v>
      </c>
      <c r="AA409" s="122">
        <v>0</v>
      </c>
      <c r="AB409" s="122">
        <v>0</v>
      </c>
      <c r="AC409" s="122">
        <v>0</v>
      </c>
      <c r="AD409" s="121"/>
      <c r="BB409" s="120" t="s">
        <v>61</v>
      </c>
      <c r="BG409" s="73" t="s">
        <v>3880</v>
      </c>
      <c r="BI409" s="73" t="s">
        <v>4704</v>
      </c>
      <c r="BO409" s="72" t="s">
        <v>210</v>
      </c>
      <c r="BP409" s="73" t="s">
        <v>3822</v>
      </c>
      <c r="BQ409" s="75">
        <v>0</v>
      </c>
      <c r="BR409" s="75">
        <v>0</v>
      </c>
      <c r="BS409" s="75">
        <v>630000625</v>
      </c>
      <c r="BT409" s="75">
        <v>666000625</v>
      </c>
      <c r="BU409" s="75">
        <v>0</v>
      </c>
      <c r="BV409" s="75">
        <v>612000625</v>
      </c>
      <c r="BW409" s="75">
        <v>0</v>
      </c>
      <c r="BX409" s="75">
        <v>0</v>
      </c>
      <c r="BY409" s="75">
        <v>0</v>
      </c>
      <c r="BZ409" s="75">
        <v>0</v>
      </c>
      <c r="CA409" s="75">
        <v>0</v>
      </c>
    </row>
    <row r="410" spans="10:79" ht="12" customHeight="1">
      <c r="J410" s="46">
        <v>406</v>
      </c>
      <c r="K410" s="46">
        <f t="shared" si="16"/>
        <v>0</v>
      </c>
      <c r="L410" s="82">
        <f t="shared" si="17"/>
        <v>0</v>
      </c>
      <c r="N410" s="119" t="s">
        <v>33</v>
      </c>
      <c r="O410" s="120" t="s">
        <v>869</v>
      </c>
      <c r="P410" s="122">
        <v>0</v>
      </c>
      <c r="Q410" s="122">
        <v>0</v>
      </c>
      <c r="R410" s="122">
        <v>0</v>
      </c>
      <c r="S410" s="122">
        <v>75000026</v>
      </c>
      <c r="T410" s="122">
        <v>80000026</v>
      </c>
      <c r="U410" s="122">
        <v>85000026</v>
      </c>
      <c r="V410" s="122">
        <v>90000026</v>
      </c>
      <c r="W410" s="122">
        <v>95000026</v>
      </c>
      <c r="X410" s="122">
        <v>100000026</v>
      </c>
      <c r="Y410" s="122">
        <v>110000026</v>
      </c>
      <c r="Z410" s="122">
        <v>120000026</v>
      </c>
      <c r="AA410" s="122">
        <v>130000026</v>
      </c>
      <c r="AB410" s="122">
        <v>0</v>
      </c>
      <c r="AC410" s="122">
        <v>0</v>
      </c>
      <c r="AD410" s="121"/>
      <c r="BB410" s="120" t="s">
        <v>835</v>
      </c>
      <c r="BG410" s="73" t="s">
        <v>3881</v>
      </c>
      <c r="BI410" s="73" t="s">
        <v>4705</v>
      </c>
      <c r="BO410" s="72" t="s">
        <v>210</v>
      </c>
      <c r="BP410" s="73" t="s">
        <v>3823</v>
      </c>
      <c r="BQ410" s="75">
        <v>0</v>
      </c>
      <c r="BR410" s="75">
        <v>0</v>
      </c>
      <c r="BS410" s="75">
        <v>0</v>
      </c>
      <c r="BT410" s="75">
        <v>819000625</v>
      </c>
      <c r="BU410" s="75">
        <v>855000625</v>
      </c>
      <c r="BV410" s="75">
        <v>0</v>
      </c>
      <c r="BW410" s="75">
        <v>0</v>
      </c>
      <c r="BX410" s="75">
        <v>0</v>
      </c>
      <c r="BY410" s="75">
        <v>0</v>
      </c>
      <c r="BZ410" s="75">
        <v>0</v>
      </c>
      <c r="CA410" s="75">
        <v>0</v>
      </c>
    </row>
    <row r="411" spans="10:79" ht="12" customHeight="1">
      <c r="J411" s="46">
        <v>407</v>
      </c>
      <c r="K411" s="46">
        <f t="shared" si="16"/>
        <v>0</v>
      </c>
      <c r="L411" s="82">
        <f t="shared" si="17"/>
        <v>0</v>
      </c>
      <c r="N411" s="119" t="s">
        <v>33</v>
      </c>
      <c r="O411" s="120" t="s">
        <v>591</v>
      </c>
      <c r="P411" s="122">
        <v>0</v>
      </c>
      <c r="Q411" s="122">
        <v>70000026</v>
      </c>
      <c r="R411" s="122">
        <v>75000026</v>
      </c>
      <c r="S411" s="122">
        <v>80000026</v>
      </c>
      <c r="T411" s="122">
        <v>85000026</v>
      </c>
      <c r="U411" s="122">
        <v>90000026</v>
      </c>
      <c r="V411" s="122">
        <v>100000026</v>
      </c>
      <c r="W411" s="122">
        <v>110000026</v>
      </c>
      <c r="X411" s="122">
        <v>115000026</v>
      </c>
      <c r="Y411" s="122">
        <v>120000026</v>
      </c>
      <c r="Z411" s="122">
        <v>140000026</v>
      </c>
      <c r="AA411" s="122">
        <v>150000026</v>
      </c>
      <c r="AB411" s="122">
        <v>0</v>
      </c>
      <c r="AC411" s="122">
        <v>0</v>
      </c>
      <c r="AD411" s="121"/>
      <c r="BB411" s="120" t="s">
        <v>28</v>
      </c>
      <c r="BG411" s="73" t="s">
        <v>3882</v>
      </c>
      <c r="BI411" s="73" t="s">
        <v>4706</v>
      </c>
      <c r="BO411" s="72" t="s">
        <v>210</v>
      </c>
      <c r="BP411" s="73" t="s">
        <v>3824</v>
      </c>
      <c r="BQ411" s="75">
        <v>468000625</v>
      </c>
      <c r="BR411" s="75">
        <v>513000625</v>
      </c>
      <c r="BS411" s="75">
        <v>585000625</v>
      </c>
      <c r="BT411" s="75">
        <v>621000625</v>
      </c>
      <c r="BU411" s="75">
        <v>657000625</v>
      </c>
      <c r="BV411" s="75">
        <v>693000625</v>
      </c>
      <c r="BW411" s="75">
        <v>720000625</v>
      </c>
      <c r="BX411" s="75">
        <v>747000625</v>
      </c>
      <c r="BY411" s="75">
        <v>0</v>
      </c>
      <c r="BZ411" s="75">
        <v>0</v>
      </c>
      <c r="CA411" s="75">
        <v>0</v>
      </c>
    </row>
    <row r="412" spans="10:79" ht="12" customHeight="1">
      <c r="J412" s="46">
        <v>408</v>
      </c>
      <c r="K412" s="46">
        <f t="shared" si="16"/>
        <v>0</v>
      </c>
      <c r="L412" s="82">
        <f t="shared" si="17"/>
        <v>0</v>
      </c>
      <c r="N412" s="119" t="s">
        <v>33</v>
      </c>
      <c r="O412" s="120" t="s">
        <v>115</v>
      </c>
      <c r="P412" s="122">
        <v>0</v>
      </c>
      <c r="Q412" s="122">
        <v>0</v>
      </c>
      <c r="R412" s="122">
        <v>0</v>
      </c>
      <c r="S412" s="122">
        <v>105000026</v>
      </c>
      <c r="T412" s="122">
        <v>110000026</v>
      </c>
      <c r="U412" s="122">
        <v>115000026</v>
      </c>
      <c r="V412" s="122">
        <v>120000026</v>
      </c>
      <c r="W412" s="122">
        <v>0</v>
      </c>
      <c r="X412" s="122">
        <v>0</v>
      </c>
      <c r="Y412" s="122">
        <v>0</v>
      </c>
      <c r="Z412" s="122">
        <v>155000026</v>
      </c>
      <c r="AA412" s="122">
        <v>0</v>
      </c>
      <c r="AB412" s="122">
        <v>0</v>
      </c>
      <c r="AC412" s="122">
        <v>0</v>
      </c>
      <c r="AD412" s="121"/>
      <c r="BB412" s="120" t="s">
        <v>62</v>
      </c>
      <c r="BG412" s="73" t="s">
        <v>3883</v>
      </c>
      <c r="BI412" s="73" t="s">
        <v>4707</v>
      </c>
      <c r="BO412" s="72" t="s">
        <v>210</v>
      </c>
      <c r="BP412" s="73" t="s">
        <v>3825</v>
      </c>
      <c r="BQ412" s="75">
        <v>0</v>
      </c>
      <c r="BR412" s="75">
        <v>0</v>
      </c>
      <c r="BS412" s="75">
        <v>0</v>
      </c>
      <c r="BT412" s="75">
        <v>0</v>
      </c>
      <c r="BU412" s="75">
        <v>0</v>
      </c>
      <c r="BV412" s="75">
        <v>0</v>
      </c>
      <c r="BW412" s="75">
        <v>0</v>
      </c>
      <c r="BX412" s="75">
        <v>0</v>
      </c>
      <c r="BY412" s="75">
        <v>0</v>
      </c>
      <c r="BZ412" s="75">
        <v>0</v>
      </c>
      <c r="CA412" s="75">
        <v>0</v>
      </c>
    </row>
    <row r="413" spans="10:79" ht="12" customHeight="1">
      <c r="J413" s="46">
        <v>409</v>
      </c>
      <c r="K413" s="46">
        <f t="shared" si="16"/>
        <v>0</v>
      </c>
      <c r="L413" s="82">
        <f t="shared" si="17"/>
        <v>0</v>
      </c>
      <c r="N413" s="119" t="s">
        <v>33</v>
      </c>
      <c r="O413" s="120" t="s">
        <v>939</v>
      </c>
      <c r="P413" s="122">
        <v>0</v>
      </c>
      <c r="Q413" s="122">
        <v>90000026</v>
      </c>
      <c r="R413" s="122">
        <v>95000026</v>
      </c>
      <c r="S413" s="122">
        <v>100000026</v>
      </c>
      <c r="T413" s="122">
        <v>105000026</v>
      </c>
      <c r="U413" s="122">
        <v>110000026</v>
      </c>
      <c r="V413" s="122">
        <v>115000026</v>
      </c>
      <c r="W413" s="122">
        <v>120000026</v>
      </c>
      <c r="X413" s="122">
        <v>125000026</v>
      </c>
      <c r="Y413" s="122">
        <v>130000026</v>
      </c>
      <c r="Z413" s="122">
        <v>140000026</v>
      </c>
      <c r="AA413" s="122">
        <v>0</v>
      </c>
      <c r="AB413" s="122">
        <v>0</v>
      </c>
      <c r="AC413" s="122">
        <v>0</v>
      </c>
      <c r="AD413" s="121"/>
      <c r="BB413" s="120" t="s">
        <v>836</v>
      </c>
      <c r="BG413" s="73" t="s">
        <v>3883</v>
      </c>
      <c r="BI413" s="73" t="s">
        <v>4708</v>
      </c>
      <c r="BO413" s="72" t="s">
        <v>210</v>
      </c>
      <c r="BP413" s="73" t="s">
        <v>3826</v>
      </c>
      <c r="BQ413" s="75">
        <v>0</v>
      </c>
      <c r="BR413" s="75">
        <v>468000625</v>
      </c>
      <c r="BS413" s="75">
        <v>540000625</v>
      </c>
      <c r="BT413" s="75">
        <v>576000625</v>
      </c>
      <c r="BU413" s="75">
        <v>774000625</v>
      </c>
      <c r="BV413" s="75">
        <v>792000625</v>
      </c>
      <c r="BW413" s="75">
        <v>810000625</v>
      </c>
      <c r="BX413" s="75">
        <v>0</v>
      </c>
      <c r="BY413" s="75">
        <v>0</v>
      </c>
      <c r="BZ413" s="75">
        <v>0</v>
      </c>
      <c r="CA413" s="75">
        <v>0</v>
      </c>
    </row>
    <row r="414" spans="10:79" ht="12" customHeight="1">
      <c r="J414" s="46">
        <v>410</v>
      </c>
      <c r="K414" s="46">
        <f t="shared" si="16"/>
        <v>0</v>
      </c>
      <c r="L414" s="82">
        <f t="shared" si="17"/>
        <v>0</v>
      </c>
      <c r="N414" s="119" t="s">
        <v>33</v>
      </c>
      <c r="O414" s="120" t="s">
        <v>395</v>
      </c>
      <c r="P414" s="122">
        <v>0</v>
      </c>
      <c r="Q414" s="122">
        <v>105000026</v>
      </c>
      <c r="R414" s="122">
        <v>115000026</v>
      </c>
      <c r="S414" s="122">
        <v>120000026</v>
      </c>
      <c r="T414" s="122">
        <v>125000026</v>
      </c>
      <c r="U414" s="122">
        <v>135000026</v>
      </c>
      <c r="V414" s="122">
        <v>145000026</v>
      </c>
      <c r="W414" s="122">
        <v>150000026</v>
      </c>
      <c r="X414" s="122">
        <v>160000026</v>
      </c>
      <c r="Y414" s="122">
        <v>165000026</v>
      </c>
      <c r="Z414" s="122">
        <v>170000026</v>
      </c>
      <c r="AA414" s="122">
        <v>180000026</v>
      </c>
      <c r="AB414" s="122">
        <v>190000026</v>
      </c>
      <c r="AC414" s="122">
        <v>0</v>
      </c>
      <c r="AD414" s="121"/>
      <c r="BB414" s="120" t="s">
        <v>837</v>
      </c>
      <c r="BG414" s="73" t="s">
        <v>3884</v>
      </c>
      <c r="BI414" s="73" t="s">
        <v>4709</v>
      </c>
      <c r="BO414" s="72" t="s">
        <v>210</v>
      </c>
      <c r="BP414" s="73" t="s">
        <v>3827</v>
      </c>
      <c r="BQ414" s="75">
        <v>0</v>
      </c>
      <c r="BR414" s="75">
        <v>0</v>
      </c>
      <c r="BS414" s="75">
        <v>0</v>
      </c>
      <c r="BT414" s="75">
        <v>657000625</v>
      </c>
      <c r="BU414" s="75">
        <v>0</v>
      </c>
      <c r="BV414" s="75">
        <v>0</v>
      </c>
      <c r="BW414" s="75">
        <v>0</v>
      </c>
      <c r="BX414" s="75">
        <v>0</v>
      </c>
      <c r="BY414" s="75">
        <v>0</v>
      </c>
      <c r="BZ414" s="75">
        <v>0</v>
      </c>
      <c r="CA414" s="75">
        <v>0</v>
      </c>
    </row>
    <row r="415" spans="10:79" ht="12" customHeight="1">
      <c r="J415" s="46">
        <v>411</v>
      </c>
      <c r="K415" s="46">
        <f t="shared" si="16"/>
        <v>0</v>
      </c>
      <c r="L415" s="82">
        <f t="shared" si="17"/>
        <v>0</v>
      </c>
      <c r="N415" s="119" t="s">
        <v>33</v>
      </c>
      <c r="O415" s="120" t="s">
        <v>116</v>
      </c>
      <c r="P415" s="122">
        <v>0</v>
      </c>
      <c r="Q415" s="122">
        <v>0</v>
      </c>
      <c r="R415" s="122">
        <v>0</v>
      </c>
      <c r="S415" s="122">
        <v>0</v>
      </c>
      <c r="T415" s="122">
        <v>0</v>
      </c>
      <c r="U415" s="122">
        <v>0</v>
      </c>
      <c r="V415" s="122">
        <v>0</v>
      </c>
      <c r="W415" s="122">
        <v>0</v>
      </c>
      <c r="X415" s="122">
        <v>0</v>
      </c>
      <c r="Y415" s="122">
        <v>0</v>
      </c>
      <c r="Z415" s="122">
        <v>190000026</v>
      </c>
      <c r="AA415" s="122">
        <v>0</v>
      </c>
      <c r="AB415" s="122">
        <v>0</v>
      </c>
      <c r="AC415" s="122">
        <v>0</v>
      </c>
      <c r="AD415" s="121"/>
      <c r="BB415" s="120" t="s">
        <v>495</v>
      </c>
      <c r="BG415" s="73" t="s">
        <v>3885</v>
      </c>
      <c r="BI415" s="73" t="s">
        <v>4710</v>
      </c>
      <c r="BO415" s="72" t="s">
        <v>210</v>
      </c>
      <c r="BP415" s="73" t="s">
        <v>3828</v>
      </c>
      <c r="BQ415" s="75">
        <v>504000625</v>
      </c>
      <c r="BR415" s="75">
        <v>0</v>
      </c>
      <c r="BS415" s="75">
        <v>0</v>
      </c>
      <c r="BT415" s="75">
        <v>0</v>
      </c>
      <c r="BU415" s="75">
        <v>432000625</v>
      </c>
      <c r="BV415" s="75">
        <v>495000625</v>
      </c>
      <c r="BW415" s="75">
        <v>540000625</v>
      </c>
      <c r="BX415" s="75">
        <v>0</v>
      </c>
      <c r="BY415" s="75">
        <v>0</v>
      </c>
      <c r="BZ415" s="75">
        <v>0</v>
      </c>
      <c r="CA415" s="75">
        <v>0</v>
      </c>
    </row>
    <row r="416" spans="10:79" ht="12" customHeight="1">
      <c r="J416" s="46">
        <v>412</v>
      </c>
      <c r="K416" s="46">
        <f t="shared" si="16"/>
        <v>0</v>
      </c>
      <c r="L416" s="82">
        <f t="shared" si="17"/>
        <v>0</v>
      </c>
      <c r="N416" s="119" t="s">
        <v>33</v>
      </c>
      <c r="O416" s="120" t="s">
        <v>3257</v>
      </c>
      <c r="P416" s="122">
        <v>0</v>
      </c>
      <c r="Q416" s="122">
        <v>105000026</v>
      </c>
      <c r="R416" s="122">
        <v>110000026</v>
      </c>
      <c r="S416" s="122">
        <v>120000026</v>
      </c>
      <c r="T416" s="122">
        <v>130000026</v>
      </c>
      <c r="U416" s="122">
        <v>140000026</v>
      </c>
      <c r="V416" s="122">
        <v>150000026</v>
      </c>
      <c r="W416" s="122">
        <v>160000026</v>
      </c>
      <c r="X416" s="122">
        <v>170000026</v>
      </c>
      <c r="Y416" s="122">
        <v>180000026</v>
      </c>
      <c r="Z416" s="122">
        <v>190000026</v>
      </c>
      <c r="AA416" s="122">
        <v>200000026</v>
      </c>
      <c r="AB416" s="122">
        <v>205000026</v>
      </c>
      <c r="AC416" s="122">
        <v>0</v>
      </c>
      <c r="AD416" s="121"/>
      <c r="BB416" s="120" t="s">
        <v>496</v>
      </c>
      <c r="BG416" s="73" t="s">
        <v>3886</v>
      </c>
      <c r="BI416" s="73" t="s">
        <v>4711</v>
      </c>
      <c r="BO416" s="72" t="s">
        <v>210</v>
      </c>
      <c r="BP416" s="73" t="s">
        <v>3829</v>
      </c>
      <c r="BQ416" s="75">
        <v>396000625</v>
      </c>
      <c r="BR416" s="75">
        <v>441000625</v>
      </c>
      <c r="BS416" s="75">
        <v>477000625</v>
      </c>
      <c r="BT416" s="75">
        <v>513000625</v>
      </c>
      <c r="BU416" s="75">
        <v>558000625</v>
      </c>
      <c r="BV416" s="75">
        <v>603000625</v>
      </c>
      <c r="BW416" s="75">
        <v>666000625</v>
      </c>
      <c r="BX416" s="75">
        <v>0</v>
      </c>
      <c r="BY416" s="75">
        <v>0</v>
      </c>
      <c r="BZ416" s="75">
        <v>0</v>
      </c>
      <c r="CA416" s="75">
        <v>0</v>
      </c>
    </row>
    <row r="417" spans="10:79" ht="12" customHeight="1">
      <c r="J417" s="46">
        <v>413</v>
      </c>
      <c r="K417" s="46">
        <f t="shared" si="16"/>
        <v>0</v>
      </c>
      <c r="L417" s="82">
        <f t="shared" si="17"/>
        <v>0</v>
      </c>
      <c r="N417" s="119" t="s">
        <v>33</v>
      </c>
      <c r="O417" s="120" t="s">
        <v>348</v>
      </c>
      <c r="P417" s="122">
        <v>0</v>
      </c>
      <c r="Q417" s="122">
        <v>90000026</v>
      </c>
      <c r="R417" s="122">
        <v>95000026</v>
      </c>
      <c r="S417" s="122">
        <v>100000026</v>
      </c>
      <c r="T417" s="122">
        <v>105000026</v>
      </c>
      <c r="U417" s="122">
        <v>110000026</v>
      </c>
      <c r="V417" s="122">
        <v>115000026</v>
      </c>
      <c r="W417" s="122">
        <v>125000026</v>
      </c>
      <c r="X417" s="122">
        <v>135000026</v>
      </c>
      <c r="Y417" s="122">
        <v>145000026</v>
      </c>
      <c r="Z417" s="122">
        <v>155000026</v>
      </c>
      <c r="AA417" s="122">
        <v>165000026</v>
      </c>
      <c r="AB417" s="122">
        <v>175000026</v>
      </c>
      <c r="AC417" s="122">
        <v>0</v>
      </c>
      <c r="AD417" s="121"/>
      <c r="BB417" s="120" t="s">
        <v>497</v>
      </c>
      <c r="BG417" s="73" t="s">
        <v>3887</v>
      </c>
      <c r="BI417" s="73" t="s">
        <v>4712</v>
      </c>
      <c r="BO417" s="72" t="s">
        <v>210</v>
      </c>
      <c r="BP417" s="73" t="s">
        <v>3830</v>
      </c>
      <c r="BQ417" s="75">
        <v>432000625</v>
      </c>
      <c r="BR417" s="75">
        <v>477000625</v>
      </c>
      <c r="BS417" s="75">
        <v>513000625</v>
      </c>
      <c r="BT417" s="75">
        <v>549000625</v>
      </c>
      <c r="BU417" s="75">
        <v>594000625</v>
      </c>
      <c r="BV417" s="75">
        <v>639000625</v>
      </c>
      <c r="BW417" s="75">
        <v>702000625</v>
      </c>
      <c r="BX417" s="75">
        <v>720000625</v>
      </c>
      <c r="BY417" s="75">
        <v>0</v>
      </c>
      <c r="BZ417" s="75">
        <v>0</v>
      </c>
      <c r="CA417" s="75">
        <v>0</v>
      </c>
    </row>
    <row r="418" spans="10:79" ht="12" customHeight="1">
      <c r="J418" s="46">
        <v>414</v>
      </c>
      <c r="K418" s="46">
        <f t="shared" si="16"/>
        <v>0</v>
      </c>
      <c r="L418" s="82">
        <f t="shared" si="17"/>
        <v>0</v>
      </c>
      <c r="N418" s="119" t="s">
        <v>33</v>
      </c>
      <c r="O418" s="120" t="s">
        <v>117</v>
      </c>
      <c r="P418" s="122">
        <v>0</v>
      </c>
      <c r="Q418" s="122">
        <v>0</v>
      </c>
      <c r="R418" s="122">
        <v>95000026</v>
      </c>
      <c r="S418" s="122">
        <v>125000026</v>
      </c>
      <c r="T418" s="122">
        <v>140000026</v>
      </c>
      <c r="U418" s="122">
        <v>150000026</v>
      </c>
      <c r="V418" s="122">
        <v>160000026</v>
      </c>
      <c r="W418" s="122">
        <v>170000026</v>
      </c>
      <c r="X418" s="122">
        <v>180000026</v>
      </c>
      <c r="Y418" s="122">
        <v>185000026</v>
      </c>
      <c r="Z418" s="122">
        <v>190000026</v>
      </c>
      <c r="AA418" s="122">
        <v>200000026</v>
      </c>
      <c r="AB418" s="122">
        <v>210000026</v>
      </c>
      <c r="AC418" s="122">
        <v>220000026</v>
      </c>
      <c r="AD418" s="121"/>
      <c r="BB418" s="120" t="s">
        <v>498</v>
      </c>
      <c r="BG418" s="73" t="s">
        <v>3888</v>
      </c>
      <c r="BI418" s="73" t="s">
        <v>4713</v>
      </c>
      <c r="BO418" s="72" t="s">
        <v>210</v>
      </c>
      <c r="BP418" s="73" t="s">
        <v>3831</v>
      </c>
      <c r="BQ418" s="75">
        <v>0</v>
      </c>
      <c r="BR418" s="75">
        <v>0</v>
      </c>
      <c r="BS418" s="75">
        <v>0</v>
      </c>
      <c r="BT418" s="75">
        <v>685000026</v>
      </c>
      <c r="BU418" s="75">
        <v>725000026</v>
      </c>
      <c r="BV418" s="75">
        <v>790000026</v>
      </c>
      <c r="BW418" s="75">
        <v>835000026</v>
      </c>
      <c r="BX418" s="75">
        <v>885000026</v>
      </c>
      <c r="BY418" s="75">
        <v>910000026</v>
      </c>
      <c r="BZ418" s="75">
        <v>0</v>
      </c>
      <c r="CA418" s="75">
        <v>0</v>
      </c>
    </row>
    <row r="419" spans="10:79" ht="12" customHeight="1">
      <c r="J419" s="46">
        <v>415</v>
      </c>
      <c r="K419" s="46">
        <f t="shared" si="16"/>
        <v>0</v>
      </c>
      <c r="L419" s="82">
        <f t="shared" si="17"/>
        <v>0</v>
      </c>
      <c r="N419" s="119" t="s">
        <v>33</v>
      </c>
      <c r="O419" s="120" t="s">
        <v>1866</v>
      </c>
      <c r="P419" s="122">
        <v>95000026</v>
      </c>
      <c r="Q419" s="122">
        <v>110000026</v>
      </c>
      <c r="R419" s="122">
        <v>115000026</v>
      </c>
      <c r="S419" s="122">
        <v>125000026</v>
      </c>
      <c r="T419" s="122">
        <v>135000026</v>
      </c>
      <c r="U419" s="122">
        <v>145000026</v>
      </c>
      <c r="V419" s="122">
        <v>150000026</v>
      </c>
      <c r="W419" s="122">
        <v>160000026</v>
      </c>
      <c r="X419" s="122">
        <v>165000026</v>
      </c>
      <c r="Y419" s="122">
        <v>170000026</v>
      </c>
      <c r="Z419" s="122">
        <v>175000026</v>
      </c>
      <c r="AA419" s="122">
        <v>180000026</v>
      </c>
      <c r="AB419" s="122">
        <v>185000026</v>
      </c>
      <c r="AC419" s="122">
        <v>0</v>
      </c>
      <c r="AD419" s="121"/>
      <c r="BB419" s="120" t="s">
        <v>500</v>
      </c>
      <c r="BG419" s="73" t="s">
        <v>3889</v>
      </c>
      <c r="BI419" s="73" t="s">
        <v>4714</v>
      </c>
      <c r="BO419" s="72" t="s">
        <v>210</v>
      </c>
      <c r="BP419" s="73" t="s">
        <v>3832</v>
      </c>
      <c r="BQ419" s="75">
        <v>0</v>
      </c>
      <c r="BR419" s="75">
        <v>0</v>
      </c>
      <c r="BS419" s="75">
        <v>0</v>
      </c>
      <c r="BT419" s="75">
        <v>0</v>
      </c>
      <c r="BU419" s="75">
        <v>0</v>
      </c>
      <c r="BV419" s="75">
        <v>0</v>
      </c>
      <c r="BW419" s="75">
        <v>720000625</v>
      </c>
      <c r="BX419" s="75">
        <v>855000625</v>
      </c>
      <c r="BY419" s="75">
        <v>990000625</v>
      </c>
      <c r="BZ419" s="75">
        <v>0</v>
      </c>
      <c r="CA419" s="75">
        <v>0</v>
      </c>
    </row>
    <row r="420" spans="10:79" ht="12" customHeight="1">
      <c r="J420" s="46">
        <v>416</v>
      </c>
      <c r="K420" s="46">
        <f t="shared" si="16"/>
        <v>0</v>
      </c>
      <c r="L420" s="82">
        <f t="shared" si="17"/>
        <v>0</v>
      </c>
      <c r="N420" s="119" t="s">
        <v>33</v>
      </c>
      <c r="O420" s="120" t="s">
        <v>2387</v>
      </c>
      <c r="P420" s="122">
        <v>0</v>
      </c>
      <c r="Q420" s="122">
        <v>0</v>
      </c>
      <c r="R420" s="122">
        <v>0</v>
      </c>
      <c r="S420" s="122">
        <v>0</v>
      </c>
      <c r="T420" s="122">
        <v>0</v>
      </c>
      <c r="U420" s="122">
        <v>0</v>
      </c>
      <c r="V420" s="122">
        <v>0</v>
      </c>
      <c r="W420" s="122">
        <v>0</v>
      </c>
      <c r="X420" s="122">
        <v>0</v>
      </c>
      <c r="Y420" s="122">
        <v>190000026</v>
      </c>
      <c r="Z420" s="122">
        <v>195000026</v>
      </c>
      <c r="AA420" s="122">
        <v>200000026</v>
      </c>
      <c r="AB420" s="122">
        <v>205000026</v>
      </c>
      <c r="AC420" s="122">
        <v>0</v>
      </c>
      <c r="AD420" s="121"/>
      <c r="BB420" s="120" t="s">
        <v>501</v>
      </c>
      <c r="BG420" s="73" t="s">
        <v>3890</v>
      </c>
      <c r="BI420" s="73" t="s">
        <v>4715</v>
      </c>
      <c r="BO420" s="72" t="s">
        <v>210</v>
      </c>
      <c r="BP420" s="73" t="s">
        <v>3833</v>
      </c>
      <c r="BQ420" s="75">
        <v>0</v>
      </c>
      <c r="BR420" s="75">
        <v>0</v>
      </c>
      <c r="BS420" s="75">
        <v>504000625</v>
      </c>
      <c r="BT420" s="75">
        <v>540000625</v>
      </c>
      <c r="BU420" s="75">
        <v>567000625</v>
      </c>
      <c r="BV420" s="75">
        <v>0</v>
      </c>
      <c r="BW420" s="75">
        <v>720000625</v>
      </c>
      <c r="BX420" s="75">
        <v>855000625</v>
      </c>
      <c r="BY420" s="75">
        <v>0</v>
      </c>
      <c r="BZ420" s="75">
        <v>0</v>
      </c>
      <c r="CA420" s="75">
        <v>0</v>
      </c>
    </row>
    <row r="421" spans="10:79" ht="12" customHeight="1">
      <c r="J421" s="46">
        <v>417</v>
      </c>
      <c r="K421" s="46">
        <f t="shared" si="16"/>
        <v>0</v>
      </c>
      <c r="L421" s="82">
        <f t="shared" si="17"/>
        <v>0</v>
      </c>
      <c r="N421" s="119" t="s">
        <v>33</v>
      </c>
      <c r="O421" s="120" t="s">
        <v>2208</v>
      </c>
      <c r="P421" s="122">
        <v>0</v>
      </c>
      <c r="Q421" s="122">
        <v>0</v>
      </c>
      <c r="R421" s="122">
        <v>0</v>
      </c>
      <c r="S421" s="122">
        <v>0</v>
      </c>
      <c r="T421" s="122">
        <v>0</v>
      </c>
      <c r="U421" s="122">
        <v>0</v>
      </c>
      <c r="V421" s="122">
        <v>0</v>
      </c>
      <c r="W421" s="122">
        <v>0</v>
      </c>
      <c r="X421" s="122">
        <v>0</v>
      </c>
      <c r="Y421" s="122">
        <v>170000026</v>
      </c>
      <c r="Z421" s="122">
        <v>180000026</v>
      </c>
      <c r="AA421" s="122">
        <v>190000026</v>
      </c>
      <c r="AB421" s="122">
        <v>195000026</v>
      </c>
      <c r="AC421" s="122">
        <v>0</v>
      </c>
      <c r="AD421" s="121"/>
      <c r="BB421" s="120" t="s">
        <v>450</v>
      </c>
      <c r="BG421" s="73" t="s">
        <v>3891</v>
      </c>
      <c r="BI421" s="73" t="s">
        <v>4716</v>
      </c>
      <c r="BO421" s="72" t="s">
        <v>210</v>
      </c>
      <c r="BP421" s="73" t="s">
        <v>3834</v>
      </c>
      <c r="BQ421" s="75">
        <v>0</v>
      </c>
      <c r="BR421" s="75">
        <v>0</v>
      </c>
      <c r="BS421" s="75">
        <v>0</v>
      </c>
      <c r="BT421" s="75">
        <v>0</v>
      </c>
      <c r="BU421" s="75">
        <v>0</v>
      </c>
      <c r="BV421" s="75">
        <v>0</v>
      </c>
      <c r="BW421" s="75">
        <v>0</v>
      </c>
      <c r="BX421" s="75">
        <v>0</v>
      </c>
      <c r="BY421" s="75">
        <v>0</v>
      </c>
      <c r="BZ421" s="75">
        <v>0</v>
      </c>
      <c r="CA421" s="75">
        <v>0</v>
      </c>
    </row>
    <row r="422" spans="10:79" ht="12" customHeight="1">
      <c r="J422" s="46">
        <v>418</v>
      </c>
      <c r="K422" s="46">
        <f t="shared" si="16"/>
        <v>0</v>
      </c>
      <c r="L422" s="82">
        <f t="shared" si="17"/>
        <v>0</v>
      </c>
      <c r="N422" s="119" t="s">
        <v>33</v>
      </c>
      <c r="O422" s="120" t="s">
        <v>2148</v>
      </c>
      <c r="P422" s="122">
        <v>0</v>
      </c>
      <c r="Q422" s="122">
        <v>0</v>
      </c>
      <c r="R422" s="122">
        <v>0</v>
      </c>
      <c r="S422" s="122">
        <v>0</v>
      </c>
      <c r="T422" s="122">
        <v>0</v>
      </c>
      <c r="U422" s="122">
        <v>0</v>
      </c>
      <c r="V422" s="122">
        <v>0</v>
      </c>
      <c r="W422" s="122">
        <v>0</v>
      </c>
      <c r="X422" s="122">
        <v>0</v>
      </c>
      <c r="Y422" s="122">
        <v>170000026</v>
      </c>
      <c r="Z422" s="122">
        <v>180000026</v>
      </c>
      <c r="AA422" s="122">
        <v>190000026</v>
      </c>
      <c r="AB422" s="122">
        <v>200000026</v>
      </c>
      <c r="AC422" s="122">
        <v>0</v>
      </c>
      <c r="AD422" s="121"/>
      <c r="BB422" s="120" t="s">
        <v>451</v>
      </c>
      <c r="BG422" s="73" t="s">
        <v>3892</v>
      </c>
      <c r="BI422" s="73" t="s">
        <v>4717</v>
      </c>
      <c r="BO422" s="72" t="s">
        <v>210</v>
      </c>
      <c r="BP422" s="73" t="s">
        <v>3835</v>
      </c>
      <c r="BQ422" s="75">
        <v>0</v>
      </c>
      <c r="BR422" s="75">
        <v>450000625</v>
      </c>
      <c r="BS422" s="75">
        <v>486000625</v>
      </c>
      <c r="BT422" s="75">
        <v>522000625</v>
      </c>
      <c r="BU422" s="75">
        <v>567000625</v>
      </c>
      <c r="BV422" s="75">
        <v>612000625</v>
      </c>
      <c r="BW422" s="75">
        <v>675000625</v>
      </c>
      <c r="BX422" s="75">
        <v>720000625</v>
      </c>
      <c r="BY422" s="75">
        <v>750000026</v>
      </c>
      <c r="BZ422" s="75">
        <v>0</v>
      </c>
      <c r="CA422" s="75">
        <v>0</v>
      </c>
    </row>
    <row r="423" spans="10:79" ht="12" customHeight="1">
      <c r="J423" s="46">
        <v>419</v>
      </c>
      <c r="K423" s="46">
        <f t="shared" si="16"/>
        <v>0</v>
      </c>
      <c r="L423" s="82">
        <f t="shared" si="17"/>
        <v>0</v>
      </c>
      <c r="N423" s="119" t="s">
        <v>33</v>
      </c>
      <c r="O423" s="120" t="s">
        <v>2149</v>
      </c>
      <c r="P423" s="122">
        <v>0</v>
      </c>
      <c r="Q423" s="122">
        <v>0</v>
      </c>
      <c r="R423" s="122">
        <v>0</v>
      </c>
      <c r="S423" s="122">
        <v>0</v>
      </c>
      <c r="T423" s="122">
        <v>0</v>
      </c>
      <c r="U423" s="122">
        <v>0</v>
      </c>
      <c r="V423" s="122">
        <v>0</v>
      </c>
      <c r="W423" s="122">
        <v>0</v>
      </c>
      <c r="X423" s="122">
        <v>0</v>
      </c>
      <c r="Y423" s="122">
        <v>195000026</v>
      </c>
      <c r="Z423" s="122">
        <v>200000026</v>
      </c>
      <c r="AA423" s="122">
        <v>210000026</v>
      </c>
      <c r="AB423" s="122">
        <v>220000026</v>
      </c>
      <c r="AC423" s="122">
        <v>0</v>
      </c>
      <c r="AD423" s="121"/>
      <c r="BB423" s="120" t="s">
        <v>838</v>
      </c>
      <c r="BG423" s="73" t="s">
        <v>3893</v>
      </c>
      <c r="BI423" s="73" t="s">
        <v>4718</v>
      </c>
      <c r="BO423" s="72" t="s">
        <v>210</v>
      </c>
      <c r="BP423" s="73" t="s">
        <v>3836</v>
      </c>
      <c r="BQ423" s="75">
        <v>477000625</v>
      </c>
      <c r="BR423" s="75">
        <v>522000625</v>
      </c>
      <c r="BS423" s="75">
        <v>594000625</v>
      </c>
      <c r="BT423" s="75">
        <v>630000625</v>
      </c>
      <c r="BU423" s="75">
        <v>675000625</v>
      </c>
      <c r="BV423" s="75">
        <v>702000625</v>
      </c>
      <c r="BW423" s="75">
        <v>747000625</v>
      </c>
      <c r="BX423" s="75">
        <v>792000625</v>
      </c>
      <c r="BY423" s="75">
        <v>0</v>
      </c>
      <c r="BZ423" s="75">
        <v>0</v>
      </c>
      <c r="CA423" s="75">
        <v>0</v>
      </c>
    </row>
    <row r="424" spans="10:79" ht="12" customHeight="1">
      <c r="J424" s="46">
        <v>420</v>
      </c>
      <c r="K424" s="46">
        <f t="shared" si="16"/>
        <v>0</v>
      </c>
      <c r="L424" s="82">
        <f t="shared" si="17"/>
        <v>0</v>
      </c>
      <c r="N424" s="119" t="s">
        <v>33</v>
      </c>
      <c r="O424" s="120" t="s">
        <v>2150</v>
      </c>
      <c r="P424" s="122">
        <v>0</v>
      </c>
      <c r="Q424" s="122">
        <v>0</v>
      </c>
      <c r="R424" s="122">
        <v>0</v>
      </c>
      <c r="S424" s="122">
        <v>0</v>
      </c>
      <c r="T424" s="122">
        <v>0</v>
      </c>
      <c r="U424" s="122">
        <v>0</v>
      </c>
      <c r="V424" s="122">
        <v>0</v>
      </c>
      <c r="W424" s="122">
        <v>0</v>
      </c>
      <c r="X424" s="122">
        <v>0</v>
      </c>
      <c r="Y424" s="122">
        <v>200000026</v>
      </c>
      <c r="Z424" s="122">
        <v>210000026</v>
      </c>
      <c r="AA424" s="122">
        <v>220000026</v>
      </c>
      <c r="AB424" s="122">
        <v>230000026</v>
      </c>
      <c r="AC424" s="122">
        <v>0</v>
      </c>
      <c r="AD424" s="121"/>
      <c r="BB424" s="120" t="s">
        <v>612</v>
      </c>
      <c r="BG424" s="73" t="s">
        <v>3894</v>
      </c>
      <c r="BI424" s="73" t="s">
        <v>4719</v>
      </c>
      <c r="BO424" s="72" t="s">
        <v>210</v>
      </c>
      <c r="BP424" s="73" t="s">
        <v>3837</v>
      </c>
      <c r="BQ424" s="75">
        <v>0</v>
      </c>
      <c r="BR424" s="75">
        <v>0</v>
      </c>
      <c r="BS424" s="75">
        <v>0</v>
      </c>
      <c r="BT424" s="75">
        <v>0</v>
      </c>
      <c r="BU424" s="75">
        <v>0</v>
      </c>
      <c r="BV424" s="75">
        <v>0</v>
      </c>
      <c r="BW424" s="75">
        <v>0</v>
      </c>
      <c r="BX424" s="75">
        <v>675000625</v>
      </c>
      <c r="BY424" s="75">
        <v>0</v>
      </c>
      <c r="BZ424" s="75">
        <v>0</v>
      </c>
      <c r="CA424" s="75">
        <v>0</v>
      </c>
    </row>
    <row r="425" spans="10:79" ht="12" customHeight="1">
      <c r="J425" s="46">
        <v>421</v>
      </c>
      <c r="K425" s="46">
        <f t="shared" si="16"/>
        <v>0</v>
      </c>
      <c r="L425" s="82">
        <f t="shared" si="17"/>
        <v>0</v>
      </c>
      <c r="N425" s="119" t="s">
        <v>33</v>
      </c>
      <c r="O425" s="120" t="s">
        <v>2388</v>
      </c>
      <c r="P425" s="122">
        <v>0</v>
      </c>
      <c r="Q425" s="122">
        <v>0</v>
      </c>
      <c r="R425" s="122">
        <v>0</v>
      </c>
      <c r="S425" s="122">
        <v>0</v>
      </c>
      <c r="T425" s="122">
        <v>0</v>
      </c>
      <c r="U425" s="122">
        <v>0</v>
      </c>
      <c r="V425" s="122">
        <v>0</v>
      </c>
      <c r="W425" s="122">
        <v>0</v>
      </c>
      <c r="X425" s="122">
        <v>0</v>
      </c>
      <c r="Y425" s="122">
        <v>200000026</v>
      </c>
      <c r="Z425" s="122">
        <v>210000026</v>
      </c>
      <c r="AA425" s="122">
        <v>220000026</v>
      </c>
      <c r="AB425" s="122">
        <v>230000026</v>
      </c>
      <c r="AC425" s="122">
        <v>0</v>
      </c>
      <c r="AD425" s="121"/>
      <c r="BB425" s="120" t="s">
        <v>687</v>
      </c>
      <c r="BG425" s="73" t="s">
        <v>3895</v>
      </c>
      <c r="BI425" s="73" t="s">
        <v>4720</v>
      </c>
      <c r="BO425" s="72" t="s">
        <v>210</v>
      </c>
      <c r="BP425" s="73" t="s">
        <v>3838</v>
      </c>
      <c r="BQ425" s="75">
        <v>0</v>
      </c>
      <c r="BR425" s="75">
        <v>450000625</v>
      </c>
      <c r="BS425" s="75">
        <v>495000625</v>
      </c>
      <c r="BT425" s="75">
        <v>540000625</v>
      </c>
      <c r="BU425" s="75">
        <v>585000625</v>
      </c>
      <c r="BV425" s="75">
        <v>630000625</v>
      </c>
      <c r="BW425" s="75">
        <v>675000625</v>
      </c>
      <c r="BX425" s="75">
        <v>675000625</v>
      </c>
      <c r="BY425" s="75">
        <v>720000625</v>
      </c>
      <c r="BZ425" s="75">
        <v>0</v>
      </c>
      <c r="CA425" s="75">
        <v>0</v>
      </c>
    </row>
    <row r="426" spans="10:79" ht="12" customHeight="1">
      <c r="J426" s="46">
        <v>422</v>
      </c>
      <c r="K426" s="46">
        <f t="shared" si="16"/>
        <v>0</v>
      </c>
      <c r="L426" s="82">
        <f t="shared" si="17"/>
        <v>0</v>
      </c>
      <c r="N426" s="119" t="s">
        <v>33</v>
      </c>
      <c r="O426" s="120" t="s">
        <v>2325</v>
      </c>
      <c r="P426" s="122">
        <v>0</v>
      </c>
      <c r="Q426" s="122">
        <v>0</v>
      </c>
      <c r="R426" s="122">
        <v>0</v>
      </c>
      <c r="S426" s="122">
        <v>0</v>
      </c>
      <c r="T426" s="122">
        <v>0</v>
      </c>
      <c r="U426" s="122">
        <v>0</v>
      </c>
      <c r="V426" s="122">
        <v>0</v>
      </c>
      <c r="W426" s="122">
        <v>0</v>
      </c>
      <c r="X426" s="122">
        <v>0</v>
      </c>
      <c r="Y426" s="122">
        <v>200000026</v>
      </c>
      <c r="Z426" s="122">
        <v>210000026</v>
      </c>
      <c r="AA426" s="122">
        <v>220000026</v>
      </c>
      <c r="AB426" s="122">
        <v>230000026</v>
      </c>
      <c r="AC426" s="122">
        <v>0</v>
      </c>
      <c r="AD426" s="121"/>
      <c r="BB426" s="120" t="s">
        <v>161</v>
      </c>
      <c r="BG426" s="73" t="s">
        <v>3896</v>
      </c>
      <c r="BI426" s="73" t="s">
        <v>4721</v>
      </c>
      <c r="BO426" s="72" t="s">
        <v>210</v>
      </c>
      <c r="BP426" s="73" t="s">
        <v>3839</v>
      </c>
      <c r="BQ426" s="75">
        <v>522000625</v>
      </c>
      <c r="BR426" s="75">
        <v>0</v>
      </c>
      <c r="BS426" s="75">
        <v>0</v>
      </c>
      <c r="BT426" s="75">
        <v>630000625</v>
      </c>
      <c r="BU426" s="75">
        <v>0</v>
      </c>
      <c r="BV426" s="75">
        <v>0</v>
      </c>
      <c r="BW426" s="75">
        <v>0</v>
      </c>
      <c r="BX426" s="75">
        <v>675000625</v>
      </c>
      <c r="BY426" s="75">
        <v>720000625</v>
      </c>
      <c r="BZ426" s="75">
        <v>0</v>
      </c>
      <c r="CA426" s="75">
        <v>0</v>
      </c>
    </row>
    <row r="427" spans="10:79" ht="12" customHeight="1">
      <c r="J427" s="46">
        <v>423</v>
      </c>
      <c r="K427" s="46">
        <f t="shared" si="16"/>
        <v>0</v>
      </c>
      <c r="L427" s="82">
        <f t="shared" si="17"/>
        <v>0</v>
      </c>
      <c r="N427" s="119" t="s">
        <v>33</v>
      </c>
      <c r="O427" s="120" t="s">
        <v>2151</v>
      </c>
      <c r="P427" s="122">
        <v>0</v>
      </c>
      <c r="Q427" s="122">
        <v>0</v>
      </c>
      <c r="R427" s="122">
        <v>0</v>
      </c>
      <c r="S427" s="122">
        <v>0</v>
      </c>
      <c r="T427" s="122">
        <v>0</v>
      </c>
      <c r="U427" s="122">
        <v>0</v>
      </c>
      <c r="V427" s="122">
        <v>0</v>
      </c>
      <c r="W427" s="122">
        <v>0</v>
      </c>
      <c r="X427" s="122">
        <v>0</v>
      </c>
      <c r="Y427" s="122">
        <v>200000026</v>
      </c>
      <c r="Z427" s="122">
        <v>210000026</v>
      </c>
      <c r="AA427" s="122">
        <v>220000026</v>
      </c>
      <c r="AB427" s="122">
        <v>230000026</v>
      </c>
      <c r="AC427" s="122">
        <v>0</v>
      </c>
      <c r="AD427" s="121"/>
      <c r="BB427" s="120" t="s">
        <v>651</v>
      </c>
      <c r="BG427" s="73" t="s">
        <v>3897</v>
      </c>
      <c r="BI427" s="73" t="s">
        <v>4722</v>
      </c>
      <c r="BO427" s="72" t="s">
        <v>210</v>
      </c>
      <c r="BP427" s="73" t="s">
        <v>3840</v>
      </c>
      <c r="BQ427" s="75">
        <v>0</v>
      </c>
      <c r="BR427" s="75">
        <v>0</v>
      </c>
      <c r="BS427" s="75">
        <v>0</v>
      </c>
      <c r="BT427" s="75">
        <v>0</v>
      </c>
      <c r="BU427" s="75">
        <v>0</v>
      </c>
      <c r="BV427" s="75">
        <v>0</v>
      </c>
      <c r="BW427" s="75">
        <v>0</v>
      </c>
      <c r="BX427" s="75">
        <v>0</v>
      </c>
      <c r="BY427" s="75">
        <v>0</v>
      </c>
      <c r="BZ427" s="75">
        <v>0</v>
      </c>
      <c r="CA427" s="75">
        <v>1115000026</v>
      </c>
    </row>
    <row r="428" spans="10:79" ht="12" customHeight="1">
      <c r="J428" s="46">
        <v>424</v>
      </c>
      <c r="K428" s="46">
        <f t="shared" si="16"/>
        <v>0</v>
      </c>
      <c r="L428" s="82">
        <f t="shared" si="17"/>
        <v>0</v>
      </c>
      <c r="N428" s="119" t="s">
        <v>33</v>
      </c>
      <c r="O428" s="120" t="s">
        <v>2389</v>
      </c>
      <c r="P428" s="122">
        <v>0</v>
      </c>
      <c r="Q428" s="122">
        <v>0</v>
      </c>
      <c r="R428" s="122">
        <v>0</v>
      </c>
      <c r="S428" s="122">
        <v>0</v>
      </c>
      <c r="T428" s="122">
        <v>0</v>
      </c>
      <c r="U428" s="122">
        <v>0</v>
      </c>
      <c r="V428" s="122">
        <v>0</v>
      </c>
      <c r="W428" s="122">
        <v>0</v>
      </c>
      <c r="X428" s="122">
        <v>0</v>
      </c>
      <c r="Y428" s="122">
        <v>210000026</v>
      </c>
      <c r="Z428" s="122">
        <v>220000026</v>
      </c>
      <c r="AA428" s="122">
        <v>230000026</v>
      </c>
      <c r="AB428" s="122">
        <v>235000026</v>
      </c>
      <c r="AC428" s="122">
        <v>0</v>
      </c>
      <c r="AD428" s="121"/>
      <c r="BB428" s="120" t="s">
        <v>162</v>
      </c>
      <c r="BG428" s="73" t="s">
        <v>3898</v>
      </c>
      <c r="BI428" s="73" t="s">
        <v>4723</v>
      </c>
      <c r="BO428" s="72" t="s">
        <v>210</v>
      </c>
      <c r="BP428" s="73" t="s">
        <v>3841</v>
      </c>
      <c r="BQ428" s="75">
        <v>432000625</v>
      </c>
      <c r="BR428" s="75">
        <v>477000625</v>
      </c>
      <c r="BS428" s="75">
        <v>549000625</v>
      </c>
      <c r="BT428" s="75">
        <v>679000625</v>
      </c>
      <c r="BU428" s="75">
        <v>715000625</v>
      </c>
      <c r="BV428" s="75">
        <v>751000625</v>
      </c>
      <c r="BW428" s="75">
        <v>0</v>
      </c>
      <c r="BX428" s="75">
        <v>0</v>
      </c>
      <c r="BY428" s="75">
        <v>0</v>
      </c>
      <c r="BZ428" s="75">
        <v>0</v>
      </c>
      <c r="CA428" s="75">
        <v>0</v>
      </c>
    </row>
    <row r="429" spans="10:79" ht="12" customHeight="1">
      <c r="J429" s="46">
        <v>425</v>
      </c>
      <c r="K429" s="46">
        <f t="shared" si="16"/>
        <v>0</v>
      </c>
      <c r="L429" s="82">
        <f t="shared" si="17"/>
        <v>0</v>
      </c>
      <c r="N429" s="119" t="s">
        <v>33</v>
      </c>
      <c r="O429" s="120" t="s">
        <v>2255</v>
      </c>
      <c r="P429" s="122">
        <v>0</v>
      </c>
      <c r="Q429" s="122">
        <v>0</v>
      </c>
      <c r="R429" s="122">
        <v>0</v>
      </c>
      <c r="S429" s="122">
        <v>0</v>
      </c>
      <c r="T429" s="122">
        <v>0</v>
      </c>
      <c r="U429" s="122">
        <v>0</v>
      </c>
      <c r="V429" s="122">
        <v>0</v>
      </c>
      <c r="W429" s="122">
        <v>0</v>
      </c>
      <c r="X429" s="122">
        <v>0</v>
      </c>
      <c r="Y429" s="122">
        <v>210000026</v>
      </c>
      <c r="Z429" s="122">
        <v>220000026</v>
      </c>
      <c r="AA429" s="122">
        <v>230000026</v>
      </c>
      <c r="AB429" s="122">
        <v>235000026</v>
      </c>
      <c r="AC429" s="122">
        <v>0</v>
      </c>
      <c r="AD429" s="121"/>
      <c r="BB429" s="120" t="s">
        <v>839</v>
      </c>
      <c r="BG429" s="73" t="s">
        <v>3899</v>
      </c>
      <c r="BI429" s="73" t="s">
        <v>4724</v>
      </c>
      <c r="BO429" s="72" t="s">
        <v>210</v>
      </c>
      <c r="BP429" s="73" t="s">
        <v>3842</v>
      </c>
      <c r="BQ429" s="75">
        <v>486000625</v>
      </c>
      <c r="BR429" s="75">
        <v>531000625</v>
      </c>
      <c r="BS429" s="75">
        <v>603000625</v>
      </c>
      <c r="BT429" s="75">
        <v>639000625</v>
      </c>
      <c r="BU429" s="75">
        <v>675000625</v>
      </c>
      <c r="BV429" s="75">
        <v>711000625</v>
      </c>
      <c r="BW429" s="75">
        <v>756000625</v>
      </c>
      <c r="BX429" s="75">
        <v>774000625</v>
      </c>
      <c r="BY429" s="75">
        <v>0</v>
      </c>
      <c r="BZ429" s="75">
        <v>0</v>
      </c>
      <c r="CA429" s="75">
        <v>0</v>
      </c>
    </row>
    <row r="430" spans="10:79" ht="12" customHeight="1">
      <c r="J430" s="46">
        <v>426</v>
      </c>
      <c r="K430" s="46">
        <f t="shared" si="16"/>
        <v>0</v>
      </c>
      <c r="L430" s="82">
        <f t="shared" si="17"/>
        <v>0</v>
      </c>
      <c r="N430" s="119" t="s">
        <v>33</v>
      </c>
      <c r="O430" s="120" t="s">
        <v>3258</v>
      </c>
      <c r="P430" s="122">
        <v>0</v>
      </c>
      <c r="Q430" s="122">
        <v>0</v>
      </c>
      <c r="R430" s="122">
        <v>0</v>
      </c>
      <c r="S430" s="122">
        <v>0</v>
      </c>
      <c r="T430" s="122">
        <v>0</v>
      </c>
      <c r="U430" s="122">
        <v>0</v>
      </c>
      <c r="V430" s="122">
        <v>0</v>
      </c>
      <c r="W430" s="122">
        <v>0</v>
      </c>
      <c r="X430" s="122">
        <v>0</v>
      </c>
      <c r="Y430" s="122">
        <v>170000026</v>
      </c>
      <c r="Z430" s="122">
        <v>180000026</v>
      </c>
      <c r="AA430" s="122">
        <v>190000026</v>
      </c>
      <c r="AB430" s="122">
        <v>200000026</v>
      </c>
      <c r="AC430" s="122">
        <v>0</v>
      </c>
      <c r="AD430" s="121"/>
      <c r="BB430" s="120" t="s">
        <v>840</v>
      </c>
      <c r="BG430" s="73" t="s">
        <v>3900</v>
      </c>
      <c r="BI430" s="73" t="s">
        <v>5049</v>
      </c>
      <c r="BO430" s="72" t="s">
        <v>210</v>
      </c>
      <c r="BP430" s="73" t="s">
        <v>3843</v>
      </c>
      <c r="BQ430" s="75">
        <v>450000625</v>
      </c>
      <c r="BR430" s="75">
        <v>477000625</v>
      </c>
      <c r="BS430" s="75">
        <v>504000625</v>
      </c>
      <c r="BT430" s="75">
        <v>0</v>
      </c>
      <c r="BU430" s="75">
        <v>0</v>
      </c>
      <c r="BV430" s="75">
        <v>0</v>
      </c>
      <c r="BW430" s="75">
        <v>0</v>
      </c>
      <c r="BX430" s="75">
        <v>0</v>
      </c>
      <c r="BY430" s="75">
        <v>0</v>
      </c>
      <c r="BZ430" s="75">
        <v>0</v>
      </c>
      <c r="CA430" s="75">
        <v>0</v>
      </c>
    </row>
    <row r="431" spans="10:79" ht="12" customHeight="1">
      <c r="J431" s="46">
        <v>427</v>
      </c>
      <c r="K431" s="46">
        <f t="shared" si="16"/>
        <v>0</v>
      </c>
      <c r="L431" s="82">
        <f t="shared" si="17"/>
        <v>0</v>
      </c>
      <c r="N431" s="119" t="s">
        <v>33</v>
      </c>
      <c r="O431" s="120" t="s">
        <v>1922</v>
      </c>
      <c r="P431" s="122">
        <v>0</v>
      </c>
      <c r="Q431" s="122">
        <v>0</v>
      </c>
      <c r="R431" s="122">
        <v>0</v>
      </c>
      <c r="S431" s="122">
        <v>0</v>
      </c>
      <c r="T431" s="122">
        <v>0</v>
      </c>
      <c r="U431" s="122">
        <v>0</v>
      </c>
      <c r="V431" s="122">
        <v>0</v>
      </c>
      <c r="W431" s="122">
        <v>0</v>
      </c>
      <c r="X431" s="122">
        <v>0</v>
      </c>
      <c r="Y431" s="122">
        <v>190000026</v>
      </c>
      <c r="Z431" s="122">
        <v>195000026</v>
      </c>
      <c r="AA431" s="122">
        <v>200000026</v>
      </c>
      <c r="AB431" s="122">
        <v>205000026</v>
      </c>
      <c r="AC431" s="122">
        <v>0</v>
      </c>
      <c r="AD431" s="121"/>
      <c r="BB431" s="120" t="s">
        <v>841</v>
      </c>
      <c r="BG431" s="73" t="s">
        <v>3901</v>
      </c>
      <c r="BI431" s="73" t="s">
        <v>5267</v>
      </c>
      <c r="BO431" s="72" t="s">
        <v>210</v>
      </c>
      <c r="BP431" s="73" t="s">
        <v>3844</v>
      </c>
      <c r="BQ431" s="75">
        <v>477000625</v>
      </c>
      <c r="BR431" s="75">
        <v>558000625</v>
      </c>
      <c r="BS431" s="75">
        <v>630000625</v>
      </c>
      <c r="BT431" s="75">
        <v>630000625</v>
      </c>
      <c r="BU431" s="75">
        <v>666000625</v>
      </c>
      <c r="BV431" s="75">
        <v>738000625</v>
      </c>
      <c r="BW431" s="75">
        <v>783000625</v>
      </c>
      <c r="BX431" s="75">
        <v>810000625</v>
      </c>
      <c r="BY431" s="75">
        <v>837000625</v>
      </c>
      <c r="BZ431" s="75">
        <v>0</v>
      </c>
      <c r="CA431" s="75">
        <v>0</v>
      </c>
    </row>
    <row r="432" spans="10:79" ht="12" customHeight="1">
      <c r="J432" s="46">
        <v>428</v>
      </c>
      <c r="K432" s="46">
        <f t="shared" si="16"/>
        <v>0</v>
      </c>
      <c r="L432" s="82">
        <f t="shared" si="17"/>
        <v>0</v>
      </c>
      <c r="N432" s="119" t="s">
        <v>33</v>
      </c>
      <c r="O432" s="120" t="s">
        <v>3259</v>
      </c>
      <c r="P432" s="122">
        <v>0</v>
      </c>
      <c r="Q432" s="122">
        <v>0</v>
      </c>
      <c r="R432" s="122">
        <v>0</v>
      </c>
      <c r="S432" s="122">
        <v>0</v>
      </c>
      <c r="T432" s="122">
        <v>0</v>
      </c>
      <c r="U432" s="122">
        <v>0</v>
      </c>
      <c r="V432" s="122">
        <v>0</v>
      </c>
      <c r="W432" s="122">
        <v>0</v>
      </c>
      <c r="X432" s="122">
        <v>0</v>
      </c>
      <c r="Y432" s="122">
        <v>175000026</v>
      </c>
      <c r="Z432" s="122">
        <v>185000026</v>
      </c>
      <c r="AA432" s="122">
        <v>195000026</v>
      </c>
      <c r="AB432" s="122">
        <v>200000026</v>
      </c>
      <c r="AC432" s="122">
        <v>0</v>
      </c>
      <c r="AD432" s="121"/>
      <c r="BB432" s="120" t="s">
        <v>163</v>
      </c>
      <c r="BG432" s="73" t="s">
        <v>3902</v>
      </c>
      <c r="BI432" s="73" t="s">
        <v>4725</v>
      </c>
      <c r="BO432" s="72" t="s">
        <v>210</v>
      </c>
      <c r="BP432" s="73" t="s">
        <v>3845</v>
      </c>
      <c r="BQ432" s="75">
        <v>0</v>
      </c>
      <c r="BR432" s="75">
        <v>0</v>
      </c>
      <c r="BS432" s="75">
        <v>0</v>
      </c>
      <c r="BT432" s="75">
        <v>0</v>
      </c>
      <c r="BU432" s="75">
        <v>0</v>
      </c>
      <c r="BV432" s="75">
        <v>0</v>
      </c>
      <c r="BW432" s="75">
        <v>0</v>
      </c>
      <c r="BX432" s="75">
        <v>909000625</v>
      </c>
      <c r="BY432" s="75">
        <v>0</v>
      </c>
      <c r="BZ432" s="75">
        <v>0</v>
      </c>
      <c r="CA432" s="75">
        <v>0</v>
      </c>
    </row>
    <row r="433" spans="10:79" ht="12" customHeight="1">
      <c r="J433" s="46">
        <v>429</v>
      </c>
      <c r="K433" s="46">
        <f t="shared" si="16"/>
        <v>0</v>
      </c>
      <c r="L433" s="82">
        <f t="shared" si="17"/>
        <v>0</v>
      </c>
      <c r="N433" s="119" t="s">
        <v>33</v>
      </c>
      <c r="O433" s="120" t="s">
        <v>2152</v>
      </c>
      <c r="P433" s="122">
        <v>0</v>
      </c>
      <c r="Q433" s="122">
        <v>0</v>
      </c>
      <c r="R433" s="122">
        <v>0</v>
      </c>
      <c r="S433" s="122">
        <v>0</v>
      </c>
      <c r="T433" s="122">
        <v>0</v>
      </c>
      <c r="U433" s="122">
        <v>0</v>
      </c>
      <c r="V433" s="122">
        <v>0</v>
      </c>
      <c r="W433" s="122">
        <v>0</v>
      </c>
      <c r="X433" s="122">
        <v>0</v>
      </c>
      <c r="Y433" s="122">
        <v>190000026</v>
      </c>
      <c r="Z433" s="122">
        <v>195000026</v>
      </c>
      <c r="AA433" s="122">
        <v>200000026</v>
      </c>
      <c r="AB433" s="122">
        <v>205000026</v>
      </c>
      <c r="AC433" s="122">
        <v>0</v>
      </c>
      <c r="AD433" s="121"/>
      <c r="BB433" s="120" t="s">
        <v>842</v>
      </c>
      <c r="BG433" s="73" t="s">
        <v>3903</v>
      </c>
      <c r="BI433" s="73" t="s">
        <v>4726</v>
      </c>
      <c r="BO433" s="72" t="s">
        <v>210</v>
      </c>
      <c r="BP433" s="73" t="s">
        <v>3846</v>
      </c>
      <c r="BQ433" s="75">
        <v>432000625</v>
      </c>
      <c r="BR433" s="75">
        <v>468000625</v>
      </c>
      <c r="BS433" s="75">
        <v>549000625</v>
      </c>
      <c r="BT433" s="75">
        <v>585000625</v>
      </c>
      <c r="BU433" s="75">
        <v>621000625</v>
      </c>
      <c r="BV433" s="75">
        <v>657000625</v>
      </c>
      <c r="BW433" s="75">
        <v>0</v>
      </c>
      <c r="BX433" s="75">
        <v>0</v>
      </c>
      <c r="BY433" s="75">
        <v>0</v>
      </c>
      <c r="BZ433" s="75">
        <v>0</v>
      </c>
      <c r="CA433" s="75">
        <v>0</v>
      </c>
    </row>
    <row r="434" spans="10:79" ht="12" customHeight="1">
      <c r="J434" s="46">
        <v>430</v>
      </c>
      <c r="K434" s="46">
        <f t="shared" si="16"/>
        <v>0</v>
      </c>
      <c r="L434" s="82">
        <f t="shared" si="17"/>
        <v>0</v>
      </c>
      <c r="N434" s="119" t="s">
        <v>33</v>
      </c>
      <c r="O434" s="120" t="s">
        <v>2390</v>
      </c>
      <c r="P434" s="122">
        <v>0</v>
      </c>
      <c r="Q434" s="122">
        <v>0</v>
      </c>
      <c r="R434" s="122">
        <v>0</v>
      </c>
      <c r="S434" s="122">
        <v>0</v>
      </c>
      <c r="T434" s="122">
        <v>0</v>
      </c>
      <c r="U434" s="122">
        <v>0</v>
      </c>
      <c r="V434" s="122">
        <v>0</v>
      </c>
      <c r="W434" s="122">
        <v>0</v>
      </c>
      <c r="X434" s="122">
        <v>0</v>
      </c>
      <c r="Y434" s="122">
        <v>195000026</v>
      </c>
      <c r="Z434" s="122">
        <v>200000026</v>
      </c>
      <c r="AA434" s="122">
        <v>210000026</v>
      </c>
      <c r="AB434" s="122">
        <v>220000026</v>
      </c>
      <c r="AC434" s="122">
        <v>0</v>
      </c>
      <c r="AD434" s="121"/>
      <c r="BB434" s="120" t="s">
        <v>1365</v>
      </c>
      <c r="BG434" s="73" t="s">
        <v>3904</v>
      </c>
      <c r="BI434" s="73" t="s">
        <v>4727</v>
      </c>
      <c r="BO434" s="72" t="s">
        <v>210</v>
      </c>
      <c r="BP434" s="73" t="s">
        <v>3847</v>
      </c>
      <c r="BQ434" s="75">
        <v>0</v>
      </c>
      <c r="BR434" s="75">
        <v>0</v>
      </c>
      <c r="BS434" s="75">
        <v>0</v>
      </c>
      <c r="BT434" s="75">
        <v>0</v>
      </c>
      <c r="BU434" s="75">
        <v>0</v>
      </c>
      <c r="BV434" s="75">
        <v>0</v>
      </c>
      <c r="BW434" s="75">
        <v>0</v>
      </c>
      <c r="BX434" s="75">
        <v>765000625</v>
      </c>
      <c r="BY434" s="75">
        <v>0</v>
      </c>
      <c r="BZ434" s="75">
        <v>0</v>
      </c>
      <c r="CA434" s="75">
        <v>0</v>
      </c>
    </row>
    <row r="435" spans="10:79" ht="12" customHeight="1">
      <c r="J435" s="46">
        <v>431</v>
      </c>
      <c r="K435" s="46">
        <f t="shared" si="16"/>
        <v>0</v>
      </c>
      <c r="L435" s="82">
        <f t="shared" si="17"/>
        <v>0</v>
      </c>
      <c r="N435" s="119" t="s">
        <v>33</v>
      </c>
      <c r="O435" s="120" t="s">
        <v>2153</v>
      </c>
      <c r="P435" s="122">
        <v>0</v>
      </c>
      <c r="Q435" s="122">
        <v>0</v>
      </c>
      <c r="R435" s="122">
        <v>0</v>
      </c>
      <c r="S435" s="122">
        <v>0</v>
      </c>
      <c r="T435" s="122">
        <v>0</v>
      </c>
      <c r="U435" s="122">
        <v>0</v>
      </c>
      <c r="V435" s="122">
        <v>0</v>
      </c>
      <c r="W435" s="122">
        <v>0</v>
      </c>
      <c r="X435" s="122">
        <v>0</v>
      </c>
      <c r="Y435" s="122">
        <v>170000026</v>
      </c>
      <c r="Z435" s="122">
        <v>180000026</v>
      </c>
      <c r="AA435" s="122">
        <v>190000026</v>
      </c>
      <c r="AB435" s="122">
        <v>195000026</v>
      </c>
      <c r="AC435" s="122">
        <v>0</v>
      </c>
      <c r="AD435" s="121"/>
      <c r="BB435" s="120" t="s">
        <v>1709</v>
      </c>
      <c r="BG435" s="73" t="s">
        <v>3905</v>
      </c>
      <c r="BI435" s="73" t="s">
        <v>4728</v>
      </c>
      <c r="BO435" s="72" t="s">
        <v>210</v>
      </c>
      <c r="BP435" s="73" t="s">
        <v>3848</v>
      </c>
      <c r="BQ435" s="75">
        <v>0</v>
      </c>
      <c r="BR435" s="75">
        <v>0</v>
      </c>
      <c r="BS435" s="75">
        <v>594000625</v>
      </c>
      <c r="BT435" s="75">
        <v>0</v>
      </c>
      <c r="BU435" s="75">
        <v>684000625</v>
      </c>
      <c r="BV435" s="75">
        <v>0</v>
      </c>
      <c r="BW435" s="75">
        <v>0</v>
      </c>
      <c r="BX435" s="75">
        <v>0</v>
      </c>
      <c r="BY435" s="75">
        <v>0</v>
      </c>
      <c r="BZ435" s="75">
        <v>0</v>
      </c>
      <c r="CA435" s="75">
        <v>0</v>
      </c>
    </row>
    <row r="436" spans="10:79" ht="12" customHeight="1">
      <c r="J436" s="46">
        <v>432</v>
      </c>
      <c r="K436" s="46">
        <f t="shared" si="16"/>
        <v>0</v>
      </c>
      <c r="L436" s="82">
        <f t="shared" si="17"/>
        <v>0</v>
      </c>
      <c r="N436" s="119" t="s">
        <v>33</v>
      </c>
      <c r="O436" s="120" t="s">
        <v>2327</v>
      </c>
      <c r="P436" s="122">
        <v>0</v>
      </c>
      <c r="Q436" s="122">
        <v>0</v>
      </c>
      <c r="R436" s="122">
        <v>0</v>
      </c>
      <c r="S436" s="122">
        <v>0</v>
      </c>
      <c r="T436" s="122">
        <v>0</v>
      </c>
      <c r="U436" s="122">
        <v>0</v>
      </c>
      <c r="V436" s="122">
        <v>0</v>
      </c>
      <c r="W436" s="122">
        <v>0</v>
      </c>
      <c r="X436" s="122">
        <v>0</v>
      </c>
      <c r="Y436" s="122">
        <v>180000026</v>
      </c>
      <c r="Z436" s="122">
        <v>190000026</v>
      </c>
      <c r="AA436" s="122">
        <v>200000026</v>
      </c>
      <c r="AB436" s="122">
        <v>205000026</v>
      </c>
      <c r="AC436" s="122">
        <v>0</v>
      </c>
      <c r="AD436" s="121"/>
      <c r="BB436" s="120" t="s">
        <v>674</v>
      </c>
      <c r="BG436" s="73" t="s">
        <v>5030</v>
      </c>
      <c r="BI436" s="73" t="s">
        <v>4729</v>
      </c>
      <c r="BO436" s="72" t="s">
        <v>210</v>
      </c>
      <c r="BP436" s="73" t="s">
        <v>3849</v>
      </c>
      <c r="BQ436" s="75">
        <v>522000625</v>
      </c>
      <c r="BR436" s="75">
        <v>567000625</v>
      </c>
      <c r="BS436" s="75">
        <v>639000625</v>
      </c>
      <c r="BT436" s="75">
        <v>675000625</v>
      </c>
      <c r="BU436" s="75">
        <v>711000625</v>
      </c>
      <c r="BV436" s="75">
        <v>0</v>
      </c>
      <c r="BW436" s="75">
        <v>0</v>
      </c>
      <c r="BX436" s="75">
        <v>0</v>
      </c>
      <c r="BY436" s="75">
        <v>0</v>
      </c>
      <c r="BZ436" s="75">
        <v>0</v>
      </c>
      <c r="CA436" s="75">
        <v>0</v>
      </c>
    </row>
    <row r="437" spans="10:79" ht="12" customHeight="1">
      <c r="J437" s="46">
        <v>433</v>
      </c>
      <c r="K437" s="46">
        <f t="shared" si="16"/>
        <v>0</v>
      </c>
      <c r="L437" s="82">
        <f t="shared" si="17"/>
        <v>0</v>
      </c>
      <c r="N437" s="119" t="s">
        <v>33</v>
      </c>
      <c r="O437" s="120" t="s">
        <v>2391</v>
      </c>
      <c r="P437" s="122">
        <v>0</v>
      </c>
      <c r="Q437" s="122">
        <v>0</v>
      </c>
      <c r="R437" s="122">
        <v>0</v>
      </c>
      <c r="S437" s="122">
        <v>0</v>
      </c>
      <c r="T437" s="122">
        <v>0</v>
      </c>
      <c r="U437" s="122">
        <v>0</v>
      </c>
      <c r="V437" s="122">
        <v>0</v>
      </c>
      <c r="W437" s="122">
        <v>0</v>
      </c>
      <c r="X437" s="122">
        <v>0</v>
      </c>
      <c r="Y437" s="122">
        <v>180000026</v>
      </c>
      <c r="Z437" s="122">
        <v>190000026</v>
      </c>
      <c r="AA437" s="122">
        <v>200000026</v>
      </c>
      <c r="AB437" s="122">
        <v>205000026</v>
      </c>
      <c r="AC437" s="122">
        <v>0</v>
      </c>
      <c r="AD437" s="121"/>
      <c r="BB437" s="120" t="s">
        <v>843</v>
      </c>
      <c r="BG437" s="73" t="s">
        <v>3906</v>
      </c>
      <c r="BI437" s="73" t="s">
        <v>4730</v>
      </c>
      <c r="BO437" s="72" t="s">
        <v>210</v>
      </c>
      <c r="BP437" s="73" t="s">
        <v>3850</v>
      </c>
      <c r="BQ437" s="75">
        <v>279000625</v>
      </c>
      <c r="BR437" s="75">
        <v>0</v>
      </c>
      <c r="BS437" s="75">
        <v>0</v>
      </c>
      <c r="BT437" s="75">
        <v>0</v>
      </c>
      <c r="BU437" s="75">
        <v>0</v>
      </c>
      <c r="BV437" s="75">
        <v>0</v>
      </c>
      <c r="BW437" s="75">
        <v>0</v>
      </c>
      <c r="BX437" s="75">
        <v>0</v>
      </c>
      <c r="BY437" s="75">
        <v>0</v>
      </c>
      <c r="BZ437" s="75">
        <v>0</v>
      </c>
      <c r="CA437" s="75">
        <v>0</v>
      </c>
    </row>
    <row r="438" spans="10:79" ht="12" customHeight="1">
      <c r="J438" s="46">
        <v>434</v>
      </c>
      <c r="K438" s="46">
        <f t="shared" si="16"/>
        <v>0</v>
      </c>
      <c r="L438" s="82">
        <f t="shared" si="17"/>
        <v>0</v>
      </c>
      <c r="N438" s="119" t="s">
        <v>33</v>
      </c>
      <c r="O438" s="120" t="s">
        <v>2392</v>
      </c>
      <c r="P438" s="122">
        <v>0</v>
      </c>
      <c r="Q438" s="122">
        <v>0</v>
      </c>
      <c r="R438" s="122">
        <v>0</v>
      </c>
      <c r="S438" s="122">
        <v>0</v>
      </c>
      <c r="T438" s="122">
        <v>0</v>
      </c>
      <c r="U438" s="122">
        <v>0</v>
      </c>
      <c r="V438" s="122">
        <v>0</v>
      </c>
      <c r="W438" s="122">
        <v>0</v>
      </c>
      <c r="X438" s="122">
        <v>0</v>
      </c>
      <c r="Y438" s="122">
        <v>190000026</v>
      </c>
      <c r="Z438" s="122">
        <v>200000026</v>
      </c>
      <c r="AA438" s="122">
        <v>205000026</v>
      </c>
      <c r="AB438" s="122">
        <v>210000026</v>
      </c>
      <c r="AC438" s="122">
        <v>0</v>
      </c>
      <c r="AD438" s="121"/>
      <c r="BB438" s="120" t="s">
        <v>256</v>
      </c>
      <c r="BG438" s="73" t="s">
        <v>3907</v>
      </c>
      <c r="BI438" s="73" t="s">
        <v>4731</v>
      </c>
      <c r="BO438" s="72" t="s">
        <v>210</v>
      </c>
      <c r="BP438" s="73" t="s">
        <v>3850</v>
      </c>
      <c r="BQ438" s="75">
        <v>603000625</v>
      </c>
      <c r="BR438" s="75">
        <v>0</v>
      </c>
      <c r="BS438" s="75">
        <v>0</v>
      </c>
      <c r="BT438" s="75">
        <v>0</v>
      </c>
      <c r="BU438" s="75">
        <v>0</v>
      </c>
      <c r="BV438" s="75">
        <v>585000625</v>
      </c>
      <c r="BW438" s="75">
        <v>630000625</v>
      </c>
      <c r="BX438" s="75">
        <v>675000625</v>
      </c>
      <c r="BY438" s="75">
        <v>720000625</v>
      </c>
      <c r="BZ438" s="75">
        <v>0</v>
      </c>
      <c r="CA438" s="75">
        <v>0</v>
      </c>
    </row>
    <row r="439" spans="10:79" ht="12" customHeight="1">
      <c r="J439" s="46">
        <v>435</v>
      </c>
      <c r="K439" s="46">
        <f t="shared" si="16"/>
        <v>0</v>
      </c>
      <c r="L439" s="82">
        <f t="shared" si="17"/>
        <v>0</v>
      </c>
      <c r="N439" s="119" t="s">
        <v>33</v>
      </c>
      <c r="O439" s="120" t="s">
        <v>2393</v>
      </c>
      <c r="P439" s="122">
        <v>0</v>
      </c>
      <c r="Q439" s="122">
        <v>0</v>
      </c>
      <c r="R439" s="122">
        <v>0</v>
      </c>
      <c r="S439" s="122">
        <v>0</v>
      </c>
      <c r="T439" s="122">
        <v>0</v>
      </c>
      <c r="U439" s="122">
        <v>0</v>
      </c>
      <c r="V439" s="122">
        <v>0</v>
      </c>
      <c r="W439" s="122">
        <v>0</v>
      </c>
      <c r="X439" s="122">
        <v>0</v>
      </c>
      <c r="Y439" s="122">
        <v>190000026</v>
      </c>
      <c r="Z439" s="122">
        <v>200000026</v>
      </c>
      <c r="AA439" s="122">
        <v>205000026</v>
      </c>
      <c r="AB439" s="122">
        <v>210000026</v>
      </c>
      <c r="AC439" s="122">
        <v>0</v>
      </c>
      <c r="AD439" s="121"/>
      <c r="BB439" s="120" t="s">
        <v>1262</v>
      </c>
      <c r="BG439" s="73" t="s">
        <v>3908</v>
      </c>
      <c r="BI439" s="73" t="s">
        <v>4732</v>
      </c>
      <c r="BO439" s="72" t="s">
        <v>210</v>
      </c>
      <c r="BP439" s="73" t="s">
        <v>3851</v>
      </c>
      <c r="BQ439" s="75">
        <v>531000625</v>
      </c>
      <c r="BR439" s="75">
        <v>576000625</v>
      </c>
      <c r="BS439" s="75">
        <v>612000625</v>
      </c>
      <c r="BT439" s="75">
        <v>648000625</v>
      </c>
      <c r="BU439" s="75">
        <v>720000625</v>
      </c>
      <c r="BV439" s="75">
        <v>756000625</v>
      </c>
      <c r="BW439" s="75">
        <v>801000625</v>
      </c>
      <c r="BX439" s="75">
        <v>828000625</v>
      </c>
      <c r="BY439" s="75">
        <v>855000625</v>
      </c>
      <c r="BZ439" s="75">
        <v>0</v>
      </c>
      <c r="CA439" s="75">
        <v>0</v>
      </c>
    </row>
    <row r="440" spans="10:79" ht="12" customHeight="1">
      <c r="J440" s="46">
        <v>436</v>
      </c>
      <c r="K440" s="46">
        <f t="shared" si="16"/>
        <v>0</v>
      </c>
      <c r="L440" s="82">
        <f t="shared" si="17"/>
        <v>0</v>
      </c>
      <c r="N440" s="119" t="s">
        <v>33</v>
      </c>
      <c r="O440" s="120" t="s">
        <v>2394</v>
      </c>
      <c r="P440" s="122">
        <v>0</v>
      </c>
      <c r="Q440" s="122">
        <v>0</v>
      </c>
      <c r="R440" s="122">
        <v>0</v>
      </c>
      <c r="S440" s="122">
        <v>0</v>
      </c>
      <c r="T440" s="122">
        <v>0</v>
      </c>
      <c r="U440" s="122">
        <v>0</v>
      </c>
      <c r="V440" s="122">
        <v>0</v>
      </c>
      <c r="W440" s="122">
        <v>0</v>
      </c>
      <c r="X440" s="122">
        <v>0</v>
      </c>
      <c r="Y440" s="122">
        <v>175000026</v>
      </c>
      <c r="Z440" s="122">
        <v>185000026</v>
      </c>
      <c r="AA440" s="122">
        <v>195000026</v>
      </c>
      <c r="AB440" s="122">
        <v>200000026</v>
      </c>
      <c r="AC440" s="122">
        <v>0</v>
      </c>
      <c r="AD440" s="121"/>
      <c r="BB440" s="120" t="s">
        <v>1898</v>
      </c>
      <c r="BG440" s="73" t="s">
        <v>3909</v>
      </c>
      <c r="BI440" s="73" t="s">
        <v>5050</v>
      </c>
      <c r="BO440" s="72" t="s">
        <v>210</v>
      </c>
      <c r="BP440" s="73" t="s">
        <v>3852</v>
      </c>
      <c r="BQ440" s="75">
        <v>0</v>
      </c>
      <c r="BR440" s="75">
        <v>0</v>
      </c>
      <c r="BS440" s="75">
        <v>0</v>
      </c>
      <c r="BT440" s="75">
        <v>0</v>
      </c>
      <c r="BU440" s="75">
        <v>567000625</v>
      </c>
      <c r="BV440" s="75">
        <v>0</v>
      </c>
      <c r="BW440" s="75">
        <v>0</v>
      </c>
      <c r="BX440" s="75">
        <v>0</v>
      </c>
      <c r="BY440" s="75">
        <v>0</v>
      </c>
      <c r="BZ440" s="75">
        <v>0</v>
      </c>
      <c r="CA440" s="75">
        <v>0</v>
      </c>
    </row>
    <row r="441" spans="10:79" ht="12" customHeight="1">
      <c r="J441" s="46">
        <v>437</v>
      </c>
      <c r="K441" s="46">
        <f t="shared" si="16"/>
        <v>0</v>
      </c>
      <c r="L441" s="82">
        <f t="shared" si="17"/>
        <v>0</v>
      </c>
      <c r="N441" s="119" t="s">
        <v>33</v>
      </c>
      <c r="O441" s="120" t="s">
        <v>2395</v>
      </c>
      <c r="P441" s="122">
        <v>0</v>
      </c>
      <c r="Q441" s="122">
        <v>0</v>
      </c>
      <c r="R441" s="122">
        <v>0</v>
      </c>
      <c r="S441" s="122">
        <v>0</v>
      </c>
      <c r="T441" s="122">
        <v>0</v>
      </c>
      <c r="U441" s="122">
        <v>0</v>
      </c>
      <c r="V441" s="122">
        <v>0</v>
      </c>
      <c r="W441" s="122">
        <v>0</v>
      </c>
      <c r="X441" s="122">
        <v>0</v>
      </c>
      <c r="Y441" s="122">
        <v>180000026</v>
      </c>
      <c r="Z441" s="122">
        <v>190000026</v>
      </c>
      <c r="AA441" s="122">
        <v>200000026</v>
      </c>
      <c r="AB441" s="122">
        <v>205000026</v>
      </c>
      <c r="AC441" s="122">
        <v>0</v>
      </c>
      <c r="AD441" s="121"/>
      <c r="BB441" s="120" t="s">
        <v>2098</v>
      </c>
      <c r="BG441" s="73" t="s">
        <v>3910</v>
      </c>
      <c r="BI441" s="73" t="s">
        <v>4733</v>
      </c>
      <c r="BO441" s="72" t="s">
        <v>210</v>
      </c>
      <c r="BP441" s="73" t="s">
        <v>3853</v>
      </c>
      <c r="BQ441" s="75">
        <v>495000625</v>
      </c>
      <c r="BR441" s="75">
        <v>540000625</v>
      </c>
      <c r="BS441" s="75">
        <v>612000625</v>
      </c>
      <c r="BT441" s="75">
        <v>648000625</v>
      </c>
      <c r="BU441" s="75">
        <v>684000625</v>
      </c>
      <c r="BV441" s="75">
        <v>720000625</v>
      </c>
      <c r="BW441" s="75">
        <v>765000625</v>
      </c>
      <c r="BX441" s="75">
        <v>792000625</v>
      </c>
      <c r="BY441" s="75">
        <v>819000625</v>
      </c>
      <c r="BZ441" s="75">
        <v>0</v>
      </c>
      <c r="CA441" s="75">
        <v>0</v>
      </c>
    </row>
    <row r="442" spans="10:79" ht="12" customHeight="1">
      <c r="J442" s="46">
        <v>438</v>
      </c>
      <c r="K442" s="46">
        <f t="shared" si="16"/>
        <v>0</v>
      </c>
      <c r="L442" s="82">
        <f t="shared" si="17"/>
        <v>0</v>
      </c>
      <c r="N442" s="119" t="s">
        <v>33</v>
      </c>
      <c r="O442" s="120" t="s">
        <v>1887</v>
      </c>
      <c r="P442" s="122">
        <v>0</v>
      </c>
      <c r="Q442" s="122">
        <v>0</v>
      </c>
      <c r="R442" s="122">
        <v>0</v>
      </c>
      <c r="S442" s="122">
        <v>0</v>
      </c>
      <c r="T442" s="122">
        <v>0</v>
      </c>
      <c r="U442" s="122">
        <v>0</v>
      </c>
      <c r="V442" s="122">
        <v>0</v>
      </c>
      <c r="W442" s="122">
        <v>0</v>
      </c>
      <c r="X442" s="122">
        <v>0</v>
      </c>
      <c r="Y442" s="122">
        <v>180000026</v>
      </c>
      <c r="Z442" s="122">
        <v>190000026</v>
      </c>
      <c r="AA442" s="122">
        <v>200000026</v>
      </c>
      <c r="AB442" s="122">
        <v>205000026</v>
      </c>
      <c r="AC442" s="122">
        <v>0</v>
      </c>
      <c r="AD442" s="121"/>
      <c r="BB442" s="120" t="s">
        <v>1939</v>
      </c>
      <c r="BG442" s="73" t="s">
        <v>3911</v>
      </c>
      <c r="BI442" s="73" t="s">
        <v>4734</v>
      </c>
      <c r="BO442" s="72" t="s">
        <v>210</v>
      </c>
      <c r="BP442" s="73" t="s">
        <v>3854</v>
      </c>
      <c r="BQ442" s="75">
        <v>0</v>
      </c>
      <c r="BR442" s="75">
        <v>0</v>
      </c>
      <c r="BS442" s="75">
        <v>0</v>
      </c>
      <c r="BT442" s="75">
        <v>0</v>
      </c>
      <c r="BU442" s="75">
        <v>0</v>
      </c>
      <c r="BV442" s="75">
        <v>0</v>
      </c>
      <c r="BW442" s="75">
        <v>0</v>
      </c>
      <c r="BX442" s="75">
        <v>825000026</v>
      </c>
      <c r="BY442" s="75">
        <v>0</v>
      </c>
      <c r="BZ442" s="75">
        <v>0</v>
      </c>
      <c r="CA442" s="75">
        <v>0</v>
      </c>
    </row>
    <row r="443" spans="10:79" ht="12" customHeight="1">
      <c r="J443" s="46">
        <v>439</v>
      </c>
      <c r="K443" s="46">
        <f t="shared" si="16"/>
        <v>0</v>
      </c>
      <c r="L443" s="82">
        <f t="shared" si="17"/>
        <v>0</v>
      </c>
      <c r="N443" s="119" t="s">
        <v>33</v>
      </c>
      <c r="O443" s="120" t="s">
        <v>2154</v>
      </c>
      <c r="P443" s="122">
        <v>0</v>
      </c>
      <c r="Q443" s="122">
        <v>0</v>
      </c>
      <c r="R443" s="122">
        <v>0</v>
      </c>
      <c r="S443" s="122">
        <v>0</v>
      </c>
      <c r="T443" s="122">
        <v>0</v>
      </c>
      <c r="U443" s="122">
        <v>0</v>
      </c>
      <c r="V443" s="122">
        <v>0</v>
      </c>
      <c r="W443" s="122">
        <v>0</v>
      </c>
      <c r="X443" s="122">
        <v>0</v>
      </c>
      <c r="Y443" s="122">
        <v>170000026</v>
      </c>
      <c r="Z443" s="122">
        <v>180000026</v>
      </c>
      <c r="AA443" s="122">
        <v>190000026</v>
      </c>
      <c r="AB443" s="122">
        <v>200000026</v>
      </c>
      <c r="AC443" s="122">
        <v>0</v>
      </c>
      <c r="AD443" s="121"/>
      <c r="BB443" s="120" t="s">
        <v>424</v>
      </c>
      <c r="BG443" s="73" t="s">
        <v>3912</v>
      </c>
      <c r="BI443" s="73" t="s">
        <v>4735</v>
      </c>
      <c r="BO443" s="72" t="s">
        <v>210</v>
      </c>
      <c r="BP443" s="73" t="s">
        <v>3855</v>
      </c>
      <c r="BQ443" s="75">
        <v>0</v>
      </c>
      <c r="BR443" s="75">
        <v>0</v>
      </c>
      <c r="BS443" s="75">
        <v>504000625</v>
      </c>
      <c r="BT443" s="75">
        <v>540000625</v>
      </c>
      <c r="BU443" s="75">
        <v>567000625</v>
      </c>
      <c r="BV443" s="75">
        <v>594000625</v>
      </c>
      <c r="BW443" s="75">
        <v>0</v>
      </c>
      <c r="BX443" s="75">
        <v>0</v>
      </c>
      <c r="BY443" s="75">
        <v>0</v>
      </c>
      <c r="BZ443" s="75">
        <v>0</v>
      </c>
      <c r="CA443" s="75">
        <v>0</v>
      </c>
    </row>
    <row r="444" spans="10:79" ht="12" customHeight="1">
      <c r="J444" s="46">
        <v>440</v>
      </c>
      <c r="K444" s="46">
        <f t="shared" si="16"/>
        <v>0</v>
      </c>
      <c r="L444" s="82">
        <f t="shared" si="17"/>
        <v>0</v>
      </c>
      <c r="N444" s="119" t="s">
        <v>33</v>
      </c>
      <c r="O444" s="120" t="s">
        <v>2256</v>
      </c>
      <c r="P444" s="122">
        <v>0</v>
      </c>
      <c r="Q444" s="122">
        <v>0</v>
      </c>
      <c r="R444" s="122">
        <v>0</v>
      </c>
      <c r="S444" s="122">
        <v>0</v>
      </c>
      <c r="T444" s="122">
        <v>0</v>
      </c>
      <c r="U444" s="122">
        <v>0</v>
      </c>
      <c r="V444" s="122">
        <v>0</v>
      </c>
      <c r="W444" s="122">
        <v>0</v>
      </c>
      <c r="X444" s="122">
        <v>0</v>
      </c>
      <c r="Y444" s="122">
        <v>170000026</v>
      </c>
      <c r="Z444" s="122">
        <v>180000026</v>
      </c>
      <c r="AA444" s="122">
        <v>190000026</v>
      </c>
      <c r="AB444" s="122">
        <v>200000026</v>
      </c>
      <c r="AC444" s="122">
        <v>0</v>
      </c>
      <c r="AD444" s="121"/>
      <c r="BB444" s="120" t="s">
        <v>425</v>
      </c>
      <c r="BG444" s="73" t="s">
        <v>3913</v>
      </c>
      <c r="BI444" s="73" t="s">
        <v>5309</v>
      </c>
      <c r="BO444" s="72" t="s">
        <v>210</v>
      </c>
      <c r="BP444" s="73" t="s">
        <v>3856</v>
      </c>
      <c r="BQ444" s="75">
        <v>0</v>
      </c>
      <c r="BR444" s="75">
        <v>535000625</v>
      </c>
      <c r="BS444" s="75">
        <v>612000625</v>
      </c>
      <c r="BT444" s="75">
        <v>0</v>
      </c>
      <c r="BU444" s="75">
        <v>0</v>
      </c>
      <c r="BV444" s="75">
        <v>0</v>
      </c>
      <c r="BW444" s="75">
        <v>0</v>
      </c>
      <c r="BX444" s="75">
        <v>0</v>
      </c>
      <c r="BY444" s="75">
        <v>0</v>
      </c>
      <c r="BZ444" s="75">
        <v>0</v>
      </c>
      <c r="CA444" s="75">
        <v>0</v>
      </c>
    </row>
    <row r="445" spans="10:79" ht="12" customHeight="1">
      <c r="J445" s="46">
        <v>441</v>
      </c>
      <c r="K445" s="46">
        <f t="shared" si="16"/>
        <v>0</v>
      </c>
      <c r="L445" s="82">
        <f t="shared" si="17"/>
        <v>0</v>
      </c>
      <c r="N445" s="119" t="s">
        <v>33</v>
      </c>
      <c r="O445" s="120" t="s">
        <v>2155</v>
      </c>
      <c r="P445" s="122">
        <v>0</v>
      </c>
      <c r="Q445" s="122">
        <v>0</v>
      </c>
      <c r="R445" s="122">
        <v>0</v>
      </c>
      <c r="S445" s="122">
        <v>0</v>
      </c>
      <c r="T445" s="122">
        <v>0</v>
      </c>
      <c r="U445" s="122">
        <v>0</v>
      </c>
      <c r="V445" s="122">
        <v>0</v>
      </c>
      <c r="W445" s="122">
        <v>0</v>
      </c>
      <c r="X445" s="122">
        <v>0</v>
      </c>
      <c r="Y445" s="122">
        <v>160000026</v>
      </c>
      <c r="Z445" s="122">
        <v>170000026</v>
      </c>
      <c r="AA445" s="122">
        <v>185000026</v>
      </c>
      <c r="AB445" s="122">
        <v>190000026</v>
      </c>
      <c r="AC445" s="122">
        <v>0</v>
      </c>
      <c r="AD445" s="121"/>
      <c r="BB445" s="120" t="s">
        <v>426</v>
      </c>
      <c r="BG445" s="73" t="s">
        <v>3914</v>
      </c>
      <c r="BI445" s="73" t="s">
        <v>5310</v>
      </c>
      <c r="BO445" s="72" t="s">
        <v>210</v>
      </c>
      <c r="BP445" s="73" t="s">
        <v>3857</v>
      </c>
      <c r="BQ445" s="75">
        <v>495000625</v>
      </c>
      <c r="BR445" s="75">
        <v>540000625</v>
      </c>
      <c r="BS445" s="75">
        <v>612000625</v>
      </c>
      <c r="BT445" s="75">
        <v>648000625</v>
      </c>
      <c r="BU445" s="75">
        <v>684000625</v>
      </c>
      <c r="BV445" s="75">
        <v>720000625</v>
      </c>
      <c r="BW445" s="75">
        <v>765000625</v>
      </c>
      <c r="BX445" s="75">
        <v>792000625</v>
      </c>
      <c r="BY445" s="75">
        <v>900000625</v>
      </c>
      <c r="BZ445" s="75">
        <v>0</v>
      </c>
      <c r="CA445" s="75">
        <v>0</v>
      </c>
    </row>
    <row r="446" spans="10:79" ht="12" customHeight="1">
      <c r="J446" s="46">
        <v>442</v>
      </c>
      <c r="K446" s="46">
        <f t="shared" si="16"/>
        <v>0</v>
      </c>
      <c r="L446" s="82">
        <f t="shared" si="17"/>
        <v>0</v>
      </c>
      <c r="N446" s="119" t="s">
        <v>33</v>
      </c>
      <c r="O446" s="120" t="s">
        <v>1968</v>
      </c>
      <c r="P446" s="122">
        <v>0</v>
      </c>
      <c r="Q446" s="122">
        <v>0</v>
      </c>
      <c r="R446" s="122">
        <v>0</v>
      </c>
      <c r="S446" s="122">
        <v>0</v>
      </c>
      <c r="T446" s="122">
        <v>0</v>
      </c>
      <c r="U446" s="122">
        <v>0</v>
      </c>
      <c r="V446" s="122">
        <v>0</v>
      </c>
      <c r="W446" s="122">
        <v>0</v>
      </c>
      <c r="X446" s="122">
        <v>0</v>
      </c>
      <c r="Y446" s="122">
        <v>170000026</v>
      </c>
      <c r="Z446" s="122">
        <v>180000026</v>
      </c>
      <c r="AA446" s="122">
        <v>190000026</v>
      </c>
      <c r="AB446" s="122">
        <v>195000026</v>
      </c>
      <c r="AC446" s="122">
        <v>0</v>
      </c>
      <c r="AD446" s="121"/>
      <c r="BB446" s="120" t="s">
        <v>427</v>
      </c>
      <c r="BG446" s="73" t="s">
        <v>3915</v>
      </c>
      <c r="BI446" s="73" t="s">
        <v>4736</v>
      </c>
      <c r="BO446" s="72" t="s">
        <v>210</v>
      </c>
      <c r="BP446" s="73" t="s">
        <v>3858</v>
      </c>
      <c r="BQ446" s="75">
        <v>0</v>
      </c>
      <c r="BR446" s="75">
        <v>0</v>
      </c>
      <c r="BS446" s="75">
        <v>0</v>
      </c>
      <c r="BT446" s="75">
        <v>0</v>
      </c>
      <c r="BU446" s="75">
        <v>0</v>
      </c>
      <c r="BV446" s="75">
        <v>0</v>
      </c>
      <c r="BW446" s="75">
        <v>0</v>
      </c>
      <c r="BX446" s="75">
        <v>855000625</v>
      </c>
      <c r="BY446" s="75">
        <v>990000625</v>
      </c>
      <c r="BZ446" s="75">
        <v>1080000625</v>
      </c>
      <c r="CA446" s="75">
        <v>0</v>
      </c>
    </row>
    <row r="447" spans="10:79" ht="12" customHeight="1">
      <c r="J447" s="46">
        <v>443</v>
      </c>
      <c r="K447" s="46">
        <f t="shared" si="16"/>
        <v>0</v>
      </c>
      <c r="L447" s="82">
        <f t="shared" si="17"/>
        <v>0</v>
      </c>
      <c r="N447" s="119" t="s">
        <v>33</v>
      </c>
      <c r="O447" s="120" t="s">
        <v>3260</v>
      </c>
      <c r="P447" s="122">
        <v>0</v>
      </c>
      <c r="Q447" s="122">
        <v>0</v>
      </c>
      <c r="R447" s="122">
        <v>0</v>
      </c>
      <c r="S447" s="122">
        <v>0</v>
      </c>
      <c r="T447" s="122">
        <v>0</v>
      </c>
      <c r="U447" s="122">
        <v>0</v>
      </c>
      <c r="V447" s="122">
        <v>0</v>
      </c>
      <c r="W447" s="122">
        <v>0</v>
      </c>
      <c r="X447" s="122">
        <v>0</v>
      </c>
      <c r="Y447" s="122">
        <v>170000026</v>
      </c>
      <c r="Z447" s="122">
        <v>180000026</v>
      </c>
      <c r="AA447" s="122">
        <v>190000026</v>
      </c>
      <c r="AB447" s="122">
        <v>195000026</v>
      </c>
      <c r="AC447" s="122">
        <v>0</v>
      </c>
      <c r="AD447" s="121"/>
      <c r="BB447" s="120" t="s">
        <v>428</v>
      </c>
      <c r="BG447" s="73" t="s">
        <v>3916</v>
      </c>
      <c r="BI447" s="73" t="s">
        <v>4737</v>
      </c>
      <c r="BO447" s="72" t="s">
        <v>210</v>
      </c>
      <c r="BP447" s="73" t="s">
        <v>3859</v>
      </c>
      <c r="BQ447" s="75">
        <v>517000625</v>
      </c>
      <c r="BR447" s="75">
        <v>0</v>
      </c>
      <c r="BS447" s="75">
        <v>607000625</v>
      </c>
      <c r="BT447" s="75">
        <v>679000625</v>
      </c>
      <c r="BU447" s="75">
        <v>774000625</v>
      </c>
      <c r="BV447" s="75">
        <v>792000625</v>
      </c>
      <c r="BW447" s="75">
        <v>810000625</v>
      </c>
      <c r="BX447" s="75">
        <v>0</v>
      </c>
      <c r="BY447" s="75">
        <v>0</v>
      </c>
      <c r="BZ447" s="75">
        <v>0</v>
      </c>
      <c r="CA447" s="75">
        <v>0</v>
      </c>
    </row>
    <row r="448" spans="10:79" ht="12" customHeight="1">
      <c r="J448" s="46">
        <v>444</v>
      </c>
      <c r="K448" s="46">
        <f t="shared" si="16"/>
        <v>0</v>
      </c>
      <c r="L448" s="82">
        <f t="shared" si="17"/>
        <v>0</v>
      </c>
      <c r="N448" s="119" t="s">
        <v>33</v>
      </c>
      <c r="O448" s="120" t="s">
        <v>3261</v>
      </c>
      <c r="P448" s="122">
        <v>0</v>
      </c>
      <c r="Q448" s="122">
        <v>0</v>
      </c>
      <c r="R448" s="122">
        <v>0</v>
      </c>
      <c r="S448" s="122">
        <v>0</v>
      </c>
      <c r="T448" s="122">
        <v>0</v>
      </c>
      <c r="U448" s="122">
        <v>0</v>
      </c>
      <c r="V448" s="122">
        <v>0</v>
      </c>
      <c r="W448" s="122">
        <v>0</v>
      </c>
      <c r="X448" s="122">
        <v>0</v>
      </c>
      <c r="Y448" s="122">
        <v>170000026</v>
      </c>
      <c r="Z448" s="122">
        <v>180000026</v>
      </c>
      <c r="AA448" s="122">
        <v>190000026</v>
      </c>
      <c r="AB448" s="122">
        <v>195000026</v>
      </c>
      <c r="AC448" s="122">
        <v>0</v>
      </c>
      <c r="AD448" s="121"/>
      <c r="BB448" s="120" t="s">
        <v>429</v>
      </c>
      <c r="BG448" s="73" t="s">
        <v>3917</v>
      </c>
      <c r="BI448" s="73" t="s">
        <v>4738</v>
      </c>
      <c r="BO448" s="72" t="s">
        <v>210</v>
      </c>
      <c r="BP448" s="73" t="s">
        <v>3860</v>
      </c>
      <c r="BQ448" s="75">
        <v>130000625</v>
      </c>
      <c r="BR448" s="75">
        <v>139000625</v>
      </c>
      <c r="BS448" s="75">
        <v>157000625</v>
      </c>
      <c r="BT448" s="75">
        <v>166000625</v>
      </c>
      <c r="BU448" s="75">
        <v>0</v>
      </c>
      <c r="BV448" s="75">
        <v>184000625</v>
      </c>
      <c r="BW448" s="75">
        <v>0</v>
      </c>
      <c r="BX448" s="75">
        <v>198000625</v>
      </c>
      <c r="BY448" s="75">
        <v>0</v>
      </c>
      <c r="BZ448" s="75">
        <v>0</v>
      </c>
      <c r="CA448" s="75">
        <v>0</v>
      </c>
    </row>
    <row r="449" spans="10:79" ht="12" customHeight="1">
      <c r="J449" s="46">
        <v>445</v>
      </c>
      <c r="K449" s="46">
        <f t="shared" si="16"/>
        <v>0</v>
      </c>
      <c r="L449" s="82">
        <f t="shared" si="17"/>
        <v>0</v>
      </c>
      <c r="N449" s="119" t="s">
        <v>33</v>
      </c>
      <c r="O449" s="120" t="s">
        <v>1955</v>
      </c>
      <c r="P449" s="122">
        <v>0</v>
      </c>
      <c r="Q449" s="122">
        <v>0</v>
      </c>
      <c r="R449" s="122">
        <v>0</v>
      </c>
      <c r="S449" s="122">
        <v>0</v>
      </c>
      <c r="T449" s="122">
        <v>0</v>
      </c>
      <c r="U449" s="122">
        <v>0</v>
      </c>
      <c r="V449" s="122">
        <v>0</v>
      </c>
      <c r="W449" s="122">
        <v>0</v>
      </c>
      <c r="X449" s="122">
        <v>0</v>
      </c>
      <c r="Y449" s="122">
        <v>140000026</v>
      </c>
      <c r="Z449" s="122">
        <v>150000026</v>
      </c>
      <c r="AA449" s="122">
        <v>165000026</v>
      </c>
      <c r="AB449" s="122">
        <v>170000026</v>
      </c>
      <c r="AC449" s="122">
        <v>0</v>
      </c>
      <c r="AD449" s="121"/>
      <c r="BB449" s="120" t="s">
        <v>1884</v>
      </c>
      <c r="BG449" s="73" t="s">
        <v>3918</v>
      </c>
      <c r="BI449" s="73" t="s">
        <v>4739</v>
      </c>
      <c r="BO449" s="72" t="s">
        <v>210</v>
      </c>
      <c r="BP449" s="73" t="s">
        <v>3861</v>
      </c>
      <c r="BQ449" s="75">
        <v>0</v>
      </c>
      <c r="BR449" s="75">
        <v>513000625</v>
      </c>
      <c r="BS449" s="75">
        <v>0</v>
      </c>
      <c r="BT449" s="75">
        <v>0</v>
      </c>
      <c r="BU449" s="75">
        <v>711000625</v>
      </c>
      <c r="BV449" s="75">
        <v>0</v>
      </c>
      <c r="BW449" s="75">
        <v>0</v>
      </c>
      <c r="BX449" s="75">
        <v>0</v>
      </c>
      <c r="BY449" s="75">
        <v>0</v>
      </c>
      <c r="BZ449" s="75">
        <v>0</v>
      </c>
      <c r="CA449" s="75">
        <v>0</v>
      </c>
    </row>
    <row r="450" spans="10:79" ht="12" customHeight="1">
      <c r="J450" s="46">
        <v>446</v>
      </c>
      <c r="K450" s="46">
        <f t="shared" si="16"/>
        <v>0</v>
      </c>
      <c r="L450" s="82">
        <f t="shared" si="17"/>
        <v>0</v>
      </c>
      <c r="N450" s="119" t="s">
        <v>33</v>
      </c>
      <c r="O450" s="120" t="s">
        <v>2156</v>
      </c>
      <c r="P450" s="122">
        <v>0</v>
      </c>
      <c r="Q450" s="122">
        <v>0</v>
      </c>
      <c r="R450" s="122">
        <v>0</v>
      </c>
      <c r="S450" s="122">
        <v>0</v>
      </c>
      <c r="T450" s="122">
        <v>0</v>
      </c>
      <c r="U450" s="122">
        <v>0</v>
      </c>
      <c r="V450" s="122">
        <v>0</v>
      </c>
      <c r="W450" s="122">
        <v>0</v>
      </c>
      <c r="X450" s="122">
        <v>0</v>
      </c>
      <c r="Y450" s="122">
        <v>140000026</v>
      </c>
      <c r="Z450" s="122">
        <v>145000026</v>
      </c>
      <c r="AA450" s="122">
        <v>150000026</v>
      </c>
      <c r="AB450" s="122">
        <v>0</v>
      </c>
      <c r="AC450" s="122">
        <v>0</v>
      </c>
      <c r="AD450" s="121"/>
      <c r="BB450" s="120" t="s">
        <v>3331</v>
      </c>
      <c r="BG450" s="73" t="s">
        <v>3919</v>
      </c>
      <c r="BI450" s="73" t="s">
        <v>4740</v>
      </c>
      <c r="BO450" s="72" t="s">
        <v>210</v>
      </c>
      <c r="BP450" s="73" t="s">
        <v>3862</v>
      </c>
      <c r="BQ450" s="75">
        <v>405000625</v>
      </c>
      <c r="BR450" s="75">
        <v>450000625</v>
      </c>
      <c r="BS450" s="75">
        <v>486000625</v>
      </c>
      <c r="BT450" s="75">
        <v>522000625</v>
      </c>
      <c r="BU450" s="75">
        <v>585000625</v>
      </c>
      <c r="BV450" s="75">
        <v>612000625</v>
      </c>
      <c r="BW450" s="75">
        <v>648000625</v>
      </c>
      <c r="BX450" s="75">
        <v>675000625</v>
      </c>
      <c r="BY450" s="75">
        <v>702000625</v>
      </c>
      <c r="BZ450" s="75">
        <v>0</v>
      </c>
      <c r="CA450" s="75">
        <v>0</v>
      </c>
    </row>
    <row r="451" spans="10:79" ht="12" customHeight="1">
      <c r="J451" s="46">
        <v>447</v>
      </c>
      <c r="K451" s="46">
        <f t="shared" si="16"/>
        <v>0</v>
      </c>
      <c r="L451" s="82">
        <f t="shared" si="17"/>
        <v>0</v>
      </c>
      <c r="N451" s="119" t="s">
        <v>33</v>
      </c>
      <c r="O451" s="120" t="s">
        <v>3262</v>
      </c>
      <c r="P451" s="122">
        <v>0</v>
      </c>
      <c r="Q451" s="122">
        <v>0</v>
      </c>
      <c r="R451" s="122">
        <v>0</v>
      </c>
      <c r="S451" s="122">
        <v>0</v>
      </c>
      <c r="T451" s="122">
        <v>0</v>
      </c>
      <c r="U451" s="122">
        <v>0</v>
      </c>
      <c r="V451" s="122">
        <v>0</v>
      </c>
      <c r="W451" s="122">
        <v>0</v>
      </c>
      <c r="X451" s="122">
        <v>0</v>
      </c>
      <c r="Y451" s="122">
        <v>140000026</v>
      </c>
      <c r="Z451" s="122">
        <v>145000026</v>
      </c>
      <c r="AA451" s="122">
        <v>150000026</v>
      </c>
      <c r="AB451" s="122">
        <v>160000026</v>
      </c>
      <c r="AC451" s="122">
        <v>0</v>
      </c>
      <c r="AD451" s="121"/>
      <c r="BB451" s="120" t="s">
        <v>1032</v>
      </c>
      <c r="BG451" s="73" t="s">
        <v>3920</v>
      </c>
      <c r="BI451" s="73" t="s">
        <v>4741</v>
      </c>
      <c r="BO451" s="72" t="s">
        <v>210</v>
      </c>
      <c r="BP451" s="73" t="s">
        <v>3863</v>
      </c>
      <c r="BQ451" s="75">
        <v>545000925</v>
      </c>
      <c r="BR451" s="75">
        <v>605000925</v>
      </c>
      <c r="BS451" s="75">
        <v>635000925</v>
      </c>
      <c r="BT451" s="75">
        <v>665000925</v>
      </c>
      <c r="BU451" s="75">
        <v>695500925</v>
      </c>
      <c r="BV451" s="75">
        <v>710000925</v>
      </c>
      <c r="BW451" s="75">
        <v>760000925</v>
      </c>
      <c r="BX451" s="75">
        <v>0</v>
      </c>
      <c r="BY451" s="75">
        <v>0</v>
      </c>
      <c r="BZ451" s="75">
        <v>0</v>
      </c>
      <c r="CA451" s="75">
        <v>0</v>
      </c>
    </row>
    <row r="452" spans="10:79" ht="12" customHeight="1">
      <c r="J452" s="46">
        <v>448</v>
      </c>
      <c r="K452" s="46">
        <f t="shared" si="16"/>
        <v>0</v>
      </c>
      <c r="L452" s="82">
        <f t="shared" si="17"/>
        <v>0</v>
      </c>
      <c r="N452" s="119" t="s">
        <v>33</v>
      </c>
      <c r="O452" s="120" t="s">
        <v>3263</v>
      </c>
      <c r="P452" s="122">
        <v>0</v>
      </c>
      <c r="Q452" s="122">
        <v>0</v>
      </c>
      <c r="R452" s="122">
        <v>0</v>
      </c>
      <c r="S452" s="122">
        <v>0</v>
      </c>
      <c r="T452" s="122">
        <v>0</v>
      </c>
      <c r="U452" s="122">
        <v>0</v>
      </c>
      <c r="V452" s="122">
        <v>0</v>
      </c>
      <c r="W452" s="122">
        <v>0</v>
      </c>
      <c r="X452" s="122">
        <v>0</v>
      </c>
      <c r="Y452" s="122">
        <v>140000026</v>
      </c>
      <c r="Z452" s="122">
        <v>145000026</v>
      </c>
      <c r="AA452" s="122">
        <v>150000026</v>
      </c>
      <c r="AB452" s="122">
        <v>160000026</v>
      </c>
      <c r="AC452" s="122">
        <v>0</v>
      </c>
      <c r="AD452" s="121"/>
      <c r="BB452" s="120" t="s">
        <v>63</v>
      </c>
      <c r="BG452" s="73" t="s">
        <v>3921</v>
      </c>
      <c r="BI452" s="73" t="s">
        <v>4742</v>
      </c>
      <c r="BO452" s="72" t="s">
        <v>210</v>
      </c>
      <c r="BP452" s="73" t="s">
        <v>3864</v>
      </c>
      <c r="BQ452" s="75">
        <v>0</v>
      </c>
      <c r="BR452" s="75">
        <v>0</v>
      </c>
      <c r="BS452" s="75">
        <v>0</v>
      </c>
      <c r="BT452" s="75">
        <v>0</v>
      </c>
      <c r="BU452" s="75">
        <v>612000625</v>
      </c>
      <c r="BV452" s="75">
        <v>0</v>
      </c>
      <c r="BW452" s="75">
        <v>747000625</v>
      </c>
      <c r="BX452" s="75">
        <v>0</v>
      </c>
      <c r="BY452" s="75">
        <v>0</v>
      </c>
      <c r="BZ452" s="75">
        <v>0</v>
      </c>
      <c r="CA452" s="75">
        <v>0</v>
      </c>
    </row>
    <row r="453" spans="10:79" ht="12" customHeight="1">
      <c r="J453" s="46">
        <v>449</v>
      </c>
      <c r="K453" s="46">
        <f t="shared" ref="K453:K516" si="18">IFERROR(IF($B$3="Passenger",(HLOOKUP($K$3,$AI$4:$BC$699,1+J453,0)),(HLOOKUP($K$3,$BF$4:$BM$686,1+J453,0))),0)</f>
        <v>0</v>
      </c>
      <c r="L453" s="82">
        <f t="shared" ref="L453:L516" si="19">IFERROR(IF($B$3="Passenger",VLOOKUP(K453,$O$5:$AD$3396,$L$3+1,0),VLOOKUP(K453,$BP$5:$CA$1915,$L$3+1,0)),0)</f>
        <v>0</v>
      </c>
      <c r="N453" s="119" t="s">
        <v>33</v>
      </c>
      <c r="O453" s="120" t="s">
        <v>3264</v>
      </c>
      <c r="P453" s="122">
        <v>0</v>
      </c>
      <c r="Q453" s="122">
        <v>0</v>
      </c>
      <c r="R453" s="122">
        <v>0</v>
      </c>
      <c r="S453" s="122">
        <v>0</v>
      </c>
      <c r="T453" s="122">
        <v>85000026</v>
      </c>
      <c r="U453" s="122">
        <v>95000026</v>
      </c>
      <c r="V453" s="122">
        <v>100000026</v>
      </c>
      <c r="W453" s="122">
        <v>105000026</v>
      </c>
      <c r="X453" s="122">
        <v>110000026</v>
      </c>
      <c r="Y453" s="122">
        <v>115000026</v>
      </c>
      <c r="Z453" s="122">
        <v>120000026</v>
      </c>
      <c r="AA453" s="122">
        <v>125000026</v>
      </c>
      <c r="AB453" s="122">
        <v>130000026</v>
      </c>
      <c r="AC453" s="122">
        <v>0</v>
      </c>
      <c r="AD453" s="121"/>
      <c r="BB453" s="120" t="s">
        <v>64</v>
      </c>
      <c r="BG453" s="73" t="s">
        <v>3922</v>
      </c>
      <c r="BI453" s="73" t="s">
        <v>5051</v>
      </c>
      <c r="BO453" s="72" t="s">
        <v>210</v>
      </c>
      <c r="BP453" s="73" t="s">
        <v>3865</v>
      </c>
      <c r="BQ453" s="75">
        <v>450000625</v>
      </c>
      <c r="BR453" s="75">
        <v>477000625</v>
      </c>
      <c r="BS453" s="75">
        <v>603000625</v>
      </c>
      <c r="BT453" s="75">
        <v>639000625</v>
      </c>
      <c r="BU453" s="75">
        <v>675000625</v>
      </c>
      <c r="BV453" s="75">
        <v>711000625</v>
      </c>
      <c r="BW453" s="75">
        <v>720000625</v>
      </c>
      <c r="BX453" s="75">
        <v>738000625</v>
      </c>
      <c r="BY453" s="75">
        <v>0</v>
      </c>
      <c r="BZ453" s="75">
        <v>0</v>
      </c>
      <c r="CA453" s="75">
        <v>0</v>
      </c>
    </row>
    <row r="454" spans="10:79" ht="12" customHeight="1">
      <c r="J454" s="46">
        <v>450</v>
      </c>
      <c r="K454" s="46">
        <f t="shared" si="18"/>
        <v>0</v>
      </c>
      <c r="L454" s="82">
        <f t="shared" si="19"/>
        <v>0</v>
      </c>
      <c r="N454" s="119" t="s">
        <v>33</v>
      </c>
      <c r="O454" s="120" t="s">
        <v>3265</v>
      </c>
      <c r="P454" s="122">
        <v>0</v>
      </c>
      <c r="Q454" s="122">
        <v>0</v>
      </c>
      <c r="R454" s="122">
        <v>0</v>
      </c>
      <c r="S454" s="122">
        <v>0</v>
      </c>
      <c r="T454" s="122">
        <v>0</v>
      </c>
      <c r="U454" s="122">
        <v>0</v>
      </c>
      <c r="V454" s="122">
        <v>95000026</v>
      </c>
      <c r="W454" s="122">
        <v>105000026</v>
      </c>
      <c r="X454" s="122">
        <v>110000026</v>
      </c>
      <c r="Y454" s="122">
        <v>115000026</v>
      </c>
      <c r="Z454" s="122">
        <v>120000026</v>
      </c>
      <c r="AA454" s="122">
        <v>125000026</v>
      </c>
      <c r="AB454" s="122">
        <v>130000026</v>
      </c>
      <c r="AC454" s="122">
        <v>0</v>
      </c>
      <c r="AD454" s="121"/>
      <c r="BB454" s="120" t="s">
        <v>919</v>
      </c>
      <c r="BG454" s="73" t="s">
        <v>3923</v>
      </c>
      <c r="BI454" s="73" t="s">
        <v>4743</v>
      </c>
      <c r="BO454" s="72" t="s">
        <v>210</v>
      </c>
      <c r="BP454" s="73" t="s">
        <v>3866</v>
      </c>
      <c r="BQ454" s="75">
        <v>435000925</v>
      </c>
      <c r="BR454" s="75">
        <v>475000925</v>
      </c>
      <c r="BS454" s="75">
        <v>505000925</v>
      </c>
      <c r="BT454" s="75">
        <v>540000925</v>
      </c>
      <c r="BU454" s="75">
        <v>570000925</v>
      </c>
      <c r="BV454" s="75">
        <v>650000925</v>
      </c>
      <c r="BW454" s="75">
        <v>705000925</v>
      </c>
      <c r="BX454" s="75">
        <v>785000925</v>
      </c>
      <c r="BY454" s="75">
        <v>920000026</v>
      </c>
      <c r="BZ454" s="75">
        <v>0</v>
      </c>
      <c r="CA454" s="75">
        <v>0</v>
      </c>
    </row>
    <row r="455" spans="10:79" ht="12" customHeight="1">
      <c r="J455" s="46">
        <v>451</v>
      </c>
      <c r="K455" s="46">
        <f t="shared" si="18"/>
        <v>0</v>
      </c>
      <c r="L455" s="82">
        <f t="shared" si="19"/>
        <v>0</v>
      </c>
      <c r="N455" s="119" t="s">
        <v>33</v>
      </c>
      <c r="O455" s="120" t="s">
        <v>503</v>
      </c>
      <c r="P455" s="122">
        <v>0</v>
      </c>
      <c r="Q455" s="122">
        <v>0</v>
      </c>
      <c r="R455" s="122">
        <v>0</v>
      </c>
      <c r="S455" s="122">
        <v>0</v>
      </c>
      <c r="T455" s="122">
        <v>0</v>
      </c>
      <c r="U455" s="122">
        <v>0</v>
      </c>
      <c r="V455" s="122">
        <v>75000026</v>
      </c>
      <c r="W455" s="122">
        <v>80000026</v>
      </c>
      <c r="X455" s="122">
        <v>85000026</v>
      </c>
      <c r="Y455" s="122">
        <v>90000026</v>
      </c>
      <c r="Z455" s="122">
        <v>95000026</v>
      </c>
      <c r="AA455" s="122">
        <v>100000026</v>
      </c>
      <c r="AB455" s="122">
        <v>105000026</v>
      </c>
      <c r="AC455" s="122">
        <v>0</v>
      </c>
      <c r="AD455" s="121"/>
      <c r="BB455" s="120" t="s">
        <v>799</v>
      </c>
      <c r="BG455" s="73" t="s">
        <v>3924</v>
      </c>
      <c r="BI455" s="73" t="s">
        <v>4744</v>
      </c>
      <c r="BO455" s="72" t="s">
        <v>210</v>
      </c>
      <c r="BP455" s="73" t="s">
        <v>3867</v>
      </c>
      <c r="BQ455" s="75">
        <v>0</v>
      </c>
      <c r="BR455" s="75">
        <v>0</v>
      </c>
      <c r="BS455" s="75">
        <v>648000625</v>
      </c>
      <c r="BT455" s="75">
        <v>684000625</v>
      </c>
      <c r="BU455" s="75">
        <v>774000625</v>
      </c>
      <c r="BV455" s="75">
        <v>792000625</v>
      </c>
      <c r="BW455" s="75">
        <v>810000625</v>
      </c>
      <c r="BX455" s="75">
        <v>0</v>
      </c>
      <c r="BY455" s="75">
        <v>0</v>
      </c>
      <c r="BZ455" s="75">
        <v>0</v>
      </c>
      <c r="CA455" s="75">
        <v>0</v>
      </c>
    </row>
    <row r="456" spans="10:79" ht="12" customHeight="1">
      <c r="J456" s="46">
        <v>452</v>
      </c>
      <c r="K456" s="46">
        <f t="shared" si="18"/>
        <v>0</v>
      </c>
      <c r="L456" s="82">
        <f t="shared" si="19"/>
        <v>0</v>
      </c>
      <c r="N456" s="119" t="s">
        <v>33</v>
      </c>
      <c r="O456" s="120" t="s">
        <v>1288</v>
      </c>
      <c r="P456" s="122">
        <v>0</v>
      </c>
      <c r="Q456" s="122">
        <v>0</v>
      </c>
      <c r="R456" s="122">
        <v>0</v>
      </c>
      <c r="S456" s="122">
        <v>0</v>
      </c>
      <c r="T456" s="122">
        <v>0</v>
      </c>
      <c r="U456" s="122">
        <v>70000026</v>
      </c>
      <c r="V456" s="122">
        <v>75000026</v>
      </c>
      <c r="W456" s="122">
        <v>80000026</v>
      </c>
      <c r="X456" s="122">
        <v>85000026</v>
      </c>
      <c r="Y456" s="122">
        <v>90000026</v>
      </c>
      <c r="Z456" s="122">
        <v>95000026</v>
      </c>
      <c r="AA456" s="122">
        <v>100000026</v>
      </c>
      <c r="AB456" s="122">
        <v>105000026</v>
      </c>
      <c r="AC456" s="122">
        <v>0</v>
      </c>
      <c r="AD456" s="121"/>
      <c r="BB456" s="120" t="s">
        <v>65</v>
      </c>
      <c r="BG456" s="73" t="s">
        <v>3925</v>
      </c>
      <c r="BI456" s="73" t="s">
        <v>4745</v>
      </c>
      <c r="BO456" s="72" t="s">
        <v>210</v>
      </c>
      <c r="BP456" s="73" t="s">
        <v>3868</v>
      </c>
      <c r="BQ456" s="75">
        <v>513000625</v>
      </c>
      <c r="BR456" s="75">
        <v>558000625</v>
      </c>
      <c r="BS456" s="75">
        <v>630000625</v>
      </c>
      <c r="BT456" s="75">
        <v>666000625</v>
      </c>
      <c r="BU456" s="75">
        <v>702000625</v>
      </c>
      <c r="BV456" s="75">
        <v>738000625</v>
      </c>
      <c r="BW456" s="75">
        <v>783000625</v>
      </c>
      <c r="BX456" s="75">
        <v>810000625</v>
      </c>
      <c r="BY456" s="75">
        <v>837000625</v>
      </c>
      <c r="BZ456" s="75">
        <v>0</v>
      </c>
      <c r="CA456" s="75">
        <v>0</v>
      </c>
    </row>
    <row r="457" spans="10:79" ht="12" customHeight="1">
      <c r="J457" s="46">
        <v>453</v>
      </c>
      <c r="K457" s="46">
        <f t="shared" si="18"/>
        <v>0</v>
      </c>
      <c r="L457" s="82">
        <f t="shared" si="19"/>
        <v>0</v>
      </c>
      <c r="N457" s="119" t="s">
        <v>33</v>
      </c>
      <c r="O457" s="120" t="s">
        <v>1794</v>
      </c>
      <c r="P457" s="122">
        <v>0</v>
      </c>
      <c r="Q457" s="122">
        <v>0</v>
      </c>
      <c r="R457" s="122">
        <v>0</v>
      </c>
      <c r="S457" s="122">
        <v>0</v>
      </c>
      <c r="T457" s="122">
        <v>0</v>
      </c>
      <c r="U457" s="122">
        <v>75000026</v>
      </c>
      <c r="V457" s="122">
        <v>80000026</v>
      </c>
      <c r="W457" s="122">
        <v>85000026</v>
      </c>
      <c r="X457" s="122">
        <v>90000026</v>
      </c>
      <c r="Y457" s="122">
        <v>85000000</v>
      </c>
      <c r="Z457" s="122">
        <v>100000026</v>
      </c>
      <c r="AA457" s="122">
        <v>105000026</v>
      </c>
      <c r="AB457" s="122">
        <v>115000026</v>
      </c>
      <c r="AC457" s="122">
        <v>0</v>
      </c>
      <c r="AD457" s="121"/>
      <c r="BB457" s="120" t="s">
        <v>66</v>
      </c>
      <c r="BG457" s="73" t="s">
        <v>3926</v>
      </c>
      <c r="BI457" s="73" t="s">
        <v>4746</v>
      </c>
      <c r="BO457" s="72" t="s">
        <v>210</v>
      </c>
      <c r="BP457" s="73" t="s">
        <v>3869</v>
      </c>
      <c r="BQ457" s="75">
        <v>558000625</v>
      </c>
      <c r="BR457" s="75">
        <v>472000625</v>
      </c>
      <c r="BS457" s="75">
        <v>648000625</v>
      </c>
      <c r="BT457" s="75">
        <v>720000625</v>
      </c>
      <c r="BU457" s="75">
        <v>756000625</v>
      </c>
      <c r="BV457" s="75">
        <v>792000625</v>
      </c>
      <c r="BW457" s="75">
        <v>837000625</v>
      </c>
      <c r="BX457" s="75">
        <v>873000625</v>
      </c>
      <c r="BY457" s="75">
        <v>900000625</v>
      </c>
      <c r="BZ457" s="75">
        <v>0</v>
      </c>
      <c r="CA457" s="75">
        <v>0</v>
      </c>
    </row>
    <row r="458" spans="10:79" ht="12" customHeight="1">
      <c r="J458" s="46">
        <v>454</v>
      </c>
      <c r="K458" s="46">
        <f t="shared" si="18"/>
        <v>0</v>
      </c>
      <c r="L458" s="82">
        <f t="shared" si="19"/>
        <v>0</v>
      </c>
      <c r="N458" s="119" t="s">
        <v>33</v>
      </c>
      <c r="O458" s="120" t="s">
        <v>377</v>
      </c>
      <c r="P458" s="122">
        <v>0</v>
      </c>
      <c r="Q458" s="122">
        <v>0</v>
      </c>
      <c r="R458" s="122">
        <v>0</v>
      </c>
      <c r="S458" s="122">
        <v>0</v>
      </c>
      <c r="T458" s="122">
        <v>75000026</v>
      </c>
      <c r="U458" s="122">
        <v>85000026</v>
      </c>
      <c r="V458" s="122">
        <v>90000026</v>
      </c>
      <c r="W458" s="122">
        <v>100000026</v>
      </c>
      <c r="X458" s="122">
        <v>105000026</v>
      </c>
      <c r="Y458" s="122">
        <v>110000026</v>
      </c>
      <c r="Z458" s="122">
        <v>115000026</v>
      </c>
      <c r="AA458" s="122">
        <v>120000026</v>
      </c>
      <c r="AB458" s="122">
        <v>125000026</v>
      </c>
      <c r="AC458" s="122">
        <v>130000026</v>
      </c>
      <c r="AD458" s="121"/>
      <c r="BB458" s="120" t="s">
        <v>1263</v>
      </c>
      <c r="BG458" s="73" t="s">
        <v>3926</v>
      </c>
      <c r="BI458" s="73" t="s">
        <v>4747</v>
      </c>
      <c r="BO458" s="72" t="s">
        <v>210</v>
      </c>
      <c r="BP458" s="73" t="s">
        <v>3870</v>
      </c>
      <c r="BQ458" s="75">
        <v>0</v>
      </c>
      <c r="BR458" s="75">
        <v>0</v>
      </c>
      <c r="BS458" s="75">
        <v>0</v>
      </c>
      <c r="BT458" s="75">
        <v>0</v>
      </c>
      <c r="BU458" s="75">
        <v>0</v>
      </c>
      <c r="BV458" s="75">
        <v>0</v>
      </c>
      <c r="BW458" s="75">
        <v>0</v>
      </c>
      <c r="BX458" s="75">
        <v>630000625</v>
      </c>
      <c r="BY458" s="75">
        <v>810000625</v>
      </c>
      <c r="BZ458" s="75">
        <v>0</v>
      </c>
      <c r="CA458" s="75">
        <v>0</v>
      </c>
    </row>
    <row r="459" spans="10:79" ht="12" customHeight="1">
      <c r="J459" s="46">
        <v>455</v>
      </c>
      <c r="K459" s="46">
        <f t="shared" si="18"/>
        <v>0</v>
      </c>
      <c r="L459" s="82">
        <f t="shared" si="19"/>
        <v>0</v>
      </c>
      <c r="N459" s="119" t="s">
        <v>33</v>
      </c>
      <c r="O459" s="120" t="s">
        <v>1950</v>
      </c>
      <c r="P459" s="122">
        <v>0</v>
      </c>
      <c r="Q459" s="122">
        <v>0</v>
      </c>
      <c r="R459" s="122">
        <v>0</v>
      </c>
      <c r="S459" s="122">
        <v>0</v>
      </c>
      <c r="T459" s="122">
        <v>80000026</v>
      </c>
      <c r="U459" s="122">
        <v>75000026</v>
      </c>
      <c r="V459" s="122">
        <v>80000026</v>
      </c>
      <c r="W459" s="122">
        <v>85000026</v>
      </c>
      <c r="X459" s="122">
        <v>90000026</v>
      </c>
      <c r="Y459" s="122">
        <v>95000026</v>
      </c>
      <c r="Z459" s="122">
        <v>105000026</v>
      </c>
      <c r="AA459" s="122">
        <v>110000026</v>
      </c>
      <c r="AB459" s="122">
        <v>130000026</v>
      </c>
      <c r="AC459" s="122">
        <v>0</v>
      </c>
      <c r="AD459" s="121"/>
      <c r="BB459" s="120" t="s">
        <v>67</v>
      </c>
      <c r="BG459" s="73" t="s">
        <v>3927</v>
      </c>
      <c r="BI459" s="73" t="s">
        <v>4748</v>
      </c>
      <c r="BO459" s="72" t="s">
        <v>210</v>
      </c>
      <c r="BP459" s="73" t="s">
        <v>3871</v>
      </c>
      <c r="BQ459" s="75">
        <v>0</v>
      </c>
      <c r="BR459" s="75">
        <v>0</v>
      </c>
      <c r="BS459" s="75">
        <v>0</v>
      </c>
      <c r="BT459" s="75">
        <v>0</v>
      </c>
      <c r="BU459" s="75">
        <v>0</v>
      </c>
      <c r="BV459" s="75">
        <v>585000000</v>
      </c>
      <c r="BW459" s="75">
        <v>615000000</v>
      </c>
      <c r="BX459" s="75">
        <v>650000625</v>
      </c>
      <c r="BY459" s="75">
        <v>775000000</v>
      </c>
      <c r="BZ459" s="75">
        <v>820000000</v>
      </c>
      <c r="CA459" s="75">
        <v>0</v>
      </c>
    </row>
    <row r="460" spans="10:79" ht="12" customHeight="1">
      <c r="J460" s="46">
        <v>456</v>
      </c>
      <c r="K460" s="46">
        <f t="shared" si="18"/>
        <v>0</v>
      </c>
      <c r="L460" s="82">
        <f t="shared" si="19"/>
        <v>0</v>
      </c>
      <c r="N460" s="119" t="s">
        <v>33</v>
      </c>
      <c r="O460" s="120" t="s">
        <v>504</v>
      </c>
      <c r="P460" s="122">
        <v>0</v>
      </c>
      <c r="Q460" s="122">
        <v>0</v>
      </c>
      <c r="R460" s="122">
        <v>0</v>
      </c>
      <c r="S460" s="122">
        <v>0</v>
      </c>
      <c r="T460" s="122">
        <v>85000026</v>
      </c>
      <c r="U460" s="122">
        <v>95000026</v>
      </c>
      <c r="V460" s="122">
        <v>100000026</v>
      </c>
      <c r="W460" s="122">
        <v>105000026</v>
      </c>
      <c r="X460" s="122">
        <v>110000026</v>
      </c>
      <c r="Y460" s="122">
        <v>115000026</v>
      </c>
      <c r="Z460" s="122">
        <v>120000026</v>
      </c>
      <c r="AA460" s="122">
        <v>125000026</v>
      </c>
      <c r="AB460" s="122">
        <v>130000026</v>
      </c>
      <c r="AC460" s="122">
        <v>0</v>
      </c>
      <c r="AD460" s="121"/>
      <c r="BB460" s="120" t="s">
        <v>2624</v>
      </c>
      <c r="BG460" s="73" t="s">
        <v>3928</v>
      </c>
      <c r="BI460" s="73" t="s">
        <v>4749</v>
      </c>
      <c r="BO460" s="72" t="s">
        <v>210</v>
      </c>
      <c r="BP460" s="73" t="s">
        <v>3872</v>
      </c>
      <c r="BQ460" s="75">
        <v>0</v>
      </c>
      <c r="BR460" s="75">
        <v>0</v>
      </c>
      <c r="BS460" s="75">
        <v>0</v>
      </c>
      <c r="BT460" s="75">
        <v>0</v>
      </c>
      <c r="BU460" s="75">
        <v>0</v>
      </c>
      <c r="BV460" s="75">
        <v>0</v>
      </c>
      <c r="BW460" s="75">
        <v>0</v>
      </c>
      <c r="BX460" s="75">
        <v>738000625</v>
      </c>
      <c r="BY460" s="75">
        <v>0</v>
      </c>
      <c r="BZ460" s="75">
        <v>909000625</v>
      </c>
      <c r="CA460" s="75">
        <v>0</v>
      </c>
    </row>
    <row r="461" spans="10:79" ht="12" customHeight="1">
      <c r="J461" s="46">
        <v>457</v>
      </c>
      <c r="K461" s="46">
        <f t="shared" si="18"/>
        <v>0</v>
      </c>
      <c r="L461" s="82">
        <f t="shared" si="19"/>
        <v>0</v>
      </c>
      <c r="N461" s="119" t="s">
        <v>33</v>
      </c>
      <c r="O461" s="120" t="s">
        <v>1289</v>
      </c>
      <c r="P461" s="122">
        <v>0</v>
      </c>
      <c r="Q461" s="122">
        <v>0</v>
      </c>
      <c r="R461" s="122">
        <v>0</v>
      </c>
      <c r="S461" s="122">
        <v>0</v>
      </c>
      <c r="T461" s="122">
        <v>85000026</v>
      </c>
      <c r="U461" s="122">
        <v>95000026</v>
      </c>
      <c r="V461" s="122">
        <v>100000026</v>
      </c>
      <c r="W461" s="122">
        <v>105000026</v>
      </c>
      <c r="X461" s="122">
        <v>110000026</v>
      </c>
      <c r="Y461" s="122">
        <v>115000026</v>
      </c>
      <c r="Z461" s="122">
        <v>120000026</v>
      </c>
      <c r="AA461" s="122">
        <v>125000026</v>
      </c>
      <c r="AB461" s="122">
        <v>130000026</v>
      </c>
      <c r="AC461" s="122">
        <v>0</v>
      </c>
      <c r="AD461" s="121"/>
      <c r="BB461" s="120" t="s">
        <v>529</v>
      </c>
      <c r="BG461" s="73" t="s">
        <v>3929</v>
      </c>
      <c r="BI461" s="73" t="s">
        <v>4750</v>
      </c>
      <c r="BO461" s="72" t="s">
        <v>210</v>
      </c>
      <c r="BP461" s="73" t="s">
        <v>3873</v>
      </c>
      <c r="BQ461" s="75">
        <v>0</v>
      </c>
      <c r="BR461" s="75">
        <v>0</v>
      </c>
      <c r="BS461" s="75">
        <v>0</v>
      </c>
      <c r="BT461" s="75">
        <v>0</v>
      </c>
      <c r="BU461" s="75">
        <v>0</v>
      </c>
      <c r="BV461" s="75">
        <v>0</v>
      </c>
      <c r="BW461" s="75">
        <v>0</v>
      </c>
      <c r="BX461" s="75">
        <v>657000625</v>
      </c>
      <c r="BY461" s="75">
        <v>747000625</v>
      </c>
      <c r="BZ461" s="75">
        <v>765000625</v>
      </c>
      <c r="CA461" s="75">
        <v>0</v>
      </c>
    </row>
    <row r="462" spans="10:79" ht="12" customHeight="1">
      <c r="J462" s="46">
        <v>458</v>
      </c>
      <c r="K462" s="46">
        <f t="shared" si="18"/>
        <v>0</v>
      </c>
      <c r="L462" s="82">
        <f t="shared" si="19"/>
        <v>0</v>
      </c>
      <c r="N462" s="119" t="s">
        <v>33</v>
      </c>
      <c r="O462" s="120" t="s">
        <v>1951</v>
      </c>
      <c r="P462" s="122">
        <v>0</v>
      </c>
      <c r="Q462" s="122">
        <v>0</v>
      </c>
      <c r="R462" s="122">
        <v>0</v>
      </c>
      <c r="S462" s="122">
        <v>0</v>
      </c>
      <c r="T462" s="122">
        <v>85000026</v>
      </c>
      <c r="U462" s="122">
        <v>95000026</v>
      </c>
      <c r="V462" s="122">
        <v>100000026</v>
      </c>
      <c r="W462" s="122">
        <v>105000026</v>
      </c>
      <c r="X462" s="122">
        <v>110000026</v>
      </c>
      <c r="Y462" s="122">
        <v>115000026</v>
      </c>
      <c r="Z462" s="122">
        <v>120000026</v>
      </c>
      <c r="AA462" s="122">
        <v>125000026</v>
      </c>
      <c r="AB462" s="122">
        <v>130000026</v>
      </c>
      <c r="AC462" s="122">
        <v>0</v>
      </c>
      <c r="AD462" s="121"/>
      <c r="BB462" s="120" t="s">
        <v>2099</v>
      </c>
      <c r="BG462" s="73" t="s">
        <v>3930</v>
      </c>
      <c r="BI462" s="73" t="s">
        <v>4751</v>
      </c>
      <c r="BO462" s="72" t="s">
        <v>210</v>
      </c>
      <c r="BP462" s="73" t="s">
        <v>3874</v>
      </c>
      <c r="BQ462" s="75">
        <v>0</v>
      </c>
      <c r="BR462" s="75">
        <v>0</v>
      </c>
      <c r="BS462" s="75">
        <v>0</v>
      </c>
      <c r="BT462" s="75">
        <v>0</v>
      </c>
      <c r="BU462" s="75">
        <v>0</v>
      </c>
      <c r="BV462" s="75">
        <v>0</v>
      </c>
      <c r="BW462" s="75">
        <v>0</v>
      </c>
      <c r="BX462" s="75">
        <v>675000625</v>
      </c>
      <c r="BY462" s="75">
        <v>720000625</v>
      </c>
      <c r="BZ462" s="75">
        <v>0</v>
      </c>
      <c r="CA462" s="75">
        <v>0</v>
      </c>
    </row>
    <row r="463" spans="10:79" ht="12" customHeight="1">
      <c r="J463" s="46">
        <v>459</v>
      </c>
      <c r="K463" s="46">
        <f t="shared" si="18"/>
        <v>0</v>
      </c>
      <c r="L463" s="82">
        <f t="shared" si="19"/>
        <v>0</v>
      </c>
      <c r="N463" s="119" t="s">
        <v>33</v>
      </c>
      <c r="O463" s="120" t="s">
        <v>1941</v>
      </c>
      <c r="P463" s="122">
        <v>0</v>
      </c>
      <c r="Q463" s="122">
        <v>0</v>
      </c>
      <c r="R463" s="122">
        <v>0</v>
      </c>
      <c r="S463" s="122">
        <v>0</v>
      </c>
      <c r="T463" s="122">
        <v>85000026</v>
      </c>
      <c r="U463" s="122">
        <v>95000026</v>
      </c>
      <c r="V463" s="122">
        <v>100000026</v>
      </c>
      <c r="W463" s="122">
        <v>105000026</v>
      </c>
      <c r="X463" s="122">
        <v>110000026</v>
      </c>
      <c r="Y463" s="122">
        <v>115000026</v>
      </c>
      <c r="Z463" s="122">
        <v>120000026</v>
      </c>
      <c r="AA463" s="122">
        <v>125000026</v>
      </c>
      <c r="AB463" s="122">
        <v>130000026</v>
      </c>
      <c r="AC463" s="122">
        <v>0</v>
      </c>
      <c r="AD463" s="121"/>
      <c r="BB463" s="120" t="s">
        <v>2732</v>
      </c>
      <c r="BG463" s="73" t="s">
        <v>5279</v>
      </c>
      <c r="BI463" s="73" t="s">
        <v>4752</v>
      </c>
      <c r="BO463" s="72" t="s">
        <v>210</v>
      </c>
      <c r="BP463" s="73" t="s">
        <v>3875</v>
      </c>
      <c r="BQ463" s="75">
        <v>0</v>
      </c>
      <c r="BR463" s="75">
        <v>0</v>
      </c>
      <c r="BS463" s="75">
        <v>0</v>
      </c>
      <c r="BT463" s="75">
        <v>0</v>
      </c>
      <c r="BU463" s="75">
        <v>0</v>
      </c>
      <c r="BV463" s="75">
        <v>0</v>
      </c>
      <c r="BW463" s="75">
        <v>0</v>
      </c>
      <c r="BX463" s="75">
        <v>0</v>
      </c>
      <c r="BY463" s="75">
        <v>0</v>
      </c>
      <c r="BZ463" s="75">
        <v>0</v>
      </c>
      <c r="CA463" s="75">
        <v>0</v>
      </c>
    </row>
    <row r="464" spans="10:79" ht="12" customHeight="1">
      <c r="J464" s="46">
        <v>460</v>
      </c>
      <c r="K464" s="46">
        <f t="shared" si="18"/>
        <v>0</v>
      </c>
      <c r="L464" s="82">
        <f t="shared" si="19"/>
        <v>0</v>
      </c>
      <c r="N464" s="119" t="s">
        <v>33</v>
      </c>
      <c r="O464" s="120" t="s">
        <v>526</v>
      </c>
      <c r="P464" s="122">
        <v>0</v>
      </c>
      <c r="Q464" s="122">
        <v>0</v>
      </c>
      <c r="R464" s="122">
        <v>0</v>
      </c>
      <c r="S464" s="122">
        <v>0</v>
      </c>
      <c r="T464" s="122">
        <v>85000026</v>
      </c>
      <c r="U464" s="122">
        <v>95000026</v>
      </c>
      <c r="V464" s="122">
        <v>100000026</v>
      </c>
      <c r="W464" s="122">
        <v>105000026</v>
      </c>
      <c r="X464" s="122">
        <v>110000026</v>
      </c>
      <c r="Y464" s="122">
        <v>115000026</v>
      </c>
      <c r="Z464" s="122">
        <v>120000026</v>
      </c>
      <c r="AA464" s="122">
        <v>125000026</v>
      </c>
      <c r="AB464" s="122">
        <v>130000026</v>
      </c>
      <c r="AC464" s="122">
        <v>0</v>
      </c>
      <c r="AD464" s="121"/>
      <c r="BB464" s="120" t="s">
        <v>1812</v>
      </c>
      <c r="BG464" s="73" t="s">
        <v>3931</v>
      </c>
      <c r="BI464" s="73" t="s">
        <v>4753</v>
      </c>
      <c r="BO464" s="72" t="s">
        <v>210</v>
      </c>
      <c r="BP464" s="73" t="s">
        <v>3876</v>
      </c>
      <c r="BQ464" s="75">
        <v>324000625</v>
      </c>
      <c r="BR464" s="75">
        <v>360000625</v>
      </c>
      <c r="BS464" s="75">
        <v>603000625</v>
      </c>
      <c r="BT464" s="75">
        <v>639000625</v>
      </c>
      <c r="BU464" s="75">
        <v>675000625</v>
      </c>
      <c r="BV464" s="75">
        <v>711000625</v>
      </c>
      <c r="BW464" s="75">
        <v>0</v>
      </c>
      <c r="BX464" s="75">
        <v>0</v>
      </c>
      <c r="BY464" s="75">
        <v>0</v>
      </c>
      <c r="BZ464" s="75">
        <v>0</v>
      </c>
      <c r="CA464" s="75">
        <v>0</v>
      </c>
    </row>
    <row r="465" spans="10:79" ht="12" customHeight="1">
      <c r="J465" s="46">
        <v>461</v>
      </c>
      <c r="K465" s="46">
        <f t="shared" si="18"/>
        <v>0</v>
      </c>
      <c r="L465" s="82">
        <f t="shared" si="19"/>
        <v>0</v>
      </c>
      <c r="N465" s="119" t="s">
        <v>33</v>
      </c>
      <c r="O465" s="120" t="s">
        <v>331</v>
      </c>
      <c r="P465" s="122">
        <v>0</v>
      </c>
      <c r="Q465" s="122">
        <v>0</v>
      </c>
      <c r="R465" s="122">
        <v>0</v>
      </c>
      <c r="S465" s="122">
        <v>0</v>
      </c>
      <c r="T465" s="122">
        <v>85000026</v>
      </c>
      <c r="U465" s="122">
        <v>90000026</v>
      </c>
      <c r="V465" s="122">
        <v>95000026</v>
      </c>
      <c r="W465" s="122">
        <v>100000026</v>
      </c>
      <c r="X465" s="122">
        <v>105000026</v>
      </c>
      <c r="Y465" s="122">
        <v>110000026</v>
      </c>
      <c r="Z465" s="122">
        <v>115000026</v>
      </c>
      <c r="AA465" s="122">
        <v>120000026</v>
      </c>
      <c r="AB465" s="122">
        <v>0</v>
      </c>
      <c r="AC465" s="122">
        <v>0</v>
      </c>
      <c r="AD465" s="121"/>
      <c r="BB465" s="120" t="s">
        <v>572</v>
      </c>
      <c r="BG465" s="73" t="s">
        <v>3932</v>
      </c>
      <c r="BI465" s="73" t="s">
        <v>4754</v>
      </c>
      <c r="BO465" s="72" t="s">
        <v>210</v>
      </c>
      <c r="BP465" s="73" t="s">
        <v>3877</v>
      </c>
      <c r="BQ465" s="75">
        <v>324000625</v>
      </c>
      <c r="BR465" s="75">
        <v>360000625</v>
      </c>
      <c r="BS465" s="75">
        <v>0</v>
      </c>
      <c r="BT465" s="75">
        <v>630000625</v>
      </c>
      <c r="BU465" s="75">
        <v>0</v>
      </c>
      <c r="BV465" s="75">
        <v>0</v>
      </c>
      <c r="BW465" s="75">
        <v>0</v>
      </c>
      <c r="BX465" s="75">
        <v>0</v>
      </c>
      <c r="BY465" s="75">
        <v>0</v>
      </c>
      <c r="BZ465" s="75">
        <v>0</v>
      </c>
      <c r="CA465" s="75">
        <v>0</v>
      </c>
    </row>
    <row r="466" spans="10:79" ht="12" customHeight="1">
      <c r="J466" s="46">
        <v>462</v>
      </c>
      <c r="K466" s="46">
        <f t="shared" si="18"/>
        <v>0</v>
      </c>
      <c r="L466" s="82">
        <f t="shared" si="19"/>
        <v>0</v>
      </c>
      <c r="N466" s="119" t="s">
        <v>33</v>
      </c>
      <c r="O466" s="120" t="s">
        <v>505</v>
      </c>
      <c r="P466" s="122">
        <v>0</v>
      </c>
      <c r="Q466" s="122">
        <v>0</v>
      </c>
      <c r="R466" s="122">
        <v>0</v>
      </c>
      <c r="S466" s="122">
        <v>0</v>
      </c>
      <c r="T466" s="122">
        <v>85000026</v>
      </c>
      <c r="U466" s="122">
        <v>95000026</v>
      </c>
      <c r="V466" s="122">
        <v>100000026</v>
      </c>
      <c r="W466" s="122">
        <v>105000026</v>
      </c>
      <c r="X466" s="122">
        <v>110000026</v>
      </c>
      <c r="Y466" s="122">
        <v>115000026</v>
      </c>
      <c r="Z466" s="122">
        <v>120000026</v>
      </c>
      <c r="AA466" s="122">
        <v>125000026</v>
      </c>
      <c r="AB466" s="122">
        <v>130000026</v>
      </c>
      <c r="AC466" s="122">
        <v>0</v>
      </c>
      <c r="AD466" s="121"/>
      <c r="BB466" s="120" t="s">
        <v>2060</v>
      </c>
      <c r="BG466" s="73" t="s">
        <v>3933</v>
      </c>
      <c r="BI466" s="73" t="s">
        <v>4755</v>
      </c>
      <c r="BO466" s="72" t="s">
        <v>210</v>
      </c>
      <c r="BP466" s="73" t="s">
        <v>3878</v>
      </c>
      <c r="BQ466" s="75">
        <v>342000625</v>
      </c>
      <c r="BR466" s="75">
        <v>360000625</v>
      </c>
      <c r="BS466" s="75">
        <v>378000625</v>
      </c>
      <c r="BT466" s="75">
        <v>630000625</v>
      </c>
      <c r="BU466" s="75">
        <v>0</v>
      </c>
      <c r="BV466" s="75">
        <v>0</v>
      </c>
      <c r="BW466" s="75">
        <v>0</v>
      </c>
      <c r="BX466" s="75">
        <v>0</v>
      </c>
      <c r="BY466" s="75">
        <v>0</v>
      </c>
      <c r="BZ466" s="75">
        <v>0</v>
      </c>
      <c r="CA466" s="75">
        <v>0</v>
      </c>
    </row>
    <row r="467" spans="10:79" ht="12" customHeight="1">
      <c r="J467" s="46">
        <v>463</v>
      </c>
      <c r="K467" s="46">
        <f t="shared" si="18"/>
        <v>0</v>
      </c>
      <c r="L467" s="82">
        <f t="shared" si="19"/>
        <v>0</v>
      </c>
      <c r="N467" s="119" t="s">
        <v>33</v>
      </c>
      <c r="O467" s="120" t="s">
        <v>2127</v>
      </c>
      <c r="P467" s="122">
        <v>0</v>
      </c>
      <c r="Q467" s="122">
        <v>0</v>
      </c>
      <c r="R467" s="122">
        <v>0</v>
      </c>
      <c r="S467" s="122">
        <v>0</v>
      </c>
      <c r="T467" s="122">
        <v>0</v>
      </c>
      <c r="U467" s="122">
        <v>0</v>
      </c>
      <c r="V467" s="122">
        <v>0</v>
      </c>
      <c r="W467" s="122">
        <v>0</v>
      </c>
      <c r="X467" s="122">
        <v>0</v>
      </c>
      <c r="Y467" s="122">
        <v>170000026</v>
      </c>
      <c r="Z467" s="122">
        <v>180000026</v>
      </c>
      <c r="AA467" s="122">
        <v>190000026</v>
      </c>
      <c r="AB467" s="122">
        <v>195000026</v>
      </c>
      <c r="AC467" s="122">
        <v>0</v>
      </c>
      <c r="AD467" s="121"/>
      <c r="BB467" s="120" t="s">
        <v>1696</v>
      </c>
      <c r="BG467" s="73" t="s">
        <v>5280</v>
      </c>
      <c r="BI467" s="73" t="s">
        <v>4756</v>
      </c>
      <c r="BO467" s="72" t="s">
        <v>210</v>
      </c>
      <c r="BP467" s="73" t="s">
        <v>3879</v>
      </c>
      <c r="BQ467" s="75">
        <v>0</v>
      </c>
      <c r="BR467" s="75">
        <v>0</v>
      </c>
      <c r="BS467" s="75">
        <v>0</v>
      </c>
      <c r="BT467" s="75">
        <v>0</v>
      </c>
      <c r="BU467" s="75">
        <v>0</v>
      </c>
      <c r="BV467" s="75">
        <v>0</v>
      </c>
      <c r="BW467" s="75">
        <v>0</v>
      </c>
      <c r="BX467" s="75">
        <v>0</v>
      </c>
      <c r="BY467" s="75">
        <v>0</v>
      </c>
      <c r="BZ467" s="75">
        <v>0</v>
      </c>
      <c r="CA467" s="75">
        <v>0</v>
      </c>
    </row>
    <row r="468" spans="10:79" ht="12" customHeight="1">
      <c r="J468" s="46">
        <v>464</v>
      </c>
      <c r="K468" s="46">
        <f t="shared" si="18"/>
        <v>0</v>
      </c>
      <c r="L468" s="82">
        <f t="shared" si="19"/>
        <v>0</v>
      </c>
      <c r="N468" s="119" t="s">
        <v>33</v>
      </c>
      <c r="O468" s="120" t="s">
        <v>269</v>
      </c>
      <c r="P468" s="122">
        <v>0</v>
      </c>
      <c r="Q468" s="122">
        <v>0</v>
      </c>
      <c r="R468" s="122">
        <v>0</v>
      </c>
      <c r="S468" s="122">
        <v>0</v>
      </c>
      <c r="T468" s="122">
        <v>90000026</v>
      </c>
      <c r="U468" s="122">
        <v>100000026</v>
      </c>
      <c r="V468" s="122">
        <v>105000026</v>
      </c>
      <c r="W468" s="122">
        <v>110000026</v>
      </c>
      <c r="X468" s="122">
        <v>115000026</v>
      </c>
      <c r="Y468" s="122">
        <v>120000026</v>
      </c>
      <c r="Z468" s="122">
        <v>125000026</v>
      </c>
      <c r="AA468" s="122">
        <v>130000026</v>
      </c>
      <c r="AB468" s="122">
        <v>135000026</v>
      </c>
      <c r="AC468" s="122">
        <v>140000026</v>
      </c>
      <c r="AD468" s="121"/>
      <c r="BB468" s="120" t="s">
        <v>2353</v>
      </c>
      <c r="BG468" s="73" t="s">
        <v>3934</v>
      </c>
      <c r="BI468" s="73" t="s">
        <v>4757</v>
      </c>
      <c r="BO468" s="72" t="s">
        <v>210</v>
      </c>
      <c r="BP468" s="73" t="s">
        <v>3880</v>
      </c>
      <c r="BQ468" s="75">
        <v>495000625</v>
      </c>
      <c r="BR468" s="75">
        <v>387000625</v>
      </c>
      <c r="BS468" s="75">
        <v>405000625</v>
      </c>
      <c r="BT468" s="75">
        <v>432000625</v>
      </c>
      <c r="BU468" s="75">
        <v>468000625</v>
      </c>
      <c r="BV468" s="75">
        <v>522000625</v>
      </c>
      <c r="BW468" s="75">
        <v>558000625</v>
      </c>
      <c r="BX468" s="75">
        <v>594000625</v>
      </c>
      <c r="BY468" s="75">
        <v>0</v>
      </c>
      <c r="BZ468" s="75">
        <v>0</v>
      </c>
      <c r="CA468" s="75">
        <v>0</v>
      </c>
    </row>
    <row r="469" spans="10:79" ht="12" customHeight="1">
      <c r="J469" s="46">
        <v>465</v>
      </c>
      <c r="K469" s="46">
        <f t="shared" si="18"/>
        <v>0</v>
      </c>
      <c r="L469" s="82">
        <f t="shared" si="19"/>
        <v>0</v>
      </c>
      <c r="N469" s="119" t="s">
        <v>33</v>
      </c>
      <c r="O469" s="120" t="s">
        <v>1875</v>
      </c>
      <c r="P469" s="122">
        <v>0</v>
      </c>
      <c r="Q469" s="122">
        <v>0</v>
      </c>
      <c r="R469" s="122">
        <v>0</v>
      </c>
      <c r="S469" s="122">
        <v>0</v>
      </c>
      <c r="T469" s="122">
        <v>90000026</v>
      </c>
      <c r="U469" s="122">
        <v>100000026</v>
      </c>
      <c r="V469" s="122">
        <v>105000026</v>
      </c>
      <c r="W469" s="122">
        <v>110000026</v>
      </c>
      <c r="X469" s="122">
        <v>115000026</v>
      </c>
      <c r="Y469" s="122">
        <v>120000026</v>
      </c>
      <c r="Z469" s="122">
        <v>125000026</v>
      </c>
      <c r="AA469" s="122">
        <v>130000026</v>
      </c>
      <c r="AB469" s="122">
        <v>135000026</v>
      </c>
      <c r="AC469" s="122">
        <v>0</v>
      </c>
      <c r="AD469" s="121"/>
      <c r="BB469" s="120" t="s">
        <v>2354</v>
      </c>
      <c r="BG469" s="73" t="s">
        <v>3934</v>
      </c>
      <c r="BI469" s="73" t="s">
        <v>4758</v>
      </c>
      <c r="BO469" s="72" t="s">
        <v>210</v>
      </c>
      <c r="BP469" s="73" t="s">
        <v>3881</v>
      </c>
      <c r="BQ469" s="75">
        <v>0</v>
      </c>
      <c r="BR469" s="75">
        <v>0</v>
      </c>
      <c r="BS469" s="75">
        <v>430000625</v>
      </c>
      <c r="BT469" s="75">
        <v>0</v>
      </c>
      <c r="BU469" s="75">
        <v>0</v>
      </c>
      <c r="BV469" s="75">
        <v>0</v>
      </c>
      <c r="BW469" s="75">
        <v>0</v>
      </c>
      <c r="BX469" s="75">
        <v>0</v>
      </c>
      <c r="BY469" s="75">
        <v>0</v>
      </c>
      <c r="BZ469" s="75">
        <v>0</v>
      </c>
      <c r="CA469" s="75">
        <v>0</v>
      </c>
    </row>
    <row r="470" spans="10:79" ht="12" customHeight="1">
      <c r="J470" s="46">
        <v>466</v>
      </c>
      <c r="K470" s="46">
        <f t="shared" si="18"/>
        <v>0</v>
      </c>
      <c r="L470" s="82">
        <f t="shared" si="19"/>
        <v>0</v>
      </c>
      <c r="N470" s="119" t="s">
        <v>33</v>
      </c>
      <c r="O470" s="120" t="s">
        <v>1942</v>
      </c>
      <c r="P470" s="122">
        <v>0</v>
      </c>
      <c r="Q470" s="122">
        <v>0</v>
      </c>
      <c r="R470" s="122">
        <v>0</v>
      </c>
      <c r="S470" s="122">
        <v>0</v>
      </c>
      <c r="T470" s="122">
        <v>90000026</v>
      </c>
      <c r="U470" s="122">
        <v>100000026</v>
      </c>
      <c r="V470" s="122">
        <v>105000026</v>
      </c>
      <c r="W470" s="122">
        <v>110000026</v>
      </c>
      <c r="X470" s="122">
        <v>115000026</v>
      </c>
      <c r="Y470" s="122">
        <v>120000026</v>
      </c>
      <c r="Z470" s="122">
        <v>125000026</v>
      </c>
      <c r="AA470" s="122">
        <v>130000026</v>
      </c>
      <c r="AB470" s="122">
        <v>135000026</v>
      </c>
      <c r="AC470" s="122">
        <v>140000026</v>
      </c>
      <c r="AD470" s="121"/>
      <c r="BB470" s="120" t="s">
        <v>2854</v>
      </c>
      <c r="BG470" s="73" t="s">
        <v>3935</v>
      </c>
      <c r="BI470" s="73" t="s">
        <v>4759</v>
      </c>
      <c r="BO470" s="72" t="s">
        <v>210</v>
      </c>
      <c r="BP470" s="73" t="s">
        <v>3882</v>
      </c>
      <c r="BQ470" s="75">
        <v>535000625</v>
      </c>
      <c r="BR470" s="75">
        <v>535000625</v>
      </c>
      <c r="BS470" s="75">
        <v>625000625</v>
      </c>
      <c r="BT470" s="75">
        <v>0</v>
      </c>
      <c r="BU470" s="75">
        <v>733000625</v>
      </c>
      <c r="BV470" s="75">
        <v>0</v>
      </c>
      <c r="BW470" s="75">
        <v>814000625</v>
      </c>
      <c r="BX470" s="75">
        <v>0</v>
      </c>
      <c r="BY470" s="75">
        <v>0</v>
      </c>
      <c r="BZ470" s="75">
        <v>0</v>
      </c>
      <c r="CA470" s="75">
        <v>0</v>
      </c>
    </row>
    <row r="471" spans="10:79" ht="12" customHeight="1">
      <c r="J471" s="46">
        <v>467</v>
      </c>
      <c r="K471" s="46">
        <f t="shared" si="18"/>
        <v>0</v>
      </c>
      <c r="L471" s="82">
        <f t="shared" si="19"/>
        <v>0</v>
      </c>
      <c r="N471" s="119" t="s">
        <v>33</v>
      </c>
      <c r="O471" s="120" t="s">
        <v>506</v>
      </c>
      <c r="P471" s="122">
        <v>0</v>
      </c>
      <c r="Q471" s="122">
        <v>0</v>
      </c>
      <c r="R471" s="122">
        <v>0</v>
      </c>
      <c r="S471" s="122">
        <v>0</v>
      </c>
      <c r="T471" s="122">
        <v>80000026</v>
      </c>
      <c r="U471" s="122">
        <v>85000026</v>
      </c>
      <c r="V471" s="122">
        <v>90000026</v>
      </c>
      <c r="W471" s="122">
        <v>100000026</v>
      </c>
      <c r="X471" s="122">
        <v>105000026</v>
      </c>
      <c r="Y471" s="122">
        <v>110000026</v>
      </c>
      <c r="Z471" s="122">
        <v>115000026</v>
      </c>
      <c r="AA471" s="122">
        <v>120000026</v>
      </c>
      <c r="AB471" s="122">
        <v>130000026</v>
      </c>
      <c r="AC471" s="122">
        <v>0</v>
      </c>
      <c r="AD471" s="121"/>
      <c r="BB471" s="120" t="s">
        <v>2811</v>
      </c>
      <c r="BG471" s="73" t="s">
        <v>5281</v>
      </c>
      <c r="BI471" s="73" t="s">
        <v>4760</v>
      </c>
      <c r="BO471" s="72" t="s">
        <v>210</v>
      </c>
      <c r="BP471" s="73" t="s">
        <v>3883</v>
      </c>
      <c r="BQ471" s="75">
        <v>459000625</v>
      </c>
      <c r="BR471" s="75">
        <v>513000625</v>
      </c>
      <c r="BS471" s="75">
        <v>549000625</v>
      </c>
      <c r="BT471" s="75">
        <v>621000625</v>
      </c>
      <c r="BU471" s="75">
        <v>657000625</v>
      </c>
      <c r="BV471" s="75">
        <v>693000625</v>
      </c>
      <c r="BW471" s="75">
        <v>738000625</v>
      </c>
      <c r="BX471" s="75">
        <v>783000625</v>
      </c>
      <c r="BY471" s="75">
        <v>900000625</v>
      </c>
      <c r="BZ471" s="75">
        <v>1080000625</v>
      </c>
      <c r="CA471" s="75">
        <v>0</v>
      </c>
    </row>
    <row r="472" spans="10:79" ht="12" customHeight="1">
      <c r="J472" s="46">
        <v>468</v>
      </c>
      <c r="K472" s="46">
        <f t="shared" si="18"/>
        <v>0</v>
      </c>
      <c r="L472" s="82">
        <f t="shared" si="19"/>
        <v>0</v>
      </c>
      <c r="N472" s="119" t="s">
        <v>33</v>
      </c>
      <c r="O472" s="120" t="s">
        <v>270</v>
      </c>
      <c r="P472" s="122">
        <v>0</v>
      </c>
      <c r="Q472" s="122">
        <v>0</v>
      </c>
      <c r="R472" s="122">
        <v>0</v>
      </c>
      <c r="S472" s="122">
        <v>0</v>
      </c>
      <c r="T472" s="122">
        <v>80000026</v>
      </c>
      <c r="U472" s="122">
        <v>85000026</v>
      </c>
      <c r="V472" s="122">
        <v>90000026</v>
      </c>
      <c r="W472" s="122">
        <v>100000026</v>
      </c>
      <c r="X472" s="122">
        <v>105000026</v>
      </c>
      <c r="Y472" s="122">
        <v>110000026</v>
      </c>
      <c r="Z472" s="122">
        <v>115000026</v>
      </c>
      <c r="AA472" s="122">
        <v>120000026</v>
      </c>
      <c r="AB472" s="122">
        <v>130000026</v>
      </c>
      <c r="AC472" s="122">
        <v>0</v>
      </c>
      <c r="AD472" s="121"/>
      <c r="BB472" s="120" t="s">
        <v>2240</v>
      </c>
      <c r="BG472" s="73" t="s">
        <v>5300</v>
      </c>
      <c r="BI472" s="73" t="s">
        <v>4761</v>
      </c>
      <c r="BO472" s="72" t="s">
        <v>210</v>
      </c>
      <c r="BP472" s="73" t="s">
        <v>3883</v>
      </c>
      <c r="BQ472" s="75">
        <v>387000625</v>
      </c>
      <c r="BR472" s="75">
        <v>356000625</v>
      </c>
      <c r="BS472" s="75">
        <v>468000625</v>
      </c>
      <c r="BT472" s="75">
        <v>504000625</v>
      </c>
      <c r="BU472" s="75">
        <v>549000625</v>
      </c>
      <c r="BV472" s="75">
        <v>594000625</v>
      </c>
      <c r="BW472" s="75">
        <v>630000625</v>
      </c>
      <c r="BX472" s="75">
        <v>0</v>
      </c>
      <c r="BY472" s="75">
        <v>0</v>
      </c>
      <c r="BZ472" s="75">
        <v>0</v>
      </c>
      <c r="CA472" s="75">
        <v>0</v>
      </c>
    </row>
    <row r="473" spans="10:79" ht="12" customHeight="1">
      <c r="J473" s="46">
        <v>469</v>
      </c>
      <c r="K473" s="46">
        <f t="shared" si="18"/>
        <v>0</v>
      </c>
      <c r="L473" s="82">
        <f t="shared" si="19"/>
        <v>0</v>
      </c>
      <c r="N473" s="119" t="s">
        <v>33</v>
      </c>
      <c r="O473" s="120" t="s">
        <v>2542</v>
      </c>
      <c r="P473" s="122">
        <v>0</v>
      </c>
      <c r="Q473" s="122">
        <v>0</v>
      </c>
      <c r="R473" s="122">
        <v>0</v>
      </c>
      <c r="S473" s="122">
        <v>0</v>
      </c>
      <c r="T473" s="122">
        <v>80000026</v>
      </c>
      <c r="U473" s="122">
        <v>85000026</v>
      </c>
      <c r="V473" s="122">
        <v>90000026</v>
      </c>
      <c r="W473" s="122">
        <v>100000026</v>
      </c>
      <c r="X473" s="122">
        <v>105000026</v>
      </c>
      <c r="Y473" s="122">
        <v>110000026</v>
      </c>
      <c r="Z473" s="122">
        <v>115000026</v>
      </c>
      <c r="AA473" s="122">
        <v>120000026</v>
      </c>
      <c r="AB473" s="122">
        <v>130000026</v>
      </c>
      <c r="AC473" s="122">
        <v>0</v>
      </c>
      <c r="AD473" s="121"/>
      <c r="BB473" s="120" t="s">
        <v>2355</v>
      </c>
      <c r="BG473" s="73" t="s">
        <v>3936</v>
      </c>
      <c r="BI473" s="73" t="s">
        <v>4762</v>
      </c>
      <c r="BO473" s="72" t="s">
        <v>210</v>
      </c>
      <c r="BP473" s="73" t="s">
        <v>3884</v>
      </c>
      <c r="BQ473" s="75">
        <v>333000625</v>
      </c>
      <c r="BR473" s="75">
        <v>387000625</v>
      </c>
      <c r="BS473" s="75">
        <v>441000625</v>
      </c>
      <c r="BT473" s="75">
        <v>504000625</v>
      </c>
      <c r="BU473" s="75">
        <v>558000625</v>
      </c>
      <c r="BV473" s="75">
        <v>621000625</v>
      </c>
      <c r="BW473" s="75">
        <v>657000625</v>
      </c>
      <c r="BX473" s="75">
        <v>625000625</v>
      </c>
      <c r="BY473" s="75">
        <v>679000625</v>
      </c>
      <c r="BZ473" s="75">
        <v>0</v>
      </c>
      <c r="CA473" s="75">
        <v>0</v>
      </c>
    </row>
    <row r="474" spans="10:79" ht="12" customHeight="1">
      <c r="J474" s="46">
        <v>470</v>
      </c>
      <c r="K474" s="46">
        <f t="shared" si="18"/>
        <v>0</v>
      </c>
      <c r="L474" s="82">
        <f t="shared" si="19"/>
        <v>0</v>
      </c>
      <c r="N474" s="119" t="s">
        <v>33</v>
      </c>
      <c r="O474" s="120" t="s">
        <v>1994</v>
      </c>
      <c r="P474" s="122">
        <v>0</v>
      </c>
      <c r="Q474" s="122">
        <v>0</v>
      </c>
      <c r="R474" s="122">
        <v>0</v>
      </c>
      <c r="S474" s="122">
        <v>0</v>
      </c>
      <c r="T474" s="122">
        <v>80000026</v>
      </c>
      <c r="U474" s="122">
        <v>85000026</v>
      </c>
      <c r="V474" s="122">
        <v>90000026</v>
      </c>
      <c r="W474" s="122">
        <v>100000026</v>
      </c>
      <c r="X474" s="122">
        <v>105000026</v>
      </c>
      <c r="Y474" s="122">
        <v>110000026</v>
      </c>
      <c r="Z474" s="122">
        <v>115000026</v>
      </c>
      <c r="AA474" s="122">
        <v>120000026</v>
      </c>
      <c r="AB474" s="122">
        <v>130000026</v>
      </c>
      <c r="AC474" s="122">
        <v>0</v>
      </c>
      <c r="AD474" s="121"/>
      <c r="BB474" s="120" t="s">
        <v>3421</v>
      </c>
      <c r="BG474" s="73" t="s">
        <v>3937</v>
      </c>
      <c r="BI474" s="73" t="s">
        <v>4763</v>
      </c>
      <c r="BO474" s="72" t="s">
        <v>210</v>
      </c>
      <c r="BP474" s="73" t="s">
        <v>3885</v>
      </c>
      <c r="BQ474" s="75">
        <v>0</v>
      </c>
      <c r="BR474" s="75">
        <v>0</v>
      </c>
      <c r="BS474" s="75">
        <v>0</v>
      </c>
      <c r="BT474" s="75">
        <v>0</v>
      </c>
      <c r="BU474" s="75">
        <v>0</v>
      </c>
      <c r="BV474" s="75">
        <v>0</v>
      </c>
      <c r="BW474" s="75">
        <v>0</v>
      </c>
      <c r="BX474" s="75">
        <v>0</v>
      </c>
      <c r="BY474" s="75">
        <v>875000026</v>
      </c>
      <c r="BZ474" s="75">
        <v>0</v>
      </c>
      <c r="CA474" s="75">
        <v>0</v>
      </c>
    </row>
    <row r="475" spans="10:79" ht="12" customHeight="1">
      <c r="J475" s="46">
        <v>471</v>
      </c>
      <c r="K475" s="46">
        <f t="shared" si="18"/>
        <v>0</v>
      </c>
      <c r="L475" s="82">
        <f t="shared" si="19"/>
        <v>0</v>
      </c>
      <c r="N475" s="119" t="s">
        <v>33</v>
      </c>
      <c r="O475" s="120" t="s">
        <v>321</v>
      </c>
      <c r="P475" s="122">
        <v>0</v>
      </c>
      <c r="Q475" s="122">
        <v>0</v>
      </c>
      <c r="R475" s="122">
        <v>0</v>
      </c>
      <c r="S475" s="122">
        <v>0</v>
      </c>
      <c r="T475" s="122">
        <v>80000026</v>
      </c>
      <c r="U475" s="122">
        <v>85000026</v>
      </c>
      <c r="V475" s="122">
        <v>90000026</v>
      </c>
      <c r="W475" s="122">
        <v>100000026</v>
      </c>
      <c r="X475" s="122">
        <v>105000026</v>
      </c>
      <c r="Y475" s="122">
        <v>110000026</v>
      </c>
      <c r="Z475" s="122">
        <v>115000026</v>
      </c>
      <c r="AA475" s="122">
        <v>120000026</v>
      </c>
      <c r="AB475" s="122">
        <v>130000026</v>
      </c>
      <c r="AC475" s="122">
        <v>0</v>
      </c>
      <c r="AD475" s="121"/>
      <c r="BB475" s="120" t="s">
        <v>2674</v>
      </c>
      <c r="BG475" s="73" t="s">
        <v>3938</v>
      </c>
      <c r="BI475" s="73" t="s">
        <v>4764</v>
      </c>
      <c r="BO475" s="72" t="s">
        <v>210</v>
      </c>
      <c r="BP475" s="73" t="s">
        <v>3886</v>
      </c>
      <c r="BQ475" s="75">
        <v>0</v>
      </c>
      <c r="BR475" s="75">
        <v>0</v>
      </c>
      <c r="BS475" s="75">
        <v>0</v>
      </c>
      <c r="BT475" s="75">
        <v>0</v>
      </c>
      <c r="BU475" s="75">
        <v>0</v>
      </c>
      <c r="BV475" s="75">
        <v>0</v>
      </c>
      <c r="BW475" s="75">
        <v>0</v>
      </c>
      <c r="BX475" s="75">
        <v>0</v>
      </c>
      <c r="BY475" s="75">
        <v>0</v>
      </c>
      <c r="BZ475" s="75">
        <v>0</v>
      </c>
      <c r="CA475" s="75">
        <v>0</v>
      </c>
    </row>
    <row r="476" spans="10:79" ht="12" customHeight="1">
      <c r="J476" s="46">
        <v>472</v>
      </c>
      <c r="K476" s="46">
        <f t="shared" si="18"/>
        <v>0</v>
      </c>
      <c r="L476" s="82">
        <f t="shared" si="19"/>
        <v>0</v>
      </c>
      <c r="N476" s="119" t="s">
        <v>33</v>
      </c>
      <c r="O476" s="120" t="s">
        <v>1290</v>
      </c>
      <c r="P476" s="122">
        <v>0</v>
      </c>
      <c r="Q476" s="122">
        <v>0</v>
      </c>
      <c r="R476" s="122">
        <v>0</v>
      </c>
      <c r="S476" s="122">
        <v>0</v>
      </c>
      <c r="T476" s="122">
        <v>80000026</v>
      </c>
      <c r="U476" s="122">
        <v>85000026</v>
      </c>
      <c r="V476" s="122">
        <v>90000026</v>
      </c>
      <c r="W476" s="122">
        <v>100000026</v>
      </c>
      <c r="X476" s="122">
        <v>105000026</v>
      </c>
      <c r="Y476" s="122">
        <v>110000026</v>
      </c>
      <c r="Z476" s="122">
        <v>115000026</v>
      </c>
      <c r="AA476" s="122">
        <v>120000026</v>
      </c>
      <c r="AB476" s="122">
        <v>130000026</v>
      </c>
      <c r="AC476" s="122">
        <v>0</v>
      </c>
      <c r="AD476" s="121"/>
      <c r="BB476" s="120" t="s">
        <v>2356</v>
      </c>
      <c r="BG476" s="73" t="s">
        <v>3939</v>
      </c>
      <c r="BI476" s="73" t="s">
        <v>4765</v>
      </c>
      <c r="BO476" s="72" t="s">
        <v>210</v>
      </c>
      <c r="BP476" s="73" t="s">
        <v>3887</v>
      </c>
      <c r="BQ476" s="75">
        <v>243000625</v>
      </c>
      <c r="BR476" s="75">
        <v>0</v>
      </c>
      <c r="BS476" s="75">
        <v>0</v>
      </c>
      <c r="BT476" s="75">
        <v>666000625</v>
      </c>
      <c r="BU476" s="75">
        <v>333000625</v>
      </c>
      <c r="BV476" s="75">
        <v>0</v>
      </c>
      <c r="BW476" s="75">
        <v>0</v>
      </c>
      <c r="BX476" s="75">
        <v>0</v>
      </c>
      <c r="BY476" s="75">
        <v>0</v>
      </c>
      <c r="BZ476" s="75">
        <v>0</v>
      </c>
      <c r="CA476" s="75">
        <v>0</v>
      </c>
    </row>
    <row r="477" spans="10:79" ht="12" customHeight="1">
      <c r="J477" s="46">
        <v>473</v>
      </c>
      <c r="K477" s="46">
        <f t="shared" si="18"/>
        <v>0</v>
      </c>
      <c r="L477" s="82">
        <f t="shared" si="19"/>
        <v>0</v>
      </c>
      <c r="N477" s="119" t="s">
        <v>33</v>
      </c>
      <c r="O477" s="120" t="s">
        <v>357</v>
      </c>
      <c r="P477" s="122">
        <v>0</v>
      </c>
      <c r="Q477" s="122">
        <v>0</v>
      </c>
      <c r="R477" s="122">
        <v>0</v>
      </c>
      <c r="S477" s="122">
        <v>0</v>
      </c>
      <c r="T477" s="122">
        <v>80000026</v>
      </c>
      <c r="U477" s="122">
        <v>85000026</v>
      </c>
      <c r="V477" s="122">
        <v>90000026</v>
      </c>
      <c r="W477" s="122">
        <v>100000026</v>
      </c>
      <c r="X477" s="122">
        <v>105000026</v>
      </c>
      <c r="Y477" s="122">
        <v>110000026</v>
      </c>
      <c r="Z477" s="122">
        <v>115000026</v>
      </c>
      <c r="AA477" s="122">
        <v>120000026</v>
      </c>
      <c r="AB477" s="122">
        <v>130000026</v>
      </c>
      <c r="AC477" s="122">
        <v>0</v>
      </c>
      <c r="AD477" s="121"/>
      <c r="BB477" s="120" t="s">
        <v>2793</v>
      </c>
      <c r="BG477" s="73" t="s">
        <v>5301</v>
      </c>
      <c r="BI477" s="73" t="s">
        <v>4766</v>
      </c>
      <c r="BO477" s="72" t="s">
        <v>210</v>
      </c>
      <c r="BP477" s="73" t="s">
        <v>3888</v>
      </c>
      <c r="BQ477" s="75">
        <v>405000625</v>
      </c>
      <c r="BR477" s="75">
        <v>450000625</v>
      </c>
      <c r="BS477" s="75">
        <v>495000625</v>
      </c>
      <c r="BT477" s="75">
        <v>540000625</v>
      </c>
      <c r="BU477" s="75">
        <v>585000625</v>
      </c>
      <c r="BV477" s="75">
        <v>675000625</v>
      </c>
      <c r="BW477" s="75">
        <v>765000625</v>
      </c>
      <c r="BX477" s="75">
        <v>810000625</v>
      </c>
      <c r="BY477" s="75">
        <v>0</v>
      </c>
      <c r="BZ477" s="75">
        <v>0</v>
      </c>
      <c r="CA477" s="75">
        <v>0</v>
      </c>
    </row>
    <row r="478" spans="10:79" ht="12" customHeight="1">
      <c r="J478" s="46">
        <v>474</v>
      </c>
      <c r="K478" s="46">
        <f t="shared" si="18"/>
        <v>0</v>
      </c>
      <c r="L478" s="82">
        <f t="shared" si="19"/>
        <v>0</v>
      </c>
      <c r="N478" s="119" t="s">
        <v>33</v>
      </c>
      <c r="O478" s="120" t="s">
        <v>2367</v>
      </c>
      <c r="P478" s="122">
        <v>0</v>
      </c>
      <c r="Q478" s="122">
        <v>0</v>
      </c>
      <c r="R478" s="122">
        <v>0</v>
      </c>
      <c r="S478" s="122">
        <v>0</v>
      </c>
      <c r="T478" s="122">
        <v>85000026</v>
      </c>
      <c r="U478" s="122">
        <v>90000026</v>
      </c>
      <c r="V478" s="122">
        <v>95000026</v>
      </c>
      <c r="W478" s="122">
        <v>100000026</v>
      </c>
      <c r="X478" s="122">
        <v>105000026</v>
      </c>
      <c r="Y478" s="122">
        <v>110000026</v>
      </c>
      <c r="Z478" s="122">
        <v>115000026</v>
      </c>
      <c r="AA478" s="122">
        <v>120000026</v>
      </c>
      <c r="AB478" s="122">
        <v>125000026</v>
      </c>
      <c r="AC478" s="122">
        <v>0</v>
      </c>
      <c r="AD478" s="121"/>
      <c r="BB478" s="120" t="s">
        <v>2357</v>
      </c>
      <c r="BG478" s="73" t="s">
        <v>3940</v>
      </c>
      <c r="BI478" s="73" t="s">
        <v>4767</v>
      </c>
      <c r="BO478" s="72" t="s">
        <v>210</v>
      </c>
      <c r="BP478" s="73" t="s">
        <v>3889</v>
      </c>
      <c r="BQ478" s="75">
        <v>0</v>
      </c>
      <c r="BR478" s="75">
        <v>0</v>
      </c>
      <c r="BS478" s="75">
        <v>0</v>
      </c>
      <c r="BT478" s="75">
        <v>0</v>
      </c>
      <c r="BU478" s="75">
        <v>0</v>
      </c>
      <c r="BV478" s="75">
        <v>0</v>
      </c>
      <c r="BW478" s="75">
        <v>0</v>
      </c>
      <c r="BX478" s="75">
        <v>0</v>
      </c>
      <c r="BY478" s="75">
        <v>0</v>
      </c>
      <c r="BZ478" s="75">
        <v>0</v>
      </c>
      <c r="CA478" s="75">
        <v>0</v>
      </c>
    </row>
    <row r="479" spans="10:79" ht="12" customHeight="1">
      <c r="J479" s="46">
        <v>475</v>
      </c>
      <c r="K479" s="46">
        <f t="shared" si="18"/>
        <v>0</v>
      </c>
      <c r="L479" s="82">
        <f t="shared" si="19"/>
        <v>0</v>
      </c>
      <c r="N479" s="119" t="s">
        <v>33</v>
      </c>
      <c r="O479" s="120" t="s">
        <v>1911</v>
      </c>
      <c r="P479" s="122">
        <v>0</v>
      </c>
      <c r="Q479" s="122">
        <v>0</v>
      </c>
      <c r="R479" s="122">
        <v>0</v>
      </c>
      <c r="S479" s="122">
        <v>0</v>
      </c>
      <c r="T479" s="122">
        <v>85000026</v>
      </c>
      <c r="U479" s="122">
        <v>90000026</v>
      </c>
      <c r="V479" s="122">
        <v>95000026</v>
      </c>
      <c r="W479" s="122">
        <v>100000026</v>
      </c>
      <c r="X479" s="122">
        <v>105000026</v>
      </c>
      <c r="Y479" s="122">
        <v>110000026</v>
      </c>
      <c r="Z479" s="122">
        <v>115000026</v>
      </c>
      <c r="AA479" s="122">
        <v>120000026</v>
      </c>
      <c r="AB479" s="122">
        <v>125000026</v>
      </c>
      <c r="AC479" s="122">
        <v>0</v>
      </c>
      <c r="AD479" s="121"/>
      <c r="BB479" s="120" t="s">
        <v>2358</v>
      </c>
      <c r="BG479" s="73" t="s">
        <v>3941</v>
      </c>
      <c r="BI479" s="73" t="s">
        <v>4768</v>
      </c>
      <c r="BO479" s="72" t="s">
        <v>210</v>
      </c>
      <c r="BP479" s="73" t="s">
        <v>3890</v>
      </c>
      <c r="BQ479" s="75">
        <v>333000625</v>
      </c>
      <c r="BR479" s="75">
        <v>378000625</v>
      </c>
      <c r="BS479" s="75">
        <v>414000625</v>
      </c>
      <c r="BT479" s="75">
        <v>0</v>
      </c>
      <c r="BU479" s="75">
        <v>495000625</v>
      </c>
      <c r="BV479" s="75">
        <v>0</v>
      </c>
      <c r="BW479" s="75">
        <v>0</v>
      </c>
      <c r="BX479" s="75">
        <v>0</v>
      </c>
      <c r="BY479" s="75">
        <v>0</v>
      </c>
      <c r="BZ479" s="75">
        <v>0</v>
      </c>
      <c r="CA479" s="75">
        <v>0</v>
      </c>
    </row>
    <row r="480" spans="10:79" ht="12" customHeight="1">
      <c r="J480" s="46">
        <v>476</v>
      </c>
      <c r="K480" s="46">
        <f t="shared" si="18"/>
        <v>0</v>
      </c>
      <c r="L480" s="82">
        <f t="shared" si="19"/>
        <v>0</v>
      </c>
      <c r="N480" s="119" t="s">
        <v>33</v>
      </c>
      <c r="O480" s="120" t="s">
        <v>75</v>
      </c>
      <c r="P480" s="122">
        <v>65000026</v>
      </c>
      <c r="Q480" s="122">
        <v>70000026</v>
      </c>
      <c r="R480" s="122">
        <v>75000026</v>
      </c>
      <c r="S480" s="122">
        <v>85000026</v>
      </c>
      <c r="T480" s="122">
        <v>95000026</v>
      </c>
      <c r="U480" s="122">
        <v>100000026</v>
      </c>
      <c r="V480" s="122">
        <v>105000026</v>
      </c>
      <c r="W480" s="122">
        <v>115000026</v>
      </c>
      <c r="X480" s="122">
        <v>130000026</v>
      </c>
      <c r="Y480" s="122">
        <v>150000026</v>
      </c>
      <c r="Z480" s="122">
        <v>0</v>
      </c>
      <c r="AA480" s="122">
        <v>0</v>
      </c>
      <c r="AB480" s="122">
        <v>0</v>
      </c>
      <c r="AC480" s="122">
        <v>0</v>
      </c>
      <c r="AD480" s="121"/>
      <c r="BB480" s="120" t="s">
        <v>2711</v>
      </c>
      <c r="BG480" s="73" t="s">
        <v>5031</v>
      </c>
      <c r="BI480" s="73" t="s">
        <v>5187</v>
      </c>
      <c r="BO480" s="72" t="s">
        <v>210</v>
      </c>
      <c r="BP480" s="73" t="s">
        <v>3891</v>
      </c>
      <c r="BQ480" s="75">
        <v>475000925</v>
      </c>
      <c r="BR480" s="75">
        <v>510000925</v>
      </c>
      <c r="BS480" s="75">
        <v>585000925</v>
      </c>
      <c r="BT480" s="75">
        <v>650000925</v>
      </c>
      <c r="BU480" s="75">
        <v>705000925</v>
      </c>
      <c r="BV480" s="75">
        <v>765000925</v>
      </c>
      <c r="BW480" s="75">
        <v>820000925</v>
      </c>
      <c r="BX480" s="75">
        <v>0</v>
      </c>
      <c r="BY480" s="75">
        <v>900000026</v>
      </c>
      <c r="BZ480" s="75">
        <v>0</v>
      </c>
      <c r="CA480" s="75">
        <v>0</v>
      </c>
    </row>
    <row r="481" spans="10:79" ht="12" customHeight="1">
      <c r="J481" s="46">
        <v>477</v>
      </c>
      <c r="K481" s="46">
        <f t="shared" si="18"/>
        <v>0</v>
      </c>
      <c r="L481" s="82">
        <f t="shared" si="19"/>
        <v>0</v>
      </c>
      <c r="N481" s="119" t="s">
        <v>33</v>
      </c>
      <c r="O481" s="120" t="s">
        <v>752</v>
      </c>
      <c r="P481" s="122">
        <v>0</v>
      </c>
      <c r="Q481" s="122">
        <v>0</v>
      </c>
      <c r="R481" s="122">
        <v>0</v>
      </c>
      <c r="S481" s="122">
        <v>0</v>
      </c>
      <c r="T481" s="122">
        <v>0</v>
      </c>
      <c r="U481" s="122">
        <v>115000026</v>
      </c>
      <c r="V481" s="122">
        <v>0</v>
      </c>
      <c r="W481" s="122">
        <v>0</v>
      </c>
      <c r="X481" s="122">
        <v>0</v>
      </c>
      <c r="Y481" s="122">
        <v>0</v>
      </c>
      <c r="Z481" s="122">
        <v>0</v>
      </c>
      <c r="AA481" s="122">
        <v>0</v>
      </c>
      <c r="AB481" s="122">
        <v>0</v>
      </c>
      <c r="AC481" s="122">
        <v>0</v>
      </c>
      <c r="AD481" s="121"/>
      <c r="BB481" s="120" t="s">
        <v>2648</v>
      </c>
      <c r="BG481" s="73" t="s">
        <v>5282</v>
      </c>
      <c r="BI481" s="73" t="s">
        <v>4769</v>
      </c>
      <c r="BO481" s="72" t="s">
        <v>210</v>
      </c>
      <c r="BP481" s="73" t="s">
        <v>3892</v>
      </c>
      <c r="BQ481" s="75">
        <v>0</v>
      </c>
      <c r="BR481" s="75">
        <v>0</v>
      </c>
      <c r="BS481" s="75">
        <v>459000625</v>
      </c>
      <c r="BT481" s="75">
        <v>0</v>
      </c>
      <c r="BU481" s="75">
        <v>657000625</v>
      </c>
      <c r="BV481" s="75">
        <v>693000625</v>
      </c>
      <c r="BW481" s="75">
        <v>765000625</v>
      </c>
      <c r="BX481" s="75">
        <v>792000625</v>
      </c>
      <c r="BY481" s="75">
        <v>810000625</v>
      </c>
      <c r="BZ481" s="75">
        <v>0</v>
      </c>
      <c r="CA481" s="75">
        <v>0</v>
      </c>
    </row>
    <row r="482" spans="10:79" ht="12" customHeight="1">
      <c r="J482" s="46">
        <v>478</v>
      </c>
      <c r="K482" s="46">
        <f t="shared" si="18"/>
        <v>0</v>
      </c>
      <c r="L482" s="82">
        <f t="shared" si="19"/>
        <v>0</v>
      </c>
      <c r="N482" s="119" t="s">
        <v>33</v>
      </c>
      <c r="O482" s="120" t="s">
        <v>76</v>
      </c>
      <c r="P482" s="122">
        <v>75000026</v>
      </c>
      <c r="Q482" s="122">
        <v>80000026</v>
      </c>
      <c r="R482" s="122">
        <v>85000026</v>
      </c>
      <c r="S482" s="122">
        <v>90000026</v>
      </c>
      <c r="T482" s="122">
        <v>95000026</v>
      </c>
      <c r="U482" s="122">
        <v>105000026</v>
      </c>
      <c r="V482" s="122">
        <v>110000026</v>
      </c>
      <c r="W482" s="122">
        <v>125000026</v>
      </c>
      <c r="X482" s="122">
        <v>140000026</v>
      </c>
      <c r="Y482" s="122">
        <v>150000026</v>
      </c>
      <c r="Z482" s="122">
        <v>0</v>
      </c>
      <c r="AA482" s="122">
        <v>0</v>
      </c>
      <c r="AB482" s="122">
        <v>0</v>
      </c>
      <c r="AC482" s="122">
        <v>0</v>
      </c>
      <c r="AD482" s="121"/>
      <c r="BB482" s="120" t="s">
        <v>2735</v>
      </c>
      <c r="BG482" s="73" t="s">
        <v>3942</v>
      </c>
      <c r="BI482" s="73" t="s">
        <v>4770</v>
      </c>
      <c r="BO482" s="72" t="s">
        <v>210</v>
      </c>
      <c r="BP482" s="73" t="s">
        <v>3893</v>
      </c>
      <c r="BQ482" s="75">
        <v>522000625</v>
      </c>
      <c r="BR482" s="75">
        <v>513000625</v>
      </c>
      <c r="BS482" s="75">
        <v>585000625</v>
      </c>
      <c r="BT482" s="75">
        <v>630000625</v>
      </c>
      <c r="BU482" s="75">
        <v>0</v>
      </c>
      <c r="BV482" s="75">
        <v>666000625</v>
      </c>
      <c r="BW482" s="75">
        <v>0</v>
      </c>
      <c r="BX482" s="75">
        <v>0</v>
      </c>
      <c r="BY482" s="75">
        <v>0</v>
      </c>
      <c r="BZ482" s="75">
        <v>0</v>
      </c>
      <c r="CA482" s="75">
        <v>0</v>
      </c>
    </row>
    <row r="483" spans="10:79" ht="12" customHeight="1">
      <c r="J483" s="46">
        <v>479</v>
      </c>
      <c r="K483" s="46">
        <f t="shared" si="18"/>
        <v>0</v>
      </c>
      <c r="L483" s="82">
        <f t="shared" si="19"/>
        <v>0</v>
      </c>
      <c r="N483" s="119" t="s">
        <v>33</v>
      </c>
      <c r="O483" s="120" t="s">
        <v>806</v>
      </c>
      <c r="P483" s="122">
        <v>0</v>
      </c>
      <c r="Q483" s="122">
        <v>0</v>
      </c>
      <c r="R483" s="122">
        <v>75000026</v>
      </c>
      <c r="S483" s="122">
        <v>85000026</v>
      </c>
      <c r="T483" s="122">
        <v>95000026</v>
      </c>
      <c r="U483" s="122">
        <v>100000026</v>
      </c>
      <c r="V483" s="122">
        <v>105000026</v>
      </c>
      <c r="W483" s="122">
        <v>0</v>
      </c>
      <c r="X483" s="122">
        <v>0</v>
      </c>
      <c r="Y483" s="122">
        <v>0</v>
      </c>
      <c r="Z483" s="122">
        <v>0</v>
      </c>
      <c r="AA483" s="122">
        <v>0</v>
      </c>
      <c r="AB483" s="122">
        <v>0</v>
      </c>
      <c r="AC483" s="122">
        <v>0</v>
      </c>
      <c r="AD483" s="121"/>
      <c r="BB483" s="120" t="s">
        <v>2046</v>
      </c>
      <c r="BG483" s="73" t="s">
        <v>5283</v>
      </c>
      <c r="BI483" s="73" t="s">
        <v>4771</v>
      </c>
      <c r="BO483" s="72" t="s">
        <v>210</v>
      </c>
      <c r="BP483" s="73" t="s">
        <v>3894</v>
      </c>
      <c r="BQ483" s="75">
        <v>0</v>
      </c>
      <c r="BR483" s="75">
        <v>0</v>
      </c>
      <c r="BS483" s="75">
        <v>576000625</v>
      </c>
      <c r="BT483" s="75">
        <v>0</v>
      </c>
      <c r="BU483" s="75">
        <v>0</v>
      </c>
      <c r="BV483" s="75">
        <v>0</v>
      </c>
      <c r="BW483" s="75">
        <v>0</v>
      </c>
      <c r="BX483" s="75">
        <v>0</v>
      </c>
      <c r="BY483" s="75">
        <v>0</v>
      </c>
      <c r="BZ483" s="75">
        <v>0</v>
      </c>
      <c r="CA483" s="75">
        <v>0</v>
      </c>
    </row>
    <row r="484" spans="10:79" ht="12" customHeight="1">
      <c r="J484" s="46">
        <v>480</v>
      </c>
      <c r="K484" s="46">
        <f t="shared" si="18"/>
        <v>0</v>
      </c>
      <c r="L484" s="82">
        <f t="shared" si="19"/>
        <v>0</v>
      </c>
      <c r="N484" s="119" t="s">
        <v>33</v>
      </c>
      <c r="O484" s="120" t="s">
        <v>753</v>
      </c>
      <c r="P484" s="122">
        <v>0</v>
      </c>
      <c r="Q484" s="122">
        <v>0</v>
      </c>
      <c r="R484" s="122">
        <v>0</v>
      </c>
      <c r="S484" s="122">
        <v>80000026</v>
      </c>
      <c r="T484" s="122">
        <v>90000026</v>
      </c>
      <c r="U484" s="122">
        <v>100000026</v>
      </c>
      <c r="V484" s="122">
        <v>110000026</v>
      </c>
      <c r="W484" s="122">
        <v>120000026</v>
      </c>
      <c r="X484" s="122">
        <v>130000026</v>
      </c>
      <c r="Y484" s="122">
        <v>0</v>
      </c>
      <c r="Z484" s="122">
        <v>0</v>
      </c>
      <c r="AA484" s="122">
        <v>0</v>
      </c>
      <c r="AB484" s="122">
        <v>0</v>
      </c>
      <c r="AC484" s="122">
        <v>0</v>
      </c>
      <c r="AD484" s="121"/>
      <c r="BB484" s="120" t="s">
        <v>1565</v>
      </c>
      <c r="BG484" s="73" t="s">
        <v>3943</v>
      </c>
      <c r="BI484" s="73" t="s">
        <v>4772</v>
      </c>
      <c r="BO484" s="72" t="s">
        <v>210</v>
      </c>
      <c r="BP484" s="73" t="s">
        <v>3895</v>
      </c>
      <c r="BQ484" s="75">
        <v>459000625</v>
      </c>
      <c r="BR484" s="75">
        <v>513000625</v>
      </c>
      <c r="BS484" s="75">
        <v>549000625</v>
      </c>
      <c r="BT484" s="75">
        <v>621000625</v>
      </c>
      <c r="BU484" s="75">
        <v>657000625</v>
      </c>
      <c r="BV484" s="75">
        <v>693000625</v>
      </c>
      <c r="BW484" s="75">
        <v>738000625</v>
      </c>
      <c r="BX484" s="75">
        <v>783000625</v>
      </c>
      <c r="BY484" s="75">
        <v>900000625</v>
      </c>
      <c r="BZ484" s="75">
        <v>0</v>
      </c>
      <c r="CA484" s="75">
        <v>0</v>
      </c>
    </row>
    <row r="485" spans="10:79" ht="12" customHeight="1">
      <c r="J485" s="46">
        <v>481</v>
      </c>
      <c r="K485" s="46">
        <f t="shared" si="18"/>
        <v>0</v>
      </c>
      <c r="L485" s="82">
        <f t="shared" si="19"/>
        <v>0</v>
      </c>
      <c r="N485" s="119" t="s">
        <v>33</v>
      </c>
      <c r="O485" s="120" t="s">
        <v>2257</v>
      </c>
      <c r="P485" s="122">
        <v>0</v>
      </c>
      <c r="Q485" s="122">
        <v>0</v>
      </c>
      <c r="R485" s="122">
        <v>0</v>
      </c>
      <c r="S485" s="122">
        <v>0</v>
      </c>
      <c r="T485" s="122">
        <v>0</v>
      </c>
      <c r="U485" s="122">
        <v>0</v>
      </c>
      <c r="V485" s="122">
        <v>0</v>
      </c>
      <c r="W485" s="122">
        <v>140000026</v>
      </c>
      <c r="X485" s="122">
        <v>145000026</v>
      </c>
      <c r="Y485" s="122">
        <v>150000026</v>
      </c>
      <c r="Z485" s="122">
        <v>160000026</v>
      </c>
      <c r="AA485" s="122">
        <v>165000026</v>
      </c>
      <c r="AB485" s="122">
        <v>170000026</v>
      </c>
      <c r="AC485" s="122">
        <v>0</v>
      </c>
      <c r="AD485" s="121"/>
      <c r="BB485" s="120" t="s">
        <v>1655</v>
      </c>
      <c r="BG485" s="73" t="s">
        <v>5284</v>
      </c>
      <c r="BI485" s="73" t="s">
        <v>4773</v>
      </c>
      <c r="BO485" s="72" t="s">
        <v>210</v>
      </c>
      <c r="BP485" s="73" t="s">
        <v>3896</v>
      </c>
      <c r="BQ485" s="75">
        <v>0</v>
      </c>
      <c r="BR485" s="75">
        <v>0</v>
      </c>
      <c r="BS485" s="75">
        <v>562000625</v>
      </c>
      <c r="BT485" s="75">
        <v>634000625</v>
      </c>
      <c r="BU485" s="75">
        <v>670000625</v>
      </c>
      <c r="BV485" s="75">
        <v>729000625</v>
      </c>
      <c r="BW485" s="75">
        <v>751000625</v>
      </c>
      <c r="BX485" s="75">
        <v>0</v>
      </c>
      <c r="BY485" s="75">
        <v>637000625</v>
      </c>
      <c r="BZ485" s="75">
        <v>0</v>
      </c>
      <c r="CA485" s="75">
        <v>0</v>
      </c>
    </row>
    <row r="486" spans="10:79" ht="12" customHeight="1">
      <c r="J486" s="46">
        <v>482</v>
      </c>
      <c r="K486" s="46">
        <f t="shared" si="18"/>
        <v>0</v>
      </c>
      <c r="L486" s="82">
        <f t="shared" si="19"/>
        <v>0</v>
      </c>
      <c r="N486" s="119" t="s">
        <v>33</v>
      </c>
      <c r="O486" s="120" t="s">
        <v>3266</v>
      </c>
      <c r="P486" s="122">
        <v>0</v>
      </c>
      <c r="Q486" s="122">
        <v>0</v>
      </c>
      <c r="R486" s="122">
        <v>0</v>
      </c>
      <c r="S486" s="122">
        <v>0</v>
      </c>
      <c r="T486" s="122">
        <v>0</v>
      </c>
      <c r="U486" s="122">
        <v>0</v>
      </c>
      <c r="V486" s="122">
        <v>0</v>
      </c>
      <c r="W486" s="122">
        <v>135000026</v>
      </c>
      <c r="X486" s="122">
        <v>140000026</v>
      </c>
      <c r="Y486" s="122">
        <v>145000026</v>
      </c>
      <c r="Z486" s="122">
        <v>150000026</v>
      </c>
      <c r="AA486" s="122">
        <v>160000026</v>
      </c>
      <c r="AB486" s="122">
        <v>170000026</v>
      </c>
      <c r="AC486" s="122">
        <v>0</v>
      </c>
      <c r="AD486" s="121"/>
      <c r="BB486" s="120" t="s">
        <v>1669</v>
      </c>
      <c r="BG486" s="73" t="s">
        <v>5285</v>
      </c>
      <c r="BI486" s="73" t="s">
        <v>4774</v>
      </c>
      <c r="BO486" s="72" t="s">
        <v>210</v>
      </c>
      <c r="BP486" s="73" t="s">
        <v>3897</v>
      </c>
      <c r="BQ486" s="75">
        <v>531000625</v>
      </c>
      <c r="BR486" s="75">
        <v>585000625</v>
      </c>
      <c r="BS486" s="75">
        <v>504000625</v>
      </c>
      <c r="BT486" s="75">
        <v>693000625</v>
      </c>
      <c r="BU486" s="75">
        <v>729000625</v>
      </c>
      <c r="BV486" s="75">
        <v>738000625</v>
      </c>
      <c r="BW486" s="75">
        <v>792000625</v>
      </c>
      <c r="BX486" s="75">
        <v>810000625</v>
      </c>
      <c r="BY486" s="75">
        <v>0</v>
      </c>
      <c r="BZ486" s="75">
        <v>0</v>
      </c>
      <c r="CA486" s="75">
        <v>0</v>
      </c>
    </row>
    <row r="487" spans="10:79" ht="12" customHeight="1">
      <c r="J487" s="46">
        <v>483</v>
      </c>
      <c r="K487" s="46">
        <f t="shared" si="18"/>
        <v>0</v>
      </c>
      <c r="L487" s="82">
        <f t="shared" si="19"/>
        <v>0</v>
      </c>
      <c r="N487" s="119" t="s">
        <v>33</v>
      </c>
      <c r="O487" s="120" t="s">
        <v>2100</v>
      </c>
      <c r="P487" s="122">
        <v>0</v>
      </c>
      <c r="Q487" s="122">
        <v>0</v>
      </c>
      <c r="R487" s="122">
        <v>0</v>
      </c>
      <c r="S487" s="122">
        <v>0</v>
      </c>
      <c r="T487" s="122">
        <v>0</v>
      </c>
      <c r="U487" s="122">
        <v>0</v>
      </c>
      <c r="V487" s="122">
        <v>0</v>
      </c>
      <c r="W487" s="122">
        <v>180000026</v>
      </c>
      <c r="X487" s="122">
        <v>185000026</v>
      </c>
      <c r="Y487" s="122">
        <v>190000026</v>
      </c>
      <c r="Z487" s="122">
        <v>195000026</v>
      </c>
      <c r="AA487" s="122">
        <v>205000026</v>
      </c>
      <c r="AB487" s="122">
        <v>0</v>
      </c>
      <c r="AC487" s="122">
        <v>0</v>
      </c>
      <c r="AD487" s="121"/>
      <c r="BB487" s="120" t="s">
        <v>2359</v>
      </c>
      <c r="BG487" s="73" t="s">
        <v>3944</v>
      </c>
      <c r="BI487" s="73" t="s">
        <v>4775</v>
      </c>
      <c r="BO487" s="72" t="s">
        <v>210</v>
      </c>
      <c r="BP487" s="73" t="s">
        <v>3898</v>
      </c>
      <c r="BQ487" s="75">
        <v>0</v>
      </c>
      <c r="BR487" s="75">
        <v>0</v>
      </c>
      <c r="BS487" s="75">
        <v>0</v>
      </c>
      <c r="BT487" s="75">
        <v>0</v>
      </c>
      <c r="BU487" s="75">
        <v>666000625</v>
      </c>
      <c r="BV487" s="75">
        <v>0</v>
      </c>
      <c r="BW487" s="75">
        <v>0</v>
      </c>
      <c r="BX487" s="75">
        <v>0</v>
      </c>
      <c r="BY487" s="75">
        <v>0</v>
      </c>
      <c r="BZ487" s="75">
        <v>0</v>
      </c>
      <c r="CA487" s="75">
        <v>0</v>
      </c>
    </row>
    <row r="488" spans="10:79" ht="12" customHeight="1">
      <c r="J488" s="46">
        <v>484</v>
      </c>
      <c r="K488" s="46">
        <f t="shared" si="18"/>
        <v>0</v>
      </c>
      <c r="L488" s="82">
        <f t="shared" si="19"/>
        <v>0</v>
      </c>
      <c r="N488" s="119" t="s">
        <v>33</v>
      </c>
      <c r="O488" s="120" t="s">
        <v>695</v>
      </c>
      <c r="P488" s="122">
        <v>70000026</v>
      </c>
      <c r="Q488" s="122">
        <v>75000026</v>
      </c>
      <c r="R488" s="122">
        <v>80000026</v>
      </c>
      <c r="S488" s="122">
        <v>90000026</v>
      </c>
      <c r="T488" s="122">
        <v>105000026</v>
      </c>
      <c r="U488" s="122">
        <v>0</v>
      </c>
      <c r="V488" s="122">
        <v>0</v>
      </c>
      <c r="W488" s="122">
        <v>0</v>
      </c>
      <c r="X488" s="122">
        <v>0</v>
      </c>
      <c r="Y488" s="122">
        <v>0</v>
      </c>
      <c r="Z488" s="122">
        <v>0</v>
      </c>
      <c r="AA488" s="122">
        <v>0</v>
      </c>
      <c r="AB488" s="122">
        <v>0</v>
      </c>
      <c r="AC488" s="122">
        <v>0</v>
      </c>
      <c r="AD488" s="121"/>
      <c r="BB488" s="120" t="s">
        <v>2360</v>
      </c>
      <c r="BG488" s="73" t="s">
        <v>3945</v>
      </c>
      <c r="BI488" s="73" t="s">
        <v>4776</v>
      </c>
      <c r="BO488" s="72" t="s">
        <v>210</v>
      </c>
      <c r="BP488" s="73" t="s">
        <v>3899</v>
      </c>
      <c r="BQ488" s="75">
        <v>288000625</v>
      </c>
      <c r="BR488" s="75">
        <v>234000625</v>
      </c>
      <c r="BS488" s="75">
        <v>360000625</v>
      </c>
      <c r="BT488" s="75">
        <v>396000625</v>
      </c>
      <c r="BU488" s="75">
        <v>423000625</v>
      </c>
      <c r="BV488" s="75">
        <v>441000625</v>
      </c>
      <c r="BW488" s="75">
        <v>468000625</v>
      </c>
      <c r="BX488" s="75">
        <v>495000625</v>
      </c>
      <c r="BY488" s="75">
        <v>0</v>
      </c>
      <c r="BZ488" s="75">
        <v>0</v>
      </c>
      <c r="CA488" s="75">
        <v>0</v>
      </c>
    </row>
    <row r="489" spans="10:79" ht="12" customHeight="1">
      <c r="J489" s="46">
        <v>485</v>
      </c>
      <c r="K489" s="46">
        <f t="shared" si="18"/>
        <v>0</v>
      </c>
      <c r="L489" s="82">
        <f t="shared" si="19"/>
        <v>0</v>
      </c>
      <c r="N489" s="119" t="s">
        <v>33</v>
      </c>
      <c r="O489" s="120" t="s">
        <v>1833</v>
      </c>
      <c r="P489" s="122">
        <v>0</v>
      </c>
      <c r="Q489" s="122">
        <v>0</v>
      </c>
      <c r="R489" s="122">
        <v>0</v>
      </c>
      <c r="S489" s="122">
        <v>0</v>
      </c>
      <c r="T489" s="122">
        <v>0</v>
      </c>
      <c r="U489" s="122">
        <v>0</v>
      </c>
      <c r="V489" s="122">
        <v>150000026</v>
      </c>
      <c r="W489" s="122">
        <v>160000026</v>
      </c>
      <c r="X489" s="122">
        <v>165000026</v>
      </c>
      <c r="Y489" s="122">
        <v>175000026</v>
      </c>
      <c r="Z489" s="122">
        <v>180000026</v>
      </c>
      <c r="AA489" s="122">
        <v>190000026</v>
      </c>
      <c r="AB489" s="122">
        <v>195000026</v>
      </c>
      <c r="AC489" s="122">
        <v>0</v>
      </c>
      <c r="AD489" s="121"/>
      <c r="BB489" s="120" t="s">
        <v>2241</v>
      </c>
      <c r="BG489" s="73" t="s">
        <v>3946</v>
      </c>
      <c r="BI489" s="73" t="s">
        <v>4777</v>
      </c>
      <c r="BO489" s="72" t="s">
        <v>210</v>
      </c>
      <c r="BP489" s="73" t="s">
        <v>3900</v>
      </c>
      <c r="BQ489" s="75">
        <v>477000625</v>
      </c>
      <c r="BR489" s="75">
        <v>522000625</v>
      </c>
      <c r="BS489" s="75">
        <v>594000625</v>
      </c>
      <c r="BT489" s="75">
        <v>630000625</v>
      </c>
      <c r="BU489" s="75">
        <v>675000625</v>
      </c>
      <c r="BV489" s="75">
        <v>702000625</v>
      </c>
      <c r="BW489" s="75">
        <v>747000625</v>
      </c>
      <c r="BX489" s="75">
        <v>792000625</v>
      </c>
      <c r="BY489" s="75">
        <v>0</v>
      </c>
      <c r="BZ489" s="75">
        <v>0</v>
      </c>
      <c r="CA489" s="75">
        <v>0</v>
      </c>
    </row>
    <row r="490" spans="10:79" ht="12" customHeight="1">
      <c r="J490" s="46">
        <v>486</v>
      </c>
      <c r="K490" s="46">
        <f t="shared" si="18"/>
        <v>0</v>
      </c>
      <c r="L490" s="82">
        <f t="shared" si="19"/>
        <v>0</v>
      </c>
      <c r="N490" s="119" t="s">
        <v>33</v>
      </c>
      <c r="O490" s="120" t="s">
        <v>1888</v>
      </c>
      <c r="P490" s="122">
        <v>0</v>
      </c>
      <c r="Q490" s="122">
        <v>0</v>
      </c>
      <c r="R490" s="122">
        <v>0</v>
      </c>
      <c r="S490" s="122">
        <v>0</v>
      </c>
      <c r="T490" s="122">
        <v>0</v>
      </c>
      <c r="U490" s="122">
        <v>120000026</v>
      </c>
      <c r="V490" s="122">
        <v>150000026</v>
      </c>
      <c r="W490" s="122">
        <v>160000026</v>
      </c>
      <c r="X490" s="122">
        <v>170000026</v>
      </c>
      <c r="Y490" s="122">
        <v>175000026</v>
      </c>
      <c r="Z490" s="122">
        <v>180000026</v>
      </c>
      <c r="AA490" s="122">
        <v>190000026</v>
      </c>
      <c r="AB490" s="122">
        <v>215000026</v>
      </c>
      <c r="AC490" s="122">
        <v>220000026</v>
      </c>
      <c r="AD490" s="121"/>
      <c r="BB490" s="120" t="s">
        <v>2705</v>
      </c>
      <c r="BG490" s="73" t="s">
        <v>3947</v>
      </c>
      <c r="BI490" s="73" t="s">
        <v>4778</v>
      </c>
      <c r="BO490" s="72" t="s">
        <v>210</v>
      </c>
      <c r="BP490" s="73" t="s">
        <v>3901</v>
      </c>
      <c r="BQ490" s="75">
        <v>495000625</v>
      </c>
      <c r="BR490" s="75">
        <v>558000625</v>
      </c>
      <c r="BS490" s="75">
        <v>594000625</v>
      </c>
      <c r="BT490" s="75">
        <v>666000625</v>
      </c>
      <c r="BU490" s="75">
        <v>702000625</v>
      </c>
      <c r="BV490" s="75">
        <v>738000625</v>
      </c>
      <c r="BW490" s="75">
        <v>783000625</v>
      </c>
      <c r="BX490" s="75">
        <v>828000625</v>
      </c>
      <c r="BY490" s="75">
        <v>945000625</v>
      </c>
      <c r="BZ490" s="75">
        <v>0</v>
      </c>
      <c r="CA490" s="75">
        <v>0</v>
      </c>
    </row>
    <row r="491" spans="10:79" ht="12" customHeight="1">
      <c r="J491" s="46">
        <v>487</v>
      </c>
      <c r="K491" s="46">
        <f t="shared" si="18"/>
        <v>0</v>
      </c>
      <c r="L491" s="82">
        <f t="shared" si="19"/>
        <v>0</v>
      </c>
      <c r="N491" s="119" t="s">
        <v>33</v>
      </c>
      <c r="O491" s="120" t="s">
        <v>1149</v>
      </c>
      <c r="P491" s="122">
        <v>0</v>
      </c>
      <c r="Q491" s="122">
        <v>0</v>
      </c>
      <c r="R491" s="122">
        <v>0</v>
      </c>
      <c r="S491" s="122">
        <v>130000026</v>
      </c>
      <c r="T491" s="122">
        <v>0</v>
      </c>
      <c r="U491" s="122">
        <v>0</v>
      </c>
      <c r="V491" s="122">
        <v>0</v>
      </c>
      <c r="W491" s="122">
        <v>0</v>
      </c>
      <c r="X491" s="122">
        <v>0</v>
      </c>
      <c r="Y491" s="122">
        <v>0</v>
      </c>
      <c r="Z491" s="122">
        <v>0</v>
      </c>
      <c r="AA491" s="122">
        <v>0</v>
      </c>
      <c r="AB491" s="122">
        <v>0</v>
      </c>
      <c r="AC491" s="122">
        <v>0</v>
      </c>
      <c r="AD491" s="121"/>
      <c r="BB491" s="120" t="s">
        <v>2706</v>
      </c>
      <c r="BG491" s="73" t="s">
        <v>3948</v>
      </c>
      <c r="BI491" s="73" t="s">
        <v>4779</v>
      </c>
      <c r="BO491" s="72" t="s">
        <v>210</v>
      </c>
      <c r="BP491" s="73" t="s">
        <v>3902</v>
      </c>
      <c r="BQ491" s="75">
        <v>435000925</v>
      </c>
      <c r="BR491" s="75">
        <v>525000925</v>
      </c>
      <c r="BS491" s="75">
        <v>575000925</v>
      </c>
      <c r="BT491" s="75">
        <v>650000925</v>
      </c>
      <c r="BU491" s="75">
        <v>760000925</v>
      </c>
      <c r="BV491" s="75">
        <v>0</v>
      </c>
      <c r="BW491" s="75">
        <v>0</v>
      </c>
      <c r="BX491" s="75">
        <v>0</v>
      </c>
      <c r="BY491" s="75">
        <v>0</v>
      </c>
      <c r="BZ491" s="75">
        <v>0</v>
      </c>
      <c r="CA491" s="75">
        <v>0</v>
      </c>
    </row>
    <row r="492" spans="10:79" ht="12" customHeight="1">
      <c r="J492" s="46">
        <v>488</v>
      </c>
      <c r="K492" s="46">
        <f t="shared" si="18"/>
        <v>0</v>
      </c>
      <c r="L492" s="82">
        <f t="shared" si="19"/>
        <v>0</v>
      </c>
      <c r="N492" s="119" t="s">
        <v>33</v>
      </c>
      <c r="O492" s="120" t="s">
        <v>3267</v>
      </c>
      <c r="P492" s="122">
        <v>0</v>
      </c>
      <c r="Q492" s="122">
        <v>105000026</v>
      </c>
      <c r="R492" s="122">
        <v>110000026</v>
      </c>
      <c r="S492" s="122">
        <v>120000026</v>
      </c>
      <c r="T492" s="122">
        <v>0</v>
      </c>
      <c r="U492" s="122">
        <v>0</v>
      </c>
      <c r="V492" s="122">
        <v>0</v>
      </c>
      <c r="W492" s="122">
        <v>0</v>
      </c>
      <c r="X492" s="122">
        <v>0</v>
      </c>
      <c r="Y492" s="122">
        <v>0</v>
      </c>
      <c r="Z492" s="122">
        <v>0</v>
      </c>
      <c r="AA492" s="122">
        <v>0</v>
      </c>
      <c r="AB492" s="122">
        <v>0</v>
      </c>
      <c r="AC492" s="122">
        <v>0</v>
      </c>
      <c r="AD492" s="121"/>
      <c r="BB492" s="120" t="s">
        <v>2649</v>
      </c>
      <c r="BG492" s="73" t="s">
        <v>3949</v>
      </c>
      <c r="BI492" s="73" t="s">
        <v>4780</v>
      </c>
      <c r="BO492" s="72" t="s">
        <v>210</v>
      </c>
      <c r="BP492" s="73" t="s">
        <v>3903</v>
      </c>
      <c r="BQ492" s="75">
        <v>0</v>
      </c>
      <c r="BR492" s="75">
        <v>0</v>
      </c>
      <c r="BS492" s="75">
        <v>885000625</v>
      </c>
      <c r="BT492" s="75">
        <v>0</v>
      </c>
      <c r="BU492" s="75">
        <v>0</v>
      </c>
      <c r="BV492" s="75">
        <v>0</v>
      </c>
      <c r="BW492" s="75">
        <v>0</v>
      </c>
      <c r="BX492" s="75">
        <v>0</v>
      </c>
      <c r="BY492" s="75">
        <v>0</v>
      </c>
      <c r="BZ492" s="75">
        <v>0</v>
      </c>
      <c r="CA492" s="75">
        <v>0</v>
      </c>
    </row>
    <row r="493" spans="10:79" ht="12" customHeight="1">
      <c r="J493" s="46">
        <v>489</v>
      </c>
      <c r="K493" s="46">
        <f t="shared" si="18"/>
        <v>0</v>
      </c>
      <c r="L493" s="82">
        <f t="shared" si="19"/>
        <v>0</v>
      </c>
      <c r="N493" s="119" t="s">
        <v>33</v>
      </c>
      <c r="O493" s="120" t="s">
        <v>3268</v>
      </c>
      <c r="P493" s="122">
        <v>90000026</v>
      </c>
      <c r="Q493" s="122">
        <v>105000026</v>
      </c>
      <c r="R493" s="122">
        <v>110000026</v>
      </c>
      <c r="S493" s="122">
        <v>120000026</v>
      </c>
      <c r="T493" s="122">
        <v>125000026</v>
      </c>
      <c r="U493" s="122">
        <v>135000026</v>
      </c>
      <c r="V493" s="122">
        <v>145000026</v>
      </c>
      <c r="W493" s="122">
        <v>0</v>
      </c>
      <c r="X493" s="122">
        <v>0</v>
      </c>
      <c r="Y493" s="122">
        <v>0</v>
      </c>
      <c r="Z493" s="122">
        <v>0</v>
      </c>
      <c r="AA493" s="122">
        <v>0</v>
      </c>
      <c r="AB493" s="122">
        <v>0</v>
      </c>
      <c r="AC493" s="122">
        <v>0</v>
      </c>
      <c r="AD493" s="121"/>
      <c r="BB493" s="120" t="s">
        <v>665</v>
      </c>
      <c r="BG493" s="73" t="s">
        <v>3950</v>
      </c>
      <c r="BI493" s="73" t="s">
        <v>4781</v>
      </c>
      <c r="BO493" s="72" t="s">
        <v>210</v>
      </c>
      <c r="BP493" s="73" t="s">
        <v>3904</v>
      </c>
      <c r="BQ493" s="75">
        <v>504000625</v>
      </c>
      <c r="BR493" s="75">
        <v>0</v>
      </c>
      <c r="BS493" s="75">
        <v>621000625</v>
      </c>
      <c r="BT493" s="75">
        <v>0</v>
      </c>
      <c r="BU493" s="75">
        <v>729000625</v>
      </c>
      <c r="BV493" s="75">
        <v>0</v>
      </c>
      <c r="BW493" s="75">
        <v>0</v>
      </c>
      <c r="BX493" s="75">
        <v>0</v>
      </c>
      <c r="BY493" s="75">
        <v>0</v>
      </c>
      <c r="BZ493" s="75">
        <v>0</v>
      </c>
      <c r="CA493" s="75">
        <v>0</v>
      </c>
    </row>
    <row r="494" spans="10:79" ht="12" customHeight="1">
      <c r="J494" s="46">
        <v>490</v>
      </c>
      <c r="K494" s="46">
        <f t="shared" si="18"/>
        <v>0</v>
      </c>
      <c r="L494" s="82">
        <f t="shared" si="19"/>
        <v>0</v>
      </c>
      <c r="N494" s="119" t="s">
        <v>33</v>
      </c>
      <c r="O494" s="120" t="s">
        <v>940</v>
      </c>
      <c r="P494" s="122">
        <v>80000026</v>
      </c>
      <c r="Q494" s="122">
        <v>90000026</v>
      </c>
      <c r="R494" s="122">
        <v>100000026</v>
      </c>
      <c r="S494" s="122">
        <v>115000026</v>
      </c>
      <c r="T494" s="122">
        <v>130000026</v>
      </c>
      <c r="U494" s="122">
        <v>0</v>
      </c>
      <c r="V494" s="122">
        <v>0</v>
      </c>
      <c r="W494" s="122">
        <v>0</v>
      </c>
      <c r="X494" s="122">
        <v>0</v>
      </c>
      <c r="Y494" s="122">
        <v>0</v>
      </c>
      <c r="Z494" s="122">
        <v>0</v>
      </c>
      <c r="AA494" s="122">
        <v>0</v>
      </c>
      <c r="AB494" s="122">
        <v>0</v>
      </c>
      <c r="AC494" s="122">
        <v>0</v>
      </c>
      <c r="AD494" s="121"/>
      <c r="BB494" s="120" t="s">
        <v>1590</v>
      </c>
      <c r="BG494" s="73" t="s">
        <v>5257</v>
      </c>
      <c r="BI494" s="73" t="s">
        <v>4782</v>
      </c>
      <c r="BO494" s="72" t="s">
        <v>210</v>
      </c>
      <c r="BP494" s="73" t="s">
        <v>3905</v>
      </c>
      <c r="BQ494" s="75">
        <v>450000625</v>
      </c>
      <c r="BR494" s="75">
        <v>477000625</v>
      </c>
      <c r="BS494" s="75">
        <v>504000625</v>
      </c>
      <c r="BT494" s="75">
        <v>585000625</v>
      </c>
      <c r="BU494" s="75">
        <v>567000625</v>
      </c>
      <c r="BV494" s="75">
        <v>594000625</v>
      </c>
      <c r="BW494" s="75">
        <v>630000625</v>
      </c>
      <c r="BX494" s="75">
        <v>648000625</v>
      </c>
      <c r="BY494" s="75">
        <v>0</v>
      </c>
      <c r="BZ494" s="75">
        <v>0</v>
      </c>
      <c r="CA494" s="75">
        <v>0</v>
      </c>
    </row>
    <row r="495" spans="10:79" ht="12" customHeight="1">
      <c r="J495" s="46">
        <v>491</v>
      </c>
      <c r="K495" s="46">
        <f t="shared" si="18"/>
        <v>0</v>
      </c>
      <c r="L495" s="82">
        <f t="shared" si="19"/>
        <v>0</v>
      </c>
      <c r="N495" s="119" t="s">
        <v>33</v>
      </c>
      <c r="O495" s="120" t="s">
        <v>3269</v>
      </c>
      <c r="P495" s="122">
        <v>90000026</v>
      </c>
      <c r="Q495" s="122">
        <v>95000026</v>
      </c>
      <c r="R495" s="122">
        <v>105000026</v>
      </c>
      <c r="S495" s="122">
        <v>115000026</v>
      </c>
      <c r="T495" s="122">
        <v>120000026</v>
      </c>
      <c r="U495" s="122">
        <v>125000026</v>
      </c>
      <c r="V495" s="122">
        <v>130000026</v>
      </c>
      <c r="W495" s="122">
        <v>140000026</v>
      </c>
      <c r="X495" s="122">
        <v>0</v>
      </c>
      <c r="Y495" s="122">
        <v>0</v>
      </c>
      <c r="Z495" s="122">
        <v>0</v>
      </c>
      <c r="AA495" s="122">
        <v>0</v>
      </c>
      <c r="AB495" s="122">
        <v>0</v>
      </c>
      <c r="AC495" s="122">
        <v>0</v>
      </c>
      <c r="AD495" s="121"/>
      <c r="BB495" s="120" t="s">
        <v>112</v>
      </c>
      <c r="BG495" s="73" t="s">
        <v>3951</v>
      </c>
      <c r="BI495" s="73" t="s">
        <v>4783</v>
      </c>
      <c r="BO495" s="72" t="s">
        <v>210</v>
      </c>
      <c r="BP495" s="73" t="s">
        <v>5030</v>
      </c>
      <c r="BQ495" s="75">
        <v>520000026</v>
      </c>
      <c r="BR495" s="75">
        <v>595000026</v>
      </c>
      <c r="BS495" s="75">
        <v>640000026</v>
      </c>
      <c r="BT495" s="75">
        <v>725300026</v>
      </c>
      <c r="BU495" s="75">
        <v>805000026</v>
      </c>
      <c r="BV495" s="75">
        <v>885000026</v>
      </c>
      <c r="BW495" s="75">
        <v>915000026</v>
      </c>
      <c r="BX495" s="75">
        <v>985000026</v>
      </c>
      <c r="BY495" s="75">
        <v>0</v>
      </c>
      <c r="BZ495" s="75">
        <v>0</v>
      </c>
      <c r="CA495" s="75">
        <v>0</v>
      </c>
    </row>
    <row r="496" spans="10:79" ht="12" customHeight="1">
      <c r="J496" s="46">
        <v>492</v>
      </c>
      <c r="K496" s="46">
        <f t="shared" si="18"/>
        <v>0</v>
      </c>
      <c r="L496" s="82">
        <f t="shared" si="19"/>
        <v>0</v>
      </c>
      <c r="N496" s="119" t="s">
        <v>33</v>
      </c>
      <c r="O496" s="120" t="s">
        <v>606</v>
      </c>
      <c r="P496" s="122">
        <v>130000026</v>
      </c>
      <c r="Q496" s="122">
        <v>140000026</v>
      </c>
      <c r="R496" s="122">
        <v>150000026</v>
      </c>
      <c r="S496" s="122">
        <v>160000026</v>
      </c>
      <c r="T496" s="122">
        <v>165000026</v>
      </c>
      <c r="U496" s="122">
        <v>170000026</v>
      </c>
      <c r="V496" s="122">
        <v>0</v>
      </c>
      <c r="W496" s="122">
        <v>0</v>
      </c>
      <c r="X496" s="122">
        <v>0</v>
      </c>
      <c r="Y496" s="122">
        <v>0</v>
      </c>
      <c r="Z496" s="122">
        <v>0</v>
      </c>
      <c r="AA496" s="122">
        <v>0</v>
      </c>
      <c r="AB496" s="122">
        <v>0</v>
      </c>
      <c r="AC496" s="122">
        <v>0</v>
      </c>
      <c r="AD496" s="121"/>
      <c r="BB496" s="120" t="s">
        <v>844</v>
      </c>
      <c r="BG496" s="73" t="s">
        <v>3952</v>
      </c>
      <c r="BI496" s="73" t="s">
        <v>4784</v>
      </c>
      <c r="BO496" s="72" t="s">
        <v>210</v>
      </c>
      <c r="BP496" s="73" t="s">
        <v>3906</v>
      </c>
      <c r="BQ496" s="75">
        <v>387000625</v>
      </c>
      <c r="BR496" s="75">
        <v>432000625</v>
      </c>
      <c r="BS496" s="75">
        <v>450000625</v>
      </c>
      <c r="BT496" s="75">
        <v>504000625</v>
      </c>
      <c r="BU496" s="75">
        <v>540000625</v>
      </c>
      <c r="BV496" s="75">
        <v>594000625</v>
      </c>
      <c r="BW496" s="75">
        <v>657000625</v>
      </c>
      <c r="BX496" s="75">
        <v>0</v>
      </c>
      <c r="BY496" s="75">
        <v>0</v>
      </c>
      <c r="BZ496" s="75">
        <v>0</v>
      </c>
      <c r="CA496" s="75">
        <v>0</v>
      </c>
    </row>
    <row r="497" spans="10:79" ht="12" customHeight="1">
      <c r="J497" s="46">
        <v>493</v>
      </c>
      <c r="K497" s="46">
        <f t="shared" si="18"/>
        <v>0</v>
      </c>
      <c r="L497" s="82">
        <f t="shared" si="19"/>
        <v>0</v>
      </c>
      <c r="N497" s="119" t="s">
        <v>33</v>
      </c>
      <c r="O497" s="120" t="s">
        <v>3270</v>
      </c>
      <c r="P497" s="122">
        <v>90000026</v>
      </c>
      <c r="Q497" s="122">
        <v>100000026</v>
      </c>
      <c r="R497" s="122">
        <v>115000026</v>
      </c>
      <c r="S497" s="122">
        <v>120000026</v>
      </c>
      <c r="T497" s="122">
        <v>125000026</v>
      </c>
      <c r="U497" s="122">
        <v>135000026</v>
      </c>
      <c r="V497" s="122">
        <v>0</v>
      </c>
      <c r="W497" s="122">
        <v>0</v>
      </c>
      <c r="X497" s="122">
        <v>0</v>
      </c>
      <c r="Y497" s="122">
        <v>0</v>
      </c>
      <c r="Z497" s="122">
        <v>0</v>
      </c>
      <c r="AA497" s="122">
        <v>0</v>
      </c>
      <c r="AB497" s="122">
        <v>0</v>
      </c>
      <c r="AC497" s="122">
        <v>0</v>
      </c>
      <c r="AD497" s="121"/>
      <c r="BB497" s="120" t="s">
        <v>1566</v>
      </c>
      <c r="BG497" s="73" t="s">
        <v>3953</v>
      </c>
      <c r="BI497" s="73" t="s">
        <v>4785</v>
      </c>
      <c r="BO497" s="72" t="s">
        <v>210</v>
      </c>
      <c r="BP497" s="73" t="s">
        <v>3907</v>
      </c>
      <c r="BQ497" s="75">
        <v>0</v>
      </c>
      <c r="BR497" s="75">
        <v>0</v>
      </c>
      <c r="BS497" s="75">
        <v>562000625</v>
      </c>
      <c r="BT497" s="75">
        <v>634000625</v>
      </c>
      <c r="BU497" s="75">
        <v>670000625</v>
      </c>
      <c r="BV497" s="75">
        <v>729000625</v>
      </c>
      <c r="BW497" s="75">
        <v>751000625</v>
      </c>
      <c r="BX497" s="75">
        <v>0</v>
      </c>
      <c r="BY497" s="75">
        <v>637000625</v>
      </c>
      <c r="BZ497" s="75">
        <v>0</v>
      </c>
      <c r="CA497" s="75">
        <v>0</v>
      </c>
    </row>
    <row r="498" spans="10:79" ht="12" customHeight="1">
      <c r="J498" s="46">
        <v>494</v>
      </c>
      <c r="K498" s="46">
        <f t="shared" si="18"/>
        <v>0</v>
      </c>
      <c r="L498" s="82">
        <f t="shared" si="19"/>
        <v>0</v>
      </c>
      <c r="N498" s="119" t="s">
        <v>33</v>
      </c>
      <c r="O498" s="120" t="s">
        <v>242</v>
      </c>
      <c r="P498" s="122">
        <v>115000026</v>
      </c>
      <c r="Q498" s="122">
        <v>120000026</v>
      </c>
      <c r="R498" s="122">
        <v>135000026</v>
      </c>
      <c r="S498" s="122">
        <v>145000026</v>
      </c>
      <c r="T498" s="122">
        <v>160000026</v>
      </c>
      <c r="U498" s="122">
        <v>170000026</v>
      </c>
      <c r="V498" s="122">
        <v>0</v>
      </c>
      <c r="W498" s="122">
        <v>0</v>
      </c>
      <c r="X498" s="122">
        <v>0</v>
      </c>
      <c r="Y498" s="122">
        <v>0</v>
      </c>
      <c r="Z498" s="122">
        <v>0</v>
      </c>
      <c r="AA498" s="122">
        <v>0</v>
      </c>
      <c r="AB498" s="122">
        <v>0</v>
      </c>
      <c r="AC498" s="122">
        <v>0</v>
      </c>
      <c r="AD498" s="121"/>
      <c r="BB498" s="120" t="s">
        <v>2232</v>
      </c>
      <c r="BG498" s="73" t="s">
        <v>3954</v>
      </c>
      <c r="BI498" s="73" t="s">
        <v>4786</v>
      </c>
      <c r="BO498" s="72" t="s">
        <v>210</v>
      </c>
      <c r="BP498" s="73" t="s">
        <v>3908</v>
      </c>
      <c r="BQ498" s="75">
        <v>535000625</v>
      </c>
      <c r="BR498" s="75">
        <v>589000625</v>
      </c>
      <c r="BS498" s="75">
        <v>549000625</v>
      </c>
      <c r="BT498" s="75">
        <v>0</v>
      </c>
      <c r="BU498" s="75">
        <v>733000625</v>
      </c>
      <c r="BV498" s="75">
        <v>0</v>
      </c>
      <c r="BW498" s="75">
        <v>814000625</v>
      </c>
      <c r="BX498" s="75">
        <v>0</v>
      </c>
      <c r="BY498" s="75">
        <v>0</v>
      </c>
      <c r="BZ498" s="75">
        <v>0</v>
      </c>
      <c r="CA498" s="75">
        <v>0</v>
      </c>
    </row>
    <row r="499" spans="10:79" ht="12" customHeight="1">
      <c r="J499" s="46">
        <v>495</v>
      </c>
      <c r="K499" s="46">
        <f t="shared" si="18"/>
        <v>0</v>
      </c>
      <c r="L499" s="82">
        <f t="shared" si="19"/>
        <v>0</v>
      </c>
      <c r="N499" s="119" t="s">
        <v>33</v>
      </c>
      <c r="O499" s="120" t="s">
        <v>77</v>
      </c>
      <c r="P499" s="122">
        <v>0</v>
      </c>
      <c r="Q499" s="122">
        <v>140000026</v>
      </c>
      <c r="R499" s="122">
        <v>150000026</v>
      </c>
      <c r="S499" s="122">
        <v>160000026</v>
      </c>
      <c r="T499" s="122">
        <v>165000026</v>
      </c>
      <c r="U499" s="122">
        <v>170000026</v>
      </c>
      <c r="V499" s="122">
        <v>0</v>
      </c>
      <c r="W499" s="122">
        <v>0</v>
      </c>
      <c r="X499" s="122">
        <v>0</v>
      </c>
      <c r="Y499" s="122">
        <v>0</v>
      </c>
      <c r="Z499" s="122">
        <v>0</v>
      </c>
      <c r="AA499" s="122">
        <v>0</v>
      </c>
      <c r="AB499" s="122">
        <v>0</v>
      </c>
      <c r="AC499" s="122">
        <v>0</v>
      </c>
      <c r="AD499" s="121"/>
      <c r="BB499" s="120" t="s">
        <v>2361</v>
      </c>
      <c r="BG499" s="73" t="s">
        <v>3955</v>
      </c>
      <c r="BI499" s="73" t="s">
        <v>4787</v>
      </c>
      <c r="BO499" s="72" t="s">
        <v>210</v>
      </c>
      <c r="BP499" s="73" t="s">
        <v>3909</v>
      </c>
      <c r="BQ499" s="75">
        <v>423000625</v>
      </c>
      <c r="BR499" s="75">
        <v>468000625</v>
      </c>
      <c r="BS499" s="75">
        <v>540000625</v>
      </c>
      <c r="BT499" s="75">
        <v>576000625</v>
      </c>
      <c r="BU499" s="75">
        <v>0</v>
      </c>
      <c r="BV499" s="75">
        <v>0</v>
      </c>
      <c r="BW499" s="75">
        <v>0</v>
      </c>
      <c r="BX499" s="75">
        <v>0</v>
      </c>
      <c r="BY499" s="75">
        <v>0</v>
      </c>
      <c r="BZ499" s="75">
        <v>0</v>
      </c>
      <c r="CA499" s="75">
        <v>0</v>
      </c>
    </row>
    <row r="500" spans="10:79" ht="12" customHeight="1">
      <c r="J500" s="46">
        <v>496</v>
      </c>
      <c r="K500" s="46">
        <f t="shared" si="18"/>
        <v>0</v>
      </c>
      <c r="L500" s="82">
        <f t="shared" si="19"/>
        <v>0</v>
      </c>
      <c r="N500" s="119" t="s">
        <v>33</v>
      </c>
      <c r="O500" s="120" t="s">
        <v>570</v>
      </c>
      <c r="P500" s="122">
        <v>0</v>
      </c>
      <c r="Q500" s="122">
        <v>0</v>
      </c>
      <c r="R500" s="122">
        <v>0</v>
      </c>
      <c r="S500" s="122">
        <v>0</v>
      </c>
      <c r="T500" s="122">
        <v>130000026</v>
      </c>
      <c r="U500" s="122">
        <v>150000026</v>
      </c>
      <c r="V500" s="122">
        <v>170000026</v>
      </c>
      <c r="W500" s="122">
        <v>185000026</v>
      </c>
      <c r="X500" s="122">
        <v>190000026</v>
      </c>
      <c r="Y500" s="122">
        <v>195000026</v>
      </c>
      <c r="Z500" s="122">
        <v>200000026</v>
      </c>
      <c r="AA500" s="122">
        <v>215000026</v>
      </c>
      <c r="AB500" s="122">
        <v>0</v>
      </c>
      <c r="AC500" s="122">
        <v>0</v>
      </c>
      <c r="AD500" s="121"/>
      <c r="BB500" s="120" t="s">
        <v>2593</v>
      </c>
      <c r="BG500" s="73" t="s">
        <v>3956</v>
      </c>
      <c r="BI500" s="73" t="s">
        <v>4788</v>
      </c>
      <c r="BO500" s="72" t="s">
        <v>210</v>
      </c>
      <c r="BP500" s="73" t="s">
        <v>3910</v>
      </c>
      <c r="BQ500" s="75">
        <v>490000026</v>
      </c>
      <c r="BR500" s="75">
        <v>580000026</v>
      </c>
      <c r="BS500" s="75">
        <v>615000026</v>
      </c>
      <c r="BT500" s="75">
        <v>685000026</v>
      </c>
      <c r="BU500" s="75">
        <v>750000026</v>
      </c>
      <c r="BV500" s="75">
        <v>795000026</v>
      </c>
      <c r="BW500" s="75">
        <v>820000026</v>
      </c>
      <c r="BX500" s="75">
        <v>885000026</v>
      </c>
      <c r="BY500" s="75">
        <v>0</v>
      </c>
      <c r="BZ500" s="75">
        <v>0</v>
      </c>
      <c r="CA500" s="75">
        <v>0</v>
      </c>
    </row>
    <row r="501" spans="10:79" ht="12" customHeight="1">
      <c r="J501" s="46">
        <v>497</v>
      </c>
      <c r="K501" s="46">
        <f t="shared" si="18"/>
        <v>0</v>
      </c>
      <c r="L501" s="82">
        <f t="shared" si="19"/>
        <v>0</v>
      </c>
      <c r="N501" s="119" t="s">
        <v>33</v>
      </c>
      <c r="O501" s="120" t="s">
        <v>570</v>
      </c>
      <c r="P501" s="122">
        <v>0</v>
      </c>
      <c r="Q501" s="122">
        <v>0</v>
      </c>
      <c r="R501" s="122">
        <v>0</v>
      </c>
      <c r="S501" s="122">
        <v>0</v>
      </c>
      <c r="T501" s="122">
        <v>0</v>
      </c>
      <c r="U501" s="122">
        <v>0</v>
      </c>
      <c r="V501" s="122">
        <v>180000026</v>
      </c>
      <c r="W501" s="122">
        <v>185000026</v>
      </c>
      <c r="X501" s="122">
        <v>190000026</v>
      </c>
      <c r="Y501" s="122">
        <v>195000026</v>
      </c>
      <c r="Z501" s="122">
        <v>200000026</v>
      </c>
      <c r="AA501" s="122">
        <v>215000026</v>
      </c>
      <c r="AB501" s="122">
        <v>0</v>
      </c>
      <c r="AC501" s="122">
        <v>0</v>
      </c>
      <c r="AD501" s="121"/>
      <c r="BB501" s="120" t="s">
        <v>2594</v>
      </c>
      <c r="BG501" s="73" t="s">
        <v>3957</v>
      </c>
      <c r="BI501" s="73" t="s">
        <v>4789</v>
      </c>
      <c r="BO501" s="72" t="s">
        <v>210</v>
      </c>
      <c r="BP501" s="73" t="s">
        <v>3911</v>
      </c>
      <c r="BQ501" s="75">
        <v>0</v>
      </c>
      <c r="BR501" s="75">
        <v>0</v>
      </c>
      <c r="BS501" s="75">
        <v>0</v>
      </c>
      <c r="BT501" s="75">
        <v>0</v>
      </c>
      <c r="BU501" s="75">
        <v>0</v>
      </c>
      <c r="BV501" s="75">
        <v>0</v>
      </c>
      <c r="BW501" s="75">
        <v>0</v>
      </c>
      <c r="BX501" s="75">
        <v>1300000026</v>
      </c>
      <c r="BY501" s="75">
        <v>0</v>
      </c>
      <c r="BZ501" s="75">
        <v>0</v>
      </c>
      <c r="CA501" s="75">
        <v>0</v>
      </c>
    </row>
    <row r="502" spans="10:79" ht="12" customHeight="1">
      <c r="J502" s="46">
        <v>498</v>
      </c>
      <c r="K502" s="46">
        <f t="shared" si="18"/>
        <v>0</v>
      </c>
      <c r="L502" s="82">
        <f t="shared" si="19"/>
        <v>0</v>
      </c>
      <c r="N502" s="119" t="s">
        <v>33</v>
      </c>
      <c r="O502" s="120" t="s">
        <v>2111</v>
      </c>
      <c r="P502" s="122">
        <v>0</v>
      </c>
      <c r="Q502" s="122">
        <v>0</v>
      </c>
      <c r="R502" s="122">
        <v>0</v>
      </c>
      <c r="S502" s="122">
        <v>0</v>
      </c>
      <c r="T502" s="122">
        <v>0</v>
      </c>
      <c r="U502" s="122">
        <v>150000026</v>
      </c>
      <c r="V502" s="122">
        <v>160000026</v>
      </c>
      <c r="W502" s="122">
        <v>170000026</v>
      </c>
      <c r="X502" s="122">
        <v>180000026</v>
      </c>
      <c r="Y502" s="122">
        <v>190000026</v>
      </c>
      <c r="Z502" s="122">
        <v>200000026</v>
      </c>
      <c r="AA502" s="122">
        <v>215000026</v>
      </c>
      <c r="AB502" s="122">
        <v>0</v>
      </c>
      <c r="AC502" s="122">
        <v>0</v>
      </c>
      <c r="AD502" s="121"/>
      <c r="BB502" s="120" t="s">
        <v>2233</v>
      </c>
      <c r="BG502" s="73" t="s">
        <v>3958</v>
      </c>
      <c r="BI502" s="73" t="s">
        <v>4790</v>
      </c>
      <c r="BO502" s="72" t="s">
        <v>210</v>
      </c>
      <c r="BP502" s="73" t="s">
        <v>3912</v>
      </c>
      <c r="BQ502" s="75">
        <v>540000625</v>
      </c>
      <c r="BR502" s="75">
        <v>598000625</v>
      </c>
      <c r="BS502" s="75">
        <v>630000625</v>
      </c>
      <c r="BT502" s="75">
        <v>702000625</v>
      </c>
      <c r="BU502" s="75">
        <v>720000625</v>
      </c>
      <c r="BV502" s="75">
        <v>774000625</v>
      </c>
      <c r="BW502" s="75">
        <v>819000625</v>
      </c>
      <c r="BX502" s="75">
        <v>657000625</v>
      </c>
      <c r="BY502" s="75">
        <v>747000625</v>
      </c>
      <c r="BZ502" s="75">
        <v>0</v>
      </c>
      <c r="CA502" s="75">
        <v>0</v>
      </c>
    </row>
    <row r="503" spans="10:79" ht="12" customHeight="1">
      <c r="J503" s="46">
        <v>499</v>
      </c>
      <c r="K503" s="46">
        <f t="shared" si="18"/>
        <v>0</v>
      </c>
      <c r="L503" s="82">
        <f t="shared" si="19"/>
        <v>0</v>
      </c>
      <c r="N503" s="119" t="s">
        <v>33</v>
      </c>
      <c r="O503" s="120" t="s">
        <v>1525</v>
      </c>
      <c r="P503" s="122">
        <v>0</v>
      </c>
      <c r="Q503" s="122">
        <v>0</v>
      </c>
      <c r="R503" s="122">
        <v>0</v>
      </c>
      <c r="S503" s="122">
        <v>0</v>
      </c>
      <c r="T503" s="122">
        <v>0</v>
      </c>
      <c r="U503" s="122">
        <v>0</v>
      </c>
      <c r="V503" s="122">
        <v>160000026</v>
      </c>
      <c r="W503" s="122">
        <v>185000026</v>
      </c>
      <c r="X503" s="122">
        <v>190000026</v>
      </c>
      <c r="Y503" s="122">
        <v>195000026</v>
      </c>
      <c r="Z503" s="122">
        <v>205000026</v>
      </c>
      <c r="AA503" s="122">
        <v>210000026</v>
      </c>
      <c r="AB503" s="122">
        <v>0</v>
      </c>
      <c r="AC503" s="122">
        <v>0</v>
      </c>
      <c r="AD503" s="121"/>
      <c r="BB503" s="120" t="s">
        <v>2030</v>
      </c>
      <c r="BG503" s="73" t="s">
        <v>3959</v>
      </c>
      <c r="BI503" s="73" t="s">
        <v>4791</v>
      </c>
      <c r="BO503" s="72" t="s">
        <v>210</v>
      </c>
      <c r="BP503" s="73" t="s">
        <v>3913</v>
      </c>
      <c r="BQ503" s="75">
        <v>0</v>
      </c>
      <c r="BR503" s="75">
        <v>0</v>
      </c>
      <c r="BS503" s="75">
        <v>607000625</v>
      </c>
      <c r="BT503" s="75">
        <v>679000625</v>
      </c>
      <c r="BU503" s="75">
        <v>715000625</v>
      </c>
      <c r="BV503" s="75">
        <v>751000625</v>
      </c>
      <c r="BW503" s="75">
        <v>0</v>
      </c>
      <c r="BX503" s="75">
        <v>0</v>
      </c>
      <c r="BY503" s="75">
        <v>0</v>
      </c>
      <c r="BZ503" s="75">
        <v>0</v>
      </c>
      <c r="CA503" s="75">
        <v>0</v>
      </c>
    </row>
    <row r="504" spans="10:79" ht="12" customHeight="1">
      <c r="J504" s="46">
        <v>500</v>
      </c>
      <c r="K504" s="46">
        <f t="shared" si="18"/>
        <v>0</v>
      </c>
      <c r="L504" s="82">
        <f t="shared" si="19"/>
        <v>0</v>
      </c>
      <c r="N504" s="119" t="s">
        <v>33</v>
      </c>
      <c r="O504" s="120" t="s">
        <v>1525</v>
      </c>
      <c r="P504" s="122">
        <v>0</v>
      </c>
      <c r="Q504" s="122">
        <v>0</v>
      </c>
      <c r="R504" s="122">
        <v>0</v>
      </c>
      <c r="S504" s="122">
        <v>0</v>
      </c>
      <c r="T504" s="122">
        <v>0</v>
      </c>
      <c r="U504" s="122">
        <v>0</v>
      </c>
      <c r="V504" s="122">
        <v>160000026</v>
      </c>
      <c r="W504" s="122">
        <v>185000026</v>
      </c>
      <c r="X504" s="122">
        <v>190000026</v>
      </c>
      <c r="Y504" s="122">
        <v>195000026</v>
      </c>
      <c r="Z504" s="122">
        <v>205000026</v>
      </c>
      <c r="AA504" s="122">
        <v>210000026</v>
      </c>
      <c r="AB504" s="122">
        <v>0</v>
      </c>
      <c r="AC504" s="122">
        <v>0</v>
      </c>
      <c r="AD504" s="121"/>
      <c r="BB504" s="120" t="s">
        <v>2512</v>
      </c>
      <c r="BG504" s="73" t="s">
        <v>3960</v>
      </c>
      <c r="BI504" s="73" t="s">
        <v>4792</v>
      </c>
      <c r="BO504" s="72" t="s">
        <v>210</v>
      </c>
      <c r="BP504" s="73" t="s">
        <v>3914</v>
      </c>
      <c r="BQ504" s="75">
        <v>333000625</v>
      </c>
      <c r="BR504" s="75">
        <v>378000625</v>
      </c>
      <c r="BS504" s="75">
        <v>414000625</v>
      </c>
      <c r="BT504" s="75">
        <v>450000625</v>
      </c>
      <c r="BU504" s="75">
        <v>495000625</v>
      </c>
      <c r="BV504" s="75">
        <v>540000625</v>
      </c>
      <c r="BW504" s="75">
        <v>603000625</v>
      </c>
      <c r="BX504" s="75">
        <v>0</v>
      </c>
      <c r="BY504" s="75">
        <v>0</v>
      </c>
      <c r="BZ504" s="75">
        <v>0</v>
      </c>
      <c r="CA504" s="75">
        <v>0</v>
      </c>
    </row>
    <row r="505" spans="10:79" ht="12" customHeight="1">
      <c r="J505" s="46">
        <v>501</v>
      </c>
      <c r="K505" s="46">
        <f t="shared" si="18"/>
        <v>0</v>
      </c>
      <c r="L505" s="82">
        <f t="shared" si="19"/>
        <v>0</v>
      </c>
      <c r="N505" s="119" t="s">
        <v>33</v>
      </c>
      <c r="O505" s="120" t="s">
        <v>600</v>
      </c>
      <c r="P505" s="122">
        <v>0</v>
      </c>
      <c r="Q505" s="122">
        <v>0</v>
      </c>
      <c r="R505" s="122">
        <v>0</v>
      </c>
      <c r="S505" s="122">
        <v>0</v>
      </c>
      <c r="T505" s="122">
        <v>0</v>
      </c>
      <c r="U505" s="122">
        <v>0</v>
      </c>
      <c r="V505" s="122">
        <v>150000026</v>
      </c>
      <c r="W505" s="122">
        <v>160000026</v>
      </c>
      <c r="X505" s="122">
        <v>170000026</v>
      </c>
      <c r="Y505" s="122">
        <v>180000026</v>
      </c>
      <c r="Z505" s="122">
        <v>185000026</v>
      </c>
      <c r="AA505" s="122">
        <v>190000026</v>
      </c>
      <c r="AB505" s="122">
        <v>210000026</v>
      </c>
      <c r="AC505" s="122">
        <v>220000026</v>
      </c>
      <c r="AD505" s="121"/>
      <c r="BB505" s="120" t="s">
        <v>2362</v>
      </c>
      <c r="BG505" s="73" t="s">
        <v>3961</v>
      </c>
      <c r="BI505" s="73" t="s">
        <v>5250</v>
      </c>
      <c r="BO505" s="72" t="s">
        <v>210</v>
      </c>
      <c r="BP505" s="73" t="s">
        <v>3915</v>
      </c>
      <c r="BQ505" s="75">
        <v>0</v>
      </c>
      <c r="BR505" s="75">
        <v>0</v>
      </c>
      <c r="BS505" s="75">
        <v>0</v>
      </c>
      <c r="BT505" s="75">
        <v>675000625</v>
      </c>
      <c r="BU505" s="75">
        <v>702000625</v>
      </c>
      <c r="BV505" s="75">
        <v>729000625</v>
      </c>
      <c r="BW505" s="75">
        <v>0</v>
      </c>
      <c r="BX505" s="75">
        <v>0</v>
      </c>
      <c r="BY505" s="75">
        <v>0</v>
      </c>
      <c r="BZ505" s="75">
        <v>0</v>
      </c>
      <c r="CA505" s="75">
        <v>0</v>
      </c>
    </row>
    <row r="506" spans="10:79" ht="12" customHeight="1">
      <c r="J506" s="46">
        <v>502</v>
      </c>
      <c r="K506" s="46">
        <f t="shared" si="18"/>
        <v>0</v>
      </c>
      <c r="L506" s="82">
        <f t="shared" si="19"/>
        <v>0</v>
      </c>
      <c r="N506" s="119" t="s">
        <v>33</v>
      </c>
      <c r="O506" s="120" t="s">
        <v>600</v>
      </c>
      <c r="P506" s="122">
        <v>0</v>
      </c>
      <c r="Q506" s="122">
        <v>0</v>
      </c>
      <c r="R506" s="122">
        <v>0</v>
      </c>
      <c r="S506" s="122">
        <v>0</v>
      </c>
      <c r="T506" s="122">
        <v>0</v>
      </c>
      <c r="U506" s="122">
        <v>0</v>
      </c>
      <c r="V506" s="122">
        <v>150000026</v>
      </c>
      <c r="W506" s="122">
        <v>160000026</v>
      </c>
      <c r="X506" s="122">
        <v>170000026</v>
      </c>
      <c r="Y506" s="122">
        <v>180000026</v>
      </c>
      <c r="Z506" s="122">
        <v>185000026</v>
      </c>
      <c r="AA506" s="122">
        <v>190000026</v>
      </c>
      <c r="AB506" s="122">
        <v>210000026</v>
      </c>
      <c r="AC506" s="122">
        <v>220000026</v>
      </c>
      <c r="AD506" s="121"/>
      <c r="BB506" s="120" t="s">
        <v>920</v>
      </c>
      <c r="BG506" s="73" t="s">
        <v>3962</v>
      </c>
      <c r="BI506" s="73" t="s">
        <v>4793</v>
      </c>
      <c r="BO506" s="72" t="s">
        <v>210</v>
      </c>
      <c r="BP506" s="73" t="s">
        <v>3916</v>
      </c>
      <c r="BQ506" s="75">
        <v>468000625</v>
      </c>
      <c r="BR506" s="75">
        <v>522000625</v>
      </c>
      <c r="BS506" s="75">
        <v>634000625</v>
      </c>
      <c r="BT506" s="75">
        <v>630000625</v>
      </c>
      <c r="BU506" s="75">
        <v>742000625</v>
      </c>
      <c r="BV506" s="75">
        <v>778000625</v>
      </c>
      <c r="BW506" s="75">
        <v>823000625</v>
      </c>
      <c r="BX506" s="75">
        <v>864000625</v>
      </c>
      <c r="BY506" s="75">
        <v>900000625</v>
      </c>
      <c r="BZ506" s="75">
        <v>0</v>
      </c>
      <c r="CA506" s="75">
        <v>0</v>
      </c>
    </row>
    <row r="507" spans="10:79" ht="12" customHeight="1">
      <c r="J507" s="46">
        <v>503</v>
      </c>
      <c r="K507" s="46">
        <f t="shared" si="18"/>
        <v>0</v>
      </c>
      <c r="L507" s="82">
        <f t="shared" si="19"/>
        <v>0</v>
      </c>
      <c r="N507" s="119" t="s">
        <v>33</v>
      </c>
      <c r="O507" s="120" t="s">
        <v>1980</v>
      </c>
      <c r="P507" s="122">
        <v>0</v>
      </c>
      <c r="Q507" s="122">
        <v>0</v>
      </c>
      <c r="R507" s="122">
        <v>0</v>
      </c>
      <c r="S507" s="122">
        <v>0</v>
      </c>
      <c r="T507" s="122">
        <v>0</v>
      </c>
      <c r="U507" s="122">
        <v>0</v>
      </c>
      <c r="V507" s="122">
        <v>185000026</v>
      </c>
      <c r="W507" s="122">
        <v>190000026</v>
      </c>
      <c r="X507" s="122">
        <v>195000026</v>
      </c>
      <c r="Y507" s="122">
        <v>200000026</v>
      </c>
      <c r="Z507" s="122">
        <v>205000026</v>
      </c>
      <c r="AA507" s="122">
        <v>215000026</v>
      </c>
      <c r="AB507" s="122">
        <v>0</v>
      </c>
      <c r="AC507" s="122">
        <v>0</v>
      </c>
      <c r="AD507" s="121"/>
      <c r="BB507" s="120" t="s">
        <v>2588</v>
      </c>
      <c r="BG507" s="73" t="s">
        <v>3963</v>
      </c>
      <c r="BI507" s="73" t="s">
        <v>4794</v>
      </c>
      <c r="BO507" s="72" t="s">
        <v>210</v>
      </c>
      <c r="BP507" s="73" t="s">
        <v>3917</v>
      </c>
      <c r="BQ507" s="75">
        <v>517000625</v>
      </c>
      <c r="BR507" s="75">
        <v>571000625</v>
      </c>
      <c r="BS507" s="75">
        <v>607000625</v>
      </c>
      <c r="BT507" s="75">
        <v>679000625</v>
      </c>
      <c r="BU507" s="75">
        <v>715000625</v>
      </c>
      <c r="BV507" s="75">
        <v>751000625</v>
      </c>
      <c r="BW507" s="75">
        <v>796000625</v>
      </c>
      <c r="BX507" s="75">
        <v>828000625</v>
      </c>
      <c r="BY507" s="75">
        <v>0</v>
      </c>
      <c r="BZ507" s="75">
        <v>0</v>
      </c>
      <c r="CA507" s="75">
        <v>0</v>
      </c>
    </row>
    <row r="508" spans="10:79" ht="12" customHeight="1">
      <c r="J508" s="46">
        <v>504</v>
      </c>
      <c r="K508" s="46">
        <f t="shared" si="18"/>
        <v>0</v>
      </c>
      <c r="L508" s="82">
        <f t="shared" si="19"/>
        <v>0</v>
      </c>
      <c r="N508" s="119" t="s">
        <v>33</v>
      </c>
      <c r="O508" s="120" t="s">
        <v>1526</v>
      </c>
      <c r="P508" s="122">
        <v>0</v>
      </c>
      <c r="Q508" s="122">
        <v>0</v>
      </c>
      <c r="R508" s="122">
        <v>0</v>
      </c>
      <c r="S508" s="122">
        <v>0</v>
      </c>
      <c r="T508" s="122">
        <v>0</v>
      </c>
      <c r="U508" s="122">
        <v>0</v>
      </c>
      <c r="V508" s="122">
        <v>170000026</v>
      </c>
      <c r="W508" s="122">
        <v>185000026</v>
      </c>
      <c r="X508" s="122">
        <v>195000026</v>
      </c>
      <c r="Y508" s="122">
        <v>200000026</v>
      </c>
      <c r="Z508" s="122">
        <v>205000026</v>
      </c>
      <c r="AA508" s="122">
        <v>215000026</v>
      </c>
      <c r="AB508" s="122">
        <v>230000026</v>
      </c>
      <c r="AC508" s="122">
        <v>240000026</v>
      </c>
      <c r="AD508" s="121"/>
      <c r="BB508" s="120" t="s">
        <v>1607</v>
      </c>
      <c r="BG508" s="73" t="s">
        <v>3964</v>
      </c>
      <c r="BI508" s="73" t="s">
        <v>4795</v>
      </c>
      <c r="BO508" s="72" t="s">
        <v>210</v>
      </c>
      <c r="BP508" s="73" t="s">
        <v>3918</v>
      </c>
      <c r="BQ508" s="75">
        <v>517000625</v>
      </c>
      <c r="BR508" s="75">
        <v>0</v>
      </c>
      <c r="BS508" s="75">
        <v>0</v>
      </c>
      <c r="BT508" s="75">
        <v>679000625</v>
      </c>
      <c r="BU508" s="75">
        <v>0</v>
      </c>
      <c r="BV508" s="75">
        <v>0</v>
      </c>
      <c r="BW508" s="75">
        <v>0</v>
      </c>
      <c r="BX508" s="75">
        <v>0</v>
      </c>
      <c r="BY508" s="75">
        <v>0</v>
      </c>
      <c r="BZ508" s="75">
        <v>0</v>
      </c>
      <c r="CA508" s="75">
        <v>0</v>
      </c>
    </row>
    <row r="509" spans="10:79" ht="12" customHeight="1">
      <c r="J509" s="46">
        <v>505</v>
      </c>
      <c r="K509" s="46">
        <f t="shared" si="18"/>
        <v>0</v>
      </c>
      <c r="L509" s="82">
        <f t="shared" si="19"/>
        <v>0</v>
      </c>
      <c r="N509" s="119" t="s">
        <v>33</v>
      </c>
      <c r="O509" s="120" t="s">
        <v>1526</v>
      </c>
      <c r="P509" s="122">
        <v>0</v>
      </c>
      <c r="Q509" s="122">
        <v>0</v>
      </c>
      <c r="R509" s="122">
        <v>0</v>
      </c>
      <c r="S509" s="122">
        <v>0</v>
      </c>
      <c r="T509" s="122">
        <v>0</v>
      </c>
      <c r="U509" s="122">
        <v>0</v>
      </c>
      <c r="V509" s="122">
        <v>170000026</v>
      </c>
      <c r="W509" s="122">
        <v>180000026</v>
      </c>
      <c r="X509" s="122">
        <v>185000026</v>
      </c>
      <c r="Y509" s="122">
        <v>190000026</v>
      </c>
      <c r="Z509" s="122">
        <v>200000026</v>
      </c>
      <c r="AA509" s="122">
        <v>210000026</v>
      </c>
      <c r="AB509" s="122">
        <v>0</v>
      </c>
      <c r="AC509" s="122">
        <v>0</v>
      </c>
      <c r="AD509" s="121"/>
      <c r="BB509" s="120" t="s">
        <v>68</v>
      </c>
      <c r="BG509" s="73" t="s">
        <v>3965</v>
      </c>
      <c r="BI509" s="73" t="s">
        <v>4796</v>
      </c>
      <c r="BO509" s="72" t="s">
        <v>210</v>
      </c>
      <c r="BP509" s="73" t="s">
        <v>3919</v>
      </c>
      <c r="BQ509" s="75">
        <v>535000625</v>
      </c>
      <c r="BR509" s="75">
        <v>0</v>
      </c>
      <c r="BS509" s="75">
        <v>625000625</v>
      </c>
      <c r="BT509" s="75">
        <v>697000625</v>
      </c>
      <c r="BU509" s="75">
        <v>0</v>
      </c>
      <c r="BV509" s="75">
        <v>0</v>
      </c>
      <c r="BW509" s="75">
        <v>0</v>
      </c>
      <c r="BX509" s="75">
        <v>0</v>
      </c>
      <c r="BY509" s="75">
        <v>0</v>
      </c>
      <c r="BZ509" s="75">
        <v>0</v>
      </c>
      <c r="CA509" s="75">
        <v>0</v>
      </c>
    </row>
    <row r="510" spans="10:79" ht="12" customHeight="1">
      <c r="J510" s="46">
        <v>506</v>
      </c>
      <c r="K510" s="46">
        <f t="shared" si="18"/>
        <v>0</v>
      </c>
      <c r="L510" s="82">
        <f t="shared" si="19"/>
        <v>0</v>
      </c>
      <c r="N510" s="119" t="s">
        <v>33</v>
      </c>
      <c r="O510" s="120" t="s">
        <v>1956</v>
      </c>
      <c r="P510" s="122">
        <v>0</v>
      </c>
      <c r="Q510" s="122">
        <v>0</v>
      </c>
      <c r="R510" s="122">
        <v>0</v>
      </c>
      <c r="S510" s="122">
        <v>0</v>
      </c>
      <c r="T510" s="122">
        <v>0</v>
      </c>
      <c r="U510" s="122">
        <v>0</v>
      </c>
      <c r="V510" s="122">
        <v>0</v>
      </c>
      <c r="W510" s="122">
        <v>170000026</v>
      </c>
      <c r="X510" s="122">
        <v>180000026</v>
      </c>
      <c r="Y510" s="122">
        <v>185000026</v>
      </c>
      <c r="Z510" s="122">
        <v>190000026</v>
      </c>
      <c r="AA510" s="122">
        <v>210000026</v>
      </c>
      <c r="AB510" s="122">
        <v>0</v>
      </c>
      <c r="AC510" s="122">
        <v>0</v>
      </c>
      <c r="AD510" s="121"/>
      <c r="BB510" s="120" t="s">
        <v>1264</v>
      </c>
      <c r="BG510" s="73" t="s">
        <v>3966</v>
      </c>
      <c r="BI510" s="73" t="s">
        <v>4797</v>
      </c>
      <c r="BO510" s="72" t="s">
        <v>210</v>
      </c>
      <c r="BP510" s="73" t="s">
        <v>3920</v>
      </c>
      <c r="BQ510" s="75">
        <v>495000625</v>
      </c>
      <c r="BR510" s="75">
        <v>540000625</v>
      </c>
      <c r="BS510" s="75">
        <v>585000625</v>
      </c>
      <c r="BT510" s="75">
        <v>612000625</v>
      </c>
      <c r="BU510" s="75">
        <v>630000625</v>
      </c>
      <c r="BV510" s="75">
        <v>675000625</v>
      </c>
      <c r="BW510" s="75">
        <v>720000625</v>
      </c>
      <c r="BX510" s="75">
        <v>0</v>
      </c>
      <c r="BY510" s="75">
        <v>0</v>
      </c>
      <c r="BZ510" s="75">
        <v>0</v>
      </c>
      <c r="CA510" s="75">
        <v>0</v>
      </c>
    </row>
    <row r="511" spans="10:79" ht="12" customHeight="1">
      <c r="J511" s="46">
        <v>507</v>
      </c>
      <c r="K511" s="46">
        <f t="shared" si="18"/>
        <v>0</v>
      </c>
      <c r="L511" s="82">
        <f t="shared" si="19"/>
        <v>0</v>
      </c>
      <c r="N511" s="119" t="s">
        <v>33</v>
      </c>
      <c r="O511" s="120" t="s">
        <v>3271</v>
      </c>
      <c r="P511" s="122">
        <v>0</v>
      </c>
      <c r="Q511" s="122">
        <v>0</v>
      </c>
      <c r="R511" s="122">
        <v>0</v>
      </c>
      <c r="S511" s="122">
        <v>0</v>
      </c>
      <c r="T511" s="122">
        <v>0</v>
      </c>
      <c r="U511" s="122">
        <v>0</v>
      </c>
      <c r="V511" s="122">
        <v>0</v>
      </c>
      <c r="W511" s="122">
        <v>0</v>
      </c>
      <c r="X511" s="122">
        <v>0</v>
      </c>
      <c r="Y511" s="122">
        <v>0</v>
      </c>
      <c r="Z511" s="122">
        <v>195000026</v>
      </c>
      <c r="AA511" s="122">
        <v>0</v>
      </c>
      <c r="AB511" s="122">
        <v>0</v>
      </c>
      <c r="AC511" s="122">
        <v>0</v>
      </c>
      <c r="AD511" s="121"/>
      <c r="BB511" s="120" t="s">
        <v>2423</v>
      </c>
      <c r="BG511" s="73" t="s">
        <v>3967</v>
      </c>
      <c r="BI511" s="73" t="s">
        <v>4798</v>
      </c>
      <c r="BO511" s="72" t="s">
        <v>210</v>
      </c>
      <c r="BP511" s="73" t="s">
        <v>3921</v>
      </c>
      <c r="BQ511" s="75">
        <v>472000625</v>
      </c>
      <c r="BR511" s="75">
        <v>526000625</v>
      </c>
      <c r="BS511" s="75">
        <v>0</v>
      </c>
      <c r="BT511" s="75">
        <v>634000625</v>
      </c>
      <c r="BU511" s="75">
        <v>680000026</v>
      </c>
      <c r="BV511" s="75">
        <v>711000625</v>
      </c>
      <c r="BW511" s="75">
        <v>756000625</v>
      </c>
      <c r="BX511" s="75">
        <v>810000625</v>
      </c>
      <c r="BY511" s="75">
        <v>850000026</v>
      </c>
      <c r="BZ511" s="75">
        <v>0</v>
      </c>
      <c r="CA511" s="75">
        <v>0</v>
      </c>
    </row>
    <row r="512" spans="10:79" ht="12" customHeight="1">
      <c r="J512" s="46">
        <v>508</v>
      </c>
      <c r="K512" s="46">
        <f t="shared" si="18"/>
        <v>0</v>
      </c>
      <c r="L512" s="82">
        <f t="shared" si="19"/>
        <v>0</v>
      </c>
      <c r="N512" s="119" t="s">
        <v>33</v>
      </c>
      <c r="O512" s="120" t="s">
        <v>2157</v>
      </c>
      <c r="P512" s="122">
        <v>0</v>
      </c>
      <c r="Q512" s="122">
        <v>0</v>
      </c>
      <c r="R512" s="122">
        <v>0</v>
      </c>
      <c r="S512" s="122">
        <v>0</v>
      </c>
      <c r="T512" s="122">
        <v>0</v>
      </c>
      <c r="U512" s="122">
        <v>0</v>
      </c>
      <c r="V512" s="122">
        <v>0</v>
      </c>
      <c r="W512" s="122">
        <v>0</v>
      </c>
      <c r="X512" s="122">
        <v>0</v>
      </c>
      <c r="Y512" s="122">
        <v>0</v>
      </c>
      <c r="Z512" s="122">
        <v>190000026</v>
      </c>
      <c r="AA512" s="122">
        <v>205000026</v>
      </c>
      <c r="AB512" s="122">
        <v>230000026</v>
      </c>
      <c r="AC512" s="122">
        <v>0</v>
      </c>
      <c r="AD512" s="121"/>
      <c r="BB512" s="120" t="s">
        <v>1610</v>
      </c>
      <c r="BG512" s="73" t="s">
        <v>3968</v>
      </c>
      <c r="BI512" s="73" t="s">
        <v>4799</v>
      </c>
      <c r="BO512" s="72" t="s">
        <v>210</v>
      </c>
      <c r="BP512" s="73" t="s">
        <v>3922</v>
      </c>
      <c r="BQ512" s="75">
        <v>517000625</v>
      </c>
      <c r="BR512" s="75">
        <v>0</v>
      </c>
      <c r="BS512" s="75">
        <v>612000625</v>
      </c>
      <c r="BT512" s="75">
        <v>648000625</v>
      </c>
      <c r="BU512" s="75">
        <v>715000625</v>
      </c>
      <c r="BV512" s="75">
        <v>751000625</v>
      </c>
      <c r="BW512" s="75">
        <v>796000625</v>
      </c>
      <c r="BX512" s="75">
        <v>810000625</v>
      </c>
      <c r="BY512" s="75">
        <v>0</v>
      </c>
      <c r="BZ512" s="75">
        <v>0</v>
      </c>
      <c r="CA512" s="75">
        <v>0</v>
      </c>
    </row>
    <row r="513" spans="10:79" ht="12" customHeight="1">
      <c r="J513" s="46">
        <v>509</v>
      </c>
      <c r="K513" s="46">
        <f t="shared" si="18"/>
        <v>0</v>
      </c>
      <c r="L513" s="82">
        <f t="shared" si="19"/>
        <v>0</v>
      </c>
      <c r="N513" s="119" t="s">
        <v>33</v>
      </c>
      <c r="O513" s="120" t="s">
        <v>2807</v>
      </c>
      <c r="P513" s="122">
        <v>0</v>
      </c>
      <c r="Q513" s="122">
        <v>0</v>
      </c>
      <c r="R513" s="122">
        <v>0</v>
      </c>
      <c r="S513" s="122">
        <v>0</v>
      </c>
      <c r="T513" s="122">
        <v>0</v>
      </c>
      <c r="U513" s="122">
        <v>0</v>
      </c>
      <c r="V513" s="122">
        <v>0</v>
      </c>
      <c r="W513" s="122">
        <v>0</v>
      </c>
      <c r="X513" s="122">
        <v>0</v>
      </c>
      <c r="Y513" s="122">
        <v>190000026</v>
      </c>
      <c r="Z513" s="122">
        <v>0</v>
      </c>
      <c r="AA513" s="122">
        <v>0</v>
      </c>
      <c r="AB513" s="122">
        <v>0</v>
      </c>
      <c r="AC513" s="122">
        <v>0</v>
      </c>
      <c r="AD513" s="121"/>
      <c r="BB513" s="120" t="s">
        <v>1118</v>
      </c>
      <c r="BG513" s="73" t="s">
        <v>3969</v>
      </c>
      <c r="BI513" s="73" t="s">
        <v>4800</v>
      </c>
      <c r="BO513" s="72" t="s">
        <v>210</v>
      </c>
      <c r="BP513" s="73" t="s">
        <v>3923</v>
      </c>
      <c r="BQ513" s="75">
        <v>0</v>
      </c>
      <c r="BR513" s="75">
        <v>0</v>
      </c>
      <c r="BS513" s="75">
        <v>652000625</v>
      </c>
      <c r="BT513" s="75">
        <v>0</v>
      </c>
      <c r="BU513" s="75">
        <v>0</v>
      </c>
      <c r="BV513" s="75">
        <v>0</v>
      </c>
      <c r="BW513" s="75">
        <v>630000625</v>
      </c>
      <c r="BX513" s="75">
        <v>0</v>
      </c>
      <c r="BY513" s="75">
        <v>0</v>
      </c>
      <c r="BZ513" s="75">
        <v>0</v>
      </c>
      <c r="CA513" s="75">
        <v>0</v>
      </c>
    </row>
    <row r="514" spans="10:79" ht="12" customHeight="1">
      <c r="J514" s="46">
        <v>510</v>
      </c>
      <c r="K514" s="46">
        <f t="shared" si="18"/>
        <v>0</v>
      </c>
      <c r="L514" s="82">
        <f t="shared" si="19"/>
        <v>0</v>
      </c>
      <c r="N514" s="119" t="s">
        <v>33</v>
      </c>
      <c r="O514" s="120" t="s">
        <v>1952</v>
      </c>
      <c r="P514" s="122">
        <v>0</v>
      </c>
      <c r="Q514" s="122">
        <v>0</v>
      </c>
      <c r="R514" s="122">
        <v>0</v>
      </c>
      <c r="S514" s="122">
        <v>0</v>
      </c>
      <c r="T514" s="122">
        <v>0</v>
      </c>
      <c r="U514" s="122">
        <v>0</v>
      </c>
      <c r="V514" s="122">
        <v>0</v>
      </c>
      <c r="W514" s="122">
        <v>0</v>
      </c>
      <c r="X514" s="122">
        <v>200000026</v>
      </c>
      <c r="Y514" s="122">
        <v>205000026</v>
      </c>
      <c r="Z514" s="122">
        <v>210000026</v>
      </c>
      <c r="AA514" s="122">
        <v>220000026</v>
      </c>
      <c r="AB514" s="122">
        <v>0</v>
      </c>
      <c r="AC514" s="122">
        <v>0</v>
      </c>
      <c r="AD514" s="121"/>
      <c r="BB514" s="120" t="s">
        <v>2414</v>
      </c>
      <c r="BG514" s="73" t="s">
        <v>3970</v>
      </c>
      <c r="BI514" s="73" t="s">
        <v>4801</v>
      </c>
      <c r="BO514" s="72" t="s">
        <v>210</v>
      </c>
      <c r="BP514" s="73" t="s">
        <v>3924</v>
      </c>
      <c r="BQ514" s="75">
        <v>405000625</v>
      </c>
      <c r="BR514" s="75">
        <v>450000625</v>
      </c>
      <c r="BS514" s="75">
        <v>0</v>
      </c>
      <c r="BT514" s="75">
        <v>0</v>
      </c>
      <c r="BU514" s="75">
        <v>0</v>
      </c>
      <c r="BV514" s="75">
        <v>0</v>
      </c>
      <c r="BW514" s="75">
        <v>0</v>
      </c>
      <c r="BX514" s="75">
        <v>0</v>
      </c>
      <c r="BY514" s="75">
        <v>0</v>
      </c>
      <c r="BZ514" s="75">
        <v>0</v>
      </c>
      <c r="CA514" s="75">
        <v>0</v>
      </c>
    </row>
    <row r="515" spans="10:79" ht="12" customHeight="1">
      <c r="J515" s="46">
        <v>511</v>
      </c>
      <c r="K515" s="46">
        <f t="shared" si="18"/>
        <v>0</v>
      </c>
      <c r="L515" s="82">
        <f t="shared" si="19"/>
        <v>0</v>
      </c>
      <c r="N515" s="119" t="s">
        <v>33</v>
      </c>
      <c r="O515" s="120" t="s">
        <v>2258</v>
      </c>
      <c r="P515" s="122">
        <v>0</v>
      </c>
      <c r="Q515" s="122">
        <v>0</v>
      </c>
      <c r="R515" s="122">
        <v>0</v>
      </c>
      <c r="S515" s="122">
        <v>0</v>
      </c>
      <c r="T515" s="122">
        <v>0</v>
      </c>
      <c r="U515" s="122">
        <v>0</v>
      </c>
      <c r="V515" s="122">
        <v>0</v>
      </c>
      <c r="W515" s="122">
        <v>0</v>
      </c>
      <c r="X515" s="122">
        <v>0</v>
      </c>
      <c r="Y515" s="122">
        <v>0</v>
      </c>
      <c r="Z515" s="122">
        <v>195000026</v>
      </c>
      <c r="AA515" s="122">
        <v>205000026</v>
      </c>
      <c r="AB515" s="122">
        <v>0</v>
      </c>
      <c r="AC515" s="122">
        <v>0</v>
      </c>
      <c r="AD515" s="121"/>
      <c r="BB515" s="120" t="s">
        <v>1119</v>
      </c>
      <c r="BG515" s="73" t="s">
        <v>3971</v>
      </c>
      <c r="BI515" s="73" t="s">
        <v>4802</v>
      </c>
      <c r="BO515" s="72" t="s">
        <v>210</v>
      </c>
      <c r="BP515" s="73" t="s">
        <v>3925</v>
      </c>
      <c r="BQ515" s="75">
        <v>480000026</v>
      </c>
      <c r="BR515" s="75">
        <v>0</v>
      </c>
      <c r="BS515" s="75">
        <v>0</v>
      </c>
      <c r="BT515" s="75">
        <v>0</v>
      </c>
      <c r="BU515" s="75">
        <v>685000026</v>
      </c>
      <c r="BV515" s="75">
        <v>0</v>
      </c>
      <c r="BW515" s="75">
        <v>0</v>
      </c>
      <c r="BX515" s="75">
        <v>0</v>
      </c>
      <c r="BY515" s="75">
        <v>0</v>
      </c>
      <c r="BZ515" s="75">
        <v>0</v>
      </c>
      <c r="CA515" s="75">
        <v>0</v>
      </c>
    </row>
    <row r="516" spans="10:79" ht="12" customHeight="1">
      <c r="J516" s="46">
        <v>512</v>
      </c>
      <c r="K516" s="46">
        <f t="shared" si="18"/>
        <v>0</v>
      </c>
      <c r="L516" s="82">
        <f t="shared" si="19"/>
        <v>0</v>
      </c>
      <c r="N516" s="119" t="s">
        <v>33</v>
      </c>
      <c r="O516" s="120" t="s">
        <v>2096</v>
      </c>
      <c r="P516" s="122">
        <v>0</v>
      </c>
      <c r="Q516" s="122">
        <v>0</v>
      </c>
      <c r="R516" s="122">
        <v>0</v>
      </c>
      <c r="S516" s="122">
        <v>0</v>
      </c>
      <c r="T516" s="122">
        <v>0</v>
      </c>
      <c r="U516" s="122">
        <v>0</v>
      </c>
      <c r="V516" s="122">
        <v>0</v>
      </c>
      <c r="W516" s="122">
        <v>0</v>
      </c>
      <c r="X516" s="122">
        <v>0</v>
      </c>
      <c r="Y516" s="122">
        <v>175000026</v>
      </c>
      <c r="Z516" s="122">
        <v>195000026</v>
      </c>
      <c r="AA516" s="122">
        <v>205000026</v>
      </c>
      <c r="AB516" s="122">
        <v>0</v>
      </c>
      <c r="AC516" s="122">
        <v>0</v>
      </c>
      <c r="AD516" s="121"/>
      <c r="BB516" s="120" t="s">
        <v>1787</v>
      </c>
      <c r="BG516" s="73" t="s">
        <v>3972</v>
      </c>
      <c r="BI516" s="73" t="s">
        <v>4803</v>
      </c>
      <c r="BO516" s="72" t="s">
        <v>210</v>
      </c>
      <c r="BP516" s="73" t="s">
        <v>3926</v>
      </c>
      <c r="BQ516" s="75">
        <v>505000925</v>
      </c>
      <c r="BR516" s="75">
        <v>585000925</v>
      </c>
      <c r="BS516" s="75">
        <v>630000925</v>
      </c>
      <c r="BT516" s="75">
        <v>0</v>
      </c>
      <c r="BU516" s="75">
        <v>0</v>
      </c>
      <c r="BV516" s="75">
        <v>0</v>
      </c>
      <c r="BW516" s="75">
        <v>0</v>
      </c>
      <c r="BX516" s="75">
        <v>1275000026</v>
      </c>
      <c r="BY516" s="75">
        <v>0</v>
      </c>
      <c r="BZ516" s="75">
        <v>0</v>
      </c>
      <c r="CA516" s="75">
        <v>0</v>
      </c>
    </row>
    <row r="517" spans="10:79" ht="12" customHeight="1">
      <c r="J517" s="46">
        <v>513</v>
      </c>
      <c r="K517" s="46">
        <f t="shared" ref="K517:K580" si="20">IFERROR(IF($B$3="Passenger",(HLOOKUP($K$3,$AI$4:$BC$699,1+J517,0)),(HLOOKUP($K$3,$BF$4:$BM$686,1+J517,0))),0)</f>
        <v>0</v>
      </c>
      <c r="L517" s="82">
        <f t="shared" ref="L517:L580" si="21">IFERROR(IF($B$3="Passenger",VLOOKUP(K517,$O$5:$AD$3396,$L$3+1,0),VLOOKUP(K517,$BP$5:$CA$1915,$L$3+1,0)),0)</f>
        <v>0</v>
      </c>
      <c r="N517" s="119" t="s">
        <v>33</v>
      </c>
      <c r="O517" s="120" t="s">
        <v>2055</v>
      </c>
      <c r="P517" s="122">
        <v>0</v>
      </c>
      <c r="Q517" s="122">
        <v>0</v>
      </c>
      <c r="R517" s="122">
        <v>0</v>
      </c>
      <c r="S517" s="122">
        <v>0</v>
      </c>
      <c r="T517" s="122">
        <v>0</v>
      </c>
      <c r="U517" s="122">
        <v>0</v>
      </c>
      <c r="V517" s="122">
        <v>0</v>
      </c>
      <c r="W517" s="122">
        <v>0</v>
      </c>
      <c r="X517" s="122">
        <v>0</v>
      </c>
      <c r="Y517" s="122">
        <v>0</v>
      </c>
      <c r="Z517" s="122">
        <v>0</v>
      </c>
      <c r="AA517" s="122">
        <v>210000026</v>
      </c>
      <c r="AB517" s="122">
        <v>0</v>
      </c>
      <c r="AC517" s="122">
        <v>0</v>
      </c>
      <c r="AD517" s="121"/>
      <c r="BB517" s="120" t="s">
        <v>1366</v>
      </c>
      <c r="BG517" s="73" t="s">
        <v>3973</v>
      </c>
      <c r="BI517" s="73" t="s">
        <v>4804</v>
      </c>
      <c r="BO517" s="72" t="s">
        <v>210</v>
      </c>
      <c r="BP517" s="73" t="s">
        <v>3926</v>
      </c>
      <c r="BQ517" s="75">
        <v>505000925</v>
      </c>
      <c r="BR517" s="75">
        <v>585000925</v>
      </c>
      <c r="BS517" s="75">
        <v>630000925</v>
      </c>
      <c r="BT517" s="75">
        <v>0</v>
      </c>
      <c r="BU517" s="75">
        <v>0</v>
      </c>
      <c r="BV517" s="75">
        <v>0</v>
      </c>
      <c r="BW517" s="75">
        <v>0</v>
      </c>
      <c r="BX517" s="75">
        <v>1275000026</v>
      </c>
      <c r="BY517" s="75">
        <v>0</v>
      </c>
      <c r="BZ517" s="75">
        <v>0</v>
      </c>
      <c r="CA517" s="75">
        <v>0</v>
      </c>
    </row>
    <row r="518" spans="10:79" ht="12" customHeight="1">
      <c r="J518" s="46">
        <v>514</v>
      </c>
      <c r="K518" s="46">
        <f t="shared" si="20"/>
        <v>0</v>
      </c>
      <c r="L518" s="82">
        <f t="shared" si="21"/>
        <v>0</v>
      </c>
      <c r="N518" s="119" t="s">
        <v>33</v>
      </c>
      <c r="O518" s="120" t="s">
        <v>3272</v>
      </c>
      <c r="P518" s="122">
        <v>0</v>
      </c>
      <c r="Q518" s="122">
        <v>0</v>
      </c>
      <c r="R518" s="122">
        <v>0</v>
      </c>
      <c r="S518" s="122">
        <v>0</v>
      </c>
      <c r="T518" s="122">
        <v>0</v>
      </c>
      <c r="U518" s="122">
        <v>0</v>
      </c>
      <c r="V518" s="122">
        <v>0</v>
      </c>
      <c r="W518" s="122">
        <v>0</v>
      </c>
      <c r="X518" s="122">
        <v>0</v>
      </c>
      <c r="Y518" s="122">
        <v>0</v>
      </c>
      <c r="Z518" s="122">
        <v>0</v>
      </c>
      <c r="AA518" s="122">
        <v>200000026</v>
      </c>
      <c r="AB518" s="122">
        <v>0</v>
      </c>
      <c r="AC518" s="122">
        <v>0</v>
      </c>
      <c r="AD518" s="121"/>
      <c r="BB518" s="120" t="s">
        <v>1033</v>
      </c>
      <c r="BG518" s="73" t="s">
        <v>3974</v>
      </c>
      <c r="BI518" s="73" t="s">
        <v>4804</v>
      </c>
      <c r="BO518" s="72" t="s">
        <v>210</v>
      </c>
      <c r="BP518" s="73" t="s">
        <v>3927</v>
      </c>
      <c r="BQ518" s="75">
        <v>441000625</v>
      </c>
      <c r="BR518" s="75">
        <v>450000625</v>
      </c>
      <c r="BS518" s="75">
        <v>468000625</v>
      </c>
      <c r="BT518" s="75">
        <v>567000625</v>
      </c>
      <c r="BU518" s="75">
        <v>612000625</v>
      </c>
      <c r="BV518" s="75">
        <v>657000625</v>
      </c>
      <c r="BW518" s="75">
        <v>720000625</v>
      </c>
      <c r="BX518" s="75">
        <v>0</v>
      </c>
      <c r="BY518" s="75">
        <v>0</v>
      </c>
      <c r="BZ518" s="75">
        <v>0</v>
      </c>
      <c r="CA518" s="75">
        <v>0</v>
      </c>
    </row>
    <row r="519" spans="10:79" ht="12" customHeight="1">
      <c r="J519" s="46">
        <v>515</v>
      </c>
      <c r="K519" s="46">
        <f t="shared" si="20"/>
        <v>0</v>
      </c>
      <c r="L519" s="82">
        <f t="shared" si="21"/>
        <v>0</v>
      </c>
      <c r="N519" s="119" t="s">
        <v>33</v>
      </c>
      <c r="O519" s="120" t="s">
        <v>1527</v>
      </c>
      <c r="P519" s="122">
        <v>0</v>
      </c>
      <c r="Q519" s="122">
        <v>0</v>
      </c>
      <c r="R519" s="122">
        <v>0</v>
      </c>
      <c r="S519" s="122">
        <v>0</v>
      </c>
      <c r="T519" s="122">
        <v>0</v>
      </c>
      <c r="U519" s="122">
        <v>0</v>
      </c>
      <c r="V519" s="122">
        <v>170000026</v>
      </c>
      <c r="W519" s="122">
        <v>175000026</v>
      </c>
      <c r="X519" s="122">
        <v>180000026</v>
      </c>
      <c r="Y519" s="122">
        <v>185000026</v>
      </c>
      <c r="Z519" s="122">
        <v>190000026</v>
      </c>
      <c r="AA519" s="122">
        <v>195000026</v>
      </c>
      <c r="AB519" s="122">
        <v>0</v>
      </c>
      <c r="AC519" s="122">
        <v>0</v>
      </c>
      <c r="AD519" s="121"/>
      <c r="BB519" s="120" t="s">
        <v>237</v>
      </c>
      <c r="BG519" s="73" t="s">
        <v>3975</v>
      </c>
      <c r="BI519" s="73" t="s">
        <v>4805</v>
      </c>
      <c r="BO519" s="72" t="s">
        <v>210</v>
      </c>
      <c r="BP519" s="73" t="s">
        <v>3928</v>
      </c>
      <c r="BQ519" s="75">
        <v>342000625</v>
      </c>
      <c r="BR519" s="75">
        <v>0</v>
      </c>
      <c r="BS519" s="75">
        <v>0</v>
      </c>
      <c r="BT519" s="75">
        <v>0</v>
      </c>
      <c r="BU519" s="75">
        <v>504000625</v>
      </c>
      <c r="BV519" s="75">
        <v>0</v>
      </c>
      <c r="BW519" s="75">
        <v>0</v>
      </c>
      <c r="BX519" s="75">
        <v>0</v>
      </c>
      <c r="BY519" s="75">
        <v>0</v>
      </c>
      <c r="BZ519" s="75">
        <v>0</v>
      </c>
      <c r="CA519" s="75">
        <v>0</v>
      </c>
    </row>
    <row r="520" spans="10:79" ht="12" customHeight="1">
      <c r="J520" s="46">
        <v>516</v>
      </c>
      <c r="K520" s="46">
        <f t="shared" si="20"/>
        <v>0</v>
      </c>
      <c r="L520" s="82">
        <f t="shared" si="21"/>
        <v>0</v>
      </c>
      <c r="N520" s="119" t="s">
        <v>33</v>
      </c>
      <c r="O520" s="120" t="s">
        <v>1527</v>
      </c>
      <c r="P520" s="122">
        <v>0</v>
      </c>
      <c r="Q520" s="122">
        <v>0</v>
      </c>
      <c r="R520" s="122">
        <v>0</v>
      </c>
      <c r="S520" s="122">
        <v>0</v>
      </c>
      <c r="T520" s="122">
        <v>0</v>
      </c>
      <c r="U520" s="122">
        <v>0</v>
      </c>
      <c r="V520" s="122">
        <v>0</v>
      </c>
      <c r="W520" s="122">
        <v>165000026</v>
      </c>
      <c r="X520" s="122">
        <v>175000026</v>
      </c>
      <c r="Y520" s="122">
        <v>185000026</v>
      </c>
      <c r="Z520" s="122">
        <v>190000026</v>
      </c>
      <c r="AA520" s="122">
        <v>0</v>
      </c>
      <c r="AB520" s="122">
        <v>0</v>
      </c>
      <c r="AC520" s="122">
        <v>0</v>
      </c>
      <c r="AD520" s="121"/>
      <c r="BB520" s="120" t="s">
        <v>238</v>
      </c>
      <c r="BG520" s="73" t="s">
        <v>3976</v>
      </c>
      <c r="BI520" s="73" t="s">
        <v>4806</v>
      </c>
      <c r="BO520" s="72" t="s">
        <v>210</v>
      </c>
      <c r="BP520" s="73" t="s">
        <v>3929</v>
      </c>
      <c r="BQ520" s="75">
        <v>0</v>
      </c>
      <c r="BR520" s="75">
        <v>0</v>
      </c>
      <c r="BS520" s="75">
        <v>430000625</v>
      </c>
      <c r="BT520" s="75">
        <v>0</v>
      </c>
      <c r="BU520" s="75">
        <v>0</v>
      </c>
      <c r="BV520" s="75">
        <v>0</v>
      </c>
      <c r="BW520" s="75">
        <v>0</v>
      </c>
      <c r="BX520" s="75">
        <v>0</v>
      </c>
      <c r="BY520" s="75">
        <v>0</v>
      </c>
      <c r="BZ520" s="75">
        <v>0</v>
      </c>
      <c r="CA520" s="75">
        <v>0</v>
      </c>
    </row>
    <row r="521" spans="10:79" ht="12" customHeight="1">
      <c r="J521" s="46">
        <v>517</v>
      </c>
      <c r="K521" s="46">
        <f t="shared" si="20"/>
        <v>0</v>
      </c>
      <c r="L521" s="82">
        <f t="shared" si="21"/>
        <v>0</v>
      </c>
      <c r="N521" s="119" t="s">
        <v>33</v>
      </c>
      <c r="O521" s="120" t="s">
        <v>662</v>
      </c>
      <c r="P521" s="122">
        <v>0</v>
      </c>
      <c r="Q521" s="122">
        <v>0</v>
      </c>
      <c r="R521" s="122">
        <v>0</v>
      </c>
      <c r="S521" s="122">
        <v>0</v>
      </c>
      <c r="T521" s="122">
        <v>0</v>
      </c>
      <c r="U521" s="122">
        <v>0</v>
      </c>
      <c r="V521" s="122">
        <v>165000026</v>
      </c>
      <c r="W521" s="122">
        <v>170000026</v>
      </c>
      <c r="X521" s="122">
        <v>175000026</v>
      </c>
      <c r="Y521" s="122">
        <v>180000026</v>
      </c>
      <c r="Z521" s="122">
        <v>190000026</v>
      </c>
      <c r="AA521" s="122">
        <v>195000026</v>
      </c>
      <c r="AB521" s="122">
        <v>200000026</v>
      </c>
      <c r="AC521" s="122">
        <v>205000026</v>
      </c>
      <c r="AD521" s="121"/>
      <c r="BB521" s="120" t="s">
        <v>1367</v>
      </c>
      <c r="BG521" s="73" t="s">
        <v>3977</v>
      </c>
      <c r="BI521" s="73" t="s">
        <v>4807</v>
      </c>
      <c r="BO521" s="72" t="s">
        <v>210</v>
      </c>
      <c r="BP521" s="73" t="s">
        <v>3930</v>
      </c>
      <c r="BQ521" s="75">
        <v>0</v>
      </c>
      <c r="BR521" s="75">
        <v>0</v>
      </c>
      <c r="BS521" s="75">
        <v>0</v>
      </c>
      <c r="BT521" s="75">
        <v>0</v>
      </c>
      <c r="BU521" s="75">
        <v>0</v>
      </c>
      <c r="BV521" s="75">
        <v>0</v>
      </c>
      <c r="BW521" s="75">
        <v>0</v>
      </c>
      <c r="BX521" s="75">
        <v>800000625</v>
      </c>
      <c r="BY521" s="75">
        <v>820000625</v>
      </c>
      <c r="BZ521" s="75">
        <v>880000625</v>
      </c>
      <c r="CA521" s="75">
        <v>0</v>
      </c>
    </row>
    <row r="522" spans="10:79" ht="12" customHeight="1">
      <c r="J522" s="46">
        <v>518</v>
      </c>
      <c r="K522" s="46">
        <f t="shared" si="20"/>
        <v>0</v>
      </c>
      <c r="L522" s="82">
        <f t="shared" si="21"/>
        <v>0</v>
      </c>
      <c r="N522" s="119" t="s">
        <v>33</v>
      </c>
      <c r="O522" s="120" t="s">
        <v>662</v>
      </c>
      <c r="P522" s="122">
        <v>0</v>
      </c>
      <c r="Q522" s="122">
        <v>0</v>
      </c>
      <c r="R522" s="122">
        <v>0</v>
      </c>
      <c r="S522" s="122">
        <v>0</v>
      </c>
      <c r="T522" s="122">
        <v>0</v>
      </c>
      <c r="U522" s="122">
        <v>0</v>
      </c>
      <c r="V522" s="122">
        <v>165000026</v>
      </c>
      <c r="W522" s="122">
        <v>170000026</v>
      </c>
      <c r="X522" s="122">
        <v>175000026</v>
      </c>
      <c r="Y522" s="122">
        <v>180000026</v>
      </c>
      <c r="Z522" s="122">
        <v>190000026</v>
      </c>
      <c r="AA522" s="122">
        <v>195000026</v>
      </c>
      <c r="AB522" s="122">
        <v>200000026</v>
      </c>
      <c r="AC522" s="122">
        <v>205000026</v>
      </c>
      <c r="AD522" s="121"/>
      <c r="BB522" s="120" t="s">
        <v>1265</v>
      </c>
      <c r="BG522" s="73" t="s">
        <v>3978</v>
      </c>
      <c r="BI522" s="73" t="s">
        <v>4808</v>
      </c>
      <c r="BO522" s="72" t="s">
        <v>210</v>
      </c>
      <c r="BP522" s="73" t="s">
        <v>5279</v>
      </c>
      <c r="BQ522" s="74"/>
      <c r="BR522" s="74"/>
      <c r="BS522" s="74"/>
      <c r="BT522" s="74"/>
      <c r="BU522" s="74"/>
      <c r="BV522" s="74"/>
      <c r="BW522" s="74"/>
      <c r="BX522" s="75">
        <v>800000625</v>
      </c>
      <c r="BY522" s="74"/>
      <c r="BZ522" s="74"/>
      <c r="CA522" s="74"/>
    </row>
    <row r="523" spans="10:79" ht="12" customHeight="1">
      <c r="J523" s="46">
        <v>519</v>
      </c>
      <c r="K523" s="46">
        <f t="shared" si="20"/>
        <v>0</v>
      </c>
      <c r="L523" s="82">
        <f t="shared" si="21"/>
        <v>0</v>
      </c>
      <c r="N523" s="119" t="s">
        <v>33</v>
      </c>
      <c r="O523" s="120" t="s">
        <v>2722</v>
      </c>
      <c r="P523" s="122">
        <v>0</v>
      </c>
      <c r="Q523" s="122">
        <v>0</v>
      </c>
      <c r="R523" s="122">
        <v>0</v>
      </c>
      <c r="S523" s="122">
        <v>0</v>
      </c>
      <c r="T523" s="122">
        <v>0</v>
      </c>
      <c r="U523" s="122">
        <v>0</v>
      </c>
      <c r="V523" s="122">
        <v>0</v>
      </c>
      <c r="W523" s="122">
        <v>0</v>
      </c>
      <c r="X523" s="122">
        <v>0</v>
      </c>
      <c r="Y523" s="122">
        <v>0</v>
      </c>
      <c r="Z523" s="122">
        <v>0</v>
      </c>
      <c r="AA523" s="122">
        <v>0</v>
      </c>
      <c r="AB523" s="122">
        <v>195000026</v>
      </c>
      <c r="AC523" s="122">
        <v>0</v>
      </c>
      <c r="AD523" s="121"/>
      <c r="BB523" s="120" t="s">
        <v>1034</v>
      </c>
      <c r="BG523" s="73" t="s">
        <v>3979</v>
      </c>
      <c r="BI523" s="73" t="s">
        <v>4809</v>
      </c>
      <c r="BO523" s="72" t="s">
        <v>210</v>
      </c>
      <c r="BP523" s="73" t="s">
        <v>3931</v>
      </c>
      <c r="BQ523" s="75">
        <v>0</v>
      </c>
      <c r="BR523" s="75">
        <v>0</v>
      </c>
      <c r="BS523" s="75">
        <v>0</v>
      </c>
      <c r="BT523" s="75">
        <v>0</v>
      </c>
      <c r="BU523" s="75">
        <v>0</v>
      </c>
      <c r="BV523" s="75">
        <v>0</v>
      </c>
      <c r="BW523" s="75">
        <v>0</v>
      </c>
      <c r="BX523" s="75">
        <v>675000625</v>
      </c>
      <c r="BY523" s="75">
        <v>0</v>
      </c>
      <c r="BZ523" s="75">
        <v>0</v>
      </c>
      <c r="CA523" s="75">
        <v>0</v>
      </c>
    </row>
    <row r="524" spans="10:79" ht="12" customHeight="1">
      <c r="J524" s="46">
        <v>520</v>
      </c>
      <c r="K524" s="46">
        <f t="shared" si="20"/>
        <v>0</v>
      </c>
      <c r="L524" s="82">
        <f t="shared" si="21"/>
        <v>0</v>
      </c>
      <c r="N524" s="119" t="s">
        <v>33</v>
      </c>
      <c r="O524" s="120" t="s">
        <v>1528</v>
      </c>
      <c r="P524" s="122">
        <v>0</v>
      </c>
      <c r="Q524" s="122">
        <v>0</v>
      </c>
      <c r="R524" s="122">
        <v>0</v>
      </c>
      <c r="S524" s="122">
        <v>0</v>
      </c>
      <c r="T524" s="122">
        <v>125000026</v>
      </c>
      <c r="U524" s="122">
        <v>130000026</v>
      </c>
      <c r="V524" s="122">
        <v>135000026</v>
      </c>
      <c r="W524" s="122">
        <v>140000026</v>
      </c>
      <c r="X524" s="122">
        <v>145000026</v>
      </c>
      <c r="Y524" s="122">
        <v>160000026</v>
      </c>
      <c r="Z524" s="122">
        <v>170000026</v>
      </c>
      <c r="AA524" s="122">
        <v>180000026</v>
      </c>
      <c r="AB524" s="122">
        <v>190000026</v>
      </c>
      <c r="AC524" s="122">
        <v>0</v>
      </c>
      <c r="AD524" s="121"/>
      <c r="BB524" s="120" t="s">
        <v>1961</v>
      </c>
      <c r="BG524" s="73" t="s">
        <v>3980</v>
      </c>
      <c r="BI524" s="73" t="s">
        <v>4810</v>
      </c>
      <c r="BO524" s="72" t="s">
        <v>210</v>
      </c>
      <c r="BP524" s="73" t="s">
        <v>3932</v>
      </c>
      <c r="BQ524" s="75">
        <v>0</v>
      </c>
      <c r="BR524" s="75">
        <v>0</v>
      </c>
      <c r="BS524" s="75">
        <v>0</v>
      </c>
      <c r="BT524" s="75">
        <v>0</v>
      </c>
      <c r="BU524" s="75">
        <v>0</v>
      </c>
      <c r="BV524" s="75">
        <v>0</v>
      </c>
      <c r="BW524" s="75">
        <v>0</v>
      </c>
      <c r="BX524" s="75">
        <v>495000625</v>
      </c>
      <c r="BY524" s="75">
        <v>0</v>
      </c>
      <c r="BZ524" s="75">
        <v>0</v>
      </c>
      <c r="CA524" s="75">
        <v>0</v>
      </c>
    </row>
    <row r="525" spans="10:79" ht="12" customHeight="1">
      <c r="J525" s="46">
        <v>521</v>
      </c>
      <c r="K525" s="46">
        <f t="shared" si="20"/>
        <v>0</v>
      </c>
      <c r="L525" s="82">
        <f t="shared" si="21"/>
        <v>0</v>
      </c>
      <c r="N525" s="119" t="s">
        <v>33</v>
      </c>
      <c r="O525" s="120" t="s">
        <v>1528</v>
      </c>
      <c r="P525" s="122">
        <v>0</v>
      </c>
      <c r="Q525" s="122">
        <v>0</v>
      </c>
      <c r="R525" s="122">
        <v>0</v>
      </c>
      <c r="S525" s="122">
        <v>0</v>
      </c>
      <c r="T525" s="122">
        <v>0</v>
      </c>
      <c r="U525" s="122">
        <v>0</v>
      </c>
      <c r="V525" s="122">
        <v>0</v>
      </c>
      <c r="W525" s="122">
        <v>165000026</v>
      </c>
      <c r="X525" s="122">
        <v>175000026</v>
      </c>
      <c r="Y525" s="122">
        <v>185000026</v>
      </c>
      <c r="Z525" s="122">
        <v>190000026</v>
      </c>
      <c r="AA525" s="122">
        <v>0</v>
      </c>
      <c r="AB525" s="122">
        <v>0</v>
      </c>
      <c r="AC525" s="122">
        <v>0</v>
      </c>
      <c r="AD525" s="121"/>
      <c r="BB525" s="120" t="s">
        <v>2328</v>
      </c>
      <c r="BG525" s="73" t="s">
        <v>3981</v>
      </c>
      <c r="BI525" s="73" t="s">
        <v>4811</v>
      </c>
      <c r="BO525" s="72" t="s">
        <v>210</v>
      </c>
      <c r="BP525" s="73" t="s">
        <v>3933</v>
      </c>
      <c r="BQ525" s="75">
        <v>500000625</v>
      </c>
      <c r="BR525" s="75">
        <v>550000625</v>
      </c>
      <c r="BS525" s="75">
        <v>590000625</v>
      </c>
      <c r="BT525" s="75">
        <v>665000625</v>
      </c>
      <c r="BU525" s="75">
        <v>700000625</v>
      </c>
      <c r="BV525" s="75">
        <v>730000625</v>
      </c>
      <c r="BW525" s="75">
        <v>780000625</v>
      </c>
      <c r="BX525" s="75">
        <v>800000625</v>
      </c>
      <c r="BY525" s="75">
        <v>830000625</v>
      </c>
      <c r="BZ525" s="75">
        <v>0</v>
      </c>
      <c r="CA525" s="75">
        <v>0</v>
      </c>
    </row>
    <row r="526" spans="10:79" ht="12" customHeight="1">
      <c r="J526" s="46">
        <v>522</v>
      </c>
      <c r="K526" s="46">
        <f t="shared" si="20"/>
        <v>0</v>
      </c>
      <c r="L526" s="82">
        <f t="shared" si="21"/>
        <v>0</v>
      </c>
      <c r="N526" s="119" t="s">
        <v>33</v>
      </c>
      <c r="O526" s="120" t="s">
        <v>1876</v>
      </c>
      <c r="P526" s="122">
        <v>0</v>
      </c>
      <c r="Q526" s="122">
        <v>0</v>
      </c>
      <c r="R526" s="122">
        <v>0</v>
      </c>
      <c r="S526" s="122">
        <v>0</v>
      </c>
      <c r="T526" s="122">
        <v>0</v>
      </c>
      <c r="U526" s="122">
        <v>0</v>
      </c>
      <c r="V526" s="122">
        <v>0</v>
      </c>
      <c r="W526" s="122">
        <v>0</v>
      </c>
      <c r="X526" s="122">
        <v>160000026</v>
      </c>
      <c r="Y526" s="122">
        <v>0</v>
      </c>
      <c r="Z526" s="122">
        <v>0</v>
      </c>
      <c r="AA526" s="122">
        <v>0</v>
      </c>
      <c r="AB526" s="122">
        <v>0</v>
      </c>
      <c r="AC526" s="122">
        <v>0</v>
      </c>
      <c r="AD526" s="121"/>
      <c r="BB526" s="120" t="s">
        <v>2031</v>
      </c>
      <c r="BG526" s="73" t="s">
        <v>3982</v>
      </c>
      <c r="BI526" s="73" t="s">
        <v>4812</v>
      </c>
      <c r="BO526" s="72" t="s">
        <v>210</v>
      </c>
      <c r="BP526" s="73" t="s">
        <v>5280</v>
      </c>
      <c r="BQ526" s="74"/>
      <c r="BR526" s="74"/>
      <c r="BS526" s="74"/>
      <c r="BT526" s="74"/>
      <c r="BU526" s="74"/>
      <c r="BV526" s="74"/>
      <c r="BW526" s="74"/>
      <c r="BX526" s="75">
        <v>800000625</v>
      </c>
      <c r="BY526" s="74"/>
      <c r="BZ526" s="74"/>
      <c r="CA526" s="74"/>
    </row>
    <row r="527" spans="10:79" ht="12" customHeight="1">
      <c r="J527" s="46">
        <v>523</v>
      </c>
      <c r="K527" s="46">
        <f t="shared" si="20"/>
        <v>0</v>
      </c>
      <c r="L527" s="82">
        <f t="shared" si="21"/>
        <v>0</v>
      </c>
      <c r="N527" s="119" t="s">
        <v>33</v>
      </c>
      <c r="O527" s="120" t="s">
        <v>472</v>
      </c>
      <c r="P527" s="122">
        <v>0</v>
      </c>
      <c r="Q527" s="122">
        <v>0</v>
      </c>
      <c r="R527" s="122">
        <v>0</v>
      </c>
      <c r="S527" s="122">
        <v>0</v>
      </c>
      <c r="T527" s="122">
        <v>0</v>
      </c>
      <c r="U527" s="122">
        <v>0</v>
      </c>
      <c r="V527" s="122">
        <v>0</v>
      </c>
      <c r="W527" s="122">
        <v>160000026</v>
      </c>
      <c r="X527" s="122">
        <v>170000026</v>
      </c>
      <c r="Y527" s="122">
        <v>180000026</v>
      </c>
      <c r="Z527" s="122">
        <v>185000026</v>
      </c>
      <c r="AA527" s="122">
        <v>190000026</v>
      </c>
      <c r="AB527" s="122">
        <v>0</v>
      </c>
      <c r="AC527" s="122">
        <v>0</v>
      </c>
      <c r="AD527" s="121"/>
      <c r="BB527" s="120" t="s">
        <v>2191</v>
      </c>
      <c r="BG527" s="73" t="s">
        <v>3983</v>
      </c>
      <c r="BI527" s="73" t="s">
        <v>4813</v>
      </c>
      <c r="BO527" s="72" t="s">
        <v>210</v>
      </c>
      <c r="BP527" s="73" t="s">
        <v>3934</v>
      </c>
      <c r="BQ527" s="75">
        <v>0</v>
      </c>
      <c r="BR527" s="75">
        <v>0</v>
      </c>
      <c r="BS527" s="75">
        <v>0</v>
      </c>
      <c r="BT527" s="75">
        <v>0</v>
      </c>
      <c r="BU527" s="75">
        <v>0</v>
      </c>
      <c r="BV527" s="75">
        <v>0</v>
      </c>
      <c r="BW527" s="75">
        <v>800000026</v>
      </c>
      <c r="BX527" s="75">
        <v>860000026</v>
      </c>
      <c r="BY527" s="75">
        <v>890000026</v>
      </c>
      <c r="BZ527" s="75">
        <v>0</v>
      </c>
      <c r="CA527" s="75">
        <v>0</v>
      </c>
    </row>
    <row r="528" spans="10:79" ht="12" customHeight="1">
      <c r="J528" s="46">
        <v>524</v>
      </c>
      <c r="K528" s="46">
        <f t="shared" si="20"/>
        <v>0</v>
      </c>
      <c r="L528" s="82">
        <f t="shared" si="21"/>
        <v>0</v>
      </c>
      <c r="N528" s="119" t="s">
        <v>33</v>
      </c>
      <c r="O528" s="120" t="s">
        <v>3273</v>
      </c>
      <c r="P528" s="122">
        <v>0</v>
      </c>
      <c r="Q528" s="122">
        <v>0</v>
      </c>
      <c r="R528" s="122">
        <v>0</v>
      </c>
      <c r="S528" s="122">
        <v>0</v>
      </c>
      <c r="T528" s="122">
        <v>0</v>
      </c>
      <c r="U528" s="122">
        <v>0</v>
      </c>
      <c r="V528" s="122">
        <v>0</v>
      </c>
      <c r="W528" s="122">
        <v>0</v>
      </c>
      <c r="X528" s="122">
        <v>0</v>
      </c>
      <c r="Y528" s="122">
        <v>0</v>
      </c>
      <c r="Z528" s="122">
        <v>0</v>
      </c>
      <c r="AA528" s="122">
        <v>0</v>
      </c>
      <c r="AB528" s="122">
        <v>210000026</v>
      </c>
      <c r="AC528" s="122">
        <v>0</v>
      </c>
      <c r="AD528" s="121"/>
      <c r="BB528" s="120" t="s">
        <v>2625</v>
      </c>
      <c r="BG528" s="73" t="s">
        <v>3984</v>
      </c>
      <c r="BI528" s="73" t="s">
        <v>4814</v>
      </c>
      <c r="BO528" s="72" t="s">
        <v>210</v>
      </c>
      <c r="BP528" s="73" t="s">
        <v>3934</v>
      </c>
      <c r="BQ528" s="75">
        <v>0</v>
      </c>
      <c r="BR528" s="75">
        <v>0</v>
      </c>
      <c r="BS528" s="75">
        <v>0</v>
      </c>
      <c r="BT528" s="75">
        <v>0</v>
      </c>
      <c r="BU528" s="75">
        <v>0</v>
      </c>
      <c r="BV528" s="75">
        <v>0</v>
      </c>
      <c r="BW528" s="75">
        <v>800000026</v>
      </c>
      <c r="BX528" s="75">
        <v>860000026</v>
      </c>
      <c r="BY528" s="75">
        <v>890000026</v>
      </c>
      <c r="BZ528" s="75">
        <v>0</v>
      </c>
      <c r="CA528" s="75">
        <v>0</v>
      </c>
    </row>
    <row r="529" spans="10:79" ht="12" customHeight="1">
      <c r="J529" s="46">
        <v>525</v>
      </c>
      <c r="K529" s="46">
        <f t="shared" si="20"/>
        <v>0</v>
      </c>
      <c r="L529" s="82">
        <f t="shared" si="21"/>
        <v>0</v>
      </c>
      <c r="N529" s="119" t="s">
        <v>33</v>
      </c>
      <c r="O529" s="120" t="s">
        <v>2796</v>
      </c>
      <c r="P529" s="122">
        <v>0</v>
      </c>
      <c r="Q529" s="122">
        <v>0</v>
      </c>
      <c r="R529" s="122">
        <v>0</v>
      </c>
      <c r="S529" s="122">
        <v>0</v>
      </c>
      <c r="T529" s="122">
        <v>0</v>
      </c>
      <c r="U529" s="122">
        <v>0</v>
      </c>
      <c r="V529" s="122">
        <v>0</v>
      </c>
      <c r="W529" s="122">
        <v>0</v>
      </c>
      <c r="X529" s="122">
        <v>0</v>
      </c>
      <c r="Y529" s="122">
        <v>0</v>
      </c>
      <c r="Z529" s="122">
        <v>0</v>
      </c>
      <c r="AA529" s="122">
        <v>210000026</v>
      </c>
      <c r="AB529" s="122">
        <v>225000026</v>
      </c>
      <c r="AC529" s="122">
        <v>240000026</v>
      </c>
      <c r="AD529" s="121"/>
      <c r="BB529" s="120" t="s">
        <v>2032</v>
      </c>
      <c r="BG529" s="73" t="s">
        <v>3985</v>
      </c>
      <c r="BI529" s="73" t="s">
        <v>4815</v>
      </c>
      <c r="BO529" s="72" t="s">
        <v>210</v>
      </c>
      <c r="BP529" s="73" t="s">
        <v>3935</v>
      </c>
      <c r="BQ529" s="75">
        <v>0</v>
      </c>
      <c r="BR529" s="75">
        <v>0</v>
      </c>
      <c r="BS529" s="75">
        <v>0</v>
      </c>
      <c r="BT529" s="75">
        <v>0</v>
      </c>
      <c r="BU529" s="75">
        <v>0</v>
      </c>
      <c r="BV529" s="75">
        <v>670000925</v>
      </c>
      <c r="BW529" s="75">
        <v>720000925</v>
      </c>
      <c r="BX529" s="75">
        <v>800000925</v>
      </c>
      <c r="BY529" s="75">
        <v>0</v>
      </c>
      <c r="BZ529" s="75">
        <v>0</v>
      </c>
      <c r="CA529" s="75">
        <v>0</v>
      </c>
    </row>
    <row r="530" spans="10:79" ht="12" customHeight="1">
      <c r="J530" s="46">
        <v>526</v>
      </c>
      <c r="K530" s="46">
        <f t="shared" si="20"/>
        <v>0</v>
      </c>
      <c r="L530" s="82">
        <f t="shared" si="21"/>
        <v>0</v>
      </c>
      <c r="N530" s="119" t="s">
        <v>33</v>
      </c>
      <c r="O530" s="120" t="s">
        <v>2839</v>
      </c>
      <c r="P530" s="122">
        <v>0</v>
      </c>
      <c r="Q530" s="122">
        <v>0</v>
      </c>
      <c r="R530" s="122">
        <v>0</v>
      </c>
      <c r="S530" s="122">
        <v>0</v>
      </c>
      <c r="T530" s="122">
        <v>0</v>
      </c>
      <c r="U530" s="122">
        <v>0</v>
      </c>
      <c r="V530" s="122">
        <v>0</v>
      </c>
      <c r="W530" s="122">
        <v>0</v>
      </c>
      <c r="X530" s="122">
        <v>0</v>
      </c>
      <c r="Y530" s="122">
        <v>0</v>
      </c>
      <c r="Z530" s="122">
        <v>0</v>
      </c>
      <c r="AA530" s="122">
        <v>195000026</v>
      </c>
      <c r="AB530" s="122">
        <v>210000026</v>
      </c>
      <c r="AC530" s="122">
        <v>0</v>
      </c>
      <c r="AD530" s="121"/>
      <c r="BB530" s="120" t="s">
        <v>1847</v>
      </c>
      <c r="BG530" s="73" t="s">
        <v>3986</v>
      </c>
      <c r="BI530" s="73" t="s">
        <v>4816</v>
      </c>
      <c r="BO530" s="72" t="s">
        <v>210</v>
      </c>
      <c r="BP530" s="73" t="s">
        <v>5281</v>
      </c>
      <c r="BQ530" s="74"/>
      <c r="BR530" s="74"/>
      <c r="BS530" s="74"/>
      <c r="BT530" s="74"/>
      <c r="BU530" s="74"/>
      <c r="BV530" s="74"/>
      <c r="BW530" s="74"/>
      <c r="BX530" s="75">
        <v>800000625</v>
      </c>
      <c r="BY530" s="74"/>
      <c r="BZ530" s="74"/>
      <c r="CA530" s="74"/>
    </row>
    <row r="531" spans="10:79" ht="12" customHeight="1">
      <c r="J531" s="46">
        <v>527</v>
      </c>
      <c r="K531" s="46">
        <f t="shared" si="20"/>
        <v>0</v>
      </c>
      <c r="L531" s="82">
        <f t="shared" si="21"/>
        <v>0</v>
      </c>
      <c r="N531" s="119" t="s">
        <v>33</v>
      </c>
      <c r="O531" s="120" t="s">
        <v>2741</v>
      </c>
      <c r="P531" s="122">
        <v>0</v>
      </c>
      <c r="Q531" s="122">
        <v>0</v>
      </c>
      <c r="R531" s="122">
        <v>0</v>
      </c>
      <c r="S531" s="122">
        <v>0</v>
      </c>
      <c r="T531" s="122">
        <v>0</v>
      </c>
      <c r="U531" s="122">
        <v>0</v>
      </c>
      <c r="V531" s="122">
        <v>0</v>
      </c>
      <c r="W531" s="122">
        <v>0</v>
      </c>
      <c r="X531" s="122">
        <v>0</v>
      </c>
      <c r="Y531" s="122">
        <v>0</v>
      </c>
      <c r="Z531" s="122">
        <v>0</v>
      </c>
      <c r="AA531" s="122">
        <v>210000026</v>
      </c>
      <c r="AB531" s="122">
        <v>225000026</v>
      </c>
      <c r="AC531" s="122">
        <v>0</v>
      </c>
      <c r="AD531" s="121"/>
      <c r="BB531" s="120" t="s">
        <v>1925</v>
      </c>
      <c r="BG531" s="73" t="s">
        <v>3987</v>
      </c>
      <c r="BI531" s="73" t="s">
        <v>4817</v>
      </c>
      <c r="BO531" s="72" t="s">
        <v>210</v>
      </c>
      <c r="BP531" s="73" t="s">
        <v>5300</v>
      </c>
      <c r="BQ531" s="74"/>
      <c r="BR531" s="74"/>
      <c r="BS531" s="74"/>
      <c r="BT531" s="74"/>
      <c r="BU531" s="74"/>
      <c r="BV531" s="74"/>
      <c r="BW531" s="74"/>
      <c r="BX531" s="74"/>
      <c r="BY531" s="75">
        <v>780000725</v>
      </c>
      <c r="BZ531" s="74"/>
      <c r="CA531" s="74"/>
    </row>
    <row r="532" spans="10:79" ht="12" customHeight="1">
      <c r="J532" s="46">
        <v>528</v>
      </c>
      <c r="K532" s="46">
        <f t="shared" si="20"/>
        <v>0</v>
      </c>
      <c r="L532" s="82">
        <f t="shared" si="21"/>
        <v>0</v>
      </c>
      <c r="N532" s="119" t="s">
        <v>33</v>
      </c>
      <c r="O532" s="120" t="s">
        <v>2632</v>
      </c>
      <c r="P532" s="122">
        <v>0</v>
      </c>
      <c r="Q532" s="122">
        <v>0</v>
      </c>
      <c r="R532" s="122">
        <v>0</v>
      </c>
      <c r="S532" s="122">
        <v>0</v>
      </c>
      <c r="T532" s="122">
        <v>0</v>
      </c>
      <c r="U532" s="122">
        <v>0</v>
      </c>
      <c r="V532" s="122">
        <v>0</v>
      </c>
      <c r="W532" s="122">
        <v>0</v>
      </c>
      <c r="X532" s="122">
        <v>165000026</v>
      </c>
      <c r="Y532" s="122">
        <v>170000026</v>
      </c>
      <c r="Z532" s="122">
        <v>180000026</v>
      </c>
      <c r="AA532" s="122">
        <v>190000026</v>
      </c>
      <c r="AB532" s="122">
        <v>200000026</v>
      </c>
      <c r="AC532" s="122">
        <v>210000026</v>
      </c>
      <c r="AD532" s="121"/>
      <c r="BB532" s="120" t="s">
        <v>2073</v>
      </c>
      <c r="BG532" s="73" t="s">
        <v>3988</v>
      </c>
      <c r="BI532" s="73" t="s">
        <v>4818</v>
      </c>
      <c r="BO532" s="72" t="s">
        <v>210</v>
      </c>
      <c r="BP532" s="73" t="s">
        <v>3936</v>
      </c>
      <c r="BQ532" s="75">
        <v>0</v>
      </c>
      <c r="BR532" s="75">
        <v>0</v>
      </c>
      <c r="BS532" s="75">
        <v>0</v>
      </c>
      <c r="BT532" s="75">
        <v>0</v>
      </c>
      <c r="BU532" s="75">
        <v>0</v>
      </c>
      <c r="BV532" s="75">
        <v>0</v>
      </c>
      <c r="BW532" s="75">
        <v>0</v>
      </c>
      <c r="BX532" s="75">
        <v>865000026</v>
      </c>
      <c r="BY532" s="75">
        <v>925000026</v>
      </c>
      <c r="BZ532" s="75">
        <v>0</v>
      </c>
      <c r="CA532" s="75">
        <v>0</v>
      </c>
    </row>
    <row r="533" spans="10:79" ht="12" customHeight="1">
      <c r="J533" s="46">
        <v>529</v>
      </c>
      <c r="K533" s="46">
        <f t="shared" si="20"/>
        <v>0</v>
      </c>
      <c r="L533" s="82">
        <f t="shared" si="21"/>
        <v>0</v>
      </c>
      <c r="N533" s="119" t="s">
        <v>33</v>
      </c>
      <c r="O533" s="120" t="s">
        <v>473</v>
      </c>
      <c r="P533" s="122">
        <v>0</v>
      </c>
      <c r="Q533" s="122">
        <v>0</v>
      </c>
      <c r="R533" s="122">
        <v>0</v>
      </c>
      <c r="S533" s="122">
        <v>0</v>
      </c>
      <c r="T533" s="122">
        <v>0</v>
      </c>
      <c r="U533" s="122">
        <v>0</v>
      </c>
      <c r="V533" s="122">
        <v>170000026</v>
      </c>
      <c r="W533" s="122">
        <v>175000026</v>
      </c>
      <c r="X533" s="122">
        <v>180000026</v>
      </c>
      <c r="Y533" s="122">
        <v>185000026</v>
      </c>
      <c r="Z533" s="122">
        <v>190000026</v>
      </c>
      <c r="AA533" s="122">
        <v>195000026</v>
      </c>
      <c r="AB533" s="122">
        <v>200000026</v>
      </c>
      <c r="AC533" s="122">
        <v>0</v>
      </c>
      <c r="AD533" s="121"/>
      <c r="BB533" s="120" t="s">
        <v>2192</v>
      </c>
      <c r="BG533" s="73" t="s">
        <v>3989</v>
      </c>
      <c r="BI533" s="73" t="s">
        <v>4819</v>
      </c>
      <c r="BO533" s="72" t="s">
        <v>210</v>
      </c>
      <c r="BP533" s="73" t="s">
        <v>3937</v>
      </c>
      <c r="BQ533" s="75">
        <v>333000625</v>
      </c>
      <c r="BR533" s="75">
        <v>387000625</v>
      </c>
      <c r="BS533" s="75">
        <v>441000625</v>
      </c>
      <c r="BT533" s="75">
        <v>504000625</v>
      </c>
      <c r="BU533" s="75">
        <v>558000625</v>
      </c>
      <c r="BV533" s="75">
        <v>621000625</v>
      </c>
      <c r="BW533" s="75">
        <v>657000625</v>
      </c>
      <c r="BX533" s="75">
        <v>765000625</v>
      </c>
      <c r="BY533" s="75">
        <v>990000625</v>
      </c>
      <c r="BZ533" s="75">
        <v>0</v>
      </c>
      <c r="CA533" s="75">
        <v>0</v>
      </c>
    </row>
    <row r="534" spans="10:79" ht="12" customHeight="1">
      <c r="J534" s="46">
        <v>530</v>
      </c>
      <c r="K534" s="46">
        <f t="shared" si="20"/>
        <v>0</v>
      </c>
      <c r="L534" s="82">
        <f t="shared" si="21"/>
        <v>0</v>
      </c>
      <c r="N534" s="119" t="s">
        <v>33</v>
      </c>
      <c r="O534" s="120" t="s">
        <v>474</v>
      </c>
      <c r="P534" s="122">
        <v>0</v>
      </c>
      <c r="Q534" s="122">
        <v>0</v>
      </c>
      <c r="R534" s="122">
        <v>0</v>
      </c>
      <c r="S534" s="122">
        <v>0</v>
      </c>
      <c r="T534" s="122">
        <v>0</v>
      </c>
      <c r="U534" s="122">
        <v>150000026</v>
      </c>
      <c r="V534" s="122">
        <v>175000026</v>
      </c>
      <c r="W534" s="122">
        <v>180000026</v>
      </c>
      <c r="X534" s="122">
        <v>185000026</v>
      </c>
      <c r="Y534" s="122">
        <v>190000026</v>
      </c>
      <c r="Z534" s="122">
        <v>195000026</v>
      </c>
      <c r="AA534" s="122">
        <v>205000026</v>
      </c>
      <c r="AB534" s="122">
        <v>0</v>
      </c>
      <c r="AC534" s="122">
        <v>0</v>
      </c>
      <c r="AD534" s="121"/>
      <c r="BB534" s="120" t="s">
        <v>2193</v>
      </c>
      <c r="BG534" s="73" t="s">
        <v>3990</v>
      </c>
      <c r="BI534" s="73" t="s">
        <v>4820</v>
      </c>
      <c r="BO534" s="72" t="s">
        <v>210</v>
      </c>
      <c r="BP534" s="73" t="s">
        <v>3938</v>
      </c>
      <c r="BQ534" s="75">
        <v>0</v>
      </c>
      <c r="BR534" s="75">
        <v>450000625</v>
      </c>
      <c r="BS534" s="75">
        <v>486000625</v>
      </c>
      <c r="BT534" s="75">
        <v>522000625</v>
      </c>
      <c r="BU534" s="75">
        <v>567000625</v>
      </c>
      <c r="BV534" s="75">
        <v>612000625</v>
      </c>
      <c r="BW534" s="75">
        <v>675000625</v>
      </c>
      <c r="BX534" s="75">
        <v>750000725</v>
      </c>
      <c r="BY534" s="75">
        <v>1080000625</v>
      </c>
      <c r="BZ534" s="75">
        <v>0</v>
      </c>
      <c r="CA534" s="75">
        <v>0</v>
      </c>
    </row>
    <row r="535" spans="10:79" ht="12" customHeight="1">
      <c r="J535" s="46">
        <v>531</v>
      </c>
      <c r="K535" s="46">
        <f t="shared" si="20"/>
        <v>0</v>
      </c>
      <c r="L535" s="82">
        <f t="shared" si="21"/>
        <v>0</v>
      </c>
      <c r="N535" s="119" t="s">
        <v>33</v>
      </c>
      <c r="O535" s="120" t="s">
        <v>2505</v>
      </c>
      <c r="P535" s="122">
        <v>0</v>
      </c>
      <c r="Q535" s="122">
        <v>0</v>
      </c>
      <c r="R535" s="122">
        <v>0</v>
      </c>
      <c r="S535" s="122">
        <v>125000026</v>
      </c>
      <c r="T535" s="122">
        <v>135000026</v>
      </c>
      <c r="U535" s="122">
        <v>150000026</v>
      </c>
      <c r="V535" s="122">
        <v>160000026</v>
      </c>
      <c r="W535" s="122">
        <v>165000026</v>
      </c>
      <c r="X535" s="122">
        <v>170000026</v>
      </c>
      <c r="Y535" s="122">
        <v>175000026</v>
      </c>
      <c r="Z535" s="122">
        <v>180000026</v>
      </c>
      <c r="AA535" s="122">
        <v>190000026</v>
      </c>
      <c r="AB535" s="122">
        <v>0</v>
      </c>
      <c r="AC535" s="122">
        <v>0</v>
      </c>
      <c r="AD535" s="121"/>
      <c r="BB535" s="120" t="s">
        <v>2364</v>
      </c>
      <c r="BG535" s="73" t="s">
        <v>3991</v>
      </c>
      <c r="BI535" s="73" t="s">
        <v>4821</v>
      </c>
      <c r="BO535" s="72" t="s">
        <v>210</v>
      </c>
      <c r="BP535" s="73" t="s">
        <v>3939</v>
      </c>
      <c r="BQ535" s="75">
        <v>0</v>
      </c>
      <c r="BR535" s="75">
        <v>477000625</v>
      </c>
      <c r="BS535" s="75">
        <v>504000625</v>
      </c>
      <c r="BT535" s="75">
        <v>0</v>
      </c>
      <c r="BU535" s="75">
        <v>0</v>
      </c>
      <c r="BV535" s="75">
        <v>0</v>
      </c>
      <c r="BW535" s="75">
        <v>675000625</v>
      </c>
      <c r="BX535" s="75">
        <v>810000625</v>
      </c>
      <c r="BY535" s="75">
        <v>0</v>
      </c>
      <c r="BZ535" s="75">
        <v>0</v>
      </c>
      <c r="CA535" s="75">
        <v>0</v>
      </c>
    </row>
    <row r="536" spans="10:79" ht="12" customHeight="1">
      <c r="J536" s="46">
        <v>532</v>
      </c>
      <c r="K536" s="46">
        <f t="shared" si="20"/>
        <v>0</v>
      </c>
      <c r="L536" s="82">
        <f t="shared" si="21"/>
        <v>0</v>
      </c>
      <c r="N536" s="119" t="s">
        <v>33</v>
      </c>
      <c r="O536" s="120" t="s">
        <v>399</v>
      </c>
      <c r="P536" s="122">
        <v>0</v>
      </c>
      <c r="Q536" s="122">
        <v>0</v>
      </c>
      <c r="R536" s="122">
        <v>0</v>
      </c>
      <c r="S536" s="122">
        <v>0</v>
      </c>
      <c r="T536" s="122">
        <v>140000026</v>
      </c>
      <c r="U536" s="122">
        <v>145000026</v>
      </c>
      <c r="V536" s="122">
        <v>150000026</v>
      </c>
      <c r="W536" s="122">
        <v>160000026</v>
      </c>
      <c r="X536" s="122">
        <v>170000026</v>
      </c>
      <c r="Y536" s="122">
        <v>180000026</v>
      </c>
      <c r="Z536" s="122">
        <v>185000026</v>
      </c>
      <c r="AA536" s="122">
        <v>190000026</v>
      </c>
      <c r="AB536" s="122">
        <v>0</v>
      </c>
      <c r="AC536" s="122">
        <v>0</v>
      </c>
      <c r="AD536" s="121"/>
      <c r="BB536" s="120" t="s">
        <v>2015</v>
      </c>
      <c r="BG536" s="73" t="s">
        <v>3992</v>
      </c>
      <c r="BI536" s="73" t="s">
        <v>4822</v>
      </c>
      <c r="BO536" s="72" t="s">
        <v>210</v>
      </c>
      <c r="BP536" s="73" t="s">
        <v>5301</v>
      </c>
      <c r="BQ536" s="74"/>
      <c r="BR536" s="74"/>
      <c r="BS536" s="74"/>
      <c r="BT536" s="74"/>
      <c r="BU536" s="74"/>
      <c r="BV536" s="74"/>
      <c r="BW536" s="74"/>
      <c r="BX536" s="74"/>
      <c r="BY536" s="75">
        <v>875000026</v>
      </c>
      <c r="BZ536" s="74"/>
      <c r="CA536" s="74"/>
    </row>
    <row r="537" spans="10:79" ht="12" customHeight="1">
      <c r="J537" s="46">
        <v>533</v>
      </c>
      <c r="K537" s="46">
        <f t="shared" si="20"/>
        <v>0</v>
      </c>
      <c r="L537" s="82">
        <f t="shared" si="21"/>
        <v>0</v>
      </c>
      <c r="N537" s="119" t="s">
        <v>33</v>
      </c>
      <c r="O537" s="120" t="s">
        <v>262</v>
      </c>
      <c r="P537" s="122">
        <v>0</v>
      </c>
      <c r="Q537" s="122">
        <v>0</v>
      </c>
      <c r="R537" s="122">
        <v>0</v>
      </c>
      <c r="S537" s="122">
        <v>0</v>
      </c>
      <c r="T537" s="122">
        <v>145000026</v>
      </c>
      <c r="U537" s="122">
        <v>150000026</v>
      </c>
      <c r="V537" s="122">
        <v>160000026</v>
      </c>
      <c r="W537" s="122">
        <v>170000026</v>
      </c>
      <c r="X537" s="122">
        <v>180000026</v>
      </c>
      <c r="Y537" s="122">
        <v>190000026</v>
      </c>
      <c r="Z537" s="122">
        <v>200000026</v>
      </c>
      <c r="AA537" s="122">
        <v>205000026</v>
      </c>
      <c r="AB537" s="122">
        <v>210000026</v>
      </c>
      <c r="AC537" s="122">
        <v>0</v>
      </c>
      <c r="AD537" s="121"/>
      <c r="BB537" s="120" t="s">
        <v>1971</v>
      </c>
      <c r="BG537" s="73" t="s">
        <v>3993</v>
      </c>
      <c r="BI537" s="73" t="s">
        <v>4823</v>
      </c>
      <c r="BO537" s="72" t="s">
        <v>210</v>
      </c>
      <c r="BP537" s="73" t="s">
        <v>3940</v>
      </c>
      <c r="BQ537" s="75">
        <v>0</v>
      </c>
      <c r="BR537" s="75">
        <v>0</v>
      </c>
      <c r="BS537" s="75">
        <v>0</v>
      </c>
      <c r="BT537" s="75">
        <v>0</v>
      </c>
      <c r="BU537" s="75">
        <v>0</v>
      </c>
      <c r="BV537" s="75">
        <v>470000925</v>
      </c>
      <c r="BW537" s="75">
        <v>510000925</v>
      </c>
      <c r="BX537" s="75">
        <v>550000925</v>
      </c>
      <c r="BY537" s="75">
        <v>620000925</v>
      </c>
      <c r="BZ537" s="75">
        <v>0</v>
      </c>
      <c r="CA537" s="75">
        <v>0</v>
      </c>
    </row>
    <row r="538" spans="10:79" ht="12" customHeight="1">
      <c r="J538" s="46">
        <v>534</v>
      </c>
      <c r="K538" s="46">
        <f t="shared" si="20"/>
        <v>0</v>
      </c>
      <c r="L538" s="82">
        <f t="shared" si="21"/>
        <v>0</v>
      </c>
      <c r="N538" s="119" t="s">
        <v>33</v>
      </c>
      <c r="O538" s="120" t="s">
        <v>3274</v>
      </c>
      <c r="P538" s="122">
        <v>0</v>
      </c>
      <c r="Q538" s="122">
        <v>0</v>
      </c>
      <c r="R538" s="122">
        <v>0</v>
      </c>
      <c r="S538" s="122">
        <v>0</v>
      </c>
      <c r="T538" s="122">
        <v>0</v>
      </c>
      <c r="U538" s="122">
        <v>0</v>
      </c>
      <c r="V538" s="122">
        <v>0</v>
      </c>
      <c r="W538" s="122">
        <v>185000026</v>
      </c>
      <c r="X538" s="122">
        <v>190000026</v>
      </c>
      <c r="Y538" s="122">
        <v>195000026</v>
      </c>
      <c r="Z538" s="122">
        <v>205000026</v>
      </c>
      <c r="AA538" s="122">
        <v>220000026</v>
      </c>
      <c r="AB538" s="122">
        <v>235000026</v>
      </c>
      <c r="AC538" s="122">
        <v>0</v>
      </c>
      <c r="AD538" s="121"/>
      <c r="BB538" s="120" t="s">
        <v>2650</v>
      </c>
      <c r="BG538" s="73" t="s">
        <v>3994</v>
      </c>
      <c r="BI538" s="73" t="s">
        <v>4824</v>
      </c>
      <c r="BO538" s="72" t="s">
        <v>210</v>
      </c>
      <c r="BP538" s="73" t="s">
        <v>3941</v>
      </c>
      <c r="BQ538" s="75">
        <v>306000625</v>
      </c>
      <c r="BR538" s="75">
        <v>0</v>
      </c>
      <c r="BS538" s="75">
        <v>0</v>
      </c>
      <c r="BT538" s="75">
        <v>0</v>
      </c>
      <c r="BU538" s="75">
        <v>0</v>
      </c>
      <c r="BV538" s="75">
        <v>450000625</v>
      </c>
      <c r="BW538" s="75">
        <v>0</v>
      </c>
      <c r="BX538" s="75">
        <v>0</v>
      </c>
      <c r="BY538" s="75">
        <v>990000625</v>
      </c>
      <c r="BZ538" s="75">
        <v>0</v>
      </c>
      <c r="CA538" s="75">
        <v>0</v>
      </c>
    </row>
    <row r="539" spans="10:79" ht="12" customHeight="1">
      <c r="J539" s="46">
        <v>535</v>
      </c>
      <c r="K539" s="46">
        <f t="shared" si="20"/>
        <v>0</v>
      </c>
      <c r="L539" s="82">
        <f t="shared" si="21"/>
        <v>0</v>
      </c>
      <c r="N539" s="119" t="s">
        <v>33</v>
      </c>
      <c r="O539" s="120" t="s">
        <v>1529</v>
      </c>
      <c r="P539" s="122">
        <v>0</v>
      </c>
      <c r="Q539" s="122">
        <v>0</v>
      </c>
      <c r="R539" s="122">
        <v>0</v>
      </c>
      <c r="S539" s="122">
        <v>0</v>
      </c>
      <c r="T539" s="122">
        <v>0</v>
      </c>
      <c r="U539" s="122">
        <v>0</v>
      </c>
      <c r="V539" s="122">
        <v>175000026</v>
      </c>
      <c r="W539" s="122">
        <v>185000026</v>
      </c>
      <c r="X539" s="122">
        <v>190000026</v>
      </c>
      <c r="Y539" s="122">
        <v>200000026</v>
      </c>
      <c r="Z539" s="122">
        <v>210000026</v>
      </c>
      <c r="AA539" s="122">
        <v>220000026</v>
      </c>
      <c r="AB539" s="122">
        <v>0</v>
      </c>
      <c r="AC539" s="122">
        <v>0</v>
      </c>
      <c r="AD539" s="121"/>
      <c r="BB539" s="120" t="s">
        <v>2626</v>
      </c>
      <c r="BG539" s="73" t="s">
        <v>3995</v>
      </c>
      <c r="BI539" s="73" t="s">
        <v>4825</v>
      </c>
      <c r="BO539" s="72" t="s">
        <v>210</v>
      </c>
      <c r="BP539" s="73" t="s">
        <v>5031</v>
      </c>
      <c r="BQ539" s="75">
        <v>0</v>
      </c>
      <c r="BR539" s="75">
        <v>0</v>
      </c>
      <c r="BS539" s="75">
        <v>0</v>
      </c>
      <c r="BT539" s="75">
        <v>0</v>
      </c>
      <c r="BU539" s="75">
        <v>0</v>
      </c>
      <c r="BV539" s="75">
        <v>635000925</v>
      </c>
      <c r="BW539" s="75">
        <v>765000925</v>
      </c>
      <c r="BX539" s="75">
        <v>805000925</v>
      </c>
      <c r="BY539" s="75">
        <v>840000925</v>
      </c>
      <c r="BZ539" s="75">
        <v>905000925</v>
      </c>
      <c r="CA539" s="75">
        <v>0</v>
      </c>
    </row>
    <row r="540" spans="10:79" ht="12" customHeight="1">
      <c r="J540" s="46">
        <v>536</v>
      </c>
      <c r="K540" s="46">
        <f t="shared" si="20"/>
        <v>0</v>
      </c>
      <c r="L540" s="82">
        <f t="shared" si="21"/>
        <v>0</v>
      </c>
      <c r="N540" s="119" t="s">
        <v>33</v>
      </c>
      <c r="O540" s="120" t="s">
        <v>2329</v>
      </c>
      <c r="P540" s="122">
        <v>0</v>
      </c>
      <c r="Q540" s="122">
        <v>0</v>
      </c>
      <c r="R540" s="122">
        <v>0</v>
      </c>
      <c r="S540" s="122">
        <v>0</v>
      </c>
      <c r="T540" s="122">
        <v>0</v>
      </c>
      <c r="U540" s="122">
        <v>0</v>
      </c>
      <c r="V540" s="122">
        <v>0</v>
      </c>
      <c r="W540" s="122">
        <v>185000026</v>
      </c>
      <c r="X540" s="122">
        <v>0</v>
      </c>
      <c r="Y540" s="122">
        <v>0</v>
      </c>
      <c r="Z540" s="122">
        <v>0</v>
      </c>
      <c r="AA540" s="122">
        <v>0</v>
      </c>
      <c r="AB540" s="122">
        <v>0</v>
      </c>
      <c r="AC540" s="122">
        <v>0</v>
      </c>
      <c r="AD540" s="121"/>
      <c r="BB540" s="120" t="s">
        <v>2194</v>
      </c>
      <c r="BG540" s="73" t="s">
        <v>5032</v>
      </c>
      <c r="BI540" s="73" t="s">
        <v>4826</v>
      </c>
      <c r="BO540" s="72" t="s">
        <v>210</v>
      </c>
      <c r="BP540" s="73" t="s">
        <v>5282</v>
      </c>
      <c r="BQ540" s="74"/>
      <c r="BR540" s="74"/>
      <c r="BS540" s="74"/>
      <c r="BT540" s="74"/>
      <c r="BU540" s="74"/>
      <c r="BV540" s="74"/>
      <c r="BW540" s="74"/>
      <c r="BX540" s="75">
        <v>950000825</v>
      </c>
      <c r="BY540" s="74"/>
      <c r="BZ540" s="74"/>
      <c r="CA540" s="74"/>
    </row>
    <row r="541" spans="10:79" ht="12" customHeight="1">
      <c r="J541" s="46">
        <v>537</v>
      </c>
      <c r="K541" s="46">
        <f t="shared" si="20"/>
        <v>0</v>
      </c>
      <c r="L541" s="82">
        <f t="shared" si="21"/>
        <v>0</v>
      </c>
      <c r="N541" s="119" t="s">
        <v>33</v>
      </c>
      <c r="O541" s="120" t="s">
        <v>351</v>
      </c>
      <c r="P541" s="122">
        <v>0</v>
      </c>
      <c r="Q541" s="122">
        <v>0</v>
      </c>
      <c r="R541" s="122">
        <v>0</v>
      </c>
      <c r="S541" s="122">
        <v>0</v>
      </c>
      <c r="T541" s="122">
        <v>125000026</v>
      </c>
      <c r="U541" s="122">
        <v>130000026</v>
      </c>
      <c r="V541" s="122">
        <v>145000026</v>
      </c>
      <c r="W541" s="122">
        <v>160000026</v>
      </c>
      <c r="X541" s="122">
        <v>170000026</v>
      </c>
      <c r="Y541" s="122">
        <v>180000026</v>
      </c>
      <c r="Z541" s="122">
        <v>185000026</v>
      </c>
      <c r="AA541" s="122">
        <v>190000026</v>
      </c>
      <c r="AB541" s="122">
        <v>205000026</v>
      </c>
      <c r="AC541" s="122">
        <v>0</v>
      </c>
      <c r="AD541" s="121"/>
      <c r="BB541" s="120" t="s">
        <v>2627</v>
      </c>
      <c r="BG541" s="73" t="s">
        <v>3996</v>
      </c>
      <c r="BI541" s="73" t="s">
        <v>4827</v>
      </c>
      <c r="BO541" s="72" t="s">
        <v>210</v>
      </c>
      <c r="BP541" s="73" t="s">
        <v>3942</v>
      </c>
      <c r="BQ541" s="75">
        <v>0</v>
      </c>
      <c r="BR541" s="75">
        <v>0</v>
      </c>
      <c r="BS541" s="75">
        <v>652000625</v>
      </c>
      <c r="BT541" s="75">
        <v>0</v>
      </c>
      <c r="BU541" s="75">
        <v>0</v>
      </c>
      <c r="BV541" s="75">
        <v>0</v>
      </c>
      <c r="BW541" s="75">
        <v>0</v>
      </c>
      <c r="BX541" s="75">
        <v>675000625</v>
      </c>
      <c r="BY541" s="75">
        <v>750000625</v>
      </c>
      <c r="BZ541" s="75">
        <v>0</v>
      </c>
      <c r="CA541" s="75">
        <v>0</v>
      </c>
    </row>
    <row r="542" spans="10:79" ht="12" customHeight="1">
      <c r="J542" s="46">
        <v>538</v>
      </c>
      <c r="K542" s="46">
        <f t="shared" si="20"/>
        <v>0</v>
      </c>
      <c r="L542" s="82">
        <f t="shared" si="21"/>
        <v>0</v>
      </c>
      <c r="N542" s="119" t="s">
        <v>33</v>
      </c>
      <c r="O542" s="120" t="s">
        <v>300</v>
      </c>
      <c r="P542" s="122">
        <v>0</v>
      </c>
      <c r="Q542" s="122">
        <v>0</v>
      </c>
      <c r="R542" s="122">
        <v>0</v>
      </c>
      <c r="S542" s="122">
        <v>120000026</v>
      </c>
      <c r="T542" s="122">
        <v>135000026</v>
      </c>
      <c r="U542" s="122">
        <v>150000026</v>
      </c>
      <c r="V542" s="122">
        <v>160000026</v>
      </c>
      <c r="W542" s="122">
        <v>170000026</v>
      </c>
      <c r="X542" s="122">
        <v>180000026</v>
      </c>
      <c r="Y542" s="122">
        <v>190000026</v>
      </c>
      <c r="Z542" s="122">
        <v>200000026</v>
      </c>
      <c r="AA542" s="122">
        <v>205000026</v>
      </c>
      <c r="AB542" s="122">
        <v>210000026</v>
      </c>
      <c r="AC542" s="122">
        <v>0</v>
      </c>
      <c r="AD542" s="121"/>
      <c r="BB542" s="120" t="s">
        <v>1368</v>
      </c>
      <c r="BG542" s="73" t="s">
        <v>3997</v>
      </c>
      <c r="BI542" s="73" t="s">
        <v>4828</v>
      </c>
      <c r="BO542" s="72" t="s">
        <v>210</v>
      </c>
      <c r="BP542" s="73" t="s">
        <v>5283</v>
      </c>
      <c r="BQ542" s="74"/>
      <c r="BR542" s="74"/>
      <c r="BS542" s="74"/>
      <c r="BT542" s="74"/>
      <c r="BU542" s="74"/>
      <c r="BV542" s="74"/>
      <c r="BW542" s="74"/>
      <c r="BX542" s="75">
        <v>1100000725</v>
      </c>
      <c r="BY542" s="74"/>
      <c r="BZ542" s="74"/>
      <c r="CA542" s="74"/>
    </row>
    <row r="543" spans="10:79" ht="12" customHeight="1">
      <c r="J543" s="46">
        <v>539</v>
      </c>
      <c r="K543" s="46">
        <f t="shared" si="20"/>
        <v>0</v>
      </c>
      <c r="L543" s="82">
        <f t="shared" si="21"/>
        <v>0</v>
      </c>
      <c r="N543" s="119" t="s">
        <v>33</v>
      </c>
      <c r="O543" s="120" t="s">
        <v>1291</v>
      </c>
      <c r="P543" s="122">
        <v>0</v>
      </c>
      <c r="Q543" s="122">
        <v>0</v>
      </c>
      <c r="R543" s="122">
        <v>0</v>
      </c>
      <c r="S543" s="122">
        <v>0</v>
      </c>
      <c r="T543" s="122">
        <v>0</v>
      </c>
      <c r="U543" s="122">
        <v>130000026</v>
      </c>
      <c r="V543" s="122">
        <v>145000026</v>
      </c>
      <c r="W543" s="122">
        <v>180000026</v>
      </c>
      <c r="X543" s="122">
        <v>190000026</v>
      </c>
      <c r="Y543" s="122">
        <v>195000026</v>
      </c>
      <c r="Z543" s="122">
        <v>200000026</v>
      </c>
      <c r="AA543" s="122">
        <v>210000026</v>
      </c>
      <c r="AB543" s="122">
        <v>220000026</v>
      </c>
      <c r="AC543" s="122">
        <v>0</v>
      </c>
      <c r="AD543" s="121"/>
      <c r="BB543" s="120" t="s">
        <v>1266</v>
      </c>
      <c r="BG543" s="73" t="s">
        <v>3998</v>
      </c>
      <c r="BI543" s="73" t="s">
        <v>4829</v>
      </c>
      <c r="BO543" s="72" t="s">
        <v>210</v>
      </c>
      <c r="BP543" s="73" t="s">
        <v>3943</v>
      </c>
      <c r="BQ543" s="75">
        <v>0</v>
      </c>
      <c r="BR543" s="75">
        <v>0</v>
      </c>
      <c r="BS543" s="75">
        <v>0</v>
      </c>
      <c r="BT543" s="75">
        <v>0</v>
      </c>
      <c r="BU543" s="75">
        <v>0</v>
      </c>
      <c r="BV543" s="75">
        <v>0</v>
      </c>
      <c r="BW543" s="75">
        <v>0</v>
      </c>
      <c r="BX543" s="75">
        <v>945000625</v>
      </c>
      <c r="BY543" s="75">
        <v>0</v>
      </c>
      <c r="BZ543" s="75">
        <v>0</v>
      </c>
      <c r="CA543" s="75">
        <v>0</v>
      </c>
    </row>
    <row r="544" spans="10:79" ht="12" customHeight="1">
      <c r="J544" s="46">
        <v>540</v>
      </c>
      <c r="K544" s="46">
        <f t="shared" si="20"/>
        <v>0</v>
      </c>
      <c r="L544" s="82">
        <f t="shared" si="21"/>
        <v>0</v>
      </c>
      <c r="N544" s="119" t="s">
        <v>33</v>
      </c>
      <c r="O544" s="120" t="s">
        <v>1417</v>
      </c>
      <c r="P544" s="122">
        <v>0</v>
      </c>
      <c r="Q544" s="122">
        <v>0</v>
      </c>
      <c r="R544" s="122">
        <v>0</v>
      </c>
      <c r="S544" s="122">
        <v>0</v>
      </c>
      <c r="T544" s="122">
        <v>0</v>
      </c>
      <c r="U544" s="122">
        <v>165000026</v>
      </c>
      <c r="V544" s="122">
        <v>175000026</v>
      </c>
      <c r="W544" s="122">
        <v>180000026</v>
      </c>
      <c r="X544" s="122">
        <v>185000026</v>
      </c>
      <c r="Y544" s="122">
        <v>190000026</v>
      </c>
      <c r="Z544" s="122">
        <v>200000026</v>
      </c>
      <c r="AA544" s="122">
        <v>210000026</v>
      </c>
      <c r="AB544" s="122">
        <v>0</v>
      </c>
      <c r="AC544" s="122">
        <v>0</v>
      </c>
      <c r="AD544" s="121"/>
      <c r="BB544" s="120" t="s">
        <v>1369</v>
      </c>
      <c r="BG544" s="73" t="s">
        <v>3999</v>
      </c>
      <c r="BI544" s="73" t="s">
        <v>4830</v>
      </c>
      <c r="BO544" s="72" t="s">
        <v>210</v>
      </c>
      <c r="BP544" s="73" t="s">
        <v>5284</v>
      </c>
      <c r="BQ544" s="74"/>
      <c r="BR544" s="74"/>
      <c r="BS544" s="74"/>
      <c r="BT544" s="74"/>
      <c r="BU544" s="74"/>
      <c r="BV544" s="74"/>
      <c r="BW544" s="74"/>
      <c r="BX544" s="75">
        <v>725000026</v>
      </c>
      <c r="BY544" s="74"/>
      <c r="BZ544" s="74"/>
      <c r="CA544" s="74"/>
    </row>
    <row r="545" spans="10:79" ht="12" customHeight="1">
      <c r="J545" s="46">
        <v>541</v>
      </c>
      <c r="K545" s="46">
        <f t="shared" si="20"/>
        <v>0</v>
      </c>
      <c r="L545" s="82">
        <f t="shared" si="21"/>
        <v>0</v>
      </c>
      <c r="N545" s="119" t="s">
        <v>33</v>
      </c>
      <c r="O545" s="120" t="s">
        <v>1663</v>
      </c>
      <c r="P545" s="122">
        <v>0</v>
      </c>
      <c r="Q545" s="122">
        <v>0</v>
      </c>
      <c r="R545" s="122">
        <v>0</v>
      </c>
      <c r="S545" s="122">
        <v>0</v>
      </c>
      <c r="T545" s="122">
        <v>0</v>
      </c>
      <c r="U545" s="122">
        <v>0</v>
      </c>
      <c r="V545" s="122">
        <v>160000026</v>
      </c>
      <c r="W545" s="122">
        <v>170000026</v>
      </c>
      <c r="X545" s="122">
        <v>180000026</v>
      </c>
      <c r="Y545" s="122">
        <v>190000026</v>
      </c>
      <c r="Z545" s="122">
        <v>200000026</v>
      </c>
      <c r="AA545" s="122">
        <v>0</v>
      </c>
      <c r="AB545" s="122">
        <v>0</v>
      </c>
      <c r="AC545" s="122">
        <v>0</v>
      </c>
      <c r="AD545" s="121"/>
      <c r="BB545" s="120" t="s">
        <v>684</v>
      </c>
      <c r="BG545" s="73" t="s">
        <v>4000</v>
      </c>
      <c r="BI545" s="73" t="s">
        <v>4831</v>
      </c>
      <c r="BO545" s="72" t="s">
        <v>210</v>
      </c>
      <c r="BP545" s="73" t="s">
        <v>5285</v>
      </c>
      <c r="BQ545" s="74"/>
      <c r="BR545" s="74"/>
      <c r="BS545" s="74"/>
      <c r="BT545" s="74"/>
      <c r="BU545" s="74"/>
      <c r="BV545" s="74"/>
      <c r="BW545" s="74"/>
      <c r="BX545" s="75">
        <v>800000625</v>
      </c>
      <c r="BY545" s="74"/>
      <c r="BZ545" s="74"/>
      <c r="CA545" s="74"/>
    </row>
    <row r="546" spans="10:79" ht="12" customHeight="1">
      <c r="J546" s="46">
        <v>542</v>
      </c>
      <c r="K546" s="46">
        <f t="shared" si="20"/>
        <v>0</v>
      </c>
      <c r="L546" s="82">
        <f t="shared" si="21"/>
        <v>0</v>
      </c>
      <c r="N546" s="119" t="s">
        <v>33</v>
      </c>
      <c r="O546" s="120" t="s">
        <v>1653</v>
      </c>
      <c r="P546" s="122">
        <v>115000026</v>
      </c>
      <c r="Q546" s="122">
        <v>120000026</v>
      </c>
      <c r="R546" s="122">
        <v>125000026</v>
      </c>
      <c r="S546" s="122">
        <v>130000026</v>
      </c>
      <c r="T546" s="122">
        <v>135000026</v>
      </c>
      <c r="U546" s="122">
        <v>0</v>
      </c>
      <c r="V546" s="122">
        <v>0</v>
      </c>
      <c r="W546" s="122">
        <v>0</v>
      </c>
      <c r="X546" s="122">
        <v>0</v>
      </c>
      <c r="Y546" s="122">
        <v>0</v>
      </c>
      <c r="Z546" s="122">
        <v>0</v>
      </c>
      <c r="AA546" s="122">
        <v>0</v>
      </c>
      <c r="AB546" s="122">
        <v>0</v>
      </c>
      <c r="AC546" s="122">
        <v>0</v>
      </c>
      <c r="AD546" s="121"/>
      <c r="BB546" s="120" t="s">
        <v>1370</v>
      </c>
      <c r="BG546" s="73" t="s">
        <v>4001</v>
      </c>
      <c r="BI546" s="73" t="s">
        <v>4832</v>
      </c>
      <c r="BO546" s="72" t="s">
        <v>210</v>
      </c>
      <c r="BP546" s="73" t="s">
        <v>3944</v>
      </c>
      <c r="BQ546" s="75">
        <v>0</v>
      </c>
      <c r="BR546" s="75">
        <v>0</v>
      </c>
      <c r="BS546" s="75">
        <v>0</v>
      </c>
      <c r="BT546" s="75">
        <v>634000625</v>
      </c>
      <c r="BU546" s="75">
        <v>670000625</v>
      </c>
      <c r="BV546" s="75">
        <v>710000625</v>
      </c>
      <c r="BW546" s="75">
        <v>750000625</v>
      </c>
      <c r="BX546" s="75">
        <v>800000625</v>
      </c>
      <c r="BY546" s="75">
        <v>820000625</v>
      </c>
      <c r="BZ546" s="75">
        <v>880000625</v>
      </c>
      <c r="CA546" s="75">
        <v>0</v>
      </c>
    </row>
    <row r="547" spans="10:79" ht="12" customHeight="1">
      <c r="J547" s="46">
        <v>543</v>
      </c>
      <c r="K547" s="46">
        <f t="shared" si="20"/>
        <v>0</v>
      </c>
      <c r="L547" s="82">
        <f t="shared" si="21"/>
        <v>0</v>
      </c>
      <c r="N547" s="119" t="s">
        <v>33</v>
      </c>
      <c r="O547" s="120" t="s">
        <v>1654</v>
      </c>
      <c r="P547" s="122">
        <v>115000026</v>
      </c>
      <c r="Q547" s="122">
        <v>0</v>
      </c>
      <c r="R547" s="122">
        <v>0</v>
      </c>
      <c r="S547" s="122">
        <v>0</v>
      </c>
      <c r="T547" s="122">
        <v>0</v>
      </c>
      <c r="U547" s="122">
        <v>0</v>
      </c>
      <c r="V547" s="122">
        <v>0</v>
      </c>
      <c r="W547" s="122">
        <v>0</v>
      </c>
      <c r="X547" s="122">
        <v>0</v>
      </c>
      <c r="Y547" s="122">
        <v>0</v>
      </c>
      <c r="Z547" s="122">
        <v>0</v>
      </c>
      <c r="AA547" s="122">
        <v>0</v>
      </c>
      <c r="AB547" s="122">
        <v>0</v>
      </c>
      <c r="AC547" s="122">
        <v>0</v>
      </c>
      <c r="AD547" s="121"/>
      <c r="BB547" s="120" t="s">
        <v>1035</v>
      </c>
      <c r="BG547" s="73" t="s">
        <v>4002</v>
      </c>
      <c r="BI547" s="73" t="s">
        <v>4833</v>
      </c>
      <c r="BO547" s="72" t="s">
        <v>210</v>
      </c>
      <c r="BP547" s="73" t="s">
        <v>3945</v>
      </c>
      <c r="BQ547" s="75">
        <v>468000625</v>
      </c>
      <c r="BR547" s="75">
        <v>522000625</v>
      </c>
      <c r="BS547" s="75">
        <v>612000625</v>
      </c>
      <c r="BT547" s="75">
        <v>630000625</v>
      </c>
      <c r="BU547" s="75">
        <v>0</v>
      </c>
      <c r="BV547" s="75">
        <v>0</v>
      </c>
      <c r="BW547" s="75">
        <v>0</v>
      </c>
      <c r="BX547" s="75">
        <v>0</v>
      </c>
      <c r="BY547" s="75">
        <v>0</v>
      </c>
      <c r="BZ547" s="75">
        <v>0</v>
      </c>
      <c r="CA547" s="75">
        <v>0</v>
      </c>
    </row>
    <row r="548" spans="10:79" ht="12" customHeight="1">
      <c r="J548" s="46">
        <v>544</v>
      </c>
      <c r="K548" s="46">
        <f t="shared" si="20"/>
        <v>0</v>
      </c>
      <c r="L548" s="82">
        <f t="shared" si="21"/>
        <v>0</v>
      </c>
      <c r="N548" s="119" t="s">
        <v>33</v>
      </c>
      <c r="O548" s="120" t="s">
        <v>2477</v>
      </c>
      <c r="P548" s="122">
        <v>100000026</v>
      </c>
      <c r="Q548" s="122">
        <v>0</v>
      </c>
      <c r="R548" s="122">
        <v>0</v>
      </c>
      <c r="S548" s="122">
        <v>0</v>
      </c>
      <c r="T548" s="122">
        <v>0</v>
      </c>
      <c r="U548" s="122">
        <v>0</v>
      </c>
      <c r="V548" s="122">
        <v>0</v>
      </c>
      <c r="W548" s="122">
        <v>0</v>
      </c>
      <c r="X548" s="122">
        <v>0</v>
      </c>
      <c r="Y548" s="122">
        <v>0</v>
      </c>
      <c r="Z548" s="122">
        <v>0</v>
      </c>
      <c r="AA548" s="122">
        <v>0</v>
      </c>
      <c r="AB548" s="122">
        <v>0</v>
      </c>
      <c r="AC548" s="122">
        <v>0</v>
      </c>
      <c r="AD548" s="121"/>
      <c r="BB548" s="120" t="s">
        <v>239</v>
      </c>
      <c r="BG548" s="73" t="s">
        <v>4003</v>
      </c>
      <c r="BI548" s="73" t="s">
        <v>5052</v>
      </c>
      <c r="BO548" s="72" t="s">
        <v>210</v>
      </c>
      <c r="BP548" s="73" t="s">
        <v>3946</v>
      </c>
      <c r="BQ548" s="75">
        <v>540000625</v>
      </c>
      <c r="BR548" s="75">
        <v>477000625</v>
      </c>
      <c r="BS548" s="75">
        <v>504000625</v>
      </c>
      <c r="BT548" s="75">
        <v>702000625</v>
      </c>
      <c r="BU548" s="75">
        <v>567000625</v>
      </c>
      <c r="BV548" s="75">
        <v>774000625</v>
      </c>
      <c r="BW548" s="75">
        <v>819000625</v>
      </c>
      <c r="BX548" s="75">
        <v>855000625</v>
      </c>
      <c r="BY548" s="75">
        <v>0</v>
      </c>
      <c r="BZ548" s="75">
        <v>0</v>
      </c>
      <c r="CA548" s="75">
        <v>0</v>
      </c>
    </row>
    <row r="549" spans="10:79" ht="12" customHeight="1">
      <c r="J549" s="46">
        <v>545</v>
      </c>
      <c r="K549" s="46">
        <f t="shared" si="20"/>
        <v>0</v>
      </c>
      <c r="L549" s="82">
        <f t="shared" si="21"/>
        <v>0</v>
      </c>
      <c r="N549" s="119" t="s">
        <v>33</v>
      </c>
      <c r="O549" s="120" t="s">
        <v>78</v>
      </c>
      <c r="P549" s="122">
        <v>70000026</v>
      </c>
      <c r="Q549" s="122">
        <v>75000026</v>
      </c>
      <c r="R549" s="122">
        <v>80000026</v>
      </c>
      <c r="S549" s="122">
        <v>90000026</v>
      </c>
      <c r="T549" s="122">
        <v>105000026</v>
      </c>
      <c r="U549" s="122">
        <v>0</v>
      </c>
      <c r="V549" s="122">
        <v>0</v>
      </c>
      <c r="W549" s="122">
        <v>0</v>
      </c>
      <c r="X549" s="122">
        <v>0</v>
      </c>
      <c r="Y549" s="122">
        <v>0</v>
      </c>
      <c r="Z549" s="122">
        <v>0</v>
      </c>
      <c r="AA549" s="122">
        <v>0</v>
      </c>
      <c r="AB549" s="122">
        <v>0</v>
      </c>
      <c r="AC549" s="122">
        <v>0</v>
      </c>
      <c r="AD549" s="121"/>
      <c r="BB549" s="120" t="s">
        <v>1992</v>
      </c>
      <c r="BG549" s="73" t="s">
        <v>4004</v>
      </c>
      <c r="BI549" s="73" t="s">
        <v>4834</v>
      </c>
      <c r="BO549" s="72" t="s">
        <v>210</v>
      </c>
      <c r="BP549" s="73" t="s">
        <v>3947</v>
      </c>
      <c r="BQ549" s="75">
        <v>0</v>
      </c>
      <c r="BR549" s="75">
        <v>0</v>
      </c>
      <c r="BS549" s="75">
        <v>0</v>
      </c>
      <c r="BT549" s="75">
        <v>0</v>
      </c>
      <c r="BU549" s="75">
        <v>612000625</v>
      </c>
      <c r="BV549" s="75">
        <v>0</v>
      </c>
      <c r="BW549" s="75">
        <v>0</v>
      </c>
      <c r="BX549" s="75">
        <v>0</v>
      </c>
      <c r="BY549" s="75">
        <v>0</v>
      </c>
      <c r="BZ549" s="75">
        <v>0</v>
      </c>
      <c r="CA549" s="75">
        <v>0</v>
      </c>
    </row>
    <row r="550" spans="10:79" ht="12" customHeight="1">
      <c r="J550" s="46">
        <v>546</v>
      </c>
      <c r="K550" s="46">
        <f t="shared" si="20"/>
        <v>0</v>
      </c>
      <c r="L550" s="82">
        <f t="shared" si="21"/>
        <v>0</v>
      </c>
      <c r="N550" s="119" t="s">
        <v>33</v>
      </c>
      <c r="O550" s="120" t="s">
        <v>3275</v>
      </c>
      <c r="P550" s="122">
        <v>70000026</v>
      </c>
      <c r="Q550" s="122">
        <v>75000026</v>
      </c>
      <c r="R550" s="122">
        <v>80000026</v>
      </c>
      <c r="S550" s="122">
        <v>90000026</v>
      </c>
      <c r="T550" s="122">
        <v>105000026</v>
      </c>
      <c r="U550" s="122">
        <v>0</v>
      </c>
      <c r="V550" s="122">
        <v>0</v>
      </c>
      <c r="W550" s="122">
        <v>0</v>
      </c>
      <c r="X550" s="122">
        <v>0</v>
      </c>
      <c r="Y550" s="122">
        <v>0</v>
      </c>
      <c r="Z550" s="122">
        <v>0</v>
      </c>
      <c r="AA550" s="122">
        <v>0</v>
      </c>
      <c r="AB550" s="122">
        <v>0</v>
      </c>
      <c r="AC550" s="122">
        <v>0</v>
      </c>
      <c r="AD550" s="121"/>
      <c r="BB550" s="120" t="s">
        <v>2589</v>
      </c>
      <c r="BG550" s="73" t="s">
        <v>4005</v>
      </c>
      <c r="BI550" s="73" t="s">
        <v>4835</v>
      </c>
      <c r="BO550" s="72" t="s">
        <v>210</v>
      </c>
      <c r="BP550" s="73" t="s">
        <v>3948</v>
      </c>
      <c r="BQ550" s="75">
        <v>0</v>
      </c>
      <c r="BR550" s="75">
        <v>549000625</v>
      </c>
      <c r="BS550" s="75">
        <v>0</v>
      </c>
      <c r="BT550" s="75">
        <v>612000625</v>
      </c>
      <c r="BU550" s="75">
        <v>639000625</v>
      </c>
      <c r="BV550" s="75">
        <v>0</v>
      </c>
      <c r="BW550" s="75">
        <v>819000625</v>
      </c>
      <c r="BX550" s="75">
        <v>0</v>
      </c>
      <c r="BY550" s="75">
        <v>0</v>
      </c>
      <c r="BZ550" s="75">
        <v>0</v>
      </c>
      <c r="CA550" s="75">
        <v>0</v>
      </c>
    </row>
    <row r="551" spans="10:79" ht="12" customHeight="1">
      <c r="J551" s="46">
        <v>547</v>
      </c>
      <c r="K551" s="46">
        <f t="shared" si="20"/>
        <v>0</v>
      </c>
      <c r="L551" s="82">
        <f t="shared" si="21"/>
        <v>0</v>
      </c>
      <c r="N551" s="119" t="s">
        <v>33</v>
      </c>
      <c r="O551" s="120" t="s">
        <v>3276</v>
      </c>
      <c r="P551" s="122">
        <v>70000026</v>
      </c>
      <c r="Q551" s="122">
        <v>75000026</v>
      </c>
      <c r="R551" s="122">
        <v>80000026</v>
      </c>
      <c r="S551" s="122">
        <v>90000026</v>
      </c>
      <c r="T551" s="122">
        <v>105000026</v>
      </c>
      <c r="U551" s="122">
        <v>0</v>
      </c>
      <c r="V551" s="122">
        <v>0</v>
      </c>
      <c r="W551" s="122">
        <v>0</v>
      </c>
      <c r="X551" s="122">
        <v>0</v>
      </c>
      <c r="Y551" s="122">
        <v>0</v>
      </c>
      <c r="Z551" s="122">
        <v>0</v>
      </c>
      <c r="AA551" s="122">
        <v>0</v>
      </c>
      <c r="AB551" s="122">
        <v>0</v>
      </c>
      <c r="AC551" s="122">
        <v>0</v>
      </c>
      <c r="AD551" s="121"/>
      <c r="BB551" s="120" t="s">
        <v>356</v>
      </c>
      <c r="BG551" s="73" t="s">
        <v>4006</v>
      </c>
      <c r="BI551" s="73" t="s">
        <v>4836</v>
      </c>
      <c r="BO551" s="72" t="s">
        <v>210</v>
      </c>
      <c r="BP551" s="73" t="s">
        <v>3949</v>
      </c>
      <c r="BQ551" s="75">
        <v>540000625</v>
      </c>
      <c r="BR551" s="75">
        <v>432000625</v>
      </c>
      <c r="BS551" s="75">
        <v>468000625</v>
      </c>
      <c r="BT551" s="75">
        <v>0</v>
      </c>
      <c r="BU551" s="75">
        <v>549000625</v>
      </c>
      <c r="BV551" s="75">
        <v>594000625</v>
      </c>
      <c r="BW551" s="75">
        <v>0</v>
      </c>
      <c r="BX551" s="75">
        <v>0</v>
      </c>
      <c r="BY551" s="75">
        <v>0</v>
      </c>
      <c r="BZ551" s="75">
        <v>0</v>
      </c>
      <c r="CA551" s="75">
        <v>0</v>
      </c>
    </row>
    <row r="552" spans="10:79" ht="12" customHeight="1">
      <c r="J552" s="46">
        <v>548</v>
      </c>
      <c r="K552" s="46">
        <f t="shared" si="20"/>
        <v>0</v>
      </c>
      <c r="L552" s="82">
        <f t="shared" si="21"/>
        <v>0</v>
      </c>
      <c r="N552" s="119" t="s">
        <v>33</v>
      </c>
      <c r="O552" s="120" t="s">
        <v>3277</v>
      </c>
      <c r="P552" s="122">
        <v>90000026</v>
      </c>
      <c r="Q552" s="122">
        <v>95000026</v>
      </c>
      <c r="R552" s="122">
        <v>100000026</v>
      </c>
      <c r="S552" s="122">
        <v>105000026</v>
      </c>
      <c r="T552" s="122">
        <v>0</v>
      </c>
      <c r="U552" s="122">
        <v>0</v>
      </c>
      <c r="V552" s="122">
        <v>0</v>
      </c>
      <c r="W552" s="122">
        <v>0</v>
      </c>
      <c r="X552" s="122">
        <v>0</v>
      </c>
      <c r="Y552" s="122">
        <v>0</v>
      </c>
      <c r="Z552" s="122">
        <v>0</v>
      </c>
      <c r="AA552" s="122">
        <v>0</v>
      </c>
      <c r="AB552" s="122">
        <v>0</v>
      </c>
      <c r="AC552" s="122">
        <v>0</v>
      </c>
      <c r="AD552" s="121"/>
      <c r="BB552" s="120" t="s">
        <v>2590</v>
      </c>
      <c r="BG552" s="73" t="s">
        <v>4007</v>
      </c>
      <c r="BI552" s="73" t="s">
        <v>4837</v>
      </c>
      <c r="BO552" s="72" t="s">
        <v>210</v>
      </c>
      <c r="BP552" s="73" t="s">
        <v>3950</v>
      </c>
      <c r="BQ552" s="75">
        <v>486000625</v>
      </c>
      <c r="BR552" s="75">
        <v>531000625</v>
      </c>
      <c r="BS552" s="75">
        <v>549000625</v>
      </c>
      <c r="BT552" s="75">
        <v>639000625</v>
      </c>
      <c r="BU552" s="75">
        <v>675000625</v>
      </c>
      <c r="BV552" s="75">
        <v>711000625</v>
      </c>
      <c r="BW552" s="75">
        <v>720000625</v>
      </c>
      <c r="BX552" s="75">
        <v>738000625</v>
      </c>
      <c r="BY552" s="75">
        <v>0</v>
      </c>
      <c r="BZ552" s="75">
        <v>0</v>
      </c>
      <c r="CA552" s="75">
        <v>0</v>
      </c>
    </row>
    <row r="553" spans="10:79" ht="12" customHeight="1">
      <c r="J553" s="46">
        <v>549</v>
      </c>
      <c r="K553" s="46">
        <f t="shared" si="20"/>
        <v>0</v>
      </c>
      <c r="L553" s="82">
        <f t="shared" si="21"/>
        <v>0</v>
      </c>
      <c r="N553" s="119" t="s">
        <v>33</v>
      </c>
      <c r="O553" s="120" t="s">
        <v>3278</v>
      </c>
      <c r="P553" s="122">
        <v>0</v>
      </c>
      <c r="Q553" s="122">
        <v>140000026</v>
      </c>
      <c r="R553" s="122">
        <v>150000026</v>
      </c>
      <c r="S553" s="122">
        <v>160000026</v>
      </c>
      <c r="T553" s="122">
        <v>165000026</v>
      </c>
      <c r="U553" s="122">
        <v>170000026</v>
      </c>
      <c r="V553" s="122">
        <v>0</v>
      </c>
      <c r="W553" s="122">
        <v>0</v>
      </c>
      <c r="X553" s="122">
        <v>0</v>
      </c>
      <c r="Y553" s="122">
        <v>0</v>
      </c>
      <c r="Z553" s="122">
        <v>0</v>
      </c>
      <c r="AA553" s="122">
        <v>0</v>
      </c>
      <c r="AB553" s="122">
        <v>0</v>
      </c>
      <c r="AC553" s="122">
        <v>0</v>
      </c>
      <c r="AD553" s="121"/>
      <c r="BB553" s="120" t="s">
        <v>1371</v>
      </c>
      <c r="BG553" s="73" t="s">
        <v>4008</v>
      </c>
      <c r="BI553" s="73" t="s">
        <v>4838</v>
      </c>
      <c r="BO553" s="72" t="s">
        <v>210</v>
      </c>
      <c r="BP553" s="73" t="s">
        <v>5257</v>
      </c>
      <c r="BQ553" s="74"/>
      <c r="BR553" s="74"/>
      <c r="BS553" s="74"/>
      <c r="BT553" s="74"/>
      <c r="BU553" s="74"/>
      <c r="BV553" s="75">
        <v>650000725</v>
      </c>
      <c r="BW553" s="74"/>
      <c r="BX553" s="74"/>
      <c r="BY553" s="74"/>
      <c r="BZ553" s="74"/>
      <c r="CA553" s="74"/>
    </row>
    <row r="554" spans="10:79" ht="12" customHeight="1">
      <c r="J554" s="46">
        <v>550</v>
      </c>
      <c r="K554" s="46">
        <f t="shared" si="20"/>
        <v>0</v>
      </c>
      <c r="L554" s="82">
        <f t="shared" si="21"/>
        <v>0</v>
      </c>
      <c r="N554" s="119" t="s">
        <v>33</v>
      </c>
      <c r="O554" s="120" t="s">
        <v>3279</v>
      </c>
      <c r="P554" s="122">
        <v>95000026</v>
      </c>
      <c r="Q554" s="122">
        <v>105000026</v>
      </c>
      <c r="R554" s="122">
        <v>115000026</v>
      </c>
      <c r="S554" s="122">
        <v>130000026</v>
      </c>
      <c r="T554" s="122">
        <v>0</v>
      </c>
      <c r="U554" s="122">
        <v>0</v>
      </c>
      <c r="V554" s="122">
        <v>0</v>
      </c>
      <c r="W554" s="122">
        <v>0</v>
      </c>
      <c r="X554" s="122">
        <v>0</v>
      </c>
      <c r="Y554" s="122">
        <v>0</v>
      </c>
      <c r="Z554" s="122">
        <v>0</v>
      </c>
      <c r="AA554" s="122">
        <v>0</v>
      </c>
      <c r="AB554" s="122">
        <v>0</v>
      </c>
      <c r="AC554" s="122">
        <v>0</v>
      </c>
      <c r="AD554" s="121"/>
      <c r="BB554" s="120" t="s">
        <v>1372</v>
      </c>
      <c r="BG554" s="73" t="s">
        <v>5100</v>
      </c>
      <c r="BI554" s="73" t="s">
        <v>5258</v>
      </c>
      <c r="BO554" s="72" t="s">
        <v>210</v>
      </c>
      <c r="BP554" s="73" t="s">
        <v>3951</v>
      </c>
      <c r="BQ554" s="75">
        <v>0</v>
      </c>
      <c r="BR554" s="75">
        <v>0</v>
      </c>
      <c r="BS554" s="75">
        <v>0</v>
      </c>
      <c r="BT554" s="75">
        <v>0</v>
      </c>
      <c r="BU554" s="75">
        <v>0</v>
      </c>
      <c r="BV554" s="75">
        <v>0</v>
      </c>
      <c r="BW554" s="75">
        <v>0</v>
      </c>
      <c r="BX554" s="75">
        <v>0</v>
      </c>
      <c r="BY554" s="75">
        <v>0</v>
      </c>
      <c r="BZ554" s="75">
        <v>0</v>
      </c>
      <c r="CA554" s="75">
        <v>0</v>
      </c>
    </row>
    <row r="555" spans="10:79" ht="12" customHeight="1">
      <c r="J555" s="46">
        <v>551</v>
      </c>
      <c r="K555" s="46">
        <f t="shared" si="20"/>
        <v>0</v>
      </c>
      <c r="L555" s="82">
        <f t="shared" si="21"/>
        <v>0</v>
      </c>
      <c r="N555" s="119" t="s">
        <v>33</v>
      </c>
      <c r="O555" s="120" t="s">
        <v>3280</v>
      </c>
      <c r="P555" s="122">
        <v>110000026</v>
      </c>
      <c r="Q555" s="122">
        <v>120000026</v>
      </c>
      <c r="R555" s="122">
        <v>130000026</v>
      </c>
      <c r="S555" s="122">
        <v>140000026</v>
      </c>
      <c r="T555" s="122">
        <v>150000026</v>
      </c>
      <c r="U555" s="122">
        <v>160000026</v>
      </c>
      <c r="V555" s="122">
        <v>175000026</v>
      </c>
      <c r="W555" s="122">
        <v>0</v>
      </c>
      <c r="X555" s="122">
        <v>0</v>
      </c>
      <c r="Y555" s="122">
        <v>0</v>
      </c>
      <c r="Z555" s="122">
        <v>0</v>
      </c>
      <c r="AA555" s="122">
        <v>0</v>
      </c>
      <c r="AB555" s="122">
        <v>0</v>
      </c>
      <c r="AC555" s="122">
        <v>0</v>
      </c>
      <c r="AD555" s="121"/>
      <c r="BB555" s="120" t="s">
        <v>2591</v>
      </c>
      <c r="BG555" s="73" t="s">
        <v>4009</v>
      </c>
      <c r="BI555" s="73" t="s">
        <v>4839</v>
      </c>
      <c r="BO555" s="72" t="s">
        <v>210</v>
      </c>
      <c r="BP555" s="73" t="s">
        <v>3952</v>
      </c>
      <c r="BQ555" s="75">
        <v>486000625</v>
      </c>
      <c r="BR555" s="75">
        <v>540000625</v>
      </c>
      <c r="BS555" s="75">
        <v>0</v>
      </c>
      <c r="BT555" s="75">
        <v>648000625</v>
      </c>
      <c r="BU555" s="75">
        <v>684000625</v>
      </c>
      <c r="BV555" s="75">
        <v>720000625</v>
      </c>
      <c r="BW555" s="75">
        <v>0</v>
      </c>
      <c r="BX555" s="75">
        <v>0</v>
      </c>
      <c r="BY555" s="75">
        <v>0</v>
      </c>
      <c r="BZ555" s="75">
        <v>0</v>
      </c>
      <c r="CA555" s="75">
        <v>0</v>
      </c>
    </row>
    <row r="556" spans="10:79" ht="12" customHeight="1">
      <c r="J556" s="46">
        <v>552</v>
      </c>
      <c r="K556" s="46">
        <f t="shared" si="20"/>
        <v>0</v>
      </c>
      <c r="L556" s="82">
        <f t="shared" si="21"/>
        <v>0</v>
      </c>
      <c r="N556" s="119" t="s">
        <v>33</v>
      </c>
      <c r="O556" s="120" t="s">
        <v>3281</v>
      </c>
      <c r="P556" s="122">
        <v>90000026</v>
      </c>
      <c r="Q556" s="122">
        <v>95000026</v>
      </c>
      <c r="R556" s="122">
        <v>100000026</v>
      </c>
      <c r="S556" s="122">
        <v>105000026</v>
      </c>
      <c r="T556" s="122">
        <v>0</v>
      </c>
      <c r="U556" s="122">
        <v>0</v>
      </c>
      <c r="V556" s="122">
        <v>0</v>
      </c>
      <c r="W556" s="122">
        <v>0</v>
      </c>
      <c r="X556" s="122">
        <v>0</v>
      </c>
      <c r="Y556" s="122">
        <v>0</v>
      </c>
      <c r="Z556" s="122">
        <v>0</v>
      </c>
      <c r="AA556" s="122">
        <v>0</v>
      </c>
      <c r="AB556" s="122">
        <v>0</v>
      </c>
      <c r="AC556" s="122">
        <v>0</v>
      </c>
      <c r="AD556" s="121"/>
      <c r="BB556" s="120" t="s">
        <v>1614</v>
      </c>
      <c r="BG556" s="73" t="s">
        <v>4010</v>
      </c>
      <c r="BI556" s="73" t="s">
        <v>4840</v>
      </c>
      <c r="BO556" s="72" t="s">
        <v>210</v>
      </c>
      <c r="BP556" s="73" t="s">
        <v>3953</v>
      </c>
      <c r="BQ556" s="75">
        <v>0</v>
      </c>
      <c r="BR556" s="75">
        <v>0</v>
      </c>
      <c r="BS556" s="75">
        <v>0</v>
      </c>
      <c r="BT556" s="75">
        <v>0</v>
      </c>
      <c r="BU556" s="75">
        <v>756000625</v>
      </c>
      <c r="BV556" s="75">
        <v>0</v>
      </c>
      <c r="BW556" s="75">
        <v>675000625</v>
      </c>
      <c r="BX556" s="75">
        <v>0</v>
      </c>
      <c r="BY556" s="75">
        <v>0</v>
      </c>
      <c r="BZ556" s="75">
        <v>0</v>
      </c>
      <c r="CA556" s="75">
        <v>0</v>
      </c>
    </row>
    <row r="557" spans="10:79" ht="12" customHeight="1">
      <c r="J557" s="46">
        <v>553</v>
      </c>
      <c r="K557" s="46">
        <f t="shared" si="20"/>
        <v>0</v>
      </c>
      <c r="L557" s="82">
        <f t="shared" si="21"/>
        <v>0</v>
      </c>
      <c r="N557" s="119" t="s">
        <v>33</v>
      </c>
      <c r="O557" s="120" t="s">
        <v>3282</v>
      </c>
      <c r="P557" s="122">
        <v>95000026</v>
      </c>
      <c r="Q557" s="122">
        <v>105000026</v>
      </c>
      <c r="R557" s="122">
        <v>115000026</v>
      </c>
      <c r="S557" s="122">
        <v>130000026</v>
      </c>
      <c r="T557" s="122">
        <v>0</v>
      </c>
      <c r="U557" s="122">
        <v>0</v>
      </c>
      <c r="V557" s="122">
        <v>0</v>
      </c>
      <c r="W557" s="122">
        <v>0</v>
      </c>
      <c r="X557" s="122">
        <v>0</v>
      </c>
      <c r="Y557" s="122">
        <v>0</v>
      </c>
      <c r="Z557" s="122">
        <v>0</v>
      </c>
      <c r="AA557" s="122">
        <v>0</v>
      </c>
      <c r="AB557" s="122">
        <v>0</v>
      </c>
      <c r="AC557" s="122">
        <v>0</v>
      </c>
      <c r="AD557" s="121"/>
      <c r="BB557" s="120" t="s">
        <v>1962</v>
      </c>
      <c r="BG557" s="73" t="s">
        <v>4011</v>
      </c>
      <c r="BI557" s="73" t="s">
        <v>4841</v>
      </c>
      <c r="BO557" s="72" t="s">
        <v>210</v>
      </c>
      <c r="BP557" s="73" t="s">
        <v>3954</v>
      </c>
      <c r="BQ557" s="75">
        <v>0</v>
      </c>
      <c r="BR557" s="75">
        <v>540000625</v>
      </c>
      <c r="BS557" s="75">
        <v>0</v>
      </c>
      <c r="BT557" s="75">
        <v>0</v>
      </c>
      <c r="BU557" s="75">
        <v>684000625</v>
      </c>
      <c r="BV557" s="75">
        <v>720000625</v>
      </c>
      <c r="BW557" s="75">
        <v>0</v>
      </c>
      <c r="BX557" s="75">
        <v>850000026</v>
      </c>
      <c r="BY557" s="75">
        <v>0</v>
      </c>
      <c r="BZ557" s="75">
        <v>0</v>
      </c>
      <c r="CA557" s="75">
        <v>0</v>
      </c>
    </row>
    <row r="558" spans="10:79" ht="12" customHeight="1">
      <c r="J558" s="46">
        <v>554</v>
      </c>
      <c r="K558" s="46">
        <f t="shared" si="20"/>
        <v>0</v>
      </c>
      <c r="L558" s="82">
        <f t="shared" si="21"/>
        <v>0</v>
      </c>
      <c r="N558" s="119" t="s">
        <v>33</v>
      </c>
      <c r="O558" s="120" t="s">
        <v>1764</v>
      </c>
      <c r="P558" s="122">
        <v>0</v>
      </c>
      <c r="Q558" s="122">
        <v>130000026</v>
      </c>
      <c r="R558" s="122">
        <v>140000026</v>
      </c>
      <c r="S558" s="122">
        <v>150000026</v>
      </c>
      <c r="T558" s="122">
        <v>160000026</v>
      </c>
      <c r="U558" s="122">
        <v>170000026</v>
      </c>
      <c r="V558" s="122">
        <v>0</v>
      </c>
      <c r="W558" s="122">
        <v>0</v>
      </c>
      <c r="X558" s="122">
        <v>0</v>
      </c>
      <c r="Y558" s="122">
        <v>0</v>
      </c>
      <c r="Z558" s="122">
        <v>0</v>
      </c>
      <c r="AA558" s="122">
        <v>0</v>
      </c>
      <c r="AB558" s="122">
        <v>0</v>
      </c>
      <c r="AC558" s="122">
        <v>0</v>
      </c>
      <c r="AD558" s="121"/>
      <c r="BB558" s="120" t="s">
        <v>2195</v>
      </c>
      <c r="BG558" s="73" t="s">
        <v>4012</v>
      </c>
      <c r="BI558" s="73" t="s">
        <v>4842</v>
      </c>
      <c r="BO558" s="72" t="s">
        <v>210</v>
      </c>
      <c r="BP558" s="73" t="s">
        <v>3955</v>
      </c>
      <c r="BQ558" s="75">
        <v>432000625</v>
      </c>
      <c r="BR558" s="75">
        <v>486000625</v>
      </c>
      <c r="BS558" s="75">
        <v>522000625</v>
      </c>
      <c r="BT558" s="75">
        <v>594000625</v>
      </c>
      <c r="BU558" s="75">
        <v>630000625</v>
      </c>
      <c r="BV558" s="75">
        <v>666000625</v>
      </c>
      <c r="BW558" s="75">
        <v>702000625</v>
      </c>
      <c r="BX558" s="75">
        <v>738000625</v>
      </c>
      <c r="BY558" s="75">
        <v>0</v>
      </c>
      <c r="BZ558" s="75">
        <v>0</v>
      </c>
      <c r="CA558" s="75">
        <v>0</v>
      </c>
    </row>
    <row r="559" spans="10:79" ht="12" customHeight="1">
      <c r="J559" s="46">
        <v>555</v>
      </c>
      <c r="K559" s="46">
        <f t="shared" si="20"/>
        <v>0</v>
      </c>
      <c r="L559" s="82">
        <f t="shared" si="21"/>
        <v>0</v>
      </c>
      <c r="N559" s="119" t="s">
        <v>33</v>
      </c>
      <c r="O559" s="120" t="s">
        <v>2449</v>
      </c>
      <c r="P559" s="122">
        <v>0</v>
      </c>
      <c r="Q559" s="122">
        <v>120000026</v>
      </c>
      <c r="R559" s="122">
        <v>125000026</v>
      </c>
      <c r="S559" s="122">
        <v>135000026</v>
      </c>
      <c r="T559" s="122">
        <v>145000026</v>
      </c>
      <c r="U559" s="122">
        <v>165000026</v>
      </c>
      <c r="V559" s="122">
        <v>0</v>
      </c>
      <c r="W559" s="122">
        <v>0</v>
      </c>
      <c r="X559" s="122">
        <v>0</v>
      </c>
      <c r="Y559" s="122">
        <v>0</v>
      </c>
      <c r="Z559" s="122">
        <v>0</v>
      </c>
      <c r="AA559" s="122">
        <v>0</v>
      </c>
      <c r="AB559" s="122">
        <v>0</v>
      </c>
      <c r="AC559" s="122">
        <v>0</v>
      </c>
      <c r="AD559" s="121"/>
      <c r="BB559" s="120" t="s">
        <v>2613</v>
      </c>
      <c r="BG559" s="73" t="s">
        <v>5247</v>
      </c>
      <c r="BI559" s="73" t="s">
        <v>4843</v>
      </c>
      <c r="BO559" s="72" t="s">
        <v>210</v>
      </c>
      <c r="BP559" s="73" t="s">
        <v>3956</v>
      </c>
      <c r="BQ559" s="75">
        <v>378000625</v>
      </c>
      <c r="BR559" s="75">
        <v>432000625</v>
      </c>
      <c r="BS559" s="75">
        <v>459000625</v>
      </c>
      <c r="BT559" s="75">
        <v>495000625</v>
      </c>
      <c r="BU559" s="75">
        <v>549000625</v>
      </c>
      <c r="BV559" s="75">
        <v>585000625</v>
      </c>
      <c r="BW559" s="75">
        <v>0</v>
      </c>
      <c r="BX559" s="75">
        <v>0</v>
      </c>
      <c r="BY559" s="75">
        <v>0</v>
      </c>
      <c r="BZ559" s="75">
        <v>0</v>
      </c>
      <c r="CA559" s="75">
        <v>0</v>
      </c>
    </row>
    <row r="560" spans="10:79" ht="12" customHeight="1">
      <c r="J560" s="46">
        <v>556</v>
      </c>
      <c r="K560" s="46">
        <f t="shared" si="20"/>
        <v>0</v>
      </c>
      <c r="L560" s="82">
        <f t="shared" si="21"/>
        <v>0</v>
      </c>
      <c r="N560" s="119" t="s">
        <v>33</v>
      </c>
      <c r="O560" s="120" t="s">
        <v>3283</v>
      </c>
      <c r="P560" s="122">
        <v>0</v>
      </c>
      <c r="Q560" s="122">
        <v>90000026</v>
      </c>
      <c r="R560" s="122">
        <v>100000026</v>
      </c>
      <c r="S560" s="122">
        <v>115000026</v>
      </c>
      <c r="T560" s="122">
        <v>130000026</v>
      </c>
      <c r="U560" s="122">
        <v>140000026</v>
      </c>
      <c r="V560" s="122">
        <v>0</v>
      </c>
      <c r="W560" s="122">
        <v>0</v>
      </c>
      <c r="X560" s="122">
        <v>0</v>
      </c>
      <c r="Y560" s="122">
        <v>0</v>
      </c>
      <c r="Z560" s="122">
        <v>0</v>
      </c>
      <c r="AA560" s="122">
        <v>0</v>
      </c>
      <c r="AB560" s="122">
        <v>0</v>
      </c>
      <c r="AC560" s="122">
        <v>0</v>
      </c>
      <c r="AD560" s="121"/>
      <c r="BB560" s="120" t="s">
        <v>584</v>
      </c>
      <c r="BG560" s="73" t="s">
        <v>4013</v>
      </c>
      <c r="BI560" s="73" t="s">
        <v>4844</v>
      </c>
      <c r="BO560" s="72" t="s">
        <v>210</v>
      </c>
      <c r="BP560" s="73" t="s">
        <v>3957</v>
      </c>
      <c r="BQ560" s="75">
        <v>0</v>
      </c>
      <c r="BR560" s="75">
        <v>0</v>
      </c>
      <c r="BS560" s="75">
        <v>0</v>
      </c>
      <c r="BT560" s="75">
        <v>630000625</v>
      </c>
      <c r="BU560" s="75">
        <v>0</v>
      </c>
      <c r="BV560" s="75">
        <v>0</v>
      </c>
      <c r="BW560" s="75">
        <v>0</v>
      </c>
      <c r="BX560" s="75">
        <v>0</v>
      </c>
      <c r="BY560" s="75">
        <v>0</v>
      </c>
      <c r="BZ560" s="75">
        <v>0</v>
      </c>
      <c r="CA560" s="75">
        <v>0</v>
      </c>
    </row>
    <row r="561" spans="10:79" ht="12" customHeight="1">
      <c r="J561" s="46">
        <v>557</v>
      </c>
      <c r="K561" s="46">
        <f t="shared" si="20"/>
        <v>0</v>
      </c>
      <c r="L561" s="82">
        <f t="shared" si="21"/>
        <v>0</v>
      </c>
      <c r="N561" s="119" t="s">
        <v>33</v>
      </c>
      <c r="O561" s="120" t="s">
        <v>3284</v>
      </c>
      <c r="P561" s="122">
        <v>0</v>
      </c>
      <c r="Q561" s="122">
        <v>0</v>
      </c>
      <c r="R561" s="122">
        <v>120000026</v>
      </c>
      <c r="S561" s="122">
        <v>140000026</v>
      </c>
      <c r="T561" s="122">
        <v>150000026</v>
      </c>
      <c r="U561" s="122">
        <v>160000026</v>
      </c>
      <c r="V561" s="122">
        <v>175000026</v>
      </c>
      <c r="W561" s="122">
        <v>0</v>
      </c>
      <c r="X561" s="122">
        <v>0</v>
      </c>
      <c r="Y561" s="122">
        <v>0</v>
      </c>
      <c r="Z561" s="122">
        <v>0</v>
      </c>
      <c r="AA561" s="122">
        <v>0</v>
      </c>
      <c r="AB561" s="122">
        <v>0</v>
      </c>
      <c r="AC561" s="122">
        <v>0</v>
      </c>
      <c r="AD561" s="121"/>
      <c r="BB561" s="120" t="s">
        <v>1373</v>
      </c>
      <c r="BG561" s="73" t="s">
        <v>4014</v>
      </c>
      <c r="BI561" s="73" t="s">
        <v>4845</v>
      </c>
      <c r="BO561" s="72" t="s">
        <v>210</v>
      </c>
      <c r="BP561" s="73" t="s">
        <v>3958</v>
      </c>
      <c r="BQ561" s="75">
        <v>0</v>
      </c>
      <c r="BR561" s="75">
        <v>648000625</v>
      </c>
      <c r="BS561" s="75">
        <v>684000625</v>
      </c>
      <c r="BT561" s="75">
        <v>0</v>
      </c>
      <c r="BU561" s="75">
        <v>792000625</v>
      </c>
      <c r="BV561" s="75">
        <v>0</v>
      </c>
      <c r="BW561" s="75">
        <v>0</v>
      </c>
      <c r="BX561" s="75">
        <v>0</v>
      </c>
      <c r="BY561" s="75">
        <v>0</v>
      </c>
      <c r="BZ561" s="75">
        <v>0</v>
      </c>
      <c r="CA561" s="75">
        <v>0</v>
      </c>
    </row>
    <row r="562" spans="10:79" ht="12" customHeight="1">
      <c r="J562" s="46">
        <v>558</v>
      </c>
      <c r="K562" s="46">
        <f t="shared" si="20"/>
        <v>0</v>
      </c>
      <c r="L562" s="82">
        <f t="shared" si="21"/>
        <v>0</v>
      </c>
      <c r="N562" s="119" t="s">
        <v>33</v>
      </c>
      <c r="O562" s="120" t="s">
        <v>754</v>
      </c>
      <c r="P562" s="122">
        <v>0</v>
      </c>
      <c r="Q562" s="122">
        <v>0</v>
      </c>
      <c r="R562" s="122">
        <v>0</v>
      </c>
      <c r="S562" s="122">
        <v>140000026</v>
      </c>
      <c r="T562" s="122">
        <v>150000026</v>
      </c>
      <c r="U562" s="122">
        <v>160000026</v>
      </c>
      <c r="V562" s="122">
        <v>175000026</v>
      </c>
      <c r="W562" s="122">
        <v>0</v>
      </c>
      <c r="X562" s="122">
        <v>0</v>
      </c>
      <c r="Y562" s="122">
        <v>0</v>
      </c>
      <c r="Z562" s="122">
        <v>0</v>
      </c>
      <c r="AA562" s="122">
        <v>0</v>
      </c>
      <c r="AB562" s="122">
        <v>0</v>
      </c>
      <c r="AC562" s="122">
        <v>0</v>
      </c>
      <c r="AD562" s="121"/>
      <c r="BB562" s="120" t="s">
        <v>1612</v>
      </c>
      <c r="BG562" s="73" t="s">
        <v>4015</v>
      </c>
      <c r="BI562" s="73" t="s">
        <v>4846</v>
      </c>
      <c r="BO562" s="72" t="s">
        <v>210</v>
      </c>
      <c r="BP562" s="73" t="s">
        <v>3959</v>
      </c>
      <c r="BQ562" s="75">
        <v>432000625</v>
      </c>
      <c r="BR562" s="75">
        <v>495000625</v>
      </c>
      <c r="BS562" s="75">
        <v>558000625</v>
      </c>
      <c r="BT562" s="75">
        <v>612000625</v>
      </c>
      <c r="BU562" s="75">
        <v>639000625</v>
      </c>
      <c r="BV562" s="75">
        <v>670000625</v>
      </c>
      <c r="BW562" s="75">
        <v>711000625</v>
      </c>
      <c r="BX562" s="75">
        <v>0</v>
      </c>
      <c r="BY562" s="75">
        <v>0</v>
      </c>
      <c r="BZ562" s="75">
        <v>0</v>
      </c>
      <c r="CA562" s="75">
        <v>0</v>
      </c>
    </row>
    <row r="563" spans="10:79" ht="12" customHeight="1">
      <c r="J563" s="46">
        <v>559</v>
      </c>
      <c r="K563" s="46">
        <f t="shared" si="20"/>
        <v>0</v>
      </c>
      <c r="L563" s="82">
        <f t="shared" si="21"/>
        <v>0</v>
      </c>
      <c r="N563" s="119" t="s">
        <v>33</v>
      </c>
      <c r="O563" s="120" t="s">
        <v>633</v>
      </c>
      <c r="P563" s="122">
        <v>95000026</v>
      </c>
      <c r="Q563" s="122">
        <v>105000026</v>
      </c>
      <c r="R563" s="122">
        <v>115000026</v>
      </c>
      <c r="S563" s="122">
        <v>130000026</v>
      </c>
      <c r="T563" s="122">
        <v>0</v>
      </c>
      <c r="U563" s="122">
        <v>0</v>
      </c>
      <c r="V563" s="122">
        <v>0</v>
      </c>
      <c r="W563" s="122">
        <v>0</v>
      </c>
      <c r="X563" s="122">
        <v>0</v>
      </c>
      <c r="Y563" s="122">
        <v>0</v>
      </c>
      <c r="Z563" s="122">
        <v>0</v>
      </c>
      <c r="AA563" s="122">
        <v>0</v>
      </c>
      <c r="AB563" s="122">
        <v>0</v>
      </c>
      <c r="AC563" s="122">
        <v>0</v>
      </c>
      <c r="AD563" s="121"/>
      <c r="BB563" s="120" t="s">
        <v>303</v>
      </c>
      <c r="BG563" s="73" t="s">
        <v>4016</v>
      </c>
      <c r="BI563" s="73" t="s">
        <v>4847</v>
      </c>
      <c r="BO563" s="72" t="s">
        <v>210</v>
      </c>
      <c r="BP563" s="73" t="s">
        <v>3960</v>
      </c>
      <c r="BQ563" s="75">
        <v>0</v>
      </c>
      <c r="BR563" s="75">
        <v>0</v>
      </c>
      <c r="BS563" s="75">
        <v>0</v>
      </c>
      <c r="BT563" s="75">
        <v>0</v>
      </c>
      <c r="BU563" s="75">
        <v>0</v>
      </c>
      <c r="BV563" s="75">
        <v>0</v>
      </c>
      <c r="BW563" s="75">
        <v>0</v>
      </c>
      <c r="BX563" s="75">
        <v>765000625</v>
      </c>
      <c r="BY563" s="75">
        <v>0</v>
      </c>
      <c r="BZ563" s="75">
        <v>0</v>
      </c>
      <c r="CA563" s="75">
        <v>0</v>
      </c>
    </row>
    <row r="564" spans="10:79" ht="12" customHeight="1">
      <c r="J564" s="46">
        <v>560</v>
      </c>
      <c r="K564" s="46">
        <f t="shared" si="20"/>
        <v>0</v>
      </c>
      <c r="L564" s="82">
        <f t="shared" si="21"/>
        <v>0</v>
      </c>
      <c r="N564" s="119" t="s">
        <v>33</v>
      </c>
      <c r="O564" s="120" t="s">
        <v>696</v>
      </c>
      <c r="P564" s="122">
        <v>0</v>
      </c>
      <c r="Q564" s="122">
        <v>0</v>
      </c>
      <c r="R564" s="122">
        <v>0</v>
      </c>
      <c r="S564" s="122">
        <v>130000026</v>
      </c>
      <c r="T564" s="122">
        <v>140000026</v>
      </c>
      <c r="U564" s="122">
        <v>150000026</v>
      </c>
      <c r="V564" s="122">
        <v>160000026</v>
      </c>
      <c r="W564" s="122">
        <v>170000026</v>
      </c>
      <c r="X564" s="122">
        <v>0</v>
      </c>
      <c r="Y564" s="122">
        <v>0</v>
      </c>
      <c r="Z564" s="122">
        <v>0</v>
      </c>
      <c r="AA564" s="122">
        <v>0</v>
      </c>
      <c r="AB564" s="122">
        <v>0</v>
      </c>
      <c r="AC564" s="122">
        <v>0</v>
      </c>
      <c r="AD564" s="121"/>
      <c r="BB564" s="120" t="s">
        <v>1374</v>
      </c>
      <c r="BG564" s="73" t="s">
        <v>4017</v>
      </c>
      <c r="BI564" s="73" t="s">
        <v>4848</v>
      </c>
      <c r="BO564" s="72" t="s">
        <v>210</v>
      </c>
      <c r="BP564" s="73" t="s">
        <v>3961</v>
      </c>
      <c r="BQ564" s="75">
        <v>0</v>
      </c>
      <c r="BR564" s="75">
        <v>0</v>
      </c>
      <c r="BS564" s="75">
        <v>513000625</v>
      </c>
      <c r="BT564" s="75">
        <v>648000625</v>
      </c>
      <c r="BU564" s="75">
        <v>666000625</v>
      </c>
      <c r="BV564" s="75">
        <v>684000625</v>
      </c>
      <c r="BW564" s="75">
        <v>702000625</v>
      </c>
      <c r="BX564" s="75">
        <v>720000625</v>
      </c>
      <c r="BY564" s="75">
        <v>738000625</v>
      </c>
      <c r="BZ564" s="75">
        <v>0</v>
      </c>
      <c r="CA564" s="75">
        <v>0</v>
      </c>
    </row>
    <row r="565" spans="10:79" ht="12" customHeight="1">
      <c r="J565" s="46">
        <v>561</v>
      </c>
      <c r="K565" s="46">
        <f t="shared" si="20"/>
        <v>0</v>
      </c>
      <c r="L565" s="82">
        <f t="shared" si="21"/>
        <v>0</v>
      </c>
      <c r="N565" s="119" t="s">
        <v>33</v>
      </c>
      <c r="O565" s="120" t="s">
        <v>696</v>
      </c>
      <c r="P565" s="122">
        <v>95000026</v>
      </c>
      <c r="Q565" s="122">
        <v>105000026</v>
      </c>
      <c r="R565" s="122">
        <v>115000026</v>
      </c>
      <c r="S565" s="122">
        <v>130000026</v>
      </c>
      <c r="T565" s="122">
        <v>0</v>
      </c>
      <c r="U565" s="122">
        <v>0</v>
      </c>
      <c r="V565" s="122">
        <v>0</v>
      </c>
      <c r="W565" s="122">
        <v>0</v>
      </c>
      <c r="X565" s="122">
        <v>0</v>
      </c>
      <c r="Y565" s="122">
        <v>0</v>
      </c>
      <c r="Z565" s="122">
        <v>0</v>
      </c>
      <c r="AA565" s="122">
        <v>0</v>
      </c>
      <c r="AB565" s="122">
        <v>0</v>
      </c>
      <c r="AC565" s="122">
        <v>0</v>
      </c>
      <c r="AD565" s="121"/>
      <c r="BB565" s="120" t="s">
        <v>412</v>
      </c>
      <c r="BG565" s="73" t="s">
        <v>4018</v>
      </c>
      <c r="BI565" s="73" t="s">
        <v>4848</v>
      </c>
      <c r="BO565" s="72" t="s">
        <v>210</v>
      </c>
      <c r="BP565" s="73" t="s">
        <v>3962</v>
      </c>
      <c r="BQ565" s="75">
        <v>0</v>
      </c>
      <c r="BR565" s="75">
        <v>477000625</v>
      </c>
      <c r="BS565" s="75">
        <v>504000625</v>
      </c>
      <c r="BT565" s="75">
        <v>540000625</v>
      </c>
      <c r="BU565" s="75">
        <v>567000625</v>
      </c>
      <c r="BV565" s="75">
        <v>594000625</v>
      </c>
      <c r="BW565" s="75">
        <v>0</v>
      </c>
      <c r="BX565" s="75">
        <v>0</v>
      </c>
      <c r="BY565" s="75">
        <v>0</v>
      </c>
      <c r="BZ565" s="75">
        <v>0</v>
      </c>
      <c r="CA565" s="75">
        <v>0</v>
      </c>
    </row>
    <row r="566" spans="10:79" ht="12" customHeight="1">
      <c r="J566" s="46">
        <v>562</v>
      </c>
      <c r="K566" s="46">
        <f t="shared" si="20"/>
        <v>0</v>
      </c>
      <c r="L566" s="82">
        <f t="shared" si="21"/>
        <v>0</v>
      </c>
      <c r="N566" s="119" t="s">
        <v>33</v>
      </c>
      <c r="O566" s="120" t="s">
        <v>298</v>
      </c>
      <c r="P566" s="122">
        <v>95000026</v>
      </c>
      <c r="Q566" s="122">
        <v>105000026</v>
      </c>
      <c r="R566" s="122">
        <v>120000026</v>
      </c>
      <c r="S566" s="122">
        <v>130000026</v>
      </c>
      <c r="T566" s="122">
        <v>150000026</v>
      </c>
      <c r="U566" s="122">
        <v>0</v>
      </c>
      <c r="V566" s="122">
        <v>0</v>
      </c>
      <c r="W566" s="122">
        <v>0</v>
      </c>
      <c r="X566" s="122">
        <v>0</v>
      </c>
      <c r="Y566" s="122">
        <v>0</v>
      </c>
      <c r="Z566" s="122">
        <v>0</v>
      </c>
      <c r="AA566" s="122">
        <v>0</v>
      </c>
      <c r="AB566" s="122">
        <v>0</v>
      </c>
      <c r="AC566" s="122">
        <v>0</v>
      </c>
      <c r="AD566" s="121"/>
      <c r="BB566" s="120" t="s">
        <v>305</v>
      </c>
      <c r="BG566" s="73" t="s">
        <v>4019</v>
      </c>
      <c r="BI566" s="73" t="s">
        <v>4849</v>
      </c>
      <c r="BO566" s="72" t="s">
        <v>210</v>
      </c>
      <c r="BP566" s="73" t="s">
        <v>3963</v>
      </c>
      <c r="BQ566" s="75">
        <v>562000625</v>
      </c>
      <c r="BR566" s="75">
        <v>0</v>
      </c>
      <c r="BS566" s="75">
        <v>652000625</v>
      </c>
      <c r="BT566" s="75">
        <v>0</v>
      </c>
      <c r="BU566" s="75">
        <v>0</v>
      </c>
      <c r="BV566" s="75">
        <v>0</v>
      </c>
      <c r="BW566" s="75">
        <v>0</v>
      </c>
      <c r="BX566" s="75">
        <v>0</v>
      </c>
      <c r="BY566" s="75">
        <v>0</v>
      </c>
      <c r="BZ566" s="75">
        <v>0</v>
      </c>
      <c r="CA566" s="75">
        <v>0</v>
      </c>
    </row>
    <row r="567" spans="10:79" ht="12" customHeight="1">
      <c r="J567" s="46">
        <v>563</v>
      </c>
      <c r="K567" s="46">
        <f t="shared" si="20"/>
        <v>0</v>
      </c>
      <c r="L567" s="82">
        <f t="shared" si="21"/>
        <v>0</v>
      </c>
      <c r="N567" s="119" t="s">
        <v>33</v>
      </c>
      <c r="O567" s="120" t="s">
        <v>697</v>
      </c>
      <c r="P567" s="122">
        <v>95000026</v>
      </c>
      <c r="Q567" s="122">
        <v>105000026</v>
      </c>
      <c r="R567" s="122">
        <v>115000026</v>
      </c>
      <c r="S567" s="122">
        <v>130000026</v>
      </c>
      <c r="T567" s="122">
        <v>0</v>
      </c>
      <c r="U567" s="122">
        <v>0</v>
      </c>
      <c r="V567" s="122">
        <v>0</v>
      </c>
      <c r="W567" s="122">
        <v>0</v>
      </c>
      <c r="X567" s="122">
        <v>0</v>
      </c>
      <c r="Y567" s="122">
        <v>0</v>
      </c>
      <c r="Z567" s="122">
        <v>0</v>
      </c>
      <c r="AA567" s="122">
        <v>0</v>
      </c>
      <c r="AB567" s="122">
        <v>0</v>
      </c>
      <c r="AC567" s="122">
        <v>0</v>
      </c>
      <c r="AD567" s="121"/>
      <c r="BB567" s="120" t="s">
        <v>639</v>
      </c>
      <c r="BG567" s="73" t="s">
        <v>4019</v>
      </c>
      <c r="BI567" s="73" t="s">
        <v>4850</v>
      </c>
      <c r="BO567" s="72" t="s">
        <v>210</v>
      </c>
      <c r="BP567" s="73" t="s">
        <v>3964</v>
      </c>
      <c r="BQ567" s="75">
        <v>0</v>
      </c>
      <c r="BR567" s="75">
        <v>643000625</v>
      </c>
      <c r="BS567" s="75">
        <v>675000625</v>
      </c>
      <c r="BT567" s="75">
        <v>0</v>
      </c>
      <c r="BU567" s="75">
        <v>0</v>
      </c>
      <c r="BV567" s="75">
        <v>0</v>
      </c>
      <c r="BW567" s="75">
        <v>0</v>
      </c>
      <c r="BX567" s="75">
        <v>0</v>
      </c>
      <c r="BY567" s="75">
        <v>0</v>
      </c>
      <c r="BZ567" s="75">
        <v>0</v>
      </c>
      <c r="CA567" s="75">
        <v>0</v>
      </c>
    </row>
    <row r="568" spans="10:79" ht="12" customHeight="1">
      <c r="J568" s="46">
        <v>564</v>
      </c>
      <c r="K568" s="46">
        <f t="shared" si="20"/>
        <v>0</v>
      </c>
      <c r="L568" s="82">
        <f t="shared" si="21"/>
        <v>0</v>
      </c>
      <c r="N568" s="119" t="s">
        <v>33</v>
      </c>
      <c r="O568" s="120" t="s">
        <v>1530</v>
      </c>
      <c r="P568" s="122">
        <v>0</v>
      </c>
      <c r="Q568" s="122">
        <v>0</v>
      </c>
      <c r="R568" s="122">
        <v>0</v>
      </c>
      <c r="S568" s="122">
        <v>0</v>
      </c>
      <c r="T568" s="122">
        <v>0</v>
      </c>
      <c r="U568" s="122">
        <v>0</v>
      </c>
      <c r="V568" s="122">
        <v>170000026</v>
      </c>
      <c r="W568" s="122">
        <v>175000026</v>
      </c>
      <c r="X568" s="122">
        <v>180000026</v>
      </c>
      <c r="Y568" s="122">
        <v>185000026</v>
      </c>
      <c r="Z568" s="122">
        <v>190000026</v>
      </c>
      <c r="AA568" s="122">
        <v>195000026</v>
      </c>
      <c r="AB568" s="122">
        <v>0</v>
      </c>
      <c r="AC568" s="122">
        <v>0</v>
      </c>
      <c r="AD568" s="121"/>
      <c r="BB568" s="120" t="s">
        <v>1036</v>
      </c>
      <c r="BG568" s="73" t="s">
        <v>4019</v>
      </c>
      <c r="BI568" s="73" t="s">
        <v>4851</v>
      </c>
      <c r="BO568" s="72" t="s">
        <v>210</v>
      </c>
      <c r="BP568" s="73" t="s">
        <v>3965</v>
      </c>
      <c r="BQ568" s="75">
        <v>0</v>
      </c>
      <c r="BR568" s="75">
        <v>0</v>
      </c>
      <c r="BS568" s="75">
        <v>0</v>
      </c>
      <c r="BT568" s="75">
        <v>0</v>
      </c>
      <c r="BU568" s="75">
        <v>0</v>
      </c>
      <c r="BV568" s="75">
        <v>0</v>
      </c>
      <c r="BW568" s="75">
        <v>0</v>
      </c>
      <c r="BX568" s="75">
        <v>0</v>
      </c>
      <c r="BY568" s="75">
        <v>0</v>
      </c>
      <c r="BZ568" s="75">
        <v>0</v>
      </c>
      <c r="CA568" s="75">
        <v>0</v>
      </c>
    </row>
    <row r="569" spans="10:79" ht="12" customHeight="1">
      <c r="J569" s="46">
        <v>565</v>
      </c>
      <c r="K569" s="46">
        <f t="shared" si="20"/>
        <v>0</v>
      </c>
      <c r="L569" s="82">
        <f t="shared" si="21"/>
        <v>0</v>
      </c>
      <c r="N569" s="119" t="s">
        <v>33</v>
      </c>
      <c r="O569" s="120" t="s">
        <v>2158</v>
      </c>
      <c r="P569" s="122">
        <v>0</v>
      </c>
      <c r="Q569" s="122">
        <v>0</v>
      </c>
      <c r="R569" s="122">
        <v>0</v>
      </c>
      <c r="S569" s="122">
        <v>0</v>
      </c>
      <c r="T569" s="122">
        <v>0</v>
      </c>
      <c r="U569" s="122">
        <v>0</v>
      </c>
      <c r="V569" s="122">
        <v>0</v>
      </c>
      <c r="W569" s="122">
        <v>0</v>
      </c>
      <c r="X569" s="122">
        <v>0</v>
      </c>
      <c r="Y569" s="122">
        <v>0</v>
      </c>
      <c r="Z569" s="122">
        <v>190000026</v>
      </c>
      <c r="AA569" s="122">
        <v>0</v>
      </c>
      <c r="AB569" s="122">
        <v>0</v>
      </c>
      <c r="AC569" s="122">
        <v>0</v>
      </c>
      <c r="AD569" s="121"/>
      <c r="BB569" s="120" t="s">
        <v>1267</v>
      </c>
      <c r="BG569" s="73" t="s">
        <v>4020</v>
      </c>
      <c r="BI569" s="73" t="s">
        <v>4852</v>
      </c>
      <c r="BO569" s="72" t="s">
        <v>210</v>
      </c>
      <c r="BP569" s="73" t="s">
        <v>3966</v>
      </c>
      <c r="BQ569" s="75">
        <v>0</v>
      </c>
      <c r="BR569" s="75">
        <v>0</v>
      </c>
      <c r="BS569" s="75">
        <v>0</v>
      </c>
      <c r="BT569" s="75">
        <v>0</v>
      </c>
      <c r="BU569" s="75">
        <v>0</v>
      </c>
      <c r="BV569" s="75">
        <v>0</v>
      </c>
      <c r="BW569" s="75">
        <v>720000625</v>
      </c>
      <c r="BX569" s="75">
        <v>855000625</v>
      </c>
      <c r="BY569" s="75">
        <v>0</v>
      </c>
      <c r="BZ569" s="75">
        <v>0</v>
      </c>
      <c r="CA569" s="75">
        <v>0</v>
      </c>
    </row>
    <row r="570" spans="10:79" ht="12" customHeight="1">
      <c r="J570" s="46">
        <v>566</v>
      </c>
      <c r="K570" s="46">
        <f t="shared" si="20"/>
        <v>0</v>
      </c>
      <c r="L570" s="82">
        <f t="shared" si="21"/>
        <v>0</v>
      </c>
      <c r="N570" s="119" t="s">
        <v>33</v>
      </c>
      <c r="O570" s="120" t="s">
        <v>385</v>
      </c>
      <c r="P570" s="122">
        <v>0</v>
      </c>
      <c r="Q570" s="122">
        <v>0</v>
      </c>
      <c r="R570" s="122">
        <v>0</v>
      </c>
      <c r="S570" s="122">
        <v>0</v>
      </c>
      <c r="T570" s="122">
        <v>0</v>
      </c>
      <c r="U570" s="122">
        <v>0</v>
      </c>
      <c r="V570" s="122">
        <v>150000026</v>
      </c>
      <c r="W570" s="122">
        <v>160000026</v>
      </c>
      <c r="X570" s="122">
        <v>170000026</v>
      </c>
      <c r="Y570" s="122">
        <v>180000026</v>
      </c>
      <c r="Z570" s="122">
        <v>190000026</v>
      </c>
      <c r="AA570" s="122">
        <v>200000026</v>
      </c>
      <c r="AB570" s="122">
        <v>0</v>
      </c>
      <c r="AC570" s="122">
        <v>0</v>
      </c>
      <c r="AD570" s="121"/>
      <c r="BB570" s="120" t="s">
        <v>1120</v>
      </c>
      <c r="BG570" s="73" t="s">
        <v>5033</v>
      </c>
      <c r="BI570" s="73" t="s">
        <v>4853</v>
      </c>
      <c r="BO570" s="72" t="s">
        <v>210</v>
      </c>
      <c r="BP570" s="73" t="s">
        <v>3967</v>
      </c>
      <c r="BQ570" s="75">
        <v>486000625</v>
      </c>
      <c r="BR570" s="75">
        <v>540000625</v>
      </c>
      <c r="BS570" s="75">
        <v>0</v>
      </c>
      <c r="BT570" s="75">
        <v>648000625</v>
      </c>
      <c r="BU570" s="75">
        <v>684000625</v>
      </c>
      <c r="BV570" s="75">
        <v>720000625</v>
      </c>
      <c r="BW570" s="75">
        <v>0</v>
      </c>
      <c r="BX570" s="75">
        <v>0</v>
      </c>
      <c r="BY570" s="75">
        <v>0</v>
      </c>
      <c r="BZ570" s="75">
        <v>0</v>
      </c>
      <c r="CA570" s="75">
        <v>0</v>
      </c>
    </row>
    <row r="571" spans="10:79" ht="12" customHeight="1">
      <c r="J571" s="46">
        <v>567</v>
      </c>
      <c r="K571" s="46">
        <f t="shared" si="20"/>
        <v>0</v>
      </c>
      <c r="L571" s="82">
        <f t="shared" si="21"/>
        <v>0</v>
      </c>
      <c r="N571" s="119" t="s">
        <v>33</v>
      </c>
      <c r="O571" s="120" t="s">
        <v>1646</v>
      </c>
      <c r="P571" s="122">
        <v>0</v>
      </c>
      <c r="Q571" s="122">
        <v>0</v>
      </c>
      <c r="R571" s="122">
        <v>100000026</v>
      </c>
      <c r="S571" s="122">
        <v>0</v>
      </c>
      <c r="T571" s="122">
        <v>0</v>
      </c>
      <c r="U571" s="122">
        <v>0</v>
      </c>
      <c r="V571" s="122">
        <v>0</v>
      </c>
      <c r="W571" s="122">
        <v>0</v>
      </c>
      <c r="X571" s="122">
        <v>0</v>
      </c>
      <c r="Y571" s="122">
        <v>0</v>
      </c>
      <c r="Z571" s="122">
        <v>0</v>
      </c>
      <c r="AA571" s="122">
        <v>0</v>
      </c>
      <c r="AB571" s="122">
        <v>0</v>
      </c>
      <c r="AC571" s="122">
        <v>0</v>
      </c>
      <c r="AD571" s="121"/>
      <c r="BB571" s="120" t="s">
        <v>1037</v>
      </c>
      <c r="BG571" s="73" t="s">
        <v>4021</v>
      </c>
      <c r="BI571" s="73" t="s">
        <v>4854</v>
      </c>
      <c r="BO571" s="72" t="s">
        <v>210</v>
      </c>
      <c r="BP571" s="73" t="s">
        <v>3968</v>
      </c>
      <c r="BQ571" s="75">
        <v>540000625</v>
      </c>
      <c r="BR571" s="75">
        <v>594000625</v>
      </c>
      <c r="BS571" s="75">
        <v>630000625</v>
      </c>
      <c r="BT571" s="75">
        <v>702000625</v>
      </c>
      <c r="BU571" s="75">
        <v>738000625</v>
      </c>
      <c r="BV571" s="75">
        <v>774000625</v>
      </c>
      <c r="BW571" s="75">
        <v>819000625</v>
      </c>
      <c r="BX571" s="75">
        <v>855000625</v>
      </c>
      <c r="BY571" s="75">
        <v>0</v>
      </c>
      <c r="BZ571" s="75">
        <v>0</v>
      </c>
      <c r="CA571" s="75">
        <v>0</v>
      </c>
    </row>
    <row r="572" spans="10:79" ht="12" customHeight="1">
      <c r="J572" s="46">
        <v>568</v>
      </c>
      <c r="K572" s="46">
        <f t="shared" si="20"/>
        <v>0</v>
      </c>
      <c r="L572" s="82">
        <f t="shared" si="21"/>
        <v>0</v>
      </c>
      <c r="N572" s="119" t="s">
        <v>33</v>
      </c>
      <c r="O572" s="120" t="s">
        <v>1150</v>
      </c>
      <c r="P572" s="122">
        <v>0</v>
      </c>
      <c r="Q572" s="122">
        <v>0</v>
      </c>
      <c r="R572" s="122">
        <v>0</v>
      </c>
      <c r="S572" s="122">
        <v>120000026</v>
      </c>
      <c r="T572" s="122">
        <v>130000026</v>
      </c>
      <c r="U572" s="122">
        <v>140000026</v>
      </c>
      <c r="V572" s="122">
        <v>150000026</v>
      </c>
      <c r="W572" s="122">
        <v>160000026</v>
      </c>
      <c r="X572" s="122">
        <v>170000026</v>
      </c>
      <c r="Y572" s="122">
        <v>180000026</v>
      </c>
      <c r="Z572" s="122">
        <v>190000026</v>
      </c>
      <c r="AA572" s="122">
        <v>200000026</v>
      </c>
      <c r="AB572" s="122">
        <v>0</v>
      </c>
      <c r="AC572" s="122">
        <v>0</v>
      </c>
      <c r="AD572" s="121"/>
      <c r="BB572" s="120" t="s">
        <v>306</v>
      </c>
      <c r="BG572" s="73" t="s">
        <v>4022</v>
      </c>
      <c r="BI572" s="73" t="s">
        <v>4855</v>
      </c>
      <c r="BO572" s="72" t="s">
        <v>210</v>
      </c>
      <c r="BP572" s="73" t="s">
        <v>3969</v>
      </c>
      <c r="BQ572" s="75">
        <v>450000625</v>
      </c>
      <c r="BR572" s="75">
        <v>477000625</v>
      </c>
      <c r="BS572" s="75">
        <v>513000625</v>
      </c>
      <c r="BT572" s="75">
        <v>549000625</v>
      </c>
      <c r="BU572" s="75">
        <v>0</v>
      </c>
      <c r="BV572" s="75">
        <v>0</v>
      </c>
      <c r="BW572" s="75">
        <v>0</v>
      </c>
      <c r="BX572" s="75">
        <v>0</v>
      </c>
      <c r="BY572" s="75">
        <v>0</v>
      </c>
      <c r="BZ572" s="75">
        <v>0</v>
      </c>
      <c r="CA572" s="75">
        <v>0</v>
      </c>
    </row>
    <row r="573" spans="10:79" ht="12" customHeight="1">
      <c r="J573" s="46">
        <v>569</v>
      </c>
      <c r="K573" s="46">
        <f t="shared" si="20"/>
        <v>0</v>
      </c>
      <c r="L573" s="82">
        <f t="shared" si="21"/>
        <v>0</v>
      </c>
      <c r="N573" s="119" t="s">
        <v>33</v>
      </c>
      <c r="O573" s="120" t="s">
        <v>1531</v>
      </c>
      <c r="P573" s="122">
        <v>0</v>
      </c>
      <c r="Q573" s="122">
        <v>120000026</v>
      </c>
      <c r="R573" s="122">
        <v>125000026</v>
      </c>
      <c r="S573" s="122">
        <v>130000026</v>
      </c>
      <c r="T573" s="122">
        <v>140000026</v>
      </c>
      <c r="U573" s="122">
        <v>150000026</v>
      </c>
      <c r="V573" s="122">
        <v>160000026</v>
      </c>
      <c r="W573" s="122">
        <v>170000026</v>
      </c>
      <c r="X573" s="122">
        <v>175000026</v>
      </c>
      <c r="Y573" s="122">
        <v>180000026</v>
      </c>
      <c r="Z573" s="122">
        <v>0</v>
      </c>
      <c r="AA573" s="122">
        <v>0</v>
      </c>
      <c r="AB573" s="122">
        <v>0</v>
      </c>
      <c r="AC573" s="122">
        <v>0</v>
      </c>
      <c r="AD573" s="121"/>
      <c r="BB573" s="120" t="s">
        <v>1038</v>
      </c>
      <c r="BG573" s="73" t="s">
        <v>4023</v>
      </c>
      <c r="BI573" s="73" t="s">
        <v>4856</v>
      </c>
      <c r="BO573" s="72" t="s">
        <v>210</v>
      </c>
      <c r="BP573" s="73" t="s">
        <v>3970</v>
      </c>
      <c r="BQ573" s="75">
        <v>0</v>
      </c>
      <c r="BR573" s="75">
        <v>0</v>
      </c>
      <c r="BS573" s="75">
        <v>648000625</v>
      </c>
      <c r="BT573" s="75">
        <v>684000625</v>
      </c>
      <c r="BU573" s="75">
        <v>774000625</v>
      </c>
      <c r="BV573" s="75">
        <v>792000625</v>
      </c>
      <c r="BW573" s="75">
        <v>810000625</v>
      </c>
      <c r="BX573" s="75">
        <v>0</v>
      </c>
      <c r="BY573" s="75">
        <v>0</v>
      </c>
      <c r="BZ573" s="75">
        <v>0</v>
      </c>
      <c r="CA573" s="75">
        <v>0</v>
      </c>
    </row>
    <row r="574" spans="10:79" ht="12" customHeight="1">
      <c r="J574" s="46">
        <v>570</v>
      </c>
      <c r="K574" s="46">
        <f t="shared" si="20"/>
        <v>0</v>
      </c>
      <c r="L574" s="82">
        <f t="shared" si="21"/>
        <v>0</v>
      </c>
      <c r="N574" s="119" t="s">
        <v>33</v>
      </c>
      <c r="O574" s="120" t="s">
        <v>1151</v>
      </c>
      <c r="P574" s="122">
        <v>0</v>
      </c>
      <c r="Q574" s="122">
        <v>0</v>
      </c>
      <c r="R574" s="122">
        <v>0</v>
      </c>
      <c r="S574" s="122">
        <v>135000026</v>
      </c>
      <c r="T574" s="122">
        <v>140000026</v>
      </c>
      <c r="U574" s="122">
        <v>145000026</v>
      </c>
      <c r="V574" s="122">
        <v>150000026</v>
      </c>
      <c r="W574" s="122">
        <v>160000026</v>
      </c>
      <c r="X574" s="122">
        <v>170000026</v>
      </c>
      <c r="Y574" s="122">
        <v>180000026</v>
      </c>
      <c r="Z574" s="122">
        <v>190000026</v>
      </c>
      <c r="AA574" s="122">
        <v>200000026</v>
      </c>
      <c r="AB574" s="122">
        <v>0</v>
      </c>
      <c r="AC574" s="122">
        <v>0</v>
      </c>
      <c r="AD574" s="121"/>
      <c r="BB574" s="120" t="s">
        <v>295</v>
      </c>
      <c r="BG574" s="73" t="s">
        <v>4024</v>
      </c>
      <c r="BI574" s="73" t="s">
        <v>4857</v>
      </c>
      <c r="BO574" s="72" t="s">
        <v>210</v>
      </c>
      <c r="BP574" s="73" t="s">
        <v>3971</v>
      </c>
      <c r="BQ574" s="75">
        <v>423000625</v>
      </c>
      <c r="BR574" s="75">
        <v>468000625</v>
      </c>
      <c r="BS574" s="75">
        <v>540000625</v>
      </c>
      <c r="BT574" s="75">
        <v>576000625</v>
      </c>
      <c r="BU574" s="75">
        <v>0</v>
      </c>
      <c r="BV574" s="75">
        <v>648000625</v>
      </c>
      <c r="BW574" s="75">
        <v>693000625</v>
      </c>
      <c r="BX574" s="75">
        <v>0</v>
      </c>
      <c r="BY574" s="75">
        <v>0</v>
      </c>
      <c r="BZ574" s="75">
        <v>0</v>
      </c>
      <c r="CA574" s="75">
        <v>0</v>
      </c>
    </row>
    <row r="575" spans="10:79" ht="12" customHeight="1">
      <c r="J575" s="46">
        <v>571</v>
      </c>
      <c r="K575" s="46">
        <f t="shared" si="20"/>
        <v>0</v>
      </c>
      <c r="L575" s="82">
        <f t="shared" si="21"/>
        <v>0</v>
      </c>
      <c r="N575" s="119" t="s">
        <v>33</v>
      </c>
      <c r="O575" s="120" t="s">
        <v>2159</v>
      </c>
      <c r="P575" s="122">
        <v>0</v>
      </c>
      <c r="Q575" s="122">
        <v>0</v>
      </c>
      <c r="R575" s="122">
        <v>0</v>
      </c>
      <c r="S575" s="122">
        <v>0</v>
      </c>
      <c r="T575" s="122">
        <v>0</v>
      </c>
      <c r="U575" s="122">
        <v>135000026</v>
      </c>
      <c r="V575" s="122">
        <v>140000026</v>
      </c>
      <c r="W575" s="122">
        <v>145000026</v>
      </c>
      <c r="X575" s="122">
        <v>150000026</v>
      </c>
      <c r="Y575" s="122">
        <v>155000026</v>
      </c>
      <c r="Z575" s="122">
        <v>165000026</v>
      </c>
      <c r="AA575" s="122">
        <v>185000026</v>
      </c>
      <c r="AB575" s="122">
        <v>0</v>
      </c>
      <c r="AC575" s="122">
        <v>0</v>
      </c>
      <c r="AD575" s="121"/>
      <c r="BB575" s="120" t="s">
        <v>1504</v>
      </c>
      <c r="BG575" s="73" t="s">
        <v>4025</v>
      </c>
      <c r="BI575" s="73" t="s">
        <v>4858</v>
      </c>
      <c r="BO575" s="72" t="s">
        <v>210</v>
      </c>
      <c r="BP575" s="73" t="s">
        <v>3972</v>
      </c>
      <c r="BQ575" s="75">
        <v>0</v>
      </c>
      <c r="BR575" s="75">
        <v>0</v>
      </c>
      <c r="BS575" s="75">
        <v>0</v>
      </c>
      <c r="BT575" s="75">
        <v>0</v>
      </c>
      <c r="BU575" s="75">
        <v>0</v>
      </c>
      <c r="BV575" s="75">
        <v>0</v>
      </c>
      <c r="BW575" s="75">
        <v>0</v>
      </c>
      <c r="BX575" s="75">
        <v>0</v>
      </c>
      <c r="BY575" s="75">
        <v>0</v>
      </c>
      <c r="BZ575" s="75">
        <v>0</v>
      </c>
      <c r="CA575" s="75">
        <v>0</v>
      </c>
    </row>
    <row r="576" spans="10:79" ht="12" customHeight="1">
      <c r="J576" s="46">
        <v>572</v>
      </c>
      <c r="K576" s="46">
        <f t="shared" si="20"/>
        <v>0</v>
      </c>
      <c r="L576" s="82">
        <f t="shared" si="21"/>
        <v>0</v>
      </c>
      <c r="N576" s="119" t="s">
        <v>33</v>
      </c>
      <c r="O576" s="120" t="s">
        <v>755</v>
      </c>
      <c r="P576" s="122">
        <v>70000026</v>
      </c>
      <c r="Q576" s="122">
        <v>75000026</v>
      </c>
      <c r="R576" s="122">
        <v>80000026</v>
      </c>
      <c r="S576" s="122">
        <v>90000026</v>
      </c>
      <c r="T576" s="122">
        <v>105000026</v>
      </c>
      <c r="U576" s="122">
        <v>0</v>
      </c>
      <c r="V576" s="122">
        <v>0</v>
      </c>
      <c r="W576" s="122">
        <v>0</v>
      </c>
      <c r="X576" s="122">
        <v>0</v>
      </c>
      <c r="Y576" s="122">
        <v>0</v>
      </c>
      <c r="Z576" s="122">
        <v>0</v>
      </c>
      <c r="AA576" s="122">
        <v>0</v>
      </c>
      <c r="AB576" s="122">
        <v>0</v>
      </c>
      <c r="AC576" s="122">
        <v>0</v>
      </c>
      <c r="AD576" s="121"/>
      <c r="BB576" s="120" t="s">
        <v>1505</v>
      </c>
      <c r="BG576" s="73" t="s">
        <v>4026</v>
      </c>
      <c r="BI576" s="73" t="s">
        <v>4859</v>
      </c>
      <c r="BO576" s="72" t="s">
        <v>210</v>
      </c>
      <c r="BP576" s="73" t="s">
        <v>3973</v>
      </c>
      <c r="BQ576" s="75">
        <v>342000625</v>
      </c>
      <c r="BR576" s="75">
        <v>360000625</v>
      </c>
      <c r="BS576" s="75">
        <v>378000625</v>
      </c>
      <c r="BT576" s="75">
        <v>0</v>
      </c>
      <c r="BU576" s="75">
        <v>0</v>
      </c>
      <c r="BV576" s="75">
        <v>0</v>
      </c>
      <c r="BW576" s="75">
        <v>0</v>
      </c>
      <c r="BX576" s="75">
        <v>0</v>
      </c>
      <c r="BY576" s="75">
        <v>0</v>
      </c>
      <c r="BZ576" s="75">
        <v>0</v>
      </c>
      <c r="CA576" s="75">
        <v>0</v>
      </c>
    </row>
    <row r="577" spans="10:79" ht="12" customHeight="1">
      <c r="J577" s="46">
        <v>573</v>
      </c>
      <c r="K577" s="46">
        <f t="shared" si="20"/>
        <v>0</v>
      </c>
      <c r="L577" s="82">
        <f t="shared" si="21"/>
        <v>0</v>
      </c>
      <c r="N577" s="119" t="s">
        <v>33</v>
      </c>
      <c r="O577" s="120" t="s">
        <v>698</v>
      </c>
      <c r="P577" s="122">
        <v>90000026</v>
      </c>
      <c r="Q577" s="122">
        <v>95000026</v>
      </c>
      <c r="R577" s="122">
        <v>100000026</v>
      </c>
      <c r="S577" s="122">
        <v>105000026</v>
      </c>
      <c r="T577" s="122">
        <v>0</v>
      </c>
      <c r="U577" s="122">
        <v>0</v>
      </c>
      <c r="V577" s="122">
        <v>0</v>
      </c>
      <c r="W577" s="122">
        <v>0</v>
      </c>
      <c r="X577" s="122">
        <v>0</v>
      </c>
      <c r="Y577" s="122">
        <v>0</v>
      </c>
      <c r="Z577" s="122">
        <v>0</v>
      </c>
      <c r="AA577" s="122">
        <v>0</v>
      </c>
      <c r="AB577" s="122">
        <v>0</v>
      </c>
      <c r="AC577" s="122">
        <v>0</v>
      </c>
      <c r="AD577" s="121"/>
      <c r="BB577" s="120" t="s">
        <v>1506</v>
      </c>
      <c r="BG577" s="73" t="s">
        <v>4027</v>
      </c>
      <c r="BI577" s="73" t="s">
        <v>4860</v>
      </c>
      <c r="BO577" s="72" t="s">
        <v>210</v>
      </c>
      <c r="BP577" s="73" t="s">
        <v>3974</v>
      </c>
      <c r="BQ577" s="75">
        <v>540000625</v>
      </c>
      <c r="BR577" s="75">
        <v>0</v>
      </c>
      <c r="BS577" s="75">
        <v>0</v>
      </c>
      <c r="BT577" s="75">
        <v>630000625</v>
      </c>
      <c r="BU577" s="75">
        <v>650000000</v>
      </c>
      <c r="BV577" s="75">
        <v>0</v>
      </c>
      <c r="BW577" s="75">
        <v>0</v>
      </c>
      <c r="BX577" s="75">
        <v>0</v>
      </c>
      <c r="BY577" s="75">
        <v>0</v>
      </c>
      <c r="BZ577" s="75">
        <v>0</v>
      </c>
      <c r="CA577" s="75">
        <v>0</v>
      </c>
    </row>
    <row r="578" spans="10:79" ht="12" customHeight="1">
      <c r="J578" s="46">
        <v>574</v>
      </c>
      <c r="K578" s="46">
        <f t="shared" si="20"/>
        <v>0</v>
      </c>
      <c r="L578" s="82">
        <f t="shared" si="21"/>
        <v>0</v>
      </c>
      <c r="N578" s="119" t="s">
        <v>33</v>
      </c>
      <c r="O578" s="120" t="s">
        <v>637</v>
      </c>
      <c r="P578" s="122">
        <v>95000026</v>
      </c>
      <c r="Q578" s="122">
        <v>105000026</v>
      </c>
      <c r="R578" s="122">
        <v>115000026</v>
      </c>
      <c r="S578" s="122">
        <v>130000026</v>
      </c>
      <c r="T578" s="122">
        <v>0</v>
      </c>
      <c r="U578" s="122">
        <v>0</v>
      </c>
      <c r="V578" s="122">
        <v>0</v>
      </c>
      <c r="W578" s="122">
        <v>0</v>
      </c>
      <c r="X578" s="122">
        <v>0</v>
      </c>
      <c r="Y578" s="122">
        <v>0</v>
      </c>
      <c r="Z578" s="122">
        <v>0</v>
      </c>
      <c r="AA578" s="122">
        <v>0</v>
      </c>
      <c r="AB578" s="122">
        <v>0</v>
      </c>
      <c r="AC578" s="122">
        <v>0</v>
      </c>
      <c r="AD578" s="121"/>
      <c r="BB578" s="120" t="s">
        <v>1567</v>
      </c>
      <c r="BG578" s="73" t="s">
        <v>4028</v>
      </c>
      <c r="BI578" s="73" t="s">
        <v>4861</v>
      </c>
      <c r="BO578" s="72" t="s">
        <v>210</v>
      </c>
      <c r="BP578" s="73" t="s">
        <v>3975</v>
      </c>
      <c r="BQ578" s="75">
        <v>333000625</v>
      </c>
      <c r="BR578" s="75">
        <v>0</v>
      </c>
      <c r="BS578" s="75">
        <v>0</v>
      </c>
      <c r="BT578" s="75">
        <v>0</v>
      </c>
      <c r="BU578" s="75">
        <v>0</v>
      </c>
      <c r="BV578" s="75">
        <v>0</v>
      </c>
      <c r="BW578" s="75">
        <v>0</v>
      </c>
      <c r="BX578" s="75">
        <v>0</v>
      </c>
      <c r="BY578" s="75">
        <v>0</v>
      </c>
      <c r="BZ578" s="75">
        <v>0</v>
      </c>
      <c r="CA578" s="75">
        <v>0</v>
      </c>
    </row>
    <row r="579" spans="10:79" ht="12" customHeight="1">
      <c r="J579" s="46">
        <v>575</v>
      </c>
      <c r="K579" s="46">
        <f t="shared" si="20"/>
        <v>0</v>
      </c>
      <c r="L579" s="82">
        <f t="shared" si="21"/>
        <v>0</v>
      </c>
      <c r="N579" s="119" t="s">
        <v>33</v>
      </c>
      <c r="O579" s="120" t="s">
        <v>699</v>
      </c>
      <c r="P579" s="122">
        <v>90000026</v>
      </c>
      <c r="Q579" s="122">
        <v>95000026</v>
      </c>
      <c r="R579" s="122">
        <v>100000026</v>
      </c>
      <c r="S579" s="122">
        <v>105000026</v>
      </c>
      <c r="T579" s="122">
        <v>0</v>
      </c>
      <c r="U579" s="122">
        <v>0</v>
      </c>
      <c r="V579" s="122">
        <v>0</v>
      </c>
      <c r="W579" s="122">
        <v>0</v>
      </c>
      <c r="X579" s="122">
        <v>0</v>
      </c>
      <c r="Y579" s="122">
        <v>0</v>
      </c>
      <c r="Z579" s="122">
        <v>0</v>
      </c>
      <c r="AA579" s="122">
        <v>0</v>
      </c>
      <c r="AB579" s="122">
        <v>0</v>
      </c>
      <c r="AC579" s="122">
        <v>0</v>
      </c>
      <c r="AD579" s="121"/>
      <c r="BB579" s="120" t="s">
        <v>1507</v>
      </c>
      <c r="BG579" s="73" t="s">
        <v>4029</v>
      </c>
      <c r="BI579" s="73" t="s">
        <v>5268</v>
      </c>
      <c r="BO579" s="72" t="s">
        <v>210</v>
      </c>
      <c r="BP579" s="73" t="s">
        <v>3976</v>
      </c>
      <c r="BQ579" s="75">
        <v>0</v>
      </c>
      <c r="BR579" s="75">
        <v>0</v>
      </c>
      <c r="BS579" s="75">
        <v>585000625</v>
      </c>
      <c r="BT579" s="75">
        <v>675000625</v>
      </c>
      <c r="BU579" s="75">
        <v>756000625</v>
      </c>
      <c r="BV579" s="75">
        <v>828000625</v>
      </c>
      <c r="BW579" s="75">
        <v>972000625</v>
      </c>
      <c r="BX579" s="75">
        <v>0</v>
      </c>
      <c r="BY579" s="75">
        <v>0</v>
      </c>
      <c r="BZ579" s="75">
        <v>0</v>
      </c>
      <c r="CA579" s="75">
        <v>0</v>
      </c>
    </row>
    <row r="580" spans="10:79" ht="12" customHeight="1">
      <c r="J580" s="46">
        <v>576</v>
      </c>
      <c r="K580" s="46">
        <f t="shared" si="20"/>
        <v>0</v>
      </c>
      <c r="L580" s="82">
        <f t="shared" si="21"/>
        <v>0</v>
      </c>
      <c r="N580" s="119" t="s">
        <v>33</v>
      </c>
      <c r="O580" s="120" t="s">
        <v>700</v>
      </c>
      <c r="P580" s="122">
        <v>95000026</v>
      </c>
      <c r="Q580" s="122">
        <v>105000026</v>
      </c>
      <c r="R580" s="122">
        <v>115000026</v>
      </c>
      <c r="S580" s="122">
        <v>130000026</v>
      </c>
      <c r="T580" s="122">
        <v>0</v>
      </c>
      <c r="U580" s="122">
        <v>0</v>
      </c>
      <c r="V580" s="122">
        <v>0</v>
      </c>
      <c r="W580" s="122">
        <v>0</v>
      </c>
      <c r="X580" s="122">
        <v>0</v>
      </c>
      <c r="Y580" s="122">
        <v>0</v>
      </c>
      <c r="Z580" s="122">
        <v>0</v>
      </c>
      <c r="AA580" s="122">
        <v>0</v>
      </c>
      <c r="AB580" s="122">
        <v>0</v>
      </c>
      <c r="AC580" s="122">
        <v>0</v>
      </c>
      <c r="AD580" s="121"/>
      <c r="BB580" s="120" t="s">
        <v>601</v>
      </c>
      <c r="BG580" s="73" t="s">
        <v>4030</v>
      </c>
      <c r="BI580" s="73" t="s">
        <v>4862</v>
      </c>
      <c r="BO580" s="72" t="s">
        <v>210</v>
      </c>
      <c r="BP580" s="73" t="s">
        <v>3977</v>
      </c>
      <c r="BQ580" s="75">
        <v>0</v>
      </c>
      <c r="BR580" s="75">
        <v>477000625</v>
      </c>
      <c r="BS580" s="75">
        <v>504000625</v>
      </c>
      <c r="BT580" s="75">
        <v>540000625</v>
      </c>
      <c r="BU580" s="75">
        <v>567000625</v>
      </c>
      <c r="BV580" s="75">
        <v>594000625</v>
      </c>
      <c r="BW580" s="75">
        <v>675000625</v>
      </c>
      <c r="BX580" s="75">
        <v>0</v>
      </c>
      <c r="BY580" s="75">
        <v>0</v>
      </c>
      <c r="BZ580" s="75">
        <v>0</v>
      </c>
      <c r="CA580" s="75">
        <v>0</v>
      </c>
    </row>
    <row r="581" spans="10:79" ht="12" customHeight="1">
      <c r="J581" s="46">
        <v>577</v>
      </c>
      <c r="K581" s="46">
        <f t="shared" ref="K581:K644" si="22">IFERROR(IF($B$3="Passenger",(HLOOKUP($K$3,$AI$4:$BC$699,1+J581,0)),(HLOOKUP($K$3,$BF$4:$BM$686,1+J581,0))),0)</f>
        <v>0</v>
      </c>
      <c r="L581" s="82">
        <f t="shared" ref="L581:L644" si="23">IFERROR(IF($B$3="Passenger",VLOOKUP(K581,$O$5:$AD$3396,$L$3+1,0),VLOOKUP(K581,$BP$5:$CA$1915,$L$3+1,0)),0)</f>
        <v>0</v>
      </c>
      <c r="N581" s="119" t="s">
        <v>33</v>
      </c>
      <c r="O581" s="120" t="s">
        <v>701</v>
      </c>
      <c r="P581" s="122">
        <v>90000026</v>
      </c>
      <c r="Q581" s="122">
        <v>95000026</v>
      </c>
      <c r="R581" s="122">
        <v>100000026</v>
      </c>
      <c r="S581" s="122">
        <v>105000026</v>
      </c>
      <c r="T581" s="122">
        <v>0</v>
      </c>
      <c r="U581" s="122">
        <v>0</v>
      </c>
      <c r="V581" s="122">
        <v>0</v>
      </c>
      <c r="W581" s="122">
        <v>0</v>
      </c>
      <c r="X581" s="122">
        <v>0</v>
      </c>
      <c r="Y581" s="122">
        <v>0</v>
      </c>
      <c r="Z581" s="122">
        <v>0</v>
      </c>
      <c r="AA581" s="122">
        <v>0</v>
      </c>
      <c r="AB581" s="122">
        <v>0</v>
      </c>
      <c r="AC581" s="122">
        <v>0</v>
      </c>
      <c r="AD581" s="121"/>
      <c r="BB581" s="120" t="s">
        <v>141</v>
      </c>
      <c r="BG581" s="73" t="s">
        <v>4031</v>
      </c>
      <c r="BI581" s="73" t="s">
        <v>4863</v>
      </c>
      <c r="BO581" s="72" t="s">
        <v>210</v>
      </c>
      <c r="BP581" s="73" t="s">
        <v>3978</v>
      </c>
      <c r="BQ581" s="75">
        <v>0</v>
      </c>
      <c r="BR581" s="75">
        <v>0</v>
      </c>
      <c r="BS581" s="75">
        <v>0</v>
      </c>
      <c r="BT581" s="75">
        <v>0</v>
      </c>
      <c r="BU581" s="75">
        <v>0</v>
      </c>
      <c r="BV581" s="75">
        <v>0</v>
      </c>
      <c r="BW581" s="75">
        <v>0</v>
      </c>
      <c r="BX581" s="75">
        <v>0</v>
      </c>
      <c r="BY581" s="75">
        <v>0</v>
      </c>
      <c r="BZ581" s="75">
        <v>0</v>
      </c>
      <c r="CA581" s="75">
        <v>0</v>
      </c>
    </row>
    <row r="582" spans="10:79" ht="12" customHeight="1">
      <c r="J582" s="46">
        <v>578</v>
      </c>
      <c r="K582" s="46">
        <f t="shared" si="22"/>
        <v>0</v>
      </c>
      <c r="L582" s="82">
        <f t="shared" si="23"/>
        <v>0</v>
      </c>
      <c r="N582" s="119" t="s">
        <v>33</v>
      </c>
      <c r="O582" s="120" t="s">
        <v>702</v>
      </c>
      <c r="P582" s="122">
        <v>95000026</v>
      </c>
      <c r="Q582" s="122">
        <v>105000026</v>
      </c>
      <c r="R582" s="122">
        <v>115000026</v>
      </c>
      <c r="S582" s="122">
        <v>130000026</v>
      </c>
      <c r="T582" s="122">
        <v>0</v>
      </c>
      <c r="U582" s="122">
        <v>0</v>
      </c>
      <c r="V582" s="122">
        <v>0</v>
      </c>
      <c r="W582" s="122">
        <v>0</v>
      </c>
      <c r="X582" s="122">
        <v>0</v>
      </c>
      <c r="Y582" s="122">
        <v>0</v>
      </c>
      <c r="Z582" s="122">
        <v>0</v>
      </c>
      <c r="AA582" s="122">
        <v>0</v>
      </c>
      <c r="AB582" s="122">
        <v>0</v>
      </c>
      <c r="AC582" s="122">
        <v>0</v>
      </c>
      <c r="AD582" s="121"/>
      <c r="BB582" s="120" t="s">
        <v>95</v>
      </c>
      <c r="BG582" s="73" t="s">
        <v>4032</v>
      </c>
      <c r="BI582" s="73" t="s">
        <v>4864</v>
      </c>
      <c r="BO582" s="72" t="s">
        <v>210</v>
      </c>
      <c r="BP582" s="73" t="s">
        <v>3979</v>
      </c>
      <c r="BQ582" s="75">
        <v>0</v>
      </c>
      <c r="BR582" s="75">
        <v>477000625</v>
      </c>
      <c r="BS582" s="75">
        <v>0</v>
      </c>
      <c r="BT582" s="75">
        <v>495000625</v>
      </c>
      <c r="BU582" s="75">
        <v>531000625</v>
      </c>
      <c r="BV582" s="75">
        <v>540000625</v>
      </c>
      <c r="BW582" s="75">
        <v>0</v>
      </c>
      <c r="BX582" s="75">
        <v>0</v>
      </c>
      <c r="BY582" s="75">
        <v>0</v>
      </c>
      <c r="BZ582" s="75">
        <v>0</v>
      </c>
      <c r="CA582" s="75">
        <v>0</v>
      </c>
    </row>
    <row r="583" spans="10:79" ht="12" customHeight="1">
      <c r="J583" s="46">
        <v>579</v>
      </c>
      <c r="K583" s="46">
        <f t="shared" si="22"/>
        <v>0</v>
      </c>
      <c r="L583" s="82">
        <f t="shared" si="23"/>
        <v>0</v>
      </c>
      <c r="N583" s="119" t="s">
        <v>33</v>
      </c>
      <c r="O583" s="120" t="s">
        <v>703</v>
      </c>
      <c r="P583" s="122">
        <v>80000026</v>
      </c>
      <c r="Q583" s="122">
        <v>85000026</v>
      </c>
      <c r="R583" s="122">
        <v>90000026</v>
      </c>
      <c r="S583" s="122">
        <v>95000026</v>
      </c>
      <c r="T583" s="122">
        <v>110000026</v>
      </c>
      <c r="U583" s="122">
        <v>125000026</v>
      </c>
      <c r="V583" s="122">
        <v>140000026</v>
      </c>
      <c r="W583" s="122">
        <v>0</v>
      </c>
      <c r="X583" s="122">
        <v>0</v>
      </c>
      <c r="Y583" s="122">
        <v>0</v>
      </c>
      <c r="Z583" s="122">
        <v>0</v>
      </c>
      <c r="AA583" s="122">
        <v>0</v>
      </c>
      <c r="AB583" s="122">
        <v>0</v>
      </c>
      <c r="AC583" s="122">
        <v>0</v>
      </c>
      <c r="AD583" s="121"/>
      <c r="BB583" s="120" t="s">
        <v>743</v>
      </c>
      <c r="BG583" s="73" t="s">
        <v>4033</v>
      </c>
      <c r="BI583" s="73" t="s">
        <v>4865</v>
      </c>
      <c r="BO583" s="72" t="s">
        <v>210</v>
      </c>
      <c r="BP583" s="73" t="s">
        <v>3980</v>
      </c>
      <c r="BQ583" s="75">
        <v>0</v>
      </c>
      <c r="BR583" s="75">
        <v>0</v>
      </c>
      <c r="BS583" s="75">
        <v>0</v>
      </c>
      <c r="BT583" s="75">
        <v>702000625</v>
      </c>
      <c r="BU583" s="75">
        <v>747000625</v>
      </c>
      <c r="BV583" s="75">
        <v>792000625</v>
      </c>
      <c r="BW583" s="75">
        <v>0</v>
      </c>
      <c r="BX583" s="75">
        <v>0</v>
      </c>
      <c r="BY583" s="75">
        <v>0</v>
      </c>
      <c r="BZ583" s="75">
        <v>0</v>
      </c>
      <c r="CA583" s="75">
        <v>0</v>
      </c>
    </row>
    <row r="584" spans="10:79" ht="12" customHeight="1">
      <c r="J584" s="46">
        <v>580</v>
      </c>
      <c r="K584" s="46">
        <f t="shared" si="22"/>
        <v>0</v>
      </c>
      <c r="L584" s="82">
        <f t="shared" si="23"/>
        <v>0</v>
      </c>
      <c r="N584" s="119" t="s">
        <v>33</v>
      </c>
      <c r="O584" s="120" t="s">
        <v>34</v>
      </c>
      <c r="P584" s="122">
        <v>100000026</v>
      </c>
      <c r="Q584" s="122">
        <v>115000026</v>
      </c>
      <c r="R584" s="122">
        <v>0</v>
      </c>
      <c r="S584" s="122">
        <v>0</v>
      </c>
      <c r="T584" s="122">
        <v>0</v>
      </c>
      <c r="U584" s="122">
        <v>0</v>
      </c>
      <c r="V584" s="122">
        <v>0</v>
      </c>
      <c r="W584" s="122">
        <v>0</v>
      </c>
      <c r="X584" s="122">
        <v>0</v>
      </c>
      <c r="Y584" s="122">
        <v>0</v>
      </c>
      <c r="Z584" s="122">
        <v>0</v>
      </c>
      <c r="AA584" s="122">
        <v>0</v>
      </c>
      <c r="AB584" s="122">
        <v>0</v>
      </c>
      <c r="AC584" s="122">
        <v>0</v>
      </c>
      <c r="AD584" s="121"/>
      <c r="BB584" s="120" t="s">
        <v>845</v>
      </c>
      <c r="BG584" s="73" t="s">
        <v>5122</v>
      </c>
      <c r="BI584" s="73" t="s">
        <v>4866</v>
      </c>
      <c r="BO584" s="72" t="s">
        <v>210</v>
      </c>
      <c r="BP584" s="73" t="s">
        <v>3981</v>
      </c>
      <c r="BQ584" s="75">
        <v>0</v>
      </c>
      <c r="BR584" s="75">
        <v>0</v>
      </c>
      <c r="BS584" s="75">
        <v>0</v>
      </c>
      <c r="BT584" s="75">
        <v>702000625</v>
      </c>
      <c r="BU584" s="75">
        <v>747000625</v>
      </c>
      <c r="BV584" s="75">
        <v>792000625</v>
      </c>
      <c r="BW584" s="75">
        <v>0</v>
      </c>
      <c r="BX584" s="75">
        <v>0</v>
      </c>
      <c r="BY584" s="75">
        <v>0</v>
      </c>
      <c r="BZ584" s="75">
        <v>0</v>
      </c>
      <c r="CA584" s="75">
        <v>0</v>
      </c>
    </row>
    <row r="585" spans="10:79" ht="12" customHeight="1">
      <c r="J585" s="46">
        <v>581</v>
      </c>
      <c r="K585" s="46">
        <f t="shared" si="22"/>
        <v>0</v>
      </c>
      <c r="L585" s="82">
        <f t="shared" si="23"/>
        <v>0</v>
      </c>
      <c r="N585" s="119" t="s">
        <v>33</v>
      </c>
      <c r="O585" s="120" t="s">
        <v>2112</v>
      </c>
      <c r="P585" s="122">
        <v>0</v>
      </c>
      <c r="Q585" s="122">
        <v>0</v>
      </c>
      <c r="R585" s="122">
        <v>0</v>
      </c>
      <c r="S585" s="122">
        <v>0</v>
      </c>
      <c r="T585" s="122">
        <v>0</v>
      </c>
      <c r="U585" s="122">
        <v>0</v>
      </c>
      <c r="V585" s="122">
        <v>0</v>
      </c>
      <c r="W585" s="122">
        <v>0</v>
      </c>
      <c r="X585" s="122">
        <v>0</v>
      </c>
      <c r="Y585" s="122">
        <v>160000026</v>
      </c>
      <c r="Z585" s="122">
        <v>170000026</v>
      </c>
      <c r="AA585" s="122">
        <v>175000026</v>
      </c>
      <c r="AB585" s="122">
        <v>180000026</v>
      </c>
      <c r="AC585" s="122">
        <v>0</v>
      </c>
      <c r="AD585" s="121"/>
      <c r="BB585" s="120" t="s">
        <v>846</v>
      </c>
      <c r="BG585" s="73" t="s">
        <v>4034</v>
      </c>
      <c r="BI585" s="73" t="s">
        <v>4867</v>
      </c>
      <c r="BO585" s="72" t="s">
        <v>210</v>
      </c>
      <c r="BP585" s="73" t="s">
        <v>3982</v>
      </c>
      <c r="BQ585" s="75">
        <v>0</v>
      </c>
      <c r="BR585" s="75">
        <v>0</v>
      </c>
      <c r="BS585" s="75">
        <v>0</v>
      </c>
      <c r="BT585" s="75">
        <v>630000625</v>
      </c>
      <c r="BU585" s="75">
        <v>0</v>
      </c>
      <c r="BV585" s="75">
        <v>0</v>
      </c>
      <c r="BW585" s="75">
        <v>0</v>
      </c>
      <c r="BX585" s="75">
        <v>0</v>
      </c>
      <c r="BY585" s="75">
        <v>990000625</v>
      </c>
      <c r="BZ585" s="75">
        <v>0</v>
      </c>
      <c r="CA585" s="75">
        <v>0</v>
      </c>
    </row>
    <row r="586" spans="10:79" ht="12" customHeight="1">
      <c r="J586" s="46">
        <v>582</v>
      </c>
      <c r="K586" s="46">
        <f t="shared" si="22"/>
        <v>0</v>
      </c>
      <c r="L586" s="82">
        <f t="shared" si="23"/>
        <v>0</v>
      </c>
      <c r="N586" s="119" t="s">
        <v>33</v>
      </c>
      <c r="O586" s="120" t="s">
        <v>309</v>
      </c>
      <c r="P586" s="122">
        <v>100000026</v>
      </c>
      <c r="Q586" s="122">
        <v>105000026</v>
      </c>
      <c r="R586" s="122">
        <v>110000026</v>
      </c>
      <c r="S586" s="122">
        <v>115000026</v>
      </c>
      <c r="T586" s="122">
        <v>120000026</v>
      </c>
      <c r="U586" s="122">
        <v>125000026</v>
      </c>
      <c r="V586" s="122">
        <v>130000026</v>
      </c>
      <c r="W586" s="122">
        <v>140000026</v>
      </c>
      <c r="X586" s="122">
        <v>150000026</v>
      </c>
      <c r="Y586" s="122">
        <v>160000026</v>
      </c>
      <c r="Z586" s="122">
        <v>170000026</v>
      </c>
      <c r="AA586" s="122">
        <v>185000026</v>
      </c>
      <c r="AB586" s="122">
        <v>190000026</v>
      </c>
      <c r="AC586" s="122">
        <v>0</v>
      </c>
      <c r="AD586" s="121"/>
      <c r="BB586" s="120" t="s">
        <v>847</v>
      </c>
      <c r="BG586" s="73" t="s">
        <v>4035</v>
      </c>
      <c r="BI586" s="73" t="s">
        <v>4868</v>
      </c>
      <c r="BO586" s="72" t="s">
        <v>210</v>
      </c>
      <c r="BP586" s="73" t="s">
        <v>3983</v>
      </c>
      <c r="BQ586" s="75">
        <v>0</v>
      </c>
      <c r="BR586" s="75">
        <v>0</v>
      </c>
      <c r="BS586" s="75">
        <v>0</v>
      </c>
      <c r="BT586" s="75">
        <v>720000625</v>
      </c>
      <c r="BU586" s="75">
        <v>0</v>
      </c>
      <c r="BV586" s="75">
        <v>0</v>
      </c>
      <c r="BW586" s="75">
        <v>0</v>
      </c>
      <c r="BX586" s="75">
        <v>0</v>
      </c>
      <c r="BY586" s="75">
        <v>0</v>
      </c>
      <c r="BZ586" s="75">
        <v>0</v>
      </c>
      <c r="CA586" s="75">
        <v>0</v>
      </c>
    </row>
    <row r="587" spans="10:79" ht="12" customHeight="1">
      <c r="J587" s="46">
        <v>583</v>
      </c>
      <c r="K587" s="46">
        <f t="shared" si="22"/>
        <v>0</v>
      </c>
      <c r="L587" s="82">
        <f t="shared" si="23"/>
        <v>0</v>
      </c>
      <c r="N587" s="119" t="s">
        <v>33</v>
      </c>
      <c r="O587" s="120" t="s">
        <v>405</v>
      </c>
      <c r="P587" s="122">
        <v>80000026</v>
      </c>
      <c r="Q587" s="122">
        <v>90000026</v>
      </c>
      <c r="R587" s="122">
        <v>95000026</v>
      </c>
      <c r="S587" s="122">
        <v>105000026</v>
      </c>
      <c r="T587" s="122">
        <v>110000026</v>
      </c>
      <c r="U587" s="122">
        <v>115000026</v>
      </c>
      <c r="V587" s="122">
        <v>120000026</v>
      </c>
      <c r="W587" s="122">
        <v>125000026</v>
      </c>
      <c r="X587" s="122">
        <v>130000026</v>
      </c>
      <c r="Y587" s="122">
        <v>135000026</v>
      </c>
      <c r="Z587" s="122">
        <v>140000026</v>
      </c>
      <c r="AA587" s="122">
        <v>160000026</v>
      </c>
      <c r="AB587" s="122">
        <v>180000026</v>
      </c>
      <c r="AC587" s="122">
        <v>0</v>
      </c>
      <c r="AD587" s="121"/>
      <c r="BB587" s="120" t="s">
        <v>848</v>
      </c>
      <c r="BG587" s="73" t="s">
        <v>4036</v>
      </c>
      <c r="BI587" s="73" t="s">
        <v>4869</v>
      </c>
      <c r="BO587" s="72" t="s">
        <v>210</v>
      </c>
      <c r="BP587" s="73" t="s">
        <v>3984</v>
      </c>
      <c r="BQ587" s="75">
        <v>0</v>
      </c>
      <c r="BR587" s="75">
        <v>0</v>
      </c>
      <c r="BS587" s="75">
        <v>585000625</v>
      </c>
      <c r="BT587" s="75">
        <v>639000625</v>
      </c>
      <c r="BU587" s="75">
        <v>650000000</v>
      </c>
      <c r="BV587" s="75">
        <v>711000625</v>
      </c>
      <c r="BW587" s="75">
        <v>738000625</v>
      </c>
      <c r="BX587" s="75">
        <v>0</v>
      </c>
      <c r="BY587" s="75">
        <v>0</v>
      </c>
      <c r="BZ587" s="75">
        <v>0</v>
      </c>
      <c r="CA587" s="75">
        <v>0</v>
      </c>
    </row>
    <row r="588" spans="10:79" ht="12" customHeight="1">
      <c r="J588" s="46">
        <v>584</v>
      </c>
      <c r="K588" s="46">
        <f t="shared" si="22"/>
        <v>0</v>
      </c>
      <c r="L588" s="82">
        <f t="shared" si="23"/>
        <v>0</v>
      </c>
      <c r="N588" s="119" t="s">
        <v>33</v>
      </c>
      <c r="O588" s="120" t="s">
        <v>461</v>
      </c>
      <c r="P588" s="122">
        <v>0</v>
      </c>
      <c r="Q588" s="122">
        <v>90000026</v>
      </c>
      <c r="R588" s="122">
        <v>95000026</v>
      </c>
      <c r="S588" s="122">
        <v>100000026</v>
      </c>
      <c r="T588" s="122">
        <v>105000026</v>
      </c>
      <c r="U588" s="122">
        <v>110000026</v>
      </c>
      <c r="V588" s="122">
        <v>120000026</v>
      </c>
      <c r="W588" s="122">
        <v>0</v>
      </c>
      <c r="X588" s="122">
        <v>0</v>
      </c>
      <c r="Y588" s="122">
        <v>0</v>
      </c>
      <c r="Z588" s="122">
        <v>0</v>
      </c>
      <c r="AA588" s="122">
        <v>0</v>
      </c>
      <c r="AB588" s="122">
        <v>0</v>
      </c>
      <c r="AC588" s="122">
        <v>0</v>
      </c>
      <c r="AD588" s="121"/>
      <c r="BB588" s="120" t="s">
        <v>1121</v>
      </c>
      <c r="BG588" s="73" t="s">
        <v>4037</v>
      </c>
      <c r="BI588" s="73" t="s">
        <v>4870</v>
      </c>
      <c r="BO588" s="72" t="s">
        <v>210</v>
      </c>
      <c r="BP588" s="73" t="s">
        <v>3985</v>
      </c>
      <c r="BQ588" s="75">
        <v>0</v>
      </c>
      <c r="BR588" s="75">
        <v>0</v>
      </c>
      <c r="BS588" s="75">
        <v>0</v>
      </c>
      <c r="BT588" s="75">
        <v>630000625</v>
      </c>
      <c r="BU588" s="75">
        <v>650000000</v>
      </c>
      <c r="BV588" s="75">
        <v>0</v>
      </c>
      <c r="BW588" s="75">
        <v>0</v>
      </c>
      <c r="BX588" s="75">
        <v>0</v>
      </c>
      <c r="BY588" s="75">
        <v>0</v>
      </c>
      <c r="BZ588" s="75">
        <v>0</v>
      </c>
      <c r="CA588" s="75">
        <v>0</v>
      </c>
    </row>
    <row r="589" spans="10:79" ht="12" customHeight="1">
      <c r="J589" s="46">
        <v>585</v>
      </c>
      <c r="K589" s="46">
        <f t="shared" si="22"/>
        <v>0</v>
      </c>
      <c r="L589" s="82">
        <f t="shared" si="23"/>
        <v>0</v>
      </c>
      <c r="N589" s="119" t="s">
        <v>33</v>
      </c>
      <c r="O589" s="120" t="s">
        <v>207</v>
      </c>
      <c r="P589" s="122">
        <v>0</v>
      </c>
      <c r="Q589" s="122">
        <v>75000026</v>
      </c>
      <c r="R589" s="122">
        <v>80000026</v>
      </c>
      <c r="S589" s="122">
        <v>85000026</v>
      </c>
      <c r="T589" s="122">
        <v>0</v>
      </c>
      <c r="U589" s="122">
        <v>0</v>
      </c>
      <c r="V589" s="122">
        <v>0</v>
      </c>
      <c r="W589" s="122">
        <v>0</v>
      </c>
      <c r="X589" s="122">
        <v>0</v>
      </c>
      <c r="Y589" s="122">
        <v>0</v>
      </c>
      <c r="Z589" s="122">
        <v>0</v>
      </c>
      <c r="AA589" s="122">
        <v>0</v>
      </c>
      <c r="AB589" s="122">
        <v>0</v>
      </c>
      <c r="AC589" s="122">
        <v>0</v>
      </c>
      <c r="AD589" s="121"/>
      <c r="BB589" s="120" t="s">
        <v>1122</v>
      </c>
      <c r="BG589" s="73" t="s">
        <v>4038</v>
      </c>
      <c r="BI589" s="73" t="s">
        <v>4871</v>
      </c>
      <c r="BO589" s="72" t="s">
        <v>210</v>
      </c>
      <c r="BP589" s="73" t="s">
        <v>3986</v>
      </c>
      <c r="BQ589" s="75">
        <v>522000625</v>
      </c>
      <c r="BR589" s="75">
        <v>540000625</v>
      </c>
      <c r="BS589" s="75">
        <v>585000625</v>
      </c>
      <c r="BT589" s="75">
        <v>630000625</v>
      </c>
      <c r="BU589" s="75">
        <v>0</v>
      </c>
      <c r="BV589" s="75">
        <v>666000625</v>
      </c>
      <c r="BW589" s="75">
        <v>0</v>
      </c>
      <c r="BX589" s="75">
        <v>0</v>
      </c>
      <c r="BY589" s="75">
        <v>0</v>
      </c>
      <c r="BZ589" s="75">
        <v>0</v>
      </c>
      <c r="CA589" s="75">
        <v>0</v>
      </c>
    </row>
    <row r="590" spans="10:79" ht="12" customHeight="1">
      <c r="J590" s="46">
        <v>586</v>
      </c>
      <c r="K590" s="46">
        <f t="shared" si="22"/>
        <v>0</v>
      </c>
      <c r="L590" s="82">
        <f t="shared" si="23"/>
        <v>0</v>
      </c>
      <c r="N590" s="119" t="s">
        <v>33</v>
      </c>
      <c r="O590" s="120" t="s">
        <v>592</v>
      </c>
      <c r="P590" s="122">
        <v>0</v>
      </c>
      <c r="Q590" s="122">
        <v>0</v>
      </c>
      <c r="R590" s="122">
        <v>0</v>
      </c>
      <c r="S590" s="122">
        <v>80000026</v>
      </c>
      <c r="T590" s="122">
        <v>90000026</v>
      </c>
      <c r="U590" s="122">
        <v>0</v>
      </c>
      <c r="V590" s="122">
        <v>0</v>
      </c>
      <c r="W590" s="122">
        <v>0</v>
      </c>
      <c r="X590" s="122">
        <v>0</v>
      </c>
      <c r="Y590" s="122">
        <v>0</v>
      </c>
      <c r="Z590" s="122">
        <v>0</v>
      </c>
      <c r="AA590" s="122">
        <v>0</v>
      </c>
      <c r="AB590" s="122">
        <v>0</v>
      </c>
      <c r="AC590" s="122">
        <v>0</v>
      </c>
      <c r="AD590" s="121"/>
      <c r="BB590" s="120" t="s">
        <v>1268</v>
      </c>
      <c r="BG590" s="73" t="s">
        <v>4039</v>
      </c>
      <c r="BI590" s="73" t="s">
        <v>4872</v>
      </c>
      <c r="BO590" s="72" t="s">
        <v>210</v>
      </c>
      <c r="BP590" s="73" t="s">
        <v>3987</v>
      </c>
      <c r="BQ590" s="75">
        <v>0</v>
      </c>
      <c r="BR590" s="75">
        <v>0</v>
      </c>
      <c r="BS590" s="75">
        <v>0</v>
      </c>
      <c r="BT590" s="75">
        <v>0</v>
      </c>
      <c r="BU590" s="75">
        <v>0</v>
      </c>
      <c r="BV590" s="75">
        <v>0</v>
      </c>
      <c r="BW590" s="75">
        <v>0</v>
      </c>
      <c r="BX590" s="75">
        <v>0</v>
      </c>
      <c r="BY590" s="75">
        <v>1080000625</v>
      </c>
      <c r="BZ590" s="75">
        <v>0</v>
      </c>
      <c r="CA590" s="75">
        <v>0</v>
      </c>
    </row>
    <row r="591" spans="10:79" ht="12" customHeight="1">
      <c r="J591" s="46">
        <v>587</v>
      </c>
      <c r="K591" s="46">
        <f t="shared" si="22"/>
        <v>0</v>
      </c>
      <c r="L591" s="82">
        <f t="shared" si="23"/>
        <v>0</v>
      </c>
      <c r="N591" s="119" t="s">
        <v>33</v>
      </c>
      <c r="O591" s="120" t="s">
        <v>680</v>
      </c>
      <c r="P591" s="122">
        <v>0</v>
      </c>
      <c r="Q591" s="122">
        <v>0</v>
      </c>
      <c r="R591" s="122">
        <v>95000026</v>
      </c>
      <c r="S591" s="122">
        <v>110000026</v>
      </c>
      <c r="T591" s="122">
        <v>120000026</v>
      </c>
      <c r="U591" s="122">
        <v>0</v>
      </c>
      <c r="V591" s="122">
        <v>0</v>
      </c>
      <c r="W591" s="122">
        <v>0</v>
      </c>
      <c r="X591" s="122">
        <v>0</v>
      </c>
      <c r="Y591" s="122">
        <v>0</v>
      </c>
      <c r="Z591" s="122">
        <v>0</v>
      </c>
      <c r="AA591" s="122">
        <v>0</v>
      </c>
      <c r="AB591" s="122">
        <v>0</v>
      </c>
      <c r="AC591" s="122">
        <v>0</v>
      </c>
      <c r="AD591" s="121"/>
      <c r="BB591" s="120" t="s">
        <v>1269</v>
      </c>
      <c r="BG591" s="73" t="s">
        <v>4040</v>
      </c>
      <c r="BI591" s="73" t="s">
        <v>4873</v>
      </c>
      <c r="BO591" s="72" t="s">
        <v>210</v>
      </c>
      <c r="BP591" s="73" t="s">
        <v>3988</v>
      </c>
      <c r="BQ591" s="75">
        <v>0</v>
      </c>
      <c r="BR591" s="75">
        <v>0</v>
      </c>
      <c r="BS591" s="75">
        <v>0</v>
      </c>
      <c r="BT591" s="75">
        <v>660000026</v>
      </c>
      <c r="BU591" s="75">
        <v>0</v>
      </c>
      <c r="BV591" s="75">
        <v>0</v>
      </c>
      <c r="BW591" s="75">
        <v>0</v>
      </c>
      <c r="BX591" s="75">
        <v>0</v>
      </c>
      <c r="BY591" s="75">
        <v>0</v>
      </c>
      <c r="BZ591" s="75">
        <v>0</v>
      </c>
      <c r="CA591" s="75">
        <v>0</v>
      </c>
    </row>
    <row r="592" spans="10:79" ht="12" customHeight="1">
      <c r="J592" s="46">
        <v>588</v>
      </c>
      <c r="K592" s="46">
        <f t="shared" si="22"/>
        <v>0</v>
      </c>
      <c r="L592" s="82">
        <f t="shared" si="23"/>
        <v>0</v>
      </c>
      <c r="N592" s="119" t="s">
        <v>33</v>
      </c>
      <c r="O592" s="120" t="s">
        <v>941</v>
      </c>
      <c r="P592" s="122">
        <v>0</v>
      </c>
      <c r="Q592" s="122">
        <v>0</v>
      </c>
      <c r="R592" s="122">
        <v>125000026</v>
      </c>
      <c r="S592" s="122">
        <v>0</v>
      </c>
      <c r="T592" s="122">
        <v>0</v>
      </c>
      <c r="U592" s="122">
        <v>0</v>
      </c>
      <c r="V592" s="122">
        <v>0</v>
      </c>
      <c r="W592" s="122">
        <v>0</v>
      </c>
      <c r="X592" s="122">
        <v>0</v>
      </c>
      <c r="Y592" s="122">
        <v>0</v>
      </c>
      <c r="Z592" s="122">
        <v>0</v>
      </c>
      <c r="AA592" s="122">
        <v>0</v>
      </c>
      <c r="AB592" s="122">
        <v>0</v>
      </c>
      <c r="AC592" s="122">
        <v>0</v>
      </c>
      <c r="AD592" s="121"/>
      <c r="BB592" s="120" t="s">
        <v>1270</v>
      </c>
      <c r="BG592" s="73" t="s">
        <v>4041</v>
      </c>
      <c r="BI592" s="73" t="s">
        <v>4874</v>
      </c>
      <c r="BO592" s="72" t="s">
        <v>210</v>
      </c>
      <c r="BP592" s="73" t="s">
        <v>3989</v>
      </c>
      <c r="BQ592" s="75">
        <v>522000625</v>
      </c>
      <c r="BR592" s="75">
        <v>0</v>
      </c>
      <c r="BS592" s="75">
        <v>0</v>
      </c>
      <c r="BT592" s="75">
        <v>630000625</v>
      </c>
      <c r="BU592" s="75">
        <v>0</v>
      </c>
      <c r="BV592" s="75">
        <v>0</v>
      </c>
      <c r="BW592" s="75">
        <v>0</v>
      </c>
      <c r="BX592" s="75">
        <v>0</v>
      </c>
      <c r="BY592" s="75">
        <v>0</v>
      </c>
      <c r="BZ592" s="75">
        <v>0</v>
      </c>
      <c r="CA592" s="75">
        <v>0</v>
      </c>
    </row>
    <row r="593" spans="10:79" ht="12" customHeight="1">
      <c r="J593" s="46">
        <v>589</v>
      </c>
      <c r="K593" s="46">
        <f t="shared" si="22"/>
        <v>0</v>
      </c>
      <c r="L593" s="82">
        <f t="shared" si="23"/>
        <v>0</v>
      </c>
      <c r="N593" s="119" t="s">
        <v>33</v>
      </c>
      <c r="O593" s="120" t="s">
        <v>243</v>
      </c>
      <c r="P593" s="122">
        <v>0</v>
      </c>
      <c r="Q593" s="122">
        <v>0</v>
      </c>
      <c r="R593" s="122">
        <v>105000026</v>
      </c>
      <c r="S593" s="122">
        <v>0</v>
      </c>
      <c r="T593" s="122">
        <v>0</v>
      </c>
      <c r="U593" s="122">
        <v>0</v>
      </c>
      <c r="V593" s="122">
        <v>0</v>
      </c>
      <c r="W593" s="122">
        <v>0</v>
      </c>
      <c r="X593" s="122">
        <v>0</v>
      </c>
      <c r="Y593" s="122">
        <v>0</v>
      </c>
      <c r="Z593" s="122">
        <v>0</v>
      </c>
      <c r="AA593" s="122">
        <v>0</v>
      </c>
      <c r="AB593" s="122">
        <v>0</v>
      </c>
      <c r="AC593" s="122">
        <v>0</v>
      </c>
      <c r="AD593" s="121"/>
      <c r="BB593" s="120" t="s">
        <v>1271</v>
      </c>
      <c r="BG593" s="73" t="s">
        <v>4042</v>
      </c>
      <c r="BI593" s="73" t="s">
        <v>4875</v>
      </c>
      <c r="BO593" s="72" t="s">
        <v>210</v>
      </c>
      <c r="BP593" s="73" t="s">
        <v>3990</v>
      </c>
      <c r="BQ593" s="75">
        <v>360000625</v>
      </c>
      <c r="BR593" s="75">
        <v>396000625</v>
      </c>
      <c r="BS593" s="75">
        <v>432000625</v>
      </c>
      <c r="BT593" s="75">
        <v>468000625</v>
      </c>
      <c r="BU593" s="75">
        <v>495000625</v>
      </c>
      <c r="BV593" s="75">
        <v>513000625</v>
      </c>
      <c r="BW593" s="75">
        <v>540000625</v>
      </c>
      <c r="BX593" s="75">
        <v>567000625</v>
      </c>
      <c r="BY593" s="75">
        <v>594000625</v>
      </c>
      <c r="BZ593" s="75">
        <v>0</v>
      </c>
      <c r="CA593" s="75">
        <v>0</v>
      </c>
    </row>
    <row r="594" spans="10:79" ht="12" customHeight="1">
      <c r="J594" s="46">
        <v>590</v>
      </c>
      <c r="K594" s="46">
        <f t="shared" si="22"/>
        <v>0</v>
      </c>
      <c r="L594" s="82">
        <f t="shared" si="23"/>
        <v>0</v>
      </c>
      <c r="N594" s="119" t="s">
        <v>33</v>
      </c>
      <c r="O594" s="120" t="s">
        <v>208</v>
      </c>
      <c r="P594" s="122">
        <v>0</v>
      </c>
      <c r="Q594" s="122">
        <v>90000026</v>
      </c>
      <c r="R594" s="122">
        <v>95000026</v>
      </c>
      <c r="S594" s="122">
        <v>115000026</v>
      </c>
      <c r="T594" s="122">
        <v>120000026</v>
      </c>
      <c r="U594" s="122">
        <v>125000026</v>
      </c>
      <c r="V594" s="122">
        <v>130000026</v>
      </c>
      <c r="W594" s="122">
        <v>0</v>
      </c>
      <c r="X594" s="122">
        <v>0</v>
      </c>
      <c r="Y594" s="122">
        <v>0</v>
      </c>
      <c r="Z594" s="122">
        <v>0</v>
      </c>
      <c r="AA594" s="122">
        <v>0</v>
      </c>
      <c r="AB594" s="122">
        <v>0</v>
      </c>
      <c r="AC594" s="122">
        <v>0</v>
      </c>
      <c r="AD594" s="121"/>
      <c r="BB594" s="120" t="s">
        <v>579</v>
      </c>
      <c r="BG594" s="73" t="s">
        <v>4043</v>
      </c>
      <c r="BI594" s="73" t="s">
        <v>4876</v>
      </c>
      <c r="BO594" s="72" t="s">
        <v>210</v>
      </c>
      <c r="BP594" s="73" t="s">
        <v>3991</v>
      </c>
      <c r="BQ594" s="75">
        <v>288000625</v>
      </c>
      <c r="BR594" s="75">
        <v>234000625</v>
      </c>
      <c r="BS594" s="75">
        <v>360000625</v>
      </c>
      <c r="BT594" s="75">
        <v>396000625</v>
      </c>
      <c r="BU594" s="75">
        <v>423000625</v>
      </c>
      <c r="BV594" s="75">
        <v>441000625</v>
      </c>
      <c r="BW594" s="75">
        <v>468000625</v>
      </c>
      <c r="BX594" s="75">
        <v>495000625</v>
      </c>
      <c r="BY594" s="75">
        <v>612000625</v>
      </c>
      <c r="BZ594" s="75">
        <v>0</v>
      </c>
      <c r="CA594" s="75">
        <v>0</v>
      </c>
    </row>
    <row r="595" spans="10:79" ht="12" customHeight="1">
      <c r="J595" s="46">
        <v>591</v>
      </c>
      <c r="K595" s="46">
        <f t="shared" si="22"/>
        <v>0</v>
      </c>
      <c r="L595" s="82">
        <f t="shared" si="23"/>
        <v>0</v>
      </c>
      <c r="N595" s="119" t="s">
        <v>33</v>
      </c>
      <c r="O595" s="120" t="s">
        <v>942</v>
      </c>
      <c r="P595" s="122">
        <v>0</v>
      </c>
      <c r="Q595" s="122">
        <v>0</v>
      </c>
      <c r="R595" s="122">
        <v>0</v>
      </c>
      <c r="S595" s="122">
        <v>0</v>
      </c>
      <c r="T595" s="122">
        <v>110000026</v>
      </c>
      <c r="U595" s="122">
        <v>120000026</v>
      </c>
      <c r="V595" s="122">
        <v>130000026</v>
      </c>
      <c r="W595" s="122">
        <v>0</v>
      </c>
      <c r="X595" s="122">
        <v>0</v>
      </c>
      <c r="Y595" s="122">
        <v>0</v>
      </c>
      <c r="Z595" s="122">
        <v>0</v>
      </c>
      <c r="AA595" s="122">
        <v>0</v>
      </c>
      <c r="AB595" s="122">
        <v>0</v>
      </c>
      <c r="AC595" s="122">
        <v>0</v>
      </c>
      <c r="AD595" s="121"/>
      <c r="BB595" s="120" t="s">
        <v>1272</v>
      </c>
      <c r="BG595" s="73" t="s">
        <v>4044</v>
      </c>
      <c r="BI595" s="73" t="s">
        <v>4877</v>
      </c>
      <c r="BO595" s="72" t="s">
        <v>210</v>
      </c>
      <c r="BP595" s="73" t="s">
        <v>3992</v>
      </c>
      <c r="BQ595" s="75">
        <v>333000625</v>
      </c>
      <c r="BR595" s="75">
        <v>360000625</v>
      </c>
      <c r="BS595" s="75">
        <v>387000625</v>
      </c>
      <c r="BT595" s="75">
        <v>414000625</v>
      </c>
      <c r="BU595" s="75">
        <v>450000625</v>
      </c>
      <c r="BV595" s="75">
        <v>504000625</v>
      </c>
      <c r="BW595" s="75">
        <v>558000625</v>
      </c>
      <c r="BX595" s="75">
        <v>630000625</v>
      </c>
      <c r="BY595" s="75">
        <v>684000625</v>
      </c>
      <c r="BZ595" s="75">
        <v>0</v>
      </c>
      <c r="CA595" s="75">
        <v>0</v>
      </c>
    </row>
    <row r="596" spans="10:79" ht="12" customHeight="1">
      <c r="J596" s="46">
        <v>592</v>
      </c>
      <c r="K596" s="46">
        <f t="shared" si="22"/>
        <v>0</v>
      </c>
      <c r="L596" s="82">
        <f t="shared" si="23"/>
        <v>0</v>
      </c>
      <c r="N596" s="119" t="s">
        <v>33</v>
      </c>
      <c r="O596" s="120" t="s">
        <v>2633</v>
      </c>
      <c r="P596" s="122">
        <v>0</v>
      </c>
      <c r="Q596" s="122">
        <v>90000026</v>
      </c>
      <c r="R596" s="122">
        <v>95000026</v>
      </c>
      <c r="S596" s="122">
        <v>100000026</v>
      </c>
      <c r="T596" s="122">
        <v>110000026</v>
      </c>
      <c r="U596" s="122">
        <v>120000026</v>
      </c>
      <c r="V596" s="122">
        <v>130000026</v>
      </c>
      <c r="W596" s="122">
        <v>140000026</v>
      </c>
      <c r="X596" s="122">
        <v>150000026</v>
      </c>
      <c r="Y596" s="122">
        <v>160000026</v>
      </c>
      <c r="Z596" s="122">
        <v>170000026</v>
      </c>
      <c r="AA596" s="122">
        <v>175000026</v>
      </c>
      <c r="AB596" s="122">
        <v>180000026</v>
      </c>
      <c r="AC596" s="122">
        <v>0</v>
      </c>
      <c r="AD596" s="121"/>
      <c r="BB596" s="120" t="s">
        <v>657</v>
      </c>
      <c r="BG596" s="73" t="s">
        <v>4045</v>
      </c>
      <c r="BI596" s="73" t="s">
        <v>4878</v>
      </c>
      <c r="BO596" s="72" t="s">
        <v>210</v>
      </c>
      <c r="BP596" s="73" t="s">
        <v>3993</v>
      </c>
      <c r="BQ596" s="75">
        <v>558000625</v>
      </c>
      <c r="BR596" s="75">
        <v>612000625</v>
      </c>
      <c r="BS596" s="75">
        <v>648000625</v>
      </c>
      <c r="BT596" s="75">
        <v>720000625</v>
      </c>
      <c r="BU596" s="75">
        <v>756000625</v>
      </c>
      <c r="BV596" s="75">
        <v>792000625</v>
      </c>
      <c r="BW596" s="75">
        <v>837000625</v>
      </c>
      <c r="BX596" s="75">
        <v>873000625</v>
      </c>
      <c r="BY596" s="75">
        <v>900000625</v>
      </c>
      <c r="BZ596" s="75">
        <v>0</v>
      </c>
      <c r="CA596" s="75">
        <v>0</v>
      </c>
    </row>
    <row r="597" spans="10:79" ht="12" customHeight="1">
      <c r="J597" s="46">
        <v>593</v>
      </c>
      <c r="K597" s="46">
        <f t="shared" si="22"/>
        <v>0</v>
      </c>
      <c r="L597" s="82">
        <f t="shared" si="23"/>
        <v>0</v>
      </c>
      <c r="N597" s="119" t="s">
        <v>33</v>
      </c>
      <c r="O597" s="120" t="s">
        <v>370</v>
      </c>
      <c r="P597" s="122">
        <v>0</v>
      </c>
      <c r="Q597" s="122">
        <v>0</v>
      </c>
      <c r="R597" s="122">
        <v>0</v>
      </c>
      <c r="S597" s="122">
        <v>0</v>
      </c>
      <c r="T597" s="122">
        <v>120000026</v>
      </c>
      <c r="U597" s="122">
        <v>0</v>
      </c>
      <c r="V597" s="122">
        <v>0</v>
      </c>
      <c r="W597" s="122">
        <v>0</v>
      </c>
      <c r="X597" s="122">
        <v>0</v>
      </c>
      <c r="Y597" s="122">
        <v>0</v>
      </c>
      <c r="Z597" s="122">
        <v>0</v>
      </c>
      <c r="AA597" s="122">
        <v>0</v>
      </c>
      <c r="AB597" s="122">
        <v>0</v>
      </c>
      <c r="AC597" s="122">
        <v>0</v>
      </c>
      <c r="AD597" s="121"/>
      <c r="BB597" s="120" t="s">
        <v>1273</v>
      </c>
      <c r="BG597" s="73" t="s">
        <v>4046</v>
      </c>
      <c r="BI597" s="73" t="s">
        <v>4879</v>
      </c>
      <c r="BO597" s="72" t="s">
        <v>210</v>
      </c>
      <c r="BP597" s="73" t="s">
        <v>3994</v>
      </c>
      <c r="BQ597" s="75">
        <v>531000625</v>
      </c>
      <c r="BR597" s="75">
        <v>648000625</v>
      </c>
      <c r="BS597" s="75">
        <v>684000625</v>
      </c>
      <c r="BT597" s="75">
        <v>720000625</v>
      </c>
      <c r="BU597" s="75">
        <v>729000625</v>
      </c>
      <c r="BV597" s="75">
        <v>810000625</v>
      </c>
      <c r="BW597" s="75">
        <v>0</v>
      </c>
      <c r="BX597" s="75">
        <v>0</v>
      </c>
      <c r="BY597" s="75">
        <v>0</v>
      </c>
      <c r="BZ597" s="75">
        <v>0</v>
      </c>
      <c r="CA597" s="75">
        <v>0</v>
      </c>
    </row>
    <row r="598" spans="10:79" ht="12" customHeight="1">
      <c r="J598" s="46">
        <v>594</v>
      </c>
      <c r="K598" s="46">
        <f t="shared" si="22"/>
        <v>0</v>
      </c>
      <c r="L598" s="82">
        <f t="shared" si="23"/>
        <v>0</v>
      </c>
      <c r="N598" s="119" t="s">
        <v>33</v>
      </c>
      <c r="O598" s="120" t="s">
        <v>2478</v>
      </c>
      <c r="P598" s="122">
        <v>130000026</v>
      </c>
      <c r="Q598" s="122">
        <v>140000026</v>
      </c>
      <c r="R598" s="122">
        <v>150000026</v>
      </c>
      <c r="S598" s="122">
        <v>0</v>
      </c>
      <c r="T598" s="122">
        <v>0</v>
      </c>
      <c r="U598" s="122">
        <v>0</v>
      </c>
      <c r="V598" s="122">
        <v>0</v>
      </c>
      <c r="W598" s="122">
        <v>0</v>
      </c>
      <c r="X598" s="122">
        <v>0</v>
      </c>
      <c r="Y598" s="122">
        <v>0</v>
      </c>
      <c r="Z598" s="122">
        <v>0</v>
      </c>
      <c r="AA598" s="122">
        <v>0</v>
      </c>
      <c r="AB598" s="122">
        <v>0</v>
      </c>
      <c r="AC598" s="122">
        <v>0</v>
      </c>
      <c r="AD598" s="121"/>
      <c r="BB598" s="120" t="s">
        <v>2614</v>
      </c>
      <c r="BG598" s="73" t="s">
        <v>4047</v>
      </c>
      <c r="BI598" s="73" t="s">
        <v>4880</v>
      </c>
      <c r="BO598" s="72" t="s">
        <v>210</v>
      </c>
      <c r="BP598" s="73" t="s">
        <v>3995</v>
      </c>
      <c r="BQ598" s="75">
        <v>562000625</v>
      </c>
      <c r="BR598" s="75">
        <v>0</v>
      </c>
      <c r="BS598" s="75">
        <v>652000625</v>
      </c>
      <c r="BT598" s="75">
        <v>819000625</v>
      </c>
      <c r="BU598" s="75">
        <v>855000625</v>
      </c>
      <c r="BV598" s="75">
        <v>0</v>
      </c>
      <c r="BW598" s="75">
        <v>0</v>
      </c>
      <c r="BX598" s="75">
        <v>0</v>
      </c>
      <c r="BY598" s="75">
        <v>0</v>
      </c>
      <c r="BZ598" s="75">
        <v>0</v>
      </c>
      <c r="CA598" s="75">
        <v>0</v>
      </c>
    </row>
    <row r="599" spans="10:79" ht="12" customHeight="1">
      <c r="J599" s="46">
        <v>595</v>
      </c>
      <c r="K599" s="46">
        <f t="shared" si="22"/>
        <v>0</v>
      </c>
      <c r="L599" s="82">
        <f t="shared" si="23"/>
        <v>0</v>
      </c>
      <c r="N599" s="119" t="s">
        <v>33</v>
      </c>
      <c r="O599" s="120" t="s">
        <v>653</v>
      </c>
      <c r="P599" s="122">
        <v>0</v>
      </c>
      <c r="Q599" s="122">
        <v>80000026</v>
      </c>
      <c r="R599" s="122">
        <v>85000026</v>
      </c>
      <c r="S599" s="122">
        <v>90000026</v>
      </c>
      <c r="T599" s="122">
        <v>120000026</v>
      </c>
      <c r="U599" s="122">
        <v>130000026</v>
      </c>
      <c r="V599" s="122">
        <v>135000026</v>
      </c>
      <c r="W599" s="122">
        <v>145000026</v>
      </c>
      <c r="X599" s="122">
        <v>155000026</v>
      </c>
      <c r="Y599" s="122">
        <v>165000026</v>
      </c>
      <c r="Z599" s="122">
        <v>175000026</v>
      </c>
      <c r="AA599" s="122">
        <v>185000026</v>
      </c>
      <c r="AB599" s="122">
        <v>195000026</v>
      </c>
      <c r="AC599" s="122">
        <v>0</v>
      </c>
      <c r="AD599" s="121"/>
      <c r="BB599" s="120" t="s">
        <v>2234</v>
      </c>
      <c r="BG599" s="73" t="s">
        <v>4048</v>
      </c>
      <c r="BI599" s="73" t="s">
        <v>4881</v>
      </c>
      <c r="BO599" s="72" t="s">
        <v>210</v>
      </c>
      <c r="BP599" s="73" t="s">
        <v>5032</v>
      </c>
      <c r="BQ599" s="75">
        <v>410000026</v>
      </c>
      <c r="BR599" s="75">
        <v>480000026</v>
      </c>
      <c r="BS599" s="75">
        <v>570000026</v>
      </c>
      <c r="BT599" s="75">
        <v>625000026</v>
      </c>
      <c r="BU599" s="75">
        <v>690000026</v>
      </c>
      <c r="BV599" s="75">
        <v>740000026</v>
      </c>
      <c r="BW599" s="75">
        <v>790000026</v>
      </c>
      <c r="BX599" s="75">
        <v>820000026</v>
      </c>
      <c r="BY599" s="75">
        <v>875000026</v>
      </c>
      <c r="BZ599" s="75">
        <v>0</v>
      </c>
      <c r="CA599" s="75">
        <v>0</v>
      </c>
    </row>
    <row r="600" spans="10:79" ht="12" customHeight="1">
      <c r="J600" s="46">
        <v>596</v>
      </c>
      <c r="K600" s="46">
        <f t="shared" si="22"/>
        <v>0</v>
      </c>
      <c r="L600" s="82">
        <f t="shared" si="23"/>
        <v>0</v>
      </c>
      <c r="N600" s="119" t="s">
        <v>33</v>
      </c>
      <c r="O600" s="120" t="s">
        <v>1532</v>
      </c>
      <c r="P600" s="122">
        <v>120000026</v>
      </c>
      <c r="Q600" s="122">
        <v>130000026</v>
      </c>
      <c r="R600" s="122">
        <v>140000026</v>
      </c>
      <c r="S600" s="122">
        <v>0</v>
      </c>
      <c r="T600" s="122">
        <v>0</v>
      </c>
      <c r="U600" s="122">
        <v>0</v>
      </c>
      <c r="V600" s="122">
        <v>0</v>
      </c>
      <c r="W600" s="122">
        <v>0</v>
      </c>
      <c r="X600" s="122">
        <v>0</v>
      </c>
      <c r="Y600" s="122">
        <v>0</v>
      </c>
      <c r="Z600" s="122">
        <v>0</v>
      </c>
      <c r="AA600" s="122">
        <v>0</v>
      </c>
      <c r="AB600" s="122">
        <v>0</v>
      </c>
      <c r="AC600" s="122">
        <v>0</v>
      </c>
      <c r="AD600" s="121"/>
      <c r="BB600" s="120" t="s">
        <v>344</v>
      </c>
      <c r="BG600" s="73" t="s">
        <v>4049</v>
      </c>
      <c r="BI600" s="73" t="s">
        <v>4882</v>
      </c>
      <c r="BO600" s="72" t="s">
        <v>210</v>
      </c>
      <c r="BP600" s="73" t="s">
        <v>3996</v>
      </c>
      <c r="BQ600" s="75">
        <v>0</v>
      </c>
      <c r="BR600" s="75">
        <v>693000625</v>
      </c>
      <c r="BS600" s="75">
        <v>0</v>
      </c>
      <c r="BT600" s="75">
        <v>0</v>
      </c>
      <c r="BU600" s="75">
        <v>4095000625</v>
      </c>
      <c r="BV600" s="75">
        <v>0</v>
      </c>
      <c r="BW600" s="75">
        <v>0</v>
      </c>
      <c r="BX600" s="75">
        <v>0</v>
      </c>
      <c r="BY600" s="75">
        <v>0</v>
      </c>
      <c r="BZ600" s="75">
        <v>0</v>
      </c>
      <c r="CA600" s="75">
        <v>0</v>
      </c>
    </row>
    <row r="601" spans="10:79" ht="12" customHeight="1">
      <c r="J601" s="46">
        <v>597</v>
      </c>
      <c r="K601" s="46">
        <f t="shared" si="22"/>
        <v>0</v>
      </c>
      <c r="L601" s="82">
        <f t="shared" si="23"/>
        <v>0</v>
      </c>
      <c r="N601" s="119" t="s">
        <v>33</v>
      </c>
      <c r="O601" s="120" t="s">
        <v>333</v>
      </c>
      <c r="P601" s="122">
        <v>0</v>
      </c>
      <c r="Q601" s="122">
        <v>0</v>
      </c>
      <c r="R601" s="122">
        <v>0</v>
      </c>
      <c r="S601" s="122">
        <v>0</v>
      </c>
      <c r="T601" s="122">
        <v>0</v>
      </c>
      <c r="U601" s="122">
        <v>0</v>
      </c>
      <c r="V601" s="122">
        <v>115000026</v>
      </c>
      <c r="W601" s="122">
        <v>120000026</v>
      </c>
      <c r="X601" s="122">
        <v>130000026</v>
      </c>
      <c r="Y601" s="122">
        <v>140000026</v>
      </c>
      <c r="Z601" s="122">
        <v>150000026</v>
      </c>
      <c r="AA601" s="122">
        <v>160000026</v>
      </c>
      <c r="AB601" s="122">
        <v>165000026</v>
      </c>
      <c r="AC601" s="122">
        <v>0</v>
      </c>
      <c r="AD601" s="121"/>
      <c r="BB601" s="120" t="s">
        <v>678</v>
      </c>
      <c r="BG601" s="73" t="s">
        <v>4050</v>
      </c>
      <c r="BI601" s="73" t="s">
        <v>4883</v>
      </c>
      <c r="BO601" s="72" t="s">
        <v>210</v>
      </c>
      <c r="BP601" s="73" t="s">
        <v>3997</v>
      </c>
      <c r="BQ601" s="75">
        <v>459000625</v>
      </c>
      <c r="BR601" s="75">
        <v>513000625</v>
      </c>
      <c r="BS601" s="75">
        <v>585000625</v>
      </c>
      <c r="BT601" s="75">
        <v>621000625</v>
      </c>
      <c r="BU601" s="75">
        <v>657000625</v>
      </c>
      <c r="BV601" s="75">
        <v>693000625</v>
      </c>
      <c r="BW601" s="75">
        <v>0</v>
      </c>
      <c r="BX601" s="75">
        <v>0</v>
      </c>
      <c r="BY601" s="75">
        <v>0</v>
      </c>
      <c r="BZ601" s="75">
        <v>0</v>
      </c>
      <c r="CA601" s="75">
        <v>0</v>
      </c>
    </row>
    <row r="602" spans="10:79" ht="12" customHeight="1">
      <c r="J602" s="46">
        <v>598</v>
      </c>
      <c r="K602" s="46">
        <f t="shared" si="22"/>
        <v>0</v>
      </c>
      <c r="L602" s="82">
        <f t="shared" si="23"/>
        <v>0</v>
      </c>
      <c r="N602" s="119" t="s">
        <v>33</v>
      </c>
      <c r="O602" s="120" t="s">
        <v>2431</v>
      </c>
      <c r="P602" s="122">
        <v>110000026</v>
      </c>
      <c r="Q602" s="122">
        <v>120000026</v>
      </c>
      <c r="R602" s="122">
        <v>130000026</v>
      </c>
      <c r="S602" s="122">
        <v>0</v>
      </c>
      <c r="T602" s="122">
        <v>0</v>
      </c>
      <c r="U602" s="122">
        <v>0</v>
      </c>
      <c r="V602" s="122">
        <v>0</v>
      </c>
      <c r="W602" s="122">
        <v>0</v>
      </c>
      <c r="X602" s="122">
        <v>0</v>
      </c>
      <c r="Y602" s="122">
        <v>0</v>
      </c>
      <c r="Z602" s="122">
        <v>0</v>
      </c>
      <c r="AA602" s="122">
        <v>0</v>
      </c>
      <c r="AB602" s="122">
        <v>0</v>
      </c>
      <c r="AC602" s="122">
        <v>0</v>
      </c>
      <c r="AD602" s="121"/>
      <c r="BB602" s="120" t="s">
        <v>464</v>
      </c>
      <c r="BG602" s="73" t="s">
        <v>4051</v>
      </c>
      <c r="BI602" s="73" t="s">
        <v>4884</v>
      </c>
      <c r="BO602" s="72" t="s">
        <v>210</v>
      </c>
      <c r="BP602" s="73" t="s">
        <v>3998</v>
      </c>
      <c r="BQ602" s="75">
        <v>0</v>
      </c>
      <c r="BR602" s="75">
        <v>693000625</v>
      </c>
      <c r="BS602" s="75">
        <v>0</v>
      </c>
      <c r="BT602" s="75">
        <v>504000625</v>
      </c>
      <c r="BU602" s="75">
        <v>0</v>
      </c>
      <c r="BV602" s="75">
        <v>0</v>
      </c>
      <c r="BW602" s="75">
        <v>0</v>
      </c>
      <c r="BX602" s="75">
        <v>0</v>
      </c>
      <c r="BY602" s="75">
        <v>0</v>
      </c>
      <c r="BZ602" s="75">
        <v>0</v>
      </c>
      <c r="CA602" s="75">
        <v>0</v>
      </c>
    </row>
    <row r="603" spans="10:79" ht="12" customHeight="1">
      <c r="J603" s="46">
        <v>599</v>
      </c>
      <c r="K603" s="46">
        <f t="shared" si="22"/>
        <v>0</v>
      </c>
      <c r="L603" s="82">
        <f t="shared" si="23"/>
        <v>0</v>
      </c>
      <c r="N603" s="119" t="s">
        <v>33</v>
      </c>
      <c r="O603" s="120" t="s">
        <v>2436</v>
      </c>
      <c r="P603" s="122">
        <v>110000026</v>
      </c>
      <c r="Q603" s="122">
        <v>120000026</v>
      </c>
      <c r="R603" s="122">
        <v>130000026</v>
      </c>
      <c r="S603" s="122">
        <v>0</v>
      </c>
      <c r="T603" s="122">
        <v>0</v>
      </c>
      <c r="U603" s="122">
        <v>0</v>
      </c>
      <c r="V603" s="122">
        <v>0</v>
      </c>
      <c r="W603" s="122">
        <v>0</v>
      </c>
      <c r="X603" s="122">
        <v>0</v>
      </c>
      <c r="Y603" s="122">
        <v>0</v>
      </c>
      <c r="Z603" s="122">
        <v>0</v>
      </c>
      <c r="AA603" s="122">
        <v>0</v>
      </c>
      <c r="AB603" s="122">
        <v>0</v>
      </c>
      <c r="AC603" s="122">
        <v>0</v>
      </c>
      <c r="AD603" s="121"/>
      <c r="BB603" s="120" t="s">
        <v>465</v>
      </c>
      <c r="BG603" s="73" t="s">
        <v>4052</v>
      </c>
      <c r="BI603" s="73" t="s">
        <v>4885</v>
      </c>
      <c r="BO603" s="72" t="s">
        <v>210</v>
      </c>
      <c r="BP603" s="73" t="s">
        <v>3999</v>
      </c>
      <c r="BQ603" s="75">
        <v>0</v>
      </c>
      <c r="BR603" s="75">
        <v>0</v>
      </c>
      <c r="BS603" s="75">
        <v>0</v>
      </c>
      <c r="BT603" s="75">
        <v>0</v>
      </c>
      <c r="BU603" s="75">
        <v>720000625</v>
      </c>
      <c r="BV603" s="75">
        <v>0</v>
      </c>
      <c r="BW603" s="75">
        <v>0</v>
      </c>
      <c r="BX603" s="75">
        <v>0</v>
      </c>
      <c r="BY603" s="75">
        <v>2527000625</v>
      </c>
      <c r="BZ603" s="75">
        <v>0</v>
      </c>
      <c r="CA603" s="75">
        <v>0</v>
      </c>
    </row>
    <row r="604" spans="10:79" ht="12" customHeight="1">
      <c r="J604" s="46">
        <v>600</v>
      </c>
      <c r="K604" s="46">
        <f t="shared" si="22"/>
        <v>0</v>
      </c>
      <c r="L604" s="82">
        <f t="shared" si="23"/>
        <v>0</v>
      </c>
      <c r="N604" s="119" t="s">
        <v>33</v>
      </c>
      <c r="O604" s="120" t="s">
        <v>2437</v>
      </c>
      <c r="P604" s="122">
        <v>110000026</v>
      </c>
      <c r="Q604" s="122">
        <v>120000026</v>
      </c>
      <c r="R604" s="122">
        <v>130000026</v>
      </c>
      <c r="S604" s="122">
        <v>0</v>
      </c>
      <c r="T604" s="122">
        <v>0</v>
      </c>
      <c r="U604" s="122">
        <v>0</v>
      </c>
      <c r="V604" s="122">
        <v>0</v>
      </c>
      <c r="W604" s="122">
        <v>0</v>
      </c>
      <c r="X604" s="122">
        <v>0</v>
      </c>
      <c r="Y604" s="122">
        <v>0</v>
      </c>
      <c r="Z604" s="122">
        <v>0</v>
      </c>
      <c r="AA604" s="122">
        <v>0</v>
      </c>
      <c r="AB604" s="122">
        <v>0</v>
      </c>
      <c r="AC604" s="122">
        <v>0</v>
      </c>
      <c r="AD604" s="121"/>
      <c r="BB604" s="120" t="s">
        <v>1039</v>
      </c>
      <c r="BG604" s="73" t="s">
        <v>4053</v>
      </c>
      <c r="BI604" s="73" t="s">
        <v>5162</v>
      </c>
      <c r="BO604" s="72" t="s">
        <v>210</v>
      </c>
      <c r="BP604" s="73" t="s">
        <v>4000</v>
      </c>
      <c r="BQ604" s="75">
        <v>517000625</v>
      </c>
      <c r="BR604" s="75">
        <v>643000625</v>
      </c>
      <c r="BS604" s="75">
        <v>607000625</v>
      </c>
      <c r="BT604" s="75">
        <v>679000625</v>
      </c>
      <c r="BU604" s="75">
        <v>0</v>
      </c>
      <c r="BV604" s="75">
        <v>0</v>
      </c>
      <c r="BW604" s="75">
        <v>0</v>
      </c>
      <c r="BX604" s="75">
        <v>0</v>
      </c>
      <c r="BY604" s="75">
        <v>0</v>
      </c>
      <c r="BZ604" s="75">
        <v>0</v>
      </c>
      <c r="CA604" s="75">
        <v>0</v>
      </c>
    </row>
    <row r="605" spans="10:79" ht="12" customHeight="1">
      <c r="J605" s="46">
        <v>601</v>
      </c>
      <c r="K605" s="46">
        <f t="shared" si="22"/>
        <v>0</v>
      </c>
      <c r="L605" s="82">
        <f t="shared" si="23"/>
        <v>0</v>
      </c>
      <c r="N605" s="119" t="s">
        <v>33</v>
      </c>
      <c r="O605" s="120" t="s">
        <v>1621</v>
      </c>
      <c r="P605" s="122">
        <v>0</v>
      </c>
      <c r="Q605" s="122">
        <v>0</v>
      </c>
      <c r="R605" s="122">
        <v>0</v>
      </c>
      <c r="S605" s="122">
        <v>0</v>
      </c>
      <c r="T605" s="122">
        <v>0</v>
      </c>
      <c r="U605" s="122">
        <v>0</v>
      </c>
      <c r="V605" s="122">
        <v>0</v>
      </c>
      <c r="W605" s="122">
        <v>0</v>
      </c>
      <c r="X605" s="122">
        <v>0</v>
      </c>
      <c r="Y605" s="122">
        <v>175000026</v>
      </c>
      <c r="Z605" s="122">
        <v>190000026</v>
      </c>
      <c r="AA605" s="122">
        <v>205000026</v>
      </c>
      <c r="AB605" s="122">
        <v>0</v>
      </c>
      <c r="AC605" s="122">
        <v>0</v>
      </c>
      <c r="AD605" s="121"/>
      <c r="BB605" s="120" t="s">
        <v>96</v>
      </c>
      <c r="BG605" s="73" t="s">
        <v>4054</v>
      </c>
      <c r="BI605" s="73" t="s">
        <v>4886</v>
      </c>
      <c r="BO605" s="72" t="s">
        <v>210</v>
      </c>
      <c r="BP605" s="73" t="s">
        <v>4001</v>
      </c>
      <c r="BQ605" s="75">
        <v>315000625</v>
      </c>
      <c r="BR605" s="75">
        <v>364000625</v>
      </c>
      <c r="BS605" s="75">
        <v>0</v>
      </c>
      <c r="BT605" s="75">
        <v>504000625</v>
      </c>
      <c r="BU605" s="75">
        <v>567000625</v>
      </c>
      <c r="BV605" s="75">
        <v>702000625</v>
      </c>
      <c r="BW605" s="75">
        <v>630000625</v>
      </c>
      <c r="BX605" s="75">
        <v>702000625</v>
      </c>
      <c r="BY605" s="75">
        <v>0</v>
      </c>
      <c r="BZ605" s="75">
        <v>0</v>
      </c>
      <c r="CA605" s="75">
        <v>0</v>
      </c>
    </row>
    <row r="606" spans="10:79" ht="12" customHeight="1">
      <c r="J606" s="46">
        <v>602</v>
      </c>
      <c r="K606" s="46">
        <f t="shared" si="22"/>
        <v>0</v>
      </c>
      <c r="L606" s="82">
        <f t="shared" si="23"/>
        <v>0</v>
      </c>
      <c r="N606" s="119" t="s">
        <v>33</v>
      </c>
      <c r="O606" s="120" t="s">
        <v>2531</v>
      </c>
      <c r="P606" s="122">
        <v>120000026</v>
      </c>
      <c r="Q606" s="122">
        <v>130000026</v>
      </c>
      <c r="R606" s="122">
        <v>140000026</v>
      </c>
      <c r="S606" s="122">
        <v>0</v>
      </c>
      <c r="T606" s="122">
        <v>0</v>
      </c>
      <c r="U606" s="122">
        <v>0</v>
      </c>
      <c r="V606" s="122">
        <v>0</v>
      </c>
      <c r="W606" s="122">
        <v>0</v>
      </c>
      <c r="X606" s="122">
        <v>0</v>
      </c>
      <c r="Y606" s="122">
        <v>0</v>
      </c>
      <c r="Z606" s="122">
        <v>0</v>
      </c>
      <c r="AA606" s="122">
        <v>0</v>
      </c>
      <c r="AB606" s="122">
        <v>0</v>
      </c>
      <c r="AC606" s="122">
        <v>0</v>
      </c>
      <c r="AD606" s="121"/>
      <c r="BB606" s="120" t="s">
        <v>97</v>
      </c>
      <c r="BG606" s="73" t="s">
        <v>4055</v>
      </c>
      <c r="BI606" s="73" t="s">
        <v>4887</v>
      </c>
      <c r="BO606" s="72" t="s">
        <v>210</v>
      </c>
      <c r="BP606" s="73" t="s">
        <v>4002</v>
      </c>
      <c r="BQ606" s="75">
        <v>477000625</v>
      </c>
      <c r="BR606" s="75">
        <v>432000625</v>
      </c>
      <c r="BS606" s="75">
        <v>468000625</v>
      </c>
      <c r="BT606" s="75">
        <v>504000625</v>
      </c>
      <c r="BU606" s="75">
        <v>630000625</v>
      </c>
      <c r="BV606" s="75">
        <v>594000625</v>
      </c>
      <c r="BW606" s="75">
        <v>657000625</v>
      </c>
      <c r="BX606" s="75">
        <v>837000625</v>
      </c>
      <c r="BY606" s="75">
        <v>927000625</v>
      </c>
      <c r="BZ606" s="75">
        <v>0</v>
      </c>
      <c r="CA606" s="75">
        <v>0</v>
      </c>
    </row>
    <row r="607" spans="10:79" ht="12" customHeight="1">
      <c r="J607" s="46">
        <v>603</v>
      </c>
      <c r="K607" s="46">
        <f t="shared" si="22"/>
        <v>0</v>
      </c>
      <c r="L607" s="82">
        <f t="shared" si="23"/>
        <v>0</v>
      </c>
      <c r="N607" s="119" t="s">
        <v>33</v>
      </c>
      <c r="O607" s="120" t="s">
        <v>433</v>
      </c>
      <c r="P607" s="122">
        <v>0</v>
      </c>
      <c r="Q607" s="122">
        <v>130000026</v>
      </c>
      <c r="R607" s="122">
        <v>140000026</v>
      </c>
      <c r="S607" s="122">
        <v>150000026</v>
      </c>
      <c r="T607" s="122">
        <v>0</v>
      </c>
      <c r="U607" s="122">
        <v>0</v>
      </c>
      <c r="V607" s="122">
        <v>0</v>
      </c>
      <c r="W607" s="122">
        <v>0</v>
      </c>
      <c r="X607" s="122">
        <v>0</v>
      </c>
      <c r="Y607" s="122">
        <v>0</v>
      </c>
      <c r="Z607" s="122">
        <v>0</v>
      </c>
      <c r="AA607" s="122">
        <v>0</v>
      </c>
      <c r="AB607" s="122">
        <v>0</v>
      </c>
      <c r="AC607" s="122">
        <v>0</v>
      </c>
      <c r="AD607" s="121"/>
      <c r="BB607" s="120" t="s">
        <v>257</v>
      </c>
      <c r="BG607" s="73" t="s">
        <v>4056</v>
      </c>
      <c r="BI607" s="73" t="s">
        <v>4888</v>
      </c>
      <c r="BO607" s="72" t="s">
        <v>210</v>
      </c>
      <c r="BP607" s="73" t="s">
        <v>4003</v>
      </c>
      <c r="BQ607" s="75">
        <v>414000625</v>
      </c>
      <c r="BR607" s="75">
        <v>459000625</v>
      </c>
      <c r="BS607" s="75">
        <v>495000625</v>
      </c>
      <c r="BT607" s="75">
        <v>531000625</v>
      </c>
      <c r="BU607" s="75">
        <v>576000625</v>
      </c>
      <c r="BV607" s="75">
        <v>612000625</v>
      </c>
      <c r="BW607" s="75">
        <v>0</v>
      </c>
      <c r="BX607" s="75">
        <v>0</v>
      </c>
      <c r="BY607" s="75">
        <v>0</v>
      </c>
      <c r="BZ607" s="75">
        <v>0</v>
      </c>
      <c r="CA607" s="75">
        <v>0</v>
      </c>
    </row>
    <row r="608" spans="10:79" ht="12" customHeight="1">
      <c r="J608" s="46">
        <v>604</v>
      </c>
      <c r="K608" s="46">
        <f t="shared" si="22"/>
        <v>0</v>
      </c>
      <c r="L608" s="82">
        <f t="shared" si="23"/>
        <v>0</v>
      </c>
      <c r="N608" s="119" t="s">
        <v>33</v>
      </c>
      <c r="O608" s="120" t="s">
        <v>1853</v>
      </c>
      <c r="P608" s="122">
        <v>90000026</v>
      </c>
      <c r="Q608" s="122">
        <v>100000026</v>
      </c>
      <c r="R608" s="122">
        <v>110000026</v>
      </c>
      <c r="S608" s="122">
        <v>125000026</v>
      </c>
      <c r="T608" s="122">
        <v>0</v>
      </c>
      <c r="U608" s="122">
        <v>0</v>
      </c>
      <c r="V608" s="122">
        <v>0</v>
      </c>
      <c r="W608" s="122">
        <v>0</v>
      </c>
      <c r="X608" s="122">
        <v>0</v>
      </c>
      <c r="Y608" s="122">
        <v>0</v>
      </c>
      <c r="Z608" s="122">
        <v>0</v>
      </c>
      <c r="AA608" s="122">
        <v>0</v>
      </c>
      <c r="AB608" s="122">
        <v>0</v>
      </c>
      <c r="AC608" s="122">
        <v>0</v>
      </c>
      <c r="AD608" s="121"/>
      <c r="BB608" s="120" t="s">
        <v>345</v>
      </c>
      <c r="BG608" s="73" t="s">
        <v>4057</v>
      </c>
      <c r="BI608" s="73" t="s">
        <v>4889</v>
      </c>
      <c r="BO608" s="72" t="s">
        <v>210</v>
      </c>
      <c r="BP608" s="73" t="s">
        <v>4004</v>
      </c>
      <c r="BQ608" s="75">
        <v>0</v>
      </c>
      <c r="BR608" s="75">
        <v>0</v>
      </c>
      <c r="BS608" s="75">
        <v>0</v>
      </c>
      <c r="BT608" s="75">
        <v>0</v>
      </c>
      <c r="BU608" s="75">
        <v>0</v>
      </c>
      <c r="BV608" s="75">
        <v>0</v>
      </c>
      <c r="BW608" s="75">
        <v>0</v>
      </c>
      <c r="BX608" s="75">
        <v>0</v>
      </c>
      <c r="BY608" s="75">
        <v>1525000625</v>
      </c>
      <c r="BZ608" s="75">
        <v>0</v>
      </c>
      <c r="CA608" s="75">
        <v>0</v>
      </c>
    </row>
    <row r="609" spans="10:79" ht="12" customHeight="1">
      <c r="J609" s="46">
        <v>605</v>
      </c>
      <c r="K609" s="46">
        <f t="shared" si="22"/>
        <v>0</v>
      </c>
      <c r="L609" s="82">
        <f t="shared" si="23"/>
        <v>0</v>
      </c>
      <c r="N609" s="119" t="s">
        <v>33</v>
      </c>
      <c r="O609" s="120" t="s">
        <v>2101</v>
      </c>
      <c r="P609" s="122">
        <v>0</v>
      </c>
      <c r="Q609" s="122">
        <v>80000026</v>
      </c>
      <c r="R609" s="122">
        <v>90000026</v>
      </c>
      <c r="S609" s="122">
        <v>100000026</v>
      </c>
      <c r="T609" s="122">
        <v>115000026</v>
      </c>
      <c r="U609" s="122">
        <v>120000026</v>
      </c>
      <c r="V609" s="122">
        <v>130000026</v>
      </c>
      <c r="W609" s="122">
        <v>140000026</v>
      </c>
      <c r="X609" s="122">
        <v>0</v>
      </c>
      <c r="Y609" s="122">
        <v>0</v>
      </c>
      <c r="Z609" s="122">
        <v>0</v>
      </c>
      <c r="AA609" s="122">
        <v>0</v>
      </c>
      <c r="AB609" s="122">
        <v>0</v>
      </c>
      <c r="AC609" s="122">
        <v>0</v>
      </c>
      <c r="AD609" s="121"/>
      <c r="BB609" s="120" t="s">
        <v>849</v>
      </c>
      <c r="BG609" s="73" t="s">
        <v>4058</v>
      </c>
      <c r="BI609" s="73" t="s">
        <v>4890</v>
      </c>
      <c r="BO609" s="72" t="s">
        <v>210</v>
      </c>
      <c r="BP609" s="73" t="s">
        <v>4005</v>
      </c>
      <c r="BQ609" s="75">
        <v>0</v>
      </c>
      <c r="BR609" s="75">
        <v>549000625</v>
      </c>
      <c r="BS609" s="75">
        <v>576000625</v>
      </c>
      <c r="BT609" s="75">
        <v>612000625</v>
      </c>
      <c r="BU609" s="75">
        <v>0</v>
      </c>
      <c r="BV609" s="75">
        <v>0</v>
      </c>
      <c r="BW609" s="75">
        <v>0</v>
      </c>
      <c r="BX609" s="75">
        <v>0</v>
      </c>
      <c r="BY609" s="75">
        <v>0</v>
      </c>
      <c r="BZ609" s="75">
        <v>0</v>
      </c>
      <c r="CA609" s="75">
        <v>0</v>
      </c>
    </row>
    <row r="610" spans="10:79" ht="12" customHeight="1">
      <c r="J610" s="46">
        <v>606</v>
      </c>
      <c r="K610" s="46">
        <f t="shared" si="22"/>
        <v>0</v>
      </c>
      <c r="L610" s="82">
        <f t="shared" si="23"/>
        <v>0</v>
      </c>
      <c r="N610" s="119" t="s">
        <v>33</v>
      </c>
      <c r="O610" s="120" t="s">
        <v>434</v>
      </c>
      <c r="P610" s="122">
        <v>0</v>
      </c>
      <c r="Q610" s="122">
        <v>130000026</v>
      </c>
      <c r="R610" s="122">
        <v>135000026</v>
      </c>
      <c r="S610" s="122">
        <v>140000026</v>
      </c>
      <c r="T610" s="122">
        <v>145000026</v>
      </c>
      <c r="U610" s="122">
        <v>150000026</v>
      </c>
      <c r="V610" s="122">
        <v>0</v>
      </c>
      <c r="W610" s="122">
        <v>0</v>
      </c>
      <c r="X610" s="122">
        <v>0</v>
      </c>
      <c r="Y610" s="122">
        <v>0</v>
      </c>
      <c r="Z610" s="122">
        <v>0</v>
      </c>
      <c r="AA610" s="122">
        <v>0</v>
      </c>
      <c r="AB610" s="122">
        <v>0</v>
      </c>
      <c r="AC610" s="122">
        <v>0</v>
      </c>
      <c r="AD610" s="121"/>
      <c r="BB610" s="120" t="s">
        <v>1375</v>
      </c>
      <c r="BG610" s="73" t="s">
        <v>5065</v>
      </c>
      <c r="BI610" s="73" t="s">
        <v>5053</v>
      </c>
      <c r="BO610" s="72" t="s">
        <v>210</v>
      </c>
      <c r="BP610" s="73" t="s">
        <v>4006</v>
      </c>
      <c r="BQ610" s="75">
        <v>522000625</v>
      </c>
      <c r="BR610" s="75">
        <v>549000625</v>
      </c>
      <c r="BS610" s="75">
        <v>0</v>
      </c>
      <c r="BT610" s="75">
        <v>0</v>
      </c>
      <c r="BU610" s="75">
        <v>0</v>
      </c>
      <c r="BV610" s="75">
        <v>0</v>
      </c>
      <c r="BW610" s="75">
        <v>0</v>
      </c>
      <c r="BX610" s="75">
        <v>0</v>
      </c>
      <c r="BY610" s="75">
        <v>0</v>
      </c>
      <c r="BZ610" s="75">
        <v>0</v>
      </c>
      <c r="CA610" s="75">
        <v>0</v>
      </c>
    </row>
    <row r="611" spans="10:79" ht="12" customHeight="1">
      <c r="J611" s="46">
        <v>607</v>
      </c>
      <c r="K611" s="46">
        <f t="shared" si="22"/>
        <v>0</v>
      </c>
      <c r="L611" s="82">
        <f t="shared" si="23"/>
        <v>0</v>
      </c>
      <c r="N611" s="119" t="s">
        <v>33</v>
      </c>
      <c r="O611" s="120" t="s">
        <v>2259</v>
      </c>
      <c r="P611" s="122">
        <v>0</v>
      </c>
      <c r="Q611" s="122">
        <v>0</v>
      </c>
      <c r="R611" s="122">
        <v>0</v>
      </c>
      <c r="S611" s="122">
        <v>90000026</v>
      </c>
      <c r="T611" s="122">
        <v>100000026</v>
      </c>
      <c r="U611" s="122">
        <v>110000026</v>
      </c>
      <c r="V611" s="122">
        <v>120000026</v>
      </c>
      <c r="W611" s="122">
        <v>130000026</v>
      </c>
      <c r="X611" s="122">
        <v>135000026</v>
      </c>
      <c r="Y611" s="122">
        <v>145000026</v>
      </c>
      <c r="Z611" s="122">
        <v>150000026</v>
      </c>
      <c r="AA611" s="122">
        <v>165000026</v>
      </c>
      <c r="AB611" s="122">
        <v>175000026</v>
      </c>
      <c r="AC611" s="122">
        <v>0</v>
      </c>
      <c r="AD611" s="121"/>
      <c r="BB611" s="120" t="s">
        <v>1376</v>
      </c>
      <c r="BG611" s="73" t="s">
        <v>4059</v>
      </c>
      <c r="BI611" s="73" t="s">
        <v>4891</v>
      </c>
      <c r="BO611" s="72" t="s">
        <v>210</v>
      </c>
      <c r="BP611" s="73" t="s">
        <v>4007</v>
      </c>
      <c r="BQ611" s="75">
        <v>450000625</v>
      </c>
      <c r="BR611" s="75">
        <v>0</v>
      </c>
      <c r="BS611" s="75">
        <v>0</v>
      </c>
      <c r="BT611" s="75">
        <v>666000625</v>
      </c>
      <c r="BU611" s="75">
        <v>0</v>
      </c>
      <c r="BV611" s="75">
        <v>0</v>
      </c>
      <c r="BW611" s="75">
        <v>0</v>
      </c>
      <c r="BX611" s="75">
        <v>0</v>
      </c>
      <c r="BY611" s="75">
        <v>0</v>
      </c>
      <c r="BZ611" s="75">
        <v>0</v>
      </c>
      <c r="CA611" s="75">
        <v>0</v>
      </c>
    </row>
    <row r="612" spans="10:79" ht="12" customHeight="1">
      <c r="J612" s="46">
        <v>608</v>
      </c>
      <c r="K612" s="46">
        <f t="shared" si="22"/>
        <v>0</v>
      </c>
      <c r="L612" s="82">
        <f t="shared" si="23"/>
        <v>0</v>
      </c>
      <c r="N612" s="119" t="s">
        <v>33</v>
      </c>
      <c r="O612" s="120" t="s">
        <v>2002</v>
      </c>
      <c r="P612" s="122">
        <v>0</v>
      </c>
      <c r="Q612" s="122">
        <v>0</v>
      </c>
      <c r="R612" s="122">
        <v>0</v>
      </c>
      <c r="S612" s="122">
        <v>0</v>
      </c>
      <c r="T612" s="122">
        <v>0</v>
      </c>
      <c r="U612" s="122">
        <v>0</v>
      </c>
      <c r="V612" s="122">
        <v>0</v>
      </c>
      <c r="W612" s="122">
        <v>0</v>
      </c>
      <c r="X612" s="122">
        <v>0</v>
      </c>
      <c r="Y612" s="122">
        <v>170000026</v>
      </c>
      <c r="Z612" s="122">
        <v>180000026</v>
      </c>
      <c r="AA612" s="122">
        <v>185000026</v>
      </c>
      <c r="AB612" s="122">
        <v>190000026</v>
      </c>
      <c r="AC612" s="122">
        <v>195000026</v>
      </c>
      <c r="AD612" s="121"/>
      <c r="BB612" s="120" t="s">
        <v>850</v>
      </c>
      <c r="BG612" s="73" t="s">
        <v>4060</v>
      </c>
      <c r="BI612" s="73" t="s">
        <v>4892</v>
      </c>
      <c r="BO612" s="72" t="s">
        <v>210</v>
      </c>
      <c r="BP612" s="73" t="s">
        <v>4008</v>
      </c>
      <c r="BQ612" s="75">
        <v>0</v>
      </c>
      <c r="BR612" s="75">
        <v>477000625</v>
      </c>
      <c r="BS612" s="75">
        <v>504000625</v>
      </c>
      <c r="BT612" s="75">
        <v>639000625</v>
      </c>
      <c r="BU612" s="75">
        <v>567000625</v>
      </c>
      <c r="BV612" s="75">
        <v>711000625</v>
      </c>
      <c r="BW612" s="75">
        <v>0</v>
      </c>
      <c r="BX612" s="75">
        <v>0</v>
      </c>
      <c r="BY612" s="75">
        <v>0</v>
      </c>
      <c r="BZ612" s="75">
        <v>0</v>
      </c>
      <c r="CA612" s="75">
        <v>0</v>
      </c>
    </row>
    <row r="613" spans="10:79" ht="12" customHeight="1">
      <c r="J613" s="46">
        <v>609</v>
      </c>
      <c r="K613" s="46">
        <f t="shared" si="22"/>
        <v>0</v>
      </c>
      <c r="L613" s="82">
        <f t="shared" si="23"/>
        <v>0</v>
      </c>
      <c r="N613" s="119" t="s">
        <v>33</v>
      </c>
      <c r="O613" s="120" t="s">
        <v>2260</v>
      </c>
      <c r="P613" s="122">
        <v>0</v>
      </c>
      <c r="Q613" s="122">
        <v>0</v>
      </c>
      <c r="R613" s="122">
        <v>0</v>
      </c>
      <c r="S613" s="122">
        <v>0</v>
      </c>
      <c r="T613" s="122">
        <v>0</v>
      </c>
      <c r="U613" s="122">
        <v>0</v>
      </c>
      <c r="V613" s="122">
        <v>0</v>
      </c>
      <c r="W613" s="122">
        <v>0</v>
      </c>
      <c r="X613" s="122">
        <v>0</v>
      </c>
      <c r="Y613" s="122">
        <v>170000026</v>
      </c>
      <c r="Z613" s="122">
        <v>180000026</v>
      </c>
      <c r="AA613" s="122">
        <v>185000026</v>
      </c>
      <c r="AB613" s="122">
        <v>190000026</v>
      </c>
      <c r="AC613" s="122">
        <v>195000026</v>
      </c>
      <c r="AD613" s="121"/>
      <c r="BB613" s="120" t="s">
        <v>1274</v>
      </c>
      <c r="BG613" s="73" t="s">
        <v>4061</v>
      </c>
      <c r="BI613" s="73" t="s">
        <v>4893</v>
      </c>
      <c r="BO613" s="72" t="s">
        <v>210</v>
      </c>
      <c r="BP613" s="73" t="s">
        <v>5100</v>
      </c>
      <c r="BQ613" s="75">
        <v>380000925</v>
      </c>
      <c r="BR613" s="75">
        <v>405000925</v>
      </c>
      <c r="BS613" s="75">
        <v>470000925</v>
      </c>
      <c r="BT613" s="75">
        <v>530000925</v>
      </c>
      <c r="BU613" s="75">
        <v>605000925</v>
      </c>
      <c r="BV613" s="75">
        <v>675000925</v>
      </c>
      <c r="BW613" s="75">
        <v>710000925</v>
      </c>
      <c r="BX613" s="75">
        <v>740000925</v>
      </c>
      <c r="BY613" s="75">
        <v>0</v>
      </c>
      <c r="BZ613" s="75">
        <v>0</v>
      </c>
      <c r="CA613" s="75">
        <v>0</v>
      </c>
    </row>
    <row r="614" spans="10:79" ht="12" customHeight="1">
      <c r="J614" s="46">
        <v>610</v>
      </c>
      <c r="K614" s="46">
        <f t="shared" si="22"/>
        <v>0</v>
      </c>
      <c r="L614" s="82">
        <f t="shared" si="23"/>
        <v>0</v>
      </c>
      <c r="N614" s="119" t="s">
        <v>33</v>
      </c>
      <c r="O614" s="120" t="s">
        <v>2056</v>
      </c>
      <c r="P614" s="122">
        <v>0</v>
      </c>
      <c r="Q614" s="122">
        <v>0</v>
      </c>
      <c r="R614" s="122">
        <v>0</v>
      </c>
      <c r="S614" s="122">
        <v>0</v>
      </c>
      <c r="T614" s="122">
        <v>0</v>
      </c>
      <c r="U614" s="122">
        <v>115000026</v>
      </c>
      <c r="V614" s="122">
        <v>130000026</v>
      </c>
      <c r="W614" s="122">
        <v>140000026</v>
      </c>
      <c r="X614" s="122">
        <v>150000026</v>
      </c>
      <c r="Y614" s="122">
        <v>160000026</v>
      </c>
      <c r="Z614" s="122">
        <v>165000026</v>
      </c>
      <c r="AA614" s="122">
        <v>170000026</v>
      </c>
      <c r="AB614" s="122">
        <v>175000026</v>
      </c>
      <c r="AC614" s="122">
        <v>185000026</v>
      </c>
      <c r="AD614" s="121"/>
      <c r="BB614" s="120" t="s">
        <v>1123</v>
      </c>
      <c r="BG614" s="73" t="s">
        <v>4062</v>
      </c>
      <c r="BI614" s="73" t="s">
        <v>4894</v>
      </c>
      <c r="BO614" s="72" t="s">
        <v>210</v>
      </c>
      <c r="BP614" s="73" t="s">
        <v>4009</v>
      </c>
      <c r="BQ614" s="75">
        <v>558000625</v>
      </c>
      <c r="BR614" s="75">
        <v>0</v>
      </c>
      <c r="BS614" s="75">
        <v>0</v>
      </c>
      <c r="BT614" s="75">
        <v>0</v>
      </c>
      <c r="BU614" s="75">
        <v>0</v>
      </c>
      <c r="BV614" s="75">
        <v>0</v>
      </c>
      <c r="BW614" s="75">
        <v>0</v>
      </c>
      <c r="BX614" s="75">
        <v>0</v>
      </c>
      <c r="BY614" s="75">
        <v>0</v>
      </c>
      <c r="BZ614" s="75">
        <v>0</v>
      </c>
      <c r="CA614" s="75">
        <v>0</v>
      </c>
    </row>
    <row r="615" spans="10:79" ht="12" customHeight="1">
      <c r="J615" s="46">
        <v>611</v>
      </c>
      <c r="K615" s="46">
        <f t="shared" si="22"/>
        <v>0</v>
      </c>
      <c r="L615" s="82">
        <f t="shared" si="23"/>
        <v>0</v>
      </c>
      <c r="N615" s="119" t="s">
        <v>33</v>
      </c>
      <c r="O615" s="120" t="s">
        <v>2209</v>
      </c>
      <c r="P615" s="122">
        <v>0</v>
      </c>
      <c r="Q615" s="122">
        <v>0</v>
      </c>
      <c r="R615" s="122">
        <v>0</v>
      </c>
      <c r="S615" s="122">
        <v>0</v>
      </c>
      <c r="T615" s="122">
        <v>125000026</v>
      </c>
      <c r="U615" s="122">
        <v>130000026</v>
      </c>
      <c r="V615" s="122">
        <v>135000026</v>
      </c>
      <c r="W615" s="122">
        <v>140000026</v>
      </c>
      <c r="X615" s="122">
        <v>150000026</v>
      </c>
      <c r="Y615" s="122">
        <v>160000026</v>
      </c>
      <c r="Z615" s="122">
        <v>165000026</v>
      </c>
      <c r="AA615" s="122">
        <v>170000026</v>
      </c>
      <c r="AB615" s="122">
        <v>175000026</v>
      </c>
      <c r="AC615" s="122">
        <v>185000026</v>
      </c>
      <c r="AD615" s="121"/>
      <c r="BB615" s="120" t="s">
        <v>346</v>
      </c>
      <c r="BG615" s="73" t="s">
        <v>4063</v>
      </c>
      <c r="BI615" s="73" t="s">
        <v>4895</v>
      </c>
      <c r="BO615" s="72" t="s">
        <v>210</v>
      </c>
      <c r="BP615" s="73" t="s">
        <v>4010</v>
      </c>
      <c r="BQ615" s="75">
        <v>432000625</v>
      </c>
      <c r="BR615" s="75">
        <v>477000625</v>
      </c>
      <c r="BS615" s="75">
        <v>549000625</v>
      </c>
      <c r="BT615" s="75">
        <v>0</v>
      </c>
      <c r="BU615" s="75">
        <v>0</v>
      </c>
      <c r="BV615" s="75">
        <v>0</v>
      </c>
      <c r="BW615" s="75">
        <v>0</v>
      </c>
      <c r="BX615" s="75">
        <v>0</v>
      </c>
      <c r="BY615" s="75">
        <v>0</v>
      </c>
      <c r="BZ615" s="75">
        <v>0</v>
      </c>
      <c r="CA615" s="75">
        <v>0</v>
      </c>
    </row>
    <row r="616" spans="10:79" ht="12" customHeight="1">
      <c r="J616" s="46">
        <v>612</v>
      </c>
      <c r="K616" s="46">
        <f t="shared" si="22"/>
        <v>0</v>
      </c>
      <c r="L616" s="82">
        <f t="shared" si="23"/>
        <v>0</v>
      </c>
      <c r="N616" s="119" t="s">
        <v>33</v>
      </c>
      <c r="O616" s="120" t="s">
        <v>2209</v>
      </c>
      <c r="P616" s="122">
        <v>0</v>
      </c>
      <c r="Q616" s="122">
        <v>0</v>
      </c>
      <c r="R616" s="122">
        <v>0</v>
      </c>
      <c r="S616" s="122">
        <v>0</v>
      </c>
      <c r="T616" s="122">
        <v>0</v>
      </c>
      <c r="U616" s="122">
        <v>0</v>
      </c>
      <c r="V616" s="122">
        <v>0</v>
      </c>
      <c r="W616" s="122">
        <v>0</v>
      </c>
      <c r="X616" s="122">
        <v>150000026</v>
      </c>
      <c r="Y616" s="122">
        <v>160000026</v>
      </c>
      <c r="Z616" s="122">
        <v>165000026</v>
      </c>
      <c r="AA616" s="122">
        <v>170000026</v>
      </c>
      <c r="AB616" s="122">
        <v>175000026</v>
      </c>
      <c r="AC616" s="122">
        <v>185000026</v>
      </c>
      <c r="AD616" s="121"/>
      <c r="BB616" s="120" t="s">
        <v>240</v>
      </c>
      <c r="BG616" s="73" t="s">
        <v>4064</v>
      </c>
      <c r="BI616" s="73" t="s">
        <v>4896</v>
      </c>
      <c r="BO616" s="72" t="s">
        <v>210</v>
      </c>
      <c r="BP616" s="73" t="s">
        <v>4011</v>
      </c>
      <c r="BQ616" s="75">
        <v>333000625</v>
      </c>
      <c r="BR616" s="75">
        <v>360000625</v>
      </c>
      <c r="BS616" s="75">
        <v>387000625</v>
      </c>
      <c r="BT616" s="75">
        <v>414000625</v>
      </c>
      <c r="BU616" s="75">
        <v>450000625</v>
      </c>
      <c r="BV616" s="75">
        <v>504000625</v>
      </c>
      <c r="BW616" s="75">
        <v>558000625</v>
      </c>
      <c r="BX616" s="75">
        <v>630000625</v>
      </c>
      <c r="BY616" s="75">
        <v>0</v>
      </c>
      <c r="BZ616" s="75">
        <v>0</v>
      </c>
      <c r="CA616" s="75">
        <v>0</v>
      </c>
    </row>
    <row r="617" spans="10:79" ht="12" customHeight="1">
      <c r="J617" s="46">
        <v>613</v>
      </c>
      <c r="K617" s="46">
        <f t="shared" si="22"/>
        <v>0</v>
      </c>
      <c r="L617" s="82">
        <f t="shared" si="23"/>
        <v>0</v>
      </c>
      <c r="N617" s="119" t="s">
        <v>33</v>
      </c>
      <c r="O617" s="120" t="s">
        <v>2465</v>
      </c>
      <c r="P617" s="122">
        <v>0</v>
      </c>
      <c r="Q617" s="122">
        <v>0</v>
      </c>
      <c r="R617" s="122">
        <v>0</v>
      </c>
      <c r="S617" s="122">
        <v>0</v>
      </c>
      <c r="T617" s="122">
        <v>0</v>
      </c>
      <c r="U617" s="122">
        <v>0</v>
      </c>
      <c r="V617" s="122">
        <v>0</v>
      </c>
      <c r="W617" s="122">
        <v>0</v>
      </c>
      <c r="X617" s="122">
        <v>0</v>
      </c>
      <c r="Y617" s="122">
        <v>160000026</v>
      </c>
      <c r="Z617" s="122">
        <v>165000026</v>
      </c>
      <c r="AA617" s="122">
        <v>170000026</v>
      </c>
      <c r="AB617" s="122">
        <v>175000026</v>
      </c>
      <c r="AC617" s="122">
        <v>185000026</v>
      </c>
      <c r="AD617" s="121"/>
      <c r="BB617" s="120" t="s">
        <v>617</v>
      </c>
      <c r="BG617" s="73" t="s">
        <v>4065</v>
      </c>
      <c r="BI617" s="73" t="s">
        <v>4897</v>
      </c>
      <c r="BO617" s="72" t="s">
        <v>210</v>
      </c>
      <c r="BP617" s="73" t="s">
        <v>4012</v>
      </c>
      <c r="BQ617" s="75">
        <v>450000625</v>
      </c>
      <c r="BR617" s="75">
        <v>0</v>
      </c>
      <c r="BS617" s="75">
        <v>504000625</v>
      </c>
      <c r="BT617" s="75">
        <v>540000625</v>
      </c>
      <c r="BU617" s="75">
        <v>0</v>
      </c>
      <c r="BV617" s="75">
        <v>0</v>
      </c>
      <c r="BW617" s="75">
        <v>630000625</v>
      </c>
      <c r="BX617" s="75">
        <v>0</v>
      </c>
      <c r="BY617" s="75">
        <v>0</v>
      </c>
      <c r="BZ617" s="75">
        <v>0</v>
      </c>
      <c r="CA617" s="75">
        <v>0</v>
      </c>
    </row>
    <row r="618" spans="10:79" ht="12" customHeight="1">
      <c r="J618" s="46">
        <v>614</v>
      </c>
      <c r="K618" s="46">
        <f t="shared" si="22"/>
        <v>0</v>
      </c>
      <c r="L618" s="82">
        <f t="shared" si="23"/>
        <v>0</v>
      </c>
      <c r="N618" s="119" t="s">
        <v>33</v>
      </c>
      <c r="O618" s="120" t="s">
        <v>2466</v>
      </c>
      <c r="P618" s="122">
        <v>0</v>
      </c>
      <c r="Q618" s="122">
        <v>0</v>
      </c>
      <c r="R618" s="122">
        <v>0</v>
      </c>
      <c r="S618" s="122">
        <v>0</v>
      </c>
      <c r="T618" s="122">
        <v>0</v>
      </c>
      <c r="U618" s="122">
        <v>0</v>
      </c>
      <c r="V618" s="122">
        <v>0</v>
      </c>
      <c r="W618" s="122">
        <v>0</v>
      </c>
      <c r="X618" s="122">
        <v>0</v>
      </c>
      <c r="Y618" s="122">
        <v>160000026</v>
      </c>
      <c r="Z618" s="122">
        <v>165000026</v>
      </c>
      <c r="AA618" s="122">
        <v>170000026</v>
      </c>
      <c r="AB618" s="122">
        <v>175000026</v>
      </c>
      <c r="AC618" s="122">
        <v>185000026</v>
      </c>
      <c r="AD618" s="121"/>
      <c r="BB618" s="120" t="s">
        <v>523</v>
      </c>
      <c r="BG618" s="73" t="s">
        <v>4066</v>
      </c>
      <c r="BI618" s="73" t="s">
        <v>4898</v>
      </c>
      <c r="BO618" s="72" t="s">
        <v>210</v>
      </c>
      <c r="BP618" s="73" t="s">
        <v>5247</v>
      </c>
      <c r="BQ618" s="74"/>
      <c r="BR618" s="74"/>
      <c r="BS618" s="74"/>
      <c r="BT618" s="74"/>
      <c r="BU618" s="75">
        <v>585000026</v>
      </c>
      <c r="BV618" s="74"/>
      <c r="BW618" s="74"/>
      <c r="BX618" s="74"/>
      <c r="BY618" s="74"/>
      <c r="BZ618" s="74"/>
      <c r="CA618" s="74"/>
    </row>
    <row r="619" spans="10:79" ht="12" customHeight="1">
      <c r="J619" s="46">
        <v>615</v>
      </c>
      <c r="K619" s="46">
        <f t="shared" si="22"/>
        <v>0</v>
      </c>
      <c r="L619" s="82">
        <f t="shared" si="23"/>
        <v>0</v>
      </c>
      <c r="N619" s="119" t="s">
        <v>33</v>
      </c>
      <c r="O619" s="120" t="s">
        <v>2210</v>
      </c>
      <c r="P619" s="122">
        <v>0</v>
      </c>
      <c r="Q619" s="122">
        <v>0</v>
      </c>
      <c r="R619" s="122">
        <v>0</v>
      </c>
      <c r="S619" s="122">
        <v>0</v>
      </c>
      <c r="T619" s="122">
        <v>0</v>
      </c>
      <c r="U619" s="122">
        <v>0</v>
      </c>
      <c r="V619" s="122">
        <v>0</v>
      </c>
      <c r="W619" s="122">
        <v>0</v>
      </c>
      <c r="X619" s="122">
        <v>160000026</v>
      </c>
      <c r="Y619" s="122">
        <v>170000026</v>
      </c>
      <c r="Z619" s="122">
        <v>175000026</v>
      </c>
      <c r="AA619" s="122">
        <v>180000026</v>
      </c>
      <c r="AB619" s="122">
        <v>185000026</v>
      </c>
      <c r="AC619" s="122">
        <v>190000026</v>
      </c>
      <c r="AD619" s="121"/>
      <c r="BB619" s="120" t="s">
        <v>1377</v>
      </c>
      <c r="BG619" s="73" t="s">
        <v>4067</v>
      </c>
      <c r="BI619" s="73" t="s">
        <v>4899</v>
      </c>
      <c r="BO619" s="72" t="s">
        <v>210</v>
      </c>
      <c r="BP619" s="73" t="s">
        <v>4013</v>
      </c>
      <c r="BQ619" s="75">
        <v>0</v>
      </c>
      <c r="BR619" s="75">
        <v>0</v>
      </c>
      <c r="BS619" s="75">
        <v>0</v>
      </c>
      <c r="BT619" s="75">
        <v>0</v>
      </c>
      <c r="BU619" s="75">
        <v>0</v>
      </c>
      <c r="BV619" s="75">
        <v>0</v>
      </c>
      <c r="BW619" s="75">
        <v>0</v>
      </c>
      <c r="BX619" s="75">
        <v>0</v>
      </c>
      <c r="BY619" s="75">
        <v>801000625</v>
      </c>
      <c r="BZ619" s="75">
        <v>0</v>
      </c>
      <c r="CA619" s="75">
        <v>0</v>
      </c>
    </row>
    <row r="620" spans="10:79" ht="12" customHeight="1">
      <c r="J620" s="46">
        <v>616</v>
      </c>
      <c r="K620" s="46">
        <f t="shared" si="22"/>
        <v>0</v>
      </c>
      <c r="L620" s="82">
        <f t="shared" si="23"/>
        <v>0</v>
      </c>
      <c r="N620" s="119" t="s">
        <v>33</v>
      </c>
      <c r="O620" s="120" t="s">
        <v>2210</v>
      </c>
      <c r="P620" s="122">
        <v>0</v>
      </c>
      <c r="Q620" s="122">
        <v>0</v>
      </c>
      <c r="R620" s="122">
        <v>0</v>
      </c>
      <c r="S620" s="122">
        <v>0</v>
      </c>
      <c r="T620" s="122">
        <v>0</v>
      </c>
      <c r="U620" s="122">
        <v>0</v>
      </c>
      <c r="V620" s="122">
        <v>0</v>
      </c>
      <c r="W620" s="122">
        <v>0</v>
      </c>
      <c r="X620" s="122">
        <v>160000026</v>
      </c>
      <c r="Y620" s="122">
        <v>170000026</v>
      </c>
      <c r="Z620" s="122">
        <v>175000026</v>
      </c>
      <c r="AA620" s="122">
        <v>180000026</v>
      </c>
      <c r="AB620" s="122">
        <v>185000026</v>
      </c>
      <c r="AC620" s="122">
        <v>190000026</v>
      </c>
      <c r="AD620" s="121"/>
      <c r="BB620" s="120" t="s">
        <v>524</v>
      </c>
      <c r="BG620" s="73" t="s">
        <v>4068</v>
      </c>
      <c r="BI620" s="73" t="s">
        <v>4900</v>
      </c>
      <c r="BO620" s="72" t="s">
        <v>210</v>
      </c>
      <c r="BP620" s="73" t="s">
        <v>4014</v>
      </c>
      <c r="BQ620" s="75">
        <v>540000625</v>
      </c>
      <c r="BR620" s="75">
        <v>567000625</v>
      </c>
      <c r="BS620" s="75">
        <v>594000625</v>
      </c>
      <c r="BT620" s="75">
        <v>630000625</v>
      </c>
      <c r="BU620" s="75">
        <v>0</v>
      </c>
      <c r="BV620" s="75">
        <v>0</v>
      </c>
      <c r="BW620" s="75">
        <v>0</v>
      </c>
      <c r="BX620" s="75">
        <v>945000625</v>
      </c>
      <c r="BY620" s="75">
        <v>0</v>
      </c>
      <c r="BZ620" s="75">
        <v>0</v>
      </c>
      <c r="CA620" s="75">
        <v>0</v>
      </c>
    </row>
    <row r="621" spans="10:79" ht="12" customHeight="1">
      <c r="J621" s="46">
        <v>617</v>
      </c>
      <c r="K621" s="46">
        <f t="shared" si="22"/>
        <v>0</v>
      </c>
      <c r="L621" s="82">
        <f t="shared" si="23"/>
        <v>0</v>
      </c>
      <c r="N621" s="119" t="s">
        <v>33</v>
      </c>
      <c r="O621" s="120" t="s">
        <v>1969</v>
      </c>
      <c r="P621" s="122">
        <v>0</v>
      </c>
      <c r="Q621" s="122">
        <v>90000026</v>
      </c>
      <c r="R621" s="122">
        <v>95000026</v>
      </c>
      <c r="S621" s="122">
        <v>105000026</v>
      </c>
      <c r="T621" s="122">
        <v>115000026</v>
      </c>
      <c r="U621" s="122">
        <v>125000026</v>
      </c>
      <c r="V621" s="122">
        <v>135000026</v>
      </c>
      <c r="W621" s="122">
        <v>150000026</v>
      </c>
      <c r="X621" s="122">
        <v>160000026</v>
      </c>
      <c r="Y621" s="122">
        <v>170000026</v>
      </c>
      <c r="Z621" s="122">
        <v>180000026</v>
      </c>
      <c r="AA621" s="122">
        <v>185000026</v>
      </c>
      <c r="AB621" s="122">
        <v>190000026</v>
      </c>
      <c r="AC621" s="122">
        <v>195000026</v>
      </c>
      <c r="AD621" s="121"/>
      <c r="BB621" s="120" t="s">
        <v>525</v>
      </c>
      <c r="BG621" s="73" t="s">
        <v>4069</v>
      </c>
      <c r="BI621" s="73" t="s">
        <v>4901</v>
      </c>
      <c r="BO621" s="72" t="s">
        <v>210</v>
      </c>
      <c r="BP621" s="73" t="s">
        <v>4015</v>
      </c>
      <c r="BQ621" s="75">
        <v>540000625</v>
      </c>
      <c r="BR621" s="75">
        <v>567000625</v>
      </c>
      <c r="BS621" s="75">
        <v>594000625</v>
      </c>
      <c r="BT621" s="75">
        <v>0</v>
      </c>
      <c r="BU621" s="75">
        <v>0</v>
      </c>
      <c r="BV621" s="75">
        <v>0</v>
      </c>
      <c r="BW621" s="75">
        <v>0</v>
      </c>
      <c r="BX621" s="75">
        <v>0</v>
      </c>
      <c r="BY621" s="75">
        <v>0</v>
      </c>
      <c r="BZ621" s="75">
        <v>0</v>
      </c>
      <c r="CA621" s="75">
        <v>0</v>
      </c>
    </row>
    <row r="622" spans="10:79" ht="12" customHeight="1">
      <c r="J622" s="46">
        <v>618</v>
      </c>
      <c r="K622" s="46">
        <f t="shared" si="22"/>
        <v>0</v>
      </c>
      <c r="L622" s="82">
        <f t="shared" si="23"/>
        <v>0</v>
      </c>
      <c r="N622" s="119" t="s">
        <v>33</v>
      </c>
      <c r="O622" s="120" t="s">
        <v>2160</v>
      </c>
      <c r="P622" s="122">
        <v>0</v>
      </c>
      <c r="Q622" s="122">
        <v>0</v>
      </c>
      <c r="R622" s="122">
        <v>0</v>
      </c>
      <c r="S622" s="122">
        <v>0</v>
      </c>
      <c r="T622" s="122">
        <v>0</v>
      </c>
      <c r="U622" s="122">
        <v>0</v>
      </c>
      <c r="V622" s="122">
        <v>0</v>
      </c>
      <c r="W622" s="122">
        <v>0</v>
      </c>
      <c r="X622" s="122">
        <v>0</v>
      </c>
      <c r="Y622" s="122">
        <v>190000026</v>
      </c>
      <c r="Z622" s="122">
        <v>195000026</v>
      </c>
      <c r="AA622" s="122">
        <v>200000026</v>
      </c>
      <c r="AB622" s="122">
        <v>210000026</v>
      </c>
      <c r="AC622" s="122">
        <v>220000026</v>
      </c>
      <c r="AD622" s="121"/>
      <c r="BB622" s="120" t="s">
        <v>1378</v>
      </c>
      <c r="BG622" s="73" t="s">
        <v>4070</v>
      </c>
      <c r="BI622" s="73" t="s">
        <v>4902</v>
      </c>
      <c r="BO622" s="72" t="s">
        <v>210</v>
      </c>
      <c r="BP622" s="73" t="s">
        <v>4016</v>
      </c>
      <c r="BQ622" s="75">
        <v>540000625</v>
      </c>
      <c r="BR622" s="75">
        <v>567000625</v>
      </c>
      <c r="BS622" s="75">
        <v>594000625</v>
      </c>
      <c r="BT622" s="75">
        <v>630000625</v>
      </c>
      <c r="BU622" s="75">
        <v>0</v>
      </c>
      <c r="BV622" s="75">
        <v>0</v>
      </c>
      <c r="BW622" s="75">
        <v>0</v>
      </c>
      <c r="BX622" s="75">
        <v>0</v>
      </c>
      <c r="BY622" s="75">
        <v>0</v>
      </c>
      <c r="BZ622" s="75">
        <v>0</v>
      </c>
      <c r="CA622" s="75">
        <v>0</v>
      </c>
    </row>
    <row r="623" spans="10:79" ht="12" customHeight="1">
      <c r="J623" s="46">
        <v>619</v>
      </c>
      <c r="K623" s="46">
        <f t="shared" si="22"/>
        <v>0</v>
      </c>
      <c r="L623" s="82">
        <f t="shared" si="23"/>
        <v>0</v>
      </c>
      <c r="N623" s="119" t="s">
        <v>33</v>
      </c>
      <c r="O623" s="120" t="s">
        <v>2261</v>
      </c>
      <c r="P623" s="122">
        <v>0</v>
      </c>
      <c r="Q623" s="122">
        <v>0</v>
      </c>
      <c r="R623" s="122">
        <v>0</v>
      </c>
      <c r="S623" s="122">
        <v>0</v>
      </c>
      <c r="T623" s="122">
        <v>0</v>
      </c>
      <c r="U623" s="122">
        <v>0</v>
      </c>
      <c r="V623" s="122">
        <v>0</v>
      </c>
      <c r="W623" s="122">
        <v>0</v>
      </c>
      <c r="X623" s="122">
        <v>0</v>
      </c>
      <c r="Y623" s="122">
        <v>190000026</v>
      </c>
      <c r="Z623" s="122">
        <v>195000026</v>
      </c>
      <c r="AA623" s="122">
        <v>200000026</v>
      </c>
      <c r="AB623" s="122">
        <v>210000026</v>
      </c>
      <c r="AC623" s="122">
        <v>220000026</v>
      </c>
      <c r="AD623" s="121"/>
      <c r="BB623" s="120" t="s">
        <v>1379</v>
      </c>
      <c r="BG623" s="73" t="s">
        <v>4071</v>
      </c>
      <c r="BI623" s="73" t="s">
        <v>5269</v>
      </c>
      <c r="BO623" s="72" t="s">
        <v>210</v>
      </c>
      <c r="BP623" s="73" t="s">
        <v>4017</v>
      </c>
      <c r="BQ623" s="75">
        <v>486000625</v>
      </c>
      <c r="BR623" s="75">
        <v>531000625</v>
      </c>
      <c r="BS623" s="75">
        <v>576000625</v>
      </c>
      <c r="BT623" s="75">
        <v>612000625</v>
      </c>
      <c r="BU623" s="75">
        <v>639000625</v>
      </c>
      <c r="BV623" s="75">
        <v>666000625</v>
      </c>
      <c r="BW623" s="75">
        <v>702000625</v>
      </c>
      <c r="BX623" s="75">
        <v>774000625</v>
      </c>
      <c r="BY623" s="75">
        <v>0</v>
      </c>
      <c r="BZ623" s="75">
        <v>0</v>
      </c>
      <c r="CA623" s="75">
        <v>0</v>
      </c>
    </row>
    <row r="624" spans="10:79" ht="12" customHeight="1">
      <c r="J624" s="46">
        <v>620</v>
      </c>
      <c r="K624" s="46">
        <f t="shared" si="22"/>
        <v>0</v>
      </c>
      <c r="L624" s="82">
        <f t="shared" si="23"/>
        <v>0</v>
      </c>
      <c r="N624" s="119" t="s">
        <v>33</v>
      </c>
      <c r="O624" s="120" t="s">
        <v>2262</v>
      </c>
      <c r="P624" s="122">
        <v>0</v>
      </c>
      <c r="Q624" s="122">
        <v>0</v>
      </c>
      <c r="R624" s="122">
        <v>0</v>
      </c>
      <c r="S624" s="122">
        <v>0</v>
      </c>
      <c r="T624" s="122">
        <v>0</v>
      </c>
      <c r="U624" s="122">
        <v>0</v>
      </c>
      <c r="V624" s="122">
        <v>0</v>
      </c>
      <c r="W624" s="122">
        <v>0</v>
      </c>
      <c r="X624" s="122">
        <v>0</v>
      </c>
      <c r="Y624" s="122">
        <v>190000026</v>
      </c>
      <c r="Z624" s="122">
        <v>195000026</v>
      </c>
      <c r="AA624" s="122">
        <v>200000026</v>
      </c>
      <c r="AB624" s="122">
        <v>210000026</v>
      </c>
      <c r="AC624" s="122">
        <v>205000026</v>
      </c>
      <c r="AD624" s="121"/>
      <c r="BB624" s="120" t="s">
        <v>2553</v>
      </c>
      <c r="BG624" s="73" t="s">
        <v>5034</v>
      </c>
      <c r="BI624" s="73" t="s">
        <v>4903</v>
      </c>
      <c r="BO624" s="72" t="s">
        <v>210</v>
      </c>
      <c r="BP624" s="73" t="s">
        <v>4018</v>
      </c>
      <c r="BQ624" s="75">
        <v>490000625</v>
      </c>
      <c r="BR624" s="75">
        <v>495000625</v>
      </c>
      <c r="BS624" s="75">
        <v>505000625</v>
      </c>
      <c r="BT624" s="75">
        <v>520000625</v>
      </c>
      <c r="BU624" s="75">
        <v>590000625</v>
      </c>
      <c r="BV624" s="75">
        <v>550000625</v>
      </c>
      <c r="BW624" s="75">
        <v>575000625</v>
      </c>
      <c r="BX624" s="75">
        <v>595000625</v>
      </c>
      <c r="BY624" s="75">
        <v>0</v>
      </c>
      <c r="BZ624" s="75">
        <v>0</v>
      </c>
      <c r="CA624" s="75">
        <v>0</v>
      </c>
    </row>
    <row r="625" spans="10:79" ht="12" customHeight="1">
      <c r="J625" s="46">
        <v>621</v>
      </c>
      <c r="K625" s="46">
        <f t="shared" si="22"/>
        <v>0</v>
      </c>
      <c r="L625" s="82">
        <f t="shared" si="23"/>
        <v>0</v>
      </c>
      <c r="N625" s="119" t="s">
        <v>33</v>
      </c>
      <c r="O625" s="120" t="s">
        <v>2161</v>
      </c>
      <c r="P625" s="122">
        <v>0</v>
      </c>
      <c r="Q625" s="122">
        <v>0</v>
      </c>
      <c r="R625" s="122">
        <v>0</v>
      </c>
      <c r="S625" s="122">
        <v>0</v>
      </c>
      <c r="T625" s="122">
        <v>0</v>
      </c>
      <c r="U625" s="122">
        <v>0</v>
      </c>
      <c r="V625" s="122">
        <v>0</v>
      </c>
      <c r="W625" s="122">
        <v>0</v>
      </c>
      <c r="X625" s="122">
        <v>150000026</v>
      </c>
      <c r="Y625" s="122">
        <v>160000026</v>
      </c>
      <c r="Z625" s="122">
        <v>165000026</v>
      </c>
      <c r="AA625" s="122">
        <v>170000026</v>
      </c>
      <c r="AB625" s="122">
        <v>175000026</v>
      </c>
      <c r="AC625" s="122">
        <v>185000026</v>
      </c>
      <c r="AD625" s="121"/>
      <c r="BB625" s="120" t="s">
        <v>323</v>
      </c>
      <c r="BG625" s="73" t="s">
        <v>4072</v>
      </c>
      <c r="BI625" s="73" t="s">
        <v>4907</v>
      </c>
      <c r="BO625" s="72" t="s">
        <v>210</v>
      </c>
      <c r="BP625" s="73" t="s">
        <v>4019</v>
      </c>
      <c r="BQ625" s="75">
        <v>0</v>
      </c>
      <c r="BR625" s="75">
        <v>0</v>
      </c>
      <c r="BS625" s="75">
        <v>0</v>
      </c>
      <c r="BT625" s="75">
        <v>0</v>
      </c>
      <c r="BU625" s="75">
        <v>0</v>
      </c>
      <c r="BV625" s="75">
        <v>0</v>
      </c>
      <c r="BW625" s="75">
        <v>0</v>
      </c>
      <c r="BX625" s="75">
        <v>0</v>
      </c>
      <c r="BY625" s="75">
        <v>0</v>
      </c>
      <c r="BZ625" s="75">
        <v>0</v>
      </c>
      <c r="CA625" s="75">
        <v>0</v>
      </c>
    </row>
    <row r="626" spans="10:79" ht="12" customHeight="1">
      <c r="J626" s="46">
        <v>622</v>
      </c>
      <c r="K626" s="46">
        <f t="shared" si="22"/>
        <v>0</v>
      </c>
      <c r="L626" s="82">
        <f t="shared" si="23"/>
        <v>0</v>
      </c>
      <c r="N626" s="119" t="s">
        <v>33</v>
      </c>
      <c r="O626" s="120" t="s">
        <v>2162</v>
      </c>
      <c r="P626" s="122">
        <v>0</v>
      </c>
      <c r="Q626" s="122">
        <v>0</v>
      </c>
      <c r="R626" s="122">
        <v>0</v>
      </c>
      <c r="S626" s="122">
        <v>0</v>
      </c>
      <c r="T626" s="122">
        <v>0</v>
      </c>
      <c r="U626" s="122">
        <v>0</v>
      </c>
      <c r="V626" s="122">
        <v>0</v>
      </c>
      <c r="W626" s="122">
        <v>0</v>
      </c>
      <c r="X626" s="122">
        <v>0</v>
      </c>
      <c r="Y626" s="122">
        <v>180000026</v>
      </c>
      <c r="Z626" s="122">
        <v>185000026</v>
      </c>
      <c r="AA626" s="122">
        <v>190000026</v>
      </c>
      <c r="AB626" s="122">
        <v>195000026</v>
      </c>
      <c r="AC626" s="122">
        <v>205000026</v>
      </c>
      <c r="AD626" s="121"/>
      <c r="BB626" s="120" t="s">
        <v>379</v>
      </c>
      <c r="BG626" s="73" t="s">
        <v>4073</v>
      </c>
      <c r="BI626" s="73" t="s">
        <v>4904</v>
      </c>
      <c r="BO626" s="72" t="s">
        <v>210</v>
      </c>
      <c r="BP626" s="73" t="s">
        <v>4019</v>
      </c>
      <c r="BQ626" s="75">
        <v>0</v>
      </c>
      <c r="BR626" s="75">
        <v>0</v>
      </c>
      <c r="BS626" s="75">
        <v>0</v>
      </c>
      <c r="BT626" s="75">
        <v>0</v>
      </c>
      <c r="BU626" s="75">
        <v>0</v>
      </c>
      <c r="BV626" s="75">
        <v>0</v>
      </c>
      <c r="BW626" s="75">
        <v>0</v>
      </c>
      <c r="BX626" s="75">
        <v>0</v>
      </c>
      <c r="BY626" s="75">
        <v>0</v>
      </c>
      <c r="BZ626" s="75">
        <v>730000026</v>
      </c>
      <c r="CA626" s="75">
        <v>0</v>
      </c>
    </row>
    <row r="627" spans="10:79" ht="12" customHeight="1">
      <c r="J627" s="46">
        <v>623</v>
      </c>
      <c r="K627" s="46">
        <f t="shared" si="22"/>
        <v>0</v>
      </c>
      <c r="L627" s="82">
        <f t="shared" si="23"/>
        <v>0</v>
      </c>
      <c r="N627" s="119" t="s">
        <v>33</v>
      </c>
      <c r="O627" s="120" t="s">
        <v>2514</v>
      </c>
      <c r="P627" s="122">
        <v>0</v>
      </c>
      <c r="Q627" s="122">
        <v>0</v>
      </c>
      <c r="R627" s="122">
        <v>0</v>
      </c>
      <c r="S627" s="122">
        <v>0</v>
      </c>
      <c r="T627" s="122">
        <v>0</v>
      </c>
      <c r="U627" s="122">
        <v>0</v>
      </c>
      <c r="V627" s="122">
        <v>0</v>
      </c>
      <c r="W627" s="122">
        <v>0</v>
      </c>
      <c r="X627" s="122">
        <v>0</v>
      </c>
      <c r="Y627" s="122">
        <v>180000026</v>
      </c>
      <c r="Z627" s="122">
        <v>185000026</v>
      </c>
      <c r="AA627" s="122">
        <v>190000026</v>
      </c>
      <c r="AB627" s="122">
        <v>195000026</v>
      </c>
      <c r="AC627" s="122">
        <v>205000026</v>
      </c>
      <c r="AD627" s="121"/>
      <c r="BB627" s="120" t="s">
        <v>330</v>
      </c>
      <c r="BG627" s="73" t="s">
        <v>4074</v>
      </c>
      <c r="BI627" s="73" t="s">
        <v>4908</v>
      </c>
      <c r="BO627" s="72" t="s">
        <v>210</v>
      </c>
      <c r="BP627" s="73" t="s">
        <v>4019</v>
      </c>
      <c r="BQ627" s="75">
        <v>0</v>
      </c>
      <c r="BR627" s="75">
        <v>0</v>
      </c>
      <c r="BS627" s="75">
        <v>0</v>
      </c>
      <c r="BT627" s="75">
        <v>0</v>
      </c>
      <c r="BU627" s="75">
        <v>0</v>
      </c>
      <c r="BV627" s="75">
        <v>0</v>
      </c>
      <c r="BW627" s="75">
        <v>0</v>
      </c>
      <c r="BX627" s="75">
        <v>0</v>
      </c>
      <c r="BY627" s="75">
        <v>0</v>
      </c>
      <c r="BZ627" s="75">
        <v>0</v>
      </c>
      <c r="CA627" s="75">
        <v>0</v>
      </c>
    </row>
    <row r="628" spans="10:79" ht="12" customHeight="1">
      <c r="J628" s="46">
        <v>624</v>
      </c>
      <c r="K628" s="46">
        <f t="shared" si="22"/>
        <v>0</v>
      </c>
      <c r="L628" s="82">
        <f t="shared" si="23"/>
        <v>0</v>
      </c>
      <c r="N628" s="119" t="s">
        <v>33</v>
      </c>
      <c r="O628" s="120" t="s">
        <v>704</v>
      </c>
      <c r="P628" s="122">
        <v>80000026</v>
      </c>
      <c r="Q628" s="122">
        <v>90000026</v>
      </c>
      <c r="R628" s="122">
        <v>100000026</v>
      </c>
      <c r="S628" s="122">
        <v>120000026</v>
      </c>
      <c r="T628" s="122">
        <v>0</v>
      </c>
      <c r="U628" s="122">
        <v>0</v>
      </c>
      <c r="V628" s="122">
        <v>0</v>
      </c>
      <c r="W628" s="122">
        <v>0</v>
      </c>
      <c r="X628" s="122">
        <v>0</v>
      </c>
      <c r="Y628" s="122">
        <v>0</v>
      </c>
      <c r="Z628" s="122">
        <v>0</v>
      </c>
      <c r="AA628" s="122">
        <v>0</v>
      </c>
      <c r="AB628" s="122">
        <v>0</v>
      </c>
      <c r="AC628" s="122">
        <v>0</v>
      </c>
      <c r="AD628" s="121"/>
      <c r="BB628" s="120" t="s">
        <v>2365</v>
      </c>
      <c r="BG628" s="73" t="s">
        <v>4075</v>
      </c>
      <c r="BI628" s="73" t="s">
        <v>4905</v>
      </c>
      <c r="BO628" s="72" t="s">
        <v>210</v>
      </c>
      <c r="BP628" s="73" t="s">
        <v>4020</v>
      </c>
      <c r="BQ628" s="75">
        <v>0</v>
      </c>
      <c r="BR628" s="75">
        <v>0</v>
      </c>
      <c r="BS628" s="75">
        <v>0</v>
      </c>
      <c r="BT628" s="75">
        <v>0</v>
      </c>
      <c r="BU628" s="75">
        <v>567000625</v>
      </c>
      <c r="BV628" s="75">
        <v>0</v>
      </c>
      <c r="BW628" s="75">
        <v>0</v>
      </c>
      <c r="BX628" s="75">
        <v>0</v>
      </c>
      <c r="BY628" s="75">
        <v>0</v>
      </c>
      <c r="BZ628" s="75">
        <v>0</v>
      </c>
      <c r="CA628" s="75">
        <v>0</v>
      </c>
    </row>
    <row r="629" spans="10:79" ht="12" customHeight="1">
      <c r="J629" s="46">
        <v>625</v>
      </c>
      <c r="K629" s="46">
        <f t="shared" si="22"/>
        <v>0</v>
      </c>
      <c r="L629" s="82">
        <f t="shared" si="23"/>
        <v>0</v>
      </c>
      <c r="N629" s="119" t="s">
        <v>33</v>
      </c>
      <c r="O629" s="120" t="s">
        <v>943</v>
      </c>
      <c r="P629" s="122">
        <v>75000026</v>
      </c>
      <c r="Q629" s="122">
        <v>80000026</v>
      </c>
      <c r="R629" s="122">
        <v>85000026</v>
      </c>
      <c r="S629" s="122">
        <v>0</v>
      </c>
      <c r="T629" s="122">
        <v>0</v>
      </c>
      <c r="U629" s="122">
        <v>0</v>
      </c>
      <c r="V629" s="122">
        <v>0</v>
      </c>
      <c r="W629" s="122">
        <v>0</v>
      </c>
      <c r="X629" s="122">
        <v>0</v>
      </c>
      <c r="Y629" s="122">
        <v>0</v>
      </c>
      <c r="Z629" s="122">
        <v>0</v>
      </c>
      <c r="AA629" s="122">
        <v>0</v>
      </c>
      <c r="AB629" s="122">
        <v>0</v>
      </c>
      <c r="AC629" s="122">
        <v>0</v>
      </c>
      <c r="AD629" s="121"/>
      <c r="BB629" s="120" t="s">
        <v>2698</v>
      </c>
      <c r="BG629" s="73" t="s">
        <v>4076</v>
      </c>
      <c r="BI629" s="73" t="s">
        <v>4906</v>
      </c>
      <c r="BO629" s="72" t="s">
        <v>210</v>
      </c>
      <c r="BP629" s="73" t="s">
        <v>5033</v>
      </c>
      <c r="BQ629" s="75">
        <v>425000925</v>
      </c>
      <c r="BR629" s="75">
        <v>570000925</v>
      </c>
      <c r="BS629" s="75">
        <v>605000925</v>
      </c>
      <c r="BT629" s="75">
        <v>645000925</v>
      </c>
      <c r="BU629" s="75">
        <v>720000925</v>
      </c>
      <c r="BV629" s="75">
        <v>0</v>
      </c>
      <c r="BW629" s="75">
        <v>0</v>
      </c>
      <c r="BX629" s="75">
        <v>0</v>
      </c>
      <c r="BY629" s="75">
        <v>0</v>
      </c>
      <c r="BZ629" s="75">
        <v>0</v>
      </c>
      <c r="CA629" s="75">
        <v>0</v>
      </c>
    </row>
    <row r="630" spans="10:79" ht="12" customHeight="1">
      <c r="J630" s="46">
        <v>626</v>
      </c>
      <c r="K630" s="46">
        <f t="shared" si="22"/>
        <v>0</v>
      </c>
      <c r="L630" s="82">
        <f t="shared" si="23"/>
        <v>0</v>
      </c>
      <c r="N630" s="119" t="s">
        <v>33</v>
      </c>
      <c r="O630" s="120" t="s">
        <v>944</v>
      </c>
      <c r="P630" s="122">
        <v>75000026</v>
      </c>
      <c r="Q630" s="122">
        <v>80000026</v>
      </c>
      <c r="R630" s="122">
        <v>85000026</v>
      </c>
      <c r="S630" s="122">
        <v>0</v>
      </c>
      <c r="T630" s="122">
        <v>0</v>
      </c>
      <c r="U630" s="122">
        <v>0</v>
      </c>
      <c r="V630" s="122">
        <v>0</v>
      </c>
      <c r="W630" s="122">
        <v>0</v>
      </c>
      <c r="X630" s="122">
        <v>0</v>
      </c>
      <c r="Y630" s="122">
        <v>0</v>
      </c>
      <c r="Z630" s="122">
        <v>0</v>
      </c>
      <c r="AA630" s="122">
        <v>0</v>
      </c>
      <c r="AB630" s="122">
        <v>0</v>
      </c>
      <c r="AC630" s="122">
        <v>0</v>
      </c>
      <c r="AD630" s="121"/>
      <c r="BB630" s="120" t="s">
        <v>1040</v>
      </c>
      <c r="BG630" s="73" t="s">
        <v>4077</v>
      </c>
      <c r="BI630" s="73" t="s">
        <v>4909</v>
      </c>
      <c r="BO630" s="72" t="s">
        <v>210</v>
      </c>
      <c r="BP630" s="73" t="s">
        <v>4021</v>
      </c>
      <c r="BQ630" s="75">
        <v>526000625</v>
      </c>
      <c r="BR630" s="75">
        <v>580000625</v>
      </c>
      <c r="BS630" s="75">
        <v>616000625</v>
      </c>
      <c r="BT630" s="75">
        <v>540000625</v>
      </c>
      <c r="BU630" s="75">
        <v>567000625</v>
      </c>
      <c r="BV630" s="75">
        <v>760000625</v>
      </c>
      <c r="BW630" s="75">
        <v>630000625</v>
      </c>
      <c r="BX630" s="75">
        <v>819000625</v>
      </c>
      <c r="BY630" s="75">
        <v>846000625</v>
      </c>
      <c r="BZ630" s="75">
        <v>0</v>
      </c>
      <c r="CA630" s="75">
        <v>0</v>
      </c>
    </row>
    <row r="631" spans="10:79" ht="12" customHeight="1">
      <c r="J631" s="46">
        <v>627</v>
      </c>
      <c r="K631" s="46">
        <f t="shared" si="22"/>
        <v>0</v>
      </c>
      <c r="L631" s="82">
        <f t="shared" si="23"/>
        <v>0</v>
      </c>
      <c r="N631" s="119" t="s">
        <v>33</v>
      </c>
      <c r="O631" s="120" t="s">
        <v>945</v>
      </c>
      <c r="P631" s="122">
        <v>80000026</v>
      </c>
      <c r="Q631" s="122">
        <v>85000026</v>
      </c>
      <c r="R631" s="122">
        <v>90000026</v>
      </c>
      <c r="S631" s="122">
        <v>0</v>
      </c>
      <c r="T631" s="122">
        <v>0</v>
      </c>
      <c r="U631" s="122">
        <v>0</v>
      </c>
      <c r="V631" s="122">
        <v>0</v>
      </c>
      <c r="W631" s="122">
        <v>0</v>
      </c>
      <c r="X631" s="122">
        <v>0</v>
      </c>
      <c r="Y631" s="122">
        <v>0</v>
      </c>
      <c r="Z631" s="122">
        <v>0</v>
      </c>
      <c r="AA631" s="122">
        <v>0</v>
      </c>
      <c r="AB631" s="122">
        <v>0</v>
      </c>
      <c r="AC631" s="122">
        <v>0</v>
      </c>
      <c r="AD631" s="121"/>
      <c r="BB631" s="120" t="s">
        <v>69</v>
      </c>
      <c r="BG631" s="73" t="s">
        <v>4078</v>
      </c>
      <c r="BI631" s="73" t="s">
        <v>4910</v>
      </c>
      <c r="BO631" s="72" t="s">
        <v>210</v>
      </c>
      <c r="BP631" s="73" t="s">
        <v>4022</v>
      </c>
      <c r="BQ631" s="75">
        <v>0</v>
      </c>
      <c r="BR631" s="75">
        <v>549000625</v>
      </c>
      <c r="BS631" s="75">
        <v>576000625</v>
      </c>
      <c r="BT631" s="75">
        <v>612000625</v>
      </c>
      <c r="BU631" s="75">
        <v>0</v>
      </c>
      <c r="BV631" s="75">
        <v>0</v>
      </c>
      <c r="BW631" s="75">
        <v>0</v>
      </c>
      <c r="BX631" s="75">
        <v>0</v>
      </c>
      <c r="BY631" s="75">
        <v>0</v>
      </c>
      <c r="BZ631" s="75">
        <v>0</v>
      </c>
      <c r="CA631" s="75">
        <v>0</v>
      </c>
    </row>
    <row r="632" spans="10:79" ht="12" customHeight="1">
      <c r="J632" s="46">
        <v>628</v>
      </c>
      <c r="K632" s="46">
        <f t="shared" si="22"/>
        <v>0</v>
      </c>
      <c r="L632" s="82">
        <f t="shared" si="23"/>
        <v>0</v>
      </c>
      <c r="N632" s="119" t="s">
        <v>33</v>
      </c>
      <c r="O632" s="120" t="s">
        <v>946</v>
      </c>
      <c r="P632" s="122">
        <v>80000026</v>
      </c>
      <c r="Q632" s="122">
        <v>85000026</v>
      </c>
      <c r="R632" s="122">
        <v>90000026</v>
      </c>
      <c r="S632" s="122">
        <v>0</v>
      </c>
      <c r="T632" s="122">
        <v>0</v>
      </c>
      <c r="U632" s="122">
        <v>0</v>
      </c>
      <c r="V632" s="122">
        <v>0</v>
      </c>
      <c r="W632" s="122">
        <v>0</v>
      </c>
      <c r="X632" s="122">
        <v>0</v>
      </c>
      <c r="Y632" s="122">
        <v>0</v>
      </c>
      <c r="Z632" s="122">
        <v>0</v>
      </c>
      <c r="AA632" s="122">
        <v>0</v>
      </c>
      <c r="AB632" s="122">
        <v>0</v>
      </c>
      <c r="AC632" s="122">
        <v>0</v>
      </c>
      <c r="AD632" s="121"/>
      <c r="BB632" s="120" t="s">
        <v>1797</v>
      </c>
      <c r="BG632" s="73" t="s">
        <v>4079</v>
      </c>
      <c r="BI632" s="73" t="s">
        <v>4911</v>
      </c>
      <c r="BO632" s="72" t="s">
        <v>210</v>
      </c>
      <c r="BP632" s="73" t="s">
        <v>4023</v>
      </c>
      <c r="BQ632" s="75">
        <v>540000625</v>
      </c>
      <c r="BR632" s="75">
        <v>567000625</v>
      </c>
      <c r="BS632" s="75">
        <v>0</v>
      </c>
      <c r="BT632" s="75">
        <v>612000625</v>
      </c>
      <c r="BU632" s="75">
        <v>657000625</v>
      </c>
      <c r="BV632" s="75">
        <v>684000625</v>
      </c>
      <c r="BW632" s="75">
        <v>0</v>
      </c>
      <c r="BX632" s="75">
        <v>0</v>
      </c>
      <c r="BY632" s="75">
        <v>0</v>
      </c>
      <c r="BZ632" s="75">
        <v>0</v>
      </c>
      <c r="CA632" s="75">
        <v>0</v>
      </c>
    </row>
    <row r="633" spans="10:79" ht="12" customHeight="1">
      <c r="J633" s="46">
        <v>629</v>
      </c>
      <c r="K633" s="46">
        <f t="shared" si="22"/>
        <v>0</v>
      </c>
      <c r="L633" s="82">
        <f t="shared" si="23"/>
        <v>0</v>
      </c>
      <c r="N633" s="119" t="s">
        <v>33</v>
      </c>
      <c r="O633" s="120" t="s">
        <v>870</v>
      </c>
      <c r="P633" s="122">
        <v>0</v>
      </c>
      <c r="Q633" s="122">
        <v>0</v>
      </c>
      <c r="R633" s="122">
        <v>0</v>
      </c>
      <c r="S633" s="122">
        <v>0</v>
      </c>
      <c r="T633" s="122">
        <v>135000026</v>
      </c>
      <c r="U633" s="122">
        <v>140000026</v>
      </c>
      <c r="V633" s="122">
        <v>145000026</v>
      </c>
      <c r="W633" s="122">
        <v>150000026</v>
      </c>
      <c r="X633" s="122">
        <v>160000026</v>
      </c>
      <c r="Y633" s="122">
        <v>170000026</v>
      </c>
      <c r="Z633" s="122">
        <v>0</v>
      </c>
      <c r="AA633" s="122">
        <v>0</v>
      </c>
      <c r="AB633" s="122">
        <v>0</v>
      </c>
      <c r="AC633" s="122">
        <v>0</v>
      </c>
      <c r="AD633" s="121"/>
      <c r="BB633" s="120" t="s">
        <v>589</v>
      </c>
      <c r="BG633" s="73" t="s">
        <v>4080</v>
      </c>
      <c r="BI633" s="73" t="s">
        <v>4912</v>
      </c>
      <c r="BO633" s="72" t="s">
        <v>210</v>
      </c>
      <c r="BP633" s="73" t="s">
        <v>4024</v>
      </c>
      <c r="BQ633" s="75">
        <v>520000026</v>
      </c>
      <c r="BR633" s="75">
        <v>585000026</v>
      </c>
      <c r="BS633" s="75">
        <v>630000026</v>
      </c>
      <c r="BT633" s="75">
        <v>695000026</v>
      </c>
      <c r="BU633" s="75">
        <v>745000026</v>
      </c>
      <c r="BV633" s="75">
        <v>820000026</v>
      </c>
      <c r="BW633" s="75">
        <v>885000026</v>
      </c>
      <c r="BX633" s="75">
        <v>0</v>
      </c>
      <c r="BY633" s="75">
        <v>0</v>
      </c>
      <c r="BZ633" s="75">
        <v>0</v>
      </c>
      <c r="CA633" s="75">
        <v>0</v>
      </c>
    </row>
    <row r="634" spans="10:79" ht="12" customHeight="1">
      <c r="J634" s="46">
        <v>630</v>
      </c>
      <c r="K634" s="46">
        <f t="shared" si="22"/>
        <v>0</v>
      </c>
      <c r="L634" s="82">
        <f t="shared" si="23"/>
        <v>0</v>
      </c>
      <c r="N634" s="119" t="s">
        <v>33</v>
      </c>
      <c r="O634" s="120" t="s">
        <v>871</v>
      </c>
      <c r="P634" s="122">
        <v>0</v>
      </c>
      <c r="Q634" s="122">
        <v>0</v>
      </c>
      <c r="R634" s="122">
        <v>0</v>
      </c>
      <c r="S634" s="122">
        <v>0</v>
      </c>
      <c r="T634" s="122">
        <v>0</v>
      </c>
      <c r="U634" s="122">
        <v>0</v>
      </c>
      <c r="V634" s="122">
        <v>0</v>
      </c>
      <c r="W634" s="122">
        <v>0</v>
      </c>
      <c r="X634" s="122">
        <v>0</v>
      </c>
      <c r="Y634" s="122">
        <v>180000026</v>
      </c>
      <c r="Z634" s="122">
        <v>190000026</v>
      </c>
      <c r="AA634" s="122">
        <v>205000026</v>
      </c>
      <c r="AB634" s="122">
        <v>220000026</v>
      </c>
      <c r="AC634" s="122">
        <v>0</v>
      </c>
      <c r="AD634" s="121"/>
      <c r="BB634" s="120" t="s">
        <v>70</v>
      </c>
      <c r="BG634" s="73" t="s">
        <v>4081</v>
      </c>
      <c r="BI634" s="73" t="s">
        <v>4913</v>
      </c>
      <c r="BO634" s="72" t="s">
        <v>210</v>
      </c>
      <c r="BP634" s="73" t="s">
        <v>4025</v>
      </c>
      <c r="BQ634" s="75">
        <v>0</v>
      </c>
      <c r="BR634" s="75">
        <v>0</v>
      </c>
      <c r="BS634" s="75">
        <v>490000026</v>
      </c>
      <c r="BT634" s="75">
        <v>540000026</v>
      </c>
      <c r="BU634" s="75">
        <v>585000026</v>
      </c>
      <c r="BV634" s="75">
        <v>0</v>
      </c>
      <c r="BW634" s="75">
        <v>0</v>
      </c>
      <c r="BX634" s="75">
        <v>0</v>
      </c>
      <c r="BY634" s="75">
        <v>0</v>
      </c>
      <c r="BZ634" s="75">
        <v>0</v>
      </c>
      <c r="CA634" s="75">
        <v>0</v>
      </c>
    </row>
    <row r="635" spans="10:79" ht="12" customHeight="1">
      <c r="J635" s="46">
        <v>631</v>
      </c>
      <c r="K635" s="46">
        <f t="shared" si="22"/>
        <v>0</v>
      </c>
      <c r="L635" s="82">
        <f t="shared" si="23"/>
        <v>0</v>
      </c>
      <c r="N635" s="119" t="s">
        <v>33</v>
      </c>
      <c r="O635" s="120" t="s">
        <v>947</v>
      </c>
      <c r="P635" s="122">
        <v>0</v>
      </c>
      <c r="Q635" s="122">
        <v>0</v>
      </c>
      <c r="R635" s="122">
        <v>0</v>
      </c>
      <c r="S635" s="122">
        <v>0</v>
      </c>
      <c r="T635" s="122">
        <v>135000026</v>
      </c>
      <c r="U635" s="122">
        <v>140000026</v>
      </c>
      <c r="V635" s="122">
        <v>145000026</v>
      </c>
      <c r="W635" s="122">
        <v>150000026</v>
      </c>
      <c r="X635" s="122">
        <v>160000026</v>
      </c>
      <c r="Y635" s="122">
        <v>170000026</v>
      </c>
      <c r="Z635" s="122">
        <v>0</v>
      </c>
      <c r="AA635" s="122">
        <v>0</v>
      </c>
      <c r="AB635" s="122">
        <v>0</v>
      </c>
      <c r="AC635" s="122">
        <v>0</v>
      </c>
      <c r="AD635" s="121"/>
      <c r="BB635" s="120" t="s">
        <v>2554</v>
      </c>
      <c r="BG635" s="73" t="s">
        <v>4082</v>
      </c>
      <c r="BI635" s="73" t="s">
        <v>4914</v>
      </c>
      <c r="BO635" s="72" t="s">
        <v>210</v>
      </c>
      <c r="BP635" s="73" t="s">
        <v>4026</v>
      </c>
      <c r="BQ635" s="75">
        <v>360000625</v>
      </c>
      <c r="BR635" s="75">
        <v>396000625</v>
      </c>
      <c r="BS635" s="75">
        <v>432000625</v>
      </c>
      <c r="BT635" s="75">
        <v>468000625</v>
      </c>
      <c r="BU635" s="75">
        <v>495000625</v>
      </c>
      <c r="BV635" s="75">
        <v>513000625</v>
      </c>
      <c r="BW635" s="75">
        <v>540000625</v>
      </c>
      <c r="BX635" s="75">
        <v>567000625</v>
      </c>
      <c r="BY635" s="75">
        <v>594000625</v>
      </c>
      <c r="BZ635" s="75">
        <v>0</v>
      </c>
      <c r="CA635" s="75">
        <v>0</v>
      </c>
    </row>
    <row r="636" spans="10:79" ht="12" customHeight="1">
      <c r="J636" s="46">
        <v>632</v>
      </c>
      <c r="K636" s="46">
        <f t="shared" si="22"/>
        <v>0</v>
      </c>
      <c r="L636" s="82">
        <f t="shared" si="23"/>
        <v>0</v>
      </c>
      <c r="N636" s="119" t="s">
        <v>33</v>
      </c>
      <c r="O636" s="120" t="s">
        <v>948</v>
      </c>
      <c r="P636" s="122">
        <v>0</v>
      </c>
      <c r="Q636" s="122">
        <v>0</v>
      </c>
      <c r="R636" s="122">
        <v>0</v>
      </c>
      <c r="S636" s="122">
        <v>0</v>
      </c>
      <c r="T636" s="122">
        <v>0</v>
      </c>
      <c r="U636" s="122">
        <v>0</v>
      </c>
      <c r="V636" s="122">
        <v>0</v>
      </c>
      <c r="W636" s="122">
        <v>0</v>
      </c>
      <c r="X636" s="122">
        <v>0</v>
      </c>
      <c r="Y636" s="122">
        <v>160000026</v>
      </c>
      <c r="Z636" s="122">
        <v>175000026</v>
      </c>
      <c r="AA636" s="122">
        <v>190000026</v>
      </c>
      <c r="AB636" s="122">
        <v>205000026</v>
      </c>
      <c r="AC636" s="122">
        <v>0</v>
      </c>
      <c r="AD636" s="121"/>
      <c r="BB636" s="120" t="s">
        <v>421</v>
      </c>
      <c r="BG636" s="73" t="s">
        <v>4083</v>
      </c>
      <c r="BI636" s="73" t="s">
        <v>4915</v>
      </c>
      <c r="BO636" s="72" t="s">
        <v>210</v>
      </c>
      <c r="BP636" s="73" t="s">
        <v>4027</v>
      </c>
      <c r="BQ636" s="75">
        <v>315000625</v>
      </c>
      <c r="BR636" s="75">
        <v>364000625</v>
      </c>
      <c r="BS636" s="75">
        <v>612000625</v>
      </c>
      <c r="BT636" s="75">
        <v>504000625</v>
      </c>
      <c r="BU636" s="75">
        <v>666000625</v>
      </c>
      <c r="BV636" s="75">
        <v>702000625</v>
      </c>
      <c r="BW636" s="75">
        <v>657000625</v>
      </c>
      <c r="BX636" s="75">
        <v>702000625</v>
      </c>
      <c r="BY636" s="75">
        <v>0</v>
      </c>
      <c r="BZ636" s="75">
        <v>0</v>
      </c>
      <c r="CA636" s="75">
        <v>0</v>
      </c>
    </row>
    <row r="637" spans="10:79" ht="12" customHeight="1">
      <c r="J637" s="46">
        <v>633</v>
      </c>
      <c r="K637" s="46">
        <f t="shared" si="22"/>
        <v>0</v>
      </c>
      <c r="L637" s="82">
        <f t="shared" si="23"/>
        <v>0</v>
      </c>
      <c r="N637" s="119" t="s">
        <v>33</v>
      </c>
      <c r="O637" s="120" t="s">
        <v>949</v>
      </c>
      <c r="P637" s="122">
        <v>0</v>
      </c>
      <c r="Q637" s="122">
        <v>0</v>
      </c>
      <c r="R637" s="122">
        <v>0</v>
      </c>
      <c r="S637" s="122">
        <v>0</v>
      </c>
      <c r="T637" s="122">
        <v>0</v>
      </c>
      <c r="U637" s="122">
        <v>0</v>
      </c>
      <c r="V637" s="122">
        <v>0</v>
      </c>
      <c r="W637" s="122">
        <v>0</v>
      </c>
      <c r="X637" s="122">
        <v>180000026</v>
      </c>
      <c r="Y637" s="122">
        <v>185000026</v>
      </c>
      <c r="Z637" s="122">
        <v>190000026</v>
      </c>
      <c r="AA637" s="122">
        <v>200000026</v>
      </c>
      <c r="AB637" s="122">
        <v>210000026</v>
      </c>
      <c r="AC637" s="122">
        <v>0</v>
      </c>
      <c r="AD637" s="121"/>
      <c r="BB637" s="120" t="s">
        <v>2576</v>
      </c>
      <c r="BG637" s="73" t="s">
        <v>4084</v>
      </c>
      <c r="BI637" s="73" t="s">
        <v>4916</v>
      </c>
      <c r="BO637" s="72" t="s">
        <v>210</v>
      </c>
      <c r="BP637" s="73" t="s">
        <v>4028</v>
      </c>
      <c r="BQ637" s="75">
        <v>450000625</v>
      </c>
      <c r="BR637" s="75">
        <v>477000625</v>
      </c>
      <c r="BS637" s="75">
        <v>0</v>
      </c>
      <c r="BT637" s="75">
        <v>0</v>
      </c>
      <c r="BU637" s="75">
        <v>0</v>
      </c>
      <c r="BV637" s="75">
        <v>0</v>
      </c>
      <c r="BW637" s="75">
        <v>0</v>
      </c>
      <c r="BX637" s="75">
        <v>0</v>
      </c>
      <c r="BY637" s="75">
        <v>0</v>
      </c>
      <c r="BZ637" s="75">
        <v>0</v>
      </c>
      <c r="CA637" s="75">
        <v>0</v>
      </c>
    </row>
    <row r="638" spans="10:79" ht="12" customHeight="1">
      <c r="J638" s="46">
        <v>634</v>
      </c>
      <c r="K638" s="46">
        <f t="shared" si="22"/>
        <v>0</v>
      </c>
      <c r="L638" s="82">
        <f t="shared" si="23"/>
        <v>0</v>
      </c>
      <c r="N638" s="119" t="s">
        <v>33</v>
      </c>
      <c r="O638" s="120" t="s">
        <v>950</v>
      </c>
      <c r="P638" s="122">
        <v>0</v>
      </c>
      <c r="Q638" s="122">
        <v>95000026</v>
      </c>
      <c r="R638" s="122">
        <v>0</v>
      </c>
      <c r="S638" s="122">
        <v>0</v>
      </c>
      <c r="T638" s="122">
        <v>0</v>
      </c>
      <c r="U638" s="122">
        <v>0</v>
      </c>
      <c r="V638" s="122">
        <v>0</v>
      </c>
      <c r="W638" s="122">
        <v>0</v>
      </c>
      <c r="X638" s="122">
        <v>180000026</v>
      </c>
      <c r="Y638" s="122">
        <v>185000026</v>
      </c>
      <c r="Z638" s="122">
        <v>190000026</v>
      </c>
      <c r="AA638" s="122">
        <v>200000026</v>
      </c>
      <c r="AB638" s="122">
        <v>210000026</v>
      </c>
      <c r="AC638" s="122">
        <v>0</v>
      </c>
      <c r="AD638" s="121"/>
      <c r="BB638" s="120" t="s">
        <v>2577</v>
      </c>
      <c r="BG638" s="73" t="s">
        <v>4085</v>
      </c>
      <c r="BI638" s="73" t="s">
        <v>4917</v>
      </c>
      <c r="BO638" s="72" t="s">
        <v>210</v>
      </c>
      <c r="BP638" s="73" t="s">
        <v>4029</v>
      </c>
      <c r="BQ638" s="75">
        <v>450000625</v>
      </c>
      <c r="BR638" s="75">
        <v>477000625</v>
      </c>
      <c r="BS638" s="75">
        <v>540000625</v>
      </c>
      <c r="BT638" s="75">
        <v>495000625</v>
      </c>
      <c r="BU638" s="75">
        <v>531000625</v>
      </c>
      <c r="BV638" s="75">
        <v>540000625</v>
      </c>
      <c r="BW638" s="75">
        <v>0</v>
      </c>
      <c r="BX638" s="75">
        <v>0</v>
      </c>
      <c r="BY638" s="75">
        <v>0</v>
      </c>
      <c r="BZ638" s="75">
        <v>0</v>
      </c>
      <c r="CA638" s="75">
        <v>0</v>
      </c>
    </row>
    <row r="639" spans="10:79" ht="12" customHeight="1">
      <c r="J639" s="46">
        <v>635</v>
      </c>
      <c r="K639" s="46">
        <f t="shared" si="22"/>
        <v>0</v>
      </c>
      <c r="L639" s="82">
        <f t="shared" si="23"/>
        <v>0</v>
      </c>
      <c r="N639" s="119" t="s">
        <v>33</v>
      </c>
      <c r="O639" s="120" t="s">
        <v>951</v>
      </c>
      <c r="P639" s="122">
        <v>0</v>
      </c>
      <c r="Q639" s="122">
        <v>90000026</v>
      </c>
      <c r="R639" s="122">
        <v>0</v>
      </c>
      <c r="S639" s="122">
        <v>0</v>
      </c>
      <c r="T639" s="122">
        <v>0</v>
      </c>
      <c r="U639" s="122">
        <v>0</v>
      </c>
      <c r="V639" s="122">
        <v>0</v>
      </c>
      <c r="W639" s="122">
        <v>0</v>
      </c>
      <c r="X639" s="122">
        <v>0</v>
      </c>
      <c r="Y639" s="122">
        <v>160000026</v>
      </c>
      <c r="Z639" s="122">
        <v>175000026</v>
      </c>
      <c r="AA639" s="122">
        <v>190000026</v>
      </c>
      <c r="AB639" s="122">
        <v>205000026</v>
      </c>
      <c r="AC639" s="122">
        <v>0</v>
      </c>
      <c r="AD639" s="121"/>
      <c r="BB639" s="120" t="s">
        <v>1932</v>
      </c>
      <c r="BG639" s="73" t="s">
        <v>4086</v>
      </c>
      <c r="BI639" s="73" t="s">
        <v>4918</v>
      </c>
      <c r="BO639" s="72" t="s">
        <v>210</v>
      </c>
      <c r="BP639" s="73" t="s">
        <v>4030</v>
      </c>
      <c r="BQ639" s="75">
        <v>410000026</v>
      </c>
      <c r="BR639" s="75">
        <v>440000026</v>
      </c>
      <c r="BS639" s="75">
        <v>460000026</v>
      </c>
      <c r="BT639" s="75">
        <v>495000026</v>
      </c>
      <c r="BU639" s="75">
        <v>580000026</v>
      </c>
      <c r="BV639" s="75">
        <v>650000026</v>
      </c>
      <c r="BW639" s="75">
        <v>710000026</v>
      </c>
      <c r="BX639" s="75">
        <v>775000026</v>
      </c>
      <c r="BY639" s="75">
        <v>825000026</v>
      </c>
      <c r="BZ639" s="75">
        <v>0</v>
      </c>
      <c r="CA639" s="75">
        <v>0</v>
      </c>
    </row>
    <row r="640" spans="10:79" ht="12" customHeight="1">
      <c r="J640" s="46">
        <v>636</v>
      </c>
      <c r="K640" s="46">
        <f t="shared" si="22"/>
        <v>0</v>
      </c>
      <c r="L640" s="82">
        <f t="shared" si="23"/>
        <v>0</v>
      </c>
      <c r="N640" s="119" t="s">
        <v>33</v>
      </c>
      <c r="O640" s="120" t="s">
        <v>209</v>
      </c>
      <c r="P640" s="122">
        <v>0</v>
      </c>
      <c r="Q640" s="122">
        <v>0</v>
      </c>
      <c r="R640" s="122">
        <v>0</v>
      </c>
      <c r="S640" s="122">
        <v>95000026</v>
      </c>
      <c r="T640" s="122">
        <v>100000026</v>
      </c>
      <c r="U640" s="122">
        <v>105000026</v>
      </c>
      <c r="V640" s="122">
        <v>110000026</v>
      </c>
      <c r="W640" s="122">
        <v>115000026</v>
      </c>
      <c r="X640" s="122">
        <v>120000026</v>
      </c>
      <c r="Y640" s="122">
        <v>130000026</v>
      </c>
      <c r="Z640" s="122">
        <v>140000026</v>
      </c>
      <c r="AA640" s="122">
        <v>150000026</v>
      </c>
      <c r="AB640" s="122">
        <v>165000026</v>
      </c>
      <c r="AC640" s="122">
        <v>0</v>
      </c>
      <c r="AD640" s="121"/>
      <c r="BB640" s="120" t="s">
        <v>800</v>
      </c>
      <c r="BG640" s="73" t="s">
        <v>4087</v>
      </c>
      <c r="BI640" s="73" t="s">
        <v>5102</v>
      </c>
      <c r="BO640" s="72" t="s">
        <v>210</v>
      </c>
      <c r="BP640" s="73" t="s">
        <v>4031</v>
      </c>
      <c r="BQ640" s="75">
        <v>0</v>
      </c>
      <c r="BR640" s="75">
        <v>0</v>
      </c>
      <c r="BS640" s="75">
        <v>0</v>
      </c>
      <c r="BT640" s="75">
        <v>0</v>
      </c>
      <c r="BU640" s="75">
        <v>0</v>
      </c>
      <c r="BV640" s="75">
        <v>0</v>
      </c>
      <c r="BW640" s="75">
        <v>747000625</v>
      </c>
      <c r="BX640" s="75">
        <v>0</v>
      </c>
      <c r="BY640" s="75">
        <v>0</v>
      </c>
      <c r="BZ640" s="75">
        <v>0</v>
      </c>
      <c r="CA640" s="75">
        <v>0</v>
      </c>
    </row>
    <row r="641" spans="10:79" ht="12" customHeight="1">
      <c r="J641" s="46">
        <v>637</v>
      </c>
      <c r="K641" s="46">
        <f t="shared" si="22"/>
        <v>0</v>
      </c>
      <c r="L641" s="82">
        <f t="shared" si="23"/>
        <v>0</v>
      </c>
      <c r="N641" s="119" t="s">
        <v>33</v>
      </c>
      <c r="O641" s="120" t="s">
        <v>952</v>
      </c>
      <c r="P641" s="122">
        <v>0</v>
      </c>
      <c r="Q641" s="122">
        <v>0</v>
      </c>
      <c r="R641" s="122">
        <v>0</v>
      </c>
      <c r="S641" s="122">
        <v>95000026</v>
      </c>
      <c r="T641" s="122">
        <v>100000026</v>
      </c>
      <c r="U641" s="122">
        <v>105000026</v>
      </c>
      <c r="V641" s="122">
        <v>110000026</v>
      </c>
      <c r="W641" s="122">
        <v>115000026</v>
      </c>
      <c r="X641" s="122">
        <v>120000026</v>
      </c>
      <c r="Y641" s="122">
        <v>130000026</v>
      </c>
      <c r="Z641" s="122">
        <v>140000026</v>
      </c>
      <c r="AA641" s="122">
        <v>150000026</v>
      </c>
      <c r="AB641" s="122">
        <v>165000026</v>
      </c>
      <c r="AC641" s="122">
        <v>0</v>
      </c>
      <c r="AD641" s="121"/>
      <c r="BB641" s="120" t="s">
        <v>921</v>
      </c>
      <c r="BG641" s="73" t="s">
        <v>4088</v>
      </c>
      <c r="BI641" s="73" t="s">
        <v>4919</v>
      </c>
      <c r="BO641" s="72" t="s">
        <v>210</v>
      </c>
      <c r="BP641" s="73" t="s">
        <v>4032</v>
      </c>
      <c r="BQ641" s="75">
        <v>0</v>
      </c>
      <c r="BR641" s="75">
        <v>531000625</v>
      </c>
      <c r="BS641" s="75">
        <v>603000625</v>
      </c>
      <c r="BT641" s="75">
        <v>639000625</v>
      </c>
      <c r="BU641" s="75">
        <v>675000625</v>
      </c>
      <c r="BV641" s="75">
        <v>711000625</v>
      </c>
      <c r="BW641" s="75">
        <v>0</v>
      </c>
      <c r="BX641" s="75">
        <v>0</v>
      </c>
      <c r="BY641" s="75">
        <v>0</v>
      </c>
      <c r="BZ641" s="75">
        <v>0</v>
      </c>
      <c r="CA641" s="75">
        <v>0</v>
      </c>
    </row>
    <row r="642" spans="10:79" ht="12" customHeight="1">
      <c r="J642" s="46">
        <v>638</v>
      </c>
      <c r="K642" s="46">
        <f t="shared" si="22"/>
        <v>0</v>
      </c>
      <c r="L642" s="82">
        <f t="shared" si="23"/>
        <v>0</v>
      </c>
      <c r="N642" s="119" t="s">
        <v>33</v>
      </c>
      <c r="O642" s="120" t="s">
        <v>1912</v>
      </c>
      <c r="P642" s="122">
        <v>0</v>
      </c>
      <c r="Q642" s="122">
        <v>0</v>
      </c>
      <c r="R642" s="122">
        <v>0</v>
      </c>
      <c r="S642" s="122">
        <v>0</v>
      </c>
      <c r="T642" s="122">
        <v>0</v>
      </c>
      <c r="U642" s="122">
        <v>130000026</v>
      </c>
      <c r="V642" s="122">
        <v>134000026</v>
      </c>
      <c r="W642" s="122">
        <v>150000026</v>
      </c>
      <c r="X642" s="122">
        <v>160000026</v>
      </c>
      <c r="Y642" s="122">
        <v>170000026</v>
      </c>
      <c r="Z642" s="122">
        <v>0</v>
      </c>
      <c r="AA642" s="122">
        <v>0</v>
      </c>
      <c r="AB642" s="122">
        <v>0</v>
      </c>
      <c r="AC642" s="122">
        <v>0</v>
      </c>
      <c r="AD642" s="121"/>
      <c r="BB642" s="120" t="s">
        <v>744</v>
      </c>
      <c r="BG642" s="73" t="s">
        <v>4089</v>
      </c>
      <c r="BI642" s="73" t="s">
        <v>4920</v>
      </c>
      <c r="BO642" s="72" t="s">
        <v>210</v>
      </c>
      <c r="BP642" s="73" t="s">
        <v>4033</v>
      </c>
      <c r="BQ642" s="75">
        <v>0</v>
      </c>
      <c r="BR642" s="75">
        <v>0</v>
      </c>
      <c r="BS642" s="75">
        <v>0</v>
      </c>
      <c r="BT642" s="75">
        <v>0</v>
      </c>
      <c r="BU642" s="75">
        <v>0</v>
      </c>
      <c r="BV642" s="75">
        <v>0</v>
      </c>
      <c r="BW642" s="75">
        <v>0</v>
      </c>
      <c r="BX642" s="75">
        <v>0</v>
      </c>
      <c r="BY642" s="75">
        <v>0</v>
      </c>
      <c r="BZ642" s="75">
        <v>837000625</v>
      </c>
      <c r="CA642" s="75">
        <v>0</v>
      </c>
    </row>
    <row r="643" spans="10:79" ht="12" customHeight="1">
      <c r="J643" s="46">
        <v>639</v>
      </c>
      <c r="K643" s="46">
        <f t="shared" si="22"/>
        <v>0</v>
      </c>
      <c r="L643" s="82">
        <f t="shared" si="23"/>
        <v>0</v>
      </c>
      <c r="N643" s="119" t="s">
        <v>33</v>
      </c>
      <c r="O643" s="120" t="s">
        <v>2037</v>
      </c>
      <c r="P643" s="122">
        <v>0</v>
      </c>
      <c r="Q643" s="122">
        <v>0</v>
      </c>
      <c r="R643" s="122">
        <v>0</v>
      </c>
      <c r="S643" s="122">
        <v>0</v>
      </c>
      <c r="T643" s="122">
        <v>0</v>
      </c>
      <c r="U643" s="122">
        <v>130000026</v>
      </c>
      <c r="V643" s="122">
        <v>134000026</v>
      </c>
      <c r="W643" s="122">
        <v>150000026</v>
      </c>
      <c r="X643" s="122">
        <v>160000026</v>
      </c>
      <c r="Y643" s="122">
        <v>170000026</v>
      </c>
      <c r="Z643" s="122">
        <v>0</v>
      </c>
      <c r="AA643" s="122">
        <v>0</v>
      </c>
      <c r="AB643" s="122">
        <v>0</v>
      </c>
      <c r="AC643" s="122">
        <v>0</v>
      </c>
      <c r="AD643" s="121"/>
      <c r="BB643" s="120" t="s">
        <v>801</v>
      </c>
      <c r="BG643" s="73" t="s">
        <v>4090</v>
      </c>
      <c r="BI643" s="73" t="s">
        <v>4921</v>
      </c>
      <c r="BO643" s="72" t="s">
        <v>210</v>
      </c>
      <c r="BP643" s="73" t="s">
        <v>5122</v>
      </c>
      <c r="BQ643" s="75">
        <v>0</v>
      </c>
      <c r="BR643" s="75">
        <v>0</v>
      </c>
      <c r="BS643" s="75">
        <v>0</v>
      </c>
      <c r="BT643" s="75">
        <v>0</v>
      </c>
      <c r="BU643" s="75">
        <v>0</v>
      </c>
      <c r="BV643" s="75">
        <v>795000925</v>
      </c>
      <c r="BW643" s="75">
        <v>860000925</v>
      </c>
      <c r="BX643" s="75">
        <v>900000925</v>
      </c>
      <c r="BY643" s="75">
        <v>950000925</v>
      </c>
      <c r="BZ643" s="75">
        <v>1050000925</v>
      </c>
      <c r="CA643" s="75">
        <v>0</v>
      </c>
    </row>
    <row r="644" spans="10:79" ht="12" customHeight="1">
      <c r="J644" s="46">
        <v>640</v>
      </c>
      <c r="K644" s="46">
        <f t="shared" si="22"/>
        <v>0</v>
      </c>
      <c r="L644" s="82">
        <f t="shared" si="23"/>
        <v>0</v>
      </c>
      <c r="N644" s="119" t="s">
        <v>33</v>
      </c>
      <c r="O644" s="120" t="s">
        <v>2019</v>
      </c>
      <c r="P644" s="122">
        <v>0</v>
      </c>
      <c r="Q644" s="122">
        <v>0</v>
      </c>
      <c r="R644" s="122">
        <v>0</v>
      </c>
      <c r="S644" s="122">
        <v>0</v>
      </c>
      <c r="T644" s="122">
        <v>0</v>
      </c>
      <c r="U644" s="122">
        <v>0</v>
      </c>
      <c r="V644" s="122">
        <v>140000026</v>
      </c>
      <c r="W644" s="122">
        <v>150000026</v>
      </c>
      <c r="X644" s="122">
        <v>175000026</v>
      </c>
      <c r="Y644" s="122">
        <v>185000026</v>
      </c>
      <c r="Z644" s="122">
        <v>0</v>
      </c>
      <c r="AA644" s="122">
        <v>0</v>
      </c>
      <c r="AB644" s="122">
        <v>0</v>
      </c>
      <c r="AC644" s="122">
        <v>0</v>
      </c>
      <c r="AD644" s="121"/>
      <c r="BB644" s="120" t="s">
        <v>71</v>
      </c>
      <c r="BG644" s="73" t="s">
        <v>4091</v>
      </c>
      <c r="BI644" s="73" t="s">
        <v>4922</v>
      </c>
      <c r="BO644" s="72" t="s">
        <v>210</v>
      </c>
      <c r="BP644" s="73" t="s">
        <v>4034</v>
      </c>
      <c r="BQ644" s="75">
        <v>0</v>
      </c>
      <c r="BR644" s="75">
        <v>0</v>
      </c>
      <c r="BS644" s="75">
        <v>0</v>
      </c>
      <c r="BT644" s="75">
        <v>0</v>
      </c>
      <c r="BU644" s="75">
        <v>0</v>
      </c>
      <c r="BV644" s="75">
        <v>685000026</v>
      </c>
      <c r="BW644" s="75">
        <v>725000026</v>
      </c>
      <c r="BX644" s="75">
        <v>790000026</v>
      </c>
      <c r="BY644" s="75">
        <v>0</v>
      </c>
      <c r="BZ644" s="75">
        <v>0</v>
      </c>
      <c r="CA644" s="75">
        <v>0</v>
      </c>
    </row>
    <row r="645" spans="10:79" ht="12" customHeight="1">
      <c r="J645" s="46">
        <v>641</v>
      </c>
      <c r="K645" s="46">
        <f t="shared" ref="K645:K708" si="24">IFERROR(IF($B$3="Passenger",(HLOOKUP($K$3,$AI$4:$BC$699,1+J645,0)),(HLOOKUP($K$3,$BF$4:$BM$686,1+J645,0))),0)</f>
        <v>0</v>
      </c>
      <c r="L645" s="82">
        <f t="shared" ref="L645:L708" si="25">IFERROR(IF($B$3="Passenger",VLOOKUP(K645,$O$5:$AD$3396,$L$3+1,0),VLOOKUP(K645,$BP$5:$CA$1915,$L$3+1,0)),0)</f>
        <v>0</v>
      </c>
      <c r="N645" s="119" t="s">
        <v>33</v>
      </c>
      <c r="O645" s="120" t="s">
        <v>1725</v>
      </c>
      <c r="P645" s="122">
        <v>0</v>
      </c>
      <c r="Q645" s="122">
        <v>0</v>
      </c>
      <c r="R645" s="122">
        <v>0</v>
      </c>
      <c r="S645" s="122">
        <v>120000026</v>
      </c>
      <c r="T645" s="122">
        <v>135000026</v>
      </c>
      <c r="U645" s="122">
        <v>145000026</v>
      </c>
      <c r="V645" s="122">
        <v>150000026</v>
      </c>
      <c r="W645" s="122">
        <v>160000026</v>
      </c>
      <c r="X645" s="122">
        <v>170000026</v>
      </c>
      <c r="Y645" s="122">
        <v>0</v>
      </c>
      <c r="Z645" s="122">
        <v>0</v>
      </c>
      <c r="AA645" s="122">
        <v>0</v>
      </c>
      <c r="AB645" s="122">
        <v>0</v>
      </c>
      <c r="AC645" s="122">
        <v>0</v>
      </c>
      <c r="AD645" s="121"/>
      <c r="BB645" s="120" t="s">
        <v>1275</v>
      </c>
      <c r="BG645" s="73" t="s">
        <v>4092</v>
      </c>
      <c r="BI645" s="73" t="s">
        <v>4923</v>
      </c>
      <c r="BO645" s="72" t="s">
        <v>210</v>
      </c>
      <c r="BP645" s="73" t="s">
        <v>4035</v>
      </c>
      <c r="BQ645" s="75">
        <v>477000625</v>
      </c>
      <c r="BR645" s="75">
        <v>522000625</v>
      </c>
      <c r="BS645" s="75">
        <v>558000625</v>
      </c>
      <c r="BT645" s="75">
        <v>612000625</v>
      </c>
      <c r="BU645" s="75">
        <v>630000625</v>
      </c>
      <c r="BV645" s="75">
        <v>666000625</v>
      </c>
      <c r="BW645" s="75">
        <v>720000625</v>
      </c>
      <c r="BX645" s="75">
        <v>837000625</v>
      </c>
      <c r="BY645" s="75">
        <v>927000625</v>
      </c>
      <c r="BZ645" s="75">
        <v>0</v>
      </c>
      <c r="CA645" s="75">
        <v>0</v>
      </c>
    </row>
    <row r="646" spans="10:79" ht="12" customHeight="1">
      <c r="J646" s="46">
        <v>642</v>
      </c>
      <c r="K646" s="46">
        <f t="shared" si="24"/>
        <v>0</v>
      </c>
      <c r="L646" s="82">
        <f t="shared" si="25"/>
        <v>0</v>
      </c>
      <c r="N646" s="119" t="s">
        <v>33</v>
      </c>
      <c r="O646" s="120" t="s">
        <v>1867</v>
      </c>
      <c r="P646" s="122">
        <v>0</v>
      </c>
      <c r="Q646" s="122">
        <v>0</v>
      </c>
      <c r="R646" s="122">
        <v>0</v>
      </c>
      <c r="S646" s="122">
        <v>120000026</v>
      </c>
      <c r="T646" s="122">
        <v>125000026</v>
      </c>
      <c r="U646" s="122">
        <v>130000026</v>
      </c>
      <c r="V646" s="122">
        <v>135000026</v>
      </c>
      <c r="W646" s="122">
        <v>145000026</v>
      </c>
      <c r="X646" s="122">
        <v>160000026</v>
      </c>
      <c r="Y646" s="122">
        <v>170000026</v>
      </c>
      <c r="Z646" s="122">
        <v>0</v>
      </c>
      <c r="AA646" s="122">
        <v>0</v>
      </c>
      <c r="AB646" s="122">
        <v>0</v>
      </c>
      <c r="AC646" s="122">
        <v>0</v>
      </c>
      <c r="AD646" s="121"/>
      <c r="BB646" s="120" t="s">
        <v>745</v>
      </c>
      <c r="BG646" s="73" t="s">
        <v>4093</v>
      </c>
      <c r="BI646" s="73" t="s">
        <v>4924</v>
      </c>
      <c r="BO646" s="72" t="s">
        <v>210</v>
      </c>
      <c r="BP646" s="73" t="s">
        <v>4036</v>
      </c>
      <c r="BQ646" s="75">
        <v>0</v>
      </c>
      <c r="BR646" s="75">
        <v>0</v>
      </c>
      <c r="BS646" s="75">
        <v>0</v>
      </c>
      <c r="BT646" s="75">
        <v>0</v>
      </c>
      <c r="BU646" s="75">
        <v>0</v>
      </c>
      <c r="BV646" s="75">
        <v>0</v>
      </c>
      <c r="BW646" s="75">
        <v>0</v>
      </c>
      <c r="BX646" s="75">
        <v>0</v>
      </c>
      <c r="BY646" s="75">
        <v>0</v>
      </c>
      <c r="BZ646" s="75">
        <v>0</v>
      </c>
      <c r="CA646" s="75">
        <v>0</v>
      </c>
    </row>
    <row r="647" spans="10:79" ht="12" customHeight="1">
      <c r="J647" s="46">
        <v>643</v>
      </c>
      <c r="K647" s="46">
        <f t="shared" si="24"/>
        <v>0</v>
      </c>
      <c r="L647" s="82">
        <f t="shared" si="25"/>
        <v>0</v>
      </c>
      <c r="N647" s="119" t="s">
        <v>33</v>
      </c>
      <c r="O647" s="120" t="s">
        <v>1995</v>
      </c>
      <c r="P647" s="122">
        <v>0</v>
      </c>
      <c r="Q647" s="122">
        <v>0</v>
      </c>
      <c r="R647" s="122">
        <v>0</v>
      </c>
      <c r="S647" s="122">
        <v>0</v>
      </c>
      <c r="T647" s="122">
        <v>0</v>
      </c>
      <c r="U647" s="122">
        <v>135000026</v>
      </c>
      <c r="V647" s="122">
        <v>145000026</v>
      </c>
      <c r="W647" s="122">
        <v>155000026</v>
      </c>
      <c r="X647" s="122">
        <v>160000026</v>
      </c>
      <c r="Y647" s="122">
        <v>170000026</v>
      </c>
      <c r="Z647" s="122">
        <v>0</v>
      </c>
      <c r="AA647" s="122">
        <v>0</v>
      </c>
      <c r="AB647" s="122">
        <v>0</v>
      </c>
      <c r="AC647" s="122">
        <v>0</v>
      </c>
      <c r="AD647" s="121"/>
      <c r="BB647" s="120" t="s">
        <v>393</v>
      </c>
      <c r="BG647" s="73" t="s">
        <v>4094</v>
      </c>
      <c r="BI647" s="73" t="s">
        <v>4925</v>
      </c>
      <c r="BO647" s="72" t="s">
        <v>210</v>
      </c>
      <c r="BP647" s="73" t="s">
        <v>4037</v>
      </c>
      <c r="BQ647" s="75">
        <v>0</v>
      </c>
      <c r="BR647" s="75">
        <v>477000625</v>
      </c>
      <c r="BS647" s="75">
        <v>504000625</v>
      </c>
      <c r="BT647" s="75">
        <v>540000625</v>
      </c>
      <c r="BU647" s="75">
        <v>567000625</v>
      </c>
      <c r="BV647" s="75">
        <v>594000625</v>
      </c>
      <c r="BW647" s="75">
        <v>675000625</v>
      </c>
      <c r="BX647" s="75">
        <v>0</v>
      </c>
      <c r="BY647" s="75">
        <v>0</v>
      </c>
      <c r="BZ647" s="75">
        <v>0</v>
      </c>
      <c r="CA647" s="75">
        <v>0</v>
      </c>
    </row>
    <row r="648" spans="10:79" ht="12" customHeight="1">
      <c r="J648" s="46">
        <v>644</v>
      </c>
      <c r="K648" s="46">
        <f t="shared" si="24"/>
        <v>0</v>
      </c>
      <c r="L648" s="82">
        <f t="shared" si="25"/>
        <v>0</v>
      </c>
      <c r="N648" s="119" t="s">
        <v>33</v>
      </c>
      <c r="O648" s="120" t="s">
        <v>2163</v>
      </c>
      <c r="P648" s="122">
        <v>0</v>
      </c>
      <c r="Q648" s="122">
        <v>0</v>
      </c>
      <c r="R648" s="122">
        <v>0</v>
      </c>
      <c r="S648" s="122">
        <v>125000026</v>
      </c>
      <c r="T648" s="122">
        <v>135000026</v>
      </c>
      <c r="U648" s="122">
        <v>145000026</v>
      </c>
      <c r="V648" s="122">
        <v>160000026</v>
      </c>
      <c r="W648" s="122">
        <v>0</v>
      </c>
      <c r="X648" s="122">
        <v>0</v>
      </c>
      <c r="Y648" s="122">
        <v>0</v>
      </c>
      <c r="Z648" s="122">
        <v>0</v>
      </c>
      <c r="AA648" s="122">
        <v>0</v>
      </c>
      <c r="AB648" s="122">
        <v>0</v>
      </c>
      <c r="AC648" s="122">
        <v>0</v>
      </c>
      <c r="AD648" s="121"/>
      <c r="BB648" s="120" t="s">
        <v>1508</v>
      </c>
      <c r="BG648" s="73" t="s">
        <v>4095</v>
      </c>
      <c r="BI648" s="73" t="s">
        <v>4926</v>
      </c>
      <c r="BO648" s="72" t="s">
        <v>210</v>
      </c>
      <c r="BP648" s="73" t="s">
        <v>4038</v>
      </c>
      <c r="BQ648" s="75">
        <v>432000625</v>
      </c>
      <c r="BR648" s="75">
        <v>468000625</v>
      </c>
      <c r="BS648" s="75">
        <v>504000625</v>
      </c>
      <c r="BT648" s="75">
        <v>585000625</v>
      </c>
      <c r="BU648" s="75">
        <v>621000625</v>
      </c>
      <c r="BV648" s="75">
        <v>657000625</v>
      </c>
      <c r="BW648" s="75">
        <v>675000625</v>
      </c>
      <c r="BX648" s="75">
        <v>0</v>
      </c>
      <c r="BY648" s="75">
        <v>0</v>
      </c>
      <c r="BZ648" s="75">
        <v>0</v>
      </c>
      <c r="CA648" s="75">
        <v>0</v>
      </c>
    </row>
    <row r="649" spans="10:79" ht="12" customHeight="1">
      <c r="J649" s="46">
        <v>645</v>
      </c>
      <c r="K649" s="46">
        <f t="shared" si="24"/>
        <v>0</v>
      </c>
      <c r="L649" s="82">
        <f t="shared" si="25"/>
        <v>0</v>
      </c>
      <c r="N649" s="119" t="s">
        <v>33</v>
      </c>
      <c r="O649" s="120" t="s">
        <v>1966</v>
      </c>
      <c r="P649" s="122">
        <v>0</v>
      </c>
      <c r="Q649" s="122">
        <v>0</v>
      </c>
      <c r="R649" s="122">
        <v>0</v>
      </c>
      <c r="S649" s="122">
        <v>125000026</v>
      </c>
      <c r="T649" s="122">
        <v>135000026</v>
      </c>
      <c r="U649" s="122">
        <v>145000026</v>
      </c>
      <c r="V649" s="122">
        <v>160000026</v>
      </c>
      <c r="W649" s="122">
        <v>0</v>
      </c>
      <c r="X649" s="122">
        <v>0</v>
      </c>
      <c r="Y649" s="122">
        <v>0</v>
      </c>
      <c r="Z649" s="122">
        <v>0</v>
      </c>
      <c r="AA649" s="122">
        <v>0</v>
      </c>
      <c r="AB649" s="122">
        <v>0</v>
      </c>
      <c r="AC649" s="122">
        <v>0</v>
      </c>
      <c r="AD649" s="121"/>
      <c r="BB649" s="120" t="s">
        <v>1568</v>
      </c>
      <c r="BG649" s="73" t="s">
        <v>4096</v>
      </c>
      <c r="BI649" s="73" t="s">
        <v>4927</v>
      </c>
      <c r="BO649" s="72" t="s">
        <v>210</v>
      </c>
      <c r="BP649" s="73" t="s">
        <v>4039</v>
      </c>
      <c r="BQ649" s="75">
        <v>0</v>
      </c>
      <c r="BR649" s="75">
        <v>405000925</v>
      </c>
      <c r="BS649" s="75">
        <v>460500925</v>
      </c>
      <c r="BT649" s="75">
        <v>495000925</v>
      </c>
      <c r="BU649" s="75">
        <v>635000925</v>
      </c>
      <c r="BV649" s="75">
        <v>710000925</v>
      </c>
      <c r="BW649" s="75">
        <v>735000925</v>
      </c>
      <c r="BX649" s="75">
        <v>815000925</v>
      </c>
      <c r="BY649" s="75">
        <v>0</v>
      </c>
      <c r="BZ649" s="75">
        <v>0</v>
      </c>
      <c r="CA649" s="75">
        <v>0</v>
      </c>
    </row>
    <row r="650" spans="10:79" ht="12" customHeight="1">
      <c r="J650" s="46">
        <v>646</v>
      </c>
      <c r="K650" s="46">
        <f t="shared" si="24"/>
        <v>0</v>
      </c>
      <c r="L650" s="82">
        <f t="shared" si="25"/>
        <v>0</v>
      </c>
      <c r="N650" s="119" t="s">
        <v>33</v>
      </c>
      <c r="O650" s="120" t="s">
        <v>1741</v>
      </c>
      <c r="P650" s="122">
        <v>0</v>
      </c>
      <c r="Q650" s="122">
        <v>0</v>
      </c>
      <c r="R650" s="122">
        <v>0</v>
      </c>
      <c r="S650" s="122">
        <v>120000026</v>
      </c>
      <c r="T650" s="122">
        <v>130000026</v>
      </c>
      <c r="U650" s="122">
        <v>140000026</v>
      </c>
      <c r="V650" s="122">
        <v>150000026</v>
      </c>
      <c r="W650" s="122">
        <v>0</v>
      </c>
      <c r="X650" s="122">
        <v>0</v>
      </c>
      <c r="Y650" s="122">
        <v>0</v>
      </c>
      <c r="Z650" s="122">
        <v>0</v>
      </c>
      <c r="AA650" s="122">
        <v>0</v>
      </c>
      <c r="AB650" s="122">
        <v>0</v>
      </c>
      <c r="AC650" s="122">
        <v>0</v>
      </c>
      <c r="AD650" s="121"/>
      <c r="BB650" s="120" t="s">
        <v>627</v>
      </c>
      <c r="BG650" s="73" t="s">
        <v>4097</v>
      </c>
      <c r="BI650" s="73" t="s">
        <v>4928</v>
      </c>
      <c r="BO650" s="72" t="s">
        <v>210</v>
      </c>
      <c r="BP650" s="73" t="s">
        <v>4040</v>
      </c>
      <c r="BQ650" s="75">
        <v>0</v>
      </c>
      <c r="BR650" s="75">
        <v>0</v>
      </c>
      <c r="BS650" s="75">
        <v>0</v>
      </c>
      <c r="BT650" s="75">
        <v>0</v>
      </c>
      <c r="BU650" s="75">
        <v>0</v>
      </c>
      <c r="BV650" s="75">
        <v>0</v>
      </c>
      <c r="BW650" s="75">
        <v>796000625</v>
      </c>
      <c r="BX650" s="75">
        <v>0</v>
      </c>
      <c r="BY650" s="75">
        <v>0</v>
      </c>
      <c r="BZ650" s="75">
        <v>837000625</v>
      </c>
      <c r="CA650" s="75">
        <v>0</v>
      </c>
    </row>
    <row r="651" spans="10:79" ht="12" customHeight="1">
      <c r="J651" s="46">
        <v>647</v>
      </c>
      <c r="K651" s="46">
        <f t="shared" si="24"/>
        <v>0</v>
      </c>
      <c r="L651" s="82">
        <f t="shared" si="25"/>
        <v>0</v>
      </c>
      <c r="N651" s="119" t="s">
        <v>33</v>
      </c>
      <c r="O651" s="120" t="s">
        <v>1762</v>
      </c>
      <c r="P651" s="122">
        <v>0</v>
      </c>
      <c r="Q651" s="122">
        <v>0</v>
      </c>
      <c r="R651" s="122">
        <v>0</v>
      </c>
      <c r="S651" s="122">
        <v>120000026</v>
      </c>
      <c r="T651" s="122">
        <v>125000026</v>
      </c>
      <c r="U651" s="122">
        <v>130000026</v>
      </c>
      <c r="V651" s="122">
        <v>135000026</v>
      </c>
      <c r="W651" s="122">
        <v>140000026</v>
      </c>
      <c r="X651" s="122">
        <v>165000026</v>
      </c>
      <c r="Y651" s="122">
        <v>175000026</v>
      </c>
      <c r="Z651" s="122">
        <v>195000026</v>
      </c>
      <c r="AA651" s="122">
        <v>220000026</v>
      </c>
      <c r="AB651" s="122">
        <v>230000026</v>
      </c>
      <c r="AC651" s="122">
        <v>0</v>
      </c>
      <c r="AD651" s="121"/>
      <c r="BB651" s="120" t="s">
        <v>1124</v>
      </c>
      <c r="BI651" s="73" t="s">
        <v>5103</v>
      </c>
      <c r="BO651" s="72" t="s">
        <v>210</v>
      </c>
      <c r="BP651" s="73" t="s">
        <v>4041</v>
      </c>
      <c r="BQ651" s="75">
        <v>0</v>
      </c>
      <c r="BR651" s="75">
        <v>0</v>
      </c>
      <c r="BS651" s="75">
        <v>0</v>
      </c>
      <c r="BT651" s="75">
        <v>0</v>
      </c>
      <c r="BU651" s="75">
        <v>675000625</v>
      </c>
      <c r="BV651" s="75">
        <v>0</v>
      </c>
      <c r="BW651" s="75">
        <v>675000625</v>
      </c>
      <c r="BX651" s="75">
        <v>0</v>
      </c>
      <c r="BY651" s="75">
        <v>0</v>
      </c>
      <c r="BZ651" s="75">
        <v>0</v>
      </c>
      <c r="CA651" s="75">
        <v>0</v>
      </c>
    </row>
    <row r="652" spans="10:79" ht="12" customHeight="1">
      <c r="J652" s="46">
        <v>648</v>
      </c>
      <c r="K652" s="46">
        <f t="shared" si="24"/>
        <v>0</v>
      </c>
      <c r="L652" s="82">
        <f t="shared" si="25"/>
        <v>0</v>
      </c>
      <c r="N652" s="119" t="s">
        <v>33</v>
      </c>
      <c r="O652" s="120" t="s">
        <v>646</v>
      </c>
      <c r="P652" s="122">
        <v>0</v>
      </c>
      <c r="Q652" s="122">
        <v>0</v>
      </c>
      <c r="R652" s="122">
        <v>0</v>
      </c>
      <c r="S652" s="122">
        <v>75000026</v>
      </c>
      <c r="T652" s="122">
        <v>85000026</v>
      </c>
      <c r="U652" s="122">
        <v>95000026</v>
      </c>
      <c r="V652" s="122">
        <v>105000026</v>
      </c>
      <c r="W652" s="122">
        <v>0</v>
      </c>
      <c r="X652" s="122">
        <v>0</v>
      </c>
      <c r="Y652" s="122">
        <v>0</v>
      </c>
      <c r="Z652" s="122">
        <v>0</v>
      </c>
      <c r="AA652" s="122">
        <v>0</v>
      </c>
      <c r="AB652" s="122">
        <v>0</v>
      </c>
      <c r="AC652" s="122">
        <v>0</v>
      </c>
      <c r="AD652" s="121"/>
      <c r="BB652" s="120" t="s">
        <v>1650</v>
      </c>
      <c r="BI652" s="73" t="s">
        <v>4929</v>
      </c>
      <c r="BO652" s="72" t="s">
        <v>210</v>
      </c>
      <c r="BP652" s="73" t="s">
        <v>4042</v>
      </c>
      <c r="BQ652" s="75">
        <v>477000625</v>
      </c>
      <c r="BR652" s="75">
        <v>477000625</v>
      </c>
      <c r="BS652" s="75">
        <v>504000625</v>
      </c>
      <c r="BT652" s="75">
        <v>540000625</v>
      </c>
      <c r="BU652" s="75">
        <v>567000625</v>
      </c>
      <c r="BV652" s="75">
        <v>594000625</v>
      </c>
      <c r="BW652" s="75">
        <v>0</v>
      </c>
      <c r="BX652" s="75">
        <v>0</v>
      </c>
      <c r="BY652" s="75">
        <v>0</v>
      </c>
      <c r="BZ652" s="75">
        <v>0</v>
      </c>
      <c r="CA652" s="75">
        <v>0</v>
      </c>
    </row>
    <row r="653" spans="10:79" ht="12" customHeight="1">
      <c r="J653" s="46">
        <v>649</v>
      </c>
      <c r="K653" s="46">
        <f t="shared" si="24"/>
        <v>0</v>
      </c>
      <c r="L653" s="82">
        <f t="shared" si="25"/>
        <v>0</v>
      </c>
      <c r="N653" s="119" t="s">
        <v>33</v>
      </c>
      <c r="O653" s="120" t="s">
        <v>169</v>
      </c>
      <c r="P653" s="122">
        <v>0</v>
      </c>
      <c r="Q653" s="122">
        <v>0</v>
      </c>
      <c r="R653" s="122">
        <v>0</v>
      </c>
      <c r="S653" s="122">
        <v>85000026</v>
      </c>
      <c r="T653" s="122">
        <v>95000026</v>
      </c>
      <c r="U653" s="122">
        <v>110000026</v>
      </c>
      <c r="V653" s="122">
        <v>120000026</v>
      </c>
      <c r="W653" s="122">
        <v>0</v>
      </c>
      <c r="X653" s="122">
        <v>0</v>
      </c>
      <c r="Y653" s="122">
        <v>0</v>
      </c>
      <c r="Z653" s="122">
        <v>0</v>
      </c>
      <c r="AA653" s="122">
        <v>0</v>
      </c>
      <c r="AB653" s="122">
        <v>0</v>
      </c>
      <c r="AC653" s="122">
        <v>0</v>
      </c>
      <c r="AD653" s="121"/>
      <c r="BB653" s="120" t="s">
        <v>1276</v>
      </c>
      <c r="BI653" s="73" t="s">
        <v>4930</v>
      </c>
      <c r="BO653" s="72" t="s">
        <v>210</v>
      </c>
      <c r="BP653" s="73" t="s">
        <v>4043</v>
      </c>
      <c r="BQ653" s="75">
        <v>0</v>
      </c>
      <c r="BR653" s="75">
        <v>540000625</v>
      </c>
      <c r="BS653" s="75">
        <v>612000625</v>
      </c>
      <c r="BT653" s="75">
        <v>648000625</v>
      </c>
      <c r="BU653" s="75">
        <v>675000625</v>
      </c>
      <c r="BV653" s="75">
        <v>702000625</v>
      </c>
      <c r="BW653" s="75">
        <v>738000625</v>
      </c>
      <c r="BX653" s="75">
        <v>324000625</v>
      </c>
      <c r="BY653" s="75">
        <v>0</v>
      </c>
      <c r="BZ653" s="75">
        <v>684000625</v>
      </c>
      <c r="CA653" s="75">
        <v>0</v>
      </c>
    </row>
    <row r="654" spans="10:79" ht="12" customHeight="1">
      <c r="J654" s="46">
        <v>650</v>
      </c>
      <c r="K654" s="46">
        <f t="shared" si="24"/>
        <v>0</v>
      </c>
      <c r="L654" s="82">
        <f t="shared" si="25"/>
        <v>0</v>
      </c>
      <c r="N654" s="119" t="s">
        <v>33</v>
      </c>
      <c r="O654" s="120" t="s">
        <v>1152</v>
      </c>
      <c r="P654" s="122">
        <v>0</v>
      </c>
      <c r="Q654" s="122">
        <v>0</v>
      </c>
      <c r="R654" s="122">
        <v>75000026</v>
      </c>
      <c r="S654" s="122">
        <v>80000026</v>
      </c>
      <c r="T654" s="122">
        <v>90000026</v>
      </c>
      <c r="U654" s="122">
        <v>105000026</v>
      </c>
      <c r="V654" s="122">
        <v>115000026</v>
      </c>
      <c r="W654" s="122">
        <v>0</v>
      </c>
      <c r="X654" s="122">
        <v>0</v>
      </c>
      <c r="Y654" s="122">
        <v>0</v>
      </c>
      <c r="Z654" s="122">
        <v>0</v>
      </c>
      <c r="AA654" s="122">
        <v>0</v>
      </c>
      <c r="AB654" s="122">
        <v>0</v>
      </c>
      <c r="AC654" s="122">
        <v>0</v>
      </c>
      <c r="AD654" s="121"/>
      <c r="BB654" s="120" t="s">
        <v>2196</v>
      </c>
      <c r="BI654" s="73" t="s">
        <v>4931</v>
      </c>
      <c r="BO654" s="72" t="s">
        <v>210</v>
      </c>
      <c r="BP654" s="73" t="s">
        <v>4044</v>
      </c>
      <c r="BQ654" s="75">
        <v>0</v>
      </c>
      <c r="BR654" s="75">
        <v>0</v>
      </c>
      <c r="BS654" s="75">
        <v>0</v>
      </c>
      <c r="BT654" s="75">
        <v>648000625</v>
      </c>
      <c r="BU654" s="75">
        <v>675000625</v>
      </c>
      <c r="BV654" s="75">
        <v>0</v>
      </c>
      <c r="BW654" s="75">
        <v>0</v>
      </c>
      <c r="BX654" s="75">
        <v>0</v>
      </c>
      <c r="BY654" s="75">
        <v>0</v>
      </c>
      <c r="BZ654" s="75">
        <v>0</v>
      </c>
      <c r="CA654" s="75">
        <v>0</v>
      </c>
    </row>
    <row r="655" spans="10:79" ht="12" customHeight="1">
      <c r="J655" s="46">
        <v>651</v>
      </c>
      <c r="K655" s="46">
        <f t="shared" si="24"/>
        <v>0</v>
      </c>
      <c r="L655" s="82">
        <f t="shared" si="25"/>
        <v>0</v>
      </c>
      <c r="N655" s="119" t="s">
        <v>33</v>
      </c>
      <c r="O655" s="120" t="s">
        <v>364</v>
      </c>
      <c r="P655" s="122">
        <v>0</v>
      </c>
      <c r="Q655" s="122">
        <v>0</v>
      </c>
      <c r="R655" s="122">
        <v>95000026</v>
      </c>
      <c r="S655" s="122">
        <v>100000026</v>
      </c>
      <c r="T655" s="122">
        <v>105000026</v>
      </c>
      <c r="U655" s="122">
        <v>110000026</v>
      </c>
      <c r="V655" s="122">
        <v>120000026</v>
      </c>
      <c r="W655" s="122">
        <v>135000026</v>
      </c>
      <c r="X655" s="122">
        <v>145000026</v>
      </c>
      <c r="Y655" s="122">
        <v>155000026</v>
      </c>
      <c r="Z655" s="122">
        <v>165000026</v>
      </c>
      <c r="AA655" s="122">
        <v>180000026</v>
      </c>
      <c r="AB655" s="122">
        <v>0</v>
      </c>
      <c r="AC655" s="122">
        <v>0</v>
      </c>
      <c r="AD655" s="121"/>
      <c r="BB655" s="120" t="s">
        <v>2061</v>
      </c>
      <c r="BI655" s="73" t="s">
        <v>4932</v>
      </c>
      <c r="BO655" s="72" t="s">
        <v>210</v>
      </c>
      <c r="BP655" s="73" t="s">
        <v>4045</v>
      </c>
      <c r="BQ655" s="75">
        <v>0</v>
      </c>
      <c r="BR655" s="75">
        <v>0</v>
      </c>
      <c r="BS655" s="75">
        <v>0</v>
      </c>
      <c r="BT655" s="75">
        <v>0</v>
      </c>
      <c r="BU655" s="75">
        <v>0</v>
      </c>
      <c r="BV655" s="75">
        <v>0</v>
      </c>
      <c r="BW655" s="75">
        <v>1948000625</v>
      </c>
      <c r="BX655" s="75">
        <v>0</v>
      </c>
      <c r="BY655" s="75">
        <v>1525000625</v>
      </c>
      <c r="BZ655" s="75">
        <v>0</v>
      </c>
      <c r="CA655" s="75">
        <v>0</v>
      </c>
    </row>
    <row r="656" spans="10:79" ht="12" customHeight="1">
      <c r="J656" s="46">
        <v>652</v>
      </c>
      <c r="K656" s="46">
        <f t="shared" si="24"/>
        <v>0</v>
      </c>
      <c r="L656" s="82">
        <f t="shared" si="25"/>
        <v>0</v>
      </c>
      <c r="N656" s="119" t="s">
        <v>33</v>
      </c>
      <c r="O656" s="120" t="s">
        <v>1292</v>
      </c>
      <c r="P656" s="122">
        <v>0</v>
      </c>
      <c r="Q656" s="122">
        <v>0</v>
      </c>
      <c r="R656" s="122">
        <v>0</v>
      </c>
      <c r="S656" s="122">
        <v>135000026</v>
      </c>
      <c r="T656" s="122">
        <v>145000026</v>
      </c>
      <c r="U656" s="122">
        <v>160000026</v>
      </c>
      <c r="V656" s="122">
        <v>170000026</v>
      </c>
      <c r="W656" s="122">
        <v>180000026</v>
      </c>
      <c r="X656" s="122">
        <v>0</v>
      </c>
      <c r="Y656" s="122">
        <v>0</v>
      </c>
      <c r="Z656" s="122">
        <v>0</v>
      </c>
      <c r="AA656" s="122">
        <v>0</v>
      </c>
      <c r="AB656" s="122">
        <v>0</v>
      </c>
      <c r="AC656" s="122">
        <v>0</v>
      </c>
      <c r="AD656" s="121"/>
      <c r="BB656" s="120" t="s">
        <v>1972</v>
      </c>
      <c r="BI656" s="73" t="s">
        <v>4933</v>
      </c>
      <c r="BO656" s="72" t="s">
        <v>210</v>
      </c>
      <c r="BP656" s="73" t="s">
        <v>4046</v>
      </c>
      <c r="BQ656" s="75">
        <v>0</v>
      </c>
      <c r="BR656" s="75">
        <v>0</v>
      </c>
      <c r="BS656" s="75">
        <v>0</v>
      </c>
      <c r="BT656" s="75">
        <v>0</v>
      </c>
      <c r="BU656" s="75">
        <v>0</v>
      </c>
      <c r="BV656" s="75">
        <v>0</v>
      </c>
      <c r="BW656" s="75">
        <v>1948000625</v>
      </c>
      <c r="BX656" s="75">
        <v>0</v>
      </c>
      <c r="BY656" s="75">
        <v>2527000625</v>
      </c>
      <c r="BZ656" s="75">
        <v>0</v>
      </c>
      <c r="CA656" s="75">
        <v>0</v>
      </c>
    </row>
    <row r="657" spans="10:79" ht="12" customHeight="1">
      <c r="J657" s="46">
        <v>653</v>
      </c>
      <c r="K657" s="46">
        <f t="shared" si="24"/>
        <v>0</v>
      </c>
      <c r="L657" s="82">
        <f t="shared" si="25"/>
        <v>0</v>
      </c>
      <c r="N657" s="119" t="s">
        <v>33</v>
      </c>
      <c r="O657" s="120" t="s">
        <v>1153</v>
      </c>
      <c r="P657" s="122">
        <v>0</v>
      </c>
      <c r="Q657" s="122">
        <v>0</v>
      </c>
      <c r="R657" s="122">
        <v>95000026</v>
      </c>
      <c r="S657" s="122">
        <v>100000026</v>
      </c>
      <c r="T657" s="122">
        <v>105000026</v>
      </c>
      <c r="U657" s="122">
        <v>110000026</v>
      </c>
      <c r="V657" s="122">
        <v>120000026</v>
      </c>
      <c r="W657" s="122">
        <v>130000026</v>
      </c>
      <c r="X657" s="122">
        <v>140000026</v>
      </c>
      <c r="Y657" s="122">
        <v>150000026</v>
      </c>
      <c r="Z657" s="122">
        <v>165000026</v>
      </c>
      <c r="AA657" s="122">
        <v>175000026</v>
      </c>
      <c r="AB657" s="122">
        <v>0</v>
      </c>
      <c r="AC657" s="122">
        <v>0</v>
      </c>
      <c r="AD657" s="121"/>
      <c r="BB657" s="120" t="s">
        <v>1652</v>
      </c>
      <c r="BI657" s="73" t="s">
        <v>4934</v>
      </c>
      <c r="BO657" s="72" t="s">
        <v>210</v>
      </c>
      <c r="BP657" s="73" t="s">
        <v>4047</v>
      </c>
      <c r="BQ657" s="75">
        <v>0</v>
      </c>
      <c r="BR657" s="75">
        <v>0</v>
      </c>
      <c r="BS657" s="75">
        <v>0</v>
      </c>
      <c r="BT657" s="75">
        <v>0</v>
      </c>
      <c r="BU657" s="75">
        <v>0</v>
      </c>
      <c r="BV657" s="75">
        <v>0</v>
      </c>
      <c r="BW657" s="75">
        <v>0</v>
      </c>
      <c r="BX657" s="75">
        <v>657000625</v>
      </c>
      <c r="BY657" s="75">
        <v>720000625</v>
      </c>
      <c r="BZ657" s="75">
        <v>0</v>
      </c>
      <c r="CA657" s="75">
        <v>0</v>
      </c>
    </row>
    <row r="658" spans="10:79" ht="12" customHeight="1">
      <c r="J658" s="46">
        <v>654</v>
      </c>
      <c r="K658" s="46">
        <f t="shared" si="24"/>
        <v>0</v>
      </c>
      <c r="L658" s="82">
        <f t="shared" si="25"/>
        <v>0</v>
      </c>
      <c r="N658" s="119" t="s">
        <v>33</v>
      </c>
      <c r="O658" s="120" t="s">
        <v>1533</v>
      </c>
      <c r="P658" s="122">
        <v>0</v>
      </c>
      <c r="Q658" s="122">
        <v>0</v>
      </c>
      <c r="R658" s="122">
        <v>0</v>
      </c>
      <c r="S658" s="122">
        <v>135000026</v>
      </c>
      <c r="T658" s="122">
        <v>145000026</v>
      </c>
      <c r="U658" s="122">
        <v>160000026</v>
      </c>
      <c r="V658" s="122">
        <v>170000026</v>
      </c>
      <c r="W658" s="122">
        <v>180000026</v>
      </c>
      <c r="X658" s="122">
        <v>0</v>
      </c>
      <c r="Y658" s="122">
        <v>0</v>
      </c>
      <c r="Z658" s="122">
        <v>0</v>
      </c>
      <c r="AA658" s="122">
        <v>0</v>
      </c>
      <c r="AB658" s="122">
        <v>0</v>
      </c>
      <c r="AC658" s="122">
        <v>0</v>
      </c>
      <c r="AD658" s="121"/>
      <c r="BB658" s="120" t="s">
        <v>747</v>
      </c>
      <c r="BI658" s="73" t="s">
        <v>4935</v>
      </c>
      <c r="BO658" s="72" t="s">
        <v>210</v>
      </c>
      <c r="BP658" s="73" t="s">
        <v>4048</v>
      </c>
      <c r="BQ658" s="75">
        <v>0</v>
      </c>
      <c r="BR658" s="75">
        <v>0</v>
      </c>
      <c r="BS658" s="75">
        <v>0</v>
      </c>
      <c r="BT658" s="75">
        <v>0</v>
      </c>
      <c r="BU658" s="75">
        <v>0</v>
      </c>
      <c r="BV658" s="75">
        <v>0</v>
      </c>
      <c r="BW658" s="75">
        <v>0</v>
      </c>
      <c r="BX658" s="75">
        <v>657000625</v>
      </c>
      <c r="BY658" s="75">
        <v>747000625</v>
      </c>
      <c r="BZ658" s="75">
        <v>0</v>
      </c>
      <c r="CA658" s="75">
        <v>0</v>
      </c>
    </row>
    <row r="659" spans="10:79" ht="12" customHeight="1">
      <c r="J659" s="46">
        <v>655</v>
      </c>
      <c r="K659" s="46">
        <f t="shared" si="24"/>
        <v>0</v>
      </c>
      <c r="L659" s="82">
        <f t="shared" si="25"/>
        <v>0</v>
      </c>
      <c r="N659" s="119" t="s">
        <v>33</v>
      </c>
      <c r="O659" s="120" t="s">
        <v>358</v>
      </c>
      <c r="P659" s="122">
        <v>0</v>
      </c>
      <c r="Q659" s="122">
        <v>0</v>
      </c>
      <c r="R659" s="122">
        <v>95000026</v>
      </c>
      <c r="S659" s="122">
        <v>100000026</v>
      </c>
      <c r="T659" s="122">
        <v>105000026</v>
      </c>
      <c r="U659" s="122">
        <v>110000026</v>
      </c>
      <c r="V659" s="122">
        <v>120000026</v>
      </c>
      <c r="W659" s="122">
        <v>130000026</v>
      </c>
      <c r="X659" s="122">
        <v>140000026</v>
      </c>
      <c r="Y659" s="122">
        <v>150000026</v>
      </c>
      <c r="Z659" s="122">
        <v>165000026</v>
      </c>
      <c r="AA659" s="122">
        <v>175000026</v>
      </c>
      <c r="AB659" s="122">
        <v>0</v>
      </c>
      <c r="AC659" s="122">
        <v>0</v>
      </c>
      <c r="AD659" s="121"/>
      <c r="BB659" s="120" t="s">
        <v>1277</v>
      </c>
      <c r="BI659" s="73" t="s">
        <v>4936</v>
      </c>
      <c r="BO659" s="72" t="s">
        <v>210</v>
      </c>
      <c r="BP659" s="73" t="s">
        <v>4049</v>
      </c>
      <c r="BQ659" s="75">
        <v>0</v>
      </c>
      <c r="BR659" s="75">
        <v>643000625</v>
      </c>
      <c r="BS659" s="75">
        <v>513000625</v>
      </c>
      <c r="BT659" s="75">
        <v>0</v>
      </c>
      <c r="BU659" s="75">
        <v>0</v>
      </c>
      <c r="BV659" s="75">
        <v>0</v>
      </c>
      <c r="BW659" s="75">
        <v>0</v>
      </c>
      <c r="BX659" s="75">
        <v>0</v>
      </c>
      <c r="BY659" s="75">
        <v>0</v>
      </c>
      <c r="BZ659" s="75">
        <v>0</v>
      </c>
      <c r="CA659" s="75">
        <v>0</v>
      </c>
    </row>
    <row r="660" spans="10:79" ht="12" customHeight="1">
      <c r="J660" s="46">
        <v>656</v>
      </c>
      <c r="K660" s="46">
        <f t="shared" si="24"/>
        <v>0</v>
      </c>
      <c r="L660" s="82">
        <f t="shared" si="25"/>
        <v>0</v>
      </c>
      <c r="N660" s="119" t="s">
        <v>33</v>
      </c>
      <c r="O660" s="120" t="s">
        <v>672</v>
      </c>
      <c r="P660" s="122">
        <v>0</v>
      </c>
      <c r="Q660" s="122">
        <v>0</v>
      </c>
      <c r="R660" s="122">
        <v>95000026</v>
      </c>
      <c r="S660" s="122">
        <v>100000026</v>
      </c>
      <c r="T660" s="122">
        <v>105000026</v>
      </c>
      <c r="U660" s="122">
        <v>110000026</v>
      </c>
      <c r="V660" s="122">
        <v>120000026</v>
      </c>
      <c r="W660" s="122">
        <v>130000026</v>
      </c>
      <c r="X660" s="122">
        <v>140000026</v>
      </c>
      <c r="Y660" s="122">
        <v>150000026</v>
      </c>
      <c r="Z660" s="122">
        <v>165000026</v>
      </c>
      <c r="AA660" s="122">
        <v>175000026</v>
      </c>
      <c r="AB660" s="122">
        <v>0</v>
      </c>
      <c r="AC660" s="122">
        <v>0</v>
      </c>
      <c r="AD660" s="121"/>
      <c r="BB660" s="120" t="s">
        <v>628</v>
      </c>
      <c r="BI660" s="73" t="s">
        <v>4937</v>
      </c>
      <c r="BO660" s="72" t="s">
        <v>210</v>
      </c>
      <c r="BP660" s="73" t="s">
        <v>4050</v>
      </c>
      <c r="BQ660" s="75">
        <v>0</v>
      </c>
      <c r="BR660" s="75">
        <v>643000625</v>
      </c>
      <c r="BS660" s="75">
        <v>675000625</v>
      </c>
      <c r="BT660" s="75">
        <v>0</v>
      </c>
      <c r="BU660" s="75">
        <v>0</v>
      </c>
      <c r="BV660" s="75">
        <v>0</v>
      </c>
      <c r="BW660" s="75">
        <v>0</v>
      </c>
      <c r="BX660" s="75">
        <v>0</v>
      </c>
      <c r="BY660" s="75">
        <v>0</v>
      </c>
      <c r="BZ660" s="75">
        <v>0</v>
      </c>
      <c r="CA660" s="75">
        <v>0</v>
      </c>
    </row>
    <row r="661" spans="10:79" ht="12" customHeight="1">
      <c r="J661" s="46">
        <v>657</v>
      </c>
      <c r="K661" s="46">
        <f t="shared" si="24"/>
        <v>0</v>
      </c>
      <c r="L661" s="82">
        <f t="shared" si="25"/>
        <v>0</v>
      </c>
      <c r="N661" s="119" t="s">
        <v>33</v>
      </c>
      <c r="O661" s="120" t="s">
        <v>1154</v>
      </c>
      <c r="P661" s="122">
        <v>0</v>
      </c>
      <c r="Q661" s="122">
        <v>0</v>
      </c>
      <c r="R661" s="122">
        <v>0</v>
      </c>
      <c r="S661" s="122">
        <v>0</v>
      </c>
      <c r="T661" s="122">
        <v>130000026</v>
      </c>
      <c r="U661" s="122">
        <v>140000026</v>
      </c>
      <c r="V661" s="122">
        <v>150000026</v>
      </c>
      <c r="W661" s="122">
        <v>160000026</v>
      </c>
      <c r="X661" s="122">
        <v>170000026</v>
      </c>
      <c r="Y661" s="122">
        <v>175000026</v>
      </c>
      <c r="Z661" s="122">
        <v>180000026</v>
      </c>
      <c r="AA661" s="122">
        <v>190000026</v>
      </c>
      <c r="AB661" s="122">
        <v>0</v>
      </c>
      <c r="AC661" s="122">
        <v>0</v>
      </c>
      <c r="AD661" s="121"/>
      <c r="BB661" s="120" t="s">
        <v>675</v>
      </c>
      <c r="BI661" s="73" t="s">
        <v>4938</v>
      </c>
      <c r="BO661" s="72" t="s">
        <v>210</v>
      </c>
      <c r="BP661" s="73" t="s">
        <v>4051</v>
      </c>
      <c r="BQ661" s="75">
        <v>315000625</v>
      </c>
      <c r="BR661" s="75">
        <v>0</v>
      </c>
      <c r="BS661" s="75">
        <v>396000625</v>
      </c>
      <c r="BT661" s="75">
        <v>432000625</v>
      </c>
      <c r="BU661" s="75">
        <v>0</v>
      </c>
      <c r="BV661" s="75">
        <v>0</v>
      </c>
      <c r="BW661" s="75">
        <v>0</v>
      </c>
      <c r="BX661" s="75">
        <v>0</v>
      </c>
      <c r="BY661" s="75">
        <v>0</v>
      </c>
      <c r="BZ661" s="75">
        <v>0</v>
      </c>
      <c r="CA661" s="75">
        <v>0</v>
      </c>
    </row>
    <row r="662" spans="10:79" ht="12" customHeight="1">
      <c r="J662" s="46">
        <v>658</v>
      </c>
      <c r="K662" s="46">
        <f t="shared" si="24"/>
        <v>0</v>
      </c>
      <c r="L662" s="82">
        <f t="shared" si="25"/>
        <v>0</v>
      </c>
      <c r="N662" s="119" t="s">
        <v>33</v>
      </c>
      <c r="O662" s="120" t="s">
        <v>538</v>
      </c>
      <c r="P662" s="122">
        <v>0</v>
      </c>
      <c r="Q662" s="122">
        <v>0</v>
      </c>
      <c r="R662" s="122">
        <v>0</v>
      </c>
      <c r="S662" s="122">
        <v>120000026</v>
      </c>
      <c r="T662" s="122">
        <v>125000026</v>
      </c>
      <c r="U662" s="122">
        <v>130000026</v>
      </c>
      <c r="V662" s="122">
        <v>140000026</v>
      </c>
      <c r="W662" s="122">
        <v>150000026</v>
      </c>
      <c r="X662" s="122">
        <v>160000026</v>
      </c>
      <c r="Y662" s="122">
        <v>170000026</v>
      </c>
      <c r="Z662" s="122">
        <v>175000026</v>
      </c>
      <c r="AA662" s="122">
        <v>180000026</v>
      </c>
      <c r="AB662" s="122">
        <v>0</v>
      </c>
      <c r="AC662" s="122">
        <v>0</v>
      </c>
      <c r="AD662" s="121"/>
      <c r="BB662" s="120" t="s">
        <v>2527</v>
      </c>
      <c r="BI662" s="73" t="s">
        <v>4939</v>
      </c>
      <c r="BO662" s="72" t="s">
        <v>210</v>
      </c>
      <c r="BP662" s="73" t="s">
        <v>4052</v>
      </c>
      <c r="BQ662" s="75">
        <v>279000625</v>
      </c>
      <c r="BR662" s="75">
        <v>306000625</v>
      </c>
      <c r="BS662" s="75">
        <v>333000625</v>
      </c>
      <c r="BT662" s="75">
        <v>360000625</v>
      </c>
      <c r="BU662" s="75">
        <v>396000625</v>
      </c>
      <c r="BV662" s="75">
        <v>450000625</v>
      </c>
      <c r="BW662" s="75">
        <v>504000625</v>
      </c>
      <c r="BX662" s="75">
        <v>576000625</v>
      </c>
      <c r="BY662" s="75">
        <v>630000625</v>
      </c>
      <c r="BZ662" s="75">
        <v>0</v>
      </c>
      <c r="CA662" s="75">
        <v>0</v>
      </c>
    </row>
    <row r="663" spans="10:79" ht="12" customHeight="1">
      <c r="J663" s="46">
        <v>659</v>
      </c>
      <c r="K663" s="46">
        <f t="shared" si="24"/>
        <v>0</v>
      </c>
      <c r="L663" s="82">
        <f t="shared" si="25"/>
        <v>0</v>
      </c>
      <c r="N663" s="119" t="s">
        <v>33</v>
      </c>
      <c r="O663" s="120" t="s">
        <v>352</v>
      </c>
      <c r="P663" s="122">
        <v>0</v>
      </c>
      <c r="Q663" s="122">
        <v>0</v>
      </c>
      <c r="R663" s="122">
        <v>0</v>
      </c>
      <c r="S663" s="122">
        <v>0</v>
      </c>
      <c r="T663" s="122">
        <v>105000026</v>
      </c>
      <c r="U663" s="122">
        <v>110000026</v>
      </c>
      <c r="V663" s="122">
        <v>125000026</v>
      </c>
      <c r="W663" s="122">
        <v>135000026</v>
      </c>
      <c r="X663" s="122">
        <v>145000026</v>
      </c>
      <c r="Y663" s="122">
        <v>155000026</v>
      </c>
      <c r="Z663" s="122">
        <v>160000026</v>
      </c>
      <c r="AA663" s="122">
        <v>165000026</v>
      </c>
      <c r="AB663" s="122">
        <v>170000026</v>
      </c>
      <c r="AC663" s="122">
        <v>0</v>
      </c>
      <c r="AD663" s="121"/>
      <c r="BB663" s="120" t="s">
        <v>1926</v>
      </c>
      <c r="BI663" s="73" t="s">
        <v>4940</v>
      </c>
      <c r="BO663" s="72" t="s">
        <v>210</v>
      </c>
      <c r="BP663" s="73" t="s">
        <v>4053</v>
      </c>
      <c r="BQ663" s="75">
        <v>279000625</v>
      </c>
      <c r="BR663" s="75">
        <v>306000625</v>
      </c>
      <c r="BS663" s="75">
        <v>333000625</v>
      </c>
      <c r="BT663" s="75">
        <v>360000625</v>
      </c>
      <c r="BU663" s="75">
        <v>396000625</v>
      </c>
      <c r="BV663" s="75">
        <v>450000625</v>
      </c>
      <c r="BW663" s="75">
        <v>504000625</v>
      </c>
      <c r="BX663" s="75">
        <v>576000625</v>
      </c>
      <c r="BY663" s="75">
        <v>630000625</v>
      </c>
      <c r="BZ663" s="75">
        <v>0</v>
      </c>
      <c r="CA663" s="75">
        <v>0</v>
      </c>
    </row>
    <row r="664" spans="10:79" ht="12" customHeight="1">
      <c r="J664" s="46">
        <v>660</v>
      </c>
      <c r="K664" s="46">
        <f t="shared" si="24"/>
        <v>0</v>
      </c>
      <c r="L664" s="82">
        <f t="shared" si="25"/>
        <v>0</v>
      </c>
      <c r="N664" s="119" t="s">
        <v>33</v>
      </c>
      <c r="O664" s="120" t="s">
        <v>557</v>
      </c>
      <c r="P664" s="122">
        <v>0</v>
      </c>
      <c r="Q664" s="122">
        <v>80000026</v>
      </c>
      <c r="R664" s="122">
        <v>90000026</v>
      </c>
      <c r="S664" s="122">
        <v>105000026</v>
      </c>
      <c r="T664" s="122">
        <v>115000026</v>
      </c>
      <c r="U664" s="122">
        <v>130000026</v>
      </c>
      <c r="V664" s="122">
        <v>140000026</v>
      </c>
      <c r="W664" s="122">
        <v>145000026</v>
      </c>
      <c r="X664" s="122">
        <v>150000026</v>
      </c>
      <c r="Y664" s="122">
        <v>0</v>
      </c>
      <c r="Z664" s="122">
        <v>0</v>
      </c>
      <c r="AA664" s="122">
        <v>0</v>
      </c>
      <c r="AB664" s="122">
        <v>0</v>
      </c>
      <c r="AC664" s="122">
        <v>0</v>
      </c>
      <c r="AD664" s="121"/>
      <c r="BB664" s="120" t="s">
        <v>2474</v>
      </c>
      <c r="BI664" s="73" t="s">
        <v>4941</v>
      </c>
      <c r="BO664" s="72" t="s">
        <v>210</v>
      </c>
      <c r="BP664" s="73" t="s">
        <v>4054</v>
      </c>
      <c r="BQ664" s="75">
        <v>0</v>
      </c>
      <c r="BR664" s="75">
        <v>0</v>
      </c>
      <c r="BS664" s="75">
        <v>0</v>
      </c>
      <c r="BT664" s="75">
        <v>454000625</v>
      </c>
      <c r="BU664" s="75">
        <v>517000625</v>
      </c>
      <c r="BV664" s="75">
        <v>544000625</v>
      </c>
      <c r="BW664" s="75">
        <v>625000625</v>
      </c>
      <c r="BX664" s="75">
        <v>648000625</v>
      </c>
      <c r="BY664" s="75">
        <v>774000625</v>
      </c>
      <c r="BZ664" s="75">
        <v>0</v>
      </c>
      <c r="CA664" s="75">
        <v>0</v>
      </c>
    </row>
    <row r="665" spans="10:79" ht="12" customHeight="1">
      <c r="J665" s="46">
        <v>661</v>
      </c>
      <c r="K665" s="46">
        <f t="shared" si="24"/>
        <v>0</v>
      </c>
      <c r="L665" s="82">
        <f t="shared" si="25"/>
        <v>0</v>
      </c>
      <c r="N665" s="119" t="s">
        <v>33</v>
      </c>
      <c r="O665" s="120" t="s">
        <v>1978</v>
      </c>
      <c r="P665" s="122">
        <v>0</v>
      </c>
      <c r="Q665" s="122">
        <v>0</v>
      </c>
      <c r="R665" s="122">
        <v>0</v>
      </c>
      <c r="S665" s="122">
        <v>0</v>
      </c>
      <c r="T665" s="122">
        <v>115000026</v>
      </c>
      <c r="U665" s="122">
        <v>120000026</v>
      </c>
      <c r="V665" s="122">
        <v>125000026</v>
      </c>
      <c r="W665" s="122">
        <v>130000026</v>
      </c>
      <c r="X665" s="122">
        <v>0</v>
      </c>
      <c r="Y665" s="122">
        <v>0</v>
      </c>
      <c r="Z665" s="122">
        <v>0</v>
      </c>
      <c r="AA665" s="122">
        <v>0</v>
      </c>
      <c r="AB665" s="122">
        <v>0</v>
      </c>
      <c r="AC665" s="122">
        <v>0</v>
      </c>
      <c r="AD665" s="121"/>
      <c r="BB665" s="120" t="s">
        <v>2434</v>
      </c>
      <c r="BI665" s="73" t="s">
        <v>4942</v>
      </c>
      <c r="BO665" s="72" t="s">
        <v>210</v>
      </c>
      <c r="BP665" s="73" t="s">
        <v>4055</v>
      </c>
      <c r="BQ665" s="75">
        <v>570000925</v>
      </c>
      <c r="BR665" s="75">
        <v>590000925</v>
      </c>
      <c r="BS665" s="75">
        <v>605000925</v>
      </c>
      <c r="BT665" s="75">
        <v>630000925</v>
      </c>
      <c r="BU665" s="75">
        <v>692000925</v>
      </c>
      <c r="BV665" s="75">
        <v>760000925</v>
      </c>
      <c r="BW665" s="75">
        <v>0</v>
      </c>
      <c r="BX665" s="75">
        <v>0</v>
      </c>
      <c r="BY665" s="75">
        <v>0</v>
      </c>
      <c r="BZ665" s="75">
        <v>0</v>
      </c>
      <c r="CA665" s="75">
        <v>0</v>
      </c>
    </row>
    <row r="666" spans="10:79" ht="12" customHeight="1">
      <c r="J666" s="46">
        <v>662</v>
      </c>
      <c r="K666" s="46">
        <f t="shared" si="24"/>
        <v>0</v>
      </c>
      <c r="L666" s="82">
        <f t="shared" si="25"/>
        <v>0</v>
      </c>
      <c r="N666" s="119" t="s">
        <v>33</v>
      </c>
      <c r="O666" s="120" t="s">
        <v>1752</v>
      </c>
      <c r="P666" s="122">
        <v>0</v>
      </c>
      <c r="Q666" s="122">
        <v>0</v>
      </c>
      <c r="R666" s="122">
        <v>0</v>
      </c>
      <c r="S666" s="122">
        <v>0</v>
      </c>
      <c r="T666" s="122">
        <v>115000026</v>
      </c>
      <c r="U666" s="122">
        <v>120000026</v>
      </c>
      <c r="V666" s="122">
        <v>125000026</v>
      </c>
      <c r="W666" s="122">
        <v>130000026</v>
      </c>
      <c r="X666" s="122">
        <v>0</v>
      </c>
      <c r="Y666" s="122">
        <v>0</v>
      </c>
      <c r="Z666" s="122">
        <v>0</v>
      </c>
      <c r="AA666" s="122">
        <v>0</v>
      </c>
      <c r="AB666" s="122">
        <v>0</v>
      </c>
      <c r="AC666" s="122">
        <v>0</v>
      </c>
      <c r="AD666" s="121"/>
      <c r="BB666" s="120" t="s">
        <v>2108</v>
      </c>
      <c r="BI666" s="73" t="s">
        <v>4943</v>
      </c>
      <c r="BO666" s="72" t="s">
        <v>210</v>
      </c>
      <c r="BP666" s="73" t="s">
        <v>4056</v>
      </c>
      <c r="BQ666" s="75">
        <v>545000925</v>
      </c>
      <c r="BR666" s="75">
        <v>605000925</v>
      </c>
      <c r="BS666" s="75">
        <v>665000925</v>
      </c>
      <c r="BT666" s="75">
        <v>735000925</v>
      </c>
      <c r="BU666" s="75">
        <v>0</v>
      </c>
      <c r="BV666" s="75">
        <v>0</v>
      </c>
      <c r="BW666" s="75">
        <v>0</v>
      </c>
      <c r="BX666" s="75">
        <v>0</v>
      </c>
      <c r="BY666" s="75">
        <v>0</v>
      </c>
      <c r="BZ666" s="75">
        <v>0</v>
      </c>
      <c r="CA666" s="75">
        <v>0</v>
      </c>
    </row>
    <row r="667" spans="10:79" ht="12" customHeight="1">
      <c r="J667" s="46">
        <v>663</v>
      </c>
      <c r="K667" s="46">
        <f t="shared" si="24"/>
        <v>0</v>
      </c>
      <c r="L667" s="82">
        <f t="shared" si="25"/>
        <v>0</v>
      </c>
      <c r="N667" s="119" t="s">
        <v>33</v>
      </c>
      <c r="O667" s="120" t="s">
        <v>475</v>
      </c>
      <c r="P667" s="122">
        <v>0</v>
      </c>
      <c r="Q667" s="122">
        <v>0</v>
      </c>
      <c r="R667" s="122">
        <v>0</v>
      </c>
      <c r="S667" s="122">
        <v>0</v>
      </c>
      <c r="T667" s="122">
        <v>135000026</v>
      </c>
      <c r="U667" s="122">
        <v>140000026</v>
      </c>
      <c r="V667" s="122">
        <v>145000026</v>
      </c>
      <c r="W667" s="122">
        <v>150000026</v>
      </c>
      <c r="X667" s="122">
        <v>155000026</v>
      </c>
      <c r="Y667" s="122">
        <v>160000026</v>
      </c>
      <c r="Z667" s="122">
        <v>0</v>
      </c>
      <c r="AA667" s="122">
        <v>0</v>
      </c>
      <c r="AB667" s="122">
        <v>0</v>
      </c>
      <c r="AC667" s="122">
        <v>0</v>
      </c>
      <c r="AD667" s="121"/>
      <c r="BB667" s="120" t="s">
        <v>466</v>
      </c>
      <c r="BI667" s="73" t="s">
        <v>4944</v>
      </c>
      <c r="BO667" s="72" t="s">
        <v>210</v>
      </c>
      <c r="BP667" s="73" t="s">
        <v>4057</v>
      </c>
      <c r="BQ667" s="75">
        <v>590000925</v>
      </c>
      <c r="BR667" s="75">
        <v>630000925</v>
      </c>
      <c r="BS667" s="75">
        <v>670000925</v>
      </c>
      <c r="BT667" s="75">
        <v>705000925</v>
      </c>
      <c r="BU667" s="75">
        <v>735000925</v>
      </c>
      <c r="BV667" s="75">
        <v>805000925</v>
      </c>
      <c r="BW667" s="75">
        <v>830000925</v>
      </c>
      <c r="BX667" s="75">
        <v>890000925</v>
      </c>
      <c r="BY667" s="75">
        <v>905000925</v>
      </c>
      <c r="BZ667" s="75">
        <v>0</v>
      </c>
      <c r="CA667" s="75">
        <v>0</v>
      </c>
    </row>
    <row r="668" spans="10:79" ht="12" customHeight="1">
      <c r="J668" s="46">
        <v>664</v>
      </c>
      <c r="K668" s="46">
        <f t="shared" si="24"/>
        <v>0</v>
      </c>
      <c r="L668" s="82">
        <f t="shared" si="25"/>
        <v>0</v>
      </c>
      <c r="N668" s="119" t="s">
        <v>33</v>
      </c>
      <c r="O668" s="120" t="s">
        <v>476</v>
      </c>
      <c r="P668" s="122">
        <v>0</v>
      </c>
      <c r="Q668" s="122">
        <v>0</v>
      </c>
      <c r="R668" s="122">
        <v>0</v>
      </c>
      <c r="S668" s="122">
        <v>0</v>
      </c>
      <c r="T668" s="122">
        <v>125000026</v>
      </c>
      <c r="U668" s="122">
        <v>130000026</v>
      </c>
      <c r="V668" s="122">
        <v>135000026</v>
      </c>
      <c r="W668" s="122">
        <v>140000026</v>
      </c>
      <c r="X668" s="122">
        <v>0</v>
      </c>
      <c r="Y668" s="122">
        <v>0</v>
      </c>
      <c r="Z668" s="122">
        <v>0</v>
      </c>
      <c r="AA668" s="122">
        <v>0</v>
      </c>
      <c r="AB668" s="122">
        <v>0</v>
      </c>
      <c r="AC668" s="122">
        <v>0</v>
      </c>
      <c r="AD668" s="121"/>
      <c r="BB668" s="120" t="s">
        <v>467</v>
      </c>
      <c r="BI668" s="73" t="s">
        <v>4945</v>
      </c>
      <c r="BO668" s="72" t="s">
        <v>210</v>
      </c>
      <c r="BP668" s="73" t="s">
        <v>4058</v>
      </c>
      <c r="BQ668" s="75">
        <v>0</v>
      </c>
      <c r="BR668" s="75">
        <v>0</v>
      </c>
      <c r="BS668" s="75">
        <v>0</v>
      </c>
      <c r="BT668" s="75">
        <v>594000625</v>
      </c>
      <c r="BU668" s="75">
        <v>630000625</v>
      </c>
      <c r="BV668" s="75">
        <v>0</v>
      </c>
      <c r="BW668" s="75">
        <v>0</v>
      </c>
      <c r="BX668" s="75">
        <v>0</v>
      </c>
      <c r="BY668" s="75">
        <v>0</v>
      </c>
      <c r="BZ668" s="75">
        <v>0</v>
      </c>
      <c r="CA668" s="75">
        <v>0</v>
      </c>
    </row>
    <row r="669" spans="10:79" ht="12" customHeight="1">
      <c r="J669" s="46">
        <v>665</v>
      </c>
      <c r="K669" s="46">
        <f t="shared" si="24"/>
        <v>0</v>
      </c>
      <c r="L669" s="82">
        <f t="shared" si="25"/>
        <v>0</v>
      </c>
      <c r="N669" s="119" t="s">
        <v>33</v>
      </c>
      <c r="O669" s="120" t="s">
        <v>1534</v>
      </c>
      <c r="P669" s="122">
        <v>0</v>
      </c>
      <c r="Q669" s="122">
        <v>0</v>
      </c>
      <c r="R669" s="122">
        <v>0</v>
      </c>
      <c r="S669" s="122">
        <v>135000026</v>
      </c>
      <c r="T669" s="122">
        <v>145000026</v>
      </c>
      <c r="U669" s="122">
        <v>160000026</v>
      </c>
      <c r="V669" s="122">
        <v>170000026</v>
      </c>
      <c r="W669" s="122">
        <v>180000026</v>
      </c>
      <c r="X669" s="122">
        <v>0</v>
      </c>
      <c r="Y669" s="122">
        <v>0</v>
      </c>
      <c r="Z669" s="122">
        <v>0</v>
      </c>
      <c r="AA669" s="122">
        <v>0</v>
      </c>
      <c r="AB669" s="122">
        <v>0</v>
      </c>
      <c r="AC669" s="122">
        <v>0</v>
      </c>
      <c r="AD669" s="121"/>
      <c r="BB669" s="120" t="s">
        <v>468</v>
      </c>
      <c r="BI669" s="73" t="s">
        <v>4946</v>
      </c>
      <c r="BO669" s="72" t="s">
        <v>210</v>
      </c>
      <c r="BP669" s="73" t="s">
        <v>5065</v>
      </c>
      <c r="BQ669" s="75">
        <v>495000026</v>
      </c>
      <c r="BR669" s="75">
        <v>525000026</v>
      </c>
      <c r="BS669" s="75">
        <v>560000026</v>
      </c>
      <c r="BT669" s="75">
        <v>590000026</v>
      </c>
      <c r="BU669" s="75">
        <v>625000026</v>
      </c>
      <c r="BV669" s="75">
        <v>685000026</v>
      </c>
      <c r="BW669" s="75">
        <v>750000026</v>
      </c>
      <c r="BX669" s="75">
        <v>830000026</v>
      </c>
      <c r="BY669" s="75">
        <v>910000026</v>
      </c>
      <c r="BZ669" s="75">
        <v>0</v>
      </c>
      <c r="CA669" s="75">
        <v>0</v>
      </c>
    </row>
    <row r="670" spans="10:79" ht="12" customHeight="1">
      <c r="J670" s="46">
        <v>666</v>
      </c>
      <c r="K670" s="46">
        <f t="shared" si="24"/>
        <v>0</v>
      </c>
      <c r="L670" s="82">
        <f t="shared" si="25"/>
        <v>0</v>
      </c>
      <c r="N670" s="119" t="s">
        <v>33</v>
      </c>
      <c r="O670" s="120" t="s">
        <v>477</v>
      </c>
      <c r="P670" s="122">
        <v>0</v>
      </c>
      <c r="Q670" s="122">
        <v>0</v>
      </c>
      <c r="R670" s="122">
        <v>0</v>
      </c>
      <c r="S670" s="122">
        <v>0</v>
      </c>
      <c r="T670" s="122">
        <v>135000026</v>
      </c>
      <c r="U670" s="122">
        <v>140000026</v>
      </c>
      <c r="V670" s="122">
        <v>145000026</v>
      </c>
      <c r="W670" s="122">
        <v>150000026</v>
      </c>
      <c r="X670" s="122">
        <v>0</v>
      </c>
      <c r="Y670" s="122">
        <v>0</v>
      </c>
      <c r="Z670" s="122">
        <v>0</v>
      </c>
      <c r="AA670" s="122">
        <v>0</v>
      </c>
      <c r="AB670" s="122">
        <v>0</v>
      </c>
      <c r="AC670" s="122">
        <v>0</v>
      </c>
      <c r="AD670" s="121"/>
      <c r="BB670" s="120" t="s">
        <v>469</v>
      </c>
      <c r="BI670" s="73" t="s">
        <v>5188</v>
      </c>
      <c r="BO670" s="72" t="s">
        <v>210</v>
      </c>
      <c r="BP670" s="73" t="s">
        <v>4059</v>
      </c>
      <c r="BQ670" s="75">
        <v>0</v>
      </c>
      <c r="BR670" s="75">
        <v>0</v>
      </c>
      <c r="BS670" s="75">
        <v>0</v>
      </c>
      <c r="BT670" s="75">
        <v>0</v>
      </c>
      <c r="BU670" s="75">
        <v>0</v>
      </c>
      <c r="BV670" s="75">
        <v>0</v>
      </c>
      <c r="BW670" s="75">
        <v>0</v>
      </c>
      <c r="BX670" s="75">
        <v>990000625</v>
      </c>
      <c r="BY670" s="75">
        <v>0</v>
      </c>
      <c r="BZ670" s="75">
        <v>0</v>
      </c>
      <c r="CA670" s="75">
        <v>0</v>
      </c>
    </row>
    <row r="671" spans="10:79" ht="12" customHeight="1">
      <c r="J671" s="46">
        <v>667</v>
      </c>
      <c r="K671" s="46">
        <f t="shared" si="24"/>
        <v>0</v>
      </c>
      <c r="L671" s="82">
        <f t="shared" si="25"/>
        <v>0</v>
      </c>
      <c r="N671" s="119" t="s">
        <v>33</v>
      </c>
      <c r="O671" s="120" t="s">
        <v>478</v>
      </c>
      <c r="P671" s="122">
        <v>0</v>
      </c>
      <c r="Q671" s="122">
        <v>0</v>
      </c>
      <c r="R671" s="122">
        <v>0</v>
      </c>
      <c r="S671" s="122">
        <v>0</v>
      </c>
      <c r="T671" s="122">
        <v>125000026</v>
      </c>
      <c r="U671" s="122">
        <v>130000026</v>
      </c>
      <c r="V671" s="122">
        <v>135000026</v>
      </c>
      <c r="W671" s="122">
        <v>140000026</v>
      </c>
      <c r="X671" s="122">
        <v>0</v>
      </c>
      <c r="Y671" s="122">
        <v>0</v>
      </c>
      <c r="Z671" s="122">
        <v>0</v>
      </c>
      <c r="AA671" s="122">
        <v>0</v>
      </c>
      <c r="AB671" s="122">
        <v>0</v>
      </c>
      <c r="AC671" s="122">
        <v>0</v>
      </c>
      <c r="AD671" s="121"/>
      <c r="BB671" s="120" t="s">
        <v>2062</v>
      </c>
      <c r="BI671" s="73" t="s">
        <v>4947</v>
      </c>
      <c r="BO671" s="72" t="s">
        <v>210</v>
      </c>
      <c r="BP671" s="73" t="s">
        <v>4060</v>
      </c>
      <c r="BQ671" s="75">
        <v>459000625</v>
      </c>
      <c r="BR671" s="75">
        <v>513000625</v>
      </c>
      <c r="BS671" s="75">
        <v>549000625</v>
      </c>
      <c r="BT671" s="75">
        <v>621000625</v>
      </c>
      <c r="BU671" s="75">
        <v>0</v>
      </c>
      <c r="BV671" s="75">
        <v>0</v>
      </c>
      <c r="BW671" s="75">
        <v>0</v>
      </c>
      <c r="BX671" s="75">
        <v>0</v>
      </c>
      <c r="BY671" s="75">
        <v>0</v>
      </c>
      <c r="BZ671" s="75">
        <v>0</v>
      </c>
      <c r="CA671" s="75">
        <v>0</v>
      </c>
    </row>
    <row r="672" spans="10:79" ht="12" customHeight="1">
      <c r="J672" s="46">
        <v>668</v>
      </c>
      <c r="K672" s="46">
        <f t="shared" si="24"/>
        <v>0</v>
      </c>
      <c r="L672" s="82">
        <f t="shared" si="25"/>
        <v>0</v>
      </c>
      <c r="N672" s="119" t="s">
        <v>33</v>
      </c>
      <c r="O672" s="120" t="s">
        <v>479</v>
      </c>
      <c r="P672" s="122">
        <v>0</v>
      </c>
      <c r="Q672" s="122">
        <v>0</v>
      </c>
      <c r="R672" s="122">
        <v>0</v>
      </c>
      <c r="S672" s="122">
        <v>0</v>
      </c>
      <c r="T672" s="122">
        <v>125000026</v>
      </c>
      <c r="U672" s="122">
        <v>130000026</v>
      </c>
      <c r="V672" s="122">
        <v>140000026</v>
      </c>
      <c r="W672" s="122">
        <v>145000026</v>
      </c>
      <c r="X672" s="122">
        <v>0</v>
      </c>
      <c r="Y672" s="122">
        <v>0</v>
      </c>
      <c r="Z672" s="122">
        <v>0</v>
      </c>
      <c r="AA672" s="122">
        <v>0</v>
      </c>
      <c r="AB672" s="122">
        <v>0</v>
      </c>
      <c r="AC672" s="122">
        <v>0</v>
      </c>
      <c r="AD672" s="121"/>
      <c r="BB672" s="120" t="s">
        <v>2013</v>
      </c>
      <c r="BI672" s="73" t="s">
        <v>4948</v>
      </c>
      <c r="BO672" s="72" t="s">
        <v>210</v>
      </c>
      <c r="BP672" s="73" t="s">
        <v>4061</v>
      </c>
      <c r="BQ672" s="75">
        <v>420000026</v>
      </c>
      <c r="BR672" s="75">
        <v>450000026</v>
      </c>
      <c r="BS672" s="75">
        <v>500000026</v>
      </c>
      <c r="BT672" s="75">
        <v>550000026</v>
      </c>
      <c r="BU672" s="75">
        <v>610000026</v>
      </c>
      <c r="BV672" s="75">
        <v>685000026</v>
      </c>
      <c r="BW672" s="75">
        <v>760000026</v>
      </c>
      <c r="BX672" s="75">
        <v>830000026</v>
      </c>
      <c r="BY672" s="75">
        <v>895000026</v>
      </c>
      <c r="BZ672" s="75">
        <v>0</v>
      </c>
      <c r="CA672" s="75">
        <v>0</v>
      </c>
    </row>
    <row r="673" spans="10:79" ht="12" customHeight="1">
      <c r="J673" s="46">
        <v>669</v>
      </c>
      <c r="K673" s="46">
        <f t="shared" si="24"/>
        <v>0</v>
      </c>
      <c r="L673" s="82">
        <f t="shared" si="25"/>
        <v>0</v>
      </c>
      <c r="N673" s="119" t="s">
        <v>33</v>
      </c>
      <c r="O673" s="120" t="s">
        <v>480</v>
      </c>
      <c r="P673" s="122">
        <v>0</v>
      </c>
      <c r="Q673" s="122">
        <v>0</v>
      </c>
      <c r="R673" s="122">
        <v>0</v>
      </c>
      <c r="S673" s="122">
        <v>0</v>
      </c>
      <c r="T673" s="122">
        <v>120000026</v>
      </c>
      <c r="U673" s="122">
        <v>130000026</v>
      </c>
      <c r="V673" s="122">
        <v>135000026</v>
      </c>
      <c r="W673" s="122">
        <v>140000026</v>
      </c>
      <c r="X673" s="122">
        <v>0</v>
      </c>
      <c r="Y673" s="122">
        <v>0</v>
      </c>
      <c r="Z673" s="122">
        <v>0</v>
      </c>
      <c r="AA673" s="122">
        <v>0</v>
      </c>
      <c r="AB673" s="122">
        <v>0</v>
      </c>
      <c r="AC673" s="122">
        <v>0</v>
      </c>
      <c r="AD673" s="121"/>
      <c r="BB673" s="120" t="s">
        <v>1899</v>
      </c>
      <c r="BI673" s="73" t="s">
        <v>4949</v>
      </c>
      <c r="BO673" s="72" t="s">
        <v>210</v>
      </c>
      <c r="BP673" s="73" t="s">
        <v>4062</v>
      </c>
      <c r="BQ673" s="75">
        <v>423000625</v>
      </c>
      <c r="BR673" s="75">
        <v>468000625</v>
      </c>
      <c r="BS673" s="75">
        <v>504000625</v>
      </c>
      <c r="BT673" s="75">
        <v>540000625</v>
      </c>
      <c r="BU673" s="75">
        <v>585000625</v>
      </c>
      <c r="BV673" s="75">
        <v>630000625</v>
      </c>
      <c r="BW673" s="75">
        <v>693000625</v>
      </c>
      <c r="BX673" s="75">
        <v>711000625</v>
      </c>
      <c r="BY673" s="75">
        <v>738000625</v>
      </c>
      <c r="BZ673" s="75">
        <v>0</v>
      </c>
      <c r="CA673" s="75">
        <v>0</v>
      </c>
    </row>
    <row r="674" spans="10:79" ht="12" customHeight="1">
      <c r="J674" s="46">
        <v>670</v>
      </c>
      <c r="K674" s="46">
        <f t="shared" si="24"/>
        <v>0</v>
      </c>
      <c r="L674" s="82">
        <f t="shared" si="25"/>
        <v>0</v>
      </c>
      <c r="N674" s="119" t="s">
        <v>33</v>
      </c>
      <c r="O674" s="120" t="s">
        <v>481</v>
      </c>
      <c r="P674" s="122">
        <v>0</v>
      </c>
      <c r="Q674" s="122">
        <v>0</v>
      </c>
      <c r="R674" s="122">
        <v>0</v>
      </c>
      <c r="S674" s="122">
        <v>0</v>
      </c>
      <c r="T674" s="122">
        <v>125000026</v>
      </c>
      <c r="U674" s="122">
        <v>130000026</v>
      </c>
      <c r="V674" s="122">
        <v>140000026</v>
      </c>
      <c r="W674" s="122">
        <v>145000026</v>
      </c>
      <c r="X674" s="122">
        <v>0</v>
      </c>
      <c r="Y674" s="122">
        <v>0</v>
      </c>
      <c r="Z674" s="122">
        <v>0</v>
      </c>
      <c r="AA674" s="122">
        <v>0</v>
      </c>
      <c r="AB674" s="122">
        <v>0</v>
      </c>
      <c r="AC674" s="122">
        <v>0</v>
      </c>
      <c r="AD674" s="121"/>
      <c r="BB674" s="120" t="s">
        <v>1380</v>
      </c>
      <c r="BI674" s="73" t="s">
        <v>4950</v>
      </c>
      <c r="BO674" s="72" t="s">
        <v>210</v>
      </c>
      <c r="BP674" s="73" t="s">
        <v>4063</v>
      </c>
      <c r="BQ674" s="75">
        <v>459000625</v>
      </c>
      <c r="BR674" s="75">
        <v>513000625</v>
      </c>
      <c r="BS674" s="75">
        <v>0</v>
      </c>
      <c r="BT674" s="75">
        <v>0</v>
      </c>
      <c r="BU674" s="75">
        <v>0</v>
      </c>
      <c r="BV674" s="75">
        <v>0</v>
      </c>
      <c r="BW674" s="75">
        <v>0</v>
      </c>
      <c r="BX674" s="75">
        <v>0</v>
      </c>
      <c r="BY674" s="75">
        <v>0</v>
      </c>
      <c r="BZ674" s="75">
        <v>0</v>
      </c>
      <c r="CA674" s="75">
        <v>0</v>
      </c>
    </row>
    <row r="675" spans="10:79" ht="12" customHeight="1">
      <c r="J675" s="46">
        <v>671</v>
      </c>
      <c r="K675" s="46">
        <f t="shared" si="24"/>
        <v>0</v>
      </c>
      <c r="L675" s="82">
        <f t="shared" si="25"/>
        <v>0</v>
      </c>
      <c r="N675" s="119" t="s">
        <v>33</v>
      </c>
      <c r="O675" s="120" t="s">
        <v>482</v>
      </c>
      <c r="P675" s="122">
        <v>0</v>
      </c>
      <c r="Q675" s="122">
        <v>0</v>
      </c>
      <c r="R675" s="122">
        <v>0</v>
      </c>
      <c r="S675" s="122">
        <v>0</v>
      </c>
      <c r="T675" s="122">
        <v>125000026</v>
      </c>
      <c r="U675" s="122">
        <v>130000026</v>
      </c>
      <c r="V675" s="122">
        <v>135000026</v>
      </c>
      <c r="W675" s="122">
        <v>140000026</v>
      </c>
      <c r="X675" s="122">
        <v>0</v>
      </c>
      <c r="Y675" s="122">
        <v>0</v>
      </c>
      <c r="Z675" s="122">
        <v>0</v>
      </c>
      <c r="AA675" s="122">
        <v>0</v>
      </c>
      <c r="AB675" s="122">
        <v>0</v>
      </c>
      <c r="AC675" s="122">
        <v>0</v>
      </c>
      <c r="AD675" s="121"/>
      <c r="BB675" s="120" t="s">
        <v>1381</v>
      </c>
      <c r="BO675" s="72" t="s">
        <v>210</v>
      </c>
      <c r="BP675" s="73" t="s">
        <v>4064</v>
      </c>
      <c r="BQ675" s="75">
        <v>0</v>
      </c>
      <c r="BR675" s="75">
        <v>0</v>
      </c>
      <c r="BS675" s="75">
        <v>0</v>
      </c>
      <c r="BT675" s="75">
        <v>0</v>
      </c>
      <c r="BU675" s="75">
        <v>0</v>
      </c>
      <c r="BV675" s="75">
        <v>0</v>
      </c>
      <c r="BW675" s="75">
        <v>0</v>
      </c>
      <c r="BX675" s="75">
        <v>0</v>
      </c>
      <c r="BY675" s="75">
        <v>0</v>
      </c>
      <c r="BZ675" s="75">
        <v>0</v>
      </c>
      <c r="CA675" s="75">
        <v>0</v>
      </c>
    </row>
    <row r="676" spans="10:79" ht="12" customHeight="1">
      <c r="J676" s="46">
        <v>672</v>
      </c>
      <c r="K676" s="46">
        <f t="shared" si="24"/>
        <v>0</v>
      </c>
      <c r="L676" s="82">
        <f t="shared" si="25"/>
        <v>0</v>
      </c>
      <c r="N676" s="119" t="s">
        <v>33</v>
      </c>
      <c r="O676" s="120" t="s">
        <v>807</v>
      </c>
      <c r="P676" s="122">
        <v>0</v>
      </c>
      <c r="Q676" s="122">
        <v>0</v>
      </c>
      <c r="R676" s="122">
        <v>85000026</v>
      </c>
      <c r="S676" s="122">
        <v>90000026</v>
      </c>
      <c r="T676" s="122">
        <v>0</v>
      </c>
      <c r="U676" s="122">
        <v>0</v>
      </c>
      <c r="V676" s="122">
        <v>0</v>
      </c>
      <c r="W676" s="122">
        <v>0</v>
      </c>
      <c r="X676" s="122">
        <v>160000026</v>
      </c>
      <c r="Y676" s="122">
        <v>170000026</v>
      </c>
      <c r="Z676" s="122">
        <v>180000026</v>
      </c>
      <c r="AA676" s="122">
        <v>195000026</v>
      </c>
      <c r="AB676" s="122">
        <v>210000026</v>
      </c>
      <c r="AC676" s="122">
        <v>0</v>
      </c>
      <c r="AD676" s="121"/>
      <c r="BB676" s="120" t="s">
        <v>2475</v>
      </c>
      <c r="BO676" s="72" t="s">
        <v>210</v>
      </c>
      <c r="BP676" s="73" t="s">
        <v>4065</v>
      </c>
      <c r="BQ676" s="75">
        <v>405000625</v>
      </c>
      <c r="BR676" s="75">
        <v>450000625</v>
      </c>
      <c r="BS676" s="75">
        <v>495000625</v>
      </c>
      <c r="BT676" s="75">
        <v>540000625</v>
      </c>
      <c r="BU676" s="75">
        <v>585000625</v>
      </c>
      <c r="BV676" s="75">
        <v>675000625</v>
      </c>
      <c r="BW676" s="75">
        <v>765000625</v>
      </c>
      <c r="BX676" s="75">
        <v>810000625</v>
      </c>
      <c r="BY676" s="75">
        <v>855000625</v>
      </c>
      <c r="BZ676" s="75">
        <v>0</v>
      </c>
      <c r="CA676" s="75">
        <v>0</v>
      </c>
    </row>
    <row r="677" spans="10:79" ht="12" customHeight="1">
      <c r="J677" s="46">
        <v>673</v>
      </c>
      <c r="K677" s="46">
        <f t="shared" si="24"/>
        <v>0</v>
      </c>
      <c r="L677" s="82">
        <f t="shared" si="25"/>
        <v>0</v>
      </c>
      <c r="N677" s="119" t="s">
        <v>33</v>
      </c>
      <c r="O677" s="120" t="s">
        <v>808</v>
      </c>
      <c r="P677" s="122">
        <v>75000026</v>
      </c>
      <c r="Q677" s="122">
        <v>85000026</v>
      </c>
      <c r="R677" s="122">
        <v>0</v>
      </c>
      <c r="S677" s="122">
        <v>0</v>
      </c>
      <c r="T677" s="122">
        <v>0</v>
      </c>
      <c r="U677" s="122">
        <v>0</v>
      </c>
      <c r="V677" s="122">
        <v>0</v>
      </c>
      <c r="W677" s="122">
        <v>0</v>
      </c>
      <c r="X677" s="122">
        <v>160000026</v>
      </c>
      <c r="Y677" s="122">
        <v>170000026</v>
      </c>
      <c r="Z677" s="122">
        <v>180000026</v>
      </c>
      <c r="AA677" s="122">
        <v>195000026</v>
      </c>
      <c r="AB677" s="122">
        <v>215000026</v>
      </c>
      <c r="AC677" s="122">
        <v>0</v>
      </c>
      <c r="AD677" s="121"/>
      <c r="BB677" s="120" t="s">
        <v>2675</v>
      </c>
      <c r="BO677" s="72" t="s">
        <v>210</v>
      </c>
      <c r="BP677" s="73" t="s">
        <v>4066</v>
      </c>
      <c r="BQ677" s="75">
        <v>450000625</v>
      </c>
      <c r="BR677" s="75">
        <v>477000625</v>
      </c>
      <c r="BS677" s="75">
        <v>504000625</v>
      </c>
      <c r="BT677" s="75">
        <v>0</v>
      </c>
      <c r="BU677" s="75">
        <v>0</v>
      </c>
      <c r="BV677" s="75">
        <v>0</v>
      </c>
      <c r="BW677" s="75">
        <v>0</v>
      </c>
      <c r="BX677" s="75">
        <v>0</v>
      </c>
      <c r="BY677" s="75">
        <v>0</v>
      </c>
      <c r="BZ677" s="75">
        <v>0</v>
      </c>
      <c r="CA677" s="75">
        <v>0</v>
      </c>
    </row>
    <row r="678" spans="10:79" ht="12" customHeight="1">
      <c r="J678" s="46">
        <v>674</v>
      </c>
      <c r="K678" s="46">
        <f t="shared" si="24"/>
        <v>0</v>
      </c>
      <c r="L678" s="82">
        <f t="shared" si="25"/>
        <v>0</v>
      </c>
      <c r="N678" s="119" t="s">
        <v>33</v>
      </c>
      <c r="O678" s="120" t="s">
        <v>809</v>
      </c>
      <c r="P678" s="122">
        <v>0</v>
      </c>
      <c r="Q678" s="122">
        <v>0</v>
      </c>
      <c r="R678" s="122">
        <v>0</v>
      </c>
      <c r="S678" s="122">
        <v>0</v>
      </c>
      <c r="T678" s="122">
        <v>135000026</v>
      </c>
      <c r="U678" s="122">
        <v>140000026</v>
      </c>
      <c r="V678" s="122">
        <v>145000026</v>
      </c>
      <c r="W678" s="122">
        <v>150000026</v>
      </c>
      <c r="X678" s="122">
        <v>160000026</v>
      </c>
      <c r="Y678" s="122">
        <v>170000026</v>
      </c>
      <c r="Z678" s="122">
        <v>0</v>
      </c>
      <c r="AA678" s="122">
        <v>0</v>
      </c>
      <c r="AB678" s="122">
        <v>0</v>
      </c>
      <c r="AC678" s="122">
        <v>0</v>
      </c>
      <c r="AD678" s="121"/>
      <c r="BB678" s="120" t="s">
        <v>2628</v>
      </c>
      <c r="BO678" s="72" t="s">
        <v>210</v>
      </c>
      <c r="BP678" s="73" t="s">
        <v>4067</v>
      </c>
      <c r="BQ678" s="75">
        <v>531000625</v>
      </c>
      <c r="BR678" s="75">
        <v>576000625</v>
      </c>
      <c r="BS678" s="75">
        <v>648000625</v>
      </c>
      <c r="BT678" s="75">
        <v>684000625</v>
      </c>
      <c r="BU678" s="75">
        <v>720000625</v>
      </c>
      <c r="BV678" s="75">
        <v>756000625</v>
      </c>
      <c r="BW678" s="75">
        <v>801000625</v>
      </c>
      <c r="BX678" s="75">
        <v>828000625</v>
      </c>
      <c r="BY678" s="75">
        <v>855000625</v>
      </c>
      <c r="BZ678" s="75">
        <v>0</v>
      </c>
      <c r="CA678" s="75">
        <v>0</v>
      </c>
    </row>
    <row r="679" spans="10:79" ht="12" customHeight="1">
      <c r="J679" s="46">
        <v>675</v>
      </c>
      <c r="K679" s="46">
        <f t="shared" si="24"/>
        <v>0</v>
      </c>
      <c r="L679" s="82">
        <f t="shared" si="25"/>
        <v>0</v>
      </c>
      <c r="N679" s="119" t="s">
        <v>33</v>
      </c>
      <c r="O679" s="120" t="s">
        <v>872</v>
      </c>
      <c r="P679" s="122">
        <v>0</v>
      </c>
      <c r="Q679" s="122">
        <v>0</v>
      </c>
      <c r="R679" s="122">
        <v>0</v>
      </c>
      <c r="S679" s="122">
        <v>0</v>
      </c>
      <c r="T679" s="122">
        <v>0</v>
      </c>
      <c r="U679" s="122">
        <v>0</v>
      </c>
      <c r="V679" s="122">
        <v>0</v>
      </c>
      <c r="W679" s="122">
        <v>0</v>
      </c>
      <c r="X679" s="122">
        <v>160000026</v>
      </c>
      <c r="Y679" s="122">
        <v>170000026</v>
      </c>
      <c r="Z679" s="122">
        <v>180000026</v>
      </c>
      <c r="AA679" s="122">
        <v>195000026</v>
      </c>
      <c r="AB679" s="122">
        <v>215000026</v>
      </c>
      <c r="AC679" s="122">
        <v>0</v>
      </c>
      <c r="AD679" s="121"/>
      <c r="BB679" s="120" t="s">
        <v>3422</v>
      </c>
      <c r="BO679" s="72" t="s">
        <v>210</v>
      </c>
      <c r="BP679" s="73" t="s">
        <v>4068</v>
      </c>
      <c r="BQ679" s="75">
        <v>0</v>
      </c>
      <c r="BR679" s="75">
        <v>0</v>
      </c>
      <c r="BS679" s="75">
        <v>0</v>
      </c>
      <c r="BT679" s="75">
        <v>648000625</v>
      </c>
      <c r="BU679" s="75">
        <v>0</v>
      </c>
      <c r="BV679" s="75">
        <v>0</v>
      </c>
      <c r="BW679" s="75">
        <v>0</v>
      </c>
      <c r="BX679" s="75">
        <v>990000625</v>
      </c>
      <c r="BY679" s="75">
        <v>0</v>
      </c>
      <c r="BZ679" s="75">
        <v>0</v>
      </c>
      <c r="CA679" s="75">
        <v>0</v>
      </c>
    </row>
    <row r="680" spans="10:79" ht="12" customHeight="1">
      <c r="J680" s="46">
        <v>676</v>
      </c>
      <c r="K680" s="46">
        <f t="shared" si="24"/>
        <v>0</v>
      </c>
      <c r="L680" s="82">
        <f t="shared" si="25"/>
        <v>0</v>
      </c>
      <c r="N680" s="119" t="s">
        <v>33</v>
      </c>
      <c r="O680" s="120" t="s">
        <v>810</v>
      </c>
      <c r="P680" s="122">
        <v>0</v>
      </c>
      <c r="Q680" s="122">
        <v>0</v>
      </c>
      <c r="R680" s="122">
        <v>0</v>
      </c>
      <c r="S680" s="122">
        <v>0</v>
      </c>
      <c r="T680" s="122">
        <v>0</v>
      </c>
      <c r="U680" s="122">
        <v>0</v>
      </c>
      <c r="V680" s="122">
        <v>0</v>
      </c>
      <c r="W680" s="122">
        <v>0</v>
      </c>
      <c r="X680" s="122">
        <v>0</v>
      </c>
      <c r="Y680" s="122">
        <v>0</v>
      </c>
      <c r="Z680" s="122">
        <v>200000026</v>
      </c>
      <c r="AA680" s="122">
        <v>215000026</v>
      </c>
      <c r="AB680" s="122">
        <v>225000026</v>
      </c>
      <c r="AC680" s="122">
        <v>0</v>
      </c>
      <c r="AD680" s="121"/>
      <c r="BB680" s="120" t="s">
        <v>2712</v>
      </c>
      <c r="BO680" s="72" t="s">
        <v>210</v>
      </c>
      <c r="BP680" s="73" t="s">
        <v>4069</v>
      </c>
      <c r="BQ680" s="75">
        <v>472000625</v>
      </c>
      <c r="BR680" s="75">
        <v>526000625</v>
      </c>
      <c r="BS680" s="75">
        <v>562000625</v>
      </c>
      <c r="BT680" s="75">
        <v>634000625</v>
      </c>
      <c r="BU680" s="75">
        <v>0</v>
      </c>
      <c r="BV680" s="75">
        <v>0</v>
      </c>
      <c r="BW680" s="75">
        <v>0</v>
      </c>
      <c r="BX680" s="75">
        <v>0</v>
      </c>
      <c r="BY680" s="75">
        <v>0</v>
      </c>
      <c r="BZ680" s="75">
        <v>0</v>
      </c>
      <c r="CA680" s="75">
        <v>0</v>
      </c>
    </row>
    <row r="681" spans="10:79" ht="12" customHeight="1">
      <c r="J681" s="46">
        <v>677</v>
      </c>
      <c r="K681" s="46">
        <f t="shared" si="24"/>
        <v>0</v>
      </c>
      <c r="L681" s="82">
        <f t="shared" si="25"/>
        <v>0</v>
      </c>
      <c r="N681" s="119" t="s">
        <v>33</v>
      </c>
      <c r="O681" s="120" t="s">
        <v>953</v>
      </c>
      <c r="P681" s="122">
        <v>0</v>
      </c>
      <c r="Q681" s="122">
        <v>0</v>
      </c>
      <c r="R681" s="122">
        <v>90000026</v>
      </c>
      <c r="S681" s="122">
        <v>95000026</v>
      </c>
      <c r="T681" s="122">
        <v>100000026</v>
      </c>
      <c r="U681" s="122">
        <v>110000026</v>
      </c>
      <c r="V681" s="122">
        <v>125000026</v>
      </c>
      <c r="W681" s="122">
        <v>150000026</v>
      </c>
      <c r="X681" s="122">
        <v>170000026</v>
      </c>
      <c r="Y681" s="122">
        <v>180000026</v>
      </c>
      <c r="Z681" s="122">
        <v>0</v>
      </c>
      <c r="AA681" s="122">
        <v>0</v>
      </c>
      <c r="AB681" s="122">
        <v>0</v>
      </c>
      <c r="AC681" s="122">
        <v>0</v>
      </c>
      <c r="AD681" s="121"/>
      <c r="BB681" s="120" t="s">
        <v>2804</v>
      </c>
      <c r="BO681" s="72" t="s">
        <v>210</v>
      </c>
      <c r="BP681" s="73" t="s">
        <v>4070</v>
      </c>
      <c r="BQ681" s="75">
        <v>562000625</v>
      </c>
      <c r="BR681" s="75">
        <v>0</v>
      </c>
      <c r="BS681" s="75">
        <v>540000625</v>
      </c>
      <c r="BT681" s="75">
        <v>0</v>
      </c>
      <c r="BU681" s="75">
        <v>0</v>
      </c>
      <c r="BV681" s="75">
        <v>0</v>
      </c>
      <c r="BW681" s="75">
        <v>945000625</v>
      </c>
      <c r="BX681" s="75">
        <v>1080000625</v>
      </c>
      <c r="BY681" s="75">
        <v>0</v>
      </c>
      <c r="BZ681" s="75">
        <v>0</v>
      </c>
      <c r="CA681" s="75">
        <v>0</v>
      </c>
    </row>
    <row r="682" spans="10:79" ht="12" customHeight="1">
      <c r="J682" s="46">
        <v>678</v>
      </c>
      <c r="K682" s="46">
        <f t="shared" si="24"/>
        <v>0</v>
      </c>
      <c r="L682" s="82">
        <f t="shared" si="25"/>
        <v>0</v>
      </c>
      <c r="N682" s="119" t="s">
        <v>33</v>
      </c>
      <c r="O682" s="120" t="s">
        <v>1668</v>
      </c>
      <c r="P682" s="122">
        <v>120000026</v>
      </c>
      <c r="Q682" s="122">
        <v>130000026</v>
      </c>
      <c r="R682" s="122">
        <v>145000026</v>
      </c>
      <c r="S682" s="122">
        <v>160000026</v>
      </c>
      <c r="T682" s="122">
        <v>120000026</v>
      </c>
      <c r="U682" s="122">
        <v>130000026</v>
      </c>
      <c r="V682" s="122">
        <v>140000026</v>
      </c>
      <c r="W682" s="122">
        <v>150000026</v>
      </c>
      <c r="X682" s="122">
        <v>160000026</v>
      </c>
      <c r="Y682" s="122">
        <v>170000026</v>
      </c>
      <c r="Z682" s="122">
        <v>175000026</v>
      </c>
      <c r="AA682" s="122">
        <v>180000026</v>
      </c>
      <c r="AB682" s="122">
        <v>0</v>
      </c>
      <c r="AC682" s="122">
        <v>0</v>
      </c>
      <c r="AD682" s="121"/>
      <c r="BB682" s="120" t="s">
        <v>2828</v>
      </c>
      <c r="BO682" s="72" t="s">
        <v>210</v>
      </c>
      <c r="BP682" s="73" t="s">
        <v>4071</v>
      </c>
      <c r="BQ682" s="75">
        <v>0</v>
      </c>
      <c r="BR682" s="75">
        <v>0</v>
      </c>
      <c r="BS682" s="75">
        <v>540000625</v>
      </c>
      <c r="BT682" s="75">
        <v>648000625</v>
      </c>
      <c r="BU682" s="75">
        <v>0</v>
      </c>
      <c r="BV682" s="75">
        <v>0</v>
      </c>
      <c r="BW682" s="75">
        <v>945000625</v>
      </c>
      <c r="BX682" s="75">
        <v>1080000625</v>
      </c>
      <c r="BY682" s="75">
        <v>0</v>
      </c>
      <c r="BZ682" s="75">
        <v>0</v>
      </c>
      <c r="CA682" s="75">
        <v>0</v>
      </c>
    </row>
    <row r="683" spans="10:79" ht="12" customHeight="1">
      <c r="J683" s="46">
        <v>679</v>
      </c>
      <c r="K683" s="46">
        <f t="shared" si="24"/>
        <v>0</v>
      </c>
      <c r="L683" s="82">
        <f t="shared" si="25"/>
        <v>0</v>
      </c>
      <c r="N683" s="119" t="s">
        <v>33</v>
      </c>
      <c r="O683" s="120" t="s">
        <v>811</v>
      </c>
      <c r="P683" s="122">
        <v>950000026</v>
      </c>
      <c r="Q683" s="122">
        <v>100000026</v>
      </c>
      <c r="R683" s="122">
        <v>105000026</v>
      </c>
      <c r="S683" s="122">
        <v>110000026</v>
      </c>
      <c r="T683" s="122">
        <v>120000026</v>
      </c>
      <c r="U683" s="122">
        <v>125000026</v>
      </c>
      <c r="V683" s="122">
        <v>130000026</v>
      </c>
      <c r="W683" s="122">
        <v>135000026</v>
      </c>
      <c r="X683" s="122">
        <v>160000026</v>
      </c>
      <c r="Y683" s="122">
        <v>170000026</v>
      </c>
      <c r="Z683" s="122">
        <v>180000026</v>
      </c>
      <c r="AA683" s="122">
        <v>195000026</v>
      </c>
      <c r="AB683" s="122">
        <v>215000026</v>
      </c>
      <c r="AC683" s="122">
        <v>0</v>
      </c>
      <c r="AD683" s="121"/>
      <c r="BB683" s="120" t="s">
        <v>2366</v>
      </c>
      <c r="BO683" s="72" t="s">
        <v>210</v>
      </c>
      <c r="BP683" s="73" t="s">
        <v>5034</v>
      </c>
      <c r="BQ683" s="75">
        <v>0</v>
      </c>
      <c r="BR683" s="75">
        <v>0</v>
      </c>
      <c r="BS683" s="75">
        <v>685000925</v>
      </c>
      <c r="BT683" s="75">
        <v>765000925</v>
      </c>
      <c r="BU683" s="75">
        <v>875000925</v>
      </c>
      <c r="BV683" s="75">
        <v>920000925</v>
      </c>
      <c r="BW683" s="75">
        <v>950000925</v>
      </c>
      <c r="BX683" s="75">
        <v>1150000925</v>
      </c>
      <c r="BY683" s="75">
        <v>1550000925</v>
      </c>
      <c r="BZ683" s="75">
        <v>0</v>
      </c>
      <c r="CA683" s="75">
        <v>0</v>
      </c>
    </row>
    <row r="684" spans="10:79" ht="12" customHeight="1">
      <c r="J684" s="46">
        <v>680</v>
      </c>
      <c r="K684" s="46">
        <f t="shared" si="24"/>
        <v>0</v>
      </c>
      <c r="L684" s="82">
        <f t="shared" si="25"/>
        <v>0</v>
      </c>
      <c r="N684" s="119" t="s">
        <v>33</v>
      </c>
      <c r="O684" s="120" t="s">
        <v>812</v>
      </c>
      <c r="P684" s="122">
        <v>0</v>
      </c>
      <c r="Q684" s="122">
        <v>0</v>
      </c>
      <c r="R684" s="122">
        <v>95000026</v>
      </c>
      <c r="S684" s="122">
        <v>100000026</v>
      </c>
      <c r="T684" s="122">
        <v>105000026</v>
      </c>
      <c r="U684" s="122">
        <v>115000026</v>
      </c>
      <c r="V684" s="122">
        <v>125000026</v>
      </c>
      <c r="W684" s="122">
        <v>135000026</v>
      </c>
      <c r="X684" s="122">
        <v>160000026</v>
      </c>
      <c r="Y684" s="122">
        <v>170000026</v>
      </c>
      <c r="Z684" s="122">
        <v>180000026</v>
      </c>
      <c r="AA684" s="122">
        <v>195000026</v>
      </c>
      <c r="AB684" s="122">
        <v>215000026</v>
      </c>
      <c r="AC684" s="122">
        <v>0</v>
      </c>
      <c r="AD684" s="121"/>
      <c r="BB684" s="120" t="s">
        <v>2197</v>
      </c>
      <c r="BO684" s="72" t="s">
        <v>210</v>
      </c>
      <c r="BP684" s="73" t="s">
        <v>4072</v>
      </c>
      <c r="BQ684" s="75">
        <v>562000625</v>
      </c>
      <c r="BR684" s="75">
        <v>0</v>
      </c>
      <c r="BS684" s="75">
        <v>0</v>
      </c>
      <c r="BT684" s="75">
        <v>0</v>
      </c>
      <c r="BU684" s="75">
        <v>0</v>
      </c>
      <c r="BV684" s="75">
        <v>0</v>
      </c>
      <c r="BW684" s="75">
        <v>0</v>
      </c>
      <c r="BX684" s="75">
        <v>0</v>
      </c>
      <c r="BY684" s="75">
        <v>0</v>
      </c>
      <c r="BZ684" s="75">
        <v>0</v>
      </c>
      <c r="CA684" s="75">
        <v>0</v>
      </c>
    </row>
    <row r="685" spans="10:79" ht="12" customHeight="1">
      <c r="J685" s="46">
        <v>681</v>
      </c>
      <c r="K685" s="46">
        <f t="shared" si="24"/>
        <v>0</v>
      </c>
      <c r="L685" s="82">
        <f t="shared" si="25"/>
        <v>0</v>
      </c>
      <c r="N685" s="119" t="s">
        <v>33</v>
      </c>
      <c r="O685" s="120" t="s">
        <v>813</v>
      </c>
      <c r="P685" s="122">
        <v>0</v>
      </c>
      <c r="Q685" s="122">
        <v>0</v>
      </c>
      <c r="R685" s="122">
        <v>0</v>
      </c>
      <c r="S685" s="122">
        <v>0</v>
      </c>
      <c r="T685" s="122">
        <v>0</v>
      </c>
      <c r="U685" s="122">
        <v>0</v>
      </c>
      <c r="V685" s="122">
        <v>0</v>
      </c>
      <c r="W685" s="122">
        <v>0</v>
      </c>
      <c r="X685" s="122">
        <v>0</v>
      </c>
      <c r="Y685" s="122">
        <v>0</v>
      </c>
      <c r="Z685" s="122">
        <v>190000026</v>
      </c>
      <c r="AA685" s="122">
        <v>205000026</v>
      </c>
      <c r="AB685" s="122">
        <v>215000026</v>
      </c>
      <c r="AC685" s="122">
        <v>0</v>
      </c>
      <c r="AD685" s="121"/>
      <c r="BB685" s="120" t="s">
        <v>585</v>
      </c>
      <c r="BO685" s="72" t="s">
        <v>210</v>
      </c>
      <c r="BP685" s="73" t="s">
        <v>4073</v>
      </c>
      <c r="BQ685" s="75">
        <v>477000625</v>
      </c>
      <c r="BR685" s="75">
        <v>522000625</v>
      </c>
      <c r="BS685" s="75">
        <v>594000625</v>
      </c>
      <c r="BT685" s="75">
        <v>630000625</v>
      </c>
      <c r="BU685" s="75">
        <v>666000625</v>
      </c>
      <c r="BV685" s="75">
        <v>702000625</v>
      </c>
      <c r="BW685" s="75">
        <v>747000625</v>
      </c>
      <c r="BX685" s="75">
        <v>0</v>
      </c>
      <c r="BY685" s="75">
        <v>0</v>
      </c>
      <c r="BZ685" s="75">
        <v>0</v>
      </c>
      <c r="CA685" s="75">
        <v>0</v>
      </c>
    </row>
    <row r="686" spans="10:79" ht="12" customHeight="1">
      <c r="J686" s="46">
        <v>682</v>
      </c>
      <c r="K686" s="46">
        <f t="shared" si="24"/>
        <v>0</v>
      </c>
      <c r="L686" s="82">
        <f t="shared" si="25"/>
        <v>0</v>
      </c>
      <c r="N686" s="119" t="s">
        <v>33</v>
      </c>
      <c r="O686" s="120" t="s">
        <v>602</v>
      </c>
      <c r="P686" s="122">
        <v>0</v>
      </c>
      <c r="Q686" s="122">
        <v>0</v>
      </c>
      <c r="R686" s="122">
        <v>0</v>
      </c>
      <c r="S686" s="122">
        <v>0</v>
      </c>
      <c r="T686" s="122">
        <v>0</v>
      </c>
      <c r="U686" s="122">
        <v>0</v>
      </c>
      <c r="V686" s="122">
        <v>130000026</v>
      </c>
      <c r="W686" s="122">
        <v>145000026</v>
      </c>
      <c r="X686" s="122">
        <v>160000026</v>
      </c>
      <c r="Y686" s="122">
        <v>170000026</v>
      </c>
      <c r="Z686" s="122">
        <v>180000026</v>
      </c>
      <c r="AA686" s="122">
        <v>195000026</v>
      </c>
      <c r="AB686" s="122">
        <v>215000026</v>
      </c>
      <c r="AC686" s="122">
        <v>0</v>
      </c>
      <c r="AD686" s="121"/>
      <c r="BB686" s="120" t="s">
        <v>1382</v>
      </c>
      <c r="BO686" s="72" t="s">
        <v>210</v>
      </c>
      <c r="BP686" s="73" t="s">
        <v>4074</v>
      </c>
      <c r="BQ686" s="75">
        <v>0</v>
      </c>
      <c r="BR686" s="75">
        <v>0</v>
      </c>
      <c r="BS686" s="75">
        <v>0</v>
      </c>
      <c r="BT686" s="75">
        <v>0</v>
      </c>
      <c r="BU686" s="75">
        <v>0</v>
      </c>
      <c r="BV686" s="75">
        <v>765000625</v>
      </c>
      <c r="BW686" s="75">
        <v>0</v>
      </c>
      <c r="BX686" s="75">
        <v>0</v>
      </c>
      <c r="BY686" s="75">
        <v>0</v>
      </c>
      <c r="BZ686" s="75">
        <v>0</v>
      </c>
      <c r="CA686" s="75">
        <v>0</v>
      </c>
    </row>
    <row r="687" spans="10:79" ht="12" customHeight="1">
      <c r="J687" s="46">
        <v>683</v>
      </c>
      <c r="K687" s="46">
        <f t="shared" si="24"/>
        <v>0</v>
      </c>
      <c r="L687" s="82">
        <f t="shared" si="25"/>
        <v>0</v>
      </c>
      <c r="N687" s="119" t="s">
        <v>33</v>
      </c>
      <c r="O687" s="120" t="s">
        <v>814</v>
      </c>
      <c r="P687" s="122">
        <v>0</v>
      </c>
      <c r="Q687" s="122">
        <v>0</v>
      </c>
      <c r="R687" s="122">
        <v>0</v>
      </c>
      <c r="S687" s="122">
        <v>0</v>
      </c>
      <c r="T687" s="122">
        <v>0</v>
      </c>
      <c r="U687" s="122">
        <v>0</v>
      </c>
      <c r="V687" s="122">
        <v>0</v>
      </c>
      <c r="W687" s="122">
        <v>0</v>
      </c>
      <c r="X687" s="122">
        <v>160000026</v>
      </c>
      <c r="Y687" s="122">
        <v>170000026</v>
      </c>
      <c r="Z687" s="122">
        <v>180000026</v>
      </c>
      <c r="AA687" s="122">
        <v>195000026</v>
      </c>
      <c r="AB687" s="122">
        <v>215000026</v>
      </c>
      <c r="AC687" s="122">
        <v>0</v>
      </c>
      <c r="AD687" s="121"/>
      <c r="BB687" s="120" t="s">
        <v>1509</v>
      </c>
      <c r="BO687" s="72" t="s">
        <v>210</v>
      </c>
      <c r="BP687" s="73" t="s">
        <v>4075</v>
      </c>
      <c r="BQ687" s="75">
        <v>531000625</v>
      </c>
      <c r="BR687" s="75">
        <v>585000625</v>
      </c>
      <c r="BS687" s="75">
        <v>540000625</v>
      </c>
      <c r="BT687" s="75">
        <v>405000625</v>
      </c>
      <c r="BU687" s="75">
        <v>729000625</v>
      </c>
      <c r="BV687" s="75">
        <v>0</v>
      </c>
      <c r="BW687" s="75">
        <v>0</v>
      </c>
      <c r="BX687" s="75">
        <v>0</v>
      </c>
      <c r="BY687" s="75">
        <v>0</v>
      </c>
      <c r="BZ687" s="75">
        <v>0</v>
      </c>
      <c r="CA687" s="75">
        <v>0</v>
      </c>
    </row>
    <row r="688" spans="10:79" ht="12" customHeight="1">
      <c r="J688" s="46">
        <v>684</v>
      </c>
      <c r="K688" s="46">
        <f t="shared" si="24"/>
        <v>0</v>
      </c>
      <c r="L688" s="82">
        <f t="shared" si="25"/>
        <v>0</v>
      </c>
      <c r="N688" s="119" t="s">
        <v>33</v>
      </c>
      <c r="O688" s="120" t="s">
        <v>815</v>
      </c>
      <c r="P688" s="122">
        <v>0</v>
      </c>
      <c r="Q688" s="122">
        <v>0</v>
      </c>
      <c r="R688" s="122">
        <v>0</v>
      </c>
      <c r="S688" s="122">
        <v>0</v>
      </c>
      <c r="T688" s="122">
        <v>0</v>
      </c>
      <c r="U688" s="122">
        <v>0</v>
      </c>
      <c r="V688" s="122">
        <v>125000026</v>
      </c>
      <c r="W688" s="122">
        <v>140000026</v>
      </c>
      <c r="X688" s="122">
        <v>160000026</v>
      </c>
      <c r="Y688" s="122">
        <v>170000026</v>
      </c>
      <c r="Z688" s="122">
        <v>180000026</v>
      </c>
      <c r="AA688" s="122">
        <v>195000026</v>
      </c>
      <c r="AB688" s="122">
        <v>215000026</v>
      </c>
      <c r="AC688" s="122">
        <v>0</v>
      </c>
      <c r="AD688" s="121"/>
      <c r="BB688" s="120" t="s">
        <v>623</v>
      </c>
      <c r="BO688" s="72" t="s">
        <v>210</v>
      </c>
      <c r="BP688" s="73" t="s">
        <v>4076</v>
      </c>
      <c r="BQ688" s="75">
        <v>540000625</v>
      </c>
      <c r="BR688" s="75">
        <v>558000625</v>
      </c>
      <c r="BS688" s="75">
        <v>585000625</v>
      </c>
      <c r="BT688" s="75">
        <v>630000625</v>
      </c>
      <c r="BU688" s="75">
        <v>720000625</v>
      </c>
      <c r="BV688" s="75">
        <v>729000625</v>
      </c>
      <c r="BW688" s="75">
        <v>1025000625</v>
      </c>
      <c r="BX688" s="75">
        <v>0</v>
      </c>
      <c r="BY688" s="75">
        <v>0</v>
      </c>
      <c r="BZ688" s="75">
        <v>0</v>
      </c>
      <c r="CA688" s="75">
        <v>0</v>
      </c>
    </row>
    <row r="689" spans="10:79" ht="12" customHeight="1">
      <c r="J689" s="46">
        <v>686</v>
      </c>
      <c r="K689" s="46">
        <f t="shared" si="24"/>
        <v>0</v>
      </c>
      <c r="L689" s="82">
        <f t="shared" si="25"/>
        <v>0</v>
      </c>
      <c r="N689" s="119" t="s">
        <v>3018</v>
      </c>
      <c r="O689" s="120" t="s">
        <v>7959</v>
      </c>
      <c r="P689" s="121"/>
      <c r="Q689" s="121"/>
      <c r="R689" s="121"/>
      <c r="S689" s="121"/>
      <c r="T689" s="121"/>
      <c r="U689" s="121"/>
      <c r="V689" s="121"/>
      <c r="W689" s="121"/>
      <c r="X689" s="121"/>
      <c r="Y689" s="121"/>
      <c r="Z689" s="121"/>
      <c r="AA689" s="121"/>
      <c r="AB689" s="121"/>
      <c r="AC689" s="122">
        <v>820000925</v>
      </c>
      <c r="AD689" s="121"/>
      <c r="BB689" s="120" t="s">
        <v>652</v>
      </c>
      <c r="BO689" s="72" t="s">
        <v>210</v>
      </c>
      <c r="BP689" s="73" t="s">
        <v>4078</v>
      </c>
      <c r="BQ689" s="75">
        <v>513000625</v>
      </c>
      <c r="BR689" s="75">
        <v>567000625</v>
      </c>
      <c r="BS689" s="75">
        <v>540000625</v>
      </c>
      <c r="BT689" s="75">
        <v>675000625</v>
      </c>
      <c r="BU689" s="75">
        <v>711000625</v>
      </c>
      <c r="BV689" s="75">
        <v>747000625</v>
      </c>
      <c r="BW689" s="75">
        <v>792000625</v>
      </c>
      <c r="BX689" s="75">
        <v>837000625</v>
      </c>
      <c r="BY689" s="75">
        <v>0</v>
      </c>
      <c r="BZ689" s="75">
        <v>0</v>
      </c>
      <c r="CA689" s="75">
        <v>0</v>
      </c>
    </row>
    <row r="690" spans="10:79" ht="12" customHeight="1">
      <c r="J690" s="46">
        <v>687</v>
      </c>
      <c r="K690" s="46">
        <f t="shared" si="24"/>
        <v>0</v>
      </c>
      <c r="L690" s="82">
        <f t="shared" si="25"/>
        <v>0</v>
      </c>
      <c r="N690" s="119" t="s">
        <v>3018</v>
      </c>
      <c r="O690" s="120" t="s">
        <v>7960</v>
      </c>
      <c r="P690" s="121"/>
      <c r="Q690" s="121"/>
      <c r="R690" s="121"/>
      <c r="S690" s="121"/>
      <c r="T690" s="121"/>
      <c r="U690" s="121"/>
      <c r="V690" s="121"/>
      <c r="W690" s="121"/>
      <c r="X690" s="121"/>
      <c r="Y690" s="121"/>
      <c r="Z690" s="121"/>
      <c r="AA690" s="121"/>
      <c r="AB690" s="121"/>
      <c r="AC690" s="122">
        <v>800000026</v>
      </c>
      <c r="AD690" s="121"/>
      <c r="BB690" s="120" t="s">
        <v>1383</v>
      </c>
      <c r="BO690" s="72" t="s">
        <v>210</v>
      </c>
      <c r="BP690" s="73" t="s">
        <v>4079</v>
      </c>
      <c r="BQ690" s="75">
        <v>0</v>
      </c>
      <c r="BR690" s="75">
        <v>513000625</v>
      </c>
      <c r="BS690" s="75">
        <v>0</v>
      </c>
      <c r="BT690" s="75">
        <v>0</v>
      </c>
      <c r="BU690" s="75">
        <v>657000625</v>
      </c>
      <c r="BV690" s="75">
        <v>0</v>
      </c>
      <c r="BW690" s="75">
        <v>792000625</v>
      </c>
      <c r="BX690" s="75">
        <v>0</v>
      </c>
      <c r="BY690" s="75">
        <v>0</v>
      </c>
      <c r="BZ690" s="75">
        <v>0</v>
      </c>
      <c r="CA690" s="75">
        <v>0</v>
      </c>
    </row>
    <row r="691" spans="10:79" ht="12" customHeight="1">
      <c r="J691" s="46">
        <v>688</v>
      </c>
      <c r="K691" s="46">
        <f t="shared" si="24"/>
        <v>0</v>
      </c>
      <c r="L691" s="82">
        <f t="shared" si="25"/>
        <v>0</v>
      </c>
      <c r="N691" s="119" t="s">
        <v>3025</v>
      </c>
      <c r="O691" s="120" t="s">
        <v>7961</v>
      </c>
      <c r="P691" s="121"/>
      <c r="Q691" s="121"/>
      <c r="R691" s="121"/>
      <c r="S691" s="121"/>
      <c r="T691" s="121"/>
      <c r="U691" s="121"/>
      <c r="V691" s="121"/>
      <c r="W691" s="121"/>
      <c r="X691" s="121"/>
      <c r="Y691" s="121"/>
      <c r="Z691" s="121"/>
      <c r="AA691" s="121"/>
      <c r="AB691" s="122">
        <v>620000026</v>
      </c>
      <c r="AC691" s="122">
        <v>680000026</v>
      </c>
      <c r="AD691" s="121"/>
      <c r="BB691" s="120" t="s">
        <v>1384</v>
      </c>
      <c r="BO691" s="72" t="s">
        <v>210</v>
      </c>
      <c r="BP691" s="73" t="s">
        <v>4080</v>
      </c>
      <c r="BQ691" s="75">
        <v>450000625</v>
      </c>
      <c r="BR691" s="75">
        <v>495000625</v>
      </c>
      <c r="BS691" s="75">
        <v>520000625</v>
      </c>
      <c r="BT691" s="75">
        <v>576000625</v>
      </c>
      <c r="BU691" s="75">
        <v>0</v>
      </c>
      <c r="BV691" s="75">
        <v>0</v>
      </c>
      <c r="BW691" s="75">
        <v>0</v>
      </c>
      <c r="BX691" s="75">
        <v>0</v>
      </c>
      <c r="BY691" s="75">
        <v>0</v>
      </c>
      <c r="BZ691" s="75">
        <v>0</v>
      </c>
      <c r="CA691" s="75">
        <v>0</v>
      </c>
    </row>
    <row r="692" spans="10:79" ht="12" customHeight="1">
      <c r="J692" s="46">
        <v>689</v>
      </c>
      <c r="K692" s="46">
        <f t="shared" si="24"/>
        <v>0</v>
      </c>
      <c r="L692" s="82">
        <f t="shared" si="25"/>
        <v>0</v>
      </c>
      <c r="N692" s="123" t="s">
        <v>24</v>
      </c>
      <c r="O692" s="124" t="s">
        <v>1733</v>
      </c>
      <c r="P692" s="125">
        <v>0</v>
      </c>
      <c r="Q692" s="125">
        <v>0</v>
      </c>
      <c r="R692" s="125">
        <v>0</v>
      </c>
      <c r="S692" s="125">
        <v>0</v>
      </c>
      <c r="T692" s="125">
        <v>0</v>
      </c>
      <c r="U692" s="125">
        <v>0</v>
      </c>
      <c r="V692" s="125">
        <v>0</v>
      </c>
      <c r="W692" s="125">
        <v>350000026</v>
      </c>
      <c r="X692" s="125">
        <v>380000026</v>
      </c>
      <c r="Y692" s="125">
        <v>400000026</v>
      </c>
      <c r="Z692" s="125">
        <v>430000026</v>
      </c>
      <c r="AA692" s="125">
        <v>490000026</v>
      </c>
      <c r="AB692" s="125">
        <v>0</v>
      </c>
      <c r="AC692" s="125">
        <v>0</v>
      </c>
      <c r="AD692" s="126"/>
      <c r="BB692" s="120" t="s">
        <v>1569</v>
      </c>
      <c r="BO692" s="72" t="s">
        <v>210</v>
      </c>
      <c r="BP692" s="73" t="s">
        <v>4081</v>
      </c>
      <c r="BQ692" s="75">
        <v>545000925</v>
      </c>
      <c r="BR692" s="75">
        <v>605000925</v>
      </c>
      <c r="BS692" s="75">
        <v>665000925</v>
      </c>
      <c r="BT692" s="75">
        <v>735000925</v>
      </c>
      <c r="BU692" s="75">
        <v>0</v>
      </c>
      <c r="BV692" s="75">
        <v>0</v>
      </c>
      <c r="BW692" s="75">
        <v>0</v>
      </c>
      <c r="BX692" s="75">
        <v>0</v>
      </c>
      <c r="BY692" s="75">
        <v>0</v>
      </c>
      <c r="BZ692" s="75">
        <v>0</v>
      </c>
      <c r="CA692" s="75">
        <v>0</v>
      </c>
    </row>
    <row r="693" spans="10:79" ht="12" customHeight="1">
      <c r="J693" s="46">
        <v>690</v>
      </c>
      <c r="K693" s="46">
        <f t="shared" si="24"/>
        <v>0</v>
      </c>
      <c r="L693" s="82">
        <f t="shared" si="25"/>
        <v>0</v>
      </c>
      <c r="N693" s="119" t="s">
        <v>24</v>
      </c>
      <c r="O693" s="120" t="s">
        <v>2128</v>
      </c>
      <c r="P693" s="122">
        <v>0</v>
      </c>
      <c r="Q693" s="122">
        <v>0</v>
      </c>
      <c r="R693" s="122">
        <v>0</v>
      </c>
      <c r="S693" s="122">
        <v>0</v>
      </c>
      <c r="T693" s="122">
        <v>0</v>
      </c>
      <c r="U693" s="122">
        <v>0</v>
      </c>
      <c r="V693" s="122">
        <v>0</v>
      </c>
      <c r="W693" s="122">
        <v>350000026</v>
      </c>
      <c r="X693" s="122">
        <v>380000026</v>
      </c>
      <c r="Y693" s="122">
        <v>400000026</v>
      </c>
      <c r="Z693" s="122">
        <v>430000026</v>
      </c>
      <c r="AA693" s="122">
        <v>490000026</v>
      </c>
      <c r="AB693" s="122">
        <v>0</v>
      </c>
      <c r="AC693" s="122">
        <v>0</v>
      </c>
      <c r="AD693" s="121"/>
      <c r="BB693" s="120" t="s">
        <v>316</v>
      </c>
      <c r="BO693" s="72" t="s">
        <v>210</v>
      </c>
      <c r="BP693" s="73" t="s">
        <v>4082</v>
      </c>
      <c r="BQ693" s="75">
        <v>0</v>
      </c>
      <c r="BR693" s="75">
        <v>0</v>
      </c>
      <c r="BS693" s="75">
        <v>0</v>
      </c>
      <c r="BT693" s="75">
        <v>648000625</v>
      </c>
      <c r="BU693" s="75">
        <v>684000625</v>
      </c>
      <c r="BV693" s="75">
        <v>0</v>
      </c>
      <c r="BW693" s="75">
        <v>765000625</v>
      </c>
      <c r="BX693" s="75">
        <v>0</v>
      </c>
      <c r="BY693" s="75">
        <v>0</v>
      </c>
      <c r="BZ693" s="75">
        <v>0</v>
      </c>
      <c r="CA693" s="75">
        <v>0</v>
      </c>
    </row>
    <row r="694" spans="10:79" ht="12" customHeight="1">
      <c r="J694" s="46">
        <v>691</v>
      </c>
      <c r="K694" s="46">
        <f t="shared" si="24"/>
        <v>0</v>
      </c>
      <c r="L694" s="82">
        <f t="shared" si="25"/>
        <v>0</v>
      </c>
      <c r="N694" s="119" t="s">
        <v>24</v>
      </c>
      <c r="O694" s="120" t="s">
        <v>2376</v>
      </c>
      <c r="P694" s="122">
        <v>120000026</v>
      </c>
      <c r="Q694" s="122">
        <v>125000026</v>
      </c>
      <c r="R694" s="122">
        <v>130000026</v>
      </c>
      <c r="S694" s="122">
        <v>140000026</v>
      </c>
      <c r="T694" s="122">
        <v>160000026</v>
      </c>
      <c r="U694" s="122">
        <v>175000026</v>
      </c>
      <c r="V694" s="122">
        <v>0</v>
      </c>
      <c r="W694" s="122">
        <v>0</v>
      </c>
      <c r="X694" s="122">
        <v>0</v>
      </c>
      <c r="Y694" s="122">
        <v>0</v>
      </c>
      <c r="Z694" s="122">
        <v>0</v>
      </c>
      <c r="AA694" s="122">
        <v>0</v>
      </c>
      <c r="AB694" s="122">
        <v>0</v>
      </c>
      <c r="AC694" s="122">
        <v>0</v>
      </c>
      <c r="AD694" s="121"/>
      <c r="BB694" s="120" t="s">
        <v>1604</v>
      </c>
      <c r="BO694" s="72" t="s">
        <v>210</v>
      </c>
      <c r="BP694" s="73" t="s">
        <v>4083</v>
      </c>
      <c r="BQ694" s="75">
        <v>477000625</v>
      </c>
      <c r="BR694" s="75">
        <v>522000625</v>
      </c>
      <c r="BS694" s="75">
        <v>540000625</v>
      </c>
      <c r="BT694" s="75">
        <v>405000625</v>
      </c>
      <c r="BU694" s="75">
        <v>666000625</v>
      </c>
      <c r="BV694" s="75">
        <v>702000625</v>
      </c>
      <c r="BW694" s="75">
        <v>747000625</v>
      </c>
      <c r="BX694" s="75">
        <v>0</v>
      </c>
      <c r="BY694" s="75">
        <v>0</v>
      </c>
      <c r="BZ694" s="75">
        <v>0</v>
      </c>
      <c r="CA694" s="75">
        <v>0</v>
      </c>
    </row>
    <row r="695" spans="10:79" ht="12" customHeight="1">
      <c r="J695" s="46">
        <v>692</v>
      </c>
      <c r="K695" s="46">
        <f t="shared" si="24"/>
        <v>0</v>
      </c>
      <c r="L695" s="82">
        <f t="shared" si="25"/>
        <v>0</v>
      </c>
      <c r="N695" s="119" t="s">
        <v>24</v>
      </c>
      <c r="O695" s="120" t="s">
        <v>2377</v>
      </c>
      <c r="P695" s="122">
        <v>140000026</v>
      </c>
      <c r="Q695" s="122">
        <v>165000026</v>
      </c>
      <c r="R695" s="122">
        <v>180000026</v>
      </c>
      <c r="S695" s="122">
        <v>200000026</v>
      </c>
      <c r="T695" s="122">
        <v>225000026</v>
      </c>
      <c r="U695" s="122">
        <v>250000026</v>
      </c>
      <c r="V695" s="122">
        <v>0</v>
      </c>
      <c r="W695" s="122">
        <v>0</v>
      </c>
      <c r="X695" s="122">
        <v>0</v>
      </c>
      <c r="Y695" s="122">
        <v>0</v>
      </c>
      <c r="Z695" s="122">
        <v>0</v>
      </c>
      <c r="AA695" s="122">
        <v>0</v>
      </c>
      <c r="AB695" s="122">
        <v>0</v>
      </c>
      <c r="AC695" s="122">
        <v>0</v>
      </c>
      <c r="AD695" s="121"/>
      <c r="BB695" s="120" t="s">
        <v>312</v>
      </c>
      <c r="BO695" s="72" t="s">
        <v>210</v>
      </c>
      <c r="BP695" s="73" t="s">
        <v>4084</v>
      </c>
      <c r="BQ695" s="75">
        <v>0</v>
      </c>
      <c r="BR695" s="75">
        <v>513000625</v>
      </c>
      <c r="BS695" s="75">
        <v>0</v>
      </c>
      <c r="BT695" s="75">
        <v>0</v>
      </c>
      <c r="BU695" s="75">
        <v>657000625</v>
      </c>
      <c r="BV695" s="75">
        <v>0</v>
      </c>
      <c r="BW695" s="75">
        <v>0</v>
      </c>
      <c r="BX695" s="75">
        <v>0</v>
      </c>
      <c r="BY695" s="75">
        <v>0</v>
      </c>
      <c r="BZ695" s="75">
        <v>0</v>
      </c>
      <c r="CA695" s="75">
        <v>0</v>
      </c>
    </row>
    <row r="696" spans="10:79" ht="12" customHeight="1">
      <c r="J696" s="46">
        <v>693</v>
      </c>
      <c r="K696" s="46">
        <f t="shared" si="24"/>
        <v>0</v>
      </c>
      <c r="L696" s="82">
        <f t="shared" si="25"/>
        <v>0</v>
      </c>
      <c r="N696" s="119" t="s">
        <v>24</v>
      </c>
      <c r="O696" s="120" t="s">
        <v>2382</v>
      </c>
      <c r="P696" s="122">
        <v>110000026</v>
      </c>
      <c r="Q696" s="122">
        <v>120000026</v>
      </c>
      <c r="R696" s="122">
        <v>155000026</v>
      </c>
      <c r="S696" s="122">
        <v>175000026</v>
      </c>
      <c r="T696" s="122">
        <v>180000026</v>
      </c>
      <c r="U696" s="122">
        <v>185000026</v>
      </c>
      <c r="V696" s="122">
        <v>195000026</v>
      </c>
      <c r="W696" s="122">
        <v>0</v>
      </c>
      <c r="X696" s="122">
        <v>0</v>
      </c>
      <c r="Y696" s="122">
        <v>0</v>
      </c>
      <c r="Z696" s="122">
        <v>0</v>
      </c>
      <c r="AA696" s="122">
        <v>0</v>
      </c>
      <c r="AB696" s="122">
        <v>0</v>
      </c>
      <c r="AC696" s="122">
        <v>0</v>
      </c>
      <c r="AD696" s="121"/>
      <c r="BB696" s="120" t="s">
        <v>1385</v>
      </c>
      <c r="BO696" s="72" t="s">
        <v>210</v>
      </c>
      <c r="BP696" s="73" t="s">
        <v>4085</v>
      </c>
      <c r="BQ696" s="75">
        <v>0</v>
      </c>
      <c r="BR696" s="75">
        <v>558000625</v>
      </c>
      <c r="BS696" s="75">
        <v>0</v>
      </c>
      <c r="BT696" s="75">
        <v>0</v>
      </c>
      <c r="BU696" s="75">
        <v>0</v>
      </c>
      <c r="BV696" s="75">
        <v>0</v>
      </c>
      <c r="BW696" s="75">
        <v>0</v>
      </c>
      <c r="BX696" s="75">
        <v>0</v>
      </c>
      <c r="BY696" s="75">
        <v>0</v>
      </c>
      <c r="BZ696" s="75">
        <v>0</v>
      </c>
      <c r="CA696" s="75">
        <v>0</v>
      </c>
    </row>
    <row r="697" spans="10:79" ht="12" customHeight="1">
      <c r="J697" s="46">
        <v>694</v>
      </c>
      <c r="K697" s="46">
        <f t="shared" si="24"/>
        <v>0</v>
      </c>
      <c r="L697" s="82">
        <f t="shared" si="25"/>
        <v>0</v>
      </c>
      <c r="N697" s="119" t="s">
        <v>24</v>
      </c>
      <c r="O697" s="120" t="s">
        <v>2378</v>
      </c>
      <c r="P697" s="122">
        <v>95000026</v>
      </c>
      <c r="Q697" s="122">
        <v>115000026</v>
      </c>
      <c r="R697" s="122">
        <v>150000026</v>
      </c>
      <c r="S697" s="122">
        <v>170000026</v>
      </c>
      <c r="T697" s="122">
        <v>175000026</v>
      </c>
      <c r="U697" s="122">
        <v>180000026</v>
      </c>
      <c r="V697" s="122">
        <v>190000026</v>
      </c>
      <c r="W697" s="122">
        <v>0</v>
      </c>
      <c r="X697" s="122">
        <v>0</v>
      </c>
      <c r="Y697" s="122">
        <v>0</v>
      </c>
      <c r="Z697" s="122">
        <v>0</v>
      </c>
      <c r="AA697" s="122">
        <v>0</v>
      </c>
      <c r="AB697" s="122">
        <v>0</v>
      </c>
      <c r="AC697" s="122">
        <v>0</v>
      </c>
      <c r="AD697" s="121"/>
      <c r="BB697" s="120" t="s">
        <v>679</v>
      </c>
      <c r="BO697" s="72" t="s">
        <v>210</v>
      </c>
      <c r="BP697" s="73" t="s">
        <v>4086</v>
      </c>
      <c r="BQ697" s="75">
        <v>513000625</v>
      </c>
      <c r="BR697" s="75">
        <v>567000625</v>
      </c>
      <c r="BS697" s="75">
        <v>603000625</v>
      </c>
      <c r="BT697" s="75">
        <v>675000625</v>
      </c>
      <c r="BU697" s="75">
        <v>711000625</v>
      </c>
      <c r="BV697" s="75">
        <v>747000625</v>
      </c>
      <c r="BW697" s="75">
        <v>792000625</v>
      </c>
      <c r="BX697" s="75">
        <v>837000625</v>
      </c>
      <c r="BY697" s="75">
        <v>0</v>
      </c>
      <c r="BZ697" s="75">
        <v>0</v>
      </c>
      <c r="CA697" s="75">
        <v>0</v>
      </c>
    </row>
    <row r="698" spans="10:79" ht="12" customHeight="1">
      <c r="J698" s="46">
        <v>695</v>
      </c>
      <c r="K698" s="46">
        <f t="shared" si="24"/>
        <v>0</v>
      </c>
      <c r="L698" s="82">
        <f t="shared" si="25"/>
        <v>0</v>
      </c>
      <c r="N698" s="119" t="s">
        <v>24</v>
      </c>
      <c r="O698" s="120" t="s">
        <v>2379</v>
      </c>
      <c r="P698" s="122">
        <v>110000026</v>
      </c>
      <c r="Q698" s="122">
        <v>120000026</v>
      </c>
      <c r="R698" s="122">
        <v>155000026</v>
      </c>
      <c r="S698" s="122">
        <v>175000026</v>
      </c>
      <c r="T698" s="122">
        <v>180000026</v>
      </c>
      <c r="U698" s="122">
        <v>185000026</v>
      </c>
      <c r="V698" s="122">
        <v>195000026</v>
      </c>
      <c r="W698" s="122">
        <v>0</v>
      </c>
      <c r="X698" s="122">
        <v>0</v>
      </c>
      <c r="Y698" s="122">
        <v>0</v>
      </c>
      <c r="Z698" s="122">
        <v>0</v>
      </c>
      <c r="AA698" s="122">
        <v>0</v>
      </c>
      <c r="AB698" s="122">
        <v>0</v>
      </c>
      <c r="AC698" s="122">
        <v>0</v>
      </c>
      <c r="AD698" s="121"/>
      <c r="BB698" s="120" t="s">
        <v>624</v>
      </c>
      <c r="BO698" s="72" t="s">
        <v>210</v>
      </c>
      <c r="BP698" s="73" t="s">
        <v>4087</v>
      </c>
      <c r="BQ698" s="75">
        <v>560000925</v>
      </c>
      <c r="BR698" s="75">
        <v>650000925</v>
      </c>
      <c r="BS698" s="75">
        <v>740000925</v>
      </c>
      <c r="BT698" s="75">
        <v>795000925</v>
      </c>
      <c r="BU698" s="75">
        <v>820000925</v>
      </c>
      <c r="BV698" s="75">
        <v>890000925</v>
      </c>
      <c r="BW698" s="75">
        <v>950000925</v>
      </c>
      <c r="BX698" s="75">
        <v>0</v>
      </c>
      <c r="BY698" s="75">
        <v>0</v>
      </c>
      <c r="BZ698" s="75">
        <v>0</v>
      </c>
      <c r="CA698" s="75">
        <v>0</v>
      </c>
    </row>
    <row r="699" spans="10:79" ht="12" customHeight="1">
      <c r="J699" s="46">
        <v>696</v>
      </c>
      <c r="K699" s="46">
        <f t="shared" si="24"/>
        <v>0</v>
      </c>
      <c r="L699" s="82">
        <f t="shared" si="25"/>
        <v>0</v>
      </c>
      <c r="N699" s="119" t="s">
        <v>24</v>
      </c>
      <c r="O699" s="120" t="s">
        <v>2380</v>
      </c>
      <c r="P699" s="122">
        <v>120000026</v>
      </c>
      <c r="Q699" s="122">
        <v>125000026</v>
      </c>
      <c r="R699" s="122">
        <v>130000026</v>
      </c>
      <c r="S699" s="122">
        <v>140000026</v>
      </c>
      <c r="T699" s="122">
        <v>160000026</v>
      </c>
      <c r="U699" s="122">
        <v>175000026</v>
      </c>
      <c r="V699" s="122">
        <v>0</v>
      </c>
      <c r="W699" s="122">
        <v>0</v>
      </c>
      <c r="X699" s="122">
        <v>0</v>
      </c>
      <c r="Y699" s="122">
        <v>0</v>
      </c>
      <c r="Z699" s="122">
        <v>0</v>
      </c>
      <c r="AA699" s="122">
        <v>0</v>
      </c>
      <c r="AB699" s="122">
        <v>0</v>
      </c>
      <c r="AC699" s="122">
        <v>0</v>
      </c>
      <c r="AD699" s="121"/>
      <c r="BB699" s="120" t="s">
        <v>2435</v>
      </c>
      <c r="BO699" s="72" t="s">
        <v>210</v>
      </c>
      <c r="BP699" s="73" t="s">
        <v>4088</v>
      </c>
      <c r="BQ699" s="75">
        <v>450000625</v>
      </c>
      <c r="BR699" s="75">
        <v>495000625</v>
      </c>
      <c r="BS699" s="75">
        <v>540000625</v>
      </c>
      <c r="BT699" s="75">
        <v>576000625</v>
      </c>
      <c r="BU699" s="75">
        <v>0</v>
      </c>
      <c r="BV699" s="75">
        <v>765000625</v>
      </c>
      <c r="BW699" s="75">
        <v>0</v>
      </c>
      <c r="BX699" s="75">
        <v>0</v>
      </c>
      <c r="BY699" s="75">
        <v>0</v>
      </c>
      <c r="BZ699" s="75">
        <v>0</v>
      </c>
      <c r="CA699" s="75">
        <v>0</v>
      </c>
    </row>
    <row r="700" spans="10:79" ht="12" customHeight="1">
      <c r="J700" s="46">
        <v>697</v>
      </c>
      <c r="K700" s="46">
        <f t="shared" si="24"/>
        <v>0</v>
      </c>
      <c r="L700" s="82">
        <f t="shared" si="25"/>
        <v>0</v>
      </c>
      <c r="N700" s="119" t="s">
        <v>24</v>
      </c>
      <c r="O700" s="120" t="s">
        <v>954</v>
      </c>
      <c r="P700" s="122">
        <v>110000026</v>
      </c>
      <c r="Q700" s="122">
        <v>120000026</v>
      </c>
      <c r="R700" s="122">
        <v>155000026</v>
      </c>
      <c r="S700" s="122">
        <v>175000026</v>
      </c>
      <c r="T700" s="122">
        <v>180000026</v>
      </c>
      <c r="U700" s="122">
        <v>185000026</v>
      </c>
      <c r="V700" s="122">
        <v>195000026</v>
      </c>
      <c r="W700" s="122">
        <v>0</v>
      </c>
      <c r="X700" s="122">
        <v>0</v>
      </c>
      <c r="Y700" s="122">
        <v>0</v>
      </c>
      <c r="Z700" s="122">
        <v>0</v>
      </c>
      <c r="AA700" s="122">
        <v>0</v>
      </c>
      <c r="AB700" s="122">
        <v>0</v>
      </c>
      <c r="AC700" s="122">
        <v>0</v>
      </c>
      <c r="AD700" s="121"/>
      <c r="BO700" s="72" t="s">
        <v>210</v>
      </c>
      <c r="BP700" s="73" t="s">
        <v>4089</v>
      </c>
      <c r="BQ700" s="75">
        <v>0</v>
      </c>
      <c r="BR700" s="75">
        <v>549000625</v>
      </c>
      <c r="BS700" s="75">
        <v>0</v>
      </c>
      <c r="BT700" s="75">
        <v>0</v>
      </c>
      <c r="BU700" s="75">
        <v>0</v>
      </c>
      <c r="BV700" s="75">
        <v>0</v>
      </c>
      <c r="BW700" s="75">
        <v>0</v>
      </c>
      <c r="BX700" s="75">
        <v>0</v>
      </c>
      <c r="BY700" s="75">
        <v>0</v>
      </c>
      <c r="BZ700" s="75">
        <v>0</v>
      </c>
      <c r="CA700" s="75">
        <v>0</v>
      </c>
    </row>
    <row r="701" spans="10:79" ht="12" customHeight="1">
      <c r="J701" s="46">
        <v>698</v>
      </c>
      <c r="K701" s="46">
        <f t="shared" si="24"/>
        <v>0</v>
      </c>
      <c r="L701" s="82">
        <f t="shared" si="25"/>
        <v>0</v>
      </c>
      <c r="N701" s="119" t="s">
        <v>24</v>
      </c>
      <c r="O701" s="120" t="s">
        <v>756</v>
      </c>
      <c r="P701" s="122">
        <v>95000026</v>
      </c>
      <c r="Q701" s="122">
        <v>115000026</v>
      </c>
      <c r="R701" s="122">
        <v>150000026</v>
      </c>
      <c r="S701" s="122">
        <v>170000026</v>
      </c>
      <c r="T701" s="122">
        <v>175000026</v>
      </c>
      <c r="U701" s="122">
        <v>180000026</v>
      </c>
      <c r="V701" s="122">
        <v>190000026</v>
      </c>
      <c r="W701" s="122">
        <v>0</v>
      </c>
      <c r="X701" s="122">
        <v>0</v>
      </c>
      <c r="Y701" s="122">
        <v>0</v>
      </c>
      <c r="Z701" s="122">
        <v>0</v>
      </c>
      <c r="AA701" s="122">
        <v>0</v>
      </c>
      <c r="AB701" s="122">
        <v>0</v>
      </c>
      <c r="AC701" s="122">
        <v>0</v>
      </c>
      <c r="AD701" s="121"/>
      <c r="BO701" s="72" t="s">
        <v>210</v>
      </c>
      <c r="BP701" s="73" t="s">
        <v>4090</v>
      </c>
      <c r="BQ701" s="75">
        <v>0</v>
      </c>
      <c r="BR701" s="75">
        <v>505000625</v>
      </c>
      <c r="BS701" s="75">
        <v>520000625</v>
      </c>
      <c r="BT701" s="75">
        <v>0</v>
      </c>
      <c r="BU701" s="75">
        <v>0</v>
      </c>
      <c r="BV701" s="75">
        <v>0</v>
      </c>
      <c r="BW701" s="75">
        <v>0</v>
      </c>
      <c r="BX701" s="75">
        <v>0</v>
      </c>
      <c r="BY701" s="75">
        <v>0</v>
      </c>
      <c r="BZ701" s="75">
        <v>0</v>
      </c>
      <c r="CA701" s="75">
        <v>0</v>
      </c>
    </row>
    <row r="702" spans="10:79" ht="12" customHeight="1">
      <c r="J702" s="46">
        <v>699</v>
      </c>
      <c r="K702" s="46">
        <f t="shared" si="24"/>
        <v>0</v>
      </c>
      <c r="L702" s="82">
        <f t="shared" si="25"/>
        <v>0</v>
      </c>
      <c r="N702" s="119" t="s">
        <v>24</v>
      </c>
      <c r="O702" s="120" t="s">
        <v>170</v>
      </c>
      <c r="P702" s="122">
        <v>110000026</v>
      </c>
      <c r="Q702" s="122">
        <v>120000026</v>
      </c>
      <c r="R702" s="122">
        <v>155000026</v>
      </c>
      <c r="S702" s="122">
        <v>175000026</v>
      </c>
      <c r="T702" s="122">
        <v>180000026</v>
      </c>
      <c r="U702" s="122">
        <v>185000026</v>
      </c>
      <c r="V702" s="122">
        <v>195000026</v>
      </c>
      <c r="W702" s="122">
        <v>0</v>
      </c>
      <c r="X702" s="122">
        <v>0</v>
      </c>
      <c r="Y702" s="122">
        <v>0</v>
      </c>
      <c r="Z702" s="122">
        <v>0</v>
      </c>
      <c r="AA702" s="122">
        <v>0</v>
      </c>
      <c r="AB702" s="122">
        <v>0</v>
      </c>
      <c r="AC702" s="122">
        <v>0</v>
      </c>
      <c r="AD702" s="121"/>
      <c r="BO702" s="72" t="s">
        <v>210</v>
      </c>
      <c r="BP702" s="73" t="s">
        <v>4091</v>
      </c>
      <c r="BQ702" s="75">
        <v>0</v>
      </c>
      <c r="BR702" s="75">
        <v>0</v>
      </c>
      <c r="BS702" s="75">
        <v>0</v>
      </c>
      <c r="BT702" s="75">
        <v>693000625</v>
      </c>
      <c r="BU702" s="75">
        <v>729000625</v>
      </c>
      <c r="BV702" s="75">
        <v>0</v>
      </c>
      <c r="BW702" s="75">
        <v>0</v>
      </c>
      <c r="BX702" s="75">
        <v>0</v>
      </c>
      <c r="BY702" s="75">
        <v>0</v>
      </c>
      <c r="BZ702" s="75">
        <v>0</v>
      </c>
      <c r="CA702" s="75">
        <v>0</v>
      </c>
    </row>
    <row r="703" spans="10:79" ht="12" customHeight="1">
      <c r="J703" s="46">
        <v>700</v>
      </c>
      <c r="K703" s="46">
        <f t="shared" si="24"/>
        <v>0</v>
      </c>
      <c r="L703" s="82">
        <f t="shared" si="25"/>
        <v>0</v>
      </c>
      <c r="N703" s="119" t="s">
        <v>24</v>
      </c>
      <c r="O703" s="120" t="s">
        <v>2383</v>
      </c>
      <c r="P703" s="122">
        <v>110000026</v>
      </c>
      <c r="Q703" s="122">
        <v>120000026</v>
      </c>
      <c r="R703" s="122">
        <v>155000026</v>
      </c>
      <c r="S703" s="122">
        <v>175000026</v>
      </c>
      <c r="T703" s="122">
        <v>180000026</v>
      </c>
      <c r="U703" s="122">
        <v>185000026</v>
      </c>
      <c r="V703" s="122">
        <v>195000026</v>
      </c>
      <c r="W703" s="122">
        <v>0</v>
      </c>
      <c r="X703" s="122">
        <v>0</v>
      </c>
      <c r="Y703" s="122">
        <v>0</v>
      </c>
      <c r="Z703" s="122">
        <v>0</v>
      </c>
      <c r="AA703" s="122">
        <v>0</v>
      </c>
      <c r="AB703" s="122">
        <v>0</v>
      </c>
      <c r="AC703" s="122">
        <v>0</v>
      </c>
      <c r="AD703" s="121"/>
      <c r="BO703" s="72" t="s">
        <v>210</v>
      </c>
      <c r="BP703" s="73" t="s">
        <v>4092</v>
      </c>
      <c r="BQ703" s="75">
        <v>562000625</v>
      </c>
      <c r="BR703" s="75">
        <v>0</v>
      </c>
      <c r="BS703" s="75">
        <v>0</v>
      </c>
      <c r="BT703" s="75">
        <v>0</v>
      </c>
      <c r="BU703" s="75">
        <v>0</v>
      </c>
      <c r="BV703" s="75">
        <v>0</v>
      </c>
      <c r="BW703" s="75">
        <v>0</v>
      </c>
      <c r="BX703" s="75">
        <v>0</v>
      </c>
      <c r="BY703" s="75">
        <v>0</v>
      </c>
      <c r="BZ703" s="75">
        <v>0</v>
      </c>
      <c r="CA703" s="75">
        <v>0</v>
      </c>
    </row>
    <row r="704" spans="10:79" ht="12" customHeight="1">
      <c r="J704" s="46">
        <v>701</v>
      </c>
      <c r="K704" s="46">
        <f t="shared" si="24"/>
        <v>0</v>
      </c>
      <c r="L704" s="82">
        <f t="shared" si="25"/>
        <v>0</v>
      </c>
      <c r="N704" s="119" t="s">
        <v>24</v>
      </c>
      <c r="O704" s="120" t="s">
        <v>2263</v>
      </c>
      <c r="P704" s="122">
        <v>95000026</v>
      </c>
      <c r="Q704" s="122">
        <v>115000026</v>
      </c>
      <c r="R704" s="122">
        <v>150000026</v>
      </c>
      <c r="S704" s="122">
        <v>170000026</v>
      </c>
      <c r="T704" s="122">
        <v>175000026</v>
      </c>
      <c r="U704" s="122">
        <v>180000026</v>
      </c>
      <c r="V704" s="122">
        <v>190000026</v>
      </c>
      <c r="W704" s="122">
        <v>0</v>
      </c>
      <c r="X704" s="122">
        <v>0</v>
      </c>
      <c r="Y704" s="122">
        <v>0</v>
      </c>
      <c r="Z704" s="122">
        <v>0</v>
      </c>
      <c r="AA704" s="122">
        <v>0</v>
      </c>
      <c r="AB704" s="122">
        <v>0</v>
      </c>
      <c r="AC704" s="122">
        <v>0</v>
      </c>
      <c r="AD704" s="121"/>
      <c r="BO704" s="72" t="s">
        <v>210</v>
      </c>
      <c r="BP704" s="73" t="s">
        <v>4093</v>
      </c>
      <c r="BQ704" s="75">
        <v>0</v>
      </c>
      <c r="BR704" s="75">
        <v>0</v>
      </c>
      <c r="BS704" s="75">
        <v>0</v>
      </c>
      <c r="BT704" s="75">
        <v>0</v>
      </c>
      <c r="BU704" s="75">
        <v>0</v>
      </c>
      <c r="BV704" s="75">
        <v>0</v>
      </c>
      <c r="BW704" s="75">
        <v>0</v>
      </c>
      <c r="BX704" s="75">
        <v>0</v>
      </c>
      <c r="BY704" s="75">
        <v>0</v>
      </c>
      <c r="BZ704" s="75">
        <v>0</v>
      </c>
      <c r="CA704" s="75">
        <v>0</v>
      </c>
    </row>
    <row r="705" spans="10:79" ht="12" customHeight="1">
      <c r="J705" s="46">
        <v>702</v>
      </c>
      <c r="K705" s="46">
        <f t="shared" si="24"/>
        <v>0</v>
      </c>
      <c r="L705" s="82">
        <f t="shared" si="25"/>
        <v>0</v>
      </c>
      <c r="N705" s="119" t="s">
        <v>24</v>
      </c>
      <c r="O705" s="120" t="s">
        <v>2715</v>
      </c>
      <c r="P705" s="122">
        <v>0</v>
      </c>
      <c r="Q705" s="122">
        <v>0</v>
      </c>
      <c r="R705" s="122">
        <v>0</v>
      </c>
      <c r="S705" s="122">
        <v>0</v>
      </c>
      <c r="T705" s="122">
        <v>0</v>
      </c>
      <c r="U705" s="122">
        <v>0</v>
      </c>
      <c r="V705" s="122">
        <v>0</v>
      </c>
      <c r="W705" s="122">
        <v>0</v>
      </c>
      <c r="X705" s="122">
        <v>0</v>
      </c>
      <c r="Y705" s="122">
        <v>0</v>
      </c>
      <c r="Z705" s="122">
        <v>0</v>
      </c>
      <c r="AA705" s="122">
        <v>700000026</v>
      </c>
      <c r="AB705" s="122">
        <v>750000026</v>
      </c>
      <c r="AC705" s="122">
        <v>820000026</v>
      </c>
      <c r="AD705" s="121"/>
      <c r="BO705" s="72" t="s">
        <v>210</v>
      </c>
      <c r="BP705" s="73" t="s">
        <v>4094</v>
      </c>
      <c r="BQ705" s="75">
        <v>562000625</v>
      </c>
      <c r="BR705" s="75">
        <v>0</v>
      </c>
      <c r="BS705" s="75">
        <v>0</v>
      </c>
      <c r="BT705" s="75">
        <v>0</v>
      </c>
      <c r="BU705" s="75">
        <v>0</v>
      </c>
      <c r="BV705" s="75">
        <v>0</v>
      </c>
      <c r="BW705" s="75">
        <v>0</v>
      </c>
      <c r="BX705" s="75">
        <v>0</v>
      </c>
      <c r="BY705" s="75">
        <v>0</v>
      </c>
      <c r="BZ705" s="75">
        <v>0</v>
      </c>
      <c r="CA705" s="75">
        <v>0</v>
      </c>
    </row>
    <row r="706" spans="10:79" ht="12" customHeight="1">
      <c r="J706" s="46">
        <v>703</v>
      </c>
      <c r="K706" s="46">
        <f t="shared" si="24"/>
        <v>0</v>
      </c>
      <c r="L706" s="82">
        <f t="shared" si="25"/>
        <v>0</v>
      </c>
      <c r="N706" s="119" t="s">
        <v>24</v>
      </c>
      <c r="O706" s="120" t="s">
        <v>757</v>
      </c>
      <c r="P706" s="122">
        <v>120000026</v>
      </c>
      <c r="Q706" s="122">
        <v>140000026</v>
      </c>
      <c r="R706" s="122">
        <v>160000026</v>
      </c>
      <c r="S706" s="122">
        <v>175000026</v>
      </c>
      <c r="T706" s="122">
        <v>190000026</v>
      </c>
      <c r="U706" s="122">
        <v>205000026</v>
      </c>
      <c r="V706" s="122">
        <v>215000026</v>
      </c>
      <c r="W706" s="122">
        <v>0</v>
      </c>
      <c r="X706" s="122">
        <v>0</v>
      </c>
      <c r="Y706" s="122">
        <v>0</v>
      </c>
      <c r="Z706" s="122">
        <v>0</v>
      </c>
      <c r="AA706" s="122">
        <v>0</v>
      </c>
      <c r="AB706" s="122">
        <v>0</v>
      </c>
      <c r="AC706" s="122">
        <v>0</v>
      </c>
      <c r="AD706" s="121"/>
      <c r="BO706" s="72" t="s">
        <v>210</v>
      </c>
      <c r="BP706" s="73" t="s">
        <v>4095</v>
      </c>
      <c r="BQ706" s="75">
        <v>0</v>
      </c>
      <c r="BR706" s="75">
        <v>0</v>
      </c>
      <c r="BS706" s="75">
        <v>0</v>
      </c>
      <c r="BT706" s="75">
        <v>0</v>
      </c>
      <c r="BU706" s="75">
        <v>0</v>
      </c>
      <c r="BV706" s="75">
        <v>0</v>
      </c>
      <c r="BW706" s="75">
        <v>0</v>
      </c>
      <c r="BX706" s="75">
        <v>850000625</v>
      </c>
      <c r="BY706" s="75">
        <v>0</v>
      </c>
      <c r="BZ706" s="75">
        <v>0</v>
      </c>
      <c r="CA706" s="75">
        <v>0</v>
      </c>
    </row>
    <row r="707" spans="10:79" ht="12" customHeight="1">
      <c r="J707" s="46">
        <v>704</v>
      </c>
      <c r="K707" s="46">
        <f t="shared" si="24"/>
        <v>0</v>
      </c>
      <c r="L707" s="82">
        <f t="shared" si="25"/>
        <v>0</v>
      </c>
      <c r="N707" s="119" t="s">
        <v>24</v>
      </c>
      <c r="O707" s="120" t="s">
        <v>1535</v>
      </c>
      <c r="P707" s="122">
        <v>110000026</v>
      </c>
      <c r="Q707" s="122">
        <v>120000026</v>
      </c>
      <c r="R707" s="122">
        <v>155000026</v>
      </c>
      <c r="S707" s="122">
        <v>175000026</v>
      </c>
      <c r="T707" s="122">
        <v>180000026</v>
      </c>
      <c r="U707" s="122">
        <v>185000026</v>
      </c>
      <c r="V707" s="122">
        <v>195000026</v>
      </c>
      <c r="W707" s="122">
        <v>0</v>
      </c>
      <c r="X707" s="122">
        <v>0</v>
      </c>
      <c r="Y707" s="122">
        <v>0</v>
      </c>
      <c r="Z707" s="122">
        <v>0</v>
      </c>
      <c r="AA707" s="122">
        <v>0</v>
      </c>
      <c r="AB707" s="122">
        <v>0</v>
      </c>
      <c r="AC707" s="122">
        <v>0</v>
      </c>
      <c r="AD707" s="121"/>
      <c r="BO707" s="72" t="s">
        <v>210</v>
      </c>
      <c r="BP707" s="73" t="s">
        <v>4096</v>
      </c>
      <c r="BQ707" s="75">
        <v>0</v>
      </c>
      <c r="BR707" s="75">
        <v>0</v>
      </c>
      <c r="BS707" s="75">
        <v>0</v>
      </c>
      <c r="BT707" s="75">
        <v>648000625</v>
      </c>
      <c r="BU707" s="75">
        <v>684000625</v>
      </c>
      <c r="BV707" s="75">
        <v>0</v>
      </c>
      <c r="BW707" s="75">
        <v>765000625</v>
      </c>
      <c r="BX707" s="75">
        <v>0</v>
      </c>
      <c r="BY707" s="75">
        <v>0</v>
      </c>
      <c r="BZ707" s="75">
        <v>0</v>
      </c>
      <c r="CA707" s="75">
        <v>0</v>
      </c>
    </row>
    <row r="708" spans="10:79" ht="12" customHeight="1">
      <c r="J708" s="46">
        <v>705</v>
      </c>
      <c r="K708" s="46">
        <f t="shared" si="24"/>
        <v>0</v>
      </c>
      <c r="L708" s="82">
        <f t="shared" si="25"/>
        <v>0</v>
      </c>
      <c r="N708" s="119" t="s">
        <v>24</v>
      </c>
      <c r="O708" s="120" t="s">
        <v>2384</v>
      </c>
      <c r="P708" s="122">
        <v>110000026</v>
      </c>
      <c r="Q708" s="122">
        <v>120000026</v>
      </c>
      <c r="R708" s="122">
        <v>155000026</v>
      </c>
      <c r="S708" s="122">
        <v>175000026</v>
      </c>
      <c r="T708" s="122">
        <v>180000026</v>
      </c>
      <c r="U708" s="122">
        <v>185000026</v>
      </c>
      <c r="V708" s="122">
        <v>195000026</v>
      </c>
      <c r="W708" s="122">
        <v>0</v>
      </c>
      <c r="X708" s="122">
        <v>0</v>
      </c>
      <c r="Y708" s="122">
        <v>0</v>
      </c>
      <c r="Z708" s="122">
        <v>0</v>
      </c>
      <c r="AA708" s="122">
        <v>0</v>
      </c>
      <c r="AB708" s="122">
        <v>0</v>
      </c>
      <c r="AC708" s="122">
        <v>0</v>
      </c>
      <c r="AD708" s="121"/>
      <c r="BO708" s="72" t="s">
        <v>210</v>
      </c>
      <c r="BP708" s="73" t="s">
        <v>4097</v>
      </c>
      <c r="BQ708" s="75">
        <v>405000026</v>
      </c>
      <c r="BR708" s="75">
        <v>460000026</v>
      </c>
      <c r="BS708" s="75">
        <v>525000026</v>
      </c>
      <c r="BT708" s="75">
        <v>610000026</v>
      </c>
      <c r="BU708" s="75">
        <v>705000026</v>
      </c>
      <c r="BV708" s="75">
        <v>815000026</v>
      </c>
      <c r="BW708" s="75">
        <v>850000026</v>
      </c>
      <c r="BX708" s="75">
        <v>0</v>
      </c>
      <c r="BY708" s="75">
        <v>0</v>
      </c>
      <c r="BZ708" s="75">
        <v>0</v>
      </c>
      <c r="CA708" s="75">
        <v>0</v>
      </c>
    </row>
    <row r="709" spans="10:79" ht="12" customHeight="1">
      <c r="J709" s="46">
        <v>706</v>
      </c>
      <c r="K709" s="46">
        <f t="shared" ref="K709:K772" si="26">IFERROR(IF($B$3="Passenger",(HLOOKUP($K$3,$AI$4:$BC$699,1+J709,0)),(HLOOKUP($K$3,$BF$4:$BM$686,1+J709,0))),0)</f>
        <v>0</v>
      </c>
      <c r="L709" s="82">
        <f t="shared" ref="L709:L772" si="27">IFERROR(IF($B$3="Passenger",VLOOKUP(K709,$O$5:$AD$3396,$L$3+1,0),VLOOKUP(K709,$BP$5:$CA$1915,$L$3+1,0)),0)</f>
        <v>0</v>
      </c>
      <c r="N709" s="119" t="s">
        <v>24</v>
      </c>
      <c r="O709" s="120" t="s">
        <v>758</v>
      </c>
      <c r="P709" s="122">
        <v>110000026</v>
      </c>
      <c r="Q709" s="122">
        <v>120000026</v>
      </c>
      <c r="R709" s="122">
        <v>155000026</v>
      </c>
      <c r="S709" s="122">
        <v>175000026</v>
      </c>
      <c r="T709" s="122">
        <v>180000026</v>
      </c>
      <c r="U709" s="122">
        <v>185000026</v>
      </c>
      <c r="V709" s="122">
        <v>195000026</v>
      </c>
      <c r="W709" s="122">
        <v>0</v>
      </c>
      <c r="X709" s="122">
        <v>0</v>
      </c>
      <c r="Y709" s="122">
        <v>0</v>
      </c>
      <c r="Z709" s="122">
        <v>0</v>
      </c>
      <c r="AA709" s="122">
        <v>0</v>
      </c>
      <c r="AB709" s="122">
        <v>0</v>
      </c>
      <c r="AC709" s="122">
        <v>0</v>
      </c>
      <c r="AD709" s="121"/>
      <c r="BO709" s="72" t="s">
        <v>37</v>
      </c>
      <c r="BP709" s="73" t="s">
        <v>4098</v>
      </c>
      <c r="BQ709" s="75">
        <v>216000625</v>
      </c>
      <c r="BR709" s="75">
        <v>0</v>
      </c>
      <c r="BS709" s="75">
        <v>279000625</v>
      </c>
      <c r="BT709" s="75">
        <v>0</v>
      </c>
      <c r="BU709" s="75">
        <v>648000625</v>
      </c>
      <c r="BV709" s="75">
        <v>693000625</v>
      </c>
      <c r="BW709" s="75">
        <v>738000625</v>
      </c>
      <c r="BX709" s="75">
        <v>810000625</v>
      </c>
      <c r="BY709" s="75">
        <v>0</v>
      </c>
      <c r="BZ709" s="75">
        <v>0</v>
      </c>
      <c r="CA709" s="75">
        <v>0</v>
      </c>
    </row>
    <row r="710" spans="10:79" ht="12" customHeight="1">
      <c r="J710" s="46">
        <v>707</v>
      </c>
      <c r="K710" s="46">
        <f t="shared" si="26"/>
        <v>0</v>
      </c>
      <c r="L710" s="82">
        <f t="shared" si="27"/>
        <v>0</v>
      </c>
      <c r="N710" s="119" t="s">
        <v>24</v>
      </c>
      <c r="O710" s="120" t="s">
        <v>705</v>
      </c>
      <c r="P710" s="122">
        <v>110000026</v>
      </c>
      <c r="Q710" s="122">
        <v>120000026</v>
      </c>
      <c r="R710" s="122">
        <v>155000026</v>
      </c>
      <c r="S710" s="122">
        <v>175000026</v>
      </c>
      <c r="T710" s="122">
        <v>180000026</v>
      </c>
      <c r="U710" s="122">
        <v>185000026</v>
      </c>
      <c r="V710" s="122">
        <v>195000026</v>
      </c>
      <c r="W710" s="122">
        <v>0</v>
      </c>
      <c r="X710" s="122">
        <v>0</v>
      </c>
      <c r="Y710" s="122">
        <v>0</v>
      </c>
      <c r="Z710" s="122">
        <v>0</v>
      </c>
      <c r="AA710" s="122">
        <v>0</v>
      </c>
      <c r="AB710" s="122">
        <v>0</v>
      </c>
      <c r="AC710" s="122">
        <v>0</v>
      </c>
      <c r="AD710" s="121"/>
      <c r="BO710" s="72" t="s">
        <v>37</v>
      </c>
      <c r="BP710" s="73" t="s">
        <v>4099</v>
      </c>
      <c r="BQ710" s="75">
        <v>180000625</v>
      </c>
      <c r="BR710" s="75">
        <v>0</v>
      </c>
      <c r="BS710" s="75">
        <v>243000625</v>
      </c>
      <c r="BT710" s="75">
        <v>0</v>
      </c>
      <c r="BU710" s="75">
        <v>0</v>
      </c>
      <c r="BV710" s="75">
        <v>0</v>
      </c>
      <c r="BW710" s="75">
        <v>0</v>
      </c>
      <c r="BX710" s="75">
        <v>0</v>
      </c>
      <c r="BY710" s="75">
        <v>0</v>
      </c>
      <c r="BZ710" s="75">
        <v>0</v>
      </c>
      <c r="CA710" s="75">
        <v>0</v>
      </c>
    </row>
    <row r="711" spans="10:79" ht="12" customHeight="1">
      <c r="J711" s="46">
        <v>708</v>
      </c>
      <c r="K711" s="46">
        <f t="shared" si="26"/>
        <v>0</v>
      </c>
      <c r="L711" s="82">
        <f t="shared" si="27"/>
        <v>0</v>
      </c>
      <c r="N711" s="119" t="s">
        <v>24</v>
      </c>
      <c r="O711" s="120" t="s">
        <v>2385</v>
      </c>
      <c r="P711" s="122">
        <v>95000026</v>
      </c>
      <c r="Q711" s="122">
        <v>115000026</v>
      </c>
      <c r="R711" s="122">
        <v>150000026</v>
      </c>
      <c r="S711" s="122">
        <v>170000026</v>
      </c>
      <c r="T711" s="122">
        <v>175000026</v>
      </c>
      <c r="U711" s="122">
        <v>180000026</v>
      </c>
      <c r="V711" s="122">
        <v>190000026</v>
      </c>
      <c r="W711" s="122">
        <v>0</v>
      </c>
      <c r="X711" s="122">
        <v>0</v>
      </c>
      <c r="Y711" s="122">
        <v>0</v>
      </c>
      <c r="Z711" s="122">
        <v>0</v>
      </c>
      <c r="AA711" s="122">
        <v>0</v>
      </c>
      <c r="AB711" s="122">
        <v>0</v>
      </c>
      <c r="AC711" s="122">
        <v>0</v>
      </c>
      <c r="AD711" s="121"/>
      <c r="BO711" s="72" t="s">
        <v>37</v>
      </c>
      <c r="BP711" s="73" t="s">
        <v>4100</v>
      </c>
      <c r="BQ711" s="75">
        <v>0</v>
      </c>
      <c r="BR711" s="75">
        <v>0</v>
      </c>
      <c r="BS711" s="75">
        <v>297000625</v>
      </c>
      <c r="BT711" s="75">
        <v>324000625</v>
      </c>
      <c r="BU711" s="75">
        <v>0</v>
      </c>
      <c r="BV711" s="75">
        <v>0</v>
      </c>
      <c r="BW711" s="75">
        <v>0</v>
      </c>
      <c r="BX711" s="75">
        <v>0</v>
      </c>
      <c r="BY711" s="75">
        <v>0</v>
      </c>
      <c r="BZ711" s="75">
        <v>0</v>
      </c>
      <c r="CA711" s="75">
        <v>0</v>
      </c>
    </row>
    <row r="712" spans="10:79" ht="12" customHeight="1">
      <c r="J712" s="46">
        <v>709</v>
      </c>
      <c r="K712" s="46">
        <f t="shared" si="26"/>
        <v>0</v>
      </c>
      <c r="L712" s="82">
        <f t="shared" si="27"/>
        <v>0</v>
      </c>
      <c r="N712" s="119" t="s">
        <v>24</v>
      </c>
      <c r="O712" s="120" t="s">
        <v>1868</v>
      </c>
      <c r="P712" s="122">
        <v>70000026</v>
      </c>
      <c r="Q712" s="122">
        <v>75000026</v>
      </c>
      <c r="R712" s="122">
        <v>80000026</v>
      </c>
      <c r="S712" s="122">
        <v>85000026</v>
      </c>
      <c r="T712" s="122">
        <v>95000026</v>
      </c>
      <c r="U712" s="122">
        <v>105000026</v>
      </c>
      <c r="V712" s="122">
        <v>110000026</v>
      </c>
      <c r="W712" s="122">
        <v>115000026</v>
      </c>
      <c r="X712" s="122">
        <v>125000026</v>
      </c>
      <c r="Y712" s="122">
        <v>130000026</v>
      </c>
      <c r="Z712" s="122">
        <v>135000026</v>
      </c>
      <c r="AA712" s="122">
        <v>140000026</v>
      </c>
      <c r="AB712" s="122">
        <v>145000026</v>
      </c>
      <c r="AC712" s="122">
        <v>165000026</v>
      </c>
      <c r="AD712" s="121"/>
      <c r="BO712" s="72" t="s">
        <v>37</v>
      </c>
      <c r="BP712" s="73" t="s">
        <v>4101</v>
      </c>
      <c r="BQ712" s="75">
        <v>0</v>
      </c>
      <c r="BR712" s="75">
        <v>0</v>
      </c>
      <c r="BS712" s="75">
        <v>0</v>
      </c>
      <c r="BT712" s="75">
        <v>0</v>
      </c>
      <c r="BU712" s="75">
        <v>0</v>
      </c>
      <c r="BV712" s="75">
        <v>0</v>
      </c>
      <c r="BW712" s="75">
        <v>0</v>
      </c>
      <c r="BX712" s="75">
        <v>0</v>
      </c>
      <c r="BY712" s="75">
        <v>0</v>
      </c>
      <c r="BZ712" s="75">
        <v>0</v>
      </c>
      <c r="CA712" s="75">
        <v>0</v>
      </c>
    </row>
    <row r="713" spans="10:79" ht="12" customHeight="1">
      <c r="J713" s="46">
        <v>710</v>
      </c>
      <c r="K713" s="46">
        <f t="shared" si="26"/>
        <v>0</v>
      </c>
      <c r="L713" s="82">
        <f t="shared" si="27"/>
        <v>0</v>
      </c>
      <c r="N713" s="119" t="s">
        <v>24</v>
      </c>
      <c r="O713" s="120" t="s">
        <v>1748</v>
      </c>
      <c r="P713" s="122">
        <v>0</v>
      </c>
      <c r="Q713" s="122">
        <v>0</v>
      </c>
      <c r="R713" s="122">
        <v>0</v>
      </c>
      <c r="S713" s="122">
        <v>0</v>
      </c>
      <c r="T713" s="122">
        <v>105000026</v>
      </c>
      <c r="U713" s="122">
        <v>110000026</v>
      </c>
      <c r="V713" s="122">
        <v>125000026</v>
      </c>
      <c r="W713" s="122">
        <v>135000026</v>
      </c>
      <c r="X713" s="122">
        <v>140000016</v>
      </c>
      <c r="Y713" s="122">
        <v>145000026</v>
      </c>
      <c r="Z713" s="122">
        <v>150000026</v>
      </c>
      <c r="AA713" s="122">
        <v>180000026</v>
      </c>
      <c r="AB713" s="122">
        <v>200000026</v>
      </c>
      <c r="AC713" s="122">
        <v>210000026</v>
      </c>
      <c r="AD713" s="121"/>
      <c r="BO713" s="72" t="s">
        <v>37</v>
      </c>
      <c r="BP713" s="73" t="s">
        <v>4102</v>
      </c>
      <c r="BQ713" s="75">
        <v>252000625</v>
      </c>
      <c r="BR713" s="75">
        <v>288000625</v>
      </c>
      <c r="BS713" s="75">
        <v>297000625</v>
      </c>
      <c r="BT713" s="75">
        <v>342000625</v>
      </c>
      <c r="BU713" s="75">
        <v>387000625</v>
      </c>
      <c r="BV713" s="75">
        <v>0</v>
      </c>
      <c r="BW713" s="75">
        <v>0</v>
      </c>
      <c r="BX713" s="75">
        <v>0</v>
      </c>
      <c r="BY713" s="75">
        <v>0</v>
      </c>
      <c r="BZ713" s="75">
        <v>0</v>
      </c>
      <c r="CA713" s="75">
        <v>0</v>
      </c>
    </row>
    <row r="714" spans="10:79" ht="12" customHeight="1">
      <c r="J714" s="46">
        <v>711</v>
      </c>
      <c r="K714" s="46">
        <f t="shared" si="26"/>
        <v>0</v>
      </c>
      <c r="L714" s="82">
        <f t="shared" si="27"/>
        <v>0</v>
      </c>
      <c r="N714" s="119" t="s">
        <v>24</v>
      </c>
      <c r="O714" s="120" t="s">
        <v>1836</v>
      </c>
      <c r="P714" s="122">
        <v>0</v>
      </c>
      <c r="Q714" s="122">
        <v>0</v>
      </c>
      <c r="R714" s="122">
        <v>0</v>
      </c>
      <c r="S714" s="122">
        <v>0</v>
      </c>
      <c r="T714" s="122">
        <v>110000026</v>
      </c>
      <c r="U714" s="122">
        <v>120000026</v>
      </c>
      <c r="V714" s="122">
        <v>125000026</v>
      </c>
      <c r="W714" s="122">
        <v>130000026</v>
      </c>
      <c r="X714" s="122">
        <v>135000026</v>
      </c>
      <c r="Y714" s="122">
        <v>140000016</v>
      </c>
      <c r="Z714" s="122">
        <v>145000026</v>
      </c>
      <c r="AA714" s="122">
        <v>150000026</v>
      </c>
      <c r="AB714" s="122">
        <v>180000026</v>
      </c>
      <c r="AC714" s="122">
        <v>200000026</v>
      </c>
      <c r="AD714" s="121"/>
      <c r="BO714" s="72" t="s">
        <v>37</v>
      </c>
      <c r="BP714" s="73" t="s">
        <v>4103</v>
      </c>
      <c r="BQ714" s="75">
        <v>252000625</v>
      </c>
      <c r="BR714" s="75">
        <v>288000625</v>
      </c>
      <c r="BS714" s="75">
        <v>297000625</v>
      </c>
      <c r="BT714" s="75">
        <v>324000625</v>
      </c>
      <c r="BU714" s="75">
        <v>387000625</v>
      </c>
      <c r="BV714" s="75">
        <v>0</v>
      </c>
      <c r="BW714" s="75">
        <v>0</v>
      </c>
      <c r="BX714" s="75">
        <v>0</v>
      </c>
      <c r="BY714" s="75">
        <v>0</v>
      </c>
      <c r="BZ714" s="75">
        <v>0</v>
      </c>
      <c r="CA714" s="75">
        <v>0</v>
      </c>
    </row>
    <row r="715" spans="10:79" ht="12" customHeight="1">
      <c r="J715" s="46">
        <v>712</v>
      </c>
      <c r="K715" s="46">
        <f t="shared" si="26"/>
        <v>0</v>
      </c>
      <c r="L715" s="82">
        <f t="shared" si="27"/>
        <v>0</v>
      </c>
      <c r="N715" s="119" t="s">
        <v>24</v>
      </c>
      <c r="O715" s="120" t="s">
        <v>2634</v>
      </c>
      <c r="P715" s="122">
        <v>0</v>
      </c>
      <c r="Q715" s="122">
        <v>0</v>
      </c>
      <c r="R715" s="122">
        <v>0</v>
      </c>
      <c r="S715" s="122">
        <v>0</v>
      </c>
      <c r="T715" s="122">
        <v>100000026</v>
      </c>
      <c r="U715" s="122">
        <v>105000026</v>
      </c>
      <c r="V715" s="122">
        <v>110000026</v>
      </c>
      <c r="W715" s="122">
        <v>125000026</v>
      </c>
      <c r="X715" s="122">
        <v>135000026</v>
      </c>
      <c r="Y715" s="122">
        <v>140000026</v>
      </c>
      <c r="Z715" s="122">
        <v>145000026</v>
      </c>
      <c r="AA715" s="122">
        <v>150000026</v>
      </c>
      <c r="AB715" s="122">
        <v>180000026</v>
      </c>
      <c r="AC715" s="122">
        <v>200000026</v>
      </c>
      <c r="AD715" s="121"/>
      <c r="BO715" s="72" t="s">
        <v>37</v>
      </c>
      <c r="BP715" s="73" t="s">
        <v>4104</v>
      </c>
      <c r="BQ715" s="75">
        <v>0</v>
      </c>
      <c r="BR715" s="75">
        <v>288000625</v>
      </c>
      <c r="BS715" s="75">
        <v>0</v>
      </c>
      <c r="BT715" s="75">
        <v>0</v>
      </c>
      <c r="BU715" s="75">
        <v>0</v>
      </c>
      <c r="BV715" s="75">
        <v>0</v>
      </c>
      <c r="BW715" s="75">
        <v>0</v>
      </c>
      <c r="BX715" s="75">
        <v>0</v>
      </c>
      <c r="BY715" s="75">
        <v>0</v>
      </c>
      <c r="BZ715" s="75">
        <v>0</v>
      </c>
      <c r="CA715" s="75">
        <v>0</v>
      </c>
    </row>
    <row r="716" spans="10:79" ht="12" customHeight="1">
      <c r="J716" s="46">
        <v>713</v>
      </c>
      <c r="K716" s="46">
        <f t="shared" si="26"/>
        <v>0</v>
      </c>
      <c r="L716" s="82">
        <f t="shared" si="27"/>
        <v>0</v>
      </c>
      <c r="N716" s="119" t="s">
        <v>24</v>
      </c>
      <c r="O716" s="120" t="s">
        <v>2129</v>
      </c>
      <c r="P716" s="122">
        <v>0</v>
      </c>
      <c r="Q716" s="122">
        <v>0</v>
      </c>
      <c r="R716" s="122">
        <v>0</v>
      </c>
      <c r="S716" s="122">
        <v>0</v>
      </c>
      <c r="T716" s="122">
        <v>105000026</v>
      </c>
      <c r="U716" s="122">
        <v>110000026</v>
      </c>
      <c r="V716" s="122">
        <v>125000026</v>
      </c>
      <c r="W716" s="122">
        <v>135000026</v>
      </c>
      <c r="X716" s="122">
        <v>140000016</v>
      </c>
      <c r="Y716" s="122">
        <v>145000026</v>
      </c>
      <c r="Z716" s="122">
        <v>150000026</v>
      </c>
      <c r="AA716" s="122">
        <v>180000026</v>
      </c>
      <c r="AB716" s="122">
        <v>200000026</v>
      </c>
      <c r="AC716" s="122">
        <v>210000026</v>
      </c>
      <c r="AD716" s="121"/>
      <c r="BO716" s="72" t="s">
        <v>37</v>
      </c>
      <c r="BP716" s="73" t="s">
        <v>4105</v>
      </c>
      <c r="BQ716" s="75">
        <v>0</v>
      </c>
      <c r="BR716" s="75">
        <v>0</v>
      </c>
      <c r="BS716" s="75">
        <v>288000625</v>
      </c>
      <c r="BT716" s="75">
        <v>315000625</v>
      </c>
      <c r="BU716" s="75">
        <v>0</v>
      </c>
      <c r="BV716" s="75">
        <v>0</v>
      </c>
      <c r="BW716" s="75">
        <v>0</v>
      </c>
      <c r="BX716" s="75">
        <v>0</v>
      </c>
      <c r="BY716" s="75">
        <v>0</v>
      </c>
      <c r="BZ716" s="75">
        <v>0</v>
      </c>
      <c r="CA716" s="75">
        <v>0</v>
      </c>
    </row>
    <row r="717" spans="10:79" ht="12" customHeight="1">
      <c r="J717" s="46">
        <v>714</v>
      </c>
      <c r="K717" s="46">
        <f t="shared" si="26"/>
        <v>0</v>
      </c>
      <c r="L717" s="82">
        <f t="shared" si="27"/>
        <v>0</v>
      </c>
      <c r="N717" s="119" t="s">
        <v>24</v>
      </c>
      <c r="O717" s="120" t="s">
        <v>1638</v>
      </c>
      <c r="P717" s="122">
        <v>70000026</v>
      </c>
      <c r="Q717" s="122">
        <v>75000026</v>
      </c>
      <c r="R717" s="122">
        <v>80000026</v>
      </c>
      <c r="S717" s="122">
        <v>85000026</v>
      </c>
      <c r="T717" s="122">
        <v>90000026</v>
      </c>
      <c r="U717" s="122">
        <v>95000026</v>
      </c>
      <c r="V717" s="122">
        <v>100000026</v>
      </c>
      <c r="W717" s="122">
        <v>105000026</v>
      </c>
      <c r="X717" s="122">
        <v>120000026</v>
      </c>
      <c r="Y717" s="122">
        <v>125000026</v>
      </c>
      <c r="Z717" s="122">
        <v>130000026</v>
      </c>
      <c r="AA717" s="122">
        <v>135000026</v>
      </c>
      <c r="AB717" s="122">
        <v>140000026</v>
      </c>
      <c r="AC717" s="122">
        <v>145000026</v>
      </c>
      <c r="AD717" s="121"/>
      <c r="BO717" s="72" t="s">
        <v>37</v>
      </c>
      <c r="BP717" s="73" t="s">
        <v>4106</v>
      </c>
      <c r="BQ717" s="75">
        <v>0</v>
      </c>
      <c r="BR717" s="75">
        <v>0</v>
      </c>
      <c r="BS717" s="75">
        <v>0</v>
      </c>
      <c r="BT717" s="75">
        <v>0</v>
      </c>
      <c r="BU717" s="75">
        <v>0</v>
      </c>
      <c r="BV717" s="75">
        <v>0</v>
      </c>
      <c r="BW717" s="75">
        <v>0</v>
      </c>
      <c r="BX717" s="75">
        <v>0</v>
      </c>
      <c r="BY717" s="75">
        <v>0</v>
      </c>
      <c r="BZ717" s="75">
        <v>0</v>
      </c>
      <c r="CA717" s="75">
        <v>0</v>
      </c>
    </row>
    <row r="718" spans="10:79" ht="12" customHeight="1">
      <c r="J718" s="46">
        <v>715</v>
      </c>
      <c r="K718" s="46">
        <f t="shared" si="26"/>
        <v>0</v>
      </c>
      <c r="L718" s="82">
        <f t="shared" si="27"/>
        <v>0</v>
      </c>
      <c r="N718" s="119" t="s">
        <v>24</v>
      </c>
      <c r="O718" s="120" t="s">
        <v>1711</v>
      </c>
      <c r="P718" s="122">
        <v>0</v>
      </c>
      <c r="Q718" s="122">
        <v>75000026</v>
      </c>
      <c r="R718" s="122">
        <v>80000026</v>
      </c>
      <c r="S718" s="122">
        <v>90000026</v>
      </c>
      <c r="T718" s="122">
        <v>100000026</v>
      </c>
      <c r="U718" s="122">
        <v>110000026</v>
      </c>
      <c r="V718" s="122">
        <v>115000026</v>
      </c>
      <c r="W718" s="122">
        <v>130000026</v>
      </c>
      <c r="X718" s="122">
        <v>135000026</v>
      </c>
      <c r="Y718" s="122">
        <v>140000025</v>
      </c>
      <c r="Z718" s="122">
        <v>145000026</v>
      </c>
      <c r="AA718" s="122">
        <v>150000026</v>
      </c>
      <c r="AB718" s="122">
        <v>160000026</v>
      </c>
      <c r="AC718" s="122">
        <v>165000026</v>
      </c>
      <c r="AD718" s="121"/>
      <c r="BO718" s="72" t="s">
        <v>37</v>
      </c>
      <c r="BP718" s="73" t="s">
        <v>4107</v>
      </c>
      <c r="BQ718" s="75">
        <v>252000625</v>
      </c>
      <c r="BR718" s="75">
        <v>288000625</v>
      </c>
      <c r="BS718" s="75">
        <v>315000625</v>
      </c>
      <c r="BT718" s="75">
        <v>342000625</v>
      </c>
      <c r="BU718" s="75">
        <v>387000625</v>
      </c>
      <c r="BV718" s="75">
        <v>423000625</v>
      </c>
      <c r="BW718" s="75">
        <v>441000625</v>
      </c>
      <c r="BX718" s="75">
        <v>486000625</v>
      </c>
      <c r="BY718" s="75">
        <v>558000625</v>
      </c>
      <c r="BZ718" s="75">
        <v>0</v>
      </c>
      <c r="CA718" s="75">
        <v>0</v>
      </c>
    </row>
    <row r="719" spans="10:79" ht="12" customHeight="1">
      <c r="J719" s="46">
        <v>716</v>
      </c>
      <c r="K719" s="46">
        <f t="shared" si="26"/>
        <v>0</v>
      </c>
      <c r="L719" s="82">
        <f t="shared" si="27"/>
        <v>0</v>
      </c>
      <c r="N719" s="119" t="s">
        <v>24</v>
      </c>
      <c r="O719" s="120" t="s">
        <v>1815</v>
      </c>
      <c r="P719" s="122">
        <v>0</v>
      </c>
      <c r="Q719" s="122">
        <v>60000026</v>
      </c>
      <c r="R719" s="122">
        <v>65000026</v>
      </c>
      <c r="S719" s="122">
        <v>70000026</v>
      </c>
      <c r="T719" s="122">
        <v>75000026</v>
      </c>
      <c r="U719" s="122">
        <v>80000026</v>
      </c>
      <c r="V719" s="122">
        <v>85000026</v>
      </c>
      <c r="W719" s="122">
        <v>90000026</v>
      </c>
      <c r="X719" s="122">
        <v>95000026</v>
      </c>
      <c r="Y719" s="122">
        <v>100000026</v>
      </c>
      <c r="Z719" s="122">
        <v>105000026</v>
      </c>
      <c r="AA719" s="122">
        <v>125000026</v>
      </c>
      <c r="AB719" s="122">
        <v>130000026</v>
      </c>
      <c r="AC719" s="122">
        <v>135000026</v>
      </c>
      <c r="AD719" s="121"/>
      <c r="BO719" s="72" t="s">
        <v>37</v>
      </c>
      <c r="BP719" s="73" t="s">
        <v>4108</v>
      </c>
      <c r="BQ719" s="75">
        <v>0</v>
      </c>
      <c r="BR719" s="75">
        <v>288000625</v>
      </c>
      <c r="BS719" s="75">
        <v>0</v>
      </c>
      <c r="BT719" s="75">
        <v>0</v>
      </c>
      <c r="BU719" s="75">
        <v>0</v>
      </c>
      <c r="BV719" s="75">
        <v>0</v>
      </c>
      <c r="BW719" s="75">
        <v>0</v>
      </c>
      <c r="BX719" s="75">
        <v>0</v>
      </c>
      <c r="BY719" s="75">
        <v>0</v>
      </c>
      <c r="BZ719" s="75">
        <v>0</v>
      </c>
      <c r="CA719" s="75">
        <v>0</v>
      </c>
    </row>
    <row r="720" spans="10:79" ht="12" customHeight="1">
      <c r="J720" s="46">
        <v>717</v>
      </c>
      <c r="K720" s="46">
        <f t="shared" si="26"/>
        <v>0</v>
      </c>
      <c r="L720" s="82">
        <f t="shared" si="27"/>
        <v>0</v>
      </c>
      <c r="N720" s="119" t="s">
        <v>24</v>
      </c>
      <c r="O720" s="120" t="s">
        <v>1155</v>
      </c>
      <c r="P720" s="122">
        <v>70000026</v>
      </c>
      <c r="Q720" s="122">
        <v>75000026</v>
      </c>
      <c r="R720" s="122">
        <v>80000026</v>
      </c>
      <c r="S720" s="122">
        <v>85000026</v>
      </c>
      <c r="T720" s="122">
        <v>90000026</v>
      </c>
      <c r="U720" s="122">
        <v>95000026</v>
      </c>
      <c r="V720" s="122">
        <v>100000026</v>
      </c>
      <c r="W720" s="122">
        <v>105000026</v>
      </c>
      <c r="X720" s="122">
        <v>110000025</v>
      </c>
      <c r="Y720" s="122">
        <v>125000026</v>
      </c>
      <c r="Z720" s="122">
        <v>130000026</v>
      </c>
      <c r="AA720" s="122">
        <v>135000026</v>
      </c>
      <c r="AB720" s="122">
        <v>140000026</v>
      </c>
      <c r="AC720" s="122">
        <v>145000026</v>
      </c>
      <c r="AD720" s="121"/>
      <c r="BO720" s="72" t="s">
        <v>37</v>
      </c>
      <c r="BP720" s="73" t="s">
        <v>4109</v>
      </c>
      <c r="BQ720" s="75">
        <v>252000625</v>
      </c>
      <c r="BR720" s="75">
        <v>288000625</v>
      </c>
      <c r="BS720" s="75">
        <v>288000625</v>
      </c>
      <c r="BT720" s="75">
        <v>315000625</v>
      </c>
      <c r="BU720" s="75">
        <v>387000625</v>
      </c>
      <c r="BV720" s="75">
        <v>423000625</v>
      </c>
      <c r="BW720" s="75">
        <v>441000625</v>
      </c>
      <c r="BX720" s="75">
        <v>486000625</v>
      </c>
      <c r="BY720" s="75">
        <v>558000625</v>
      </c>
      <c r="BZ720" s="75">
        <v>0</v>
      </c>
      <c r="CA720" s="75">
        <v>0</v>
      </c>
    </row>
    <row r="721" spans="10:79" ht="12" customHeight="1">
      <c r="J721" s="46">
        <v>718</v>
      </c>
      <c r="K721" s="46">
        <f t="shared" si="26"/>
        <v>0</v>
      </c>
      <c r="L721" s="82">
        <f t="shared" si="27"/>
        <v>0</v>
      </c>
      <c r="N721" s="119" t="s">
        <v>24</v>
      </c>
      <c r="O721" s="120" t="s">
        <v>1624</v>
      </c>
      <c r="P721" s="122">
        <v>70000026</v>
      </c>
      <c r="Q721" s="122">
        <v>75000026</v>
      </c>
      <c r="R721" s="122">
        <v>80000026</v>
      </c>
      <c r="S721" s="122">
        <v>85000026</v>
      </c>
      <c r="T721" s="122">
        <v>90000026</v>
      </c>
      <c r="U721" s="122">
        <v>95000026</v>
      </c>
      <c r="V721" s="122">
        <v>100000026</v>
      </c>
      <c r="W721" s="122">
        <v>105000026</v>
      </c>
      <c r="X721" s="122">
        <v>110000025</v>
      </c>
      <c r="Y721" s="122">
        <v>125000026</v>
      </c>
      <c r="Z721" s="122">
        <v>130000026</v>
      </c>
      <c r="AA721" s="122">
        <v>135000026</v>
      </c>
      <c r="AB721" s="122">
        <v>140000026</v>
      </c>
      <c r="AC721" s="122">
        <v>145000026</v>
      </c>
      <c r="AD721" s="121"/>
      <c r="BO721" s="72" t="s">
        <v>37</v>
      </c>
      <c r="BP721" s="73" t="s">
        <v>4110</v>
      </c>
      <c r="BQ721" s="75">
        <v>0</v>
      </c>
      <c r="BR721" s="75">
        <v>0</v>
      </c>
      <c r="BS721" s="75">
        <v>349000625</v>
      </c>
      <c r="BT721" s="75">
        <v>0</v>
      </c>
      <c r="BU721" s="75">
        <v>0</v>
      </c>
      <c r="BV721" s="75">
        <v>0</v>
      </c>
      <c r="BW721" s="75">
        <v>0</v>
      </c>
      <c r="BX721" s="75">
        <v>0</v>
      </c>
      <c r="BY721" s="75">
        <v>0</v>
      </c>
      <c r="BZ721" s="75">
        <v>0</v>
      </c>
      <c r="CA721" s="75">
        <v>0</v>
      </c>
    </row>
    <row r="722" spans="10:79" ht="12" customHeight="1">
      <c r="J722" s="46">
        <v>719</v>
      </c>
      <c r="K722" s="46">
        <f t="shared" si="26"/>
        <v>0</v>
      </c>
      <c r="L722" s="82">
        <f t="shared" si="27"/>
        <v>0</v>
      </c>
      <c r="N722" s="119" t="s">
        <v>24</v>
      </c>
      <c r="O722" s="120" t="s">
        <v>171</v>
      </c>
      <c r="P722" s="122">
        <v>85000026</v>
      </c>
      <c r="Q722" s="122">
        <v>90000026</v>
      </c>
      <c r="R722" s="122">
        <v>0</v>
      </c>
      <c r="S722" s="122">
        <v>0</v>
      </c>
      <c r="T722" s="122">
        <v>0</v>
      </c>
      <c r="U722" s="122">
        <v>0</v>
      </c>
      <c r="V722" s="122">
        <v>0</v>
      </c>
      <c r="W722" s="122">
        <v>0</v>
      </c>
      <c r="X722" s="122">
        <v>0</v>
      </c>
      <c r="Y722" s="122">
        <v>0</v>
      </c>
      <c r="Z722" s="122">
        <v>0</v>
      </c>
      <c r="AA722" s="122">
        <v>0</v>
      </c>
      <c r="AB722" s="122">
        <v>0</v>
      </c>
      <c r="AC722" s="122">
        <v>0</v>
      </c>
      <c r="AD722" s="121"/>
      <c r="BO722" s="72" t="s">
        <v>37</v>
      </c>
      <c r="BP722" s="73" t="s">
        <v>4111</v>
      </c>
      <c r="BQ722" s="75">
        <v>216000625</v>
      </c>
      <c r="BR722" s="75">
        <v>0</v>
      </c>
      <c r="BS722" s="75">
        <v>0</v>
      </c>
      <c r="BT722" s="75">
        <v>306000625</v>
      </c>
      <c r="BU722" s="75">
        <v>0</v>
      </c>
      <c r="BV722" s="75">
        <v>0</v>
      </c>
      <c r="BW722" s="75">
        <v>0</v>
      </c>
      <c r="BX722" s="75">
        <v>0</v>
      </c>
      <c r="BY722" s="75">
        <v>0</v>
      </c>
      <c r="BZ722" s="75">
        <v>0</v>
      </c>
      <c r="CA722" s="75">
        <v>0</v>
      </c>
    </row>
    <row r="723" spans="10:79" ht="12" customHeight="1">
      <c r="J723" s="46">
        <v>720</v>
      </c>
      <c r="K723" s="46">
        <f t="shared" si="26"/>
        <v>0</v>
      </c>
      <c r="L723" s="82">
        <f t="shared" si="27"/>
        <v>0</v>
      </c>
      <c r="N723" s="119" t="s">
        <v>24</v>
      </c>
      <c r="O723" s="120" t="s">
        <v>211</v>
      </c>
      <c r="P723" s="122">
        <v>85000026</v>
      </c>
      <c r="Q723" s="122">
        <v>90000026</v>
      </c>
      <c r="R723" s="122">
        <v>95000026</v>
      </c>
      <c r="S723" s="122">
        <v>100000026</v>
      </c>
      <c r="T723" s="122">
        <v>105000026</v>
      </c>
      <c r="U723" s="122">
        <v>110000026</v>
      </c>
      <c r="V723" s="122">
        <v>115000026</v>
      </c>
      <c r="W723" s="122">
        <v>120000026</v>
      </c>
      <c r="X723" s="122">
        <v>125000025</v>
      </c>
      <c r="Y723" s="122">
        <v>130000026</v>
      </c>
      <c r="Z723" s="122">
        <v>135000026</v>
      </c>
      <c r="AA723" s="122">
        <v>140000026</v>
      </c>
      <c r="AB723" s="122">
        <v>145000026</v>
      </c>
      <c r="AC723" s="122">
        <v>145000026</v>
      </c>
      <c r="AD723" s="121"/>
      <c r="BO723" s="72" t="s">
        <v>37</v>
      </c>
      <c r="BP723" s="73" t="s">
        <v>4112</v>
      </c>
      <c r="BQ723" s="75">
        <v>216000625</v>
      </c>
      <c r="BR723" s="75">
        <v>0</v>
      </c>
      <c r="BS723" s="75">
        <v>0</v>
      </c>
      <c r="BT723" s="75">
        <v>306000625</v>
      </c>
      <c r="BU723" s="75">
        <v>0</v>
      </c>
      <c r="BV723" s="75">
        <v>0</v>
      </c>
      <c r="BW723" s="75">
        <v>0</v>
      </c>
      <c r="BX723" s="75">
        <v>0</v>
      </c>
      <c r="BY723" s="75">
        <v>0</v>
      </c>
      <c r="BZ723" s="75">
        <v>0</v>
      </c>
      <c r="CA723" s="75">
        <v>0</v>
      </c>
    </row>
    <row r="724" spans="10:79" ht="12" customHeight="1">
      <c r="J724" s="46">
        <v>721</v>
      </c>
      <c r="K724" s="46">
        <f t="shared" si="26"/>
        <v>0</v>
      </c>
      <c r="L724" s="82">
        <f t="shared" si="27"/>
        <v>0</v>
      </c>
      <c r="N724" s="119" t="s">
        <v>24</v>
      </c>
      <c r="O724" s="120" t="s">
        <v>1156</v>
      </c>
      <c r="P724" s="122">
        <v>70000026</v>
      </c>
      <c r="Q724" s="122">
        <v>75000026</v>
      </c>
      <c r="R724" s="122">
        <v>80000026</v>
      </c>
      <c r="S724" s="122">
        <v>85000026</v>
      </c>
      <c r="T724" s="122">
        <v>90000026</v>
      </c>
      <c r="U724" s="122">
        <v>95000026</v>
      </c>
      <c r="V724" s="122">
        <v>100000026</v>
      </c>
      <c r="W724" s="122">
        <v>105000026</v>
      </c>
      <c r="X724" s="122">
        <v>110000025</v>
      </c>
      <c r="Y724" s="122">
        <v>125000026</v>
      </c>
      <c r="Z724" s="122">
        <v>130000026</v>
      </c>
      <c r="AA724" s="122">
        <v>135000026</v>
      </c>
      <c r="AB724" s="122">
        <v>140000026</v>
      </c>
      <c r="AC724" s="122">
        <v>145000026</v>
      </c>
      <c r="AD724" s="121"/>
      <c r="BO724" s="72" t="s">
        <v>37</v>
      </c>
      <c r="BP724" s="73" t="s">
        <v>4113</v>
      </c>
      <c r="BQ724" s="75">
        <v>0</v>
      </c>
      <c r="BR724" s="75">
        <v>0</v>
      </c>
      <c r="BS724" s="75">
        <v>0</v>
      </c>
      <c r="BT724" s="75">
        <v>0</v>
      </c>
      <c r="BU724" s="75">
        <v>0</v>
      </c>
      <c r="BV724" s="75">
        <v>612000625</v>
      </c>
      <c r="BW724" s="75">
        <v>0</v>
      </c>
      <c r="BX724" s="75">
        <v>0</v>
      </c>
      <c r="BY724" s="75">
        <v>0</v>
      </c>
      <c r="BZ724" s="75">
        <v>0</v>
      </c>
      <c r="CA724" s="75">
        <v>0</v>
      </c>
    </row>
    <row r="725" spans="10:79" ht="12" customHeight="1">
      <c r="J725" s="46">
        <v>722</v>
      </c>
      <c r="K725" s="46">
        <f t="shared" si="26"/>
        <v>0</v>
      </c>
      <c r="L725" s="82">
        <f t="shared" si="27"/>
        <v>0</v>
      </c>
      <c r="N725" s="119" t="s">
        <v>24</v>
      </c>
      <c r="O725" s="120" t="s">
        <v>172</v>
      </c>
      <c r="P725" s="122">
        <v>80000026</v>
      </c>
      <c r="Q725" s="122">
        <v>90000026</v>
      </c>
      <c r="R725" s="122">
        <v>0</v>
      </c>
      <c r="S725" s="122">
        <v>0</v>
      </c>
      <c r="T725" s="122">
        <v>0</v>
      </c>
      <c r="U725" s="122">
        <v>0</v>
      </c>
      <c r="V725" s="122">
        <v>0</v>
      </c>
      <c r="W725" s="122">
        <v>0</v>
      </c>
      <c r="X725" s="122">
        <v>0</v>
      </c>
      <c r="Y725" s="122">
        <v>0</v>
      </c>
      <c r="Z725" s="122">
        <v>0</v>
      </c>
      <c r="AA725" s="122">
        <v>0</v>
      </c>
      <c r="AB725" s="122">
        <v>0</v>
      </c>
      <c r="AC725" s="122">
        <v>0</v>
      </c>
      <c r="AD725" s="121"/>
      <c r="BO725" s="72" t="s">
        <v>37</v>
      </c>
      <c r="BP725" s="73" t="s">
        <v>4114</v>
      </c>
      <c r="BQ725" s="75">
        <v>288000625</v>
      </c>
      <c r="BR725" s="75">
        <v>0</v>
      </c>
      <c r="BS725" s="75">
        <v>351000625</v>
      </c>
      <c r="BT725" s="75">
        <v>378000625</v>
      </c>
      <c r="BU725" s="75">
        <v>0</v>
      </c>
      <c r="BV725" s="75">
        <v>0</v>
      </c>
      <c r="BW725" s="75">
        <v>0</v>
      </c>
      <c r="BX725" s="75">
        <v>0</v>
      </c>
      <c r="BY725" s="75">
        <v>0</v>
      </c>
      <c r="BZ725" s="75">
        <v>0</v>
      </c>
      <c r="CA725" s="75">
        <v>0</v>
      </c>
    </row>
    <row r="726" spans="10:79" ht="12" customHeight="1">
      <c r="J726" s="46">
        <v>723</v>
      </c>
      <c r="K726" s="46">
        <f t="shared" si="26"/>
        <v>0</v>
      </c>
      <c r="L726" s="82">
        <f t="shared" si="27"/>
        <v>0</v>
      </c>
      <c r="N726" s="119" t="s">
        <v>24</v>
      </c>
      <c r="O726" s="120" t="s">
        <v>955</v>
      </c>
      <c r="P726" s="122">
        <v>80000026</v>
      </c>
      <c r="Q726" s="122">
        <v>85000026</v>
      </c>
      <c r="R726" s="122">
        <v>0</v>
      </c>
      <c r="S726" s="122">
        <v>0</v>
      </c>
      <c r="T726" s="122">
        <v>0</v>
      </c>
      <c r="U726" s="122">
        <v>0</v>
      </c>
      <c r="V726" s="122">
        <v>0</v>
      </c>
      <c r="W726" s="122">
        <v>0</v>
      </c>
      <c r="X726" s="122">
        <v>0</v>
      </c>
      <c r="Y726" s="122">
        <v>0</v>
      </c>
      <c r="Z726" s="122">
        <v>0</v>
      </c>
      <c r="AA726" s="122">
        <v>0</v>
      </c>
      <c r="AB726" s="122">
        <v>0</v>
      </c>
      <c r="AC726" s="122">
        <v>0</v>
      </c>
      <c r="AD726" s="121"/>
      <c r="BO726" s="72" t="s">
        <v>37</v>
      </c>
      <c r="BP726" s="73" t="s">
        <v>4115</v>
      </c>
      <c r="BQ726" s="75">
        <v>216000625</v>
      </c>
      <c r="BR726" s="75">
        <v>324000625</v>
      </c>
      <c r="BS726" s="75">
        <v>351000625</v>
      </c>
      <c r="BT726" s="75">
        <v>0</v>
      </c>
      <c r="BU726" s="75">
        <v>0</v>
      </c>
      <c r="BV726" s="75">
        <v>0</v>
      </c>
      <c r="BW726" s="75">
        <v>0</v>
      </c>
      <c r="BX726" s="75">
        <v>0</v>
      </c>
      <c r="BY726" s="75">
        <v>0</v>
      </c>
      <c r="BZ726" s="75">
        <v>0</v>
      </c>
      <c r="CA726" s="75">
        <v>0</v>
      </c>
    </row>
    <row r="727" spans="10:79" ht="12" customHeight="1">
      <c r="J727" s="46">
        <v>724</v>
      </c>
      <c r="K727" s="46">
        <f t="shared" si="26"/>
        <v>0</v>
      </c>
      <c r="L727" s="82">
        <f t="shared" si="27"/>
        <v>0</v>
      </c>
      <c r="N727" s="119" t="s">
        <v>24</v>
      </c>
      <c r="O727" s="120" t="s">
        <v>956</v>
      </c>
      <c r="P727" s="122">
        <v>75000026</v>
      </c>
      <c r="Q727" s="122">
        <v>80000026</v>
      </c>
      <c r="R727" s="122">
        <v>0</v>
      </c>
      <c r="S727" s="122">
        <v>0</v>
      </c>
      <c r="T727" s="122">
        <v>0</v>
      </c>
      <c r="U727" s="122">
        <v>0</v>
      </c>
      <c r="V727" s="122">
        <v>0</v>
      </c>
      <c r="W727" s="122">
        <v>0</v>
      </c>
      <c r="X727" s="122">
        <v>0</v>
      </c>
      <c r="Y727" s="122">
        <v>0</v>
      </c>
      <c r="Z727" s="122">
        <v>0</v>
      </c>
      <c r="AA727" s="122">
        <v>0</v>
      </c>
      <c r="AB727" s="122">
        <v>0</v>
      </c>
      <c r="AC727" s="122">
        <v>0</v>
      </c>
      <c r="AD727" s="121"/>
      <c r="BO727" s="72" t="s">
        <v>37</v>
      </c>
      <c r="BP727" s="73" t="s">
        <v>4116</v>
      </c>
      <c r="BQ727" s="75">
        <v>288000625</v>
      </c>
      <c r="BR727" s="75">
        <v>324000625</v>
      </c>
      <c r="BS727" s="75">
        <v>351000625</v>
      </c>
      <c r="BT727" s="75">
        <v>378000625</v>
      </c>
      <c r="BU727" s="75">
        <v>430000026</v>
      </c>
      <c r="BV727" s="75">
        <v>0</v>
      </c>
      <c r="BW727" s="75">
        <v>0</v>
      </c>
      <c r="BX727" s="75">
        <v>0</v>
      </c>
      <c r="BY727" s="75">
        <v>0</v>
      </c>
      <c r="BZ727" s="75">
        <v>0</v>
      </c>
      <c r="CA727" s="75">
        <v>0</v>
      </c>
    </row>
    <row r="728" spans="10:79" ht="12" customHeight="1">
      <c r="J728" s="46">
        <v>725</v>
      </c>
      <c r="K728" s="46">
        <f t="shared" si="26"/>
        <v>0</v>
      </c>
      <c r="L728" s="82">
        <f t="shared" si="27"/>
        <v>0</v>
      </c>
      <c r="N728" s="119" t="s">
        <v>24</v>
      </c>
      <c r="O728" s="120" t="s">
        <v>1418</v>
      </c>
      <c r="P728" s="122">
        <v>0</v>
      </c>
      <c r="Q728" s="122">
        <v>0</v>
      </c>
      <c r="R728" s="122">
        <v>0</v>
      </c>
      <c r="S728" s="122">
        <v>0</v>
      </c>
      <c r="T728" s="122">
        <v>105000026</v>
      </c>
      <c r="U728" s="122">
        <v>110000026</v>
      </c>
      <c r="V728" s="122">
        <v>125000026</v>
      </c>
      <c r="W728" s="122">
        <v>135000026</v>
      </c>
      <c r="X728" s="122">
        <v>140000016</v>
      </c>
      <c r="Y728" s="122">
        <v>145000026</v>
      </c>
      <c r="Z728" s="122">
        <v>150000026</v>
      </c>
      <c r="AA728" s="122">
        <v>180000026</v>
      </c>
      <c r="AB728" s="122">
        <v>200000026</v>
      </c>
      <c r="AC728" s="122">
        <v>210000026</v>
      </c>
      <c r="AD728" s="121"/>
      <c r="BO728" s="72" t="s">
        <v>37</v>
      </c>
      <c r="BP728" s="73" t="s">
        <v>4117</v>
      </c>
      <c r="BQ728" s="75">
        <v>288000625</v>
      </c>
      <c r="BR728" s="75">
        <v>324000625</v>
      </c>
      <c r="BS728" s="75">
        <v>351000625</v>
      </c>
      <c r="BT728" s="75">
        <v>378000625</v>
      </c>
      <c r="BU728" s="75">
        <v>0</v>
      </c>
      <c r="BV728" s="75">
        <v>0</v>
      </c>
      <c r="BW728" s="75">
        <v>0</v>
      </c>
      <c r="BX728" s="75">
        <v>0</v>
      </c>
      <c r="BY728" s="75">
        <v>0</v>
      </c>
      <c r="BZ728" s="75">
        <v>0</v>
      </c>
      <c r="CA728" s="75">
        <v>0</v>
      </c>
    </row>
    <row r="729" spans="10:79" ht="12" customHeight="1">
      <c r="J729" s="46">
        <v>726</v>
      </c>
      <c r="K729" s="46">
        <f t="shared" si="26"/>
        <v>0</v>
      </c>
      <c r="L729" s="82">
        <f t="shared" si="27"/>
        <v>0</v>
      </c>
      <c r="N729" s="119" t="s">
        <v>24</v>
      </c>
      <c r="O729" s="120" t="s">
        <v>1736</v>
      </c>
      <c r="P729" s="122">
        <v>0</v>
      </c>
      <c r="Q729" s="122">
        <v>0</v>
      </c>
      <c r="R729" s="122">
        <v>0</v>
      </c>
      <c r="S729" s="122">
        <v>0</v>
      </c>
      <c r="T729" s="122">
        <v>100000026</v>
      </c>
      <c r="U729" s="122">
        <v>105000026</v>
      </c>
      <c r="V729" s="122">
        <v>110000026</v>
      </c>
      <c r="W729" s="122">
        <v>125000026</v>
      </c>
      <c r="X729" s="122">
        <v>135000026</v>
      </c>
      <c r="Y729" s="122">
        <v>140000016</v>
      </c>
      <c r="Z729" s="122">
        <v>145000026</v>
      </c>
      <c r="AA729" s="122">
        <v>150000026</v>
      </c>
      <c r="AB729" s="122">
        <v>180000026</v>
      </c>
      <c r="AC729" s="122">
        <v>200000026</v>
      </c>
      <c r="AD729" s="121"/>
      <c r="BO729" s="72" t="s">
        <v>37</v>
      </c>
      <c r="BP729" s="73" t="s">
        <v>4118</v>
      </c>
      <c r="BQ729" s="75">
        <v>0</v>
      </c>
      <c r="BR729" s="75">
        <v>0</v>
      </c>
      <c r="BS729" s="75">
        <v>0</v>
      </c>
      <c r="BT729" s="75">
        <v>0</v>
      </c>
      <c r="BU729" s="75">
        <v>0</v>
      </c>
      <c r="BV729" s="75">
        <v>612000625</v>
      </c>
      <c r="BW729" s="75">
        <v>0</v>
      </c>
      <c r="BX729" s="75">
        <v>0</v>
      </c>
      <c r="BY729" s="75">
        <v>0</v>
      </c>
      <c r="BZ729" s="75">
        <v>0</v>
      </c>
      <c r="CA729" s="75">
        <v>0</v>
      </c>
    </row>
    <row r="730" spans="10:79" ht="12" customHeight="1">
      <c r="J730" s="46">
        <v>727</v>
      </c>
      <c r="K730" s="46">
        <f t="shared" si="26"/>
        <v>0</v>
      </c>
      <c r="L730" s="82">
        <f t="shared" si="27"/>
        <v>0</v>
      </c>
      <c r="N730" s="119" t="s">
        <v>24</v>
      </c>
      <c r="O730" s="120" t="s">
        <v>873</v>
      </c>
      <c r="P730" s="122">
        <v>0</v>
      </c>
      <c r="Q730" s="122">
        <v>0</v>
      </c>
      <c r="R730" s="122">
        <v>0</v>
      </c>
      <c r="S730" s="122">
        <v>0</v>
      </c>
      <c r="T730" s="122">
        <v>105000026</v>
      </c>
      <c r="U730" s="122">
        <v>0</v>
      </c>
      <c r="V730" s="122">
        <v>0</v>
      </c>
      <c r="W730" s="122">
        <v>0</v>
      </c>
      <c r="X730" s="122">
        <v>0</v>
      </c>
      <c r="Y730" s="122">
        <v>0</v>
      </c>
      <c r="Z730" s="122">
        <v>0</v>
      </c>
      <c r="AA730" s="122">
        <v>0</v>
      </c>
      <c r="AB730" s="122">
        <v>0</v>
      </c>
      <c r="AC730" s="122">
        <v>0</v>
      </c>
      <c r="AD730" s="121"/>
      <c r="BO730" s="72" t="s">
        <v>37</v>
      </c>
      <c r="BP730" s="73" t="s">
        <v>4119</v>
      </c>
      <c r="BQ730" s="75">
        <v>0</v>
      </c>
      <c r="BR730" s="75">
        <v>0</v>
      </c>
      <c r="BS730" s="75">
        <v>333000625</v>
      </c>
      <c r="BT730" s="75">
        <v>414000625</v>
      </c>
      <c r="BU730" s="75">
        <v>0</v>
      </c>
      <c r="BV730" s="75">
        <v>0</v>
      </c>
      <c r="BW730" s="75">
        <v>0</v>
      </c>
      <c r="BX730" s="75">
        <v>0</v>
      </c>
      <c r="BY730" s="75">
        <v>0</v>
      </c>
      <c r="BZ730" s="75">
        <v>0</v>
      </c>
      <c r="CA730" s="75">
        <v>0</v>
      </c>
    </row>
    <row r="731" spans="10:79" ht="12" customHeight="1">
      <c r="J731" s="46">
        <v>728</v>
      </c>
      <c r="K731" s="46">
        <f t="shared" si="26"/>
        <v>0</v>
      </c>
      <c r="L731" s="82">
        <f t="shared" si="27"/>
        <v>0</v>
      </c>
      <c r="N731" s="119" t="s">
        <v>24</v>
      </c>
      <c r="O731" s="120" t="s">
        <v>329</v>
      </c>
      <c r="P731" s="122">
        <v>0</v>
      </c>
      <c r="Q731" s="122">
        <v>0</v>
      </c>
      <c r="R731" s="122">
        <v>0</v>
      </c>
      <c r="S731" s="122">
        <v>0</v>
      </c>
      <c r="T731" s="122">
        <v>105000026</v>
      </c>
      <c r="U731" s="122">
        <v>110000026</v>
      </c>
      <c r="V731" s="122">
        <v>125000026</v>
      </c>
      <c r="W731" s="122">
        <v>135000026</v>
      </c>
      <c r="X731" s="122">
        <v>140000016</v>
      </c>
      <c r="Y731" s="122">
        <v>145000026</v>
      </c>
      <c r="Z731" s="122">
        <v>150000026</v>
      </c>
      <c r="AA731" s="122">
        <v>180000026</v>
      </c>
      <c r="AB731" s="122">
        <v>200000026</v>
      </c>
      <c r="AC731" s="122">
        <v>210000026</v>
      </c>
      <c r="AD731" s="121"/>
      <c r="BO731" s="72" t="s">
        <v>37</v>
      </c>
      <c r="BP731" s="73" t="s">
        <v>4120</v>
      </c>
      <c r="BQ731" s="75">
        <v>0</v>
      </c>
      <c r="BR731" s="75">
        <v>0</v>
      </c>
      <c r="BS731" s="75">
        <v>0</v>
      </c>
      <c r="BT731" s="75">
        <v>0</v>
      </c>
      <c r="BU731" s="75">
        <v>0</v>
      </c>
      <c r="BV731" s="75">
        <v>0</v>
      </c>
      <c r="BW731" s="75">
        <v>0</v>
      </c>
      <c r="BX731" s="75">
        <v>0</v>
      </c>
      <c r="BY731" s="75">
        <v>0</v>
      </c>
      <c r="BZ731" s="75">
        <v>0</v>
      </c>
      <c r="CA731" s="75">
        <v>0</v>
      </c>
    </row>
    <row r="732" spans="10:79" ht="12" customHeight="1">
      <c r="J732" s="46">
        <v>729</v>
      </c>
      <c r="K732" s="46">
        <f t="shared" si="26"/>
        <v>0</v>
      </c>
      <c r="L732" s="82">
        <f t="shared" si="27"/>
        <v>0</v>
      </c>
      <c r="N732" s="119" t="s">
        <v>24</v>
      </c>
      <c r="O732" s="120" t="s">
        <v>2164</v>
      </c>
      <c r="P732" s="122">
        <v>0</v>
      </c>
      <c r="Q732" s="122">
        <v>0</v>
      </c>
      <c r="R732" s="122">
        <v>0</v>
      </c>
      <c r="S732" s="122">
        <v>0</v>
      </c>
      <c r="T732" s="122">
        <v>105000026</v>
      </c>
      <c r="U732" s="122">
        <v>110000026</v>
      </c>
      <c r="V732" s="122">
        <v>125000026</v>
      </c>
      <c r="W732" s="122">
        <v>135000026</v>
      </c>
      <c r="X732" s="122">
        <v>140000026</v>
      </c>
      <c r="Y732" s="122">
        <v>145000026</v>
      </c>
      <c r="Z732" s="122">
        <v>150000026</v>
      </c>
      <c r="AA732" s="122">
        <v>180000026</v>
      </c>
      <c r="AB732" s="122">
        <v>200000026</v>
      </c>
      <c r="AC732" s="122">
        <v>210000026</v>
      </c>
      <c r="AD732" s="121"/>
      <c r="BO732" s="72" t="s">
        <v>37</v>
      </c>
      <c r="BP732" s="73" t="s">
        <v>4121</v>
      </c>
      <c r="BQ732" s="75">
        <v>216000625</v>
      </c>
      <c r="BR732" s="75">
        <v>324000625</v>
      </c>
      <c r="BS732" s="75">
        <v>351000625</v>
      </c>
      <c r="BT732" s="75">
        <v>378000625</v>
      </c>
      <c r="BU732" s="75">
        <v>423000625</v>
      </c>
      <c r="BV732" s="75">
        <v>459000625</v>
      </c>
      <c r="BW732" s="75">
        <v>486000625</v>
      </c>
      <c r="BX732" s="75">
        <v>522000625</v>
      </c>
      <c r="BY732" s="75">
        <v>594000625</v>
      </c>
      <c r="BZ732" s="75">
        <v>0</v>
      </c>
      <c r="CA732" s="75">
        <v>0</v>
      </c>
    </row>
    <row r="733" spans="10:79" ht="12" customHeight="1">
      <c r="J733" s="46">
        <v>730</v>
      </c>
      <c r="K733" s="46">
        <f t="shared" si="26"/>
        <v>0</v>
      </c>
      <c r="L733" s="82">
        <f t="shared" si="27"/>
        <v>0</v>
      </c>
      <c r="N733" s="119" t="s">
        <v>24</v>
      </c>
      <c r="O733" s="120" t="s">
        <v>654</v>
      </c>
      <c r="P733" s="122">
        <v>0</v>
      </c>
      <c r="Q733" s="122">
        <v>0</v>
      </c>
      <c r="R733" s="122">
        <v>0</v>
      </c>
      <c r="S733" s="122">
        <v>0</v>
      </c>
      <c r="T733" s="122">
        <v>100000026</v>
      </c>
      <c r="U733" s="122">
        <v>105000026</v>
      </c>
      <c r="V733" s="122">
        <v>110000026</v>
      </c>
      <c r="W733" s="122">
        <v>125000026</v>
      </c>
      <c r="X733" s="122">
        <v>135000026</v>
      </c>
      <c r="Y733" s="122">
        <v>140000016</v>
      </c>
      <c r="Z733" s="122">
        <v>145000026</v>
      </c>
      <c r="AA733" s="122">
        <v>150000026</v>
      </c>
      <c r="AB733" s="122">
        <v>180000026</v>
      </c>
      <c r="AC733" s="122">
        <v>200000026</v>
      </c>
      <c r="AD733" s="121"/>
      <c r="BO733" s="72" t="s">
        <v>37</v>
      </c>
      <c r="BP733" s="73" t="s">
        <v>4122</v>
      </c>
      <c r="BQ733" s="75">
        <v>270000625</v>
      </c>
      <c r="BR733" s="75">
        <v>306000625</v>
      </c>
      <c r="BS733" s="75">
        <v>0</v>
      </c>
      <c r="BT733" s="75">
        <v>414000625</v>
      </c>
      <c r="BU733" s="75">
        <v>0</v>
      </c>
      <c r="BV733" s="75">
        <v>0</v>
      </c>
      <c r="BW733" s="75">
        <v>0</v>
      </c>
      <c r="BX733" s="75">
        <v>0</v>
      </c>
      <c r="BY733" s="75">
        <v>0</v>
      </c>
      <c r="BZ733" s="75">
        <v>0</v>
      </c>
      <c r="CA733" s="75">
        <v>0</v>
      </c>
    </row>
    <row r="734" spans="10:79" ht="12" customHeight="1">
      <c r="J734" s="46">
        <v>731</v>
      </c>
      <c r="K734" s="46">
        <f t="shared" si="26"/>
        <v>0</v>
      </c>
      <c r="L734" s="82">
        <f t="shared" si="27"/>
        <v>0</v>
      </c>
      <c r="N734" s="119" t="s">
        <v>24</v>
      </c>
      <c r="O734" s="120" t="s">
        <v>2211</v>
      </c>
      <c r="P734" s="122">
        <v>0</v>
      </c>
      <c r="Q734" s="122">
        <v>0</v>
      </c>
      <c r="R734" s="122">
        <v>0</v>
      </c>
      <c r="S734" s="122">
        <v>0</v>
      </c>
      <c r="T734" s="122">
        <v>100000026</v>
      </c>
      <c r="U734" s="122">
        <v>105000026</v>
      </c>
      <c r="V734" s="122">
        <v>110000026</v>
      </c>
      <c r="W734" s="122">
        <v>125000026</v>
      </c>
      <c r="X734" s="122">
        <v>135000026</v>
      </c>
      <c r="Y734" s="122">
        <v>140000026</v>
      </c>
      <c r="Z734" s="122">
        <v>145000026</v>
      </c>
      <c r="AA734" s="122">
        <v>150000026</v>
      </c>
      <c r="AB734" s="122">
        <v>180000026</v>
      </c>
      <c r="AC734" s="122">
        <v>200000026</v>
      </c>
      <c r="AD734" s="121"/>
      <c r="BO734" s="72" t="s">
        <v>37</v>
      </c>
      <c r="BP734" s="73" t="s">
        <v>4123</v>
      </c>
      <c r="BQ734" s="75">
        <v>270000625</v>
      </c>
      <c r="BR734" s="75">
        <v>306000625</v>
      </c>
      <c r="BS734" s="75">
        <v>351000625</v>
      </c>
      <c r="BT734" s="75">
        <v>378000625</v>
      </c>
      <c r="BU734" s="75">
        <v>423000625</v>
      </c>
      <c r="BV734" s="75">
        <v>459000625</v>
      </c>
      <c r="BW734" s="75">
        <v>486000625</v>
      </c>
      <c r="BX734" s="75">
        <v>522000625</v>
      </c>
      <c r="BY734" s="75">
        <v>594000625</v>
      </c>
      <c r="BZ734" s="75">
        <v>0</v>
      </c>
      <c r="CA734" s="75">
        <v>0</v>
      </c>
    </row>
    <row r="735" spans="10:79" ht="12" customHeight="1">
      <c r="J735" s="46">
        <v>732</v>
      </c>
      <c r="K735" s="46">
        <f t="shared" si="26"/>
        <v>0</v>
      </c>
      <c r="L735" s="82">
        <f t="shared" si="27"/>
        <v>0</v>
      </c>
      <c r="N735" s="119" t="s">
        <v>24</v>
      </c>
      <c r="O735" s="120" t="s">
        <v>1293</v>
      </c>
      <c r="P735" s="122">
        <v>0</v>
      </c>
      <c r="Q735" s="122">
        <v>0</v>
      </c>
      <c r="R735" s="122">
        <v>0</v>
      </c>
      <c r="S735" s="122">
        <v>0</v>
      </c>
      <c r="T735" s="122">
        <v>105000026</v>
      </c>
      <c r="U735" s="122">
        <v>110000026</v>
      </c>
      <c r="V735" s="122">
        <v>125000026</v>
      </c>
      <c r="W735" s="122">
        <v>135000026</v>
      </c>
      <c r="X735" s="122">
        <v>140000016</v>
      </c>
      <c r="Y735" s="122">
        <v>145000026</v>
      </c>
      <c r="Z735" s="122">
        <v>150000026</v>
      </c>
      <c r="AA735" s="122">
        <v>180000026</v>
      </c>
      <c r="AB735" s="122">
        <v>200000026</v>
      </c>
      <c r="AC735" s="122">
        <v>210000026</v>
      </c>
      <c r="AD735" s="121"/>
      <c r="BO735" s="72" t="s">
        <v>37</v>
      </c>
      <c r="BP735" s="73" t="s">
        <v>4124</v>
      </c>
      <c r="BQ735" s="75">
        <v>216000625</v>
      </c>
      <c r="BR735" s="75">
        <v>0</v>
      </c>
      <c r="BS735" s="75">
        <v>0</v>
      </c>
      <c r="BT735" s="75">
        <v>0</v>
      </c>
      <c r="BU735" s="75">
        <v>0</v>
      </c>
      <c r="BV735" s="75">
        <v>0</v>
      </c>
      <c r="BW735" s="75">
        <v>0</v>
      </c>
      <c r="BX735" s="75">
        <v>0</v>
      </c>
      <c r="BY735" s="75">
        <v>0</v>
      </c>
      <c r="BZ735" s="75">
        <v>0</v>
      </c>
      <c r="CA735" s="75">
        <v>0</v>
      </c>
    </row>
    <row r="736" spans="10:79" ht="12" customHeight="1">
      <c r="J736" s="46">
        <v>733</v>
      </c>
      <c r="K736" s="46">
        <f t="shared" si="26"/>
        <v>0</v>
      </c>
      <c r="L736" s="82">
        <f t="shared" si="27"/>
        <v>0</v>
      </c>
      <c r="N736" s="119" t="s">
        <v>24</v>
      </c>
      <c r="O736" s="120" t="s">
        <v>1419</v>
      </c>
      <c r="P736" s="122">
        <v>0</v>
      </c>
      <c r="Q736" s="122">
        <v>0</v>
      </c>
      <c r="R736" s="122">
        <v>0</v>
      </c>
      <c r="S736" s="122">
        <v>0</v>
      </c>
      <c r="T736" s="122">
        <v>105000026</v>
      </c>
      <c r="U736" s="122">
        <v>110000026</v>
      </c>
      <c r="V736" s="122">
        <v>125000026</v>
      </c>
      <c r="W736" s="122">
        <v>135000026</v>
      </c>
      <c r="X736" s="122">
        <v>140000016</v>
      </c>
      <c r="Y736" s="122">
        <v>145000026</v>
      </c>
      <c r="Z736" s="122">
        <v>150000026</v>
      </c>
      <c r="AA736" s="122">
        <v>180000026</v>
      </c>
      <c r="AB736" s="122">
        <v>200000026</v>
      </c>
      <c r="AC736" s="122">
        <v>210000026</v>
      </c>
      <c r="AD736" s="121"/>
      <c r="BO736" s="72" t="s">
        <v>37</v>
      </c>
      <c r="BP736" s="73" t="s">
        <v>4125</v>
      </c>
      <c r="BQ736" s="75">
        <v>288000625</v>
      </c>
      <c r="BR736" s="75">
        <v>324000625</v>
      </c>
      <c r="BS736" s="75">
        <v>0</v>
      </c>
      <c r="BT736" s="75">
        <v>378000625</v>
      </c>
      <c r="BU736" s="75">
        <v>423000625</v>
      </c>
      <c r="BV736" s="75">
        <v>0</v>
      </c>
      <c r="BW736" s="75">
        <v>0</v>
      </c>
      <c r="BX736" s="75">
        <v>0</v>
      </c>
      <c r="BY736" s="75">
        <v>0</v>
      </c>
      <c r="BZ736" s="75">
        <v>0</v>
      </c>
      <c r="CA736" s="75">
        <v>0</v>
      </c>
    </row>
    <row r="737" spans="10:79" ht="12" customHeight="1">
      <c r="J737" s="46">
        <v>734</v>
      </c>
      <c r="K737" s="46">
        <f t="shared" si="26"/>
        <v>0</v>
      </c>
      <c r="L737" s="82">
        <f t="shared" si="27"/>
        <v>0</v>
      </c>
      <c r="N737" s="119" t="s">
        <v>24</v>
      </c>
      <c r="O737" s="120" t="s">
        <v>173</v>
      </c>
      <c r="P737" s="122">
        <v>80000026</v>
      </c>
      <c r="Q737" s="122">
        <v>90000026</v>
      </c>
      <c r="R737" s="122">
        <v>100000026</v>
      </c>
      <c r="S737" s="122">
        <v>0</v>
      </c>
      <c r="T737" s="122">
        <v>0</v>
      </c>
      <c r="U737" s="122">
        <v>0</v>
      </c>
      <c r="V737" s="122">
        <v>0</v>
      </c>
      <c r="W737" s="122">
        <v>0</v>
      </c>
      <c r="X737" s="122">
        <v>0</v>
      </c>
      <c r="Y737" s="122">
        <v>0</v>
      </c>
      <c r="Z737" s="122">
        <v>0</v>
      </c>
      <c r="AA737" s="122">
        <v>0</v>
      </c>
      <c r="AB737" s="122">
        <v>0</v>
      </c>
      <c r="AC737" s="122">
        <v>0</v>
      </c>
      <c r="AD737" s="121"/>
      <c r="BO737" s="72" t="s">
        <v>37</v>
      </c>
      <c r="BP737" s="73" t="s">
        <v>4126</v>
      </c>
      <c r="BQ737" s="75">
        <v>0</v>
      </c>
      <c r="BR737" s="75">
        <v>0</v>
      </c>
      <c r="BS737" s="75">
        <v>0</v>
      </c>
      <c r="BT737" s="75">
        <v>414000625</v>
      </c>
      <c r="BU737" s="75">
        <v>0</v>
      </c>
      <c r="BV737" s="75">
        <v>0</v>
      </c>
      <c r="BW737" s="75">
        <v>0</v>
      </c>
      <c r="BX737" s="75">
        <v>0</v>
      </c>
      <c r="BY737" s="75">
        <v>0</v>
      </c>
      <c r="BZ737" s="75">
        <v>0</v>
      </c>
      <c r="CA737" s="75">
        <v>0</v>
      </c>
    </row>
    <row r="738" spans="10:79" ht="12" customHeight="1">
      <c r="J738" s="46">
        <v>735</v>
      </c>
      <c r="K738" s="46">
        <f t="shared" si="26"/>
        <v>0</v>
      </c>
      <c r="L738" s="82">
        <f t="shared" si="27"/>
        <v>0</v>
      </c>
      <c r="N738" s="119" t="s">
        <v>24</v>
      </c>
      <c r="O738" s="120" t="s">
        <v>212</v>
      </c>
      <c r="P738" s="122">
        <v>60000026</v>
      </c>
      <c r="Q738" s="122">
        <v>65000026</v>
      </c>
      <c r="R738" s="122">
        <v>70000026</v>
      </c>
      <c r="S738" s="122">
        <v>75000026</v>
      </c>
      <c r="T738" s="122">
        <v>80000026</v>
      </c>
      <c r="U738" s="122">
        <v>85000026</v>
      </c>
      <c r="V738" s="122">
        <v>90000026</v>
      </c>
      <c r="W738" s="122">
        <v>95000026</v>
      </c>
      <c r="X738" s="122">
        <v>100000026</v>
      </c>
      <c r="Y738" s="122">
        <v>105000026</v>
      </c>
      <c r="Z738" s="122">
        <v>125000026</v>
      </c>
      <c r="AA738" s="122">
        <v>130000026</v>
      </c>
      <c r="AB738" s="122">
        <v>135000026</v>
      </c>
      <c r="AC738" s="122">
        <v>140000026</v>
      </c>
      <c r="AD738" s="121"/>
      <c r="BO738" s="72" t="s">
        <v>37</v>
      </c>
      <c r="BP738" s="73" t="s">
        <v>4127</v>
      </c>
      <c r="BQ738" s="75">
        <v>288000625</v>
      </c>
      <c r="BR738" s="75">
        <v>0</v>
      </c>
      <c r="BS738" s="75">
        <v>0</v>
      </c>
      <c r="BT738" s="75">
        <v>378000625</v>
      </c>
      <c r="BU738" s="75">
        <v>423000625</v>
      </c>
      <c r="BV738" s="75">
        <v>0</v>
      </c>
      <c r="BW738" s="75">
        <v>0</v>
      </c>
      <c r="BX738" s="75">
        <v>0</v>
      </c>
      <c r="BY738" s="75">
        <v>0</v>
      </c>
      <c r="BZ738" s="75">
        <v>0</v>
      </c>
      <c r="CA738" s="75">
        <v>0</v>
      </c>
    </row>
    <row r="739" spans="10:79" ht="12" customHeight="1">
      <c r="J739" s="46">
        <v>736</v>
      </c>
      <c r="K739" s="46">
        <f t="shared" si="26"/>
        <v>0</v>
      </c>
      <c r="L739" s="82">
        <f t="shared" si="27"/>
        <v>0</v>
      </c>
      <c r="N739" s="119" t="s">
        <v>24</v>
      </c>
      <c r="O739" s="120" t="s">
        <v>174</v>
      </c>
      <c r="P739" s="122">
        <v>80000026</v>
      </c>
      <c r="Q739" s="122">
        <v>85000026</v>
      </c>
      <c r="R739" s="122">
        <v>90000026</v>
      </c>
      <c r="S739" s="122">
        <v>0</v>
      </c>
      <c r="T739" s="122">
        <v>0</v>
      </c>
      <c r="U739" s="122">
        <v>0</v>
      </c>
      <c r="V739" s="122">
        <v>0</v>
      </c>
      <c r="W739" s="122">
        <v>0</v>
      </c>
      <c r="X739" s="122">
        <v>0</v>
      </c>
      <c r="Y739" s="122">
        <v>0</v>
      </c>
      <c r="Z739" s="122">
        <v>0</v>
      </c>
      <c r="AA739" s="122">
        <v>0</v>
      </c>
      <c r="AB739" s="122">
        <v>0</v>
      </c>
      <c r="AC739" s="122">
        <v>0</v>
      </c>
      <c r="AD739" s="121"/>
      <c r="BO739" s="72" t="s">
        <v>37</v>
      </c>
      <c r="BP739" s="73" t="s">
        <v>4133</v>
      </c>
      <c r="BQ739" s="75">
        <v>351000625</v>
      </c>
      <c r="BR739" s="75">
        <v>0</v>
      </c>
      <c r="BS739" s="75">
        <v>333000625</v>
      </c>
      <c r="BT739" s="75">
        <v>414000625</v>
      </c>
      <c r="BU739" s="75">
        <v>0</v>
      </c>
      <c r="BV739" s="75">
        <v>0</v>
      </c>
      <c r="BW739" s="75">
        <v>0</v>
      </c>
      <c r="BX739" s="75">
        <v>0</v>
      </c>
      <c r="BY739" s="75">
        <v>0</v>
      </c>
      <c r="BZ739" s="75">
        <v>0</v>
      </c>
      <c r="CA739" s="75">
        <v>0</v>
      </c>
    </row>
    <row r="740" spans="10:79" ht="12" customHeight="1">
      <c r="J740" s="46">
        <v>737</v>
      </c>
      <c r="K740" s="46">
        <f t="shared" si="26"/>
        <v>0</v>
      </c>
      <c r="L740" s="82">
        <f t="shared" si="27"/>
        <v>0</v>
      </c>
      <c r="N740" s="119" t="s">
        <v>24</v>
      </c>
      <c r="O740" s="120" t="s">
        <v>213</v>
      </c>
      <c r="P740" s="122">
        <v>0</v>
      </c>
      <c r="Q740" s="122">
        <v>80000026</v>
      </c>
      <c r="R740" s="122">
        <v>90000026</v>
      </c>
      <c r="S740" s="122">
        <v>100000026</v>
      </c>
      <c r="T740" s="122">
        <v>105000026</v>
      </c>
      <c r="U740" s="122">
        <v>110000026</v>
      </c>
      <c r="V740" s="122">
        <v>115000026</v>
      </c>
      <c r="W740" s="122">
        <v>120000026</v>
      </c>
      <c r="X740" s="122">
        <v>125000026</v>
      </c>
      <c r="Y740" s="122">
        <v>130000026</v>
      </c>
      <c r="Z740" s="122">
        <v>135000026</v>
      </c>
      <c r="AA740" s="122">
        <v>140000026</v>
      </c>
      <c r="AB740" s="122">
        <v>145000026</v>
      </c>
      <c r="AC740" s="122">
        <v>150000026</v>
      </c>
      <c r="AD740" s="121"/>
      <c r="BO740" s="72" t="s">
        <v>37</v>
      </c>
      <c r="BP740" s="73" t="s">
        <v>4128</v>
      </c>
      <c r="BQ740" s="75">
        <v>216000625</v>
      </c>
      <c r="BR740" s="75">
        <v>324000625</v>
      </c>
      <c r="BS740" s="75">
        <v>351000625</v>
      </c>
      <c r="BT740" s="75">
        <v>378000625</v>
      </c>
      <c r="BU740" s="75">
        <v>0</v>
      </c>
      <c r="BV740" s="75">
        <v>0</v>
      </c>
      <c r="BW740" s="75">
        <v>0</v>
      </c>
      <c r="BX740" s="75">
        <v>0</v>
      </c>
      <c r="BY740" s="75">
        <v>0</v>
      </c>
      <c r="BZ740" s="75">
        <v>0</v>
      </c>
      <c r="CA740" s="75">
        <v>0</v>
      </c>
    </row>
    <row r="741" spans="10:79" ht="12" customHeight="1">
      <c r="J741" s="46">
        <v>738</v>
      </c>
      <c r="K741" s="46">
        <f t="shared" si="26"/>
        <v>0</v>
      </c>
      <c r="L741" s="82">
        <f t="shared" si="27"/>
        <v>0</v>
      </c>
      <c r="N741" s="119" t="s">
        <v>24</v>
      </c>
      <c r="O741" s="120" t="s">
        <v>380</v>
      </c>
      <c r="P741" s="122">
        <v>70000026</v>
      </c>
      <c r="Q741" s="122">
        <v>75000026</v>
      </c>
      <c r="R741" s="122">
        <v>80000026</v>
      </c>
      <c r="S741" s="122">
        <v>90000026</v>
      </c>
      <c r="T741" s="122">
        <v>105000026</v>
      </c>
      <c r="U741" s="122">
        <v>115000026</v>
      </c>
      <c r="V741" s="122">
        <v>125000026</v>
      </c>
      <c r="W741" s="122">
        <v>135000026</v>
      </c>
      <c r="X741" s="122">
        <v>145000026</v>
      </c>
      <c r="Y741" s="122">
        <v>150000026</v>
      </c>
      <c r="Z741" s="122">
        <v>155000026</v>
      </c>
      <c r="AA741" s="122">
        <v>160000026</v>
      </c>
      <c r="AB741" s="122">
        <v>165000026</v>
      </c>
      <c r="AC741" s="122">
        <v>180000026</v>
      </c>
      <c r="AD741" s="121"/>
      <c r="BO741" s="72" t="s">
        <v>37</v>
      </c>
      <c r="BP741" s="73" t="s">
        <v>4129</v>
      </c>
      <c r="BQ741" s="75">
        <v>216000625</v>
      </c>
      <c r="BR741" s="75">
        <v>0</v>
      </c>
      <c r="BS741" s="75">
        <v>0</v>
      </c>
      <c r="BT741" s="75">
        <v>0</v>
      </c>
      <c r="BU741" s="75">
        <v>0</v>
      </c>
      <c r="BV741" s="75">
        <v>0</v>
      </c>
      <c r="BW741" s="75">
        <v>0</v>
      </c>
      <c r="BX741" s="75">
        <v>0</v>
      </c>
      <c r="BY741" s="75">
        <v>0</v>
      </c>
      <c r="BZ741" s="75">
        <v>0</v>
      </c>
      <c r="CA741" s="75">
        <v>0</v>
      </c>
    </row>
    <row r="742" spans="10:79" ht="12" customHeight="1">
      <c r="J742" s="46">
        <v>739</v>
      </c>
      <c r="K742" s="46">
        <f t="shared" si="26"/>
        <v>0</v>
      </c>
      <c r="L742" s="82">
        <f t="shared" si="27"/>
        <v>0</v>
      </c>
      <c r="N742" s="119" t="s">
        <v>24</v>
      </c>
      <c r="O742" s="120" t="s">
        <v>307</v>
      </c>
      <c r="P742" s="122">
        <v>65000026</v>
      </c>
      <c r="Q742" s="122">
        <v>70000026</v>
      </c>
      <c r="R742" s="122">
        <v>75000026</v>
      </c>
      <c r="S742" s="122">
        <v>80000026</v>
      </c>
      <c r="T742" s="122">
        <v>85000026</v>
      </c>
      <c r="U742" s="122">
        <v>90000026</v>
      </c>
      <c r="V742" s="122">
        <v>105000026</v>
      </c>
      <c r="W742" s="122">
        <v>110000026</v>
      </c>
      <c r="X742" s="122">
        <v>120000026</v>
      </c>
      <c r="Y742" s="122">
        <v>130000025</v>
      </c>
      <c r="Z742" s="122">
        <v>140000026</v>
      </c>
      <c r="AA742" s="122">
        <v>150000026</v>
      </c>
      <c r="AB742" s="122">
        <v>160000026</v>
      </c>
      <c r="AC742" s="122">
        <v>165000026</v>
      </c>
      <c r="AD742" s="121"/>
      <c r="BO742" s="72" t="s">
        <v>37</v>
      </c>
      <c r="BP742" s="73" t="s">
        <v>4130</v>
      </c>
      <c r="BQ742" s="75">
        <v>216000625</v>
      </c>
      <c r="BR742" s="75">
        <v>0</v>
      </c>
      <c r="BS742" s="75">
        <v>279000625</v>
      </c>
      <c r="BT742" s="75">
        <v>378000625</v>
      </c>
      <c r="BU742" s="75">
        <v>0</v>
      </c>
      <c r="BV742" s="75">
        <v>0</v>
      </c>
      <c r="BW742" s="75">
        <v>0</v>
      </c>
      <c r="BX742" s="75">
        <v>0</v>
      </c>
      <c r="BY742" s="75">
        <v>0</v>
      </c>
      <c r="BZ742" s="75">
        <v>0</v>
      </c>
      <c r="CA742" s="75">
        <v>0</v>
      </c>
    </row>
    <row r="743" spans="10:79" ht="12" customHeight="1">
      <c r="J743" s="46">
        <v>740</v>
      </c>
      <c r="K743" s="46">
        <f t="shared" si="26"/>
        <v>0</v>
      </c>
      <c r="L743" s="82">
        <f t="shared" si="27"/>
        <v>0</v>
      </c>
      <c r="N743" s="119" t="s">
        <v>24</v>
      </c>
      <c r="O743" s="120" t="s">
        <v>1582</v>
      </c>
      <c r="P743" s="122">
        <v>0</v>
      </c>
      <c r="Q743" s="122">
        <v>75000026</v>
      </c>
      <c r="R743" s="122">
        <v>80000026</v>
      </c>
      <c r="S743" s="122">
        <v>85000026</v>
      </c>
      <c r="T743" s="122">
        <v>90000026</v>
      </c>
      <c r="U743" s="122">
        <v>95000026</v>
      </c>
      <c r="V743" s="122">
        <v>100000026</v>
      </c>
      <c r="W743" s="122">
        <v>105000026</v>
      </c>
      <c r="X743" s="122">
        <v>120000026</v>
      </c>
      <c r="Y743" s="122">
        <v>130000026</v>
      </c>
      <c r="Z743" s="122">
        <v>140000026</v>
      </c>
      <c r="AA743" s="122">
        <v>150000026</v>
      </c>
      <c r="AB743" s="122">
        <v>160000026</v>
      </c>
      <c r="AC743" s="122">
        <v>170000026</v>
      </c>
      <c r="AD743" s="121"/>
      <c r="BO743" s="72" t="s">
        <v>37</v>
      </c>
      <c r="BP743" s="73" t="s">
        <v>4131</v>
      </c>
      <c r="BQ743" s="75">
        <v>288000625</v>
      </c>
      <c r="BR743" s="75">
        <v>324000625</v>
      </c>
      <c r="BS743" s="75">
        <v>351000625</v>
      </c>
      <c r="BT743" s="75">
        <v>351000625</v>
      </c>
      <c r="BU743" s="75">
        <v>0</v>
      </c>
      <c r="BV743" s="75">
        <v>0</v>
      </c>
      <c r="BW743" s="75">
        <v>0</v>
      </c>
      <c r="BX743" s="75">
        <v>0</v>
      </c>
      <c r="BY743" s="75">
        <v>0</v>
      </c>
      <c r="BZ743" s="75">
        <v>0</v>
      </c>
      <c r="CA743" s="75">
        <v>0</v>
      </c>
    </row>
    <row r="744" spans="10:79" ht="12" customHeight="1">
      <c r="J744" s="46">
        <v>741</v>
      </c>
      <c r="K744" s="46">
        <f t="shared" si="26"/>
        <v>0</v>
      </c>
      <c r="L744" s="82">
        <f t="shared" si="27"/>
        <v>0</v>
      </c>
      <c r="N744" s="119" t="s">
        <v>24</v>
      </c>
      <c r="O744" s="120" t="s">
        <v>214</v>
      </c>
      <c r="P744" s="122">
        <v>0</v>
      </c>
      <c r="Q744" s="122">
        <v>0</v>
      </c>
      <c r="R744" s="122">
        <v>0</v>
      </c>
      <c r="S744" s="122">
        <v>80000026</v>
      </c>
      <c r="T744" s="122">
        <v>0</v>
      </c>
      <c r="U744" s="122">
        <v>0</v>
      </c>
      <c r="V744" s="122">
        <v>0</v>
      </c>
      <c r="W744" s="122">
        <v>0</v>
      </c>
      <c r="X744" s="122">
        <v>0</v>
      </c>
      <c r="Y744" s="122">
        <v>0</v>
      </c>
      <c r="Z744" s="122">
        <v>0</v>
      </c>
      <c r="AA744" s="122">
        <v>0</v>
      </c>
      <c r="AB744" s="122">
        <v>0</v>
      </c>
      <c r="AC744" s="122">
        <v>0</v>
      </c>
      <c r="AD744" s="121"/>
      <c r="BO744" s="72" t="s">
        <v>37</v>
      </c>
      <c r="BP744" s="73" t="s">
        <v>4132</v>
      </c>
      <c r="BQ744" s="75">
        <v>0</v>
      </c>
      <c r="BR744" s="75">
        <v>0</v>
      </c>
      <c r="BS744" s="75">
        <v>0</v>
      </c>
      <c r="BT744" s="75">
        <v>351000625</v>
      </c>
      <c r="BU744" s="75">
        <v>0</v>
      </c>
      <c r="BV744" s="75">
        <v>0</v>
      </c>
      <c r="BW744" s="75">
        <v>510000026</v>
      </c>
      <c r="BX744" s="75">
        <v>0</v>
      </c>
      <c r="BY744" s="75">
        <v>0</v>
      </c>
      <c r="BZ744" s="75">
        <v>0</v>
      </c>
      <c r="CA744" s="75">
        <v>0</v>
      </c>
    </row>
    <row r="745" spans="10:79" ht="12" customHeight="1">
      <c r="J745" s="46">
        <v>742</v>
      </c>
      <c r="K745" s="46">
        <f t="shared" si="26"/>
        <v>0</v>
      </c>
      <c r="L745" s="82">
        <f t="shared" si="27"/>
        <v>0</v>
      </c>
      <c r="N745" s="119" t="s">
        <v>24</v>
      </c>
      <c r="O745" s="120" t="s">
        <v>957</v>
      </c>
      <c r="P745" s="122">
        <v>60000026</v>
      </c>
      <c r="Q745" s="122">
        <v>65000026</v>
      </c>
      <c r="R745" s="122">
        <v>70000026</v>
      </c>
      <c r="S745" s="122">
        <v>75000026</v>
      </c>
      <c r="T745" s="122">
        <v>80000026</v>
      </c>
      <c r="U745" s="122">
        <v>85000026</v>
      </c>
      <c r="V745" s="122">
        <v>90000026</v>
      </c>
      <c r="W745" s="122">
        <v>95000026</v>
      </c>
      <c r="X745" s="122">
        <v>100000026</v>
      </c>
      <c r="Y745" s="122">
        <v>105000026</v>
      </c>
      <c r="Z745" s="122">
        <v>125000026</v>
      </c>
      <c r="AA745" s="122">
        <v>130000026</v>
      </c>
      <c r="AB745" s="122">
        <v>135000026</v>
      </c>
      <c r="AC745" s="122">
        <v>140000026</v>
      </c>
      <c r="AD745" s="121"/>
      <c r="BO745" s="72" t="s">
        <v>37</v>
      </c>
      <c r="BP745" s="73" t="s">
        <v>4134</v>
      </c>
      <c r="BQ745" s="75">
        <v>351000625</v>
      </c>
      <c r="BR745" s="75">
        <v>387000625</v>
      </c>
      <c r="BS745" s="75">
        <v>486000625</v>
      </c>
      <c r="BT745" s="75">
        <v>441000625</v>
      </c>
      <c r="BU745" s="75">
        <v>0</v>
      </c>
      <c r="BV745" s="75">
        <v>0</v>
      </c>
      <c r="BW745" s="75">
        <v>0</v>
      </c>
      <c r="BX745" s="75">
        <v>0</v>
      </c>
      <c r="BY745" s="75">
        <v>0</v>
      </c>
      <c r="BZ745" s="75">
        <v>0</v>
      </c>
      <c r="CA745" s="75">
        <v>0</v>
      </c>
    </row>
    <row r="746" spans="10:79" ht="12" customHeight="1">
      <c r="J746" s="46">
        <v>743</v>
      </c>
      <c r="K746" s="46">
        <f t="shared" si="26"/>
        <v>0</v>
      </c>
      <c r="L746" s="82">
        <f t="shared" si="27"/>
        <v>0</v>
      </c>
      <c r="N746" s="119" t="s">
        <v>24</v>
      </c>
      <c r="O746" s="120" t="s">
        <v>326</v>
      </c>
      <c r="P746" s="122">
        <v>70000026</v>
      </c>
      <c r="Q746" s="122">
        <v>75000026</v>
      </c>
      <c r="R746" s="122">
        <v>80000026</v>
      </c>
      <c r="S746" s="122">
        <v>85000026</v>
      </c>
      <c r="T746" s="122">
        <v>90000026</v>
      </c>
      <c r="U746" s="122">
        <v>95000026</v>
      </c>
      <c r="V746" s="122">
        <v>100000026</v>
      </c>
      <c r="W746" s="122">
        <v>105000026</v>
      </c>
      <c r="X746" s="122">
        <v>110000025</v>
      </c>
      <c r="Y746" s="122">
        <v>125000026</v>
      </c>
      <c r="Z746" s="122">
        <v>130000026</v>
      </c>
      <c r="AA746" s="122">
        <v>135000026</v>
      </c>
      <c r="AB746" s="122">
        <v>140000026</v>
      </c>
      <c r="AC746" s="122">
        <v>145000026</v>
      </c>
      <c r="AD746" s="121"/>
      <c r="BO746" s="72" t="s">
        <v>37</v>
      </c>
      <c r="BP746" s="73" t="s">
        <v>4135</v>
      </c>
      <c r="BQ746" s="75">
        <v>333000625</v>
      </c>
      <c r="BR746" s="75">
        <v>369000625</v>
      </c>
      <c r="BS746" s="75">
        <v>396000625</v>
      </c>
      <c r="BT746" s="75">
        <v>423000625</v>
      </c>
      <c r="BU746" s="75">
        <v>468000625</v>
      </c>
      <c r="BV746" s="75">
        <v>504000625</v>
      </c>
      <c r="BW746" s="75">
        <v>531000625</v>
      </c>
      <c r="BX746" s="75">
        <v>567000625</v>
      </c>
      <c r="BY746" s="75">
        <v>639000625</v>
      </c>
      <c r="BZ746" s="75">
        <v>0</v>
      </c>
      <c r="CA746" s="75">
        <v>0</v>
      </c>
    </row>
    <row r="747" spans="10:79" ht="12" customHeight="1">
      <c r="J747" s="46">
        <v>744</v>
      </c>
      <c r="K747" s="46">
        <f t="shared" si="26"/>
        <v>0</v>
      </c>
      <c r="L747" s="82">
        <f t="shared" si="27"/>
        <v>0</v>
      </c>
      <c r="N747" s="119" t="s">
        <v>24</v>
      </c>
      <c r="O747" s="120" t="s">
        <v>215</v>
      </c>
      <c r="P747" s="122">
        <v>70000026</v>
      </c>
      <c r="Q747" s="122">
        <v>80000026</v>
      </c>
      <c r="R747" s="122">
        <v>85000026</v>
      </c>
      <c r="S747" s="122">
        <v>95000026</v>
      </c>
      <c r="T747" s="122">
        <v>100000026</v>
      </c>
      <c r="U747" s="122">
        <v>105000026</v>
      </c>
      <c r="V747" s="122">
        <v>110000026</v>
      </c>
      <c r="W747" s="122">
        <v>115000026</v>
      </c>
      <c r="X747" s="122">
        <v>120000026</v>
      </c>
      <c r="Y747" s="122">
        <v>125000025</v>
      </c>
      <c r="Z747" s="122">
        <v>130000026</v>
      </c>
      <c r="AA747" s="122">
        <v>135000026</v>
      </c>
      <c r="AB747" s="122">
        <v>140000026</v>
      </c>
      <c r="AC747" s="122">
        <v>145000026</v>
      </c>
      <c r="AD747" s="121"/>
      <c r="BO747" s="72" t="s">
        <v>37</v>
      </c>
      <c r="BP747" s="73" t="s">
        <v>4136</v>
      </c>
      <c r="BQ747" s="75">
        <v>351000625</v>
      </c>
      <c r="BR747" s="75">
        <v>387000625</v>
      </c>
      <c r="BS747" s="75">
        <v>414000625</v>
      </c>
      <c r="BT747" s="75">
        <v>441000625</v>
      </c>
      <c r="BU747" s="75">
        <v>0</v>
      </c>
      <c r="BV747" s="75">
        <v>0</v>
      </c>
      <c r="BW747" s="75">
        <v>0</v>
      </c>
      <c r="BX747" s="75">
        <v>0</v>
      </c>
      <c r="BY747" s="75">
        <v>0</v>
      </c>
      <c r="BZ747" s="75">
        <v>0</v>
      </c>
      <c r="CA747" s="75">
        <v>0</v>
      </c>
    </row>
    <row r="748" spans="10:79" ht="12" customHeight="1">
      <c r="J748" s="46">
        <v>745</v>
      </c>
      <c r="K748" s="46">
        <f t="shared" si="26"/>
        <v>0</v>
      </c>
      <c r="L748" s="82">
        <f t="shared" si="27"/>
        <v>0</v>
      </c>
      <c r="N748" s="119" t="s">
        <v>24</v>
      </c>
      <c r="O748" s="120" t="s">
        <v>958</v>
      </c>
      <c r="P748" s="122">
        <v>60000026</v>
      </c>
      <c r="Q748" s="122">
        <v>65000026</v>
      </c>
      <c r="R748" s="122">
        <v>70000026</v>
      </c>
      <c r="S748" s="122">
        <v>75000026</v>
      </c>
      <c r="T748" s="122">
        <v>80000026</v>
      </c>
      <c r="U748" s="122">
        <v>85000026</v>
      </c>
      <c r="V748" s="122">
        <v>90000026</v>
      </c>
      <c r="W748" s="122">
        <v>95000026</v>
      </c>
      <c r="X748" s="122">
        <v>100000026</v>
      </c>
      <c r="Y748" s="122">
        <v>105000026</v>
      </c>
      <c r="Z748" s="122">
        <v>125000026</v>
      </c>
      <c r="AA748" s="122">
        <v>130000026</v>
      </c>
      <c r="AB748" s="122">
        <v>135000026</v>
      </c>
      <c r="AC748" s="122">
        <v>140000026</v>
      </c>
      <c r="AD748" s="121"/>
      <c r="BO748" s="72" t="s">
        <v>37</v>
      </c>
      <c r="BP748" s="73" t="s">
        <v>4137</v>
      </c>
      <c r="BQ748" s="75">
        <v>351000625</v>
      </c>
      <c r="BR748" s="75">
        <v>0</v>
      </c>
      <c r="BS748" s="75">
        <v>414000625</v>
      </c>
      <c r="BT748" s="75">
        <v>0</v>
      </c>
      <c r="BU748" s="75">
        <v>0</v>
      </c>
      <c r="BV748" s="75">
        <v>0</v>
      </c>
      <c r="BW748" s="75">
        <v>0</v>
      </c>
      <c r="BX748" s="75">
        <v>0</v>
      </c>
      <c r="BY748" s="75">
        <v>0</v>
      </c>
      <c r="BZ748" s="75">
        <v>0</v>
      </c>
      <c r="CA748" s="75">
        <v>0</v>
      </c>
    </row>
    <row r="749" spans="10:79" ht="12" customHeight="1">
      <c r="J749" s="46">
        <v>746</v>
      </c>
      <c r="K749" s="46">
        <f t="shared" si="26"/>
        <v>0</v>
      </c>
      <c r="L749" s="82">
        <f t="shared" si="27"/>
        <v>0</v>
      </c>
      <c r="N749" s="119" t="s">
        <v>24</v>
      </c>
      <c r="O749" s="120" t="s">
        <v>216</v>
      </c>
      <c r="P749" s="122">
        <v>0</v>
      </c>
      <c r="Q749" s="122">
        <v>85000026</v>
      </c>
      <c r="R749" s="122">
        <v>90000026</v>
      </c>
      <c r="S749" s="122">
        <v>95000026</v>
      </c>
      <c r="T749" s="122">
        <v>100000026</v>
      </c>
      <c r="U749" s="122">
        <v>105000026</v>
      </c>
      <c r="V749" s="122">
        <v>110000026</v>
      </c>
      <c r="W749" s="122">
        <v>115000026</v>
      </c>
      <c r="X749" s="122">
        <v>120000026</v>
      </c>
      <c r="Y749" s="122">
        <v>125000026</v>
      </c>
      <c r="Z749" s="122">
        <v>130000026</v>
      </c>
      <c r="AA749" s="122">
        <v>135000026</v>
      </c>
      <c r="AB749" s="122">
        <v>140000026</v>
      </c>
      <c r="AC749" s="122">
        <v>150000026</v>
      </c>
      <c r="AD749" s="121"/>
      <c r="BO749" s="72" t="s">
        <v>37</v>
      </c>
      <c r="BP749" s="73" t="s">
        <v>4138</v>
      </c>
      <c r="BQ749" s="75">
        <v>351000625</v>
      </c>
      <c r="BR749" s="75">
        <v>387000625</v>
      </c>
      <c r="BS749" s="75">
        <v>414000625</v>
      </c>
      <c r="BT749" s="75">
        <v>441000625</v>
      </c>
      <c r="BU749" s="75">
        <v>0</v>
      </c>
      <c r="BV749" s="75">
        <v>0</v>
      </c>
      <c r="BW749" s="75">
        <v>0</v>
      </c>
      <c r="BX749" s="75">
        <v>0</v>
      </c>
      <c r="BY749" s="75">
        <v>0</v>
      </c>
      <c r="BZ749" s="75">
        <v>0</v>
      </c>
      <c r="CA749" s="75">
        <v>0</v>
      </c>
    </row>
    <row r="750" spans="10:79" ht="12" customHeight="1">
      <c r="J750" s="46">
        <v>747</v>
      </c>
      <c r="K750" s="46">
        <f t="shared" si="26"/>
        <v>0</v>
      </c>
      <c r="L750" s="82">
        <f t="shared" si="27"/>
        <v>0</v>
      </c>
      <c r="N750" s="119" t="s">
        <v>24</v>
      </c>
      <c r="O750" s="120" t="s">
        <v>1979</v>
      </c>
      <c r="P750" s="122">
        <v>80000026</v>
      </c>
      <c r="Q750" s="122">
        <v>85000026</v>
      </c>
      <c r="R750" s="122">
        <v>0</v>
      </c>
      <c r="S750" s="122">
        <v>0</v>
      </c>
      <c r="T750" s="122">
        <v>0</v>
      </c>
      <c r="U750" s="122">
        <v>0</v>
      </c>
      <c r="V750" s="122">
        <v>0</v>
      </c>
      <c r="W750" s="122">
        <v>0</v>
      </c>
      <c r="X750" s="122">
        <v>0</v>
      </c>
      <c r="Y750" s="122">
        <v>0</v>
      </c>
      <c r="Z750" s="122">
        <v>0</v>
      </c>
      <c r="AA750" s="122">
        <v>0</v>
      </c>
      <c r="AB750" s="122">
        <v>0</v>
      </c>
      <c r="AC750" s="122">
        <v>0</v>
      </c>
      <c r="AD750" s="121"/>
      <c r="BO750" s="72" t="s">
        <v>37</v>
      </c>
      <c r="BP750" s="73" t="s">
        <v>4139</v>
      </c>
      <c r="BQ750" s="75">
        <v>396000625</v>
      </c>
      <c r="BR750" s="75">
        <v>0</v>
      </c>
      <c r="BS750" s="75">
        <v>459000625</v>
      </c>
      <c r="BT750" s="75">
        <v>0</v>
      </c>
      <c r="BU750" s="75">
        <v>0</v>
      </c>
      <c r="BV750" s="75">
        <v>0</v>
      </c>
      <c r="BW750" s="75">
        <v>0</v>
      </c>
      <c r="BX750" s="75">
        <v>0</v>
      </c>
      <c r="BY750" s="75">
        <v>0</v>
      </c>
      <c r="BZ750" s="75">
        <v>0</v>
      </c>
      <c r="CA750" s="75">
        <v>0</v>
      </c>
    </row>
    <row r="751" spans="10:79" ht="12" customHeight="1">
      <c r="J751" s="46">
        <v>748</v>
      </c>
      <c r="K751" s="46">
        <f t="shared" si="26"/>
        <v>0</v>
      </c>
      <c r="L751" s="82">
        <f t="shared" si="27"/>
        <v>0</v>
      </c>
      <c r="N751" s="119" t="s">
        <v>24</v>
      </c>
      <c r="O751" s="120" t="s">
        <v>2264</v>
      </c>
      <c r="P751" s="122">
        <v>75000026</v>
      </c>
      <c r="Q751" s="122">
        <v>80000026</v>
      </c>
      <c r="R751" s="122">
        <v>0</v>
      </c>
      <c r="S751" s="122">
        <v>0</v>
      </c>
      <c r="T751" s="122">
        <v>0</v>
      </c>
      <c r="U751" s="122">
        <v>0</v>
      </c>
      <c r="V751" s="122">
        <v>0</v>
      </c>
      <c r="W751" s="122">
        <v>0</v>
      </c>
      <c r="X751" s="122">
        <v>0</v>
      </c>
      <c r="Y751" s="122">
        <v>0</v>
      </c>
      <c r="Z751" s="122">
        <v>0</v>
      </c>
      <c r="AA751" s="122">
        <v>0</v>
      </c>
      <c r="AB751" s="122">
        <v>0</v>
      </c>
      <c r="AC751" s="122">
        <v>0</v>
      </c>
      <c r="AD751" s="121"/>
      <c r="BO751" s="72" t="s">
        <v>37</v>
      </c>
      <c r="BP751" s="73" t="s">
        <v>4140</v>
      </c>
      <c r="BQ751" s="75">
        <v>0</v>
      </c>
      <c r="BR751" s="75">
        <v>0</v>
      </c>
      <c r="BS751" s="75">
        <v>0</v>
      </c>
      <c r="BT751" s="75">
        <v>0</v>
      </c>
      <c r="BU751" s="75">
        <v>0</v>
      </c>
      <c r="BV751" s="75">
        <v>0</v>
      </c>
      <c r="BW751" s="75">
        <v>0</v>
      </c>
      <c r="BX751" s="75">
        <v>0</v>
      </c>
      <c r="BY751" s="75">
        <v>0</v>
      </c>
      <c r="BZ751" s="75">
        <v>590000026</v>
      </c>
      <c r="CA751" s="75">
        <v>0</v>
      </c>
    </row>
    <row r="752" spans="10:79" ht="12" customHeight="1">
      <c r="J752" s="46">
        <v>749</v>
      </c>
      <c r="K752" s="46">
        <f t="shared" si="26"/>
        <v>0</v>
      </c>
      <c r="L752" s="82">
        <f t="shared" si="27"/>
        <v>0</v>
      </c>
      <c r="N752" s="119" t="s">
        <v>24</v>
      </c>
      <c r="O752" s="120" t="s">
        <v>1877</v>
      </c>
      <c r="P752" s="122">
        <v>0</v>
      </c>
      <c r="Q752" s="122">
        <v>0</v>
      </c>
      <c r="R752" s="122">
        <v>0</v>
      </c>
      <c r="S752" s="122">
        <v>0</v>
      </c>
      <c r="T752" s="122">
        <v>140000026</v>
      </c>
      <c r="U752" s="122">
        <v>150000026</v>
      </c>
      <c r="V752" s="122">
        <v>160000026</v>
      </c>
      <c r="W752" s="122">
        <v>170000026</v>
      </c>
      <c r="X752" s="122">
        <v>185000026</v>
      </c>
      <c r="Y752" s="122">
        <v>200000026</v>
      </c>
      <c r="Z752" s="122">
        <v>205000026</v>
      </c>
      <c r="AA752" s="122">
        <v>215000026</v>
      </c>
      <c r="AB752" s="122">
        <v>230000026</v>
      </c>
      <c r="AC752" s="122">
        <v>240000026</v>
      </c>
      <c r="AD752" s="121"/>
      <c r="BO752" s="72" t="s">
        <v>37</v>
      </c>
      <c r="BP752" s="73" t="s">
        <v>4141</v>
      </c>
      <c r="BQ752" s="75">
        <v>351000625</v>
      </c>
      <c r="BR752" s="75">
        <v>387000625</v>
      </c>
      <c r="BS752" s="75">
        <v>414000625</v>
      </c>
      <c r="BT752" s="75">
        <v>441000625</v>
      </c>
      <c r="BU752" s="75">
        <v>0</v>
      </c>
      <c r="BV752" s="75">
        <v>0</v>
      </c>
      <c r="BW752" s="75">
        <v>0</v>
      </c>
      <c r="BX752" s="75">
        <v>0</v>
      </c>
      <c r="BY752" s="75">
        <v>0</v>
      </c>
      <c r="BZ752" s="75">
        <v>0</v>
      </c>
      <c r="CA752" s="75">
        <v>0</v>
      </c>
    </row>
    <row r="753" spans="10:79" ht="12" customHeight="1">
      <c r="J753" s="46">
        <v>750</v>
      </c>
      <c r="K753" s="46">
        <f t="shared" si="26"/>
        <v>0</v>
      </c>
      <c r="L753" s="82">
        <f t="shared" si="27"/>
        <v>0</v>
      </c>
      <c r="N753" s="119" t="s">
        <v>24</v>
      </c>
      <c r="O753" s="120" t="s">
        <v>2094</v>
      </c>
      <c r="P753" s="122">
        <v>0</v>
      </c>
      <c r="Q753" s="122">
        <v>0</v>
      </c>
      <c r="R753" s="122">
        <v>0</v>
      </c>
      <c r="S753" s="122">
        <v>0</v>
      </c>
      <c r="T753" s="122">
        <v>135000026</v>
      </c>
      <c r="U753" s="122">
        <v>140000026</v>
      </c>
      <c r="V753" s="122">
        <v>150000026</v>
      </c>
      <c r="W753" s="122">
        <v>160000026</v>
      </c>
      <c r="X753" s="122">
        <v>170000026</v>
      </c>
      <c r="Y753" s="122">
        <v>185000026</v>
      </c>
      <c r="Z753" s="122">
        <v>200000026</v>
      </c>
      <c r="AA753" s="122">
        <v>205000026</v>
      </c>
      <c r="AB753" s="122">
        <v>215000026</v>
      </c>
      <c r="AC753" s="122">
        <v>220000026</v>
      </c>
      <c r="AD753" s="121"/>
      <c r="BO753" s="72" t="s">
        <v>37</v>
      </c>
      <c r="BP753" s="73" t="s">
        <v>4142</v>
      </c>
      <c r="BQ753" s="75">
        <v>351000625</v>
      </c>
      <c r="BR753" s="75">
        <v>387000625</v>
      </c>
      <c r="BS753" s="75">
        <v>414000625</v>
      </c>
      <c r="BT753" s="75">
        <v>441000625</v>
      </c>
      <c r="BU753" s="75">
        <v>558000625</v>
      </c>
      <c r="BV753" s="75">
        <v>594000625</v>
      </c>
      <c r="BW753" s="75">
        <v>0</v>
      </c>
      <c r="BX753" s="75">
        <v>0</v>
      </c>
      <c r="BY753" s="75">
        <v>0</v>
      </c>
      <c r="BZ753" s="75">
        <v>0</v>
      </c>
      <c r="CA753" s="75">
        <v>0</v>
      </c>
    </row>
    <row r="754" spans="10:79" ht="12" customHeight="1">
      <c r="J754" s="46">
        <v>751</v>
      </c>
      <c r="K754" s="46">
        <f t="shared" si="26"/>
        <v>0</v>
      </c>
      <c r="L754" s="82">
        <f t="shared" si="27"/>
        <v>0</v>
      </c>
      <c r="N754" s="119" t="s">
        <v>24</v>
      </c>
      <c r="O754" s="120" t="s">
        <v>2543</v>
      </c>
      <c r="P754" s="122">
        <v>0</v>
      </c>
      <c r="Q754" s="122">
        <v>0</v>
      </c>
      <c r="R754" s="122">
        <v>0</v>
      </c>
      <c r="S754" s="122">
        <v>0</v>
      </c>
      <c r="T754" s="122">
        <v>140000026</v>
      </c>
      <c r="U754" s="122">
        <v>150000026</v>
      </c>
      <c r="V754" s="122">
        <v>155000026</v>
      </c>
      <c r="W754" s="122">
        <v>165000026</v>
      </c>
      <c r="X754" s="122">
        <v>175000026</v>
      </c>
      <c r="Y754" s="122">
        <v>185000026</v>
      </c>
      <c r="Z754" s="122">
        <v>190000026</v>
      </c>
      <c r="AA754" s="122">
        <v>210000026</v>
      </c>
      <c r="AB754" s="122">
        <v>230000026</v>
      </c>
      <c r="AC754" s="122">
        <v>270000026</v>
      </c>
      <c r="AD754" s="121"/>
      <c r="BO754" s="72" t="s">
        <v>37</v>
      </c>
      <c r="BP754" s="73" t="s">
        <v>4143</v>
      </c>
      <c r="BQ754" s="75">
        <v>396000625</v>
      </c>
      <c r="BR754" s="75">
        <v>432000625</v>
      </c>
      <c r="BS754" s="75">
        <v>459000625</v>
      </c>
      <c r="BT754" s="75">
        <v>486000625</v>
      </c>
      <c r="BU754" s="75">
        <v>0</v>
      </c>
      <c r="BV754" s="75">
        <v>0</v>
      </c>
      <c r="BW754" s="75">
        <v>0</v>
      </c>
      <c r="BX754" s="75">
        <v>0</v>
      </c>
      <c r="BY754" s="75">
        <v>0</v>
      </c>
      <c r="BZ754" s="75">
        <v>0</v>
      </c>
      <c r="CA754" s="75">
        <v>0</v>
      </c>
    </row>
    <row r="755" spans="10:79" ht="12" customHeight="1">
      <c r="J755" s="46">
        <v>752</v>
      </c>
      <c r="K755" s="46">
        <f t="shared" si="26"/>
        <v>0</v>
      </c>
      <c r="L755" s="82">
        <f t="shared" si="27"/>
        <v>0</v>
      </c>
      <c r="N755" s="119" t="s">
        <v>24</v>
      </c>
      <c r="O755" s="120" t="s">
        <v>2544</v>
      </c>
      <c r="P755" s="122">
        <v>0</v>
      </c>
      <c r="Q755" s="122">
        <v>0</v>
      </c>
      <c r="R755" s="122">
        <v>0</v>
      </c>
      <c r="S755" s="122">
        <v>0</v>
      </c>
      <c r="T755" s="122">
        <v>140000026</v>
      </c>
      <c r="U755" s="122">
        <v>150000026</v>
      </c>
      <c r="V755" s="122">
        <v>155000026</v>
      </c>
      <c r="W755" s="122">
        <v>165000026</v>
      </c>
      <c r="X755" s="122">
        <v>175000026</v>
      </c>
      <c r="Y755" s="122">
        <v>185000026</v>
      </c>
      <c r="Z755" s="122">
        <v>190000026</v>
      </c>
      <c r="AA755" s="122">
        <v>210000026</v>
      </c>
      <c r="AB755" s="122">
        <v>230000026</v>
      </c>
      <c r="AC755" s="122">
        <v>270000026</v>
      </c>
      <c r="AD755" s="121"/>
      <c r="BO755" s="72" t="s">
        <v>37</v>
      </c>
      <c r="BP755" s="73" t="s">
        <v>4144</v>
      </c>
      <c r="BQ755" s="75">
        <v>351000625</v>
      </c>
      <c r="BR755" s="75">
        <v>387000625</v>
      </c>
      <c r="BS755" s="75">
        <v>414000625</v>
      </c>
      <c r="BT755" s="75">
        <v>0</v>
      </c>
      <c r="BU755" s="75">
        <v>0</v>
      </c>
      <c r="BV755" s="75">
        <v>0</v>
      </c>
      <c r="BW755" s="75">
        <v>0</v>
      </c>
      <c r="BX755" s="75">
        <v>0</v>
      </c>
      <c r="BY755" s="75">
        <v>0</v>
      </c>
      <c r="BZ755" s="75">
        <v>0</v>
      </c>
      <c r="CA755" s="75">
        <v>0</v>
      </c>
    </row>
    <row r="756" spans="10:79" ht="12" customHeight="1">
      <c r="J756" s="46">
        <v>753</v>
      </c>
      <c r="K756" s="46">
        <f t="shared" si="26"/>
        <v>0</v>
      </c>
      <c r="L756" s="82">
        <f t="shared" si="27"/>
        <v>0</v>
      </c>
      <c r="N756" s="119" t="s">
        <v>24</v>
      </c>
      <c r="O756" s="120" t="s">
        <v>2545</v>
      </c>
      <c r="P756" s="122">
        <v>0</v>
      </c>
      <c r="Q756" s="122">
        <v>0</v>
      </c>
      <c r="R756" s="122">
        <v>0</v>
      </c>
      <c r="S756" s="122">
        <v>0</v>
      </c>
      <c r="T756" s="122">
        <v>130000026</v>
      </c>
      <c r="U756" s="122">
        <v>135000026</v>
      </c>
      <c r="V756" s="122">
        <v>140000026</v>
      </c>
      <c r="W756" s="122">
        <v>145000026</v>
      </c>
      <c r="X756" s="122">
        <v>150000026</v>
      </c>
      <c r="Y756" s="122">
        <v>155000026</v>
      </c>
      <c r="Z756" s="122">
        <v>160000026</v>
      </c>
      <c r="AA756" s="122">
        <v>200000026</v>
      </c>
      <c r="AB756" s="122">
        <v>220000026</v>
      </c>
      <c r="AC756" s="122">
        <v>230000026</v>
      </c>
      <c r="AD756" s="121"/>
      <c r="BO756" s="72" t="s">
        <v>37</v>
      </c>
      <c r="BP756" s="73" t="s">
        <v>4145</v>
      </c>
      <c r="BQ756" s="75">
        <v>505000925</v>
      </c>
      <c r="BR756" s="75">
        <v>565000925</v>
      </c>
      <c r="BS756" s="75">
        <v>585000925</v>
      </c>
      <c r="BT756" s="75">
        <v>605000925</v>
      </c>
      <c r="BU756" s="75">
        <v>635000925</v>
      </c>
      <c r="BV756" s="75">
        <v>665000925</v>
      </c>
      <c r="BW756" s="75">
        <v>705000925</v>
      </c>
      <c r="BX756" s="75">
        <v>800000925</v>
      </c>
      <c r="BY756" s="75">
        <v>0</v>
      </c>
      <c r="BZ756" s="75">
        <v>0</v>
      </c>
      <c r="CA756" s="75">
        <v>0</v>
      </c>
    </row>
    <row r="757" spans="10:79" ht="12" customHeight="1">
      <c r="J757" s="46">
        <v>754</v>
      </c>
      <c r="K757" s="46">
        <f t="shared" si="26"/>
        <v>0</v>
      </c>
      <c r="L757" s="82">
        <f t="shared" si="27"/>
        <v>0</v>
      </c>
      <c r="N757" s="119" t="s">
        <v>24</v>
      </c>
      <c r="O757" s="120" t="s">
        <v>2557</v>
      </c>
      <c r="P757" s="122">
        <v>0</v>
      </c>
      <c r="Q757" s="122">
        <v>0</v>
      </c>
      <c r="R757" s="122">
        <v>0</v>
      </c>
      <c r="S757" s="122">
        <v>0</v>
      </c>
      <c r="T757" s="122">
        <v>140000026</v>
      </c>
      <c r="U757" s="122">
        <v>150000026</v>
      </c>
      <c r="V757" s="122">
        <v>155000026</v>
      </c>
      <c r="W757" s="122">
        <v>165000026</v>
      </c>
      <c r="X757" s="122">
        <v>175000026</v>
      </c>
      <c r="Y757" s="122">
        <v>185000026</v>
      </c>
      <c r="Z757" s="122">
        <v>190000026</v>
      </c>
      <c r="AA757" s="122">
        <v>210000026</v>
      </c>
      <c r="AB757" s="122">
        <v>230000026</v>
      </c>
      <c r="AC757" s="122">
        <v>270000026</v>
      </c>
      <c r="AD757" s="121"/>
      <c r="BO757" s="72" t="s">
        <v>37</v>
      </c>
      <c r="BP757" s="73" t="s">
        <v>4146</v>
      </c>
      <c r="BQ757" s="75">
        <v>396000625</v>
      </c>
      <c r="BR757" s="75">
        <v>0</v>
      </c>
      <c r="BS757" s="75">
        <v>459000625</v>
      </c>
      <c r="BT757" s="75">
        <v>0</v>
      </c>
      <c r="BU757" s="75">
        <v>0</v>
      </c>
      <c r="BV757" s="75">
        <v>0</v>
      </c>
      <c r="BW757" s="75">
        <v>0</v>
      </c>
      <c r="BX757" s="75">
        <v>0</v>
      </c>
      <c r="BY757" s="75">
        <v>0</v>
      </c>
      <c r="BZ757" s="75">
        <v>0</v>
      </c>
      <c r="CA757" s="75">
        <v>0</v>
      </c>
    </row>
    <row r="758" spans="10:79" ht="12" customHeight="1">
      <c r="J758" s="46">
        <v>755</v>
      </c>
      <c r="K758" s="46">
        <f t="shared" si="26"/>
        <v>0</v>
      </c>
      <c r="L758" s="82">
        <f t="shared" si="27"/>
        <v>0</v>
      </c>
      <c r="N758" s="119" t="s">
        <v>24</v>
      </c>
      <c r="O758" s="120" t="s">
        <v>2265</v>
      </c>
      <c r="P758" s="122">
        <v>0</v>
      </c>
      <c r="Q758" s="122">
        <v>0</v>
      </c>
      <c r="R758" s="122">
        <v>0</v>
      </c>
      <c r="S758" s="122">
        <v>0</v>
      </c>
      <c r="T758" s="122">
        <v>140000026</v>
      </c>
      <c r="U758" s="122">
        <v>150000026</v>
      </c>
      <c r="V758" s="122">
        <v>155000026</v>
      </c>
      <c r="W758" s="122">
        <v>165000026</v>
      </c>
      <c r="X758" s="122">
        <v>175000026</v>
      </c>
      <c r="Y758" s="122">
        <v>185000026</v>
      </c>
      <c r="Z758" s="122">
        <v>190000026</v>
      </c>
      <c r="AA758" s="122">
        <v>210000026</v>
      </c>
      <c r="AB758" s="122">
        <v>230000026</v>
      </c>
      <c r="AC758" s="122">
        <v>270000026</v>
      </c>
      <c r="AD758" s="121"/>
      <c r="BO758" s="72" t="s">
        <v>37</v>
      </c>
      <c r="BP758" s="73" t="s">
        <v>4147</v>
      </c>
      <c r="BQ758" s="75">
        <v>396000625</v>
      </c>
      <c r="BR758" s="75">
        <v>432000625</v>
      </c>
      <c r="BS758" s="75">
        <v>459000625</v>
      </c>
      <c r="BT758" s="75">
        <v>441000625</v>
      </c>
      <c r="BU758" s="75">
        <v>0</v>
      </c>
      <c r="BV758" s="75">
        <v>0</v>
      </c>
      <c r="BW758" s="75">
        <v>0</v>
      </c>
      <c r="BX758" s="75">
        <v>0</v>
      </c>
      <c r="BY758" s="75">
        <v>0</v>
      </c>
      <c r="BZ758" s="75">
        <v>0</v>
      </c>
      <c r="CA758" s="75">
        <v>0</v>
      </c>
    </row>
    <row r="759" spans="10:79" ht="12" customHeight="1">
      <c r="J759" s="46">
        <v>756</v>
      </c>
      <c r="K759" s="46">
        <f t="shared" si="26"/>
        <v>0</v>
      </c>
      <c r="L759" s="82">
        <f t="shared" si="27"/>
        <v>0</v>
      </c>
      <c r="N759" s="119" t="s">
        <v>24</v>
      </c>
      <c r="O759" s="120" t="s">
        <v>2212</v>
      </c>
      <c r="P759" s="122">
        <v>0</v>
      </c>
      <c r="Q759" s="122">
        <v>0</v>
      </c>
      <c r="R759" s="122">
        <v>0</v>
      </c>
      <c r="S759" s="122">
        <v>0</v>
      </c>
      <c r="T759" s="122">
        <v>150000026</v>
      </c>
      <c r="U759" s="122">
        <v>155000026</v>
      </c>
      <c r="V759" s="122">
        <v>165000026</v>
      </c>
      <c r="W759" s="122">
        <v>175000026</v>
      </c>
      <c r="X759" s="122">
        <v>185000026</v>
      </c>
      <c r="Y759" s="122">
        <v>190000026</v>
      </c>
      <c r="Z759" s="122">
        <v>210000026</v>
      </c>
      <c r="AA759" s="122">
        <v>230000026</v>
      </c>
      <c r="AB759" s="122">
        <v>270000026</v>
      </c>
      <c r="AC759" s="122">
        <v>275000026</v>
      </c>
      <c r="AD759" s="121"/>
      <c r="BO759" s="72" t="s">
        <v>37</v>
      </c>
      <c r="BP759" s="73" t="s">
        <v>4148</v>
      </c>
      <c r="BQ759" s="75">
        <v>297000625</v>
      </c>
      <c r="BR759" s="75">
        <v>360000625</v>
      </c>
      <c r="BS759" s="75">
        <v>468000625</v>
      </c>
      <c r="BT759" s="75">
        <v>495000625</v>
      </c>
      <c r="BU759" s="75">
        <v>540000625</v>
      </c>
      <c r="BV759" s="75">
        <v>540000625</v>
      </c>
      <c r="BW759" s="75">
        <v>0</v>
      </c>
      <c r="BX759" s="75">
        <v>0</v>
      </c>
      <c r="BY759" s="75">
        <v>0</v>
      </c>
      <c r="BZ759" s="75">
        <v>0</v>
      </c>
      <c r="CA759" s="75">
        <v>0</v>
      </c>
    </row>
    <row r="760" spans="10:79" ht="12" customHeight="1">
      <c r="J760" s="46">
        <v>757</v>
      </c>
      <c r="K760" s="46">
        <f t="shared" si="26"/>
        <v>0</v>
      </c>
      <c r="L760" s="82">
        <f t="shared" si="27"/>
        <v>0</v>
      </c>
      <c r="N760" s="119" t="s">
        <v>24</v>
      </c>
      <c r="O760" s="120" t="s">
        <v>2266</v>
      </c>
      <c r="P760" s="122">
        <v>0</v>
      </c>
      <c r="Q760" s="122">
        <v>0</v>
      </c>
      <c r="R760" s="122">
        <v>0</v>
      </c>
      <c r="S760" s="122">
        <v>0</v>
      </c>
      <c r="T760" s="122">
        <v>135000026</v>
      </c>
      <c r="U760" s="122">
        <v>140000026</v>
      </c>
      <c r="V760" s="122">
        <v>150000026</v>
      </c>
      <c r="W760" s="122">
        <v>160000026</v>
      </c>
      <c r="X760" s="122">
        <v>170000026</v>
      </c>
      <c r="Y760" s="122">
        <v>185000026</v>
      </c>
      <c r="Z760" s="122">
        <v>200000026</v>
      </c>
      <c r="AA760" s="122">
        <v>205000026</v>
      </c>
      <c r="AB760" s="122">
        <v>215000026</v>
      </c>
      <c r="AC760" s="122">
        <v>220000026</v>
      </c>
      <c r="AD760" s="121"/>
      <c r="BO760" s="72" t="s">
        <v>37</v>
      </c>
      <c r="BP760" s="73" t="s">
        <v>5116</v>
      </c>
      <c r="BQ760" s="74"/>
      <c r="BR760" s="74"/>
      <c r="BS760" s="74"/>
      <c r="BT760" s="74"/>
      <c r="BU760" s="74"/>
      <c r="BV760" s="75">
        <v>650000825</v>
      </c>
      <c r="BW760" s="74"/>
      <c r="BX760" s="74"/>
      <c r="BY760" s="74"/>
      <c r="BZ760" s="74"/>
      <c r="CA760" s="74"/>
    </row>
    <row r="761" spans="10:79" ht="12" customHeight="1">
      <c r="J761" s="46">
        <v>758</v>
      </c>
      <c r="K761" s="46">
        <f t="shared" si="26"/>
        <v>0</v>
      </c>
      <c r="L761" s="82">
        <f t="shared" si="27"/>
        <v>0</v>
      </c>
      <c r="N761" s="119" t="s">
        <v>24</v>
      </c>
      <c r="O761" s="120" t="s">
        <v>2267</v>
      </c>
      <c r="P761" s="122">
        <v>0</v>
      </c>
      <c r="Q761" s="122">
        <v>0</v>
      </c>
      <c r="R761" s="122">
        <v>0</v>
      </c>
      <c r="S761" s="122">
        <v>0</v>
      </c>
      <c r="T761" s="122">
        <v>140000026</v>
      </c>
      <c r="U761" s="122">
        <v>150000026</v>
      </c>
      <c r="V761" s="122">
        <v>155000026</v>
      </c>
      <c r="W761" s="122">
        <v>165000026</v>
      </c>
      <c r="X761" s="122">
        <v>175000026</v>
      </c>
      <c r="Y761" s="122">
        <v>185000026</v>
      </c>
      <c r="Z761" s="122">
        <v>190000026</v>
      </c>
      <c r="AA761" s="122">
        <v>210000026</v>
      </c>
      <c r="AB761" s="122">
        <v>230000026</v>
      </c>
      <c r="AC761" s="122">
        <v>270000026</v>
      </c>
      <c r="AD761" s="121"/>
      <c r="BO761" s="72" t="s">
        <v>37</v>
      </c>
      <c r="BP761" s="73" t="s">
        <v>5101</v>
      </c>
      <c r="BQ761" s="75">
        <v>395000925</v>
      </c>
      <c r="BR761" s="75">
        <v>425000925</v>
      </c>
      <c r="BS761" s="75">
        <v>465000925</v>
      </c>
      <c r="BT761" s="75">
        <v>495000925</v>
      </c>
      <c r="BU761" s="75">
        <v>525000925</v>
      </c>
      <c r="BV761" s="75">
        <v>585000925</v>
      </c>
      <c r="BW761" s="75">
        <v>610000925</v>
      </c>
      <c r="BX761" s="75">
        <v>665000925</v>
      </c>
      <c r="BY761" s="75">
        <v>775000026</v>
      </c>
      <c r="BZ761" s="75">
        <v>895000026</v>
      </c>
      <c r="CA761" s="75">
        <v>0</v>
      </c>
    </row>
    <row r="762" spans="10:79" ht="12" customHeight="1">
      <c r="J762" s="46">
        <v>759</v>
      </c>
      <c r="K762" s="46">
        <f t="shared" si="26"/>
        <v>0</v>
      </c>
      <c r="L762" s="82">
        <f t="shared" si="27"/>
        <v>0</v>
      </c>
      <c r="N762" s="119" t="s">
        <v>24</v>
      </c>
      <c r="O762" s="120" t="s">
        <v>2064</v>
      </c>
      <c r="P762" s="122">
        <v>0</v>
      </c>
      <c r="Q762" s="122">
        <v>0</v>
      </c>
      <c r="R762" s="122">
        <v>0</v>
      </c>
      <c r="S762" s="122">
        <v>0</v>
      </c>
      <c r="T762" s="122">
        <v>150000026</v>
      </c>
      <c r="U762" s="122">
        <v>155000026</v>
      </c>
      <c r="V762" s="122">
        <v>165000026</v>
      </c>
      <c r="W762" s="122">
        <v>175000026</v>
      </c>
      <c r="X762" s="122">
        <v>185000026</v>
      </c>
      <c r="Y762" s="122">
        <v>190000026</v>
      </c>
      <c r="Z762" s="122">
        <v>210000026</v>
      </c>
      <c r="AA762" s="122">
        <v>230000026</v>
      </c>
      <c r="AB762" s="122">
        <v>270000026</v>
      </c>
      <c r="AC762" s="122">
        <v>275000026</v>
      </c>
      <c r="AD762" s="121"/>
      <c r="BO762" s="72" t="s">
        <v>37</v>
      </c>
      <c r="BP762" s="73" t="s">
        <v>4149</v>
      </c>
      <c r="BQ762" s="75">
        <v>423000625</v>
      </c>
      <c r="BR762" s="75">
        <v>0</v>
      </c>
      <c r="BS762" s="75">
        <v>414000625</v>
      </c>
      <c r="BT762" s="75">
        <v>513000625</v>
      </c>
      <c r="BU762" s="75">
        <v>0</v>
      </c>
      <c r="BV762" s="75">
        <v>0</v>
      </c>
      <c r="BW762" s="75">
        <v>0</v>
      </c>
      <c r="BX762" s="75">
        <v>0</v>
      </c>
      <c r="BY762" s="75">
        <v>0</v>
      </c>
      <c r="BZ762" s="75">
        <v>0</v>
      </c>
      <c r="CA762" s="75">
        <v>0</v>
      </c>
    </row>
    <row r="763" spans="10:79" ht="12" customHeight="1">
      <c r="J763" s="46">
        <v>760</v>
      </c>
      <c r="K763" s="46">
        <f t="shared" si="26"/>
        <v>0</v>
      </c>
      <c r="L763" s="82">
        <f t="shared" si="27"/>
        <v>0</v>
      </c>
      <c r="N763" s="119" t="s">
        <v>24</v>
      </c>
      <c r="O763" s="120" t="s">
        <v>2546</v>
      </c>
      <c r="P763" s="122">
        <v>0</v>
      </c>
      <c r="Q763" s="122">
        <v>0</v>
      </c>
      <c r="R763" s="122">
        <v>0</v>
      </c>
      <c r="S763" s="122">
        <v>0</v>
      </c>
      <c r="T763" s="122">
        <v>130000026</v>
      </c>
      <c r="U763" s="122">
        <v>135000026</v>
      </c>
      <c r="V763" s="122">
        <v>140000026</v>
      </c>
      <c r="W763" s="122">
        <v>145000026</v>
      </c>
      <c r="X763" s="122">
        <v>150000026</v>
      </c>
      <c r="Y763" s="122">
        <v>155000026</v>
      </c>
      <c r="Z763" s="122">
        <v>160000026</v>
      </c>
      <c r="AA763" s="122">
        <v>200000026</v>
      </c>
      <c r="AB763" s="122">
        <v>220000026</v>
      </c>
      <c r="AC763" s="122">
        <v>230000026</v>
      </c>
      <c r="AD763" s="121"/>
      <c r="BO763" s="72" t="s">
        <v>37</v>
      </c>
      <c r="BP763" s="73" t="s">
        <v>4150</v>
      </c>
      <c r="BQ763" s="75">
        <v>423000625</v>
      </c>
      <c r="BR763" s="75">
        <v>459000625</v>
      </c>
      <c r="BS763" s="75">
        <v>486000625</v>
      </c>
      <c r="BT763" s="75">
        <v>513000625</v>
      </c>
      <c r="BU763" s="75">
        <v>558000625</v>
      </c>
      <c r="BV763" s="75">
        <v>594000625</v>
      </c>
      <c r="BW763" s="75">
        <v>0</v>
      </c>
      <c r="BX763" s="75">
        <v>0</v>
      </c>
      <c r="BY763" s="75">
        <v>0</v>
      </c>
      <c r="BZ763" s="75">
        <v>0</v>
      </c>
      <c r="CA763" s="75">
        <v>0</v>
      </c>
    </row>
    <row r="764" spans="10:79" ht="12" customHeight="1">
      <c r="J764" s="46">
        <v>761</v>
      </c>
      <c r="K764" s="46">
        <f t="shared" si="26"/>
        <v>0</v>
      </c>
      <c r="L764" s="82">
        <f t="shared" si="27"/>
        <v>0</v>
      </c>
      <c r="N764" s="119" t="s">
        <v>24</v>
      </c>
      <c r="O764" s="120" t="s">
        <v>1635</v>
      </c>
      <c r="P764" s="122">
        <v>0</v>
      </c>
      <c r="Q764" s="122">
        <v>0</v>
      </c>
      <c r="R764" s="122">
        <v>0</v>
      </c>
      <c r="S764" s="122">
        <v>0</v>
      </c>
      <c r="T764" s="122">
        <v>150000026</v>
      </c>
      <c r="U764" s="122">
        <v>160000026</v>
      </c>
      <c r="V764" s="122">
        <v>170000026</v>
      </c>
      <c r="W764" s="122">
        <v>180000026</v>
      </c>
      <c r="X764" s="122">
        <v>190000026</v>
      </c>
      <c r="Y764" s="122">
        <v>195000026</v>
      </c>
      <c r="Z764" s="122">
        <v>220000026</v>
      </c>
      <c r="AA764" s="122">
        <v>230000026</v>
      </c>
      <c r="AB764" s="122">
        <v>240000026</v>
      </c>
      <c r="AC764" s="122">
        <v>270000026</v>
      </c>
      <c r="AD764" s="121"/>
      <c r="BO764" s="72" t="s">
        <v>37</v>
      </c>
      <c r="BP764" s="73" t="s">
        <v>4151</v>
      </c>
      <c r="BQ764" s="75">
        <v>351000625</v>
      </c>
      <c r="BR764" s="75">
        <v>387000625</v>
      </c>
      <c r="BS764" s="75">
        <v>414000625</v>
      </c>
      <c r="BT764" s="75">
        <v>0</v>
      </c>
      <c r="BU764" s="75">
        <v>0</v>
      </c>
      <c r="BV764" s="75">
        <v>0</v>
      </c>
      <c r="BW764" s="75">
        <v>0</v>
      </c>
      <c r="BX764" s="75">
        <v>0</v>
      </c>
      <c r="BY764" s="75">
        <v>0</v>
      </c>
      <c r="BZ764" s="75">
        <v>0</v>
      </c>
      <c r="CA764" s="75">
        <v>0</v>
      </c>
    </row>
    <row r="765" spans="10:79" ht="12" customHeight="1">
      <c r="J765" s="46">
        <v>762</v>
      </c>
      <c r="K765" s="46">
        <f t="shared" si="26"/>
        <v>0</v>
      </c>
      <c r="L765" s="82">
        <f t="shared" si="27"/>
        <v>0</v>
      </c>
      <c r="N765" s="119" t="s">
        <v>24</v>
      </c>
      <c r="O765" s="120" t="s">
        <v>3378</v>
      </c>
      <c r="P765" s="121"/>
      <c r="Q765" s="121"/>
      <c r="R765" s="121"/>
      <c r="S765" s="121"/>
      <c r="T765" s="121"/>
      <c r="U765" s="121"/>
      <c r="V765" s="121"/>
      <c r="W765" s="121"/>
      <c r="X765" s="121"/>
      <c r="Y765" s="121"/>
      <c r="Z765" s="121"/>
      <c r="AA765" s="122">
        <v>230000026</v>
      </c>
      <c r="AB765" s="121"/>
      <c r="AC765" s="121"/>
      <c r="AD765" s="121"/>
      <c r="BO765" s="72" t="s">
        <v>37</v>
      </c>
      <c r="BP765" s="73" t="s">
        <v>4152</v>
      </c>
      <c r="BQ765" s="75">
        <v>420000925</v>
      </c>
      <c r="BR765" s="75">
        <v>485000925</v>
      </c>
      <c r="BS765" s="75">
        <v>530000925</v>
      </c>
      <c r="BT765" s="75">
        <v>595000925</v>
      </c>
      <c r="BU765" s="75">
        <v>675000925</v>
      </c>
      <c r="BV765" s="75">
        <v>705000925</v>
      </c>
      <c r="BW765" s="75">
        <v>725000925</v>
      </c>
      <c r="BX765" s="75">
        <v>770000925</v>
      </c>
      <c r="BY765" s="75">
        <v>0</v>
      </c>
      <c r="BZ765" s="75">
        <v>0</v>
      </c>
      <c r="CA765" s="75">
        <v>0</v>
      </c>
    </row>
    <row r="766" spans="10:79" ht="12" customHeight="1">
      <c r="J766" s="46">
        <v>763</v>
      </c>
      <c r="K766" s="46">
        <f t="shared" si="26"/>
        <v>0</v>
      </c>
      <c r="L766" s="82">
        <f t="shared" si="27"/>
        <v>0</v>
      </c>
      <c r="N766" s="119" t="s">
        <v>24</v>
      </c>
      <c r="O766" s="120" t="s">
        <v>296</v>
      </c>
      <c r="P766" s="122">
        <v>0</v>
      </c>
      <c r="Q766" s="122">
        <v>0</v>
      </c>
      <c r="R766" s="122">
        <v>0</v>
      </c>
      <c r="S766" s="122">
        <v>0</v>
      </c>
      <c r="T766" s="122">
        <v>140000026</v>
      </c>
      <c r="U766" s="122">
        <v>150000026</v>
      </c>
      <c r="V766" s="122">
        <v>160000026</v>
      </c>
      <c r="W766" s="122">
        <v>170000026</v>
      </c>
      <c r="X766" s="122">
        <v>185000026</v>
      </c>
      <c r="Y766" s="122">
        <v>200000026</v>
      </c>
      <c r="Z766" s="122">
        <v>205000026</v>
      </c>
      <c r="AA766" s="122">
        <v>215000026</v>
      </c>
      <c r="AB766" s="122">
        <v>230000026</v>
      </c>
      <c r="AC766" s="122">
        <v>240000026</v>
      </c>
      <c r="AD766" s="121"/>
      <c r="BO766" s="72" t="s">
        <v>37</v>
      </c>
      <c r="BP766" s="73" t="s">
        <v>4153</v>
      </c>
      <c r="BQ766" s="75">
        <v>315000625</v>
      </c>
      <c r="BR766" s="75">
        <v>333000625</v>
      </c>
      <c r="BS766" s="75">
        <v>360000625</v>
      </c>
      <c r="BT766" s="75">
        <v>405000625</v>
      </c>
      <c r="BU766" s="75">
        <v>450000625</v>
      </c>
      <c r="BV766" s="75">
        <v>540000625</v>
      </c>
      <c r="BW766" s="75">
        <v>603000625</v>
      </c>
      <c r="BX766" s="75">
        <v>639000625</v>
      </c>
      <c r="BY766" s="75">
        <v>711000625</v>
      </c>
      <c r="BZ766" s="75">
        <v>0</v>
      </c>
      <c r="CA766" s="75">
        <v>0</v>
      </c>
    </row>
    <row r="767" spans="10:79" ht="12" customHeight="1">
      <c r="J767" s="46">
        <v>764</v>
      </c>
      <c r="K767" s="46">
        <f t="shared" si="26"/>
        <v>0</v>
      </c>
      <c r="L767" s="82">
        <f t="shared" si="27"/>
        <v>0</v>
      </c>
      <c r="N767" s="119" t="s">
        <v>24</v>
      </c>
      <c r="O767" s="120" t="s">
        <v>1878</v>
      </c>
      <c r="P767" s="122">
        <v>0</v>
      </c>
      <c r="Q767" s="122">
        <v>0</v>
      </c>
      <c r="R767" s="122">
        <v>0</v>
      </c>
      <c r="S767" s="122">
        <v>0</v>
      </c>
      <c r="T767" s="122">
        <v>140000026</v>
      </c>
      <c r="U767" s="122">
        <v>150000026</v>
      </c>
      <c r="V767" s="122">
        <v>155000026</v>
      </c>
      <c r="W767" s="122">
        <v>165000026</v>
      </c>
      <c r="X767" s="122">
        <v>175000026</v>
      </c>
      <c r="Y767" s="122">
        <v>185000026</v>
      </c>
      <c r="Z767" s="122">
        <v>190000026</v>
      </c>
      <c r="AA767" s="122">
        <v>210000026</v>
      </c>
      <c r="AB767" s="122">
        <v>230000026</v>
      </c>
      <c r="AC767" s="122">
        <v>270000026</v>
      </c>
      <c r="AD767" s="121"/>
      <c r="BO767" s="72" t="s">
        <v>37</v>
      </c>
      <c r="BP767" s="73" t="s">
        <v>4154</v>
      </c>
      <c r="BQ767" s="75">
        <v>396000625</v>
      </c>
      <c r="BR767" s="75">
        <v>432000625</v>
      </c>
      <c r="BS767" s="75">
        <v>459000625</v>
      </c>
      <c r="BT767" s="75">
        <v>630000625</v>
      </c>
      <c r="BU767" s="75">
        <v>679000625</v>
      </c>
      <c r="BV767" s="75">
        <v>0</v>
      </c>
      <c r="BW767" s="75">
        <v>0</v>
      </c>
      <c r="BX767" s="75">
        <v>0</v>
      </c>
      <c r="BY767" s="75">
        <v>0</v>
      </c>
      <c r="BZ767" s="75">
        <v>0</v>
      </c>
      <c r="CA767" s="75">
        <v>0</v>
      </c>
    </row>
    <row r="768" spans="10:79" ht="12" customHeight="1">
      <c r="J768" s="46">
        <v>765</v>
      </c>
      <c r="K768" s="46">
        <f t="shared" si="26"/>
        <v>0</v>
      </c>
      <c r="L768" s="82">
        <f t="shared" si="27"/>
        <v>0</v>
      </c>
      <c r="N768" s="119" t="s">
        <v>24</v>
      </c>
      <c r="O768" s="120" t="s">
        <v>271</v>
      </c>
      <c r="P768" s="122">
        <v>0</v>
      </c>
      <c r="Q768" s="122">
        <v>0</v>
      </c>
      <c r="R768" s="122">
        <v>0</v>
      </c>
      <c r="S768" s="122">
        <v>0</v>
      </c>
      <c r="T768" s="122">
        <v>135000026</v>
      </c>
      <c r="U768" s="122">
        <v>140000026</v>
      </c>
      <c r="V768" s="122">
        <v>150000026</v>
      </c>
      <c r="W768" s="122">
        <v>160000026</v>
      </c>
      <c r="X768" s="122">
        <v>170000026</v>
      </c>
      <c r="Y768" s="122">
        <v>185000026</v>
      </c>
      <c r="Z768" s="122">
        <v>200000026</v>
      </c>
      <c r="AA768" s="122">
        <v>205000026</v>
      </c>
      <c r="AB768" s="122">
        <v>215000026</v>
      </c>
      <c r="AC768" s="122">
        <v>220000026</v>
      </c>
      <c r="AD768" s="121"/>
      <c r="BO768" s="72" t="s">
        <v>37</v>
      </c>
      <c r="BP768" s="73" t="s">
        <v>4155</v>
      </c>
      <c r="BQ768" s="75">
        <v>315000625</v>
      </c>
      <c r="BR768" s="75">
        <v>333000625</v>
      </c>
      <c r="BS768" s="75">
        <v>360000625</v>
      </c>
      <c r="BT768" s="75">
        <v>405000625</v>
      </c>
      <c r="BU768" s="75">
        <v>450000625</v>
      </c>
      <c r="BV768" s="75">
        <v>540000625</v>
      </c>
      <c r="BW768" s="75">
        <v>603000625</v>
      </c>
      <c r="BX768" s="75">
        <v>639000625</v>
      </c>
      <c r="BY768" s="75">
        <v>711000625</v>
      </c>
      <c r="BZ768" s="75">
        <v>0</v>
      </c>
      <c r="CA768" s="75">
        <v>0</v>
      </c>
    </row>
    <row r="769" spans="10:79" ht="12" customHeight="1">
      <c r="J769" s="46">
        <v>766</v>
      </c>
      <c r="K769" s="46">
        <f t="shared" si="26"/>
        <v>0</v>
      </c>
      <c r="L769" s="82">
        <f t="shared" si="27"/>
        <v>0</v>
      </c>
      <c r="N769" s="119" t="s">
        <v>24</v>
      </c>
      <c r="O769" s="120" t="s">
        <v>3020</v>
      </c>
      <c r="P769" s="122">
        <v>0</v>
      </c>
      <c r="Q769" s="122">
        <v>0</v>
      </c>
      <c r="R769" s="122">
        <v>0</v>
      </c>
      <c r="S769" s="122">
        <v>0</v>
      </c>
      <c r="T769" s="122">
        <v>140000026</v>
      </c>
      <c r="U769" s="122">
        <v>150000026</v>
      </c>
      <c r="V769" s="122">
        <v>155000026</v>
      </c>
      <c r="W769" s="122">
        <v>165000026</v>
      </c>
      <c r="X769" s="122">
        <v>175000026</v>
      </c>
      <c r="Y769" s="122">
        <v>185000026</v>
      </c>
      <c r="Z769" s="122">
        <v>190000026</v>
      </c>
      <c r="AA769" s="122">
        <v>210000026</v>
      </c>
      <c r="AB769" s="122">
        <v>230000026</v>
      </c>
      <c r="AC769" s="122">
        <v>270000026</v>
      </c>
      <c r="AD769" s="121"/>
      <c r="BO769" s="72" t="s">
        <v>37</v>
      </c>
      <c r="BP769" s="73" t="s">
        <v>4156</v>
      </c>
      <c r="BQ769" s="75">
        <v>396000625</v>
      </c>
      <c r="BR769" s="75">
        <v>432000625</v>
      </c>
      <c r="BS769" s="75">
        <v>459000625</v>
      </c>
      <c r="BT769" s="75">
        <v>0</v>
      </c>
      <c r="BU769" s="75">
        <v>0</v>
      </c>
      <c r="BV769" s="75">
        <v>585000625</v>
      </c>
      <c r="BW769" s="75">
        <v>630000625</v>
      </c>
      <c r="BX769" s="75">
        <v>900000625</v>
      </c>
      <c r="BY769" s="75">
        <v>950000026</v>
      </c>
      <c r="BZ769" s="75">
        <v>985000026</v>
      </c>
      <c r="CA769" s="75">
        <v>0</v>
      </c>
    </row>
    <row r="770" spans="10:79" ht="12" customHeight="1">
      <c r="J770" s="46">
        <v>767</v>
      </c>
      <c r="K770" s="46">
        <f t="shared" si="26"/>
        <v>0</v>
      </c>
      <c r="L770" s="82">
        <f t="shared" si="27"/>
        <v>0</v>
      </c>
      <c r="N770" s="119" t="s">
        <v>24</v>
      </c>
      <c r="O770" s="120" t="s">
        <v>3411</v>
      </c>
      <c r="P770" s="121"/>
      <c r="Q770" s="121"/>
      <c r="R770" s="121"/>
      <c r="S770" s="121"/>
      <c r="T770" s="121"/>
      <c r="U770" s="121"/>
      <c r="V770" s="121"/>
      <c r="W770" s="121"/>
      <c r="X770" s="121"/>
      <c r="Y770" s="121"/>
      <c r="Z770" s="121"/>
      <c r="AA770" s="121"/>
      <c r="AB770" s="122">
        <v>220000026</v>
      </c>
      <c r="AC770" s="121"/>
      <c r="AD770" s="121"/>
      <c r="BO770" s="72" t="s">
        <v>37</v>
      </c>
      <c r="BP770" s="73" t="s">
        <v>4157</v>
      </c>
      <c r="BQ770" s="75">
        <v>297000625</v>
      </c>
      <c r="BR770" s="75">
        <v>360000625</v>
      </c>
      <c r="BS770" s="75">
        <v>468000625</v>
      </c>
      <c r="BT770" s="75">
        <v>495000625</v>
      </c>
      <c r="BU770" s="75">
        <v>540000625</v>
      </c>
      <c r="BV770" s="75">
        <v>540000625</v>
      </c>
      <c r="BW770" s="75">
        <v>0</v>
      </c>
      <c r="BX770" s="75">
        <v>0</v>
      </c>
      <c r="BY770" s="75">
        <v>0</v>
      </c>
      <c r="BZ770" s="75">
        <v>0</v>
      </c>
      <c r="CA770" s="75">
        <v>0</v>
      </c>
    </row>
    <row r="771" spans="10:79" ht="12" customHeight="1">
      <c r="J771" s="46">
        <v>768</v>
      </c>
      <c r="K771" s="46">
        <f t="shared" si="26"/>
        <v>0</v>
      </c>
      <c r="L771" s="82">
        <f t="shared" si="27"/>
        <v>0</v>
      </c>
      <c r="N771" s="119" t="s">
        <v>24</v>
      </c>
      <c r="O771" s="120" t="s">
        <v>3021</v>
      </c>
      <c r="P771" s="122">
        <v>0</v>
      </c>
      <c r="Q771" s="122">
        <v>0</v>
      </c>
      <c r="R771" s="122">
        <v>0</v>
      </c>
      <c r="S771" s="122">
        <v>0</v>
      </c>
      <c r="T771" s="122">
        <v>150000026</v>
      </c>
      <c r="U771" s="122">
        <v>155000026</v>
      </c>
      <c r="V771" s="122">
        <v>165000026</v>
      </c>
      <c r="W771" s="122">
        <v>175000026</v>
      </c>
      <c r="X771" s="122">
        <v>185000026</v>
      </c>
      <c r="Y771" s="122">
        <v>190000026</v>
      </c>
      <c r="Z771" s="122">
        <v>210000026</v>
      </c>
      <c r="AA771" s="122">
        <v>230000026</v>
      </c>
      <c r="AB771" s="122">
        <v>270000026</v>
      </c>
      <c r="AC771" s="122">
        <v>275000026</v>
      </c>
      <c r="AD771" s="121"/>
      <c r="BO771" s="72" t="s">
        <v>37</v>
      </c>
      <c r="BP771" s="73" t="s">
        <v>4158</v>
      </c>
      <c r="BQ771" s="75">
        <v>423000625</v>
      </c>
      <c r="BR771" s="75">
        <v>459000625</v>
      </c>
      <c r="BS771" s="75">
        <v>486000625</v>
      </c>
      <c r="BT771" s="75">
        <v>513000625</v>
      </c>
      <c r="BU771" s="75">
        <v>0</v>
      </c>
      <c r="BV771" s="75">
        <v>0</v>
      </c>
      <c r="BW771" s="75">
        <v>0</v>
      </c>
      <c r="BX771" s="75">
        <v>0</v>
      </c>
      <c r="BY771" s="75">
        <v>0</v>
      </c>
      <c r="BZ771" s="75">
        <v>0</v>
      </c>
      <c r="CA771" s="75">
        <v>0</v>
      </c>
    </row>
    <row r="772" spans="10:79" ht="12" customHeight="1">
      <c r="J772" s="46">
        <v>769</v>
      </c>
      <c r="K772" s="46">
        <f t="shared" si="26"/>
        <v>0</v>
      </c>
      <c r="L772" s="82">
        <f t="shared" si="27"/>
        <v>0</v>
      </c>
      <c r="N772" s="119" t="s">
        <v>24</v>
      </c>
      <c r="O772" s="120" t="s">
        <v>3285</v>
      </c>
      <c r="P772" s="122">
        <v>0</v>
      </c>
      <c r="Q772" s="122">
        <v>0</v>
      </c>
      <c r="R772" s="122">
        <v>0</v>
      </c>
      <c r="S772" s="122">
        <v>0</v>
      </c>
      <c r="T772" s="122">
        <v>0</v>
      </c>
      <c r="U772" s="122">
        <v>0</v>
      </c>
      <c r="V772" s="122">
        <v>0</v>
      </c>
      <c r="W772" s="122">
        <v>0</v>
      </c>
      <c r="X772" s="122">
        <v>0</v>
      </c>
      <c r="Y772" s="122">
        <v>0</v>
      </c>
      <c r="Z772" s="122">
        <v>0</v>
      </c>
      <c r="AA772" s="122">
        <v>220000026</v>
      </c>
      <c r="AB772" s="122">
        <v>250000026</v>
      </c>
      <c r="AC772" s="122">
        <v>275000026</v>
      </c>
      <c r="AD772" s="121"/>
      <c r="BO772" s="72" t="s">
        <v>37</v>
      </c>
      <c r="BP772" s="73" t="s">
        <v>4159</v>
      </c>
      <c r="BQ772" s="75">
        <v>0</v>
      </c>
      <c r="BR772" s="75">
        <v>0</v>
      </c>
      <c r="BS772" s="75">
        <v>0</v>
      </c>
      <c r="BT772" s="75">
        <v>351000625</v>
      </c>
      <c r="BU772" s="75">
        <v>0</v>
      </c>
      <c r="BV772" s="75">
        <v>0</v>
      </c>
      <c r="BW772" s="75">
        <v>0</v>
      </c>
      <c r="BX772" s="75">
        <v>0</v>
      </c>
      <c r="BY772" s="75">
        <v>0</v>
      </c>
      <c r="BZ772" s="75">
        <v>0</v>
      </c>
      <c r="CA772" s="75">
        <v>0</v>
      </c>
    </row>
    <row r="773" spans="10:79" ht="12" customHeight="1">
      <c r="J773" s="46">
        <v>770</v>
      </c>
      <c r="K773" s="46">
        <f t="shared" ref="K773:K836" si="28">IFERROR(IF($B$3="Passenger",(HLOOKUP($K$3,$AI$4:$BC$699,1+J773,0)),(HLOOKUP($K$3,$BF$4:$BM$686,1+J773,0))),0)</f>
        <v>0</v>
      </c>
      <c r="L773" s="82">
        <f t="shared" ref="L773:L836" si="29">IFERROR(IF($B$3="Passenger",VLOOKUP(K773,$O$5:$AD$3396,$L$3+1,0),VLOOKUP(K773,$BP$5:$CA$1915,$L$3+1,0)),0)</f>
        <v>0</v>
      </c>
      <c r="N773" s="119" t="s">
        <v>24</v>
      </c>
      <c r="O773" s="120" t="s">
        <v>322</v>
      </c>
      <c r="P773" s="122">
        <v>0</v>
      </c>
      <c r="Q773" s="122">
        <v>0</v>
      </c>
      <c r="R773" s="122">
        <v>0</v>
      </c>
      <c r="S773" s="122">
        <v>0</v>
      </c>
      <c r="T773" s="122">
        <v>130000026</v>
      </c>
      <c r="U773" s="122">
        <v>135000026</v>
      </c>
      <c r="V773" s="122">
        <v>140000026</v>
      </c>
      <c r="W773" s="122">
        <v>145000026</v>
      </c>
      <c r="X773" s="122">
        <v>150000026</v>
      </c>
      <c r="Y773" s="122">
        <v>155000026</v>
      </c>
      <c r="Z773" s="122">
        <v>160000026</v>
      </c>
      <c r="AA773" s="122">
        <v>200000026</v>
      </c>
      <c r="AB773" s="122">
        <v>220000026</v>
      </c>
      <c r="AC773" s="122">
        <v>230000026</v>
      </c>
      <c r="AD773" s="121"/>
      <c r="BO773" s="72" t="s">
        <v>37</v>
      </c>
      <c r="BP773" s="73" t="s">
        <v>4160</v>
      </c>
      <c r="BQ773" s="75">
        <v>504000625</v>
      </c>
      <c r="BR773" s="75">
        <v>540000625</v>
      </c>
      <c r="BS773" s="75">
        <v>396000625</v>
      </c>
      <c r="BT773" s="75">
        <v>594000625</v>
      </c>
      <c r="BU773" s="75">
        <v>0</v>
      </c>
      <c r="BV773" s="75">
        <v>0</v>
      </c>
      <c r="BW773" s="75">
        <v>0</v>
      </c>
      <c r="BX773" s="75">
        <v>0</v>
      </c>
      <c r="BY773" s="75">
        <v>0</v>
      </c>
      <c r="BZ773" s="75">
        <v>0</v>
      </c>
      <c r="CA773" s="75">
        <v>0</v>
      </c>
    </row>
    <row r="774" spans="10:79" ht="12" customHeight="1">
      <c r="J774" s="46">
        <v>771</v>
      </c>
      <c r="K774" s="46">
        <f t="shared" si="28"/>
        <v>0</v>
      </c>
      <c r="L774" s="82">
        <f t="shared" si="29"/>
        <v>0</v>
      </c>
      <c r="N774" s="119" t="s">
        <v>24</v>
      </c>
      <c r="O774" s="120" t="s">
        <v>2758</v>
      </c>
      <c r="P774" s="122">
        <v>105000026</v>
      </c>
      <c r="Q774" s="122">
        <v>115000026</v>
      </c>
      <c r="R774" s="122">
        <v>130000026</v>
      </c>
      <c r="S774" s="122">
        <v>135000026</v>
      </c>
      <c r="T774" s="122">
        <v>150000026</v>
      </c>
      <c r="U774" s="122">
        <v>160000026</v>
      </c>
      <c r="V774" s="122">
        <v>170000026</v>
      </c>
      <c r="W774" s="122">
        <v>175000026</v>
      </c>
      <c r="X774" s="122">
        <v>190000026</v>
      </c>
      <c r="Y774" s="122">
        <v>0</v>
      </c>
      <c r="Z774" s="122">
        <v>0</v>
      </c>
      <c r="AA774" s="122">
        <v>0</v>
      </c>
      <c r="AB774" s="122">
        <v>0</v>
      </c>
      <c r="AC774" s="122">
        <v>0</v>
      </c>
      <c r="AD774" s="121"/>
      <c r="BO774" s="72" t="s">
        <v>37</v>
      </c>
      <c r="BP774" s="73" t="s">
        <v>4161</v>
      </c>
      <c r="BQ774" s="75">
        <v>261000625</v>
      </c>
      <c r="BR774" s="75">
        <v>0</v>
      </c>
      <c r="BS774" s="75">
        <v>0</v>
      </c>
      <c r="BT774" s="75">
        <v>0</v>
      </c>
      <c r="BU774" s="75">
        <v>0</v>
      </c>
      <c r="BV774" s="75">
        <v>0</v>
      </c>
      <c r="BW774" s="75">
        <v>0</v>
      </c>
      <c r="BX774" s="75">
        <v>0</v>
      </c>
      <c r="BY774" s="75">
        <v>0</v>
      </c>
      <c r="BZ774" s="75">
        <v>0</v>
      </c>
      <c r="CA774" s="75">
        <v>0</v>
      </c>
    </row>
    <row r="775" spans="10:79" ht="12" customHeight="1">
      <c r="J775" s="46">
        <v>772</v>
      </c>
      <c r="K775" s="46">
        <f t="shared" si="28"/>
        <v>0</v>
      </c>
      <c r="L775" s="82">
        <f t="shared" si="29"/>
        <v>0</v>
      </c>
      <c r="N775" s="119" t="s">
        <v>24</v>
      </c>
      <c r="O775" s="120" t="s">
        <v>2084</v>
      </c>
      <c r="P775" s="122">
        <v>105000026</v>
      </c>
      <c r="Q775" s="122">
        <v>110000026</v>
      </c>
      <c r="R775" s="122">
        <v>115000026</v>
      </c>
      <c r="S775" s="122">
        <v>0</v>
      </c>
      <c r="T775" s="122">
        <v>0</v>
      </c>
      <c r="U775" s="122">
        <v>0</v>
      </c>
      <c r="V775" s="122">
        <v>0</v>
      </c>
      <c r="W775" s="122">
        <v>0</v>
      </c>
      <c r="X775" s="122">
        <v>0</v>
      </c>
      <c r="Y775" s="122">
        <v>0</v>
      </c>
      <c r="Z775" s="122">
        <v>0</v>
      </c>
      <c r="AA775" s="122">
        <v>0</v>
      </c>
      <c r="AB775" s="122">
        <v>0</v>
      </c>
      <c r="AC775" s="122">
        <v>0</v>
      </c>
      <c r="AD775" s="121"/>
      <c r="BO775" s="72" t="s">
        <v>37</v>
      </c>
      <c r="BP775" s="73" t="s">
        <v>4162</v>
      </c>
      <c r="BQ775" s="75">
        <v>261000625</v>
      </c>
      <c r="BR775" s="75">
        <v>297000625</v>
      </c>
      <c r="BS775" s="75">
        <v>324000625</v>
      </c>
      <c r="BT775" s="75">
        <v>351000625</v>
      </c>
      <c r="BU775" s="75">
        <v>396000625</v>
      </c>
      <c r="BV775" s="75">
        <v>432000625</v>
      </c>
      <c r="BW775" s="75">
        <v>0</v>
      </c>
      <c r="BX775" s="75">
        <v>0</v>
      </c>
      <c r="BY775" s="75">
        <v>0</v>
      </c>
      <c r="BZ775" s="75">
        <v>0</v>
      </c>
      <c r="CA775" s="75">
        <v>0</v>
      </c>
    </row>
    <row r="776" spans="10:79" ht="12" customHeight="1">
      <c r="J776" s="46">
        <v>773</v>
      </c>
      <c r="K776" s="46">
        <f t="shared" si="28"/>
        <v>0</v>
      </c>
      <c r="L776" s="82">
        <f t="shared" si="29"/>
        <v>0</v>
      </c>
      <c r="N776" s="119" t="s">
        <v>24</v>
      </c>
      <c r="O776" s="120" t="s">
        <v>1618</v>
      </c>
      <c r="P776" s="122">
        <v>100000026</v>
      </c>
      <c r="Q776" s="122">
        <v>105000026</v>
      </c>
      <c r="R776" s="122">
        <v>110000026</v>
      </c>
      <c r="S776" s="122">
        <v>0</v>
      </c>
      <c r="T776" s="122">
        <v>0</v>
      </c>
      <c r="U776" s="122">
        <v>0</v>
      </c>
      <c r="V776" s="122">
        <v>0</v>
      </c>
      <c r="W776" s="122">
        <v>0</v>
      </c>
      <c r="X776" s="122">
        <v>0</v>
      </c>
      <c r="Y776" s="122">
        <v>0</v>
      </c>
      <c r="Z776" s="122">
        <v>0</v>
      </c>
      <c r="AA776" s="122">
        <v>0</v>
      </c>
      <c r="AB776" s="122">
        <v>0</v>
      </c>
      <c r="AC776" s="122">
        <v>0</v>
      </c>
      <c r="AD776" s="121"/>
      <c r="BO776" s="72" t="s">
        <v>37</v>
      </c>
      <c r="BP776" s="73" t="s">
        <v>4163</v>
      </c>
      <c r="BQ776" s="75">
        <v>315000625</v>
      </c>
      <c r="BR776" s="75">
        <v>351000625</v>
      </c>
      <c r="BS776" s="75">
        <v>378000625</v>
      </c>
      <c r="BT776" s="75">
        <v>405000625</v>
      </c>
      <c r="BU776" s="75">
        <v>0</v>
      </c>
      <c r="BV776" s="75">
        <v>0</v>
      </c>
      <c r="BW776" s="75">
        <v>0</v>
      </c>
      <c r="BX776" s="75">
        <v>0</v>
      </c>
      <c r="BY776" s="75">
        <v>0</v>
      </c>
      <c r="BZ776" s="75">
        <v>0</v>
      </c>
      <c r="CA776" s="75">
        <v>0</v>
      </c>
    </row>
    <row r="777" spans="10:79" ht="12" customHeight="1">
      <c r="J777" s="46">
        <v>774</v>
      </c>
      <c r="K777" s="46">
        <f t="shared" si="28"/>
        <v>0</v>
      </c>
      <c r="L777" s="82">
        <f t="shared" si="29"/>
        <v>0</v>
      </c>
      <c r="N777" s="119" t="s">
        <v>24</v>
      </c>
      <c r="O777" s="120" t="s">
        <v>2402</v>
      </c>
      <c r="P777" s="122">
        <v>105000026</v>
      </c>
      <c r="Q777" s="122">
        <v>115000026</v>
      </c>
      <c r="R777" s="122">
        <v>130000026</v>
      </c>
      <c r="S777" s="122">
        <v>135000026</v>
      </c>
      <c r="T777" s="122">
        <v>150000026</v>
      </c>
      <c r="U777" s="122">
        <v>160000026</v>
      </c>
      <c r="V777" s="122">
        <v>170000026</v>
      </c>
      <c r="W777" s="122">
        <v>175000026</v>
      </c>
      <c r="X777" s="122">
        <v>190000026</v>
      </c>
      <c r="Y777" s="122">
        <v>0</v>
      </c>
      <c r="Z777" s="122">
        <v>0</v>
      </c>
      <c r="AA777" s="122">
        <v>0</v>
      </c>
      <c r="AB777" s="122">
        <v>0</v>
      </c>
      <c r="AC777" s="122">
        <v>0</v>
      </c>
      <c r="AD777" s="121"/>
      <c r="BO777" s="72" t="s">
        <v>37</v>
      </c>
      <c r="BP777" s="73" t="s">
        <v>4164</v>
      </c>
      <c r="BQ777" s="75">
        <v>261000625</v>
      </c>
      <c r="BR777" s="75">
        <v>297000625</v>
      </c>
      <c r="BS777" s="75">
        <v>324000625</v>
      </c>
      <c r="BT777" s="75">
        <v>351000625</v>
      </c>
      <c r="BU777" s="75">
        <v>0</v>
      </c>
      <c r="BV777" s="75">
        <v>0</v>
      </c>
      <c r="BW777" s="75">
        <v>0</v>
      </c>
      <c r="BX777" s="75">
        <v>0</v>
      </c>
      <c r="BY777" s="75">
        <v>0</v>
      </c>
      <c r="BZ777" s="75">
        <v>0</v>
      </c>
      <c r="CA777" s="75">
        <v>0</v>
      </c>
    </row>
    <row r="778" spans="10:79" ht="12" customHeight="1">
      <c r="J778" s="46">
        <v>775</v>
      </c>
      <c r="K778" s="46">
        <f t="shared" si="28"/>
        <v>0</v>
      </c>
      <c r="L778" s="82">
        <f t="shared" si="29"/>
        <v>0</v>
      </c>
      <c r="N778" s="119" t="s">
        <v>24</v>
      </c>
      <c r="O778" s="120" t="s">
        <v>1858</v>
      </c>
      <c r="P778" s="122">
        <v>115000026</v>
      </c>
      <c r="Q778" s="122">
        <v>130000026</v>
      </c>
      <c r="R778" s="122">
        <v>135000026</v>
      </c>
      <c r="S778" s="122">
        <v>150000026</v>
      </c>
      <c r="T778" s="122">
        <v>160000026</v>
      </c>
      <c r="U778" s="122">
        <v>170000026</v>
      </c>
      <c r="V778" s="122">
        <v>175000026</v>
      </c>
      <c r="W778" s="122">
        <v>190000026</v>
      </c>
      <c r="X778" s="122">
        <v>195000026</v>
      </c>
      <c r="Y778" s="122">
        <v>0</v>
      </c>
      <c r="Z778" s="122">
        <v>0</v>
      </c>
      <c r="AA778" s="122">
        <v>0</v>
      </c>
      <c r="AB778" s="122">
        <v>0</v>
      </c>
      <c r="AC778" s="122">
        <v>0</v>
      </c>
      <c r="AD778" s="121"/>
      <c r="BO778" s="72" t="s">
        <v>37</v>
      </c>
      <c r="BP778" s="73" t="s">
        <v>4165</v>
      </c>
      <c r="BQ778" s="75">
        <v>360000625</v>
      </c>
      <c r="BR778" s="75">
        <v>0</v>
      </c>
      <c r="BS778" s="75">
        <v>0</v>
      </c>
      <c r="BT778" s="75">
        <v>0</v>
      </c>
      <c r="BU778" s="75">
        <v>0</v>
      </c>
      <c r="BV778" s="75">
        <v>0</v>
      </c>
      <c r="BW778" s="75">
        <v>0</v>
      </c>
      <c r="BX778" s="75">
        <v>0</v>
      </c>
      <c r="BY778" s="75">
        <v>0</v>
      </c>
      <c r="BZ778" s="75">
        <v>0</v>
      </c>
      <c r="CA778" s="75">
        <v>0</v>
      </c>
    </row>
    <row r="779" spans="10:79" ht="12" customHeight="1">
      <c r="J779" s="46">
        <v>776</v>
      </c>
      <c r="K779" s="46">
        <f t="shared" si="28"/>
        <v>0</v>
      </c>
      <c r="L779" s="82">
        <f t="shared" si="29"/>
        <v>0</v>
      </c>
      <c r="N779" s="119" t="s">
        <v>24</v>
      </c>
      <c r="O779" s="120" t="s">
        <v>2399</v>
      </c>
      <c r="P779" s="122">
        <v>105000026</v>
      </c>
      <c r="Q779" s="122">
        <v>110000026</v>
      </c>
      <c r="R779" s="122">
        <v>115000026</v>
      </c>
      <c r="S779" s="122">
        <v>0</v>
      </c>
      <c r="T779" s="122">
        <v>0</v>
      </c>
      <c r="U779" s="122">
        <v>0</v>
      </c>
      <c r="V779" s="122">
        <v>0</v>
      </c>
      <c r="W779" s="122">
        <v>0</v>
      </c>
      <c r="X779" s="122">
        <v>0</v>
      </c>
      <c r="Y779" s="122">
        <v>0</v>
      </c>
      <c r="Z779" s="122">
        <v>0</v>
      </c>
      <c r="AA779" s="122">
        <v>0</v>
      </c>
      <c r="AB779" s="122">
        <v>0</v>
      </c>
      <c r="AC779" s="122">
        <v>0</v>
      </c>
      <c r="AD779" s="121"/>
      <c r="BO779" s="72" t="s">
        <v>37</v>
      </c>
      <c r="BP779" s="73" t="s">
        <v>4166</v>
      </c>
      <c r="BQ779" s="75">
        <v>360000625</v>
      </c>
      <c r="BR779" s="75">
        <v>387000625</v>
      </c>
      <c r="BS779" s="75">
        <v>0</v>
      </c>
      <c r="BT779" s="75">
        <v>405000625</v>
      </c>
      <c r="BU779" s="75">
        <v>450000625</v>
      </c>
      <c r="BV779" s="75">
        <v>0</v>
      </c>
      <c r="BW779" s="75">
        <v>459000625</v>
      </c>
      <c r="BX779" s="75">
        <v>0</v>
      </c>
      <c r="BY779" s="75">
        <v>0</v>
      </c>
      <c r="BZ779" s="75">
        <v>0</v>
      </c>
      <c r="CA779" s="75">
        <v>0</v>
      </c>
    </row>
    <row r="780" spans="10:79" ht="12" customHeight="1">
      <c r="J780" s="46">
        <v>777</v>
      </c>
      <c r="K780" s="46">
        <f t="shared" si="28"/>
        <v>0</v>
      </c>
      <c r="L780" s="82">
        <f t="shared" si="29"/>
        <v>0</v>
      </c>
      <c r="N780" s="119" t="s">
        <v>24</v>
      </c>
      <c r="O780" s="120" t="s">
        <v>2479</v>
      </c>
      <c r="P780" s="122">
        <v>100000026</v>
      </c>
      <c r="Q780" s="122">
        <v>105000026</v>
      </c>
      <c r="R780" s="122">
        <v>110000026</v>
      </c>
      <c r="S780" s="122">
        <v>0</v>
      </c>
      <c r="T780" s="122">
        <v>0</v>
      </c>
      <c r="U780" s="122">
        <v>0</v>
      </c>
      <c r="V780" s="122">
        <v>0</v>
      </c>
      <c r="W780" s="122">
        <v>0</v>
      </c>
      <c r="X780" s="122">
        <v>0</v>
      </c>
      <c r="Y780" s="122">
        <v>0</v>
      </c>
      <c r="Z780" s="122">
        <v>0</v>
      </c>
      <c r="AA780" s="122">
        <v>0</v>
      </c>
      <c r="AB780" s="122">
        <v>0</v>
      </c>
      <c r="AC780" s="122">
        <v>0</v>
      </c>
      <c r="AD780" s="121"/>
      <c r="BO780" s="72" t="s">
        <v>37</v>
      </c>
      <c r="BP780" s="73" t="s">
        <v>4167</v>
      </c>
      <c r="BQ780" s="75">
        <v>0</v>
      </c>
      <c r="BR780" s="75">
        <v>387000625</v>
      </c>
      <c r="BS780" s="75">
        <v>396000625</v>
      </c>
      <c r="BT780" s="75">
        <v>405000625</v>
      </c>
      <c r="BU780" s="75">
        <v>450000625</v>
      </c>
      <c r="BV780" s="75">
        <v>0</v>
      </c>
      <c r="BW780" s="75">
        <v>459000625</v>
      </c>
      <c r="BX780" s="75">
        <v>0</v>
      </c>
      <c r="BY780" s="75">
        <v>0</v>
      </c>
      <c r="BZ780" s="75">
        <v>0</v>
      </c>
      <c r="CA780" s="75">
        <v>0</v>
      </c>
    </row>
    <row r="781" spans="10:79" ht="12" customHeight="1">
      <c r="J781" s="46">
        <v>778</v>
      </c>
      <c r="K781" s="46">
        <f t="shared" si="28"/>
        <v>0</v>
      </c>
      <c r="L781" s="82">
        <f t="shared" si="29"/>
        <v>0</v>
      </c>
      <c r="N781" s="119" t="s">
        <v>24</v>
      </c>
      <c r="O781" s="120" t="s">
        <v>759</v>
      </c>
      <c r="P781" s="122">
        <v>105000026</v>
      </c>
      <c r="Q781" s="122">
        <v>115000026</v>
      </c>
      <c r="R781" s="122">
        <v>130000026</v>
      </c>
      <c r="S781" s="122">
        <v>135000026</v>
      </c>
      <c r="T781" s="122">
        <v>150000026</v>
      </c>
      <c r="U781" s="122">
        <v>160000026</v>
      </c>
      <c r="V781" s="122">
        <v>170000026</v>
      </c>
      <c r="W781" s="122">
        <v>175000026</v>
      </c>
      <c r="X781" s="122">
        <v>190000026</v>
      </c>
      <c r="Y781" s="122">
        <v>0</v>
      </c>
      <c r="Z781" s="122">
        <v>0</v>
      </c>
      <c r="AA781" s="122">
        <v>235000026</v>
      </c>
      <c r="AB781" s="122">
        <v>0</v>
      </c>
      <c r="AC781" s="122">
        <v>0</v>
      </c>
      <c r="AD781" s="121"/>
      <c r="BO781" s="72" t="s">
        <v>37</v>
      </c>
      <c r="BP781" s="73" t="s">
        <v>4168</v>
      </c>
      <c r="BQ781" s="75">
        <v>351000625</v>
      </c>
      <c r="BR781" s="75">
        <v>387000625</v>
      </c>
      <c r="BS781" s="75">
        <v>0</v>
      </c>
      <c r="BT781" s="75">
        <v>0</v>
      </c>
      <c r="BU781" s="75">
        <v>0</v>
      </c>
      <c r="BV781" s="75">
        <v>0</v>
      </c>
      <c r="BW781" s="75">
        <v>0</v>
      </c>
      <c r="BX781" s="75">
        <v>0</v>
      </c>
      <c r="BY781" s="75">
        <v>0</v>
      </c>
      <c r="BZ781" s="75">
        <v>0</v>
      </c>
      <c r="CA781" s="75">
        <v>0</v>
      </c>
    </row>
    <row r="782" spans="10:79" ht="12" customHeight="1">
      <c r="J782" s="46">
        <v>779</v>
      </c>
      <c r="K782" s="46">
        <f t="shared" si="28"/>
        <v>0</v>
      </c>
      <c r="L782" s="82">
        <f t="shared" si="29"/>
        <v>0</v>
      </c>
      <c r="N782" s="119" t="s">
        <v>24</v>
      </c>
      <c r="O782" s="120" t="s">
        <v>1057</v>
      </c>
      <c r="P782" s="122">
        <v>105000026</v>
      </c>
      <c r="Q782" s="122">
        <v>115000026</v>
      </c>
      <c r="R782" s="122">
        <v>130000026</v>
      </c>
      <c r="S782" s="122">
        <v>135000026</v>
      </c>
      <c r="T782" s="122">
        <v>150000026</v>
      </c>
      <c r="U782" s="122">
        <v>160000026</v>
      </c>
      <c r="V782" s="122">
        <v>170000026</v>
      </c>
      <c r="W782" s="122">
        <v>175000026</v>
      </c>
      <c r="X782" s="122">
        <v>190000026</v>
      </c>
      <c r="Y782" s="122">
        <v>0</v>
      </c>
      <c r="Z782" s="122">
        <v>0</v>
      </c>
      <c r="AA782" s="122">
        <v>0</v>
      </c>
      <c r="AB782" s="122">
        <v>0</v>
      </c>
      <c r="AC782" s="122">
        <v>0</v>
      </c>
      <c r="AD782" s="121"/>
      <c r="BO782" s="72" t="s">
        <v>37</v>
      </c>
      <c r="BP782" s="73" t="s">
        <v>4169</v>
      </c>
      <c r="BQ782" s="75">
        <v>351000625</v>
      </c>
      <c r="BR782" s="75">
        <v>387000625</v>
      </c>
      <c r="BS782" s="75">
        <v>414000625</v>
      </c>
      <c r="BT782" s="75">
        <v>441000625</v>
      </c>
      <c r="BU782" s="75">
        <v>0</v>
      </c>
      <c r="BV782" s="75">
        <v>522000625</v>
      </c>
      <c r="BW782" s="75">
        <v>0</v>
      </c>
      <c r="BX782" s="75">
        <v>0</v>
      </c>
      <c r="BY782" s="75">
        <v>0</v>
      </c>
      <c r="BZ782" s="75">
        <v>0</v>
      </c>
      <c r="CA782" s="75">
        <v>0</v>
      </c>
    </row>
    <row r="783" spans="10:79" ht="12" customHeight="1">
      <c r="J783" s="46">
        <v>780</v>
      </c>
      <c r="K783" s="46">
        <f t="shared" si="28"/>
        <v>0</v>
      </c>
      <c r="L783" s="82">
        <f t="shared" si="29"/>
        <v>0</v>
      </c>
      <c r="N783" s="119" t="s">
        <v>24</v>
      </c>
      <c r="O783" s="120" t="s">
        <v>760</v>
      </c>
      <c r="P783" s="122">
        <v>115000026</v>
      </c>
      <c r="Q783" s="122">
        <v>130000026</v>
      </c>
      <c r="R783" s="122">
        <v>135000026</v>
      </c>
      <c r="S783" s="122">
        <v>150000026</v>
      </c>
      <c r="T783" s="122">
        <v>160000026</v>
      </c>
      <c r="U783" s="122">
        <v>170000026</v>
      </c>
      <c r="V783" s="122">
        <v>175000026</v>
      </c>
      <c r="W783" s="122">
        <v>190000026</v>
      </c>
      <c r="X783" s="122">
        <v>195000026</v>
      </c>
      <c r="Y783" s="122">
        <v>0</v>
      </c>
      <c r="Z783" s="122">
        <v>0</v>
      </c>
      <c r="AA783" s="122">
        <v>0</v>
      </c>
      <c r="AB783" s="122">
        <v>0</v>
      </c>
      <c r="AC783" s="122">
        <v>0</v>
      </c>
      <c r="AD783" s="121"/>
      <c r="BO783" s="72" t="s">
        <v>37</v>
      </c>
      <c r="BP783" s="73" t="s">
        <v>4170</v>
      </c>
      <c r="BQ783" s="75">
        <v>261000625</v>
      </c>
      <c r="BR783" s="75">
        <v>297000625</v>
      </c>
      <c r="BS783" s="75">
        <v>324000625</v>
      </c>
      <c r="BT783" s="75">
        <v>351000625</v>
      </c>
      <c r="BU783" s="75">
        <v>396000625</v>
      </c>
      <c r="BV783" s="75">
        <v>432000625</v>
      </c>
      <c r="BW783" s="75">
        <v>0</v>
      </c>
      <c r="BX783" s="75">
        <v>0</v>
      </c>
      <c r="BY783" s="75">
        <v>0</v>
      </c>
      <c r="BZ783" s="75">
        <v>0</v>
      </c>
      <c r="CA783" s="75">
        <v>0</v>
      </c>
    </row>
    <row r="784" spans="10:79" ht="12" customHeight="1">
      <c r="J784" s="46">
        <v>781</v>
      </c>
      <c r="K784" s="46">
        <f t="shared" si="28"/>
        <v>0</v>
      </c>
      <c r="L784" s="82">
        <f t="shared" si="29"/>
        <v>0</v>
      </c>
      <c r="N784" s="119" t="s">
        <v>24</v>
      </c>
      <c r="O784" s="120" t="s">
        <v>1058</v>
      </c>
      <c r="P784" s="122">
        <v>105000026</v>
      </c>
      <c r="Q784" s="122">
        <v>115000026</v>
      </c>
      <c r="R784" s="122">
        <v>130000026</v>
      </c>
      <c r="S784" s="122">
        <v>135000026</v>
      </c>
      <c r="T784" s="122">
        <v>150000026</v>
      </c>
      <c r="U784" s="122">
        <v>160000026</v>
      </c>
      <c r="V784" s="122">
        <v>170000026</v>
      </c>
      <c r="W784" s="122">
        <v>175000026</v>
      </c>
      <c r="X784" s="122">
        <v>190000026</v>
      </c>
      <c r="Y784" s="122">
        <v>0</v>
      </c>
      <c r="Z784" s="122">
        <v>0</v>
      </c>
      <c r="AA784" s="122">
        <v>0</v>
      </c>
      <c r="AB784" s="122">
        <v>0</v>
      </c>
      <c r="AC784" s="122">
        <v>0</v>
      </c>
      <c r="AD784" s="121"/>
      <c r="BO784" s="72" t="s">
        <v>37</v>
      </c>
      <c r="BP784" s="73" t="s">
        <v>4171</v>
      </c>
      <c r="BQ784" s="75">
        <v>351000625</v>
      </c>
      <c r="BR784" s="75">
        <v>369000625</v>
      </c>
      <c r="BS784" s="75">
        <v>396000625</v>
      </c>
      <c r="BT784" s="75">
        <v>423000625</v>
      </c>
      <c r="BU784" s="75">
        <v>0</v>
      </c>
      <c r="BV784" s="75">
        <v>0</v>
      </c>
      <c r="BW784" s="75">
        <v>0</v>
      </c>
      <c r="BX784" s="75">
        <v>0</v>
      </c>
      <c r="BY784" s="75">
        <v>0</v>
      </c>
      <c r="BZ784" s="75">
        <v>0</v>
      </c>
      <c r="CA784" s="75">
        <v>0</v>
      </c>
    </row>
    <row r="785" spans="10:79" ht="12" customHeight="1">
      <c r="J785" s="46">
        <v>782</v>
      </c>
      <c r="K785" s="46">
        <f t="shared" si="28"/>
        <v>0</v>
      </c>
      <c r="L785" s="82">
        <f t="shared" si="29"/>
        <v>0</v>
      </c>
      <c r="N785" s="119" t="s">
        <v>24</v>
      </c>
      <c r="O785" s="120" t="s">
        <v>2078</v>
      </c>
      <c r="P785" s="122">
        <v>105000026</v>
      </c>
      <c r="Q785" s="122">
        <v>115000026</v>
      </c>
      <c r="R785" s="122">
        <v>130000026</v>
      </c>
      <c r="S785" s="122">
        <v>135000026</v>
      </c>
      <c r="T785" s="122">
        <v>150000026</v>
      </c>
      <c r="U785" s="122">
        <v>160000026</v>
      </c>
      <c r="V785" s="122">
        <v>170000026</v>
      </c>
      <c r="W785" s="122">
        <v>175000026</v>
      </c>
      <c r="X785" s="122">
        <v>190000026</v>
      </c>
      <c r="Y785" s="122">
        <v>0</v>
      </c>
      <c r="Z785" s="122">
        <v>0</v>
      </c>
      <c r="AA785" s="122">
        <v>0</v>
      </c>
      <c r="AB785" s="122">
        <v>0</v>
      </c>
      <c r="AC785" s="122">
        <v>0</v>
      </c>
      <c r="AD785" s="121"/>
      <c r="BO785" s="72" t="s">
        <v>37</v>
      </c>
      <c r="BP785" s="73" t="s">
        <v>4172</v>
      </c>
      <c r="BQ785" s="75">
        <v>261000625</v>
      </c>
      <c r="BR785" s="75">
        <v>0</v>
      </c>
      <c r="BS785" s="75">
        <v>324000625</v>
      </c>
      <c r="BT785" s="75">
        <v>351000625</v>
      </c>
      <c r="BU785" s="75">
        <v>0</v>
      </c>
      <c r="BV785" s="75">
        <v>0</v>
      </c>
      <c r="BW785" s="75">
        <v>0</v>
      </c>
      <c r="BX785" s="75">
        <v>0</v>
      </c>
      <c r="BY785" s="75">
        <v>0</v>
      </c>
      <c r="BZ785" s="75">
        <v>0</v>
      </c>
      <c r="CA785" s="75">
        <v>0</v>
      </c>
    </row>
    <row r="786" spans="10:79" ht="12" customHeight="1">
      <c r="J786" s="46">
        <v>783</v>
      </c>
      <c r="K786" s="46">
        <f t="shared" si="28"/>
        <v>0</v>
      </c>
      <c r="L786" s="82">
        <f t="shared" si="29"/>
        <v>0</v>
      </c>
      <c r="N786" s="119" t="s">
        <v>24</v>
      </c>
      <c r="O786" s="120" t="s">
        <v>144</v>
      </c>
      <c r="P786" s="122">
        <v>115000026</v>
      </c>
      <c r="Q786" s="122">
        <v>130000026</v>
      </c>
      <c r="R786" s="122">
        <v>135000026</v>
      </c>
      <c r="S786" s="122">
        <v>150000026</v>
      </c>
      <c r="T786" s="122">
        <v>160000026</v>
      </c>
      <c r="U786" s="122">
        <v>170000026</v>
      </c>
      <c r="V786" s="122">
        <v>175000026</v>
      </c>
      <c r="W786" s="122">
        <v>190000026</v>
      </c>
      <c r="X786" s="122">
        <v>195000026</v>
      </c>
      <c r="Y786" s="122">
        <v>0</v>
      </c>
      <c r="Z786" s="122">
        <v>0</v>
      </c>
      <c r="AA786" s="122">
        <v>0</v>
      </c>
      <c r="AB786" s="122">
        <v>0</v>
      </c>
      <c r="AC786" s="122">
        <v>0</v>
      </c>
      <c r="AD786" s="121"/>
      <c r="BO786" s="72" t="s">
        <v>37</v>
      </c>
      <c r="BP786" s="73" t="s">
        <v>4173</v>
      </c>
      <c r="BQ786" s="75">
        <v>315000625</v>
      </c>
      <c r="BR786" s="75">
        <v>351000625</v>
      </c>
      <c r="BS786" s="75">
        <v>378000625</v>
      </c>
      <c r="BT786" s="75">
        <v>405000625</v>
      </c>
      <c r="BU786" s="75">
        <v>0</v>
      </c>
      <c r="BV786" s="75">
        <v>0</v>
      </c>
      <c r="BW786" s="75">
        <v>0</v>
      </c>
      <c r="BX786" s="75">
        <v>0</v>
      </c>
      <c r="BY786" s="75">
        <v>0</v>
      </c>
      <c r="BZ786" s="75">
        <v>0</v>
      </c>
      <c r="CA786" s="75">
        <v>0</v>
      </c>
    </row>
    <row r="787" spans="10:79" ht="12" customHeight="1">
      <c r="J787" s="46">
        <v>784</v>
      </c>
      <c r="K787" s="46">
        <f t="shared" si="28"/>
        <v>0</v>
      </c>
      <c r="L787" s="82">
        <f t="shared" si="29"/>
        <v>0</v>
      </c>
      <c r="N787" s="119" t="s">
        <v>24</v>
      </c>
      <c r="O787" s="120" t="s">
        <v>1849</v>
      </c>
      <c r="P787" s="122">
        <v>105000026</v>
      </c>
      <c r="Q787" s="122">
        <v>110000026</v>
      </c>
      <c r="R787" s="122">
        <v>115000026</v>
      </c>
      <c r="S787" s="122">
        <v>0</v>
      </c>
      <c r="T787" s="122">
        <v>0</v>
      </c>
      <c r="U787" s="122">
        <v>0</v>
      </c>
      <c r="V787" s="122">
        <v>0</v>
      </c>
      <c r="W787" s="122">
        <v>0</v>
      </c>
      <c r="X787" s="122">
        <v>0</v>
      </c>
      <c r="Y787" s="122">
        <v>0</v>
      </c>
      <c r="Z787" s="122">
        <v>0</v>
      </c>
      <c r="AA787" s="122">
        <v>0</v>
      </c>
      <c r="AB787" s="122">
        <v>0</v>
      </c>
      <c r="AC787" s="122">
        <v>0</v>
      </c>
      <c r="AD787" s="121"/>
      <c r="BO787" s="72" t="s">
        <v>37</v>
      </c>
      <c r="BP787" s="73" t="s">
        <v>4174</v>
      </c>
      <c r="BQ787" s="75">
        <v>315000625</v>
      </c>
      <c r="BR787" s="75">
        <v>0</v>
      </c>
      <c r="BS787" s="75">
        <v>378000625</v>
      </c>
      <c r="BT787" s="75">
        <v>351000625</v>
      </c>
      <c r="BU787" s="75">
        <v>0</v>
      </c>
      <c r="BV787" s="75">
        <v>0</v>
      </c>
      <c r="BW787" s="75">
        <v>0</v>
      </c>
      <c r="BX787" s="75">
        <v>0</v>
      </c>
      <c r="BY787" s="75">
        <v>0</v>
      </c>
      <c r="BZ787" s="75">
        <v>0</v>
      </c>
      <c r="CA787" s="75">
        <v>0</v>
      </c>
    </row>
    <row r="788" spans="10:79" ht="12" customHeight="1">
      <c r="J788" s="46">
        <v>785</v>
      </c>
      <c r="K788" s="46">
        <f t="shared" si="28"/>
        <v>0</v>
      </c>
      <c r="L788" s="82">
        <f t="shared" si="29"/>
        <v>0</v>
      </c>
      <c r="N788" s="119" t="s">
        <v>24</v>
      </c>
      <c r="O788" s="120" t="s">
        <v>1854</v>
      </c>
      <c r="P788" s="122">
        <v>100000026</v>
      </c>
      <c r="Q788" s="122">
        <v>105000026</v>
      </c>
      <c r="R788" s="122">
        <v>110000026</v>
      </c>
      <c r="S788" s="122">
        <v>0</v>
      </c>
      <c r="T788" s="122">
        <v>0</v>
      </c>
      <c r="U788" s="122">
        <v>0</v>
      </c>
      <c r="V788" s="122">
        <v>0</v>
      </c>
      <c r="W788" s="122">
        <v>0</v>
      </c>
      <c r="X788" s="122">
        <v>0</v>
      </c>
      <c r="Y788" s="122">
        <v>0</v>
      </c>
      <c r="Z788" s="122">
        <v>0</v>
      </c>
      <c r="AA788" s="122">
        <v>0</v>
      </c>
      <c r="AB788" s="122">
        <v>0</v>
      </c>
      <c r="AC788" s="122">
        <v>0</v>
      </c>
      <c r="AD788" s="121"/>
      <c r="BO788" s="72" t="s">
        <v>37</v>
      </c>
      <c r="BP788" s="73" t="s">
        <v>4175</v>
      </c>
      <c r="BQ788" s="75">
        <v>351000625</v>
      </c>
      <c r="BR788" s="75">
        <v>369000625</v>
      </c>
      <c r="BS788" s="75">
        <v>396000625</v>
      </c>
      <c r="BT788" s="75">
        <v>423000625</v>
      </c>
      <c r="BU788" s="75">
        <v>0</v>
      </c>
      <c r="BV788" s="75">
        <v>0</v>
      </c>
      <c r="BW788" s="75">
        <v>0</v>
      </c>
      <c r="BX788" s="75">
        <v>0</v>
      </c>
      <c r="BY788" s="75">
        <v>0</v>
      </c>
      <c r="BZ788" s="75">
        <v>0</v>
      </c>
      <c r="CA788" s="75">
        <v>0</v>
      </c>
    </row>
    <row r="789" spans="10:79" ht="12" customHeight="1">
      <c r="J789" s="46">
        <v>786</v>
      </c>
      <c r="K789" s="46">
        <f t="shared" si="28"/>
        <v>0</v>
      </c>
      <c r="L789" s="82">
        <f t="shared" si="29"/>
        <v>0</v>
      </c>
      <c r="N789" s="119" t="s">
        <v>24</v>
      </c>
      <c r="O789" s="120" t="s">
        <v>1861</v>
      </c>
      <c r="P789" s="122">
        <v>105000026</v>
      </c>
      <c r="Q789" s="122">
        <v>115000026</v>
      </c>
      <c r="R789" s="122">
        <v>130000026</v>
      </c>
      <c r="S789" s="122">
        <v>135000026</v>
      </c>
      <c r="T789" s="122">
        <v>150000026</v>
      </c>
      <c r="U789" s="122">
        <v>160000026</v>
      </c>
      <c r="V789" s="122">
        <v>170000026</v>
      </c>
      <c r="W789" s="122">
        <v>175000026</v>
      </c>
      <c r="X789" s="122">
        <v>190000026</v>
      </c>
      <c r="Y789" s="122">
        <v>0</v>
      </c>
      <c r="Z789" s="122">
        <v>0</v>
      </c>
      <c r="AA789" s="122">
        <v>0</v>
      </c>
      <c r="AB789" s="122">
        <v>0</v>
      </c>
      <c r="AC789" s="122">
        <v>0</v>
      </c>
      <c r="AD789" s="121"/>
      <c r="BO789" s="72" t="s">
        <v>37</v>
      </c>
      <c r="BP789" s="73" t="s">
        <v>4176</v>
      </c>
      <c r="BQ789" s="75">
        <v>351000625</v>
      </c>
      <c r="BR789" s="75">
        <v>387000625</v>
      </c>
      <c r="BS789" s="75">
        <v>0</v>
      </c>
      <c r="BT789" s="75">
        <v>0</v>
      </c>
      <c r="BU789" s="75">
        <v>0</v>
      </c>
      <c r="BV789" s="75">
        <v>0</v>
      </c>
      <c r="BW789" s="75">
        <v>0</v>
      </c>
      <c r="BX789" s="75">
        <v>0</v>
      </c>
      <c r="BY789" s="75">
        <v>0</v>
      </c>
      <c r="BZ789" s="75">
        <v>0</v>
      </c>
      <c r="CA789" s="75">
        <v>0</v>
      </c>
    </row>
    <row r="790" spans="10:79" ht="12" customHeight="1">
      <c r="J790" s="46">
        <v>787</v>
      </c>
      <c r="K790" s="46">
        <f t="shared" si="28"/>
        <v>0</v>
      </c>
      <c r="L790" s="82">
        <f t="shared" si="29"/>
        <v>0</v>
      </c>
      <c r="N790" s="119" t="s">
        <v>24</v>
      </c>
      <c r="O790" s="120" t="s">
        <v>1923</v>
      </c>
      <c r="P790" s="122">
        <v>0</v>
      </c>
      <c r="Q790" s="122">
        <v>0</v>
      </c>
      <c r="R790" s="122">
        <v>0</v>
      </c>
      <c r="S790" s="122">
        <v>0</v>
      </c>
      <c r="T790" s="122">
        <v>0</v>
      </c>
      <c r="U790" s="122">
        <v>0</v>
      </c>
      <c r="V790" s="122">
        <v>0</v>
      </c>
      <c r="W790" s="122">
        <v>0</v>
      </c>
      <c r="X790" s="122">
        <v>0</v>
      </c>
      <c r="Y790" s="122">
        <v>210000026</v>
      </c>
      <c r="Z790" s="122">
        <v>220000026</v>
      </c>
      <c r="AA790" s="122">
        <v>230000026</v>
      </c>
      <c r="AB790" s="122">
        <v>250000026</v>
      </c>
      <c r="AC790" s="122">
        <v>290000026</v>
      </c>
      <c r="AD790" s="121"/>
      <c r="BO790" s="72" t="s">
        <v>37</v>
      </c>
      <c r="BP790" s="73" t="s">
        <v>4177</v>
      </c>
      <c r="BQ790" s="75">
        <v>351000625</v>
      </c>
      <c r="BR790" s="75">
        <v>387000625</v>
      </c>
      <c r="BS790" s="75">
        <v>0</v>
      </c>
      <c r="BT790" s="75">
        <v>0</v>
      </c>
      <c r="BU790" s="75">
        <v>0</v>
      </c>
      <c r="BV790" s="75">
        <v>0</v>
      </c>
      <c r="BW790" s="75">
        <v>0</v>
      </c>
      <c r="BX790" s="75">
        <v>0</v>
      </c>
      <c r="BY790" s="75">
        <v>0</v>
      </c>
      <c r="BZ790" s="75">
        <v>0</v>
      </c>
      <c r="CA790" s="75">
        <v>0</v>
      </c>
    </row>
    <row r="791" spans="10:79" ht="12" customHeight="1">
      <c r="J791" s="46">
        <v>788</v>
      </c>
      <c r="K791" s="46">
        <f t="shared" si="28"/>
        <v>0</v>
      </c>
      <c r="L791" s="82">
        <f t="shared" si="29"/>
        <v>0</v>
      </c>
      <c r="N791" s="119" t="s">
        <v>24</v>
      </c>
      <c r="O791" s="120" t="s">
        <v>2268</v>
      </c>
      <c r="P791" s="122">
        <v>0</v>
      </c>
      <c r="Q791" s="122">
        <v>0</v>
      </c>
      <c r="R791" s="122">
        <v>0</v>
      </c>
      <c r="S791" s="122">
        <v>0</v>
      </c>
      <c r="T791" s="122">
        <v>0</v>
      </c>
      <c r="U791" s="122">
        <v>0</v>
      </c>
      <c r="V791" s="122">
        <v>0</v>
      </c>
      <c r="W791" s="122">
        <v>0</v>
      </c>
      <c r="X791" s="122">
        <v>0</v>
      </c>
      <c r="Y791" s="122">
        <v>210000026</v>
      </c>
      <c r="Z791" s="122">
        <v>220000026</v>
      </c>
      <c r="AA791" s="122">
        <v>230000026</v>
      </c>
      <c r="AB791" s="122">
        <v>250000026</v>
      </c>
      <c r="AC791" s="122">
        <v>290000026</v>
      </c>
      <c r="AD791" s="121"/>
      <c r="BO791" s="72" t="s">
        <v>37</v>
      </c>
      <c r="BP791" s="73" t="s">
        <v>4178</v>
      </c>
      <c r="BQ791" s="75">
        <v>360000625</v>
      </c>
      <c r="BR791" s="75">
        <v>0</v>
      </c>
      <c r="BS791" s="75">
        <v>0</v>
      </c>
      <c r="BT791" s="75">
        <v>0</v>
      </c>
      <c r="BU791" s="75">
        <v>0</v>
      </c>
      <c r="BV791" s="75">
        <v>522000625</v>
      </c>
      <c r="BW791" s="75">
        <v>0</v>
      </c>
      <c r="BX791" s="75">
        <v>0</v>
      </c>
      <c r="BY791" s="75">
        <v>0</v>
      </c>
      <c r="BZ791" s="75">
        <v>0</v>
      </c>
      <c r="CA791" s="75">
        <v>0</v>
      </c>
    </row>
    <row r="792" spans="10:79" ht="12" customHeight="1">
      <c r="J792" s="46">
        <v>789</v>
      </c>
      <c r="K792" s="46">
        <f t="shared" si="28"/>
        <v>0</v>
      </c>
      <c r="L792" s="82">
        <f t="shared" si="29"/>
        <v>0</v>
      </c>
      <c r="N792" s="119" t="s">
        <v>24</v>
      </c>
      <c r="O792" s="120" t="s">
        <v>1957</v>
      </c>
      <c r="P792" s="122">
        <v>0</v>
      </c>
      <c r="Q792" s="122">
        <v>0</v>
      </c>
      <c r="R792" s="122">
        <v>0</v>
      </c>
      <c r="S792" s="122">
        <v>0</v>
      </c>
      <c r="T792" s="122">
        <v>0</v>
      </c>
      <c r="U792" s="122">
        <v>0</v>
      </c>
      <c r="V792" s="122">
        <v>0</v>
      </c>
      <c r="W792" s="122">
        <v>0</v>
      </c>
      <c r="X792" s="122">
        <v>0</v>
      </c>
      <c r="Y792" s="122">
        <v>200000026</v>
      </c>
      <c r="Z792" s="122">
        <v>210000026</v>
      </c>
      <c r="AA792" s="122">
        <v>220000026</v>
      </c>
      <c r="AB792" s="122">
        <v>230000026</v>
      </c>
      <c r="AC792" s="122">
        <v>250000026</v>
      </c>
      <c r="AD792" s="121"/>
      <c r="BO792" s="72" t="s">
        <v>37</v>
      </c>
      <c r="BP792" s="73" t="s">
        <v>4179</v>
      </c>
      <c r="BQ792" s="75">
        <v>0</v>
      </c>
      <c r="BR792" s="75">
        <v>351000625</v>
      </c>
      <c r="BS792" s="75">
        <v>0</v>
      </c>
      <c r="BT792" s="75">
        <v>0</v>
      </c>
      <c r="BU792" s="75">
        <v>450000625</v>
      </c>
      <c r="BV792" s="75">
        <v>486000625</v>
      </c>
      <c r="BW792" s="75">
        <v>0</v>
      </c>
      <c r="BX792" s="75">
        <v>0</v>
      </c>
      <c r="BY792" s="75">
        <v>0</v>
      </c>
      <c r="BZ792" s="75">
        <v>0</v>
      </c>
      <c r="CA792" s="75">
        <v>0</v>
      </c>
    </row>
    <row r="793" spans="10:79" ht="12" customHeight="1">
      <c r="J793" s="46">
        <v>790</v>
      </c>
      <c r="K793" s="46">
        <f t="shared" si="28"/>
        <v>0</v>
      </c>
      <c r="L793" s="82">
        <f t="shared" si="29"/>
        <v>0</v>
      </c>
      <c r="N793" s="119" t="s">
        <v>24</v>
      </c>
      <c r="O793" s="120" t="s">
        <v>816</v>
      </c>
      <c r="P793" s="122">
        <v>105000026</v>
      </c>
      <c r="Q793" s="122">
        <v>115000026</v>
      </c>
      <c r="R793" s="122">
        <v>130000026</v>
      </c>
      <c r="S793" s="122">
        <v>135000026</v>
      </c>
      <c r="T793" s="122">
        <v>150000026</v>
      </c>
      <c r="U793" s="122">
        <v>160000026</v>
      </c>
      <c r="V793" s="122">
        <v>170000026</v>
      </c>
      <c r="W793" s="122">
        <v>175000026</v>
      </c>
      <c r="X793" s="122">
        <v>180000026</v>
      </c>
      <c r="Y793" s="122">
        <v>185000026</v>
      </c>
      <c r="Z793" s="122">
        <v>190000026</v>
      </c>
      <c r="AA793" s="122">
        <v>0</v>
      </c>
      <c r="AB793" s="122">
        <v>0</v>
      </c>
      <c r="AC793" s="122">
        <v>0</v>
      </c>
      <c r="AD793" s="121"/>
      <c r="BO793" s="72" t="s">
        <v>37</v>
      </c>
      <c r="BP793" s="73" t="s">
        <v>4180</v>
      </c>
      <c r="BQ793" s="75">
        <v>0</v>
      </c>
      <c r="BR793" s="75">
        <v>351000625</v>
      </c>
      <c r="BS793" s="75">
        <v>324000625</v>
      </c>
      <c r="BT793" s="75">
        <v>0</v>
      </c>
      <c r="BU793" s="75">
        <v>450000625</v>
      </c>
      <c r="BV793" s="75">
        <v>486000625</v>
      </c>
      <c r="BW793" s="75">
        <v>0</v>
      </c>
      <c r="BX793" s="75">
        <v>0</v>
      </c>
      <c r="BY793" s="75">
        <v>0</v>
      </c>
      <c r="BZ793" s="75">
        <v>0</v>
      </c>
      <c r="CA793" s="75">
        <v>0</v>
      </c>
    </row>
    <row r="794" spans="10:79" ht="12" customHeight="1">
      <c r="J794" s="46">
        <v>791</v>
      </c>
      <c r="K794" s="46">
        <f t="shared" si="28"/>
        <v>0</v>
      </c>
      <c r="L794" s="82">
        <f t="shared" si="29"/>
        <v>0</v>
      </c>
      <c r="N794" s="119" t="s">
        <v>24</v>
      </c>
      <c r="O794" s="120" t="s">
        <v>874</v>
      </c>
      <c r="P794" s="122">
        <v>115000026</v>
      </c>
      <c r="Q794" s="122">
        <v>130000026</v>
      </c>
      <c r="R794" s="122">
        <v>135000026</v>
      </c>
      <c r="S794" s="122">
        <v>150000026</v>
      </c>
      <c r="T794" s="122">
        <v>160000026</v>
      </c>
      <c r="U794" s="122">
        <v>170000026</v>
      </c>
      <c r="V794" s="122">
        <v>175000026</v>
      </c>
      <c r="W794" s="122">
        <v>190000026</v>
      </c>
      <c r="X794" s="122">
        <v>195000026</v>
      </c>
      <c r="Y794" s="122">
        <v>0</v>
      </c>
      <c r="Z794" s="122">
        <v>0</v>
      </c>
      <c r="AA794" s="122">
        <v>0</v>
      </c>
      <c r="AB794" s="122">
        <v>0</v>
      </c>
      <c r="AC794" s="122">
        <v>0</v>
      </c>
      <c r="AD794" s="121"/>
      <c r="BO794" s="72" t="s">
        <v>37</v>
      </c>
      <c r="BP794" s="73" t="s">
        <v>4181</v>
      </c>
      <c r="BQ794" s="75">
        <v>0</v>
      </c>
      <c r="BR794" s="75">
        <v>0</v>
      </c>
      <c r="BS794" s="75">
        <v>378000625</v>
      </c>
      <c r="BT794" s="75">
        <v>405000625</v>
      </c>
      <c r="BU794" s="75">
        <v>0</v>
      </c>
      <c r="BV794" s="75">
        <v>0</v>
      </c>
      <c r="BW794" s="75">
        <v>580000825</v>
      </c>
      <c r="BX794" s="75">
        <v>0</v>
      </c>
      <c r="BY794" s="75">
        <v>0</v>
      </c>
      <c r="BZ794" s="75">
        <v>0</v>
      </c>
      <c r="CA794" s="75">
        <v>0</v>
      </c>
    </row>
    <row r="795" spans="10:79" ht="12" customHeight="1">
      <c r="J795" s="46">
        <v>792</v>
      </c>
      <c r="K795" s="46">
        <f t="shared" si="28"/>
        <v>0</v>
      </c>
      <c r="L795" s="82">
        <f t="shared" si="29"/>
        <v>0</v>
      </c>
      <c r="N795" s="119" t="s">
        <v>24</v>
      </c>
      <c r="O795" s="120" t="s">
        <v>761</v>
      </c>
      <c r="P795" s="122">
        <v>0</v>
      </c>
      <c r="Q795" s="122">
        <v>0</v>
      </c>
      <c r="R795" s="122">
        <v>0</v>
      </c>
      <c r="S795" s="122">
        <v>0</v>
      </c>
      <c r="T795" s="122">
        <v>0</v>
      </c>
      <c r="U795" s="122">
        <v>0</v>
      </c>
      <c r="V795" s="122">
        <v>0</v>
      </c>
      <c r="W795" s="122">
        <v>0</v>
      </c>
      <c r="X795" s="122">
        <v>0</v>
      </c>
      <c r="Y795" s="122">
        <v>210000026</v>
      </c>
      <c r="Z795" s="122">
        <v>220000026</v>
      </c>
      <c r="AA795" s="122">
        <v>230000026</v>
      </c>
      <c r="AB795" s="122">
        <v>250000026</v>
      </c>
      <c r="AC795" s="122">
        <v>290000026</v>
      </c>
      <c r="AD795" s="121"/>
      <c r="BO795" s="72" t="s">
        <v>37</v>
      </c>
      <c r="BP795" s="73" t="s">
        <v>4182</v>
      </c>
      <c r="BQ795" s="75">
        <v>0</v>
      </c>
      <c r="BR795" s="75">
        <v>0</v>
      </c>
      <c r="BS795" s="75">
        <v>0</v>
      </c>
      <c r="BT795" s="75">
        <v>0</v>
      </c>
      <c r="BU795" s="75">
        <v>0</v>
      </c>
      <c r="BV795" s="75">
        <v>0</v>
      </c>
      <c r="BW795" s="75">
        <v>0</v>
      </c>
      <c r="BX795" s="75">
        <v>0</v>
      </c>
      <c r="BY795" s="75">
        <v>0</v>
      </c>
      <c r="BZ795" s="75">
        <v>0</v>
      </c>
      <c r="CA795" s="75">
        <v>0</v>
      </c>
    </row>
    <row r="796" spans="10:79" ht="12" customHeight="1">
      <c r="J796" s="46">
        <v>793</v>
      </c>
      <c r="K796" s="46">
        <f t="shared" si="28"/>
        <v>0</v>
      </c>
      <c r="L796" s="82">
        <f t="shared" si="29"/>
        <v>0</v>
      </c>
      <c r="N796" s="119" t="s">
        <v>24</v>
      </c>
      <c r="O796" s="120" t="s">
        <v>875</v>
      </c>
      <c r="P796" s="122">
        <v>105000026</v>
      </c>
      <c r="Q796" s="122">
        <v>110000026</v>
      </c>
      <c r="R796" s="122">
        <v>115000026</v>
      </c>
      <c r="S796" s="122">
        <v>0</v>
      </c>
      <c r="T796" s="122">
        <v>0</v>
      </c>
      <c r="U796" s="122">
        <v>0</v>
      </c>
      <c r="V796" s="122">
        <v>0</v>
      </c>
      <c r="W796" s="122">
        <v>0</v>
      </c>
      <c r="X796" s="122">
        <v>0</v>
      </c>
      <c r="Y796" s="122">
        <v>0</v>
      </c>
      <c r="Z796" s="122">
        <v>0</v>
      </c>
      <c r="AA796" s="122">
        <v>0</v>
      </c>
      <c r="AB796" s="122">
        <v>0</v>
      </c>
      <c r="AC796" s="122">
        <v>0</v>
      </c>
      <c r="AD796" s="121"/>
      <c r="BO796" s="72" t="s">
        <v>37</v>
      </c>
      <c r="BP796" s="73" t="s">
        <v>4183</v>
      </c>
      <c r="BQ796" s="75">
        <v>261000625</v>
      </c>
      <c r="BR796" s="75">
        <v>297000625</v>
      </c>
      <c r="BS796" s="75">
        <v>324000625</v>
      </c>
      <c r="BT796" s="75">
        <v>423000625</v>
      </c>
      <c r="BU796" s="75">
        <v>468000625</v>
      </c>
      <c r="BV796" s="75">
        <v>0</v>
      </c>
      <c r="BW796" s="75">
        <v>0</v>
      </c>
      <c r="BX796" s="75">
        <v>0</v>
      </c>
      <c r="BY796" s="75">
        <v>0</v>
      </c>
      <c r="BZ796" s="75">
        <v>0</v>
      </c>
      <c r="CA796" s="75">
        <v>0</v>
      </c>
    </row>
    <row r="797" spans="10:79" ht="12" customHeight="1">
      <c r="J797" s="46">
        <v>794</v>
      </c>
      <c r="K797" s="46">
        <f t="shared" si="28"/>
        <v>0</v>
      </c>
      <c r="L797" s="82">
        <f t="shared" si="29"/>
        <v>0</v>
      </c>
      <c r="N797" s="119" t="s">
        <v>24</v>
      </c>
      <c r="O797" s="120" t="s">
        <v>2480</v>
      </c>
      <c r="P797" s="122">
        <v>100000026</v>
      </c>
      <c r="Q797" s="122">
        <v>105000026</v>
      </c>
      <c r="R797" s="122">
        <v>110000026</v>
      </c>
      <c r="S797" s="122">
        <v>0</v>
      </c>
      <c r="T797" s="122">
        <v>0</v>
      </c>
      <c r="U797" s="122">
        <v>0</v>
      </c>
      <c r="V797" s="122">
        <v>0</v>
      </c>
      <c r="W797" s="122">
        <v>0</v>
      </c>
      <c r="X797" s="122">
        <v>0</v>
      </c>
      <c r="Y797" s="122">
        <v>0</v>
      </c>
      <c r="Z797" s="122">
        <v>0</v>
      </c>
      <c r="AA797" s="122">
        <v>0</v>
      </c>
      <c r="AB797" s="122">
        <v>0</v>
      </c>
      <c r="AC797" s="122">
        <v>0</v>
      </c>
      <c r="AD797" s="121"/>
      <c r="BO797" s="72" t="s">
        <v>37</v>
      </c>
      <c r="BP797" s="73" t="s">
        <v>4184</v>
      </c>
      <c r="BQ797" s="75">
        <v>261000625</v>
      </c>
      <c r="BR797" s="75">
        <v>0</v>
      </c>
      <c r="BS797" s="75">
        <v>324000625</v>
      </c>
      <c r="BT797" s="75">
        <v>0</v>
      </c>
      <c r="BU797" s="75">
        <v>0</v>
      </c>
      <c r="BV797" s="75">
        <v>0</v>
      </c>
      <c r="BW797" s="75">
        <v>0</v>
      </c>
      <c r="BX797" s="75">
        <v>0</v>
      </c>
      <c r="BY797" s="75">
        <v>0</v>
      </c>
      <c r="BZ797" s="75">
        <v>0</v>
      </c>
      <c r="CA797" s="75">
        <v>0</v>
      </c>
    </row>
    <row r="798" spans="10:79" ht="12" customHeight="1">
      <c r="J798" s="46">
        <v>795</v>
      </c>
      <c r="K798" s="46">
        <f t="shared" si="28"/>
        <v>0</v>
      </c>
      <c r="L798" s="82">
        <f t="shared" si="29"/>
        <v>0</v>
      </c>
      <c r="N798" s="119" t="s">
        <v>24</v>
      </c>
      <c r="O798" s="120" t="s">
        <v>706</v>
      </c>
      <c r="P798" s="122">
        <v>100000026</v>
      </c>
      <c r="Q798" s="122">
        <v>105000026</v>
      </c>
      <c r="R798" s="122">
        <v>110000026</v>
      </c>
      <c r="S798" s="122">
        <v>0</v>
      </c>
      <c r="T798" s="122">
        <v>0</v>
      </c>
      <c r="U798" s="122">
        <v>0</v>
      </c>
      <c r="V798" s="122">
        <v>0</v>
      </c>
      <c r="W798" s="122">
        <v>0</v>
      </c>
      <c r="X798" s="122">
        <v>0</v>
      </c>
      <c r="Y798" s="122">
        <v>0</v>
      </c>
      <c r="Z798" s="122">
        <v>0</v>
      </c>
      <c r="AA798" s="122">
        <v>0</v>
      </c>
      <c r="AB798" s="122">
        <v>0</v>
      </c>
      <c r="AC798" s="122">
        <v>0</v>
      </c>
      <c r="AD798" s="121"/>
      <c r="BO798" s="72" t="s">
        <v>37</v>
      </c>
      <c r="BP798" s="73" t="s">
        <v>4185</v>
      </c>
      <c r="BQ798" s="75">
        <v>0</v>
      </c>
      <c r="BR798" s="75">
        <v>387000625</v>
      </c>
      <c r="BS798" s="75">
        <v>0</v>
      </c>
      <c r="BT798" s="75">
        <v>423000625</v>
      </c>
      <c r="BU798" s="75">
        <v>468000625</v>
      </c>
      <c r="BV798" s="75">
        <v>0</v>
      </c>
      <c r="BW798" s="75">
        <v>0</v>
      </c>
      <c r="BX798" s="75">
        <v>0</v>
      </c>
      <c r="BY798" s="75">
        <v>0</v>
      </c>
      <c r="BZ798" s="75">
        <v>0</v>
      </c>
      <c r="CA798" s="75">
        <v>0</v>
      </c>
    </row>
    <row r="799" spans="10:79" ht="12" customHeight="1">
      <c r="J799" s="46">
        <v>796</v>
      </c>
      <c r="K799" s="46">
        <f t="shared" si="28"/>
        <v>0</v>
      </c>
      <c r="L799" s="82">
        <f t="shared" si="29"/>
        <v>0</v>
      </c>
      <c r="N799" s="119" t="s">
        <v>24</v>
      </c>
      <c r="O799" s="120" t="s">
        <v>2292</v>
      </c>
      <c r="P799" s="122">
        <v>0</v>
      </c>
      <c r="Q799" s="122">
        <v>0</v>
      </c>
      <c r="R799" s="122">
        <v>0</v>
      </c>
      <c r="S799" s="122">
        <v>0</v>
      </c>
      <c r="T799" s="122">
        <v>260000026</v>
      </c>
      <c r="U799" s="122">
        <v>280000026</v>
      </c>
      <c r="V799" s="122">
        <v>285000026</v>
      </c>
      <c r="W799" s="122">
        <v>290000026</v>
      </c>
      <c r="X799" s="122">
        <v>300000026</v>
      </c>
      <c r="Y799" s="122">
        <v>320000026</v>
      </c>
      <c r="Z799" s="122">
        <v>0</v>
      </c>
      <c r="AA799" s="122">
        <v>0</v>
      </c>
      <c r="AB799" s="122">
        <v>0</v>
      </c>
      <c r="AC799" s="122">
        <v>0</v>
      </c>
      <c r="AD799" s="121"/>
      <c r="BO799" s="72" t="s">
        <v>37</v>
      </c>
      <c r="BP799" s="73" t="s">
        <v>5211</v>
      </c>
      <c r="BQ799" s="74"/>
      <c r="BR799" s="74"/>
      <c r="BS799" s="74"/>
      <c r="BT799" s="75">
        <v>480000026</v>
      </c>
      <c r="BU799" s="74"/>
      <c r="BV799" s="74"/>
      <c r="BW799" s="74"/>
      <c r="BX799" s="74"/>
      <c r="BY799" s="74"/>
      <c r="BZ799" s="74"/>
      <c r="CA799" s="74"/>
    </row>
    <row r="800" spans="10:79" ht="12" customHeight="1">
      <c r="J800" s="46">
        <v>797</v>
      </c>
      <c r="K800" s="46">
        <f t="shared" si="28"/>
        <v>0</v>
      </c>
      <c r="L800" s="82">
        <f t="shared" si="29"/>
        <v>0</v>
      </c>
      <c r="N800" s="119" t="s">
        <v>24</v>
      </c>
      <c r="O800" s="120" t="s">
        <v>1294</v>
      </c>
      <c r="P800" s="122">
        <v>0</v>
      </c>
      <c r="Q800" s="122">
        <v>0</v>
      </c>
      <c r="R800" s="122">
        <v>0</v>
      </c>
      <c r="S800" s="122">
        <v>0</v>
      </c>
      <c r="T800" s="122">
        <v>260000026</v>
      </c>
      <c r="U800" s="122">
        <v>280000026</v>
      </c>
      <c r="V800" s="122">
        <v>285000026</v>
      </c>
      <c r="W800" s="122">
        <v>290000026</v>
      </c>
      <c r="X800" s="122">
        <v>300000026</v>
      </c>
      <c r="Y800" s="122">
        <v>320000026</v>
      </c>
      <c r="Z800" s="122">
        <v>0</v>
      </c>
      <c r="AA800" s="122">
        <v>0</v>
      </c>
      <c r="AB800" s="122">
        <v>0</v>
      </c>
      <c r="AC800" s="122">
        <v>0</v>
      </c>
      <c r="AD800" s="121"/>
      <c r="BO800" s="72" t="s">
        <v>37</v>
      </c>
      <c r="BP800" s="73" t="s">
        <v>4186</v>
      </c>
      <c r="BQ800" s="75">
        <v>333000625</v>
      </c>
      <c r="BR800" s="75">
        <v>369000625</v>
      </c>
      <c r="BS800" s="75">
        <v>378000625</v>
      </c>
      <c r="BT800" s="75">
        <v>423000625</v>
      </c>
      <c r="BU800" s="75">
        <v>468000625</v>
      </c>
      <c r="BV800" s="75">
        <v>504000625</v>
      </c>
      <c r="BW800" s="75">
        <v>531000625</v>
      </c>
      <c r="BX800" s="75">
        <v>567000625</v>
      </c>
      <c r="BY800" s="75">
        <v>639000625</v>
      </c>
      <c r="BZ800" s="75">
        <v>0</v>
      </c>
      <c r="CA800" s="75">
        <v>0</v>
      </c>
    </row>
    <row r="801" spans="10:79" ht="12" customHeight="1">
      <c r="J801" s="46">
        <v>798</v>
      </c>
      <c r="K801" s="46">
        <f t="shared" si="28"/>
        <v>0</v>
      </c>
      <c r="L801" s="82">
        <f t="shared" si="29"/>
        <v>0</v>
      </c>
      <c r="N801" s="119" t="s">
        <v>24</v>
      </c>
      <c r="O801" s="120" t="s">
        <v>1295</v>
      </c>
      <c r="P801" s="122">
        <v>0</v>
      </c>
      <c r="Q801" s="122">
        <v>0</v>
      </c>
      <c r="R801" s="122">
        <v>0</v>
      </c>
      <c r="S801" s="122">
        <v>0</v>
      </c>
      <c r="T801" s="122">
        <v>0</v>
      </c>
      <c r="U801" s="122">
        <v>0</v>
      </c>
      <c r="V801" s="122">
        <v>0</v>
      </c>
      <c r="W801" s="122">
        <v>0</v>
      </c>
      <c r="X801" s="122">
        <v>350000026</v>
      </c>
      <c r="Y801" s="122">
        <v>360000026</v>
      </c>
      <c r="Z801" s="122">
        <v>375000026</v>
      </c>
      <c r="AA801" s="122">
        <v>450000026</v>
      </c>
      <c r="AB801" s="122">
        <v>470000026</v>
      </c>
      <c r="AC801" s="122">
        <v>500000026</v>
      </c>
      <c r="AD801" s="121"/>
      <c r="BO801" s="72" t="s">
        <v>37</v>
      </c>
      <c r="BP801" s="73" t="s">
        <v>4187</v>
      </c>
      <c r="BQ801" s="75">
        <v>0</v>
      </c>
      <c r="BR801" s="75">
        <v>0</v>
      </c>
      <c r="BS801" s="75">
        <v>378000625</v>
      </c>
      <c r="BT801" s="75">
        <v>405000625</v>
      </c>
      <c r="BU801" s="75">
        <v>0</v>
      </c>
      <c r="BV801" s="75">
        <v>0</v>
      </c>
      <c r="BW801" s="75">
        <v>0</v>
      </c>
      <c r="BX801" s="75">
        <v>0</v>
      </c>
      <c r="BY801" s="75">
        <v>0</v>
      </c>
      <c r="BZ801" s="75">
        <v>0</v>
      </c>
      <c r="CA801" s="75">
        <v>0</v>
      </c>
    </row>
    <row r="802" spans="10:79" ht="12" customHeight="1">
      <c r="J802" s="46">
        <v>799</v>
      </c>
      <c r="K802" s="46">
        <f t="shared" si="28"/>
        <v>0</v>
      </c>
      <c r="L802" s="82">
        <f t="shared" si="29"/>
        <v>0</v>
      </c>
      <c r="N802" s="119" t="s">
        <v>24</v>
      </c>
      <c r="O802" s="120" t="s">
        <v>406</v>
      </c>
      <c r="P802" s="122">
        <v>0</v>
      </c>
      <c r="Q802" s="122">
        <v>0</v>
      </c>
      <c r="R802" s="122">
        <v>0</v>
      </c>
      <c r="S802" s="122">
        <v>0</v>
      </c>
      <c r="T802" s="122">
        <v>260000026</v>
      </c>
      <c r="U802" s="122">
        <v>280000026</v>
      </c>
      <c r="V802" s="122">
        <v>285000026</v>
      </c>
      <c r="W802" s="122">
        <v>290000026</v>
      </c>
      <c r="X802" s="122">
        <v>300000026</v>
      </c>
      <c r="Y802" s="122">
        <v>320000026</v>
      </c>
      <c r="Z802" s="122">
        <v>0</v>
      </c>
      <c r="AA802" s="122">
        <v>0</v>
      </c>
      <c r="AB802" s="122">
        <v>0</v>
      </c>
      <c r="AC802" s="122">
        <v>0</v>
      </c>
      <c r="AD802" s="121"/>
      <c r="BO802" s="72" t="s">
        <v>37</v>
      </c>
      <c r="BP802" s="73" t="s">
        <v>4188</v>
      </c>
      <c r="BQ802" s="75">
        <v>315000625</v>
      </c>
      <c r="BR802" s="75">
        <v>351000625</v>
      </c>
      <c r="BS802" s="75">
        <v>378000625</v>
      </c>
      <c r="BT802" s="75">
        <v>405000625</v>
      </c>
      <c r="BU802" s="75">
        <v>450000625</v>
      </c>
      <c r="BV802" s="75">
        <v>486000625</v>
      </c>
      <c r="BW802" s="75">
        <v>513000625</v>
      </c>
      <c r="BX802" s="75">
        <v>549000625</v>
      </c>
      <c r="BY802" s="75">
        <v>621000625</v>
      </c>
      <c r="BZ802" s="75">
        <v>0</v>
      </c>
      <c r="CA802" s="75">
        <v>0</v>
      </c>
    </row>
    <row r="803" spans="10:79" ht="12" customHeight="1">
      <c r="J803" s="46">
        <v>800</v>
      </c>
      <c r="K803" s="46">
        <f t="shared" si="28"/>
        <v>0</v>
      </c>
      <c r="L803" s="82">
        <f t="shared" si="29"/>
        <v>0</v>
      </c>
      <c r="N803" s="119" t="s">
        <v>24</v>
      </c>
      <c r="O803" s="120" t="s">
        <v>400</v>
      </c>
      <c r="P803" s="122">
        <v>0</v>
      </c>
      <c r="Q803" s="122">
        <v>0</v>
      </c>
      <c r="R803" s="122">
        <v>0</v>
      </c>
      <c r="S803" s="122">
        <v>0</v>
      </c>
      <c r="T803" s="122">
        <v>260000026</v>
      </c>
      <c r="U803" s="122">
        <v>280000026</v>
      </c>
      <c r="V803" s="122">
        <v>285000026</v>
      </c>
      <c r="W803" s="122">
        <v>290000026</v>
      </c>
      <c r="X803" s="122">
        <v>300000026</v>
      </c>
      <c r="Y803" s="122">
        <v>320000026</v>
      </c>
      <c r="Z803" s="122">
        <v>0</v>
      </c>
      <c r="AA803" s="122">
        <v>0</v>
      </c>
      <c r="AB803" s="122">
        <v>0</v>
      </c>
      <c r="AC803" s="122">
        <v>0</v>
      </c>
      <c r="AD803" s="121"/>
      <c r="BO803" s="72" t="s">
        <v>37</v>
      </c>
      <c r="BP803" s="73" t="s">
        <v>5286</v>
      </c>
      <c r="BQ803" s="74"/>
      <c r="BR803" s="74"/>
      <c r="BS803" s="74"/>
      <c r="BT803" s="74"/>
      <c r="BU803" s="74"/>
      <c r="BV803" s="74"/>
      <c r="BW803" s="74"/>
      <c r="BX803" s="75">
        <v>490000026</v>
      </c>
      <c r="BY803" s="74"/>
      <c r="BZ803" s="74"/>
      <c r="CA803" s="74"/>
    </row>
    <row r="804" spans="10:79" ht="12" customHeight="1">
      <c r="J804" s="46">
        <v>801</v>
      </c>
      <c r="K804" s="46">
        <f t="shared" si="28"/>
        <v>0</v>
      </c>
      <c r="L804" s="82">
        <f t="shared" si="29"/>
        <v>0</v>
      </c>
      <c r="N804" s="119" t="s">
        <v>24</v>
      </c>
      <c r="O804" s="120" t="s">
        <v>2616</v>
      </c>
      <c r="P804" s="122">
        <v>0</v>
      </c>
      <c r="Q804" s="122">
        <v>0</v>
      </c>
      <c r="R804" s="122">
        <v>0</v>
      </c>
      <c r="S804" s="122">
        <v>0</v>
      </c>
      <c r="T804" s="122">
        <v>260000026</v>
      </c>
      <c r="U804" s="122">
        <v>280000026</v>
      </c>
      <c r="V804" s="122">
        <v>285000026</v>
      </c>
      <c r="W804" s="122">
        <v>290000026</v>
      </c>
      <c r="X804" s="122">
        <v>300000026</v>
      </c>
      <c r="Y804" s="122">
        <v>320000026</v>
      </c>
      <c r="Z804" s="122">
        <v>0</v>
      </c>
      <c r="AA804" s="122">
        <v>0</v>
      </c>
      <c r="AB804" s="122">
        <v>0</v>
      </c>
      <c r="AC804" s="122">
        <v>0</v>
      </c>
      <c r="AD804" s="121"/>
      <c r="BO804" s="72" t="s">
        <v>37</v>
      </c>
      <c r="BP804" s="73" t="s">
        <v>4189</v>
      </c>
      <c r="BQ804" s="75">
        <v>315000625</v>
      </c>
      <c r="BR804" s="75">
        <v>351000625</v>
      </c>
      <c r="BS804" s="75">
        <v>378000625</v>
      </c>
      <c r="BT804" s="75">
        <v>405000625</v>
      </c>
      <c r="BU804" s="75">
        <v>450000625</v>
      </c>
      <c r="BV804" s="75">
        <v>486000625</v>
      </c>
      <c r="BW804" s="75">
        <v>513000625</v>
      </c>
      <c r="BX804" s="75">
        <v>549000625</v>
      </c>
      <c r="BY804" s="75">
        <v>621000625</v>
      </c>
      <c r="BZ804" s="75">
        <v>0</v>
      </c>
      <c r="CA804" s="75">
        <v>0</v>
      </c>
    </row>
    <row r="805" spans="10:79" ht="12" customHeight="1">
      <c r="J805" s="46">
        <v>802</v>
      </c>
      <c r="K805" s="46">
        <f t="shared" si="28"/>
        <v>0</v>
      </c>
      <c r="L805" s="82">
        <f t="shared" si="29"/>
        <v>0</v>
      </c>
      <c r="N805" s="119" t="s">
        <v>24</v>
      </c>
      <c r="O805" s="120" t="s">
        <v>1296</v>
      </c>
      <c r="P805" s="122">
        <v>0</v>
      </c>
      <c r="Q805" s="122">
        <v>0</v>
      </c>
      <c r="R805" s="122">
        <v>0</v>
      </c>
      <c r="S805" s="122">
        <v>0</v>
      </c>
      <c r="T805" s="122">
        <v>260000026</v>
      </c>
      <c r="U805" s="122">
        <v>280000026</v>
      </c>
      <c r="V805" s="122">
        <v>285000026</v>
      </c>
      <c r="W805" s="122">
        <v>290000026</v>
      </c>
      <c r="X805" s="122">
        <v>300000026</v>
      </c>
      <c r="Y805" s="122">
        <v>320000026</v>
      </c>
      <c r="Z805" s="122">
        <v>0</v>
      </c>
      <c r="AA805" s="122">
        <v>0</v>
      </c>
      <c r="AB805" s="122">
        <v>0</v>
      </c>
      <c r="AC805" s="122">
        <v>0</v>
      </c>
      <c r="AD805" s="121"/>
      <c r="BO805" s="72" t="s">
        <v>37</v>
      </c>
      <c r="BP805" s="73" t="s">
        <v>4190</v>
      </c>
      <c r="BQ805" s="75">
        <v>558000625</v>
      </c>
      <c r="BR805" s="75">
        <v>594000625</v>
      </c>
      <c r="BS805" s="75">
        <v>621000625</v>
      </c>
      <c r="BT805" s="75">
        <v>648000625</v>
      </c>
      <c r="BU805" s="75">
        <v>693000625</v>
      </c>
      <c r="BV805" s="75">
        <v>729000625</v>
      </c>
      <c r="BW805" s="75">
        <v>756000625</v>
      </c>
      <c r="BX805" s="75">
        <v>792000625</v>
      </c>
      <c r="BY805" s="75">
        <v>864000625</v>
      </c>
      <c r="BZ805" s="75">
        <v>0</v>
      </c>
      <c r="CA805" s="75">
        <v>0</v>
      </c>
    </row>
    <row r="806" spans="10:79" ht="12" customHeight="1">
      <c r="J806" s="46">
        <v>803</v>
      </c>
      <c r="K806" s="46">
        <f t="shared" si="28"/>
        <v>0</v>
      </c>
      <c r="L806" s="82">
        <f t="shared" si="29"/>
        <v>0</v>
      </c>
      <c r="N806" s="119" t="s">
        <v>24</v>
      </c>
      <c r="O806" s="120" t="s">
        <v>3357</v>
      </c>
      <c r="P806" s="121"/>
      <c r="Q806" s="121"/>
      <c r="R806" s="121"/>
      <c r="S806" s="121"/>
      <c r="T806" s="121"/>
      <c r="U806" s="121"/>
      <c r="V806" s="121"/>
      <c r="W806" s="121"/>
      <c r="X806" s="121"/>
      <c r="Y806" s="122">
        <v>340000026</v>
      </c>
      <c r="Z806" s="121"/>
      <c r="AA806" s="121"/>
      <c r="AB806" s="121"/>
      <c r="AC806" s="121"/>
      <c r="AD806" s="121"/>
      <c r="BO806" s="72" t="s">
        <v>37</v>
      </c>
      <c r="BP806" s="73" t="s">
        <v>4191</v>
      </c>
      <c r="BQ806" s="75">
        <v>525000026</v>
      </c>
      <c r="BR806" s="75">
        <v>575000026</v>
      </c>
      <c r="BS806" s="75">
        <v>615000026</v>
      </c>
      <c r="BT806" s="75">
        <v>665000026</v>
      </c>
      <c r="BU806" s="75">
        <v>705000026</v>
      </c>
      <c r="BV806" s="75">
        <v>715000026</v>
      </c>
      <c r="BW806" s="75">
        <v>785000026</v>
      </c>
      <c r="BX806" s="75">
        <v>0</v>
      </c>
      <c r="BY806" s="75">
        <v>0</v>
      </c>
      <c r="BZ806" s="75">
        <v>0</v>
      </c>
      <c r="CA806" s="75">
        <v>0</v>
      </c>
    </row>
    <row r="807" spans="10:79" ht="12" customHeight="1">
      <c r="J807" s="46">
        <v>804</v>
      </c>
      <c r="K807" s="46">
        <f t="shared" si="28"/>
        <v>0</v>
      </c>
      <c r="L807" s="82">
        <f t="shared" si="29"/>
        <v>0</v>
      </c>
      <c r="N807" s="119" t="s">
        <v>24</v>
      </c>
      <c r="O807" s="120" t="s">
        <v>2165</v>
      </c>
      <c r="P807" s="122">
        <v>0</v>
      </c>
      <c r="Q807" s="122">
        <v>0</v>
      </c>
      <c r="R807" s="122">
        <v>0</v>
      </c>
      <c r="S807" s="122">
        <v>0</v>
      </c>
      <c r="T807" s="122">
        <v>0</v>
      </c>
      <c r="U807" s="122">
        <v>0</v>
      </c>
      <c r="V807" s="122">
        <v>0</v>
      </c>
      <c r="W807" s="122">
        <v>0</v>
      </c>
      <c r="X807" s="122">
        <v>350000026</v>
      </c>
      <c r="Y807" s="122">
        <v>360000026</v>
      </c>
      <c r="Z807" s="122">
        <v>375000026</v>
      </c>
      <c r="AA807" s="122">
        <v>450000026</v>
      </c>
      <c r="AB807" s="122">
        <v>470000026</v>
      </c>
      <c r="AC807" s="122">
        <v>500000026</v>
      </c>
      <c r="AD807" s="121"/>
      <c r="BO807" s="72" t="s">
        <v>37</v>
      </c>
      <c r="BP807" s="73" t="s">
        <v>4191</v>
      </c>
      <c r="BQ807" s="75">
        <v>525000025</v>
      </c>
      <c r="BR807" s="75">
        <v>575000026</v>
      </c>
      <c r="BS807" s="75">
        <v>615000026</v>
      </c>
      <c r="BT807" s="75">
        <v>665000026</v>
      </c>
      <c r="BU807" s="75">
        <v>705000026</v>
      </c>
      <c r="BV807" s="75">
        <v>715000026</v>
      </c>
      <c r="BW807" s="75">
        <v>785000026</v>
      </c>
      <c r="BX807" s="75">
        <v>0</v>
      </c>
      <c r="BY807" s="75">
        <v>0</v>
      </c>
      <c r="BZ807" s="75">
        <v>0</v>
      </c>
      <c r="CA807" s="75">
        <v>0</v>
      </c>
    </row>
    <row r="808" spans="10:79" ht="12" customHeight="1">
      <c r="J808" s="46">
        <v>805</v>
      </c>
      <c r="K808" s="46">
        <f t="shared" si="28"/>
        <v>0</v>
      </c>
      <c r="L808" s="82">
        <f t="shared" si="29"/>
        <v>0</v>
      </c>
      <c r="N808" s="119" t="s">
        <v>24</v>
      </c>
      <c r="O808" s="120" t="s">
        <v>707</v>
      </c>
      <c r="P808" s="122">
        <v>130000026</v>
      </c>
      <c r="Q808" s="122">
        <v>135000026</v>
      </c>
      <c r="R808" s="122">
        <v>145000026</v>
      </c>
      <c r="S808" s="122">
        <v>150000026</v>
      </c>
      <c r="T808" s="122">
        <v>155000026</v>
      </c>
      <c r="U808" s="122">
        <v>0</v>
      </c>
      <c r="V808" s="122">
        <v>0</v>
      </c>
      <c r="W808" s="122">
        <v>0</v>
      </c>
      <c r="X808" s="122">
        <v>0</v>
      </c>
      <c r="Y808" s="122">
        <v>0</v>
      </c>
      <c r="Z808" s="122">
        <v>0</v>
      </c>
      <c r="AA808" s="122">
        <v>0</v>
      </c>
      <c r="AB808" s="122">
        <v>0</v>
      </c>
      <c r="AC808" s="122">
        <v>0</v>
      </c>
      <c r="AD808" s="121"/>
      <c r="BO808" s="72" t="s">
        <v>37</v>
      </c>
      <c r="BP808" s="73" t="s">
        <v>4192</v>
      </c>
      <c r="BQ808" s="75">
        <v>504000625</v>
      </c>
      <c r="BR808" s="75">
        <v>540000625</v>
      </c>
      <c r="BS808" s="75">
        <v>639000625</v>
      </c>
      <c r="BT808" s="75">
        <v>594000625</v>
      </c>
      <c r="BU808" s="75">
        <v>711000625</v>
      </c>
      <c r="BV808" s="75">
        <v>747000625</v>
      </c>
      <c r="BW808" s="75">
        <v>774000625</v>
      </c>
      <c r="BX808" s="75">
        <v>810000625</v>
      </c>
      <c r="BY808" s="75">
        <v>0</v>
      </c>
      <c r="BZ808" s="75">
        <v>0</v>
      </c>
      <c r="CA808" s="75">
        <v>0</v>
      </c>
    </row>
    <row r="809" spans="10:79" ht="12" customHeight="1">
      <c r="J809" s="46">
        <v>806</v>
      </c>
      <c r="K809" s="46">
        <f t="shared" si="28"/>
        <v>0</v>
      </c>
      <c r="L809" s="82">
        <f t="shared" si="29"/>
        <v>0</v>
      </c>
      <c r="N809" s="119" t="s">
        <v>24</v>
      </c>
      <c r="O809" s="120" t="s">
        <v>1965</v>
      </c>
      <c r="P809" s="122">
        <v>0</v>
      </c>
      <c r="Q809" s="122">
        <v>0</v>
      </c>
      <c r="R809" s="122">
        <v>500000026</v>
      </c>
      <c r="S809" s="122">
        <v>550000026</v>
      </c>
      <c r="T809" s="122">
        <v>590000026</v>
      </c>
      <c r="U809" s="122">
        <v>630000026</v>
      </c>
      <c r="V809" s="122">
        <v>700000026</v>
      </c>
      <c r="W809" s="122">
        <v>720000026</v>
      </c>
      <c r="X809" s="122">
        <v>730000026</v>
      </c>
      <c r="Y809" s="122">
        <v>800000026</v>
      </c>
      <c r="Z809" s="122">
        <v>900000026</v>
      </c>
      <c r="AA809" s="122">
        <v>1100000026</v>
      </c>
      <c r="AB809" s="122">
        <v>1200000026</v>
      </c>
      <c r="AC809" s="122">
        <v>1300000026</v>
      </c>
      <c r="AD809" s="121"/>
      <c r="BO809" s="72" t="s">
        <v>37</v>
      </c>
      <c r="BP809" s="73" t="s">
        <v>4193</v>
      </c>
      <c r="BQ809" s="75">
        <v>504000625</v>
      </c>
      <c r="BR809" s="75">
        <v>594000625</v>
      </c>
      <c r="BS809" s="75">
        <v>621000625</v>
      </c>
      <c r="BT809" s="75">
        <v>648000625</v>
      </c>
      <c r="BU809" s="75">
        <v>693000625</v>
      </c>
      <c r="BV809" s="75">
        <v>729000625</v>
      </c>
      <c r="BW809" s="75">
        <v>756000625</v>
      </c>
      <c r="BX809" s="75">
        <v>792000625</v>
      </c>
      <c r="BY809" s="75">
        <v>864000625</v>
      </c>
      <c r="BZ809" s="75">
        <v>0</v>
      </c>
      <c r="CA809" s="75">
        <v>0</v>
      </c>
    </row>
    <row r="810" spans="10:79" ht="12" customHeight="1">
      <c r="J810" s="46">
        <v>807</v>
      </c>
      <c r="K810" s="46">
        <f t="shared" si="28"/>
        <v>0</v>
      </c>
      <c r="L810" s="82">
        <f t="shared" si="29"/>
        <v>0</v>
      </c>
      <c r="N810" s="119" t="s">
        <v>24</v>
      </c>
      <c r="O810" s="120" t="s">
        <v>959</v>
      </c>
      <c r="P810" s="122">
        <v>130000026</v>
      </c>
      <c r="Q810" s="122">
        <v>135000026</v>
      </c>
      <c r="R810" s="122">
        <v>145000026</v>
      </c>
      <c r="S810" s="122">
        <v>150000026</v>
      </c>
      <c r="T810" s="122">
        <v>155000026</v>
      </c>
      <c r="U810" s="122">
        <v>0</v>
      </c>
      <c r="V810" s="122">
        <v>0</v>
      </c>
      <c r="W810" s="122">
        <v>0</v>
      </c>
      <c r="X810" s="122">
        <v>0</v>
      </c>
      <c r="Y810" s="122">
        <v>0</v>
      </c>
      <c r="Z810" s="122">
        <v>0</v>
      </c>
      <c r="AA810" s="122">
        <v>0</v>
      </c>
      <c r="AB810" s="122">
        <v>0</v>
      </c>
      <c r="AC810" s="122">
        <v>0</v>
      </c>
      <c r="AD810" s="121"/>
      <c r="BO810" s="72" t="s">
        <v>37</v>
      </c>
      <c r="BP810" s="73" t="s">
        <v>4194</v>
      </c>
      <c r="BQ810" s="75">
        <v>0</v>
      </c>
      <c r="BR810" s="75">
        <v>0</v>
      </c>
      <c r="BS810" s="75">
        <v>0</v>
      </c>
      <c r="BT810" s="75">
        <v>0</v>
      </c>
      <c r="BU810" s="75">
        <v>0</v>
      </c>
      <c r="BV810" s="75">
        <v>710000026</v>
      </c>
      <c r="BW810" s="75">
        <v>0</v>
      </c>
      <c r="BX810" s="75">
        <v>0</v>
      </c>
      <c r="BY810" s="75">
        <v>0</v>
      </c>
      <c r="BZ810" s="75">
        <v>0</v>
      </c>
      <c r="CA810" s="75">
        <v>0</v>
      </c>
    </row>
    <row r="811" spans="10:79" ht="12" customHeight="1">
      <c r="J811" s="46">
        <v>808</v>
      </c>
      <c r="K811" s="46">
        <f t="shared" si="28"/>
        <v>0</v>
      </c>
      <c r="L811" s="82">
        <f t="shared" si="29"/>
        <v>0</v>
      </c>
      <c r="N811" s="119" t="s">
        <v>24</v>
      </c>
      <c r="O811" s="120" t="s">
        <v>960</v>
      </c>
      <c r="P811" s="122">
        <v>125000026</v>
      </c>
      <c r="Q811" s="122">
        <v>130000026</v>
      </c>
      <c r="R811" s="122">
        <v>140000026</v>
      </c>
      <c r="S811" s="122">
        <v>145000026</v>
      </c>
      <c r="T811" s="122">
        <v>150000026</v>
      </c>
      <c r="U811" s="122">
        <v>0</v>
      </c>
      <c r="V811" s="122">
        <v>0</v>
      </c>
      <c r="W811" s="122">
        <v>0</v>
      </c>
      <c r="X811" s="122">
        <v>0</v>
      </c>
      <c r="Y811" s="122">
        <v>0</v>
      </c>
      <c r="Z811" s="122">
        <v>0</v>
      </c>
      <c r="AA811" s="122">
        <v>0</v>
      </c>
      <c r="AB811" s="122">
        <v>0</v>
      </c>
      <c r="AC811" s="122">
        <v>0</v>
      </c>
      <c r="AD811" s="121"/>
      <c r="BO811" s="72" t="s">
        <v>37</v>
      </c>
      <c r="BP811" s="73" t="s">
        <v>4195</v>
      </c>
      <c r="BQ811" s="75">
        <v>558000625</v>
      </c>
      <c r="BR811" s="75">
        <v>0</v>
      </c>
      <c r="BS811" s="75">
        <v>621000625</v>
      </c>
      <c r="BT811" s="75">
        <v>639000625</v>
      </c>
      <c r="BU811" s="75">
        <v>0</v>
      </c>
      <c r="BV811" s="75">
        <v>0</v>
      </c>
      <c r="BW811" s="75">
        <v>0</v>
      </c>
      <c r="BX811" s="75">
        <v>783000625</v>
      </c>
      <c r="BY811" s="75">
        <v>0</v>
      </c>
      <c r="BZ811" s="75">
        <v>0</v>
      </c>
      <c r="CA811" s="75">
        <v>0</v>
      </c>
    </row>
    <row r="812" spans="10:79" ht="12" customHeight="1">
      <c r="J812" s="46">
        <v>809</v>
      </c>
      <c r="K812" s="46">
        <f t="shared" si="28"/>
        <v>0</v>
      </c>
      <c r="L812" s="82">
        <f t="shared" si="29"/>
        <v>0</v>
      </c>
      <c r="N812" s="119" t="s">
        <v>24</v>
      </c>
      <c r="O812" s="120" t="s">
        <v>658</v>
      </c>
      <c r="P812" s="122">
        <v>0</v>
      </c>
      <c r="Q812" s="122">
        <v>0</v>
      </c>
      <c r="R812" s="122">
        <v>0</v>
      </c>
      <c r="S812" s="122">
        <v>0</v>
      </c>
      <c r="T812" s="122">
        <v>260000026</v>
      </c>
      <c r="U812" s="122">
        <v>280000026</v>
      </c>
      <c r="V812" s="122">
        <v>285000026</v>
      </c>
      <c r="W812" s="122">
        <v>290000026</v>
      </c>
      <c r="X812" s="122">
        <v>300000026</v>
      </c>
      <c r="Y812" s="122">
        <v>320000026</v>
      </c>
      <c r="Z812" s="122">
        <v>0</v>
      </c>
      <c r="AA812" s="122">
        <v>0</v>
      </c>
      <c r="AB812" s="122">
        <v>0</v>
      </c>
      <c r="AC812" s="122">
        <v>0</v>
      </c>
      <c r="AD812" s="121"/>
      <c r="BO812" s="72" t="s">
        <v>37</v>
      </c>
      <c r="BP812" s="73" t="s">
        <v>4196</v>
      </c>
      <c r="BQ812" s="75">
        <v>0</v>
      </c>
      <c r="BR812" s="75">
        <v>585000625</v>
      </c>
      <c r="BS812" s="75">
        <v>0</v>
      </c>
      <c r="BT812" s="75">
        <v>0</v>
      </c>
      <c r="BU812" s="75">
        <v>711000625</v>
      </c>
      <c r="BV812" s="75">
        <v>0</v>
      </c>
      <c r="BW812" s="75">
        <v>0</v>
      </c>
      <c r="BX812" s="75">
        <v>0</v>
      </c>
      <c r="BY812" s="75">
        <v>0</v>
      </c>
      <c r="BZ812" s="75">
        <v>0</v>
      </c>
      <c r="CA812" s="75">
        <v>0</v>
      </c>
    </row>
    <row r="813" spans="10:79" ht="12" customHeight="1">
      <c r="J813" s="46">
        <v>810</v>
      </c>
      <c r="K813" s="46">
        <f t="shared" si="28"/>
        <v>0</v>
      </c>
      <c r="L813" s="82">
        <f t="shared" si="29"/>
        <v>0</v>
      </c>
      <c r="N813" s="119" t="s">
        <v>24</v>
      </c>
      <c r="O813" s="120" t="s">
        <v>2558</v>
      </c>
      <c r="P813" s="122">
        <v>130000026</v>
      </c>
      <c r="Q813" s="122">
        <v>135000026</v>
      </c>
      <c r="R813" s="122">
        <v>145000026</v>
      </c>
      <c r="S813" s="122">
        <v>150000026</v>
      </c>
      <c r="T813" s="122">
        <v>155000026</v>
      </c>
      <c r="U813" s="122">
        <v>0</v>
      </c>
      <c r="V813" s="122">
        <v>0</v>
      </c>
      <c r="W813" s="122">
        <v>0</v>
      </c>
      <c r="X813" s="122">
        <v>0</v>
      </c>
      <c r="Y813" s="122">
        <v>0</v>
      </c>
      <c r="Z813" s="122">
        <v>0</v>
      </c>
      <c r="AA813" s="122">
        <v>0</v>
      </c>
      <c r="AB813" s="122">
        <v>0</v>
      </c>
      <c r="AC813" s="122">
        <v>0</v>
      </c>
      <c r="AD813" s="121"/>
      <c r="BO813" s="72" t="s">
        <v>37</v>
      </c>
      <c r="BP813" s="73" t="s">
        <v>4197</v>
      </c>
      <c r="BQ813" s="75">
        <v>576000625</v>
      </c>
      <c r="BR813" s="75">
        <v>612000625</v>
      </c>
      <c r="BS813" s="75">
        <v>639000625</v>
      </c>
      <c r="BT813" s="75">
        <v>666000625</v>
      </c>
      <c r="BU813" s="75">
        <v>711000625</v>
      </c>
      <c r="BV813" s="75">
        <v>747000625</v>
      </c>
      <c r="BW813" s="75">
        <v>774000625</v>
      </c>
      <c r="BX813" s="75">
        <v>810000625</v>
      </c>
      <c r="BY813" s="75">
        <v>0</v>
      </c>
      <c r="BZ813" s="75">
        <v>0</v>
      </c>
      <c r="CA813" s="75">
        <v>0</v>
      </c>
    </row>
    <row r="814" spans="10:79" ht="12" customHeight="1">
      <c r="J814" s="46">
        <v>811</v>
      </c>
      <c r="K814" s="46">
        <f t="shared" si="28"/>
        <v>0</v>
      </c>
      <c r="L814" s="82">
        <f t="shared" si="29"/>
        <v>0</v>
      </c>
      <c r="N814" s="119" t="s">
        <v>24</v>
      </c>
      <c r="O814" s="120" t="s">
        <v>2415</v>
      </c>
      <c r="P814" s="122">
        <v>130000026</v>
      </c>
      <c r="Q814" s="122">
        <v>135000026</v>
      </c>
      <c r="R814" s="122">
        <v>145000026</v>
      </c>
      <c r="S814" s="122">
        <v>150000026</v>
      </c>
      <c r="T814" s="122">
        <v>155000026</v>
      </c>
      <c r="U814" s="122">
        <v>0</v>
      </c>
      <c r="V814" s="122">
        <v>0</v>
      </c>
      <c r="W814" s="122">
        <v>0</v>
      </c>
      <c r="X814" s="122">
        <v>0</v>
      </c>
      <c r="Y814" s="122">
        <v>0</v>
      </c>
      <c r="Z814" s="122">
        <v>0</v>
      </c>
      <c r="AA814" s="122">
        <v>0</v>
      </c>
      <c r="AB814" s="122">
        <v>0</v>
      </c>
      <c r="AC814" s="122">
        <v>0</v>
      </c>
      <c r="AD814" s="121"/>
      <c r="BO814" s="72" t="s">
        <v>37</v>
      </c>
      <c r="BP814" s="73" t="s">
        <v>4198</v>
      </c>
      <c r="BQ814" s="75">
        <v>0</v>
      </c>
      <c r="BR814" s="75">
        <v>0</v>
      </c>
      <c r="BS814" s="75">
        <v>0</v>
      </c>
      <c r="BT814" s="75">
        <v>594000625</v>
      </c>
      <c r="BU814" s="75">
        <v>0</v>
      </c>
      <c r="BV814" s="75">
        <v>0</v>
      </c>
      <c r="BW814" s="75">
        <v>0</v>
      </c>
      <c r="BX814" s="75">
        <v>0</v>
      </c>
      <c r="BY814" s="75">
        <v>0</v>
      </c>
      <c r="BZ814" s="75">
        <v>0</v>
      </c>
      <c r="CA814" s="75">
        <v>0</v>
      </c>
    </row>
    <row r="815" spans="10:79" ht="12" customHeight="1">
      <c r="J815" s="46">
        <v>812</v>
      </c>
      <c r="K815" s="46">
        <f t="shared" si="28"/>
        <v>0</v>
      </c>
      <c r="L815" s="82">
        <f t="shared" si="29"/>
        <v>0</v>
      </c>
      <c r="N815" s="119" t="s">
        <v>24</v>
      </c>
      <c r="O815" s="120" t="s">
        <v>2079</v>
      </c>
      <c r="P815" s="122">
        <v>130000026</v>
      </c>
      <c r="Q815" s="122">
        <v>135000026</v>
      </c>
      <c r="R815" s="122">
        <v>145000026</v>
      </c>
      <c r="S815" s="122">
        <v>150000026</v>
      </c>
      <c r="T815" s="122">
        <v>155000026</v>
      </c>
      <c r="U815" s="122">
        <v>0</v>
      </c>
      <c r="V815" s="122">
        <v>0</v>
      </c>
      <c r="W815" s="122">
        <v>0</v>
      </c>
      <c r="X815" s="122">
        <v>0</v>
      </c>
      <c r="Y815" s="122">
        <v>0</v>
      </c>
      <c r="Z815" s="122">
        <v>0</v>
      </c>
      <c r="AA815" s="122">
        <v>0</v>
      </c>
      <c r="AB815" s="122">
        <v>0</v>
      </c>
      <c r="AC815" s="122">
        <v>0</v>
      </c>
      <c r="AD815" s="121"/>
      <c r="BO815" s="72" t="s">
        <v>37</v>
      </c>
      <c r="BP815" s="73" t="s">
        <v>4199</v>
      </c>
      <c r="BQ815" s="75">
        <v>576000625</v>
      </c>
      <c r="BR815" s="75">
        <v>585000625</v>
      </c>
      <c r="BS815" s="75">
        <v>612000625</v>
      </c>
      <c r="BT815" s="75">
        <v>639000625</v>
      </c>
      <c r="BU815" s="75">
        <v>0</v>
      </c>
      <c r="BV815" s="75">
        <v>0</v>
      </c>
      <c r="BW815" s="75">
        <v>0</v>
      </c>
      <c r="BX815" s="75">
        <v>0</v>
      </c>
      <c r="BY815" s="75">
        <v>0</v>
      </c>
      <c r="BZ815" s="75">
        <v>0</v>
      </c>
      <c r="CA815" s="75">
        <v>0</v>
      </c>
    </row>
    <row r="816" spans="10:79" ht="12" customHeight="1">
      <c r="J816" s="46">
        <v>813</v>
      </c>
      <c r="K816" s="46">
        <f t="shared" si="28"/>
        <v>0</v>
      </c>
      <c r="L816" s="82">
        <f t="shared" si="29"/>
        <v>0</v>
      </c>
      <c r="N816" s="119" t="s">
        <v>24</v>
      </c>
      <c r="O816" s="120" t="s">
        <v>2085</v>
      </c>
      <c r="P816" s="122">
        <v>125000026</v>
      </c>
      <c r="Q816" s="122">
        <v>130000026</v>
      </c>
      <c r="R816" s="122">
        <v>140000026</v>
      </c>
      <c r="S816" s="122">
        <v>145000026</v>
      </c>
      <c r="T816" s="122">
        <v>150000026</v>
      </c>
      <c r="U816" s="122">
        <v>0</v>
      </c>
      <c r="V816" s="122">
        <v>0</v>
      </c>
      <c r="W816" s="122">
        <v>0</v>
      </c>
      <c r="X816" s="122">
        <v>0</v>
      </c>
      <c r="Y816" s="122">
        <v>0</v>
      </c>
      <c r="Z816" s="122">
        <v>0</v>
      </c>
      <c r="AA816" s="122">
        <v>0</v>
      </c>
      <c r="AB816" s="122">
        <v>0</v>
      </c>
      <c r="AC816" s="122">
        <v>0</v>
      </c>
      <c r="AD816" s="121"/>
      <c r="BO816" s="72" t="s">
        <v>37</v>
      </c>
      <c r="BP816" s="73" t="s">
        <v>4200</v>
      </c>
      <c r="BQ816" s="75">
        <v>0</v>
      </c>
      <c r="BR816" s="75">
        <v>0</v>
      </c>
      <c r="BS816" s="75">
        <v>0</v>
      </c>
      <c r="BT816" s="75">
        <v>639000625</v>
      </c>
      <c r="BU816" s="75">
        <v>0</v>
      </c>
      <c r="BV816" s="75">
        <v>0</v>
      </c>
      <c r="BW816" s="75">
        <v>0</v>
      </c>
      <c r="BX816" s="75">
        <v>783000625</v>
      </c>
      <c r="BY816" s="75">
        <v>0</v>
      </c>
      <c r="BZ816" s="75">
        <v>0</v>
      </c>
      <c r="CA816" s="75">
        <v>0</v>
      </c>
    </row>
    <row r="817" spans="10:79" ht="12" customHeight="1">
      <c r="J817" s="46">
        <v>814</v>
      </c>
      <c r="K817" s="46">
        <f t="shared" si="28"/>
        <v>0</v>
      </c>
      <c r="L817" s="82">
        <f t="shared" si="29"/>
        <v>0</v>
      </c>
      <c r="N817" s="119" t="s">
        <v>24</v>
      </c>
      <c r="O817" s="120" t="s">
        <v>2754</v>
      </c>
      <c r="P817" s="122">
        <v>0</v>
      </c>
      <c r="Q817" s="122">
        <v>160000026</v>
      </c>
      <c r="R817" s="122">
        <v>0</v>
      </c>
      <c r="S817" s="122">
        <v>0</v>
      </c>
      <c r="T817" s="122">
        <v>0</v>
      </c>
      <c r="U817" s="122">
        <v>0</v>
      </c>
      <c r="V817" s="122">
        <v>0</v>
      </c>
      <c r="W817" s="122">
        <v>0</v>
      </c>
      <c r="X817" s="122">
        <v>0</v>
      </c>
      <c r="Y817" s="122">
        <v>0</v>
      </c>
      <c r="Z817" s="122">
        <v>0</v>
      </c>
      <c r="AA817" s="122">
        <v>0</v>
      </c>
      <c r="AB817" s="122">
        <v>0</v>
      </c>
      <c r="AC817" s="122">
        <v>0</v>
      </c>
      <c r="AD817" s="121"/>
      <c r="BO817" s="72" t="s">
        <v>37</v>
      </c>
      <c r="BP817" s="73" t="s">
        <v>4201</v>
      </c>
      <c r="BQ817" s="75">
        <v>0</v>
      </c>
      <c r="BR817" s="75">
        <v>585000625</v>
      </c>
      <c r="BS817" s="75">
        <v>621000625</v>
      </c>
      <c r="BT817" s="75">
        <v>648000625</v>
      </c>
      <c r="BU817" s="75">
        <v>693000625</v>
      </c>
      <c r="BV817" s="75">
        <v>729000625</v>
      </c>
      <c r="BW817" s="75">
        <v>756000625</v>
      </c>
      <c r="BX817" s="75">
        <v>792000625</v>
      </c>
      <c r="BY817" s="75">
        <v>864000625</v>
      </c>
      <c r="BZ817" s="75">
        <v>0</v>
      </c>
      <c r="CA817" s="75">
        <v>0</v>
      </c>
    </row>
    <row r="818" spans="10:79" ht="12" customHeight="1">
      <c r="J818" s="46">
        <v>815</v>
      </c>
      <c r="K818" s="46">
        <f t="shared" si="28"/>
        <v>0</v>
      </c>
      <c r="L818" s="82">
        <f t="shared" si="29"/>
        <v>0</v>
      </c>
      <c r="N818" s="119" t="s">
        <v>24</v>
      </c>
      <c r="O818" s="120" t="s">
        <v>1665</v>
      </c>
      <c r="P818" s="122">
        <v>125000026</v>
      </c>
      <c r="Q818" s="122">
        <v>130000026</v>
      </c>
      <c r="R818" s="122">
        <v>140000026</v>
      </c>
      <c r="S818" s="122">
        <v>145000026</v>
      </c>
      <c r="T818" s="122">
        <v>150000026</v>
      </c>
      <c r="U818" s="122">
        <v>0</v>
      </c>
      <c r="V818" s="122">
        <v>0</v>
      </c>
      <c r="W818" s="122">
        <v>0</v>
      </c>
      <c r="X818" s="122">
        <v>0</v>
      </c>
      <c r="Y818" s="122">
        <v>0</v>
      </c>
      <c r="Z818" s="122">
        <v>0</v>
      </c>
      <c r="AA818" s="122">
        <v>0</v>
      </c>
      <c r="AB818" s="122">
        <v>0</v>
      </c>
      <c r="AC818" s="122">
        <v>0</v>
      </c>
      <c r="AD818" s="121"/>
      <c r="BO818" s="72" t="s">
        <v>37</v>
      </c>
      <c r="BP818" s="73" t="s">
        <v>4202</v>
      </c>
      <c r="BQ818" s="75">
        <v>594000625</v>
      </c>
      <c r="BR818" s="75">
        <v>630000625</v>
      </c>
      <c r="BS818" s="75">
        <v>657000625</v>
      </c>
      <c r="BT818" s="75">
        <v>666000625</v>
      </c>
      <c r="BU818" s="75">
        <v>711000625</v>
      </c>
      <c r="BV818" s="75">
        <v>747000625</v>
      </c>
      <c r="BW818" s="75">
        <v>774000625</v>
      </c>
      <c r="BX818" s="75">
        <v>810000625</v>
      </c>
      <c r="BY818" s="75">
        <v>900000625</v>
      </c>
      <c r="BZ818" s="75">
        <v>0</v>
      </c>
      <c r="CA818" s="75">
        <v>0</v>
      </c>
    </row>
    <row r="819" spans="10:79" ht="12" customHeight="1">
      <c r="J819" s="46">
        <v>816</v>
      </c>
      <c r="K819" s="46">
        <f t="shared" si="28"/>
        <v>0</v>
      </c>
      <c r="L819" s="82">
        <f t="shared" si="29"/>
        <v>0</v>
      </c>
      <c r="N819" s="119" t="s">
        <v>24</v>
      </c>
      <c r="O819" s="120" t="s">
        <v>2270</v>
      </c>
      <c r="P819" s="122">
        <v>0</v>
      </c>
      <c r="Q819" s="122">
        <v>0</v>
      </c>
      <c r="R819" s="122">
        <v>0</v>
      </c>
      <c r="S819" s="122">
        <v>0</v>
      </c>
      <c r="T819" s="122">
        <v>0</v>
      </c>
      <c r="U819" s="122">
        <v>0</v>
      </c>
      <c r="V819" s="122">
        <v>0</v>
      </c>
      <c r="W819" s="122">
        <v>0</v>
      </c>
      <c r="X819" s="122">
        <v>350000026</v>
      </c>
      <c r="Y819" s="122">
        <v>360000026</v>
      </c>
      <c r="Z819" s="122">
        <v>375000026</v>
      </c>
      <c r="AA819" s="122">
        <v>450000026</v>
      </c>
      <c r="AB819" s="122">
        <v>470000026</v>
      </c>
      <c r="AC819" s="122">
        <v>500000026</v>
      </c>
      <c r="AD819" s="121"/>
      <c r="BO819" s="72" t="s">
        <v>37</v>
      </c>
      <c r="BP819" s="73" t="s">
        <v>4203</v>
      </c>
      <c r="BQ819" s="75">
        <v>0</v>
      </c>
      <c r="BR819" s="75">
        <v>540000625</v>
      </c>
      <c r="BS819" s="75">
        <v>567000625</v>
      </c>
      <c r="BT819" s="75">
        <v>639000625</v>
      </c>
      <c r="BU819" s="75">
        <v>0</v>
      </c>
      <c r="BV819" s="75">
        <v>0</v>
      </c>
      <c r="BW819" s="75">
        <v>0</v>
      </c>
      <c r="BX819" s="75">
        <v>0</v>
      </c>
      <c r="BY819" s="75">
        <v>0</v>
      </c>
      <c r="BZ819" s="75">
        <v>0</v>
      </c>
      <c r="CA819" s="75">
        <v>0</v>
      </c>
    </row>
    <row r="820" spans="10:79" ht="12" customHeight="1">
      <c r="J820" s="46">
        <v>817</v>
      </c>
      <c r="K820" s="46">
        <f t="shared" si="28"/>
        <v>0</v>
      </c>
      <c r="L820" s="82">
        <f t="shared" si="29"/>
        <v>0</v>
      </c>
      <c r="N820" s="119" t="s">
        <v>24</v>
      </c>
      <c r="O820" s="120" t="s">
        <v>1420</v>
      </c>
      <c r="P820" s="122">
        <v>0</v>
      </c>
      <c r="Q820" s="122">
        <v>0</v>
      </c>
      <c r="R820" s="122">
        <v>0</v>
      </c>
      <c r="S820" s="122">
        <v>0</v>
      </c>
      <c r="T820" s="122">
        <v>260000026</v>
      </c>
      <c r="U820" s="122">
        <v>280000026</v>
      </c>
      <c r="V820" s="122">
        <v>285000026</v>
      </c>
      <c r="W820" s="122">
        <v>290000026</v>
      </c>
      <c r="X820" s="122">
        <v>300000026</v>
      </c>
      <c r="Y820" s="122">
        <v>320000026</v>
      </c>
      <c r="Z820" s="122">
        <v>0</v>
      </c>
      <c r="AA820" s="122">
        <v>0</v>
      </c>
      <c r="AB820" s="122">
        <v>0</v>
      </c>
      <c r="AC820" s="122">
        <v>0</v>
      </c>
      <c r="AD820" s="121"/>
      <c r="BO820" s="72" t="s">
        <v>37</v>
      </c>
      <c r="BP820" s="73" t="s">
        <v>4204</v>
      </c>
      <c r="BQ820" s="75">
        <v>0</v>
      </c>
      <c r="BR820" s="75">
        <v>216000625</v>
      </c>
      <c r="BS820" s="75">
        <v>0</v>
      </c>
      <c r="BT820" s="75">
        <v>0</v>
      </c>
      <c r="BU820" s="75">
        <v>711000625</v>
      </c>
      <c r="BV820" s="75">
        <v>0</v>
      </c>
      <c r="BW820" s="75">
        <v>0</v>
      </c>
      <c r="BX820" s="75">
        <v>0</v>
      </c>
      <c r="BY820" s="75">
        <v>0</v>
      </c>
      <c r="BZ820" s="75">
        <v>0</v>
      </c>
      <c r="CA820" s="75">
        <v>0</v>
      </c>
    </row>
    <row r="821" spans="10:79" ht="12" customHeight="1">
      <c r="J821" s="46">
        <v>818</v>
      </c>
      <c r="K821" s="46">
        <f t="shared" si="28"/>
        <v>0</v>
      </c>
      <c r="L821" s="82">
        <f t="shared" si="29"/>
        <v>0</v>
      </c>
      <c r="N821" s="119" t="s">
        <v>24</v>
      </c>
      <c r="O821" s="120" t="s">
        <v>1421</v>
      </c>
      <c r="P821" s="122">
        <v>0</v>
      </c>
      <c r="Q821" s="122">
        <v>0</v>
      </c>
      <c r="R821" s="122">
        <v>0</v>
      </c>
      <c r="S821" s="122">
        <v>0</v>
      </c>
      <c r="T821" s="122">
        <v>0</v>
      </c>
      <c r="U821" s="122">
        <v>220000026</v>
      </c>
      <c r="V821" s="122">
        <v>250000026</v>
      </c>
      <c r="W821" s="122">
        <v>0</v>
      </c>
      <c r="X821" s="122">
        <v>0</v>
      </c>
      <c r="Y821" s="122">
        <v>0</v>
      </c>
      <c r="Z821" s="122">
        <v>0</v>
      </c>
      <c r="AA821" s="122">
        <v>0</v>
      </c>
      <c r="AB821" s="122">
        <v>0</v>
      </c>
      <c r="AC821" s="122">
        <v>0</v>
      </c>
      <c r="AD821" s="121"/>
      <c r="BO821" s="72" t="s">
        <v>37</v>
      </c>
      <c r="BP821" s="73" t="s">
        <v>4205</v>
      </c>
      <c r="BQ821" s="75">
        <v>576000625</v>
      </c>
      <c r="BR821" s="75">
        <v>540000625</v>
      </c>
      <c r="BS821" s="75">
        <v>567000625</v>
      </c>
      <c r="BT821" s="75">
        <v>666000625</v>
      </c>
      <c r="BU821" s="75">
        <v>0</v>
      </c>
      <c r="BV821" s="75">
        <v>0</v>
      </c>
      <c r="BW821" s="75">
        <v>0</v>
      </c>
      <c r="BX821" s="75">
        <v>0</v>
      </c>
      <c r="BY821" s="75">
        <v>0</v>
      </c>
      <c r="BZ821" s="75">
        <v>0</v>
      </c>
      <c r="CA821" s="75">
        <v>0</v>
      </c>
    </row>
    <row r="822" spans="10:79" ht="12" customHeight="1">
      <c r="J822" s="46">
        <v>819</v>
      </c>
      <c r="K822" s="46">
        <f t="shared" si="28"/>
        <v>0</v>
      </c>
      <c r="L822" s="82">
        <f t="shared" si="29"/>
        <v>0</v>
      </c>
      <c r="N822" s="119" t="s">
        <v>24</v>
      </c>
      <c r="O822" s="120" t="s">
        <v>1422</v>
      </c>
      <c r="P822" s="122">
        <v>0</v>
      </c>
      <c r="Q822" s="122">
        <v>0</v>
      </c>
      <c r="R822" s="122">
        <v>0</v>
      </c>
      <c r="S822" s="122">
        <v>0</v>
      </c>
      <c r="T822" s="122">
        <v>260000026</v>
      </c>
      <c r="U822" s="122">
        <v>280000026</v>
      </c>
      <c r="V822" s="122">
        <v>285000026</v>
      </c>
      <c r="W822" s="122">
        <v>290000026</v>
      </c>
      <c r="X822" s="122">
        <v>300000026</v>
      </c>
      <c r="Y822" s="122">
        <v>320000026</v>
      </c>
      <c r="Z822" s="122">
        <v>0</v>
      </c>
      <c r="AA822" s="122">
        <v>0</v>
      </c>
      <c r="AB822" s="122">
        <v>0</v>
      </c>
      <c r="AC822" s="122">
        <v>0</v>
      </c>
      <c r="AD822" s="121"/>
      <c r="BO822" s="72" t="s">
        <v>37</v>
      </c>
      <c r="BP822" s="73" t="s">
        <v>4206</v>
      </c>
      <c r="BQ822" s="75">
        <v>576000625</v>
      </c>
      <c r="BR822" s="75">
        <v>612000625</v>
      </c>
      <c r="BS822" s="75">
        <v>639000625</v>
      </c>
      <c r="BT822" s="75">
        <v>666000625</v>
      </c>
      <c r="BU822" s="75">
        <v>729000625</v>
      </c>
      <c r="BV822" s="75">
        <v>765000625</v>
      </c>
      <c r="BW822" s="75">
        <v>792000625</v>
      </c>
      <c r="BX822" s="75">
        <v>828000625</v>
      </c>
      <c r="BY822" s="75">
        <v>900000625</v>
      </c>
      <c r="BZ822" s="75">
        <v>0</v>
      </c>
      <c r="CA822" s="75">
        <v>0</v>
      </c>
    </row>
    <row r="823" spans="10:79" ht="12" customHeight="1">
      <c r="J823" s="46">
        <v>820</v>
      </c>
      <c r="K823" s="46">
        <f t="shared" si="28"/>
        <v>0</v>
      </c>
      <c r="L823" s="82">
        <f t="shared" si="29"/>
        <v>0</v>
      </c>
      <c r="N823" s="119" t="s">
        <v>24</v>
      </c>
      <c r="O823" s="120" t="s">
        <v>1423</v>
      </c>
      <c r="P823" s="122">
        <v>0</v>
      </c>
      <c r="Q823" s="122">
        <v>0</v>
      </c>
      <c r="R823" s="122">
        <v>0</v>
      </c>
      <c r="S823" s="122">
        <v>0</v>
      </c>
      <c r="T823" s="122">
        <v>0</v>
      </c>
      <c r="U823" s="122">
        <v>220000026</v>
      </c>
      <c r="V823" s="122">
        <v>250000026</v>
      </c>
      <c r="W823" s="122">
        <v>0</v>
      </c>
      <c r="X823" s="122">
        <v>0</v>
      </c>
      <c r="Y823" s="122">
        <v>0</v>
      </c>
      <c r="Z823" s="122">
        <v>0</v>
      </c>
      <c r="AA823" s="122">
        <v>0</v>
      </c>
      <c r="AB823" s="122">
        <v>0</v>
      </c>
      <c r="AC823" s="122">
        <v>0</v>
      </c>
      <c r="AD823" s="121"/>
      <c r="BO823" s="72" t="s">
        <v>37</v>
      </c>
      <c r="BP823" s="73" t="s">
        <v>4207</v>
      </c>
      <c r="BQ823" s="75">
        <v>504000625</v>
      </c>
      <c r="BR823" s="75">
        <v>612000625</v>
      </c>
      <c r="BS823" s="75">
        <v>639000625</v>
      </c>
      <c r="BT823" s="75">
        <v>666000625</v>
      </c>
      <c r="BU823" s="75">
        <v>711000625</v>
      </c>
      <c r="BV823" s="75">
        <v>747000625</v>
      </c>
      <c r="BW823" s="75">
        <v>774000625</v>
      </c>
      <c r="BX823" s="75">
        <v>810000625</v>
      </c>
      <c r="BY823" s="75">
        <v>0</v>
      </c>
      <c r="BZ823" s="75">
        <v>0</v>
      </c>
      <c r="CA823" s="75">
        <v>0</v>
      </c>
    </row>
    <row r="824" spans="10:79" ht="12" customHeight="1">
      <c r="J824" s="46">
        <v>821</v>
      </c>
      <c r="K824" s="46">
        <f t="shared" si="28"/>
        <v>0</v>
      </c>
      <c r="L824" s="82">
        <f t="shared" si="29"/>
        <v>0</v>
      </c>
      <c r="N824" s="119" t="s">
        <v>24</v>
      </c>
      <c r="O824" s="120" t="s">
        <v>762</v>
      </c>
      <c r="P824" s="122">
        <v>130000026</v>
      </c>
      <c r="Q824" s="122">
        <v>135000026</v>
      </c>
      <c r="R824" s="122">
        <v>145000026</v>
      </c>
      <c r="S824" s="122">
        <v>150000026</v>
      </c>
      <c r="T824" s="122">
        <v>155000026</v>
      </c>
      <c r="U824" s="122">
        <v>0</v>
      </c>
      <c r="V824" s="122">
        <v>0</v>
      </c>
      <c r="W824" s="122">
        <v>0</v>
      </c>
      <c r="X824" s="122">
        <v>0</v>
      </c>
      <c r="Y824" s="122">
        <v>0</v>
      </c>
      <c r="Z824" s="122">
        <v>0</v>
      </c>
      <c r="AA824" s="122">
        <v>0</v>
      </c>
      <c r="AB824" s="122">
        <v>0</v>
      </c>
      <c r="AC824" s="122">
        <v>0</v>
      </c>
      <c r="AD824" s="121"/>
      <c r="BO824" s="72" t="s">
        <v>37</v>
      </c>
      <c r="BP824" s="73" t="s">
        <v>4208</v>
      </c>
      <c r="BQ824" s="75">
        <v>0</v>
      </c>
      <c r="BR824" s="75">
        <v>0</v>
      </c>
      <c r="BS824" s="75">
        <v>612000625</v>
      </c>
      <c r="BT824" s="75">
        <v>0</v>
      </c>
      <c r="BU824" s="75">
        <v>0</v>
      </c>
      <c r="BV824" s="75">
        <v>0</v>
      </c>
      <c r="BW824" s="75">
        <v>0</v>
      </c>
      <c r="BX824" s="75">
        <v>0</v>
      </c>
      <c r="BY824" s="75">
        <v>0</v>
      </c>
      <c r="BZ824" s="75">
        <v>0</v>
      </c>
      <c r="CA824" s="75">
        <v>0</v>
      </c>
    </row>
    <row r="825" spans="10:79" ht="12" customHeight="1">
      <c r="J825" s="46">
        <v>822</v>
      </c>
      <c r="K825" s="46">
        <f t="shared" si="28"/>
        <v>0</v>
      </c>
      <c r="L825" s="82">
        <f t="shared" si="29"/>
        <v>0</v>
      </c>
      <c r="N825" s="119" t="s">
        <v>24</v>
      </c>
      <c r="O825" s="120" t="s">
        <v>2490</v>
      </c>
      <c r="P825" s="122">
        <v>130000026</v>
      </c>
      <c r="Q825" s="122">
        <v>135000026</v>
      </c>
      <c r="R825" s="122">
        <v>145000026</v>
      </c>
      <c r="S825" s="122">
        <v>150000026</v>
      </c>
      <c r="T825" s="122">
        <v>155000026</v>
      </c>
      <c r="U825" s="122">
        <v>0</v>
      </c>
      <c r="V825" s="122">
        <v>0</v>
      </c>
      <c r="W825" s="122">
        <v>0</v>
      </c>
      <c r="X825" s="122">
        <v>0</v>
      </c>
      <c r="Y825" s="122">
        <v>0</v>
      </c>
      <c r="Z825" s="122">
        <v>0</v>
      </c>
      <c r="AA825" s="122">
        <v>0</v>
      </c>
      <c r="AB825" s="122">
        <v>0</v>
      </c>
      <c r="AC825" s="122">
        <v>0</v>
      </c>
      <c r="AD825" s="121"/>
      <c r="BO825" s="72" t="s">
        <v>37</v>
      </c>
      <c r="BP825" s="73" t="s">
        <v>4209</v>
      </c>
      <c r="BQ825" s="75">
        <v>0</v>
      </c>
      <c r="BR825" s="75">
        <v>216000625</v>
      </c>
      <c r="BS825" s="75">
        <v>396000625</v>
      </c>
      <c r="BT825" s="75">
        <v>0</v>
      </c>
      <c r="BU825" s="75">
        <v>0</v>
      </c>
      <c r="BV825" s="75">
        <v>0</v>
      </c>
      <c r="BW825" s="75">
        <v>0</v>
      </c>
      <c r="BX825" s="75">
        <v>0</v>
      </c>
      <c r="BY825" s="75">
        <v>0</v>
      </c>
      <c r="BZ825" s="75">
        <v>0</v>
      </c>
      <c r="CA825" s="75">
        <v>0</v>
      </c>
    </row>
    <row r="826" spans="10:79" ht="12" customHeight="1">
      <c r="J826" s="46">
        <v>823</v>
      </c>
      <c r="K826" s="46">
        <f t="shared" si="28"/>
        <v>0</v>
      </c>
      <c r="L826" s="82">
        <f t="shared" si="29"/>
        <v>0</v>
      </c>
      <c r="N826" s="119" t="s">
        <v>24</v>
      </c>
      <c r="O826" s="120" t="s">
        <v>763</v>
      </c>
      <c r="P826" s="122">
        <v>125000026</v>
      </c>
      <c r="Q826" s="122">
        <v>130000026</v>
      </c>
      <c r="R826" s="122">
        <v>140000026</v>
      </c>
      <c r="S826" s="122">
        <v>145000026</v>
      </c>
      <c r="T826" s="122">
        <v>150000026</v>
      </c>
      <c r="U826" s="122">
        <v>0</v>
      </c>
      <c r="V826" s="122">
        <v>0</v>
      </c>
      <c r="W826" s="122">
        <v>0</v>
      </c>
      <c r="X826" s="122">
        <v>0</v>
      </c>
      <c r="Y826" s="122">
        <v>0</v>
      </c>
      <c r="Z826" s="122">
        <v>0</v>
      </c>
      <c r="AA826" s="122">
        <v>0</v>
      </c>
      <c r="AB826" s="122">
        <v>0</v>
      </c>
      <c r="AC826" s="122">
        <v>0</v>
      </c>
      <c r="AD826" s="121"/>
      <c r="BO826" s="72" t="s">
        <v>37</v>
      </c>
      <c r="BP826" s="73" t="s">
        <v>4210</v>
      </c>
      <c r="BQ826" s="75">
        <v>0</v>
      </c>
      <c r="BR826" s="75">
        <v>0</v>
      </c>
      <c r="BS826" s="75">
        <v>0</v>
      </c>
      <c r="BT826" s="75">
        <v>0</v>
      </c>
      <c r="BU826" s="75">
        <v>0</v>
      </c>
      <c r="BV826" s="75">
        <v>0</v>
      </c>
      <c r="BW826" s="75">
        <v>0</v>
      </c>
      <c r="BX826" s="75">
        <v>0</v>
      </c>
      <c r="BY826" s="75">
        <v>0</v>
      </c>
      <c r="BZ826" s="75">
        <v>785000026</v>
      </c>
      <c r="CA826" s="75">
        <v>0</v>
      </c>
    </row>
    <row r="827" spans="10:79" ht="12" customHeight="1">
      <c r="J827" s="46">
        <v>824</v>
      </c>
      <c r="K827" s="46">
        <f t="shared" si="28"/>
        <v>0</v>
      </c>
      <c r="L827" s="82">
        <f t="shared" si="29"/>
        <v>0</v>
      </c>
      <c r="N827" s="119" t="s">
        <v>24</v>
      </c>
      <c r="O827" s="120" t="s">
        <v>2491</v>
      </c>
      <c r="P827" s="122">
        <v>130000026</v>
      </c>
      <c r="Q827" s="122">
        <v>135000026</v>
      </c>
      <c r="R827" s="122">
        <v>145000026</v>
      </c>
      <c r="S827" s="122">
        <v>150000026</v>
      </c>
      <c r="T827" s="122">
        <v>155000026</v>
      </c>
      <c r="U827" s="122">
        <v>0</v>
      </c>
      <c r="V827" s="122">
        <v>0</v>
      </c>
      <c r="W827" s="122">
        <v>0</v>
      </c>
      <c r="X827" s="122">
        <v>0</v>
      </c>
      <c r="Y827" s="122">
        <v>0</v>
      </c>
      <c r="Z827" s="122">
        <v>0</v>
      </c>
      <c r="AA827" s="122">
        <v>0</v>
      </c>
      <c r="AB827" s="122">
        <v>0</v>
      </c>
      <c r="AC827" s="122">
        <v>0</v>
      </c>
      <c r="AD827" s="121"/>
      <c r="BO827" s="72" t="s">
        <v>37</v>
      </c>
      <c r="BP827" s="73" t="s">
        <v>4211</v>
      </c>
      <c r="BQ827" s="75">
        <v>0</v>
      </c>
      <c r="BR827" s="75">
        <v>0</v>
      </c>
      <c r="BS827" s="75">
        <v>0</v>
      </c>
      <c r="BT827" s="75">
        <v>405000625</v>
      </c>
      <c r="BU827" s="75">
        <v>0</v>
      </c>
      <c r="BV827" s="75">
        <v>0</v>
      </c>
      <c r="BW827" s="75">
        <v>738000625</v>
      </c>
      <c r="BX827" s="75">
        <v>0</v>
      </c>
      <c r="BY827" s="75">
        <v>0</v>
      </c>
      <c r="BZ827" s="75">
        <v>0</v>
      </c>
      <c r="CA827" s="75">
        <v>0</v>
      </c>
    </row>
    <row r="828" spans="10:79" ht="12" customHeight="1">
      <c r="J828" s="46">
        <v>825</v>
      </c>
      <c r="K828" s="46">
        <f t="shared" si="28"/>
        <v>0</v>
      </c>
      <c r="L828" s="82">
        <f t="shared" si="29"/>
        <v>0</v>
      </c>
      <c r="N828" s="119" t="s">
        <v>24</v>
      </c>
      <c r="O828" s="120" t="s">
        <v>1157</v>
      </c>
      <c r="P828" s="122">
        <v>0</v>
      </c>
      <c r="Q828" s="122">
        <v>0</v>
      </c>
      <c r="R828" s="122">
        <v>500000026</v>
      </c>
      <c r="S828" s="122">
        <v>550000026</v>
      </c>
      <c r="T828" s="122">
        <v>590000026</v>
      </c>
      <c r="U828" s="122">
        <v>630000026</v>
      </c>
      <c r="V828" s="122">
        <v>700000026</v>
      </c>
      <c r="W828" s="122">
        <v>720000026</v>
      </c>
      <c r="X828" s="122">
        <v>730000026</v>
      </c>
      <c r="Y828" s="122">
        <v>800000026</v>
      </c>
      <c r="Z828" s="122">
        <v>900000026</v>
      </c>
      <c r="AA828" s="122">
        <v>1100000026</v>
      </c>
      <c r="AB828" s="122">
        <v>1200000026</v>
      </c>
      <c r="AC828" s="122">
        <v>1300000026</v>
      </c>
      <c r="AD828" s="121"/>
      <c r="BO828" s="72" t="s">
        <v>37</v>
      </c>
      <c r="BP828" s="73" t="s">
        <v>4212</v>
      </c>
      <c r="BQ828" s="75">
        <v>0</v>
      </c>
      <c r="BR828" s="75">
        <v>0</v>
      </c>
      <c r="BS828" s="75">
        <v>0</v>
      </c>
      <c r="BT828" s="75">
        <v>0</v>
      </c>
      <c r="BU828" s="75">
        <v>445000625</v>
      </c>
      <c r="BV828" s="75">
        <v>0</v>
      </c>
      <c r="BW828" s="75">
        <v>0</v>
      </c>
      <c r="BX828" s="75">
        <v>0</v>
      </c>
      <c r="BY828" s="75">
        <v>0</v>
      </c>
      <c r="BZ828" s="75">
        <v>0</v>
      </c>
      <c r="CA828" s="75">
        <v>0</v>
      </c>
    </row>
    <row r="829" spans="10:79" ht="12" customHeight="1">
      <c r="J829" s="46">
        <v>826</v>
      </c>
      <c r="K829" s="46">
        <f t="shared" si="28"/>
        <v>0</v>
      </c>
      <c r="L829" s="82">
        <f t="shared" si="29"/>
        <v>0</v>
      </c>
      <c r="N829" s="119" t="s">
        <v>24</v>
      </c>
      <c r="O829" s="120" t="s">
        <v>1822</v>
      </c>
      <c r="P829" s="122">
        <v>0</v>
      </c>
      <c r="Q829" s="122">
        <v>0</v>
      </c>
      <c r="R829" s="122">
        <v>0</v>
      </c>
      <c r="S829" s="122">
        <v>0</v>
      </c>
      <c r="T829" s="122">
        <v>0</v>
      </c>
      <c r="U829" s="122">
        <v>0</v>
      </c>
      <c r="V829" s="122">
        <v>0</v>
      </c>
      <c r="W829" s="122">
        <v>0</v>
      </c>
      <c r="X829" s="122">
        <v>350000026</v>
      </c>
      <c r="Y829" s="122">
        <v>360000026</v>
      </c>
      <c r="Z829" s="122">
        <v>375000026</v>
      </c>
      <c r="AA829" s="122">
        <v>450000026</v>
      </c>
      <c r="AB829" s="122">
        <v>470000026</v>
      </c>
      <c r="AC829" s="122">
        <v>500000026</v>
      </c>
      <c r="AD829" s="121"/>
      <c r="BO829" s="72" t="s">
        <v>37</v>
      </c>
      <c r="BP829" s="73" t="s">
        <v>4213</v>
      </c>
      <c r="BQ829" s="75">
        <v>0</v>
      </c>
      <c r="BR829" s="75">
        <v>0</v>
      </c>
      <c r="BS829" s="75">
        <v>0</v>
      </c>
      <c r="BT829" s="75">
        <v>0</v>
      </c>
      <c r="BU829" s="75">
        <v>0</v>
      </c>
      <c r="BV829" s="75">
        <v>729000625</v>
      </c>
      <c r="BW829" s="75">
        <v>0</v>
      </c>
      <c r="BX829" s="75">
        <v>0</v>
      </c>
      <c r="BY829" s="75">
        <v>0</v>
      </c>
      <c r="BZ829" s="75">
        <v>0</v>
      </c>
      <c r="CA829" s="75">
        <v>0</v>
      </c>
    </row>
    <row r="830" spans="10:79" ht="12" customHeight="1">
      <c r="J830" s="46">
        <v>827</v>
      </c>
      <c r="K830" s="46">
        <f t="shared" si="28"/>
        <v>0</v>
      </c>
      <c r="L830" s="82">
        <f t="shared" si="29"/>
        <v>0</v>
      </c>
      <c r="N830" s="119" t="s">
        <v>24</v>
      </c>
      <c r="O830" s="120" t="s">
        <v>1611</v>
      </c>
      <c r="P830" s="122">
        <v>0</v>
      </c>
      <c r="Q830" s="122">
        <v>0</v>
      </c>
      <c r="R830" s="122">
        <v>0</v>
      </c>
      <c r="S830" s="122">
        <v>0</v>
      </c>
      <c r="T830" s="122">
        <v>260000026</v>
      </c>
      <c r="U830" s="122">
        <v>280000026</v>
      </c>
      <c r="V830" s="122">
        <v>285000026</v>
      </c>
      <c r="W830" s="122">
        <v>290000026</v>
      </c>
      <c r="X830" s="122">
        <v>300000026</v>
      </c>
      <c r="Y830" s="122">
        <v>320000026</v>
      </c>
      <c r="Z830" s="122">
        <v>0</v>
      </c>
      <c r="AA830" s="122">
        <v>0</v>
      </c>
      <c r="AB830" s="122">
        <v>0</v>
      </c>
      <c r="AC830" s="122">
        <v>0</v>
      </c>
      <c r="AD830" s="121"/>
      <c r="BO830" s="72" t="s">
        <v>37</v>
      </c>
      <c r="BP830" s="73" t="s">
        <v>4214</v>
      </c>
      <c r="BQ830" s="75">
        <v>0</v>
      </c>
      <c r="BR830" s="75">
        <v>0</v>
      </c>
      <c r="BS830" s="75">
        <v>486000625</v>
      </c>
      <c r="BT830" s="75">
        <v>513000625</v>
      </c>
      <c r="BU830" s="75">
        <v>558000625</v>
      </c>
      <c r="BV830" s="75">
        <v>594000625</v>
      </c>
      <c r="BW830" s="75">
        <v>621000625</v>
      </c>
      <c r="BX830" s="75">
        <v>657000625</v>
      </c>
      <c r="BY830" s="75">
        <v>729000625</v>
      </c>
      <c r="BZ830" s="75">
        <v>0</v>
      </c>
      <c r="CA830" s="75">
        <v>0</v>
      </c>
    </row>
    <row r="831" spans="10:79" ht="12" customHeight="1">
      <c r="J831" s="46">
        <v>828</v>
      </c>
      <c r="K831" s="46">
        <f t="shared" si="28"/>
        <v>0</v>
      </c>
      <c r="L831" s="82">
        <f t="shared" si="29"/>
        <v>0</v>
      </c>
      <c r="N831" s="119" t="s">
        <v>24</v>
      </c>
      <c r="O831" s="120" t="s">
        <v>1712</v>
      </c>
      <c r="P831" s="122">
        <v>0</v>
      </c>
      <c r="Q831" s="122">
        <v>0</v>
      </c>
      <c r="R831" s="122">
        <v>0</v>
      </c>
      <c r="S831" s="122">
        <v>0</v>
      </c>
      <c r="T831" s="122">
        <v>0</v>
      </c>
      <c r="U831" s="122">
        <v>280000026</v>
      </c>
      <c r="V831" s="122">
        <v>300000026</v>
      </c>
      <c r="W831" s="122">
        <v>320000026</v>
      </c>
      <c r="X831" s="122">
        <v>340000026</v>
      </c>
      <c r="Y831" s="122">
        <v>400000026</v>
      </c>
      <c r="Z831" s="122">
        <v>420000026</v>
      </c>
      <c r="AA831" s="122">
        <v>430000026</v>
      </c>
      <c r="AB831" s="122">
        <v>500000026</v>
      </c>
      <c r="AC831" s="122">
        <v>520000026</v>
      </c>
      <c r="AD831" s="121"/>
      <c r="BO831" s="72" t="s">
        <v>37</v>
      </c>
      <c r="BP831" s="73" t="s">
        <v>4215</v>
      </c>
      <c r="BQ831" s="75">
        <v>0</v>
      </c>
      <c r="BR831" s="75">
        <v>324000625</v>
      </c>
      <c r="BS831" s="75">
        <v>0</v>
      </c>
      <c r="BT831" s="75">
        <v>0</v>
      </c>
      <c r="BU831" s="75">
        <v>423000625</v>
      </c>
      <c r="BV831" s="75">
        <v>0</v>
      </c>
      <c r="BW831" s="75">
        <v>0</v>
      </c>
      <c r="BX831" s="75">
        <v>0</v>
      </c>
      <c r="BY831" s="75">
        <v>0</v>
      </c>
      <c r="BZ831" s="75">
        <v>0</v>
      </c>
      <c r="CA831" s="75">
        <v>0</v>
      </c>
    </row>
    <row r="832" spans="10:79" ht="12" customHeight="1">
      <c r="J832" s="46">
        <v>829</v>
      </c>
      <c r="K832" s="46">
        <f t="shared" si="28"/>
        <v>0</v>
      </c>
      <c r="L832" s="82">
        <f t="shared" si="29"/>
        <v>0</v>
      </c>
      <c r="N832" s="119" t="s">
        <v>24</v>
      </c>
      <c r="O832" s="120" t="s">
        <v>2271</v>
      </c>
      <c r="P832" s="122">
        <v>0</v>
      </c>
      <c r="Q832" s="122">
        <v>0</v>
      </c>
      <c r="R832" s="122">
        <v>0</v>
      </c>
      <c r="S832" s="122">
        <v>0</v>
      </c>
      <c r="T832" s="122">
        <v>0</v>
      </c>
      <c r="U832" s="122">
        <v>280000026</v>
      </c>
      <c r="V832" s="122">
        <v>300000026</v>
      </c>
      <c r="W832" s="122">
        <v>320000026</v>
      </c>
      <c r="X832" s="122">
        <v>340000026</v>
      </c>
      <c r="Y832" s="122">
        <v>400000026</v>
      </c>
      <c r="Z832" s="122">
        <v>420000026</v>
      </c>
      <c r="AA832" s="122">
        <v>430000026</v>
      </c>
      <c r="AB832" s="122">
        <v>500000026</v>
      </c>
      <c r="AC832" s="122">
        <v>520000026</v>
      </c>
      <c r="AD832" s="121"/>
      <c r="BO832" s="72" t="s">
        <v>37</v>
      </c>
      <c r="BP832" s="73" t="s">
        <v>4216</v>
      </c>
      <c r="BQ832" s="75">
        <v>0</v>
      </c>
      <c r="BR832" s="75">
        <v>0</v>
      </c>
      <c r="BS832" s="75">
        <v>0</v>
      </c>
      <c r="BT832" s="75">
        <v>495000625</v>
      </c>
      <c r="BU832" s="75">
        <v>445000625</v>
      </c>
      <c r="BV832" s="75">
        <v>0</v>
      </c>
      <c r="BW832" s="75">
        <v>0</v>
      </c>
      <c r="BX832" s="75">
        <v>0</v>
      </c>
      <c r="BY832" s="75">
        <v>0</v>
      </c>
      <c r="BZ832" s="75">
        <v>0</v>
      </c>
      <c r="CA832" s="75">
        <v>0</v>
      </c>
    </row>
    <row r="833" spans="10:79" ht="12" customHeight="1">
      <c r="J833" s="46">
        <v>830</v>
      </c>
      <c r="K833" s="46">
        <f t="shared" si="28"/>
        <v>0</v>
      </c>
      <c r="L833" s="82">
        <f t="shared" si="29"/>
        <v>0</v>
      </c>
      <c r="N833" s="119" t="s">
        <v>24</v>
      </c>
      <c r="O833" s="120" t="s">
        <v>2580</v>
      </c>
      <c r="P833" s="122">
        <v>0</v>
      </c>
      <c r="Q833" s="122">
        <v>0</v>
      </c>
      <c r="R833" s="122">
        <v>0</v>
      </c>
      <c r="S833" s="122">
        <v>0</v>
      </c>
      <c r="T833" s="122">
        <v>0</v>
      </c>
      <c r="U833" s="122">
        <v>280000026</v>
      </c>
      <c r="V833" s="122">
        <v>300000026</v>
      </c>
      <c r="W833" s="122">
        <v>320000026</v>
      </c>
      <c r="X833" s="122">
        <v>340000026</v>
      </c>
      <c r="Y833" s="122">
        <v>390000026</v>
      </c>
      <c r="Z833" s="122">
        <v>410000026</v>
      </c>
      <c r="AA833" s="122">
        <v>435000026</v>
      </c>
      <c r="AB833" s="122">
        <v>485000026</v>
      </c>
      <c r="AC833" s="122">
        <v>520000026</v>
      </c>
      <c r="AD833" s="121"/>
      <c r="BO833" s="72" t="s">
        <v>37</v>
      </c>
      <c r="BP833" s="73" t="s">
        <v>4217</v>
      </c>
      <c r="BQ833" s="75">
        <v>0</v>
      </c>
      <c r="BR833" s="75">
        <v>0</v>
      </c>
      <c r="BS833" s="75">
        <v>0</v>
      </c>
      <c r="BT833" s="75">
        <v>414000625</v>
      </c>
      <c r="BU833" s="75">
        <v>0</v>
      </c>
      <c r="BV833" s="75">
        <v>0</v>
      </c>
      <c r="BW833" s="75">
        <v>0</v>
      </c>
      <c r="BX833" s="75">
        <v>0</v>
      </c>
      <c r="BY833" s="75">
        <v>0</v>
      </c>
      <c r="BZ833" s="75">
        <v>0</v>
      </c>
      <c r="CA833" s="75">
        <v>0</v>
      </c>
    </row>
    <row r="834" spans="10:79" ht="12" customHeight="1">
      <c r="J834" s="46">
        <v>831</v>
      </c>
      <c r="K834" s="46">
        <f t="shared" si="28"/>
        <v>0</v>
      </c>
      <c r="L834" s="82">
        <f t="shared" si="29"/>
        <v>0</v>
      </c>
      <c r="N834" s="119" t="s">
        <v>24</v>
      </c>
      <c r="O834" s="120" t="s">
        <v>1678</v>
      </c>
      <c r="P834" s="122">
        <v>0</v>
      </c>
      <c r="Q834" s="122">
        <v>0</v>
      </c>
      <c r="R834" s="122">
        <v>0</v>
      </c>
      <c r="S834" s="122">
        <v>0</v>
      </c>
      <c r="T834" s="122">
        <v>0</v>
      </c>
      <c r="U834" s="122">
        <v>280000026</v>
      </c>
      <c r="V834" s="122">
        <v>300000026</v>
      </c>
      <c r="W834" s="122">
        <v>320000026</v>
      </c>
      <c r="X834" s="122">
        <v>340000026</v>
      </c>
      <c r="Y834" s="122">
        <v>400000026</v>
      </c>
      <c r="Z834" s="122">
        <v>420000026</v>
      </c>
      <c r="AA834" s="122">
        <v>430000026</v>
      </c>
      <c r="AB834" s="122">
        <v>500000026</v>
      </c>
      <c r="AC834" s="122">
        <v>520000026</v>
      </c>
      <c r="AD834" s="121"/>
      <c r="BO834" s="72" t="s">
        <v>37</v>
      </c>
      <c r="BP834" s="73" t="s">
        <v>4218</v>
      </c>
      <c r="BQ834" s="75">
        <v>0</v>
      </c>
      <c r="BR834" s="75">
        <v>0</v>
      </c>
      <c r="BS834" s="75">
        <v>0</v>
      </c>
      <c r="BT834" s="75">
        <v>378000625</v>
      </c>
      <c r="BU834" s="75">
        <v>0</v>
      </c>
      <c r="BV834" s="75">
        <v>0</v>
      </c>
      <c r="BW834" s="75">
        <v>0</v>
      </c>
      <c r="BX834" s="75">
        <v>0</v>
      </c>
      <c r="BY834" s="75">
        <v>0</v>
      </c>
      <c r="BZ834" s="75">
        <v>0</v>
      </c>
      <c r="CA834" s="75">
        <v>0</v>
      </c>
    </row>
    <row r="835" spans="10:79" ht="12" customHeight="1">
      <c r="J835" s="46">
        <v>832</v>
      </c>
      <c r="K835" s="46">
        <f t="shared" si="28"/>
        <v>0</v>
      </c>
      <c r="L835" s="82">
        <f t="shared" si="29"/>
        <v>0</v>
      </c>
      <c r="N835" s="119" t="s">
        <v>24</v>
      </c>
      <c r="O835" s="120" t="s">
        <v>597</v>
      </c>
      <c r="P835" s="122">
        <v>0</v>
      </c>
      <c r="Q835" s="122">
        <v>0</v>
      </c>
      <c r="R835" s="122">
        <v>0</v>
      </c>
      <c r="S835" s="122">
        <v>0</v>
      </c>
      <c r="T835" s="122">
        <v>0</v>
      </c>
      <c r="U835" s="122">
        <v>280000026</v>
      </c>
      <c r="V835" s="122">
        <v>300000026</v>
      </c>
      <c r="W835" s="122">
        <v>320000026</v>
      </c>
      <c r="X835" s="122">
        <v>340000026</v>
      </c>
      <c r="Y835" s="122">
        <v>400000026</v>
      </c>
      <c r="Z835" s="122">
        <v>420000026</v>
      </c>
      <c r="AA835" s="122">
        <v>430000026</v>
      </c>
      <c r="AB835" s="122">
        <v>500000026</v>
      </c>
      <c r="AC835" s="122">
        <v>520000026</v>
      </c>
      <c r="AD835" s="121"/>
      <c r="BO835" s="72" t="s">
        <v>37</v>
      </c>
      <c r="BP835" s="73" t="s">
        <v>4219</v>
      </c>
      <c r="BQ835" s="75">
        <v>288000625</v>
      </c>
      <c r="BR835" s="75">
        <v>324000625</v>
      </c>
      <c r="BS835" s="75">
        <v>351000625</v>
      </c>
      <c r="BT835" s="75">
        <v>378000625</v>
      </c>
      <c r="BU835" s="75">
        <v>423000625</v>
      </c>
      <c r="BV835" s="75">
        <v>459000625</v>
      </c>
      <c r="BW835" s="75">
        <v>486000625</v>
      </c>
      <c r="BX835" s="75">
        <v>522000625</v>
      </c>
      <c r="BY835" s="75">
        <v>594000625</v>
      </c>
      <c r="BZ835" s="75">
        <v>0</v>
      </c>
      <c r="CA835" s="75">
        <v>0</v>
      </c>
    </row>
    <row r="836" spans="10:79" ht="12" customHeight="1">
      <c r="J836" s="46">
        <v>833</v>
      </c>
      <c r="K836" s="46">
        <f t="shared" si="28"/>
        <v>0</v>
      </c>
      <c r="L836" s="82">
        <f t="shared" si="29"/>
        <v>0</v>
      </c>
      <c r="N836" s="119" t="s">
        <v>24</v>
      </c>
      <c r="O836" s="120" t="s">
        <v>1634</v>
      </c>
      <c r="P836" s="122">
        <v>0</v>
      </c>
      <c r="Q836" s="122">
        <v>0</v>
      </c>
      <c r="R836" s="122">
        <v>0</v>
      </c>
      <c r="S836" s="122">
        <v>0</v>
      </c>
      <c r="T836" s="122">
        <v>0</v>
      </c>
      <c r="U836" s="122">
        <v>280000026</v>
      </c>
      <c r="V836" s="122">
        <v>300000026</v>
      </c>
      <c r="W836" s="122">
        <v>320000026</v>
      </c>
      <c r="X836" s="122">
        <v>340000026</v>
      </c>
      <c r="Y836" s="122">
        <v>400000026</v>
      </c>
      <c r="Z836" s="122">
        <v>420000026</v>
      </c>
      <c r="AA836" s="122">
        <v>430000026</v>
      </c>
      <c r="AB836" s="122">
        <v>500000026</v>
      </c>
      <c r="AC836" s="122">
        <v>520000026</v>
      </c>
      <c r="AD836" s="121"/>
      <c r="BO836" s="72" t="s">
        <v>37</v>
      </c>
      <c r="BP836" s="73" t="s">
        <v>4220</v>
      </c>
      <c r="BQ836" s="75">
        <v>0</v>
      </c>
      <c r="BR836" s="75">
        <v>0</v>
      </c>
      <c r="BS836" s="75">
        <v>468000625</v>
      </c>
      <c r="BT836" s="75">
        <v>495000625</v>
      </c>
      <c r="BU836" s="75">
        <v>540000625</v>
      </c>
      <c r="BV836" s="75">
        <v>0</v>
      </c>
      <c r="BW836" s="75">
        <v>0</v>
      </c>
      <c r="BX836" s="75">
        <v>0</v>
      </c>
      <c r="BY836" s="75">
        <v>0</v>
      </c>
      <c r="BZ836" s="75">
        <v>0</v>
      </c>
      <c r="CA836" s="75">
        <v>0</v>
      </c>
    </row>
    <row r="837" spans="10:79" ht="12" customHeight="1">
      <c r="J837" s="46">
        <v>834</v>
      </c>
      <c r="K837" s="46">
        <f t="shared" ref="K837:K848" si="30">IFERROR(IF($B$3="Passenger",(HLOOKUP($K$3,$AI$4:$BC$699,1+J837,0)),(HLOOKUP($K$3,$BF$4:$BM$686,1+J837,0))),0)</f>
        <v>0</v>
      </c>
      <c r="L837" s="82">
        <f t="shared" ref="L837:L848" si="31">IFERROR(IF($B$3="Passenger",VLOOKUP(K837,$O$5:$AD$3396,$L$3+1,0),VLOOKUP(K837,$BP$5:$CA$1915,$L$3+1,0)),0)</f>
        <v>0</v>
      </c>
      <c r="N837" s="119" t="s">
        <v>24</v>
      </c>
      <c r="O837" s="120" t="s">
        <v>1983</v>
      </c>
      <c r="P837" s="122">
        <v>130000026</v>
      </c>
      <c r="Q837" s="122">
        <v>135000026</v>
      </c>
      <c r="R837" s="122">
        <v>145000026</v>
      </c>
      <c r="S837" s="122">
        <v>155000026</v>
      </c>
      <c r="T837" s="122">
        <v>170000026</v>
      </c>
      <c r="U837" s="122">
        <v>200000026</v>
      </c>
      <c r="V837" s="122">
        <v>230000026</v>
      </c>
      <c r="W837" s="122">
        <v>235000026</v>
      </c>
      <c r="X837" s="122">
        <v>240000026</v>
      </c>
      <c r="Y837" s="122">
        <v>260000026</v>
      </c>
      <c r="Z837" s="122">
        <v>270000026</v>
      </c>
      <c r="AA837" s="122">
        <v>0</v>
      </c>
      <c r="AB837" s="122">
        <v>0</v>
      </c>
      <c r="AC837" s="122">
        <v>0</v>
      </c>
      <c r="AD837" s="121"/>
      <c r="BO837" s="72" t="s">
        <v>37</v>
      </c>
      <c r="BP837" s="73" t="s">
        <v>4221</v>
      </c>
      <c r="BQ837" s="75">
        <v>0</v>
      </c>
      <c r="BR837" s="75">
        <v>0</v>
      </c>
      <c r="BS837" s="75">
        <v>0</v>
      </c>
      <c r="BT837" s="75">
        <v>513000625</v>
      </c>
      <c r="BU837" s="75">
        <v>531000625</v>
      </c>
      <c r="BV837" s="75">
        <v>0</v>
      </c>
      <c r="BW837" s="75">
        <v>0</v>
      </c>
      <c r="BX837" s="75">
        <v>0</v>
      </c>
      <c r="BY837" s="75">
        <v>0</v>
      </c>
      <c r="BZ837" s="75">
        <v>0</v>
      </c>
      <c r="CA837" s="75">
        <v>0</v>
      </c>
    </row>
    <row r="838" spans="10:79" ht="12" customHeight="1">
      <c r="J838" s="46">
        <v>835</v>
      </c>
      <c r="K838" s="46">
        <f t="shared" si="30"/>
        <v>0</v>
      </c>
      <c r="L838" s="82">
        <f t="shared" si="31"/>
        <v>0</v>
      </c>
      <c r="N838" s="119" t="s">
        <v>24</v>
      </c>
      <c r="O838" s="120" t="s">
        <v>708</v>
      </c>
      <c r="P838" s="122">
        <v>120000026</v>
      </c>
      <c r="Q838" s="122">
        <v>130000026</v>
      </c>
      <c r="R838" s="122">
        <v>135000026</v>
      </c>
      <c r="S838" s="122">
        <v>145000026</v>
      </c>
      <c r="T838" s="122">
        <v>155000026</v>
      </c>
      <c r="U838" s="122">
        <v>170000026</v>
      </c>
      <c r="V838" s="122">
        <v>200000026</v>
      </c>
      <c r="W838" s="122">
        <v>230000026</v>
      </c>
      <c r="X838" s="122">
        <v>235000026</v>
      </c>
      <c r="Y838" s="122">
        <v>240000026</v>
      </c>
      <c r="Z838" s="122">
        <v>260000026</v>
      </c>
      <c r="AA838" s="122">
        <v>0</v>
      </c>
      <c r="AB838" s="122">
        <v>0</v>
      </c>
      <c r="AC838" s="122">
        <v>0</v>
      </c>
      <c r="AD838" s="121"/>
      <c r="BO838" s="72" t="s">
        <v>37</v>
      </c>
      <c r="BP838" s="73" t="s">
        <v>4222</v>
      </c>
      <c r="BQ838" s="75">
        <v>0</v>
      </c>
      <c r="BR838" s="75">
        <v>0</v>
      </c>
      <c r="BS838" s="75">
        <v>0</v>
      </c>
      <c r="BT838" s="75">
        <v>495000625</v>
      </c>
      <c r="BU838" s="75">
        <v>540000625</v>
      </c>
      <c r="BV838" s="75">
        <v>594000625</v>
      </c>
      <c r="BW838" s="75">
        <v>648000625</v>
      </c>
      <c r="BX838" s="75">
        <v>0</v>
      </c>
      <c r="BY838" s="75">
        <v>0</v>
      </c>
      <c r="BZ838" s="75">
        <v>0</v>
      </c>
      <c r="CA838" s="75">
        <v>0</v>
      </c>
    </row>
    <row r="839" spans="10:79" ht="12" customHeight="1">
      <c r="J839" s="46">
        <v>836</v>
      </c>
      <c r="K839" s="46">
        <f t="shared" si="30"/>
        <v>0</v>
      </c>
      <c r="L839" s="82">
        <f t="shared" si="31"/>
        <v>0</v>
      </c>
      <c r="N839" s="119" t="s">
        <v>24</v>
      </c>
      <c r="O839" s="120" t="s">
        <v>3379</v>
      </c>
      <c r="P839" s="121"/>
      <c r="Q839" s="121"/>
      <c r="R839" s="121"/>
      <c r="S839" s="121"/>
      <c r="T839" s="121"/>
      <c r="U839" s="121"/>
      <c r="V839" s="121"/>
      <c r="W839" s="121"/>
      <c r="X839" s="121"/>
      <c r="Y839" s="121"/>
      <c r="Z839" s="121"/>
      <c r="AA839" s="122">
        <v>0</v>
      </c>
      <c r="AB839" s="122">
        <v>580000026</v>
      </c>
      <c r="AC839" s="121"/>
      <c r="AD839" s="121"/>
      <c r="BO839" s="72" t="s">
        <v>37</v>
      </c>
      <c r="BP839" s="73" t="s">
        <v>4223</v>
      </c>
      <c r="BQ839" s="75">
        <v>0</v>
      </c>
      <c r="BR839" s="75">
        <v>0</v>
      </c>
      <c r="BS839" s="75">
        <v>522000625</v>
      </c>
      <c r="BT839" s="75">
        <v>513000625</v>
      </c>
      <c r="BU839" s="75">
        <v>0</v>
      </c>
      <c r="BV839" s="75">
        <v>0</v>
      </c>
      <c r="BW839" s="75">
        <v>0</v>
      </c>
      <c r="BX839" s="75">
        <v>0</v>
      </c>
      <c r="BY839" s="75">
        <v>0</v>
      </c>
      <c r="BZ839" s="75">
        <v>0</v>
      </c>
      <c r="CA839" s="75">
        <v>0</v>
      </c>
    </row>
    <row r="840" spans="10:79" ht="12" customHeight="1">
      <c r="J840" s="46">
        <v>837</v>
      </c>
      <c r="K840" s="46">
        <f t="shared" si="30"/>
        <v>0</v>
      </c>
      <c r="L840" s="82">
        <f t="shared" si="31"/>
        <v>0</v>
      </c>
      <c r="N840" s="119" t="s">
        <v>24</v>
      </c>
      <c r="O840" s="120" t="s">
        <v>1770</v>
      </c>
      <c r="P840" s="122">
        <v>0</v>
      </c>
      <c r="Q840" s="122">
        <v>0</v>
      </c>
      <c r="R840" s="122">
        <v>0</v>
      </c>
      <c r="S840" s="122">
        <v>150000026</v>
      </c>
      <c r="T840" s="122">
        <v>0</v>
      </c>
      <c r="U840" s="122">
        <v>0</v>
      </c>
      <c r="V840" s="122">
        <v>0</v>
      </c>
      <c r="W840" s="122">
        <v>0</v>
      </c>
      <c r="X840" s="122">
        <v>0</v>
      </c>
      <c r="Y840" s="122">
        <v>0</v>
      </c>
      <c r="Z840" s="122">
        <v>0</v>
      </c>
      <c r="AA840" s="122">
        <v>0</v>
      </c>
      <c r="AB840" s="122">
        <v>0</v>
      </c>
      <c r="AC840" s="122">
        <v>0</v>
      </c>
      <c r="AD840" s="121"/>
      <c r="BO840" s="72" t="s">
        <v>37</v>
      </c>
      <c r="BP840" s="73" t="s">
        <v>4224</v>
      </c>
      <c r="BQ840" s="75">
        <v>0</v>
      </c>
      <c r="BR840" s="75">
        <v>0</v>
      </c>
      <c r="BS840" s="75">
        <v>0</v>
      </c>
      <c r="BT840" s="75">
        <v>0</v>
      </c>
      <c r="BU840" s="75">
        <v>0</v>
      </c>
      <c r="BV840" s="75">
        <v>0</v>
      </c>
      <c r="BW840" s="75">
        <v>0</v>
      </c>
      <c r="BX840" s="75">
        <v>0</v>
      </c>
      <c r="BY840" s="75">
        <v>0</v>
      </c>
      <c r="BZ840" s="75">
        <v>0</v>
      </c>
      <c r="CA840" s="75">
        <v>0</v>
      </c>
    </row>
    <row r="841" spans="10:79" ht="12" customHeight="1">
      <c r="J841" s="46">
        <v>838</v>
      </c>
      <c r="K841" s="46">
        <f t="shared" si="30"/>
        <v>0</v>
      </c>
      <c r="L841" s="82">
        <f t="shared" si="31"/>
        <v>0</v>
      </c>
      <c r="N841" s="119" t="s">
        <v>24</v>
      </c>
      <c r="O841" s="120" t="s">
        <v>764</v>
      </c>
      <c r="P841" s="122">
        <v>130000026</v>
      </c>
      <c r="Q841" s="122">
        <v>150000026</v>
      </c>
      <c r="R841" s="122">
        <v>160000026</v>
      </c>
      <c r="S841" s="122">
        <v>185000026</v>
      </c>
      <c r="T841" s="122">
        <v>200000026</v>
      </c>
      <c r="U841" s="122">
        <v>220000026</v>
      </c>
      <c r="V841" s="122">
        <v>0</v>
      </c>
      <c r="W841" s="122">
        <v>0</v>
      </c>
      <c r="X841" s="122">
        <v>0</v>
      </c>
      <c r="Y841" s="122">
        <v>0</v>
      </c>
      <c r="Z841" s="122">
        <v>0</v>
      </c>
      <c r="AA841" s="122">
        <v>0</v>
      </c>
      <c r="AB841" s="122">
        <v>0</v>
      </c>
      <c r="AC841" s="122">
        <v>0</v>
      </c>
      <c r="AD841" s="121"/>
      <c r="BO841" s="72" t="s">
        <v>37</v>
      </c>
      <c r="BP841" s="73" t="s">
        <v>4225</v>
      </c>
      <c r="BQ841" s="75">
        <v>0</v>
      </c>
      <c r="BR841" s="75">
        <v>0</v>
      </c>
      <c r="BS841" s="75">
        <v>522000625</v>
      </c>
      <c r="BT841" s="75">
        <v>441000625</v>
      </c>
      <c r="BU841" s="75">
        <v>486000625</v>
      </c>
      <c r="BV841" s="75">
        <v>0</v>
      </c>
      <c r="BW841" s="75">
        <v>0</v>
      </c>
      <c r="BX841" s="75">
        <v>0</v>
      </c>
      <c r="BY841" s="75">
        <v>0</v>
      </c>
      <c r="BZ841" s="75">
        <v>0</v>
      </c>
      <c r="CA841" s="75">
        <v>0</v>
      </c>
    </row>
    <row r="842" spans="10:79" ht="12" customHeight="1">
      <c r="J842" s="46">
        <v>839</v>
      </c>
      <c r="K842" s="46">
        <f t="shared" si="30"/>
        <v>0</v>
      </c>
      <c r="L842" s="82">
        <f t="shared" si="31"/>
        <v>0</v>
      </c>
      <c r="N842" s="119" t="s">
        <v>24</v>
      </c>
      <c r="O842" s="120" t="s">
        <v>562</v>
      </c>
      <c r="P842" s="122">
        <v>0</v>
      </c>
      <c r="Q842" s="122">
        <v>0</v>
      </c>
      <c r="R842" s="122">
        <v>0</v>
      </c>
      <c r="S842" s="122">
        <v>0</v>
      </c>
      <c r="T842" s="122">
        <v>0</v>
      </c>
      <c r="U842" s="122">
        <v>280000026</v>
      </c>
      <c r="V842" s="122">
        <v>300000026</v>
      </c>
      <c r="W842" s="122">
        <v>320000026</v>
      </c>
      <c r="X842" s="122">
        <v>340000026</v>
      </c>
      <c r="Y842" s="122">
        <v>400000026</v>
      </c>
      <c r="Z842" s="122">
        <v>420000026</v>
      </c>
      <c r="AA842" s="122">
        <v>430000026</v>
      </c>
      <c r="AB842" s="122">
        <v>500000026</v>
      </c>
      <c r="AC842" s="122">
        <v>520000026</v>
      </c>
      <c r="AD842" s="121"/>
      <c r="BO842" s="72" t="s">
        <v>37</v>
      </c>
      <c r="BP842" s="73" t="s">
        <v>5123</v>
      </c>
      <c r="BQ842" s="75">
        <v>0</v>
      </c>
      <c r="BR842" s="75">
        <v>0</v>
      </c>
      <c r="BS842" s="75">
        <v>0</v>
      </c>
      <c r="BT842" s="75">
        <v>0</v>
      </c>
      <c r="BU842" s="75">
        <v>0</v>
      </c>
      <c r="BV842" s="75">
        <v>0</v>
      </c>
      <c r="BW842" s="75">
        <v>0</v>
      </c>
      <c r="BX842" s="75">
        <v>0</v>
      </c>
      <c r="BY842" s="75">
        <v>790000026</v>
      </c>
      <c r="BZ842" s="75">
        <v>965000026</v>
      </c>
      <c r="CA842" s="75">
        <v>0</v>
      </c>
    </row>
    <row r="843" spans="10:79" ht="12" customHeight="1">
      <c r="J843" s="46">
        <v>840</v>
      </c>
      <c r="K843" s="46">
        <f t="shared" si="30"/>
        <v>0</v>
      </c>
      <c r="L843" s="82">
        <f t="shared" si="31"/>
        <v>0</v>
      </c>
      <c r="N843" s="119" t="s">
        <v>24</v>
      </c>
      <c r="O843" s="120" t="s">
        <v>175</v>
      </c>
      <c r="P843" s="122">
        <v>130000026</v>
      </c>
      <c r="Q843" s="122">
        <v>135000026</v>
      </c>
      <c r="R843" s="122">
        <v>145000026</v>
      </c>
      <c r="S843" s="122">
        <v>155000026</v>
      </c>
      <c r="T843" s="122">
        <v>170000026</v>
      </c>
      <c r="U843" s="122">
        <v>200000026</v>
      </c>
      <c r="V843" s="122">
        <v>230000026</v>
      </c>
      <c r="W843" s="122">
        <v>235000026</v>
      </c>
      <c r="X843" s="122">
        <v>240000026</v>
      </c>
      <c r="Y843" s="122">
        <v>260000026</v>
      </c>
      <c r="Z843" s="122">
        <v>270000026</v>
      </c>
      <c r="AA843" s="122">
        <v>0</v>
      </c>
      <c r="AB843" s="122">
        <v>0</v>
      </c>
      <c r="AC843" s="122">
        <v>0</v>
      </c>
      <c r="AD843" s="121"/>
      <c r="BO843" s="72" t="s">
        <v>37</v>
      </c>
      <c r="BP843" s="73" t="s">
        <v>4226</v>
      </c>
      <c r="BQ843" s="75">
        <v>549000625</v>
      </c>
      <c r="BR843" s="75">
        <v>585000625</v>
      </c>
      <c r="BS843" s="75">
        <v>612000625</v>
      </c>
      <c r="BT843" s="75">
        <v>639000625</v>
      </c>
      <c r="BU843" s="75">
        <v>558000625</v>
      </c>
      <c r="BV843" s="75">
        <v>594000625</v>
      </c>
      <c r="BW843" s="75">
        <v>621000625</v>
      </c>
      <c r="BX843" s="75">
        <v>657000625</v>
      </c>
      <c r="BY843" s="75">
        <v>755000625</v>
      </c>
      <c r="BZ843" s="75">
        <v>850000026</v>
      </c>
      <c r="CA843" s="75">
        <v>0</v>
      </c>
    </row>
    <row r="844" spans="10:79" ht="12" customHeight="1">
      <c r="J844" s="46">
        <v>841</v>
      </c>
      <c r="K844" s="46">
        <f t="shared" si="30"/>
        <v>0</v>
      </c>
      <c r="L844" s="82">
        <f t="shared" si="31"/>
        <v>0</v>
      </c>
      <c r="N844" s="119" t="s">
        <v>24</v>
      </c>
      <c r="O844" s="120" t="s">
        <v>961</v>
      </c>
      <c r="P844" s="122">
        <v>130000026</v>
      </c>
      <c r="Q844" s="122">
        <v>135000026</v>
      </c>
      <c r="R844" s="122">
        <v>145000026</v>
      </c>
      <c r="S844" s="122">
        <v>155000026</v>
      </c>
      <c r="T844" s="122">
        <v>170000026</v>
      </c>
      <c r="U844" s="122">
        <v>200000026</v>
      </c>
      <c r="V844" s="122">
        <v>230000026</v>
      </c>
      <c r="W844" s="122">
        <v>235000026</v>
      </c>
      <c r="X844" s="122">
        <v>240000026</v>
      </c>
      <c r="Y844" s="122">
        <v>260000026</v>
      </c>
      <c r="Z844" s="122">
        <v>270000026</v>
      </c>
      <c r="AA844" s="122">
        <v>0</v>
      </c>
      <c r="AB844" s="122">
        <v>0</v>
      </c>
      <c r="AC844" s="122">
        <v>0</v>
      </c>
      <c r="AD844" s="121"/>
      <c r="BO844" s="72" t="s">
        <v>37</v>
      </c>
      <c r="BP844" s="73" t="s">
        <v>4227</v>
      </c>
      <c r="BQ844" s="75">
        <v>441000625</v>
      </c>
      <c r="BR844" s="75">
        <v>477000625</v>
      </c>
      <c r="BS844" s="75">
        <v>504000625</v>
      </c>
      <c r="BT844" s="75">
        <v>531000625</v>
      </c>
      <c r="BU844" s="75">
        <v>513000625</v>
      </c>
      <c r="BV844" s="75">
        <v>612000625</v>
      </c>
      <c r="BW844" s="75">
        <v>603000625</v>
      </c>
      <c r="BX844" s="75">
        <v>675000625</v>
      </c>
      <c r="BY844" s="75">
        <v>747000625</v>
      </c>
      <c r="BZ844" s="75">
        <v>0</v>
      </c>
      <c r="CA844" s="75">
        <v>0</v>
      </c>
    </row>
    <row r="845" spans="10:79" ht="12" customHeight="1">
      <c r="J845" s="46">
        <v>842</v>
      </c>
      <c r="K845" s="46">
        <f t="shared" si="30"/>
        <v>0</v>
      </c>
      <c r="L845" s="82">
        <f t="shared" si="31"/>
        <v>0</v>
      </c>
      <c r="N845" s="119" t="s">
        <v>24</v>
      </c>
      <c r="O845" s="120" t="s">
        <v>1059</v>
      </c>
      <c r="P845" s="122">
        <v>120000026</v>
      </c>
      <c r="Q845" s="122">
        <v>130000026</v>
      </c>
      <c r="R845" s="122">
        <v>135000026</v>
      </c>
      <c r="S845" s="122">
        <v>145000026</v>
      </c>
      <c r="T845" s="122">
        <v>155000026</v>
      </c>
      <c r="U845" s="122">
        <v>170000026</v>
      </c>
      <c r="V845" s="122">
        <v>200000026</v>
      </c>
      <c r="W845" s="122">
        <v>230000026</v>
      </c>
      <c r="X845" s="122">
        <v>235000026</v>
      </c>
      <c r="Y845" s="122">
        <v>240000026</v>
      </c>
      <c r="Z845" s="122">
        <v>260000026</v>
      </c>
      <c r="AA845" s="122">
        <v>0</v>
      </c>
      <c r="AB845" s="122">
        <v>0</v>
      </c>
      <c r="AC845" s="122">
        <v>0</v>
      </c>
      <c r="AD845" s="121"/>
      <c r="BO845" s="72" t="s">
        <v>37</v>
      </c>
      <c r="BP845" s="73" t="s">
        <v>5287</v>
      </c>
      <c r="BQ845" s="74"/>
      <c r="BR845" s="74"/>
      <c r="BS845" s="74"/>
      <c r="BT845" s="74"/>
      <c r="BU845" s="74"/>
      <c r="BV845" s="74"/>
      <c r="BW845" s="74"/>
      <c r="BX845" s="75">
        <v>550000026</v>
      </c>
      <c r="BY845" s="74"/>
      <c r="BZ845" s="74"/>
      <c r="CA845" s="74"/>
    </row>
    <row r="846" spans="10:79" ht="12" customHeight="1">
      <c r="J846" s="46">
        <v>843</v>
      </c>
      <c r="K846" s="46">
        <f t="shared" si="30"/>
        <v>0</v>
      </c>
      <c r="L846" s="82">
        <f t="shared" si="31"/>
        <v>0</v>
      </c>
      <c r="N846" s="119" t="s">
        <v>24</v>
      </c>
      <c r="O846" s="120" t="s">
        <v>176</v>
      </c>
      <c r="P846" s="122">
        <v>120000026</v>
      </c>
      <c r="Q846" s="122">
        <v>130000026</v>
      </c>
      <c r="R846" s="122">
        <v>135000026</v>
      </c>
      <c r="S846" s="122">
        <v>145000026</v>
      </c>
      <c r="T846" s="122">
        <v>155000026</v>
      </c>
      <c r="U846" s="122">
        <v>170000026</v>
      </c>
      <c r="V846" s="122">
        <v>200000026</v>
      </c>
      <c r="W846" s="122">
        <v>230000026</v>
      </c>
      <c r="X846" s="122">
        <v>235000026</v>
      </c>
      <c r="Y846" s="122">
        <v>240000026</v>
      </c>
      <c r="Z846" s="122">
        <v>260000026</v>
      </c>
      <c r="AA846" s="122">
        <v>0</v>
      </c>
      <c r="AB846" s="122">
        <v>0</v>
      </c>
      <c r="AC846" s="122">
        <v>0</v>
      </c>
      <c r="AD846" s="121"/>
      <c r="BO846" s="72" t="s">
        <v>37</v>
      </c>
      <c r="BP846" s="73" t="s">
        <v>4228</v>
      </c>
      <c r="BQ846" s="75">
        <v>423000625</v>
      </c>
      <c r="BR846" s="75">
        <v>459000625</v>
      </c>
      <c r="BS846" s="75">
        <v>486000625</v>
      </c>
      <c r="BT846" s="75">
        <v>495000625</v>
      </c>
      <c r="BU846" s="75">
        <v>558000625</v>
      </c>
      <c r="BV846" s="75">
        <v>594000625</v>
      </c>
      <c r="BW846" s="75">
        <v>621000625</v>
      </c>
      <c r="BX846" s="75">
        <v>657000625</v>
      </c>
      <c r="BY846" s="75">
        <v>729000625</v>
      </c>
      <c r="BZ846" s="75">
        <v>0</v>
      </c>
      <c r="CA846" s="75">
        <v>0</v>
      </c>
    </row>
    <row r="847" spans="10:79" ht="12" customHeight="1">
      <c r="J847" s="46">
        <v>844</v>
      </c>
      <c r="K847" s="46">
        <f t="shared" si="30"/>
        <v>0</v>
      </c>
      <c r="L847" s="82">
        <f t="shared" si="31"/>
        <v>0</v>
      </c>
      <c r="N847" s="119" t="s">
        <v>24</v>
      </c>
      <c r="O847" s="120" t="s">
        <v>118</v>
      </c>
      <c r="P847" s="122">
        <v>130000026</v>
      </c>
      <c r="Q847" s="122">
        <v>150000026</v>
      </c>
      <c r="R847" s="122">
        <v>160000026</v>
      </c>
      <c r="S847" s="122">
        <v>185000026</v>
      </c>
      <c r="T847" s="122">
        <v>200000026</v>
      </c>
      <c r="U847" s="122">
        <v>220000026</v>
      </c>
      <c r="V847" s="122">
        <v>0</v>
      </c>
      <c r="W847" s="122">
        <v>0</v>
      </c>
      <c r="X847" s="122">
        <v>0</v>
      </c>
      <c r="Y847" s="122">
        <v>0</v>
      </c>
      <c r="Z847" s="122">
        <v>0</v>
      </c>
      <c r="AA847" s="122">
        <v>0</v>
      </c>
      <c r="AB847" s="122">
        <v>0</v>
      </c>
      <c r="AC847" s="122">
        <v>0</v>
      </c>
      <c r="AD847" s="121"/>
      <c r="BO847" s="72" t="s">
        <v>37</v>
      </c>
      <c r="BP847" s="73" t="s">
        <v>4229</v>
      </c>
      <c r="BQ847" s="75">
        <v>0</v>
      </c>
      <c r="BR847" s="75">
        <v>0</v>
      </c>
      <c r="BS847" s="75">
        <v>0</v>
      </c>
      <c r="BT847" s="75">
        <v>486000625</v>
      </c>
      <c r="BU847" s="75">
        <v>0</v>
      </c>
      <c r="BV847" s="75">
        <v>0</v>
      </c>
      <c r="BW847" s="75">
        <v>0</v>
      </c>
      <c r="BX847" s="75">
        <v>540000625</v>
      </c>
      <c r="BY847" s="75">
        <v>0</v>
      </c>
      <c r="BZ847" s="75">
        <v>0</v>
      </c>
      <c r="CA847" s="75">
        <v>0</v>
      </c>
    </row>
    <row r="848" spans="10:79" ht="12" customHeight="1">
      <c r="J848" s="46">
        <v>845</v>
      </c>
      <c r="K848" s="46">
        <f t="shared" si="30"/>
        <v>0</v>
      </c>
      <c r="L848" s="82">
        <f t="shared" si="31"/>
        <v>0</v>
      </c>
      <c r="N848" s="119" t="s">
        <v>24</v>
      </c>
      <c r="O848" s="120" t="s">
        <v>177</v>
      </c>
      <c r="P848" s="122">
        <v>130000026</v>
      </c>
      <c r="Q848" s="122">
        <v>150000026</v>
      </c>
      <c r="R848" s="122">
        <v>160000026</v>
      </c>
      <c r="S848" s="122">
        <v>185000026</v>
      </c>
      <c r="T848" s="122">
        <v>200000026</v>
      </c>
      <c r="U848" s="122">
        <v>220000026</v>
      </c>
      <c r="V848" s="122">
        <v>0</v>
      </c>
      <c r="W848" s="122">
        <v>0</v>
      </c>
      <c r="X848" s="122">
        <v>0</v>
      </c>
      <c r="Y848" s="122">
        <v>0</v>
      </c>
      <c r="Z848" s="122">
        <v>0</v>
      </c>
      <c r="AA848" s="122">
        <v>0</v>
      </c>
      <c r="AB848" s="122">
        <v>0</v>
      </c>
      <c r="AC848" s="122">
        <v>0</v>
      </c>
      <c r="AD848" s="121"/>
      <c r="BO848" s="72" t="s">
        <v>37</v>
      </c>
      <c r="BP848" s="73" t="s">
        <v>4230</v>
      </c>
      <c r="BQ848" s="75">
        <v>0</v>
      </c>
      <c r="BR848" s="75">
        <v>441000625</v>
      </c>
      <c r="BS848" s="75">
        <v>0</v>
      </c>
      <c r="BT848" s="75">
        <v>0</v>
      </c>
      <c r="BU848" s="75">
        <v>0</v>
      </c>
      <c r="BV848" s="75">
        <v>0</v>
      </c>
      <c r="BW848" s="75">
        <v>0</v>
      </c>
      <c r="BX848" s="75">
        <v>729000625</v>
      </c>
      <c r="BY848" s="75">
        <v>0</v>
      </c>
      <c r="BZ848" s="75">
        <v>0</v>
      </c>
      <c r="CA848" s="75">
        <v>0</v>
      </c>
    </row>
    <row r="849" spans="14:79" ht="12" customHeight="1">
      <c r="N849" s="119" t="s">
        <v>24</v>
      </c>
      <c r="O849" s="120" t="s">
        <v>2467</v>
      </c>
      <c r="P849" s="122">
        <v>130000026</v>
      </c>
      <c r="Q849" s="122">
        <v>150000026</v>
      </c>
      <c r="R849" s="122">
        <v>160000026</v>
      </c>
      <c r="S849" s="122">
        <v>185000026</v>
      </c>
      <c r="T849" s="122">
        <v>200000026</v>
      </c>
      <c r="U849" s="122">
        <v>220000026</v>
      </c>
      <c r="V849" s="122">
        <v>0</v>
      </c>
      <c r="W849" s="122">
        <v>0</v>
      </c>
      <c r="X849" s="122">
        <v>0</v>
      </c>
      <c r="Y849" s="122">
        <v>0</v>
      </c>
      <c r="Z849" s="122">
        <v>0</v>
      </c>
      <c r="AA849" s="122">
        <v>0</v>
      </c>
      <c r="AB849" s="122">
        <v>0</v>
      </c>
      <c r="AC849" s="122">
        <v>0</v>
      </c>
      <c r="AD849" s="121"/>
      <c r="BO849" s="72" t="s">
        <v>37</v>
      </c>
      <c r="BP849" s="73" t="s">
        <v>4231</v>
      </c>
      <c r="BQ849" s="75">
        <v>306000625</v>
      </c>
      <c r="BR849" s="75">
        <v>342000625</v>
      </c>
      <c r="BS849" s="75">
        <v>369000625</v>
      </c>
      <c r="BT849" s="75">
        <v>396000625</v>
      </c>
      <c r="BU849" s="75">
        <v>441000625</v>
      </c>
      <c r="BV849" s="75">
        <v>477000625</v>
      </c>
      <c r="BW849" s="75">
        <v>504000625</v>
      </c>
      <c r="BX849" s="75">
        <v>540000625</v>
      </c>
      <c r="BY849" s="75">
        <v>729000625</v>
      </c>
      <c r="BZ849" s="75">
        <v>0</v>
      </c>
      <c r="CA849" s="75">
        <v>0</v>
      </c>
    </row>
    <row r="850" spans="14:79" ht="12" customHeight="1">
      <c r="N850" s="119" t="s">
        <v>24</v>
      </c>
      <c r="O850" s="120" t="s">
        <v>3380</v>
      </c>
      <c r="P850" s="121"/>
      <c r="Q850" s="121"/>
      <c r="R850" s="121"/>
      <c r="S850" s="121"/>
      <c r="T850" s="121"/>
      <c r="U850" s="121"/>
      <c r="V850" s="121"/>
      <c r="W850" s="121"/>
      <c r="X850" s="121"/>
      <c r="Y850" s="121"/>
      <c r="Z850" s="121"/>
      <c r="AA850" s="122">
        <v>490000026</v>
      </c>
      <c r="AB850" s="121"/>
      <c r="AC850" s="121"/>
      <c r="AD850" s="121"/>
      <c r="BO850" s="72" t="s">
        <v>37</v>
      </c>
      <c r="BP850" s="73" t="s">
        <v>4232</v>
      </c>
      <c r="BQ850" s="75">
        <v>0</v>
      </c>
      <c r="BR850" s="75">
        <v>0</v>
      </c>
      <c r="BS850" s="75">
        <v>0</v>
      </c>
      <c r="BT850" s="75">
        <v>495000625</v>
      </c>
      <c r="BU850" s="75">
        <v>522000625</v>
      </c>
      <c r="BV850" s="75">
        <v>540000625</v>
      </c>
      <c r="BW850" s="75">
        <v>0</v>
      </c>
      <c r="BX850" s="75">
        <v>0</v>
      </c>
      <c r="BY850" s="75">
        <v>0</v>
      </c>
      <c r="BZ850" s="75">
        <v>0</v>
      </c>
      <c r="CA850" s="75">
        <v>0</v>
      </c>
    </row>
    <row r="851" spans="14:79" ht="12" customHeight="1">
      <c r="N851" s="119" t="s">
        <v>24</v>
      </c>
      <c r="O851" s="120" t="s">
        <v>1424</v>
      </c>
      <c r="P851" s="122">
        <v>0</v>
      </c>
      <c r="Q851" s="122">
        <v>0</v>
      </c>
      <c r="R851" s="122">
        <v>0</v>
      </c>
      <c r="S851" s="122">
        <v>0</v>
      </c>
      <c r="T851" s="122">
        <v>0</v>
      </c>
      <c r="U851" s="122">
        <v>280000026</v>
      </c>
      <c r="V851" s="122">
        <v>300000026</v>
      </c>
      <c r="W851" s="122">
        <v>320000026</v>
      </c>
      <c r="X851" s="122">
        <v>340000026</v>
      </c>
      <c r="Y851" s="122">
        <v>400000026</v>
      </c>
      <c r="Z851" s="122">
        <v>420000026</v>
      </c>
      <c r="AA851" s="122">
        <v>430000026</v>
      </c>
      <c r="AB851" s="122">
        <v>500000026</v>
      </c>
      <c r="AC851" s="122">
        <v>520000026</v>
      </c>
      <c r="AD851" s="121"/>
      <c r="BO851" s="72" t="s">
        <v>37</v>
      </c>
      <c r="BP851" s="73" t="s">
        <v>4233</v>
      </c>
      <c r="BQ851" s="75">
        <v>594000625</v>
      </c>
      <c r="BR851" s="75">
        <v>630000625</v>
      </c>
      <c r="BS851" s="75">
        <v>657000625</v>
      </c>
      <c r="BT851" s="75">
        <v>576000625</v>
      </c>
      <c r="BU851" s="75">
        <v>729000625</v>
      </c>
      <c r="BV851" s="75">
        <v>765000625</v>
      </c>
      <c r="BW851" s="75">
        <v>792000625</v>
      </c>
      <c r="BX851" s="75">
        <v>828000625</v>
      </c>
      <c r="BY851" s="75">
        <v>900000625</v>
      </c>
      <c r="BZ851" s="75">
        <v>0</v>
      </c>
      <c r="CA851" s="75">
        <v>0</v>
      </c>
    </row>
    <row r="852" spans="14:79" ht="12" customHeight="1">
      <c r="N852" s="119" t="s">
        <v>24</v>
      </c>
      <c r="O852" s="120" t="s">
        <v>2532</v>
      </c>
      <c r="P852" s="122">
        <v>0</v>
      </c>
      <c r="Q852" s="122">
        <v>0</v>
      </c>
      <c r="R852" s="122">
        <v>0</v>
      </c>
      <c r="S852" s="122">
        <v>0</v>
      </c>
      <c r="T852" s="122">
        <v>0</v>
      </c>
      <c r="U852" s="122">
        <v>170000026</v>
      </c>
      <c r="V852" s="122">
        <v>180000026</v>
      </c>
      <c r="W852" s="122">
        <v>0</v>
      </c>
      <c r="X852" s="122">
        <v>0</v>
      </c>
      <c r="Y852" s="122">
        <v>0</v>
      </c>
      <c r="Z852" s="122">
        <v>0</v>
      </c>
      <c r="AA852" s="122">
        <v>0</v>
      </c>
      <c r="AB852" s="122">
        <v>0</v>
      </c>
      <c r="AC852" s="122">
        <v>0</v>
      </c>
      <c r="AD852" s="121"/>
      <c r="BO852" s="72" t="s">
        <v>37</v>
      </c>
      <c r="BP852" s="73" t="s">
        <v>4234</v>
      </c>
      <c r="BQ852" s="75">
        <v>0</v>
      </c>
      <c r="BR852" s="75">
        <v>0</v>
      </c>
      <c r="BS852" s="75">
        <v>486000625</v>
      </c>
      <c r="BT852" s="75">
        <v>513000625</v>
      </c>
      <c r="BU852" s="75">
        <v>558000625</v>
      </c>
      <c r="BV852" s="75">
        <v>594000625</v>
      </c>
      <c r="BW852" s="75">
        <v>621000625</v>
      </c>
      <c r="BX852" s="75">
        <v>657000625</v>
      </c>
      <c r="BY852" s="75">
        <v>729000625</v>
      </c>
      <c r="BZ852" s="75">
        <v>0</v>
      </c>
      <c r="CA852" s="75">
        <v>0</v>
      </c>
    </row>
    <row r="853" spans="14:79" ht="12" customHeight="1">
      <c r="N853" s="119" t="s">
        <v>24</v>
      </c>
      <c r="O853" s="120" t="s">
        <v>454</v>
      </c>
      <c r="P853" s="122">
        <v>130000026</v>
      </c>
      <c r="Q853" s="122">
        <v>150000026</v>
      </c>
      <c r="R853" s="122">
        <v>160000026</v>
      </c>
      <c r="S853" s="122">
        <v>185000026</v>
      </c>
      <c r="T853" s="122">
        <v>200000026</v>
      </c>
      <c r="U853" s="122">
        <v>220000026</v>
      </c>
      <c r="V853" s="122">
        <v>0</v>
      </c>
      <c r="W853" s="122">
        <v>0</v>
      </c>
      <c r="X853" s="122">
        <v>0</v>
      </c>
      <c r="Y853" s="122">
        <v>0</v>
      </c>
      <c r="Z853" s="122">
        <v>0</v>
      </c>
      <c r="AA853" s="122">
        <v>0</v>
      </c>
      <c r="AB853" s="122">
        <v>0</v>
      </c>
      <c r="AC853" s="122">
        <v>0</v>
      </c>
      <c r="AD853" s="121"/>
      <c r="BO853" s="72" t="s">
        <v>37</v>
      </c>
      <c r="BP853" s="73" t="s">
        <v>4235</v>
      </c>
      <c r="BQ853" s="75">
        <v>0</v>
      </c>
      <c r="BR853" s="75">
        <v>0</v>
      </c>
      <c r="BS853" s="75">
        <v>0</v>
      </c>
      <c r="BT853" s="75">
        <v>495000625</v>
      </c>
      <c r="BU853" s="75">
        <v>396000625</v>
      </c>
      <c r="BV853" s="75">
        <v>0</v>
      </c>
      <c r="BW853" s="75">
        <v>0</v>
      </c>
      <c r="BX853" s="75">
        <v>0</v>
      </c>
      <c r="BY853" s="75">
        <v>0</v>
      </c>
      <c r="BZ853" s="75">
        <v>0</v>
      </c>
      <c r="CA853" s="75">
        <v>0</v>
      </c>
    </row>
    <row r="854" spans="14:79" ht="12" customHeight="1">
      <c r="N854" s="119" t="s">
        <v>24</v>
      </c>
      <c r="O854" s="120" t="s">
        <v>2468</v>
      </c>
      <c r="P854" s="122">
        <v>130000026</v>
      </c>
      <c r="Q854" s="122">
        <v>150000026</v>
      </c>
      <c r="R854" s="122">
        <v>160000026</v>
      </c>
      <c r="S854" s="122">
        <v>185000026</v>
      </c>
      <c r="T854" s="122">
        <v>200000026</v>
      </c>
      <c r="U854" s="122">
        <v>220000026</v>
      </c>
      <c r="V854" s="122">
        <v>0</v>
      </c>
      <c r="W854" s="122">
        <v>0</v>
      </c>
      <c r="X854" s="122">
        <v>0</v>
      </c>
      <c r="Y854" s="122">
        <v>0</v>
      </c>
      <c r="Z854" s="122">
        <v>0</v>
      </c>
      <c r="AA854" s="122">
        <v>0</v>
      </c>
      <c r="AB854" s="122">
        <v>0</v>
      </c>
      <c r="AC854" s="122">
        <v>0</v>
      </c>
      <c r="AD854" s="121"/>
      <c r="BO854" s="72" t="s">
        <v>37</v>
      </c>
      <c r="BP854" s="73" t="s">
        <v>4236</v>
      </c>
      <c r="BQ854" s="75">
        <v>360000625</v>
      </c>
      <c r="BR854" s="75">
        <v>387000625</v>
      </c>
      <c r="BS854" s="75">
        <v>414000625</v>
      </c>
      <c r="BT854" s="75">
        <v>513000625</v>
      </c>
      <c r="BU854" s="75">
        <v>558000625</v>
      </c>
      <c r="BV854" s="75">
        <v>594000625</v>
      </c>
      <c r="BW854" s="75">
        <v>621000625</v>
      </c>
      <c r="BX854" s="75">
        <v>657000625</v>
      </c>
      <c r="BY854" s="75">
        <v>729000625</v>
      </c>
      <c r="BZ854" s="75">
        <v>0</v>
      </c>
      <c r="CA854" s="75">
        <v>0</v>
      </c>
    </row>
    <row r="855" spans="14:79" ht="12" customHeight="1">
      <c r="N855" s="119" t="s">
        <v>24</v>
      </c>
      <c r="O855" s="120" t="s">
        <v>1060</v>
      </c>
      <c r="P855" s="122">
        <v>130000026</v>
      </c>
      <c r="Q855" s="122">
        <v>150000026</v>
      </c>
      <c r="R855" s="122">
        <v>160000026</v>
      </c>
      <c r="S855" s="122">
        <v>185000026</v>
      </c>
      <c r="T855" s="122">
        <v>200000026</v>
      </c>
      <c r="U855" s="122">
        <v>220000026</v>
      </c>
      <c r="V855" s="122">
        <v>0</v>
      </c>
      <c r="W855" s="122">
        <v>0</v>
      </c>
      <c r="X855" s="122">
        <v>0</v>
      </c>
      <c r="Y855" s="122">
        <v>0</v>
      </c>
      <c r="Z855" s="122">
        <v>0</v>
      </c>
      <c r="AA855" s="122">
        <v>0</v>
      </c>
      <c r="AB855" s="122">
        <v>0</v>
      </c>
      <c r="AC855" s="122">
        <v>0</v>
      </c>
      <c r="AD855" s="121"/>
      <c r="BO855" s="72" t="s">
        <v>37</v>
      </c>
      <c r="BP855" s="73" t="s">
        <v>4237</v>
      </c>
      <c r="BQ855" s="75">
        <v>396000625</v>
      </c>
      <c r="BR855" s="75">
        <v>432000625</v>
      </c>
      <c r="BS855" s="75">
        <v>459000625</v>
      </c>
      <c r="BT855" s="75">
        <v>486000625</v>
      </c>
      <c r="BU855" s="75">
        <v>531000625</v>
      </c>
      <c r="BV855" s="75">
        <v>567000625</v>
      </c>
      <c r="BW855" s="75">
        <v>594000625</v>
      </c>
      <c r="BX855" s="75">
        <v>630000625</v>
      </c>
      <c r="BY855" s="75">
        <v>702000625</v>
      </c>
      <c r="BZ855" s="75">
        <v>0</v>
      </c>
      <c r="CA855" s="75">
        <v>0</v>
      </c>
    </row>
    <row r="856" spans="14:79" ht="12" customHeight="1">
      <c r="N856" s="119" t="s">
        <v>24</v>
      </c>
      <c r="O856" s="120" t="s">
        <v>709</v>
      </c>
      <c r="P856" s="122">
        <v>130000026</v>
      </c>
      <c r="Q856" s="122">
        <v>150000026</v>
      </c>
      <c r="R856" s="122">
        <v>160000026</v>
      </c>
      <c r="S856" s="122">
        <v>185000026</v>
      </c>
      <c r="T856" s="122">
        <v>200000026</v>
      </c>
      <c r="U856" s="122">
        <v>220000026</v>
      </c>
      <c r="V856" s="122">
        <v>0</v>
      </c>
      <c r="W856" s="122">
        <v>0</v>
      </c>
      <c r="X856" s="122">
        <v>0</v>
      </c>
      <c r="Y856" s="122">
        <v>0</v>
      </c>
      <c r="Z856" s="122">
        <v>0</v>
      </c>
      <c r="AA856" s="122">
        <v>0</v>
      </c>
      <c r="AB856" s="122">
        <v>0</v>
      </c>
      <c r="AC856" s="122">
        <v>0</v>
      </c>
      <c r="AD856" s="121"/>
      <c r="BO856" s="72" t="s">
        <v>37</v>
      </c>
      <c r="BP856" s="73" t="s">
        <v>4238</v>
      </c>
      <c r="BQ856" s="75">
        <v>0</v>
      </c>
      <c r="BR856" s="75">
        <v>0</v>
      </c>
      <c r="BS856" s="75">
        <v>486000625</v>
      </c>
      <c r="BT856" s="75">
        <v>513000625</v>
      </c>
      <c r="BU856" s="75">
        <v>558000625</v>
      </c>
      <c r="BV856" s="75">
        <v>594000625</v>
      </c>
      <c r="BW856" s="75">
        <v>621000625</v>
      </c>
      <c r="BX856" s="75">
        <v>657000625</v>
      </c>
      <c r="BY856" s="75">
        <v>729000625</v>
      </c>
      <c r="BZ856" s="75">
        <v>0</v>
      </c>
      <c r="CA856" s="75">
        <v>0</v>
      </c>
    </row>
    <row r="857" spans="14:79" ht="12" customHeight="1">
      <c r="N857" s="119" t="s">
        <v>24</v>
      </c>
      <c r="O857" s="120" t="s">
        <v>79</v>
      </c>
      <c r="P857" s="122">
        <v>130000026</v>
      </c>
      <c r="Q857" s="122">
        <v>135000026</v>
      </c>
      <c r="R857" s="122">
        <v>145000026</v>
      </c>
      <c r="S857" s="122">
        <v>155000026</v>
      </c>
      <c r="T857" s="122">
        <v>170000026</v>
      </c>
      <c r="U857" s="122">
        <v>200000026</v>
      </c>
      <c r="V857" s="122">
        <v>230000026</v>
      </c>
      <c r="W857" s="122">
        <v>235000026</v>
      </c>
      <c r="X857" s="122">
        <v>240000026</v>
      </c>
      <c r="Y857" s="122">
        <v>260000026</v>
      </c>
      <c r="Z857" s="122">
        <v>270000026</v>
      </c>
      <c r="AA857" s="122">
        <v>0</v>
      </c>
      <c r="AB857" s="122">
        <v>0</v>
      </c>
      <c r="AC857" s="122">
        <v>0</v>
      </c>
      <c r="AD857" s="121"/>
      <c r="BO857" s="72" t="s">
        <v>37</v>
      </c>
      <c r="BP857" s="73" t="s">
        <v>4239</v>
      </c>
      <c r="BQ857" s="75">
        <v>0</v>
      </c>
      <c r="BR857" s="75">
        <v>0</v>
      </c>
      <c r="BS857" s="75">
        <v>0</v>
      </c>
      <c r="BT857" s="75">
        <v>378000625</v>
      </c>
      <c r="BU857" s="75">
        <v>0</v>
      </c>
      <c r="BV857" s="75">
        <v>576000625</v>
      </c>
      <c r="BW857" s="75">
        <v>0</v>
      </c>
      <c r="BX857" s="75">
        <v>0</v>
      </c>
      <c r="BY857" s="75">
        <v>0</v>
      </c>
      <c r="BZ857" s="75">
        <v>0</v>
      </c>
      <c r="CA857" s="75">
        <v>0</v>
      </c>
    </row>
    <row r="858" spans="14:79" ht="12" customHeight="1">
      <c r="N858" s="119" t="s">
        <v>24</v>
      </c>
      <c r="O858" s="120" t="s">
        <v>80</v>
      </c>
      <c r="P858" s="122">
        <v>120000026</v>
      </c>
      <c r="Q858" s="122">
        <v>130000026</v>
      </c>
      <c r="R858" s="122">
        <v>135000026</v>
      </c>
      <c r="S858" s="122">
        <v>145000026</v>
      </c>
      <c r="T858" s="122">
        <v>155000026</v>
      </c>
      <c r="U858" s="122">
        <v>170000026</v>
      </c>
      <c r="V858" s="122">
        <v>200000026</v>
      </c>
      <c r="W858" s="122">
        <v>230000026</v>
      </c>
      <c r="X858" s="122">
        <v>235000026</v>
      </c>
      <c r="Y858" s="122">
        <v>240000026</v>
      </c>
      <c r="Z858" s="122">
        <v>260000026</v>
      </c>
      <c r="AA858" s="122">
        <v>0</v>
      </c>
      <c r="AB858" s="122">
        <v>0</v>
      </c>
      <c r="AC858" s="122">
        <v>0</v>
      </c>
      <c r="AD858" s="121"/>
      <c r="BO858" s="72" t="s">
        <v>37</v>
      </c>
      <c r="BP858" s="73" t="s">
        <v>4240</v>
      </c>
      <c r="BQ858" s="75">
        <v>0</v>
      </c>
      <c r="BR858" s="75">
        <v>441000625</v>
      </c>
      <c r="BS858" s="75">
        <v>0</v>
      </c>
      <c r="BT858" s="75">
        <v>0</v>
      </c>
      <c r="BU858" s="75">
        <v>585000625</v>
      </c>
      <c r="BV858" s="75">
        <v>0</v>
      </c>
      <c r="BW858" s="75">
        <v>0</v>
      </c>
      <c r="BX858" s="75">
        <v>0</v>
      </c>
      <c r="BY858" s="75">
        <v>0</v>
      </c>
      <c r="BZ858" s="75">
        <v>0</v>
      </c>
      <c r="CA858" s="75">
        <v>0</v>
      </c>
    </row>
    <row r="859" spans="14:79" ht="12" customHeight="1">
      <c r="N859" s="119" t="s">
        <v>24</v>
      </c>
      <c r="O859" s="120" t="s">
        <v>81</v>
      </c>
      <c r="P859" s="122">
        <v>130000026</v>
      </c>
      <c r="Q859" s="122">
        <v>150000026</v>
      </c>
      <c r="R859" s="122">
        <v>160000026</v>
      </c>
      <c r="S859" s="122">
        <v>185000026</v>
      </c>
      <c r="T859" s="122">
        <v>200000026</v>
      </c>
      <c r="U859" s="122">
        <v>220000026</v>
      </c>
      <c r="V859" s="122">
        <v>0</v>
      </c>
      <c r="W859" s="122">
        <v>0</v>
      </c>
      <c r="X859" s="122">
        <v>0</v>
      </c>
      <c r="Y859" s="122">
        <v>0</v>
      </c>
      <c r="Z859" s="122">
        <v>0</v>
      </c>
      <c r="AA859" s="122">
        <v>0</v>
      </c>
      <c r="AB859" s="122">
        <v>0</v>
      </c>
      <c r="AC859" s="122">
        <v>0</v>
      </c>
      <c r="AD859" s="121"/>
      <c r="BO859" s="72" t="s">
        <v>37</v>
      </c>
      <c r="BP859" s="73" t="s">
        <v>4241</v>
      </c>
      <c r="BQ859" s="75">
        <v>0</v>
      </c>
      <c r="BR859" s="75">
        <v>0</v>
      </c>
      <c r="BS859" s="75">
        <v>585000625</v>
      </c>
      <c r="BT859" s="75">
        <v>495000625</v>
      </c>
      <c r="BU859" s="75">
        <v>0</v>
      </c>
      <c r="BV859" s="75">
        <v>765000625</v>
      </c>
      <c r="BW859" s="75">
        <v>0</v>
      </c>
      <c r="BX859" s="75">
        <v>0</v>
      </c>
      <c r="BY859" s="75">
        <v>0</v>
      </c>
      <c r="BZ859" s="75">
        <v>0</v>
      </c>
      <c r="CA859" s="75">
        <v>0</v>
      </c>
    </row>
    <row r="860" spans="14:79" ht="12" customHeight="1">
      <c r="N860" s="119" t="s">
        <v>24</v>
      </c>
      <c r="O860" s="120" t="s">
        <v>1662</v>
      </c>
      <c r="P860" s="122">
        <v>0</v>
      </c>
      <c r="Q860" s="122">
        <v>0</v>
      </c>
      <c r="R860" s="122">
        <v>0</v>
      </c>
      <c r="S860" s="122">
        <v>0</v>
      </c>
      <c r="T860" s="122">
        <v>0</v>
      </c>
      <c r="U860" s="122">
        <v>280000026</v>
      </c>
      <c r="V860" s="122">
        <v>300000026</v>
      </c>
      <c r="W860" s="122">
        <v>320000026</v>
      </c>
      <c r="X860" s="122">
        <v>340000026</v>
      </c>
      <c r="Y860" s="122">
        <v>400000026</v>
      </c>
      <c r="Z860" s="122">
        <v>420000026</v>
      </c>
      <c r="AA860" s="122">
        <v>430000026</v>
      </c>
      <c r="AB860" s="122">
        <v>500000026</v>
      </c>
      <c r="AC860" s="122">
        <v>520000026</v>
      </c>
      <c r="AD860" s="121"/>
      <c r="BO860" s="72" t="s">
        <v>37</v>
      </c>
      <c r="BP860" s="73" t="s">
        <v>5263</v>
      </c>
      <c r="BQ860" s="74"/>
      <c r="BR860" s="74"/>
      <c r="BS860" s="74"/>
      <c r="BT860" s="74"/>
      <c r="BU860" s="74"/>
      <c r="BV860" s="74"/>
      <c r="BW860" s="75">
        <v>530000026</v>
      </c>
      <c r="BX860" s="74"/>
      <c r="BY860" s="74"/>
      <c r="BZ860" s="74"/>
      <c r="CA860" s="74"/>
    </row>
    <row r="861" spans="14:79" ht="12" customHeight="1">
      <c r="N861" s="119" t="s">
        <v>24</v>
      </c>
      <c r="O861" s="120" t="s">
        <v>2533</v>
      </c>
      <c r="P861" s="122">
        <v>130000026</v>
      </c>
      <c r="Q861" s="122">
        <v>135000026</v>
      </c>
      <c r="R861" s="122">
        <v>145000026</v>
      </c>
      <c r="S861" s="122">
        <v>155000026</v>
      </c>
      <c r="T861" s="122">
        <v>170000026</v>
      </c>
      <c r="U861" s="122">
        <v>200000026</v>
      </c>
      <c r="V861" s="122">
        <v>230000026</v>
      </c>
      <c r="W861" s="122">
        <v>235000026</v>
      </c>
      <c r="X861" s="122">
        <v>240000026</v>
      </c>
      <c r="Y861" s="122">
        <v>260000026</v>
      </c>
      <c r="Z861" s="122">
        <v>270000026</v>
      </c>
      <c r="AA861" s="122">
        <v>0</v>
      </c>
      <c r="AB861" s="122">
        <v>0</v>
      </c>
      <c r="AC861" s="122">
        <v>0</v>
      </c>
      <c r="AD861" s="121"/>
      <c r="BO861" s="72" t="s">
        <v>37</v>
      </c>
      <c r="BP861" s="73" t="s">
        <v>4242</v>
      </c>
      <c r="BQ861" s="75">
        <v>0</v>
      </c>
      <c r="BR861" s="75">
        <v>369000625</v>
      </c>
      <c r="BS861" s="75">
        <v>396000625</v>
      </c>
      <c r="BT861" s="75">
        <v>423000625</v>
      </c>
      <c r="BU861" s="75">
        <v>468000625</v>
      </c>
      <c r="BV861" s="75">
        <v>504000625</v>
      </c>
      <c r="BW861" s="75">
        <v>531000625</v>
      </c>
      <c r="BX861" s="75">
        <v>567000625</v>
      </c>
      <c r="BY861" s="75">
        <v>639000625</v>
      </c>
      <c r="BZ861" s="75">
        <v>0</v>
      </c>
      <c r="CA861" s="75">
        <v>0</v>
      </c>
    </row>
    <row r="862" spans="14:79" ht="12" customHeight="1">
      <c r="N862" s="119" t="s">
        <v>24</v>
      </c>
      <c r="O862" s="120" t="s">
        <v>1158</v>
      </c>
      <c r="P862" s="122">
        <v>130000026</v>
      </c>
      <c r="Q862" s="122">
        <v>135000026</v>
      </c>
      <c r="R862" s="122">
        <v>145000026</v>
      </c>
      <c r="S862" s="122">
        <v>155000026</v>
      </c>
      <c r="T862" s="122">
        <v>170000026</v>
      </c>
      <c r="U862" s="122">
        <v>200000026</v>
      </c>
      <c r="V862" s="122">
        <v>230000026</v>
      </c>
      <c r="W862" s="122">
        <v>235000026</v>
      </c>
      <c r="X862" s="122">
        <v>240000026</v>
      </c>
      <c r="Y862" s="122">
        <v>260000026</v>
      </c>
      <c r="Z862" s="122">
        <v>270000026</v>
      </c>
      <c r="AA862" s="122">
        <v>0</v>
      </c>
      <c r="AB862" s="122">
        <v>0</v>
      </c>
      <c r="AC862" s="122">
        <v>0</v>
      </c>
      <c r="AD862" s="121"/>
      <c r="BO862" s="72" t="s">
        <v>37</v>
      </c>
      <c r="BP862" s="73" t="s">
        <v>4243</v>
      </c>
      <c r="BQ862" s="75">
        <v>0</v>
      </c>
      <c r="BR862" s="75">
        <v>0</v>
      </c>
      <c r="BS862" s="75">
        <v>0</v>
      </c>
      <c r="BT862" s="75">
        <v>0</v>
      </c>
      <c r="BU862" s="75">
        <v>0</v>
      </c>
      <c r="BV862" s="75">
        <v>0</v>
      </c>
      <c r="BW862" s="75">
        <v>0</v>
      </c>
      <c r="BX862" s="75">
        <v>0</v>
      </c>
      <c r="BY862" s="75">
        <v>0</v>
      </c>
      <c r="BZ862" s="75">
        <v>930000026</v>
      </c>
      <c r="CA862" s="75">
        <v>0</v>
      </c>
    </row>
    <row r="863" spans="14:79" ht="12" customHeight="1">
      <c r="N863" s="119" t="s">
        <v>24</v>
      </c>
      <c r="O863" s="120" t="s">
        <v>2469</v>
      </c>
      <c r="P863" s="122">
        <v>130000026</v>
      </c>
      <c r="Q863" s="122">
        <v>150000026</v>
      </c>
      <c r="R863" s="122">
        <v>160000026</v>
      </c>
      <c r="S863" s="122">
        <v>185000026</v>
      </c>
      <c r="T863" s="122">
        <v>200000026</v>
      </c>
      <c r="U863" s="122">
        <v>220000026</v>
      </c>
      <c r="V863" s="122">
        <v>0</v>
      </c>
      <c r="W863" s="122">
        <v>0</v>
      </c>
      <c r="X863" s="122">
        <v>0</v>
      </c>
      <c r="Y863" s="122">
        <v>0</v>
      </c>
      <c r="Z863" s="122">
        <v>0</v>
      </c>
      <c r="AA863" s="122">
        <v>0</v>
      </c>
      <c r="AB863" s="122">
        <v>0</v>
      </c>
      <c r="AC863" s="122">
        <v>0</v>
      </c>
      <c r="AD863" s="121"/>
      <c r="BO863" s="72" t="s">
        <v>37</v>
      </c>
      <c r="BP863" s="73" t="s">
        <v>4244</v>
      </c>
      <c r="BQ863" s="75">
        <v>530000925</v>
      </c>
      <c r="BR863" s="75">
        <v>0</v>
      </c>
      <c r="BS863" s="75">
        <v>0</v>
      </c>
      <c r="BT863" s="75">
        <v>0</v>
      </c>
      <c r="BU863" s="75">
        <v>0</v>
      </c>
      <c r="BV863" s="75">
        <v>0</v>
      </c>
      <c r="BW863" s="75">
        <v>0</v>
      </c>
      <c r="BX863" s="75">
        <v>0</v>
      </c>
      <c r="BY863" s="75">
        <v>0</v>
      </c>
      <c r="BZ863" s="75">
        <v>0</v>
      </c>
      <c r="CA863" s="75">
        <v>0</v>
      </c>
    </row>
    <row r="864" spans="14:79" ht="12" customHeight="1">
      <c r="N864" s="119" t="s">
        <v>24</v>
      </c>
      <c r="O864" s="120" t="s">
        <v>1580</v>
      </c>
      <c r="P864" s="122">
        <v>130000026</v>
      </c>
      <c r="Q864" s="122">
        <v>150000026</v>
      </c>
      <c r="R864" s="122">
        <v>160000026</v>
      </c>
      <c r="S864" s="122">
        <v>185000026</v>
      </c>
      <c r="T864" s="122">
        <v>200000026</v>
      </c>
      <c r="U864" s="122">
        <v>220000026</v>
      </c>
      <c r="V864" s="122">
        <v>0</v>
      </c>
      <c r="W864" s="122">
        <v>0</v>
      </c>
      <c r="X864" s="122">
        <v>0</v>
      </c>
      <c r="Y864" s="122">
        <v>0</v>
      </c>
      <c r="Z864" s="122">
        <v>0</v>
      </c>
      <c r="AA864" s="122">
        <v>0</v>
      </c>
      <c r="AB864" s="122">
        <v>0</v>
      </c>
      <c r="AC864" s="122">
        <v>0</v>
      </c>
      <c r="AD864" s="121"/>
      <c r="BO864" s="72" t="s">
        <v>37</v>
      </c>
      <c r="BP864" s="73" t="s">
        <v>4245</v>
      </c>
      <c r="BQ864" s="75">
        <v>378000625</v>
      </c>
      <c r="BR864" s="75">
        <v>0</v>
      </c>
      <c r="BS864" s="75">
        <v>522000625</v>
      </c>
      <c r="BT864" s="75">
        <v>0</v>
      </c>
      <c r="BU864" s="75">
        <v>0</v>
      </c>
      <c r="BV864" s="75">
        <v>0</v>
      </c>
      <c r="BW864" s="75">
        <v>0</v>
      </c>
      <c r="BX864" s="75">
        <v>0</v>
      </c>
      <c r="BY864" s="75">
        <v>0</v>
      </c>
      <c r="BZ864" s="75">
        <v>0</v>
      </c>
      <c r="CA864" s="75">
        <v>0</v>
      </c>
    </row>
    <row r="865" spans="14:79" ht="12" customHeight="1">
      <c r="N865" s="119" t="s">
        <v>24</v>
      </c>
      <c r="O865" s="120" t="s">
        <v>1656</v>
      </c>
      <c r="P865" s="122">
        <v>120000026</v>
      </c>
      <c r="Q865" s="122">
        <v>0</v>
      </c>
      <c r="R865" s="122">
        <v>0</v>
      </c>
      <c r="S865" s="122">
        <v>0</v>
      </c>
      <c r="T865" s="122">
        <v>0</v>
      </c>
      <c r="U865" s="122">
        <v>0</v>
      </c>
      <c r="V865" s="122">
        <v>0</v>
      </c>
      <c r="W865" s="122">
        <v>0</v>
      </c>
      <c r="X865" s="122">
        <v>0</v>
      </c>
      <c r="Y865" s="122">
        <v>0</v>
      </c>
      <c r="Z865" s="122">
        <v>0</v>
      </c>
      <c r="AA865" s="122">
        <v>0</v>
      </c>
      <c r="AB865" s="122">
        <v>0</v>
      </c>
      <c r="AC865" s="122">
        <v>0</v>
      </c>
      <c r="AD865" s="121"/>
      <c r="BO865" s="72" t="s">
        <v>37</v>
      </c>
      <c r="BP865" s="73" t="s">
        <v>4246</v>
      </c>
      <c r="BQ865" s="75">
        <v>315000625</v>
      </c>
      <c r="BR865" s="75">
        <v>0</v>
      </c>
      <c r="BS865" s="75">
        <v>378000625</v>
      </c>
      <c r="BT865" s="75">
        <v>423000625</v>
      </c>
      <c r="BU865" s="75">
        <v>0</v>
      </c>
      <c r="BV865" s="75">
        <v>0</v>
      </c>
      <c r="BW865" s="75">
        <v>0</v>
      </c>
      <c r="BX865" s="75">
        <v>0</v>
      </c>
      <c r="BY865" s="75">
        <v>0</v>
      </c>
      <c r="BZ865" s="75">
        <v>0</v>
      </c>
      <c r="CA865" s="75">
        <v>0</v>
      </c>
    </row>
    <row r="866" spans="14:79" ht="12" customHeight="1">
      <c r="N866" s="119" t="s">
        <v>24</v>
      </c>
      <c r="O866" s="120" t="s">
        <v>1578</v>
      </c>
      <c r="P866" s="122">
        <v>130000026</v>
      </c>
      <c r="Q866" s="122">
        <v>150000026</v>
      </c>
      <c r="R866" s="122">
        <v>160000026</v>
      </c>
      <c r="S866" s="122">
        <v>185000026</v>
      </c>
      <c r="T866" s="122">
        <v>200000026</v>
      </c>
      <c r="U866" s="122">
        <v>220000026</v>
      </c>
      <c r="V866" s="122">
        <v>0</v>
      </c>
      <c r="W866" s="122">
        <v>0</v>
      </c>
      <c r="X866" s="122">
        <v>0</v>
      </c>
      <c r="Y866" s="122">
        <v>0</v>
      </c>
      <c r="Z866" s="122">
        <v>0</v>
      </c>
      <c r="AA866" s="122">
        <v>0</v>
      </c>
      <c r="AB866" s="122">
        <v>0</v>
      </c>
      <c r="AC866" s="122">
        <v>0</v>
      </c>
      <c r="AD866" s="121"/>
      <c r="BO866" s="72" t="s">
        <v>37</v>
      </c>
      <c r="BP866" s="73" t="s">
        <v>4247</v>
      </c>
      <c r="BQ866" s="75">
        <v>0</v>
      </c>
      <c r="BR866" s="75">
        <v>0</v>
      </c>
      <c r="BS866" s="75">
        <v>0</v>
      </c>
      <c r="BT866" s="75">
        <v>0</v>
      </c>
      <c r="BU866" s="75">
        <v>531000625</v>
      </c>
      <c r="BV866" s="75">
        <v>0</v>
      </c>
      <c r="BW866" s="75">
        <v>0</v>
      </c>
      <c r="BX866" s="75">
        <v>810000625</v>
      </c>
      <c r="BY866" s="75">
        <v>0</v>
      </c>
      <c r="BZ866" s="75">
        <v>0</v>
      </c>
      <c r="CA866" s="75">
        <v>0</v>
      </c>
    </row>
    <row r="867" spans="14:79" ht="12" customHeight="1">
      <c r="N867" s="119" t="s">
        <v>24</v>
      </c>
      <c r="O867" s="120" t="s">
        <v>553</v>
      </c>
      <c r="P867" s="122">
        <v>130000026</v>
      </c>
      <c r="Q867" s="122">
        <v>135000026</v>
      </c>
      <c r="R867" s="122">
        <v>145000026</v>
      </c>
      <c r="S867" s="122">
        <v>155000026</v>
      </c>
      <c r="T867" s="122">
        <v>170000026</v>
      </c>
      <c r="U867" s="122">
        <v>200000026</v>
      </c>
      <c r="V867" s="122">
        <v>230000026</v>
      </c>
      <c r="W867" s="122">
        <v>235000026</v>
      </c>
      <c r="X867" s="122">
        <v>240000026</v>
      </c>
      <c r="Y867" s="122">
        <v>260000026</v>
      </c>
      <c r="Z867" s="122">
        <v>270000026</v>
      </c>
      <c r="AA867" s="122">
        <v>0</v>
      </c>
      <c r="AB867" s="122">
        <v>0</v>
      </c>
      <c r="AC867" s="122">
        <v>0</v>
      </c>
      <c r="AD867" s="121"/>
      <c r="BO867" s="72" t="s">
        <v>37</v>
      </c>
      <c r="BP867" s="73" t="s">
        <v>4248</v>
      </c>
      <c r="BQ867" s="75">
        <v>0</v>
      </c>
      <c r="BR867" s="75">
        <v>297000625</v>
      </c>
      <c r="BS867" s="75">
        <v>324000625</v>
      </c>
      <c r="BT867" s="75">
        <v>351000625</v>
      </c>
      <c r="BU867" s="75">
        <v>0</v>
      </c>
      <c r="BV867" s="75">
        <v>594000625</v>
      </c>
      <c r="BW867" s="75">
        <v>648000625</v>
      </c>
      <c r="BX867" s="75">
        <v>0</v>
      </c>
      <c r="BY867" s="75">
        <v>0</v>
      </c>
      <c r="BZ867" s="75">
        <v>0</v>
      </c>
      <c r="CA867" s="75">
        <v>0</v>
      </c>
    </row>
    <row r="868" spans="14:79" ht="12" customHeight="1">
      <c r="N868" s="119" t="s">
        <v>24</v>
      </c>
      <c r="O868" s="120" t="s">
        <v>1591</v>
      </c>
      <c r="P868" s="122">
        <v>135000026</v>
      </c>
      <c r="Q868" s="122">
        <v>150000026</v>
      </c>
      <c r="R868" s="122">
        <v>160000026</v>
      </c>
      <c r="S868" s="122">
        <v>185000026</v>
      </c>
      <c r="T868" s="122">
        <v>200000026</v>
      </c>
      <c r="U868" s="122">
        <v>220000026</v>
      </c>
      <c r="V868" s="122">
        <v>0</v>
      </c>
      <c r="W868" s="122">
        <v>0</v>
      </c>
      <c r="X868" s="122">
        <v>0</v>
      </c>
      <c r="Y868" s="122">
        <v>0</v>
      </c>
      <c r="Z868" s="122">
        <v>0</v>
      </c>
      <c r="AA868" s="122">
        <v>0</v>
      </c>
      <c r="AB868" s="122">
        <v>0</v>
      </c>
      <c r="AC868" s="122">
        <v>0</v>
      </c>
      <c r="AD868" s="121"/>
      <c r="BO868" s="72" t="s">
        <v>37</v>
      </c>
      <c r="BP868" s="73" t="s">
        <v>4249</v>
      </c>
      <c r="BQ868" s="75">
        <v>396000625</v>
      </c>
      <c r="BR868" s="75">
        <v>369000625</v>
      </c>
      <c r="BS868" s="75">
        <v>396000625</v>
      </c>
      <c r="BT868" s="75">
        <v>423000625</v>
      </c>
      <c r="BU868" s="75">
        <v>468000625</v>
      </c>
      <c r="BV868" s="75">
        <v>504000625</v>
      </c>
      <c r="BW868" s="75">
        <v>531000625</v>
      </c>
      <c r="BX868" s="75">
        <v>567000625</v>
      </c>
      <c r="BY868" s="75">
        <v>639000625</v>
      </c>
      <c r="BZ868" s="75">
        <v>0</v>
      </c>
      <c r="CA868" s="75">
        <v>0</v>
      </c>
    </row>
    <row r="869" spans="14:79" ht="12" customHeight="1">
      <c r="N869" s="119" t="s">
        <v>24</v>
      </c>
      <c r="O869" s="120" t="s">
        <v>82</v>
      </c>
      <c r="P869" s="122">
        <v>120000026</v>
      </c>
      <c r="Q869" s="122">
        <v>130000026</v>
      </c>
      <c r="R869" s="122">
        <v>135000026</v>
      </c>
      <c r="S869" s="122">
        <v>145000026</v>
      </c>
      <c r="T869" s="122">
        <v>155000026</v>
      </c>
      <c r="U869" s="122">
        <v>170000026</v>
      </c>
      <c r="V869" s="122">
        <v>200000026</v>
      </c>
      <c r="W869" s="122">
        <v>230000026</v>
      </c>
      <c r="X869" s="122">
        <v>235000026</v>
      </c>
      <c r="Y869" s="122">
        <v>240000026</v>
      </c>
      <c r="Z869" s="122">
        <v>260000026</v>
      </c>
      <c r="AA869" s="122">
        <v>0</v>
      </c>
      <c r="AB869" s="122">
        <v>0</v>
      </c>
      <c r="AC869" s="122">
        <v>0</v>
      </c>
      <c r="AD869" s="121"/>
      <c r="BO869" s="72" t="s">
        <v>37</v>
      </c>
      <c r="BP869" s="73" t="s">
        <v>4250</v>
      </c>
      <c r="BQ869" s="75">
        <v>0</v>
      </c>
      <c r="BR869" s="75">
        <v>365000925</v>
      </c>
      <c r="BS869" s="75">
        <v>450000925</v>
      </c>
      <c r="BT869" s="75">
        <v>510000925</v>
      </c>
      <c r="BU869" s="75">
        <v>550000925</v>
      </c>
      <c r="BV869" s="75">
        <v>595000925</v>
      </c>
      <c r="BW869" s="75">
        <v>0</v>
      </c>
      <c r="BX869" s="75">
        <v>0</v>
      </c>
      <c r="BY869" s="75">
        <v>0</v>
      </c>
      <c r="BZ869" s="75">
        <v>0</v>
      </c>
      <c r="CA869" s="75">
        <v>0</v>
      </c>
    </row>
    <row r="870" spans="14:79" ht="12" customHeight="1">
      <c r="N870" s="119" t="s">
        <v>24</v>
      </c>
      <c r="O870" s="120" t="s">
        <v>1930</v>
      </c>
      <c r="P870" s="122">
        <v>120000026</v>
      </c>
      <c r="Q870" s="122">
        <v>130000026</v>
      </c>
      <c r="R870" s="122">
        <v>135000026</v>
      </c>
      <c r="S870" s="122">
        <v>145000026</v>
      </c>
      <c r="T870" s="122">
        <v>155000026</v>
      </c>
      <c r="U870" s="122">
        <v>170000026</v>
      </c>
      <c r="V870" s="122">
        <v>200000026</v>
      </c>
      <c r="W870" s="122">
        <v>230000026</v>
      </c>
      <c r="X870" s="122">
        <v>235000026</v>
      </c>
      <c r="Y870" s="122">
        <v>240000026</v>
      </c>
      <c r="Z870" s="122">
        <v>260000026</v>
      </c>
      <c r="AA870" s="122">
        <v>0</v>
      </c>
      <c r="AB870" s="122">
        <v>0</v>
      </c>
      <c r="AC870" s="122">
        <v>0</v>
      </c>
      <c r="AD870" s="121"/>
      <c r="BO870" s="72" t="s">
        <v>37</v>
      </c>
      <c r="BP870" s="73" t="s">
        <v>4251</v>
      </c>
      <c r="BQ870" s="75">
        <v>0</v>
      </c>
      <c r="BR870" s="75">
        <v>0</v>
      </c>
      <c r="BS870" s="75">
        <v>0</v>
      </c>
      <c r="BT870" s="75">
        <v>351000625</v>
      </c>
      <c r="BU870" s="75">
        <v>423000625</v>
      </c>
      <c r="BV870" s="75">
        <v>0</v>
      </c>
      <c r="BW870" s="75">
        <v>0</v>
      </c>
      <c r="BX870" s="75">
        <v>0</v>
      </c>
      <c r="BY870" s="75">
        <v>0</v>
      </c>
      <c r="BZ870" s="75">
        <v>0</v>
      </c>
      <c r="CA870" s="75">
        <v>0</v>
      </c>
    </row>
    <row r="871" spans="14:79" ht="12" customHeight="1">
      <c r="N871" s="119" t="s">
        <v>24</v>
      </c>
      <c r="O871" s="120" t="s">
        <v>1674</v>
      </c>
      <c r="P871" s="122">
        <v>130000026</v>
      </c>
      <c r="Q871" s="122">
        <v>150000026</v>
      </c>
      <c r="R871" s="122">
        <v>160000026</v>
      </c>
      <c r="S871" s="122">
        <v>185000026</v>
      </c>
      <c r="T871" s="122">
        <v>200000026</v>
      </c>
      <c r="U871" s="122">
        <v>220000026</v>
      </c>
      <c r="V871" s="122">
        <v>0</v>
      </c>
      <c r="W871" s="122">
        <v>0</v>
      </c>
      <c r="X871" s="122">
        <v>0</v>
      </c>
      <c r="Y871" s="122">
        <v>0</v>
      </c>
      <c r="Z871" s="122">
        <v>0</v>
      </c>
      <c r="AA871" s="122">
        <v>0</v>
      </c>
      <c r="AB871" s="122">
        <v>0</v>
      </c>
      <c r="AC871" s="122">
        <v>0</v>
      </c>
      <c r="AD871" s="121"/>
      <c r="BO871" s="72" t="s">
        <v>37</v>
      </c>
      <c r="BP871" s="73" t="s">
        <v>4252</v>
      </c>
      <c r="BQ871" s="75">
        <v>333000625</v>
      </c>
      <c r="BR871" s="75">
        <v>432000625</v>
      </c>
      <c r="BS871" s="75">
        <v>396000625</v>
      </c>
      <c r="BT871" s="75">
        <v>423000625</v>
      </c>
      <c r="BU871" s="75">
        <v>531000625</v>
      </c>
      <c r="BV871" s="75">
        <v>567000625</v>
      </c>
      <c r="BW871" s="75">
        <v>594000625</v>
      </c>
      <c r="BX871" s="75">
        <v>630000625</v>
      </c>
      <c r="BY871" s="75">
        <v>702000625</v>
      </c>
      <c r="BZ871" s="75">
        <v>0</v>
      </c>
      <c r="CA871" s="75">
        <v>0</v>
      </c>
    </row>
    <row r="872" spans="14:79" ht="12" customHeight="1">
      <c r="N872" s="119" t="s">
        <v>24</v>
      </c>
      <c r="O872" s="120" t="s">
        <v>304</v>
      </c>
      <c r="P872" s="122">
        <v>130000026</v>
      </c>
      <c r="Q872" s="122">
        <v>150000026</v>
      </c>
      <c r="R872" s="122">
        <v>160000026</v>
      </c>
      <c r="S872" s="122">
        <v>185000026</v>
      </c>
      <c r="T872" s="122">
        <v>200000026</v>
      </c>
      <c r="U872" s="122">
        <v>220000026</v>
      </c>
      <c r="V872" s="122">
        <v>0</v>
      </c>
      <c r="W872" s="122">
        <v>0</v>
      </c>
      <c r="X872" s="122">
        <v>0</v>
      </c>
      <c r="Y872" s="122">
        <v>0</v>
      </c>
      <c r="Z872" s="122">
        <v>0</v>
      </c>
      <c r="AA872" s="122">
        <v>0</v>
      </c>
      <c r="AB872" s="122">
        <v>0</v>
      </c>
      <c r="AC872" s="122">
        <v>0</v>
      </c>
      <c r="AD872" s="121"/>
      <c r="BO872" s="72" t="s">
        <v>37</v>
      </c>
      <c r="BP872" s="73" t="s">
        <v>4253</v>
      </c>
      <c r="BQ872" s="75">
        <v>0</v>
      </c>
      <c r="BR872" s="75">
        <v>0</v>
      </c>
      <c r="BS872" s="75">
        <v>0</v>
      </c>
      <c r="BT872" s="75">
        <v>378000625</v>
      </c>
      <c r="BU872" s="75">
        <v>0</v>
      </c>
      <c r="BV872" s="75">
        <v>0</v>
      </c>
      <c r="BW872" s="75">
        <v>0</v>
      </c>
      <c r="BX872" s="75">
        <v>814000625</v>
      </c>
      <c r="BY872" s="75">
        <v>0</v>
      </c>
      <c r="BZ872" s="75">
        <v>0</v>
      </c>
      <c r="CA872" s="75">
        <v>0</v>
      </c>
    </row>
    <row r="873" spans="14:79" ht="12" customHeight="1">
      <c r="N873" s="119" t="s">
        <v>24</v>
      </c>
      <c r="O873" s="120" t="s">
        <v>1586</v>
      </c>
      <c r="P873" s="122">
        <v>130000026</v>
      </c>
      <c r="Q873" s="122">
        <v>150000026</v>
      </c>
      <c r="R873" s="122">
        <v>160000026</v>
      </c>
      <c r="S873" s="122">
        <v>185000026</v>
      </c>
      <c r="T873" s="122">
        <v>200000026</v>
      </c>
      <c r="U873" s="122">
        <v>220000026</v>
      </c>
      <c r="V873" s="122">
        <v>0</v>
      </c>
      <c r="W873" s="122">
        <v>0</v>
      </c>
      <c r="X873" s="122">
        <v>0</v>
      </c>
      <c r="Y873" s="122">
        <v>0</v>
      </c>
      <c r="Z873" s="122">
        <v>0</v>
      </c>
      <c r="AA873" s="122">
        <v>0</v>
      </c>
      <c r="AB873" s="122">
        <v>0</v>
      </c>
      <c r="AC873" s="122">
        <v>0</v>
      </c>
      <c r="AD873" s="121"/>
      <c r="BO873" s="72" t="s">
        <v>37</v>
      </c>
      <c r="BP873" s="73" t="s">
        <v>4254</v>
      </c>
      <c r="BQ873" s="75">
        <v>300000026</v>
      </c>
      <c r="BR873" s="75">
        <v>405000925</v>
      </c>
      <c r="BS873" s="75">
        <v>432000925</v>
      </c>
      <c r="BT873" s="75">
        <v>460000625</v>
      </c>
      <c r="BU873" s="75">
        <v>495000925</v>
      </c>
      <c r="BV873" s="75">
        <v>540000925</v>
      </c>
      <c r="BW873" s="75">
        <v>0</v>
      </c>
      <c r="BX873" s="75">
        <v>0</v>
      </c>
      <c r="BY873" s="75">
        <v>0</v>
      </c>
      <c r="BZ873" s="75">
        <v>0</v>
      </c>
      <c r="CA873" s="75">
        <v>0</v>
      </c>
    </row>
    <row r="874" spans="14:79" ht="12" customHeight="1">
      <c r="N874" s="119" t="s">
        <v>24</v>
      </c>
      <c r="O874" s="120" t="s">
        <v>1642</v>
      </c>
      <c r="P874" s="122">
        <v>130000026</v>
      </c>
      <c r="Q874" s="122">
        <v>135000026</v>
      </c>
      <c r="R874" s="122">
        <v>145000026</v>
      </c>
      <c r="S874" s="122">
        <v>155000026</v>
      </c>
      <c r="T874" s="122">
        <v>170000026</v>
      </c>
      <c r="U874" s="122">
        <v>200000026</v>
      </c>
      <c r="V874" s="122">
        <v>230000026</v>
      </c>
      <c r="W874" s="122">
        <v>235000026</v>
      </c>
      <c r="X874" s="122">
        <v>240000026</v>
      </c>
      <c r="Y874" s="122">
        <v>260000026</v>
      </c>
      <c r="Z874" s="122">
        <v>270000026</v>
      </c>
      <c r="AA874" s="122">
        <v>0</v>
      </c>
      <c r="AB874" s="122">
        <v>0</v>
      </c>
      <c r="AC874" s="122">
        <v>0</v>
      </c>
      <c r="AD874" s="121"/>
      <c r="BO874" s="72" t="s">
        <v>37</v>
      </c>
      <c r="BP874" s="73" t="s">
        <v>4255</v>
      </c>
      <c r="BQ874" s="75">
        <v>0</v>
      </c>
      <c r="BR874" s="75">
        <v>0</v>
      </c>
      <c r="BS874" s="75">
        <v>378000625</v>
      </c>
      <c r="BT874" s="75">
        <v>405000625</v>
      </c>
      <c r="BU874" s="75">
        <v>450000625</v>
      </c>
      <c r="BV874" s="75">
        <v>486000625</v>
      </c>
      <c r="BW874" s="75">
        <v>513000625</v>
      </c>
      <c r="BX874" s="75">
        <v>549000625</v>
      </c>
      <c r="BY874" s="75">
        <v>621000625</v>
      </c>
      <c r="BZ874" s="75">
        <v>0</v>
      </c>
      <c r="CA874" s="75">
        <v>0</v>
      </c>
    </row>
    <row r="875" spans="14:79" ht="12" customHeight="1">
      <c r="N875" s="119" t="s">
        <v>24</v>
      </c>
      <c r="O875" s="120" t="s">
        <v>1704</v>
      </c>
      <c r="P875" s="122">
        <v>130000026</v>
      </c>
      <c r="Q875" s="122">
        <v>150000026</v>
      </c>
      <c r="R875" s="122">
        <v>160000026</v>
      </c>
      <c r="S875" s="122">
        <v>185000026</v>
      </c>
      <c r="T875" s="122">
        <v>200000026</v>
      </c>
      <c r="U875" s="122">
        <v>220000026</v>
      </c>
      <c r="V875" s="122">
        <v>0</v>
      </c>
      <c r="W875" s="122">
        <v>0</v>
      </c>
      <c r="X875" s="122">
        <v>0</v>
      </c>
      <c r="Y875" s="122">
        <v>0</v>
      </c>
      <c r="Z875" s="122">
        <v>0</v>
      </c>
      <c r="AA875" s="122">
        <v>0</v>
      </c>
      <c r="AB875" s="122">
        <v>0</v>
      </c>
      <c r="AC875" s="122">
        <v>0</v>
      </c>
      <c r="AD875" s="121"/>
      <c r="BO875" s="72" t="s">
        <v>37</v>
      </c>
      <c r="BP875" s="73" t="s">
        <v>4256</v>
      </c>
      <c r="BQ875" s="75">
        <v>0</v>
      </c>
      <c r="BR875" s="75">
        <v>369000625</v>
      </c>
      <c r="BS875" s="75">
        <v>396000625</v>
      </c>
      <c r="BT875" s="75">
        <v>0</v>
      </c>
      <c r="BU875" s="75">
        <v>0</v>
      </c>
      <c r="BV875" s="75">
        <v>0</v>
      </c>
      <c r="BW875" s="75">
        <v>0</v>
      </c>
      <c r="BX875" s="75">
        <v>0</v>
      </c>
      <c r="BY875" s="75">
        <v>0</v>
      </c>
      <c r="BZ875" s="75">
        <v>0</v>
      </c>
      <c r="CA875" s="75">
        <v>0</v>
      </c>
    </row>
    <row r="876" spans="14:79" ht="12" customHeight="1">
      <c r="N876" s="119" t="s">
        <v>24</v>
      </c>
      <c r="O876" s="120" t="s">
        <v>594</v>
      </c>
      <c r="P876" s="122">
        <v>120000026</v>
      </c>
      <c r="Q876" s="122">
        <v>130000026</v>
      </c>
      <c r="R876" s="122">
        <v>135000026</v>
      </c>
      <c r="S876" s="122">
        <v>145000026</v>
      </c>
      <c r="T876" s="122">
        <v>155000026</v>
      </c>
      <c r="U876" s="122">
        <v>170000026</v>
      </c>
      <c r="V876" s="122">
        <v>200000026</v>
      </c>
      <c r="W876" s="122">
        <v>230000026</v>
      </c>
      <c r="X876" s="122">
        <v>235000026</v>
      </c>
      <c r="Y876" s="122">
        <v>240000026</v>
      </c>
      <c r="Z876" s="122">
        <v>260000026</v>
      </c>
      <c r="AA876" s="122">
        <v>0</v>
      </c>
      <c r="AB876" s="122">
        <v>0</v>
      </c>
      <c r="AC876" s="122">
        <v>0</v>
      </c>
      <c r="AD876" s="121"/>
      <c r="BO876" s="72" t="s">
        <v>37</v>
      </c>
      <c r="BP876" s="73" t="s">
        <v>4257</v>
      </c>
      <c r="BQ876" s="75">
        <v>0</v>
      </c>
      <c r="BR876" s="75">
        <v>306000625</v>
      </c>
      <c r="BS876" s="75">
        <v>0</v>
      </c>
      <c r="BT876" s="75">
        <v>0</v>
      </c>
      <c r="BU876" s="75">
        <v>450000625</v>
      </c>
      <c r="BV876" s="75">
        <v>0</v>
      </c>
      <c r="BW876" s="75">
        <v>450000625</v>
      </c>
      <c r="BX876" s="75">
        <v>0</v>
      </c>
      <c r="BY876" s="75">
        <v>0</v>
      </c>
      <c r="BZ876" s="75">
        <v>0</v>
      </c>
      <c r="CA876" s="75">
        <v>0</v>
      </c>
    </row>
    <row r="877" spans="14:79" ht="12" customHeight="1">
      <c r="N877" s="119" t="s">
        <v>24</v>
      </c>
      <c r="O877" s="120" t="s">
        <v>1297</v>
      </c>
      <c r="P877" s="122">
        <v>130000026</v>
      </c>
      <c r="Q877" s="122">
        <v>150000026</v>
      </c>
      <c r="R877" s="122">
        <v>160000026</v>
      </c>
      <c r="S877" s="122">
        <v>185000026</v>
      </c>
      <c r="T877" s="122">
        <v>200000026</v>
      </c>
      <c r="U877" s="122">
        <v>220000026</v>
      </c>
      <c r="V877" s="122">
        <v>0</v>
      </c>
      <c r="W877" s="122">
        <v>0</v>
      </c>
      <c r="X877" s="122">
        <v>0</v>
      </c>
      <c r="Y877" s="122">
        <v>0</v>
      </c>
      <c r="Z877" s="122">
        <v>0</v>
      </c>
      <c r="AA877" s="122">
        <v>0</v>
      </c>
      <c r="AB877" s="122">
        <v>0</v>
      </c>
      <c r="AC877" s="122">
        <v>0</v>
      </c>
      <c r="AD877" s="121"/>
      <c r="BO877" s="72" t="s">
        <v>37</v>
      </c>
      <c r="BP877" s="73" t="s">
        <v>4258</v>
      </c>
      <c r="BQ877" s="75">
        <v>0</v>
      </c>
      <c r="BR877" s="75">
        <v>0</v>
      </c>
      <c r="BS877" s="75">
        <v>0</v>
      </c>
      <c r="BT877" s="75">
        <v>0</v>
      </c>
      <c r="BU877" s="75">
        <v>450000625</v>
      </c>
      <c r="BV877" s="75">
        <v>504000625</v>
      </c>
      <c r="BW877" s="75">
        <v>0</v>
      </c>
      <c r="BX877" s="75">
        <v>0</v>
      </c>
      <c r="BY877" s="75">
        <v>0</v>
      </c>
      <c r="BZ877" s="75">
        <v>0</v>
      </c>
      <c r="CA877" s="75">
        <v>0</v>
      </c>
    </row>
    <row r="878" spans="14:79" ht="12" customHeight="1">
      <c r="N878" s="119" t="s">
        <v>24</v>
      </c>
      <c r="O878" s="120" t="s">
        <v>2677</v>
      </c>
      <c r="P878" s="122">
        <v>0</v>
      </c>
      <c r="Q878" s="122">
        <v>0</v>
      </c>
      <c r="R878" s="122">
        <v>0</v>
      </c>
      <c r="S878" s="122">
        <v>0</v>
      </c>
      <c r="T878" s="122">
        <v>0</v>
      </c>
      <c r="U878" s="122">
        <v>0</v>
      </c>
      <c r="V878" s="122">
        <v>0</v>
      </c>
      <c r="W878" s="122">
        <v>0</v>
      </c>
      <c r="X878" s="122">
        <v>0</v>
      </c>
      <c r="Y878" s="122">
        <v>0</v>
      </c>
      <c r="Z878" s="122">
        <v>0</v>
      </c>
      <c r="AA878" s="122">
        <v>575000026</v>
      </c>
      <c r="AB878" s="122">
        <v>600000026</v>
      </c>
      <c r="AC878" s="122">
        <v>620000026</v>
      </c>
      <c r="AD878" s="121"/>
      <c r="BO878" s="72" t="s">
        <v>37</v>
      </c>
      <c r="BP878" s="73" t="s">
        <v>4259</v>
      </c>
      <c r="BQ878" s="75">
        <v>576000625</v>
      </c>
      <c r="BR878" s="75">
        <v>612000625</v>
      </c>
      <c r="BS878" s="75">
        <v>639000625</v>
      </c>
      <c r="BT878" s="75">
        <v>666000625</v>
      </c>
      <c r="BU878" s="75">
        <v>450000625</v>
      </c>
      <c r="BV878" s="75">
        <v>747000625</v>
      </c>
      <c r="BW878" s="75">
        <v>774000625</v>
      </c>
      <c r="BX878" s="75">
        <v>810000625</v>
      </c>
      <c r="BY878" s="75">
        <v>882000625</v>
      </c>
      <c r="BZ878" s="75">
        <v>0</v>
      </c>
      <c r="CA878" s="75">
        <v>0</v>
      </c>
    </row>
    <row r="879" spans="14:79" ht="12" customHeight="1">
      <c r="N879" s="119" t="s">
        <v>24</v>
      </c>
      <c r="O879" s="120" t="s">
        <v>386</v>
      </c>
      <c r="P879" s="122">
        <v>115000026</v>
      </c>
      <c r="Q879" s="122">
        <v>140000026</v>
      </c>
      <c r="R879" s="122">
        <v>150000026</v>
      </c>
      <c r="S879" s="122">
        <v>165000026</v>
      </c>
      <c r="T879" s="122">
        <v>175000026</v>
      </c>
      <c r="U879" s="122">
        <v>185000026</v>
      </c>
      <c r="V879" s="122">
        <v>0</v>
      </c>
      <c r="W879" s="122">
        <v>0</v>
      </c>
      <c r="X879" s="122">
        <v>0</v>
      </c>
      <c r="Y879" s="122">
        <v>0</v>
      </c>
      <c r="Z879" s="122">
        <v>0</v>
      </c>
      <c r="AA879" s="122">
        <v>0</v>
      </c>
      <c r="AB879" s="122">
        <v>0</v>
      </c>
      <c r="AC879" s="122">
        <v>0</v>
      </c>
      <c r="AD879" s="121"/>
      <c r="BO879" s="72" t="s">
        <v>37</v>
      </c>
      <c r="BP879" s="73" t="s">
        <v>5317</v>
      </c>
      <c r="BQ879" s="74"/>
      <c r="BR879" s="74"/>
      <c r="BS879" s="74"/>
      <c r="BT879" s="74"/>
      <c r="BU879" s="74"/>
      <c r="BV879" s="74"/>
      <c r="BW879" s="74"/>
      <c r="BX879" s="74"/>
      <c r="BY879" s="74"/>
      <c r="BZ879" s="74"/>
      <c r="CA879" s="75">
        <v>800000026</v>
      </c>
    </row>
    <row r="880" spans="14:79" ht="12" customHeight="1">
      <c r="N880" s="119" t="s">
        <v>24</v>
      </c>
      <c r="O880" s="120" t="s">
        <v>1061</v>
      </c>
      <c r="P880" s="122">
        <v>110000026</v>
      </c>
      <c r="Q880" s="122">
        <v>135000026</v>
      </c>
      <c r="R880" s="122">
        <v>145000026</v>
      </c>
      <c r="S880" s="122">
        <v>160000026</v>
      </c>
      <c r="T880" s="122">
        <v>170000026</v>
      </c>
      <c r="U880" s="122">
        <v>180000026</v>
      </c>
      <c r="V880" s="122">
        <v>0</v>
      </c>
      <c r="W880" s="122">
        <v>0</v>
      </c>
      <c r="X880" s="122">
        <v>0</v>
      </c>
      <c r="Y880" s="122">
        <v>0</v>
      </c>
      <c r="Z880" s="122">
        <v>0</v>
      </c>
      <c r="AA880" s="122">
        <v>0</v>
      </c>
      <c r="AB880" s="122">
        <v>0</v>
      </c>
      <c r="AC880" s="122">
        <v>0</v>
      </c>
      <c r="AD880" s="121"/>
      <c r="BO880" s="72" t="s">
        <v>37</v>
      </c>
      <c r="BP880" s="73" t="s">
        <v>4260</v>
      </c>
      <c r="BQ880" s="75">
        <v>0</v>
      </c>
      <c r="BR880" s="75">
        <v>0</v>
      </c>
      <c r="BS880" s="75">
        <v>585000625</v>
      </c>
      <c r="BT880" s="75">
        <v>675000625</v>
      </c>
      <c r="BU880" s="75">
        <v>585000625</v>
      </c>
      <c r="BV880" s="75">
        <v>765000625</v>
      </c>
      <c r="BW880" s="75">
        <v>0</v>
      </c>
      <c r="BX880" s="75">
        <v>0</v>
      </c>
      <c r="BY880" s="75">
        <v>0</v>
      </c>
      <c r="BZ880" s="75">
        <v>0</v>
      </c>
      <c r="CA880" s="75">
        <v>0</v>
      </c>
    </row>
    <row r="881" spans="14:79" ht="12" customHeight="1">
      <c r="N881" s="119" t="s">
        <v>24</v>
      </c>
      <c r="O881" s="120" t="s">
        <v>647</v>
      </c>
      <c r="P881" s="122">
        <v>115000026</v>
      </c>
      <c r="Q881" s="122">
        <v>140000026</v>
      </c>
      <c r="R881" s="122">
        <v>150000026</v>
      </c>
      <c r="S881" s="122">
        <v>165000026</v>
      </c>
      <c r="T881" s="122">
        <v>175000026</v>
      </c>
      <c r="U881" s="122">
        <v>185000026</v>
      </c>
      <c r="V881" s="122">
        <v>0</v>
      </c>
      <c r="W881" s="122">
        <v>0</v>
      </c>
      <c r="X881" s="122">
        <v>0</v>
      </c>
      <c r="Y881" s="122">
        <v>0</v>
      </c>
      <c r="Z881" s="122">
        <v>0</v>
      </c>
      <c r="AA881" s="122">
        <v>0</v>
      </c>
      <c r="AB881" s="122">
        <v>0</v>
      </c>
      <c r="AC881" s="122">
        <v>0</v>
      </c>
      <c r="AD881" s="121"/>
      <c r="BO881" s="72" t="s">
        <v>37</v>
      </c>
      <c r="BP881" s="73" t="s">
        <v>4261</v>
      </c>
      <c r="BQ881" s="75">
        <v>306000625</v>
      </c>
      <c r="BR881" s="75">
        <v>342000625</v>
      </c>
      <c r="BS881" s="75">
        <v>369000625</v>
      </c>
      <c r="BT881" s="75">
        <v>396000625</v>
      </c>
      <c r="BU881" s="75">
        <v>441000625</v>
      </c>
      <c r="BV881" s="75">
        <v>477000625</v>
      </c>
      <c r="BW881" s="75">
        <v>504000625</v>
      </c>
      <c r="BX881" s="75">
        <v>540000625</v>
      </c>
      <c r="BY881" s="75">
        <v>0</v>
      </c>
      <c r="BZ881" s="75">
        <v>0</v>
      </c>
      <c r="CA881" s="75">
        <v>0</v>
      </c>
    </row>
    <row r="882" spans="14:79" ht="12" customHeight="1">
      <c r="N882" s="119" t="s">
        <v>24</v>
      </c>
      <c r="O882" s="120" t="s">
        <v>1298</v>
      </c>
      <c r="P882" s="122">
        <v>115000026</v>
      </c>
      <c r="Q882" s="122">
        <v>140000026</v>
      </c>
      <c r="R882" s="122">
        <v>150000026</v>
      </c>
      <c r="S882" s="122">
        <v>165000026</v>
      </c>
      <c r="T882" s="122">
        <v>175000026</v>
      </c>
      <c r="U882" s="122">
        <v>185000026</v>
      </c>
      <c r="V882" s="122">
        <v>0</v>
      </c>
      <c r="W882" s="122">
        <v>0</v>
      </c>
      <c r="X882" s="122">
        <v>0</v>
      </c>
      <c r="Y882" s="122">
        <v>0</v>
      </c>
      <c r="Z882" s="122">
        <v>0</v>
      </c>
      <c r="AA882" s="122">
        <v>0</v>
      </c>
      <c r="AB882" s="122">
        <v>0</v>
      </c>
      <c r="AC882" s="122">
        <v>0</v>
      </c>
      <c r="AD882" s="121"/>
      <c r="BO882" s="72" t="s">
        <v>37</v>
      </c>
      <c r="BP882" s="73" t="s">
        <v>4262</v>
      </c>
      <c r="BQ882" s="75">
        <v>0</v>
      </c>
      <c r="BR882" s="75">
        <v>297000625</v>
      </c>
      <c r="BS882" s="75">
        <v>0</v>
      </c>
      <c r="BT882" s="75">
        <v>0</v>
      </c>
      <c r="BU882" s="75">
        <v>0</v>
      </c>
      <c r="BV882" s="75">
        <v>0</v>
      </c>
      <c r="BW882" s="75">
        <v>0</v>
      </c>
      <c r="BX882" s="75">
        <v>0</v>
      </c>
      <c r="BY882" s="75">
        <v>0</v>
      </c>
      <c r="BZ882" s="75">
        <v>0</v>
      </c>
      <c r="CA882" s="75">
        <v>0</v>
      </c>
    </row>
    <row r="883" spans="14:79" ht="12" customHeight="1">
      <c r="N883" s="119" t="s">
        <v>24</v>
      </c>
      <c r="O883" s="120" t="s">
        <v>1976</v>
      </c>
      <c r="P883" s="122">
        <v>0</v>
      </c>
      <c r="Q883" s="122">
        <v>220000026</v>
      </c>
      <c r="R883" s="122">
        <v>250000026</v>
      </c>
      <c r="S883" s="122">
        <v>275000026</v>
      </c>
      <c r="T883" s="122">
        <v>305000026</v>
      </c>
      <c r="U883" s="122">
        <v>325000026</v>
      </c>
      <c r="V883" s="122">
        <v>0</v>
      </c>
      <c r="W883" s="122">
        <v>0</v>
      </c>
      <c r="X883" s="122">
        <v>0</v>
      </c>
      <c r="Y883" s="122">
        <v>0</v>
      </c>
      <c r="Z883" s="122">
        <v>0</v>
      </c>
      <c r="AA883" s="122">
        <v>0</v>
      </c>
      <c r="AB883" s="122">
        <v>0</v>
      </c>
      <c r="AC883" s="122">
        <v>0</v>
      </c>
      <c r="AD883" s="121"/>
      <c r="BO883" s="72" t="s">
        <v>37</v>
      </c>
      <c r="BP883" s="73" t="s">
        <v>4263</v>
      </c>
      <c r="BQ883" s="75">
        <v>0</v>
      </c>
      <c r="BR883" s="75">
        <v>324000625</v>
      </c>
      <c r="BS883" s="75">
        <v>432000625</v>
      </c>
      <c r="BT883" s="75">
        <v>459000625</v>
      </c>
      <c r="BU883" s="75">
        <v>423000625</v>
      </c>
      <c r="BV883" s="75">
        <v>540000625</v>
      </c>
      <c r="BW883" s="75">
        <v>0</v>
      </c>
      <c r="BX883" s="75">
        <v>0</v>
      </c>
      <c r="BY883" s="75">
        <v>0</v>
      </c>
      <c r="BZ883" s="75">
        <v>0</v>
      </c>
      <c r="CA883" s="75">
        <v>0</v>
      </c>
    </row>
    <row r="884" spans="14:79" ht="12" customHeight="1">
      <c r="N884" s="119" t="s">
        <v>24</v>
      </c>
      <c r="O884" s="120" t="s">
        <v>145</v>
      </c>
      <c r="P884" s="122">
        <v>105000026</v>
      </c>
      <c r="Q884" s="122">
        <v>115000026</v>
      </c>
      <c r="R884" s="122">
        <v>120000026</v>
      </c>
      <c r="S884" s="122">
        <v>140000026</v>
      </c>
      <c r="T884" s="122">
        <v>150000026</v>
      </c>
      <c r="U884" s="122">
        <v>0</v>
      </c>
      <c r="V884" s="122">
        <v>0</v>
      </c>
      <c r="W884" s="122">
        <v>0</v>
      </c>
      <c r="X884" s="122">
        <v>0</v>
      </c>
      <c r="Y884" s="122">
        <v>0</v>
      </c>
      <c r="Z884" s="122">
        <v>0</v>
      </c>
      <c r="AA884" s="122">
        <v>0</v>
      </c>
      <c r="AB884" s="122">
        <v>0</v>
      </c>
      <c r="AC884" s="122">
        <v>0</v>
      </c>
      <c r="AD884" s="121"/>
      <c r="BO884" s="72" t="s">
        <v>37</v>
      </c>
      <c r="BP884" s="73" t="s">
        <v>4264</v>
      </c>
      <c r="BQ884" s="75">
        <v>0</v>
      </c>
      <c r="BR884" s="75">
        <v>0</v>
      </c>
      <c r="BS884" s="75">
        <v>0</v>
      </c>
      <c r="BT884" s="75">
        <v>0</v>
      </c>
      <c r="BU884" s="75">
        <v>630000625</v>
      </c>
      <c r="BV884" s="75">
        <v>666000625</v>
      </c>
      <c r="BW884" s="75">
        <v>0</v>
      </c>
      <c r="BX884" s="75">
        <v>0</v>
      </c>
      <c r="BY884" s="75">
        <v>0</v>
      </c>
      <c r="BZ884" s="75">
        <v>0</v>
      </c>
      <c r="CA884" s="75">
        <v>0</v>
      </c>
    </row>
    <row r="885" spans="14:79" ht="12" customHeight="1">
      <c r="N885" s="119" t="s">
        <v>24</v>
      </c>
      <c r="O885" s="120" t="s">
        <v>119</v>
      </c>
      <c r="P885" s="122">
        <v>105000026</v>
      </c>
      <c r="Q885" s="122">
        <v>115000026</v>
      </c>
      <c r="R885" s="122">
        <v>120000026</v>
      </c>
      <c r="S885" s="122">
        <v>140000026</v>
      </c>
      <c r="T885" s="122">
        <v>150000026</v>
      </c>
      <c r="U885" s="122">
        <v>0</v>
      </c>
      <c r="V885" s="122">
        <v>0</v>
      </c>
      <c r="W885" s="122">
        <v>0</v>
      </c>
      <c r="X885" s="122">
        <v>0</v>
      </c>
      <c r="Y885" s="122">
        <v>0</v>
      </c>
      <c r="Z885" s="122">
        <v>0</v>
      </c>
      <c r="AA885" s="122">
        <v>0</v>
      </c>
      <c r="AB885" s="122">
        <v>0</v>
      </c>
      <c r="AC885" s="122">
        <v>0</v>
      </c>
      <c r="AD885" s="121"/>
      <c r="BO885" s="72" t="s">
        <v>37</v>
      </c>
      <c r="BP885" s="73" t="s">
        <v>4265</v>
      </c>
      <c r="BQ885" s="75">
        <v>292000625</v>
      </c>
      <c r="BR885" s="75">
        <v>0</v>
      </c>
      <c r="BS885" s="75">
        <v>639000625</v>
      </c>
      <c r="BT885" s="75">
        <v>666000625</v>
      </c>
      <c r="BU885" s="75">
        <v>0</v>
      </c>
      <c r="BV885" s="75">
        <v>0</v>
      </c>
      <c r="BW885" s="75">
        <v>0</v>
      </c>
      <c r="BX885" s="75">
        <v>0</v>
      </c>
      <c r="BY885" s="75">
        <v>0</v>
      </c>
      <c r="BZ885" s="75">
        <v>0</v>
      </c>
      <c r="CA885" s="75">
        <v>0</v>
      </c>
    </row>
    <row r="886" spans="14:79" ht="12" customHeight="1">
      <c r="N886" s="119" t="s">
        <v>24</v>
      </c>
      <c r="O886" s="120" t="s">
        <v>962</v>
      </c>
      <c r="P886" s="122">
        <v>105000026</v>
      </c>
      <c r="Q886" s="122">
        <v>115000026</v>
      </c>
      <c r="R886" s="122">
        <v>120000026</v>
      </c>
      <c r="S886" s="122">
        <v>140000026</v>
      </c>
      <c r="T886" s="122">
        <v>150000026</v>
      </c>
      <c r="U886" s="122">
        <v>0</v>
      </c>
      <c r="V886" s="122">
        <v>0</v>
      </c>
      <c r="W886" s="122">
        <v>0</v>
      </c>
      <c r="X886" s="122">
        <v>0</v>
      </c>
      <c r="Y886" s="122">
        <v>0</v>
      </c>
      <c r="Z886" s="122">
        <v>0</v>
      </c>
      <c r="AA886" s="122">
        <v>0</v>
      </c>
      <c r="AB886" s="122">
        <v>0</v>
      </c>
      <c r="AC886" s="122">
        <v>0</v>
      </c>
      <c r="AD886" s="121"/>
      <c r="BO886" s="72" t="s">
        <v>37</v>
      </c>
      <c r="BP886" s="73" t="s">
        <v>4266</v>
      </c>
      <c r="BQ886" s="75">
        <v>0</v>
      </c>
      <c r="BR886" s="75">
        <v>0</v>
      </c>
      <c r="BS886" s="75">
        <v>0</v>
      </c>
      <c r="BT886" s="75">
        <v>441000625</v>
      </c>
      <c r="BU886" s="75">
        <v>486000625</v>
      </c>
      <c r="BV886" s="75">
        <v>0</v>
      </c>
      <c r="BW886" s="75">
        <v>0</v>
      </c>
      <c r="BX886" s="75">
        <v>810000625</v>
      </c>
      <c r="BY886" s="75">
        <v>0</v>
      </c>
      <c r="BZ886" s="75">
        <v>0</v>
      </c>
      <c r="CA886" s="75">
        <v>0</v>
      </c>
    </row>
    <row r="887" spans="14:79" ht="12" customHeight="1">
      <c r="N887" s="119" t="s">
        <v>24</v>
      </c>
      <c r="O887" s="120" t="s">
        <v>817</v>
      </c>
      <c r="P887" s="122">
        <v>105000026</v>
      </c>
      <c r="Q887" s="122">
        <v>115000026</v>
      </c>
      <c r="R887" s="122">
        <v>120000026</v>
      </c>
      <c r="S887" s="122">
        <v>140000026</v>
      </c>
      <c r="T887" s="122">
        <v>150000026</v>
      </c>
      <c r="U887" s="122">
        <v>0</v>
      </c>
      <c r="V887" s="122">
        <v>0</v>
      </c>
      <c r="W887" s="122">
        <v>0</v>
      </c>
      <c r="X887" s="122">
        <v>0</v>
      </c>
      <c r="Y887" s="122">
        <v>0</v>
      </c>
      <c r="Z887" s="122">
        <v>0</v>
      </c>
      <c r="AA887" s="122">
        <v>0</v>
      </c>
      <c r="AB887" s="122">
        <v>0</v>
      </c>
      <c r="AC887" s="122">
        <v>0</v>
      </c>
      <c r="AD887" s="121"/>
      <c r="BO887" s="72" t="s">
        <v>37</v>
      </c>
      <c r="BP887" s="73" t="s">
        <v>4267</v>
      </c>
      <c r="BQ887" s="75">
        <v>0</v>
      </c>
      <c r="BR887" s="75">
        <v>0</v>
      </c>
      <c r="BS887" s="75">
        <v>0</v>
      </c>
      <c r="BT887" s="75">
        <v>666000625</v>
      </c>
      <c r="BU887" s="75">
        <v>558000625</v>
      </c>
      <c r="BV887" s="75">
        <v>594000625</v>
      </c>
      <c r="BW887" s="75">
        <v>621000625</v>
      </c>
      <c r="BX887" s="75">
        <v>657000625</v>
      </c>
      <c r="BY887" s="75">
        <v>0</v>
      </c>
      <c r="BZ887" s="75">
        <v>0</v>
      </c>
      <c r="CA887" s="75">
        <v>0</v>
      </c>
    </row>
    <row r="888" spans="14:79" ht="12" customHeight="1">
      <c r="N888" s="119" t="s">
        <v>24</v>
      </c>
      <c r="O888" s="120" t="s">
        <v>462</v>
      </c>
      <c r="P888" s="122">
        <v>105000026</v>
      </c>
      <c r="Q888" s="122">
        <v>115000026</v>
      </c>
      <c r="R888" s="122">
        <v>120000026</v>
      </c>
      <c r="S888" s="122">
        <v>140000026</v>
      </c>
      <c r="T888" s="122">
        <v>150000026</v>
      </c>
      <c r="U888" s="122">
        <v>0</v>
      </c>
      <c r="V888" s="122">
        <v>0</v>
      </c>
      <c r="W888" s="122">
        <v>0</v>
      </c>
      <c r="X888" s="122">
        <v>0</v>
      </c>
      <c r="Y888" s="122">
        <v>0</v>
      </c>
      <c r="Z888" s="122">
        <v>0</v>
      </c>
      <c r="AA888" s="122">
        <v>0</v>
      </c>
      <c r="AB888" s="122">
        <v>0</v>
      </c>
      <c r="AC888" s="122">
        <v>0</v>
      </c>
      <c r="AD888" s="121"/>
      <c r="BO888" s="72" t="s">
        <v>37</v>
      </c>
      <c r="BP888" s="73" t="s">
        <v>4268</v>
      </c>
      <c r="BQ888" s="75">
        <v>0</v>
      </c>
      <c r="BR888" s="75">
        <v>297000625</v>
      </c>
      <c r="BS888" s="75">
        <v>324000625</v>
      </c>
      <c r="BT888" s="75">
        <v>351000625</v>
      </c>
      <c r="BU888" s="75">
        <v>0</v>
      </c>
      <c r="BV888" s="75">
        <v>0</v>
      </c>
      <c r="BW888" s="75">
        <v>0</v>
      </c>
      <c r="BX888" s="75">
        <v>0</v>
      </c>
      <c r="BY888" s="75">
        <v>0</v>
      </c>
      <c r="BZ888" s="75">
        <v>0</v>
      </c>
      <c r="CA888" s="75">
        <v>0</v>
      </c>
    </row>
    <row r="889" spans="14:79" ht="12" customHeight="1">
      <c r="N889" s="119" t="s">
        <v>24</v>
      </c>
      <c r="O889" s="120" t="s">
        <v>635</v>
      </c>
      <c r="P889" s="122">
        <v>105000026</v>
      </c>
      <c r="Q889" s="122">
        <v>115000026</v>
      </c>
      <c r="R889" s="122">
        <v>120000026</v>
      </c>
      <c r="S889" s="122">
        <v>140000026</v>
      </c>
      <c r="T889" s="122">
        <v>150000026</v>
      </c>
      <c r="U889" s="122">
        <v>0</v>
      </c>
      <c r="V889" s="122">
        <v>0</v>
      </c>
      <c r="W889" s="122">
        <v>0</v>
      </c>
      <c r="X889" s="122">
        <v>0</v>
      </c>
      <c r="Y889" s="122">
        <v>0</v>
      </c>
      <c r="Z889" s="122">
        <v>0</v>
      </c>
      <c r="AA889" s="122">
        <v>0</v>
      </c>
      <c r="AB889" s="122">
        <v>0</v>
      </c>
      <c r="AC889" s="122">
        <v>0</v>
      </c>
      <c r="AD889" s="121"/>
      <c r="BO889" s="72" t="s">
        <v>37</v>
      </c>
      <c r="BP889" s="73" t="s">
        <v>4269</v>
      </c>
      <c r="BQ889" s="75">
        <v>0</v>
      </c>
      <c r="BR889" s="75">
        <v>0</v>
      </c>
      <c r="BS889" s="75">
        <v>0</v>
      </c>
      <c r="BT889" s="75">
        <v>351000625</v>
      </c>
      <c r="BU889" s="75">
        <v>0</v>
      </c>
      <c r="BV889" s="75">
        <v>0</v>
      </c>
      <c r="BW889" s="75">
        <v>0</v>
      </c>
      <c r="BX889" s="75">
        <v>0</v>
      </c>
      <c r="BY889" s="75">
        <v>0</v>
      </c>
      <c r="BZ889" s="75">
        <v>0</v>
      </c>
      <c r="CA889" s="75">
        <v>0</v>
      </c>
    </row>
    <row r="890" spans="14:79" ht="12" customHeight="1">
      <c r="N890" s="119" t="s">
        <v>24</v>
      </c>
      <c r="O890" s="120" t="s">
        <v>2080</v>
      </c>
      <c r="P890" s="122">
        <v>105000026</v>
      </c>
      <c r="Q890" s="122">
        <v>115000026</v>
      </c>
      <c r="R890" s="122">
        <v>120000026</v>
      </c>
      <c r="S890" s="122">
        <v>140000026</v>
      </c>
      <c r="T890" s="122">
        <v>150000026</v>
      </c>
      <c r="U890" s="122">
        <v>0</v>
      </c>
      <c r="V890" s="122">
        <v>0</v>
      </c>
      <c r="W890" s="122">
        <v>0</v>
      </c>
      <c r="X890" s="122">
        <v>0</v>
      </c>
      <c r="Y890" s="122">
        <v>0</v>
      </c>
      <c r="Z890" s="122">
        <v>0</v>
      </c>
      <c r="AA890" s="122">
        <v>0</v>
      </c>
      <c r="AB890" s="122">
        <v>0</v>
      </c>
      <c r="AC890" s="122">
        <v>0</v>
      </c>
      <c r="AD890" s="121"/>
      <c r="BO890" s="72" t="s">
        <v>37</v>
      </c>
      <c r="BP890" s="73" t="s">
        <v>4270</v>
      </c>
      <c r="BQ890" s="75">
        <v>288000625</v>
      </c>
      <c r="BR890" s="75">
        <v>324000625</v>
      </c>
      <c r="BS890" s="75">
        <v>351000625</v>
      </c>
      <c r="BT890" s="75">
        <v>378000625</v>
      </c>
      <c r="BU890" s="75">
        <v>423000625</v>
      </c>
      <c r="BV890" s="75">
        <v>459000625</v>
      </c>
      <c r="BW890" s="75">
        <v>486000625</v>
      </c>
      <c r="BX890" s="75">
        <v>522000625</v>
      </c>
      <c r="BY890" s="75">
        <v>594000625</v>
      </c>
      <c r="BZ890" s="75">
        <v>0</v>
      </c>
      <c r="CA890" s="75">
        <v>0</v>
      </c>
    </row>
    <row r="891" spans="14:79" ht="12" customHeight="1">
      <c r="N891" s="119" t="s">
        <v>24</v>
      </c>
      <c r="O891" s="120" t="s">
        <v>666</v>
      </c>
      <c r="P891" s="122">
        <v>115000026</v>
      </c>
      <c r="Q891" s="122">
        <v>120000026</v>
      </c>
      <c r="R891" s="122">
        <v>130000026</v>
      </c>
      <c r="S891" s="122">
        <v>140000026</v>
      </c>
      <c r="T891" s="122">
        <v>150000026</v>
      </c>
      <c r="U891" s="122">
        <v>0</v>
      </c>
      <c r="V891" s="122">
        <v>0</v>
      </c>
      <c r="W891" s="122">
        <v>0</v>
      </c>
      <c r="X891" s="122">
        <v>0</v>
      </c>
      <c r="Y891" s="122">
        <v>0</v>
      </c>
      <c r="Z891" s="122">
        <v>0</v>
      </c>
      <c r="AA891" s="122">
        <v>0</v>
      </c>
      <c r="AB891" s="122">
        <v>0</v>
      </c>
      <c r="AC891" s="122">
        <v>0</v>
      </c>
      <c r="AD891" s="121"/>
      <c r="BO891" s="72" t="s">
        <v>37</v>
      </c>
      <c r="BP891" s="73" t="s">
        <v>4271</v>
      </c>
      <c r="BQ891" s="75">
        <v>320000026</v>
      </c>
      <c r="BR891" s="75">
        <v>330000026</v>
      </c>
      <c r="BS891" s="75">
        <v>340000026</v>
      </c>
      <c r="BT891" s="75">
        <v>350000026</v>
      </c>
      <c r="BU891" s="75">
        <v>375000026</v>
      </c>
      <c r="BV891" s="75">
        <v>405000026</v>
      </c>
      <c r="BW891" s="75">
        <v>445000026</v>
      </c>
      <c r="BX891" s="75">
        <v>0</v>
      </c>
      <c r="BY891" s="75">
        <v>0</v>
      </c>
      <c r="BZ891" s="75">
        <v>0</v>
      </c>
      <c r="CA891" s="75">
        <v>0</v>
      </c>
    </row>
    <row r="892" spans="14:79" ht="12" customHeight="1">
      <c r="N892" s="119" t="s">
        <v>24</v>
      </c>
      <c r="O892" s="120" t="s">
        <v>1616</v>
      </c>
      <c r="P892" s="122">
        <v>105000026</v>
      </c>
      <c r="Q892" s="122">
        <v>115000026</v>
      </c>
      <c r="R892" s="122">
        <v>120000026</v>
      </c>
      <c r="S892" s="122">
        <v>140000026</v>
      </c>
      <c r="T892" s="122">
        <v>150000026</v>
      </c>
      <c r="U892" s="122">
        <v>0</v>
      </c>
      <c r="V892" s="122">
        <v>0</v>
      </c>
      <c r="W892" s="122">
        <v>0</v>
      </c>
      <c r="X892" s="122">
        <v>0</v>
      </c>
      <c r="Y892" s="122">
        <v>0</v>
      </c>
      <c r="Z892" s="122">
        <v>0</v>
      </c>
      <c r="AA892" s="122">
        <v>0</v>
      </c>
      <c r="AB892" s="122">
        <v>0</v>
      </c>
      <c r="AC892" s="122">
        <v>0</v>
      </c>
      <c r="AD892" s="121"/>
      <c r="BO892" s="72" t="s">
        <v>37</v>
      </c>
      <c r="BP892" s="73" t="s">
        <v>4272</v>
      </c>
      <c r="BQ892" s="75">
        <v>0</v>
      </c>
      <c r="BR892" s="75">
        <v>0</v>
      </c>
      <c r="BS892" s="75">
        <v>0</v>
      </c>
      <c r="BT892" s="75">
        <v>0</v>
      </c>
      <c r="BU892" s="75">
        <v>0</v>
      </c>
      <c r="BV892" s="75">
        <v>0</v>
      </c>
      <c r="BW892" s="75">
        <v>0</v>
      </c>
      <c r="BX892" s="75">
        <v>0</v>
      </c>
      <c r="BY892" s="75">
        <v>0</v>
      </c>
      <c r="BZ892" s="75">
        <v>0</v>
      </c>
      <c r="CA892" s="75">
        <v>980000026</v>
      </c>
    </row>
    <row r="893" spans="14:79" ht="12" customHeight="1">
      <c r="N893" s="119" t="s">
        <v>24</v>
      </c>
      <c r="O893" s="120" t="s">
        <v>1592</v>
      </c>
      <c r="P893" s="122">
        <v>105000026</v>
      </c>
      <c r="Q893" s="122">
        <v>115000026</v>
      </c>
      <c r="R893" s="122">
        <v>120000026</v>
      </c>
      <c r="S893" s="122">
        <v>140000026</v>
      </c>
      <c r="T893" s="122">
        <v>150000026</v>
      </c>
      <c r="U893" s="122">
        <v>0</v>
      </c>
      <c r="V893" s="122">
        <v>0</v>
      </c>
      <c r="W893" s="122">
        <v>0</v>
      </c>
      <c r="X893" s="122">
        <v>0</v>
      </c>
      <c r="Y893" s="122">
        <v>0</v>
      </c>
      <c r="Z893" s="122">
        <v>0</v>
      </c>
      <c r="AA893" s="122">
        <v>0</v>
      </c>
      <c r="AB893" s="122">
        <v>0</v>
      </c>
      <c r="AC893" s="122">
        <v>0</v>
      </c>
      <c r="AD893" s="121"/>
      <c r="BO893" s="72" t="s">
        <v>37</v>
      </c>
      <c r="BP893" s="73" t="s">
        <v>4273</v>
      </c>
      <c r="BQ893" s="75">
        <v>576000625</v>
      </c>
      <c r="BR893" s="75">
        <v>297000625</v>
      </c>
      <c r="BS893" s="75">
        <v>0</v>
      </c>
      <c r="BT893" s="75">
        <v>0</v>
      </c>
      <c r="BU893" s="75">
        <v>0</v>
      </c>
      <c r="BV893" s="75">
        <v>0</v>
      </c>
      <c r="BW893" s="75">
        <v>0</v>
      </c>
      <c r="BX893" s="75">
        <v>0</v>
      </c>
      <c r="BY893" s="75">
        <v>0</v>
      </c>
      <c r="BZ893" s="75">
        <v>0</v>
      </c>
      <c r="CA893" s="75">
        <v>0</v>
      </c>
    </row>
    <row r="894" spans="14:79" ht="12" customHeight="1">
      <c r="N894" s="119" t="s">
        <v>24</v>
      </c>
      <c r="O894" s="120" t="s">
        <v>2016</v>
      </c>
      <c r="P894" s="122">
        <v>105000026</v>
      </c>
      <c r="Q894" s="122">
        <v>115000026</v>
      </c>
      <c r="R894" s="122">
        <v>120000026</v>
      </c>
      <c r="S894" s="122">
        <v>140000026</v>
      </c>
      <c r="T894" s="122">
        <v>150000026</v>
      </c>
      <c r="U894" s="122">
        <v>0</v>
      </c>
      <c r="V894" s="122">
        <v>0</v>
      </c>
      <c r="W894" s="122">
        <v>0</v>
      </c>
      <c r="X894" s="122">
        <v>0</v>
      </c>
      <c r="Y894" s="122">
        <v>0</v>
      </c>
      <c r="Z894" s="122">
        <v>0</v>
      </c>
      <c r="AA894" s="122">
        <v>0</v>
      </c>
      <c r="AB894" s="122">
        <v>0</v>
      </c>
      <c r="AC894" s="122">
        <v>0</v>
      </c>
      <c r="AD894" s="121"/>
      <c r="BO894" s="72" t="s">
        <v>37</v>
      </c>
      <c r="BP894" s="73" t="s">
        <v>4274</v>
      </c>
      <c r="BQ894" s="75">
        <v>288000625</v>
      </c>
      <c r="BR894" s="75">
        <v>315000625</v>
      </c>
      <c r="BS894" s="75">
        <v>342000625</v>
      </c>
      <c r="BT894" s="75">
        <v>378000625</v>
      </c>
      <c r="BU894" s="75">
        <v>423000625</v>
      </c>
      <c r="BV894" s="75">
        <v>468000625</v>
      </c>
      <c r="BW894" s="75">
        <v>513000625</v>
      </c>
      <c r="BX894" s="75">
        <v>531000625</v>
      </c>
      <c r="BY894" s="75">
        <v>828000625</v>
      </c>
      <c r="BZ894" s="75">
        <v>0</v>
      </c>
      <c r="CA894" s="75">
        <v>0</v>
      </c>
    </row>
    <row r="895" spans="14:79" ht="12" customHeight="1">
      <c r="N895" s="119" t="s">
        <v>24</v>
      </c>
      <c r="O895" s="120" t="s">
        <v>2470</v>
      </c>
      <c r="P895" s="122">
        <v>105000026</v>
      </c>
      <c r="Q895" s="122">
        <v>115000026</v>
      </c>
      <c r="R895" s="122">
        <v>120000026</v>
      </c>
      <c r="S895" s="122">
        <v>140000026</v>
      </c>
      <c r="T895" s="122">
        <v>150000026</v>
      </c>
      <c r="U895" s="122">
        <v>0</v>
      </c>
      <c r="V895" s="122">
        <v>0</v>
      </c>
      <c r="W895" s="122">
        <v>0</v>
      </c>
      <c r="X895" s="122">
        <v>0</v>
      </c>
      <c r="Y895" s="122">
        <v>0</v>
      </c>
      <c r="Z895" s="122">
        <v>0</v>
      </c>
      <c r="AA895" s="122">
        <v>0</v>
      </c>
      <c r="AB895" s="122">
        <v>0</v>
      </c>
      <c r="AC895" s="122">
        <v>0</v>
      </c>
      <c r="AD895" s="121"/>
      <c r="BO895" s="72" t="s">
        <v>37</v>
      </c>
      <c r="BP895" s="73" t="s">
        <v>4275</v>
      </c>
      <c r="BQ895" s="75">
        <v>292000625</v>
      </c>
      <c r="BR895" s="75">
        <v>585000625</v>
      </c>
      <c r="BS895" s="75">
        <v>612000625</v>
      </c>
      <c r="BT895" s="75">
        <v>639000625</v>
      </c>
      <c r="BU895" s="75">
        <v>684000625</v>
      </c>
      <c r="BV895" s="75">
        <v>702000625</v>
      </c>
      <c r="BW895" s="75">
        <v>720000625</v>
      </c>
      <c r="BX895" s="75">
        <v>783000625</v>
      </c>
      <c r="BY895" s="75">
        <v>855000625</v>
      </c>
      <c r="BZ895" s="75">
        <v>0</v>
      </c>
      <c r="CA895" s="75">
        <v>0</v>
      </c>
    </row>
    <row r="896" spans="14:79" ht="12" customHeight="1">
      <c r="N896" s="119" t="s">
        <v>24</v>
      </c>
      <c r="O896" s="120" t="s">
        <v>2081</v>
      </c>
      <c r="P896" s="122">
        <v>105000026</v>
      </c>
      <c r="Q896" s="122">
        <v>115000026</v>
      </c>
      <c r="R896" s="122">
        <v>120000026</v>
      </c>
      <c r="S896" s="122">
        <v>140000026</v>
      </c>
      <c r="T896" s="122">
        <v>150000026</v>
      </c>
      <c r="U896" s="122">
        <v>0</v>
      </c>
      <c r="V896" s="122">
        <v>0</v>
      </c>
      <c r="W896" s="122">
        <v>0</v>
      </c>
      <c r="X896" s="122">
        <v>0</v>
      </c>
      <c r="Y896" s="122">
        <v>0</v>
      </c>
      <c r="Z896" s="122">
        <v>0</v>
      </c>
      <c r="AA896" s="122">
        <v>0</v>
      </c>
      <c r="AB896" s="122">
        <v>0</v>
      </c>
      <c r="AC896" s="122">
        <v>0</v>
      </c>
      <c r="AD896" s="121"/>
      <c r="BO896" s="72" t="s">
        <v>37</v>
      </c>
      <c r="BP896" s="73" t="s">
        <v>4276</v>
      </c>
      <c r="BQ896" s="75">
        <v>0</v>
      </c>
      <c r="BR896" s="75">
        <v>0</v>
      </c>
      <c r="BS896" s="75">
        <v>612000625</v>
      </c>
      <c r="BT896" s="75">
        <v>0</v>
      </c>
      <c r="BU896" s="75">
        <v>684000625</v>
      </c>
      <c r="BV896" s="75">
        <v>576000625</v>
      </c>
      <c r="BW896" s="75">
        <v>0</v>
      </c>
      <c r="BX896" s="75">
        <v>0</v>
      </c>
      <c r="BY896" s="75">
        <v>0</v>
      </c>
      <c r="BZ896" s="75">
        <v>0</v>
      </c>
      <c r="CA896" s="75">
        <v>0</v>
      </c>
    </row>
    <row r="897" spans="14:79" ht="12" customHeight="1">
      <c r="N897" s="119" t="s">
        <v>24</v>
      </c>
      <c r="O897" s="120" t="s">
        <v>2471</v>
      </c>
      <c r="P897" s="122">
        <v>105000026</v>
      </c>
      <c r="Q897" s="122">
        <v>115000026</v>
      </c>
      <c r="R897" s="122">
        <v>120000026</v>
      </c>
      <c r="S897" s="122">
        <v>140000026</v>
      </c>
      <c r="T897" s="122">
        <v>150000026</v>
      </c>
      <c r="U897" s="122">
        <v>0</v>
      </c>
      <c r="V897" s="122">
        <v>0</v>
      </c>
      <c r="W897" s="122">
        <v>0</v>
      </c>
      <c r="X897" s="122">
        <v>0</v>
      </c>
      <c r="Y897" s="122">
        <v>0</v>
      </c>
      <c r="Z897" s="122">
        <v>0</v>
      </c>
      <c r="AA897" s="122">
        <v>0</v>
      </c>
      <c r="AB897" s="122">
        <v>0</v>
      </c>
      <c r="AC897" s="122">
        <v>0</v>
      </c>
      <c r="AD897" s="121"/>
      <c r="BO897" s="72" t="s">
        <v>37</v>
      </c>
      <c r="BP897" s="73" t="s">
        <v>4277</v>
      </c>
      <c r="BQ897" s="75">
        <v>0</v>
      </c>
      <c r="BR897" s="75">
        <v>0</v>
      </c>
      <c r="BS897" s="75">
        <v>0</v>
      </c>
      <c r="BT897" s="75">
        <v>594000625</v>
      </c>
      <c r="BU897" s="75">
        <v>639000625</v>
      </c>
      <c r="BV897" s="75">
        <v>747000625</v>
      </c>
      <c r="BW897" s="75">
        <v>774000625</v>
      </c>
      <c r="BX897" s="75">
        <v>810000625</v>
      </c>
      <c r="BY897" s="75">
        <v>0</v>
      </c>
      <c r="BZ897" s="75">
        <v>0</v>
      </c>
      <c r="CA897" s="75">
        <v>0</v>
      </c>
    </row>
    <row r="898" spans="14:79" ht="12" customHeight="1">
      <c r="N898" s="119" t="s">
        <v>24</v>
      </c>
      <c r="O898" s="120" t="s">
        <v>963</v>
      </c>
      <c r="P898" s="122">
        <v>105000026</v>
      </c>
      <c r="Q898" s="122">
        <v>115000026</v>
      </c>
      <c r="R898" s="122">
        <v>120000026</v>
      </c>
      <c r="S898" s="122">
        <v>140000026</v>
      </c>
      <c r="T898" s="122">
        <v>150000026</v>
      </c>
      <c r="U898" s="122">
        <v>0</v>
      </c>
      <c r="V898" s="122">
        <v>0</v>
      </c>
      <c r="W898" s="122">
        <v>0</v>
      </c>
      <c r="X898" s="122">
        <v>0</v>
      </c>
      <c r="Y898" s="122">
        <v>0</v>
      </c>
      <c r="Z898" s="122">
        <v>0</v>
      </c>
      <c r="AA898" s="122">
        <v>0</v>
      </c>
      <c r="AB898" s="122">
        <v>0</v>
      </c>
      <c r="AC898" s="122">
        <v>0</v>
      </c>
      <c r="AD898" s="121"/>
      <c r="BO898" s="72" t="s">
        <v>37</v>
      </c>
      <c r="BP898" s="73" t="s">
        <v>4278</v>
      </c>
      <c r="BQ898" s="75">
        <v>576000625</v>
      </c>
      <c r="BR898" s="75">
        <v>612000625</v>
      </c>
      <c r="BS898" s="75">
        <v>639000625</v>
      </c>
      <c r="BT898" s="75">
        <v>650000026</v>
      </c>
      <c r="BU898" s="75">
        <v>700000026</v>
      </c>
      <c r="BV898" s="75">
        <v>740000026</v>
      </c>
      <c r="BW898" s="75">
        <v>765000026</v>
      </c>
      <c r="BX898" s="75">
        <v>800000026</v>
      </c>
      <c r="BY898" s="75">
        <v>0</v>
      </c>
      <c r="BZ898" s="75">
        <v>0</v>
      </c>
      <c r="CA898" s="75">
        <v>0</v>
      </c>
    </row>
    <row r="899" spans="14:79" ht="12" customHeight="1">
      <c r="N899" s="119" t="s">
        <v>24</v>
      </c>
      <c r="O899" s="120" t="s">
        <v>876</v>
      </c>
      <c r="P899" s="122">
        <v>105000026</v>
      </c>
      <c r="Q899" s="122">
        <v>115000026</v>
      </c>
      <c r="R899" s="122">
        <v>120000026</v>
      </c>
      <c r="S899" s="122">
        <v>140000026</v>
      </c>
      <c r="T899" s="122">
        <v>150000026</v>
      </c>
      <c r="U899" s="122">
        <v>0</v>
      </c>
      <c r="V899" s="122">
        <v>0</v>
      </c>
      <c r="W899" s="122">
        <v>0</v>
      </c>
      <c r="X899" s="122">
        <v>0</v>
      </c>
      <c r="Y899" s="122">
        <v>0</v>
      </c>
      <c r="Z899" s="122">
        <v>0</v>
      </c>
      <c r="AA899" s="122">
        <v>0</v>
      </c>
      <c r="AB899" s="122">
        <v>0</v>
      </c>
      <c r="AC899" s="122">
        <v>0</v>
      </c>
      <c r="AD899" s="121"/>
      <c r="BO899" s="72" t="s">
        <v>37</v>
      </c>
      <c r="BP899" s="73" t="s">
        <v>4279</v>
      </c>
      <c r="BQ899" s="75">
        <v>0</v>
      </c>
      <c r="BR899" s="75">
        <v>0</v>
      </c>
      <c r="BS899" s="75">
        <v>0</v>
      </c>
      <c r="BT899" s="75">
        <v>594000625</v>
      </c>
      <c r="BU899" s="75">
        <v>445000625</v>
      </c>
      <c r="BV899" s="75">
        <v>0</v>
      </c>
      <c r="BW899" s="75">
        <v>0</v>
      </c>
      <c r="BX899" s="75">
        <v>0</v>
      </c>
      <c r="BY899" s="75">
        <v>0</v>
      </c>
      <c r="BZ899" s="75">
        <v>0</v>
      </c>
      <c r="CA899" s="75">
        <v>0</v>
      </c>
    </row>
    <row r="900" spans="14:79" ht="12" customHeight="1">
      <c r="N900" s="119" t="s">
        <v>24</v>
      </c>
      <c r="O900" s="120" t="s">
        <v>710</v>
      </c>
      <c r="P900" s="122">
        <v>105000026</v>
      </c>
      <c r="Q900" s="122">
        <v>115000026</v>
      </c>
      <c r="R900" s="122">
        <v>120000026</v>
      </c>
      <c r="S900" s="122">
        <v>140000026</v>
      </c>
      <c r="T900" s="122">
        <v>150000026</v>
      </c>
      <c r="U900" s="122">
        <v>0</v>
      </c>
      <c r="V900" s="122">
        <v>0</v>
      </c>
      <c r="W900" s="122">
        <v>0</v>
      </c>
      <c r="X900" s="122">
        <v>0</v>
      </c>
      <c r="Y900" s="122">
        <v>0</v>
      </c>
      <c r="Z900" s="122">
        <v>0</v>
      </c>
      <c r="AA900" s="122">
        <v>0</v>
      </c>
      <c r="AB900" s="122">
        <v>0</v>
      </c>
      <c r="AC900" s="122">
        <v>0</v>
      </c>
      <c r="AD900" s="121"/>
      <c r="BO900" s="72" t="s">
        <v>37</v>
      </c>
      <c r="BP900" s="73" t="s">
        <v>4280</v>
      </c>
      <c r="BQ900" s="75">
        <v>315000625</v>
      </c>
      <c r="BR900" s="75">
        <v>0</v>
      </c>
      <c r="BS900" s="75">
        <v>378000625</v>
      </c>
      <c r="BT900" s="75">
        <v>0</v>
      </c>
      <c r="BU900" s="75">
        <v>550000625</v>
      </c>
      <c r="BV900" s="75">
        <v>580000625</v>
      </c>
      <c r="BW900" s="75">
        <v>600000625</v>
      </c>
      <c r="BX900" s="75">
        <v>0</v>
      </c>
      <c r="BY900" s="75">
        <v>630000725</v>
      </c>
      <c r="BZ900" s="75">
        <v>0</v>
      </c>
      <c r="CA900" s="75">
        <v>0</v>
      </c>
    </row>
    <row r="901" spans="14:79" ht="12" customHeight="1">
      <c r="N901" s="119" t="s">
        <v>24</v>
      </c>
      <c r="O901" s="120" t="s">
        <v>1159</v>
      </c>
      <c r="P901" s="122">
        <v>0</v>
      </c>
      <c r="Q901" s="122">
        <v>0</v>
      </c>
      <c r="R901" s="122">
        <v>0</v>
      </c>
      <c r="S901" s="122">
        <v>160000026</v>
      </c>
      <c r="T901" s="122">
        <v>170000026</v>
      </c>
      <c r="U901" s="122">
        <v>180000026</v>
      </c>
      <c r="V901" s="122">
        <v>190000026</v>
      </c>
      <c r="W901" s="122">
        <v>200000026</v>
      </c>
      <c r="X901" s="122">
        <v>210000026</v>
      </c>
      <c r="Y901" s="122">
        <v>220000026</v>
      </c>
      <c r="Z901" s="122">
        <v>240000026</v>
      </c>
      <c r="AA901" s="122">
        <v>250000026</v>
      </c>
      <c r="AB901" s="122">
        <v>260000026</v>
      </c>
      <c r="AC901" s="122">
        <v>290000026</v>
      </c>
      <c r="AD901" s="121"/>
      <c r="BO901" s="72" t="s">
        <v>37</v>
      </c>
      <c r="BP901" s="73" t="s">
        <v>4281</v>
      </c>
      <c r="BQ901" s="75">
        <v>594000625</v>
      </c>
      <c r="BR901" s="75">
        <v>630000625</v>
      </c>
      <c r="BS901" s="75">
        <v>378000625</v>
      </c>
      <c r="BT901" s="75">
        <v>405000625</v>
      </c>
      <c r="BU901" s="75">
        <v>450000625</v>
      </c>
      <c r="BV901" s="75">
        <v>486000625</v>
      </c>
      <c r="BW901" s="75">
        <v>513000625</v>
      </c>
      <c r="BX901" s="75">
        <v>549000625</v>
      </c>
      <c r="BY901" s="75">
        <v>621000625</v>
      </c>
      <c r="BZ901" s="75">
        <v>0</v>
      </c>
      <c r="CA901" s="75">
        <v>0</v>
      </c>
    </row>
    <row r="902" spans="14:79" ht="12" customHeight="1">
      <c r="N902" s="119" t="s">
        <v>24</v>
      </c>
      <c r="O902" s="120" t="s">
        <v>1790</v>
      </c>
      <c r="P902" s="122">
        <v>0</v>
      </c>
      <c r="Q902" s="122">
        <v>0</v>
      </c>
      <c r="R902" s="122">
        <v>0</v>
      </c>
      <c r="S902" s="122">
        <v>0</v>
      </c>
      <c r="T902" s="122">
        <v>0</v>
      </c>
      <c r="U902" s="122">
        <v>0</v>
      </c>
      <c r="V902" s="122">
        <v>180000026</v>
      </c>
      <c r="W902" s="122">
        <v>190000026</v>
      </c>
      <c r="X902" s="122">
        <v>200000026</v>
      </c>
      <c r="Y902" s="122">
        <v>220000026</v>
      </c>
      <c r="Z902" s="122">
        <v>270000026</v>
      </c>
      <c r="AA902" s="122">
        <v>0</v>
      </c>
      <c r="AB902" s="122">
        <v>0</v>
      </c>
      <c r="AC902" s="122">
        <v>0</v>
      </c>
      <c r="AD902" s="121"/>
      <c r="BO902" s="72" t="s">
        <v>37</v>
      </c>
      <c r="BP902" s="73" t="s">
        <v>4282</v>
      </c>
      <c r="BQ902" s="75">
        <v>558000625</v>
      </c>
      <c r="BR902" s="75">
        <v>0</v>
      </c>
      <c r="BS902" s="75">
        <v>0</v>
      </c>
      <c r="BT902" s="75">
        <v>0</v>
      </c>
      <c r="BU902" s="75">
        <v>0</v>
      </c>
      <c r="BV902" s="75">
        <v>729000625</v>
      </c>
      <c r="BW902" s="75">
        <v>0</v>
      </c>
      <c r="BX902" s="75">
        <v>0</v>
      </c>
      <c r="BY902" s="75">
        <v>0</v>
      </c>
      <c r="BZ902" s="75">
        <v>0</v>
      </c>
      <c r="CA902" s="75">
        <v>0</v>
      </c>
    </row>
    <row r="903" spans="14:79" ht="12" customHeight="1">
      <c r="N903" s="119" t="s">
        <v>24</v>
      </c>
      <c r="O903" s="120" t="s">
        <v>1425</v>
      </c>
      <c r="P903" s="122">
        <v>0</v>
      </c>
      <c r="Q903" s="122">
        <v>0</v>
      </c>
      <c r="R903" s="122">
        <v>0</v>
      </c>
      <c r="S903" s="122">
        <v>160000026</v>
      </c>
      <c r="T903" s="122">
        <v>170000026</v>
      </c>
      <c r="U903" s="122">
        <v>180000026</v>
      </c>
      <c r="V903" s="122">
        <v>190000026</v>
      </c>
      <c r="W903" s="122">
        <v>200000026</v>
      </c>
      <c r="X903" s="122">
        <v>210000026</v>
      </c>
      <c r="Y903" s="122">
        <v>220000026</v>
      </c>
      <c r="Z903" s="122">
        <v>240000026</v>
      </c>
      <c r="AA903" s="122">
        <v>250000026</v>
      </c>
      <c r="AB903" s="122">
        <v>260000026</v>
      </c>
      <c r="AC903" s="122">
        <v>290000026</v>
      </c>
      <c r="AD903" s="121"/>
      <c r="BO903" s="72" t="s">
        <v>37</v>
      </c>
      <c r="BP903" s="73" t="s">
        <v>4283</v>
      </c>
      <c r="BQ903" s="75">
        <v>0</v>
      </c>
      <c r="BR903" s="75">
        <v>0</v>
      </c>
      <c r="BS903" s="75">
        <v>0</v>
      </c>
      <c r="BT903" s="75">
        <v>0</v>
      </c>
      <c r="BU903" s="75">
        <v>648000625</v>
      </c>
      <c r="BV903" s="75">
        <v>693000625</v>
      </c>
      <c r="BW903" s="75">
        <v>738000625</v>
      </c>
      <c r="BX903" s="75">
        <v>810000625</v>
      </c>
      <c r="BY903" s="75">
        <v>0</v>
      </c>
      <c r="BZ903" s="75">
        <v>0</v>
      </c>
      <c r="CA903" s="75">
        <v>0</v>
      </c>
    </row>
    <row r="904" spans="14:79" ht="12" customHeight="1">
      <c r="N904" s="119" t="s">
        <v>24</v>
      </c>
      <c r="O904" s="120" t="s">
        <v>1426</v>
      </c>
      <c r="P904" s="122">
        <v>0</v>
      </c>
      <c r="Q904" s="122">
        <v>0</v>
      </c>
      <c r="R904" s="122">
        <v>0</v>
      </c>
      <c r="S904" s="122">
        <v>160000026</v>
      </c>
      <c r="T904" s="122">
        <v>170000026</v>
      </c>
      <c r="U904" s="122">
        <v>180000026</v>
      </c>
      <c r="V904" s="122">
        <v>190000026</v>
      </c>
      <c r="W904" s="122">
        <v>200000026</v>
      </c>
      <c r="X904" s="122">
        <v>210000026</v>
      </c>
      <c r="Y904" s="122">
        <v>220000026</v>
      </c>
      <c r="Z904" s="122">
        <v>240000026</v>
      </c>
      <c r="AA904" s="122">
        <v>250000026</v>
      </c>
      <c r="AB904" s="122">
        <v>260000026</v>
      </c>
      <c r="AC904" s="122">
        <v>290000026</v>
      </c>
      <c r="AD904" s="121"/>
      <c r="BO904" s="72" t="s">
        <v>37</v>
      </c>
      <c r="BP904" s="73" t="s">
        <v>4284</v>
      </c>
      <c r="BQ904" s="75">
        <v>290000625</v>
      </c>
      <c r="BR904" s="75">
        <v>0</v>
      </c>
      <c r="BS904" s="75">
        <v>349000625</v>
      </c>
      <c r="BT904" s="75">
        <v>0</v>
      </c>
      <c r="BU904" s="75">
        <v>0</v>
      </c>
      <c r="BV904" s="75">
        <v>0</v>
      </c>
      <c r="BW904" s="75">
        <v>0</v>
      </c>
      <c r="BX904" s="75">
        <v>0</v>
      </c>
      <c r="BY904" s="75">
        <v>0</v>
      </c>
      <c r="BZ904" s="75">
        <v>0</v>
      </c>
      <c r="CA904" s="75">
        <v>0</v>
      </c>
    </row>
    <row r="905" spans="14:79" ht="12" customHeight="1">
      <c r="N905" s="119" t="s">
        <v>24</v>
      </c>
      <c r="O905" s="120" t="s">
        <v>563</v>
      </c>
      <c r="P905" s="122">
        <v>0</v>
      </c>
      <c r="Q905" s="122">
        <v>0</v>
      </c>
      <c r="R905" s="122">
        <v>0</v>
      </c>
      <c r="S905" s="122">
        <v>150000026</v>
      </c>
      <c r="T905" s="122">
        <v>160000026</v>
      </c>
      <c r="U905" s="122">
        <v>165000026</v>
      </c>
      <c r="V905" s="122">
        <v>170000026</v>
      </c>
      <c r="W905" s="122">
        <v>180000026</v>
      </c>
      <c r="X905" s="122">
        <v>185000026</v>
      </c>
      <c r="Y905" s="122">
        <v>190000026</v>
      </c>
      <c r="Z905" s="122">
        <v>200000026</v>
      </c>
      <c r="AA905" s="122">
        <v>210000026</v>
      </c>
      <c r="AB905" s="122">
        <v>0</v>
      </c>
      <c r="AC905" s="122">
        <v>0</v>
      </c>
      <c r="AD905" s="121"/>
      <c r="BO905" s="72" t="s">
        <v>37</v>
      </c>
      <c r="BP905" s="73" t="s">
        <v>4285</v>
      </c>
      <c r="BQ905" s="75">
        <v>360000625</v>
      </c>
      <c r="BR905" s="75">
        <v>387000625</v>
      </c>
      <c r="BS905" s="75">
        <v>414000625</v>
      </c>
      <c r="BT905" s="75">
        <v>0</v>
      </c>
      <c r="BU905" s="75">
        <v>468000625</v>
      </c>
      <c r="BV905" s="75">
        <v>504000625</v>
      </c>
      <c r="BW905" s="75">
        <v>0</v>
      </c>
      <c r="BX905" s="75">
        <v>0</v>
      </c>
      <c r="BY905" s="75">
        <v>0</v>
      </c>
      <c r="BZ905" s="75">
        <v>0</v>
      </c>
      <c r="CA905" s="75">
        <v>0</v>
      </c>
    </row>
    <row r="906" spans="14:79" ht="12" customHeight="1">
      <c r="N906" s="119" t="s">
        <v>24</v>
      </c>
      <c r="O906" s="120" t="s">
        <v>1160</v>
      </c>
      <c r="P906" s="122">
        <v>0</v>
      </c>
      <c r="Q906" s="122">
        <v>0</v>
      </c>
      <c r="R906" s="122">
        <v>0</v>
      </c>
      <c r="S906" s="122">
        <v>150000026</v>
      </c>
      <c r="T906" s="122">
        <v>0</v>
      </c>
      <c r="U906" s="122">
        <v>0</v>
      </c>
      <c r="V906" s="122">
        <v>0</v>
      </c>
      <c r="W906" s="122">
        <v>0</v>
      </c>
      <c r="X906" s="122">
        <v>0</v>
      </c>
      <c r="Y906" s="122">
        <v>0</v>
      </c>
      <c r="Z906" s="122">
        <v>0</v>
      </c>
      <c r="AA906" s="122">
        <v>0</v>
      </c>
      <c r="AB906" s="122">
        <v>0</v>
      </c>
      <c r="AC906" s="122">
        <v>0</v>
      </c>
      <c r="AD906" s="121"/>
      <c r="BO906" s="72" t="s">
        <v>37</v>
      </c>
      <c r="BP906" s="73" t="s">
        <v>4286</v>
      </c>
      <c r="BQ906" s="75">
        <v>0</v>
      </c>
      <c r="BR906" s="75">
        <v>0</v>
      </c>
      <c r="BS906" s="75">
        <v>0</v>
      </c>
      <c r="BT906" s="75">
        <v>486000625</v>
      </c>
      <c r="BU906" s="75">
        <v>423000625</v>
      </c>
      <c r="BV906" s="75">
        <v>0</v>
      </c>
      <c r="BW906" s="75">
        <v>0</v>
      </c>
      <c r="BX906" s="75">
        <v>0</v>
      </c>
      <c r="BY906" s="75">
        <v>0</v>
      </c>
      <c r="BZ906" s="75">
        <v>0</v>
      </c>
      <c r="CA906" s="75">
        <v>0</v>
      </c>
    </row>
    <row r="907" spans="14:79" ht="12" customHeight="1">
      <c r="N907" s="119" t="s">
        <v>24</v>
      </c>
      <c r="O907" s="120" t="s">
        <v>263</v>
      </c>
      <c r="P907" s="122">
        <v>0</v>
      </c>
      <c r="Q907" s="122">
        <v>0</v>
      </c>
      <c r="R907" s="122">
        <v>0</v>
      </c>
      <c r="S907" s="122">
        <v>160000026</v>
      </c>
      <c r="T907" s="122">
        <v>170000026</v>
      </c>
      <c r="U907" s="122">
        <v>180000026</v>
      </c>
      <c r="V907" s="122">
        <v>190000026</v>
      </c>
      <c r="W907" s="122">
        <v>200000026</v>
      </c>
      <c r="X907" s="122">
        <v>210000026</v>
      </c>
      <c r="Y907" s="122">
        <v>220000026</v>
      </c>
      <c r="Z907" s="122">
        <v>240000026</v>
      </c>
      <c r="AA907" s="122">
        <v>250000026</v>
      </c>
      <c r="AB907" s="122">
        <v>260000026</v>
      </c>
      <c r="AC907" s="122">
        <v>290000026</v>
      </c>
      <c r="AD907" s="121"/>
      <c r="BO907" s="72" t="s">
        <v>37</v>
      </c>
      <c r="BP907" s="73" t="s">
        <v>5035</v>
      </c>
      <c r="BQ907" s="75">
        <v>310000925</v>
      </c>
      <c r="BR907" s="75">
        <v>330000925</v>
      </c>
      <c r="BS907" s="75">
        <v>360000925</v>
      </c>
      <c r="BT907" s="75">
        <v>375000925</v>
      </c>
      <c r="BU907" s="75">
        <v>390000925</v>
      </c>
      <c r="BV907" s="75">
        <v>420000925</v>
      </c>
      <c r="BW907" s="75">
        <v>0</v>
      </c>
      <c r="BX907" s="75">
        <v>0</v>
      </c>
      <c r="BY907" s="75">
        <v>0</v>
      </c>
      <c r="BZ907" s="75">
        <v>0</v>
      </c>
      <c r="CA907" s="75">
        <v>0</v>
      </c>
    </row>
    <row r="908" spans="14:79" ht="12" customHeight="1">
      <c r="N908" s="119" t="s">
        <v>24</v>
      </c>
      <c r="O908" s="120" t="s">
        <v>263</v>
      </c>
      <c r="P908" s="122">
        <v>0</v>
      </c>
      <c r="Q908" s="122">
        <v>0</v>
      </c>
      <c r="R908" s="122">
        <v>0</v>
      </c>
      <c r="S908" s="122">
        <v>160000026</v>
      </c>
      <c r="T908" s="122">
        <v>170000026</v>
      </c>
      <c r="U908" s="122">
        <v>180000026</v>
      </c>
      <c r="V908" s="122">
        <v>190000026</v>
      </c>
      <c r="W908" s="122">
        <v>200000026</v>
      </c>
      <c r="X908" s="122">
        <v>210000026</v>
      </c>
      <c r="Y908" s="122">
        <v>220000026</v>
      </c>
      <c r="Z908" s="122">
        <v>240000026</v>
      </c>
      <c r="AA908" s="122">
        <v>250000026</v>
      </c>
      <c r="AB908" s="122">
        <v>260000026</v>
      </c>
      <c r="AC908" s="122">
        <v>290000026</v>
      </c>
      <c r="AD908" s="121"/>
      <c r="BO908" s="72" t="s">
        <v>37</v>
      </c>
      <c r="BP908" s="73" t="s">
        <v>4287</v>
      </c>
      <c r="BQ908" s="75">
        <v>350000625</v>
      </c>
      <c r="BR908" s="75">
        <v>270000625</v>
      </c>
      <c r="BS908" s="75">
        <v>390000625</v>
      </c>
      <c r="BT908" s="75">
        <v>420000625</v>
      </c>
      <c r="BU908" s="75">
        <v>480000625</v>
      </c>
      <c r="BV908" s="75">
        <v>520000625</v>
      </c>
      <c r="BW908" s="75">
        <v>590000625</v>
      </c>
      <c r="BX908" s="75">
        <v>650000625</v>
      </c>
      <c r="BY908" s="75">
        <v>695000625</v>
      </c>
      <c r="BZ908" s="75">
        <v>0</v>
      </c>
      <c r="CA908" s="75">
        <v>0</v>
      </c>
    </row>
    <row r="909" spans="14:79" ht="12" customHeight="1">
      <c r="N909" s="119" t="s">
        <v>24</v>
      </c>
      <c r="O909" s="120" t="s">
        <v>2515</v>
      </c>
      <c r="P909" s="122">
        <v>0</v>
      </c>
      <c r="Q909" s="122">
        <v>0</v>
      </c>
      <c r="R909" s="122">
        <v>0</v>
      </c>
      <c r="S909" s="122">
        <v>160000026</v>
      </c>
      <c r="T909" s="122">
        <v>170000026</v>
      </c>
      <c r="U909" s="122">
        <v>180000026</v>
      </c>
      <c r="V909" s="122">
        <v>190000026</v>
      </c>
      <c r="W909" s="122">
        <v>200000026</v>
      </c>
      <c r="X909" s="122">
        <v>210000026</v>
      </c>
      <c r="Y909" s="122">
        <v>220000026</v>
      </c>
      <c r="Z909" s="122">
        <v>240000026</v>
      </c>
      <c r="AA909" s="122">
        <v>250000026</v>
      </c>
      <c r="AB909" s="122">
        <v>260000026</v>
      </c>
      <c r="AC909" s="122">
        <v>290000026</v>
      </c>
      <c r="AD909" s="121"/>
      <c r="BO909" s="72" t="s">
        <v>37</v>
      </c>
      <c r="BP909" s="73" t="s">
        <v>4288</v>
      </c>
      <c r="BQ909" s="75">
        <v>396000625</v>
      </c>
      <c r="BR909" s="75">
        <v>423000625</v>
      </c>
      <c r="BS909" s="75">
        <v>450000625</v>
      </c>
      <c r="BT909" s="75">
        <v>486000625</v>
      </c>
      <c r="BU909" s="75">
        <v>531000625</v>
      </c>
      <c r="BV909" s="75">
        <v>468000625</v>
      </c>
      <c r="BW909" s="75">
        <v>621000625</v>
      </c>
      <c r="BX909" s="75">
        <v>693000625</v>
      </c>
      <c r="BY909" s="75">
        <v>765000625</v>
      </c>
      <c r="BZ909" s="75">
        <v>0</v>
      </c>
      <c r="CA909" s="75">
        <v>0</v>
      </c>
    </row>
    <row r="910" spans="14:79" ht="12" customHeight="1">
      <c r="N910" s="119" t="s">
        <v>24</v>
      </c>
      <c r="O910" s="120" t="s">
        <v>264</v>
      </c>
      <c r="P910" s="122">
        <v>0</v>
      </c>
      <c r="Q910" s="122">
        <v>0</v>
      </c>
      <c r="R910" s="122">
        <v>0</v>
      </c>
      <c r="S910" s="122">
        <v>150000026</v>
      </c>
      <c r="T910" s="122">
        <v>160000026</v>
      </c>
      <c r="U910" s="122">
        <v>165000026</v>
      </c>
      <c r="V910" s="122">
        <v>170000026</v>
      </c>
      <c r="W910" s="122">
        <v>180000026</v>
      </c>
      <c r="X910" s="122">
        <v>185000026</v>
      </c>
      <c r="Y910" s="122">
        <v>190000026</v>
      </c>
      <c r="Z910" s="122">
        <v>200000026</v>
      </c>
      <c r="AA910" s="122">
        <v>210000026</v>
      </c>
      <c r="AB910" s="122">
        <v>0</v>
      </c>
      <c r="AC910" s="122">
        <v>0</v>
      </c>
      <c r="AD910" s="121"/>
      <c r="BO910" s="72" t="s">
        <v>37</v>
      </c>
      <c r="BP910" s="73" t="s">
        <v>4289</v>
      </c>
      <c r="BQ910" s="75">
        <v>0</v>
      </c>
      <c r="BR910" s="75">
        <v>0</v>
      </c>
      <c r="BS910" s="75">
        <v>0</v>
      </c>
      <c r="BT910" s="75">
        <v>0</v>
      </c>
      <c r="BU910" s="75">
        <v>0</v>
      </c>
      <c r="BV910" s="75">
        <v>0</v>
      </c>
      <c r="BW910" s="75">
        <v>0</v>
      </c>
      <c r="BX910" s="75">
        <v>814000625</v>
      </c>
      <c r="BY910" s="75">
        <v>657000625</v>
      </c>
      <c r="BZ910" s="75">
        <v>0</v>
      </c>
      <c r="CA910" s="75">
        <v>0</v>
      </c>
    </row>
    <row r="911" spans="14:79" ht="12" customHeight="1">
      <c r="N911" s="119" t="s">
        <v>24</v>
      </c>
      <c r="O911" s="120" t="s">
        <v>264</v>
      </c>
      <c r="P911" s="122">
        <v>0</v>
      </c>
      <c r="Q911" s="122">
        <v>0</v>
      </c>
      <c r="R911" s="122">
        <v>0</v>
      </c>
      <c r="S911" s="122">
        <v>150000026</v>
      </c>
      <c r="T911" s="122">
        <v>160000026</v>
      </c>
      <c r="U911" s="122">
        <v>165000026</v>
      </c>
      <c r="V911" s="122">
        <v>170000026</v>
      </c>
      <c r="W911" s="122">
        <v>180000026</v>
      </c>
      <c r="X911" s="122">
        <v>185000026</v>
      </c>
      <c r="Y911" s="122">
        <v>190000026</v>
      </c>
      <c r="Z911" s="122">
        <v>200000026</v>
      </c>
      <c r="AA911" s="122">
        <v>210000026</v>
      </c>
      <c r="AB911" s="122">
        <v>0</v>
      </c>
      <c r="AC911" s="122">
        <v>0</v>
      </c>
      <c r="AD911" s="121"/>
      <c r="BO911" s="72" t="s">
        <v>37</v>
      </c>
      <c r="BP911" s="73" t="s">
        <v>4290</v>
      </c>
      <c r="BQ911" s="75">
        <v>441000625</v>
      </c>
      <c r="BR911" s="75">
        <v>477000625</v>
      </c>
      <c r="BS911" s="75">
        <v>504000625</v>
      </c>
      <c r="BT911" s="75">
        <v>495000625</v>
      </c>
      <c r="BU911" s="75">
        <v>522000625</v>
      </c>
      <c r="BV911" s="75">
        <v>540000625</v>
      </c>
      <c r="BW911" s="75">
        <v>639000625</v>
      </c>
      <c r="BX911" s="75">
        <v>675000625</v>
      </c>
      <c r="BY911" s="75">
        <v>747000625</v>
      </c>
      <c r="BZ911" s="75">
        <v>0</v>
      </c>
      <c r="CA911" s="75">
        <v>0</v>
      </c>
    </row>
    <row r="912" spans="14:79" ht="12" customHeight="1">
      <c r="N912" s="119" t="s">
        <v>24</v>
      </c>
      <c r="O912" s="120" t="s">
        <v>272</v>
      </c>
      <c r="P912" s="122">
        <v>0</v>
      </c>
      <c r="Q912" s="122">
        <v>0</v>
      </c>
      <c r="R912" s="122">
        <v>0</v>
      </c>
      <c r="S912" s="122">
        <v>160000026</v>
      </c>
      <c r="T912" s="122">
        <v>165000026</v>
      </c>
      <c r="U912" s="122">
        <v>170000026</v>
      </c>
      <c r="V912" s="122">
        <v>180000026</v>
      </c>
      <c r="W912" s="122">
        <v>185000026</v>
      </c>
      <c r="X912" s="122">
        <v>190000026</v>
      </c>
      <c r="Y912" s="122">
        <v>200000026</v>
      </c>
      <c r="Z912" s="122">
        <v>210000026</v>
      </c>
      <c r="AA912" s="122">
        <v>220000026</v>
      </c>
      <c r="AB912" s="122">
        <v>0</v>
      </c>
      <c r="AC912" s="122">
        <v>0</v>
      </c>
      <c r="AD912" s="121"/>
      <c r="BO912" s="72" t="s">
        <v>37</v>
      </c>
      <c r="BP912" s="73" t="s">
        <v>4291</v>
      </c>
      <c r="BQ912" s="75">
        <v>288000625</v>
      </c>
      <c r="BR912" s="75">
        <v>315000625</v>
      </c>
      <c r="BS912" s="75">
        <v>342000625</v>
      </c>
      <c r="BT912" s="75">
        <v>378000625</v>
      </c>
      <c r="BU912" s="75">
        <v>423000625</v>
      </c>
      <c r="BV912" s="75">
        <v>468000625</v>
      </c>
      <c r="BW912" s="75">
        <v>513000625</v>
      </c>
      <c r="BX912" s="75">
        <v>531000625</v>
      </c>
      <c r="BY912" s="75">
        <v>540000026</v>
      </c>
      <c r="BZ912" s="75">
        <v>0</v>
      </c>
      <c r="CA912" s="75">
        <v>0</v>
      </c>
    </row>
    <row r="913" spans="14:79" ht="12" customHeight="1">
      <c r="N913" s="119" t="s">
        <v>24</v>
      </c>
      <c r="O913" s="120" t="s">
        <v>2065</v>
      </c>
      <c r="P913" s="122">
        <v>0</v>
      </c>
      <c r="Q913" s="122">
        <v>0</v>
      </c>
      <c r="R913" s="122">
        <v>0</v>
      </c>
      <c r="S913" s="122">
        <v>0</v>
      </c>
      <c r="T913" s="122">
        <v>0</v>
      </c>
      <c r="U913" s="122">
        <v>0</v>
      </c>
      <c r="V913" s="122">
        <v>0</v>
      </c>
      <c r="W913" s="122">
        <v>0</v>
      </c>
      <c r="X913" s="122">
        <v>0</v>
      </c>
      <c r="Y913" s="122">
        <v>260000026</v>
      </c>
      <c r="Z913" s="122">
        <v>285000026</v>
      </c>
      <c r="AA913" s="122">
        <v>305000026</v>
      </c>
      <c r="AB913" s="122">
        <v>320000026</v>
      </c>
      <c r="AC913" s="122">
        <v>350000026</v>
      </c>
      <c r="AD913" s="121"/>
      <c r="BO913" s="72" t="s">
        <v>37</v>
      </c>
      <c r="BP913" s="73" t="s">
        <v>4292</v>
      </c>
      <c r="BQ913" s="75">
        <v>288000625</v>
      </c>
      <c r="BR913" s="75">
        <v>315000625</v>
      </c>
      <c r="BS913" s="75">
        <v>0</v>
      </c>
      <c r="BT913" s="75">
        <v>0</v>
      </c>
      <c r="BU913" s="75">
        <v>0</v>
      </c>
      <c r="BV913" s="75">
        <v>0</v>
      </c>
      <c r="BW913" s="75">
        <v>0</v>
      </c>
      <c r="BX913" s="75">
        <v>0</v>
      </c>
      <c r="BY913" s="75">
        <v>657000625</v>
      </c>
      <c r="BZ913" s="75">
        <v>0</v>
      </c>
      <c r="CA913" s="75">
        <v>950000026</v>
      </c>
    </row>
    <row r="914" spans="14:79" ht="12" customHeight="1">
      <c r="N914" s="119" t="s">
        <v>24</v>
      </c>
      <c r="O914" s="120" t="s">
        <v>2272</v>
      </c>
      <c r="P914" s="122">
        <v>0</v>
      </c>
      <c r="Q914" s="122">
        <v>0</v>
      </c>
      <c r="R914" s="122">
        <v>0</v>
      </c>
      <c r="S914" s="122">
        <v>160000026</v>
      </c>
      <c r="T914" s="122">
        <v>170000026</v>
      </c>
      <c r="U914" s="122">
        <v>180000026</v>
      </c>
      <c r="V914" s="122">
        <v>190000026</v>
      </c>
      <c r="W914" s="122">
        <v>200000026</v>
      </c>
      <c r="X914" s="122">
        <v>210000026</v>
      </c>
      <c r="Y914" s="122">
        <v>220000026</v>
      </c>
      <c r="Z914" s="122">
        <v>240000026</v>
      </c>
      <c r="AA914" s="122">
        <v>250000026</v>
      </c>
      <c r="AB914" s="122">
        <v>260000026</v>
      </c>
      <c r="AC914" s="122">
        <v>290000026</v>
      </c>
      <c r="AD914" s="121"/>
      <c r="BO914" s="72" t="s">
        <v>37</v>
      </c>
      <c r="BP914" s="73" t="s">
        <v>4293</v>
      </c>
      <c r="BQ914" s="75">
        <v>0</v>
      </c>
      <c r="BR914" s="75">
        <v>0</v>
      </c>
      <c r="BS914" s="75">
        <v>0</v>
      </c>
      <c r="BT914" s="75">
        <v>0</v>
      </c>
      <c r="BU914" s="75">
        <v>0</v>
      </c>
      <c r="BV914" s="75">
        <v>0</v>
      </c>
      <c r="BW914" s="75">
        <v>0</v>
      </c>
      <c r="BX914" s="75">
        <v>540000625</v>
      </c>
      <c r="BY914" s="75">
        <v>724000625</v>
      </c>
      <c r="BZ914" s="75">
        <v>0</v>
      </c>
      <c r="CA914" s="75">
        <v>0</v>
      </c>
    </row>
    <row r="915" spans="14:79" ht="12" customHeight="1">
      <c r="N915" s="119" t="s">
        <v>24</v>
      </c>
      <c r="O915" s="120" t="s">
        <v>2213</v>
      </c>
      <c r="P915" s="122">
        <v>0</v>
      </c>
      <c r="Q915" s="122">
        <v>0</v>
      </c>
      <c r="R915" s="122">
        <v>0</v>
      </c>
      <c r="S915" s="122">
        <v>0</v>
      </c>
      <c r="T915" s="122">
        <v>0</v>
      </c>
      <c r="U915" s="122">
        <v>0</v>
      </c>
      <c r="V915" s="122">
        <v>0</v>
      </c>
      <c r="W915" s="122">
        <v>0</v>
      </c>
      <c r="X915" s="122">
        <v>0</v>
      </c>
      <c r="Y915" s="122">
        <v>0</v>
      </c>
      <c r="Z915" s="122">
        <v>325000026</v>
      </c>
      <c r="AA915" s="122">
        <v>345000026</v>
      </c>
      <c r="AB915" s="122">
        <v>365000026</v>
      </c>
      <c r="AC915" s="122">
        <v>390000026</v>
      </c>
      <c r="AD915" s="121"/>
      <c r="BO915" s="72" t="s">
        <v>37</v>
      </c>
      <c r="BP915" s="73" t="s">
        <v>5313</v>
      </c>
      <c r="BQ915" s="74"/>
      <c r="BR915" s="74"/>
      <c r="BS915" s="74"/>
      <c r="BT915" s="74"/>
      <c r="BU915" s="74"/>
      <c r="BV915" s="74"/>
      <c r="BW915" s="74"/>
      <c r="BX915" s="74"/>
      <c r="BY915" s="74"/>
      <c r="BZ915" s="75">
        <v>0</v>
      </c>
      <c r="CA915" s="74"/>
    </row>
    <row r="916" spans="14:79" ht="12" customHeight="1">
      <c r="N916" s="119" t="s">
        <v>24</v>
      </c>
      <c r="O916" s="120" t="s">
        <v>2547</v>
      </c>
      <c r="P916" s="122">
        <v>0</v>
      </c>
      <c r="Q916" s="122">
        <v>0</v>
      </c>
      <c r="R916" s="122">
        <v>0</v>
      </c>
      <c r="S916" s="122">
        <v>0</v>
      </c>
      <c r="T916" s="122">
        <v>0</v>
      </c>
      <c r="U916" s="122">
        <v>0</v>
      </c>
      <c r="V916" s="122">
        <v>0</v>
      </c>
      <c r="W916" s="122">
        <v>0</v>
      </c>
      <c r="X916" s="122">
        <v>0</v>
      </c>
      <c r="Y916" s="122">
        <v>0</v>
      </c>
      <c r="Z916" s="122">
        <v>315000026</v>
      </c>
      <c r="AA916" s="122">
        <v>335000026</v>
      </c>
      <c r="AB916" s="122">
        <v>350000026</v>
      </c>
      <c r="AC916" s="122">
        <v>390000026</v>
      </c>
      <c r="AD916" s="121"/>
      <c r="BO916" s="72" t="s">
        <v>37</v>
      </c>
      <c r="BP916" s="73" t="s">
        <v>4294</v>
      </c>
      <c r="BQ916" s="75">
        <v>0</v>
      </c>
      <c r="BR916" s="75">
        <v>0</v>
      </c>
      <c r="BS916" s="75">
        <v>0</v>
      </c>
      <c r="BT916" s="75">
        <v>378000625</v>
      </c>
      <c r="BU916" s="75">
        <v>0</v>
      </c>
      <c r="BV916" s="75">
        <v>0</v>
      </c>
      <c r="BW916" s="75">
        <v>738000625</v>
      </c>
      <c r="BX916" s="75">
        <v>0</v>
      </c>
      <c r="BY916" s="75">
        <v>0</v>
      </c>
      <c r="BZ916" s="75">
        <v>0</v>
      </c>
      <c r="CA916" s="75">
        <v>0</v>
      </c>
    </row>
    <row r="917" spans="14:79" ht="12" customHeight="1">
      <c r="N917" s="119" t="s">
        <v>24</v>
      </c>
      <c r="O917" s="120" t="s">
        <v>1161</v>
      </c>
      <c r="P917" s="122">
        <v>0</v>
      </c>
      <c r="Q917" s="122">
        <v>0</v>
      </c>
      <c r="R917" s="122">
        <v>0</v>
      </c>
      <c r="S917" s="122">
        <v>170000026</v>
      </c>
      <c r="T917" s="122">
        <v>190000026</v>
      </c>
      <c r="U917" s="122">
        <v>210000026</v>
      </c>
      <c r="V917" s="122">
        <v>220000026</v>
      </c>
      <c r="W917" s="122">
        <v>230000026</v>
      </c>
      <c r="X917" s="122">
        <v>250000026</v>
      </c>
      <c r="Y917" s="122">
        <v>255000026</v>
      </c>
      <c r="Z917" s="122">
        <v>0</v>
      </c>
      <c r="AA917" s="122">
        <v>0</v>
      </c>
      <c r="AB917" s="122">
        <v>0</v>
      </c>
      <c r="AC917" s="122">
        <v>0</v>
      </c>
      <c r="AD917" s="121"/>
      <c r="BO917" s="72" t="s">
        <v>37</v>
      </c>
      <c r="BP917" s="73" t="s">
        <v>4295</v>
      </c>
      <c r="BQ917" s="75">
        <v>558000625</v>
      </c>
      <c r="BR917" s="75">
        <v>0</v>
      </c>
      <c r="BS917" s="75">
        <v>0</v>
      </c>
      <c r="BT917" s="75">
        <v>666000625</v>
      </c>
      <c r="BU917" s="75">
        <v>711000625</v>
      </c>
      <c r="BV917" s="75">
        <v>0</v>
      </c>
      <c r="BW917" s="75">
        <v>0</v>
      </c>
      <c r="BX917" s="75">
        <v>0</v>
      </c>
      <c r="BY917" s="75">
        <v>0</v>
      </c>
      <c r="BZ917" s="75">
        <v>0</v>
      </c>
      <c r="CA917" s="75">
        <v>0</v>
      </c>
    </row>
    <row r="918" spans="14:79" ht="12" customHeight="1">
      <c r="N918" s="119" t="s">
        <v>24</v>
      </c>
      <c r="O918" s="120" t="s">
        <v>1162</v>
      </c>
      <c r="P918" s="122">
        <v>0</v>
      </c>
      <c r="Q918" s="122">
        <v>0</v>
      </c>
      <c r="R918" s="122">
        <v>0</v>
      </c>
      <c r="S918" s="122">
        <v>160000026</v>
      </c>
      <c r="T918" s="122">
        <v>170000026</v>
      </c>
      <c r="U918" s="122">
        <v>180000026</v>
      </c>
      <c r="V918" s="122">
        <v>190000026</v>
      </c>
      <c r="W918" s="122">
        <v>200000026</v>
      </c>
      <c r="X918" s="122">
        <v>210000026</v>
      </c>
      <c r="Y918" s="122">
        <v>220000026</v>
      </c>
      <c r="Z918" s="122">
        <v>240000026</v>
      </c>
      <c r="AA918" s="122">
        <v>250000026</v>
      </c>
      <c r="AB918" s="122">
        <v>260000026</v>
      </c>
      <c r="AC918" s="122">
        <v>290000026</v>
      </c>
      <c r="AD918" s="121"/>
      <c r="BO918" s="72" t="s">
        <v>37</v>
      </c>
      <c r="BP918" s="73" t="s">
        <v>4296</v>
      </c>
      <c r="BQ918" s="75">
        <v>290000625</v>
      </c>
      <c r="BR918" s="75">
        <v>0</v>
      </c>
      <c r="BS918" s="75">
        <v>0</v>
      </c>
      <c r="BT918" s="75">
        <v>0</v>
      </c>
      <c r="BU918" s="75">
        <v>0</v>
      </c>
      <c r="BV918" s="75">
        <v>0</v>
      </c>
      <c r="BW918" s="75">
        <v>0</v>
      </c>
      <c r="BX918" s="75">
        <v>810000625</v>
      </c>
      <c r="BY918" s="75">
        <v>0</v>
      </c>
      <c r="BZ918" s="75">
        <v>0</v>
      </c>
      <c r="CA918" s="75">
        <v>0</v>
      </c>
    </row>
    <row r="919" spans="14:79" ht="12" customHeight="1">
      <c r="N919" s="119" t="s">
        <v>24</v>
      </c>
      <c r="O919" s="120" t="s">
        <v>2516</v>
      </c>
      <c r="P919" s="122">
        <v>0</v>
      </c>
      <c r="Q919" s="122">
        <v>0</v>
      </c>
      <c r="R919" s="122">
        <v>0</v>
      </c>
      <c r="S919" s="122">
        <v>170000026</v>
      </c>
      <c r="T919" s="122">
        <v>190000026</v>
      </c>
      <c r="U919" s="122">
        <v>210000026</v>
      </c>
      <c r="V919" s="122">
        <v>220000026</v>
      </c>
      <c r="W919" s="122">
        <v>230000026</v>
      </c>
      <c r="X919" s="122">
        <v>250000026</v>
      </c>
      <c r="Y919" s="122">
        <v>255000026</v>
      </c>
      <c r="Z919" s="122">
        <v>0</v>
      </c>
      <c r="AA919" s="122">
        <v>0</v>
      </c>
      <c r="AB919" s="122">
        <v>0</v>
      </c>
      <c r="AC919" s="122">
        <v>0</v>
      </c>
      <c r="AD919" s="121"/>
      <c r="BO919" s="72" t="s">
        <v>37</v>
      </c>
      <c r="BP919" s="73" t="s">
        <v>5302</v>
      </c>
      <c r="BQ919" s="74"/>
      <c r="BR919" s="74"/>
      <c r="BS919" s="74"/>
      <c r="BT919" s="74"/>
      <c r="BU919" s="74"/>
      <c r="BV919" s="74"/>
      <c r="BW919" s="74"/>
      <c r="BX919" s="74"/>
      <c r="BY919" s="75">
        <v>800000725</v>
      </c>
      <c r="BZ919" s="74"/>
      <c r="CA919" s="74"/>
    </row>
    <row r="920" spans="14:79" ht="12" customHeight="1">
      <c r="N920" s="119" t="s">
        <v>24</v>
      </c>
      <c r="O920" s="120" t="s">
        <v>1859</v>
      </c>
      <c r="P920" s="122">
        <v>0</v>
      </c>
      <c r="Q920" s="122">
        <v>0</v>
      </c>
      <c r="R920" s="122">
        <v>0</v>
      </c>
      <c r="S920" s="122">
        <v>180000026</v>
      </c>
      <c r="T920" s="122">
        <v>190000026</v>
      </c>
      <c r="U920" s="122">
        <v>205000026</v>
      </c>
      <c r="V920" s="122">
        <v>215000026</v>
      </c>
      <c r="W920" s="122">
        <v>225000026</v>
      </c>
      <c r="X920" s="122">
        <v>240000026</v>
      </c>
      <c r="Y920" s="122">
        <v>0</v>
      </c>
      <c r="Z920" s="122">
        <v>0</v>
      </c>
      <c r="AA920" s="122">
        <v>0</v>
      </c>
      <c r="AB920" s="122">
        <v>0</v>
      </c>
      <c r="AC920" s="122">
        <v>0</v>
      </c>
      <c r="AD920" s="121"/>
      <c r="BO920" s="72" t="s">
        <v>37</v>
      </c>
      <c r="BP920" s="73" t="s">
        <v>4297</v>
      </c>
      <c r="BQ920" s="75">
        <v>0</v>
      </c>
      <c r="BR920" s="75">
        <v>0</v>
      </c>
      <c r="BS920" s="75">
        <v>612000625</v>
      </c>
      <c r="BT920" s="75">
        <v>0</v>
      </c>
      <c r="BU920" s="75">
        <v>648000625</v>
      </c>
      <c r="BV920" s="75">
        <v>693000625</v>
      </c>
      <c r="BW920" s="75">
        <v>738000625</v>
      </c>
      <c r="BX920" s="75">
        <v>810000625</v>
      </c>
      <c r="BY920" s="75">
        <v>0</v>
      </c>
      <c r="BZ920" s="75">
        <v>0</v>
      </c>
      <c r="CA920" s="75">
        <v>0</v>
      </c>
    </row>
    <row r="921" spans="14:79" ht="12" customHeight="1">
      <c r="N921" s="119" t="s">
        <v>24</v>
      </c>
      <c r="O921" s="120" t="s">
        <v>273</v>
      </c>
      <c r="P921" s="122">
        <v>0</v>
      </c>
      <c r="Q921" s="122">
        <v>0</v>
      </c>
      <c r="R921" s="122">
        <v>0</v>
      </c>
      <c r="S921" s="122">
        <v>170000026</v>
      </c>
      <c r="T921" s="122">
        <v>190000026</v>
      </c>
      <c r="U921" s="122">
        <v>210000026</v>
      </c>
      <c r="V921" s="122">
        <v>220000026</v>
      </c>
      <c r="W921" s="122">
        <v>230000026</v>
      </c>
      <c r="X921" s="122">
        <v>250000026</v>
      </c>
      <c r="Y921" s="122">
        <v>255000026</v>
      </c>
      <c r="Z921" s="122">
        <v>0</v>
      </c>
      <c r="AA921" s="122">
        <v>0</v>
      </c>
      <c r="AB921" s="122">
        <v>0</v>
      </c>
      <c r="AC921" s="122">
        <v>0</v>
      </c>
      <c r="AD921" s="121"/>
      <c r="BO921" s="72" t="s">
        <v>37</v>
      </c>
      <c r="BP921" s="73" t="s">
        <v>4298</v>
      </c>
      <c r="BQ921" s="75">
        <v>0</v>
      </c>
      <c r="BR921" s="75">
        <v>0</v>
      </c>
      <c r="BS921" s="75">
        <v>349000625</v>
      </c>
      <c r="BT921" s="75">
        <v>405000625</v>
      </c>
      <c r="BU921" s="75">
        <v>0</v>
      </c>
      <c r="BV921" s="75">
        <v>0</v>
      </c>
      <c r="BW921" s="75">
        <v>0</v>
      </c>
      <c r="BX921" s="75">
        <v>0</v>
      </c>
      <c r="BY921" s="75">
        <v>0</v>
      </c>
      <c r="BZ921" s="75">
        <v>0</v>
      </c>
      <c r="CA921" s="75">
        <v>0</v>
      </c>
    </row>
    <row r="922" spans="14:79" ht="12" customHeight="1">
      <c r="N922" s="119" t="s">
        <v>24</v>
      </c>
      <c r="O922" s="120" t="s">
        <v>1299</v>
      </c>
      <c r="P922" s="122">
        <v>0</v>
      </c>
      <c r="Q922" s="122">
        <v>0</v>
      </c>
      <c r="R922" s="122">
        <v>0</v>
      </c>
      <c r="S922" s="122">
        <v>0</v>
      </c>
      <c r="T922" s="122">
        <v>190000026</v>
      </c>
      <c r="U922" s="122">
        <v>205000026</v>
      </c>
      <c r="V922" s="122">
        <v>215000026</v>
      </c>
      <c r="W922" s="122">
        <v>0</v>
      </c>
      <c r="X922" s="122">
        <v>0</v>
      </c>
      <c r="Y922" s="122">
        <v>0</v>
      </c>
      <c r="Z922" s="122">
        <v>0</v>
      </c>
      <c r="AA922" s="122">
        <v>0</v>
      </c>
      <c r="AB922" s="122">
        <v>0</v>
      </c>
      <c r="AC922" s="122">
        <v>0</v>
      </c>
      <c r="AD922" s="121"/>
      <c r="BO922" s="72" t="s">
        <v>37</v>
      </c>
      <c r="BP922" s="73" t="s">
        <v>4299</v>
      </c>
      <c r="BQ922" s="75">
        <v>288000625</v>
      </c>
      <c r="BR922" s="75">
        <v>315000625</v>
      </c>
      <c r="BS922" s="75">
        <v>342000625</v>
      </c>
      <c r="BT922" s="75">
        <v>378000625</v>
      </c>
      <c r="BU922" s="75">
        <v>423000625</v>
      </c>
      <c r="BV922" s="75">
        <v>0</v>
      </c>
      <c r="BW922" s="75">
        <v>0</v>
      </c>
      <c r="BX922" s="75">
        <v>585000625</v>
      </c>
      <c r="BY922" s="75">
        <v>0</v>
      </c>
      <c r="BZ922" s="75">
        <v>0</v>
      </c>
      <c r="CA922" s="75">
        <v>0</v>
      </c>
    </row>
    <row r="923" spans="14:79" ht="12" customHeight="1">
      <c r="N923" s="119" t="s">
        <v>24</v>
      </c>
      <c r="O923" s="120" t="s">
        <v>1671</v>
      </c>
      <c r="P923" s="122">
        <v>0</v>
      </c>
      <c r="Q923" s="122">
        <v>0</v>
      </c>
      <c r="R923" s="122">
        <v>0</v>
      </c>
      <c r="S923" s="122">
        <v>0</v>
      </c>
      <c r="T923" s="122">
        <v>0</v>
      </c>
      <c r="U923" s="122">
        <v>200000026</v>
      </c>
      <c r="V923" s="122">
        <v>220000026</v>
      </c>
      <c r="W923" s="122">
        <v>235000026</v>
      </c>
      <c r="X923" s="122">
        <v>260000026</v>
      </c>
      <c r="Y923" s="122">
        <v>280000026</v>
      </c>
      <c r="Z923" s="122">
        <v>0</v>
      </c>
      <c r="AA923" s="122">
        <v>0</v>
      </c>
      <c r="AB923" s="122">
        <v>0</v>
      </c>
      <c r="AC923" s="122">
        <v>0</v>
      </c>
      <c r="AD923" s="121"/>
      <c r="BO923" s="72" t="s">
        <v>37</v>
      </c>
      <c r="BP923" s="73" t="s">
        <v>4300</v>
      </c>
      <c r="BQ923" s="75">
        <v>360000625</v>
      </c>
      <c r="BR923" s="75">
        <v>387000625</v>
      </c>
      <c r="BS923" s="75">
        <v>414000625</v>
      </c>
      <c r="BT923" s="75">
        <v>468000625</v>
      </c>
      <c r="BU923" s="75">
        <v>0</v>
      </c>
      <c r="BV923" s="75">
        <v>0</v>
      </c>
      <c r="BW923" s="75">
        <v>0</v>
      </c>
      <c r="BX923" s="75">
        <v>0</v>
      </c>
      <c r="BY923" s="75">
        <v>0</v>
      </c>
      <c r="BZ923" s="75">
        <v>0</v>
      </c>
      <c r="CA923" s="75">
        <v>0</v>
      </c>
    </row>
    <row r="924" spans="14:79" ht="12" customHeight="1">
      <c r="N924" s="119" t="s">
        <v>24</v>
      </c>
      <c r="O924" s="120" t="s">
        <v>265</v>
      </c>
      <c r="P924" s="122">
        <v>0</v>
      </c>
      <c r="Q924" s="122">
        <v>0</v>
      </c>
      <c r="R924" s="122">
        <v>0</v>
      </c>
      <c r="S924" s="122">
        <v>170000026</v>
      </c>
      <c r="T924" s="122">
        <v>190000026</v>
      </c>
      <c r="U924" s="122">
        <v>210000026</v>
      </c>
      <c r="V924" s="122">
        <v>220000026</v>
      </c>
      <c r="W924" s="122">
        <v>230000026</v>
      </c>
      <c r="X924" s="122">
        <v>250000026</v>
      </c>
      <c r="Y924" s="122">
        <v>260000026</v>
      </c>
      <c r="Z924" s="122">
        <v>265000026</v>
      </c>
      <c r="AA924" s="122">
        <v>0</v>
      </c>
      <c r="AB924" s="122">
        <v>0</v>
      </c>
      <c r="AC924" s="122">
        <v>0</v>
      </c>
      <c r="AD924" s="121"/>
      <c r="BO924" s="72" t="s">
        <v>37</v>
      </c>
      <c r="BP924" s="73" t="s">
        <v>4301</v>
      </c>
      <c r="BQ924" s="75">
        <v>520000026</v>
      </c>
      <c r="BR924" s="75">
        <v>615000026</v>
      </c>
      <c r="BS924" s="75">
        <v>685000026</v>
      </c>
      <c r="BT924" s="75">
        <v>750000026</v>
      </c>
      <c r="BU924" s="75">
        <v>825000026</v>
      </c>
      <c r="BV924" s="75">
        <v>865000026</v>
      </c>
      <c r="BW924" s="75">
        <v>920000026</v>
      </c>
      <c r="BX924" s="75">
        <v>0</v>
      </c>
      <c r="BY924" s="75">
        <v>0</v>
      </c>
      <c r="BZ924" s="75">
        <v>0</v>
      </c>
      <c r="CA924" s="75">
        <v>0</v>
      </c>
    </row>
    <row r="925" spans="14:79" ht="12" customHeight="1">
      <c r="N925" s="119" t="s">
        <v>24</v>
      </c>
      <c r="O925" s="120" t="s">
        <v>2066</v>
      </c>
      <c r="P925" s="122">
        <v>0</v>
      </c>
      <c r="Q925" s="122">
        <v>0</v>
      </c>
      <c r="R925" s="122">
        <v>0</v>
      </c>
      <c r="S925" s="122">
        <v>0</v>
      </c>
      <c r="T925" s="122">
        <v>0</v>
      </c>
      <c r="U925" s="122">
        <v>0</v>
      </c>
      <c r="V925" s="122">
        <v>0</v>
      </c>
      <c r="W925" s="122">
        <v>0</v>
      </c>
      <c r="X925" s="122">
        <v>0</v>
      </c>
      <c r="Y925" s="122">
        <v>0</v>
      </c>
      <c r="Z925" s="122">
        <v>315000026</v>
      </c>
      <c r="AA925" s="122">
        <v>335000026</v>
      </c>
      <c r="AB925" s="122">
        <v>350000026</v>
      </c>
      <c r="AC925" s="122">
        <v>390000026</v>
      </c>
      <c r="AD925" s="121"/>
      <c r="BO925" s="72" t="s">
        <v>37</v>
      </c>
      <c r="BP925" s="73" t="s">
        <v>4302</v>
      </c>
      <c r="BQ925" s="75">
        <v>288000625</v>
      </c>
      <c r="BR925" s="75">
        <v>315000625</v>
      </c>
      <c r="BS925" s="75">
        <v>342000625</v>
      </c>
      <c r="BT925" s="75">
        <v>378000625</v>
      </c>
      <c r="BU925" s="75">
        <v>423000625</v>
      </c>
      <c r="BV925" s="75">
        <v>0</v>
      </c>
      <c r="BW925" s="75">
        <v>0</v>
      </c>
      <c r="BX925" s="75">
        <v>585000625</v>
      </c>
      <c r="BY925" s="75">
        <v>0</v>
      </c>
      <c r="BZ925" s="75">
        <v>0</v>
      </c>
      <c r="CA925" s="75">
        <v>0</v>
      </c>
    </row>
    <row r="926" spans="14:79" ht="12" customHeight="1">
      <c r="N926" s="119" t="s">
        <v>24</v>
      </c>
      <c r="O926" s="120" t="s">
        <v>1163</v>
      </c>
      <c r="P926" s="122">
        <v>0</v>
      </c>
      <c r="Q926" s="122">
        <v>0</v>
      </c>
      <c r="R926" s="122">
        <v>0</v>
      </c>
      <c r="S926" s="122">
        <v>170000026</v>
      </c>
      <c r="T926" s="122">
        <v>190000026</v>
      </c>
      <c r="U926" s="122">
        <v>210000026</v>
      </c>
      <c r="V926" s="122">
        <v>220000026</v>
      </c>
      <c r="W926" s="122">
        <v>230000026</v>
      </c>
      <c r="X926" s="122">
        <v>250000026</v>
      </c>
      <c r="Y926" s="122">
        <v>255000026</v>
      </c>
      <c r="Z926" s="122">
        <v>0</v>
      </c>
      <c r="AA926" s="122">
        <v>0</v>
      </c>
      <c r="AB926" s="122">
        <v>0</v>
      </c>
      <c r="AC926" s="122">
        <v>0</v>
      </c>
      <c r="AD926" s="121"/>
      <c r="BO926" s="72" t="s">
        <v>37</v>
      </c>
      <c r="BP926" s="73" t="s">
        <v>4303</v>
      </c>
      <c r="BQ926" s="75">
        <v>0</v>
      </c>
      <c r="BR926" s="75">
        <v>315000625</v>
      </c>
      <c r="BS926" s="75">
        <v>450000625</v>
      </c>
      <c r="BT926" s="75">
        <v>513000625</v>
      </c>
      <c r="BU926" s="75">
        <v>531000625</v>
      </c>
      <c r="BV926" s="75">
        <v>0</v>
      </c>
      <c r="BW926" s="75">
        <v>513000625</v>
      </c>
      <c r="BX926" s="75">
        <v>0</v>
      </c>
      <c r="BY926" s="75">
        <v>0</v>
      </c>
      <c r="BZ926" s="75">
        <v>0</v>
      </c>
      <c r="CA926" s="75">
        <v>0</v>
      </c>
    </row>
    <row r="927" spans="14:79" ht="12" customHeight="1">
      <c r="N927" s="119" t="s">
        <v>24</v>
      </c>
      <c r="O927" s="120" t="s">
        <v>2517</v>
      </c>
      <c r="P927" s="122">
        <v>0</v>
      </c>
      <c r="Q927" s="122">
        <v>0</v>
      </c>
      <c r="R927" s="122">
        <v>0</v>
      </c>
      <c r="S927" s="122">
        <v>160000026</v>
      </c>
      <c r="T927" s="122">
        <v>170000026</v>
      </c>
      <c r="U927" s="122">
        <v>180000026</v>
      </c>
      <c r="V927" s="122">
        <v>190000026</v>
      </c>
      <c r="W927" s="122">
        <v>200000026</v>
      </c>
      <c r="X927" s="122">
        <v>210000026</v>
      </c>
      <c r="Y927" s="122">
        <v>220000026</v>
      </c>
      <c r="Z927" s="122">
        <v>240000026</v>
      </c>
      <c r="AA927" s="122">
        <v>250000026</v>
      </c>
      <c r="AB927" s="122">
        <v>260000026</v>
      </c>
      <c r="AC927" s="122">
        <v>290000026</v>
      </c>
      <c r="AD927" s="121"/>
      <c r="BO927" s="72" t="s">
        <v>37</v>
      </c>
      <c r="BP927" s="73" t="s">
        <v>5036</v>
      </c>
      <c r="BQ927" s="75">
        <v>305000925</v>
      </c>
      <c r="BR927" s="75">
        <v>315000925</v>
      </c>
      <c r="BS927" s="75">
        <v>435000925</v>
      </c>
      <c r="BT927" s="75">
        <v>495000925</v>
      </c>
      <c r="BU927" s="75">
        <v>525000925</v>
      </c>
      <c r="BV927" s="75">
        <v>585000925</v>
      </c>
      <c r="BW927" s="75">
        <v>605000925</v>
      </c>
      <c r="BX927" s="75">
        <v>640000925</v>
      </c>
      <c r="BY927" s="75">
        <v>690000925</v>
      </c>
      <c r="BZ927" s="75">
        <v>720000925</v>
      </c>
      <c r="CA927" s="75">
        <v>0</v>
      </c>
    </row>
    <row r="928" spans="14:79" ht="12" customHeight="1">
      <c r="N928" s="119" t="s">
        <v>24</v>
      </c>
      <c r="O928" s="120" t="s">
        <v>1300</v>
      </c>
      <c r="P928" s="122">
        <v>0</v>
      </c>
      <c r="Q928" s="122">
        <v>0</v>
      </c>
      <c r="R928" s="122">
        <v>0</v>
      </c>
      <c r="S928" s="122">
        <v>160000026</v>
      </c>
      <c r="T928" s="122">
        <v>170000026</v>
      </c>
      <c r="U928" s="122">
        <v>180000026</v>
      </c>
      <c r="V928" s="122">
        <v>190000026</v>
      </c>
      <c r="W928" s="122">
        <v>200000026</v>
      </c>
      <c r="X928" s="122">
        <v>210000026</v>
      </c>
      <c r="Y928" s="122">
        <v>220000026</v>
      </c>
      <c r="Z928" s="122">
        <v>240000026</v>
      </c>
      <c r="AA928" s="122">
        <v>250000026</v>
      </c>
      <c r="AB928" s="122">
        <v>260000026</v>
      </c>
      <c r="AC928" s="122">
        <v>290000026</v>
      </c>
      <c r="AD928" s="121"/>
      <c r="BO928" s="72" t="s">
        <v>37</v>
      </c>
      <c r="BP928" s="73" t="s">
        <v>4304</v>
      </c>
      <c r="BQ928" s="75">
        <v>0</v>
      </c>
      <c r="BR928" s="75">
        <v>0</v>
      </c>
      <c r="BS928" s="75">
        <v>350000725</v>
      </c>
      <c r="BT928" s="75">
        <v>0</v>
      </c>
      <c r="BU928" s="75">
        <v>0</v>
      </c>
      <c r="BV928" s="75">
        <v>0</v>
      </c>
      <c r="BW928" s="75">
        <v>558000625</v>
      </c>
      <c r="BX928" s="75">
        <v>0</v>
      </c>
      <c r="BY928" s="75">
        <v>0</v>
      </c>
      <c r="BZ928" s="75">
        <v>0</v>
      </c>
      <c r="CA928" s="75">
        <v>0</v>
      </c>
    </row>
    <row r="929" spans="14:79" ht="12" customHeight="1">
      <c r="N929" s="119" t="s">
        <v>24</v>
      </c>
      <c r="O929" s="120" t="s">
        <v>1301</v>
      </c>
      <c r="P929" s="122">
        <v>0</v>
      </c>
      <c r="Q929" s="122">
        <v>0</v>
      </c>
      <c r="R929" s="122">
        <v>0</v>
      </c>
      <c r="S929" s="122">
        <v>160000026</v>
      </c>
      <c r="T929" s="122">
        <v>170000026</v>
      </c>
      <c r="U929" s="122">
        <v>180000026</v>
      </c>
      <c r="V929" s="122">
        <v>190000026</v>
      </c>
      <c r="W929" s="122">
        <v>200000026</v>
      </c>
      <c r="X929" s="122">
        <v>210000026</v>
      </c>
      <c r="Y929" s="122">
        <v>220000026</v>
      </c>
      <c r="Z929" s="122">
        <v>240000026</v>
      </c>
      <c r="AA929" s="122">
        <v>250000026</v>
      </c>
      <c r="AB929" s="122">
        <v>260000026</v>
      </c>
      <c r="AC929" s="122">
        <v>0</v>
      </c>
      <c r="AD929" s="121"/>
      <c r="BO929" s="72" t="s">
        <v>37</v>
      </c>
      <c r="BP929" s="73" t="s">
        <v>4305</v>
      </c>
      <c r="BQ929" s="75">
        <v>382000625</v>
      </c>
      <c r="BR929" s="75">
        <v>0</v>
      </c>
      <c r="BS929" s="75">
        <v>387000625</v>
      </c>
      <c r="BT929" s="75">
        <v>396000625</v>
      </c>
      <c r="BU929" s="75">
        <v>423000625</v>
      </c>
      <c r="BV929" s="75">
        <v>540000625</v>
      </c>
      <c r="BW929" s="75">
        <v>513000625</v>
      </c>
      <c r="BX929" s="75">
        <v>0</v>
      </c>
      <c r="BY929" s="75">
        <v>0</v>
      </c>
      <c r="BZ929" s="75">
        <v>0</v>
      </c>
      <c r="CA929" s="75">
        <v>0</v>
      </c>
    </row>
    <row r="930" spans="14:79" ht="12" customHeight="1">
      <c r="N930" s="119" t="s">
        <v>24</v>
      </c>
      <c r="O930" s="120" t="s">
        <v>359</v>
      </c>
      <c r="P930" s="122">
        <v>0</v>
      </c>
      <c r="Q930" s="122">
        <v>0</v>
      </c>
      <c r="R930" s="122">
        <v>0</v>
      </c>
      <c r="S930" s="122">
        <v>160000026</v>
      </c>
      <c r="T930" s="122">
        <v>170000026</v>
      </c>
      <c r="U930" s="122">
        <v>180000026</v>
      </c>
      <c r="V930" s="122">
        <v>190000026</v>
      </c>
      <c r="W930" s="122">
        <v>200000026</v>
      </c>
      <c r="X930" s="122">
        <v>210000026</v>
      </c>
      <c r="Y930" s="122">
        <v>220000026</v>
      </c>
      <c r="Z930" s="122">
        <v>240000026</v>
      </c>
      <c r="AA930" s="122">
        <v>250000026</v>
      </c>
      <c r="AB930" s="122">
        <v>260000026</v>
      </c>
      <c r="AC930" s="122">
        <v>290000026</v>
      </c>
      <c r="AD930" s="121"/>
      <c r="BO930" s="72" t="s">
        <v>37</v>
      </c>
      <c r="BP930" s="73" t="s">
        <v>5288</v>
      </c>
      <c r="BQ930" s="74"/>
      <c r="BR930" s="74"/>
      <c r="BS930" s="74"/>
      <c r="BT930" s="74"/>
      <c r="BU930" s="74"/>
      <c r="BV930" s="74"/>
      <c r="BW930" s="74"/>
      <c r="BX930" s="75">
        <v>405000026</v>
      </c>
      <c r="BY930" s="74"/>
      <c r="BZ930" s="74"/>
      <c r="CA930" s="74"/>
    </row>
    <row r="931" spans="14:79" ht="12" customHeight="1">
      <c r="N931" s="119" t="s">
        <v>24</v>
      </c>
      <c r="O931" s="120" t="s">
        <v>1302</v>
      </c>
      <c r="P931" s="122">
        <v>0</v>
      </c>
      <c r="Q931" s="122">
        <v>0</v>
      </c>
      <c r="R931" s="122">
        <v>0</v>
      </c>
      <c r="S931" s="122">
        <v>170000026</v>
      </c>
      <c r="T931" s="122">
        <v>190000026</v>
      </c>
      <c r="U931" s="122">
        <v>210000026</v>
      </c>
      <c r="V931" s="122">
        <v>220000026</v>
      </c>
      <c r="W931" s="122">
        <v>230000026</v>
      </c>
      <c r="X931" s="122">
        <v>250000026</v>
      </c>
      <c r="Y931" s="122">
        <v>255000026</v>
      </c>
      <c r="Z931" s="122">
        <v>0</v>
      </c>
      <c r="AA931" s="122">
        <v>0</v>
      </c>
      <c r="AB931" s="122">
        <v>0</v>
      </c>
      <c r="AC931" s="122">
        <v>0</v>
      </c>
      <c r="AD931" s="121"/>
      <c r="BO931" s="72" t="s">
        <v>37</v>
      </c>
      <c r="BP931" s="73" t="s">
        <v>4306</v>
      </c>
      <c r="BQ931" s="75">
        <v>605000026</v>
      </c>
      <c r="BR931" s="75">
        <v>675000026</v>
      </c>
      <c r="BS931" s="75">
        <v>730000026</v>
      </c>
      <c r="BT931" s="75">
        <v>790000026</v>
      </c>
      <c r="BU931" s="75">
        <v>850000026</v>
      </c>
      <c r="BV931" s="75">
        <v>880000026</v>
      </c>
      <c r="BW931" s="75">
        <v>920000026</v>
      </c>
      <c r="BX931" s="75">
        <v>945000026</v>
      </c>
      <c r="BY931" s="75">
        <v>965000026</v>
      </c>
      <c r="BZ931" s="75">
        <v>980000026</v>
      </c>
      <c r="CA931" s="75">
        <v>1050000026</v>
      </c>
    </row>
    <row r="932" spans="14:79" ht="12" customHeight="1">
      <c r="N932" s="119" t="s">
        <v>24</v>
      </c>
      <c r="O932" s="120" t="s">
        <v>1958</v>
      </c>
      <c r="P932" s="122">
        <v>0</v>
      </c>
      <c r="Q932" s="122">
        <v>0</v>
      </c>
      <c r="R932" s="122">
        <v>0</v>
      </c>
      <c r="S932" s="122">
        <v>160000026</v>
      </c>
      <c r="T932" s="122">
        <v>170000026</v>
      </c>
      <c r="U932" s="122">
        <v>180000026</v>
      </c>
      <c r="V932" s="122">
        <v>190000026</v>
      </c>
      <c r="W932" s="122">
        <v>200000026</v>
      </c>
      <c r="X932" s="122">
        <v>210000026</v>
      </c>
      <c r="Y932" s="122">
        <v>220000026</v>
      </c>
      <c r="Z932" s="122">
        <v>240000026</v>
      </c>
      <c r="AA932" s="122">
        <v>250000026</v>
      </c>
      <c r="AB932" s="122">
        <v>260000026</v>
      </c>
      <c r="AC932" s="122">
        <v>290000026</v>
      </c>
      <c r="AD932" s="121"/>
      <c r="BO932" s="72" t="s">
        <v>37</v>
      </c>
      <c r="BP932" s="73" t="s">
        <v>4307</v>
      </c>
      <c r="BQ932" s="75">
        <v>0</v>
      </c>
      <c r="BR932" s="75">
        <v>0</v>
      </c>
      <c r="BS932" s="75">
        <v>0</v>
      </c>
      <c r="BT932" s="75">
        <v>0</v>
      </c>
      <c r="BU932" s="75">
        <v>0</v>
      </c>
      <c r="BV932" s="75">
        <v>0</v>
      </c>
      <c r="BW932" s="75">
        <v>0</v>
      </c>
      <c r="BX932" s="75">
        <v>0</v>
      </c>
      <c r="BY932" s="75">
        <v>725000026</v>
      </c>
      <c r="BZ932" s="75">
        <v>750000026</v>
      </c>
      <c r="CA932" s="75">
        <v>0</v>
      </c>
    </row>
    <row r="933" spans="14:79" ht="12" customHeight="1">
      <c r="N933" s="119" t="s">
        <v>24</v>
      </c>
      <c r="O933" s="120" t="s">
        <v>1303</v>
      </c>
      <c r="P933" s="122">
        <v>0</v>
      </c>
      <c r="Q933" s="122">
        <v>0</v>
      </c>
      <c r="R933" s="122">
        <v>0</v>
      </c>
      <c r="S933" s="122">
        <v>0</v>
      </c>
      <c r="T933" s="122">
        <v>0</v>
      </c>
      <c r="U933" s="122">
        <v>0</v>
      </c>
      <c r="V933" s="122">
        <v>0</v>
      </c>
      <c r="W933" s="122">
        <v>0</v>
      </c>
      <c r="X933" s="122">
        <v>0</v>
      </c>
      <c r="Y933" s="122">
        <v>0</v>
      </c>
      <c r="Z933" s="122">
        <v>315000026</v>
      </c>
      <c r="AA933" s="122">
        <v>335000026</v>
      </c>
      <c r="AB933" s="122">
        <v>350000026</v>
      </c>
      <c r="AC933" s="122">
        <v>390000026</v>
      </c>
      <c r="AD933" s="121"/>
      <c r="BO933" s="72" t="s">
        <v>37</v>
      </c>
      <c r="BP933" s="73" t="s">
        <v>4308</v>
      </c>
      <c r="BQ933" s="75">
        <v>513000625</v>
      </c>
      <c r="BR933" s="75">
        <v>540000625</v>
      </c>
      <c r="BS933" s="75">
        <v>567000625</v>
      </c>
      <c r="BT933" s="75">
        <v>603000625</v>
      </c>
      <c r="BU933" s="75">
        <v>648000625</v>
      </c>
      <c r="BV933" s="75">
        <v>693000625</v>
      </c>
      <c r="BW933" s="75">
        <v>738000625</v>
      </c>
      <c r="BX933" s="75">
        <v>810000625</v>
      </c>
      <c r="BY933" s="75">
        <v>882000625</v>
      </c>
      <c r="BZ933" s="75">
        <v>0</v>
      </c>
      <c r="CA933" s="75">
        <v>0</v>
      </c>
    </row>
    <row r="934" spans="14:79" ht="12" customHeight="1">
      <c r="N934" s="119" t="s">
        <v>24</v>
      </c>
      <c r="O934" s="120" t="s">
        <v>1536</v>
      </c>
      <c r="P934" s="122">
        <v>0</v>
      </c>
      <c r="Q934" s="122">
        <v>0</v>
      </c>
      <c r="R934" s="122">
        <v>0</v>
      </c>
      <c r="S934" s="122">
        <v>0</v>
      </c>
      <c r="T934" s="122">
        <v>0</v>
      </c>
      <c r="U934" s="122">
        <v>0</v>
      </c>
      <c r="V934" s="122">
        <v>0</v>
      </c>
      <c r="W934" s="122">
        <v>0</v>
      </c>
      <c r="X934" s="122">
        <v>0</v>
      </c>
      <c r="Y934" s="122">
        <v>0</v>
      </c>
      <c r="Z934" s="122">
        <v>315000026</v>
      </c>
      <c r="AA934" s="122">
        <v>335000026</v>
      </c>
      <c r="AB934" s="122">
        <v>350000026</v>
      </c>
      <c r="AC934" s="122">
        <v>390000026</v>
      </c>
      <c r="AD934" s="121"/>
      <c r="BO934" s="72" t="s">
        <v>37</v>
      </c>
      <c r="BP934" s="73" t="s">
        <v>5124</v>
      </c>
      <c r="BQ934" s="75">
        <v>0</v>
      </c>
      <c r="BR934" s="75">
        <v>0</v>
      </c>
      <c r="BS934" s="75">
        <v>0</v>
      </c>
      <c r="BT934" s="75">
        <v>0</v>
      </c>
      <c r="BU934" s="75">
        <v>0</v>
      </c>
      <c r="BV934" s="75">
        <v>0</v>
      </c>
      <c r="BW934" s="75">
        <v>0</v>
      </c>
      <c r="BX934" s="75">
        <v>770000026</v>
      </c>
      <c r="BY934" s="75">
        <v>860000026</v>
      </c>
      <c r="BZ934" s="75">
        <v>0</v>
      </c>
      <c r="CA934" s="75">
        <v>0</v>
      </c>
    </row>
    <row r="935" spans="14:79" ht="12" customHeight="1">
      <c r="N935" s="119" t="s">
        <v>24</v>
      </c>
      <c r="O935" s="120" t="s">
        <v>366</v>
      </c>
      <c r="P935" s="122">
        <v>0</v>
      </c>
      <c r="Q935" s="122">
        <v>0</v>
      </c>
      <c r="R935" s="122">
        <v>0</v>
      </c>
      <c r="S935" s="122">
        <v>160000026</v>
      </c>
      <c r="T935" s="122">
        <v>170000026</v>
      </c>
      <c r="U935" s="122">
        <v>180000026</v>
      </c>
      <c r="V935" s="122">
        <v>190000026</v>
      </c>
      <c r="W935" s="122">
        <v>200000026</v>
      </c>
      <c r="X935" s="122">
        <v>210000026</v>
      </c>
      <c r="Y935" s="122">
        <v>220000026</v>
      </c>
      <c r="Z935" s="122">
        <v>240000026</v>
      </c>
      <c r="AA935" s="122">
        <v>250000026</v>
      </c>
      <c r="AB935" s="122">
        <v>260000026</v>
      </c>
      <c r="AC935" s="122">
        <v>290000026</v>
      </c>
      <c r="AD935" s="121"/>
      <c r="BO935" s="72" t="s">
        <v>37</v>
      </c>
      <c r="BP935" s="73" t="s">
        <v>4309</v>
      </c>
      <c r="BQ935" s="75">
        <v>0</v>
      </c>
      <c r="BR935" s="75">
        <v>0</v>
      </c>
      <c r="BS935" s="75">
        <v>675000625</v>
      </c>
      <c r="BT935" s="75">
        <v>711000625</v>
      </c>
      <c r="BU935" s="75">
        <v>648000625</v>
      </c>
      <c r="BV935" s="75">
        <v>693000625</v>
      </c>
      <c r="BW935" s="75">
        <v>0</v>
      </c>
      <c r="BX935" s="75">
        <v>0</v>
      </c>
      <c r="BY935" s="75">
        <v>0</v>
      </c>
      <c r="BZ935" s="75">
        <v>0</v>
      </c>
      <c r="CA935" s="75">
        <v>0</v>
      </c>
    </row>
    <row r="936" spans="14:79" ht="12" customHeight="1">
      <c r="N936" s="119" t="s">
        <v>24</v>
      </c>
      <c r="O936" s="120" t="s">
        <v>2756</v>
      </c>
      <c r="P936" s="122">
        <v>0</v>
      </c>
      <c r="Q936" s="122">
        <v>0</v>
      </c>
      <c r="R936" s="122">
        <v>0</v>
      </c>
      <c r="S936" s="122">
        <v>160000026</v>
      </c>
      <c r="T936" s="122">
        <v>170000026</v>
      </c>
      <c r="U936" s="122">
        <v>180000026</v>
      </c>
      <c r="V936" s="122">
        <v>190000026</v>
      </c>
      <c r="W936" s="122">
        <v>200000026</v>
      </c>
      <c r="X936" s="122">
        <v>210000026</v>
      </c>
      <c r="Y936" s="122">
        <v>220000026</v>
      </c>
      <c r="Z936" s="122">
        <v>240000026</v>
      </c>
      <c r="AA936" s="122">
        <v>250000026</v>
      </c>
      <c r="AB936" s="122">
        <v>260000026</v>
      </c>
      <c r="AC936" s="122">
        <v>290000026</v>
      </c>
      <c r="AD936" s="121"/>
      <c r="BO936" s="72" t="s">
        <v>37</v>
      </c>
      <c r="BP936" s="73" t="s">
        <v>4310</v>
      </c>
      <c r="BQ936" s="75">
        <v>247000625</v>
      </c>
      <c r="BR936" s="75">
        <v>271000625</v>
      </c>
      <c r="BS936" s="75">
        <v>284000625</v>
      </c>
      <c r="BT936" s="75">
        <v>711000625</v>
      </c>
      <c r="BU936" s="75">
        <v>0</v>
      </c>
      <c r="BV936" s="75">
        <v>0</v>
      </c>
      <c r="BW936" s="75">
        <v>0</v>
      </c>
      <c r="BX936" s="75">
        <v>0</v>
      </c>
      <c r="BY936" s="75">
        <v>0</v>
      </c>
      <c r="BZ936" s="75">
        <v>0</v>
      </c>
      <c r="CA936" s="75">
        <v>0</v>
      </c>
    </row>
    <row r="937" spans="14:79" ht="12" customHeight="1">
      <c r="N937" s="119" t="s">
        <v>24</v>
      </c>
      <c r="O937" s="120" t="s">
        <v>1681</v>
      </c>
      <c r="P937" s="122">
        <v>0</v>
      </c>
      <c r="Q937" s="122">
        <v>0</v>
      </c>
      <c r="R937" s="122">
        <v>0</v>
      </c>
      <c r="S937" s="122">
        <v>150000026</v>
      </c>
      <c r="T937" s="122">
        <v>160000026</v>
      </c>
      <c r="U937" s="122">
        <v>165000026</v>
      </c>
      <c r="V937" s="122">
        <v>170000026</v>
      </c>
      <c r="W937" s="122">
        <v>180000026</v>
      </c>
      <c r="X937" s="122">
        <v>185000026</v>
      </c>
      <c r="Y937" s="122">
        <v>190000026</v>
      </c>
      <c r="Z937" s="122">
        <v>200000026</v>
      </c>
      <c r="AA937" s="122">
        <v>210000026</v>
      </c>
      <c r="AB937" s="122">
        <v>0</v>
      </c>
      <c r="AC937" s="122">
        <v>0</v>
      </c>
      <c r="AD937" s="121"/>
      <c r="BO937" s="72" t="s">
        <v>37</v>
      </c>
      <c r="BP937" s="73" t="s">
        <v>4311</v>
      </c>
      <c r="BQ937" s="75">
        <v>0</v>
      </c>
      <c r="BR937" s="75">
        <v>0</v>
      </c>
      <c r="BS937" s="75">
        <v>0</v>
      </c>
      <c r="BT937" s="75">
        <v>0</v>
      </c>
      <c r="BU937" s="75">
        <v>135000026</v>
      </c>
      <c r="BV937" s="75">
        <v>145000026</v>
      </c>
      <c r="BW937" s="75">
        <v>150000026</v>
      </c>
      <c r="BX937" s="75">
        <v>165000026</v>
      </c>
      <c r="BY937" s="75">
        <v>0</v>
      </c>
      <c r="BZ937" s="75">
        <v>0</v>
      </c>
      <c r="CA937" s="75">
        <v>0</v>
      </c>
    </row>
    <row r="938" spans="14:79" ht="12" customHeight="1">
      <c r="N938" s="119" t="s">
        <v>24</v>
      </c>
      <c r="O938" s="120" t="s">
        <v>2095</v>
      </c>
      <c r="P938" s="122">
        <v>0</v>
      </c>
      <c r="Q938" s="122">
        <v>0</v>
      </c>
      <c r="R938" s="122">
        <v>0</v>
      </c>
      <c r="S938" s="122">
        <v>150000026</v>
      </c>
      <c r="T938" s="122">
        <v>160000026</v>
      </c>
      <c r="U938" s="122">
        <v>165000026</v>
      </c>
      <c r="V938" s="122">
        <v>170000026</v>
      </c>
      <c r="W938" s="122">
        <v>180000026</v>
      </c>
      <c r="X938" s="122">
        <v>185000026</v>
      </c>
      <c r="Y938" s="122">
        <v>190000026</v>
      </c>
      <c r="Z938" s="122">
        <v>200000026</v>
      </c>
      <c r="AA938" s="122">
        <v>210000026</v>
      </c>
      <c r="AB938" s="122">
        <v>0</v>
      </c>
      <c r="AC938" s="122">
        <v>0</v>
      </c>
      <c r="AD938" s="121"/>
      <c r="BO938" s="72" t="s">
        <v>37</v>
      </c>
      <c r="BP938" s="73" t="s">
        <v>5314</v>
      </c>
      <c r="BQ938" s="74"/>
      <c r="BR938" s="74"/>
      <c r="BS938" s="74"/>
      <c r="BT938" s="74"/>
      <c r="BU938" s="74"/>
      <c r="BV938" s="74"/>
      <c r="BW938" s="74"/>
      <c r="BX938" s="74"/>
      <c r="BY938" s="74"/>
      <c r="BZ938" s="75">
        <v>205000026</v>
      </c>
      <c r="CA938" s="74"/>
    </row>
    <row r="939" spans="14:79" ht="12" customHeight="1">
      <c r="N939" s="119" t="s">
        <v>24</v>
      </c>
      <c r="O939" s="120" t="s">
        <v>1744</v>
      </c>
      <c r="P939" s="122">
        <v>0</v>
      </c>
      <c r="Q939" s="122">
        <v>0</v>
      </c>
      <c r="R939" s="122">
        <v>0</v>
      </c>
      <c r="S939" s="122">
        <v>0</v>
      </c>
      <c r="T939" s="122">
        <v>0</v>
      </c>
      <c r="U939" s="122">
        <v>215000026</v>
      </c>
      <c r="V939" s="122">
        <v>220000026</v>
      </c>
      <c r="W939" s="122">
        <v>230000026</v>
      </c>
      <c r="X939" s="122">
        <v>250000026</v>
      </c>
      <c r="Y939" s="122">
        <v>280000026</v>
      </c>
      <c r="Z939" s="122">
        <v>305000026</v>
      </c>
      <c r="AA939" s="122">
        <v>335000026</v>
      </c>
      <c r="AB939" s="122">
        <v>350000026</v>
      </c>
      <c r="AC939" s="122">
        <v>390000026</v>
      </c>
      <c r="AD939" s="121"/>
      <c r="BO939" s="72" t="s">
        <v>37</v>
      </c>
      <c r="BP939" s="73" t="s">
        <v>4312</v>
      </c>
      <c r="BQ939" s="75">
        <v>0</v>
      </c>
      <c r="BR939" s="75">
        <v>0</v>
      </c>
      <c r="BS939" s="75">
        <v>0</v>
      </c>
      <c r="BT939" s="75">
        <v>157000625</v>
      </c>
      <c r="BU939" s="75">
        <v>157000625</v>
      </c>
      <c r="BV939" s="75">
        <v>152000625</v>
      </c>
      <c r="BW939" s="75">
        <v>175000625</v>
      </c>
      <c r="BX939" s="75">
        <v>0</v>
      </c>
      <c r="BY939" s="75">
        <v>0</v>
      </c>
      <c r="BZ939" s="75">
        <v>0</v>
      </c>
      <c r="CA939" s="75">
        <v>0</v>
      </c>
    </row>
    <row r="940" spans="14:79" ht="12" customHeight="1">
      <c r="N940" s="119" t="s">
        <v>24</v>
      </c>
      <c r="O940" s="120" t="s">
        <v>1729</v>
      </c>
      <c r="P940" s="122">
        <v>0</v>
      </c>
      <c r="Q940" s="122">
        <v>0</v>
      </c>
      <c r="R940" s="122">
        <v>0</v>
      </c>
      <c r="S940" s="122">
        <v>160000026</v>
      </c>
      <c r="T940" s="122">
        <v>170000026</v>
      </c>
      <c r="U940" s="122">
        <v>180000026</v>
      </c>
      <c r="V940" s="122">
        <v>190000026</v>
      </c>
      <c r="W940" s="122">
        <v>200000026</v>
      </c>
      <c r="X940" s="122">
        <v>210000026</v>
      </c>
      <c r="Y940" s="122">
        <v>220000026</v>
      </c>
      <c r="Z940" s="122">
        <v>240000026</v>
      </c>
      <c r="AA940" s="122">
        <v>250000026</v>
      </c>
      <c r="AB940" s="122">
        <v>260000026</v>
      </c>
      <c r="AC940" s="122">
        <v>290000026</v>
      </c>
      <c r="AD940" s="121"/>
      <c r="BO940" s="72" t="s">
        <v>37</v>
      </c>
      <c r="BP940" s="73" t="s">
        <v>4313</v>
      </c>
      <c r="BQ940" s="75">
        <v>0</v>
      </c>
      <c r="BR940" s="75">
        <v>0</v>
      </c>
      <c r="BS940" s="75">
        <v>0</v>
      </c>
      <c r="BT940" s="75">
        <v>153000625</v>
      </c>
      <c r="BU940" s="75">
        <v>0</v>
      </c>
      <c r="BV940" s="75">
        <v>0</v>
      </c>
      <c r="BW940" s="75">
        <v>166000625</v>
      </c>
      <c r="BX940" s="75">
        <v>153000625</v>
      </c>
      <c r="BY940" s="75">
        <v>157000625</v>
      </c>
      <c r="BZ940" s="75">
        <v>171000625</v>
      </c>
      <c r="CA940" s="75">
        <v>0</v>
      </c>
    </row>
    <row r="941" spans="14:79" ht="12" customHeight="1">
      <c r="N941" s="119" t="s">
        <v>24</v>
      </c>
      <c r="O941" s="120" t="s">
        <v>1632</v>
      </c>
      <c r="P941" s="122">
        <v>0</v>
      </c>
      <c r="Q941" s="122">
        <v>0</v>
      </c>
      <c r="R941" s="122">
        <v>0</v>
      </c>
      <c r="S941" s="122">
        <v>170000026</v>
      </c>
      <c r="T941" s="122">
        <v>190000026</v>
      </c>
      <c r="U941" s="122">
        <v>210000026</v>
      </c>
      <c r="V941" s="122">
        <v>220000026</v>
      </c>
      <c r="W941" s="122">
        <v>230000026</v>
      </c>
      <c r="X941" s="122">
        <v>250000026</v>
      </c>
      <c r="Y941" s="122">
        <v>255000026</v>
      </c>
      <c r="Z941" s="122">
        <v>0</v>
      </c>
      <c r="AA941" s="122">
        <v>0</v>
      </c>
      <c r="AB941" s="122">
        <v>0</v>
      </c>
      <c r="AC941" s="122">
        <v>0</v>
      </c>
      <c r="AD941" s="121"/>
      <c r="BO941" s="72" t="s">
        <v>37</v>
      </c>
      <c r="BP941" s="73" t="s">
        <v>4314</v>
      </c>
      <c r="BQ941" s="75">
        <v>0</v>
      </c>
      <c r="BR941" s="75">
        <v>0</v>
      </c>
      <c r="BS941" s="75">
        <v>0</v>
      </c>
      <c r="BT941" s="75">
        <v>0</v>
      </c>
      <c r="BU941" s="75">
        <v>157000625</v>
      </c>
      <c r="BV941" s="75">
        <v>171000625</v>
      </c>
      <c r="BW941" s="75">
        <v>139000625</v>
      </c>
      <c r="BX941" s="75">
        <v>162000625</v>
      </c>
      <c r="BY941" s="75">
        <v>220000625</v>
      </c>
      <c r="BZ941" s="75">
        <v>225000625</v>
      </c>
      <c r="CA941" s="75">
        <v>0</v>
      </c>
    </row>
    <row r="942" spans="14:79" ht="12" customHeight="1">
      <c r="N942" s="119" t="s">
        <v>24</v>
      </c>
      <c r="O942" s="120" t="s">
        <v>2291</v>
      </c>
      <c r="P942" s="122">
        <v>0</v>
      </c>
      <c r="Q942" s="122">
        <v>0</v>
      </c>
      <c r="R942" s="122">
        <v>0</v>
      </c>
      <c r="S942" s="122">
        <v>190000026</v>
      </c>
      <c r="T942" s="122">
        <v>195000026</v>
      </c>
      <c r="U942" s="122">
        <v>200000026</v>
      </c>
      <c r="V942" s="122">
        <v>210000026</v>
      </c>
      <c r="W942" s="122">
        <v>0</v>
      </c>
      <c r="X942" s="122">
        <v>0</v>
      </c>
      <c r="Y942" s="122">
        <v>0</v>
      </c>
      <c r="Z942" s="122">
        <v>0</v>
      </c>
      <c r="AA942" s="122">
        <v>0</v>
      </c>
      <c r="AB942" s="122">
        <v>0</v>
      </c>
      <c r="AC942" s="122">
        <v>0</v>
      </c>
      <c r="AD942" s="121"/>
      <c r="BO942" s="72" t="s">
        <v>37</v>
      </c>
      <c r="BP942" s="73" t="s">
        <v>4315</v>
      </c>
      <c r="BQ942" s="75">
        <v>0</v>
      </c>
      <c r="BR942" s="75">
        <v>0</v>
      </c>
      <c r="BS942" s="75">
        <v>0</v>
      </c>
      <c r="BT942" s="75">
        <v>139000625</v>
      </c>
      <c r="BU942" s="75">
        <v>144000625</v>
      </c>
      <c r="BV942" s="75">
        <v>148000625</v>
      </c>
      <c r="BW942" s="75">
        <v>153000625</v>
      </c>
      <c r="BX942" s="75">
        <v>162000625</v>
      </c>
      <c r="BY942" s="75">
        <v>220000625</v>
      </c>
      <c r="BZ942" s="75">
        <v>202000625</v>
      </c>
      <c r="CA942" s="75">
        <v>0</v>
      </c>
    </row>
    <row r="943" spans="14:79" ht="12" customHeight="1">
      <c r="N943" s="119" t="s">
        <v>24</v>
      </c>
      <c r="O943" s="120" t="s">
        <v>1673</v>
      </c>
      <c r="P943" s="122">
        <v>0</v>
      </c>
      <c r="Q943" s="122">
        <v>0</v>
      </c>
      <c r="R943" s="122">
        <v>0</v>
      </c>
      <c r="S943" s="122">
        <v>150000026</v>
      </c>
      <c r="T943" s="122">
        <v>160000026</v>
      </c>
      <c r="U943" s="122">
        <v>165000026</v>
      </c>
      <c r="V943" s="122">
        <v>170000026</v>
      </c>
      <c r="W943" s="122">
        <v>180000026</v>
      </c>
      <c r="X943" s="122">
        <v>185000026</v>
      </c>
      <c r="Y943" s="122">
        <v>190000026</v>
      </c>
      <c r="Z943" s="122">
        <v>200000026</v>
      </c>
      <c r="AA943" s="122">
        <v>210000026</v>
      </c>
      <c r="AB943" s="122">
        <v>0</v>
      </c>
      <c r="AC943" s="122">
        <v>0</v>
      </c>
      <c r="AD943" s="121"/>
      <c r="BO943" s="72" t="s">
        <v>37</v>
      </c>
      <c r="BP943" s="73" t="s">
        <v>4316</v>
      </c>
      <c r="BQ943" s="75">
        <v>0</v>
      </c>
      <c r="BR943" s="75">
        <v>0</v>
      </c>
      <c r="BS943" s="75">
        <v>0</v>
      </c>
      <c r="BT943" s="75">
        <v>108000625</v>
      </c>
      <c r="BU943" s="75">
        <v>0</v>
      </c>
      <c r="BV943" s="75">
        <v>0</v>
      </c>
      <c r="BW943" s="75">
        <v>0</v>
      </c>
      <c r="BX943" s="75">
        <v>144000625</v>
      </c>
      <c r="BY943" s="75">
        <v>0</v>
      </c>
      <c r="BZ943" s="75">
        <v>0</v>
      </c>
      <c r="CA943" s="75">
        <v>0</v>
      </c>
    </row>
    <row r="944" spans="14:79" ht="12" customHeight="1">
      <c r="N944" s="119" t="s">
        <v>24</v>
      </c>
      <c r="O944" s="120" t="s">
        <v>100</v>
      </c>
      <c r="P944" s="122">
        <v>120000026</v>
      </c>
      <c r="Q944" s="122">
        <v>130000026</v>
      </c>
      <c r="R944" s="122">
        <v>150000026</v>
      </c>
      <c r="S944" s="122">
        <v>160000026</v>
      </c>
      <c r="T944" s="122">
        <v>170000026</v>
      </c>
      <c r="U944" s="122">
        <v>180000026</v>
      </c>
      <c r="V944" s="122">
        <v>190000026</v>
      </c>
      <c r="W944" s="122">
        <v>200000026</v>
      </c>
      <c r="X944" s="122">
        <v>210000026</v>
      </c>
      <c r="Y944" s="122">
        <v>215000026</v>
      </c>
      <c r="Z944" s="122">
        <v>0</v>
      </c>
      <c r="AA944" s="122">
        <v>0</v>
      </c>
      <c r="AB944" s="122">
        <v>0</v>
      </c>
      <c r="AC944" s="122">
        <v>0</v>
      </c>
      <c r="AD944" s="121"/>
      <c r="BO944" s="72" t="s">
        <v>37</v>
      </c>
      <c r="BP944" s="73" t="s">
        <v>4317</v>
      </c>
      <c r="BQ944" s="75">
        <v>0</v>
      </c>
      <c r="BR944" s="75">
        <v>0</v>
      </c>
      <c r="BS944" s="75">
        <v>0</v>
      </c>
      <c r="BT944" s="75">
        <v>126000625</v>
      </c>
      <c r="BU944" s="75">
        <v>144000625</v>
      </c>
      <c r="BV944" s="75">
        <v>153000625</v>
      </c>
      <c r="BW944" s="75">
        <v>166000625</v>
      </c>
      <c r="BX944" s="75">
        <v>175000625</v>
      </c>
      <c r="BY944" s="75">
        <v>180000625</v>
      </c>
      <c r="BZ944" s="75">
        <v>184000625</v>
      </c>
      <c r="CA944" s="75">
        <v>0</v>
      </c>
    </row>
    <row r="945" spans="14:79" ht="12" customHeight="1">
      <c r="N945" s="119" t="s">
        <v>24</v>
      </c>
      <c r="O945" s="120" t="s">
        <v>101</v>
      </c>
      <c r="P945" s="122">
        <v>110000026</v>
      </c>
      <c r="Q945" s="122">
        <v>120000026</v>
      </c>
      <c r="R945" s="122">
        <v>130000026</v>
      </c>
      <c r="S945" s="122">
        <v>150000026</v>
      </c>
      <c r="T945" s="122">
        <v>160000026</v>
      </c>
      <c r="U945" s="122">
        <v>170000026</v>
      </c>
      <c r="V945" s="122">
        <v>180000026</v>
      </c>
      <c r="W945" s="122">
        <v>190000026</v>
      </c>
      <c r="X945" s="122">
        <v>200000026</v>
      </c>
      <c r="Y945" s="122">
        <v>210000026</v>
      </c>
      <c r="Z945" s="122">
        <v>0</v>
      </c>
      <c r="AA945" s="122">
        <v>0</v>
      </c>
      <c r="AB945" s="122">
        <v>0</v>
      </c>
      <c r="AC945" s="122">
        <v>0</v>
      </c>
      <c r="AD945" s="121"/>
      <c r="BO945" s="72" t="s">
        <v>37</v>
      </c>
      <c r="BP945" s="73" t="s">
        <v>4318</v>
      </c>
      <c r="BQ945" s="75">
        <v>0</v>
      </c>
      <c r="BR945" s="75">
        <v>0</v>
      </c>
      <c r="BS945" s="75">
        <v>0</v>
      </c>
      <c r="BT945" s="75">
        <v>144000625</v>
      </c>
      <c r="BU945" s="75">
        <v>153000625</v>
      </c>
      <c r="BV945" s="75">
        <v>162000625</v>
      </c>
      <c r="BW945" s="75">
        <v>139000625</v>
      </c>
      <c r="BX945" s="75">
        <v>162000625</v>
      </c>
      <c r="BY945" s="75">
        <v>193000625</v>
      </c>
      <c r="BZ945" s="75">
        <v>202000625</v>
      </c>
      <c r="CA945" s="75">
        <v>0</v>
      </c>
    </row>
    <row r="946" spans="14:79" ht="12" customHeight="1">
      <c r="N946" s="119" t="s">
        <v>24</v>
      </c>
      <c r="O946" s="120" t="s">
        <v>711</v>
      </c>
      <c r="P946" s="122">
        <v>110000026</v>
      </c>
      <c r="Q946" s="122">
        <v>115000026</v>
      </c>
      <c r="R946" s="122">
        <v>125000026</v>
      </c>
      <c r="S946" s="122">
        <v>140000026</v>
      </c>
      <c r="T946" s="122">
        <v>150000026</v>
      </c>
      <c r="U946" s="122">
        <v>155000026</v>
      </c>
      <c r="V946" s="122">
        <v>160000026</v>
      </c>
      <c r="W946" s="122">
        <v>170000026</v>
      </c>
      <c r="X946" s="122">
        <v>185000026</v>
      </c>
      <c r="Y946" s="122">
        <v>0</v>
      </c>
      <c r="Z946" s="122">
        <v>0</v>
      </c>
      <c r="AA946" s="122">
        <v>0</v>
      </c>
      <c r="AB946" s="122">
        <v>0</v>
      </c>
      <c r="AC946" s="122">
        <v>0</v>
      </c>
      <c r="AD946" s="121"/>
      <c r="BO946" s="72" t="s">
        <v>37</v>
      </c>
      <c r="BP946" s="73" t="s">
        <v>4319</v>
      </c>
      <c r="BQ946" s="75">
        <v>0</v>
      </c>
      <c r="BR946" s="75">
        <v>0</v>
      </c>
      <c r="BS946" s="75">
        <v>0</v>
      </c>
      <c r="BT946" s="75">
        <v>0</v>
      </c>
      <c r="BU946" s="75">
        <v>0</v>
      </c>
      <c r="BV946" s="75">
        <v>130000026</v>
      </c>
      <c r="BW946" s="75">
        <v>140000026</v>
      </c>
      <c r="BX946" s="75">
        <v>150000026</v>
      </c>
      <c r="BY946" s="75">
        <v>160000026</v>
      </c>
      <c r="BZ946" s="75">
        <v>170000026</v>
      </c>
      <c r="CA946" s="75">
        <v>0</v>
      </c>
    </row>
    <row r="947" spans="14:79" ht="12" customHeight="1">
      <c r="N947" s="119" t="s">
        <v>24</v>
      </c>
      <c r="O947" s="120" t="s">
        <v>712</v>
      </c>
      <c r="P947" s="122">
        <v>105000026</v>
      </c>
      <c r="Q947" s="122">
        <v>110000026</v>
      </c>
      <c r="R947" s="122">
        <v>115000026</v>
      </c>
      <c r="S947" s="122">
        <v>125000026</v>
      </c>
      <c r="T947" s="122">
        <v>140000026</v>
      </c>
      <c r="U947" s="122">
        <v>150000026</v>
      </c>
      <c r="V947" s="122">
        <v>155000026</v>
      </c>
      <c r="W947" s="122">
        <v>160000026</v>
      </c>
      <c r="X947" s="122">
        <v>180000026</v>
      </c>
      <c r="Y947" s="122">
        <v>0</v>
      </c>
      <c r="Z947" s="122">
        <v>0</v>
      </c>
      <c r="AA947" s="122">
        <v>0</v>
      </c>
      <c r="AB947" s="122">
        <v>0</v>
      </c>
      <c r="AC947" s="122">
        <v>0</v>
      </c>
      <c r="AD947" s="121"/>
      <c r="BO947" s="72" t="s">
        <v>37</v>
      </c>
      <c r="BP947" s="73" t="s">
        <v>5037</v>
      </c>
      <c r="BQ947" s="75">
        <v>0</v>
      </c>
      <c r="BR947" s="75">
        <v>0</v>
      </c>
      <c r="BS947" s="75">
        <v>0</v>
      </c>
      <c r="BT947" s="75">
        <v>145000026</v>
      </c>
      <c r="BU947" s="75">
        <v>150000026</v>
      </c>
      <c r="BV947" s="75">
        <v>160000026</v>
      </c>
      <c r="BW947" s="75">
        <v>170000026</v>
      </c>
      <c r="BX947" s="75">
        <v>180000026</v>
      </c>
      <c r="BY947" s="75">
        <v>190000026</v>
      </c>
      <c r="BZ947" s="75">
        <v>195000026</v>
      </c>
      <c r="CA947" s="75">
        <v>220000026</v>
      </c>
    </row>
    <row r="948" spans="14:79" ht="12" customHeight="1">
      <c r="N948" s="119" t="s">
        <v>24</v>
      </c>
      <c r="O948" s="120" t="s">
        <v>2450</v>
      </c>
      <c r="P948" s="122">
        <v>110000026</v>
      </c>
      <c r="Q948" s="122">
        <v>115000026</v>
      </c>
      <c r="R948" s="122">
        <v>125000026</v>
      </c>
      <c r="S948" s="122">
        <v>140000026</v>
      </c>
      <c r="T948" s="122">
        <v>150000026</v>
      </c>
      <c r="U948" s="122">
        <v>155000026</v>
      </c>
      <c r="V948" s="122">
        <v>160000026</v>
      </c>
      <c r="W948" s="122">
        <v>170000026</v>
      </c>
      <c r="X948" s="122">
        <v>185000026</v>
      </c>
      <c r="Y948" s="122">
        <v>0</v>
      </c>
      <c r="Z948" s="122">
        <v>0</v>
      </c>
      <c r="AA948" s="122">
        <v>0</v>
      </c>
      <c r="AB948" s="122">
        <v>0</v>
      </c>
      <c r="AC948" s="122">
        <v>0</v>
      </c>
      <c r="AD948" s="121"/>
      <c r="BO948" s="72" t="s">
        <v>37</v>
      </c>
      <c r="BP948" s="73" t="s">
        <v>4320</v>
      </c>
      <c r="BQ948" s="75">
        <v>0</v>
      </c>
      <c r="BR948" s="75">
        <v>0</v>
      </c>
      <c r="BS948" s="75">
        <v>0</v>
      </c>
      <c r="BT948" s="75">
        <v>139000625</v>
      </c>
      <c r="BU948" s="75">
        <v>148000625</v>
      </c>
      <c r="BV948" s="75">
        <v>157000625</v>
      </c>
      <c r="BW948" s="75">
        <v>166000625</v>
      </c>
      <c r="BX948" s="75">
        <v>166000625</v>
      </c>
      <c r="BY948" s="75">
        <v>171000625</v>
      </c>
      <c r="BZ948" s="75">
        <v>193000625</v>
      </c>
      <c r="CA948" s="75">
        <v>0</v>
      </c>
    </row>
    <row r="949" spans="14:79" ht="12" customHeight="1">
      <c r="N949" s="119" t="s">
        <v>24</v>
      </c>
      <c r="O949" s="120" t="s">
        <v>2484</v>
      </c>
      <c r="P949" s="122">
        <v>105000026</v>
      </c>
      <c r="Q949" s="122">
        <v>110000026</v>
      </c>
      <c r="R949" s="122">
        <v>115000026</v>
      </c>
      <c r="S949" s="122">
        <v>125000026</v>
      </c>
      <c r="T949" s="122">
        <v>140000026</v>
      </c>
      <c r="U949" s="122">
        <v>150000026</v>
      </c>
      <c r="V949" s="122">
        <v>155000026</v>
      </c>
      <c r="W949" s="122">
        <v>160000026</v>
      </c>
      <c r="X949" s="122">
        <v>180000026</v>
      </c>
      <c r="Y949" s="122">
        <v>0</v>
      </c>
      <c r="Z949" s="122">
        <v>0</v>
      </c>
      <c r="AA949" s="122">
        <v>0</v>
      </c>
      <c r="AB949" s="122">
        <v>0</v>
      </c>
      <c r="AC949" s="122">
        <v>0</v>
      </c>
      <c r="AD949" s="121"/>
      <c r="BO949" s="72" t="s">
        <v>37</v>
      </c>
      <c r="BP949" s="73" t="s">
        <v>4321</v>
      </c>
      <c r="BQ949" s="75">
        <v>0</v>
      </c>
      <c r="BR949" s="75">
        <v>0</v>
      </c>
      <c r="BS949" s="75">
        <v>0</v>
      </c>
      <c r="BT949" s="75">
        <v>150000026</v>
      </c>
      <c r="BU949" s="75">
        <v>160000026</v>
      </c>
      <c r="BV949" s="75">
        <v>170000026</v>
      </c>
      <c r="BW949" s="75">
        <v>180000026</v>
      </c>
      <c r="BX949" s="75">
        <v>195000026</v>
      </c>
      <c r="BY949" s="75">
        <v>210000026</v>
      </c>
      <c r="BZ949" s="75">
        <v>220000026</v>
      </c>
      <c r="CA949" s="75">
        <v>235000026</v>
      </c>
    </row>
    <row r="950" spans="14:79" ht="12" customHeight="1">
      <c r="N950" s="119" t="s">
        <v>24</v>
      </c>
      <c r="O950" s="120" t="s">
        <v>1606</v>
      </c>
      <c r="P950" s="122">
        <v>100000026</v>
      </c>
      <c r="Q950" s="122">
        <v>110000026</v>
      </c>
      <c r="R950" s="122">
        <v>120000026</v>
      </c>
      <c r="S950" s="122">
        <v>0</v>
      </c>
      <c r="T950" s="122">
        <v>0</v>
      </c>
      <c r="U950" s="122">
        <v>0</v>
      </c>
      <c r="V950" s="122">
        <v>0</v>
      </c>
      <c r="W950" s="122">
        <v>0</v>
      </c>
      <c r="X950" s="122">
        <v>0</v>
      </c>
      <c r="Y950" s="122">
        <v>0</v>
      </c>
      <c r="Z950" s="122">
        <v>0</v>
      </c>
      <c r="AA950" s="122">
        <v>0</v>
      </c>
      <c r="AB950" s="122">
        <v>0</v>
      </c>
      <c r="AC950" s="122">
        <v>0</v>
      </c>
      <c r="AD950" s="121"/>
      <c r="BO950" s="72" t="s">
        <v>37</v>
      </c>
      <c r="BP950" s="73" t="s">
        <v>4322</v>
      </c>
      <c r="BQ950" s="75">
        <v>0</v>
      </c>
      <c r="BR950" s="75">
        <v>0</v>
      </c>
      <c r="BS950" s="75">
        <v>0</v>
      </c>
      <c r="BT950" s="75">
        <v>0</v>
      </c>
      <c r="BU950" s="75">
        <v>0</v>
      </c>
      <c r="BV950" s="75">
        <v>0</v>
      </c>
      <c r="BW950" s="75">
        <v>139000625</v>
      </c>
      <c r="BX950" s="75">
        <v>162000625</v>
      </c>
      <c r="BY950" s="75">
        <v>200000625</v>
      </c>
      <c r="BZ950" s="75">
        <v>210000026</v>
      </c>
      <c r="CA950" s="75">
        <v>0</v>
      </c>
    </row>
    <row r="951" spans="14:79" ht="12" customHeight="1">
      <c r="N951" s="119" t="s">
        <v>24</v>
      </c>
      <c r="O951" s="120" t="s">
        <v>1824</v>
      </c>
      <c r="P951" s="122">
        <v>120000026</v>
      </c>
      <c r="Q951" s="122">
        <v>125000026</v>
      </c>
      <c r="R951" s="122">
        <v>0</v>
      </c>
      <c r="S951" s="122">
        <v>0</v>
      </c>
      <c r="T951" s="122">
        <v>0</v>
      </c>
      <c r="U951" s="122">
        <v>0</v>
      </c>
      <c r="V951" s="122">
        <v>0</v>
      </c>
      <c r="W951" s="122">
        <v>0</v>
      </c>
      <c r="X951" s="122">
        <v>0</v>
      </c>
      <c r="Y951" s="122">
        <v>0</v>
      </c>
      <c r="Z951" s="122">
        <v>0</v>
      </c>
      <c r="AA951" s="122">
        <v>0</v>
      </c>
      <c r="AB951" s="122">
        <v>0</v>
      </c>
      <c r="AC951" s="122">
        <v>0</v>
      </c>
      <c r="AD951" s="121"/>
      <c r="BO951" s="72" t="s">
        <v>37</v>
      </c>
      <c r="BP951" s="73" t="s">
        <v>4323</v>
      </c>
      <c r="BQ951" s="75">
        <v>0</v>
      </c>
      <c r="BR951" s="75">
        <v>0</v>
      </c>
      <c r="BS951" s="75">
        <v>0</v>
      </c>
      <c r="BT951" s="75">
        <v>144000625</v>
      </c>
      <c r="BU951" s="75">
        <v>153000625</v>
      </c>
      <c r="BV951" s="75">
        <v>162000625</v>
      </c>
      <c r="BW951" s="75">
        <v>139000625</v>
      </c>
      <c r="BX951" s="75">
        <v>162000625</v>
      </c>
      <c r="BY951" s="75">
        <v>193000625</v>
      </c>
      <c r="BZ951" s="75">
        <v>202000625</v>
      </c>
      <c r="CA951" s="75">
        <v>0</v>
      </c>
    </row>
    <row r="952" spans="14:79" ht="12" customHeight="1">
      <c r="N952" s="119" t="s">
        <v>24</v>
      </c>
      <c r="O952" s="120" t="s">
        <v>367</v>
      </c>
      <c r="P952" s="122">
        <v>120000026</v>
      </c>
      <c r="Q952" s="122">
        <v>125000026</v>
      </c>
      <c r="R952" s="122">
        <v>135000026</v>
      </c>
      <c r="S952" s="122">
        <v>145000026</v>
      </c>
      <c r="T952" s="122">
        <v>0</v>
      </c>
      <c r="U952" s="122">
        <v>0</v>
      </c>
      <c r="V952" s="122">
        <v>0</v>
      </c>
      <c r="W952" s="122">
        <v>0</v>
      </c>
      <c r="X952" s="122">
        <v>0</v>
      </c>
      <c r="Y952" s="122">
        <v>0</v>
      </c>
      <c r="Z952" s="122">
        <v>0</v>
      </c>
      <c r="AA952" s="122">
        <v>0</v>
      </c>
      <c r="AB952" s="122">
        <v>0</v>
      </c>
      <c r="AC952" s="122">
        <v>0</v>
      </c>
      <c r="AD952" s="121"/>
      <c r="BO952" s="72" t="s">
        <v>37</v>
      </c>
      <c r="BP952" s="73" t="s">
        <v>5303</v>
      </c>
      <c r="BQ952" s="74"/>
      <c r="BR952" s="74"/>
      <c r="BS952" s="74"/>
      <c r="BT952" s="74"/>
      <c r="BU952" s="74"/>
      <c r="BV952" s="74"/>
      <c r="BW952" s="74"/>
      <c r="BX952" s="74"/>
      <c r="BY952" s="75">
        <v>205000026</v>
      </c>
      <c r="BZ952" s="75">
        <v>225000026</v>
      </c>
      <c r="CA952" s="74"/>
    </row>
    <row r="953" spans="14:79" ht="12" customHeight="1">
      <c r="N953" s="119" t="s">
        <v>24</v>
      </c>
      <c r="O953" s="120" t="s">
        <v>964</v>
      </c>
      <c r="P953" s="122">
        <v>110000026</v>
      </c>
      <c r="Q953" s="122">
        <v>120000026</v>
      </c>
      <c r="R953" s="122">
        <v>0</v>
      </c>
      <c r="S953" s="122">
        <v>0</v>
      </c>
      <c r="T953" s="122">
        <v>0</v>
      </c>
      <c r="U953" s="122">
        <v>0</v>
      </c>
      <c r="V953" s="122">
        <v>0</v>
      </c>
      <c r="W953" s="122">
        <v>0</v>
      </c>
      <c r="X953" s="122">
        <v>0</v>
      </c>
      <c r="Y953" s="122">
        <v>0</v>
      </c>
      <c r="Z953" s="122">
        <v>0</v>
      </c>
      <c r="AA953" s="122">
        <v>0</v>
      </c>
      <c r="AB953" s="122">
        <v>0</v>
      </c>
      <c r="AC953" s="122">
        <v>0</v>
      </c>
      <c r="AD953" s="121"/>
      <c r="BO953" s="72" t="s">
        <v>37</v>
      </c>
      <c r="BP953" s="73" t="s">
        <v>4324</v>
      </c>
      <c r="BQ953" s="75">
        <v>0</v>
      </c>
      <c r="BR953" s="75">
        <v>0</v>
      </c>
      <c r="BS953" s="75">
        <v>0</v>
      </c>
      <c r="BT953" s="75">
        <v>0</v>
      </c>
      <c r="BU953" s="75">
        <v>0</v>
      </c>
      <c r="BV953" s="75">
        <v>135000925</v>
      </c>
      <c r="BW953" s="75">
        <v>140000925</v>
      </c>
      <c r="BX953" s="75">
        <v>165000925</v>
      </c>
      <c r="BY953" s="75">
        <v>185000925</v>
      </c>
      <c r="BZ953" s="75">
        <v>190000026</v>
      </c>
      <c r="CA953" s="75">
        <v>200000026</v>
      </c>
    </row>
    <row r="954" spans="14:79" ht="12" customHeight="1">
      <c r="N954" s="119" t="s">
        <v>24</v>
      </c>
      <c r="O954" s="120" t="s">
        <v>1697</v>
      </c>
      <c r="P954" s="122">
        <v>100000026</v>
      </c>
      <c r="Q954" s="122">
        <v>110000026</v>
      </c>
      <c r="R954" s="122">
        <v>120000026</v>
      </c>
      <c r="S954" s="122">
        <v>0</v>
      </c>
      <c r="T954" s="122">
        <v>0</v>
      </c>
      <c r="U954" s="122">
        <v>0</v>
      </c>
      <c r="V954" s="122">
        <v>0</v>
      </c>
      <c r="W954" s="122">
        <v>0</v>
      </c>
      <c r="X954" s="122">
        <v>0</v>
      </c>
      <c r="Y954" s="122">
        <v>0</v>
      </c>
      <c r="Z954" s="122">
        <v>0</v>
      </c>
      <c r="AA954" s="122">
        <v>0</v>
      </c>
      <c r="AB954" s="122">
        <v>0</v>
      </c>
      <c r="AC954" s="122">
        <v>0</v>
      </c>
      <c r="AD954" s="121"/>
      <c r="BO954" s="72" t="s">
        <v>37</v>
      </c>
      <c r="BP954" s="73" t="s">
        <v>4325</v>
      </c>
      <c r="BQ954" s="75">
        <v>0</v>
      </c>
      <c r="BR954" s="75">
        <v>0</v>
      </c>
      <c r="BS954" s="75">
        <v>0</v>
      </c>
      <c r="BT954" s="75">
        <v>0</v>
      </c>
      <c r="BU954" s="75">
        <v>157000625</v>
      </c>
      <c r="BV954" s="75">
        <v>171000625</v>
      </c>
      <c r="BW954" s="75">
        <v>139000625</v>
      </c>
      <c r="BX954" s="75">
        <v>162000625</v>
      </c>
      <c r="BY954" s="75">
        <v>220000625</v>
      </c>
      <c r="BZ954" s="75">
        <v>0</v>
      </c>
      <c r="CA954" s="75">
        <v>0</v>
      </c>
    </row>
    <row r="955" spans="14:79" ht="12" customHeight="1">
      <c r="N955" s="119" t="s">
        <v>24</v>
      </c>
      <c r="O955" s="120" t="s">
        <v>2076</v>
      </c>
      <c r="P955" s="122">
        <v>110000026</v>
      </c>
      <c r="Q955" s="122">
        <v>115000026</v>
      </c>
      <c r="R955" s="122">
        <v>125000026</v>
      </c>
      <c r="S955" s="122">
        <v>140000026</v>
      </c>
      <c r="T955" s="122">
        <v>150000026</v>
      </c>
      <c r="U955" s="122">
        <v>155000026</v>
      </c>
      <c r="V955" s="122">
        <v>160000026</v>
      </c>
      <c r="W955" s="122">
        <v>170000026</v>
      </c>
      <c r="X955" s="122">
        <v>185000026</v>
      </c>
      <c r="Y955" s="122">
        <v>0</v>
      </c>
      <c r="Z955" s="122">
        <v>0</v>
      </c>
      <c r="AA955" s="122">
        <v>0</v>
      </c>
      <c r="AB955" s="122">
        <v>0</v>
      </c>
      <c r="AC955" s="122">
        <v>0</v>
      </c>
      <c r="AD955" s="121"/>
      <c r="BO955" s="72" t="s">
        <v>37</v>
      </c>
      <c r="BP955" s="73" t="s">
        <v>4326</v>
      </c>
      <c r="BQ955" s="75">
        <v>0</v>
      </c>
      <c r="BR955" s="75">
        <v>0</v>
      </c>
      <c r="BS955" s="75">
        <v>0</v>
      </c>
      <c r="BT955" s="75">
        <v>108000625</v>
      </c>
      <c r="BU955" s="75">
        <v>0</v>
      </c>
      <c r="BV955" s="75">
        <v>0</v>
      </c>
      <c r="BW955" s="75">
        <v>0</v>
      </c>
      <c r="BX955" s="75">
        <v>153000625</v>
      </c>
      <c r="BY955" s="75">
        <v>157000625</v>
      </c>
      <c r="BZ955" s="75">
        <v>171000625</v>
      </c>
      <c r="CA955" s="75">
        <v>0</v>
      </c>
    </row>
    <row r="956" spans="14:79" ht="12" customHeight="1">
      <c r="N956" s="119" t="s">
        <v>24</v>
      </c>
      <c r="O956" s="120" t="s">
        <v>1702</v>
      </c>
      <c r="P956" s="122">
        <v>105000026</v>
      </c>
      <c r="Q956" s="122">
        <v>110000026</v>
      </c>
      <c r="R956" s="122">
        <v>115000026</v>
      </c>
      <c r="S956" s="122">
        <v>125000026</v>
      </c>
      <c r="T956" s="122">
        <v>140000026</v>
      </c>
      <c r="U956" s="122">
        <v>150000026</v>
      </c>
      <c r="V956" s="122">
        <v>155000026</v>
      </c>
      <c r="W956" s="122">
        <v>160000026</v>
      </c>
      <c r="X956" s="122">
        <v>180000026</v>
      </c>
      <c r="Y956" s="122">
        <v>0</v>
      </c>
      <c r="Z956" s="122">
        <v>0</v>
      </c>
      <c r="AA956" s="122">
        <v>0</v>
      </c>
      <c r="AB956" s="122">
        <v>0</v>
      </c>
      <c r="AC956" s="122">
        <v>0</v>
      </c>
      <c r="AD956" s="121"/>
      <c r="BO956" s="72" t="s">
        <v>37</v>
      </c>
      <c r="BP956" s="73" t="s">
        <v>4327</v>
      </c>
      <c r="BQ956" s="75">
        <v>0</v>
      </c>
      <c r="BR956" s="75">
        <v>0</v>
      </c>
      <c r="BS956" s="75">
        <v>0</v>
      </c>
      <c r="BT956" s="75">
        <v>139000625</v>
      </c>
      <c r="BU956" s="75">
        <v>148000625</v>
      </c>
      <c r="BV956" s="75">
        <v>157000625</v>
      </c>
      <c r="BW956" s="75">
        <v>166000625</v>
      </c>
      <c r="BX956" s="75">
        <v>171000625</v>
      </c>
      <c r="BY956" s="75">
        <v>184000625</v>
      </c>
      <c r="BZ956" s="75">
        <v>193000625</v>
      </c>
      <c r="CA956" s="75">
        <v>0</v>
      </c>
    </row>
    <row r="957" spans="14:79" ht="12" customHeight="1">
      <c r="N957" s="119" t="s">
        <v>24</v>
      </c>
      <c r="O957" s="120" t="s">
        <v>1688</v>
      </c>
      <c r="P957" s="122">
        <v>120000026</v>
      </c>
      <c r="Q957" s="122">
        <v>130000026</v>
      </c>
      <c r="R957" s="122">
        <v>150000026</v>
      </c>
      <c r="S957" s="122">
        <v>160000026</v>
      </c>
      <c r="T957" s="122">
        <v>170000026</v>
      </c>
      <c r="U957" s="122">
        <v>180000026</v>
      </c>
      <c r="V957" s="122">
        <v>190000026</v>
      </c>
      <c r="W957" s="122">
        <v>200000026</v>
      </c>
      <c r="X957" s="122">
        <v>210000026</v>
      </c>
      <c r="Y957" s="122">
        <v>215000026</v>
      </c>
      <c r="Z957" s="122">
        <v>0</v>
      </c>
      <c r="AA957" s="122">
        <v>0</v>
      </c>
      <c r="AB957" s="122">
        <v>0</v>
      </c>
      <c r="AC957" s="122">
        <v>0</v>
      </c>
      <c r="AD957" s="121"/>
      <c r="BO957" s="72" t="s">
        <v>37</v>
      </c>
      <c r="BP957" s="73" t="s">
        <v>4328</v>
      </c>
      <c r="BQ957" s="75">
        <v>0</v>
      </c>
      <c r="BR957" s="75">
        <v>0</v>
      </c>
      <c r="BS957" s="75">
        <v>0</v>
      </c>
      <c r="BT957" s="75">
        <v>165000026</v>
      </c>
      <c r="BU957" s="75">
        <v>175000026</v>
      </c>
      <c r="BV957" s="75">
        <v>185000026</v>
      </c>
      <c r="BW957" s="75">
        <v>195000026</v>
      </c>
      <c r="BX957" s="75">
        <v>205000026</v>
      </c>
      <c r="BY957" s="75">
        <v>215000026</v>
      </c>
      <c r="BZ957" s="75">
        <v>225000026</v>
      </c>
      <c r="CA957" s="75">
        <v>235000026</v>
      </c>
    </row>
    <row r="958" spans="14:79" ht="12" customHeight="1">
      <c r="N958" s="119" t="s">
        <v>24</v>
      </c>
      <c r="O958" s="120" t="s">
        <v>550</v>
      </c>
      <c r="P958" s="122">
        <v>110000026</v>
      </c>
      <c r="Q958" s="122">
        <v>120000026</v>
      </c>
      <c r="R958" s="122">
        <v>130000026</v>
      </c>
      <c r="S958" s="122">
        <v>150000026</v>
      </c>
      <c r="T958" s="122">
        <v>160000026</v>
      </c>
      <c r="U958" s="122">
        <v>170000026</v>
      </c>
      <c r="V958" s="122">
        <v>180000026</v>
      </c>
      <c r="W958" s="122">
        <v>190000026</v>
      </c>
      <c r="X958" s="122">
        <v>200000026</v>
      </c>
      <c r="Y958" s="122">
        <v>210000026</v>
      </c>
      <c r="Z958" s="122">
        <v>0</v>
      </c>
      <c r="AA958" s="122">
        <v>0</v>
      </c>
      <c r="AB958" s="122">
        <v>0</v>
      </c>
      <c r="AC958" s="122">
        <v>0</v>
      </c>
      <c r="AD958" s="121"/>
      <c r="BO958" s="72" t="s">
        <v>37</v>
      </c>
      <c r="BP958" s="73" t="s">
        <v>4329</v>
      </c>
      <c r="BQ958" s="75">
        <v>2349000625</v>
      </c>
      <c r="BR958" s="75">
        <v>2353000625</v>
      </c>
      <c r="BS958" s="75">
        <v>0</v>
      </c>
      <c r="BT958" s="75">
        <v>0</v>
      </c>
      <c r="BU958" s="75">
        <v>0</v>
      </c>
      <c r="BV958" s="75">
        <v>2461000625</v>
      </c>
      <c r="BW958" s="75">
        <v>139000625</v>
      </c>
      <c r="BX958" s="75">
        <v>162000625</v>
      </c>
      <c r="BY958" s="75">
        <v>220000625</v>
      </c>
      <c r="BZ958" s="75">
        <v>0</v>
      </c>
      <c r="CA958" s="75">
        <v>0</v>
      </c>
    </row>
    <row r="959" spans="14:79" ht="12" customHeight="1">
      <c r="N959" s="119" t="s">
        <v>24</v>
      </c>
      <c r="O959" s="120" t="s">
        <v>2772</v>
      </c>
      <c r="P959" s="122">
        <v>110000026</v>
      </c>
      <c r="Q959" s="122">
        <v>115000026</v>
      </c>
      <c r="R959" s="122">
        <v>125000026</v>
      </c>
      <c r="S959" s="122">
        <v>140000026</v>
      </c>
      <c r="T959" s="122">
        <v>150000026</v>
      </c>
      <c r="U959" s="122">
        <v>155000026</v>
      </c>
      <c r="V959" s="122">
        <v>160000026</v>
      </c>
      <c r="W959" s="122">
        <v>170000026</v>
      </c>
      <c r="X959" s="122">
        <v>185000026</v>
      </c>
      <c r="Y959" s="122">
        <v>0</v>
      </c>
      <c r="Z959" s="122">
        <v>0</v>
      </c>
      <c r="AA959" s="122">
        <v>0</v>
      </c>
      <c r="AB959" s="122">
        <v>0</v>
      </c>
      <c r="AC959" s="122">
        <v>0</v>
      </c>
      <c r="AD959" s="121"/>
      <c r="BO959" s="72" t="s">
        <v>37</v>
      </c>
      <c r="BP959" s="73" t="s">
        <v>4330</v>
      </c>
      <c r="BQ959" s="75">
        <v>0</v>
      </c>
      <c r="BR959" s="75">
        <v>0</v>
      </c>
      <c r="BS959" s="75">
        <v>0</v>
      </c>
      <c r="BT959" s="75">
        <v>145000625</v>
      </c>
      <c r="BU959" s="75">
        <v>150000625</v>
      </c>
      <c r="BV959" s="75">
        <v>160000625</v>
      </c>
      <c r="BW959" s="75">
        <v>170000625</v>
      </c>
      <c r="BX959" s="75">
        <v>180000625</v>
      </c>
      <c r="BY959" s="75">
        <v>185000625</v>
      </c>
      <c r="BZ959" s="75">
        <v>190000625</v>
      </c>
      <c r="CA959" s="75">
        <v>0</v>
      </c>
    </row>
    <row r="960" spans="14:79" ht="12" customHeight="1">
      <c r="N960" s="119" t="s">
        <v>24</v>
      </c>
      <c r="O960" s="120" t="s">
        <v>638</v>
      </c>
      <c r="P960" s="122">
        <v>105000026</v>
      </c>
      <c r="Q960" s="122">
        <v>110000026</v>
      </c>
      <c r="R960" s="122">
        <v>115000026</v>
      </c>
      <c r="S960" s="122">
        <v>125000026</v>
      </c>
      <c r="T960" s="122">
        <v>140000026</v>
      </c>
      <c r="U960" s="122">
        <v>150000026</v>
      </c>
      <c r="V960" s="122">
        <v>155000026</v>
      </c>
      <c r="W960" s="122">
        <v>160000026</v>
      </c>
      <c r="X960" s="122">
        <v>180000026</v>
      </c>
      <c r="Y960" s="122">
        <v>0</v>
      </c>
      <c r="Z960" s="122">
        <v>0</v>
      </c>
      <c r="AA960" s="122">
        <v>0</v>
      </c>
      <c r="AB960" s="122">
        <v>0</v>
      </c>
      <c r="AC960" s="122">
        <v>0</v>
      </c>
      <c r="AD960" s="121"/>
      <c r="BO960" s="72" t="s">
        <v>37</v>
      </c>
      <c r="BP960" s="73" t="s">
        <v>4331</v>
      </c>
      <c r="BQ960" s="75">
        <v>0</v>
      </c>
      <c r="BR960" s="75">
        <v>0</v>
      </c>
      <c r="BS960" s="75">
        <v>0</v>
      </c>
      <c r="BT960" s="75">
        <v>103000625</v>
      </c>
      <c r="BU960" s="75">
        <v>0</v>
      </c>
      <c r="BV960" s="75">
        <v>0</v>
      </c>
      <c r="BW960" s="75">
        <v>0</v>
      </c>
      <c r="BX960" s="75">
        <v>180000026</v>
      </c>
      <c r="BY960" s="75">
        <v>0</v>
      </c>
      <c r="BZ960" s="75">
        <v>0</v>
      </c>
      <c r="CA960" s="75">
        <v>0</v>
      </c>
    </row>
    <row r="961" spans="14:79" ht="12" customHeight="1">
      <c r="N961" s="119" t="s">
        <v>24</v>
      </c>
      <c r="O961" s="120" t="s">
        <v>2451</v>
      </c>
      <c r="P961" s="122">
        <v>120000026</v>
      </c>
      <c r="Q961" s="122">
        <v>130000026</v>
      </c>
      <c r="R961" s="122">
        <v>150000026</v>
      </c>
      <c r="S961" s="122">
        <v>160000026</v>
      </c>
      <c r="T961" s="122">
        <v>170000026</v>
      </c>
      <c r="U961" s="122">
        <v>180000026</v>
      </c>
      <c r="V961" s="122">
        <v>190000026</v>
      </c>
      <c r="W961" s="122">
        <v>200000026</v>
      </c>
      <c r="X961" s="122">
        <v>210000026</v>
      </c>
      <c r="Y961" s="122">
        <v>215000026</v>
      </c>
      <c r="Z961" s="122">
        <v>0</v>
      </c>
      <c r="AA961" s="122">
        <v>0</v>
      </c>
      <c r="AB961" s="122">
        <v>0</v>
      </c>
      <c r="AC961" s="122">
        <v>0</v>
      </c>
      <c r="AD961" s="121"/>
      <c r="BO961" s="72" t="s">
        <v>37</v>
      </c>
      <c r="BP961" s="73" t="s">
        <v>4332</v>
      </c>
      <c r="BQ961" s="75">
        <v>0</v>
      </c>
      <c r="BR961" s="75">
        <v>0</v>
      </c>
      <c r="BS961" s="75">
        <v>0</v>
      </c>
      <c r="BT961" s="75">
        <v>0</v>
      </c>
      <c r="BU961" s="75">
        <v>0</v>
      </c>
      <c r="BV961" s="75">
        <v>180000026</v>
      </c>
      <c r="BW961" s="75">
        <v>190000026</v>
      </c>
      <c r="BX961" s="75">
        <v>205000026</v>
      </c>
      <c r="BY961" s="75">
        <v>215000026</v>
      </c>
      <c r="BZ961" s="75">
        <v>225000026</v>
      </c>
      <c r="CA961" s="75">
        <v>0</v>
      </c>
    </row>
    <row r="962" spans="14:79" ht="12" customHeight="1">
      <c r="N962" s="119" t="s">
        <v>24</v>
      </c>
      <c r="O962" s="120" t="s">
        <v>1698</v>
      </c>
      <c r="P962" s="122">
        <v>120000026</v>
      </c>
      <c r="Q962" s="122">
        <v>130000026</v>
      </c>
      <c r="R962" s="122">
        <v>150000026</v>
      </c>
      <c r="S962" s="122">
        <v>160000026</v>
      </c>
      <c r="T962" s="122">
        <v>170000026</v>
      </c>
      <c r="U962" s="122">
        <v>180000026</v>
      </c>
      <c r="V962" s="122">
        <v>190000026</v>
      </c>
      <c r="W962" s="122">
        <v>200000026</v>
      </c>
      <c r="X962" s="122">
        <v>210000026</v>
      </c>
      <c r="Y962" s="122">
        <v>215000026</v>
      </c>
      <c r="Z962" s="122">
        <v>0</v>
      </c>
      <c r="AA962" s="122">
        <v>0</v>
      </c>
      <c r="AB962" s="122">
        <v>0</v>
      </c>
      <c r="AC962" s="122">
        <v>0</v>
      </c>
      <c r="AD962" s="121"/>
      <c r="BO962" s="72" t="s">
        <v>37</v>
      </c>
      <c r="BP962" s="73" t="s">
        <v>4333</v>
      </c>
      <c r="BQ962" s="75">
        <v>0</v>
      </c>
      <c r="BR962" s="75">
        <v>0</v>
      </c>
      <c r="BS962" s="75">
        <v>0</v>
      </c>
      <c r="BT962" s="75">
        <v>103000625</v>
      </c>
      <c r="BU962" s="75">
        <v>162000625</v>
      </c>
      <c r="BV962" s="75">
        <v>152000625</v>
      </c>
      <c r="BW962" s="75">
        <v>0</v>
      </c>
      <c r="BX962" s="75">
        <v>0</v>
      </c>
      <c r="BY962" s="75">
        <v>0</v>
      </c>
      <c r="BZ962" s="75">
        <v>0</v>
      </c>
      <c r="CA962" s="75">
        <v>0</v>
      </c>
    </row>
    <row r="963" spans="14:79" ht="12" customHeight="1">
      <c r="N963" s="119" t="s">
        <v>24</v>
      </c>
      <c r="O963" s="120" t="s">
        <v>548</v>
      </c>
      <c r="P963" s="122">
        <v>120000026</v>
      </c>
      <c r="Q963" s="122">
        <v>130000026</v>
      </c>
      <c r="R963" s="122">
        <v>150000026</v>
      </c>
      <c r="S963" s="122">
        <v>160000026</v>
      </c>
      <c r="T963" s="122">
        <v>170000026</v>
      </c>
      <c r="U963" s="122">
        <v>180000026</v>
      </c>
      <c r="V963" s="122">
        <v>190000026</v>
      </c>
      <c r="W963" s="122">
        <v>200000026</v>
      </c>
      <c r="X963" s="122">
        <v>210000026</v>
      </c>
      <c r="Y963" s="122">
        <v>215000026</v>
      </c>
      <c r="Z963" s="122">
        <v>0</v>
      </c>
      <c r="AA963" s="122">
        <v>0</v>
      </c>
      <c r="AB963" s="122">
        <v>0</v>
      </c>
      <c r="AC963" s="122">
        <v>0</v>
      </c>
      <c r="AD963" s="121"/>
      <c r="BO963" s="72" t="s">
        <v>42</v>
      </c>
      <c r="BP963" s="73" t="s">
        <v>4334</v>
      </c>
      <c r="BQ963" s="75">
        <v>0</v>
      </c>
      <c r="BR963" s="75">
        <v>0</v>
      </c>
      <c r="BS963" s="75">
        <v>0</v>
      </c>
      <c r="BT963" s="75">
        <v>0</v>
      </c>
      <c r="BU963" s="75">
        <v>0</v>
      </c>
      <c r="BV963" s="75">
        <v>265000625</v>
      </c>
      <c r="BW963" s="75">
        <v>270000625</v>
      </c>
      <c r="BX963" s="75">
        <v>0</v>
      </c>
      <c r="BY963" s="75">
        <v>0</v>
      </c>
      <c r="BZ963" s="75">
        <v>0</v>
      </c>
      <c r="CA963" s="75">
        <v>0</v>
      </c>
    </row>
    <row r="964" spans="14:79" ht="12" customHeight="1">
      <c r="N964" s="119" t="s">
        <v>24</v>
      </c>
      <c r="O964" s="120" t="s">
        <v>178</v>
      </c>
      <c r="P964" s="122">
        <v>120000026</v>
      </c>
      <c r="Q964" s="122">
        <v>130000026</v>
      </c>
      <c r="R964" s="122">
        <v>150000026</v>
      </c>
      <c r="S964" s="122">
        <v>160000026</v>
      </c>
      <c r="T964" s="122">
        <v>170000026</v>
      </c>
      <c r="U964" s="122">
        <v>180000026</v>
      </c>
      <c r="V964" s="122">
        <v>190000026</v>
      </c>
      <c r="W964" s="122">
        <v>200000026</v>
      </c>
      <c r="X964" s="122">
        <v>210000026</v>
      </c>
      <c r="Y964" s="122">
        <v>215000026</v>
      </c>
      <c r="Z964" s="122">
        <v>0</v>
      </c>
      <c r="AA964" s="122">
        <v>0</v>
      </c>
      <c r="AB964" s="122">
        <v>0</v>
      </c>
      <c r="AC964" s="122">
        <v>0</v>
      </c>
      <c r="AD964" s="121"/>
      <c r="BO964" s="72" t="s">
        <v>42</v>
      </c>
      <c r="BP964" s="73" t="s">
        <v>4335</v>
      </c>
      <c r="BQ964" s="75">
        <v>0</v>
      </c>
      <c r="BR964" s="75">
        <v>0</v>
      </c>
      <c r="BS964" s="75">
        <v>0</v>
      </c>
      <c r="BT964" s="75">
        <v>243000625</v>
      </c>
      <c r="BU964" s="75">
        <v>0</v>
      </c>
      <c r="BV964" s="75">
        <v>306000625</v>
      </c>
      <c r="BW964" s="75">
        <v>333000625</v>
      </c>
      <c r="BX964" s="75">
        <v>360000625</v>
      </c>
      <c r="BY964" s="75">
        <v>405000625</v>
      </c>
      <c r="BZ964" s="75">
        <v>0</v>
      </c>
      <c r="CA964" s="75">
        <v>0</v>
      </c>
    </row>
    <row r="965" spans="14:79" ht="12" customHeight="1">
      <c r="N965" s="119" t="s">
        <v>24</v>
      </c>
      <c r="O965" s="120" t="s">
        <v>1164</v>
      </c>
      <c r="P965" s="122">
        <v>110000026</v>
      </c>
      <c r="Q965" s="122">
        <v>115000026</v>
      </c>
      <c r="R965" s="122">
        <v>125000026</v>
      </c>
      <c r="S965" s="122">
        <v>140000026</v>
      </c>
      <c r="T965" s="122">
        <v>150000026</v>
      </c>
      <c r="U965" s="122">
        <v>155000026</v>
      </c>
      <c r="V965" s="122">
        <v>160000026</v>
      </c>
      <c r="W965" s="122">
        <v>170000026</v>
      </c>
      <c r="X965" s="122">
        <v>185000026</v>
      </c>
      <c r="Y965" s="122">
        <v>0</v>
      </c>
      <c r="Z965" s="122">
        <v>0</v>
      </c>
      <c r="AA965" s="122">
        <v>0</v>
      </c>
      <c r="AB965" s="122">
        <v>0</v>
      </c>
      <c r="AC965" s="122">
        <v>0</v>
      </c>
      <c r="AD965" s="121"/>
      <c r="BO965" s="72" t="s">
        <v>42</v>
      </c>
      <c r="BP965" s="73" t="s">
        <v>4336</v>
      </c>
      <c r="BQ965" s="75">
        <v>193000625</v>
      </c>
      <c r="BR965" s="75">
        <v>198000625</v>
      </c>
      <c r="BS965" s="75">
        <v>225000625</v>
      </c>
      <c r="BT965" s="75">
        <v>234000625</v>
      </c>
      <c r="BU965" s="75">
        <v>243000625</v>
      </c>
      <c r="BV965" s="75">
        <v>252000625</v>
      </c>
      <c r="BW965" s="75">
        <v>351000625</v>
      </c>
      <c r="BX965" s="75">
        <v>360000625</v>
      </c>
      <c r="BY965" s="75">
        <v>369000625</v>
      </c>
      <c r="BZ965" s="75">
        <v>0</v>
      </c>
      <c r="CA965" s="75">
        <v>0</v>
      </c>
    </row>
    <row r="966" spans="14:79" ht="12" customHeight="1">
      <c r="N966" s="119" t="s">
        <v>24</v>
      </c>
      <c r="O966" s="120" t="s">
        <v>1753</v>
      </c>
      <c r="P966" s="122">
        <v>0</v>
      </c>
      <c r="Q966" s="122">
        <v>0</v>
      </c>
      <c r="R966" s="122">
        <v>100000026</v>
      </c>
      <c r="S966" s="122">
        <v>110000026</v>
      </c>
      <c r="T966" s="122">
        <v>115000026</v>
      </c>
      <c r="U966" s="122">
        <v>120000026</v>
      </c>
      <c r="V966" s="122">
        <v>125000026</v>
      </c>
      <c r="W966" s="122">
        <v>130000026</v>
      </c>
      <c r="X966" s="122">
        <v>135000026</v>
      </c>
      <c r="Y966" s="122">
        <v>160000026</v>
      </c>
      <c r="Z966" s="122">
        <v>0</v>
      </c>
      <c r="AA966" s="122">
        <v>0</v>
      </c>
      <c r="AB966" s="122">
        <v>0</v>
      </c>
      <c r="AC966" s="122">
        <v>0</v>
      </c>
      <c r="AD966" s="121"/>
      <c r="BO966" s="72" t="s">
        <v>42</v>
      </c>
      <c r="BP966" s="73" t="s">
        <v>4337</v>
      </c>
      <c r="BQ966" s="75">
        <v>190000925</v>
      </c>
      <c r="BR966" s="75">
        <v>195000925</v>
      </c>
      <c r="BS966" s="75">
        <v>220000925</v>
      </c>
      <c r="BT966" s="75">
        <v>235000925</v>
      </c>
      <c r="BU966" s="75">
        <v>240000925</v>
      </c>
      <c r="BV966" s="75">
        <v>250000925</v>
      </c>
      <c r="BW966" s="75">
        <v>285000925</v>
      </c>
      <c r="BX966" s="75">
        <v>300000925</v>
      </c>
      <c r="BY966" s="75">
        <v>340000925</v>
      </c>
      <c r="BZ966" s="75">
        <v>0</v>
      </c>
      <c r="CA966" s="75">
        <v>0</v>
      </c>
    </row>
    <row r="967" spans="14:79" ht="12" customHeight="1">
      <c r="N967" s="119" t="s">
        <v>24</v>
      </c>
      <c r="O967" s="120" t="s">
        <v>1835</v>
      </c>
      <c r="P967" s="122">
        <v>0</v>
      </c>
      <c r="Q967" s="122">
        <v>0</v>
      </c>
      <c r="R967" s="122">
        <v>100000026</v>
      </c>
      <c r="S967" s="122">
        <v>110000026</v>
      </c>
      <c r="T967" s="122">
        <v>115000026</v>
      </c>
      <c r="U967" s="122">
        <v>120000026</v>
      </c>
      <c r="V967" s="122">
        <v>125000026</v>
      </c>
      <c r="W967" s="122">
        <v>130000026</v>
      </c>
      <c r="X967" s="122">
        <v>135000026</v>
      </c>
      <c r="Y967" s="122">
        <v>0</v>
      </c>
      <c r="Z967" s="122">
        <v>0</v>
      </c>
      <c r="AA967" s="122">
        <v>0</v>
      </c>
      <c r="AB967" s="122">
        <v>0</v>
      </c>
      <c r="AC967" s="122">
        <v>0</v>
      </c>
      <c r="AD967" s="121"/>
      <c r="BO967" s="72" t="s">
        <v>42</v>
      </c>
      <c r="BP967" s="73" t="s">
        <v>4338</v>
      </c>
      <c r="BQ967" s="75">
        <v>234000625</v>
      </c>
      <c r="BR967" s="75">
        <v>252000625</v>
      </c>
      <c r="BS967" s="75">
        <v>270000625</v>
      </c>
      <c r="BT967" s="75">
        <v>297000625</v>
      </c>
      <c r="BU967" s="75">
        <v>306000625</v>
      </c>
      <c r="BV967" s="75">
        <v>315000625</v>
      </c>
      <c r="BW967" s="75">
        <v>333000625</v>
      </c>
      <c r="BX967" s="75">
        <v>342000625</v>
      </c>
      <c r="BY967" s="75">
        <v>351000625</v>
      </c>
      <c r="BZ967" s="75">
        <v>0</v>
      </c>
      <c r="CA967" s="75">
        <v>0</v>
      </c>
    </row>
    <row r="968" spans="14:79" ht="12" customHeight="1">
      <c r="N968" s="119" t="s">
        <v>24</v>
      </c>
      <c r="O968" s="120" t="s">
        <v>2273</v>
      </c>
      <c r="P968" s="122">
        <v>0</v>
      </c>
      <c r="Q968" s="122">
        <v>0</v>
      </c>
      <c r="R968" s="122">
        <v>100000026</v>
      </c>
      <c r="S968" s="122">
        <v>105000026</v>
      </c>
      <c r="T968" s="122">
        <v>110000026</v>
      </c>
      <c r="U968" s="122">
        <v>120000026</v>
      </c>
      <c r="V968" s="122">
        <v>125000026</v>
      </c>
      <c r="W968" s="122">
        <v>130000026</v>
      </c>
      <c r="X968" s="122">
        <v>135000026</v>
      </c>
      <c r="Y968" s="122">
        <v>145000026</v>
      </c>
      <c r="Z968" s="122">
        <v>150000026</v>
      </c>
      <c r="AA968" s="122">
        <v>155000026</v>
      </c>
      <c r="AB968" s="122">
        <v>160000026</v>
      </c>
      <c r="AC968" s="122">
        <v>0</v>
      </c>
      <c r="AD968" s="121"/>
      <c r="BO968" s="72" t="s">
        <v>42</v>
      </c>
      <c r="BP968" s="73" t="s">
        <v>4339</v>
      </c>
      <c r="BQ968" s="75">
        <v>243000625</v>
      </c>
      <c r="BR968" s="75">
        <v>261000625</v>
      </c>
      <c r="BS968" s="75">
        <v>279000625</v>
      </c>
      <c r="BT968" s="75">
        <v>306000625</v>
      </c>
      <c r="BU968" s="75">
        <v>315000625</v>
      </c>
      <c r="BV968" s="75">
        <v>324000625</v>
      </c>
      <c r="BW968" s="75">
        <v>342000625</v>
      </c>
      <c r="BX968" s="75">
        <v>360000625</v>
      </c>
      <c r="BY968" s="75">
        <v>378000625</v>
      </c>
      <c r="BZ968" s="75">
        <v>0</v>
      </c>
      <c r="CA968" s="75">
        <v>0</v>
      </c>
    </row>
    <row r="969" spans="14:79" ht="12" customHeight="1">
      <c r="N969" s="119" t="s">
        <v>24</v>
      </c>
      <c r="O969" s="120" t="s">
        <v>2518</v>
      </c>
      <c r="P969" s="122">
        <v>0</v>
      </c>
      <c r="Q969" s="122">
        <v>0</v>
      </c>
      <c r="R969" s="122">
        <v>115000026</v>
      </c>
      <c r="S969" s="122">
        <v>120000026</v>
      </c>
      <c r="T969" s="122">
        <v>125000026</v>
      </c>
      <c r="U969" s="122">
        <v>135000026</v>
      </c>
      <c r="V969" s="122">
        <v>140000026</v>
      </c>
      <c r="W969" s="122">
        <v>150000026</v>
      </c>
      <c r="X969" s="122">
        <v>155000026</v>
      </c>
      <c r="Y969" s="122">
        <v>160000026</v>
      </c>
      <c r="Z969" s="122">
        <v>0</v>
      </c>
      <c r="AA969" s="122">
        <v>0</v>
      </c>
      <c r="AB969" s="122">
        <v>0</v>
      </c>
      <c r="AC969" s="122">
        <v>0</v>
      </c>
      <c r="AD969" s="121"/>
      <c r="BO969" s="72" t="s">
        <v>42</v>
      </c>
      <c r="BP969" s="73" t="s">
        <v>4340</v>
      </c>
      <c r="BQ969" s="75">
        <v>0</v>
      </c>
      <c r="BR969" s="75">
        <v>243000625</v>
      </c>
      <c r="BS969" s="75">
        <v>0</v>
      </c>
      <c r="BT969" s="75">
        <v>0</v>
      </c>
      <c r="BU969" s="75">
        <v>0</v>
      </c>
      <c r="BV969" s="75">
        <v>315000625</v>
      </c>
      <c r="BW969" s="75">
        <v>333000625</v>
      </c>
      <c r="BX969" s="75">
        <v>351000625</v>
      </c>
      <c r="BY969" s="75">
        <v>369000625</v>
      </c>
      <c r="BZ969" s="75">
        <v>396000625</v>
      </c>
      <c r="CA969" s="75">
        <v>0</v>
      </c>
    </row>
    <row r="970" spans="14:79" ht="12" customHeight="1">
      <c r="N970" s="119" t="s">
        <v>24</v>
      </c>
      <c r="O970" s="120" t="s">
        <v>2581</v>
      </c>
      <c r="P970" s="122">
        <v>0</v>
      </c>
      <c r="Q970" s="122">
        <v>0</v>
      </c>
      <c r="R970" s="122">
        <v>110000026</v>
      </c>
      <c r="S970" s="122">
        <v>115000026</v>
      </c>
      <c r="T970" s="122">
        <v>120000026</v>
      </c>
      <c r="U970" s="122">
        <v>125000026</v>
      </c>
      <c r="V970" s="122">
        <v>135000026</v>
      </c>
      <c r="W970" s="122">
        <v>140000026</v>
      </c>
      <c r="X970" s="122">
        <v>150000026</v>
      </c>
      <c r="Y970" s="122">
        <v>155000026</v>
      </c>
      <c r="Z970" s="122">
        <v>0</v>
      </c>
      <c r="AA970" s="122">
        <v>0</v>
      </c>
      <c r="AB970" s="122">
        <v>0</v>
      </c>
      <c r="AC970" s="122">
        <v>0</v>
      </c>
      <c r="AD970" s="121"/>
      <c r="BO970" s="72" t="s">
        <v>42</v>
      </c>
      <c r="BP970" s="73" t="s">
        <v>4341</v>
      </c>
      <c r="BQ970" s="75">
        <v>234000625</v>
      </c>
      <c r="BR970" s="75">
        <v>252000625</v>
      </c>
      <c r="BS970" s="75">
        <v>270000625</v>
      </c>
      <c r="BT970" s="75">
        <v>288000625</v>
      </c>
      <c r="BU970" s="75">
        <v>297000625</v>
      </c>
      <c r="BV970" s="75">
        <v>306000625</v>
      </c>
      <c r="BW970" s="75">
        <v>315000625</v>
      </c>
      <c r="BX970" s="75">
        <v>333000625</v>
      </c>
      <c r="BY970" s="75">
        <v>342000625</v>
      </c>
      <c r="BZ970" s="75">
        <v>441000625</v>
      </c>
      <c r="CA970" s="75">
        <v>0</v>
      </c>
    </row>
    <row r="971" spans="14:79" ht="12" customHeight="1">
      <c r="N971" s="119" t="s">
        <v>24</v>
      </c>
      <c r="O971" s="120" t="s">
        <v>2519</v>
      </c>
      <c r="P971" s="122">
        <v>0</v>
      </c>
      <c r="Q971" s="122">
        <v>0</v>
      </c>
      <c r="R971" s="122">
        <v>100000026</v>
      </c>
      <c r="S971" s="122">
        <v>110000026</v>
      </c>
      <c r="T971" s="122">
        <v>115000026</v>
      </c>
      <c r="U971" s="122">
        <v>120000026</v>
      </c>
      <c r="V971" s="122">
        <v>125000026</v>
      </c>
      <c r="W971" s="122">
        <v>130000026</v>
      </c>
      <c r="X971" s="122">
        <v>150000026</v>
      </c>
      <c r="Y971" s="122">
        <v>170000026</v>
      </c>
      <c r="Z971" s="122">
        <v>0</v>
      </c>
      <c r="AA971" s="122">
        <v>0</v>
      </c>
      <c r="AB971" s="122">
        <v>0</v>
      </c>
      <c r="AC971" s="122">
        <v>0</v>
      </c>
      <c r="AD971" s="121"/>
      <c r="BO971" s="72" t="s">
        <v>42</v>
      </c>
      <c r="BP971" s="73" t="s">
        <v>4342</v>
      </c>
      <c r="BQ971" s="75">
        <v>0</v>
      </c>
      <c r="BR971" s="75">
        <v>0</v>
      </c>
      <c r="BS971" s="75">
        <v>0</v>
      </c>
      <c r="BT971" s="75">
        <v>0</v>
      </c>
      <c r="BU971" s="75">
        <v>0</v>
      </c>
      <c r="BV971" s="75">
        <v>0</v>
      </c>
      <c r="BW971" s="75">
        <v>0</v>
      </c>
      <c r="BX971" s="75">
        <v>310000925</v>
      </c>
      <c r="BY971" s="75">
        <v>395000925</v>
      </c>
      <c r="BZ971" s="75">
        <v>430000026</v>
      </c>
      <c r="CA971" s="75">
        <v>0</v>
      </c>
    </row>
    <row r="972" spans="14:79" ht="12" customHeight="1">
      <c r="N972" s="119" t="s">
        <v>24</v>
      </c>
      <c r="O972" s="120" t="s">
        <v>245</v>
      </c>
      <c r="P972" s="122">
        <v>0</v>
      </c>
      <c r="Q972" s="122">
        <v>0</v>
      </c>
      <c r="R972" s="122">
        <v>105000026</v>
      </c>
      <c r="S972" s="122">
        <v>115000026</v>
      </c>
      <c r="T972" s="122">
        <v>120000026</v>
      </c>
      <c r="U972" s="122">
        <v>125000026</v>
      </c>
      <c r="V972" s="122">
        <v>130000026</v>
      </c>
      <c r="W972" s="122">
        <v>135000026</v>
      </c>
      <c r="X972" s="122">
        <v>145000026</v>
      </c>
      <c r="Y972" s="122">
        <v>160000026</v>
      </c>
      <c r="Z972" s="122">
        <v>0</v>
      </c>
      <c r="AA972" s="122">
        <v>0</v>
      </c>
      <c r="AB972" s="122">
        <v>0</v>
      </c>
      <c r="AC972" s="122">
        <v>0</v>
      </c>
      <c r="AD972" s="121"/>
      <c r="BO972" s="72" t="s">
        <v>42</v>
      </c>
      <c r="BP972" s="73" t="s">
        <v>4343</v>
      </c>
      <c r="BQ972" s="75">
        <v>260000026</v>
      </c>
      <c r="BR972" s="75">
        <v>275000026</v>
      </c>
      <c r="BS972" s="75">
        <v>290000026</v>
      </c>
      <c r="BT972" s="75">
        <v>305000026</v>
      </c>
      <c r="BU972" s="75">
        <v>320000026</v>
      </c>
      <c r="BV972" s="75">
        <v>345000026</v>
      </c>
      <c r="BW972" s="75">
        <v>375000026</v>
      </c>
      <c r="BX972" s="75">
        <v>0</v>
      </c>
      <c r="BY972" s="75">
        <v>0</v>
      </c>
      <c r="BZ972" s="75">
        <v>0</v>
      </c>
      <c r="CA972" s="75">
        <v>0</v>
      </c>
    </row>
    <row r="973" spans="14:79" ht="12" customHeight="1">
      <c r="N973" s="119" t="s">
        <v>24</v>
      </c>
      <c r="O973" s="120" t="s">
        <v>1062</v>
      </c>
      <c r="P973" s="122">
        <v>0</v>
      </c>
      <c r="Q973" s="122">
        <v>0</v>
      </c>
      <c r="R973" s="122">
        <v>105000026</v>
      </c>
      <c r="S973" s="122">
        <v>115000026</v>
      </c>
      <c r="T973" s="122">
        <v>120000026</v>
      </c>
      <c r="U973" s="122">
        <v>125000026</v>
      </c>
      <c r="V973" s="122">
        <v>130000026</v>
      </c>
      <c r="W973" s="122">
        <v>135000026</v>
      </c>
      <c r="X973" s="122">
        <v>0</v>
      </c>
      <c r="Y973" s="122">
        <v>0</v>
      </c>
      <c r="Z973" s="122">
        <v>0</v>
      </c>
      <c r="AA973" s="122">
        <v>0</v>
      </c>
      <c r="AB973" s="122">
        <v>0</v>
      </c>
      <c r="AC973" s="122">
        <v>0</v>
      </c>
      <c r="AD973" s="121"/>
      <c r="BO973" s="72" t="s">
        <v>42</v>
      </c>
      <c r="BP973" s="73" t="s">
        <v>4344</v>
      </c>
      <c r="BQ973" s="75">
        <v>189000625</v>
      </c>
      <c r="BR973" s="75">
        <v>243000625</v>
      </c>
      <c r="BS973" s="75">
        <v>252000625</v>
      </c>
      <c r="BT973" s="75">
        <v>261000625</v>
      </c>
      <c r="BU973" s="75">
        <v>270000625</v>
      </c>
      <c r="BV973" s="75">
        <v>306000625</v>
      </c>
      <c r="BW973" s="75">
        <v>324000625</v>
      </c>
      <c r="BX973" s="75">
        <v>335000725</v>
      </c>
      <c r="BY973" s="75">
        <v>360000625</v>
      </c>
      <c r="BZ973" s="75">
        <v>0</v>
      </c>
      <c r="CA973" s="75">
        <v>0</v>
      </c>
    </row>
    <row r="974" spans="14:79" ht="12" customHeight="1">
      <c r="N974" s="119" t="s">
        <v>24</v>
      </c>
      <c r="O974" s="120" t="s">
        <v>1165</v>
      </c>
      <c r="P974" s="122">
        <v>0</v>
      </c>
      <c r="Q974" s="122">
        <v>0</v>
      </c>
      <c r="R974" s="122">
        <v>105000026</v>
      </c>
      <c r="S974" s="122">
        <v>115000026</v>
      </c>
      <c r="T974" s="122">
        <v>120000026</v>
      </c>
      <c r="U974" s="122">
        <v>125000026</v>
      </c>
      <c r="V974" s="122">
        <v>130000026</v>
      </c>
      <c r="W974" s="122">
        <v>135000026</v>
      </c>
      <c r="X974" s="122">
        <v>0</v>
      </c>
      <c r="Y974" s="122">
        <v>0</v>
      </c>
      <c r="Z974" s="122">
        <v>0</v>
      </c>
      <c r="AA974" s="122">
        <v>0</v>
      </c>
      <c r="AB974" s="122">
        <v>0</v>
      </c>
      <c r="AC974" s="122">
        <v>0</v>
      </c>
      <c r="AD974" s="121"/>
      <c r="BO974" s="72" t="s">
        <v>42</v>
      </c>
      <c r="BP974" s="73" t="s">
        <v>4345</v>
      </c>
      <c r="BQ974" s="75">
        <v>243000625</v>
      </c>
      <c r="BR974" s="75">
        <v>243000625</v>
      </c>
      <c r="BS974" s="75">
        <v>279000625</v>
      </c>
      <c r="BT974" s="75">
        <v>306000625</v>
      </c>
      <c r="BU974" s="75">
        <v>315000625</v>
      </c>
      <c r="BV974" s="75">
        <v>324000625</v>
      </c>
      <c r="BW974" s="75">
        <v>342000625</v>
      </c>
      <c r="BX974" s="75">
        <v>360000625</v>
      </c>
      <c r="BY974" s="75">
        <v>378000625</v>
      </c>
      <c r="BZ974" s="75">
        <v>396000625</v>
      </c>
      <c r="CA974" s="75">
        <v>0</v>
      </c>
    </row>
    <row r="975" spans="14:79" ht="12" customHeight="1">
      <c r="N975" s="119" t="s">
        <v>24</v>
      </c>
      <c r="O975" s="120" t="s">
        <v>246</v>
      </c>
      <c r="P975" s="122">
        <v>0</v>
      </c>
      <c r="Q975" s="122">
        <v>0</v>
      </c>
      <c r="R975" s="122">
        <v>105000026</v>
      </c>
      <c r="S975" s="122">
        <v>115000026</v>
      </c>
      <c r="T975" s="122">
        <v>120000026</v>
      </c>
      <c r="U975" s="122">
        <v>125000026</v>
      </c>
      <c r="V975" s="122">
        <v>130000026</v>
      </c>
      <c r="W975" s="122">
        <v>135000026</v>
      </c>
      <c r="X975" s="122">
        <v>0</v>
      </c>
      <c r="Y975" s="122">
        <v>0</v>
      </c>
      <c r="Z975" s="122">
        <v>0</v>
      </c>
      <c r="AA975" s="122">
        <v>0</v>
      </c>
      <c r="AB975" s="122">
        <v>0</v>
      </c>
      <c r="AC975" s="122">
        <v>0</v>
      </c>
      <c r="AD975" s="121"/>
      <c r="BO975" s="72" t="s">
        <v>42</v>
      </c>
      <c r="BP975" s="73" t="s">
        <v>4346</v>
      </c>
      <c r="BQ975" s="75">
        <v>0</v>
      </c>
      <c r="BR975" s="75">
        <v>0</v>
      </c>
      <c r="BS975" s="75">
        <v>0</v>
      </c>
      <c r="BT975" s="75">
        <v>0</v>
      </c>
      <c r="BU975" s="75">
        <v>0</v>
      </c>
      <c r="BV975" s="75">
        <v>285000026</v>
      </c>
      <c r="BW975" s="75">
        <v>290000026</v>
      </c>
      <c r="BX975" s="75">
        <v>305000026</v>
      </c>
      <c r="BY975" s="75">
        <v>330000026</v>
      </c>
      <c r="BZ975" s="75">
        <v>350000026</v>
      </c>
      <c r="CA975" s="75">
        <v>0</v>
      </c>
    </row>
    <row r="976" spans="14:79" ht="12" customHeight="1">
      <c r="N976" s="119" t="s">
        <v>24</v>
      </c>
      <c r="O976" s="120" t="s">
        <v>1063</v>
      </c>
      <c r="P976" s="122">
        <v>0</v>
      </c>
      <c r="Q976" s="122">
        <v>0</v>
      </c>
      <c r="R976" s="122">
        <v>100000026</v>
      </c>
      <c r="S976" s="122">
        <v>110000026</v>
      </c>
      <c r="T976" s="122">
        <v>115000026</v>
      </c>
      <c r="U976" s="122">
        <v>120000026</v>
      </c>
      <c r="V976" s="122">
        <v>125000026</v>
      </c>
      <c r="W976" s="122">
        <v>130000026</v>
      </c>
      <c r="X976" s="122">
        <v>0</v>
      </c>
      <c r="Y976" s="122">
        <v>0</v>
      </c>
      <c r="Z976" s="122">
        <v>0</v>
      </c>
      <c r="AA976" s="122">
        <v>0</v>
      </c>
      <c r="AB976" s="122">
        <v>0</v>
      </c>
      <c r="AC976" s="122">
        <v>0</v>
      </c>
      <c r="AD976" s="121"/>
      <c r="BO976" s="72" t="s">
        <v>42</v>
      </c>
      <c r="BP976" s="73" t="s">
        <v>4347</v>
      </c>
      <c r="BQ976" s="75">
        <v>234000625</v>
      </c>
      <c r="BR976" s="75">
        <v>252000625</v>
      </c>
      <c r="BS976" s="75">
        <v>270000625</v>
      </c>
      <c r="BT976" s="75">
        <v>297000625</v>
      </c>
      <c r="BU976" s="75">
        <v>306000625</v>
      </c>
      <c r="BV976" s="75">
        <v>315000625</v>
      </c>
      <c r="BW976" s="75">
        <v>333000625</v>
      </c>
      <c r="BX976" s="75">
        <v>351000625</v>
      </c>
      <c r="BY976" s="75">
        <v>369000625</v>
      </c>
      <c r="BZ976" s="75">
        <v>441000625</v>
      </c>
      <c r="CA976" s="75">
        <v>0</v>
      </c>
    </row>
    <row r="977" spans="14:79" ht="12" customHeight="1">
      <c r="N977" s="119" t="s">
        <v>24</v>
      </c>
      <c r="O977" s="120" t="s">
        <v>247</v>
      </c>
      <c r="P977" s="122">
        <v>0</v>
      </c>
      <c r="Q977" s="122">
        <v>0</v>
      </c>
      <c r="R977" s="122">
        <v>100000026</v>
      </c>
      <c r="S977" s="122">
        <v>110000026</v>
      </c>
      <c r="T977" s="122">
        <v>115000026</v>
      </c>
      <c r="U977" s="122">
        <v>120000026</v>
      </c>
      <c r="V977" s="122">
        <v>125000026</v>
      </c>
      <c r="W977" s="122">
        <v>130000026</v>
      </c>
      <c r="X977" s="122">
        <v>140000026</v>
      </c>
      <c r="Y977" s="122">
        <v>150000026</v>
      </c>
      <c r="Z977" s="122">
        <v>0</v>
      </c>
      <c r="AA977" s="122">
        <v>0</v>
      </c>
      <c r="AB977" s="122">
        <v>0</v>
      </c>
      <c r="AC977" s="122">
        <v>0</v>
      </c>
      <c r="AD977" s="121"/>
      <c r="BO977" s="72" t="s">
        <v>42</v>
      </c>
      <c r="BP977" s="73" t="s">
        <v>5125</v>
      </c>
      <c r="BQ977" s="75">
        <v>0</v>
      </c>
      <c r="BR977" s="75">
        <v>0</v>
      </c>
      <c r="BS977" s="75">
        <v>0</v>
      </c>
      <c r="BT977" s="75">
        <v>0</v>
      </c>
      <c r="BU977" s="75">
        <v>0</v>
      </c>
      <c r="BV977" s="75">
        <v>305000026</v>
      </c>
      <c r="BW977" s="75">
        <v>330000026</v>
      </c>
      <c r="BX977" s="75">
        <v>360000026</v>
      </c>
      <c r="BY977" s="75">
        <v>390000026</v>
      </c>
      <c r="BZ977" s="75">
        <v>0</v>
      </c>
      <c r="CA977" s="75">
        <v>0</v>
      </c>
    </row>
    <row r="978" spans="14:79" ht="12" customHeight="1">
      <c r="N978" s="119" t="s">
        <v>24</v>
      </c>
      <c r="O978" s="120" t="s">
        <v>1659</v>
      </c>
      <c r="P978" s="122">
        <v>0</v>
      </c>
      <c r="Q978" s="122">
        <v>0</v>
      </c>
      <c r="R978" s="122">
        <v>100000026</v>
      </c>
      <c r="S978" s="122">
        <v>110000026</v>
      </c>
      <c r="T978" s="122">
        <v>115000026</v>
      </c>
      <c r="U978" s="122">
        <v>120000026</v>
      </c>
      <c r="V978" s="122">
        <v>130000026</v>
      </c>
      <c r="W978" s="122">
        <v>140000026</v>
      </c>
      <c r="X978" s="122">
        <v>150000026</v>
      </c>
      <c r="Y978" s="122">
        <v>0</v>
      </c>
      <c r="Z978" s="122">
        <v>0</v>
      </c>
      <c r="AA978" s="122">
        <v>0</v>
      </c>
      <c r="AB978" s="122">
        <v>0</v>
      </c>
      <c r="AC978" s="122">
        <v>0</v>
      </c>
      <c r="AD978" s="121"/>
      <c r="BO978" s="72" t="s">
        <v>42</v>
      </c>
      <c r="BP978" s="73" t="s">
        <v>4348</v>
      </c>
      <c r="BQ978" s="75">
        <v>234000625</v>
      </c>
      <c r="BR978" s="75">
        <v>252000625</v>
      </c>
      <c r="BS978" s="75">
        <v>270000625</v>
      </c>
      <c r="BT978" s="75">
        <v>297000625</v>
      </c>
      <c r="BU978" s="75">
        <v>306000625</v>
      </c>
      <c r="BV978" s="75">
        <v>315000625</v>
      </c>
      <c r="BW978" s="75">
        <v>333000625</v>
      </c>
      <c r="BX978" s="75">
        <v>351000625</v>
      </c>
      <c r="BY978" s="75">
        <v>369000625</v>
      </c>
      <c r="BZ978" s="75">
        <v>0</v>
      </c>
      <c r="CA978" s="75">
        <v>0</v>
      </c>
    </row>
    <row r="979" spans="14:79" ht="12" customHeight="1">
      <c r="N979" s="119" t="s">
        <v>24</v>
      </c>
      <c r="O979" s="120" t="s">
        <v>1304</v>
      </c>
      <c r="P979" s="122">
        <v>0</v>
      </c>
      <c r="Q979" s="122">
        <v>0</v>
      </c>
      <c r="R979" s="122">
        <v>105000026</v>
      </c>
      <c r="S979" s="122">
        <v>115000026</v>
      </c>
      <c r="T979" s="122">
        <v>120000026</v>
      </c>
      <c r="U979" s="122">
        <v>125000026</v>
      </c>
      <c r="V979" s="122">
        <v>130000026</v>
      </c>
      <c r="W979" s="122">
        <v>135000026</v>
      </c>
      <c r="X979" s="122">
        <v>0</v>
      </c>
      <c r="Y979" s="122">
        <v>0</v>
      </c>
      <c r="Z979" s="122">
        <v>0</v>
      </c>
      <c r="AA979" s="122">
        <v>0</v>
      </c>
      <c r="AB979" s="122">
        <v>0</v>
      </c>
      <c r="AC979" s="122">
        <v>0</v>
      </c>
      <c r="AD979" s="121"/>
      <c r="BO979" s="72" t="s">
        <v>42</v>
      </c>
      <c r="BP979" s="73" t="s">
        <v>4349</v>
      </c>
      <c r="BQ979" s="75">
        <v>0</v>
      </c>
      <c r="BR979" s="75">
        <v>252000625</v>
      </c>
      <c r="BS979" s="75">
        <v>0</v>
      </c>
      <c r="BT979" s="75">
        <v>0</v>
      </c>
      <c r="BU979" s="75">
        <v>0</v>
      </c>
      <c r="BV979" s="75">
        <v>0</v>
      </c>
      <c r="BW979" s="75">
        <v>310000026</v>
      </c>
      <c r="BX979" s="75">
        <v>330000026</v>
      </c>
      <c r="BY979" s="75">
        <v>0</v>
      </c>
      <c r="BZ979" s="75">
        <v>0</v>
      </c>
      <c r="CA979" s="75">
        <v>0</v>
      </c>
    </row>
    <row r="980" spans="14:79" ht="12" customHeight="1">
      <c r="N980" s="119" t="s">
        <v>24</v>
      </c>
      <c r="O980" s="120" t="s">
        <v>328</v>
      </c>
      <c r="P980" s="122">
        <v>0</v>
      </c>
      <c r="Q980" s="122">
        <v>0</v>
      </c>
      <c r="R980" s="122">
        <v>115000026</v>
      </c>
      <c r="S980" s="122">
        <v>120000026</v>
      </c>
      <c r="T980" s="122">
        <v>125000026</v>
      </c>
      <c r="U980" s="122">
        <v>135000026</v>
      </c>
      <c r="V980" s="122">
        <v>140000026</v>
      </c>
      <c r="W980" s="122">
        <v>150000026</v>
      </c>
      <c r="X980" s="122">
        <v>155000026</v>
      </c>
      <c r="Y980" s="122">
        <v>160000026</v>
      </c>
      <c r="Z980" s="122">
        <v>0</v>
      </c>
      <c r="AA980" s="122">
        <v>0</v>
      </c>
      <c r="AB980" s="122">
        <v>0</v>
      </c>
      <c r="AC980" s="122">
        <v>0</v>
      </c>
      <c r="AD980" s="121"/>
      <c r="BO980" s="72" t="s">
        <v>42</v>
      </c>
      <c r="BP980" s="73" t="s">
        <v>3006</v>
      </c>
      <c r="BQ980" s="74"/>
      <c r="BR980" s="74"/>
      <c r="BS980" s="74"/>
      <c r="BT980" s="74"/>
      <c r="BU980" s="74"/>
      <c r="BV980" s="75">
        <v>300000825</v>
      </c>
      <c r="BW980" s="74"/>
      <c r="BX980" s="74"/>
      <c r="BY980" s="74"/>
      <c r="BZ980" s="74"/>
      <c r="CA980" s="74"/>
    </row>
    <row r="981" spans="14:79" ht="12" customHeight="1">
      <c r="N981" s="119" t="s">
        <v>24</v>
      </c>
      <c r="O981" s="120" t="s">
        <v>1166</v>
      </c>
      <c r="P981" s="122">
        <v>0</v>
      </c>
      <c r="Q981" s="122">
        <v>0</v>
      </c>
      <c r="R981" s="122">
        <v>115000026</v>
      </c>
      <c r="S981" s="122">
        <v>120000026</v>
      </c>
      <c r="T981" s="122">
        <v>125000026</v>
      </c>
      <c r="U981" s="122">
        <v>135000026</v>
      </c>
      <c r="V981" s="122">
        <v>140000026</v>
      </c>
      <c r="W981" s="122">
        <v>150000026</v>
      </c>
      <c r="X981" s="122">
        <v>155000026</v>
      </c>
      <c r="Y981" s="122">
        <v>160000026</v>
      </c>
      <c r="Z981" s="122">
        <v>0</v>
      </c>
      <c r="AA981" s="122">
        <v>0</v>
      </c>
      <c r="AB981" s="122">
        <v>0</v>
      </c>
      <c r="AC981" s="122">
        <v>0</v>
      </c>
      <c r="AD981" s="121"/>
      <c r="BO981" s="72" t="s">
        <v>42</v>
      </c>
      <c r="BP981" s="73" t="s">
        <v>4350</v>
      </c>
      <c r="BQ981" s="75">
        <v>0</v>
      </c>
      <c r="BR981" s="75">
        <v>0</v>
      </c>
      <c r="BS981" s="75">
        <v>0</v>
      </c>
      <c r="BT981" s="75">
        <v>0</v>
      </c>
      <c r="BU981" s="75">
        <v>0</v>
      </c>
      <c r="BV981" s="75">
        <v>265000625</v>
      </c>
      <c r="BW981" s="75">
        <v>270000625</v>
      </c>
      <c r="BX981" s="75">
        <v>0</v>
      </c>
      <c r="BY981" s="75">
        <v>0</v>
      </c>
      <c r="BZ981" s="75">
        <v>0</v>
      </c>
      <c r="CA981" s="75">
        <v>0</v>
      </c>
    </row>
    <row r="982" spans="14:79" ht="12" customHeight="1">
      <c r="N982" s="119" t="s">
        <v>24</v>
      </c>
      <c r="O982" s="120" t="s">
        <v>1167</v>
      </c>
      <c r="P982" s="122">
        <v>0</v>
      </c>
      <c r="Q982" s="122">
        <v>0</v>
      </c>
      <c r="R982" s="122">
        <v>115000026</v>
      </c>
      <c r="S982" s="122">
        <v>120000026</v>
      </c>
      <c r="T982" s="122">
        <v>125000026</v>
      </c>
      <c r="U982" s="122">
        <v>135000026</v>
      </c>
      <c r="V982" s="122">
        <v>140000026</v>
      </c>
      <c r="W982" s="122">
        <v>150000026</v>
      </c>
      <c r="X982" s="122">
        <v>155000026</v>
      </c>
      <c r="Y982" s="122">
        <v>160000026</v>
      </c>
      <c r="Z982" s="122">
        <v>0</v>
      </c>
      <c r="AA982" s="122">
        <v>0</v>
      </c>
      <c r="AB982" s="122">
        <v>0</v>
      </c>
      <c r="AC982" s="122">
        <v>0</v>
      </c>
      <c r="AD982" s="121"/>
      <c r="BO982" s="72" t="s">
        <v>42</v>
      </c>
      <c r="BP982" s="73" t="s">
        <v>4351</v>
      </c>
      <c r="BQ982" s="75">
        <v>0</v>
      </c>
      <c r="BR982" s="75">
        <v>0</v>
      </c>
      <c r="BS982" s="75">
        <v>0</v>
      </c>
      <c r="BT982" s="75">
        <v>0</v>
      </c>
      <c r="BU982" s="75">
        <v>0</v>
      </c>
      <c r="BV982" s="75">
        <v>216000625</v>
      </c>
      <c r="BW982" s="75">
        <v>225000625</v>
      </c>
      <c r="BX982" s="75">
        <v>315000625</v>
      </c>
      <c r="BY982" s="75">
        <v>315000625</v>
      </c>
      <c r="BZ982" s="75">
        <v>0</v>
      </c>
      <c r="CA982" s="75">
        <v>0</v>
      </c>
    </row>
    <row r="983" spans="14:79" ht="12" customHeight="1">
      <c r="N983" s="119" t="s">
        <v>24</v>
      </c>
      <c r="O983" s="120" t="s">
        <v>248</v>
      </c>
      <c r="P983" s="122">
        <v>0</v>
      </c>
      <c r="Q983" s="122">
        <v>0</v>
      </c>
      <c r="R983" s="122">
        <v>110000026</v>
      </c>
      <c r="S983" s="122">
        <v>115000026</v>
      </c>
      <c r="T983" s="122">
        <v>120000026</v>
      </c>
      <c r="U983" s="122">
        <v>125000026</v>
      </c>
      <c r="V983" s="122">
        <v>135000026</v>
      </c>
      <c r="W983" s="122">
        <v>140000026</v>
      </c>
      <c r="X983" s="122">
        <v>150000026</v>
      </c>
      <c r="Y983" s="122">
        <v>155000026</v>
      </c>
      <c r="Z983" s="122">
        <v>0</v>
      </c>
      <c r="AA983" s="122">
        <v>0</v>
      </c>
      <c r="AB983" s="122">
        <v>0</v>
      </c>
      <c r="AC983" s="122">
        <v>0</v>
      </c>
      <c r="AD983" s="121"/>
      <c r="BO983" s="72" t="s">
        <v>42</v>
      </c>
      <c r="BP983" s="73" t="s">
        <v>4352</v>
      </c>
      <c r="BQ983" s="75">
        <v>234000625</v>
      </c>
      <c r="BR983" s="75">
        <v>252000625</v>
      </c>
      <c r="BS983" s="75">
        <v>270000625</v>
      </c>
      <c r="BT983" s="75">
        <v>297000625</v>
      </c>
      <c r="BU983" s="75">
        <v>306000625</v>
      </c>
      <c r="BV983" s="75">
        <v>315000625</v>
      </c>
      <c r="BW983" s="75">
        <v>333000625</v>
      </c>
      <c r="BX983" s="75">
        <v>342000625</v>
      </c>
      <c r="BY983" s="75">
        <v>360000625</v>
      </c>
      <c r="BZ983" s="75">
        <v>0</v>
      </c>
      <c r="CA983" s="75">
        <v>0</v>
      </c>
    </row>
    <row r="984" spans="14:79" ht="12" customHeight="1">
      <c r="N984" s="119" t="s">
        <v>24</v>
      </c>
      <c r="O984" s="120" t="s">
        <v>1936</v>
      </c>
      <c r="P984" s="122">
        <v>0</v>
      </c>
      <c r="Q984" s="122">
        <v>0</v>
      </c>
      <c r="R984" s="122">
        <v>0</v>
      </c>
      <c r="S984" s="122">
        <v>130000026</v>
      </c>
      <c r="T984" s="122">
        <v>0</v>
      </c>
      <c r="U984" s="122">
        <v>0</v>
      </c>
      <c r="V984" s="122">
        <v>0</v>
      </c>
      <c r="W984" s="122">
        <v>0</v>
      </c>
      <c r="X984" s="122">
        <v>0</v>
      </c>
      <c r="Y984" s="122">
        <v>0</v>
      </c>
      <c r="Z984" s="122">
        <v>0</v>
      </c>
      <c r="AA984" s="122">
        <v>0</v>
      </c>
      <c r="AB984" s="122">
        <v>0</v>
      </c>
      <c r="AC984" s="122">
        <v>0</v>
      </c>
      <c r="AD984" s="121"/>
      <c r="BO984" s="72" t="s">
        <v>42</v>
      </c>
      <c r="BP984" s="73" t="s">
        <v>4353</v>
      </c>
      <c r="BQ984" s="75">
        <v>0</v>
      </c>
      <c r="BR984" s="75">
        <v>0</v>
      </c>
      <c r="BS984" s="75">
        <v>0</v>
      </c>
      <c r="BT984" s="75">
        <v>0</v>
      </c>
      <c r="BU984" s="75">
        <v>0</v>
      </c>
      <c r="BV984" s="75">
        <v>297000625</v>
      </c>
      <c r="BW984" s="75">
        <v>0</v>
      </c>
      <c r="BX984" s="75">
        <v>360000625</v>
      </c>
      <c r="BY984" s="75">
        <v>378000625</v>
      </c>
      <c r="BZ984" s="75">
        <v>0</v>
      </c>
      <c r="CA984" s="75">
        <v>0</v>
      </c>
    </row>
    <row r="985" spans="14:79" ht="12" customHeight="1">
      <c r="N985" s="119" t="s">
        <v>24</v>
      </c>
      <c r="O985" s="120" t="s">
        <v>659</v>
      </c>
      <c r="P985" s="122">
        <v>0</v>
      </c>
      <c r="Q985" s="122">
        <v>0</v>
      </c>
      <c r="R985" s="122">
        <v>110000026</v>
      </c>
      <c r="S985" s="122">
        <v>115000026</v>
      </c>
      <c r="T985" s="122">
        <v>120000026</v>
      </c>
      <c r="U985" s="122">
        <v>125000026</v>
      </c>
      <c r="V985" s="122">
        <v>135000026</v>
      </c>
      <c r="W985" s="122">
        <v>140000026</v>
      </c>
      <c r="X985" s="122">
        <v>150000026</v>
      </c>
      <c r="Y985" s="122">
        <v>155000026</v>
      </c>
      <c r="Z985" s="122">
        <v>0</v>
      </c>
      <c r="AA985" s="122">
        <v>0</v>
      </c>
      <c r="AB985" s="122">
        <v>0</v>
      </c>
      <c r="AC985" s="122">
        <v>0</v>
      </c>
      <c r="AD985" s="121"/>
      <c r="BO985" s="72" t="s">
        <v>42</v>
      </c>
      <c r="BP985" s="73" t="s">
        <v>5304</v>
      </c>
      <c r="BQ985" s="74"/>
      <c r="BR985" s="74"/>
      <c r="BS985" s="74"/>
      <c r="BT985" s="74"/>
      <c r="BU985" s="74"/>
      <c r="BV985" s="74"/>
      <c r="BW985" s="74"/>
      <c r="BX985" s="74"/>
      <c r="BY985" s="75">
        <v>425000026</v>
      </c>
      <c r="BZ985" s="75">
        <v>550000026</v>
      </c>
      <c r="CA985" s="74"/>
    </row>
    <row r="986" spans="14:79" ht="12" customHeight="1">
      <c r="N986" s="119" t="s">
        <v>24</v>
      </c>
      <c r="O986" s="120" t="s">
        <v>2520</v>
      </c>
      <c r="P986" s="122">
        <v>0</v>
      </c>
      <c r="Q986" s="122">
        <v>0</v>
      </c>
      <c r="R986" s="122">
        <v>110000026</v>
      </c>
      <c r="S986" s="122">
        <v>115000026</v>
      </c>
      <c r="T986" s="122">
        <v>120000026</v>
      </c>
      <c r="U986" s="122">
        <v>125000026</v>
      </c>
      <c r="V986" s="122">
        <v>135000026</v>
      </c>
      <c r="W986" s="122">
        <v>140000026</v>
      </c>
      <c r="X986" s="122">
        <v>150000026</v>
      </c>
      <c r="Y986" s="122">
        <v>155000026</v>
      </c>
      <c r="Z986" s="122">
        <v>0</v>
      </c>
      <c r="AA986" s="122">
        <v>0</v>
      </c>
      <c r="AB986" s="122">
        <v>0</v>
      </c>
      <c r="AC986" s="122">
        <v>0</v>
      </c>
      <c r="AD986" s="121"/>
      <c r="BO986" s="72" t="s">
        <v>42</v>
      </c>
      <c r="BP986" s="73" t="s">
        <v>5038</v>
      </c>
      <c r="BQ986" s="75">
        <v>0</v>
      </c>
      <c r="BR986" s="75">
        <v>0</v>
      </c>
      <c r="BS986" s="75">
        <v>0</v>
      </c>
      <c r="BT986" s="75">
        <v>0</v>
      </c>
      <c r="BU986" s="75">
        <v>0</v>
      </c>
      <c r="BV986" s="75">
        <v>240000026</v>
      </c>
      <c r="BW986" s="75">
        <v>295000026</v>
      </c>
      <c r="BX986" s="75">
        <v>350000026</v>
      </c>
      <c r="BY986" s="75">
        <v>375000026</v>
      </c>
      <c r="BZ986" s="75">
        <v>405000026</v>
      </c>
      <c r="CA986" s="75">
        <v>0</v>
      </c>
    </row>
    <row r="987" spans="14:79" ht="12" customHeight="1">
      <c r="N987" s="119" t="s">
        <v>24</v>
      </c>
      <c r="O987" s="120" t="s">
        <v>249</v>
      </c>
      <c r="P987" s="122">
        <v>0</v>
      </c>
      <c r="Q987" s="122">
        <v>0</v>
      </c>
      <c r="R987" s="122">
        <v>100000026</v>
      </c>
      <c r="S987" s="122">
        <v>105000026</v>
      </c>
      <c r="T987" s="122">
        <v>110000026</v>
      </c>
      <c r="U987" s="122">
        <v>120000026</v>
      </c>
      <c r="V987" s="122">
        <v>125000026</v>
      </c>
      <c r="W987" s="122">
        <v>130000026</v>
      </c>
      <c r="X987" s="122">
        <v>135000026</v>
      </c>
      <c r="Y987" s="122">
        <v>145000026</v>
      </c>
      <c r="Z987" s="122">
        <v>150000026</v>
      </c>
      <c r="AA987" s="122">
        <v>155000026</v>
      </c>
      <c r="AB987" s="122">
        <v>160000026</v>
      </c>
      <c r="AC987" s="122">
        <v>0</v>
      </c>
      <c r="AD987" s="121"/>
      <c r="BO987" s="72" t="s">
        <v>42</v>
      </c>
      <c r="BP987" s="73" t="s">
        <v>4354</v>
      </c>
      <c r="BQ987" s="75">
        <v>0</v>
      </c>
      <c r="BR987" s="75">
        <v>0</v>
      </c>
      <c r="BS987" s="75">
        <v>0</v>
      </c>
      <c r="BT987" s="75">
        <v>0</v>
      </c>
      <c r="BU987" s="75">
        <v>0</v>
      </c>
      <c r="BV987" s="75">
        <v>306000625</v>
      </c>
      <c r="BW987" s="75">
        <v>333000625</v>
      </c>
      <c r="BX987" s="75">
        <v>360000625</v>
      </c>
      <c r="BY987" s="75">
        <v>405000625</v>
      </c>
      <c r="BZ987" s="75">
        <v>0</v>
      </c>
      <c r="CA987" s="75">
        <v>0</v>
      </c>
    </row>
    <row r="988" spans="14:79" ht="12" customHeight="1">
      <c r="N988" s="119" t="s">
        <v>24</v>
      </c>
      <c r="O988" s="120" t="s">
        <v>1660</v>
      </c>
      <c r="P988" s="122">
        <v>0</v>
      </c>
      <c r="Q988" s="122">
        <v>0</v>
      </c>
      <c r="R988" s="122">
        <v>100000026</v>
      </c>
      <c r="S988" s="122">
        <v>105000026</v>
      </c>
      <c r="T988" s="122">
        <v>110000026</v>
      </c>
      <c r="U988" s="122">
        <v>120000026</v>
      </c>
      <c r="V988" s="122">
        <v>125000026</v>
      </c>
      <c r="W988" s="122">
        <v>130000026</v>
      </c>
      <c r="X988" s="122">
        <v>135000026</v>
      </c>
      <c r="Y988" s="122">
        <v>145000026</v>
      </c>
      <c r="Z988" s="122">
        <v>150000026</v>
      </c>
      <c r="AA988" s="122">
        <v>155000026</v>
      </c>
      <c r="AB988" s="122">
        <v>160000026</v>
      </c>
      <c r="AC988" s="122">
        <v>0</v>
      </c>
      <c r="AD988" s="121"/>
      <c r="BO988" s="72" t="s">
        <v>42</v>
      </c>
      <c r="BP988" s="73" t="s">
        <v>4355</v>
      </c>
      <c r="BQ988" s="75">
        <v>0</v>
      </c>
      <c r="BR988" s="75">
        <v>0</v>
      </c>
      <c r="BS988" s="75">
        <v>0</v>
      </c>
      <c r="BT988" s="75">
        <v>270000625</v>
      </c>
      <c r="BU988" s="75">
        <v>306000625</v>
      </c>
      <c r="BV988" s="75">
        <v>0</v>
      </c>
      <c r="BW988" s="75">
        <v>0</v>
      </c>
      <c r="BX988" s="75">
        <v>0</v>
      </c>
      <c r="BY988" s="75">
        <v>432000625</v>
      </c>
      <c r="BZ988" s="75">
        <v>0</v>
      </c>
      <c r="CA988" s="75">
        <v>0</v>
      </c>
    </row>
    <row r="989" spans="14:79" ht="12" customHeight="1">
      <c r="N989" s="119" t="s">
        <v>24</v>
      </c>
      <c r="O989" s="120" t="s">
        <v>7962</v>
      </c>
      <c r="P989" s="122">
        <v>105000026</v>
      </c>
      <c r="Q989" s="122">
        <v>115000026</v>
      </c>
      <c r="R989" s="122">
        <v>120000026</v>
      </c>
      <c r="S989" s="122">
        <v>0</v>
      </c>
      <c r="T989" s="122">
        <v>0</v>
      </c>
      <c r="U989" s="122">
        <v>0</v>
      </c>
      <c r="V989" s="122">
        <v>0</v>
      </c>
      <c r="W989" s="122">
        <v>0</v>
      </c>
      <c r="X989" s="122">
        <v>0</v>
      </c>
      <c r="Y989" s="122">
        <v>0</v>
      </c>
      <c r="Z989" s="122">
        <v>0</v>
      </c>
      <c r="AA989" s="122">
        <v>0</v>
      </c>
      <c r="AB989" s="122">
        <v>0</v>
      </c>
      <c r="AC989" s="122">
        <v>0</v>
      </c>
      <c r="AD989" s="121"/>
      <c r="BO989" s="72" t="s">
        <v>42</v>
      </c>
      <c r="BP989" s="73" t="s">
        <v>4356</v>
      </c>
      <c r="BQ989" s="75">
        <v>0</v>
      </c>
      <c r="BR989" s="75">
        <v>0</v>
      </c>
      <c r="BS989" s="75">
        <v>0</v>
      </c>
      <c r="BT989" s="75">
        <v>0</v>
      </c>
      <c r="BU989" s="75">
        <v>0</v>
      </c>
      <c r="BV989" s="75">
        <v>0</v>
      </c>
      <c r="BW989" s="75">
        <v>280000925</v>
      </c>
      <c r="BX989" s="75">
        <v>295000925</v>
      </c>
      <c r="BY989" s="75">
        <v>315000925</v>
      </c>
      <c r="BZ989" s="75">
        <v>365000925</v>
      </c>
      <c r="CA989" s="75">
        <v>0</v>
      </c>
    </row>
    <row r="990" spans="14:79" ht="12" customHeight="1">
      <c r="N990" s="119" t="s">
        <v>24</v>
      </c>
      <c r="O990" s="120" t="s">
        <v>7963</v>
      </c>
      <c r="P990" s="122">
        <v>130000026</v>
      </c>
      <c r="Q990" s="122">
        <v>140000026</v>
      </c>
      <c r="R990" s="122">
        <v>150000026</v>
      </c>
      <c r="S990" s="122">
        <v>160000026</v>
      </c>
      <c r="T990" s="122">
        <v>170000026</v>
      </c>
      <c r="U990" s="122">
        <v>175000026</v>
      </c>
      <c r="V990" s="122">
        <v>180000026</v>
      </c>
      <c r="W990" s="122">
        <v>190000026</v>
      </c>
      <c r="X990" s="122">
        <v>200000026</v>
      </c>
      <c r="Y990" s="122">
        <v>205000026</v>
      </c>
      <c r="Z990" s="122">
        <v>210000026</v>
      </c>
      <c r="AA990" s="122">
        <v>0</v>
      </c>
      <c r="AB990" s="122">
        <v>0</v>
      </c>
      <c r="AC990" s="122">
        <v>0</v>
      </c>
      <c r="AD990" s="121"/>
      <c r="BO990" s="72" t="s">
        <v>42</v>
      </c>
      <c r="BP990" s="73" t="s">
        <v>4357</v>
      </c>
      <c r="BQ990" s="75">
        <v>0</v>
      </c>
      <c r="BR990" s="75">
        <v>0</v>
      </c>
      <c r="BS990" s="75">
        <v>306000625</v>
      </c>
      <c r="BT990" s="75">
        <v>324000625</v>
      </c>
      <c r="BU990" s="75">
        <v>342000625</v>
      </c>
      <c r="BV990" s="75">
        <v>0</v>
      </c>
      <c r="BW990" s="75">
        <v>351000625</v>
      </c>
      <c r="BX990" s="75">
        <v>306000625</v>
      </c>
      <c r="BY990" s="75">
        <v>342000625</v>
      </c>
      <c r="BZ990" s="75">
        <v>0</v>
      </c>
      <c r="CA990" s="75">
        <v>380000026</v>
      </c>
    </row>
    <row r="991" spans="14:79" ht="12" customHeight="1">
      <c r="N991" s="119" t="s">
        <v>24</v>
      </c>
      <c r="O991" s="120" t="s">
        <v>101</v>
      </c>
      <c r="P991" s="122">
        <v>120000026</v>
      </c>
      <c r="Q991" s="122">
        <v>130000026</v>
      </c>
      <c r="R991" s="122">
        <v>140000026</v>
      </c>
      <c r="S991" s="122">
        <v>150000026</v>
      </c>
      <c r="T991" s="122">
        <v>160000026</v>
      </c>
      <c r="U991" s="122">
        <v>170000026</v>
      </c>
      <c r="V991" s="122">
        <v>175000026</v>
      </c>
      <c r="W991" s="122">
        <v>180000026</v>
      </c>
      <c r="X991" s="122">
        <v>190000026</v>
      </c>
      <c r="Y991" s="122">
        <v>200000026</v>
      </c>
      <c r="Z991" s="122">
        <v>205000026</v>
      </c>
      <c r="AA991" s="122">
        <v>0</v>
      </c>
      <c r="AB991" s="122">
        <v>0</v>
      </c>
      <c r="AC991" s="122">
        <v>0</v>
      </c>
      <c r="AD991" s="121"/>
      <c r="BO991" s="72" t="s">
        <v>42</v>
      </c>
      <c r="BP991" s="73" t="s">
        <v>4358</v>
      </c>
      <c r="BQ991" s="75">
        <v>0</v>
      </c>
      <c r="BR991" s="75">
        <v>0</v>
      </c>
      <c r="BS991" s="75">
        <v>0</v>
      </c>
      <c r="BT991" s="75">
        <v>0</v>
      </c>
      <c r="BU991" s="75">
        <v>324000625</v>
      </c>
      <c r="BV991" s="75">
        <v>333000625</v>
      </c>
      <c r="BW991" s="75">
        <v>342000625</v>
      </c>
      <c r="BX991" s="75">
        <v>306000625</v>
      </c>
      <c r="BY991" s="75">
        <v>342000625</v>
      </c>
      <c r="BZ991" s="75">
        <v>355000625</v>
      </c>
      <c r="CA991" s="75">
        <v>0</v>
      </c>
    </row>
    <row r="992" spans="14:79" ht="12" customHeight="1">
      <c r="N992" s="119" t="s">
        <v>24</v>
      </c>
      <c r="O992" s="120" t="s">
        <v>711</v>
      </c>
      <c r="P992" s="122">
        <v>115000026</v>
      </c>
      <c r="Q992" s="122">
        <v>120000026</v>
      </c>
      <c r="R992" s="122">
        <v>130000026</v>
      </c>
      <c r="S992" s="122">
        <v>135000026</v>
      </c>
      <c r="T992" s="122">
        <v>140000025</v>
      </c>
      <c r="U992" s="122">
        <v>145000026</v>
      </c>
      <c r="V992" s="122">
        <v>155000026</v>
      </c>
      <c r="W992" s="122">
        <v>160000026</v>
      </c>
      <c r="X992" s="122">
        <v>170000026</v>
      </c>
      <c r="Y992" s="122">
        <v>0</v>
      </c>
      <c r="Z992" s="122">
        <v>0</v>
      </c>
      <c r="AA992" s="122">
        <v>0</v>
      </c>
      <c r="AB992" s="122">
        <v>0</v>
      </c>
      <c r="AC992" s="122">
        <v>0</v>
      </c>
      <c r="AD992" s="121"/>
      <c r="BO992" s="72" t="s">
        <v>42</v>
      </c>
      <c r="BP992" s="73" t="s">
        <v>4359</v>
      </c>
      <c r="BQ992" s="75">
        <v>235000925</v>
      </c>
      <c r="BR992" s="75">
        <v>250000925</v>
      </c>
      <c r="BS992" s="75">
        <v>270000925</v>
      </c>
      <c r="BT992" s="75">
        <v>305000925</v>
      </c>
      <c r="BU992" s="75">
        <v>325000925</v>
      </c>
      <c r="BV992" s="75">
        <v>330000925</v>
      </c>
      <c r="BW992" s="75">
        <v>340000925</v>
      </c>
      <c r="BX992" s="75">
        <v>350000925</v>
      </c>
      <c r="BY992" s="75">
        <v>365000925</v>
      </c>
      <c r="BZ992" s="75">
        <v>385000925</v>
      </c>
      <c r="CA992" s="75">
        <v>0</v>
      </c>
    </row>
    <row r="993" spans="14:79" ht="12" customHeight="1">
      <c r="N993" s="119" t="s">
        <v>24</v>
      </c>
      <c r="O993" s="120" t="s">
        <v>7964</v>
      </c>
      <c r="P993" s="122">
        <v>115000026</v>
      </c>
      <c r="Q993" s="122">
        <v>120000026</v>
      </c>
      <c r="R993" s="122">
        <v>130000026</v>
      </c>
      <c r="S993" s="122">
        <v>135000026</v>
      </c>
      <c r="T993" s="122">
        <v>140000025</v>
      </c>
      <c r="U993" s="122">
        <v>145000026</v>
      </c>
      <c r="V993" s="122">
        <v>155000026</v>
      </c>
      <c r="W993" s="122">
        <v>160000026</v>
      </c>
      <c r="X993" s="122">
        <v>170000026</v>
      </c>
      <c r="Y993" s="122">
        <v>0</v>
      </c>
      <c r="Z993" s="122">
        <v>0</v>
      </c>
      <c r="AA993" s="122">
        <v>0</v>
      </c>
      <c r="AB993" s="122">
        <v>0</v>
      </c>
      <c r="AC993" s="122">
        <v>0</v>
      </c>
      <c r="AD993" s="121"/>
      <c r="BO993" s="72" t="s">
        <v>42</v>
      </c>
      <c r="BP993" s="73" t="s">
        <v>4360</v>
      </c>
      <c r="BQ993" s="75">
        <v>243000625</v>
      </c>
      <c r="BR993" s="75">
        <v>261000625</v>
      </c>
      <c r="BS993" s="75">
        <v>279000625</v>
      </c>
      <c r="BT993" s="75">
        <v>306000625</v>
      </c>
      <c r="BU993" s="75">
        <v>315000625</v>
      </c>
      <c r="BV993" s="75">
        <v>324000625</v>
      </c>
      <c r="BW993" s="75">
        <v>342000625</v>
      </c>
      <c r="BX993" s="75">
        <v>355000625</v>
      </c>
      <c r="BY993" s="75">
        <v>378000625</v>
      </c>
      <c r="BZ993" s="75">
        <v>0</v>
      </c>
      <c r="CA993" s="75">
        <v>0</v>
      </c>
    </row>
    <row r="994" spans="14:79" ht="12" customHeight="1">
      <c r="N994" s="119" t="s">
        <v>24</v>
      </c>
      <c r="O994" s="120" t="s">
        <v>712</v>
      </c>
      <c r="P994" s="122">
        <v>100000026</v>
      </c>
      <c r="Q994" s="122">
        <v>115000026</v>
      </c>
      <c r="R994" s="122">
        <v>120000026</v>
      </c>
      <c r="S994" s="122">
        <v>130000026</v>
      </c>
      <c r="T994" s="122">
        <v>135000026</v>
      </c>
      <c r="U994" s="122">
        <v>140000025</v>
      </c>
      <c r="V994" s="122">
        <v>145000026</v>
      </c>
      <c r="W994" s="122">
        <v>155000026</v>
      </c>
      <c r="X994" s="122">
        <v>0</v>
      </c>
      <c r="Y994" s="122">
        <v>0</v>
      </c>
      <c r="Z994" s="122">
        <v>0</v>
      </c>
      <c r="AA994" s="122">
        <v>0</v>
      </c>
      <c r="AB994" s="122">
        <v>0</v>
      </c>
      <c r="AC994" s="122">
        <v>0</v>
      </c>
      <c r="AD994" s="121"/>
      <c r="BO994" s="72" t="s">
        <v>42</v>
      </c>
      <c r="BP994" s="73" t="s">
        <v>5039</v>
      </c>
      <c r="BQ994" s="75">
        <v>190000925</v>
      </c>
      <c r="BR994" s="75">
        <v>210000925</v>
      </c>
      <c r="BS994" s="75">
        <v>265000925</v>
      </c>
      <c r="BT994" s="75">
        <v>290000925</v>
      </c>
      <c r="BU994" s="75">
        <v>320000925</v>
      </c>
      <c r="BV994" s="75">
        <v>370000925</v>
      </c>
      <c r="BW994" s="75">
        <v>395000925</v>
      </c>
      <c r="BX994" s="75">
        <v>420000925</v>
      </c>
      <c r="BY994" s="75">
        <v>490000925</v>
      </c>
      <c r="BZ994" s="75">
        <v>0</v>
      </c>
      <c r="CA994" s="75">
        <v>0</v>
      </c>
    </row>
    <row r="995" spans="14:79" ht="12" customHeight="1">
      <c r="N995" s="119" t="s">
        <v>24</v>
      </c>
      <c r="O995" s="120" t="s">
        <v>7965</v>
      </c>
      <c r="P995" s="122">
        <v>130000026</v>
      </c>
      <c r="Q995" s="122">
        <v>140000026</v>
      </c>
      <c r="R995" s="122">
        <v>150000026</v>
      </c>
      <c r="S995" s="122">
        <v>160000026</v>
      </c>
      <c r="T995" s="122">
        <v>170000026</v>
      </c>
      <c r="U995" s="122">
        <v>175000026</v>
      </c>
      <c r="V995" s="122">
        <v>180000026</v>
      </c>
      <c r="W995" s="122">
        <v>190000026</v>
      </c>
      <c r="X995" s="122">
        <v>200000026</v>
      </c>
      <c r="Y995" s="122">
        <v>205000026</v>
      </c>
      <c r="Z995" s="122">
        <v>210000026</v>
      </c>
      <c r="AA995" s="122">
        <v>0</v>
      </c>
      <c r="AB995" s="122">
        <v>0</v>
      </c>
      <c r="AC995" s="122">
        <v>0</v>
      </c>
      <c r="AD995" s="121"/>
      <c r="BO995" s="72" t="s">
        <v>42</v>
      </c>
      <c r="BP995" s="73" t="s">
        <v>4361</v>
      </c>
      <c r="BQ995" s="75">
        <v>189000625</v>
      </c>
      <c r="BR995" s="75">
        <v>252000625</v>
      </c>
      <c r="BS995" s="75">
        <v>270000625</v>
      </c>
      <c r="BT995" s="75">
        <v>297000625</v>
      </c>
      <c r="BU995" s="75">
        <v>306000625</v>
      </c>
      <c r="BV995" s="75">
        <v>315000625</v>
      </c>
      <c r="BW995" s="75">
        <v>333000625</v>
      </c>
      <c r="BX995" s="75">
        <v>340000000</v>
      </c>
      <c r="BY995" s="75">
        <v>360000625</v>
      </c>
      <c r="BZ995" s="75">
        <v>0</v>
      </c>
      <c r="CA995" s="75">
        <v>0</v>
      </c>
    </row>
    <row r="996" spans="14:79" ht="12" customHeight="1">
      <c r="N996" s="119" t="s">
        <v>24</v>
      </c>
      <c r="O996" s="120" t="s">
        <v>7966</v>
      </c>
      <c r="P996" s="122">
        <v>130000026</v>
      </c>
      <c r="Q996" s="122">
        <v>140000026</v>
      </c>
      <c r="R996" s="122">
        <v>150000026</v>
      </c>
      <c r="S996" s="122">
        <v>160000026</v>
      </c>
      <c r="T996" s="122">
        <v>170000026</v>
      </c>
      <c r="U996" s="122">
        <v>175000026</v>
      </c>
      <c r="V996" s="122">
        <v>180000026</v>
      </c>
      <c r="W996" s="122">
        <v>190000026</v>
      </c>
      <c r="X996" s="122">
        <v>200000026</v>
      </c>
      <c r="Y996" s="122">
        <v>205000026</v>
      </c>
      <c r="Z996" s="122">
        <v>210000026</v>
      </c>
      <c r="AA996" s="122">
        <v>0</v>
      </c>
      <c r="AB996" s="122">
        <v>0</v>
      </c>
      <c r="AC996" s="122">
        <v>0</v>
      </c>
      <c r="AD996" s="121"/>
      <c r="BO996" s="72" t="s">
        <v>42</v>
      </c>
      <c r="BP996" s="73" t="s">
        <v>4362</v>
      </c>
      <c r="BQ996" s="75">
        <v>243000625</v>
      </c>
      <c r="BR996" s="75">
        <v>261000625</v>
      </c>
      <c r="BS996" s="75">
        <v>279000625</v>
      </c>
      <c r="BT996" s="75">
        <v>306000625</v>
      </c>
      <c r="BU996" s="75">
        <v>315000625</v>
      </c>
      <c r="BV996" s="75">
        <v>315000625</v>
      </c>
      <c r="BW996" s="75">
        <v>333000625</v>
      </c>
      <c r="BX996" s="75">
        <v>342000625</v>
      </c>
      <c r="BY996" s="75">
        <v>351000625</v>
      </c>
      <c r="BZ996" s="75">
        <v>396000625</v>
      </c>
      <c r="CA996" s="75">
        <v>0</v>
      </c>
    </row>
    <row r="997" spans="14:79" ht="12" customHeight="1">
      <c r="N997" s="119" t="s">
        <v>24</v>
      </c>
      <c r="O997" s="120" t="s">
        <v>7967</v>
      </c>
      <c r="P997" s="122">
        <v>130000026</v>
      </c>
      <c r="Q997" s="122">
        <v>140000026</v>
      </c>
      <c r="R997" s="122">
        <v>150000026</v>
      </c>
      <c r="S997" s="122">
        <v>160000026</v>
      </c>
      <c r="T997" s="122">
        <v>170000026</v>
      </c>
      <c r="U997" s="122">
        <v>175000026</v>
      </c>
      <c r="V997" s="122">
        <v>180000026</v>
      </c>
      <c r="W997" s="122">
        <v>190000026</v>
      </c>
      <c r="X997" s="122">
        <v>200000026</v>
      </c>
      <c r="Y997" s="122">
        <v>205000026</v>
      </c>
      <c r="Z997" s="122">
        <v>210000026</v>
      </c>
      <c r="AA997" s="122">
        <v>0</v>
      </c>
      <c r="AB997" s="122">
        <v>0</v>
      </c>
      <c r="AC997" s="122">
        <v>0</v>
      </c>
      <c r="AD997" s="121"/>
      <c r="BO997" s="72" t="s">
        <v>42</v>
      </c>
      <c r="BP997" s="73" t="s">
        <v>4363</v>
      </c>
      <c r="BQ997" s="75">
        <v>243000625</v>
      </c>
      <c r="BR997" s="75">
        <v>261000625</v>
      </c>
      <c r="BS997" s="75">
        <v>279000625</v>
      </c>
      <c r="BT997" s="75">
        <v>306000625</v>
      </c>
      <c r="BU997" s="75">
        <v>315000625</v>
      </c>
      <c r="BV997" s="75">
        <v>324000625</v>
      </c>
      <c r="BW997" s="75">
        <v>342000625</v>
      </c>
      <c r="BX997" s="75">
        <v>360000625</v>
      </c>
      <c r="BY997" s="75">
        <v>378000625</v>
      </c>
      <c r="BZ997" s="75">
        <v>0</v>
      </c>
      <c r="CA997" s="75">
        <v>0</v>
      </c>
    </row>
    <row r="998" spans="14:79" ht="12" customHeight="1">
      <c r="N998" s="119" t="s">
        <v>24</v>
      </c>
      <c r="O998" s="120" t="s">
        <v>7968</v>
      </c>
      <c r="P998" s="122">
        <v>120000026</v>
      </c>
      <c r="Q998" s="122">
        <v>130000026</v>
      </c>
      <c r="R998" s="122">
        <v>140000026</v>
      </c>
      <c r="S998" s="122">
        <v>150000026</v>
      </c>
      <c r="T998" s="122">
        <v>160000026</v>
      </c>
      <c r="U998" s="122">
        <v>170000026</v>
      </c>
      <c r="V998" s="122">
        <v>175000026</v>
      </c>
      <c r="W998" s="122">
        <v>180000026</v>
      </c>
      <c r="X998" s="122">
        <v>190000026</v>
      </c>
      <c r="Y998" s="122">
        <v>200000026</v>
      </c>
      <c r="Z998" s="122">
        <v>205000026</v>
      </c>
      <c r="AA998" s="122">
        <v>0</v>
      </c>
      <c r="AB998" s="122">
        <v>0</v>
      </c>
      <c r="AC998" s="122">
        <v>0</v>
      </c>
      <c r="AD998" s="121"/>
      <c r="BO998" s="72" t="s">
        <v>42</v>
      </c>
      <c r="BP998" s="73" t="s">
        <v>4364</v>
      </c>
      <c r="BQ998" s="75">
        <v>234000625</v>
      </c>
      <c r="BR998" s="75">
        <v>252000625</v>
      </c>
      <c r="BS998" s="75">
        <v>270000625</v>
      </c>
      <c r="BT998" s="75">
        <v>297000625</v>
      </c>
      <c r="BU998" s="75">
        <v>306000625</v>
      </c>
      <c r="BV998" s="75">
        <v>315000625</v>
      </c>
      <c r="BW998" s="75">
        <v>333000625</v>
      </c>
      <c r="BX998" s="75">
        <v>351000625</v>
      </c>
      <c r="BY998" s="75">
        <v>369000625</v>
      </c>
      <c r="BZ998" s="75">
        <v>423000625</v>
      </c>
      <c r="CA998" s="75">
        <v>0</v>
      </c>
    </row>
    <row r="999" spans="14:79" ht="12" customHeight="1">
      <c r="N999" s="119" t="s">
        <v>24</v>
      </c>
      <c r="O999" s="120" t="s">
        <v>2403</v>
      </c>
      <c r="P999" s="122">
        <v>150000026</v>
      </c>
      <c r="Q999" s="122">
        <v>170000026</v>
      </c>
      <c r="R999" s="122">
        <v>180000026</v>
      </c>
      <c r="S999" s="122">
        <v>190000026</v>
      </c>
      <c r="T999" s="122">
        <v>200000026</v>
      </c>
      <c r="U999" s="122">
        <v>240000026</v>
      </c>
      <c r="V999" s="122">
        <v>270000026</v>
      </c>
      <c r="W999" s="122">
        <v>300000026</v>
      </c>
      <c r="X999" s="122">
        <v>340000026</v>
      </c>
      <c r="Y999" s="122">
        <v>500000026</v>
      </c>
      <c r="Z999" s="122">
        <v>0</v>
      </c>
      <c r="AA999" s="122">
        <v>0</v>
      </c>
      <c r="AB999" s="122">
        <v>0</v>
      </c>
      <c r="AC999" s="122">
        <v>0</v>
      </c>
      <c r="AD999" s="121"/>
      <c r="BO999" s="72" t="s">
        <v>42</v>
      </c>
      <c r="BP999" s="73" t="s">
        <v>4365</v>
      </c>
      <c r="BQ999" s="75">
        <v>0</v>
      </c>
      <c r="BR999" s="75">
        <v>0</v>
      </c>
      <c r="BS999" s="75">
        <v>0</v>
      </c>
      <c r="BT999" s="75">
        <v>0</v>
      </c>
      <c r="BU999" s="75">
        <v>0</v>
      </c>
      <c r="BV999" s="75">
        <v>0</v>
      </c>
      <c r="BW999" s="75">
        <v>0</v>
      </c>
      <c r="BX999" s="75">
        <v>288000625</v>
      </c>
      <c r="BY999" s="75">
        <v>0</v>
      </c>
      <c r="BZ999" s="75">
        <v>479000625</v>
      </c>
      <c r="CA999" s="75">
        <v>0</v>
      </c>
    </row>
    <row r="1000" spans="14:79" ht="12" customHeight="1">
      <c r="N1000" s="119" t="s">
        <v>24</v>
      </c>
      <c r="O1000" s="120" t="s">
        <v>1879</v>
      </c>
      <c r="P1000" s="122">
        <v>150000026</v>
      </c>
      <c r="Q1000" s="122">
        <v>170000026</v>
      </c>
      <c r="R1000" s="122">
        <v>180000026</v>
      </c>
      <c r="S1000" s="122">
        <v>190000026</v>
      </c>
      <c r="T1000" s="122">
        <v>200000026</v>
      </c>
      <c r="U1000" s="122">
        <v>240000026</v>
      </c>
      <c r="V1000" s="122">
        <v>270000026</v>
      </c>
      <c r="W1000" s="122">
        <v>300000026</v>
      </c>
      <c r="X1000" s="122">
        <v>340000026</v>
      </c>
      <c r="Y1000" s="122">
        <v>500000026</v>
      </c>
      <c r="Z1000" s="122">
        <v>0</v>
      </c>
      <c r="AA1000" s="122">
        <v>0</v>
      </c>
      <c r="AB1000" s="122">
        <v>0</v>
      </c>
      <c r="AC1000" s="122">
        <v>0</v>
      </c>
      <c r="AD1000" s="121"/>
      <c r="BO1000" s="72" t="s">
        <v>42</v>
      </c>
      <c r="BP1000" s="73" t="s">
        <v>4366</v>
      </c>
      <c r="BQ1000" s="75">
        <v>234000625</v>
      </c>
      <c r="BR1000" s="75">
        <v>252000625</v>
      </c>
      <c r="BS1000" s="75">
        <v>270000625</v>
      </c>
      <c r="BT1000" s="75">
        <v>288000625</v>
      </c>
      <c r="BU1000" s="75">
        <v>297000625</v>
      </c>
      <c r="BV1000" s="75">
        <v>306000625</v>
      </c>
      <c r="BW1000" s="75">
        <v>315000625</v>
      </c>
      <c r="BX1000" s="75">
        <v>333000625</v>
      </c>
      <c r="BY1000" s="75">
        <v>342000625</v>
      </c>
      <c r="BZ1000" s="75">
        <v>0</v>
      </c>
      <c r="CA1000" s="75">
        <v>0</v>
      </c>
    </row>
    <row r="1001" spans="14:79" ht="12" customHeight="1">
      <c r="N1001" s="119" t="s">
        <v>24</v>
      </c>
      <c r="O1001" s="120" t="s">
        <v>2404</v>
      </c>
      <c r="P1001" s="122">
        <v>150000026</v>
      </c>
      <c r="Q1001" s="122">
        <v>170000026</v>
      </c>
      <c r="R1001" s="122">
        <v>180000026</v>
      </c>
      <c r="S1001" s="122">
        <v>190000026</v>
      </c>
      <c r="T1001" s="122">
        <v>200000026</v>
      </c>
      <c r="U1001" s="122">
        <v>240000026</v>
      </c>
      <c r="V1001" s="122">
        <v>270000026</v>
      </c>
      <c r="W1001" s="122">
        <v>300000026</v>
      </c>
      <c r="X1001" s="122">
        <v>340000026</v>
      </c>
      <c r="Y1001" s="122">
        <v>500000026</v>
      </c>
      <c r="Z1001" s="122">
        <v>0</v>
      </c>
      <c r="AA1001" s="122">
        <v>0</v>
      </c>
      <c r="AB1001" s="122">
        <v>0</v>
      </c>
      <c r="AC1001" s="122">
        <v>0</v>
      </c>
      <c r="AD1001" s="121"/>
      <c r="BO1001" s="72" t="s">
        <v>42</v>
      </c>
      <c r="BP1001" s="73" t="s">
        <v>4367</v>
      </c>
      <c r="BQ1001" s="75">
        <v>243000625</v>
      </c>
      <c r="BR1001" s="75">
        <v>261000625</v>
      </c>
      <c r="BS1001" s="75">
        <v>279000625</v>
      </c>
      <c r="BT1001" s="75">
        <v>270000625</v>
      </c>
      <c r="BU1001" s="75">
        <v>306000625</v>
      </c>
      <c r="BV1001" s="75">
        <v>324000625</v>
      </c>
      <c r="BW1001" s="75">
        <v>342000625</v>
      </c>
      <c r="BX1001" s="75">
        <v>360000625</v>
      </c>
      <c r="BY1001" s="75">
        <v>378000625</v>
      </c>
      <c r="BZ1001" s="75">
        <v>0</v>
      </c>
      <c r="CA1001" s="75">
        <v>0</v>
      </c>
    </row>
    <row r="1002" spans="14:79" ht="12" customHeight="1">
      <c r="N1002" s="119" t="s">
        <v>24</v>
      </c>
      <c r="O1002" s="120" t="s">
        <v>2274</v>
      </c>
      <c r="P1002" s="122">
        <v>150000026</v>
      </c>
      <c r="Q1002" s="122">
        <v>170000026</v>
      </c>
      <c r="R1002" s="122">
        <v>180000026</v>
      </c>
      <c r="S1002" s="122">
        <v>190000026</v>
      </c>
      <c r="T1002" s="122">
        <v>200000026</v>
      </c>
      <c r="U1002" s="122">
        <v>240000026</v>
      </c>
      <c r="V1002" s="122">
        <v>270000026</v>
      </c>
      <c r="W1002" s="122">
        <v>300000026</v>
      </c>
      <c r="X1002" s="122">
        <v>340000026</v>
      </c>
      <c r="Y1002" s="122">
        <v>500000026</v>
      </c>
      <c r="Z1002" s="122">
        <v>0</v>
      </c>
      <c r="AA1002" s="122">
        <v>0</v>
      </c>
      <c r="AB1002" s="122">
        <v>0</v>
      </c>
      <c r="AC1002" s="122">
        <v>0</v>
      </c>
      <c r="AD1002" s="121"/>
      <c r="BO1002" s="72" t="s">
        <v>42</v>
      </c>
      <c r="BP1002" s="73" t="s">
        <v>4368</v>
      </c>
      <c r="BQ1002" s="75">
        <v>207000625</v>
      </c>
      <c r="BR1002" s="75">
        <v>225000625</v>
      </c>
      <c r="BS1002" s="75">
        <v>243000625</v>
      </c>
      <c r="BT1002" s="75">
        <v>261000625</v>
      </c>
      <c r="BU1002" s="75">
        <v>279000625</v>
      </c>
      <c r="BV1002" s="75">
        <v>297000625</v>
      </c>
      <c r="BW1002" s="75">
        <v>315000625</v>
      </c>
      <c r="BX1002" s="75">
        <v>333000625</v>
      </c>
      <c r="BY1002" s="75">
        <v>360000625</v>
      </c>
      <c r="BZ1002" s="75">
        <v>0</v>
      </c>
      <c r="CA1002" s="75">
        <v>0</v>
      </c>
    </row>
    <row r="1003" spans="14:79" ht="12" customHeight="1">
      <c r="N1003" s="119" t="s">
        <v>24</v>
      </c>
      <c r="O1003" s="120" t="s">
        <v>2113</v>
      </c>
      <c r="P1003" s="122">
        <v>150000026</v>
      </c>
      <c r="Q1003" s="122">
        <v>170000026</v>
      </c>
      <c r="R1003" s="122">
        <v>180000026</v>
      </c>
      <c r="S1003" s="122">
        <v>190000026</v>
      </c>
      <c r="T1003" s="122">
        <v>200000026</v>
      </c>
      <c r="U1003" s="122">
        <v>240000026</v>
      </c>
      <c r="V1003" s="122">
        <v>270000026</v>
      </c>
      <c r="W1003" s="122">
        <v>300000026</v>
      </c>
      <c r="X1003" s="122">
        <v>340000026</v>
      </c>
      <c r="Y1003" s="122">
        <v>500000026</v>
      </c>
      <c r="Z1003" s="122">
        <v>0</v>
      </c>
      <c r="AA1003" s="122">
        <v>0</v>
      </c>
      <c r="AB1003" s="122">
        <v>0</v>
      </c>
      <c r="AC1003" s="122">
        <v>0</v>
      </c>
      <c r="AD1003" s="121"/>
      <c r="BO1003" s="72" t="s">
        <v>42</v>
      </c>
      <c r="BP1003" s="73" t="s">
        <v>4369</v>
      </c>
      <c r="BQ1003" s="75">
        <v>234000625</v>
      </c>
      <c r="BR1003" s="75">
        <v>252000625</v>
      </c>
      <c r="BS1003" s="75">
        <v>270000625</v>
      </c>
      <c r="BT1003" s="75">
        <v>297000625</v>
      </c>
      <c r="BU1003" s="75">
        <v>306000625</v>
      </c>
      <c r="BV1003" s="75">
        <v>315000625</v>
      </c>
      <c r="BW1003" s="75">
        <v>333000625</v>
      </c>
      <c r="BX1003" s="75">
        <v>342000625</v>
      </c>
      <c r="BY1003" s="75">
        <v>360000625</v>
      </c>
      <c r="BZ1003" s="75">
        <v>0</v>
      </c>
      <c r="CA1003" s="75">
        <v>0</v>
      </c>
    </row>
    <row r="1004" spans="14:79" ht="12" customHeight="1">
      <c r="N1004" s="119" t="s">
        <v>24</v>
      </c>
      <c r="O1004" s="120" t="s">
        <v>2275</v>
      </c>
      <c r="P1004" s="122">
        <v>150000026</v>
      </c>
      <c r="Q1004" s="122">
        <v>170000026</v>
      </c>
      <c r="R1004" s="122">
        <v>180000026</v>
      </c>
      <c r="S1004" s="122">
        <v>190000026</v>
      </c>
      <c r="T1004" s="122">
        <v>200000026</v>
      </c>
      <c r="U1004" s="122">
        <v>240000026</v>
      </c>
      <c r="V1004" s="122">
        <v>270000026</v>
      </c>
      <c r="W1004" s="122">
        <v>300000026</v>
      </c>
      <c r="X1004" s="122">
        <v>340000026</v>
      </c>
      <c r="Y1004" s="122">
        <v>500000026</v>
      </c>
      <c r="Z1004" s="122">
        <v>0</v>
      </c>
      <c r="AA1004" s="122">
        <v>0</v>
      </c>
      <c r="AB1004" s="122">
        <v>0</v>
      </c>
      <c r="AC1004" s="122">
        <v>0</v>
      </c>
      <c r="AD1004" s="121"/>
      <c r="BO1004" s="72" t="s">
        <v>42</v>
      </c>
      <c r="BP1004" s="73" t="s">
        <v>4370</v>
      </c>
      <c r="BQ1004" s="75">
        <v>0</v>
      </c>
      <c r="BR1004" s="75">
        <v>0</v>
      </c>
      <c r="BS1004" s="75">
        <v>0</v>
      </c>
      <c r="BT1004" s="75">
        <v>0</v>
      </c>
      <c r="BU1004" s="75">
        <v>0</v>
      </c>
      <c r="BV1004" s="75">
        <v>274000625</v>
      </c>
      <c r="BW1004" s="75">
        <v>287000625</v>
      </c>
      <c r="BX1004" s="75">
        <v>305000026</v>
      </c>
      <c r="BY1004" s="75">
        <v>360000625</v>
      </c>
      <c r="BZ1004" s="75">
        <v>0</v>
      </c>
      <c r="CA1004" s="75">
        <v>0</v>
      </c>
    </row>
    <row r="1005" spans="14:79" ht="12" customHeight="1">
      <c r="N1005" s="119" t="s">
        <v>24</v>
      </c>
      <c r="O1005" s="120" t="s">
        <v>1977</v>
      </c>
      <c r="P1005" s="122">
        <v>150000026</v>
      </c>
      <c r="Q1005" s="122">
        <v>170000026</v>
      </c>
      <c r="R1005" s="122">
        <v>180000026</v>
      </c>
      <c r="S1005" s="122">
        <v>190000026</v>
      </c>
      <c r="T1005" s="122">
        <v>200000026</v>
      </c>
      <c r="U1005" s="122">
        <v>240000026</v>
      </c>
      <c r="V1005" s="122">
        <v>270000026</v>
      </c>
      <c r="W1005" s="122">
        <v>300000026</v>
      </c>
      <c r="X1005" s="122">
        <v>340000026</v>
      </c>
      <c r="Y1005" s="122">
        <v>500000026</v>
      </c>
      <c r="Z1005" s="122">
        <v>0</v>
      </c>
      <c r="AA1005" s="122">
        <v>0</v>
      </c>
      <c r="AB1005" s="122">
        <v>0</v>
      </c>
      <c r="AC1005" s="122">
        <v>0</v>
      </c>
      <c r="AD1005" s="121"/>
      <c r="BO1005" s="72" t="s">
        <v>42</v>
      </c>
      <c r="BP1005" s="73" t="s">
        <v>4371</v>
      </c>
      <c r="BQ1005" s="75">
        <v>0</v>
      </c>
      <c r="BR1005" s="75">
        <v>0</v>
      </c>
      <c r="BS1005" s="75">
        <v>0</v>
      </c>
      <c r="BT1005" s="75">
        <v>0</v>
      </c>
      <c r="BU1005" s="75">
        <v>0</v>
      </c>
      <c r="BV1005" s="75">
        <v>0</v>
      </c>
      <c r="BW1005" s="75">
        <v>0</v>
      </c>
      <c r="BX1005" s="75">
        <v>252000625</v>
      </c>
      <c r="BY1005" s="75">
        <v>288000625</v>
      </c>
      <c r="BZ1005" s="75">
        <v>479000625</v>
      </c>
      <c r="CA1005" s="75">
        <v>0</v>
      </c>
    </row>
    <row r="1006" spans="14:79" ht="12" customHeight="1">
      <c r="N1006" s="119" t="s">
        <v>24</v>
      </c>
      <c r="O1006" s="120" t="s">
        <v>2405</v>
      </c>
      <c r="P1006" s="122">
        <v>150000026</v>
      </c>
      <c r="Q1006" s="122">
        <v>170000026</v>
      </c>
      <c r="R1006" s="122">
        <v>180000026</v>
      </c>
      <c r="S1006" s="122">
        <v>190000026</v>
      </c>
      <c r="T1006" s="122">
        <v>200000026</v>
      </c>
      <c r="U1006" s="122">
        <v>240000026</v>
      </c>
      <c r="V1006" s="122">
        <v>270000026</v>
      </c>
      <c r="W1006" s="122">
        <v>300000026</v>
      </c>
      <c r="X1006" s="122">
        <v>340000026</v>
      </c>
      <c r="Y1006" s="122">
        <v>500000026</v>
      </c>
      <c r="Z1006" s="122">
        <v>0</v>
      </c>
      <c r="AA1006" s="122">
        <v>0</v>
      </c>
      <c r="AB1006" s="122">
        <v>0</v>
      </c>
      <c r="AC1006" s="122">
        <v>0</v>
      </c>
      <c r="AD1006" s="121"/>
      <c r="BO1006" s="72" t="s">
        <v>42</v>
      </c>
      <c r="BP1006" s="73" t="s">
        <v>5040</v>
      </c>
      <c r="BQ1006" s="75">
        <v>0</v>
      </c>
      <c r="BR1006" s="75">
        <v>0</v>
      </c>
      <c r="BS1006" s="75">
        <v>0</v>
      </c>
      <c r="BT1006" s="75">
        <v>0</v>
      </c>
      <c r="BU1006" s="75">
        <v>0</v>
      </c>
      <c r="BV1006" s="75">
        <v>390000925</v>
      </c>
      <c r="BW1006" s="75">
        <v>430000925</v>
      </c>
      <c r="BX1006" s="75">
        <v>465000925</v>
      </c>
      <c r="BY1006" s="75">
        <v>495000925</v>
      </c>
      <c r="BZ1006" s="75">
        <v>560000925</v>
      </c>
      <c r="CA1006" s="75">
        <v>585000925</v>
      </c>
    </row>
    <row r="1007" spans="14:79" ht="12" customHeight="1">
      <c r="N1007" s="119" t="s">
        <v>24</v>
      </c>
      <c r="O1007" s="120" t="s">
        <v>2406</v>
      </c>
      <c r="P1007" s="122">
        <v>150000026</v>
      </c>
      <c r="Q1007" s="122">
        <v>170000026</v>
      </c>
      <c r="R1007" s="122">
        <v>180000026</v>
      </c>
      <c r="S1007" s="122">
        <v>190000026</v>
      </c>
      <c r="T1007" s="122">
        <v>200000026</v>
      </c>
      <c r="U1007" s="122">
        <v>240000026</v>
      </c>
      <c r="V1007" s="122">
        <v>270000026</v>
      </c>
      <c r="W1007" s="122">
        <v>300000026</v>
      </c>
      <c r="X1007" s="122">
        <v>340000026</v>
      </c>
      <c r="Y1007" s="122">
        <v>500000026</v>
      </c>
      <c r="Z1007" s="122">
        <v>0</v>
      </c>
      <c r="AA1007" s="122">
        <v>0</v>
      </c>
      <c r="AB1007" s="122">
        <v>0</v>
      </c>
      <c r="AC1007" s="122">
        <v>0</v>
      </c>
      <c r="AD1007" s="121"/>
      <c r="BO1007" s="72" t="s">
        <v>42</v>
      </c>
      <c r="BP1007" s="73" t="s">
        <v>4372</v>
      </c>
      <c r="BQ1007" s="75">
        <v>0</v>
      </c>
      <c r="BR1007" s="75">
        <v>0</v>
      </c>
      <c r="BS1007" s="75">
        <v>0</v>
      </c>
      <c r="BT1007" s="75">
        <v>0</v>
      </c>
      <c r="BU1007" s="75">
        <v>0</v>
      </c>
      <c r="BV1007" s="75">
        <v>0</v>
      </c>
      <c r="BW1007" s="75">
        <v>0</v>
      </c>
      <c r="BX1007" s="75">
        <v>315000625</v>
      </c>
      <c r="BY1007" s="75">
        <v>350000625</v>
      </c>
      <c r="BZ1007" s="75">
        <v>390000625</v>
      </c>
      <c r="CA1007" s="75">
        <v>0</v>
      </c>
    </row>
    <row r="1008" spans="14:79" ht="12" customHeight="1">
      <c r="N1008" s="119" t="s">
        <v>24</v>
      </c>
      <c r="O1008" s="120" t="s">
        <v>1996</v>
      </c>
      <c r="P1008" s="122">
        <v>150000026</v>
      </c>
      <c r="Q1008" s="122">
        <v>170000026</v>
      </c>
      <c r="R1008" s="122">
        <v>180000026</v>
      </c>
      <c r="S1008" s="122">
        <v>190000026</v>
      </c>
      <c r="T1008" s="122">
        <v>200000026</v>
      </c>
      <c r="U1008" s="122">
        <v>240000026</v>
      </c>
      <c r="V1008" s="122">
        <v>270000026</v>
      </c>
      <c r="W1008" s="122">
        <v>300000026</v>
      </c>
      <c r="X1008" s="122">
        <v>340000026</v>
      </c>
      <c r="Y1008" s="122">
        <v>500000026</v>
      </c>
      <c r="Z1008" s="122">
        <v>0</v>
      </c>
      <c r="AA1008" s="122">
        <v>0</v>
      </c>
      <c r="AB1008" s="122">
        <v>0</v>
      </c>
      <c r="AC1008" s="122">
        <v>0</v>
      </c>
      <c r="AD1008" s="121"/>
      <c r="BO1008" s="72" t="s">
        <v>42</v>
      </c>
      <c r="BP1008" s="73" t="s">
        <v>4373</v>
      </c>
      <c r="BQ1008" s="75">
        <v>243000625</v>
      </c>
      <c r="BR1008" s="75">
        <v>261000625</v>
      </c>
      <c r="BS1008" s="75">
        <v>279000625</v>
      </c>
      <c r="BT1008" s="75">
        <v>288000625</v>
      </c>
      <c r="BU1008" s="75">
        <v>315000625</v>
      </c>
      <c r="BV1008" s="75">
        <v>324000625</v>
      </c>
      <c r="BW1008" s="75">
        <v>342000625</v>
      </c>
      <c r="BX1008" s="75">
        <v>360000625</v>
      </c>
      <c r="BY1008" s="75">
        <v>270000625</v>
      </c>
      <c r="BZ1008" s="75">
        <v>382000625</v>
      </c>
      <c r="CA1008" s="75">
        <v>0</v>
      </c>
    </row>
    <row r="1009" spans="14:79" ht="12" customHeight="1">
      <c r="N1009" s="119" t="s">
        <v>24</v>
      </c>
      <c r="O1009" s="120" t="s">
        <v>2407</v>
      </c>
      <c r="P1009" s="122">
        <v>150000026</v>
      </c>
      <c r="Q1009" s="122">
        <v>170000026</v>
      </c>
      <c r="R1009" s="122">
        <v>180000026</v>
      </c>
      <c r="S1009" s="122">
        <v>190000026</v>
      </c>
      <c r="T1009" s="122">
        <v>200000026</v>
      </c>
      <c r="U1009" s="122">
        <v>240000026</v>
      </c>
      <c r="V1009" s="122">
        <v>270000026</v>
      </c>
      <c r="W1009" s="122">
        <v>300000026</v>
      </c>
      <c r="X1009" s="122">
        <v>340000026</v>
      </c>
      <c r="Y1009" s="122">
        <v>500000026</v>
      </c>
      <c r="Z1009" s="122">
        <v>0</v>
      </c>
      <c r="AA1009" s="122">
        <v>0</v>
      </c>
      <c r="AB1009" s="122">
        <v>0</v>
      </c>
      <c r="AC1009" s="122">
        <v>0</v>
      </c>
      <c r="AD1009" s="121"/>
      <c r="BO1009" s="72" t="s">
        <v>42</v>
      </c>
      <c r="BP1009" s="73" t="s">
        <v>4374</v>
      </c>
      <c r="BQ1009" s="75">
        <v>234000625</v>
      </c>
      <c r="BR1009" s="75">
        <v>252000625</v>
      </c>
      <c r="BS1009" s="75">
        <v>270000625</v>
      </c>
      <c r="BT1009" s="75">
        <v>297000625</v>
      </c>
      <c r="BU1009" s="75">
        <v>306000625</v>
      </c>
      <c r="BV1009" s="75">
        <v>315000625</v>
      </c>
      <c r="BW1009" s="75">
        <v>333000625</v>
      </c>
      <c r="BX1009" s="75">
        <v>351000625</v>
      </c>
      <c r="BY1009" s="75">
        <v>369000625</v>
      </c>
      <c r="BZ1009" s="75">
        <v>0</v>
      </c>
      <c r="CA1009" s="75">
        <v>0</v>
      </c>
    </row>
    <row r="1010" spans="14:79" ht="12" customHeight="1">
      <c r="N1010" s="119" t="s">
        <v>24</v>
      </c>
      <c r="O1010" s="120" t="s">
        <v>1804</v>
      </c>
      <c r="P1010" s="122">
        <v>150000026</v>
      </c>
      <c r="Q1010" s="122">
        <v>170000026</v>
      </c>
      <c r="R1010" s="122">
        <v>180000026</v>
      </c>
      <c r="S1010" s="122">
        <v>190000026</v>
      </c>
      <c r="T1010" s="122">
        <v>200000026</v>
      </c>
      <c r="U1010" s="122">
        <v>240000026</v>
      </c>
      <c r="V1010" s="122">
        <v>270000026</v>
      </c>
      <c r="W1010" s="122">
        <v>300000026</v>
      </c>
      <c r="X1010" s="122">
        <v>340000026</v>
      </c>
      <c r="Y1010" s="122">
        <v>500000026</v>
      </c>
      <c r="Z1010" s="122">
        <v>0</v>
      </c>
      <c r="AA1010" s="122">
        <v>0</v>
      </c>
      <c r="AB1010" s="122">
        <v>0</v>
      </c>
      <c r="AC1010" s="122">
        <v>0</v>
      </c>
      <c r="AD1010" s="121"/>
      <c r="BO1010" s="72" t="s">
        <v>42</v>
      </c>
      <c r="BP1010" s="73" t="s">
        <v>4375</v>
      </c>
      <c r="BQ1010" s="75">
        <v>234000625</v>
      </c>
      <c r="BR1010" s="75">
        <v>252000625</v>
      </c>
      <c r="BS1010" s="75">
        <v>270000625</v>
      </c>
      <c r="BT1010" s="75">
        <v>297000625</v>
      </c>
      <c r="BU1010" s="75">
        <v>306000625</v>
      </c>
      <c r="BV1010" s="75">
        <v>315000625</v>
      </c>
      <c r="BW1010" s="75">
        <v>333000625</v>
      </c>
      <c r="BX1010" s="75">
        <v>351000625</v>
      </c>
      <c r="BY1010" s="75">
        <v>369000625</v>
      </c>
      <c r="BZ1010" s="75">
        <v>0</v>
      </c>
      <c r="CA1010" s="75">
        <v>0</v>
      </c>
    </row>
    <row r="1011" spans="14:79" ht="12" customHeight="1">
      <c r="N1011" s="119" t="s">
        <v>24</v>
      </c>
      <c r="O1011" s="120" t="s">
        <v>2728</v>
      </c>
      <c r="P1011" s="122">
        <v>0</v>
      </c>
      <c r="Q1011" s="122">
        <v>0</v>
      </c>
      <c r="R1011" s="122">
        <v>0</v>
      </c>
      <c r="S1011" s="122">
        <v>0</v>
      </c>
      <c r="T1011" s="122">
        <v>0</v>
      </c>
      <c r="U1011" s="122">
        <v>0</v>
      </c>
      <c r="V1011" s="122">
        <v>0</v>
      </c>
      <c r="W1011" s="122">
        <v>0</v>
      </c>
      <c r="X1011" s="122">
        <v>0</v>
      </c>
      <c r="Y1011" s="122">
        <v>0</v>
      </c>
      <c r="Z1011" s="122">
        <v>200000026</v>
      </c>
      <c r="AA1011" s="122">
        <v>205000026</v>
      </c>
      <c r="AB1011" s="122">
        <v>210000026</v>
      </c>
      <c r="AC1011" s="122">
        <v>215000026</v>
      </c>
      <c r="AD1011" s="121"/>
      <c r="BO1011" s="72" t="s">
        <v>42</v>
      </c>
      <c r="BP1011" s="73" t="s">
        <v>4376</v>
      </c>
      <c r="BQ1011" s="75">
        <v>0</v>
      </c>
      <c r="BR1011" s="75">
        <v>252000625</v>
      </c>
      <c r="BS1011" s="75">
        <v>0</v>
      </c>
      <c r="BT1011" s="75">
        <v>0</v>
      </c>
      <c r="BU1011" s="75">
        <v>0</v>
      </c>
      <c r="BV1011" s="75">
        <v>0</v>
      </c>
      <c r="BW1011" s="75">
        <v>0</v>
      </c>
      <c r="BX1011" s="75">
        <v>0</v>
      </c>
      <c r="BY1011" s="75">
        <v>0</v>
      </c>
      <c r="BZ1011" s="75">
        <v>0</v>
      </c>
      <c r="CA1011" s="75">
        <v>0</v>
      </c>
    </row>
    <row r="1012" spans="14:79" ht="12" customHeight="1">
      <c r="N1012" s="119" t="s">
        <v>24</v>
      </c>
      <c r="O1012" s="120" t="s">
        <v>2655</v>
      </c>
      <c r="P1012" s="122">
        <v>0</v>
      </c>
      <c r="Q1012" s="122">
        <v>0</v>
      </c>
      <c r="R1012" s="122">
        <v>0</v>
      </c>
      <c r="S1012" s="122">
        <v>0</v>
      </c>
      <c r="T1012" s="122">
        <v>0</v>
      </c>
      <c r="U1012" s="122">
        <v>0</v>
      </c>
      <c r="V1012" s="122">
        <v>0</v>
      </c>
      <c r="W1012" s="122">
        <v>0</v>
      </c>
      <c r="X1012" s="122">
        <v>0</v>
      </c>
      <c r="Y1012" s="122">
        <v>0</v>
      </c>
      <c r="Z1012" s="122">
        <v>205000026</v>
      </c>
      <c r="AA1012" s="122">
        <v>210000026</v>
      </c>
      <c r="AB1012" s="122">
        <v>215000026</v>
      </c>
      <c r="AC1012" s="122">
        <v>220000026</v>
      </c>
      <c r="AD1012" s="121"/>
      <c r="BO1012" s="72" t="s">
        <v>42</v>
      </c>
      <c r="BP1012" s="73" t="s">
        <v>4377</v>
      </c>
      <c r="BQ1012" s="75">
        <v>243000625</v>
      </c>
      <c r="BR1012" s="75">
        <v>261000625</v>
      </c>
      <c r="BS1012" s="75">
        <v>279000625</v>
      </c>
      <c r="BT1012" s="75">
        <v>288000625</v>
      </c>
      <c r="BU1012" s="75">
        <v>315000625</v>
      </c>
      <c r="BV1012" s="75">
        <v>324000625</v>
      </c>
      <c r="BW1012" s="75">
        <v>342000625</v>
      </c>
      <c r="BX1012" s="75">
        <v>360000625</v>
      </c>
      <c r="BY1012" s="75">
        <v>270000625</v>
      </c>
      <c r="BZ1012" s="75">
        <v>382000625</v>
      </c>
      <c r="CA1012" s="75">
        <v>0</v>
      </c>
    </row>
    <row r="1013" spans="14:79" ht="12" customHeight="1">
      <c r="N1013" s="119" t="s">
        <v>24</v>
      </c>
      <c r="O1013" s="120" t="s">
        <v>2276</v>
      </c>
      <c r="P1013" s="122">
        <v>0</v>
      </c>
      <c r="Q1013" s="122">
        <v>0</v>
      </c>
      <c r="R1013" s="122">
        <v>0</v>
      </c>
      <c r="S1013" s="122">
        <v>0</v>
      </c>
      <c r="T1013" s="122">
        <v>0</v>
      </c>
      <c r="U1013" s="122">
        <v>0</v>
      </c>
      <c r="V1013" s="122">
        <v>0</v>
      </c>
      <c r="W1013" s="122">
        <v>0</v>
      </c>
      <c r="X1013" s="122">
        <v>0</v>
      </c>
      <c r="Y1013" s="122">
        <v>0</v>
      </c>
      <c r="Z1013" s="122">
        <v>210000026</v>
      </c>
      <c r="AA1013" s="122">
        <v>220000026</v>
      </c>
      <c r="AB1013" s="122">
        <v>235000026</v>
      </c>
      <c r="AC1013" s="122">
        <v>240000026</v>
      </c>
      <c r="AD1013" s="121"/>
      <c r="BO1013" s="72" t="s">
        <v>42</v>
      </c>
      <c r="BP1013" s="73" t="s">
        <v>4378</v>
      </c>
      <c r="BQ1013" s="75">
        <v>0</v>
      </c>
      <c r="BR1013" s="75">
        <v>0</v>
      </c>
      <c r="BS1013" s="75">
        <v>0</v>
      </c>
      <c r="BT1013" s="75">
        <v>270000625</v>
      </c>
      <c r="BU1013" s="75">
        <v>306000625</v>
      </c>
      <c r="BV1013" s="75">
        <v>342000625</v>
      </c>
      <c r="BW1013" s="75">
        <v>360000625</v>
      </c>
      <c r="BX1013" s="75">
        <v>301000625</v>
      </c>
      <c r="BY1013" s="75">
        <v>0</v>
      </c>
      <c r="BZ1013" s="75">
        <v>0</v>
      </c>
      <c r="CA1013" s="75">
        <v>0</v>
      </c>
    </row>
    <row r="1014" spans="14:79" ht="12" customHeight="1">
      <c r="N1014" s="119" t="s">
        <v>24</v>
      </c>
      <c r="O1014" s="120" t="s">
        <v>2656</v>
      </c>
      <c r="P1014" s="122">
        <v>0</v>
      </c>
      <c r="Q1014" s="122">
        <v>0</v>
      </c>
      <c r="R1014" s="122">
        <v>0</v>
      </c>
      <c r="S1014" s="122">
        <v>0</v>
      </c>
      <c r="T1014" s="122">
        <v>0</v>
      </c>
      <c r="U1014" s="122">
        <v>0</v>
      </c>
      <c r="V1014" s="122">
        <v>0</v>
      </c>
      <c r="W1014" s="122">
        <v>0</v>
      </c>
      <c r="X1014" s="122">
        <v>0</v>
      </c>
      <c r="Y1014" s="122">
        <v>0</v>
      </c>
      <c r="Z1014" s="122">
        <v>210000026</v>
      </c>
      <c r="AA1014" s="122">
        <v>220000026</v>
      </c>
      <c r="AB1014" s="122">
        <v>235000026</v>
      </c>
      <c r="AC1014" s="122">
        <v>240000026</v>
      </c>
      <c r="AD1014" s="121"/>
      <c r="BO1014" s="72" t="s">
        <v>42</v>
      </c>
      <c r="BP1014" s="73" t="s">
        <v>4379</v>
      </c>
      <c r="BQ1014" s="75">
        <v>0</v>
      </c>
      <c r="BR1014" s="75">
        <v>0</v>
      </c>
      <c r="BS1014" s="75">
        <v>0</v>
      </c>
      <c r="BT1014" s="75">
        <v>0</v>
      </c>
      <c r="BU1014" s="75">
        <v>0</v>
      </c>
      <c r="BV1014" s="75">
        <v>243000625</v>
      </c>
      <c r="BW1014" s="75">
        <v>261000625</v>
      </c>
      <c r="BX1014" s="75">
        <v>288000625</v>
      </c>
      <c r="BY1014" s="75">
        <v>351000625</v>
      </c>
      <c r="BZ1014" s="75">
        <v>0</v>
      </c>
      <c r="CA1014" s="75">
        <v>0</v>
      </c>
    </row>
    <row r="1015" spans="14:79" ht="12" customHeight="1">
      <c r="N1015" s="119" t="s">
        <v>24</v>
      </c>
      <c r="O1015" s="120" t="s">
        <v>2708</v>
      </c>
      <c r="P1015" s="122">
        <v>0</v>
      </c>
      <c r="Q1015" s="122">
        <v>0</v>
      </c>
      <c r="R1015" s="122">
        <v>0</v>
      </c>
      <c r="S1015" s="122">
        <v>0</v>
      </c>
      <c r="T1015" s="122">
        <v>0</v>
      </c>
      <c r="U1015" s="122">
        <v>0</v>
      </c>
      <c r="V1015" s="122">
        <v>0</v>
      </c>
      <c r="W1015" s="122">
        <v>0</v>
      </c>
      <c r="X1015" s="122">
        <v>0</v>
      </c>
      <c r="Y1015" s="122">
        <v>0</v>
      </c>
      <c r="Z1015" s="122">
        <v>210000026</v>
      </c>
      <c r="AA1015" s="122">
        <v>220000026</v>
      </c>
      <c r="AB1015" s="122">
        <v>235000026</v>
      </c>
      <c r="AC1015" s="122">
        <v>240000026</v>
      </c>
      <c r="AD1015" s="121"/>
      <c r="BO1015" s="72" t="s">
        <v>42</v>
      </c>
      <c r="BP1015" s="73" t="s">
        <v>4380</v>
      </c>
      <c r="BQ1015" s="75">
        <v>0</v>
      </c>
      <c r="BR1015" s="75">
        <v>0</v>
      </c>
      <c r="BS1015" s="75">
        <v>0</v>
      </c>
      <c r="BT1015" s="75">
        <v>0</v>
      </c>
      <c r="BU1015" s="75">
        <v>0</v>
      </c>
      <c r="BV1015" s="75">
        <v>0</v>
      </c>
      <c r="BW1015" s="75">
        <v>0</v>
      </c>
      <c r="BX1015" s="75">
        <v>415000026</v>
      </c>
      <c r="BY1015" s="75">
        <v>450000026</v>
      </c>
      <c r="BZ1015" s="75">
        <v>0</v>
      </c>
      <c r="CA1015" s="75">
        <v>0</v>
      </c>
    </row>
    <row r="1016" spans="14:79" ht="12" customHeight="1">
      <c r="N1016" s="119" t="s">
        <v>24</v>
      </c>
      <c r="O1016" s="120" t="s">
        <v>2840</v>
      </c>
      <c r="P1016" s="122">
        <v>0</v>
      </c>
      <c r="Q1016" s="122">
        <v>0</v>
      </c>
      <c r="R1016" s="122">
        <v>0</v>
      </c>
      <c r="S1016" s="122">
        <v>0</v>
      </c>
      <c r="T1016" s="122">
        <v>0</v>
      </c>
      <c r="U1016" s="122">
        <v>0</v>
      </c>
      <c r="V1016" s="122">
        <v>0</v>
      </c>
      <c r="W1016" s="122">
        <v>0</v>
      </c>
      <c r="X1016" s="122">
        <v>0</v>
      </c>
      <c r="Y1016" s="122">
        <v>0</v>
      </c>
      <c r="Z1016" s="122">
        <v>210000026</v>
      </c>
      <c r="AA1016" s="122">
        <v>220000026</v>
      </c>
      <c r="AB1016" s="122">
        <v>235000026</v>
      </c>
      <c r="AC1016" s="122">
        <v>240000026</v>
      </c>
      <c r="AD1016" s="121"/>
      <c r="BO1016" s="72" t="s">
        <v>42</v>
      </c>
      <c r="BP1016" s="73" t="s">
        <v>4381</v>
      </c>
      <c r="BQ1016" s="75">
        <v>0</v>
      </c>
      <c r="BR1016" s="75">
        <v>0</v>
      </c>
      <c r="BS1016" s="75">
        <v>215000026</v>
      </c>
      <c r="BT1016" s="75">
        <v>245000026</v>
      </c>
      <c r="BU1016" s="75">
        <v>270000026</v>
      </c>
      <c r="BV1016" s="75">
        <v>300000026</v>
      </c>
      <c r="BW1016" s="75">
        <v>325000026</v>
      </c>
      <c r="BX1016" s="75">
        <v>360000026</v>
      </c>
      <c r="BY1016" s="75">
        <v>0</v>
      </c>
      <c r="BZ1016" s="75">
        <v>0</v>
      </c>
      <c r="CA1016" s="75">
        <v>0</v>
      </c>
    </row>
    <row r="1017" spans="14:79" ht="12" customHeight="1">
      <c r="N1017" s="119" t="s">
        <v>36</v>
      </c>
      <c r="O1017" s="120" t="s">
        <v>2067</v>
      </c>
      <c r="P1017" s="122">
        <v>0</v>
      </c>
      <c r="Q1017" s="122">
        <v>0</v>
      </c>
      <c r="R1017" s="122">
        <v>0</v>
      </c>
      <c r="S1017" s="122">
        <v>0</v>
      </c>
      <c r="T1017" s="122">
        <v>0</v>
      </c>
      <c r="U1017" s="122">
        <v>0</v>
      </c>
      <c r="V1017" s="122">
        <v>0</v>
      </c>
      <c r="W1017" s="122">
        <v>0</v>
      </c>
      <c r="X1017" s="122">
        <v>0</v>
      </c>
      <c r="Y1017" s="122">
        <v>0</v>
      </c>
      <c r="Z1017" s="122">
        <v>235000026</v>
      </c>
      <c r="AA1017" s="122">
        <v>255000026</v>
      </c>
      <c r="AB1017" s="122">
        <v>275000026</v>
      </c>
      <c r="AC1017" s="122">
        <v>330000026</v>
      </c>
      <c r="AD1017" s="121"/>
      <c r="BO1017" s="72" t="s">
        <v>42</v>
      </c>
      <c r="BP1017" s="73" t="s">
        <v>4382</v>
      </c>
      <c r="BQ1017" s="75">
        <v>189000625</v>
      </c>
      <c r="BR1017" s="75">
        <v>0</v>
      </c>
      <c r="BS1017" s="75">
        <v>0</v>
      </c>
      <c r="BT1017" s="75">
        <v>270000625</v>
      </c>
      <c r="BU1017" s="75">
        <v>306000625</v>
      </c>
      <c r="BV1017" s="75">
        <v>342000625</v>
      </c>
      <c r="BW1017" s="75">
        <v>360000625</v>
      </c>
      <c r="BX1017" s="75">
        <v>396000625</v>
      </c>
      <c r="BY1017" s="75">
        <v>0</v>
      </c>
      <c r="BZ1017" s="75">
        <v>0</v>
      </c>
      <c r="CA1017" s="75">
        <v>0</v>
      </c>
    </row>
    <row r="1018" spans="14:79" ht="12" customHeight="1">
      <c r="N1018" s="119" t="s">
        <v>36</v>
      </c>
      <c r="O1018" s="120" t="s">
        <v>2657</v>
      </c>
      <c r="P1018" s="122">
        <v>0</v>
      </c>
      <c r="Q1018" s="122">
        <v>0</v>
      </c>
      <c r="R1018" s="122">
        <v>0</v>
      </c>
      <c r="S1018" s="122">
        <v>0</v>
      </c>
      <c r="T1018" s="122">
        <v>0</v>
      </c>
      <c r="U1018" s="122">
        <v>0</v>
      </c>
      <c r="V1018" s="122">
        <v>0</v>
      </c>
      <c r="W1018" s="122">
        <v>0</v>
      </c>
      <c r="X1018" s="122">
        <v>0</v>
      </c>
      <c r="Y1018" s="122">
        <v>0</v>
      </c>
      <c r="Z1018" s="122">
        <v>190000026</v>
      </c>
      <c r="AA1018" s="122">
        <v>195000026</v>
      </c>
      <c r="AB1018" s="122">
        <v>210000026</v>
      </c>
      <c r="AC1018" s="122">
        <v>230000026</v>
      </c>
      <c r="AD1018" s="121"/>
      <c r="BO1018" s="72" t="s">
        <v>42</v>
      </c>
      <c r="BP1018" s="73" t="s">
        <v>4383</v>
      </c>
      <c r="BQ1018" s="75">
        <v>0</v>
      </c>
      <c r="BR1018" s="75">
        <v>0</v>
      </c>
      <c r="BS1018" s="75">
        <v>170000825</v>
      </c>
      <c r="BT1018" s="75">
        <v>0</v>
      </c>
      <c r="BU1018" s="75">
        <v>162000825</v>
      </c>
      <c r="BV1018" s="75">
        <v>0</v>
      </c>
      <c r="BW1018" s="75">
        <v>0</v>
      </c>
      <c r="BX1018" s="75">
        <v>284000625</v>
      </c>
      <c r="BY1018" s="75">
        <v>0</v>
      </c>
      <c r="BZ1018" s="75">
        <v>0</v>
      </c>
      <c r="CA1018" s="75">
        <v>0</v>
      </c>
    </row>
    <row r="1019" spans="14:79" ht="12" customHeight="1">
      <c r="N1019" s="119" t="s">
        <v>36</v>
      </c>
      <c r="O1019" s="120" t="s">
        <v>2829</v>
      </c>
      <c r="P1019" s="122">
        <v>0</v>
      </c>
      <c r="Q1019" s="122">
        <v>0</v>
      </c>
      <c r="R1019" s="122">
        <v>0</v>
      </c>
      <c r="S1019" s="122">
        <v>0</v>
      </c>
      <c r="T1019" s="122">
        <v>0</v>
      </c>
      <c r="U1019" s="122">
        <v>0</v>
      </c>
      <c r="V1019" s="122">
        <v>0</v>
      </c>
      <c r="W1019" s="122">
        <v>0</v>
      </c>
      <c r="X1019" s="122">
        <v>0</v>
      </c>
      <c r="Y1019" s="122">
        <v>0</v>
      </c>
      <c r="Z1019" s="122">
        <v>0</v>
      </c>
      <c r="AA1019" s="122">
        <v>270000026</v>
      </c>
      <c r="AB1019" s="122">
        <v>300000026</v>
      </c>
      <c r="AC1019" s="122">
        <v>320000026</v>
      </c>
      <c r="AD1019" s="121"/>
      <c r="BO1019" s="72" t="s">
        <v>42</v>
      </c>
      <c r="BP1019" s="73" t="s">
        <v>4384</v>
      </c>
      <c r="BQ1019" s="75">
        <v>0</v>
      </c>
      <c r="BR1019" s="75">
        <v>0</v>
      </c>
      <c r="BS1019" s="75">
        <v>0</v>
      </c>
      <c r="BT1019" s="75">
        <v>0</v>
      </c>
      <c r="BU1019" s="75">
        <v>0</v>
      </c>
      <c r="BV1019" s="75">
        <v>0</v>
      </c>
      <c r="BW1019" s="75">
        <v>0</v>
      </c>
      <c r="BX1019" s="75">
        <v>290000625</v>
      </c>
      <c r="BY1019" s="75">
        <v>0</v>
      </c>
      <c r="BZ1019" s="75">
        <v>0</v>
      </c>
      <c r="CA1019" s="75">
        <v>0</v>
      </c>
    </row>
    <row r="1020" spans="14:79" ht="12" customHeight="1">
      <c r="N1020" s="119" t="s">
        <v>36</v>
      </c>
      <c r="O1020" s="120" t="s">
        <v>3286</v>
      </c>
      <c r="P1020" s="122">
        <v>0</v>
      </c>
      <c r="Q1020" s="122">
        <v>0</v>
      </c>
      <c r="R1020" s="122">
        <v>0</v>
      </c>
      <c r="S1020" s="122">
        <v>0</v>
      </c>
      <c r="T1020" s="122">
        <v>0</v>
      </c>
      <c r="U1020" s="122">
        <v>0</v>
      </c>
      <c r="V1020" s="122">
        <v>0</v>
      </c>
      <c r="W1020" s="122">
        <v>0</v>
      </c>
      <c r="X1020" s="122">
        <v>0</v>
      </c>
      <c r="Y1020" s="122">
        <v>0</v>
      </c>
      <c r="Z1020" s="122">
        <v>0</v>
      </c>
      <c r="AA1020" s="122">
        <v>0</v>
      </c>
      <c r="AB1020" s="122">
        <v>350000026</v>
      </c>
      <c r="AC1020" s="122">
        <v>420000026</v>
      </c>
      <c r="AD1020" s="121"/>
      <c r="BO1020" s="72" t="s">
        <v>42</v>
      </c>
      <c r="BP1020" s="73" t="s">
        <v>4385</v>
      </c>
      <c r="BQ1020" s="75">
        <v>215000026</v>
      </c>
      <c r="BR1020" s="75">
        <v>220000026</v>
      </c>
      <c r="BS1020" s="75">
        <v>225000026</v>
      </c>
      <c r="BT1020" s="75">
        <v>230000026</v>
      </c>
      <c r="BU1020" s="75">
        <v>235000026</v>
      </c>
      <c r="BV1020" s="75">
        <v>240000026</v>
      </c>
      <c r="BW1020" s="75">
        <v>245000026</v>
      </c>
      <c r="BX1020" s="75">
        <v>265000026</v>
      </c>
      <c r="BY1020" s="75">
        <v>0</v>
      </c>
      <c r="BZ1020" s="75">
        <v>0</v>
      </c>
      <c r="CA1020" s="75">
        <v>0</v>
      </c>
    </row>
    <row r="1021" spans="14:79" ht="12" customHeight="1">
      <c r="N1021" s="119" t="s">
        <v>36</v>
      </c>
      <c r="O1021" s="120" t="s">
        <v>3012</v>
      </c>
      <c r="P1021" s="122">
        <v>0</v>
      </c>
      <c r="Q1021" s="122">
        <v>0</v>
      </c>
      <c r="R1021" s="122">
        <v>0</v>
      </c>
      <c r="S1021" s="122">
        <v>0</v>
      </c>
      <c r="T1021" s="122">
        <v>0</v>
      </c>
      <c r="U1021" s="122">
        <v>0</v>
      </c>
      <c r="V1021" s="122">
        <v>0</v>
      </c>
      <c r="W1021" s="122">
        <v>0</v>
      </c>
      <c r="X1021" s="122">
        <v>0</v>
      </c>
      <c r="Y1021" s="122">
        <v>0</v>
      </c>
      <c r="Z1021" s="122">
        <v>235000026</v>
      </c>
      <c r="AA1021" s="122">
        <v>255000026</v>
      </c>
      <c r="AB1021" s="122">
        <v>275000026</v>
      </c>
      <c r="AC1021" s="122">
        <v>330000026</v>
      </c>
      <c r="AD1021" s="121"/>
      <c r="BO1021" s="72" t="s">
        <v>42</v>
      </c>
      <c r="BP1021" s="73" t="s">
        <v>4386</v>
      </c>
      <c r="BQ1021" s="75">
        <v>0</v>
      </c>
      <c r="BR1021" s="75">
        <v>0</v>
      </c>
      <c r="BS1021" s="75">
        <v>0</v>
      </c>
      <c r="BT1021" s="75">
        <v>0</v>
      </c>
      <c r="BU1021" s="75">
        <v>0</v>
      </c>
      <c r="BV1021" s="75">
        <v>0</v>
      </c>
      <c r="BW1021" s="75">
        <v>0</v>
      </c>
      <c r="BX1021" s="75">
        <v>304000625</v>
      </c>
      <c r="BY1021" s="75">
        <v>0</v>
      </c>
      <c r="BZ1021" s="75">
        <v>0</v>
      </c>
      <c r="CA1021" s="75">
        <v>0</v>
      </c>
    </row>
    <row r="1022" spans="14:79" ht="12" customHeight="1">
      <c r="N1022" s="119" t="s">
        <v>36</v>
      </c>
      <c r="O1022" s="120" t="s">
        <v>2033</v>
      </c>
      <c r="P1022" s="122">
        <v>0</v>
      </c>
      <c r="Q1022" s="122">
        <v>0</v>
      </c>
      <c r="R1022" s="122">
        <v>0</v>
      </c>
      <c r="S1022" s="122">
        <v>0</v>
      </c>
      <c r="T1022" s="122">
        <v>0</v>
      </c>
      <c r="U1022" s="122">
        <v>0</v>
      </c>
      <c r="V1022" s="122">
        <v>0</v>
      </c>
      <c r="W1022" s="122">
        <v>0</v>
      </c>
      <c r="X1022" s="122">
        <v>0</v>
      </c>
      <c r="Y1022" s="122">
        <v>0</v>
      </c>
      <c r="Z1022" s="122">
        <v>250000026</v>
      </c>
      <c r="AA1022" s="122">
        <v>260000026</v>
      </c>
      <c r="AB1022" s="122">
        <v>275000026</v>
      </c>
      <c r="AC1022" s="122">
        <v>330000026</v>
      </c>
      <c r="AD1022" s="121"/>
      <c r="BO1022" s="72" t="s">
        <v>42</v>
      </c>
      <c r="BP1022" s="73" t="s">
        <v>4387</v>
      </c>
      <c r="BQ1022" s="75">
        <v>0</v>
      </c>
      <c r="BR1022" s="75">
        <v>0</v>
      </c>
      <c r="BS1022" s="75">
        <v>0</v>
      </c>
      <c r="BT1022" s="75">
        <v>0</v>
      </c>
      <c r="BU1022" s="75">
        <v>0</v>
      </c>
      <c r="BV1022" s="75">
        <v>0</v>
      </c>
      <c r="BW1022" s="75">
        <v>0</v>
      </c>
      <c r="BX1022" s="75">
        <v>252000625</v>
      </c>
      <c r="BY1022" s="75">
        <v>288000625</v>
      </c>
      <c r="BZ1022" s="75">
        <v>0</v>
      </c>
      <c r="CA1022" s="75">
        <v>0</v>
      </c>
    </row>
    <row r="1023" spans="14:79" ht="12" customHeight="1">
      <c r="N1023" s="119" t="s">
        <v>36</v>
      </c>
      <c r="O1023" s="120" t="s">
        <v>2658</v>
      </c>
      <c r="P1023" s="122">
        <v>0</v>
      </c>
      <c r="Q1023" s="122">
        <v>0</v>
      </c>
      <c r="R1023" s="122">
        <v>0</v>
      </c>
      <c r="S1023" s="122">
        <v>0</v>
      </c>
      <c r="T1023" s="122">
        <v>0</v>
      </c>
      <c r="U1023" s="122">
        <v>0</v>
      </c>
      <c r="V1023" s="122">
        <v>0</v>
      </c>
      <c r="W1023" s="122">
        <v>0</v>
      </c>
      <c r="X1023" s="122">
        <v>0</v>
      </c>
      <c r="Y1023" s="122">
        <v>0</v>
      </c>
      <c r="Z1023" s="122">
        <v>240000026</v>
      </c>
      <c r="AA1023" s="122">
        <v>260000026</v>
      </c>
      <c r="AB1023" s="122">
        <v>280000026</v>
      </c>
      <c r="AC1023" s="122">
        <v>335000026</v>
      </c>
      <c r="AD1023" s="121"/>
      <c r="BO1023" s="72" t="s">
        <v>42</v>
      </c>
      <c r="BP1023" s="73" t="s">
        <v>4388</v>
      </c>
      <c r="BQ1023" s="75">
        <v>0</v>
      </c>
      <c r="BR1023" s="75">
        <v>0</v>
      </c>
      <c r="BS1023" s="75">
        <v>0</v>
      </c>
      <c r="BT1023" s="75">
        <v>0</v>
      </c>
      <c r="BU1023" s="75">
        <v>0</v>
      </c>
      <c r="BV1023" s="75">
        <v>0</v>
      </c>
      <c r="BW1023" s="75">
        <v>0</v>
      </c>
      <c r="BX1023" s="75">
        <v>288000625</v>
      </c>
      <c r="BY1023" s="75">
        <v>351000625</v>
      </c>
      <c r="BZ1023" s="75">
        <v>0</v>
      </c>
      <c r="CA1023" s="75">
        <v>0</v>
      </c>
    </row>
    <row r="1024" spans="14:79" ht="12" customHeight="1">
      <c r="N1024" s="119" t="s">
        <v>36</v>
      </c>
      <c r="O1024" s="120" t="s">
        <v>2214</v>
      </c>
      <c r="P1024" s="122">
        <v>0</v>
      </c>
      <c r="Q1024" s="122">
        <v>0</v>
      </c>
      <c r="R1024" s="122">
        <v>0</v>
      </c>
      <c r="S1024" s="122">
        <v>0</v>
      </c>
      <c r="T1024" s="122">
        <v>0</v>
      </c>
      <c r="U1024" s="122">
        <v>0</v>
      </c>
      <c r="V1024" s="122">
        <v>0</v>
      </c>
      <c r="W1024" s="122">
        <v>0</v>
      </c>
      <c r="X1024" s="122">
        <v>0</v>
      </c>
      <c r="Y1024" s="122">
        <v>0</v>
      </c>
      <c r="Z1024" s="122">
        <v>240000026</v>
      </c>
      <c r="AA1024" s="122">
        <v>260000026</v>
      </c>
      <c r="AB1024" s="122">
        <v>280000026</v>
      </c>
      <c r="AC1024" s="122">
        <v>335000026</v>
      </c>
      <c r="AD1024" s="121"/>
      <c r="BO1024" s="72" t="s">
        <v>42</v>
      </c>
      <c r="BP1024" s="73" t="s">
        <v>4389</v>
      </c>
      <c r="BQ1024" s="75">
        <v>0</v>
      </c>
      <c r="BR1024" s="75">
        <v>0</v>
      </c>
      <c r="BS1024" s="75">
        <v>0</v>
      </c>
      <c r="BT1024" s="75">
        <v>0</v>
      </c>
      <c r="BU1024" s="75">
        <v>0</v>
      </c>
      <c r="BV1024" s="75">
        <v>0</v>
      </c>
      <c r="BW1024" s="75">
        <v>0</v>
      </c>
      <c r="BX1024" s="75">
        <v>304000625</v>
      </c>
      <c r="BY1024" s="75">
        <v>0</v>
      </c>
      <c r="BZ1024" s="75">
        <v>0</v>
      </c>
      <c r="CA1024" s="75">
        <v>0</v>
      </c>
    </row>
    <row r="1025" spans="14:79" ht="12" customHeight="1">
      <c r="N1025" s="119" t="s">
        <v>36</v>
      </c>
      <c r="O1025" s="120" t="s">
        <v>2277</v>
      </c>
      <c r="P1025" s="122">
        <v>0</v>
      </c>
      <c r="Q1025" s="122">
        <v>0</v>
      </c>
      <c r="R1025" s="122">
        <v>0</v>
      </c>
      <c r="S1025" s="122">
        <v>0</v>
      </c>
      <c r="T1025" s="122">
        <v>0</v>
      </c>
      <c r="U1025" s="122">
        <v>0</v>
      </c>
      <c r="V1025" s="122">
        <v>0</v>
      </c>
      <c r="W1025" s="122">
        <v>0</v>
      </c>
      <c r="X1025" s="122">
        <v>0</v>
      </c>
      <c r="Y1025" s="122">
        <v>0</v>
      </c>
      <c r="Z1025" s="122">
        <v>235000026</v>
      </c>
      <c r="AA1025" s="122">
        <v>255000026</v>
      </c>
      <c r="AB1025" s="122">
        <v>275000026</v>
      </c>
      <c r="AC1025" s="122">
        <v>330000026</v>
      </c>
      <c r="AD1025" s="121"/>
      <c r="BO1025" s="72" t="s">
        <v>42</v>
      </c>
      <c r="BP1025" s="73" t="s">
        <v>4390</v>
      </c>
      <c r="BQ1025" s="75">
        <v>0</v>
      </c>
      <c r="BR1025" s="75">
        <v>0</v>
      </c>
      <c r="BS1025" s="75">
        <v>0</v>
      </c>
      <c r="BT1025" s="75">
        <v>0</v>
      </c>
      <c r="BU1025" s="75">
        <v>0</v>
      </c>
      <c r="BV1025" s="75">
        <v>0</v>
      </c>
      <c r="BW1025" s="75">
        <v>0</v>
      </c>
      <c r="BX1025" s="75">
        <v>342000625</v>
      </c>
      <c r="BY1025" s="75">
        <v>0</v>
      </c>
      <c r="BZ1025" s="75">
        <v>550000026</v>
      </c>
      <c r="CA1025" s="75">
        <v>0</v>
      </c>
    </row>
    <row r="1026" spans="14:79" ht="12" customHeight="1">
      <c r="N1026" s="119" t="s">
        <v>36</v>
      </c>
      <c r="O1026" s="120" t="s">
        <v>2215</v>
      </c>
      <c r="P1026" s="122">
        <v>0</v>
      </c>
      <c r="Q1026" s="122">
        <v>0</v>
      </c>
      <c r="R1026" s="122">
        <v>0</v>
      </c>
      <c r="S1026" s="122">
        <v>0</v>
      </c>
      <c r="T1026" s="122">
        <v>0</v>
      </c>
      <c r="U1026" s="122">
        <v>0</v>
      </c>
      <c r="V1026" s="122">
        <v>0</v>
      </c>
      <c r="W1026" s="122">
        <v>0</v>
      </c>
      <c r="X1026" s="122">
        <v>0</v>
      </c>
      <c r="Y1026" s="122">
        <v>0</v>
      </c>
      <c r="Z1026" s="122">
        <v>240000026</v>
      </c>
      <c r="AA1026" s="122">
        <v>260000026</v>
      </c>
      <c r="AB1026" s="122">
        <v>280000026</v>
      </c>
      <c r="AC1026" s="122">
        <v>335000026</v>
      </c>
      <c r="AD1026" s="121"/>
      <c r="BO1026" s="72" t="s">
        <v>42</v>
      </c>
      <c r="BP1026" s="73" t="s">
        <v>4391</v>
      </c>
      <c r="BQ1026" s="75">
        <v>0</v>
      </c>
      <c r="BR1026" s="75">
        <v>0</v>
      </c>
      <c r="BS1026" s="75">
        <v>0</v>
      </c>
      <c r="BT1026" s="75">
        <v>0</v>
      </c>
      <c r="BU1026" s="75">
        <v>0</v>
      </c>
      <c r="BV1026" s="75">
        <v>0</v>
      </c>
      <c r="BW1026" s="75">
        <v>0</v>
      </c>
      <c r="BX1026" s="75">
        <v>304000625</v>
      </c>
      <c r="BY1026" s="75">
        <v>360000625</v>
      </c>
      <c r="BZ1026" s="75">
        <v>0</v>
      </c>
      <c r="CA1026" s="75">
        <v>0</v>
      </c>
    </row>
    <row r="1027" spans="14:79" ht="12" customHeight="1">
      <c r="N1027" s="119" t="s">
        <v>36</v>
      </c>
      <c r="O1027" s="120" t="s">
        <v>2278</v>
      </c>
      <c r="P1027" s="122">
        <v>0</v>
      </c>
      <c r="Q1027" s="122">
        <v>0</v>
      </c>
      <c r="R1027" s="122">
        <v>0</v>
      </c>
      <c r="S1027" s="122">
        <v>0</v>
      </c>
      <c r="T1027" s="122">
        <v>0</v>
      </c>
      <c r="U1027" s="122">
        <v>0</v>
      </c>
      <c r="V1027" s="122">
        <v>0</v>
      </c>
      <c r="W1027" s="122">
        <v>0</v>
      </c>
      <c r="X1027" s="122">
        <v>0</v>
      </c>
      <c r="Y1027" s="122">
        <v>0</v>
      </c>
      <c r="Z1027" s="122">
        <v>215000026</v>
      </c>
      <c r="AA1027" s="122">
        <v>230000026</v>
      </c>
      <c r="AB1027" s="122">
        <v>240000026</v>
      </c>
      <c r="AC1027" s="122">
        <v>300000026</v>
      </c>
      <c r="AD1027" s="121"/>
      <c r="BO1027" s="72" t="s">
        <v>42</v>
      </c>
      <c r="BP1027" s="73" t="s">
        <v>4392</v>
      </c>
      <c r="BQ1027" s="75">
        <v>0</v>
      </c>
      <c r="BR1027" s="75">
        <v>0</v>
      </c>
      <c r="BS1027" s="75">
        <v>0</v>
      </c>
      <c r="BT1027" s="75">
        <v>0</v>
      </c>
      <c r="BU1027" s="75">
        <v>0</v>
      </c>
      <c r="BV1027" s="75">
        <v>0</v>
      </c>
      <c r="BW1027" s="75">
        <v>0</v>
      </c>
      <c r="BX1027" s="75">
        <v>405000625</v>
      </c>
      <c r="BY1027" s="75">
        <v>0</v>
      </c>
      <c r="BZ1027" s="75">
        <v>423000625</v>
      </c>
      <c r="CA1027" s="75">
        <v>0</v>
      </c>
    </row>
    <row r="1028" spans="14:79" ht="12" customHeight="1">
      <c r="N1028" s="119" t="s">
        <v>36</v>
      </c>
      <c r="O1028" s="120" t="s">
        <v>2068</v>
      </c>
      <c r="P1028" s="122">
        <v>0</v>
      </c>
      <c r="Q1028" s="122">
        <v>0</v>
      </c>
      <c r="R1028" s="122">
        <v>0</v>
      </c>
      <c r="S1028" s="122">
        <v>0</v>
      </c>
      <c r="T1028" s="122">
        <v>0</v>
      </c>
      <c r="U1028" s="122">
        <v>0</v>
      </c>
      <c r="V1028" s="122">
        <v>0</v>
      </c>
      <c r="W1028" s="122">
        <v>0</v>
      </c>
      <c r="X1028" s="122">
        <v>0</v>
      </c>
      <c r="Y1028" s="122">
        <v>0</v>
      </c>
      <c r="Z1028" s="122">
        <v>215000026</v>
      </c>
      <c r="AA1028" s="122">
        <v>230000026</v>
      </c>
      <c r="AB1028" s="122">
        <v>240000026</v>
      </c>
      <c r="AC1028" s="122">
        <v>300000026</v>
      </c>
      <c r="AD1028" s="121"/>
      <c r="BO1028" s="72" t="s">
        <v>42</v>
      </c>
      <c r="BP1028" s="73" t="s">
        <v>4393</v>
      </c>
      <c r="BQ1028" s="75">
        <v>198000625</v>
      </c>
      <c r="BR1028" s="75">
        <v>216000625</v>
      </c>
      <c r="BS1028" s="75">
        <v>234000625</v>
      </c>
      <c r="BT1028" s="75">
        <v>261000625</v>
      </c>
      <c r="BU1028" s="75">
        <v>270000625</v>
      </c>
      <c r="BV1028" s="75">
        <v>279000625</v>
      </c>
      <c r="BW1028" s="75">
        <v>0</v>
      </c>
      <c r="BX1028" s="75">
        <v>0</v>
      </c>
      <c r="BY1028" s="75">
        <v>0</v>
      </c>
      <c r="BZ1028" s="75">
        <v>0</v>
      </c>
      <c r="CA1028" s="75">
        <v>0</v>
      </c>
    </row>
    <row r="1029" spans="14:79" ht="12" customHeight="1">
      <c r="N1029" s="119" t="s">
        <v>36</v>
      </c>
      <c r="O1029" s="120" t="s">
        <v>2216</v>
      </c>
      <c r="P1029" s="122">
        <v>0</v>
      </c>
      <c r="Q1029" s="122">
        <v>0</v>
      </c>
      <c r="R1029" s="122">
        <v>0</v>
      </c>
      <c r="S1029" s="122">
        <v>0</v>
      </c>
      <c r="T1029" s="122">
        <v>0</v>
      </c>
      <c r="U1029" s="122">
        <v>0</v>
      </c>
      <c r="V1029" s="122">
        <v>0</v>
      </c>
      <c r="W1029" s="122">
        <v>0</v>
      </c>
      <c r="X1029" s="122">
        <v>0</v>
      </c>
      <c r="Y1029" s="122">
        <v>0</v>
      </c>
      <c r="Z1029" s="122">
        <v>200000026</v>
      </c>
      <c r="AA1029" s="122">
        <v>210000026</v>
      </c>
      <c r="AB1029" s="122">
        <v>240000026</v>
      </c>
      <c r="AC1029" s="122">
        <v>280000026</v>
      </c>
      <c r="AD1029" s="121"/>
      <c r="BO1029" s="72" t="s">
        <v>42</v>
      </c>
      <c r="BP1029" s="73" t="s">
        <v>4394</v>
      </c>
      <c r="BQ1029" s="75">
        <v>0</v>
      </c>
      <c r="BR1029" s="75">
        <v>0</v>
      </c>
      <c r="BS1029" s="75">
        <v>270000625</v>
      </c>
      <c r="BT1029" s="75">
        <v>234000625</v>
      </c>
      <c r="BU1029" s="75">
        <v>243000625</v>
      </c>
      <c r="BV1029" s="75">
        <v>252000625</v>
      </c>
      <c r="BW1029" s="75">
        <v>270000625</v>
      </c>
      <c r="BX1029" s="75">
        <v>288000625</v>
      </c>
      <c r="BY1029" s="75">
        <v>306000625</v>
      </c>
      <c r="BZ1029" s="75">
        <v>0</v>
      </c>
      <c r="CA1029" s="75">
        <v>0</v>
      </c>
    </row>
    <row r="1030" spans="14:79" ht="12" customHeight="1">
      <c r="N1030" s="119" t="s">
        <v>36</v>
      </c>
      <c r="O1030" s="120" t="s">
        <v>2701</v>
      </c>
      <c r="P1030" s="122">
        <v>0</v>
      </c>
      <c r="Q1030" s="122">
        <v>0</v>
      </c>
      <c r="R1030" s="122">
        <v>0</v>
      </c>
      <c r="S1030" s="122">
        <v>0</v>
      </c>
      <c r="T1030" s="122">
        <v>0</v>
      </c>
      <c r="U1030" s="122">
        <v>0</v>
      </c>
      <c r="V1030" s="122">
        <v>0</v>
      </c>
      <c r="W1030" s="122">
        <v>0</v>
      </c>
      <c r="X1030" s="122">
        <v>0</v>
      </c>
      <c r="Y1030" s="122">
        <v>0</v>
      </c>
      <c r="Z1030" s="122">
        <v>195000026</v>
      </c>
      <c r="AA1030" s="122">
        <v>205000026</v>
      </c>
      <c r="AB1030" s="122">
        <v>235000026</v>
      </c>
      <c r="AC1030" s="122">
        <v>275000026</v>
      </c>
      <c r="AD1030" s="121"/>
      <c r="BO1030" s="72" t="s">
        <v>42</v>
      </c>
      <c r="BP1030" s="73" t="s">
        <v>4395</v>
      </c>
      <c r="BQ1030" s="75">
        <v>198000625</v>
      </c>
      <c r="BR1030" s="75">
        <v>216000625</v>
      </c>
      <c r="BS1030" s="75">
        <v>0</v>
      </c>
      <c r="BT1030" s="75">
        <v>0</v>
      </c>
      <c r="BU1030" s="75">
        <v>0</v>
      </c>
      <c r="BV1030" s="75">
        <v>0</v>
      </c>
      <c r="BW1030" s="75">
        <v>0</v>
      </c>
      <c r="BX1030" s="75">
        <v>0</v>
      </c>
      <c r="BY1030" s="75">
        <v>0</v>
      </c>
      <c r="BZ1030" s="75">
        <v>0</v>
      </c>
      <c r="CA1030" s="75">
        <v>0</v>
      </c>
    </row>
    <row r="1031" spans="14:79" ht="12" customHeight="1">
      <c r="N1031" s="119" t="s">
        <v>36</v>
      </c>
      <c r="O1031" s="120" t="s">
        <v>2725</v>
      </c>
      <c r="P1031" s="122">
        <v>0</v>
      </c>
      <c r="Q1031" s="122">
        <v>0</v>
      </c>
      <c r="R1031" s="122">
        <v>0</v>
      </c>
      <c r="S1031" s="122">
        <v>0</v>
      </c>
      <c r="T1031" s="122">
        <v>0</v>
      </c>
      <c r="U1031" s="122">
        <v>0</v>
      </c>
      <c r="V1031" s="122">
        <v>0</v>
      </c>
      <c r="W1031" s="122">
        <v>0</v>
      </c>
      <c r="X1031" s="122">
        <v>0</v>
      </c>
      <c r="Y1031" s="122">
        <v>0</v>
      </c>
      <c r="Z1031" s="122">
        <v>900000026</v>
      </c>
      <c r="AA1031" s="122">
        <v>950000026</v>
      </c>
      <c r="AB1031" s="122">
        <v>0</v>
      </c>
      <c r="AC1031" s="122">
        <v>0</v>
      </c>
      <c r="AD1031" s="121"/>
      <c r="BO1031" s="72" t="s">
        <v>42</v>
      </c>
      <c r="BP1031" s="73" t="s">
        <v>5041</v>
      </c>
      <c r="BQ1031" s="75">
        <v>170000925</v>
      </c>
      <c r="BR1031" s="75">
        <v>200000925</v>
      </c>
      <c r="BS1031" s="75">
        <v>205000925</v>
      </c>
      <c r="BT1031" s="75">
        <v>210000925</v>
      </c>
      <c r="BU1031" s="75">
        <v>220000925</v>
      </c>
      <c r="BV1031" s="75">
        <v>240000925</v>
      </c>
      <c r="BW1031" s="75">
        <v>285000925</v>
      </c>
      <c r="BX1031" s="75">
        <v>305000925</v>
      </c>
      <c r="BY1031" s="75">
        <v>325000925</v>
      </c>
      <c r="BZ1031" s="75">
        <v>0</v>
      </c>
      <c r="CA1031" s="75">
        <v>0</v>
      </c>
    </row>
    <row r="1032" spans="14:79" ht="12" customHeight="1">
      <c r="N1032" s="119" t="s">
        <v>36</v>
      </c>
      <c r="O1032" s="120" t="s">
        <v>2844</v>
      </c>
      <c r="P1032" s="122">
        <v>0</v>
      </c>
      <c r="Q1032" s="122">
        <v>0</v>
      </c>
      <c r="R1032" s="122">
        <v>0</v>
      </c>
      <c r="S1032" s="122">
        <v>0</v>
      </c>
      <c r="T1032" s="122">
        <v>0</v>
      </c>
      <c r="U1032" s="122">
        <v>0</v>
      </c>
      <c r="V1032" s="122">
        <v>0</v>
      </c>
      <c r="W1032" s="122">
        <v>0</v>
      </c>
      <c r="X1032" s="122">
        <v>0</v>
      </c>
      <c r="Y1032" s="122">
        <v>0</v>
      </c>
      <c r="Z1032" s="122">
        <v>890000026</v>
      </c>
      <c r="AA1032" s="122">
        <v>940000026</v>
      </c>
      <c r="AB1032" s="122">
        <v>0</v>
      </c>
      <c r="AC1032" s="122">
        <v>0</v>
      </c>
      <c r="AD1032" s="121"/>
      <c r="BO1032" s="72" t="s">
        <v>42</v>
      </c>
      <c r="BP1032" s="73" t="s">
        <v>4396</v>
      </c>
      <c r="BQ1032" s="75">
        <v>0</v>
      </c>
      <c r="BR1032" s="75">
        <v>0</v>
      </c>
      <c r="BS1032" s="75">
        <v>0</v>
      </c>
      <c r="BT1032" s="75">
        <v>0</v>
      </c>
      <c r="BU1032" s="75">
        <v>0</v>
      </c>
      <c r="BV1032" s="75">
        <v>0</v>
      </c>
      <c r="BW1032" s="75">
        <v>0</v>
      </c>
      <c r="BX1032" s="75">
        <v>0</v>
      </c>
      <c r="BY1032" s="75">
        <v>0</v>
      </c>
      <c r="BZ1032" s="75">
        <v>0</v>
      </c>
      <c r="CA1032" s="75">
        <v>0</v>
      </c>
    </row>
    <row r="1033" spans="14:79" ht="12" customHeight="1">
      <c r="N1033" s="119" t="s">
        <v>36</v>
      </c>
      <c r="O1033" s="120" t="s">
        <v>1599</v>
      </c>
      <c r="P1033" s="122">
        <v>125000026</v>
      </c>
      <c r="Q1033" s="122">
        <v>135000026</v>
      </c>
      <c r="R1033" s="122">
        <v>150000026</v>
      </c>
      <c r="S1033" s="122">
        <v>160000026</v>
      </c>
      <c r="T1033" s="122">
        <v>170000026</v>
      </c>
      <c r="U1033" s="122">
        <v>190000026</v>
      </c>
      <c r="V1033" s="122">
        <v>200000026</v>
      </c>
      <c r="W1033" s="122">
        <v>250000026</v>
      </c>
      <c r="X1033" s="122">
        <v>0</v>
      </c>
      <c r="Y1033" s="122">
        <v>0</v>
      </c>
      <c r="Z1033" s="122">
        <v>0</v>
      </c>
      <c r="AA1033" s="122">
        <v>0</v>
      </c>
      <c r="AB1033" s="122">
        <v>0</v>
      </c>
      <c r="AC1033" s="122">
        <v>0</v>
      </c>
      <c r="AD1033" s="121"/>
      <c r="BO1033" s="72" t="s">
        <v>42</v>
      </c>
      <c r="BP1033" s="73" t="s">
        <v>4397</v>
      </c>
      <c r="BQ1033" s="75">
        <v>180000625</v>
      </c>
      <c r="BR1033" s="75">
        <v>198000625</v>
      </c>
      <c r="BS1033" s="75">
        <v>216000625</v>
      </c>
      <c r="BT1033" s="75">
        <v>243000625</v>
      </c>
      <c r="BU1033" s="75">
        <v>252000625</v>
      </c>
      <c r="BV1033" s="75">
        <v>261000625</v>
      </c>
      <c r="BW1033" s="75">
        <v>279000625</v>
      </c>
      <c r="BX1033" s="75">
        <v>297000625</v>
      </c>
      <c r="BY1033" s="75">
        <v>315000625</v>
      </c>
      <c r="BZ1033" s="75">
        <v>0</v>
      </c>
      <c r="CA1033" s="75">
        <v>0</v>
      </c>
    </row>
    <row r="1034" spans="14:79" ht="12" customHeight="1">
      <c r="N1034" s="119" t="s">
        <v>36</v>
      </c>
      <c r="O1034" s="120" t="s">
        <v>2492</v>
      </c>
      <c r="P1034" s="122">
        <v>110000026</v>
      </c>
      <c r="Q1034" s="122">
        <v>120000026</v>
      </c>
      <c r="R1034" s="122">
        <v>125000026</v>
      </c>
      <c r="S1034" s="122">
        <v>135000026</v>
      </c>
      <c r="T1034" s="122">
        <v>150000026</v>
      </c>
      <c r="U1034" s="122">
        <v>160000026</v>
      </c>
      <c r="V1034" s="122">
        <v>170000026</v>
      </c>
      <c r="W1034" s="122">
        <v>0</v>
      </c>
      <c r="X1034" s="122">
        <v>0</v>
      </c>
      <c r="Y1034" s="122">
        <v>0</v>
      </c>
      <c r="Z1034" s="122">
        <v>0</v>
      </c>
      <c r="AA1034" s="122">
        <v>0</v>
      </c>
      <c r="AB1034" s="122">
        <v>0</v>
      </c>
      <c r="AC1034" s="122">
        <v>0</v>
      </c>
      <c r="AD1034" s="121"/>
      <c r="BO1034" s="72" t="s">
        <v>42</v>
      </c>
      <c r="BP1034" s="73" t="s">
        <v>4398</v>
      </c>
      <c r="BQ1034" s="75">
        <v>198000625</v>
      </c>
      <c r="BR1034" s="75">
        <v>189000625</v>
      </c>
      <c r="BS1034" s="75">
        <v>207000625</v>
      </c>
      <c r="BT1034" s="75">
        <v>210000026</v>
      </c>
      <c r="BU1034" s="75">
        <v>216000625</v>
      </c>
      <c r="BV1034" s="75">
        <v>0</v>
      </c>
      <c r="BW1034" s="75">
        <v>0</v>
      </c>
      <c r="BX1034" s="75">
        <v>0</v>
      </c>
      <c r="BY1034" s="75">
        <v>0</v>
      </c>
      <c r="BZ1034" s="75">
        <v>0</v>
      </c>
      <c r="CA1034" s="75">
        <v>0</v>
      </c>
    </row>
    <row r="1035" spans="14:79" ht="12" customHeight="1">
      <c r="N1035" s="119" t="s">
        <v>36</v>
      </c>
      <c r="O1035" s="120" t="s">
        <v>965</v>
      </c>
      <c r="P1035" s="122">
        <v>110000026</v>
      </c>
      <c r="Q1035" s="122">
        <v>120000026</v>
      </c>
      <c r="R1035" s="122">
        <v>125000026</v>
      </c>
      <c r="S1035" s="122">
        <v>135000026</v>
      </c>
      <c r="T1035" s="122">
        <v>150000026</v>
      </c>
      <c r="U1035" s="122">
        <v>160000026</v>
      </c>
      <c r="V1035" s="122">
        <v>170000026</v>
      </c>
      <c r="W1035" s="122">
        <v>0</v>
      </c>
      <c r="X1035" s="122">
        <v>0</v>
      </c>
      <c r="Y1035" s="122">
        <v>0</v>
      </c>
      <c r="Z1035" s="122">
        <v>0</v>
      </c>
      <c r="AA1035" s="122">
        <v>0</v>
      </c>
      <c r="AB1035" s="122">
        <v>0</v>
      </c>
      <c r="AC1035" s="122">
        <v>0</v>
      </c>
      <c r="AD1035" s="121"/>
      <c r="BO1035" s="72" t="s">
        <v>42</v>
      </c>
      <c r="BP1035" s="73" t="s">
        <v>4399</v>
      </c>
      <c r="BQ1035" s="75">
        <v>180000625</v>
      </c>
      <c r="BR1035" s="75">
        <v>198000625</v>
      </c>
      <c r="BS1035" s="75">
        <v>216000625</v>
      </c>
      <c r="BT1035" s="75">
        <v>243000625</v>
      </c>
      <c r="BU1035" s="75">
        <v>252000625</v>
      </c>
      <c r="BV1035" s="75">
        <v>261000625</v>
      </c>
      <c r="BW1035" s="75">
        <v>279000625</v>
      </c>
      <c r="BX1035" s="75">
        <v>297000625</v>
      </c>
      <c r="BY1035" s="75">
        <v>315000625</v>
      </c>
      <c r="BZ1035" s="75">
        <v>0</v>
      </c>
      <c r="CA1035" s="75">
        <v>0</v>
      </c>
    </row>
    <row r="1036" spans="14:79" ht="12" customHeight="1">
      <c r="N1036" s="119" t="s">
        <v>36</v>
      </c>
      <c r="O1036" s="120" t="s">
        <v>2521</v>
      </c>
      <c r="P1036" s="122">
        <v>110000026</v>
      </c>
      <c r="Q1036" s="122">
        <v>120000026</v>
      </c>
      <c r="R1036" s="122">
        <v>125000026</v>
      </c>
      <c r="S1036" s="122">
        <v>135000026</v>
      </c>
      <c r="T1036" s="122">
        <v>150000026</v>
      </c>
      <c r="U1036" s="122">
        <v>160000026</v>
      </c>
      <c r="V1036" s="122">
        <v>170000026</v>
      </c>
      <c r="W1036" s="122">
        <v>0</v>
      </c>
      <c r="X1036" s="122">
        <v>0</v>
      </c>
      <c r="Y1036" s="122">
        <v>0</v>
      </c>
      <c r="Z1036" s="122">
        <v>0</v>
      </c>
      <c r="AA1036" s="122">
        <v>0</v>
      </c>
      <c r="AB1036" s="122">
        <v>0</v>
      </c>
      <c r="AC1036" s="122">
        <v>0</v>
      </c>
      <c r="AD1036" s="121"/>
      <c r="BO1036" s="72" t="s">
        <v>42</v>
      </c>
      <c r="BP1036" s="73" t="s">
        <v>5042</v>
      </c>
      <c r="BQ1036" s="75">
        <v>175000925</v>
      </c>
      <c r="BR1036" s="75">
        <v>180000925</v>
      </c>
      <c r="BS1036" s="75">
        <v>185000925</v>
      </c>
      <c r="BT1036" s="75">
        <v>200000925</v>
      </c>
      <c r="BU1036" s="75">
        <v>220000925</v>
      </c>
      <c r="BV1036" s="75">
        <v>250000925</v>
      </c>
      <c r="BW1036" s="75">
        <v>280000925</v>
      </c>
      <c r="BX1036" s="75">
        <v>305000925</v>
      </c>
      <c r="BY1036" s="75">
        <v>315000925</v>
      </c>
      <c r="BZ1036" s="75">
        <v>0</v>
      </c>
      <c r="CA1036" s="75">
        <v>0</v>
      </c>
    </row>
    <row r="1037" spans="14:79" ht="12" customHeight="1">
      <c r="N1037" s="119" t="s">
        <v>36</v>
      </c>
      <c r="O1037" s="120" t="s">
        <v>966</v>
      </c>
      <c r="P1037" s="122">
        <v>110000026</v>
      </c>
      <c r="Q1037" s="122">
        <v>120000026</v>
      </c>
      <c r="R1037" s="122">
        <v>125000026</v>
      </c>
      <c r="S1037" s="122">
        <v>135000026</v>
      </c>
      <c r="T1037" s="122">
        <v>150000026</v>
      </c>
      <c r="U1037" s="122">
        <v>160000026</v>
      </c>
      <c r="V1037" s="122">
        <v>170000026</v>
      </c>
      <c r="W1037" s="122">
        <v>0</v>
      </c>
      <c r="X1037" s="122">
        <v>0</v>
      </c>
      <c r="Y1037" s="122">
        <v>0</v>
      </c>
      <c r="Z1037" s="122">
        <v>0</v>
      </c>
      <c r="AA1037" s="122">
        <v>0</v>
      </c>
      <c r="AB1037" s="122">
        <v>0</v>
      </c>
      <c r="AC1037" s="122">
        <v>0</v>
      </c>
      <c r="AD1037" s="121"/>
      <c r="BO1037" s="72" t="s">
        <v>42</v>
      </c>
      <c r="BP1037" s="73" t="s">
        <v>4400</v>
      </c>
      <c r="BQ1037" s="75">
        <v>85000625</v>
      </c>
      <c r="BR1037" s="75">
        <v>90000625</v>
      </c>
      <c r="BS1037" s="75">
        <v>94000625</v>
      </c>
      <c r="BT1037" s="75">
        <v>99000625</v>
      </c>
      <c r="BU1037" s="75">
        <v>103000625</v>
      </c>
      <c r="BV1037" s="75">
        <v>108000625</v>
      </c>
      <c r="BW1037" s="75">
        <v>112000625</v>
      </c>
      <c r="BX1037" s="75">
        <v>0</v>
      </c>
      <c r="BY1037" s="75">
        <v>0</v>
      </c>
      <c r="BZ1037" s="75">
        <v>0</v>
      </c>
      <c r="CA1037" s="75">
        <v>0</v>
      </c>
    </row>
    <row r="1038" spans="14:79" ht="12" customHeight="1">
      <c r="N1038" s="119" t="s">
        <v>36</v>
      </c>
      <c r="O1038" s="120" t="s">
        <v>818</v>
      </c>
      <c r="P1038" s="122">
        <v>110000026</v>
      </c>
      <c r="Q1038" s="122">
        <v>120000026</v>
      </c>
      <c r="R1038" s="122">
        <v>125000026</v>
      </c>
      <c r="S1038" s="122">
        <v>135000026</v>
      </c>
      <c r="T1038" s="122">
        <v>150000026</v>
      </c>
      <c r="U1038" s="122">
        <v>160000026</v>
      </c>
      <c r="V1038" s="122">
        <v>170000026</v>
      </c>
      <c r="W1038" s="122">
        <v>0</v>
      </c>
      <c r="X1038" s="122">
        <v>0</v>
      </c>
      <c r="Y1038" s="122">
        <v>0</v>
      </c>
      <c r="Z1038" s="122">
        <v>0</v>
      </c>
      <c r="AA1038" s="122">
        <v>0</v>
      </c>
      <c r="AB1038" s="122">
        <v>0</v>
      </c>
      <c r="AC1038" s="122">
        <v>0</v>
      </c>
      <c r="AD1038" s="121"/>
      <c r="BO1038" s="72" t="s">
        <v>42</v>
      </c>
      <c r="BP1038" s="73" t="s">
        <v>4401</v>
      </c>
      <c r="BQ1038" s="75">
        <v>171000625</v>
      </c>
      <c r="BR1038" s="75">
        <v>0</v>
      </c>
      <c r="BS1038" s="75">
        <v>0</v>
      </c>
      <c r="BT1038" s="75">
        <v>0</v>
      </c>
      <c r="BU1038" s="75">
        <v>0</v>
      </c>
      <c r="BV1038" s="75">
        <v>0</v>
      </c>
      <c r="BW1038" s="75">
        <v>351000625</v>
      </c>
      <c r="BX1038" s="75">
        <v>0</v>
      </c>
      <c r="BY1038" s="75">
        <v>0</v>
      </c>
      <c r="BZ1038" s="75">
        <v>0</v>
      </c>
      <c r="CA1038" s="75">
        <v>0</v>
      </c>
    </row>
    <row r="1039" spans="14:79" ht="12" customHeight="1">
      <c r="N1039" s="119" t="s">
        <v>36</v>
      </c>
      <c r="O1039" s="120" t="s">
        <v>2493</v>
      </c>
      <c r="P1039" s="122">
        <v>110000026</v>
      </c>
      <c r="Q1039" s="122">
        <v>120000026</v>
      </c>
      <c r="R1039" s="122">
        <v>125000026</v>
      </c>
      <c r="S1039" s="122">
        <v>135000026</v>
      </c>
      <c r="T1039" s="122">
        <v>150000026</v>
      </c>
      <c r="U1039" s="122">
        <v>160000026</v>
      </c>
      <c r="V1039" s="122">
        <v>170000026</v>
      </c>
      <c r="W1039" s="122">
        <v>0</v>
      </c>
      <c r="X1039" s="122">
        <v>0</v>
      </c>
      <c r="Y1039" s="122">
        <v>0</v>
      </c>
      <c r="Z1039" s="122">
        <v>0</v>
      </c>
      <c r="AA1039" s="122">
        <v>0</v>
      </c>
      <c r="AB1039" s="122">
        <v>0</v>
      </c>
      <c r="AC1039" s="122">
        <v>0</v>
      </c>
      <c r="AD1039" s="121"/>
      <c r="BO1039" s="72" t="s">
        <v>42</v>
      </c>
      <c r="BP1039" s="73" t="s">
        <v>4402</v>
      </c>
      <c r="BQ1039" s="75">
        <v>198000625</v>
      </c>
      <c r="BR1039" s="75">
        <v>216000625</v>
      </c>
      <c r="BS1039" s="75">
        <v>252000625</v>
      </c>
      <c r="BT1039" s="75">
        <v>279000625</v>
      </c>
      <c r="BU1039" s="75">
        <v>288000625</v>
      </c>
      <c r="BV1039" s="75">
        <v>297000625</v>
      </c>
      <c r="BW1039" s="75">
        <v>315000625</v>
      </c>
      <c r="BX1039" s="75">
        <v>0</v>
      </c>
      <c r="BY1039" s="75">
        <v>0</v>
      </c>
      <c r="BZ1039" s="75">
        <v>0</v>
      </c>
      <c r="CA1039" s="75">
        <v>0</v>
      </c>
    </row>
    <row r="1040" spans="14:79" ht="12" customHeight="1">
      <c r="N1040" s="119" t="s">
        <v>36</v>
      </c>
      <c r="O1040" s="120" t="s">
        <v>967</v>
      </c>
      <c r="P1040" s="122">
        <v>110000026</v>
      </c>
      <c r="Q1040" s="122">
        <v>120000026</v>
      </c>
      <c r="R1040" s="122">
        <v>125000026</v>
      </c>
      <c r="S1040" s="122">
        <v>135000026</v>
      </c>
      <c r="T1040" s="122">
        <v>150000026</v>
      </c>
      <c r="U1040" s="122">
        <v>160000026</v>
      </c>
      <c r="V1040" s="122">
        <v>170000026</v>
      </c>
      <c r="W1040" s="122">
        <v>0</v>
      </c>
      <c r="X1040" s="122">
        <v>0</v>
      </c>
      <c r="Y1040" s="122">
        <v>0</v>
      </c>
      <c r="Z1040" s="122">
        <v>0</v>
      </c>
      <c r="AA1040" s="122">
        <v>0</v>
      </c>
      <c r="AB1040" s="122">
        <v>0</v>
      </c>
      <c r="AC1040" s="122">
        <v>0</v>
      </c>
      <c r="AD1040" s="121"/>
      <c r="BO1040" s="72" t="s">
        <v>42</v>
      </c>
      <c r="BP1040" s="73" t="s">
        <v>4403</v>
      </c>
      <c r="BQ1040" s="75">
        <v>58000625</v>
      </c>
      <c r="BR1040" s="75">
        <v>63000625</v>
      </c>
      <c r="BS1040" s="75">
        <v>67000625</v>
      </c>
      <c r="BT1040" s="75">
        <v>72000625</v>
      </c>
      <c r="BU1040" s="75">
        <v>76000625</v>
      </c>
      <c r="BV1040" s="75">
        <v>81000625</v>
      </c>
      <c r="BW1040" s="75">
        <v>85000625</v>
      </c>
      <c r="BX1040" s="75">
        <v>0</v>
      </c>
      <c r="BY1040" s="75">
        <v>0</v>
      </c>
      <c r="BZ1040" s="75">
        <v>0</v>
      </c>
      <c r="CA1040" s="75">
        <v>0</v>
      </c>
    </row>
    <row r="1041" spans="14:79" ht="12" customHeight="1">
      <c r="N1041" s="119" t="s">
        <v>36</v>
      </c>
      <c r="O1041" s="120" t="s">
        <v>968</v>
      </c>
      <c r="P1041" s="122">
        <v>110000026</v>
      </c>
      <c r="Q1041" s="122">
        <v>120000026</v>
      </c>
      <c r="R1041" s="122">
        <v>125000026</v>
      </c>
      <c r="S1041" s="122">
        <v>135000026</v>
      </c>
      <c r="T1041" s="122">
        <v>150000026</v>
      </c>
      <c r="U1041" s="122">
        <v>160000026</v>
      </c>
      <c r="V1041" s="122">
        <v>170000026</v>
      </c>
      <c r="W1041" s="122">
        <v>0</v>
      </c>
      <c r="X1041" s="122">
        <v>0</v>
      </c>
      <c r="Y1041" s="122">
        <v>0</v>
      </c>
      <c r="Z1041" s="122">
        <v>0</v>
      </c>
      <c r="AA1041" s="122">
        <v>0</v>
      </c>
      <c r="AB1041" s="122">
        <v>0</v>
      </c>
      <c r="AC1041" s="122">
        <v>0</v>
      </c>
      <c r="AD1041" s="121"/>
      <c r="BO1041" s="72" t="s">
        <v>42</v>
      </c>
      <c r="BP1041" s="73" t="s">
        <v>4404</v>
      </c>
      <c r="BQ1041" s="75">
        <v>205000925</v>
      </c>
      <c r="BR1041" s="75">
        <v>225000925</v>
      </c>
      <c r="BS1041" s="75">
        <v>245000925</v>
      </c>
      <c r="BT1041" s="75">
        <v>270000925</v>
      </c>
      <c r="BU1041" s="75">
        <v>280000925</v>
      </c>
      <c r="BV1041" s="75">
        <v>290000925</v>
      </c>
      <c r="BW1041" s="75">
        <v>0</v>
      </c>
      <c r="BX1041" s="75">
        <v>0</v>
      </c>
      <c r="BY1041" s="75">
        <v>0</v>
      </c>
      <c r="BZ1041" s="75">
        <v>0</v>
      </c>
      <c r="CA1041" s="75">
        <v>0</v>
      </c>
    </row>
    <row r="1042" spans="14:79" ht="12" customHeight="1">
      <c r="N1042" s="119" t="s">
        <v>36</v>
      </c>
      <c r="O1042" s="120" t="s">
        <v>877</v>
      </c>
      <c r="P1042" s="122">
        <v>125000026</v>
      </c>
      <c r="Q1042" s="122">
        <v>135000026</v>
      </c>
      <c r="R1042" s="122">
        <v>150000026</v>
      </c>
      <c r="S1042" s="122">
        <v>160000026</v>
      </c>
      <c r="T1042" s="122">
        <v>170000026</v>
      </c>
      <c r="U1042" s="122">
        <v>190000026</v>
      </c>
      <c r="V1042" s="122">
        <v>200000026</v>
      </c>
      <c r="W1042" s="122">
        <v>250000026</v>
      </c>
      <c r="X1042" s="122">
        <v>0</v>
      </c>
      <c r="Y1042" s="122">
        <v>0</v>
      </c>
      <c r="Z1042" s="122">
        <v>0</v>
      </c>
      <c r="AA1042" s="122">
        <v>0</v>
      </c>
      <c r="AB1042" s="122">
        <v>0</v>
      </c>
      <c r="AC1042" s="122">
        <v>0</v>
      </c>
      <c r="AD1042" s="121"/>
      <c r="BO1042" s="72" t="s">
        <v>42</v>
      </c>
      <c r="BP1042" s="73" t="s">
        <v>4405</v>
      </c>
      <c r="BQ1042" s="75">
        <v>252000625</v>
      </c>
      <c r="BR1042" s="75">
        <v>270000625</v>
      </c>
      <c r="BS1042" s="75">
        <v>288000625</v>
      </c>
      <c r="BT1042" s="75">
        <v>315000625</v>
      </c>
      <c r="BU1042" s="75">
        <v>324000625</v>
      </c>
      <c r="BV1042" s="75">
        <v>333000625</v>
      </c>
      <c r="BW1042" s="75">
        <v>351000625</v>
      </c>
      <c r="BX1042" s="75">
        <v>369000625</v>
      </c>
      <c r="BY1042" s="75">
        <v>387000625</v>
      </c>
      <c r="BZ1042" s="75">
        <v>0</v>
      </c>
      <c r="CA1042" s="75">
        <v>0</v>
      </c>
    </row>
    <row r="1043" spans="14:79" ht="12" customHeight="1">
      <c r="N1043" s="119" t="s">
        <v>36</v>
      </c>
      <c r="O1043" s="120" t="s">
        <v>819</v>
      </c>
      <c r="P1043" s="122">
        <v>125000026</v>
      </c>
      <c r="Q1043" s="122">
        <v>135000026</v>
      </c>
      <c r="R1043" s="122">
        <v>150000026</v>
      </c>
      <c r="S1043" s="122">
        <v>160000026</v>
      </c>
      <c r="T1043" s="122">
        <v>170000026</v>
      </c>
      <c r="U1043" s="122">
        <v>190000026</v>
      </c>
      <c r="V1043" s="122">
        <v>200000026</v>
      </c>
      <c r="W1043" s="122">
        <v>250000026</v>
      </c>
      <c r="X1043" s="122">
        <v>0</v>
      </c>
      <c r="Y1043" s="122">
        <v>0</v>
      </c>
      <c r="Z1043" s="122">
        <v>0</v>
      </c>
      <c r="AA1043" s="122">
        <v>0</v>
      </c>
      <c r="AB1043" s="122">
        <v>0</v>
      </c>
      <c r="AC1043" s="122">
        <v>0</v>
      </c>
      <c r="AD1043" s="121"/>
      <c r="BO1043" s="72" t="s">
        <v>42</v>
      </c>
      <c r="BP1043" s="73" t="s">
        <v>4406</v>
      </c>
      <c r="BQ1043" s="75">
        <v>225000625</v>
      </c>
      <c r="BR1043" s="75">
        <v>234000625</v>
      </c>
      <c r="BS1043" s="75">
        <v>261000625</v>
      </c>
      <c r="BT1043" s="75">
        <v>288000625</v>
      </c>
      <c r="BU1043" s="75">
        <v>297000625</v>
      </c>
      <c r="BV1043" s="75">
        <v>306000625</v>
      </c>
      <c r="BW1043" s="75">
        <v>324000625</v>
      </c>
      <c r="BX1043" s="75">
        <v>342000625</v>
      </c>
      <c r="BY1043" s="75">
        <v>360000625</v>
      </c>
      <c r="BZ1043" s="75">
        <v>0</v>
      </c>
      <c r="CA1043" s="75">
        <v>0</v>
      </c>
    </row>
    <row r="1044" spans="14:79" ht="12" customHeight="1">
      <c r="N1044" s="119" t="s">
        <v>36</v>
      </c>
      <c r="O1044" s="120" t="s">
        <v>2494</v>
      </c>
      <c r="P1044" s="122">
        <v>110000026</v>
      </c>
      <c r="Q1044" s="122">
        <v>120000026</v>
      </c>
      <c r="R1044" s="122">
        <v>125000026</v>
      </c>
      <c r="S1044" s="122">
        <v>135000026</v>
      </c>
      <c r="T1044" s="122">
        <v>150000026</v>
      </c>
      <c r="U1044" s="122">
        <v>160000026</v>
      </c>
      <c r="V1044" s="122">
        <v>170000026</v>
      </c>
      <c r="W1044" s="122">
        <v>0</v>
      </c>
      <c r="X1044" s="122">
        <v>0</v>
      </c>
      <c r="Y1044" s="122">
        <v>0</v>
      </c>
      <c r="Z1044" s="122">
        <v>0</v>
      </c>
      <c r="AA1044" s="122">
        <v>0</v>
      </c>
      <c r="AB1044" s="122">
        <v>0</v>
      </c>
      <c r="AC1044" s="122">
        <v>0</v>
      </c>
      <c r="AD1044" s="121"/>
      <c r="BO1044" s="72" t="s">
        <v>42</v>
      </c>
      <c r="BP1044" s="73" t="s">
        <v>4407</v>
      </c>
      <c r="BQ1044" s="75">
        <v>243000625</v>
      </c>
      <c r="BR1044" s="75">
        <v>261000625</v>
      </c>
      <c r="BS1044" s="75">
        <v>279000625</v>
      </c>
      <c r="BT1044" s="75">
        <v>306000625</v>
      </c>
      <c r="BU1044" s="75">
        <v>315000625</v>
      </c>
      <c r="BV1044" s="75">
        <v>324000625</v>
      </c>
      <c r="BW1044" s="75">
        <v>342000625</v>
      </c>
      <c r="BX1044" s="75">
        <v>360000625</v>
      </c>
      <c r="BY1044" s="75">
        <v>378000625</v>
      </c>
      <c r="BZ1044" s="75">
        <v>396000625</v>
      </c>
      <c r="CA1044" s="75">
        <v>0</v>
      </c>
    </row>
    <row r="1045" spans="14:79" ht="12" customHeight="1">
      <c r="N1045" s="119" t="s">
        <v>36</v>
      </c>
      <c r="O1045" s="120" t="s">
        <v>1307</v>
      </c>
      <c r="P1045" s="122">
        <v>110000026</v>
      </c>
      <c r="Q1045" s="122">
        <v>120000026</v>
      </c>
      <c r="R1045" s="122">
        <v>125000026</v>
      </c>
      <c r="S1045" s="122">
        <v>135000026</v>
      </c>
      <c r="T1045" s="122">
        <v>150000026</v>
      </c>
      <c r="U1045" s="122">
        <v>160000026</v>
      </c>
      <c r="V1045" s="122">
        <v>170000026</v>
      </c>
      <c r="W1045" s="122">
        <v>0</v>
      </c>
      <c r="X1045" s="122">
        <v>0</v>
      </c>
      <c r="Y1045" s="122">
        <v>0</v>
      </c>
      <c r="Z1045" s="122">
        <v>0</v>
      </c>
      <c r="AA1045" s="122">
        <v>0</v>
      </c>
      <c r="AB1045" s="122">
        <v>0</v>
      </c>
      <c r="AC1045" s="122">
        <v>0</v>
      </c>
      <c r="AD1045" s="121"/>
      <c r="BO1045" s="72" t="s">
        <v>42</v>
      </c>
      <c r="BP1045" s="73" t="s">
        <v>4408</v>
      </c>
      <c r="BQ1045" s="75">
        <v>243000625</v>
      </c>
      <c r="BR1045" s="75">
        <v>261000625</v>
      </c>
      <c r="BS1045" s="75">
        <v>279000625</v>
      </c>
      <c r="BT1045" s="75">
        <v>306000625</v>
      </c>
      <c r="BU1045" s="75">
        <v>315000625</v>
      </c>
      <c r="BV1045" s="75">
        <v>324000625</v>
      </c>
      <c r="BW1045" s="75">
        <v>342000625</v>
      </c>
      <c r="BX1045" s="75">
        <v>360000625</v>
      </c>
      <c r="BY1045" s="75">
        <v>378000625</v>
      </c>
      <c r="BZ1045" s="75">
        <v>0</v>
      </c>
      <c r="CA1045" s="75">
        <v>0</v>
      </c>
    </row>
    <row r="1046" spans="14:79" ht="12" customHeight="1">
      <c r="N1046" s="119" t="s">
        <v>36</v>
      </c>
      <c r="O1046" s="120" t="s">
        <v>878</v>
      </c>
      <c r="P1046" s="122">
        <v>110000026</v>
      </c>
      <c r="Q1046" s="122">
        <v>120000026</v>
      </c>
      <c r="R1046" s="122">
        <v>125000026</v>
      </c>
      <c r="S1046" s="122">
        <v>135000026</v>
      </c>
      <c r="T1046" s="122">
        <v>150000026</v>
      </c>
      <c r="U1046" s="122">
        <v>160000026</v>
      </c>
      <c r="V1046" s="122">
        <v>170000026</v>
      </c>
      <c r="W1046" s="122">
        <v>0</v>
      </c>
      <c r="X1046" s="122">
        <v>0</v>
      </c>
      <c r="Y1046" s="122">
        <v>0</v>
      </c>
      <c r="Z1046" s="122">
        <v>0</v>
      </c>
      <c r="AA1046" s="122">
        <v>0</v>
      </c>
      <c r="AB1046" s="122">
        <v>0</v>
      </c>
      <c r="AC1046" s="122">
        <v>0</v>
      </c>
      <c r="AD1046" s="121"/>
      <c r="BO1046" s="72" t="s">
        <v>42</v>
      </c>
      <c r="BP1046" s="73" t="s">
        <v>4409</v>
      </c>
      <c r="BQ1046" s="75">
        <v>225000625</v>
      </c>
      <c r="BR1046" s="75">
        <v>243000625</v>
      </c>
      <c r="BS1046" s="75">
        <v>261000625</v>
      </c>
      <c r="BT1046" s="75">
        <v>288000625</v>
      </c>
      <c r="BU1046" s="75">
        <v>297000625</v>
      </c>
      <c r="BV1046" s="75">
        <v>306000625</v>
      </c>
      <c r="BW1046" s="75">
        <v>324000625</v>
      </c>
      <c r="BX1046" s="75">
        <v>342000625</v>
      </c>
      <c r="BY1046" s="75">
        <v>360000625</v>
      </c>
      <c r="BZ1046" s="75">
        <v>0</v>
      </c>
      <c r="CA1046" s="75">
        <v>0</v>
      </c>
    </row>
    <row r="1047" spans="14:79" ht="12" customHeight="1">
      <c r="N1047" s="119" t="s">
        <v>36</v>
      </c>
      <c r="O1047" s="120" t="s">
        <v>969</v>
      </c>
      <c r="P1047" s="122">
        <v>160000026</v>
      </c>
      <c r="Q1047" s="122">
        <v>180000026</v>
      </c>
      <c r="R1047" s="122">
        <v>195000026</v>
      </c>
      <c r="S1047" s="122">
        <v>210000026</v>
      </c>
      <c r="T1047" s="122">
        <v>240000026</v>
      </c>
      <c r="U1047" s="122">
        <v>280000026</v>
      </c>
      <c r="V1047" s="122">
        <v>305000026</v>
      </c>
      <c r="W1047" s="122">
        <v>0</v>
      </c>
      <c r="X1047" s="122">
        <v>0</v>
      </c>
      <c r="Y1047" s="122">
        <v>0</v>
      </c>
      <c r="Z1047" s="122">
        <v>0</v>
      </c>
      <c r="AA1047" s="122">
        <v>0</v>
      </c>
      <c r="AB1047" s="122">
        <v>0</v>
      </c>
      <c r="AC1047" s="122">
        <v>0</v>
      </c>
      <c r="AD1047" s="121"/>
      <c r="BO1047" s="72" t="s">
        <v>42</v>
      </c>
      <c r="BP1047" s="73" t="s">
        <v>4410</v>
      </c>
      <c r="BQ1047" s="75">
        <v>0</v>
      </c>
      <c r="BR1047" s="75">
        <v>0</v>
      </c>
      <c r="BS1047" s="75">
        <v>148000625</v>
      </c>
      <c r="BT1047" s="75">
        <v>153000625</v>
      </c>
      <c r="BU1047" s="75">
        <v>162000625</v>
      </c>
      <c r="BV1047" s="75">
        <v>166000625</v>
      </c>
      <c r="BW1047" s="75">
        <v>175000625</v>
      </c>
      <c r="BX1047" s="75">
        <v>193000625</v>
      </c>
      <c r="BY1047" s="75">
        <v>396000625</v>
      </c>
      <c r="BZ1047" s="75">
        <v>0</v>
      </c>
      <c r="CA1047" s="75">
        <v>0</v>
      </c>
    </row>
    <row r="1048" spans="14:79" ht="12" customHeight="1">
      <c r="N1048" s="119" t="s">
        <v>36</v>
      </c>
      <c r="O1048" s="120" t="s">
        <v>970</v>
      </c>
      <c r="P1048" s="122">
        <v>110000026</v>
      </c>
      <c r="Q1048" s="122">
        <v>120000026</v>
      </c>
      <c r="R1048" s="122">
        <v>125000026</v>
      </c>
      <c r="S1048" s="122">
        <v>135000026</v>
      </c>
      <c r="T1048" s="122">
        <v>150000026</v>
      </c>
      <c r="U1048" s="122">
        <v>160000026</v>
      </c>
      <c r="V1048" s="122">
        <v>170000026</v>
      </c>
      <c r="W1048" s="122">
        <v>0</v>
      </c>
      <c r="X1048" s="122">
        <v>0</v>
      </c>
      <c r="Y1048" s="122">
        <v>0</v>
      </c>
      <c r="Z1048" s="122">
        <v>0</v>
      </c>
      <c r="AA1048" s="122">
        <v>0</v>
      </c>
      <c r="AB1048" s="122">
        <v>0</v>
      </c>
      <c r="AC1048" s="122">
        <v>0</v>
      </c>
      <c r="AD1048" s="121"/>
      <c r="BO1048" s="72" t="s">
        <v>42</v>
      </c>
      <c r="BP1048" s="73" t="s">
        <v>4411</v>
      </c>
      <c r="BQ1048" s="75">
        <v>234000625</v>
      </c>
      <c r="BR1048" s="75">
        <v>252000625</v>
      </c>
      <c r="BS1048" s="75">
        <v>270000625</v>
      </c>
      <c r="BT1048" s="75">
        <v>297000625</v>
      </c>
      <c r="BU1048" s="75">
        <v>270000625</v>
      </c>
      <c r="BV1048" s="75">
        <v>288000625</v>
      </c>
      <c r="BW1048" s="75">
        <v>306000625</v>
      </c>
      <c r="BX1048" s="75">
        <v>324000625</v>
      </c>
      <c r="BY1048" s="75">
        <v>342000625</v>
      </c>
      <c r="BZ1048" s="75">
        <v>0</v>
      </c>
      <c r="CA1048" s="75">
        <v>0</v>
      </c>
    </row>
    <row r="1049" spans="14:79" ht="12" customHeight="1">
      <c r="N1049" s="119" t="s">
        <v>36</v>
      </c>
      <c r="O1049" s="120" t="s">
        <v>971</v>
      </c>
      <c r="P1049" s="122">
        <v>125000026</v>
      </c>
      <c r="Q1049" s="122">
        <v>135000026</v>
      </c>
      <c r="R1049" s="122">
        <v>150000026</v>
      </c>
      <c r="S1049" s="122">
        <v>160000026</v>
      </c>
      <c r="T1049" s="122">
        <v>170000026</v>
      </c>
      <c r="U1049" s="122">
        <v>190000026</v>
      </c>
      <c r="V1049" s="122">
        <v>200000026</v>
      </c>
      <c r="W1049" s="122">
        <v>250000026</v>
      </c>
      <c r="X1049" s="122">
        <v>0</v>
      </c>
      <c r="Y1049" s="122">
        <v>0</v>
      </c>
      <c r="Z1049" s="122">
        <v>0</v>
      </c>
      <c r="AA1049" s="122">
        <v>0</v>
      </c>
      <c r="AB1049" s="122">
        <v>0</v>
      </c>
      <c r="AC1049" s="122">
        <v>0</v>
      </c>
      <c r="AD1049" s="121"/>
      <c r="BO1049" s="72" t="s">
        <v>42</v>
      </c>
      <c r="BP1049" s="73" t="s">
        <v>4412</v>
      </c>
      <c r="BQ1049" s="75">
        <v>300000026</v>
      </c>
      <c r="BR1049" s="75">
        <v>0</v>
      </c>
      <c r="BS1049" s="75">
        <v>0</v>
      </c>
      <c r="BT1049" s="75">
        <v>0</v>
      </c>
      <c r="BU1049" s="75">
        <v>0</v>
      </c>
      <c r="BV1049" s="75">
        <v>0</v>
      </c>
      <c r="BW1049" s="75">
        <v>0</v>
      </c>
      <c r="BX1049" s="75">
        <v>0</v>
      </c>
      <c r="BY1049" s="75">
        <v>400000026</v>
      </c>
      <c r="BZ1049" s="75">
        <v>0</v>
      </c>
      <c r="CA1049" s="75">
        <v>0</v>
      </c>
    </row>
    <row r="1050" spans="14:79" ht="12" customHeight="1">
      <c r="N1050" s="119" t="s">
        <v>36</v>
      </c>
      <c r="O1050" s="120" t="s">
        <v>1065</v>
      </c>
      <c r="P1050" s="122">
        <v>125000026</v>
      </c>
      <c r="Q1050" s="122">
        <v>135000026</v>
      </c>
      <c r="R1050" s="122">
        <v>150000026</v>
      </c>
      <c r="S1050" s="122">
        <v>160000026</v>
      </c>
      <c r="T1050" s="122">
        <v>170000026</v>
      </c>
      <c r="U1050" s="122">
        <v>190000026</v>
      </c>
      <c r="V1050" s="122">
        <v>200000026</v>
      </c>
      <c r="W1050" s="122">
        <v>250000026</v>
      </c>
      <c r="X1050" s="122">
        <v>0</v>
      </c>
      <c r="Y1050" s="122">
        <v>0</v>
      </c>
      <c r="Z1050" s="122">
        <v>0</v>
      </c>
      <c r="AA1050" s="122">
        <v>0</v>
      </c>
      <c r="AB1050" s="122">
        <v>0</v>
      </c>
      <c r="AC1050" s="122">
        <v>0</v>
      </c>
      <c r="AD1050" s="121"/>
      <c r="BO1050" s="72" t="s">
        <v>42</v>
      </c>
      <c r="BP1050" s="73" t="s">
        <v>4413</v>
      </c>
      <c r="BQ1050" s="75">
        <v>205000026</v>
      </c>
      <c r="BR1050" s="75">
        <v>220000026</v>
      </c>
      <c r="BS1050" s="75">
        <v>240000026</v>
      </c>
      <c r="BT1050" s="75">
        <v>260000026</v>
      </c>
      <c r="BU1050" s="75">
        <v>280000026</v>
      </c>
      <c r="BV1050" s="75">
        <v>300000026</v>
      </c>
      <c r="BW1050" s="75">
        <v>315000026</v>
      </c>
      <c r="BX1050" s="75">
        <v>0</v>
      </c>
      <c r="BY1050" s="75">
        <v>0</v>
      </c>
      <c r="BZ1050" s="75">
        <v>0</v>
      </c>
      <c r="CA1050" s="75">
        <v>0</v>
      </c>
    </row>
    <row r="1051" spans="14:79" ht="12" customHeight="1">
      <c r="N1051" s="119" t="s">
        <v>36</v>
      </c>
      <c r="O1051" s="120" t="s">
        <v>715</v>
      </c>
      <c r="P1051" s="122">
        <v>125000026</v>
      </c>
      <c r="Q1051" s="122">
        <v>135000026</v>
      </c>
      <c r="R1051" s="122">
        <v>150000026</v>
      </c>
      <c r="S1051" s="122">
        <v>160000026</v>
      </c>
      <c r="T1051" s="122">
        <v>170000026</v>
      </c>
      <c r="U1051" s="122">
        <v>190000026</v>
      </c>
      <c r="V1051" s="122">
        <v>200000026</v>
      </c>
      <c r="W1051" s="122">
        <v>250000026</v>
      </c>
      <c r="X1051" s="122">
        <v>0</v>
      </c>
      <c r="Y1051" s="122">
        <v>0</v>
      </c>
      <c r="Z1051" s="122">
        <v>0</v>
      </c>
      <c r="AA1051" s="122">
        <v>0</v>
      </c>
      <c r="AB1051" s="122">
        <v>0</v>
      </c>
      <c r="AC1051" s="122">
        <v>0</v>
      </c>
      <c r="AD1051" s="121"/>
      <c r="BO1051" s="72" t="s">
        <v>42</v>
      </c>
      <c r="BP1051" s="73" t="s">
        <v>4414</v>
      </c>
      <c r="BQ1051" s="75">
        <v>225000625</v>
      </c>
      <c r="BR1051" s="75">
        <v>243000625</v>
      </c>
      <c r="BS1051" s="75">
        <v>261000625</v>
      </c>
      <c r="BT1051" s="75">
        <v>288000625</v>
      </c>
      <c r="BU1051" s="75">
        <v>297000625</v>
      </c>
      <c r="BV1051" s="75">
        <v>306000625</v>
      </c>
      <c r="BW1051" s="75">
        <v>324000625</v>
      </c>
      <c r="BX1051" s="75">
        <v>351000625</v>
      </c>
      <c r="BY1051" s="75">
        <v>369000625</v>
      </c>
      <c r="BZ1051" s="75">
        <v>0</v>
      </c>
      <c r="CA1051" s="75">
        <v>0</v>
      </c>
    </row>
    <row r="1052" spans="14:79" ht="12" customHeight="1">
      <c r="N1052" s="119" t="s">
        <v>36</v>
      </c>
      <c r="O1052" s="120" t="s">
        <v>972</v>
      </c>
      <c r="P1052" s="122">
        <v>125000026</v>
      </c>
      <c r="Q1052" s="122">
        <v>135000026</v>
      </c>
      <c r="R1052" s="122">
        <v>150000026</v>
      </c>
      <c r="S1052" s="122">
        <v>160000026</v>
      </c>
      <c r="T1052" s="122">
        <v>170000026</v>
      </c>
      <c r="U1052" s="122">
        <v>190000026</v>
      </c>
      <c r="V1052" s="122">
        <v>200000026</v>
      </c>
      <c r="W1052" s="122">
        <v>250000026</v>
      </c>
      <c r="X1052" s="122">
        <v>0</v>
      </c>
      <c r="Y1052" s="122">
        <v>0</v>
      </c>
      <c r="Z1052" s="122">
        <v>0</v>
      </c>
      <c r="AA1052" s="122">
        <v>0</v>
      </c>
      <c r="AB1052" s="122">
        <v>0</v>
      </c>
      <c r="AC1052" s="122">
        <v>0</v>
      </c>
      <c r="AD1052" s="121"/>
      <c r="BO1052" s="72" t="s">
        <v>42</v>
      </c>
      <c r="BP1052" s="73" t="s">
        <v>5043</v>
      </c>
      <c r="BQ1052" s="75">
        <v>225000925</v>
      </c>
      <c r="BR1052" s="75">
        <v>265000925</v>
      </c>
      <c r="BS1052" s="75">
        <v>275000925</v>
      </c>
      <c r="BT1052" s="75">
        <v>295000925</v>
      </c>
      <c r="BU1052" s="75">
        <v>305000925</v>
      </c>
      <c r="BV1052" s="75">
        <v>310000925</v>
      </c>
      <c r="BW1052" s="75">
        <v>325000925</v>
      </c>
      <c r="BX1052" s="75">
        <v>345000925</v>
      </c>
      <c r="BY1052" s="75">
        <v>0</v>
      </c>
      <c r="BZ1052" s="75">
        <v>0</v>
      </c>
      <c r="CA1052" s="75">
        <v>0</v>
      </c>
    </row>
    <row r="1053" spans="14:79" ht="12" customHeight="1">
      <c r="N1053" s="119" t="s">
        <v>36</v>
      </c>
      <c r="O1053" s="120" t="s">
        <v>973</v>
      </c>
      <c r="P1053" s="122">
        <v>125000026</v>
      </c>
      <c r="Q1053" s="122">
        <v>135000026</v>
      </c>
      <c r="R1053" s="122">
        <v>150000026</v>
      </c>
      <c r="S1053" s="122">
        <v>160000026</v>
      </c>
      <c r="T1053" s="122">
        <v>170000026</v>
      </c>
      <c r="U1053" s="122">
        <v>190000026</v>
      </c>
      <c r="V1053" s="122">
        <v>200000026</v>
      </c>
      <c r="W1053" s="122">
        <v>250000026</v>
      </c>
      <c r="X1053" s="122">
        <v>0</v>
      </c>
      <c r="Y1053" s="122">
        <v>0</v>
      </c>
      <c r="Z1053" s="122">
        <v>0</v>
      </c>
      <c r="AA1053" s="122">
        <v>0</v>
      </c>
      <c r="AB1053" s="122">
        <v>0</v>
      </c>
      <c r="AC1053" s="122">
        <v>0</v>
      </c>
      <c r="AD1053" s="121"/>
      <c r="BO1053" s="72" t="s">
        <v>42</v>
      </c>
      <c r="BP1053" s="73" t="s">
        <v>4415</v>
      </c>
      <c r="BQ1053" s="75">
        <v>207000625</v>
      </c>
      <c r="BR1053" s="75">
        <v>225000625</v>
      </c>
      <c r="BS1053" s="75">
        <v>270000625</v>
      </c>
      <c r="BT1053" s="75">
        <v>297000625</v>
      </c>
      <c r="BU1053" s="75">
        <v>306000625</v>
      </c>
      <c r="BV1053" s="75">
        <v>315000625</v>
      </c>
      <c r="BW1053" s="75">
        <v>333000625</v>
      </c>
      <c r="BX1053" s="75">
        <v>351000625</v>
      </c>
      <c r="BY1053" s="75">
        <v>369000625</v>
      </c>
      <c r="BZ1053" s="75">
        <v>0</v>
      </c>
      <c r="CA1053" s="75">
        <v>0</v>
      </c>
    </row>
    <row r="1054" spans="14:79" ht="12" customHeight="1">
      <c r="N1054" s="119" t="s">
        <v>36</v>
      </c>
      <c r="O1054" s="120" t="s">
        <v>2827</v>
      </c>
      <c r="P1054" s="122">
        <v>0</v>
      </c>
      <c r="Q1054" s="122">
        <v>0</v>
      </c>
      <c r="R1054" s="122">
        <v>0</v>
      </c>
      <c r="S1054" s="122">
        <v>0</v>
      </c>
      <c r="T1054" s="122">
        <v>0</v>
      </c>
      <c r="U1054" s="122">
        <v>0</v>
      </c>
      <c r="V1054" s="122">
        <v>0</v>
      </c>
      <c r="W1054" s="122">
        <v>0</v>
      </c>
      <c r="X1054" s="122">
        <v>0</v>
      </c>
      <c r="Y1054" s="122">
        <v>0</v>
      </c>
      <c r="Z1054" s="122">
        <v>410000026</v>
      </c>
      <c r="AA1054" s="122">
        <v>430000026</v>
      </c>
      <c r="AB1054" s="122">
        <v>480000026</v>
      </c>
      <c r="AC1054" s="122">
        <v>550000026</v>
      </c>
      <c r="AD1054" s="121"/>
      <c r="BO1054" s="72" t="s">
        <v>42</v>
      </c>
      <c r="BP1054" s="73" t="s">
        <v>5044</v>
      </c>
      <c r="BQ1054" s="75">
        <v>205000925</v>
      </c>
      <c r="BR1054" s="75">
        <v>215000925</v>
      </c>
      <c r="BS1054" s="75">
        <v>225000925</v>
      </c>
      <c r="BT1054" s="75">
        <v>235000925</v>
      </c>
      <c r="BU1054" s="75">
        <v>250000925</v>
      </c>
      <c r="BV1054" s="75">
        <v>260000925</v>
      </c>
      <c r="BW1054" s="75">
        <v>275000925</v>
      </c>
      <c r="BX1054" s="75">
        <v>305000925</v>
      </c>
      <c r="BY1054" s="75">
        <v>0</v>
      </c>
      <c r="BZ1054" s="75">
        <v>0</v>
      </c>
      <c r="CA1054" s="75">
        <v>0</v>
      </c>
    </row>
    <row r="1055" spans="14:79" ht="12" customHeight="1">
      <c r="N1055" s="119" t="s">
        <v>36</v>
      </c>
      <c r="O1055" s="120" t="s">
        <v>3381</v>
      </c>
      <c r="P1055" s="121"/>
      <c r="Q1055" s="121"/>
      <c r="R1055" s="121"/>
      <c r="S1055" s="121"/>
      <c r="T1055" s="121"/>
      <c r="U1055" s="121"/>
      <c r="V1055" s="121"/>
      <c r="W1055" s="121"/>
      <c r="X1055" s="121"/>
      <c r="Y1055" s="121"/>
      <c r="Z1055" s="121"/>
      <c r="AA1055" s="122">
        <v>430000026</v>
      </c>
      <c r="AB1055" s="122">
        <v>490000026</v>
      </c>
      <c r="AC1055" s="121"/>
      <c r="AD1055" s="121"/>
      <c r="BO1055" s="72" t="s">
        <v>42</v>
      </c>
      <c r="BP1055" s="73" t="s">
        <v>4416</v>
      </c>
      <c r="BQ1055" s="75">
        <v>200000725</v>
      </c>
      <c r="BR1055" s="75">
        <v>243000625</v>
      </c>
      <c r="BS1055" s="75">
        <v>250000925</v>
      </c>
      <c r="BT1055" s="75">
        <v>261000625</v>
      </c>
      <c r="BU1055" s="75">
        <v>280000925</v>
      </c>
      <c r="BV1055" s="75">
        <v>306000625</v>
      </c>
      <c r="BW1055" s="75">
        <v>324000625</v>
      </c>
      <c r="BX1055" s="75">
        <v>342000625</v>
      </c>
      <c r="BY1055" s="75">
        <v>369000625</v>
      </c>
      <c r="BZ1055" s="75">
        <v>0</v>
      </c>
      <c r="CA1055" s="75">
        <v>0</v>
      </c>
    </row>
    <row r="1056" spans="14:79" ht="12" customHeight="1">
      <c r="N1056" s="119" t="s">
        <v>36</v>
      </c>
      <c r="O1056" s="120" t="s">
        <v>2279</v>
      </c>
      <c r="P1056" s="122">
        <v>0</v>
      </c>
      <c r="Q1056" s="122">
        <v>0</v>
      </c>
      <c r="R1056" s="122">
        <v>0</v>
      </c>
      <c r="S1056" s="122">
        <v>0</v>
      </c>
      <c r="T1056" s="122">
        <v>0</v>
      </c>
      <c r="U1056" s="122">
        <v>0</v>
      </c>
      <c r="V1056" s="122">
        <v>0</v>
      </c>
      <c r="W1056" s="122">
        <v>0</v>
      </c>
      <c r="X1056" s="122">
        <v>0</v>
      </c>
      <c r="Y1056" s="122">
        <v>0</v>
      </c>
      <c r="Z1056" s="122">
        <v>410000026</v>
      </c>
      <c r="AA1056" s="122">
        <v>430000026</v>
      </c>
      <c r="AB1056" s="122">
        <v>480000026</v>
      </c>
      <c r="AC1056" s="122">
        <v>550000026</v>
      </c>
      <c r="AD1056" s="121"/>
      <c r="BO1056" s="72" t="s">
        <v>42</v>
      </c>
      <c r="BP1056" s="73" t="s">
        <v>4417</v>
      </c>
      <c r="BQ1056" s="75">
        <v>243000625</v>
      </c>
      <c r="BR1056" s="75">
        <v>261000625</v>
      </c>
      <c r="BS1056" s="75">
        <v>240000825</v>
      </c>
      <c r="BT1056" s="75">
        <v>250000725</v>
      </c>
      <c r="BU1056" s="75">
        <v>275000925</v>
      </c>
      <c r="BV1056" s="75">
        <v>324000625</v>
      </c>
      <c r="BW1056" s="75">
        <v>320000825</v>
      </c>
      <c r="BX1056" s="75">
        <v>360000625</v>
      </c>
      <c r="BY1056" s="75">
        <v>378000625</v>
      </c>
      <c r="BZ1056" s="75">
        <v>0</v>
      </c>
      <c r="CA1056" s="75">
        <v>0</v>
      </c>
    </row>
    <row r="1057" spans="14:79" ht="12" customHeight="1">
      <c r="N1057" s="119" t="s">
        <v>36</v>
      </c>
      <c r="O1057" s="120" t="s">
        <v>2280</v>
      </c>
      <c r="P1057" s="122">
        <v>0</v>
      </c>
      <c r="Q1057" s="122">
        <v>0</v>
      </c>
      <c r="R1057" s="122">
        <v>0</v>
      </c>
      <c r="S1057" s="122">
        <v>0</v>
      </c>
      <c r="T1057" s="122">
        <v>0</v>
      </c>
      <c r="U1057" s="122">
        <v>0</v>
      </c>
      <c r="V1057" s="122">
        <v>0</v>
      </c>
      <c r="W1057" s="122">
        <v>0</v>
      </c>
      <c r="X1057" s="122">
        <v>0</v>
      </c>
      <c r="Y1057" s="122">
        <v>0</v>
      </c>
      <c r="Z1057" s="122">
        <v>350000000</v>
      </c>
      <c r="AA1057" s="122">
        <v>400000026</v>
      </c>
      <c r="AB1057" s="122">
        <v>450000026</v>
      </c>
      <c r="AC1057" s="122">
        <v>510000036</v>
      </c>
      <c r="AD1057" s="121"/>
      <c r="BO1057" s="72" t="s">
        <v>42</v>
      </c>
      <c r="BP1057" s="73" t="s">
        <v>4418</v>
      </c>
      <c r="BQ1057" s="75">
        <v>162000625</v>
      </c>
      <c r="BR1057" s="75">
        <v>180000625</v>
      </c>
      <c r="BS1057" s="75">
        <v>198000625</v>
      </c>
      <c r="BT1057" s="75">
        <v>225000625</v>
      </c>
      <c r="BU1057" s="75">
        <v>234000625</v>
      </c>
      <c r="BV1057" s="75">
        <v>243000625</v>
      </c>
      <c r="BW1057" s="75">
        <v>261000625</v>
      </c>
      <c r="BX1057" s="75">
        <v>288000625</v>
      </c>
      <c r="BY1057" s="75">
        <v>351000625</v>
      </c>
      <c r="BZ1057" s="75">
        <v>0</v>
      </c>
      <c r="CA1057" s="75">
        <v>0</v>
      </c>
    </row>
    <row r="1058" spans="14:79" ht="12" customHeight="1">
      <c r="N1058" s="119" t="s">
        <v>36</v>
      </c>
      <c r="O1058" s="120" t="s">
        <v>2659</v>
      </c>
      <c r="P1058" s="122">
        <v>0</v>
      </c>
      <c r="Q1058" s="122">
        <v>0</v>
      </c>
      <c r="R1058" s="122">
        <v>0</v>
      </c>
      <c r="S1058" s="122">
        <v>0</v>
      </c>
      <c r="T1058" s="122">
        <v>0</v>
      </c>
      <c r="U1058" s="122">
        <v>0</v>
      </c>
      <c r="V1058" s="122">
        <v>0</v>
      </c>
      <c r="W1058" s="122">
        <v>0</v>
      </c>
      <c r="X1058" s="122">
        <v>0</v>
      </c>
      <c r="Y1058" s="122">
        <v>0</v>
      </c>
      <c r="Z1058" s="122">
        <v>350000000</v>
      </c>
      <c r="AA1058" s="122">
        <v>400000026</v>
      </c>
      <c r="AB1058" s="122">
        <v>450000026</v>
      </c>
      <c r="AC1058" s="122">
        <v>510000036</v>
      </c>
      <c r="AD1058" s="121"/>
      <c r="BO1058" s="72" t="s">
        <v>42</v>
      </c>
      <c r="BP1058" s="73" t="s">
        <v>4419</v>
      </c>
      <c r="BQ1058" s="75">
        <v>230000026</v>
      </c>
      <c r="BR1058" s="75">
        <v>250000026</v>
      </c>
      <c r="BS1058" s="75">
        <v>265000026</v>
      </c>
      <c r="BT1058" s="75">
        <v>290000026</v>
      </c>
      <c r="BU1058" s="75">
        <v>310000026</v>
      </c>
      <c r="BV1058" s="75">
        <v>330000026</v>
      </c>
      <c r="BW1058" s="75">
        <v>0</v>
      </c>
      <c r="BX1058" s="75">
        <v>0</v>
      </c>
      <c r="BY1058" s="75">
        <v>0</v>
      </c>
      <c r="BZ1058" s="75">
        <v>0</v>
      </c>
      <c r="CA1058" s="75">
        <v>0</v>
      </c>
    </row>
    <row r="1059" spans="14:79" ht="12" customHeight="1">
      <c r="N1059" s="119" t="s">
        <v>36</v>
      </c>
      <c r="O1059" s="120" t="s">
        <v>2217</v>
      </c>
      <c r="P1059" s="122">
        <v>0</v>
      </c>
      <c r="Q1059" s="122">
        <v>0</v>
      </c>
      <c r="R1059" s="122">
        <v>0</v>
      </c>
      <c r="S1059" s="122">
        <v>0</v>
      </c>
      <c r="T1059" s="122">
        <v>0</v>
      </c>
      <c r="U1059" s="122">
        <v>0</v>
      </c>
      <c r="V1059" s="122">
        <v>0</v>
      </c>
      <c r="W1059" s="122">
        <v>0</v>
      </c>
      <c r="X1059" s="122">
        <v>0</v>
      </c>
      <c r="Y1059" s="122">
        <v>0</v>
      </c>
      <c r="Z1059" s="122">
        <v>410000026</v>
      </c>
      <c r="AA1059" s="122">
        <v>430000026</v>
      </c>
      <c r="AB1059" s="122">
        <v>480000026</v>
      </c>
      <c r="AC1059" s="122">
        <v>550000026</v>
      </c>
      <c r="AD1059" s="121"/>
      <c r="BO1059" s="72" t="s">
        <v>42</v>
      </c>
      <c r="BP1059" s="73" t="s">
        <v>4420</v>
      </c>
      <c r="BQ1059" s="75">
        <v>58000625</v>
      </c>
      <c r="BR1059" s="75">
        <v>63000625</v>
      </c>
      <c r="BS1059" s="75">
        <v>67000625</v>
      </c>
      <c r="BT1059" s="75">
        <v>72000625</v>
      </c>
      <c r="BU1059" s="75">
        <v>76000625</v>
      </c>
      <c r="BV1059" s="75">
        <v>81000625</v>
      </c>
      <c r="BW1059" s="75">
        <v>85000625</v>
      </c>
      <c r="BX1059" s="75">
        <v>94000625</v>
      </c>
      <c r="BY1059" s="75">
        <v>99000625</v>
      </c>
      <c r="BZ1059" s="75">
        <v>0</v>
      </c>
      <c r="CA1059" s="75">
        <v>0</v>
      </c>
    </row>
    <row r="1060" spans="14:79" ht="12" customHeight="1">
      <c r="N1060" s="119" t="s">
        <v>36</v>
      </c>
      <c r="O1060" s="120" t="s">
        <v>2742</v>
      </c>
      <c r="P1060" s="122">
        <v>0</v>
      </c>
      <c r="Q1060" s="122">
        <v>0</v>
      </c>
      <c r="R1060" s="122">
        <v>0</v>
      </c>
      <c r="S1060" s="122">
        <v>0</v>
      </c>
      <c r="T1060" s="122">
        <v>0</v>
      </c>
      <c r="U1060" s="122">
        <v>0</v>
      </c>
      <c r="V1060" s="122">
        <v>0</v>
      </c>
      <c r="W1060" s="122">
        <v>0</v>
      </c>
      <c r="X1060" s="122">
        <v>0</v>
      </c>
      <c r="Y1060" s="122">
        <v>0</v>
      </c>
      <c r="Z1060" s="122">
        <v>0</v>
      </c>
      <c r="AA1060" s="122">
        <v>620000026</v>
      </c>
      <c r="AB1060" s="122">
        <v>750000026</v>
      </c>
      <c r="AC1060" s="122">
        <v>900000026</v>
      </c>
      <c r="AD1060" s="121"/>
      <c r="BO1060" s="72" t="s">
        <v>42</v>
      </c>
      <c r="BP1060" s="73" t="s">
        <v>4421</v>
      </c>
      <c r="BQ1060" s="75">
        <v>243000625</v>
      </c>
      <c r="BR1060" s="75">
        <v>261000625</v>
      </c>
      <c r="BS1060" s="75">
        <v>198000625</v>
      </c>
      <c r="BT1060" s="75">
        <v>306000625</v>
      </c>
      <c r="BU1060" s="75">
        <v>315000625</v>
      </c>
      <c r="BV1060" s="75">
        <v>324000625</v>
      </c>
      <c r="BW1060" s="75">
        <v>342000625</v>
      </c>
      <c r="BX1060" s="75">
        <v>360000625</v>
      </c>
      <c r="BY1060" s="75">
        <v>378000625</v>
      </c>
      <c r="BZ1060" s="75">
        <v>396000625</v>
      </c>
      <c r="CA1060" s="75">
        <v>0</v>
      </c>
    </row>
    <row r="1061" spans="14:79" ht="12" customHeight="1">
      <c r="N1061" s="119" t="s">
        <v>36</v>
      </c>
      <c r="O1061" s="120" t="s">
        <v>2597</v>
      </c>
      <c r="P1061" s="122">
        <v>0</v>
      </c>
      <c r="Q1061" s="122">
        <v>0</v>
      </c>
      <c r="R1061" s="122">
        <v>0</v>
      </c>
      <c r="S1061" s="122">
        <v>0</v>
      </c>
      <c r="T1061" s="122">
        <v>0</v>
      </c>
      <c r="U1061" s="122">
        <v>0</v>
      </c>
      <c r="V1061" s="122">
        <v>0</v>
      </c>
      <c r="W1061" s="122">
        <v>0</v>
      </c>
      <c r="X1061" s="122">
        <v>190000026</v>
      </c>
      <c r="Y1061" s="122">
        <v>200000026</v>
      </c>
      <c r="Z1061" s="122">
        <v>0</v>
      </c>
      <c r="AA1061" s="122">
        <v>0</v>
      </c>
      <c r="AB1061" s="122">
        <v>0</v>
      </c>
      <c r="AC1061" s="122">
        <v>0</v>
      </c>
      <c r="AD1061" s="121"/>
      <c r="BO1061" s="72" t="s">
        <v>42</v>
      </c>
      <c r="BP1061" s="73" t="s">
        <v>5264</v>
      </c>
      <c r="BQ1061" s="74"/>
      <c r="BR1061" s="74"/>
      <c r="BS1061" s="74"/>
      <c r="BT1061" s="74"/>
      <c r="BU1061" s="74"/>
      <c r="BV1061" s="74"/>
      <c r="BW1061" s="75">
        <v>320000825</v>
      </c>
      <c r="BX1061" s="74"/>
      <c r="BY1061" s="74"/>
      <c r="BZ1061" s="74"/>
      <c r="CA1061" s="74"/>
    </row>
    <row r="1062" spans="14:79" ht="12" customHeight="1">
      <c r="N1062" s="119" t="s">
        <v>36</v>
      </c>
      <c r="O1062" s="120" t="s">
        <v>2598</v>
      </c>
      <c r="P1062" s="122">
        <v>0</v>
      </c>
      <c r="Q1062" s="122">
        <v>0</v>
      </c>
      <c r="R1062" s="122">
        <v>0</v>
      </c>
      <c r="S1062" s="122">
        <v>0</v>
      </c>
      <c r="T1062" s="122">
        <v>0</v>
      </c>
      <c r="U1062" s="122">
        <v>0</v>
      </c>
      <c r="V1062" s="122">
        <v>0</v>
      </c>
      <c r="W1062" s="122">
        <v>0</v>
      </c>
      <c r="X1062" s="122">
        <v>0</v>
      </c>
      <c r="Y1062" s="122">
        <v>200000026</v>
      </c>
      <c r="Z1062" s="122">
        <v>210000026</v>
      </c>
      <c r="AA1062" s="122">
        <v>0</v>
      </c>
      <c r="AB1062" s="122">
        <v>0</v>
      </c>
      <c r="AC1062" s="122">
        <v>0</v>
      </c>
      <c r="AD1062" s="121"/>
      <c r="BO1062" s="72" t="s">
        <v>42</v>
      </c>
      <c r="BP1062" s="73" t="s">
        <v>4422</v>
      </c>
      <c r="BQ1062" s="75">
        <v>225000625</v>
      </c>
      <c r="BR1062" s="75">
        <v>243000625</v>
      </c>
      <c r="BS1062" s="75">
        <v>252000625</v>
      </c>
      <c r="BT1062" s="75">
        <v>279000625</v>
      </c>
      <c r="BU1062" s="75">
        <v>288000625</v>
      </c>
      <c r="BV1062" s="75">
        <v>306000625</v>
      </c>
      <c r="BW1062" s="75">
        <v>315000625</v>
      </c>
      <c r="BX1062" s="75">
        <v>333000625</v>
      </c>
      <c r="BY1062" s="75">
        <v>360000625</v>
      </c>
      <c r="BZ1062" s="75">
        <v>0</v>
      </c>
      <c r="CA1062" s="75">
        <v>0</v>
      </c>
    </row>
    <row r="1063" spans="14:79" ht="12" customHeight="1">
      <c r="N1063" s="119" t="s">
        <v>36</v>
      </c>
      <c r="O1063" s="120" t="s">
        <v>2000</v>
      </c>
      <c r="P1063" s="122">
        <v>0</v>
      </c>
      <c r="Q1063" s="122">
        <v>0</v>
      </c>
      <c r="R1063" s="122">
        <v>0</v>
      </c>
      <c r="S1063" s="122">
        <v>0</v>
      </c>
      <c r="T1063" s="122">
        <v>0</v>
      </c>
      <c r="U1063" s="122">
        <v>0</v>
      </c>
      <c r="V1063" s="122">
        <v>0</v>
      </c>
      <c r="W1063" s="122">
        <v>0</v>
      </c>
      <c r="X1063" s="122">
        <v>0</v>
      </c>
      <c r="Y1063" s="122">
        <v>320000026</v>
      </c>
      <c r="Z1063" s="122">
        <v>380000026</v>
      </c>
      <c r="AA1063" s="122">
        <v>0</v>
      </c>
      <c r="AB1063" s="122">
        <v>0</v>
      </c>
      <c r="AC1063" s="122">
        <v>0</v>
      </c>
      <c r="AD1063" s="121"/>
      <c r="BO1063" s="72" t="s">
        <v>42</v>
      </c>
      <c r="BP1063" s="73" t="s">
        <v>4423</v>
      </c>
      <c r="BQ1063" s="75">
        <v>225000625</v>
      </c>
      <c r="BR1063" s="75">
        <v>243000625</v>
      </c>
      <c r="BS1063" s="75">
        <v>261000625</v>
      </c>
      <c r="BT1063" s="75">
        <v>288000625</v>
      </c>
      <c r="BU1063" s="75">
        <v>297000625</v>
      </c>
      <c r="BV1063" s="75">
        <v>306000625</v>
      </c>
      <c r="BW1063" s="75">
        <v>324000625</v>
      </c>
      <c r="BX1063" s="75">
        <v>342000625</v>
      </c>
      <c r="BY1063" s="75">
        <v>360000625</v>
      </c>
      <c r="BZ1063" s="75">
        <v>0</v>
      </c>
      <c r="CA1063" s="75">
        <v>0</v>
      </c>
    </row>
    <row r="1064" spans="14:79" ht="12" customHeight="1">
      <c r="N1064" s="119" t="s">
        <v>36</v>
      </c>
      <c r="O1064" s="120" t="s">
        <v>2599</v>
      </c>
      <c r="P1064" s="122">
        <v>0</v>
      </c>
      <c r="Q1064" s="122">
        <v>0</v>
      </c>
      <c r="R1064" s="122">
        <v>0</v>
      </c>
      <c r="S1064" s="122">
        <v>0</v>
      </c>
      <c r="T1064" s="122">
        <v>0</v>
      </c>
      <c r="U1064" s="122">
        <v>0</v>
      </c>
      <c r="V1064" s="122">
        <v>0</v>
      </c>
      <c r="W1064" s="122">
        <v>0</v>
      </c>
      <c r="X1064" s="122">
        <v>0</v>
      </c>
      <c r="Y1064" s="122">
        <v>200000026</v>
      </c>
      <c r="Z1064" s="122">
        <v>210000026</v>
      </c>
      <c r="AA1064" s="122">
        <v>0</v>
      </c>
      <c r="AB1064" s="122">
        <v>0</v>
      </c>
      <c r="AC1064" s="122">
        <v>0</v>
      </c>
      <c r="AD1064" s="121"/>
      <c r="BO1064" s="72" t="s">
        <v>42</v>
      </c>
      <c r="BP1064" s="73" t="s">
        <v>4424</v>
      </c>
      <c r="BQ1064" s="75">
        <v>225000625</v>
      </c>
      <c r="BR1064" s="75">
        <v>243000625</v>
      </c>
      <c r="BS1064" s="75">
        <v>198000625</v>
      </c>
      <c r="BT1064" s="75">
        <v>261000625</v>
      </c>
      <c r="BU1064" s="75">
        <v>270000625</v>
      </c>
      <c r="BV1064" s="75">
        <v>306000625</v>
      </c>
      <c r="BW1064" s="75">
        <v>315000625</v>
      </c>
      <c r="BX1064" s="75">
        <v>333000625</v>
      </c>
      <c r="BY1064" s="75">
        <v>0</v>
      </c>
      <c r="BZ1064" s="75">
        <v>0</v>
      </c>
      <c r="CA1064" s="75">
        <v>0</v>
      </c>
    </row>
    <row r="1065" spans="14:79" ht="12" customHeight="1">
      <c r="N1065" s="119" t="s">
        <v>36</v>
      </c>
      <c r="O1065" s="120" t="s">
        <v>2600</v>
      </c>
      <c r="P1065" s="122">
        <v>0</v>
      </c>
      <c r="Q1065" s="122">
        <v>0</v>
      </c>
      <c r="R1065" s="122">
        <v>0</v>
      </c>
      <c r="S1065" s="122">
        <v>0</v>
      </c>
      <c r="T1065" s="122">
        <v>0</v>
      </c>
      <c r="U1065" s="122">
        <v>0</v>
      </c>
      <c r="V1065" s="122">
        <v>0</v>
      </c>
      <c r="W1065" s="122">
        <v>0</v>
      </c>
      <c r="X1065" s="122">
        <v>190000026</v>
      </c>
      <c r="Y1065" s="122">
        <v>200000026</v>
      </c>
      <c r="Z1065" s="122">
        <v>0</v>
      </c>
      <c r="AA1065" s="122">
        <v>0</v>
      </c>
      <c r="AB1065" s="122">
        <v>0</v>
      </c>
      <c r="AC1065" s="122">
        <v>0</v>
      </c>
      <c r="AD1065" s="121"/>
      <c r="BO1065" s="72" t="s">
        <v>42</v>
      </c>
      <c r="BP1065" s="73" t="s">
        <v>4425</v>
      </c>
      <c r="BQ1065" s="75">
        <v>225000625</v>
      </c>
      <c r="BR1065" s="75">
        <v>243000625</v>
      </c>
      <c r="BS1065" s="75">
        <v>261000625</v>
      </c>
      <c r="BT1065" s="75">
        <v>288000625</v>
      </c>
      <c r="BU1065" s="75">
        <v>0</v>
      </c>
      <c r="BV1065" s="75">
        <v>0</v>
      </c>
      <c r="BW1065" s="75">
        <v>0</v>
      </c>
      <c r="BX1065" s="75">
        <v>0</v>
      </c>
      <c r="BY1065" s="75">
        <v>0</v>
      </c>
      <c r="BZ1065" s="75">
        <v>0</v>
      </c>
      <c r="CA1065" s="75">
        <v>0</v>
      </c>
    </row>
    <row r="1066" spans="14:79" ht="12" customHeight="1">
      <c r="N1066" s="119" t="s">
        <v>36</v>
      </c>
      <c r="O1066" s="120" t="s">
        <v>2601</v>
      </c>
      <c r="P1066" s="122">
        <v>0</v>
      </c>
      <c r="Q1066" s="122">
        <v>0</v>
      </c>
      <c r="R1066" s="122">
        <v>0</v>
      </c>
      <c r="S1066" s="122">
        <v>0</v>
      </c>
      <c r="T1066" s="122">
        <v>0</v>
      </c>
      <c r="U1066" s="122">
        <v>0</v>
      </c>
      <c r="V1066" s="122">
        <v>0</v>
      </c>
      <c r="W1066" s="122">
        <v>0</v>
      </c>
      <c r="X1066" s="122">
        <v>190000026</v>
      </c>
      <c r="Y1066" s="122">
        <v>200000026</v>
      </c>
      <c r="Z1066" s="122">
        <v>0</v>
      </c>
      <c r="AA1066" s="122">
        <v>0</v>
      </c>
      <c r="AB1066" s="122">
        <v>0</v>
      </c>
      <c r="AC1066" s="122">
        <v>0</v>
      </c>
      <c r="AD1066" s="121"/>
      <c r="BO1066" s="72" t="s">
        <v>42</v>
      </c>
      <c r="BP1066" s="73" t="s">
        <v>4426</v>
      </c>
      <c r="BQ1066" s="75">
        <v>234000625</v>
      </c>
      <c r="BR1066" s="75">
        <v>252000625</v>
      </c>
      <c r="BS1066" s="75">
        <v>270000625</v>
      </c>
      <c r="BT1066" s="75">
        <v>297000625</v>
      </c>
      <c r="BU1066" s="75">
        <v>306000625</v>
      </c>
      <c r="BV1066" s="75">
        <v>315000625</v>
      </c>
      <c r="BW1066" s="75">
        <v>333000625</v>
      </c>
      <c r="BX1066" s="75">
        <v>342000625</v>
      </c>
      <c r="BY1066" s="75">
        <v>360000625</v>
      </c>
      <c r="BZ1066" s="75">
        <v>0</v>
      </c>
      <c r="CA1066" s="75">
        <v>0</v>
      </c>
    </row>
    <row r="1067" spans="14:79" ht="12" customHeight="1">
      <c r="N1067" s="119" t="s">
        <v>36</v>
      </c>
      <c r="O1067" s="120" t="s">
        <v>2602</v>
      </c>
      <c r="P1067" s="122">
        <v>0</v>
      </c>
      <c r="Q1067" s="122">
        <v>0</v>
      </c>
      <c r="R1067" s="122">
        <v>0</v>
      </c>
      <c r="S1067" s="122">
        <v>0</v>
      </c>
      <c r="T1067" s="122">
        <v>0</v>
      </c>
      <c r="U1067" s="122">
        <v>0</v>
      </c>
      <c r="V1067" s="122">
        <v>0</v>
      </c>
      <c r="W1067" s="122">
        <v>0</v>
      </c>
      <c r="X1067" s="122">
        <v>0</v>
      </c>
      <c r="Y1067" s="122">
        <v>200000026</v>
      </c>
      <c r="Z1067" s="122">
        <v>210000026</v>
      </c>
      <c r="AA1067" s="122">
        <v>0</v>
      </c>
      <c r="AB1067" s="122">
        <v>0</v>
      </c>
      <c r="AC1067" s="122">
        <v>0</v>
      </c>
      <c r="AD1067" s="121"/>
      <c r="BO1067" s="72" t="s">
        <v>42</v>
      </c>
      <c r="BP1067" s="73" t="s">
        <v>4427</v>
      </c>
      <c r="BQ1067" s="75">
        <v>216000625</v>
      </c>
      <c r="BR1067" s="75">
        <v>234000625</v>
      </c>
      <c r="BS1067" s="75">
        <v>252000625</v>
      </c>
      <c r="BT1067" s="75">
        <v>279000625</v>
      </c>
      <c r="BU1067" s="75">
        <v>288000625</v>
      </c>
      <c r="BV1067" s="75">
        <v>297000625</v>
      </c>
      <c r="BW1067" s="75">
        <v>315000625</v>
      </c>
      <c r="BX1067" s="75">
        <v>0</v>
      </c>
      <c r="BY1067" s="75">
        <v>0</v>
      </c>
      <c r="BZ1067" s="75">
        <v>0</v>
      </c>
      <c r="CA1067" s="75">
        <v>0</v>
      </c>
    </row>
    <row r="1068" spans="14:79" ht="12" customHeight="1">
      <c r="N1068" s="119" t="s">
        <v>36</v>
      </c>
      <c r="O1068" s="120" t="s">
        <v>2003</v>
      </c>
      <c r="P1068" s="122">
        <v>0</v>
      </c>
      <c r="Q1068" s="122">
        <v>0</v>
      </c>
      <c r="R1068" s="122">
        <v>0</v>
      </c>
      <c r="S1068" s="122">
        <v>0</v>
      </c>
      <c r="T1068" s="122">
        <v>0</v>
      </c>
      <c r="U1068" s="122">
        <v>0</v>
      </c>
      <c r="V1068" s="122">
        <v>0</v>
      </c>
      <c r="W1068" s="122">
        <v>0</v>
      </c>
      <c r="X1068" s="122">
        <v>195000026</v>
      </c>
      <c r="Y1068" s="122">
        <v>225000026</v>
      </c>
      <c r="Z1068" s="122">
        <v>0</v>
      </c>
      <c r="AA1068" s="122">
        <v>0</v>
      </c>
      <c r="AB1068" s="122">
        <v>0</v>
      </c>
      <c r="AC1068" s="122">
        <v>0</v>
      </c>
      <c r="AD1068" s="121"/>
      <c r="BO1068" s="72" t="s">
        <v>42</v>
      </c>
      <c r="BP1068" s="73" t="s">
        <v>5248</v>
      </c>
      <c r="BQ1068" s="74"/>
      <c r="BR1068" s="74"/>
      <c r="BS1068" s="74"/>
      <c r="BT1068" s="74"/>
      <c r="BU1068" s="75">
        <v>250000925</v>
      </c>
      <c r="BV1068" s="74"/>
      <c r="BW1068" s="74"/>
      <c r="BX1068" s="74"/>
      <c r="BY1068" s="74"/>
      <c r="BZ1068" s="74"/>
      <c r="CA1068" s="74"/>
    </row>
    <row r="1069" spans="14:79" ht="12" customHeight="1">
      <c r="N1069" s="119" t="s">
        <v>36</v>
      </c>
      <c r="O1069" s="120" t="s">
        <v>2603</v>
      </c>
      <c r="P1069" s="122">
        <v>0</v>
      </c>
      <c r="Q1069" s="122">
        <v>0</v>
      </c>
      <c r="R1069" s="122">
        <v>0</v>
      </c>
      <c r="S1069" s="122">
        <v>0</v>
      </c>
      <c r="T1069" s="122">
        <v>0</v>
      </c>
      <c r="U1069" s="122">
        <v>0</v>
      </c>
      <c r="V1069" s="122">
        <v>0</v>
      </c>
      <c r="W1069" s="122">
        <v>0</v>
      </c>
      <c r="X1069" s="122">
        <v>0</v>
      </c>
      <c r="Y1069" s="122">
        <v>250000026</v>
      </c>
      <c r="Z1069" s="122">
        <v>0</v>
      </c>
      <c r="AA1069" s="122">
        <v>0</v>
      </c>
      <c r="AB1069" s="122">
        <v>0</v>
      </c>
      <c r="AC1069" s="122">
        <v>0</v>
      </c>
      <c r="AD1069" s="121"/>
      <c r="BO1069" s="72" t="s">
        <v>42</v>
      </c>
      <c r="BP1069" s="73" t="s">
        <v>4428</v>
      </c>
      <c r="BQ1069" s="75">
        <v>0</v>
      </c>
      <c r="BR1069" s="75">
        <v>0</v>
      </c>
      <c r="BS1069" s="75">
        <v>270000625</v>
      </c>
      <c r="BT1069" s="75">
        <v>252000625</v>
      </c>
      <c r="BU1069" s="75">
        <v>306000625</v>
      </c>
      <c r="BV1069" s="75">
        <v>0</v>
      </c>
      <c r="BW1069" s="75">
        <v>0</v>
      </c>
      <c r="BX1069" s="75">
        <v>0</v>
      </c>
      <c r="BY1069" s="75">
        <v>0</v>
      </c>
      <c r="BZ1069" s="75">
        <v>0</v>
      </c>
      <c r="CA1069" s="75">
        <v>0</v>
      </c>
    </row>
    <row r="1070" spans="14:79" ht="12" customHeight="1">
      <c r="N1070" s="119" t="s">
        <v>36</v>
      </c>
      <c r="O1070" s="120" t="s">
        <v>3013</v>
      </c>
      <c r="P1070" s="122">
        <v>0</v>
      </c>
      <c r="Q1070" s="122">
        <v>0</v>
      </c>
      <c r="R1070" s="122">
        <v>0</v>
      </c>
      <c r="S1070" s="122">
        <v>0</v>
      </c>
      <c r="T1070" s="122">
        <v>0</v>
      </c>
      <c r="U1070" s="122">
        <v>0</v>
      </c>
      <c r="V1070" s="122">
        <v>0</v>
      </c>
      <c r="W1070" s="122">
        <v>0</v>
      </c>
      <c r="X1070" s="122">
        <v>0</v>
      </c>
      <c r="Y1070" s="122">
        <v>0</v>
      </c>
      <c r="Z1070" s="122">
        <v>0</v>
      </c>
      <c r="AA1070" s="122">
        <v>0</v>
      </c>
      <c r="AB1070" s="122">
        <v>400000026</v>
      </c>
      <c r="AC1070" s="122">
        <v>450000026</v>
      </c>
      <c r="AD1070" s="121"/>
      <c r="BO1070" s="72" t="s">
        <v>42</v>
      </c>
      <c r="BP1070" s="73" t="s">
        <v>5265</v>
      </c>
      <c r="BQ1070" s="74"/>
      <c r="BR1070" s="74"/>
      <c r="BS1070" s="74"/>
      <c r="BT1070" s="74"/>
      <c r="BU1070" s="74"/>
      <c r="BV1070" s="74"/>
      <c r="BW1070" s="75">
        <v>310000925</v>
      </c>
      <c r="BX1070" s="74"/>
      <c r="BY1070" s="74"/>
      <c r="BZ1070" s="74"/>
      <c r="CA1070" s="74"/>
    </row>
    <row r="1071" spans="14:79" ht="12" customHeight="1">
      <c r="N1071" s="119" t="s">
        <v>36</v>
      </c>
      <c r="O1071" s="120" t="s">
        <v>1827</v>
      </c>
      <c r="P1071" s="122">
        <v>0</v>
      </c>
      <c r="Q1071" s="122">
        <v>0</v>
      </c>
      <c r="R1071" s="122">
        <v>0</v>
      </c>
      <c r="S1071" s="122">
        <v>0</v>
      </c>
      <c r="T1071" s="122">
        <v>0</v>
      </c>
      <c r="U1071" s="122">
        <v>0</v>
      </c>
      <c r="V1071" s="122">
        <v>0</v>
      </c>
      <c r="W1071" s="122">
        <v>180000026</v>
      </c>
      <c r="X1071" s="122">
        <v>210000026</v>
      </c>
      <c r="Y1071" s="122">
        <v>0</v>
      </c>
      <c r="Z1071" s="122">
        <v>0</v>
      </c>
      <c r="AA1071" s="122">
        <v>0</v>
      </c>
      <c r="AB1071" s="122">
        <v>0</v>
      </c>
      <c r="AC1071" s="122">
        <v>0</v>
      </c>
      <c r="AD1071" s="121"/>
      <c r="BO1071" s="72" t="s">
        <v>42</v>
      </c>
      <c r="BP1071" s="73" t="s">
        <v>4429</v>
      </c>
      <c r="BQ1071" s="75">
        <v>0</v>
      </c>
      <c r="BR1071" s="75">
        <v>0</v>
      </c>
      <c r="BS1071" s="75">
        <v>252000625</v>
      </c>
      <c r="BT1071" s="75">
        <v>279000625</v>
      </c>
      <c r="BU1071" s="75">
        <v>288000625</v>
      </c>
      <c r="BV1071" s="75">
        <v>297000625</v>
      </c>
      <c r="BW1071" s="75">
        <v>315000625</v>
      </c>
      <c r="BX1071" s="75">
        <v>333000625</v>
      </c>
      <c r="BY1071" s="75">
        <v>351000625</v>
      </c>
      <c r="BZ1071" s="75">
        <v>0</v>
      </c>
      <c r="CA1071" s="75">
        <v>0</v>
      </c>
    </row>
    <row r="1072" spans="14:79" ht="12" customHeight="1">
      <c r="N1072" s="119" t="s">
        <v>36</v>
      </c>
      <c r="O1072" s="120" t="s">
        <v>2281</v>
      </c>
      <c r="P1072" s="122">
        <v>0</v>
      </c>
      <c r="Q1072" s="122">
        <v>0</v>
      </c>
      <c r="R1072" s="122">
        <v>0</v>
      </c>
      <c r="S1072" s="122">
        <v>0</v>
      </c>
      <c r="T1072" s="122">
        <v>0</v>
      </c>
      <c r="U1072" s="122">
        <v>0</v>
      </c>
      <c r="V1072" s="122">
        <v>0</v>
      </c>
      <c r="W1072" s="122">
        <v>0</v>
      </c>
      <c r="X1072" s="122">
        <v>0</v>
      </c>
      <c r="Y1072" s="122">
        <v>600000026</v>
      </c>
      <c r="Z1072" s="122">
        <v>650000026</v>
      </c>
      <c r="AA1072" s="122">
        <v>700000026</v>
      </c>
      <c r="AB1072" s="122">
        <v>730000026</v>
      </c>
      <c r="AC1072" s="122">
        <v>780000026</v>
      </c>
      <c r="AD1072" s="121"/>
      <c r="BO1072" s="72" t="s">
        <v>42</v>
      </c>
      <c r="BP1072" s="73" t="s">
        <v>4430</v>
      </c>
      <c r="BQ1072" s="75">
        <v>162000625</v>
      </c>
      <c r="BR1072" s="75">
        <v>180000625</v>
      </c>
      <c r="BS1072" s="75">
        <v>198000625</v>
      </c>
      <c r="BT1072" s="75">
        <v>225000625</v>
      </c>
      <c r="BU1072" s="75">
        <v>234000625</v>
      </c>
      <c r="BV1072" s="75">
        <v>243000625</v>
      </c>
      <c r="BW1072" s="75">
        <v>261000625</v>
      </c>
      <c r="BX1072" s="75">
        <v>288000625</v>
      </c>
      <c r="BY1072" s="75">
        <v>351000625</v>
      </c>
      <c r="BZ1072" s="75">
        <v>0</v>
      </c>
      <c r="CA1072" s="75">
        <v>0</v>
      </c>
    </row>
    <row r="1073" spans="14:79" ht="12" customHeight="1">
      <c r="N1073" s="119" t="s">
        <v>36</v>
      </c>
      <c r="O1073" s="120" t="s">
        <v>1823</v>
      </c>
      <c r="P1073" s="122">
        <v>0</v>
      </c>
      <c r="Q1073" s="122">
        <v>0</v>
      </c>
      <c r="R1073" s="122">
        <v>0</v>
      </c>
      <c r="S1073" s="122">
        <v>0</v>
      </c>
      <c r="T1073" s="122">
        <v>0</v>
      </c>
      <c r="U1073" s="122">
        <v>0</v>
      </c>
      <c r="V1073" s="122">
        <v>0</v>
      </c>
      <c r="W1073" s="122">
        <v>0</v>
      </c>
      <c r="X1073" s="122">
        <v>0</v>
      </c>
      <c r="Y1073" s="122">
        <v>590000026</v>
      </c>
      <c r="Z1073" s="122">
        <v>620000026</v>
      </c>
      <c r="AA1073" s="122">
        <v>720000026</v>
      </c>
      <c r="AB1073" s="122">
        <v>810000026</v>
      </c>
      <c r="AC1073" s="122">
        <v>890000026</v>
      </c>
      <c r="AD1073" s="121"/>
      <c r="BO1073" s="72" t="s">
        <v>42</v>
      </c>
      <c r="BP1073" s="73" t="s">
        <v>4431</v>
      </c>
      <c r="BQ1073" s="75">
        <v>0</v>
      </c>
      <c r="BR1073" s="75">
        <v>0</v>
      </c>
      <c r="BS1073" s="75">
        <v>0</v>
      </c>
      <c r="BT1073" s="75">
        <v>252000625</v>
      </c>
      <c r="BU1073" s="75">
        <v>0</v>
      </c>
      <c r="BV1073" s="75">
        <v>0</v>
      </c>
      <c r="BW1073" s="75">
        <v>0</v>
      </c>
      <c r="BX1073" s="75">
        <v>0</v>
      </c>
      <c r="BY1073" s="75">
        <v>0</v>
      </c>
      <c r="BZ1073" s="75">
        <v>0</v>
      </c>
      <c r="CA1073" s="75">
        <v>0</v>
      </c>
    </row>
    <row r="1074" spans="14:79" ht="12" customHeight="1">
      <c r="N1074" s="119" t="s">
        <v>36</v>
      </c>
      <c r="O1074" s="120" t="s">
        <v>2166</v>
      </c>
      <c r="P1074" s="122">
        <v>0</v>
      </c>
      <c r="Q1074" s="122">
        <v>0</v>
      </c>
      <c r="R1074" s="122">
        <v>0</v>
      </c>
      <c r="S1074" s="122">
        <v>0</v>
      </c>
      <c r="T1074" s="122">
        <v>0</v>
      </c>
      <c r="U1074" s="122">
        <v>0</v>
      </c>
      <c r="V1074" s="122">
        <v>0</v>
      </c>
      <c r="W1074" s="122">
        <v>0</v>
      </c>
      <c r="X1074" s="122">
        <v>0</v>
      </c>
      <c r="Y1074" s="122">
        <v>0</v>
      </c>
      <c r="Z1074" s="122">
        <v>620000026</v>
      </c>
      <c r="AA1074" s="122">
        <v>740000026</v>
      </c>
      <c r="AB1074" s="122">
        <v>830000026</v>
      </c>
      <c r="AC1074" s="122">
        <v>910000026</v>
      </c>
      <c r="AD1074" s="121"/>
      <c r="BO1074" s="72" t="s">
        <v>42</v>
      </c>
      <c r="BP1074" s="73" t="s">
        <v>4432</v>
      </c>
      <c r="BQ1074" s="75">
        <v>225000625</v>
      </c>
      <c r="BR1074" s="75">
        <v>243000625</v>
      </c>
      <c r="BS1074" s="75">
        <v>261000625</v>
      </c>
      <c r="BT1074" s="75">
        <v>288000625</v>
      </c>
      <c r="BU1074" s="75">
        <v>310000026</v>
      </c>
      <c r="BV1074" s="75">
        <v>0</v>
      </c>
      <c r="BW1074" s="75">
        <v>0</v>
      </c>
      <c r="BX1074" s="75">
        <v>0</v>
      </c>
      <c r="BY1074" s="75">
        <v>0</v>
      </c>
      <c r="BZ1074" s="75">
        <v>0</v>
      </c>
      <c r="CA1074" s="75">
        <v>0</v>
      </c>
    </row>
    <row r="1075" spans="14:79" ht="12" customHeight="1">
      <c r="N1075" s="119" t="s">
        <v>36</v>
      </c>
      <c r="O1075" s="120" t="s">
        <v>3435</v>
      </c>
      <c r="P1075" s="121"/>
      <c r="Q1075" s="121"/>
      <c r="R1075" s="121"/>
      <c r="S1075" s="121"/>
      <c r="T1075" s="121"/>
      <c r="U1075" s="121"/>
      <c r="V1075" s="121"/>
      <c r="W1075" s="121"/>
      <c r="X1075" s="121"/>
      <c r="Y1075" s="121"/>
      <c r="Z1075" s="121"/>
      <c r="AA1075" s="121"/>
      <c r="AB1075" s="121"/>
      <c r="AC1075" s="122">
        <v>1100000026</v>
      </c>
      <c r="AD1075" s="121"/>
      <c r="BO1075" s="72" t="s">
        <v>42</v>
      </c>
      <c r="BP1075" s="73" t="s">
        <v>4433</v>
      </c>
      <c r="BQ1075" s="75">
        <v>234000625</v>
      </c>
      <c r="BR1075" s="75">
        <v>252000625</v>
      </c>
      <c r="BS1075" s="75">
        <v>261000625</v>
      </c>
      <c r="BT1075" s="75">
        <v>279000625</v>
      </c>
      <c r="BU1075" s="75">
        <v>306000625</v>
      </c>
      <c r="BV1075" s="75">
        <v>315000625</v>
      </c>
      <c r="BW1075" s="75">
        <v>333000625</v>
      </c>
      <c r="BX1075" s="75">
        <v>342000625</v>
      </c>
      <c r="BY1075" s="75">
        <v>360000625</v>
      </c>
      <c r="BZ1075" s="75">
        <v>0</v>
      </c>
      <c r="CA1075" s="75">
        <v>0</v>
      </c>
    </row>
    <row r="1076" spans="14:79" ht="12" customHeight="1">
      <c r="N1076" s="119" t="s">
        <v>36</v>
      </c>
      <c r="O1076" s="120" t="s">
        <v>3436</v>
      </c>
      <c r="P1076" s="121"/>
      <c r="Q1076" s="121"/>
      <c r="R1076" s="121"/>
      <c r="S1076" s="121"/>
      <c r="T1076" s="121"/>
      <c r="U1076" s="121"/>
      <c r="V1076" s="121"/>
      <c r="W1076" s="121"/>
      <c r="X1076" s="121"/>
      <c r="Y1076" s="121"/>
      <c r="Z1076" s="121"/>
      <c r="AA1076" s="121"/>
      <c r="AB1076" s="121"/>
      <c r="AC1076" s="122">
        <v>1100000026</v>
      </c>
      <c r="AD1076" s="121"/>
      <c r="BO1076" s="72" t="s">
        <v>42</v>
      </c>
      <c r="BP1076" s="73" t="s">
        <v>4434</v>
      </c>
      <c r="BQ1076" s="75">
        <v>0</v>
      </c>
      <c r="BR1076" s="75">
        <v>0</v>
      </c>
      <c r="BS1076" s="75">
        <v>270000625</v>
      </c>
      <c r="BT1076" s="75">
        <v>279000625</v>
      </c>
      <c r="BU1076" s="75">
        <v>288000625</v>
      </c>
      <c r="BV1076" s="75">
        <v>297000625</v>
      </c>
      <c r="BW1076" s="75">
        <v>306000625</v>
      </c>
      <c r="BX1076" s="75">
        <v>315000625</v>
      </c>
      <c r="BY1076" s="75">
        <v>0</v>
      </c>
      <c r="BZ1076" s="75">
        <v>0</v>
      </c>
      <c r="CA1076" s="75">
        <v>0</v>
      </c>
    </row>
    <row r="1077" spans="14:79" ht="12" customHeight="1">
      <c r="N1077" s="119" t="s">
        <v>36</v>
      </c>
      <c r="O1077" s="120" t="s">
        <v>2604</v>
      </c>
      <c r="P1077" s="122">
        <v>0</v>
      </c>
      <c r="Q1077" s="122">
        <v>0</v>
      </c>
      <c r="R1077" s="122">
        <v>0</v>
      </c>
      <c r="S1077" s="122">
        <v>0</v>
      </c>
      <c r="T1077" s="122">
        <v>0</v>
      </c>
      <c r="U1077" s="122">
        <v>0</v>
      </c>
      <c r="V1077" s="122">
        <v>0</v>
      </c>
      <c r="W1077" s="122">
        <v>0</v>
      </c>
      <c r="X1077" s="122">
        <v>0</v>
      </c>
      <c r="Y1077" s="122">
        <v>0</v>
      </c>
      <c r="Z1077" s="122">
        <v>0</v>
      </c>
      <c r="AA1077" s="122">
        <v>700000026</v>
      </c>
      <c r="AB1077" s="122">
        <v>730000026</v>
      </c>
      <c r="AC1077" s="122">
        <v>780000026</v>
      </c>
      <c r="AD1077" s="121"/>
      <c r="BO1077" s="72" t="s">
        <v>42</v>
      </c>
      <c r="BP1077" s="73" t="s">
        <v>4435</v>
      </c>
      <c r="BQ1077" s="75">
        <v>243000625</v>
      </c>
      <c r="BR1077" s="75">
        <v>261000625</v>
      </c>
      <c r="BS1077" s="75">
        <v>279000625</v>
      </c>
      <c r="BT1077" s="75">
        <v>297000625</v>
      </c>
      <c r="BU1077" s="75">
        <v>306000625</v>
      </c>
      <c r="BV1077" s="75">
        <v>315000625</v>
      </c>
      <c r="BW1077" s="75">
        <v>333000625</v>
      </c>
      <c r="BX1077" s="75">
        <v>351000625</v>
      </c>
      <c r="BY1077" s="75">
        <v>369000625</v>
      </c>
      <c r="BZ1077" s="75">
        <v>0</v>
      </c>
      <c r="CA1077" s="75">
        <v>0</v>
      </c>
    </row>
    <row r="1078" spans="14:79" ht="12" customHeight="1">
      <c r="N1078" s="119" t="s">
        <v>36</v>
      </c>
      <c r="O1078" s="120" t="s">
        <v>2218</v>
      </c>
      <c r="P1078" s="122">
        <v>0</v>
      </c>
      <c r="Q1078" s="122">
        <v>0</v>
      </c>
      <c r="R1078" s="122">
        <v>0</v>
      </c>
      <c r="S1078" s="122">
        <v>0</v>
      </c>
      <c r="T1078" s="122">
        <v>0</v>
      </c>
      <c r="U1078" s="122">
        <v>0</v>
      </c>
      <c r="V1078" s="122">
        <v>0</v>
      </c>
      <c r="W1078" s="122">
        <v>0</v>
      </c>
      <c r="X1078" s="122">
        <v>0</v>
      </c>
      <c r="Y1078" s="122">
        <v>0</v>
      </c>
      <c r="Z1078" s="122">
        <v>600000026</v>
      </c>
      <c r="AA1078" s="122">
        <v>720000026</v>
      </c>
      <c r="AB1078" s="122">
        <v>810000026</v>
      </c>
      <c r="AC1078" s="122">
        <v>890000026</v>
      </c>
      <c r="AD1078" s="121"/>
      <c r="BO1078" s="72" t="s">
        <v>42</v>
      </c>
      <c r="BP1078" s="73" t="s">
        <v>4436</v>
      </c>
      <c r="BQ1078" s="75">
        <v>234000625</v>
      </c>
      <c r="BR1078" s="75">
        <v>252000625</v>
      </c>
      <c r="BS1078" s="75">
        <v>270000625</v>
      </c>
      <c r="BT1078" s="75">
        <v>297000625</v>
      </c>
      <c r="BU1078" s="75">
        <v>306000625</v>
      </c>
      <c r="BV1078" s="75">
        <v>315000625</v>
      </c>
      <c r="BW1078" s="75">
        <v>333000625</v>
      </c>
      <c r="BX1078" s="75">
        <v>351000625</v>
      </c>
      <c r="BY1078" s="75">
        <v>369000625</v>
      </c>
      <c r="BZ1078" s="75">
        <v>0</v>
      </c>
      <c r="CA1078" s="75">
        <v>0</v>
      </c>
    </row>
    <row r="1079" spans="14:79" ht="12" customHeight="1">
      <c r="N1079" s="119" t="s">
        <v>36</v>
      </c>
      <c r="O1079" s="120" t="s">
        <v>3014</v>
      </c>
      <c r="P1079" s="122">
        <v>0</v>
      </c>
      <c r="Q1079" s="122">
        <v>0</v>
      </c>
      <c r="R1079" s="122">
        <v>0</v>
      </c>
      <c r="S1079" s="122">
        <v>0</v>
      </c>
      <c r="T1079" s="122">
        <v>0</v>
      </c>
      <c r="U1079" s="122">
        <v>0</v>
      </c>
      <c r="V1079" s="122">
        <v>0</v>
      </c>
      <c r="W1079" s="122">
        <v>0</v>
      </c>
      <c r="X1079" s="122">
        <v>0</v>
      </c>
      <c r="Y1079" s="122">
        <v>0</v>
      </c>
      <c r="Z1079" s="122">
        <v>0</v>
      </c>
      <c r="AA1079" s="122">
        <v>0</v>
      </c>
      <c r="AB1079" s="122">
        <v>850000026</v>
      </c>
      <c r="AC1079" s="122">
        <v>900000026</v>
      </c>
      <c r="AD1079" s="121"/>
      <c r="BO1079" s="72" t="s">
        <v>42</v>
      </c>
      <c r="BP1079" s="73" t="s">
        <v>4437</v>
      </c>
      <c r="BQ1079" s="75">
        <v>0</v>
      </c>
      <c r="BR1079" s="75">
        <v>0</v>
      </c>
      <c r="BS1079" s="75">
        <v>0</v>
      </c>
      <c r="BT1079" s="75">
        <v>0</v>
      </c>
      <c r="BU1079" s="75">
        <v>324000625</v>
      </c>
      <c r="BV1079" s="75">
        <v>333000625</v>
      </c>
      <c r="BW1079" s="75">
        <v>351000625</v>
      </c>
      <c r="BX1079" s="75">
        <v>369000625</v>
      </c>
      <c r="BY1079" s="75">
        <v>0</v>
      </c>
      <c r="BZ1079" s="75">
        <v>0</v>
      </c>
      <c r="CA1079" s="75">
        <v>0</v>
      </c>
    </row>
    <row r="1080" spans="14:79" ht="12" customHeight="1">
      <c r="N1080" s="119" t="s">
        <v>36</v>
      </c>
      <c r="O1080" s="120" t="s">
        <v>3437</v>
      </c>
      <c r="P1080" s="121"/>
      <c r="Q1080" s="121"/>
      <c r="R1080" s="121"/>
      <c r="S1080" s="121"/>
      <c r="T1080" s="121"/>
      <c r="U1080" s="121"/>
      <c r="V1080" s="121"/>
      <c r="W1080" s="121"/>
      <c r="X1080" s="121"/>
      <c r="Y1080" s="121"/>
      <c r="Z1080" s="121"/>
      <c r="AA1080" s="121"/>
      <c r="AB1080" s="121"/>
      <c r="AC1080" s="122">
        <v>1100000026</v>
      </c>
      <c r="AD1080" s="121"/>
      <c r="BO1080" s="72" t="s">
        <v>42</v>
      </c>
      <c r="BP1080" s="73" t="s">
        <v>4438</v>
      </c>
      <c r="BQ1080" s="75">
        <v>220000725</v>
      </c>
      <c r="BR1080" s="75">
        <v>252000625</v>
      </c>
      <c r="BS1080" s="75">
        <v>270000625</v>
      </c>
      <c r="BT1080" s="75">
        <v>288000625</v>
      </c>
      <c r="BU1080" s="75">
        <v>306000625</v>
      </c>
      <c r="BV1080" s="75">
        <v>315000625</v>
      </c>
      <c r="BW1080" s="75">
        <v>351000625</v>
      </c>
      <c r="BX1080" s="75">
        <v>369000625</v>
      </c>
      <c r="BY1080" s="75">
        <v>378000625</v>
      </c>
      <c r="BZ1080" s="75">
        <v>0</v>
      </c>
      <c r="CA1080" s="75">
        <v>0</v>
      </c>
    </row>
    <row r="1081" spans="14:79" ht="12" customHeight="1">
      <c r="N1081" s="119" t="s">
        <v>36</v>
      </c>
      <c r="O1081" s="120" t="s">
        <v>2605</v>
      </c>
      <c r="P1081" s="122">
        <v>0</v>
      </c>
      <c r="Q1081" s="122">
        <v>0</v>
      </c>
      <c r="R1081" s="122">
        <v>0</v>
      </c>
      <c r="S1081" s="122">
        <v>0</v>
      </c>
      <c r="T1081" s="122">
        <v>0</v>
      </c>
      <c r="U1081" s="122">
        <v>0</v>
      </c>
      <c r="V1081" s="122">
        <v>0</v>
      </c>
      <c r="W1081" s="122">
        <v>0</v>
      </c>
      <c r="X1081" s="122">
        <v>0</v>
      </c>
      <c r="Y1081" s="122">
        <v>570000026</v>
      </c>
      <c r="Z1081" s="122">
        <v>620000026</v>
      </c>
      <c r="AA1081" s="122">
        <v>740000026</v>
      </c>
      <c r="AB1081" s="122">
        <v>830000026</v>
      </c>
      <c r="AC1081" s="122">
        <v>910000026</v>
      </c>
      <c r="AD1081" s="121"/>
      <c r="BO1081" s="72" t="s">
        <v>42</v>
      </c>
      <c r="BP1081" s="73" t="s">
        <v>4439</v>
      </c>
      <c r="BQ1081" s="75">
        <v>220000625</v>
      </c>
      <c r="BR1081" s="75">
        <v>270000625</v>
      </c>
      <c r="BS1081" s="75">
        <v>0</v>
      </c>
      <c r="BT1081" s="75">
        <v>0</v>
      </c>
      <c r="BU1081" s="75">
        <v>0</v>
      </c>
      <c r="BV1081" s="75">
        <v>0</v>
      </c>
      <c r="BW1081" s="75">
        <v>0</v>
      </c>
      <c r="BX1081" s="75">
        <v>0</v>
      </c>
      <c r="BY1081" s="75">
        <v>0</v>
      </c>
      <c r="BZ1081" s="75">
        <v>0</v>
      </c>
      <c r="CA1081" s="75">
        <v>0</v>
      </c>
    </row>
    <row r="1082" spans="14:79" ht="12" customHeight="1">
      <c r="N1082" s="119" t="s">
        <v>36</v>
      </c>
      <c r="O1082" s="120" t="s">
        <v>1537</v>
      </c>
      <c r="P1082" s="122">
        <v>160000026</v>
      </c>
      <c r="Q1082" s="122">
        <v>190000026</v>
      </c>
      <c r="R1082" s="122">
        <v>200000026</v>
      </c>
      <c r="S1082" s="122">
        <v>210000026</v>
      </c>
      <c r="T1082" s="122">
        <v>220000026</v>
      </c>
      <c r="U1082" s="122">
        <v>240000026</v>
      </c>
      <c r="V1082" s="122">
        <v>0</v>
      </c>
      <c r="W1082" s="122">
        <v>0</v>
      </c>
      <c r="X1082" s="122">
        <v>0</v>
      </c>
      <c r="Y1082" s="122">
        <v>0</v>
      </c>
      <c r="Z1082" s="122">
        <v>0</v>
      </c>
      <c r="AA1082" s="122">
        <v>0</v>
      </c>
      <c r="AB1082" s="122">
        <v>0</v>
      </c>
      <c r="AC1082" s="122">
        <v>0</v>
      </c>
      <c r="AD1082" s="121"/>
      <c r="BO1082" s="72" t="s">
        <v>42</v>
      </c>
      <c r="BP1082" s="73" t="s">
        <v>4440</v>
      </c>
      <c r="BQ1082" s="75">
        <v>0</v>
      </c>
      <c r="BR1082" s="75">
        <v>0</v>
      </c>
      <c r="BS1082" s="75">
        <v>270000625</v>
      </c>
      <c r="BT1082" s="75">
        <v>297000625</v>
      </c>
      <c r="BU1082" s="75">
        <v>270000625</v>
      </c>
      <c r="BV1082" s="75">
        <v>288000625</v>
      </c>
      <c r="BW1082" s="75">
        <v>306000625</v>
      </c>
      <c r="BX1082" s="75">
        <v>324000625</v>
      </c>
      <c r="BY1082" s="75">
        <v>342000625</v>
      </c>
      <c r="BZ1082" s="75">
        <v>0</v>
      </c>
      <c r="CA1082" s="75">
        <v>0</v>
      </c>
    </row>
    <row r="1083" spans="14:79" ht="12" customHeight="1">
      <c r="N1083" s="119" t="s">
        <v>36</v>
      </c>
      <c r="O1083" s="120" t="s">
        <v>374</v>
      </c>
      <c r="P1083" s="122">
        <v>160000026</v>
      </c>
      <c r="Q1083" s="122">
        <v>190000026</v>
      </c>
      <c r="R1083" s="122">
        <v>200000026</v>
      </c>
      <c r="S1083" s="122">
        <v>210000026</v>
      </c>
      <c r="T1083" s="122">
        <v>220000026</v>
      </c>
      <c r="U1083" s="122">
        <v>240000026</v>
      </c>
      <c r="V1083" s="122">
        <v>0</v>
      </c>
      <c r="W1083" s="122">
        <v>0</v>
      </c>
      <c r="X1083" s="122">
        <v>0</v>
      </c>
      <c r="Y1083" s="122">
        <v>0</v>
      </c>
      <c r="Z1083" s="122">
        <v>0</v>
      </c>
      <c r="AA1083" s="122">
        <v>0</v>
      </c>
      <c r="AB1083" s="122">
        <v>0</v>
      </c>
      <c r="AC1083" s="122">
        <v>0</v>
      </c>
      <c r="AD1083" s="121"/>
      <c r="BO1083" s="72" t="s">
        <v>42</v>
      </c>
      <c r="BP1083" s="73" t="s">
        <v>4441</v>
      </c>
      <c r="BQ1083" s="75">
        <v>0</v>
      </c>
      <c r="BR1083" s="75">
        <v>252000625</v>
      </c>
      <c r="BS1083" s="75">
        <v>0</v>
      </c>
      <c r="BT1083" s="75">
        <v>0</v>
      </c>
      <c r="BU1083" s="75">
        <v>0</v>
      </c>
      <c r="BV1083" s="75">
        <v>0</v>
      </c>
      <c r="BW1083" s="75">
        <v>0</v>
      </c>
      <c r="BX1083" s="75">
        <v>0</v>
      </c>
      <c r="BY1083" s="75">
        <v>0</v>
      </c>
      <c r="BZ1083" s="75">
        <v>0</v>
      </c>
      <c r="CA1083" s="75">
        <v>0</v>
      </c>
    </row>
    <row r="1084" spans="14:79" ht="12" customHeight="1">
      <c r="N1084" s="119" t="s">
        <v>36</v>
      </c>
      <c r="O1084" s="120" t="s">
        <v>1779</v>
      </c>
      <c r="P1084" s="122">
        <v>160000026</v>
      </c>
      <c r="Q1084" s="122">
        <v>190000026</v>
      </c>
      <c r="R1084" s="122">
        <v>200000026</v>
      </c>
      <c r="S1084" s="122">
        <v>210000026</v>
      </c>
      <c r="T1084" s="122">
        <v>220000026</v>
      </c>
      <c r="U1084" s="122">
        <v>240000026</v>
      </c>
      <c r="V1084" s="122">
        <v>290000026</v>
      </c>
      <c r="W1084" s="122">
        <v>335000026</v>
      </c>
      <c r="X1084" s="122">
        <v>0</v>
      </c>
      <c r="Y1084" s="122">
        <v>0</v>
      </c>
      <c r="Z1084" s="122">
        <v>0</v>
      </c>
      <c r="AA1084" s="122">
        <v>0</v>
      </c>
      <c r="AB1084" s="122">
        <v>0</v>
      </c>
      <c r="AC1084" s="122">
        <v>0</v>
      </c>
      <c r="AD1084" s="121"/>
      <c r="BO1084" s="72" t="s">
        <v>42</v>
      </c>
      <c r="BP1084" s="73" t="s">
        <v>4442</v>
      </c>
      <c r="BQ1084" s="75">
        <v>243000625</v>
      </c>
      <c r="BR1084" s="75">
        <v>261000625</v>
      </c>
      <c r="BS1084" s="75">
        <v>276000625</v>
      </c>
      <c r="BT1084" s="75">
        <v>306000625</v>
      </c>
      <c r="BU1084" s="75">
        <v>315000625</v>
      </c>
      <c r="BV1084" s="75">
        <v>324000625</v>
      </c>
      <c r="BW1084" s="75">
        <v>342000625</v>
      </c>
      <c r="BX1084" s="75">
        <v>360000625</v>
      </c>
      <c r="BY1084" s="75">
        <v>396000625</v>
      </c>
      <c r="BZ1084" s="75">
        <v>0</v>
      </c>
      <c r="CA1084" s="75">
        <v>0</v>
      </c>
    </row>
    <row r="1085" spans="14:79" ht="12" customHeight="1">
      <c r="N1085" s="119" t="s">
        <v>36</v>
      </c>
      <c r="O1085" s="120" t="s">
        <v>1169</v>
      </c>
      <c r="P1085" s="122">
        <v>0</v>
      </c>
      <c r="Q1085" s="122">
        <v>155000026</v>
      </c>
      <c r="R1085" s="122">
        <v>160000026</v>
      </c>
      <c r="S1085" s="122">
        <v>165000026</v>
      </c>
      <c r="T1085" s="122">
        <v>180000026</v>
      </c>
      <c r="U1085" s="122">
        <v>195000026</v>
      </c>
      <c r="V1085" s="122">
        <v>220000026</v>
      </c>
      <c r="W1085" s="122">
        <v>260000026</v>
      </c>
      <c r="X1085" s="122">
        <v>0</v>
      </c>
      <c r="Y1085" s="122">
        <v>0</v>
      </c>
      <c r="Z1085" s="122">
        <v>0</v>
      </c>
      <c r="AA1085" s="122">
        <v>0</v>
      </c>
      <c r="AB1085" s="122">
        <v>0</v>
      </c>
      <c r="AC1085" s="122">
        <v>0</v>
      </c>
      <c r="AD1085" s="121"/>
      <c r="BO1085" s="72" t="s">
        <v>42</v>
      </c>
      <c r="BP1085" s="73" t="s">
        <v>4443</v>
      </c>
      <c r="BQ1085" s="75">
        <v>225000625</v>
      </c>
      <c r="BR1085" s="75">
        <v>243000625</v>
      </c>
      <c r="BS1085" s="75">
        <v>252000625</v>
      </c>
      <c r="BT1085" s="75">
        <v>261000625</v>
      </c>
      <c r="BU1085" s="75">
        <v>270000625</v>
      </c>
      <c r="BV1085" s="75">
        <v>297000625</v>
      </c>
      <c r="BW1085" s="75">
        <v>306000625</v>
      </c>
      <c r="BX1085" s="75">
        <v>315000625</v>
      </c>
      <c r="BY1085" s="75">
        <v>0</v>
      </c>
      <c r="BZ1085" s="75">
        <v>0</v>
      </c>
      <c r="CA1085" s="75">
        <v>0</v>
      </c>
    </row>
    <row r="1086" spans="14:79" ht="12" customHeight="1">
      <c r="N1086" s="119" t="s">
        <v>36</v>
      </c>
      <c r="O1086" s="120" t="s">
        <v>2559</v>
      </c>
      <c r="P1086" s="122">
        <v>160000026</v>
      </c>
      <c r="Q1086" s="122">
        <v>190000026</v>
      </c>
      <c r="R1086" s="122">
        <v>200000026</v>
      </c>
      <c r="S1086" s="122">
        <v>210000026</v>
      </c>
      <c r="T1086" s="122">
        <v>220000026</v>
      </c>
      <c r="U1086" s="122">
        <v>240000026</v>
      </c>
      <c r="V1086" s="122">
        <v>0</v>
      </c>
      <c r="W1086" s="122">
        <v>0</v>
      </c>
      <c r="X1086" s="122">
        <v>0</v>
      </c>
      <c r="Y1086" s="122">
        <v>0</v>
      </c>
      <c r="Z1086" s="122">
        <v>0</v>
      </c>
      <c r="AA1086" s="122">
        <v>0</v>
      </c>
      <c r="AB1086" s="122">
        <v>0</v>
      </c>
      <c r="AC1086" s="122">
        <v>0</v>
      </c>
      <c r="AD1086" s="121"/>
      <c r="BO1086" s="72" t="s">
        <v>42</v>
      </c>
      <c r="BP1086" s="73" t="s">
        <v>4444</v>
      </c>
      <c r="BQ1086" s="75">
        <v>243000625</v>
      </c>
      <c r="BR1086" s="75">
        <v>261000625</v>
      </c>
      <c r="BS1086" s="75">
        <v>252000625</v>
      </c>
      <c r="BT1086" s="75">
        <v>279000625</v>
      </c>
      <c r="BU1086" s="75">
        <v>288000625</v>
      </c>
      <c r="BV1086" s="75">
        <v>297000625</v>
      </c>
      <c r="BW1086" s="75">
        <v>315000625</v>
      </c>
      <c r="BX1086" s="75">
        <v>333000625</v>
      </c>
      <c r="BY1086" s="75">
        <v>351000625</v>
      </c>
      <c r="BZ1086" s="75">
        <v>0</v>
      </c>
      <c r="CA1086" s="75">
        <v>0</v>
      </c>
    </row>
    <row r="1087" spans="14:79" ht="12" customHeight="1">
      <c r="N1087" s="119" t="s">
        <v>36</v>
      </c>
      <c r="O1087" s="120" t="s">
        <v>1837</v>
      </c>
      <c r="P1087" s="122">
        <v>160000026</v>
      </c>
      <c r="Q1087" s="122">
        <v>190000026</v>
      </c>
      <c r="R1087" s="122">
        <v>200000026</v>
      </c>
      <c r="S1087" s="122">
        <v>210000026</v>
      </c>
      <c r="T1087" s="122">
        <v>220000026</v>
      </c>
      <c r="U1087" s="122">
        <v>240000026</v>
      </c>
      <c r="V1087" s="122">
        <v>0</v>
      </c>
      <c r="W1087" s="122">
        <v>0</v>
      </c>
      <c r="X1087" s="122">
        <v>0</v>
      </c>
      <c r="Y1087" s="122">
        <v>0</v>
      </c>
      <c r="Z1087" s="122">
        <v>0</v>
      </c>
      <c r="AA1087" s="122">
        <v>0</v>
      </c>
      <c r="AB1087" s="122">
        <v>0</v>
      </c>
      <c r="AC1087" s="122">
        <v>0</v>
      </c>
      <c r="AD1087" s="121"/>
      <c r="BO1087" s="72" t="s">
        <v>42</v>
      </c>
      <c r="BP1087" s="73" t="s">
        <v>5045</v>
      </c>
      <c r="BQ1087" s="75">
        <v>305000026</v>
      </c>
      <c r="BR1087" s="75">
        <v>345000026</v>
      </c>
      <c r="BS1087" s="75">
        <v>365000026</v>
      </c>
      <c r="BT1087" s="75">
        <v>395000026</v>
      </c>
      <c r="BU1087" s="75">
        <v>415000026</v>
      </c>
      <c r="BV1087" s="75">
        <v>435000026</v>
      </c>
      <c r="BW1087" s="75">
        <v>475000026</v>
      </c>
      <c r="BX1087" s="75">
        <v>525000026</v>
      </c>
      <c r="BY1087" s="75">
        <v>0</v>
      </c>
      <c r="BZ1087" s="75">
        <v>0</v>
      </c>
      <c r="CA1087" s="75">
        <v>0</v>
      </c>
    </row>
    <row r="1088" spans="14:79" ht="12" customHeight="1">
      <c r="N1088" s="119" t="s">
        <v>36</v>
      </c>
      <c r="O1088" s="120" t="s">
        <v>2282</v>
      </c>
      <c r="P1088" s="122">
        <v>0</v>
      </c>
      <c r="Q1088" s="122">
        <v>0</v>
      </c>
      <c r="R1088" s="122">
        <v>0</v>
      </c>
      <c r="S1088" s="122">
        <v>0</v>
      </c>
      <c r="T1088" s="122">
        <v>0</v>
      </c>
      <c r="U1088" s="122">
        <v>0</v>
      </c>
      <c r="V1088" s="122">
        <v>325000026</v>
      </c>
      <c r="W1088" s="122">
        <v>360000026</v>
      </c>
      <c r="X1088" s="122">
        <v>380000026</v>
      </c>
      <c r="Y1088" s="122">
        <v>0</v>
      </c>
      <c r="Z1088" s="122">
        <v>0</v>
      </c>
      <c r="AA1088" s="122">
        <v>0</v>
      </c>
      <c r="AB1088" s="122">
        <v>0</v>
      </c>
      <c r="AC1088" s="122">
        <v>0</v>
      </c>
      <c r="AD1088" s="121"/>
      <c r="BO1088" s="72" t="s">
        <v>42</v>
      </c>
      <c r="BP1088" s="73" t="s">
        <v>4445</v>
      </c>
      <c r="BQ1088" s="75">
        <v>211000625</v>
      </c>
      <c r="BR1088" s="75">
        <v>225000625</v>
      </c>
      <c r="BS1088" s="75">
        <v>252000625</v>
      </c>
      <c r="BT1088" s="75">
        <v>0</v>
      </c>
      <c r="BU1088" s="75">
        <v>0</v>
      </c>
      <c r="BV1088" s="75">
        <v>306000625</v>
      </c>
      <c r="BW1088" s="75">
        <v>0</v>
      </c>
      <c r="BX1088" s="75">
        <v>0</v>
      </c>
      <c r="BY1088" s="75">
        <v>0</v>
      </c>
      <c r="BZ1088" s="75">
        <v>0</v>
      </c>
      <c r="CA1088" s="75">
        <v>0</v>
      </c>
    </row>
    <row r="1089" spans="14:79" ht="12" customHeight="1">
      <c r="N1089" s="119" t="s">
        <v>36</v>
      </c>
      <c r="O1089" s="120" t="s">
        <v>2167</v>
      </c>
      <c r="P1089" s="122">
        <v>0</v>
      </c>
      <c r="Q1089" s="122">
        <v>0</v>
      </c>
      <c r="R1089" s="122">
        <v>0</v>
      </c>
      <c r="S1089" s="122">
        <v>0</v>
      </c>
      <c r="T1089" s="122">
        <v>0</v>
      </c>
      <c r="U1089" s="122">
        <v>0</v>
      </c>
      <c r="V1089" s="122">
        <v>0</v>
      </c>
      <c r="W1089" s="122">
        <v>0</v>
      </c>
      <c r="X1089" s="122">
        <v>0</v>
      </c>
      <c r="Y1089" s="122">
        <v>380000026</v>
      </c>
      <c r="Z1089" s="122">
        <v>390000026</v>
      </c>
      <c r="AA1089" s="122">
        <v>410000026</v>
      </c>
      <c r="AB1089" s="122">
        <v>460000026</v>
      </c>
      <c r="AC1089" s="122">
        <v>550000026</v>
      </c>
      <c r="AD1089" s="121"/>
      <c r="BO1089" s="72" t="s">
        <v>42</v>
      </c>
      <c r="BP1089" s="73" t="s">
        <v>4446</v>
      </c>
      <c r="BQ1089" s="75">
        <v>243000625</v>
      </c>
      <c r="BR1089" s="75">
        <v>261000625</v>
      </c>
      <c r="BS1089" s="75">
        <v>261000625</v>
      </c>
      <c r="BT1089" s="75">
        <v>288000625</v>
      </c>
      <c r="BU1089" s="75">
        <v>315000625</v>
      </c>
      <c r="BV1089" s="75">
        <v>324000625</v>
      </c>
      <c r="BW1089" s="75">
        <v>342000625</v>
      </c>
      <c r="BX1089" s="75">
        <v>360000625</v>
      </c>
      <c r="BY1089" s="75">
        <v>378000625</v>
      </c>
      <c r="BZ1089" s="75">
        <v>0</v>
      </c>
      <c r="CA1089" s="75">
        <v>0</v>
      </c>
    </row>
    <row r="1090" spans="14:79" ht="12" customHeight="1">
      <c r="N1090" s="119" t="s">
        <v>36</v>
      </c>
      <c r="O1090" s="120" t="s">
        <v>1959</v>
      </c>
      <c r="P1090" s="122">
        <v>0</v>
      </c>
      <c r="Q1090" s="122">
        <v>0</v>
      </c>
      <c r="R1090" s="122">
        <v>0</v>
      </c>
      <c r="S1090" s="122">
        <v>0</v>
      </c>
      <c r="T1090" s="122">
        <v>0</v>
      </c>
      <c r="U1090" s="122">
        <v>0</v>
      </c>
      <c r="V1090" s="122">
        <v>0</v>
      </c>
      <c r="W1090" s="122">
        <v>0</v>
      </c>
      <c r="X1090" s="122">
        <v>380000026</v>
      </c>
      <c r="Y1090" s="122">
        <v>420000026</v>
      </c>
      <c r="Z1090" s="122">
        <v>450000026</v>
      </c>
      <c r="AA1090" s="122">
        <v>500000026</v>
      </c>
      <c r="AB1090" s="122">
        <v>520000026</v>
      </c>
      <c r="AC1090" s="122">
        <v>550000026</v>
      </c>
      <c r="AD1090" s="121"/>
      <c r="BO1090" s="72" t="s">
        <v>42</v>
      </c>
      <c r="BP1090" s="73" t="s">
        <v>4447</v>
      </c>
      <c r="BQ1090" s="75">
        <v>215000925</v>
      </c>
      <c r="BR1090" s="75">
        <v>230000925</v>
      </c>
      <c r="BS1090" s="75">
        <v>250000925</v>
      </c>
      <c r="BT1090" s="75">
        <v>270000925</v>
      </c>
      <c r="BU1090" s="75">
        <v>280000925</v>
      </c>
      <c r="BV1090" s="75">
        <v>290000925</v>
      </c>
      <c r="BW1090" s="75">
        <v>315000925</v>
      </c>
      <c r="BX1090" s="75">
        <v>330000925</v>
      </c>
      <c r="BY1090" s="75">
        <v>350000925</v>
      </c>
      <c r="BZ1090" s="75">
        <v>0</v>
      </c>
      <c r="CA1090" s="75">
        <v>0</v>
      </c>
    </row>
    <row r="1091" spans="14:79" ht="12" customHeight="1">
      <c r="N1091" s="119" t="s">
        <v>36</v>
      </c>
      <c r="O1091" s="120" t="s">
        <v>1308</v>
      </c>
      <c r="P1091" s="122">
        <v>160000026</v>
      </c>
      <c r="Q1091" s="122">
        <v>190000026</v>
      </c>
      <c r="R1091" s="122">
        <v>200000026</v>
      </c>
      <c r="S1091" s="122">
        <v>210000026</v>
      </c>
      <c r="T1091" s="122">
        <v>220000026</v>
      </c>
      <c r="U1091" s="122">
        <v>240000026</v>
      </c>
      <c r="V1091" s="122">
        <v>0</v>
      </c>
      <c r="W1091" s="122">
        <v>0</v>
      </c>
      <c r="X1091" s="122">
        <v>0</v>
      </c>
      <c r="Y1091" s="122">
        <v>0</v>
      </c>
      <c r="Z1091" s="122">
        <v>0</v>
      </c>
      <c r="AA1091" s="122">
        <v>0</v>
      </c>
      <c r="AB1091" s="122">
        <v>0</v>
      </c>
      <c r="AC1091" s="122">
        <v>0</v>
      </c>
      <c r="AD1091" s="121"/>
      <c r="BO1091" s="72" t="s">
        <v>42</v>
      </c>
      <c r="BP1091" s="73" t="s">
        <v>4448</v>
      </c>
      <c r="BQ1091" s="75">
        <v>0</v>
      </c>
      <c r="BR1091" s="75">
        <v>252000625</v>
      </c>
      <c r="BS1091" s="75">
        <v>0</v>
      </c>
      <c r="BT1091" s="75">
        <v>0</v>
      </c>
      <c r="BU1091" s="75">
        <v>0</v>
      </c>
      <c r="BV1091" s="75">
        <v>0</v>
      </c>
      <c r="BW1091" s="75">
        <v>0</v>
      </c>
      <c r="BX1091" s="75">
        <v>0</v>
      </c>
      <c r="BY1091" s="75">
        <v>0</v>
      </c>
      <c r="BZ1091" s="75">
        <v>0</v>
      </c>
      <c r="CA1091" s="75">
        <v>0</v>
      </c>
    </row>
    <row r="1092" spans="14:79" ht="12" customHeight="1">
      <c r="N1092" s="119" t="s">
        <v>36</v>
      </c>
      <c r="O1092" s="120" t="s">
        <v>1170</v>
      </c>
      <c r="P1092" s="122">
        <v>160000026</v>
      </c>
      <c r="Q1092" s="122">
        <v>190000026</v>
      </c>
      <c r="R1092" s="122">
        <v>200000026</v>
      </c>
      <c r="S1092" s="122">
        <v>210000026</v>
      </c>
      <c r="T1092" s="122">
        <v>220000026</v>
      </c>
      <c r="U1092" s="122">
        <v>240000026</v>
      </c>
      <c r="V1092" s="122">
        <v>0</v>
      </c>
      <c r="W1092" s="122">
        <v>0</v>
      </c>
      <c r="X1092" s="122">
        <v>0</v>
      </c>
      <c r="Y1092" s="122">
        <v>0</v>
      </c>
      <c r="Z1092" s="122">
        <v>0</v>
      </c>
      <c r="AA1092" s="122">
        <v>0</v>
      </c>
      <c r="AB1092" s="122">
        <v>0</v>
      </c>
      <c r="AC1092" s="122">
        <v>0</v>
      </c>
      <c r="AD1092" s="121"/>
      <c r="BO1092" s="72" t="s">
        <v>42</v>
      </c>
      <c r="BP1092" s="73" t="s">
        <v>4449</v>
      </c>
      <c r="BQ1092" s="75">
        <v>189000625</v>
      </c>
      <c r="BR1092" s="75">
        <v>216000625</v>
      </c>
      <c r="BS1092" s="75">
        <v>261000625</v>
      </c>
      <c r="BT1092" s="75">
        <v>288000625</v>
      </c>
      <c r="BU1092" s="75">
        <v>324000625</v>
      </c>
      <c r="BV1092" s="75">
        <v>0</v>
      </c>
      <c r="BW1092" s="75">
        <v>351000625</v>
      </c>
      <c r="BX1092" s="75">
        <v>369000625</v>
      </c>
      <c r="BY1092" s="75">
        <v>0</v>
      </c>
      <c r="BZ1092" s="75">
        <v>0</v>
      </c>
      <c r="CA1092" s="75">
        <v>0</v>
      </c>
    </row>
    <row r="1093" spans="14:79" ht="12" customHeight="1">
      <c r="N1093" s="119" t="s">
        <v>36</v>
      </c>
      <c r="O1093" s="120" t="s">
        <v>2635</v>
      </c>
      <c r="P1093" s="122">
        <v>0</v>
      </c>
      <c r="Q1093" s="122">
        <v>0</v>
      </c>
      <c r="R1093" s="122">
        <v>0</v>
      </c>
      <c r="S1093" s="122">
        <v>0</v>
      </c>
      <c r="T1093" s="122">
        <v>0</v>
      </c>
      <c r="U1093" s="122">
        <v>0</v>
      </c>
      <c r="V1093" s="122">
        <v>0</v>
      </c>
      <c r="W1093" s="122">
        <v>0</v>
      </c>
      <c r="X1093" s="122">
        <v>380000026</v>
      </c>
      <c r="Y1093" s="122">
        <v>420000026</v>
      </c>
      <c r="Z1093" s="122">
        <v>450000026</v>
      </c>
      <c r="AA1093" s="122">
        <v>500000026</v>
      </c>
      <c r="AB1093" s="122">
        <v>520000026</v>
      </c>
      <c r="AC1093" s="122">
        <v>550000026</v>
      </c>
      <c r="AD1093" s="121"/>
      <c r="BO1093" s="72" t="s">
        <v>42</v>
      </c>
      <c r="BP1093" s="73" t="s">
        <v>4450</v>
      </c>
      <c r="BQ1093" s="75">
        <v>243000625</v>
      </c>
      <c r="BR1093" s="75">
        <v>261000625</v>
      </c>
      <c r="BS1093" s="75">
        <v>279000625</v>
      </c>
      <c r="BT1093" s="75">
        <v>306000625</v>
      </c>
      <c r="BU1093" s="75">
        <v>306000625</v>
      </c>
      <c r="BV1093" s="75">
        <v>315000625</v>
      </c>
      <c r="BW1093" s="75">
        <v>333000625</v>
      </c>
      <c r="BX1093" s="75">
        <v>351000625</v>
      </c>
      <c r="BY1093" s="75">
        <v>369000625</v>
      </c>
      <c r="BZ1093" s="75">
        <v>0</v>
      </c>
      <c r="CA1093" s="75">
        <v>0</v>
      </c>
    </row>
    <row r="1094" spans="14:79" ht="12" customHeight="1">
      <c r="N1094" s="119" t="s">
        <v>36</v>
      </c>
      <c r="O1094" s="120" t="s">
        <v>1863</v>
      </c>
      <c r="P1094" s="122">
        <v>0</v>
      </c>
      <c r="Q1094" s="122">
        <v>0</v>
      </c>
      <c r="R1094" s="122">
        <v>0</v>
      </c>
      <c r="S1094" s="122">
        <v>0</v>
      </c>
      <c r="T1094" s="122">
        <v>0</v>
      </c>
      <c r="U1094" s="122">
        <v>0</v>
      </c>
      <c r="V1094" s="122">
        <v>325000026</v>
      </c>
      <c r="W1094" s="122">
        <v>360000026</v>
      </c>
      <c r="X1094" s="122">
        <v>380000026</v>
      </c>
      <c r="Y1094" s="122">
        <v>0</v>
      </c>
      <c r="Z1094" s="122">
        <v>0</v>
      </c>
      <c r="AA1094" s="122">
        <v>0</v>
      </c>
      <c r="AB1094" s="122">
        <v>0</v>
      </c>
      <c r="AC1094" s="122">
        <v>0</v>
      </c>
      <c r="AD1094" s="121"/>
      <c r="BO1094" s="72" t="s">
        <v>42</v>
      </c>
      <c r="BP1094" s="73" t="s">
        <v>4451</v>
      </c>
      <c r="BQ1094" s="75">
        <v>243000625</v>
      </c>
      <c r="BR1094" s="75">
        <v>261000625</v>
      </c>
      <c r="BS1094" s="75">
        <v>279000625</v>
      </c>
      <c r="BT1094" s="75">
        <v>306000625</v>
      </c>
      <c r="BU1094" s="75">
        <v>315000625</v>
      </c>
      <c r="BV1094" s="75">
        <v>324000625</v>
      </c>
      <c r="BW1094" s="75">
        <v>342000625</v>
      </c>
      <c r="BX1094" s="75">
        <v>0</v>
      </c>
      <c r="BY1094" s="75">
        <v>0</v>
      </c>
      <c r="BZ1094" s="75">
        <v>0</v>
      </c>
      <c r="CA1094" s="75">
        <v>0</v>
      </c>
    </row>
    <row r="1095" spans="14:79" ht="12" customHeight="1">
      <c r="N1095" s="119" t="s">
        <v>36</v>
      </c>
      <c r="O1095" s="120" t="s">
        <v>2168</v>
      </c>
      <c r="P1095" s="122">
        <v>160000026</v>
      </c>
      <c r="Q1095" s="122">
        <v>190000026</v>
      </c>
      <c r="R1095" s="122">
        <v>200000026</v>
      </c>
      <c r="S1095" s="122">
        <v>210000026</v>
      </c>
      <c r="T1095" s="122">
        <v>220000026</v>
      </c>
      <c r="U1095" s="122">
        <v>240000026</v>
      </c>
      <c r="V1095" s="122">
        <v>0</v>
      </c>
      <c r="W1095" s="122">
        <v>0</v>
      </c>
      <c r="X1095" s="122">
        <v>0</v>
      </c>
      <c r="Y1095" s="122">
        <v>0</v>
      </c>
      <c r="Z1095" s="122">
        <v>0</v>
      </c>
      <c r="AA1095" s="122">
        <v>0</v>
      </c>
      <c r="AB1095" s="122">
        <v>0</v>
      </c>
      <c r="AC1095" s="122">
        <v>0</v>
      </c>
      <c r="AD1095" s="121"/>
      <c r="BO1095" s="72" t="s">
        <v>42</v>
      </c>
      <c r="BP1095" s="73" t="s">
        <v>4452</v>
      </c>
      <c r="BQ1095" s="75">
        <v>171000625</v>
      </c>
      <c r="BR1095" s="75">
        <v>261000625</v>
      </c>
      <c r="BS1095" s="75">
        <v>279000625</v>
      </c>
      <c r="BT1095" s="75">
        <v>306000625</v>
      </c>
      <c r="BU1095" s="75">
        <v>315000625</v>
      </c>
      <c r="BV1095" s="75">
        <v>324000625</v>
      </c>
      <c r="BW1095" s="75">
        <v>342000625</v>
      </c>
      <c r="BX1095" s="75">
        <v>360000625</v>
      </c>
      <c r="BY1095" s="75">
        <v>378000625</v>
      </c>
      <c r="BZ1095" s="75">
        <v>0</v>
      </c>
      <c r="CA1095" s="75">
        <v>0</v>
      </c>
    </row>
    <row r="1096" spans="14:79" ht="12" customHeight="1">
      <c r="N1096" s="119" t="s">
        <v>36</v>
      </c>
      <c r="O1096" s="120" t="s">
        <v>2560</v>
      </c>
      <c r="P1096" s="122">
        <v>160000026</v>
      </c>
      <c r="Q1096" s="122">
        <v>190000026</v>
      </c>
      <c r="R1096" s="122">
        <v>200000026</v>
      </c>
      <c r="S1096" s="122">
        <v>210000026</v>
      </c>
      <c r="T1096" s="122">
        <v>220000026</v>
      </c>
      <c r="U1096" s="122">
        <v>240000026</v>
      </c>
      <c r="V1096" s="122">
        <v>0</v>
      </c>
      <c r="W1096" s="122">
        <v>0</v>
      </c>
      <c r="X1096" s="122">
        <v>0</v>
      </c>
      <c r="Y1096" s="122">
        <v>0</v>
      </c>
      <c r="Z1096" s="122">
        <v>0</v>
      </c>
      <c r="AA1096" s="122">
        <v>0</v>
      </c>
      <c r="AB1096" s="122">
        <v>0</v>
      </c>
      <c r="AC1096" s="122">
        <v>0</v>
      </c>
      <c r="AD1096" s="121"/>
      <c r="BO1096" s="72" t="s">
        <v>42</v>
      </c>
      <c r="BP1096" s="73" t="s">
        <v>4453</v>
      </c>
      <c r="BQ1096" s="75">
        <v>225000625</v>
      </c>
      <c r="BR1096" s="75">
        <v>243000625</v>
      </c>
      <c r="BS1096" s="75">
        <v>261000625</v>
      </c>
      <c r="BT1096" s="75">
        <v>288000625</v>
      </c>
      <c r="BU1096" s="75">
        <v>297000625</v>
      </c>
      <c r="BV1096" s="75">
        <v>306000625</v>
      </c>
      <c r="BW1096" s="75">
        <v>324000625</v>
      </c>
      <c r="BX1096" s="75">
        <v>351000625</v>
      </c>
      <c r="BY1096" s="75">
        <v>0</v>
      </c>
      <c r="BZ1096" s="75">
        <v>0</v>
      </c>
      <c r="CA1096" s="75">
        <v>0</v>
      </c>
    </row>
    <row r="1097" spans="14:79" ht="12" customHeight="1">
      <c r="N1097" s="119" t="s">
        <v>36</v>
      </c>
      <c r="O1097" s="120" t="s">
        <v>2283</v>
      </c>
      <c r="P1097" s="122">
        <v>0</v>
      </c>
      <c r="Q1097" s="122">
        <v>0</v>
      </c>
      <c r="R1097" s="122">
        <v>0</v>
      </c>
      <c r="S1097" s="122">
        <v>0</v>
      </c>
      <c r="T1097" s="122">
        <v>0</v>
      </c>
      <c r="U1097" s="122">
        <v>0</v>
      </c>
      <c r="V1097" s="122">
        <v>0</v>
      </c>
      <c r="W1097" s="122">
        <v>0</v>
      </c>
      <c r="X1097" s="122">
        <v>0</v>
      </c>
      <c r="Y1097" s="122">
        <v>380000026</v>
      </c>
      <c r="Z1097" s="122">
        <v>400000026</v>
      </c>
      <c r="AA1097" s="122">
        <v>410000026</v>
      </c>
      <c r="AB1097" s="122">
        <v>500000026</v>
      </c>
      <c r="AC1097" s="122">
        <v>590000026</v>
      </c>
      <c r="AD1097" s="121"/>
      <c r="BO1097" s="72" t="s">
        <v>42</v>
      </c>
      <c r="BP1097" s="73" t="s">
        <v>4454</v>
      </c>
      <c r="BQ1097" s="75">
        <v>216000625</v>
      </c>
      <c r="BR1097" s="75">
        <v>225000625</v>
      </c>
      <c r="BS1097" s="75">
        <v>243000625</v>
      </c>
      <c r="BT1097" s="75">
        <v>270000625</v>
      </c>
      <c r="BU1097" s="75">
        <v>279000625</v>
      </c>
      <c r="BV1097" s="75">
        <v>288000625</v>
      </c>
      <c r="BW1097" s="75">
        <v>351000625</v>
      </c>
      <c r="BX1097" s="75">
        <v>369000625</v>
      </c>
      <c r="BY1097" s="75">
        <v>0</v>
      </c>
      <c r="BZ1097" s="75">
        <v>0</v>
      </c>
      <c r="CA1097" s="75">
        <v>0</v>
      </c>
    </row>
    <row r="1098" spans="14:79" ht="12" customHeight="1">
      <c r="N1098" s="119" t="s">
        <v>36</v>
      </c>
      <c r="O1098" s="120" t="s">
        <v>2284</v>
      </c>
      <c r="P1098" s="122">
        <v>0</v>
      </c>
      <c r="Q1098" s="122">
        <v>0</v>
      </c>
      <c r="R1098" s="122">
        <v>0</v>
      </c>
      <c r="S1098" s="122">
        <v>0</v>
      </c>
      <c r="T1098" s="122">
        <v>0</v>
      </c>
      <c r="U1098" s="122">
        <v>0</v>
      </c>
      <c r="V1098" s="122">
        <v>0</v>
      </c>
      <c r="W1098" s="122">
        <v>0</v>
      </c>
      <c r="X1098" s="122">
        <v>380000026</v>
      </c>
      <c r="Y1098" s="122">
        <v>420000026</v>
      </c>
      <c r="Z1098" s="122">
        <v>450000026</v>
      </c>
      <c r="AA1098" s="122">
        <v>500000026</v>
      </c>
      <c r="AB1098" s="122">
        <v>520000026</v>
      </c>
      <c r="AC1098" s="122">
        <v>550000026</v>
      </c>
      <c r="AD1098" s="121"/>
      <c r="BO1098" s="72" t="s">
        <v>42</v>
      </c>
      <c r="BP1098" s="73" t="s">
        <v>4455</v>
      </c>
      <c r="BQ1098" s="75">
        <v>0</v>
      </c>
      <c r="BR1098" s="75">
        <v>0</v>
      </c>
      <c r="BS1098" s="75">
        <v>0</v>
      </c>
      <c r="BT1098" s="75">
        <v>240000925</v>
      </c>
      <c r="BU1098" s="75">
        <v>280000925</v>
      </c>
      <c r="BV1098" s="75">
        <v>290000925</v>
      </c>
      <c r="BW1098" s="75">
        <v>320000925</v>
      </c>
      <c r="BX1098" s="75">
        <v>360000925</v>
      </c>
      <c r="BY1098" s="75">
        <v>405000925</v>
      </c>
      <c r="BZ1098" s="75">
        <v>0</v>
      </c>
      <c r="CA1098" s="75">
        <v>0</v>
      </c>
    </row>
    <row r="1099" spans="14:79" ht="12" customHeight="1">
      <c r="N1099" s="119" t="s">
        <v>36</v>
      </c>
      <c r="O1099" s="120" t="s">
        <v>2024</v>
      </c>
      <c r="P1099" s="122">
        <v>160000026</v>
      </c>
      <c r="Q1099" s="122">
        <v>190000026</v>
      </c>
      <c r="R1099" s="122">
        <v>200000026</v>
      </c>
      <c r="S1099" s="122">
        <v>210000026</v>
      </c>
      <c r="T1099" s="122">
        <v>220000026</v>
      </c>
      <c r="U1099" s="122">
        <v>240000026</v>
      </c>
      <c r="V1099" s="122">
        <v>0</v>
      </c>
      <c r="W1099" s="122">
        <v>0</v>
      </c>
      <c r="X1099" s="122">
        <v>0</v>
      </c>
      <c r="Y1099" s="122">
        <v>0</v>
      </c>
      <c r="Z1099" s="122">
        <v>0</v>
      </c>
      <c r="AA1099" s="122">
        <v>0</v>
      </c>
      <c r="AB1099" s="122">
        <v>0</v>
      </c>
      <c r="AC1099" s="122">
        <v>0</v>
      </c>
      <c r="AD1099" s="121"/>
      <c r="BO1099" s="72" t="s">
        <v>42</v>
      </c>
      <c r="BP1099" s="73" t="s">
        <v>4456</v>
      </c>
      <c r="BQ1099" s="75">
        <v>0</v>
      </c>
      <c r="BR1099" s="75">
        <v>0</v>
      </c>
      <c r="BS1099" s="75">
        <v>261000625</v>
      </c>
      <c r="BT1099" s="75">
        <v>288000625</v>
      </c>
      <c r="BU1099" s="75">
        <v>0</v>
      </c>
      <c r="BV1099" s="75">
        <v>0</v>
      </c>
      <c r="BW1099" s="75">
        <v>0</v>
      </c>
      <c r="BX1099" s="75">
        <v>0</v>
      </c>
      <c r="BY1099" s="75">
        <v>0</v>
      </c>
      <c r="BZ1099" s="75">
        <v>0</v>
      </c>
      <c r="CA1099" s="75">
        <v>0</v>
      </c>
    </row>
    <row r="1100" spans="14:79" ht="12" customHeight="1">
      <c r="N1100" s="119" t="s">
        <v>36</v>
      </c>
      <c r="O1100" s="120" t="s">
        <v>3438</v>
      </c>
      <c r="P1100" s="121"/>
      <c r="Q1100" s="121"/>
      <c r="R1100" s="121"/>
      <c r="S1100" s="121"/>
      <c r="T1100" s="121"/>
      <c r="U1100" s="121"/>
      <c r="V1100" s="121"/>
      <c r="W1100" s="121"/>
      <c r="X1100" s="121"/>
      <c r="Y1100" s="121"/>
      <c r="Z1100" s="121"/>
      <c r="AA1100" s="121"/>
      <c r="AB1100" s="121"/>
      <c r="AC1100" s="122">
        <v>740000026</v>
      </c>
      <c r="AD1100" s="121"/>
      <c r="BO1100" s="72" t="s">
        <v>42</v>
      </c>
      <c r="BP1100" s="73" t="s">
        <v>4457</v>
      </c>
      <c r="BQ1100" s="75">
        <v>0</v>
      </c>
      <c r="BR1100" s="75">
        <v>0</v>
      </c>
      <c r="BS1100" s="75">
        <v>0</v>
      </c>
      <c r="BT1100" s="75">
        <v>0</v>
      </c>
      <c r="BU1100" s="75">
        <v>240000925</v>
      </c>
      <c r="BV1100" s="75">
        <v>270000925</v>
      </c>
      <c r="BW1100" s="75">
        <v>280000026</v>
      </c>
      <c r="BX1100" s="75">
        <v>360000026</v>
      </c>
      <c r="BY1100" s="75">
        <v>0</v>
      </c>
      <c r="BZ1100" s="75">
        <v>0</v>
      </c>
      <c r="CA1100" s="75">
        <v>0</v>
      </c>
    </row>
    <row r="1101" spans="14:79" ht="12" customHeight="1">
      <c r="N1101" s="119" t="s">
        <v>36</v>
      </c>
      <c r="O1101" s="120" t="s">
        <v>2743</v>
      </c>
      <c r="P1101" s="122">
        <v>0</v>
      </c>
      <c r="Q1101" s="122">
        <v>0</v>
      </c>
      <c r="R1101" s="122">
        <v>0</v>
      </c>
      <c r="S1101" s="122">
        <v>0</v>
      </c>
      <c r="T1101" s="122">
        <v>0</v>
      </c>
      <c r="U1101" s="122">
        <v>0</v>
      </c>
      <c r="V1101" s="122">
        <v>0</v>
      </c>
      <c r="W1101" s="122">
        <v>0</v>
      </c>
      <c r="X1101" s="122">
        <v>0</v>
      </c>
      <c r="Y1101" s="122">
        <v>380000026</v>
      </c>
      <c r="Z1101" s="122">
        <v>400000026</v>
      </c>
      <c r="AA1101" s="122">
        <v>410000026</v>
      </c>
      <c r="AB1101" s="122">
        <v>500000026</v>
      </c>
      <c r="AC1101" s="122">
        <v>590000026</v>
      </c>
      <c r="AD1101" s="121"/>
      <c r="BO1101" s="72" t="s">
        <v>42</v>
      </c>
      <c r="BP1101" s="73" t="s">
        <v>4458</v>
      </c>
      <c r="BQ1101" s="75">
        <v>215000925</v>
      </c>
      <c r="BR1101" s="75">
        <v>230000925</v>
      </c>
      <c r="BS1101" s="75">
        <v>250000825</v>
      </c>
      <c r="BT1101" s="75">
        <v>260000825</v>
      </c>
      <c r="BU1101" s="75">
        <v>290000825</v>
      </c>
      <c r="BV1101" s="75">
        <v>300000925</v>
      </c>
      <c r="BW1101" s="75">
        <v>310000825</v>
      </c>
      <c r="BX1101" s="75">
        <v>325000925</v>
      </c>
      <c r="BY1101" s="75">
        <v>385000925</v>
      </c>
      <c r="BZ1101" s="75">
        <v>0</v>
      </c>
      <c r="CA1101" s="75">
        <v>0</v>
      </c>
    </row>
    <row r="1102" spans="14:79" ht="12" customHeight="1">
      <c r="N1102" s="119" t="s">
        <v>36</v>
      </c>
      <c r="O1102" s="120" t="s">
        <v>2738</v>
      </c>
      <c r="P1102" s="122">
        <v>0</v>
      </c>
      <c r="Q1102" s="122">
        <v>0</v>
      </c>
      <c r="R1102" s="122">
        <v>0</v>
      </c>
      <c r="S1102" s="122">
        <v>0</v>
      </c>
      <c r="T1102" s="122">
        <v>0</v>
      </c>
      <c r="U1102" s="122">
        <v>0</v>
      </c>
      <c r="V1102" s="122">
        <v>0</v>
      </c>
      <c r="W1102" s="122">
        <v>0</v>
      </c>
      <c r="X1102" s="122">
        <v>0</v>
      </c>
      <c r="Y1102" s="122">
        <v>0</v>
      </c>
      <c r="Z1102" s="122">
        <v>165000026</v>
      </c>
      <c r="AA1102" s="122">
        <v>175000026</v>
      </c>
      <c r="AB1102" s="122">
        <v>180000026</v>
      </c>
      <c r="AC1102" s="122">
        <v>190000026</v>
      </c>
      <c r="AD1102" s="121"/>
      <c r="BO1102" s="72" t="s">
        <v>42</v>
      </c>
      <c r="BP1102" s="73" t="s">
        <v>4459</v>
      </c>
      <c r="BQ1102" s="75">
        <v>234000625</v>
      </c>
      <c r="BR1102" s="75">
        <v>252000625</v>
      </c>
      <c r="BS1102" s="75">
        <v>270000625</v>
      </c>
      <c r="BT1102" s="75">
        <v>297000625</v>
      </c>
      <c r="BU1102" s="75">
        <v>297000625</v>
      </c>
      <c r="BV1102" s="75">
        <v>306000625</v>
      </c>
      <c r="BW1102" s="75">
        <v>0</v>
      </c>
      <c r="BX1102" s="75">
        <v>0</v>
      </c>
      <c r="BY1102" s="75">
        <v>0</v>
      </c>
      <c r="BZ1102" s="75">
        <v>0</v>
      </c>
      <c r="CA1102" s="75">
        <v>0</v>
      </c>
    </row>
    <row r="1103" spans="14:79" ht="12" customHeight="1">
      <c r="N1103" s="119" t="s">
        <v>36</v>
      </c>
      <c r="O1103" s="120" t="s">
        <v>3287</v>
      </c>
      <c r="P1103" s="122">
        <v>0</v>
      </c>
      <c r="Q1103" s="122">
        <v>0</v>
      </c>
      <c r="R1103" s="122">
        <v>0</v>
      </c>
      <c r="S1103" s="122">
        <v>0</v>
      </c>
      <c r="T1103" s="122">
        <v>0</v>
      </c>
      <c r="U1103" s="122">
        <v>0</v>
      </c>
      <c r="V1103" s="122">
        <v>0</v>
      </c>
      <c r="W1103" s="122">
        <v>0</v>
      </c>
      <c r="X1103" s="122">
        <v>0</v>
      </c>
      <c r="Y1103" s="122">
        <v>0</v>
      </c>
      <c r="Z1103" s="122">
        <v>165000026</v>
      </c>
      <c r="AA1103" s="122">
        <v>175000026</v>
      </c>
      <c r="AB1103" s="122">
        <v>180000026</v>
      </c>
      <c r="AC1103" s="122">
        <v>190000026</v>
      </c>
      <c r="AD1103" s="121"/>
      <c r="BO1103" s="72" t="s">
        <v>42</v>
      </c>
      <c r="BP1103" s="73" t="s">
        <v>4460</v>
      </c>
      <c r="BQ1103" s="75">
        <v>243000625</v>
      </c>
      <c r="BR1103" s="75">
        <v>0</v>
      </c>
      <c r="BS1103" s="75">
        <v>279000625</v>
      </c>
      <c r="BT1103" s="75">
        <v>306000625</v>
      </c>
      <c r="BU1103" s="75">
        <v>0</v>
      </c>
      <c r="BV1103" s="75">
        <v>333000625</v>
      </c>
      <c r="BW1103" s="75">
        <v>0</v>
      </c>
      <c r="BX1103" s="75">
        <v>0</v>
      </c>
      <c r="BY1103" s="75">
        <v>0</v>
      </c>
      <c r="BZ1103" s="75">
        <v>0</v>
      </c>
      <c r="CA1103" s="75">
        <v>0</v>
      </c>
    </row>
    <row r="1104" spans="14:79" ht="12" customHeight="1">
      <c r="N1104" s="119" t="s">
        <v>36</v>
      </c>
      <c r="O1104" s="120" t="s">
        <v>2744</v>
      </c>
      <c r="P1104" s="122">
        <v>0</v>
      </c>
      <c r="Q1104" s="122">
        <v>0</v>
      </c>
      <c r="R1104" s="122">
        <v>0</v>
      </c>
      <c r="S1104" s="122">
        <v>0</v>
      </c>
      <c r="T1104" s="122">
        <v>0</v>
      </c>
      <c r="U1104" s="122">
        <v>0</v>
      </c>
      <c r="V1104" s="122">
        <v>0</v>
      </c>
      <c r="W1104" s="122">
        <v>0</v>
      </c>
      <c r="X1104" s="122">
        <v>0</v>
      </c>
      <c r="Y1104" s="122">
        <v>0</v>
      </c>
      <c r="Z1104" s="122">
        <v>160000026</v>
      </c>
      <c r="AA1104" s="122">
        <v>170000026</v>
      </c>
      <c r="AB1104" s="122">
        <v>175000026</v>
      </c>
      <c r="AC1104" s="122">
        <v>185000026</v>
      </c>
      <c r="AD1104" s="121"/>
      <c r="BO1104" s="72" t="s">
        <v>42</v>
      </c>
      <c r="BP1104" s="73" t="s">
        <v>4461</v>
      </c>
      <c r="BQ1104" s="75">
        <v>234000625</v>
      </c>
      <c r="BR1104" s="75">
        <v>252000625</v>
      </c>
      <c r="BS1104" s="75">
        <v>270000625</v>
      </c>
      <c r="BT1104" s="75">
        <v>279000625</v>
      </c>
      <c r="BU1104" s="75">
        <v>288000625</v>
      </c>
      <c r="BV1104" s="75">
        <v>297000625</v>
      </c>
      <c r="BW1104" s="75">
        <v>306000625</v>
      </c>
      <c r="BX1104" s="75">
        <v>315000625</v>
      </c>
      <c r="BY1104" s="75">
        <v>0</v>
      </c>
      <c r="BZ1104" s="75">
        <v>0</v>
      </c>
      <c r="CA1104" s="75">
        <v>0</v>
      </c>
    </row>
    <row r="1105" spans="14:79" ht="12" customHeight="1">
      <c r="N1105" s="119" t="s">
        <v>36</v>
      </c>
      <c r="O1105" s="120" t="s">
        <v>2744</v>
      </c>
      <c r="P1105" s="122">
        <v>0</v>
      </c>
      <c r="Q1105" s="122">
        <v>0</v>
      </c>
      <c r="R1105" s="122">
        <v>0</v>
      </c>
      <c r="S1105" s="122">
        <v>0</v>
      </c>
      <c r="T1105" s="122">
        <v>0</v>
      </c>
      <c r="U1105" s="122">
        <v>0</v>
      </c>
      <c r="V1105" s="122">
        <v>0</v>
      </c>
      <c r="W1105" s="122">
        <v>0</v>
      </c>
      <c r="X1105" s="122">
        <v>0</v>
      </c>
      <c r="Y1105" s="122">
        <v>0</v>
      </c>
      <c r="Z1105" s="122">
        <v>160000026</v>
      </c>
      <c r="AA1105" s="122">
        <v>170000026</v>
      </c>
      <c r="AB1105" s="122">
        <v>175000026</v>
      </c>
      <c r="AC1105" s="122">
        <v>185000026</v>
      </c>
      <c r="AD1105" s="121"/>
      <c r="BO1105" s="72" t="s">
        <v>42</v>
      </c>
      <c r="BP1105" s="73" t="s">
        <v>4462</v>
      </c>
      <c r="BQ1105" s="75">
        <v>243000625</v>
      </c>
      <c r="BR1105" s="75">
        <v>261000625</v>
      </c>
      <c r="BS1105" s="75">
        <v>276000625</v>
      </c>
      <c r="BT1105" s="75">
        <v>234000625</v>
      </c>
      <c r="BU1105" s="75">
        <v>243000625</v>
      </c>
      <c r="BV1105" s="75">
        <v>252000625</v>
      </c>
      <c r="BW1105" s="75">
        <v>270000625</v>
      </c>
      <c r="BX1105" s="75">
        <v>288000625</v>
      </c>
      <c r="BY1105" s="75">
        <v>306000625</v>
      </c>
      <c r="BZ1105" s="75">
        <v>0</v>
      </c>
      <c r="CA1105" s="75">
        <v>0</v>
      </c>
    </row>
    <row r="1106" spans="14:79" ht="12" customHeight="1">
      <c r="N1106" s="119" t="s">
        <v>36</v>
      </c>
      <c r="O1106" s="120" t="s">
        <v>2777</v>
      </c>
      <c r="P1106" s="122">
        <v>0</v>
      </c>
      <c r="Q1106" s="122">
        <v>0</v>
      </c>
      <c r="R1106" s="122">
        <v>0</v>
      </c>
      <c r="S1106" s="122">
        <v>0</v>
      </c>
      <c r="T1106" s="122">
        <v>0</v>
      </c>
      <c r="U1106" s="122">
        <v>0</v>
      </c>
      <c r="V1106" s="122">
        <v>0</v>
      </c>
      <c r="W1106" s="122">
        <v>0</v>
      </c>
      <c r="X1106" s="122">
        <v>0</v>
      </c>
      <c r="Y1106" s="122">
        <v>0</v>
      </c>
      <c r="Z1106" s="122">
        <v>170000026</v>
      </c>
      <c r="AA1106" s="122">
        <v>180000026</v>
      </c>
      <c r="AB1106" s="122">
        <v>185000026</v>
      </c>
      <c r="AC1106" s="122">
        <v>195000026</v>
      </c>
      <c r="AD1106" s="121"/>
      <c r="BO1106" s="72" t="s">
        <v>42</v>
      </c>
      <c r="BP1106" s="73" t="s">
        <v>4463</v>
      </c>
      <c r="BQ1106" s="75">
        <v>207000625</v>
      </c>
      <c r="BR1106" s="75">
        <v>225000625</v>
      </c>
      <c r="BS1106" s="75">
        <v>297000625</v>
      </c>
      <c r="BT1106" s="75">
        <v>324000625</v>
      </c>
      <c r="BU1106" s="75">
        <v>333000625</v>
      </c>
      <c r="BV1106" s="75">
        <v>342000625</v>
      </c>
      <c r="BW1106" s="75">
        <v>360000625</v>
      </c>
      <c r="BX1106" s="75">
        <v>378000625</v>
      </c>
      <c r="BY1106" s="75">
        <v>396000625</v>
      </c>
      <c r="BZ1106" s="75">
        <v>0</v>
      </c>
      <c r="CA1106" s="75">
        <v>0</v>
      </c>
    </row>
    <row r="1107" spans="14:79" ht="12" customHeight="1">
      <c r="N1107" s="119" t="s">
        <v>36</v>
      </c>
      <c r="O1107" s="120" t="s">
        <v>2219</v>
      </c>
      <c r="P1107" s="122">
        <v>0</v>
      </c>
      <c r="Q1107" s="122">
        <v>0</v>
      </c>
      <c r="R1107" s="122">
        <v>0</v>
      </c>
      <c r="S1107" s="122">
        <v>0</v>
      </c>
      <c r="T1107" s="122">
        <v>0</v>
      </c>
      <c r="U1107" s="122">
        <v>0</v>
      </c>
      <c r="V1107" s="122">
        <v>0</v>
      </c>
      <c r="W1107" s="122">
        <v>0</v>
      </c>
      <c r="X1107" s="122">
        <v>0</v>
      </c>
      <c r="Y1107" s="122">
        <v>0</v>
      </c>
      <c r="Z1107" s="122">
        <v>190000026</v>
      </c>
      <c r="AA1107" s="122">
        <v>205000026</v>
      </c>
      <c r="AB1107" s="122">
        <v>225000026</v>
      </c>
      <c r="AC1107" s="122">
        <v>260000026</v>
      </c>
      <c r="AD1107" s="121"/>
      <c r="BO1107" s="72" t="s">
        <v>42</v>
      </c>
      <c r="BP1107" s="73" t="s">
        <v>4464</v>
      </c>
      <c r="BQ1107" s="75">
        <v>0</v>
      </c>
      <c r="BR1107" s="75">
        <v>0</v>
      </c>
      <c r="BS1107" s="75">
        <v>148000625</v>
      </c>
      <c r="BT1107" s="75">
        <v>153000625</v>
      </c>
      <c r="BU1107" s="75">
        <v>162000625</v>
      </c>
      <c r="BV1107" s="75">
        <v>166000625</v>
      </c>
      <c r="BW1107" s="75">
        <v>175000625</v>
      </c>
      <c r="BX1107" s="75">
        <v>193000625</v>
      </c>
      <c r="BY1107" s="75">
        <v>0</v>
      </c>
      <c r="BZ1107" s="75">
        <v>0</v>
      </c>
      <c r="CA1107" s="75">
        <v>0</v>
      </c>
    </row>
    <row r="1108" spans="14:79" ht="12" customHeight="1">
      <c r="N1108" s="119" t="s">
        <v>36</v>
      </c>
      <c r="O1108" s="120" t="s">
        <v>2830</v>
      </c>
      <c r="P1108" s="122">
        <v>0</v>
      </c>
      <c r="Q1108" s="122">
        <v>0</v>
      </c>
      <c r="R1108" s="122">
        <v>0</v>
      </c>
      <c r="S1108" s="122">
        <v>0</v>
      </c>
      <c r="T1108" s="122">
        <v>0</v>
      </c>
      <c r="U1108" s="122">
        <v>0</v>
      </c>
      <c r="V1108" s="122">
        <v>0</v>
      </c>
      <c r="W1108" s="122">
        <v>0</v>
      </c>
      <c r="X1108" s="122">
        <v>0</v>
      </c>
      <c r="Y1108" s="122">
        <v>0</v>
      </c>
      <c r="Z1108" s="122">
        <v>195000026</v>
      </c>
      <c r="AA1108" s="122">
        <v>210000026</v>
      </c>
      <c r="AB1108" s="122">
        <v>230000026</v>
      </c>
      <c r="AC1108" s="122">
        <v>265000026</v>
      </c>
      <c r="AD1108" s="121"/>
      <c r="BO1108" s="72" t="s">
        <v>42</v>
      </c>
      <c r="BP1108" s="73" t="s">
        <v>4465</v>
      </c>
      <c r="BQ1108" s="75">
        <v>0</v>
      </c>
      <c r="BR1108" s="75">
        <v>0</v>
      </c>
      <c r="BS1108" s="75">
        <v>234000625</v>
      </c>
      <c r="BT1108" s="75">
        <v>243000625</v>
      </c>
      <c r="BU1108" s="75">
        <v>252000625</v>
      </c>
      <c r="BV1108" s="75">
        <v>166000625</v>
      </c>
      <c r="BW1108" s="75">
        <v>175000625</v>
      </c>
      <c r="BX1108" s="75">
        <v>193000625</v>
      </c>
      <c r="BY1108" s="75">
        <v>0</v>
      </c>
      <c r="BZ1108" s="75">
        <v>0</v>
      </c>
      <c r="CA1108" s="75">
        <v>0</v>
      </c>
    </row>
    <row r="1109" spans="14:79" ht="12" customHeight="1">
      <c r="N1109" s="119" t="s">
        <v>36</v>
      </c>
      <c r="O1109" s="120" t="s">
        <v>2220</v>
      </c>
      <c r="P1109" s="122">
        <v>0</v>
      </c>
      <c r="Q1109" s="122">
        <v>0</v>
      </c>
      <c r="R1109" s="122">
        <v>0</v>
      </c>
      <c r="S1109" s="122">
        <v>0</v>
      </c>
      <c r="T1109" s="122">
        <v>0</v>
      </c>
      <c r="U1109" s="122">
        <v>0</v>
      </c>
      <c r="V1109" s="122">
        <v>0</v>
      </c>
      <c r="W1109" s="122">
        <v>0</v>
      </c>
      <c r="X1109" s="122">
        <v>0</v>
      </c>
      <c r="Y1109" s="122">
        <v>0</v>
      </c>
      <c r="Z1109" s="122">
        <v>190000026</v>
      </c>
      <c r="AA1109" s="122">
        <v>205000026</v>
      </c>
      <c r="AB1109" s="122">
        <v>225000026</v>
      </c>
      <c r="AC1109" s="122">
        <v>260000026</v>
      </c>
      <c r="AD1109" s="121"/>
      <c r="BO1109" s="72" t="s">
        <v>42</v>
      </c>
      <c r="BP1109" s="73" t="s">
        <v>4466</v>
      </c>
      <c r="BQ1109" s="75">
        <v>0</v>
      </c>
      <c r="BR1109" s="75">
        <v>0</v>
      </c>
      <c r="BS1109" s="75">
        <v>0</v>
      </c>
      <c r="BT1109" s="75">
        <v>185000026</v>
      </c>
      <c r="BU1109" s="75">
        <v>200000026</v>
      </c>
      <c r="BV1109" s="75">
        <v>250000026</v>
      </c>
      <c r="BW1109" s="75">
        <v>295000026</v>
      </c>
      <c r="BX1109" s="75">
        <v>320000026</v>
      </c>
      <c r="BY1109" s="75">
        <v>0</v>
      </c>
      <c r="BZ1109" s="75">
        <v>0</v>
      </c>
      <c r="CA1109" s="75">
        <v>0</v>
      </c>
    </row>
    <row r="1110" spans="14:79" ht="12" customHeight="1">
      <c r="N1110" s="119" t="s">
        <v>36</v>
      </c>
      <c r="O1110" s="120" t="s">
        <v>2285</v>
      </c>
      <c r="P1110" s="122">
        <v>0</v>
      </c>
      <c r="Q1110" s="122">
        <v>0</v>
      </c>
      <c r="R1110" s="122">
        <v>0</v>
      </c>
      <c r="S1110" s="122">
        <v>0</v>
      </c>
      <c r="T1110" s="122">
        <v>0</v>
      </c>
      <c r="U1110" s="122">
        <v>0</v>
      </c>
      <c r="V1110" s="122">
        <v>0</v>
      </c>
      <c r="W1110" s="122">
        <v>0</v>
      </c>
      <c r="X1110" s="122">
        <v>0</v>
      </c>
      <c r="Y1110" s="122">
        <v>0</v>
      </c>
      <c r="Z1110" s="122">
        <v>190000026</v>
      </c>
      <c r="AA1110" s="122">
        <v>205000026</v>
      </c>
      <c r="AB1110" s="122">
        <v>225000026</v>
      </c>
      <c r="AC1110" s="122">
        <v>260000026</v>
      </c>
      <c r="AD1110" s="121"/>
      <c r="BO1110" s="72" t="s">
        <v>42</v>
      </c>
      <c r="BP1110" s="73" t="s">
        <v>4467</v>
      </c>
      <c r="BQ1110" s="75">
        <v>0</v>
      </c>
      <c r="BR1110" s="75">
        <v>0</v>
      </c>
      <c r="BS1110" s="75">
        <v>166000625</v>
      </c>
      <c r="BT1110" s="75">
        <v>180000625</v>
      </c>
      <c r="BU1110" s="75">
        <v>189000625</v>
      </c>
      <c r="BV1110" s="75">
        <v>306000625</v>
      </c>
      <c r="BW1110" s="75">
        <v>0</v>
      </c>
      <c r="BX1110" s="75">
        <v>0</v>
      </c>
      <c r="BY1110" s="75">
        <v>0</v>
      </c>
      <c r="BZ1110" s="75">
        <v>0</v>
      </c>
      <c r="CA1110" s="75">
        <v>0</v>
      </c>
    </row>
    <row r="1111" spans="14:79" ht="12" customHeight="1">
      <c r="N1111" s="119" t="s">
        <v>36</v>
      </c>
      <c r="O1111" s="120" t="s">
        <v>2824</v>
      </c>
      <c r="P1111" s="122">
        <v>0</v>
      </c>
      <c r="Q1111" s="122">
        <v>0</v>
      </c>
      <c r="R1111" s="122">
        <v>0</v>
      </c>
      <c r="S1111" s="122">
        <v>0</v>
      </c>
      <c r="T1111" s="122">
        <v>0</v>
      </c>
      <c r="U1111" s="122">
        <v>0</v>
      </c>
      <c r="V1111" s="122">
        <v>0</v>
      </c>
      <c r="W1111" s="122">
        <v>0</v>
      </c>
      <c r="X1111" s="122">
        <v>0</v>
      </c>
      <c r="Y1111" s="122">
        <v>0</v>
      </c>
      <c r="Z1111" s="122">
        <v>195000026</v>
      </c>
      <c r="AA1111" s="122">
        <v>210000026</v>
      </c>
      <c r="AB1111" s="122">
        <v>230000026</v>
      </c>
      <c r="AC1111" s="122">
        <v>265000026</v>
      </c>
      <c r="AD1111" s="121"/>
      <c r="BO1111" s="72" t="s">
        <v>42</v>
      </c>
      <c r="BP1111" s="73" t="s">
        <v>4468</v>
      </c>
      <c r="BQ1111" s="75">
        <v>0</v>
      </c>
      <c r="BR1111" s="75">
        <v>0</v>
      </c>
      <c r="BS1111" s="75">
        <v>288000625</v>
      </c>
      <c r="BT1111" s="75">
        <v>315000625</v>
      </c>
      <c r="BU1111" s="75">
        <v>0</v>
      </c>
      <c r="BV1111" s="75">
        <v>360000625</v>
      </c>
      <c r="BW1111" s="75">
        <v>0</v>
      </c>
      <c r="BX1111" s="75">
        <v>0</v>
      </c>
      <c r="BY1111" s="75">
        <v>0</v>
      </c>
      <c r="BZ1111" s="75">
        <v>0</v>
      </c>
      <c r="CA1111" s="75">
        <v>0</v>
      </c>
    </row>
    <row r="1112" spans="14:79" ht="12" customHeight="1">
      <c r="N1112" s="119" t="s">
        <v>36</v>
      </c>
      <c r="O1112" s="120" t="s">
        <v>2286</v>
      </c>
      <c r="P1112" s="122">
        <v>0</v>
      </c>
      <c r="Q1112" s="122">
        <v>0</v>
      </c>
      <c r="R1112" s="122">
        <v>0</v>
      </c>
      <c r="S1112" s="122">
        <v>0</v>
      </c>
      <c r="T1112" s="122">
        <v>0</v>
      </c>
      <c r="U1112" s="122">
        <v>0</v>
      </c>
      <c r="V1112" s="122">
        <v>0</v>
      </c>
      <c r="W1112" s="122">
        <v>0</v>
      </c>
      <c r="X1112" s="122">
        <v>0</v>
      </c>
      <c r="Y1112" s="122">
        <v>0</v>
      </c>
      <c r="Z1112" s="122">
        <v>190000026</v>
      </c>
      <c r="AA1112" s="122">
        <v>205000026</v>
      </c>
      <c r="AB1112" s="122">
        <v>225000026</v>
      </c>
      <c r="AC1112" s="122">
        <v>260000026</v>
      </c>
      <c r="AD1112" s="121"/>
      <c r="BO1112" s="72" t="s">
        <v>42</v>
      </c>
      <c r="BP1112" s="73" t="s">
        <v>4469</v>
      </c>
      <c r="BQ1112" s="75">
        <v>0</v>
      </c>
      <c r="BR1112" s="75">
        <v>0</v>
      </c>
      <c r="BS1112" s="75">
        <v>166000625</v>
      </c>
      <c r="BT1112" s="75">
        <v>180000625</v>
      </c>
      <c r="BU1112" s="75">
        <v>189000625</v>
      </c>
      <c r="BV1112" s="75">
        <v>0</v>
      </c>
      <c r="BW1112" s="75">
        <v>0</v>
      </c>
      <c r="BX1112" s="75">
        <v>0</v>
      </c>
      <c r="BY1112" s="75">
        <v>0</v>
      </c>
      <c r="BZ1112" s="75">
        <v>0</v>
      </c>
      <c r="CA1112" s="75">
        <v>0</v>
      </c>
    </row>
    <row r="1113" spans="14:79" ht="12" customHeight="1">
      <c r="N1113" s="119" t="s">
        <v>36</v>
      </c>
      <c r="O1113" s="120" t="s">
        <v>2739</v>
      </c>
      <c r="P1113" s="122">
        <v>0</v>
      </c>
      <c r="Q1113" s="122">
        <v>0</v>
      </c>
      <c r="R1113" s="122">
        <v>0</v>
      </c>
      <c r="S1113" s="122">
        <v>0</v>
      </c>
      <c r="T1113" s="122">
        <v>0</v>
      </c>
      <c r="U1113" s="122">
        <v>0</v>
      </c>
      <c r="V1113" s="122">
        <v>0</v>
      </c>
      <c r="W1113" s="122">
        <v>0</v>
      </c>
      <c r="X1113" s="122">
        <v>0</v>
      </c>
      <c r="Y1113" s="122">
        <v>0</v>
      </c>
      <c r="Z1113" s="122">
        <v>190000026</v>
      </c>
      <c r="AA1113" s="122">
        <v>205000026</v>
      </c>
      <c r="AB1113" s="122">
        <v>225000026</v>
      </c>
      <c r="AC1113" s="122">
        <v>260000026</v>
      </c>
      <c r="AD1113" s="121"/>
      <c r="BO1113" s="72" t="s">
        <v>42</v>
      </c>
      <c r="BP1113" s="73" t="s">
        <v>4470</v>
      </c>
      <c r="BQ1113" s="75">
        <v>0</v>
      </c>
      <c r="BR1113" s="75">
        <v>0</v>
      </c>
      <c r="BS1113" s="75">
        <v>0</v>
      </c>
      <c r="BT1113" s="75">
        <v>0</v>
      </c>
      <c r="BU1113" s="75">
        <v>0</v>
      </c>
      <c r="BV1113" s="75">
        <v>324000625</v>
      </c>
      <c r="BW1113" s="75">
        <v>342000625</v>
      </c>
      <c r="BX1113" s="75">
        <v>351000625</v>
      </c>
      <c r="BY1113" s="75">
        <v>0</v>
      </c>
      <c r="BZ1113" s="75">
        <v>0</v>
      </c>
      <c r="CA1113" s="75">
        <v>0</v>
      </c>
    </row>
    <row r="1114" spans="14:79" ht="12" customHeight="1">
      <c r="N1114" s="119" t="s">
        <v>36</v>
      </c>
      <c r="O1114" s="120" t="s">
        <v>2287</v>
      </c>
      <c r="P1114" s="122">
        <v>0</v>
      </c>
      <c r="Q1114" s="122">
        <v>0</v>
      </c>
      <c r="R1114" s="122">
        <v>0</v>
      </c>
      <c r="S1114" s="122">
        <v>0</v>
      </c>
      <c r="T1114" s="122">
        <v>0</v>
      </c>
      <c r="U1114" s="122">
        <v>0</v>
      </c>
      <c r="V1114" s="122">
        <v>0</v>
      </c>
      <c r="W1114" s="122">
        <v>0</v>
      </c>
      <c r="X1114" s="122">
        <v>0</v>
      </c>
      <c r="Y1114" s="122">
        <v>0</v>
      </c>
      <c r="Z1114" s="122">
        <v>190000026</v>
      </c>
      <c r="AA1114" s="122">
        <v>205000026</v>
      </c>
      <c r="AB1114" s="122">
        <v>225000026</v>
      </c>
      <c r="AC1114" s="122">
        <v>260000026</v>
      </c>
      <c r="AD1114" s="121"/>
      <c r="BO1114" s="72" t="s">
        <v>42</v>
      </c>
      <c r="BP1114" s="73" t="s">
        <v>4471</v>
      </c>
      <c r="BQ1114" s="75">
        <v>261000625</v>
      </c>
      <c r="BR1114" s="75">
        <v>279000625</v>
      </c>
      <c r="BS1114" s="75">
        <v>297000625</v>
      </c>
      <c r="BT1114" s="75">
        <v>324000625</v>
      </c>
      <c r="BU1114" s="75">
        <v>306000625</v>
      </c>
      <c r="BV1114" s="75">
        <v>315000625</v>
      </c>
      <c r="BW1114" s="75">
        <v>333000625</v>
      </c>
      <c r="BX1114" s="75">
        <v>351000625</v>
      </c>
      <c r="BY1114" s="75">
        <v>369000625</v>
      </c>
      <c r="BZ1114" s="75">
        <v>0</v>
      </c>
      <c r="CA1114" s="75">
        <v>0</v>
      </c>
    </row>
    <row r="1115" spans="14:79" ht="12" customHeight="1">
      <c r="N1115" s="119" t="s">
        <v>36</v>
      </c>
      <c r="O1115" s="120" t="s">
        <v>2221</v>
      </c>
      <c r="P1115" s="122">
        <v>0</v>
      </c>
      <c r="Q1115" s="122">
        <v>0</v>
      </c>
      <c r="R1115" s="122">
        <v>0</v>
      </c>
      <c r="S1115" s="122">
        <v>0</v>
      </c>
      <c r="T1115" s="122">
        <v>0</v>
      </c>
      <c r="U1115" s="122">
        <v>0</v>
      </c>
      <c r="V1115" s="122">
        <v>0</v>
      </c>
      <c r="W1115" s="122">
        <v>0</v>
      </c>
      <c r="X1115" s="122">
        <v>0</v>
      </c>
      <c r="Y1115" s="122">
        <v>0</v>
      </c>
      <c r="Z1115" s="122">
        <v>195000026</v>
      </c>
      <c r="AA1115" s="122">
        <v>210000026</v>
      </c>
      <c r="AB1115" s="122">
        <v>230000026</v>
      </c>
      <c r="AC1115" s="122">
        <v>265000026</v>
      </c>
      <c r="AD1115" s="121"/>
      <c r="BO1115" s="72" t="s">
        <v>42</v>
      </c>
      <c r="BP1115" s="73" t="s">
        <v>4472</v>
      </c>
      <c r="BQ1115" s="75">
        <v>0</v>
      </c>
      <c r="BR1115" s="75">
        <v>0</v>
      </c>
      <c r="BS1115" s="75">
        <v>333000625</v>
      </c>
      <c r="BT1115" s="75">
        <v>360000625</v>
      </c>
      <c r="BU1115" s="75">
        <v>0</v>
      </c>
      <c r="BV1115" s="75">
        <v>252000625</v>
      </c>
      <c r="BW1115" s="75">
        <v>0</v>
      </c>
      <c r="BX1115" s="75">
        <v>0</v>
      </c>
      <c r="BY1115" s="75">
        <v>0</v>
      </c>
      <c r="BZ1115" s="75">
        <v>0</v>
      </c>
      <c r="CA1115" s="75">
        <v>0</v>
      </c>
    </row>
    <row r="1116" spans="14:79" ht="12" customHeight="1">
      <c r="N1116" s="119" t="s">
        <v>36</v>
      </c>
      <c r="O1116" s="120" t="s">
        <v>2816</v>
      </c>
      <c r="P1116" s="122">
        <v>0</v>
      </c>
      <c r="Q1116" s="122">
        <v>0</v>
      </c>
      <c r="R1116" s="122">
        <v>0</v>
      </c>
      <c r="S1116" s="122">
        <v>0</v>
      </c>
      <c r="T1116" s="122">
        <v>0</v>
      </c>
      <c r="U1116" s="122">
        <v>0</v>
      </c>
      <c r="V1116" s="122">
        <v>0</v>
      </c>
      <c r="W1116" s="122">
        <v>0</v>
      </c>
      <c r="X1116" s="122">
        <v>0</v>
      </c>
      <c r="Y1116" s="122">
        <v>0</v>
      </c>
      <c r="Z1116" s="122">
        <v>175000026</v>
      </c>
      <c r="AA1116" s="122">
        <v>185000026</v>
      </c>
      <c r="AB1116" s="122">
        <v>190000026</v>
      </c>
      <c r="AC1116" s="122">
        <v>200000026</v>
      </c>
      <c r="AD1116" s="121"/>
      <c r="BO1116" s="72" t="s">
        <v>42</v>
      </c>
      <c r="BP1116" s="73" t="s">
        <v>4473</v>
      </c>
      <c r="BQ1116" s="75">
        <v>0</v>
      </c>
      <c r="BR1116" s="75">
        <v>0</v>
      </c>
      <c r="BS1116" s="75">
        <v>0</v>
      </c>
      <c r="BT1116" s="75">
        <v>0</v>
      </c>
      <c r="BU1116" s="75">
        <v>0</v>
      </c>
      <c r="BV1116" s="75">
        <v>342000625</v>
      </c>
      <c r="BW1116" s="75">
        <v>0</v>
      </c>
      <c r="BX1116" s="75">
        <v>0</v>
      </c>
      <c r="BY1116" s="75">
        <v>0</v>
      </c>
      <c r="BZ1116" s="75">
        <v>0</v>
      </c>
      <c r="CA1116" s="75">
        <v>0</v>
      </c>
    </row>
    <row r="1117" spans="14:79" ht="12" customHeight="1">
      <c r="N1117" s="119" t="s">
        <v>36</v>
      </c>
      <c r="O1117" s="120" t="s">
        <v>2636</v>
      </c>
      <c r="P1117" s="122">
        <v>0</v>
      </c>
      <c r="Q1117" s="122">
        <v>0</v>
      </c>
      <c r="R1117" s="122">
        <v>0</v>
      </c>
      <c r="S1117" s="122">
        <v>0</v>
      </c>
      <c r="T1117" s="122">
        <v>0</v>
      </c>
      <c r="U1117" s="122">
        <v>0</v>
      </c>
      <c r="V1117" s="122">
        <v>0</v>
      </c>
      <c r="W1117" s="122">
        <v>0</v>
      </c>
      <c r="X1117" s="122">
        <v>0</v>
      </c>
      <c r="Y1117" s="122">
        <v>0</v>
      </c>
      <c r="Z1117" s="122">
        <v>175000026</v>
      </c>
      <c r="AA1117" s="122">
        <v>185000026</v>
      </c>
      <c r="AB1117" s="122">
        <v>190000026</v>
      </c>
      <c r="AC1117" s="122">
        <v>200000026</v>
      </c>
      <c r="AD1117" s="121"/>
      <c r="BO1117" s="72" t="s">
        <v>42</v>
      </c>
      <c r="BP1117" s="73" t="s">
        <v>4474</v>
      </c>
      <c r="BQ1117" s="75">
        <v>0</v>
      </c>
      <c r="BR1117" s="75">
        <v>0</v>
      </c>
      <c r="BS1117" s="75">
        <v>0</v>
      </c>
      <c r="BT1117" s="75">
        <v>0</v>
      </c>
      <c r="BU1117" s="75">
        <v>297000625</v>
      </c>
      <c r="BV1117" s="75">
        <v>306000625</v>
      </c>
      <c r="BW1117" s="75">
        <v>0</v>
      </c>
      <c r="BX1117" s="75">
        <v>0</v>
      </c>
      <c r="BY1117" s="75">
        <v>0</v>
      </c>
      <c r="BZ1117" s="75">
        <v>0</v>
      </c>
      <c r="CA1117" s="75">
        <v>0</v>
      </c>
    </row>
    <row r="1118" spans="14:79" ht="12" customHeight="1">
      <c r="N1118" s="119" t="s">
        <v>36</v>
      </c>
      <c r="O1118" s="120" t="s">
        <v>2660</v>
      </c>
      <c r="P1118" s="122">
        <v>0</v>
      </c>
      <c r="Q1118" s="122">
        <v>0</v>
      </c>
      <c r="R1118" s="122">
        <v>0</v>
      </c>
      <c r="S1118" s="122">
        <v>0</v>
      </c>
      <c r="T1118" s="122">
        <v>0</v>
      </c>
      <c r="U1118" s="122">
        <v>0</v>
      </c>
      <c r="V1118" s="122">
        <v>0</v>
      </c>
      <c r="W1118" s="122">
        <v>0</v>
      </c>
      <c r="X1118" s="122">
        <v>0</v>
      </c>
      <c r="Y1118" s="122">
        <v>0</v>
      </c>
      <c r="Z1118" s="122">
        <v>170000026</v>
      </c>
      <c r="AA1118" s="122">
        <v>180000026</v>
      </c>
      <c r="AB1118" s="122">
        <v>185000026</v>
      </c>
      <c r="AC1118" s="122">
        <v>195000026</v>
      </c>
      <c r="AD1118" s="121"/>
      <c r="BO1118" s="72" t="s">
        <v>42</v>
      </c>
      <c r="BP1118" s="73" t="s">
        <v>4475</v>
      </c>
      <c r="BQ1118" s="75">
        <v>0</v>
      </c>
      <c r="BR1118" s="75">
        <v>0</v>
      </c>
      <c r="BS1118" s="75">
        <v>0</v>
      </c>
      <c r="BT1118" s="75">
        <v>0</v>
      </c>
      <c r="BU1118" s="75">
        <v>0</v>
      </c>
      <c r="BV1118" s="75">
        <v>234000625</v>
      </c>
      <c r="BW1118" s="75">
        <v>270000625</v>
      </c>
      <c r="BX1118" s="75">
        <v>378000625</v>
      </c>
      <c r="BY1118" s="75">
        <v>396000625</v>
      </c>
      <c r="BZ1118" s="75">
        <v>0</v>
      </c>
      <c r="CA1118" s="75">
        <v>0</v>
      </c>
    </row>
    <row r="1119" spans="14:79" ht="12" customHeight="1">
      <c r="N1119" s="119" t="s">
        <v>36</v>
      </c>
      <c r="O1119" s="120" t="s">
        <v>2288</v>
      </c>
      <c r="P1119" s="122">
        <v>0</v>
      </c>
      <c r="Q1119" s="122">
        <v>0</v>
      </c>
      <c r="R1119" s="122">
        <v>0</v>
      </c>
      <c r="S1119" s="122">
        <v>0</v>
      </c>
      <c r="T1119" s="122">
        <v>0</v>
      </c>
      <c r="U1119" s="122">
        <v>0</v>
      </c>
      <c r="V1119" s="122">
        <v>0</v>
      </c>
      <c r="W1119" s="122">
        <v>0</v>
      </c>
      <c r="X1119" s="122">
        <v>0</v>
      </c>
      <c r="Y1119" s="122">
        <v>0</v>
      </c>
      <c r="Z1119" s="122">
        <v>170000026</v>
      </c>
      <c r="AA1119" s="122">
        <v>180000026</v>
      </c>
      <c r="AB1119" s="122">
        <v>185000026</v>
      </c>
      <c r="AC1119" s="122">
        <v>195000026</v>
      </c>
      <c r="AD1119" s="121"/>
      <c r="BO1119" s="72" t="s">
        <v>42</v>
      </c>
      <c r="BP1119" s="73" t="s">
        <v>4476</v>
      </c>
      <c r="BQ1119" s="75">
        <v>243000625</v>
      </c>
      <c r="BR1119" s="75">
        <v>261000625</v>
      </c>
      <c r="BS1119" s="75">
        <v>279000625</v>
      </c>
      <c r="BT1119" s="75">
        <v>306000625</v>
      </c>
      <c r="BU1119" s="75">
        <v>315000625</v>
      </c>
      <c r="BV1119" s="75">
        <v>324000625</v>
      </c>
      <c r="BW1119" s="75">
        <v>342000625</v>
      </c>
      <c r="BX1119" s="75">
        <v>360000625</v>
      </c>
      <c r="BY1119" s="75">
        <v>378000625</v>
      </c>
      <c r="BZ1119" s="75">
        <v>0</v>
      </c>
      <c r="CA1119" s="75">
        <v>0</v>
      </c>
    </row>
    <row r="1120" spans="14:79" ht="12" customHeight="1">
      <c r="N1120" s="119" t="s">
        <v>36</v>
      </c>
      <c r="O1120" s="120" t="s">
        <v>2289</v>
      </c>
      <c r="P1120" s="122">
        <v>0</v>
      </c>
      <c r="Q1120" s="122">
        <v>0</v>
      </c>
      <c r="R1120" s="122">
        <v>0</v>
      </c>
      <c r="S1120" s="122">
        <v>0</v>
      </c>
      <c r="T1120" s="122">
        <v>0</v>
      </c>
      <c r="U1120" s="122">
        <v>0</v>
      </c>
      <c r="V1120" s="122">
        <v>0</v>
      </c>
      <c r="W1120" s="122">
        <v>0</v>
      </c>
      <c r="X1120" s="122">
        <v>0</v>
      </c>
      <c r="Y1120" s="122">
        <v>0</v>
      </c>
      <c r="Z1120" s="122">
        <v>165000026</v>
      </c>
      <c r="AA1120" s="122">
        <v>175000026</v>
      </c>
      <c r="AB1120" s="122">
        <v>180000026</v>
      </c>
      <c r="AC1120" s="122">
        <v>190000026</v>
      </c>
      <c r="AD1120" s="121"/>
      <c r="BO1120" s="72" t="s">
        <v>42</v>
      </c>
      <c r="BP1120" s="73" t="s">
        <v>4477</v>
      </c>
      <c r="BQ1120" s="75">
        <v>85000625</v>
      </c>
      <c r="BR1120" s="75">
        <v>90000625</v>
      </c>
      <c r="BS1120" s="75">
        <v>94000625</v>
      </c>
      <c r="BT1120" s="75">
        <v>99000625</v>
      </c>
      <c r="BU1120" s="75">
        <v>103000625</v>
      </c>
      <c r="BV1120" s="75">
        <v>108000625</v>
      </c>
      <c r="BW1120" s="75">
        <v>112000625</v>
      </c>
      <c r="BX1120" s="75">
        <v>342000625</v>
      </c>
      <c r="BY1120" s="75">
        <v>0</v>
      </c>
      <c r="BZ1120" s="75">
        <v>0</v>
      </c>
      <c r="CA1120" s="75">
        <v>0</v>
      </c>
    </row>
    <row r="1121" spans="14:79" ht="12" customHeight="1">
      <c r="N1121" s="119" t="s">
        <v>36</v>
      </c>
      <c r="O1121" s="120" t="s">
        <v>2817</v>
      </c>
      <c r="P1121" s="122">
        <v>0</v>
      </c>
      <c r="Q1121" s="122">
        <v>0</v>
      </c>
      <c r="R1121" s="122">
        <v>0</v>
      </c>
      <c r="S1121" s="122">
        <v>0</v>
      </c>
      <c r="T1121" s="122">
        <v>0</v>
      </c>
      <c r="U1121" s="122">
        <v>0</v>
      </c>
      <c r="V1121" s="122">
        <v>0</v>
      </c>
      <c r="W1121" s="122">
        <v>0</v>
      </c>
      <c r="X1121" s="122">
        <v>0</v>
      </c>
      <c r="Y1121" s="122">
        <v>0</v>
      </c>
      <c r="Z1121" s="122">
        <v>195000026</v>
      </c>
      <c r="AA1121" s="122">
        <v>210000026</v>
      </c>
      <c r="AB1121" s="122">
        <v>230000026</v>
      </c>
      <c r="AC1121" s="122">
        <v>265000026</v>
      </c>
      <c r="AD1121" s="121"/>
      <c r="BO1121" s="72" t="s">
        <v>42</v>
      </c>
      <c r="BP1121" s="73" t="s">
        <v>4478</v>
      </c>
      <c r="BQ1121" s="75">
        <v>58000625</v>
      </c>
      <c r="BR1121" s="75">
        <v>63000625</v>
      </c>
      <c r="BS1121" s="75">
        <v>67000625</v>
      </c>
      <c r="BT1121" s="75">
        <v>72000625</v>
      </c>
      <c r="BU1121" s="75">
        <v>76000625</v>
      </c>
      <c r="BV1121" s="75">
        <v>81000625</v>
      </c>
      <c r="BW1121" s="75">
        <v>85000625</v>
      </c>
      <c r="BX1121" s="75">
        <v>94000625</v>
      </c>
      <c r="BY1121" s="75">
        <v>99000625</v>
      </c>
      <c r="BZ1121" s="75">
        <v>0</v>
      </c>
      <c r="CA1121" s="75">
        <v>0</v>
      </c>
    </row>
    <row r="1122" spans="14:79" ht="12" customHeight="1">
      <c r="N1122" s="119" t="s">
        <v>36</v>
      </c>
      <c r="O1122" s="120" t="s">
        <v>2661</v>
      </c>
      <c r="P1122" s="122">
        <v>0</v>
      </c>
      <c r="Q1122" s="122">
        <v>0</v>
      </c>
      <c r="R1122" s="122">
        <v>0</v>
      </c>
      <c r="S1122" s="122">
        <v>0</v>
      </c>
      <c r="T1122" s="122">
        <v>0</v>
      </c>
      <c r="U1122" s="122">
        <v>0</v>
      </c>
      <c r="V1122" s="122">
        <v>0</v>
      </c>
      <c r="W1122" s="122">
        <v>0</v>
      </c>
      <c r="X1122" s="122">
        <v>0</v>
      </c>
      <c r="Y1122" s="122">
        <v>0</v>
      </c>
      <c r="Z1122" s="122">
        <v>190000026</v>
      </c>
      <c r="AA1122" s="122">
        <v>205000026</v>
      </c>
      <c r="AB1122" s="122">
        <v>225000026</v>
      </c>
      <c r="AC1122" s="122">
        <v>260000026</v>
      </c>
      <c r="AD1122" s="121"/>
      <c r="BO1122" s="72" t="s">
        <v>42</v>
      </c>
      <c r="BP1122" s="73" t="s">
        <v>4479</v>
      </c>
      <c r="BQ1122" s="75">
        <v>0</v>
      </c>
      <c r="BR1122" s="75">
        <v>0</v>
      </c>
      <c r="BS1122" s="75">
        <v>0</v>
      </c>
      <c r="BT1122" s="75">
        <v>0</v>
      </c>
      <c r="BU1122" s="75">
        <v>0</v>
      </c>
      <c r="BV1122" s="75">
        <v>0</v>
      </c>
      <c r="BW1122" s="75">
        <v>0</v>
      </c>
      <c r="BX1122" s="75">
        <v>0</v>
      </c>
      <c r="BY1122" s="75">
        <v>0</v>
      </c>
      <c r="BZ1122" s="75">
        <v>0</v>
      </c>
      <c r="CA1122" s="75">
        <v>0</v>
      </c>
    </row>
    <row r="1123" spans="14:79" ht="12" customHeight="1">
      <c r="N1123" s="119" t="s">
        <v>36</v>
      </c>
      <c r="O1123" s="120" t="s">
        <v>3288</v>
      </c>
      <c r="P1123" s="122">
        <v>0</v>
      </c>
      <c r="Q1123" s="122">
        <v>0</v>
      </c>
      <c r="R1123" s="122">
        <v>0</v>
      </c>
      <c r="S1123" s="122">
        <v>0</v>
      </c>
      <c r="T1123" s="122">
        <v>0</v>
      </c>
      <c r="U1123" s="122">
        <v>0</v>
      </c>
      <c r="V1123" s="122">
        <v>0</v>
      </c>
      <c r="W1123" s="122">
        <v>0</v>
      </c>
      <c r="X1123" s="122">
        <v>0</v>
      </c>
      <c r="Y1123" s="122">
        <v>0</v>
      </c>
      <c r="Z1123" s="122">
        <v>195000026</v>
      </c>
      <c r="AA1123" s="122">
        <v>210000026</v>
      </c>
      <c r="AB1123" s="122">
        <v>230000026</v>
      </c>
      <c r="AC1123" s="122">
        <v>265000026</v>
      </c>
      <c r="AD1123" s="121"/>
      <c r="BO1123" s="72" t="s">
        <v>42</v>
      </c>
      <c r="BP1123" s="73" t="s">
        <v>4480</v>
      </c>
      <c r="BQ1123" s="75">
        <v>162000625</v>
      </c>
      <c r="BR1123" s="75">
        <v>0</v>
      </c>
      <c r="BS1123" s="75">
        <v>0</v>
      </c>
      <c r="BT1123" s="75">
        <v>0</v>
      </c>
      <c r="BU1123" s="75">
        <v>162000625</v>
      </c>
      <c r="BV1123" s="75">
        <v>0</v>
      </c>
      <c r="BW1123" s="75">
        <v>225000625</v>
      </c>
      <c r="BX1123" s="75">
        <v>0</v>
      </c>
      <c r="BY1123" s="75">
        <v>0</v>
      </c>
      <c r="BZ1123" s="75">
        <v>0</v>
      </c>
      <c r="CA1123" s="75">
        <v>0</v>
      </c>
    </row>
    <row r="1124" spans="14:79" ht="12" customHeight="1">
      <c r="N1124" s="119" t="s">
        <v>36</v>
      </c>
      <c r="O1124" s="120" t="s">
        <v>2818</v>
      </c>
      <c r="P1124" s="122">
        <v>0</v>
      </c>
      <c r="Q1124" s="122">
        <v>0</v>
      </c>
      <c r="R1124" s="122">
        <v>0</v>
      </c>
      <c r="S1124" s="122">
        <v>0</v>
      </c>
      <c r="T1124" s="122">
        <v>0</v>
      </c>
      <c r="U1124" s="122">
        <v>0</v>
      </c>
      <c r="V1124" s="122">
        <v>0</v>
      </c>
      <c r="W1124" s="122">
        <v>0</v>
      </c>
      <c r="X1124" s="122">
        <v>0</v>
      </c>
      <c r="Y1124" s="122">
        <v>0</v>
      </c>
      <c r="Z1124" s="122">
        <v>195000026</v>
      </c>
      <c r="AA1124" s="122">
        <v>210000026</v>
      </c>
      <c r="AB1124" s="122">
        <v>230000026</v>
      </c>
      <c r="AC1124" s="122">
        <v>265000026</v>
      </c>
      <c r="AD1124" s="121"/>
      <c r="BO1124" s="72" t="s">
        <v>42</v>
      </c>
      <c r="BP1124" s="73" t="s">
        <v>4481</v>
      </c>
      <c r="BQ1124" s="75">
        <v>162000625</v>
      </c>
      <c r="BR1124" s="75">
        <v>0</v>
      </c>
      <c r="BS1124" s="75">
        <v>0</v>
      </c>
      <c r="BT1124" s="75">
        <v>0</v>
      </c>
      <c r="BU1124" s="75">
        <v>225000625</v>
      </c>
      <c r="BV1124" s="75">
        <v>0</v>
      </c>
      <c r="BW1124" s="75">
        <v>0</v>
      </c>
      <c r="BX1124" s="75">
        <v>0</v>
      </c>
      <c r="BY1124" s="75">
        <v>0</v>
      </c>
      <c r="BZ1124" s="75">
        <v>0</v>
      </c>
      <c r="CA1124" s="75">
        <v>0</v>
      </c>
    </row>
    <row r="1125" spans="14:79" ht="12" customHeight="1">
      <c r="N1125" s="119" t="s">
        <v>36</v>
      </c>
      <c r="O1125" s="120" t="s">
        <v>2169</v>
      </c>
      <c r="P1125" s="122">
        <v>0</v>
      </c>
      <c r="Q1125" s="122">
        <v>0</v>
      </c>
      <c r="R1125" s="122">
        <v>0</v>
      </c>
      <c r="S1125" s="122">
        <v>0</v>
      </c>
      <c r="T1125" s="122">
        <v>0</v>
      </c>
      <c r="U1125" s="122">
        <v>0</v>
      </c>
      <c r="V1125" s="122">
        <v>0</v>
      </c>
      <c r="W1125" s="122">
        <v>0</v>
      </c>
      <c r="X1125" s="122">
        <v>0</v>
      </c>
      <c r="Y1125" s="122">
        <v>500000026</v>
      </c>
      <c r="Z1125" s="122">
        <v>540000026</v>
      </c>
      <c r="AA1125" s="122">
        <v>610000026</v>
      </c>
      <c r="AB1125" s="122">
        <v>720000026</v>
      </c>
      <c r="AC1125" s="122">
        <v>850000026</v>
      </c>
      <c r="AD1125" s="121"/>
      <c r="BO1125" s="72" t="s">
        <v>42</v>
      </c>
      <c r="BP1125" s="73" t="s">
        <v>4482</v>
      </c>
      <c r="BQ1125" s="75">
        <v>162000625</v>
      </c>
      <c r="BR1125" s="75">
        <v>180000625</v>
      </c>
      <c r="BS1125" s="75">
        <v>189000625</v>
      </c>
      <c r="BT1125" s="75">
        <v>198000625</v>
      </c>
      <c r="BU1125" s="75">
        <v>225000625</v>
      </c>
      <c r="BV1125" s="75">
        <v>0</v>
      </c>
      <c r="BW1125" s="75">
        <v>0</v>
      </c>
      <c r="BX1125" s="75">
        <v>0</v>
      </c>
      <c r="BY1125" s="75">
        <v>0</v>
      </c>
      <c r="BZ1125" s="75">
        <v>0</v>
      </c>
      <c r="CA1125" s="75">
        <v>0</v>
      </c>
    </row>
    <row r="1126" spans="14:79" ht="12" customHeight="1">
      <c r="N1126" s="119" t="s">
        <v>36</v>
      </c>
      <c r="O1126" s="120" t="s">
        <v>2617</v>
      </c>
      <c r="P1126" s="122">
        <v>0</v>
      </c>
      <c r="Q1126" s="122">
        <v>0</v>
      </c>
      <c r="R1126" s="122">
        <v>0</v>
      </c>
      <c r="S1126" s="122">
        <v>0</v>
      </c>
      <c r="T1126" s="122">
        <v>0</v>
      </c>
      <c r="U1126" s="122">
        <v>0</v>
      </c>
      <c r="V1126" s="122">
        <v>0</v>
      </c>
      <c r="W1126" s="122">
        <v>0</v>
      </c>
      <c r="X1126" s="122">
        <v>0</v>
      </c>
      <c r="Y1126" s="122">
        <v>475000026</v>
      </c>
      <c r="Z1126" s="122">
        <v>515000026</v>
      </c>
      <c r="AA1126" s="122">
        <v>585000026</v>
      </c>
      <c r="AB1126" s="122">
        <v>695000026</v>
      </c>
      <c r="AC1126" s="122">
        <v>825000026</v>
      </c>
      <c r="AD1126" s="121"/>
      <c r="BO1126" s="72" t="s">
        <v>42</v>
      </c>
      <c r="BP1126" s="73" t="s">
        <v>4483</v>
      </c>
      <c r="BQ1126" s="75">
        <v>0</v>
      </c>
      <c r="BR1126" s="75">
        <v>0</v>
      </c>
      <c r="BS1126" s="75">
        <v>0</v>
      </c>
      <c r="BT1126" s="75">
        <v>250000925</v>
      </c>
      <c r="BU1126" s="75">
        <v>260000925</v>
      </c>
      <c r="BV1126" s="75">
        <v>297000925</v>
      </c>
      <c r="BW1126" s="75">
        <v>315000925</v>
      </c>
      <c r="BX1126" s="75">
        <v>335000925</v>
      </c>
      <c r="BY1126" s="75">
        <v>0</v>
      </c>
      <c r="BZ1126" s="75">
        <v>0</v>
      </c>
      <c r="CA1126" s="75">
        <v>0</v>
      </c>
    </row>
    <row r="1127" spans="14:79" ht="12" customHeight="1">
      <c r="N1127" s="119" t="s">
        <v>36</v>
      </c>
      <c r="O1127" s="120" t="s">
        <v>3015</v>
      </c>
      <c r="P1127" s="122">
        <v>0</v>
      </c>
      <c r="Q1127" s="122">
        <v>0</v>
      </c>
      <c r="R1127" s="122">
        <v>0</v>
      </c>
      <c r="S1127" s="122">
        <v>0</v>
      </c>
      <c r="T1127" s="122">
        <v>0</v>
      </c>
      <c r="U1127" s="122">
        <v>0</v>
      </c>
      <c r="V1127" s="122">
        <v>0</v>
      </c>
      <c r="W1127" s="122">
        <v>0</v>
      </c>
      <c r="X1127" s="122">
        <v>0</v>
      </c>
      <c r="Y1127" s="122">
        <v>500000026</v>
      </c>
      <c r="Z1127" s="122">
        <v>540000026</v>
      </c>
      <c r="AA1127" s="122">
        <v>610000026</v>
      </c>
      <c r="AB1127" s="122">
        <v>720000026</v>
      </c>
      <c r="AC1127" s="122">
        <v>850000026</v>
      </c>
      <c r="AD1127" s="121"/>
      <c r="BO1127" s="72" t="s">
        <v>42</v>
      </c>
      <c r="BP1127" s="73" t="s">
        <v>4484</v>
      </c>
      <c r="BQ1127" s="75">
        <v>103000625</v>
      </c>
      <c r="BR1127" s="75">
        <v>252000625</v>
      </c>
      <c r="BS1127" s="75">
        <v>135000625</v>
      </c>
      <c r="BT1127" s="75">
        <v>144000625</v>
      </c>
      <c r="BU1127" s="75">
        <v>148000625</v>
      </c>
      <c r="BV1127" s="75">
        <v>153000625</v>
      </c>
      <c r="BW1127" s="75">
        <v>157000625</v>
      </c>
      <c r="BX1127" s="75">
        <v>342000625</v>
      </c>
      <c r="BY1127" s="75">
        <v>351000625</v>
      </c>
      <c r="BZ1127" s="75">
        <v>0</v>
      </c>
      <c r="CA1127" s="75">
        <v>0</v>
      </c>
    </row>
    <row r="1128" spans="14:79" ht="12" customHeight="1">
      <c r="N1128" s="119" t="s">
        <v>37</v>
      </c>
      <c r="O1128" s="120" t="s">
        <v>3289</v>
      </c>
      <c r="P1128" s="122">
        <v>0</v>
      </c>
      <c r="Q1128" s="122">
        <v>0</v>
      </c>
      <c r="R1128" s="122">
        <v>0</v>
      </c>
      <c r="S1128" s="122">
        <v>0</v>
      </c>
      <c r="T1128" s="122">
        <v>216000625</v>
      </c>
      <c r="U1128" s="122">
        <v>0</v>
      </c>
      <c r="V1128" s="122">
        <v>0</v>
      </c>
      <c r="W1128" s="122">
        <v>0</v>
      </c>
      <c r="X1128" s="122">
        <v>0</v>
      </c>
      <c r="Y1128" s="122">
        <v>0</v>
      </c>
      <c r="Z1128" s="122">
        <v>225000625</v>
      </c>
      <c r="AA1128" s="122">
        <v>0</v>
      </c>
      <c r="AB1128" s="122">
        <v>0</v>
      </c>
      <c r="AC1128" s="122">
        <v>0</v>
      </c>
      <c r="AD1128" s="121"/>
      <c r="BO1128" s="72" t="s">
        <v>42</v>
      </c>
      <c r="BP1128" s="73" t="s">
        <v>4485</v>
      </c>
      <c r="BQ1128" s="75">
        <v>0</v>
      </c>
      <c r="BR1128" s="75">
        <v>0</v>
      </c>
      <c r="BS1128" s="75">
        <v>0</v>
      </c>
      <c r="BT1128" s="75">
        <v>0</v>
      </c>
      <c r="BU1128" s="75">
        <v>252000625</v>
      </c>
      <c r="BV1128" s="75">
        <v>333000625</v>
      </c>
      <c r="BW1128" s="75">
        <v>274000625</v>
      </c>
      <c r="BX1128" s="75">
        <v>0</v>
      </c>
      <c r="BY1128" s="75">
        <v>0</v>
      </c>
      <c r="BZ1128" s="75">
        <v>0</v>
      </c>
      <c r="CA1128" s="75">
        <v>0</v>
      </c>
    </row>
    <row r="1129" spans="14:79" ht="12" customHeight="1">
      <c r="N1129" s="119" t="s">
        <v>37</v>
      </c>
      <c r="O1129" s="120" t="s">
        <v>3290</v>
      </c>
      <c r="P1129" s="122">
        <v>0</v>
      </c>
      <c r="Q1129" s="122">
        <v>0</v>
      </c>
      <c r="R1129" s="122">
        <v>0</v>
      </c>
      <c r="S1129" s="122">
        <v>0</v>
      </c>
      <c r="T1129" s="122">
        <v>0</v>
      </c>
      <c r="U1129" s="122">
        <v>211000625</v>
      </c>
      <c r="V1129" s="122">
        <v>0</v>
      </c>
      <c r="W1129" s="122">
        <v>200000625</v>
      </c>
      <c r="X1129" s="122">
        <v>0</v>
      </c>
      <c r="Y1129" s="122">
        <v>0</v>
      </c>
      <c r="Z1129" s="122">
        <v>220000625</v>
      </c>
      <c r="AA1129" s="122">
        <v>230000625</v>
      </c>
      <c r="AB1129" s="122">
        <v>0</v>
      </c>
      <c r="AC1129" s="122">
        <v>0</v>
      </c>
      <c r="AD1129" s="121"/>
      <c r="BO1129" s="72" t="s">
        <v>42</v>
      </c>
      <c r="BP1129" s="73" t="s">
        <v>4486</v>
      </c>
      <c r="BQ1129" s="75">
        <v>162000625</v>
      </c>
      <c r="BR1129" s="75">
        <v>180000625</v>
      </c>
      <c r="BS1129" s="75">
        <v>189000625</v>
      </c>
      <c r="BT1129" s="75">
        <v>198000625</v>
      </c>
      <c r="BU1129" s="75">
        <v>225000625</v>
      </c>
      <c r="BV1129" s="75">
        <v>270000625</v>
      </c>
      <c r="BW1129" s="75">
        <v>315000625</v>
      </c>
      <c r="BX1129" s="75">
        <v>333000625</v>
      </c>
      <c r="BY1129" s="75">
        <v>0</v>
      </c>
      <c r="BZ1129" s="75">
        <v>0</v>
      </c>
      <c r="CA1129" s="75">
        <v>0</v>
      </c>
    </row>
    <row r="1130" spans="14:79" ht="12" customHeight="1">
      <c r="N1130" s="119" t="s">
        <v>37</v>
      </c>
      <c r="O1130" s="120" t="s">
        <v>3291</v>
      </c>
      <c r="P1130" s="122">
        <v>0</v>
      </c>
      <c r="Q1130" s="122">
        <v>0</v>
      </c>
      <c r="R1130" s="122">
        <v>0</v>
      </c>
      <c r="S1130" s="122">
        <v>0</v>
      </c>
      <c r="T1130" s="122">
        <v>0</v>
      </c>
      <c r="U1130" s="122">
        <v>144000625</v>
      </c>
      <c r="V1130" s="122">
        <v>153000625</v>
      </c>
      <c r="W1130" s="122">
        <v>162000625</v>
      </c>
      <c r="X1130" s="122">
        <v>171000625</v>
      </c>
      <c r="Y1130" s="122">
        <v>180000625</v>
      </c>
      <c r="Z1130" s="122">
        <v>342000625</v>
      </c>
      <c r="AA1130" s="122">
        <v>346000625</v>
      </c>
      <c r="AB1130" s="122">
        <v>0</v>
      </c>
      <c r="AC1130" s="122">
        <v>0</v>
      </c>
      <c r="AD1130" s="121"/>
      <c r="BO1130" s="72" t="s">
        <v>42</v>
      </c>
      <c r="BP1130" s="73" t="s">
        <v>4487</v>
      </c>
      <c r="BQ1130" s="75">
        <v>216000625</v>
      </c>
      <c r="BR1130" s="75">
        <v>225000625</v>
      </c>
      <c r="BS1130" s="75">
        <v>243000625</v>
      </c>
      <c r="BT1130" s="75">
        <v>252000625</v>
      </c>
      <c r="BU1130" s="75">
        <v>252000625</v>
      </c>
      <c r="BV1130" s="75">
        <v>270000625</v>
      </c>
      <c r="BW1130" s="75">
        <v>315000625</v>
      </c>
      <c r="BX1130" s="75">
        <v>333000625</v>
      </c>
      <c r="BY1130" s="75">
        <v>0</v>
      </c>
      <c r="BZ1130" s="75">
        <v>0</v>
      </c>
      <c r="CA1130" s="75">
        <v>0</v>
      </c>
    </row>
    <row r="1131" spans="14:79" ht="12" customHeight="1">
      <c r="N1131" s="119" t="s">
        <v>37</v>
      </c>
      <c r="O1131" s="120" t="s">
        <v>3358</v>
      </c>
      <c r="P1131" s="121"/>
      <c r="Q1131" s="121"/>
      <c r="R1131" s="121"/>
      <c r="S1131" s="121"/>
      <c r="T1131" s="121"/>
      <c r="U1131" s="121"/>
      <c r="V1131" s="121"/>
      <c r="W1131" s="121"/>
      <c r="X1131" s="121"/>
      <c r="Y1131" s="122">
        <v>230000026</v>
      </c>
      <c r="Z1131" s="122">
        <v>270000026</v>
      </c>
      <c r="AA1131" s="122">
        <v>290000026</v>
      </c>
      <c r="AB1131" s="121"/>
      <c r="AC1131" s="121"/>
      <c r="AD1131" s="121"/>
      <c r="BO1131" s="72" t="s">
        <v>42</v>
      </c>
      <c r="BP1131" s="73" t="s">
        <v>4488</v>
      </c>
      <c r="BQ1131" s="75">
        <v>0</v>
      </c>
      <c r="BR1131" s="75">
        <v>0</v>
      </c>
      <c r="BS1131" s="75">
        <v>234000625</v>
      </c>
      <c r="BT1131" s="75">
        <v>270000625</v>
      </c>
      <c r="BU1131" s="75">
        <v>288000625</v>
      </c>
      <c r="BV1131" s="75">
        <v>297000625</v>
      </c>
      <c r="BW1131" s="75">
        <v>315000625</v>
      </c>
      <c r="BX1131" s="75">
        <v>333000625</v>
      </c>
      <c r="BY1131" s="75">
        <v>0</v>
      </c>
      <c r="BZ1131" s="75">
        <v>0</v>
      </c>
      <c r="CA1131" s="75">
        <v>0</v>
      </c>
    </row>
    <row r="1132" spans="14:79" ht="12" customHeight="1">
      <c r="N1132" s="119" t="s">
        <v>37</v>
      </c>
      <c r="O1132" s="120" t="s">
        <v>3292</v>
      </c>
      <c r="P1132" s="122">
        <v>0</v>
      </c>
      <c r="Q1132" s="122">
        <v>0</v>
      </c>
      <c r="R1132" s="122">
        <v>0</v>
      </c>
      <c r="S1132" s="122">
        <v>0</v>
      </c>
      <c r="T1132" s="122">
        <v>216000625</v>
      </c>
      <c r="U1132" s="122">
        <v>0</v>
      </c>
      <c r="V1132" s="122">
        <v>0</v>
      </c>
      <c r="W1132" s="122">
        <v>0</v>
      </c>
      <c r="X1132" s="122">
        <v>0</v>
      </c>
      <c r="Y1132" s="122">
        <v>0</v>
      </c>
      <c r="Z1132" s="122">
        <v>216000625</v>
      </c>
      <c r="AA1132" s="122">
        <v>0</v>
      </c>
      <c r="AB1132" s="122">
        <v>0</v>
      </c>
      <c r="AC1132" s="122">
        <v>0</v>
      </c>
      <c r="AD1132" s="121"/>
      <c r="BO1132" s="72" t="s">
        <v>42</v>
      </c>
      <c r="BP1132" s="73" t="s">
        <v>4489</v>
      </c>
      <c r="BQ1132" s="75">
        <v>0</v>
      </c>
      <c r="BR1132" s="75">
        <v>0</v>
      </c>
      <c r="BS1132" s="75">
        <v>0</v>
      </c>
      <c r="BT1132" s="75">
        <v>0</v>
      </c>
      <c r="BU1132" s="75">
        <v>315000625</v>
      </c>
      <c r="BV1132" s="75">
        <v>0</v>
      </c>
      <c r="BW1132" s="75">
        <v>0</v>
      </c>
      <c r="BX1132" s="75">
        <v>0</v>
      </c>
      <c r="BY1132" s="75">
        <v>0</v>
      </c>
      <c r="BZ1132" s="75">
        <v>0</v>
      </c>
      <c r="CA1132" s="75">
        <v>0</v>
      </c>
    </row>
    <row r="1133" spans="14:79" ht="12" customHeight="1">
      <c r="N1133" s="119" t="s">
        <v>37</v>
      </c>
      <c r="O1133" s="120" t="s">
        <v>3293</v>
      </c>
      <c r="P1133" s="122">
        <v>90000625</v>
      </c>
      <c r="Q1133" s="122">
        <v>0</v>
      </c>
      <c r="R1133" s="122">
        <v>108000625</v>
      </c>
      <c r="S1133" s="122">
        <v>117000625</v>
      </c>
      <c r="T1133" s="122">
        <v>0</v>
      </c>
      <c r="U1133" s="122">
        <v>0</v>
      </c>
      <c r="V1133" s="122">
        <v>0</v>
      </c>
      <c r="W1133" s="122">
        <v>0</v>
      </c>
      <c r="X1133" s="122">
        <v>0</v>
      </c>
      <c r="Y1133" s="122">
        <v>0</v>
      </c>
      <c r="Z1133" s="122">
        <v>250000625</v>
      </c>
      <c r="AA1133" s="122">
        <v>320000026</v>
      </c>
      <c r="AB1133" s="122">
        <v>0</v>
      </c>
      <c r="AC1133" s="122">
        <v>0</v>
      </c>
      <c r="AD1133" s="121"/>
      <c r="BO1133" s="72" t="s">
        <v>42</v>
      </c>
      <c r="BP1133" s="73" t="s">
        <v>4490</v>
      </c>
      <c r="BQ1133" s="75">
        <v>103000625</v>
      </c>
      <c r="BR1133" s="75">
        <v>0</v>
      </c>
      <c r="BS1133" s="75">
        <v>135000625</v>
      </c>
      <c r="BT1133" s="75">
        <v>144000625</v>
      </c>
      <c r="BU1133" s="75">
        <v>148000625</v>
      </c>
      <c r="BV1133" s="75">
        <v>153000625</v>
      </c>
      <c r="BW1133" s="75">
        <v>157000625</v>
      </c>
      <c r="BX1133" s="75">
        <v>0</v>
      </c>
      <c r="BY1133" s="75">
        <v>0</v>
      </c>
      <c r="BZ1133" s="75">
        <v>0</v>
      </c>
      <c r="CA1133" s="75">
        <v>0</v>
      </c>
    </row>
    <row r="1134" spans="14:79" ht="12" customHeight="1">
      <c r="N1134" s="119" t="s">
        <v>37</v>
      </c>
      <c r="O1134" s="120" t="s">
        <v>3294</v>
      </c>
      <c r="P1134" s="122">
        <v>0</v>
      </c>
      <c r="Q1134" s="122">
        <v>0</v>
      </c>
      <c r="R1134" s="122">
        <v>0</v>
      </c>
      <c r="S1134" s="122">
        <v>0</v>
      </c>
      <c r="T1134" s="122">
        <v>205000225</v>
      </c>
      <c r="U1134" s="122">
        <v>0</v>
      </c>
      <c r="V1134" s="122">
        <v>0</v>
      </c>
      <c r="W1134" s="122">
        <v>240000225</v>
      </c>
      <c r="X1134" s="122">
        <v>0</v>
      </c>
      <c r="Y1134" s="122">
        <v>0</v>
      </c>
      <c r="Z1134" s="122">
        <v>265000225</v>
      </c>
      <c r="AA1134" s="122">
        <v>346000625</v>
      </c>
      <c r="AB1134" s="122">
        <v>0</v>
      </c>
      <c r="AC1134" s="122">
        <v>0</v>
      </c>
      <c r="AD1134" s="121"/>
      <c r="BO1134" s="72" t="s">
        <v>42</v>
      </c>
      <c r="BP1134" s="73" t="s">
        <v>4491</v>
      </c>
      <c r="BQ1134" s="75">
        <v>225000625</v>
      </c>
      <c r="BR1134" s="75">
        <v>243000625</v>
      </c>
      <c r="BS1134" s="75">
        <v>0</v>
      </c>
      <c r="BT1134" s="75">
        <v>0</v>
      </c>
      <c r="BU1134" s="75">
        <v>0</v>
      </c>
      <c r="BV1134" s="75">
        <v>0</v>
      </c>
      <c r="BW1134" s="75">
        <v>0</v>
      </c>
      <c r="BX1134" s="75">
        <v>0</v>
      </c>
      <c r="BY1134" s="75">
        <v>0</v>
      </c>
      <c r="BZ1134" s="75">
        <v>0</v>
      </c>
      <c r="CA1134" s="75">
        <v>0</v>
      </c>
    </row>
    <row r="1135" spans="14:79" ht="12" customHeight="1">
      <c r="N1135" s="119" t="s">
        <v>37</v>
      </c>
      <c r="O1135" s="120" t="s">
        <v>3295</v>
      </c>
      <c r="P1135" s="122">
        <v>0</v>
      </c>
      <c r="Q1135" s="122">
        <v>0</v>
      </c>
      <c r="R1135" s="122">
        <v>0</v>
      </c>
      <c r="S1135" s="122">
        <v>0</v>
      </c>
      <c r="T1135" s="122">
        <v>0</v>
      </c>
      <c r="U1135" s="122">
        <v>211000625</v>
      </c>
      <c r="V1135" s="122">
        <v>0</v>
      </c>
      <c r="W1135" s="122">
        <v>0</v>
      </c>
      <c r="X1135" s="122">
        <v>0</v>
      </c>
      <c r="Y1135" s="122">
        <v>0</v>
      </c>
      <c r="Z1135" s="122">
        <v>0</v>
      </c>
      <c r="AA1135" s="122">
        <v>0</v>
      </c>
      <c r="AB1135" s="122">
        <v>0</v>
      </c>
      <c r="AC1135" s="122">
        <v>0</v>
      </c>
      <c r="AD1135" s="121"/>
      <c r="BO1135" s="72" t="s">
        <v>42</v>
      </c>
      <c r="BP1135" s="73" t="s">
        <v>4492</v>
      </c>
      <c r="BQ1135" s="75">
        <v>175000925</v>
      </c>
      <c r="BR1135" s="75">
        <v>185000925</v>
      </c>
      <c r="BS1135" s="75">
        <v>215000925</v>
      </c>
      <c r="BT1135" s="75">
        <v>235000925</v>
      </c>
      <c r="BU1135" s="75">
        <v>315000925</v>
      </c>
      <c r="BV1135" s="75">
        <v>325000925</v>
      </c>
      <c r="BW1135" s="75">
        <v>335000925</v>
      </c>
      <c r="BX1135" s="75">
        <v>340000026</v>
      </c>
      <c r="BY1135" s="75">
        <v>350000026</v>
      </c>
      <c r="BZ1135" s="75">
        <v>365000026</v>
      </c>
      <c r="CA1135" s="75">
        <v>0</v>
      </c>
    </row>
    <row r="1136" spans="14:79" ht="12" customHeight="1">
      <c r="N1136" s="119" t="s">
        <v>37</v>
      </c>
      <c r="O1136" s="120" t="s">
        <v>3296</v>
      </c>
      <c r="P1136" s="122">
        <v>0</v>
      </c>
      <c r="Q1136" s="122">
        <v>0</v>
      </c>
      <c r="R1136" s="122">
        <v>0</v>
      </c>
      <c r="S1136" s="122">
        <v>0</v>
      </c>
      <c r="T1136" s="122">
        <v>0</v>
      </c>
      <c r="U1136" s="122">
        <v>229000625</v>
      </c>
      <c r="V1136" s="122">
        <v>0</v>
      </c>
      <c r="W1136" s="122">
        <v>0</v>
      </c>
      <c r="X1136" s="122">
        <v>0</v>
      </c>
      <c r="Y1136" s="122">
        <v>0</v>
      </c>
      <c r="Z1136" s="122">
        <v>216000625</v>
      </c>
      <c r="AA1136" s="122">
        <v>0</v>
      </c>
      <c r="AB1136" s="122">
        <v>0</v>
      </c>
      <c r="AC1136" s="122">
        <v>0</v>
      </c>
      <c r="AD1136" s="121"/>
      <c r="BO1136" s="72" t="s">
        <v>42</v>
      </c>
      <c r="BP1136" s="73" t="s">
        <v>4493</v>
      </c>
      <c r="BQ1136" s="75">
        <v>0</v>
      </c>
      <c r="BR1136" s="75">
        <v>0</v>
      </c>
      <c r="BS1136" s="75">
        <v>0</v>
      </c>
      <c r="BT1136" s="75">
        <v>0</v>
      </c>
      <c r="BU1136" s="75">
        <v>0</v>
      </c>
      <c r="BV1136" s="75">
        <v>270000625</v>
      </c>
      <c r="BW1136" s="75">
        <v>0</v>
      </c>
      <c r="BX1136" s="75">
        <v>0</v>
      </c>
      <c r="BY1136" s="75">
        <v>0</v>
      </c>
      <c r="BZ1136" s="75">
        <v>0</v>
      </c>
      <c r="CA1136" s="75">
        <v>0</v>
      </c>
    </row>
    <row r="1137" spans="14:79" ht="12" customHeight="1">
      <c r="N1137" s="119" t="s">
        <v>37</v>
      </c>
      <c r="O1137" s="120" t="s">
        <v>3297</v>
      </c>
      <c r="P1137" s="122">
        <v>0</v>
      </c>
      <c r="Q1137" s="122">
        <v>0</v>
      </c>
      <c r="R1137" s="122">
        <v>224000625</v>
      </c>
      <c r="S1137" s="122">
        <v>214000625</v>
      </c>
      <c r="T1137" s="122">
        <v>230000725</v>
      </c>
      <c r="U1137" s="122">
        <v>251000625</v>
      </c>
      <c r="V1137" s="122">
        <v>0</v>
      </c>
      <c r="W1137" s="122">
        <v>0</v>
      </c>
      <c r="X1137" s="122">
        <v>0</v>
      </c>
      <c r="Y1137" s="122">
        <v>0</v>
      </c>
      <c r="Z1137" s="122">
        <v>0</v>
      </c>
      <c r="AA1137" s="122">
        <v>0</v>
      </c>
      <c r="AB1137" s="122">
        <v>0</v>
      </c>
      <c r="AC1137" s="122">
        <v>0</v>
      </c>
      <c r="AD1137" s="121"/>
      <c r="BO1137" s="72" t="s">
        <v>42</v>
      </c>
      <c r="BP1137" s="73" t="s">
        <v>4494</v>
      </c>
      <c r="BQ1137" s="75">
        <v>225000625</v>
      </c>
      <c r="BR1137" s="75">
        <v>243000625</v>
      </c>
      <c r="BS1137" s="75">
        <v>261000625</v>
      </c>
      <c r="BT1137" s="75">
        <v>0</v>
      </c>
      <c r="BU1137" s="75">
        <v>252000625</v>
      </c>
      <c r="BV1137" s="75">
        <v>0</v>
      </c>
      <c r="BW1137" s="75">
        <v>310000625</v>
      </c>
      <c r="BX1137" s="75">
        <v>0</v>
      </c>
      <c r="BY1137" s="75">
        <v>0</v>
      </c>
      <c r="BZ1137" s="75">
        <v>0</v>
      </c>
      <c r="CA1137" s="75">
        <v>0</v>
      </c>
    </row>
    <row r="1138" spans="14:79" ht="12" customHeight="1">
      <c r="N1138" s="119" t="s">
        <v>37</v>
      </c>
      <c r="O1138" s="120" t="s">
        <v>3298</v>
      </c>
      <c r="P1138" s="122">
        <v>0</v>
      </c>
      <c r="Q1138" s="122">
        <v>0</v>
      </c>
      <c r="R1138" s="122">
        <v>227000625</v>
      </c>
      <c r="S1138" s="122">
        <v>214000625</v>
      </c>
      <c r="T1138" s="122">
        <v>261000625</v>
      </c>
      <c r="U1138" s="122">
        <v>251000625</v>
      </c>
      <c r="V1138" s="122">
        <v>0</v>
      </c>
      <c r="W1138" s="122">
        <v>0</v>
      </c>
      <c r="X1138" s="122">
        <v>0</v>
      </c>
      <c r="Y1138" s="122">
        <v>0</v>
      </c>
      <c r="Z1138" s="122">
        <v>0</v>
      </c>
      <c r="AA1138" s="122">
        <v>0</v>
      </c>
      <c r="AB1138" s="122">
        <v>0</v>
      </c>
      <c r="AC1138" s="122">
        <v>0</v>
      </c>
      <c r="AD1138" s="121"/>
      <c r="BO1138" s="72" t="s">
        <v>42</v>
      </c>
      <c r="BP1138" s="73" t="s">
        <v>4495</v>
      </c>
      <c r="BQ1138" s="75">
        <v>189000625</v>
      </c>
      <c r="BR1138" s="75">
        <v>207000625</v>
      </c>
      <c r="BS1138" s="75">
        <v>225000625</v>
      </c>
      <c r="BT1138" s="75">
        <v>252000625</v>
      </c>
      <c r="BU1138" s="75">
        <v>306000625</v>
      </c>
      <c r="BV1138" s="75">
        <v>270000625</v>
      </c>
      <c r="BW1138" s="75">
        <v>333000625</v>
      </c>
      <c r="BX1138" s="75">
        <v>0</v>
      </c>
      <c r="BY1138" s="75">
        <v>0</v>
      </c>
      <c r="BZ1138" s="75">
        <v>0</v>
      </c>
      <c r="CA1138" s="75">
        <v>0</v>
      </c>
    </row>
    <row r="1139" spans="14:79" ht="12" customHeight="1">
      <c r="N1139" s="119" t="s">
        <v>37</v>
      </c>
      <c r="O1139" s="120" t="s">
        <v>3299</v>
      </c>
      <c r="P1139" s="122">
        <v>0</v>
      </c>
      <c r="Q1139" s="122">
        <v>0</v>
      </c>
      <c r="R1139" s="122">
        <v>0</v>
      </c>
      <c r="S1139" s="122">
        <v>0</v>
      </c>
      <c r="T1139" s="122">
        <v>0</v>
      </c>
      <c r="U1139" s="122">
        <v>0</v>
      </c>
      <c r="V1139" s="122">
        <v>0</v>
      </c>
      <c r="W1139" s="122">
        <v>256000625</v>
      </c>
      <c r="X1139" s="122">
        <v>0</v>
      </c>
      <c r="Y1139" s="122">
        <v>0</v>
      </c>
      <c r="Z1139" s="122">
        <v>0</v>
      </c>
      <c r="AA1139" s="122">
        <v>0</v>
      </c>
      <c r="AB1139" s="122">
        <v>0</v>
      </c>
      <c r="AC1139" s="122">
        <v>0</v>
      </c>
      <c r="AD1139" s="121"/>
      <c r="BO1139" s="72" t="s">
        <v>42</v>
      </c>
      <c r="BP1139" s="73" t="s">
        <v>4496</v>
      </c>
      <c r="BQ1139" s="75">
        <v>198000625</v>
      </c>
      <c r="BR1139" s="75">
        <v>216000625</v>
      </c>
      <c r="BS1139" s="75">
        <v>234000625</v>
      </c>
      <c r="BT1139" s="75">
        <v>0</v>
      </c>
      <c r="BU1139" s="75">
        <v>0</v>
      </c>
      <c r="BV1139" s="75">
        <v>0</v>
      </c>
      <c r="BW1139" s="75">
        <v>0</v>
      </c>
      <c r="BX1139" s="75">
        <v>0</v>
      </c>
      <c r="BY1139" s="75">
        <v>0</v>
      </c>
      <c r="BZ1139" s="75">
        <v>0</v>
      </c>
      <c r="CA1139" s="75">
        <v>0</v>
      </c>
    </row>
    <row r="1140" spans="14:79" ht="12" customHeight="1">
      <c r="N1140" s="119" t="s">
        <v>37</v>
      </c>
      <c r="O1140" s="120" t="s">
        <v>3300</v>
      </c>
      <c r="P1140" s="122">
        <v>0</v>
      </c>
      <c r="Q1140" s="122">
        <v>0</v>
      </c>
      <c r="R1140" s="122">
        <v>228000625</v>
      </c>
      <c r="S1140" s="122">
        <v>0</v>
      </c>
      <c r="T1140" s="122">
        <v>302000625</v>
      </c>
      <c r="U1140" s="122">
        <v>0</v>
      </c>
      <c r="V1140" s="122">
        <v>0</v>
      </c>
      <c r="W1140" s="122">
        <v>0</v>
      </c>
      <c r="X1140" s="122">
        <v>0</v>
      </c>
      <c r="Y1140" s="122">
        <v>0</v>
      </c>
      <c r="Z1140" s="122">
        <v>0</v>
      </c>
      <c r="AA1140" s="122">
        <v>0</v>
      </c>
      <c r="AB1140" s="122">
        <v>0</v>
      </c>
      <c r="AC1140" s="122">
        <v>0</v>
      </c>
      <c r="AD1140" s="121"/>
      <c r="BO1140" s="72" t="s">
        <v>42</v>
      </c>
      <c r="BP1140" s="73" t="s">
        <v>4497</v>
      </c>
      <c r="BQ1140" s="75">
        <v>207000625</v>
      </c>
      <c r="BR1140" s="75">
        <v>243000625</v>
      </c>
      <c r="BS1140" s="75">
        <v>0</v>
      </c>
      <c r="BT1140" s="75">
        <v>270000625</v>
      </c>
      <c r="BU1140" s="75">
        <v>279000625</v>
      </c>
      <c r="BV1140" s="75">
        <v>288000625</v>
      </c>
      <c r="BW1140" s="75">
        <v>306000625</v>
      </c>
      <c r="BX1140" s="75">
        <v>324000625</v>
      </c>
      <c r="BY1140" s="75">
        <v>342000625</v>
      </c>
      <c r="BZ1140" s="75">
        <v>0</v>
      </c>
      <c r="CA1140" s="75">
        <v>0</v>
      </c>
    </row>
    <row r="1141" spans="14:79" ht="12" customHeight="1">
      <c r="N1141" s="119" t="s">
        <v>37</v>
      </c>
      <c r="O1141" s="120" t="s">
        <v>3301</v>
      </c>
      <c r="P1141" s="122">
        <v>0</v>
      </c>
      <c r="Q1141" s="122">
        <v>0</v>
      </c>
      <c r="R1141" s="122">
        <v>216000625</v>
      </c>
      <c r="S1141" s="122">
        <v>217000625</v>
      </c>
      <c r="T1141" s="122">
        <v>243000625</v>
      </c>
      <c r="U1141" s="122">
        <v>252000625</v>
      </c>
      <c r="V1141" s="122">
        <v>261000625</v>
      </c>
      <c r="W1141" s="122">
        <v>0</v>
      </c>
      <c r="X1141" s="122">
        <v>0</v>
      </c>
      <c r="Y1141" s="122">
        <v>0</v>
      </c>
      <c r="Z1141" s="122">
        <v>0</v>
      </c>
      <c r="AA1141" s="122">
        <v>0</v>
      </c>
      <c r="AB1141" s="122">
        <v>0</v>
      </c>
      <c r="AC1141" s="122">
        <v>0</v>
      </c>
      <c r="AD1141" s="121"/>
      <c r="BO1141" s="72" t="s">
        <v>42</v>
      </c>
      <c r="BP1141" s="73" t="s">
        <v>4498</v>
      </c>
      <c r="BQ1141" s="75">
        <v>198000625</v>
      </c>
      <c r="BR1141" s="75">
        <v>216000625</v>
      </c>
      <c r="BS1141" s="75">
        <v>234000625</v>
      </c>
      <c r="BT1141" s="75">
        <v>0</v>
      </c>
      <c r="BU1141" s="75">
        <v>252000625</v>
      </c>
      <c r="BV1141" s="75">
        <v>0</v>
      </c>
      <c r="BW1141" s="75">
        <v>0</v>
      </c>
      <c r="BX1141" s="75">
        <v>0</v>
      </c>
      <c r="BY1141" s="75">
        <v>0</v>
      </c>
      <c r="BZ1141" s="75">
        <v>0</v>
      </c>
      <c r="CA1141" s="75">
        <v>0</v>
      </c>
    </row>
    <row r="1142" spans="14:79" ht="12" customHeight="1">
      <c r="N1142" s="119" t="s">
        <v>37</v>
      </c>
      <c r="O1142" s="120" t="s">
        <v>3302</v>
      </c>
      <c r="P1142" s="122">
        <v>0</v>
      </c>
      <c r="Q1142" s="122">
        <v>0</v>
      </c>
      <c r="R1142" s="122">
        <v>0</v>
      </c>
      <c r="S1142" s="122">
        <v>217000625</v>
      </c>
      <c r="T1142" s="122">
        <v>302000625</v>
      </c>
      <c r="U1142" s="122">
        <v>300000625</v>
      </c>
      <c r="V1142" s="122">
        <v>0</v>
      </c>
      <c r="W1142" s="122">
        <v>0</v>
      </c>
      <c r="X1142" s="122">
        <v>0</v>
      </c>
      <c r="Y1142" s="122">
        <v>0</v>
      </c>
      <c r="Z1142" s="122">
        <v>0</v>
      </c>
      <c r="AA1142" s="122">
        <v>0</v>
      </c>
      <c r="AB1142" s="122">
        <v>0</v>
      </c>
      <c r="AC1142" s="122">
        <v>0</v>
      </c>
      <c r="AD1142" s="121"/>
      <c r="BO1142" s="72" t="s">
        <v>42</v>
      </c>
      <c r="BP1142" s="73" t="s">
        <v>4499</v>
      </c>
      <c r="BQ1142" s="75">
        <v>0</v>
      </c>
      <c r="BR1142" s="75">
        <v>0</v>
      </c>
      <c r="BS1142" s="75">
        <v>0</v>
      </c>
      <c r="BT1142" s="75">
        <v>0</v>
      </c>
      <c r="BU1142" s="75">
        <v>0</v>
      </c>
      <c r="BV1142" s="75">
        <v>0</v>
      </c>
      <c r="BW1142" s="75">
        <v>0</v>
      </c>
      <c r="BX1142" s="75">
        <v>0</v>
      </c>
      <c r="BY1142" s="75">
        <v>396000625</v>
      </c>
      <c r="BZ1142" s="75">
        <v>0</v>
      </c>
      <c r="CA1142" s="75">
        <v>0</v>
      </c>
    </row>
    <row r="1143" spans="14:79" ht="12" customHeight="1">
      <c r="N1143" s="119" t="s">
        <v>37</v>
      </c>
      <c r="O1143" s="120" t="s">
        <v>3303</v>
      </c>
      <c r="P1143" s="122">
        <v>0</v>
      </c>
      <c r="Q1143" s="122">
        <v>0</v>
      </c>
      <c r="R1143" s="122">
        <v>0</v>
      </c>
      <c r="S1143" s="122">
        <v>271000625</v>
      </c>
      <c r="T1143" s="122">
        <v>234000625</v>
      </c>
      <c r="U1143" s="122">
        <v>252000625</v>
      </c>
      <c r="V1143" s="122">
        <v>288000625</v>
      </c>
      <c r="W1143" s="122">
        <v>333000625</v>
      </c>
      <c r="X1143" s="122">
        <v>0</v>
      </c>
      <c r="Y1143" s="122">
        <v>0</v>
      </c>
      <c r="Z1143" s="122">
        <v>0</v>
      </c>
      <c r="AA1143" s="122">
        <v>0</v>
      </c>
      <c r="AB1143" s="122">
        <v>0</v>
      </c>
      <c r="AC1143" s="122">
        <v>0</v>
      </c>
      <c r="AD1143" s="121"/>
      <c r="BO1143" s="72" t="s">
        <v>42</v>
      </c>
      <c r="BP1143" s="73" t="s">
        <v>4500</v>
      </c>
      <c r="BQ1143" s="75">
        <v>0</v>
      </c>
      <c r="BR1143" s="75">
        <v>0</v>
      </c>
      <c r="BS1143" s="75">
        <v>198000625</v>
      </c>
      <c r="BT1143" s="75">
        <v>0</v>
      </c>
      <c r="BU1143" s="75">
        <v>0</v>
      </c>
      <c r="BV1143" s="75">
        <v>0</v>
      </c>
      <c r="BW1143" s="75">
        <v>0</v>
      </c>
      <c r="BX1143" s="75">
        <v>0</v>
      </c>
      <c r="BY1143" s="75">
        <v>0</v>
      </c>
      <c r="BZ1143" s="75">
        <v>0</v>
      </c>
      <c r="CA1143" s="75">
        <v>0</v>
      </c>
    </row>
    <row r="1144" spans="14:79" ht="12" customHeight="1">
      <c r="N1144" s="119" t="s">
        <v>37</v>
      </c>
      <c r="O1144" s="120" t="s">
        <v>3304</v>
      </c>
      <c r="P1144" s="122">
        <v>0</v>
      </c>
      <c r="Q1144" s="122">
        <v>0</v>
      </c>
      <c r="R1144" s="122">
        <v>0</v>
      </c>
      <c r="S1144" s="122">
        <v>0</v>
      </c>
      <c r="T1144" s="122">
        <v>0</v>
      </c>
      <c r="U1144" s="122">
        <v>0</v>
      </c>
      <c r="V1144" s="122">
        <v>0</v>
      </c>
      <c r="W1144" s="122">
        <v>0</v>
      </c>
      <c r="X1144" s="122">
        <v>0</v>
      </c>
      <c r="Y1144" s="122">
        <v>0</v>
      </c>
      <c r="Z1144" s="122">
        <v>365000026</v>
      </c>
      <c r="AA1144" s="122">
        <v>400000026</v>
      </c>
      <c r="AB1144" s="122">
        <v>0</v>
      </c>
      <c r="AC1144" s="122">
        <v>0</v>
      </c>
      <c r="AD1144" s="121"/>
      <c r="BO1144" s="72" t="s">
        <v>42</v>
      </c>
      <c r="BP1144" s="73" t="s">
        <v>4501</v>
      </c>
      <c r="BQ1144" s="75">
        <v>171000625</v>
      </c>
      <c r="BR1144" s="75">
        <v>225000625</v>
      </c>
      <c r="BS1144" s="75">
        <v>243000625</v>
      </c>
      <c r="BT1144" s="75">
        <v>270000625</v>
      </c>
      <c r="BU1144" s="75">
        <v>243000625</v>
      </c>
      <c r="BV1144" s="75">
        <v>252000625</v>
      </c>
      <c r="BW1144" s="75">
        <v>0</v>
      </c>
      <c r="BX1144" s="75">
        <v>0</v>
      </c>
      <c r="BY1144" s="75">
        <v>0</v>
      </c>
      <c r="BZ1144" s="75">
        <v>0</v>
      </c>
      <c r="CA1144" s="75">
        <v>0</v>
      </c>
    </row>
    <row r="1145" spans="14:79" ht="12" customHeight="1">
      <c r="N1145" s="119" t="s">
        <v>37</v>
      </c>
      <c r="O1145" s="120" t="s">
        <v>3305</v>
      </c>
      <c r="P1145" s="122">
        <v>0</v>
      </c>
      <c r="Q1145" s="122">
        <v>0</v>
      </c>
      <c r="R1145" s="122">
        <v>0</v>
      </c>
      <c r="S1145" s="122">
        <v>0</v>
      </c>
      <c r="T1145" s="122">
        <v>0</v>
      </c>
      <c r="U1145" s="122">
        <v>0</v>
      </c>
      <c r="V1145" s="122">
        <v>0</v>
      </c>
      <c r="W1145" s="122">
        <v>256000625</v>
      </c>
      <c r="X1145" s="122">
        <v>0</v>
      </c>
      <c r="Y1145" s="122">
        <v>0</v>
      </c>
      <c r="Z1145" s="122">
        <v>0</v>
      </c>
      <c r="AA1145" s="122">
        <v>0</v>
      </c>
      <c r="AB1145" s="122">
        <v>0</v>
      </c>
      <c r="AC1145" s="122">
        <v>0</v>
      </c>
      <c r="AD1145" s="121"/>
      <c r="BO1145" s="72" t="s">
        <v>42</v>
      </c>
      <c r="BP1145" s="73" t="s">
        <v>4502</v>
      </c>
      <c r="BQ1145" s="75">
        <v>126000625</v>
      </c>
      <c r="BR1145" s="75">
        <v>135000625</v>
      </c>
      <c r="BS1145" s="75">
        <v>144000625</v>
      </c>
      <c r="BT1145" s="75">
        <v>153000625</v>
      </c>
      <c r="BU1145" s="75">
        <v>162000625</v>
      </c>
      <c r="BV1145" s="75">
        <v>171000625</v>
      </c>
      <c r="BW1145" s="75">
        <v>180000625</v>
      </c>
      <c r="BX1145" s="75">
        <v>0</v>
      </c>
      <c r="BY1145" s="75">
        <v>0</v>
      </c>
      <c r="BZ1145" s="75">
        <v>0</v>
      </c>
      <c r="CA1145" s="75">
        <v>0</v>
      </c>
    </row>
    <row r="1146" spans="14:79" ht="12" customHeight="1">
      <c r="N1146" s="119" t="s">
        <v>37</v>
      </c>
      <c r="O1146" s="120" t="s">
        <v>3306</v>
      </c>
      <c r="P1146" s="122">
        <v>0</v>
      </c>
      <c r="Q1146" s="122">
        <v>0</v>
      </c>
      <c r="R1146" s="122">
        <v>0</v>
      </c>
      <c r="S1146" s="122">
        <v>0</v>
      </c>
      <c r="T1146" s="122">
        <v>0</v>
      </c>
      <c r="U1146" s="122">
        <v>284000625</v>
      </c>
      <c r="V1146" s="122">
        <v>0</v>
      </c>
      <c r="W1146" s="122">
        <v>252000625</v>
      </c>
      <c r="X1146" s="122">
        <v>0</v>
      </c>
      <c r="Y1146" s="122">
        <v>0</v>
      </c>
      <c r="Z1146" s="122">
        <v>0</v>
      </c>
      <c r="AA1146" s="122">
        <v>0</v>
      </c>
      <c r="AB1146" s="122">
        <v>0</v>
      </c>
      <c r="AC1146" s="122">
        <v>0</v>
      </c>
      <c r="AD1146" s="121"/>
      <c r="BO1146" s="72" t="s">
        <v>42</v>
      </c>
      <c r="BP1146" s="73" t="s">
        <v>4503</v>
      </c>
      <c r="BQ1146" s="75">
        <v>0</v>
      </c>
      <c r="BR1146" s="75">
        <v>225000625</v>
      </c>
      <c r="BS1146" s="75">
        <v>0</v>
      </c>
      <c r="BT1146" s="75">
        <v>0</v>
      </c>
      <c r="BU1146" s="75">
        <v>0</v>
      </c>
      <c r="BV1146" s="75">
        <v>0</v>
      </c>
      <c r="BW1146" s="75">
        <v>0</v>
      </c>
      <c r="BX1146" s="75">
        <v>0</v>
      </c>
      <c r="BY1146" s="75">
        <v>0</v>
      </c>
      <c r="BZ1146" s="75">
        <v>0</v>
      </c>
      <c r="CA1146" s="75">
        <v>0</v>
      </c>
    </row>
    <row r="1147" spans="14:79" ht="12" customHeight="1">
      <c r="N1147" s="119" t="s">
        <v>37</v>
      </c>
      <c r="O1147" s="120" t="s">
        <v>3307</v>
      </c>
      <c r="P1147" s="122">
        <v>0</v>
      </c>
      <c r="Q1147" s="122">
        <v>0</v>
      </c>
      <c r="R1147" s="122">
        <v>0</v>
      </c>
      <c r="S1147" s="122">
        <v>0</v>
      </c>
      <c r="T1147" s="122">
        <v>234000625</v>
      </c>
      <c r="U1147" s="122">
        <v>252000625</v>
      </c>
      <c r="V1147" s="122">
        <v>288000625</v>
      </c>
      <c r="W1147" s="122">
        <v>252000625</v>
      </c>
      <c r="X1147" s="122">
        <v>0</v>
      </c>
      <c r="Y1147" s="122">
        <v>0</v>
      </c>
      <c r="Z1147" s="122">
        <v>0</v>
      </c>
      <c r="AA1147" s="122">
        <v>0</v>
      </c>
      <c r="AB1147" s="122">
        <v>0</v>
      </c>
      <c r="AC1147" s="122">
        <v>0</v>
      </c>
      <c r="AD1147" s="121"/>
      <c r="BO1147" s="72" t="s">
        <v>42</v>
      </c>
      <c r="BP1147" s="73" t="s">
        <v>4504</v>
      </c>
      <c r="BQ1147" s="75">
        <v>153000625</v>
      </c>
      <c r="BR1147" s="75">
        <v>171000625</v>
      </c>
      <c r="BS1147" s="75">
        <v>0</v>
      </c>
      <c r="BT1147" s="75">
        <v>0</v>
      </c>
      <c r="BU1147" s="75">
        <v>0</v>
      </c>
      <c r="BV1147" s="75">
        <v>0</v>
      </c>
      <c r="BW1147" s="75">
        <v>0</v>
      </c>
      <c r="BX1147" s="75">
        <v>0</v>
      </c>
      <c r="BY1147" s="75">
        <v>0</v>
      </c>
      <c r="BZ1147" s="75">
        <v>0</v>
      </c>
      <c r="CA1147" s="75">
        <v>0</v>
      </c>
    </row>
    <row r="1148" spans="14:79" ht="12" customHeight="1">
      <c r="N1148" s="119" t="s">
        <v>37</v>
      </c>
      <c r="O1148" s="120" t="s">
        <v>3308</v>
      </c>
      <c r="P1148" s="122">
        <v>0</v>
      </c>
      <c r="Q1148" s="122">
        <v>0</v>
      </c>
      <c r="R1148" s="122">
        <v>0</v>
      </c>
      <c r="S1148" s="122">
        <v>0</v>
      </c>
      <c r="T1148" s="122">
        <v>0</v>
      </c>
      <c r="U1148" s="122">
        <v>0</v>
      </c>
      <c r="V1148" s="122">
        <v>0</v>
      </c>
      <c r="W1148" s="122">
        <v>180000625</v>
      </c>
      <c r="X1148" s="122">
        <v>0</v>
      </c>
      <c r="Y1148" s="122">
        <v>220000625</v>
      </c>
      <c r="Z1148" s="122">
        <v>0</v>
      </c>
      <c r="AA1148" s="122">
        <v>0</v>
      </c>
      <c r="AB1148" s="122">
        <v>0</v>
      </c>
      <c r="AC1148" s="122">
        <v>0</v>
      </c>
      <c r="AD1148" s="121"/>
      <c r="BO1148" s="72" t="s">
        <v>42</v>
      </c>
      <c r="BP1148" s="73" t="s">
        <v>4505</v>
      </c>
      <c r="BQ1148" s="75">
        <v>243000625</v>
      </c>
      <c r="BR1148" s="75">
        <v>198000625</v>
      </c>
      <c r="BS1148" s="75">
        <v>216000625</v>
      </c>
      <c r="BT1148" s="75">
        <v>306000625</v>
      </c>
      <c r="BU1148" s="75">
        <v>252000625</v>
      </c>
      <c r="BV1148" s="75">
        <v>0</v>
      </c>
      <c r="BW1148" s="75">
        <v>342000625</v>
      </c>
      <c r="BX1148" s="75">
        <v>0</v>
      </c>
      <c r="BY1148" s="75">
        <v>0</v>
      </c>
      <c r="BZ1148" s="75">
        <v>0</v>
      </c>
      <c r="CA1148" s="75">
        <v>0</v>
      </c>
    </row>
    <row r="1149" spans="14:79" ht="12" customHeight="1">
      <c r="N1149" s="119" t="s">
        <v>37</v>
      </c>
      <c r="O1149" s="120" t="s">
        <v>3309</v>
      </c>
      <c r="P1149" s="122">
        <v>0</v>
      </c>
      <c r="Q1149" s="122">
        <v>0</v>
      </c>
      <c r="R1149" s="122">
        <v>216000625</v>
      </c>
      <c r="S1149" s="122">
        <v>225000625</v>
      </c>
      <c r="T1149" s="122">
        <v>243000625</v>
      </c>
      <c r="U1149" s="122">
        <v>252000625</v>
      </c>
      <c r="V1149" s="122">
        <v>261000625</v>
      </c>
      <c r="W1149" s="122">
        <v>0</v>
      </c>
      <c r="X1149" s="122">
        <v>0</v>
      </c>
      <c r="Y1149" s="122">
        <v>0</v>
      </c>
      <c r="Z1149" s="122">
        <v>0</v>
      </c>
      <c r="AA1149" s="122">
        <v>0</v>
      </c>
      <c r="AB1149" s="122">
        <v>0</v>
      </c>
      <c r="AC1149" s="122">
        <v>0</v>
      </c>
      <c r="AD1149" s="121"/>
      <c r="BO1149" s="72" t="s">
        <v>42</v>
      </c>
      <c r="BP1149" s="73" t="s">
        <v>4506</v>
      </c>
      <c r="BQ1149" s="75">
        <v>0</v>
      </c>
      <c r="BR1149" s="75">
        <v>0</v>
      </c>
      <c r="BS1149" s="75">
        <v>216000625</v>
      </c>
      <c r="BT1149" s="75">
        <v>0</v>
      </c>
      <c r="BU1149" s="75">
        <v>297000625</v>
      </c>
      <c r="BV1149" s="75">
        <v>0</v>
      </c>
      <c r="BW1149" s="75">
        <v>0</v>
      </c>
      <c r="BX1149" s="75">
        <v>0</v>
      </c>
      <c r="BY1149" s="75">
        <v>0</v>
      </c>
      <c r="BZ1149" s="75">
        <v>0</v>
      </c>
      <c r="CA1149" s="75">
        <v>0</v>
      </c>
    </row>
    <row r="1150" spans="14:79" ht="12" customHeight="1">
      <c r="N1150" s="119" t="s">
        <v>37</v>
      </c>
      <c r="O1150" s="120" t="s">
        <v>3310</v>
      </c>
      <c r="P1150" s="122">
        <v>0</v>
      </c>
      <c r="Q1150" s="122">
        <v>117000625</v>
      </c>
      <c r="R1150" s="122">
        <v>135000625</v>
      </c>
      <c r="S1150" s="122">
        <v>0</v>
      </c>
      <c r="T1150" s="122">
        <v>189000625</v>
      </c>
      <c r="U1150" s="122">
        <v>0</v>
      </c>
      <c r="V1150" s="122">
        <v>0</v>
      </c>
      <c r="W1150" s="122">
        <v>315000625</v>
      </c>
      <c r="X1150" s="122">
        <v>0</v>
      </c>
      <c r="Y1150" s="122">
        <v>0</v>
      </c>
      <c r="Z1150" s="122">
        <v>0</v>
      </c>
      <c r="AA1150" s="122">
        <v>0</v>
      </c>
      <c r="AB1150" s="122">
        <v>0</v>
      </c>
      <c r="AC1150" s="122">
        <v>0</v>
      </c>
      <c r="AD1150" s="121"/>
      <c r="BO1150" s="72" t="s">
        <v>42</v>
      </c>
      <c r="BP1150" s="73" t="s">
        <v>4507</v>
      </c>
      <c r="BQ1150" s="75">
        <v>189000625</v>
      </c>
      <c r="BR1150" s="75">
        <v>0</v>
      </c>
      <c r="BS1150" s="75">
        <v>243000625</v>
      </c>
      <c r="BT1150" s="75">
        <v>0</v>
      </c>
      <c r="BU1150" s="75">
        <v>0</v>
      </c>
      <c r="BV1150" s="75">
        <v>0</v>
      </c>
      <c r="BW1150" s="75">
        <v>0</v>
      </c>
      <c r="BX1150" s="75">
        <v>0</v>
      </c>
      <c r="BY1150" s="75">
        <v>0</v>
      </c>
      <c r="BZ1150" s="75">
        <v>0</v>
      </c>
      <c r="CA1150" s="75">
        <v>0</v>
      </c>
    </row>
    <row r="1151" spans="14:79" ht="12" customHeight="1">
      <c r="N1151" s="119" t="s">
        <v>37</v>
      </c>
      <c r="O1151" s="120" t="s">
        <v>3311</v>
      </c>
      <c r="P1151" s="122">
        <v>0</v>
      </c>
      <c r="Q1151" s="122">
        <v>0</v>
      </c>
      <c r="R1151" s="122">
        <v>0</v>
      </c>
      <c r="S1151" s="122">
        <v>0</v>
      </c>
      <c r="T1151" s="122">
        <v>0</v>
      </c>
      <c r="U1151" s="122">
        <v>0</v>
      </c>
      <c r="V1151" s="122">
        <v>0</v>
      </c>
      <c r="W1151" s="122">
        <v>261000625</v>
      </c>
      <c r="X1151" s="122">
        <v>0</v>
      </c>
      <c r="Y1151" s="122">
        <v>0</v>
      </c>
      <c r="Z1151" s="122">
        <v>450000625</v>
      </c>
      <c r="AA1151" s="122">
        <v>0</v>
      </c>
      <c r="AB1151" s="122">
        <v>0</v>
      </c>
      <c r="AC1151" s="122">
        <v>0</v>
      </c>
      <c r="AD1151" s="121"/>
      <c r="BO1151" s="72" t="s">
        <v>42</v>
      </c>
      <c r="BP1151" s="73" t="s">
        <v>4508</v>
      </c>
      <c r="BQ1151" s="75">
        <v>180000625</v>
      </c>
      <c r="BR1151" s="75">
        <v>198000625</v>
      </c>
      <c r="BS1151" s="75">
        <v>216000625</v>
      </c>
      <c r="BT1151" s="75">
        <v>243000625</v>
      </c>
      <c r="BU1151" s="75">
        <v>0</v>
      </c>
      <c r="BV1151" s="75">
        <v>0</v>
      </c>
      <c r="BW1151" s="75">
        <v>0</v>
      </c>
      <c r="BX1151" s="75">
        <v>0</v>
      </c>
      <c r="BY1151" s="75">
        <v>0</v>
      </c>
      <c r="BZ1151" s="75">
        <v>0</v>
      </c>
      <c r="CA1151" s="75">
        <v>0</v>
      </c>
    </row>
    <row r="1152" spans="14:79" ht="12" customHeight="1">
      <c r="N1152" s="119" t="s">
        <v>37</v>
      </c>
      <c r="O1152" s="120" t="s">
        <v>3332</v>
      </c>
      <c r="P1152" s="122">
        <v>99000625</v>
      </c>
      <c r="Q1152" s="122">
        <v>103000625</v>
      </c>
      <c r="R1152" s="122">
        <v>108000625</v>
      </c>
      <c r="S1152" s="122">
        <v>117000625</v>
      </c>
      <c r="T1152" s="122">
        <v>0</v>
      </c>
      <c r="U1152" s="122">
        <v>0</v>
      </c>
      <c r="V1152" s="122">
        <v>0</v>
      </c>
      <c r="W1152" s="122">
        <v>0</v>
      </c>
      <c r="X1152" s="122">
        <v>0</v>
      </c>
      <c r="Y1152" s="122">
        <v>0</v>
      </c>
      <c r="Z1152" s="122">
        <v>0</v>
      </c>
      <c r="AA1152" s="122">
        <v>0</v>
      </c>
      <c r="AB1152" s="122">
        <v>0</v>
      </c>
      <c r="AC1152" s="122">
        <v>0</v>
      </c>
      <c r="AD1152" s="121"/>
      <c r="BO1152" s="72" t="s">
        <v>42</v>
      </c>
      <c r="BP1152" s="73" t="s">
        <v>4509</v>
      </c>
      <c r="BQ1152" s="75">
        <v>189000625</v>
      </c>
      <c r="BR1152" s="75">
        <v>207000625</v>
      </c>
      <c r="BS1152" s="75">
        <v>225000625</v>
      </c>
      <c r="BT1152" s="75">
        <v>180000625</v>
      </c>
      <c r="BU1152" s="75">
        <v>243000625</v>
      </c>
      <c r="BV1152" s="75">
        <v>270000625</v>
      </c>
      <c r="BW1152" s="75">
        <v>270000625</v>
      </c>
      <c r="BX1152" s="75">
        <v>0</v>
      </c>
      <c r="BY1152" s="75">
        <v>230000925</v>
      </c>
      <c r="BZ1152" s="75">
        <v>0</v>
      </c>
      <c r="CA1152" s="75">
        <v>0</v>
      </c>
    </row>
    <row r="1153" spans="14:79" ht="12" customHeight="1">
      <c r="N1153" s="119" t="s">
        <v>37</v>
      </c>
      <c r="O1153" s="120" t="s">
        <v>3333</v>
      </c>
      <c r="P1153" s="122">
        <v>99000625</v>
      </c>
      <c r="Q1153" s="122">
        <v>103000625</v>
      </c>
      <c r="R1153" s="122">
        <v>108000625</v>
      </c>
      <c r="S1153" s="122">
        <v>117000625</v>
      </c>
      <c r="T1153" s="122">
        <v>0</v>
      </c>
      <c r="U1153" s="122">
        <v>0</v>
      </c>
      <c r="V1153" s="122">
        <v>0</v>
      </c>
      <c r="W1153" s="122">
        <v>0</v>
      </c>
      <c r="X1153" s="122">
        <v>0</v>
      </c>
      <c r="Y1153" s="122">
        <v>0</v>
      </c>
      <c r="Z1153" s="122">
        <v>0</v>
      </c>
      <c r="AA1153" s="122">
        <v>0</v>
      </c>
      <c r="AB1153" s="122">
        <v>0</v>
      </c>
      <c r="AC1153" s="122">
        <v>0</v>
      </c>
      <c r="AD1153" s="121"/>
      <c r="BO1153" s="72" t="s">
        <v>42</v>
      </c>
      <c r="BP1153" s="73" t="s">
        <v>4510</v>
      </c>
      <c r="BQ1153" s="75">
        <v>189000625</v>
      </c>
      <c r="BR1153" s="75">
        <v>207000625</v>
      </c>
      <c r="BS1153" s="75">
        <v>225000625</v>
      </c>
      <c r="BT1153" s="75">
        <v>252000625</v>
      </c>
      <c r="BU1153" s="75">
        <v>0</v>
      </c>
      <c r="BV1153" s="75">
        <v>0</v>
      </c>
      <c r="BW1153" s="75">
        <v>333000625</v>
      </c>
      <c r="BX1153" s="75">
        <v>306000625</v>
      </c>
      <c r="BY1153" s="75">
        <v>0</v>
      </c>
      <c r="BZ1153" s="75">
        <v>0</v>
      </c>
      <c r="CA1153" s="75">
        <v>0</v>
      </c>
    </row>
    <row r="1154" spans="14:79" ht="12" customHeight="1">
      <c r="N1154" s="119" t="s">
        <v>120</v>
      </c>
      <c r="O1154" s="120" t="s">
        <v>7969</v>
      </c>
      <c r="P1154" s="121"/>
      <c r="Q1154" s="121"/>
      <c r="R1154" s="121"/>
      <c r="S1154" s="121"/>
      <c r="T1154" s="121"/>
      <c r="U1154" s="121"/>
      <c r="V1154" s="121"/>
      <c r="W1154" s="121"/>
      <c r="X1154" s="121"/>
      <c r="Y1154" s="121"/>
      <c r="Z1154" s="121"/>
      <c r="AA1154" s="121"/>
      <c r="AB1154" s="122">
        <v>2150000725</v>
      </c>
      <c r="AC1154" s="121"/>
      <c r="AD1154" s="121"/>
      <c r="BO1154" s="72" t="s">
        <v>42</v>
      </c>
      <c r="BP1154" s="73" t="s">
        <v>4511</v>
      </c>
      <c r="BQ1154" s="75">
        <v>297000625</v>
      </c>
      <c r="BR1154" s="75">
        <v>198000625</v>
      </c>
      <c r="BS1154" s="75">
        <v>234000625</v>
      </c>
      <c r="BT1154" s="75">
        <v>261000625</v>
      </c>
      <c r="BU1154" s="75">
        <v>369000625</v>
      </c>
      <c r="BV1154" s="75">
        <v>279000625</v>
      </c>
      <c r="BW1154" s="75">
        <v>297000625</v>
      </c>
      <c r="BX1154" s="75">
        <v>0</v>
      </c>
      <c r="BY1154" s="75">
        <v>0</v>
      </c>
      <c r="BZ1154" s="75">
        <v>0</v>
      </c>
      <c r="CA1154" s="75">
        <v>0</v>
      </c>
    </row>
    <row r="1155" spans="14:79" ht="12" customHeight="1">
      <c r="N1155" s="119" t="s">
        <v>120</v>
      </c>
      <c r="O1155" s="120" t="s">
        <v>7970</v>
      </c>
      <c r="P1155" s="121"/>
      <c r="Q1155" s="121"/>
      <c r="R1155" s="121"/>
      <c r="S1155" s="122">
        <v>0</v>
      </c>
      <c r="T1155" s="121"/>
      <c r="U1155" s="121"/>
      <c r="V1155" s="121"/>
      <c r="W1155" s="122">
        <v>0</v>
      </c>
      <c r="X1155" s="122">
        <v>1600000825</v>
      </c>
      <c r="Y1155" s="122">
        <v>0</v>
      </c>
      <c r="Z1155" s="122">
        <v>0</v>
      </c>
      <c r="AA1155" s="122">
        <v>1850000925</v>
      </c>
      <c r="AB1155" s="121"/>
      <c r="AC1155" s="121"/>
      <c r="AD1155" s="121"/>
      <c r="BO1155" s="72" t="s">
        <v>42</v>
      </c>
      <c r="BP1155" s="73" t="s">
        <v>4512</v>
      </c>
      <c r="BQ1155" s="75">
        <v>0</v>
      </c>
      <c r="BR1155" s="75">
        <v>0</v>
      </c>
      <c r="BS1155" s="75">
        <v>0</v>
      </c>
      <c r="BT1155" s="75">
        <v>0</v>
      </c>
      <c r="BU1155" s="75">
        <v>279000625</v>
      </c>
      <c r="BV1155" s="75">
        <v>306000625</v>
      </c>
      <c r="BW1155" s="75">
        <v>0</v>
      </c>
      <c r="BX1155" s="75">
        <v>0</v>
      </c>
      <c r="BY1155" s="75">
        <v>0</v>
      </c>
      <c r="BZ1155" s="75">
        <v>0</v>
      </c>
      <c r="CA1155" s="75">
        <v>0</v>
      </c>
    </row>
    <row r="1156" spans="14:79" ht="12" customHeight="1">
      <c r="N1156" s="119" t="s">
        <v>120</v>
      </c>
      <c r="O1156" s="120" t="s">
        <v>7971</v>
      </c>
      <c r="P1156" s="122">
        <v>700000925</v>
      </c>
      <c r="Q1156" s="122">
        <v>0</v>
      </c>
      <c r="R1156" s="122">
        <v>0</v>
      </c>
      <c r="S1156" s="122">
        <v>0</v>
      </c>
      <c r="T1156" s="121"/>
      <c r="U1156" s="121"/>
      <c r="V1156" s="121"/>
      <c r="W1156" s="121"/>
      <c r="X1156" s="122">
        <v>0</v>
      </c>
      <c r="Y1156" s="122">
        <v>0</v>
      </c>
      <c r="Z1156" s="122">
        <v>0</v>
      </c>
      <c r="AA1156" s="122">
        <v>0</v>
      </c>
      <c r="AB1156" s="121"/>
      <c r="AC1156" s="121"/>
      <c r="AD1156" s="121"/>
      <c r="BO1156" s="72" t="s">
        <v>42</v>
      </c>
      <c r="BP1156" s="73" t="s">
        <v>5249</v>
      </c>
      <c r="BQ1156" s="74"/>
      <c r="BR1156" s="74"/>
      <c r="BS1156" s="74"/>
      <c r="BT1156" s="74"/>
      <c r="BU1156" s="75">
        <v>220000925</v>
      </c>
      <c r="BV1156" s="74"/>
      <c r="BW1156" s="74"/>
      <c r="BX1156" s="74"/>
      <c r="BY1156" s="74"/>
      <c r="BZ1156" s="74"/>
      <c r="CA1156" s="74"/>
    </row>
    <row r="1157" spans="14:79" ht="12" customHeight="1">
      <c r="N1157" s="119" t="s">
        <v>120</v>
      </c>
      <c r="O1157" s="120" t="s">
        <v>7972</v>
      </c>
      <c r="P1157" s="122">
        <v>0</v>
      </c>
      <c r="Q1157" s="122">
        <v>0</v>
      </c>
      <c r="R1157" s="122">
        <v>800000725</v>
      </c>
      <c r="S1157" s="122">
        <v>0</v>
      </c>
      <c r="T1157" s="121"/>
      <c r="U1157" s="121"/>
      <c r="V1157" s="121"/>
      <c r="W1157" s="121"/>
      <c r="X1157" s="122">
        <v>0</v>
      </c>
      <c r="Y1157" s="122">
        <v>0</v>
      </c>
      <c r="Z1157" s="122">
        <v>0</v>
      </c>
      <c r="AA1157" s="122">
        <v>0</v>
      </c>
      <c r="AB1157" s="121"/>
      <c r="AC1157" s="121"/>
      <c r="AD1157" s="121"/>
      <c r="BO1157" s="72" t="s">
        <v>42</v>
      </c>
      <c r="BP1157" s="73" t="s">
        <v>4513</v>
      </c>
      <c r="BQ1157" s="75">
        <v>180000625</v>
      </c>
      <c r="BR1157" s="75">
        <v>0</v>
      </c>
      <c r="BS1157" s="75">
        <v>225000625</v>
      </c>
      <c r="BT1157" s="75">
        <v>243000625</v>
      </c>
      <c r="BU1157" s="75">
        <v>252000625</v>
      </c>
      <c r="BV1157" s="75">
        <v>270000625</v>
      </c>
      <c r="BW1157" s="75">
        <v>288000625</v>
      </c>
      <c r="BX1157" s="75">
        <v>306000625</v>
      </c>
      <c r="BY1157" s="75">
        <v>0</v>
      </c>
      <c r="BZ1157" s="75">
        <v>0</v>
      </c>
      <c r="CA1157" s="75">
        <v>0</v>
      </c>
    </row>
    <row r="1158" spans="14:79" ht="12" customHeight="1">
      <c r="N1158" s="119" t="s">
        <v>120</v>
      </c>
      <c r="O1158" s="120" t="s">
        <v>7973</v>
      </c>
      <c r="P1158" s="122">
        <v>650000925</v>
      </c>
      <c r="Q1158" s="122">
        <v>690000925</v>
      </c>
      <c r="R1158" s="122">
        <v>0</v>
      </c>
      <c r="S1158" s="122">
        <v>0</v>
      </c>
      <c r="T1158" s="121"/>
      <c r="U1158" s="121"/>
      <c r="V1158" s="121"/>
      <c r="W1158" s="121"/>
      <c r="X1158" s="122">
        <v>0</v>
      </c>
      <c r="Y1158" s="122">
        <v>0</v>
      </c>
      <c r="Z1158" s="122">
        <v>0</v>
      </c>
      <c r="AA1158" s="122">
        <v>0</v>
      </c>
      <c r="AB1158" s="121"/>
      <c r="AC1158" s="121"/>
      <c r="AD1158" s="121"/>
      <c r="BO1158" s="72" t="s">
        <v>42</v>
      </c>
      <c r="BP1158" s="73" t="s">
        <v>4514</v>
      </c>
      <c r="BQ1158" s="75">
        <v>0</v>
      </c>
      <c r="BR1158" s="75">
        <v>0</v>
      </c>
      <c r="BS1158" s="75">
        <v>297000625</v>
      </c>
      <c r="BT1158" s="75">
        <v>180000625</v>
      </c>
      <c r="BU1158" s="75">
        <v>243000625</v>
      </c>
      <c r="BV1158" s="75">
        <v>0</v>
      </c>
      <c r="BW1158" s="75">
        <v>270000625</v>
      </c>
      <c r="BX1158" s="75">
        <v>0</v>
      </c>
      <c r="BY1158" s="75">
        <v>0</v>
      </c>
      <c r="BZ1158" s="75">
        <v>0</v>
      </c>
      <c r="CA1158" s="75">
        <v>0</v>
      </c>
    </row>
    <row r="1159" spans="14:79" ht="12" customHeight="1">
      <c r="N1159" s="119" t="s">
        <v>120</v>
      </c>
      <c r="O1159" s="120" t="s">
        <v>7974</v>
      </c>
      <c r="P1159" s="122">
        <v>895000225</v>
      </c>
      <c r="Q1159" s="122">
        <v>890000225</v>
      </c>
      <c r="R1159" s="122">
        <v>940000225</v>
      </c>
      <c r="S1159" s="122">
        <v>1020000225</v>
      </c>
      <c r="T1159" s="121"/>
      <c r="U1159" s="121"/>
      <c r="V1159" s="121"/>
      <c r="W1159" s="121"/>
      <c r="X1159" s="122">
        <v>1820000225</v>
      </c>
      <c r="Y1159" s="122">
        <v>1975000225</v>
      </c>
      <c r="Z1159" s="122">
        <v>2145000225</v>
      </c>
      <c r="AA1159" s="122">
        <v>2175000225</v>
      </c>
      <c r="AB1159" s="121"/>
      <c r="AC1159" s="121"/>
      <c r="AD1159" s="121"/>
      <c r="BO1159" s="72" t="s">
        <v>42</v>
      </c>
      <c r="BP1159" s="73" t="s">
        <v>4515</v>
      </c>
      <c r="BQ1159" s="75">
        <v>180000625</v>
      </c>
      <c r="BR1159" s="75">
        <v>198000625</v>
      </c>
      <c r="BS1159" s="75">
        <v>216000625</v>
      </c>
      <c r="BT1159" s="75">
        <v>243000625</v>
      </c>
      <c r="BU1159" s="75">
        <v>261000625</v>
      </c>
      <c r="BV1159" s="75">
        <v>0</v>
      </c>
      <c r="BW1159" s="75">
        <v>0</v>
      </c>
      <c r="BX1159" s="75">
        <v>306000625</v>
      </c>
      <c r="BY1159" s="75">
        <v>0</v>
      </c>
      <c r="BZ1159" s="75">
        <v>0</v>
      </c>
      <c r="CA1159" s="75">
        <v>0</v>
      </c>
    </row>
    <row r="1160" spans="14:79" ht="12" customHeight="1">
      <c r="N1160" s="119" t="s">
        <v>120</v>
      </c>
      <c r="O1160" s="120" t="s">
        <v>7975</v>
      </c>
      <c r="P1160" s="122">
        <v>0</v>
      </c>
      <c r="Q1160" s="122">
        <v>0</v>
      </c>
      <c r="R1160" s="122">
        <v>0</v>
      </c>
      <c r="S1160" s="122">
        <v>0</v>
      </c>
      <c r="T1160" s="121"/>
      <c r="U1160" s="122">
        <v>0</v>
      </c>
      <c r="V1160" s="122">
        <v>1250000925</v>
      </c>
      <c r="W1160" s="122">
        <v>1350000925</v>
      </c>
      <c r="X1160" s="122">
        <v>1450000925</v>
      </c>
      <c r="Y1160" s="122">
        <v>1650000925</v>
      </c>
      <c r="Z1160" s="122">
        <v>1710000925</v>
      </c>
      <c r="AA1160" s="122">
        <v>1805000026</v>
      </c>
      <c r="AB1160" s="121"/>
      <c r="AC1160" s="121"/>
      <c r="AD1160" s="121"/>
      <c r="BO1160" s="72" t="s">
        <v>42</v>
      </c>
      <c r="BP1160" s="73" t="s">
        <v>4516</v>
      </c>
      <c r="BQ1160" s="75">
        <v>153000625</v>
      </c>
      <c r="BR1160" s="75">
        <v>171000625</v>
      </c>
      <c r="BS1160" s="75">
        <v>189000625</v>
      </c>
      <c r="BT1160" s="75">
        <v>216000625</v>
      </c>
      <c r="BU1160" s="75">
        <v>261000625</v>
      </c>
      <c r="BV1160" s="75">
        <v>0</v>
      </c>
      <c r="BW1160" s="75">
        <v>0</v>
      </c>
      <c r="BX1160" s="75">
        <v>306000625</v>
      </c>
      <c r="BY1160" s="75">
        <v>0</v>
      </c>
      <c r="BZ1160" s="75">
        <v>0</v>
      </c>
      <c r="CA1160" s="75">
        <v>0</v>
      </c>
    </row>
    <row r="1161" spans="14:79" ht="12" customHeight="1">
      <c r="N1161" s="119" t="s">
        <v>120</v>
      </c>
      <c r="O1161" s="120" t="s">
        <v>7976</v>
      </c>
      <c r="P1161" s="122">
        <v>0</v>
      </c>
      <c r="Q1161" s="122">
        <v>0</v>
      </c>
      <c r="R1161" s="122">
        <v>0</v>
      </c>
      <c r="S1161" s="122">
        <v>830000026</v>
      </c>
      <c r="T1161" s="121"/>
      <c r="U1161" s="122">
        <v>0</v>
      </c>
      <c r="V1161" s="122">
        <v>0</v>
      </c>
      <c r="W1161" s="122">
        <v>0</v>
      </c>
      <c r="X1161" s="122">
        <v>0</v>
      </c>
      <c r="Y1161" s="122">
        <v>0</v>
      </c>
      <c r="Z1161" s="122">
        <v>0</v>
      </c>
      <c r="AA1161" s="122">
        <v>0</v>
      </c>
      <c r="AB1161" s="121"/>
      <c r="AC1161" s="121"/>
      <c r="AD1161" s="121"/>
      <c r="BO1161" s="72" t="s">
        <v>42</v>
      </c>
      <c r="BP1161" s="73" t="s">
        <v>4517</v>
      </c>
      <c r="BQ1161" s="75">
        <v>0</v>
      </c>
      <c r="BR1161" s="75">
        <v>198000625</v>
      </c>
      <c r="BS1161" s="75">
        <v>216000625</v>
      </c>
      <c r="BT1161" s="75">
        <v>243000625</v>
      </c>
      <c r="BU1161" s="75">
        <v>252000625</v>
      </c>
      <c r="BV1161" s="75">
        <v>261000625</v>
      </c>
      <c r="BW1161" s="75">
        <v>0</v>
      </c>
      <c r="BX1161" s="75">
        <v>0</v>
      </c>
      <c r="BY1161" s="75">
        <v>0</v>
      </c>
      <c r="BZ1161" s="75">
        <v>0</v>
      </c>
      <c r="CA1161" s="75">
        <v>0</v>
      </c>
    </row>
    <row r="1162" spans="14:79" ht="12" customHeight="1">
      <c r="N1162" s="119" t="s">
        <v>120</v>
      </c>
      <c r="O1162" s="120" t="s">
        <v>7977</v>
      </c>
      <c r="P1162" s="122">
        <v>0</v>
      </c>
      <c r="Q1162" s="122">
        <v>0</v>
      </c>
      <c r="R1162" s="122">
        <v>0</v>
      </c>
      <c r="S1162" s="122">
        <v>0</v>
      </c>
      <c r="T1162" s="122">
        <v>0</v>
      </c>
      <c r="U1162" s="122">
        <v>0</v>
      </c>
      <c r="V1162" s="122">
        <v>0</v>
      </c>
      <c r="W1162" s="122">
        <v>0</v>
      </c>
      <c r="X1162" s="122">
        <v>0</v>
      </c>
      <c r="Y1162" s="122">
        <v>0</v>
      </c>
      <c r="Z1162" s="122">
        <v>0</v>
      </c>
      <c r="AA1162" s="122">
        <v>1600000026</v>
      </c>
      <c r="AB1162" s="121"/>
      <c r="AC1162" s="121"/>
      <c r="AD1162" s="121"/>
      <c r="BO1162" s="72" t="s">
        <v>42</v>
      </c>
      <c r="BP1162" s="73" t="s">
        <v>4518</v>
      </c>
      <c r="BQ1162" s="75">
        <v>180000625</v>
      </c>
      <c r="BR1162" s="75">
        <v>198000625</v>
      </c>
      <c r="BS1162" s="75">
        <v>0</v>
      </c>
      <c r="BT1162" s="75">
        <v>0</v>
      </c>
      <c r="BU1162" s="75">
        <v>0</v>
      </c>
      <c r="BV1162" s="75">
        <v>270000625</v>
      </c>
      <c r="BW1162" s="75">
        <v>0</v>
      </c>
      <c r="BX1162" s="75">
        <v>0</v>
      </c>
      <c r="BY1162" s="75">
        <v>0</v>
      </c>
      <c r="BZ1162" s="75">
        <v>0</v>
      </c>
      <c r="CA1162" s="75">
        <v>0</v>
      </c>
    </row>
    <row r="1163" spans="14:79" ht="12" customHeight="1">
      <c r="N1163" s="119" t="s">
        <v>120</v>
      </c>
      <c r="O1163" s="120" t="s">
        <v>7978</v>
      </c>
      <c r="P1163" s="122">
        <v>0</v>
      </c>
      <c r="Q1163" s="122">
        <v>0</v>
      </c>
      <c r="R1163" s="122">
        <v>0</v>
      </c>
      <c r="S1163" s="122">
        <v>0</v>
      </c>
      <c r="T1163" s="121"/>
      <c r="U1163" s="122">
        <v>0</v>
      </c>
      <c r="V1163" s="122">
        <v>0</v>
      </c>
      <c r="W1163" s="122">
        <v>0</v>
      </c>
      <c r="X1163" s="122">
        <v>0</v>
      </c>
      <c r="Y1163" s="122">
        <v>1500000026</v>
      </c>
      <c r="Z1163" s="122">
        <v>0</v>
      </c>
      <c r="AA1163" s="122">
        <v>0</v>
      </c>
      <c r="AB1163" s="121"/>
      <c r="AC1163" s="121"/>
      <c r="AD1163" s="121"/>
      <c r="BO1163" s="72" t="s">
        <v>42</v>
      </c>
      <c r="BP1163" s="73" t="s">
        <v>4519</v>
      </c>
      <c r="BQ1163" s="75">
        <v>189000625</v>
      </c>
      <c r="BR1163" s="75">
        <v>207000625</v>
      </c>
      <c r="BS1163" s="75">
        <v>270000625</v>
      </c>
      <c r="BT1163" s="75">
        <v>252000625</v>
      </c>
      <c r="BU1163" s="75">
        <v>261000625</v>
      </c>
      <c r="BV1163" s="75">
        <v>270000625</v>
      </c>
      <c r="BW1163" s="75">
        <v>0</v>
      </c>
      <c r="BX1163" s="75">
        <v>0</v>
      </c>
      <c r="BY1163" s="75">
        <v>0</v>
      </c>
      <c r="BZ1163" s="75">
        <v>0</v>
      </c>
      <c r="CA1163" s="75">
        <v>0</v>
      </c>
    </row>
    <row r="1164" spans="14:79" ht="12" customHeight="1">
      <c r="N1164" s="119" t="s">
        <v>120</v>
      </c>
      <c r="O1164" s="120" t="s">
        <v>7979</v>
      </c>
      <c r="P1164" s="122">
        <v>0</v>
      </c>
      <c r="Q1164" s="122">
        <v>0</v>
      </c>
      <c r="R1164" s="122">
        <v>0</v>
      </c>
      <c r="S1164" s="122">
        <v>0</v>
      </c>
      <c r="T1164" s="121"/>
      <c r="U1164" s="122">
        <v>0</v>
      </c>
      <c r="V1164" s="122">
        <v>0</v>
      </c>
      <c r="W1164" s="122">
        <v>0</v>
      </c>
      <c r="X1164" s="122">
        <v>0</v>
      </c>
      <c r="Y1164" s="122">
        <v>1650000026</v>
      </c>
      <c r="Z1164" s="122">
        <v>0</v>
      </c>
      <c r="AA1164" s="122">
        <v>0</v>
      </c>
      <c r="AB1164" s="121"/>
      <c r="AC1164" s="121"/>
      <c r="AD1164" s="121"/>
      <c r="BO1164" s="72" t="s">
        <v>42</v>
      </c>
      <c r="BP1164" s="73" t="s">
        <v>4520</v>
      </c>
      <c r="BQ1164" s="75">
        <v>0</v>
      </c>
      <c r="BR1164" s="75">
        <v>0</v>
      </c>
      <c r="BS1164" s="75">
        <v>207000625</v>
      </c>
      <c r="BT1164" s="75">
        <v>234000625</v>
      </c>
      <c r="BU1164" s="75">
        <v>288000625</v>
      </c>
      <c r="BV1164" s="75">
        <v>297000625</v>
      </c>
      <c r="BW1164" s="75">
        <v>0</v>
      </c>
      <c r="BX1164" s="75">
        <v>0</v>
      </c>
      <c r="BY1164" s="75">
        <v>0</v>
      </c>
      <c r="BZ1164" s="75">
        <v>0</v>
      </c>
      <c r="CA1164" s="75">
        <v>0</v>
      </c>
    </row>
    <row r="1165" spans="14:79" ht="12" customHeight="1">
      <c r="N1165" s="119" t="s">
        <v>120</v>
      </c>
      <c r="O1165" s="120" t="s">
        <v>7980</v>
      </c>
      <c r="P1165" s="122">
        <v>0</v>
      </c>
      <c r="Q1165" s="122">
        <v>0</v>
      </c>
      <c r="R1165" s="122">
        <v>850000925</v>
      </c>
      <c r="S1165" s="121"/>
      <c r="T1165" s="121"/>
      <c r="U1165" s="121"/>
      <c r="V1165" s="121"/>
      <c r="W1165" s="121"/>
      <c r="X1165" s="121"/>
      <c r="Y1165" s="121"/>
      <c r="Z1165" s="122">
        <v>0</v>
      </c>
      <c r="AA1165" s="121"/>
      <c r="AB1165" s="121"/>
      <c r="AC1165" s="121"/>
      <c r="AD1165" s="121"/>
      <c r="BO1165" s="72" t="s">
        <v>42</v>
      </c>
      <c r="BP1165" s="73" t="s">
        <v>5046</v>
      </c>
      <c r="BQ1165" s="75">
        <v>0</v>
      </c>
      <c r="BR1165" s="75">
        <v>0</v>
      </c>
      <c r="BS1165" s="75">
        <v>225000925</v>
      </c>
      <c r="BT1165" s="75">
        <v>250000925</v>
      </c>
      <c r="BU1165" s="75">
        <v>260000925</v>
      </c>
      <c r="BV1165" s="75">
        <v>270000925</v>
      </c>
      <c r="BW1165" s="75">
        <v>285000925</v>
      </c>
      <c r="BX1165" s="75">
        <v>305000925</v>
      </c>
      <c r="BY1165" s="75">
        <v>0</v>
      </c>
      <c r="BZ1165" s="75">
        <v>0</v>
      </c>
      <c r="CA1165" s="75">
        <v>0</v>
      </c>
    </row>
    <row r="1166" spans="14:79" ht="12" customHeight="1">
      <c r="N1166" s="119" t="s">
        <v>120</v>
      </c>
      <c r="O1166" s="120" t="s">
        <v>7981</v>
      </c>
      <c r="P1166" s="122">
        <v>0</v>
      </c>
      <c r="Q1166" s="122">
        <v>0</v>
      </c>
      <c r="R1166" s="122">
        <v>700000625</v>
      </c>
      <c r="S1166" s="121"/>
      <c r="T1166" s="121"/>
      <c r="U1166" s="121"/>
      <c r="V1166" s="121"/>
      <c r="W1166" s="121"/>
      <c r="X1166" s="121"/>
      <c r="Y1166" s="121"/>
      <c r="Z1166" s="122">
        <v>0</v>
      </c>
      <c r="AA1166" s="121"/>
      <c r="AB1166" s="121"/>
      <c r="AC1166" s="121"/>
      <c r="AD1166" s="121"/>
      <c r="BO1166" s="72" t="s">
        <v>42</v>
      </c>
      <c r="BP1166" s="73" t="s">
        <v>4521</v>
      </c>
      <c r="BQ1166" s="75">
        <v>0</v>
      </c>
      <c r="BR1166" s="75">
        <v>0</v>
      </c>
      <c r="BS1166" s="75">
        <v>225000625</v>
      </c>
      <c r="BT1166" s="75">
        <v>252000625</v>
      </c>
      <c r="BU1166" s="75">
        <v>261000625</v>
      </c>
      <c r="BV1166" s="75">
        <v>270000625</v>
      </c>
      <c r="BW1166" s="75">
        <v>288000625</v>
      </c>
      <c r="BX1166" s="75">
        <v>0</v>
      </c>
      <c r="BY1166" s="75">
        <v>0</v>
      </c>
      <c r="BZ1166" s="75">
        <v>0</v>
      </c>
      <c r="CA1166" s="75">
        <v>0</v>
      </c>
    </row>
    <row r="1167" spans="14:79" ht="12" customHeight="1">
      <c r="N1167" s="119" t="s">
        <v>120</v>
      </c>
      <c r="O1167" s="120" t="s">
        <v>7982</v>
      </c>
      <c r="P1167" s="122">
        <v>0</v>
      </c>
      <c r="Q1167" s="122">
        <v>0</v>
      </c>
      <c r="R1167" s="122">
        <v>0</v>
      </c>
      <c r="S1167" s="122">
        <v>750000026</v>
      </c>
      <c r="T1167" s="122">
        <v>0</v>
      </c>
      <c r="U1167" s="121"/>
      <c r="V1167" s="121"/>
      <c r="W1167" s="121"/>
      <c r="X1167" s="122">
        <v>0</v>
      </c>
      <c r="Y1167" s="122">
        <v>0</v>
      </c>
      <c r="Z1167" s="122">
        <v>0</v>
      </c>
      <c r="AA1167" s="122">
        <v>0</v>
      </c>
      <c r="AB1167" s="121"/>
      <c r="AC1167" s="121"/>
      <c r="AD1167" s="121"/>
      <c r="BO1167" s="72" t="s">
        <v>42</v>
      </c>
      <c r="BP1167" s="73" t="s">
        <v>4522</v>
      </c>
      <c r="BQ1167" s="75">
        <v>0</v>
      </c>
      <c r="BR1167" s="75">
        <v>0</v>
      </c>
      <c r="BS1167" s="75">
        <v>0</v>
      </c>
      <c r="BT1167" s="75">
        <v>243000625</v>
      </c>
      <c r="BU1167" s="75">
        <v>0</v>
      </c>
      <c r="BV1167" s="75">
        <v>0</v>
      </c>
      <c r="BW1167" s="75">
        <v>324000625</v>
      </c>
      <c r="BX1167" s="75">
        <v>0</v>
      </c>
      <c r="BY1167" s="75">
        <v>0</v>
      </c>
      <c r="BZ1167" s="75">
        <v>0</v>
      </c>
      <c r="CA1167" s="75">
        <v>0</v>
      </c>
    </row>
    <row r="1168" spans="14:79" ht="12" customHeight="1">
      <c r="N1168" s="119" t="s">
        <v>38</v>
      </c>
      <c r="O1168" s="120" t="s">
        <v>3382</v>
      </c>
      <c r="P1168" s="121"/>
      <c r="Q1168" s="121"/>
      <c r="R1168" s="121"/>
      <c r="S1168" s="121"/>
      <c r="T1168" s="121"/>
      <c r="U1168" s="121"/>
      <c r="V1168" s="121"/>
      <c r="W1168" s="121"/>
      <c r="X1168" s="121"/>
      <c r="Y1168" s="121"/>
      <c r="Z1168" s="121"/>
      <c r="AA1168" s="122">
        <v>615000925</v>
      </c>
      <c r="AB1168" s="121"/>
      <c r="AC1168" s="121"/>
      <c r="AD1168" s="121"/>
      <c r="BO1168" s="72" t="s">
        <v>42</v>
      </c>
      <c r="BP1168" s="73" t="s">
        <v>4523</v>
      </c>
      <c r="BQ1168" s="75">
        <v>243000625</v>
      </c>
      <c r="BR1168" s="75">
        <v>225000625</v>
      </c>
      <c r="BS1168" s="75">
        <v>252000625</v>
      </c>
      <c r="BT1168" s="75">
        <v>261000625</v>
      </c>
      <c r="BU1168" s="75">
        <v>270000625</v>
      </c>
      <c r="BV1168" s="75">
        <v>279000625</v>
      </c>
      <c r="BW1168" s="75">
        <v>288000625</v>
      </c>
      <c r="BX1168" s="75">
        <v>0</v>
      </c>
      <c r="BY1168" s="75">
        <v>0</v>
      </c>
      <c r="BZ1168" s="75">
        <v>0</v>
      </c>
      <c r="CA1168" s="75">
        <v>0</v>
      </c>
    </row>
    <row r="1169" spans="14:79" ht="12" customHeight="1">
      <c r="N1169" s="119" t="s">
        <v>38</v>
      </c>
      <c r="O1169" s="120" t="s">
        <v>1066</v>
      </c>
      <c r="P1169" s="121"/>
      <c r="Q1169" s="122">
        <v>85000026</v>
      </c>
      <c r="R1169" s="122">
        <v>0</v>
      </c>
      <c r="S1169" s="122">
        <v>0</v>
      </c>
      <c r="T1169" s="122">
        <v>0</v>
      </c>
      <c r="U1169" s="121"/>
      <c r="V1169" s="121"/>
      <c r="W1169" s="122">
        <v>0</v>
      </c>
      <c r="X1169" s="121"/>
      <c r="Y1169" s="121"/>
      <c r="Z1169" s="121"/>
      <c r="AA1169" s="121"/>
      <c r="AB1169" s="121"/>
      <c r="AC1169" s="121"/>
      <c r="AD1169" s="121"/>
      <c r="BO1169" s="72" t="s">
        <v>42</v>
      </c>
      <c r="BP1169" s="73" t="s">
        <v>4524</v>
      </c>
      <c r="BQ1169" s="75">
        <v>0</v>
      </c>
      <c r="BR1169" s="75">
        <v>234000625</v>
      </c>
      <c r="BS1169" s="75">
        <v>0</v>
      </c>
      <c r="BT1169" s="75">
        <v>0</v>
      </c>
      <c r="BU1169" s="75">
        <v>0</v>
      </c>
      <c r="BV1169" s="75">
        <v>0</v>
      </c>
      <c r="BW1169" s="75">
        <v>0</v>
      </c>
      <c r="BX1169" s="75">
        <v>0</v>
      </c>
      <c r="BY1169" s="75">
        <v>0</v>
      </c>
      <c r="BZ1169" s="75">
        <v>0</v>
      </c>
      <c r="CA1169" s="75">
        <v>0</v>
      </c>
    </row>
    <row r="1170" spans="14:79" ht="12" customHeight="1">
      <c r="N1170" s="119" t="s">
        <v>38</v>
      </c>
      <c r="O1170" s="120" t="s">
        <v>1657</v>
      </c>
      <c r="P1170" s="122">
        <v>70000925</v>
      </c>
      <c r="Q1170" s="122">
        <v>0</v>
      </c>
      <c r="R1170" s="122">
        <v>0</v>
      </c>
      <c r="S1170" s="122">
        <v>0</v>
      </c>
      <c r="T1170" s="122">
        <v>0</v>
      </c>
      <c r="U1170" s="122">
        <v>0</v>
      </c>
      <c r="V1170" s="122">
        <v>0</v>
      </c>
      <c r="W1170" s="122">
        <v>0</v>
      </c>
      <c r="X1170" s="121"/>
      <c r="Y1170" s="121"/>
      <c r="Z1170" s="121"/>
      <c r="AA1170" s="121"/>
      <c r="AB1170" s="121"/>
      <c r="AC1170" s="121"/>
      <c r="AD1170" s="121"/>
      <c r="BO1170" s="72" t="s">
        <v>42</v>
      </c>
      <c r="BP1170" s="73" t="s">
        <v>4525</v>
      </c>
      <c r="BQ1170" s="75">
        <v>207000625</v>
      </c>
      <c r="BR1170" s="75">
        <v>225000625</v>
      </c>
      <c r="BS1170" s="75">
        <v>243000625</v>
      </c>
      <c r="BT1170" s="75">
        <v>270000625</v>
      </c>
      <c r="BU1170" s="75">
        <v>306000625</v>
      </c>
      <c r="BV1170" s="75">
        <v>0</v>
      </c>
      <c r="BW1170" s="75">
        <v>0</v>
      </c>
      <c r="BX1170" s="75">
        <v>0</v>
      </c>
      <c r="BY1170" s="75">
        <v>0</v>
      </c>
      <c r="BZ1170" s="75">
        <v>0</v>
      </c>
      <c r="CA1170" s="75">
        <v>0</v>
      </c>
    </row>
    <row r="1171" spans="14:79" ht="12" customHeight="1">
      <c r="N1171" s="119" t="s">
        <v>38</v>
      </c>
      <c r="O1171" s="120" t="s">
        <v>879</v>
      </c>
      <c r="P1171" s="121"/>
      <c r="Q1171" s="122">
        <v>75000825</v>
      </c>
      <c r="R1171" s="122">
        <v>100000026</v>
      </c>
      <c r="S1171" s="122">
        <v>0</v>
      </c>
      <c r="T1171" s="122">
        <v>0</v>
      </c>
      <c r="U1171" s="121"/>
      <c r="V1171" s="122">
        <v>0</v>
      </c>
      <c r="W1171" s="121"/>
      <c r="X1171" s="121"/>
      <c r="Y1171" s="121"/>
      <c r="Z1171" s="121"/>
      <c r="AA1171" s="121"/>
      <c r="AB1171" s="121"/>
      <c r="AC1171" s="121"/>
      <c r="AD1171" s="121"/>
      <c r="BO1171" s="72" t="s">
        <v>42</v>
      </c>
      <c r="BP1171" s="73" t="s">
        <v>4526</v>
      </c>
      <c r="BQ1171" s="75">
        <v>216000625</v>
      </c>
      <c r="BR1171" s="75">
        <v>0</v>
      </c>
      <c r="BS1171" s="75">
        <v>270000625</v>
      </c>
      <c r="BT1171" s="75">
        <v>0</v>
      </c>
      <c r="BU1171" s="75">
        <v>0</v>
      </c>
      <c r="BV1171" s="75">
        <v>0</v>
      </c>
      <c r="BW1171" s="75">
        <v>0</v>
      </c>
      <c r="BX1171" s="75">
        <v>0</v>
      </c>
      <c r="BY1171" s="75">
        <v>0</v>
      </c>
      <c r="BZ1171" s="75">
        <v>0</v>
      </c>
      <c r="CA1171" s="75">
        <v>0</v>
      </c>
    </row>
    <row r="1172" spans="14:79" ht="12" customHeight="1">
      <c r="N1172" s="119" t="s">
        <v>38</v>
      </c>
      <c r="O1172" s="120" t="s">
        <v>179</v>
      </c>
      <c r="P1172" s="122">
        <v>0</v>
      </c>
      <c r="Q1172" s="122">
        <v>0</v>
      </c>
      <c r="R1172" s="122">
        <v>0</v>
      </c>
      <c r="S1172" s="122">
        <v>0</v>
      </c>
      <c r="T1172" s="122">
        <v>0</v>
      </c>
      <c r="U1172" s="122">
        <v>150000625</v>
      </c>
      <c r="V1172" s="121"/>
      <c r="W1172" s="121"/>
      <c r="X1172" s="121"/>
      <c r="Y1172" s="121"/>
      <c r="Z1172" s="121"/>
      <c r="AA1172" s="121"/>
      <c r="AB1172" s="121"/>
      <c r="AC1172" s="121"/>
      <c r="AD1172" s="121"/>
      <c r="BO1172" s="72" t="s">
        <v>42</v>
      </c>
      <c r="BP1172" s="73" t="s">
        <v>4527</v>
      </c>
      <c r="BQ1172" s="75">
        <v>216000625</v>
      </c>
      <c r="BR1172" s="75">
        <v>0</v>
      </c>
      <c r="BS1172" s="75">
        <v>252000625</v>
      </c>
      <c r="BT1172" s="75">
        <v>279000625</v>
      </c>
      <c r="BU1172" s="75">
        <v>0</v>
      </c>
      <c r="BV1172" s="75">
        <v>0</v>
      </c>
      <c r="BW1172" s="75">
        <v>0</v>
      </c>
      <c r="BX1172" s="75">
        <v>0</v>
      </c>
      <c r="BY1172" s="75">
        <v>0</v>
      </c>
      <c r="BZ1172" s="75">
        <v>0</v>
      </c>
      <c r="CA1172" s="75">
        <v>0</v>
      </c>
    </row>
    <row r="1173" spans="14:79" ht="12" customHeight="1">
      <c r="N1173" s="119" t="s">
        <v>38</v>
      </c>
      <c r="O1173" s="120" t="s">
        <v>1943</v>
      </c>
      <c r="P1173" s="121"/>
      <c r="Q1173" s="121"/>
      <c r="R1173" s="121"/>
      <c r="S1173" s="121"/>
      <c r="T1173" s="121"/>
      <c r="U1173" s="121"/>
      <c r="V1173" s="122">
        <v>0</v>
      </c>
      <c r="W1173" s="122">
        <v>300000026</v>
      </c>
      <c r="X1173" s="121"/>
      <c r="Y1173" s="121"/>
      <c r="Z1173" s="121"/>
      <c r="AA1173" s="121"/>
      <c r="AB1173" s="121"/>
      <c r="AC1173" s="121"/>
      <c r="AD1173" s="121"/>
      <c r="BO1173" s="72" t="s">
        <v>42</v>
      </c>
      <c r="BP1173" s="73" t="s">
        <v>4528</v>
      </c>
      <c r="BQ1173" s="75">
        <v>0</v>
      </c>
      <c r="BR1173" s="75">
        <v>0</v>
      </c>
      <c r="BS1173" s="75">
        <v>0</v>
      </c>
      <c r="BT1173" s="75">
        <v>270000625</v>
      </c>
      <c r="BU1173" s="75">
        <v>0</v>
      </c>
      <c r="BV1173" s="75">
        <v>297000625</v>
      </c>
      <c r="BW1173" s="75">
        <v>0</v>
      </c>
      <c r="BX1173" s="75">
        <v>0</v>
      </c>
      <c r="BY1173" s="75">
        <v>0</v>
      </c>
      <c r="BZ1173" s="75">
        <v>0</v>
      </c>
      <c r="CA1173" s="75">
        <v>0</v>
      </c>
    </row>
    <row r="1174" spans="14:79" ht="12" customHeight="1">
      <c r="N1174" s="119" t="s">
        <v>38</v>
      </c>
      <c r="O1174" s="120" t="s">
        <v>3353</v>
      </c>
      <c r="P1174" s="121"/>
      <c r="Q1174" s="121"/>
      <c r="R1174" s="121"/>
      <c r="S1174" s="121"/>
      <c r="T1174" s="121"/>
      <c r="U1174" s="121"/>
      <c r="V1174" s="121"/>
      <c r="W1174" s="121"/>
      <c r="X1174" s="122">
        <v>195000026</v>
      </c>
      <c r="Y1174" s="122">
        <v>220000026</v>
      </c>
      <c r="Z1174" s="122">
        <v>250000026</v>
      </c>
      <c r="AA1174" s="121"/>
      <c r="AB1174" s="121"/>
      <c r="AC1174" s="121"/>
      <c r="AD1174" s="121"/>
      <c r="BO1174" s="72" t="s">
        <v>42</v>
      </c>
      <c r="BP1174" s="73" t="s">
        <v>4529</v>
      </c>
      <c r="BQ1174" s="75">
        <v>198000625</v>
      </c>
      <c r="BR1174" s="75">
        <v>216000625</v>
      </c>
      <c r="BS1174" s="75">
        <v>234000625</v>
      </c>
      <c r="BT1174" s="75">
        <v>261000625</v>
      </c>
      <c r="BU1174" s="75">
        <v>0</v>
      </c>
      <c r="BV1174" s="75">
        <v>0</v>
      </c>
      <c r="BW1174" s="75">
        <v>0</v>
      </c>
      <c r="BX1174" s="75">
        <v>0</v>
      </c>
      <c r="BY1174" s="75">
        <v>403000625</v>
      </c>
      <c r="BZ1174" s="75">
        <v>0</v>
      </c>
      <c r="CA1174" s="75">
        <v>0</v>
      </c>
    </row>
    <row r="1175" spans="14:79" ht="12" customHeight="1">
      <c r="N1175" s="119" t="s">
        <v>38</v>
      </c>
      <c r="O1175" s="120" t="s">
        <v>1831</v>
      </c>
      <c r="P1175" s="121"/>
      <c r="Q1175" s="121"/>
      <c r="R1175" s="121"/>
      <c r="S1175" s="121"/>
      <c r="T1175" s="121"/>
      <c r="U1175" s="121"/>
      <c r="V1175" s="121"/>
      <c r="W1175" s="121"/>
      <c r="X1175" s="122">
        <v>0</v>
      </c>
      <c r="Y1175" s="122">
        <v>215000026</v>
      </c>
      <c r="Z1175" s="121"/>
      <c r="AA1175" s="121"/>
      <c r="AB1175" s="121"/>
      <c r="AC1175" s="121"/>
      <c r="AD1175" s="121"/>
      <c r="BO1175" s="72" t="s">
        <v>42</v>
      </c>
      <c r="BP1175" s="73" t="s">
        <v>4530</v>
      </c>
      <c r="BQ1175" s="75">
        <v>0</v>
      </c>
      <c r="BR1175" s="75">
        <v>0</v>
      </c>
      <c r="BS1175" s="75">
        <v>0</v>
      </c>
      <c r="BT1175" s="75">
        <v>0</v>
      </c>
      <c r="BU1175" s="75">
        <v>0</v>
      </c>
      <c r="BV1175" s="75">
        <v>729000625</v>
      </c>
      <c r="BW1175" s="75">
        <v>243000625</v>
      </c>
      <c r="BX1175" s="75">
        <v>0</v>
      </c>
      <c r="BY1175" s="75">
        <v>0</v>
      </c>
      <c r="BZ1175" s="75">
        <v>0</v>
      </c>
      <c r="CA1175" s="75">
        <v>0</v>
      </c>
    </row>
    <row r="1176" spans="14:79" ht="12" customHeight="1">
      <c r="N1176" s="119" t="s">
        <v>38</v>
      </c>
      <c r="O1176" s="120" t="s">
        <v>1889</v>
      </c>
      <c r="P1176" s="121"/>
      <c r="Q1176" s="121"/>
      <c r="R1176" s="121"/>
      <c r="S1176" s="121"/>
      <c r="T1176" s="121"/>
      <c r="U1176" s="121"/>
      <c r="V1176" s="121"/>
      <c r="W1176" s="121"/>
      <c r="X1176" s="121"/>
      <c r="Y1176" s="122">
        <v>190000825</v>
      </c>
      <c r="Z1176" s="122">
        <v>0</v>
      </c>
      <c r="AA1176" s="121"/>
      <c r="AB1176" s="121"/>
      <c r="AC1176" s="121"/>
      <c r="AD1176" s="121"/>
      <c r="BO1176" s="72" t="s">
        <v>42</v>
      </c>
      <c r="BP1176" s="73" t="s">
        <v>4531</v>
      </c>
      <c r="BQ1176" s="75">
        <v>198000625</v>
      </c>
      <c r="BR1176" s="75">
        <v>261000625</v>
      </c>
      <c r="BS1176" s="75">
        <v>234000625</v>
      </c>
      <c r="BT1176" s="75">
        <v>306000625</v>
      </c>
      <c r="BU1176" s="75">
        <v>0</v>
      </c>
      <c r="BV1176" s="75">
        <v>324000625</v>
      </c>
      <c r="BW1176" s="75">
        <v>342000625</v>
      </c>
      <c r="BX1176" s="75">
        <v>360000625</v>
      </c>
      <c r="BY1176" s="75">
        <v>0</v>
      </c>
      <c r="BZ1176" s="75">
        <v>0</v>
      </c>
      <c r="CA1176" s="75">
        <v>0</v>
      </c>
    </row>
    <row r="1177" spans="14:79" ht="12" customHeight="1">
      <c r="N1177" s="119" t="s">
        <v>38</v>
      </c>
      <c r="O1177" s="120" t="s">
        <v>2057</v>
      </c>
      <c r="P1177" s="121"/>
      <c r="Q1177" s="121"/>
      <c r="R1177" s="121"/>
      <c r="S1177" s="121"/>
      <c r="T1177" s="121"/>
      <c r="U1177" s="121"/>
      <c r="V1177" s="121"/>
      <c r="W1177" s="121"/>
      <c r="X1177" s="122">
        <v>0</v>
      </c>
      <c r="Y1177" s="122">
        <v>0</v>
      </c>
      <c r="Z1177" s="122">
        <v>210000925</v>
      </c>
      <c r="AA1177" s="122">
        <v>0</v>
      </c>
      <c r="AB1177" s="121"/>
      <c r="AC1177" s="121"/>
      <c r="AD1177" s="121"/>
      <c r="BO1177" s="72" t="s">
        <v>42</v>
      </c>
      <c r="BP1177" s="73" t="s">
        <v>4532</v>
      </c>
      <c r="BQ1177" s="75">
        <v>171000625</v>
      </c>
      <c r="BR1177" s="75">
        <v>180000625</v>
      </c>
      <c r="BS1177" s="75">
        <v>189000625</v>
      </c>
      <c r="BT1177" s="75">
        <v>0</v>
      </c>
      <c r="BU1177" s="75">
        <v>252000625</v>
      </c>
      <c r="BV1177" s="75">
        <v>198000625</v>
      </c>
      <c r="BW1177" s="75">
        <v>0</v>
      </c>
      <c r="BX1177" s="75">
        <v>0</v>
      </c>
      <c r="BY1177" s="75">
        <v>0</v>
      </c>
      <c r="BZ1177" s="75">
        <v>0</v>
      </c>
      <c r="CA1177" s="75">
        <v>0</v>
      </c>
    </row>
    <row r="1178" spans="14:79" ht="12" customHeight="1">
      <c r="N1178" s="119" t="s">
        <v>38</v>
      </c>
      <c r="O1178" s="120" t="s">
        <v>2171</v>
      </c>
      <c r="P1178" s="121"/>
      <c r="Q1178" s="121"/>
      <c r="R1178" s="121"/>
      <c r="S1178" s="121"/>
      <c r="T1178" s="121"/>
      <c r="U1178" s="121"/>
      <c r="V1178" s="121"/>
      <c r="W1178" s="121"/>
      <c r="X1178" s="121"/>
      <c r="Y1178" s="122">
        <v>190000925</v>
      </c>
      <c r="Z1178" s="122">
        <v>195000925</v>
      </c>
      <c r="AA1178" s="121"/>
      <c r="AB1178" s="121"/>
      <c r="AC1178" s="121"/>
      <c r="AD1178" s="121"/>
      <c r="BO1178" s="72" t="s">
        <v>42</v>
      </c>
      <c r="BP1178" s="73" t="s">
        <v>4533</v>
      </c>
      <c r="BQ1178" s="75">
        <v>225000625</v>
      </c>
      <c r="BR1178" s="75">
        <v>243000625</v>
      </c>
      <c r="BS1178" s="75">
        <v>288000625</v>
      </c>
      <c r="BT1178" s="75">
        <v>315000625</v>
      </c>
      <c r="BU1178" s="75">
        <v>297000625</v>
      </c>
      <c r="BV1178" s="75">
        <v>0</v>
      </c>
      <c r="BW1178" s="75">
        <v>0</v>
      </c>
      <c r="BX1178" s="75">
        <v>0</v>
      </c>
      <c r="BY1178" s="75">
        <v>0</v>
      </c>
      <c r="BZ1178" s="75">
        <v>0</v>
      </c>
      <c r="CA1178" s="75">
        <v>0</v>
      </c>
    </row>
    <row r="1179" spans="14:79" ht="12" customHeight="1">
      <c r="N1179" s="119" t="s">
        <v>38</v>
      </c>
      <c r="O1179" s="120" t="s">
        <v>974</v>
      </c>
      <c r="P1179" s="121"/>
      <c r="Q1179" s="122">
        <v>140000026</v>
      </c>
      <c r="R1179" s="122">
        <v>0</v>
      </c>
      <c r="S1179" s="121"/>
      <c r="T1179" s="121"/>
      <c r="U1179" s="121"/>
      <c r="V1179" s="121"/>
      <c r="W1179" s="122">
        <v>0</v>
      </c>
      <c r="X1179" s="121"/>
      <c r="Y1179" s="121"/>
      <c r="Z1179" s="121"/>
      <c r="AA1179" s="121"/>
      <c r="AB1179" s="121"/>
      <c r="AC1179" s="121"/>
      <c r="AD1179" s="121"/>
      <c r="BO1179" s="72" t="s">
        <v>42</v>
      </c>
      <c r="BP1179" s="73" t="s">
        <v>4534</v>
      </c>
      <c r="BQ1179" s="75">
        <v>0</v>
      </c>
      <c r="BR1179" s="75">
        <v>0</v>
      </c>
      <c r="BS1179" s="75">
        <v>0</v>
      </c>
      <c r="BT1179" s="75">
        <v>306000625</v>
      </c>
      <c r="BU1179" s="75">
        <v>0</v>
      </c>
      <c r="BV1179" s="75">
        <v>324000625</v>
      </c>
      <c r="BW1179" s="75">
        <v>351000625</v>
      </c>
      <c r="BX1179" s="75">
        <v>0</v>
      </c>
      <c r="BY1179" s="75">
        <v>0</v>
      </c>
      <c r="BZ1179" s="75">
        <v>0</v>
      </c>
      <c r="CA1179" s="75">
        <v>0</v>
      </c>
    </row>
    <row r="1180" spans="14:79" ht="12" customHeight="1">
      <c r="N1180" s="119" t="s">
        <v>38</v>
      </c>
      <c r="O1180" s="120" t="s">
        <v>554</v>
      </c>
      <c r="P1180" s="121"/>
      <c r="Q1180" s="122">
        <v>165000026</v>
      </c>
      <c r="R1180" s="122">
        <v>185000026</v>
      </c>
      <c r="S1180" s="121"/>
      <c r="T1180" s="121"/>
      <c r="U1180" s="121"/>
      <c r="V1180" s="121"/>
      <c r="W1180" s="121"/>
      <c r="X1180" s="121"/>
      <c r="Y1180" s="121"/>
      <c r="Z1180" s="121"/>
      <c r="AA1180" s="121"/>
      <c r="AB1180" s="121"/>
      <c r="AC1180" s="121"/>
      <c r="AD1180" s="121"/>
      <c r="BO1180" s="72" t="s">
        <v>42</v>
      </c>
      <c r="BP1180" s="73" t="s">
        <v>4535</v>
      </c>
      <c r="BQ1180" s="75">
        <v>153000625</v>
      </c>
      <c r="BR1180" s="75">
        <v>171000625</v>
      </c>
      <c r="BS1180" s="75">
        <v>198000625</v>
      </c>
      <c r="BT1180" s="75">
        <v>0</v>
      </c>
      <c r="BU1180" s="75">
        <v>0</v>
      </c>
      <c r="BV1180" s="75">
        <v>0</v>
      </c>
      <c r="BW1180" s="75">
        <v>0</v>
      </c>
      <c r="BX1180" s="75">
        <v>0</v>
      </c>
      <c r="BY1180" s="75">
        <v>0</v>
      </c>
      <c r="BZ1180" s="75">
        <v>0</v>
      </c>
      <c r="CA1180" s="75">
        <v>0</v>
      </c>
    </row>
    <row r="1181" spans="14:79" ht="12" customHeight="1">
      <c r="N1181" s="119" t="s">
        <v>38</v>
      </c>
      <c r="O1181" s="120" t="s">
        <v>456</v>
      </c>
      <c r="P1181" s="121"/>
      <c r="Q1181" s="122">
        <v>130000625</v>
      </c>
      <c r="R1181" s="121"/>
      <c r="S1181" s="121"/>
      <c r="T1181" s="121"/>
      <c r="U1181" s="122">
        <v>0</v>
      </c>
      <c r="V1181" s="122">
        <v>0</v>
      </c>
      <c r="W1181" s="121"/>
      <c r="X1181" s="121"/>
      <c r="Y1181" s="121"/>
      <c r="Z1181" s="121"/>
      <c r="AA1181" s="121"/>
      <c r="AB1181" s="121"/>
      <c r="AC1181" s="121"/>
      <c r="AD1181" s="121"/>
      <c r="BO1181" s="72" t="s">
        <v>42</v>
      </c>
      <c r="BP1181" s="73" t="s">
        <v>4536</v>
      </c>
      <c r="BQ1181" s="75">
        <v>225000625</v>
      </c>
      <c r="BR1181" s="75">
        <v>243000625</v>
      </c>
      <c r="BS1181" s="75">
        <v>261000625</v>
      </c>
      <c r="BT1181" s="75">
        <v>288000625</v>
      </c>
      <c r="BU1181" s="75">
        <v>297000625</v>
      </c>
      <c r="BV1181" s="75">
        <v>0</v>
      </c>
      <c r="BW1181" s="75">
        <v>324000625</v>
      </c>
      <c r="BX1181" s="75">
        <v>0</v>
      </c>
      <c r="BY1181" s="75">
        <v>0</v>
      </c>
      <c r="BZ1181" s="75">
        <v>0</v>
      </c>
      <c r="CA1181" s="75">
        <v>0</v>
      </c>
    </row>
    <row r="1182" spans="14:79" ht="12" customHeight="1">
      <c r="N1182" s="119" t="s">
        <v>38</v>
      </c>
      <c r="O1182" s="120" t="s">
        <v>1309</v>
      </c>
      <c r="P1182" s="121"/>
      <c r="Q1182" s="121"/>
      <c r="R1182" s="121"/>
      <c r="S1182" s="121"/>
      <c r="T1182" s="122">
        <v>140000026</v>
      </c>
      <c r="U1182" s="122">
        <v>0</v>
      </c>
      <c r="V1182" s="122">
        <v>0</v>
      </c>
      <c r="W1182" s="121"/>
      <c r="X1182" s="121"/>
      <c r="Y1182" s="121"/>
      <c r="Z1182" s="121"/>
      <c r="AA1182" s="121"/>
      <c r="AB1182" s="121"/>
      <c r="AC1182" s="121"/>
      <c r="AD1182" s="121"/>
      <c r="BO1182" s="72" t="s">
        <v>42</v>
      </c>
      <c r="BP1182" s="73" t="s">
        <v>4537</v>
      </c>
      <c r="BQ1182" s="75">
        <v>0</v>
      </c>
      <c r="BR1182" s="75">
        <v>234000625</v>
      </c>
      <c r="BS1182" s="75">
        <v>252000625</v>
      </c>
      <c r="BT1182" s="75">
        <v>0</v>
      </c>
      <c r="BU1182" s="75">
        <v>0</v>
      </c>
      <c r="BV1182" s="75">
        <v>0</v>
      </c>
      <c r="BW1182" s="75">
        <v>0</v>
      </c>
      <c r="BX1182" s="75">
        <v>0</v>
      </c>
      <c r="BY1182" s="75">
        <v>0</v>
      </c>
      <c r="BZ1182" s="75">
        <v>0</v>
      </c>
      <c r="CA1182" s="75">
        <v>0</v>
      </c>
    </row>
    <row r="1183" spans="14:79" ht="12" customHeight="1">
      <c r="N1183" s="119" t="s">
        <v>38</v>
      </c>
      <c r="O1183" s="120" t="s">
        <v>1067</v>
      </c>
      <c r="P1183" s="121"/>
      <c r="Q1183" s="122">
        <v>125000925</v>
      </c>
      <c r="R1183" s="122">
        <v>135000925</v>
      </c>
      <c r="S1183" s="121"/>
      <c r="T1183" s="121"/>
      <c r="U1183" s="121"/>
      <c r="V1183" s="121"/>
      <c r="W1183" s="121"/>
      <c r="X1183" s="121"/>
      <c r="Y1183" s="121"/>
      <c r="Z1183" s="121"/>
      <c r="AA1183" s="121"/>
      <c r="AB1183" s="121"/>
      <c r="AC1183" s="121"/>
      <c r="AD1183" s="121"/>
      <c r="BO1183" s="72" t="s">
        <v>42</v>
      </c>
      <c r="BP1183" s="73" t="s">
        <v>4538</v>
      </c>
      <c r="BQ1183" s="75">
        <v>207000625</v>
      </c>
      <c r="BR1183" s="75">
        <v>225000625</v>
      </c>
      <c r="BS1183" s="75">
        <v>243000625</v>
      </c>
      <c r="BT1183" s="75">
        <v>270000625</v>
      </c>
      <c r="BU1183" s="75">
        <v>288000625</v>
      </c>
      <c r="BV1183" s="75">
        <v>0</v>
      </c>
      <c r="BW1183" s="75">
        <v>0</v>
      </c>
      <c r="BX1183" s="75">
        <v>0</v>
      </c>
      <c r="BY1183" s="75">
        <v>0</v>
      </c>
      <c r="BZ1183" s="75">
        <v>0</v>
      </c>
      <c r="CA1183" s="75">
        <v>0</v>
      </c>
    </row>
    <row r="1184" spans="14:79" ht="12" customHeight="1">
      <c r="N1184" s="119" t="s">
        <v>38</v>
      </c>
      <c r="O1184" s="120" t="s">
        <v>1574</v>
      </c>
      <c r="P1184" s="122">
        <v>110000000</v>
      </c>
      <c r="Q1184" s="122">
        <v>0</v>
      </c>
      <c r="R1184" s="121"/>
      <c r="S1184" s="121"/>
      <c r="T1184" s="121"/>
      <c r="U1184" s="121"/>
      <c r="V1184" s="121"/>
      <c r="W1184" s="121"/>
      <c r="X1184" s="121"/>
      <c r="Y1184" s="121"/>
      <c r="Z1184" s="121"/>
      <c r="AA1184" s="121"/>
      <c r="AB1184" s="121"/>
      <c r="AC1184" s="121"/>
      <c r="AD1184" s="121"/>
      <c r="BO1184" s="72" t="s">
        <v>42</v>
      </c>
      <c r="BP1184" s="73" t="s">
        <v>4539</v>
      </c>
      <c r="BQ1184" s="75">
        <v>234000625</v>
      </c>
      <c r="BR1184" s="75">
        <v>252000625</v>
      </c>
      <c r="BS1184" s="75">
        <v>270000625</v>
      </c>
      <c r="BT1184" s="75">
        <v>0</v>
      </c>
      <c r="BU1184" s="75">
        <v>0</v>
      </c>
      <c r="BV1184" s="75">
        <v>0</v>
      </c>
      <c r="BW1184" s="75">
        <v>0</v>
      </c>
      <c r="BX1184" s="75">
        <v>0</v>
      </c>
      <c r="BY1184" s="75">
        <v>0</v>
      </c>
      <c r="BZ1184" s="75">
        <v>0</v>
      </c>
      <c r="CA1184" s="75">
        <v>0</v>
      </c>
    </row>
    <row r="1185" spans="14:79" ht="12" customHeight="1">
      <c r="N1185" s="119" t="s">
        <v>38</v>
      </c>
      <c r="O1185" s="120" t="s">
        <v>1726</v>
      </c>
      <c r="P1185" s="122">
        <v>0</v>
      </c>
      <c r="Q1185" s="122">
        <v>105000925</v>
      </c>
      <c r="R1185" s="121"/>
      <c r="S1185" s="121"/>
      <c r="T1185" s="121"/>
      <c r="U1185" s="121"/>
      <c r="V1185" s="121"/>
      <c r="W1185" s="121"/>
      <c r="X1185" s="121"/>
      <c r="Y1185" s="121"/>
      <c r="Z1185" s="121"/>
      <c r="AA1185" s="121"/>
      <c r="AB1185" s="121"/>
      <c r="AC1185" s="121"/>
      <c r="AD1185" s="121"/>
      <c r="BO1185" s="72" t="s">
        <v>42</v>
      </c>
      <c r="BP1185" s="73" t="s">
        <v>4540</v>
      </c>
      <c r="BQ1185" s="75">
        <v>225000625</v>
      </c>
      <c r="BR1185" s="75">
        <v>0</v>
      </c>
      <c r="BS1185" s="75">
        <v>0</v>
      </c>
      <c r="BT1185" s="75">
        <v>288000625</v>
      </c>
      <c r="BU1185" s="75">
        <v>315000625</v>
      </c>
      <c r="BV1185" s="75">
        <v>306000625</v>
      </c>
      <c r="BW1185" s="75">
        <v>324000625</v>
      </c>
      <c r="BX1185" s="75">
        <v>0</v>
      </c>
      <c r="BY1185" s="75">
        <v>0</v>
      </c>
      <c r="BZ1185" s="75">
        <v>0</v>
      </c>
      <c r="CA1185" s="75">
        <v>0</v>
      </c>
    </row>
    <row r="1186" spans="14:79" ht="12" customHeight="1">
      <c r="N1186" s="119" t="s">
        <v>180</v>
      </c>
      <c r="O1186" s="120" t="s">
        <v>7983</v>
      </c>
      <c r="P1186" s="122">
        <v>0</v>
      </c>
      <c r="Q1186" s="122">
        <v>0</v>
      </c>
      <c r="R1186" s="122">
        <v>0</v>
      </c>
      <c r="S1186" s="122">
        <v>0</v>
      </c>
      <c r="T1186" s="122">
        <v>0</v>
      </c>
      <c r="U1186" s="122">
        <v>0</v>
      </c>
      <c r="V1186" s="122">
        <v>675000625</v>
      </c>
      <c r="W1186" s="122">
        <v>684000625</v>
      </c>
      <c r="X1186" s="122">
        <v>805000625</v>
      </c>
      <c r="Y1186" s="122">
        <v>756000625</v>
      </c>
      <c r="Z1186" s="122">
        <v>828000625</v>
      </c>
      <c r="AA1186" s="122">
        <v>0</v>
      </c>
      <c r="AB1186" s="122">
        <v>0</v>
      </c>
      <c r="AC1186" s="122">
        <v>0</v>
      </c>
      <c r="AD1186" s="121"/>
      <c r="BO1186" s="72" t="s">
        <v>42</v>
      </c>
      <c r="BP1186" s="73" t="s">
        <v>4541</v>
      </c>
      <c r="BQ1186" s="75">
        <v>0</v>
      </c>
      <c r="BR1186" s="75">
        <v>0</v>
      </c>
      <c r="BS1186" s="75">
        <v>0</v>
      </c>
      <c r="BT1186" s="75">
        <v>279000625</v>
      </c>
      <c r="BU1186" s="75">
        <v>288000625</v>
      </c>
      <c r="BV1186" s="75">
        <v>0</v>
      </c>
      <c r="BW1186" s="75">
        <v>0</v>
      </c>
      <c r="BX1186" s="75">
        <v>0</v>
      </c>
      <c r="BY1186" s="75">
        <v>0</v>
      </c>
      <c r="BZ1186" s="75">
        <v>0</v>
      </c>
      <c r="CA1186" s="75">
        <v>0</v>
      </c>
    </row>
    <row r="1187" spans="14:79" ht="12" customHeight="1">
      <c r="N1187" s="119" t="s">
        <v>180</v>
      </c>
      <c r="O1187" s="120" t="s">
        <v>7984</v>
      </c>
      <c r="P1187" s="122">
        <v>0</v>
      </c>
      <c r="Q1187" s="122">
        <v>0</v>
      </c>
      <c r="R1187" s="122">
        <v>378000625</v>
      </c>
      <c r="S1187" s="122">
        <v>504000625</v>
      </c>
      <c r="T1187" s="122">
        <v>0</v>
      </c>
      <c r="U1187" s="122">
        <v>0</v>
      </c>
      <c r="V1187" s="122">
        <v>675000625</v>
      </c>
      <c r="W1187" s="122">
        <v>873000625</v>
      </c>
      <c r="X1187" s="122">
        <v>805000625</v>
      </c>
      <c r="Y1187" s="122">
        <v>0</v>
      </c>
      <c r="Z1187" s="122">
        <v>900000625</v>
      </c>
      <c r="AA1187" s="122">
        <v>0</v>
      </c>
      <c r="AB1187" s="122">
        <v>0</v>
      </c>
      <c r="AC1187" s="122">
        <v>0</v>
      </c>
      <c r="AD1187" s="121"/>
      <c r="BO1187" s="72" t="s">
        <v>42</v>
      </c>
      <c r="BP1187" s="73" t="s">
        <v>4542</v>
      </c>
      <c r="BQ1187" s="75">
        <v>225000625</v>
      </c>
      <c r="BR1187" s="75">
        <v>0</v>
      </c>
      <c r="BS1187" s="75">
        <v>279000625</v>
      </c>
      <c r="BT1187" s="75">
        <v>288000625</v>
      </c>
      <c r="BU1187" s="75">
        <v>0</v>
      </c>
      <c r="BV1187" s="75">
        <v>0</v>
      </c>
      <c r="BW1187" s="75">
        <v>0</v>
      </c>
      <c r="BX1187" s="75">
        <v>0</v>
      </c>
      <c r="BY1187" s="75">
        <v>0</v>
      </c>
      <c r="BZ1187" s="75">
        <v>0</v>
      </c>
      <c r="CA1187" s="75">
        <v>0</v>
      </c>
    </row>
    <row r="1188" spans="14:79" ht="12" customHeight="1">
      <c r="N1188" s="119" t="s">
        <v>180</v>
      </c>
      <c r="O1188" s="120" t="s">
        <v>7985</v>
      </c>
      <c r="P1188" s="122">
        <v>0</v>
      </c>
      <c r="Q1188" s="122">
        <v>306000625</v>
      </c>
      <c r="R1188" s="122">
        <v>337000625</v>
      </c>
      <c r="S1188" s="122">
        <v>0</v>
      </c>
      <c r="T1188" s="122">
        <v>0</v>
      </c>
      <c r="U1188" s="122">
        <v>540000625</v>
      </c>
      <c r="V1188" s="122">
        <v>585000625</v>
      </c>
      <c r="W1188" s="122">
        <v>630000625</v>
      </c>
      <c r="X1188" s="122">
        <v>805000625</v>
      </c>
      <c r="Y1188" s="122">
        <v>0</v>
      </c>
      <c r="Z1188" s="122">
        <v>0</v>
      </c>
      <c r="AA1188" s="122">
        <v>0</v>
      </c>
      <c r="AB1188" s="122">
        <v>0</v>
      </c>
      <c r="AC1188" s="122">
        <v>0</v>
      </c>
      <c r="AD1188" s="121"/>
      <c r="BO1188" s="72" t="s">
        <v>42</v>
      </c>
      <c r="BP1188" s="73" t="s">
        <v>4543</v>
      </c>
      <c r="BQ1188" s="75">
        <v>0</v>
      </c>
      <c r="BR1188" s="75">
        <v>0</v>
      </c>
      <c r="BS1188" s="75">
        <v>215000026</v>
      </c>
      <c r="BT1188" s="75">
        <v>245000026</v>
      </c>
      <c r="BU1188" s="75">
        <v>270000026</v>
      </c>
      <c r="BV1188" s="75">
        <v>300000026</v>
      </c>
      <c r="BW1188" s="75">
        <v>325000026</v>
      </c>
      <c r="BX1188" s="75">
        <v>360000026</v>
      </c>
      <c r="BY1188" s="75">
        <v>0</v>
      </c>
      <c r="BZ1188" s="75">
        <v>0</v>
      </c>
      <c r="CA1188" s="75">
        <v>0</v>
      </c>
    </row>
    <row r="1189" spans="14:79" ht="12" customHeight="1">
      <c r="N1189" s="119" t="s">
        <v>180</v>
      </c>
      <c r="O1189" s="120" t="s">
        <v>7986</v>
      </c>
      <c r="P1189" s="122">
        <v>0</v>
      </c>
      <c r="Q1189" s="122">
        <v>1152000625</v>
      </c>
      <c r="R1189" s="122">
        <v>0</v>
      </c>
      <c r="S1189" s="122">
        <v>0</v>
      </c>
      <c r="T1189" s="122">
        <v>0</v>
      </c>
      <c r="U1189" s="122">
        <v>1800000625</v>
      </c>
      <c r="V1189" s="122">
        <v>675000625</v>
      </c>
      <c r="W1189" s="122">
        <v>684000625</v>
      </c>
      <c r="X1189" s="122">
        <v>805000625</v>
      </c>
      <c r="Y1189" s="122">
        <v>756000625</v>
      </c>
      <c r="Z1189" s="122">
        <v>828000625</v>
      </c>
      <c r="AA1189" s="122">
        <v>3555000625</v>
      </c>
      <c r="AB1189" s="122">
        <v>0</v>
      </c>
      <c r="AC1189" s="122">
        <v>0</v>
      </c>
      <c r="AD1189" s="121"/>
      <c r="BO1189" s="72" t="s">
        <v>42</v>
      </c>
      <c r="BP1189" s="73" t="s">
        <v>4544</v>
      </c>
      <c r="BQ1189" s="75">
        <v>234000625</v>
      </c>
      <c r="BR1189" s="75">
        <v>252000625</v>
      </c>
      <c r="BS1189" s="75">
        <v>270000625</v>
      </c>
      <c r="BT1189" s="75">
        <v>297000625</v>
      </c>
      <c r="BU1189" s="75">
        <v>306000625</v>
      </c>
      <c r="BV1189" s="75">
        <v>315000625</v>
      </c>
      <c r="BW1189" s="75">
        <v>333000625</v>
      </c>
      <c r="BX1189" s="75">
        <v>351000625</v>
      </c>
      <c r="BY1189" s="75">
        <v>0</v>
      </c>
      <c r="BZ1189" s="75">
        <v>0</v>
      </c>
      <c r="CA1189" s="75">
        <v>0</v>
      </c>
    </row>
    <row r="1190" spans="14:79" ht="12" customHeight="1">
      <c r="N1190" s="119" t="s">
        <v>180</v>
      </c>
      <c r="O1190" s="120" t="s">
        <v>7987</v>
      </c>
      <c r="P1190" s="122">
        <v>0</v>
      </c>
      <c r="Q1190" s="122">
        <v>0</v>
      </c>
      <c r="R1190" s="122">
        <v>378000625</v>
      </c>
      <c r="S1190" s="122">
        <v>387000625</v>
      </c>
      <c r="T1190" s="122">
        <v>0</v>
      </c>
      <c r="U1190" s="122">
        <v>0</v>
      </c>
      <c r="V1190" s="122">
        <v>0</v>
      </c>
      <c r="W1190" s="122">
        <v>873000625</v>
      </c>
      <c r="X1190" s="122">
        <v>805000625</v>
      </c>
      <c r="Y1190" s="122">
        <v>0</v>
      </c>
      <c r="Z1190" s="122">
        <v>900000625</v>
      </c>
      <c r="AA1190" s="122">
        <v>0</v>
      </c>
      <c r="AB1190" s="122">
        <v>0</v>
      </c>
      <c r="AC1190" s="122">
        <v>0</v>
      </c>
      <c r="AD1190" s="121"/>
      <c r="BO1190" s="72" t="s">
        <v>42</v>
      </c>
      <c r="BP1190" s="73" t="s">
        <v>4545</v>
      </c>
      <c r="BQ1190" s="75">
        <v>0</v>
      </c>
      <c r="BR1190" s="75">
        <v>252000625</v>
      </c>
      <c r="BS1190" s="75">
        <v>216000625</v>
      </c>
      <c r="BT1190" s="75">
        <v>297000625</v>
      </c>
      <c r="BU1190" s="75">
        <v>306000625</v>
      </c>
      <c r="BV1190" s="75">
        <v>315000625</v>
      </c>
      <c r="BW1190" s="75">
        <v>0</v>
      </c>
      <c r="BX1190" s="75">
        <v>0</v>
      </c>
      <c r="BY1190" s="75">
        <v>0</v>
      </c>
      <c r="BZ1190" s="75">
        <v>0</v>
      </c>
      <c r="CA1190" s="75">
        <v>0</v>
      </c>
    </row>
    <row r="1191" spans="14:79" ht="12" customHeight="1">
      <c r="N1191" s="119" t="s">
        <v>180</v>
      </c>
      <c r="O1191" s="120" t="s">
        <v>7988</v>
      </c>
      <c r="P1191" s="122">
        <v>0</v>
      </c>
      <c r="Q1191" s="122">
        <v>0</v>
      </c>
      <c r="R1191" s="122">
        <v>0</v>
      </c>
      <c r="S1191" s="122">
        <v>0</v>
      </c>
      <c r="T1191" s="122">
        <v>0</v>
      </c>
      <c r="U1191" s="122">
        <v>0</v>
      </c>
      <c r="V1191" s="122">
        <v>0</v>
      </c>
      <c r="W1191" s="122">
        <v>0</v>
      </c>
      <c r="X1191" s="122">
        <v>0</v>
      </c>
      <c r="Y1191" s="122">
        <v>0</v>
      </c>
      <c r="Z1191" s="122">
        <v>900000625</v>
      </c>
      <c r="AA1191" s="122">
        <v>1080000625</v>
      </c>
      <c r="AB1191" s="122">
        <v>0</v>
      </c>
      <c r="AC1191" s="122">
        <v>0</v>
      </c>
      <c r="AD1191" s="121"/>
      <c r="BO1191" s="72" t="s">
        <v>42</v>
      </c>
      <c r="BP1191" s="73" t="s">
        <v>4546</v>
      </c>
      <c r="BQ1191" s="75">
        <v>225000625</v>
      </c>
      <c r="BR1191" s="75">
        <v>243000625</v>
      </c>
      <c r="BS1191" s="75">
        <v>261000625</v>
      </c>
      <c r="BT1191" s="75">
        <v>288000625</v>
      </c>
      <c r="BU1191" s="75">
        <v>297000625</v>
      </c>
      <c r="BV1191" s="75">
        <v>306000625</v>
      </c>
      <c r="BW1191" s="75">
        <v>324000625</v>
      </c>
      <c r="BX1191" s="75">
        <v>342000625</v>
      </c>
      <c r="BY1191" s="75">
        <v>0</v>
      </c>
      <c r="BZ1191" s="75">
        <v>0</v>
      </c>
      <c r="CA1191" s="75">
        <v>0</v>
      </c>
    </row>
    <row r="1192" spans="14:79" ht="12" customHeight="1">
      <c r="N1192" s="119" t="s">
        <v>180</v>
      </c>
      <c r="O1192" s="120" t="s">
        <v>7989</v>
      </c>
      <c r="P1192" s="122">
        <v>0</v>
      </c>
      <c r="Q1192" s="122">
        <v>0</v>
      </c>
      <c r="R1192" s="122">
        <v>0</v>
      </c>
      <c r="S1192" s="122">
        <v>0</v>
      </c>
      <c r="T1192" s="122">
        <v>0</v>
      </c>
      <c r="U1192" s="122">
        <v>0</v>
      </c>
      <c r="V1192" s="122">
        <v>0</v>
      </c>
      <c r="W1192" s="122">
        <v>0</v>
      </c>
      <c r="X1192" s="122">
        <v>805000625</v>
      </c>
      <c r="Y1192" s="122">
        <v>1269000625</v>
      </c>
      <c r="Z1192" s="122">
        <v>1372000625</v>
      </c>
      <c r="AA1192" s="122">
        <v>1485000625</v>
      </c>
      <c r="AB1192" s="122">
        <v>1606000625</v>
      </c>
      <c r="AC1192" s="122">
        <v>0</v>
      </c>
      <c r="AD1192" s="121"/>
      <c r="BO1192" s="72" t="s">
        <v>42</v>
      </c>
      <c r="BP1192" s="73" t="s">
        <v>4547</v>
      </c>
      <c r="BQ1192" s="75">
        <v>225000925</v>
      </c>
      <c r="BR1192" s="75">
        <v>260000925</v>
      </c>
      <c r="BS1192" s="75">
        <v>270000925</v>
      </c>
      <c r="BT1192" s="75">
        <v>285000925</v>
      </c>
      <c r="BU1192" s="75">
        <v>315000925</v>
      </c>
      <c r="BV1192" s="75">
        <v>325000925</v>
      </c>
      <c r="BW1192" s="75">
        <v>340000925</v>
      </c>
      <c r="BX1192" s="75">
        <v>365000925</v>
      </c>
      <c r="BY1192" s="75">
        <v>380000925</v>
      </c>
      <c r="BZ1192" s="75">
        <v>0</v>
      </c>
      <c r="CA1192" s="75">
        <v>0</v>
      </c>
    </row>
    <row r="1193" spans="14:79" ht="12" customHeight="1">
      <c r="N1193" s="119" t="s">
        <v>180</v>
      </c>
      <c r="O1193" s="120" t="s">
        <v>7990</v>
      </c>
      <c r="P1193" s="122">
        <v>283000625</v>
      </c>
      <c r="Q1193" s="122">
        <v>328000625</v>
      </c>
      <c r="R1193" s="122">
        <v>342000625</v>
      </c>
      <c r="S1193" s="122">
        <v>396000625</v>
      </c>
      <c r="T1193" s="122">
        <v>540000625</v>
      </c>
      <c r="U1193" s="122">
        <v>720000625</v>
      </c>
      <c r="V1193" s="122">
        <v>810000625</v>
      </c>
      <c r="W1193" s="122">
        <v>882000625</v>
      </c>
      <c r="X1193" s="122">
        <v>1026000625</v>
      </c>
      <c r="Y1193" s="122">
        <v>1080000625</v>
      </c>
      <c r="Z1193" s="122">
        <v>1111000625</v>
      </c>
      <c r="AA1193" s="122">
        <v>1800000625</v>
      </c>
      <c r="AB1193" s="122">
        <v>0</v>
      </c>
      <c r="AC1193" s="122">
        <v>0</v>
      </c>
      <c r="AD1193" s="121"/>
      <c r="BO1193" s="72" t="s">
        <v>42</v>
      </c>
      <c r="BP1193" s="73" t="s">
        <v>4548</v>
      </c>
      <c r="BQ1193" s="75">
        <v>225000625</v>
      </c>
      <c r="BR1193" s="75">
        <v>243000625</v>
      </c>
      <c r="BS1193" s="75">
        <v>261000625</v>
      </c>
      <c r="BT1193" s="75">
        <v>0</v>
      </c>
      <c r="BU1193" s="75">
        <v>0</v>
      </c>
      <c r="BV1193" s="75">
        <v>306000625</v>
      </c>
      <c r="BW1193" s="75">
        <v>310000625</v>
      </c>
      <c r="BX1193" s="75">
        <v>0</v>
      </c>
      <c r="BY1193" s="75">
        <v>0</v>
      </c>
      <c r="BZ1193" s="75">
        <v>0</v>
      </c>
      <c r="CA1193" s="75">
        <v>0</v>
      </c>
    </row>
    <row r="1194" spans="14:79" ht="12" customHeight="1">
      <c r="N1194" s="119" t="s">
        <v>180</v>
      </c>
      <c r="O1194" s="120" t="s">
        <v>7991</v>
      </c>
      <c r="P1194" s="122">
        <v>0</v>
      </c>
      <c r="Q1194" s="122">
        <v>495000625</v>
      </c>
      <c r="R1194" s="122">
        <v>0</v>
      </c>
      <c r="S1194" s="122">
        <v>0</v>
      </c>
      <c r="T1194" s="122">
        <v>0</v>
      </c>
      <c r="U1194" s="122">
        <v>1800000625</v>
      </c>
      <c r="V1194" s="122">
        <v>0</v>
      </c>
      <c r="W1194" s="122">
        <v>0</v>
      </c>
      <c r="X1194" s="122">
        <v>0</v>
      </c>
      <c r="Y1194" s="122">
        <v>0</v>
      </c>
      <c r="Z1194" s="122">
        <v>3136000625</v>
      </c>
      <c r="AA1194" s="122">
        <v>3555000625</v>
      </c>
      <c r="AB1194" s="122">
        <v>0</v>
      </c>
      <c r="AC1194" s="122">
        <v>0</v>
      </c>
      <c r="AD1194" s="121"/>
      <c r="BO1194" s="72" t="s">
        <v>42</v>
      </c>
      <c r="BP1194" s="73" t="s">
        <v>4549</v>
      </c>
      <c r="BQ1194" s="75">
        <v>216000625</v>
      </c>
      <c r="BR1194" s="75">
        <v>234000625</v>
      </c>
      <c r="BS1194" s="75">
        <v>261000625</v>
      </c>
      <c r="BT1194" s="75">
        <v>297000625</v>
      </c>
      <c r="BU1194" s="75">
        <v>306000625</v>
      </c>
      <c r="BV1194" s="75">
        <v>315000625</v>
      </c>
      <c r="BW1194" s="75">
        <v>0</v>
      </c>
      <c r="BX1194" s="75">
        <v>0</v>
      </c>
      <c r="BY1194" s="75">
        <v>0</v>
      </c>
      <c r="BZ1194" s="75">
        <v>0</v>
      </c>
      <c r="CA1194" s="75">
        <v>0</v>
      </c>
    </row>
    <row r="1195" spans="14:79" ht="12" customHeight="1">
      <c r="N1195" s="119" t="s">
        <v>180</v>
      </c>
      <c r="O1195" s="120" t="s">
        <v>7992</v>
      </c>
      <c r="P1195" s="122">
        <v>283000625</v>
      </c>
      <c r="Q1195" s="122">
        <v>328000625</v>
      </c>
      <c r="R1195" s="122">
        <v>342000625</v>
      </c>
      <c r="S1195" s="122">
        <v>396000625</v>
      </c>
      <c r="T1195" s="122">
        <v>0</v>
      </c>
      <c r="U1195" s="122">
        <v>720000625</v>
      </c>
      <c r="V1195" s="122">
        <v>810000625</v>
      </c>
      <c r="W1195" s="122">
        <v>882000625</v>
      </c>
      <c r="X1195" s="122">
        <v>1026000625</v>
      </c>
      <c r="Y1195" s="122">
        <v>1080000625</v>
      </c>
      <c r="Z1195" s="122">
        <v>1111000625</v>
      </c>
      <c r="AA1195" s="122">
        <v>1800000625</v>
      </c>
      <c r="AB1195" s="122">
        <v>0</v>
      </c>
      <c r="AC1195" s="122">
        <v>0</v>
      </c>
      <c r="AD1195" s="121"/>
      <c r="BO1195" s="72" t="s">
        <v>42</v>
      </c>
      <c r="BP1195" s="73" t="s">
        <v>4550</v>
      </c>
      <c r="BQ1195" s="75">
        <v>243000625</v>
      </c>
      <c r="BR1195" s="75">
        <v>0</v>
      </c>
      <c r="BS1195" s="75">
        <v>0</v>
      </c>
      <c r="BT1195" s="75">
        <v>0</v>
      </c>
      <c r="BU1195" s="75">
        <v>279000625</v>
      </c>
      <c r="BV1195" s="75">
        <v>0</v>
      </c>
      <c r="BW1195" s="75">
        <v>0</v>
      </c>
      <c r="BX1195" s="75">
        <v>0</v>
      </c>
      <c r="BY1195" s="75">
        <v>0</v>
      </c>
      <c r="BZ1195" s="75">
        <v>0</v>
      </c>
      <c r="CA1195" s="75">
        <v>0</v>
      </c>
    </row>
    <row r="1196" spans="14:79" ht="12" customHeight="1">
      <c r="N1196" s="119" t="s">
        <v>180</v>
      </c>
      <c r="O1196" s="120" t="s">
        <v>7993</v>
      </c>
      <c r="P1196" s="122">
        <v>0</v>
      </c>
      <c r="Q1196" s="122">
        <v>0</v>
      </c>
      <c r="R1196" s="122">
        <v>0</v>
      </c>
      <c r="S1196" s="122">
        <v>0</v>
      </c>
      <c r="T1196" s="122">
        <v>0</v>
      </c>
      <c r="U1196" s="122">
        <v>0</v>
      </c>
      <c r="V1196" s="122">
        <v>787000625</v>
      </c>
      <c r="W1196" s="122">
        <v>0</v>
      </c>
      <c r="X1196" s="122">
        <v>0</v>
      </c>
      <c r="Y1196" s="122">
        <v>0</v>
      </c>
      <c r="Z1196" s="122">
        <v>2880000625</v>
      </c>
      <c r="AA1196" s="122">
        <v>3240000625</v>
      </c>
      <c r="AB1196" s="122">
        <v>0</v>
      </c>
      <c r="AC1196" s="122">
        <v>0</v>
      </c>
      <c r="AD1196" s="121"/>
      <c r="BO1196" s="72" t="s">
        <v>42</v>
      </c>
      <c r="BP1196" s="73" t="s">
        <v>4551</v>
      </c>
      <c r="BQ1196" s="75">
        <v>225000625</v>
      </c>
      <c r="BR1196" s="75">
        <v>0</v>
      </c>
      <c r="BS1196" s="75">
        <v>261000625</v>
      </c>
      <c r="BT1196" s="75">
        <v>279000625</v>
      </c>
      <c r="BU1196" s="75">
        <v>288000625</v>
      </c>
      <c r="BV1196" s="75">
        <v>0</v>
      </c>
      <c r="BW1196" s="75">
        <v>0</v>
      </c>
      <c r="BX1196" s="75">
        <v>0</v>
      </c>
      <c r="BY1196" s="75">
        <v>0</v>
      </c>
      <c r="BZ1196" s="75">
        <v>0</v>
      </c>
      <c r="CA1196" s="75">
        <v>0</v>
      </c>
    </row>
    <row r="1197" spans="14:79" ht="12" customHeight="1">
      <c r="N1197" s="119" t="s">
        <v>180</v>
      </c>
      <c r="O1197" s="120" t="s">
        <v>7994</v>
      </c>
      <c r="P1197" s="122">
        <v>0</v>
      </c>
      <c r="Q1197" s="122">
        <v>495000625</v>
      </c>
      <c r="R1197" s="122">
        <v>0</v>
      </c>
      <c r="S1197" s="122">
        <v>0</v>
      </c>
      <c r="T1197" s="122">
        <v>0</v>
      </c>
      <c r="U1197" s="122">
        <v>0</v>
      </c>
      <c r="V1197" s="122">
        <v>0</v>
      </c>
      <c r="W1197" s="122">
        <v>0</v>
      </c>
      <c r="X1197" s="122">
        <v>0</v>
      </c>
      <c r="Y1197" s="122">
        <v>0</v>
      </c>
      <c r="Z1197" s="122">
        <v>0</v>
      </c>
      <c r="AA1197" s="122">
        <v>0</v>
      </c>
      <c r="AB1197" s="122">
        <v>0</v>
      </c>
      <c r="AC1197" s="122">
        <v>0</v>
      </c>
      <c r="AD1197" s="121"/>
      <c r="BO1197" s="72" t="s">
        <v>42</v>
      </c>
      <c r="BP1197" s="73" t="s">
        <v>4552</v>
      </c>
      <c r="BQ1197" s="75">
        <v>243000625</v>
      </c>
      <c r="BR1197" s="75">
        <v>261000625</v>
      </c>
      <c r="BS1197" s="75">
        <v>279000625</v>
      </c>
      <c r="BT1197" s="75">
        <v>306000625</v>
      </c>
      <c r="BU1197" s="75">
        <v>0</v>
      </c>
      <c r="BV1197" s="75">
        <v>0</v>
      </c>
      <c r="BW1197" s="75">
        <v>342000625</v>
      </c>
      <c r="BX1197" s="75">
        <v>0</v>
      </c>
      <c r="BY1197" s="75">
        <v>0</v>
      </c>
      <c r="BZ1197" s="75">
        <v>0</v>
      </c>
      <c r="CA1197" s="75">
        <v>0</v>
      </c>
    </row>
    <row r="1198" spans="14:79" ht="12" customHeight="1">
      <c r="N1198" s="119" t="s">
        <v>180</v>
      </c>
      <c r="O1198" s="120" t="s">
        <v>7995</v>
      </c>
      <c r="P1198" s="122">
        <v>288000625</v>
      </c>
      <c r="Q1198" s="122">
        <v>328000625</v>
      </c>
      <c r="R1198" s="122">
        <v>342000625</v>
      </c>
      <c r="S1198" s="122">
        <v>396000625</v>
      </c>
      <c r="T1198" s="122">
        <v>0</v>
      </c>
      <c r="U1198" s="122">
        <v>720000625</v>
      </c>
      <c r="V1198" s="122">
        <v>810000625</v>
      </c>
      <c r="W1198" s="122">
        <v>882000625</v>
      </c>
      <c r="X1198" s="122">
        <v>1026000625</v>
      </c>
      <c r="Y1198" s="122">
        <v>1080000625</v>
      </c>
      <c r="Z1198" s="122">
        <v>1111000625</v>
      </c>
      <c r="AA1198" s="122">
        <v>1800000625</v>
      </c>
      <c r="AB1198" s="122">
        <v>0</v>
      </c>
      <c r="AC1198" s="122">
        <v>0</v>
      </c>
      <c r="AD1198" s="121"/>
      <c r="BO1198" s="72" t="s">
        <v>42</v>
      </c>
      <c r="BP1198" s="73" t="s">
        <v>4553</v>
      </c>
      <c r="BQ1198" s="75">
        <v>0</v>
      </c>
      <c r="BR1198" s="75">
        <v>279000625</v>
      </c>
      <c r="BS1198" s="75">
        <v>297000625</v>
      </c>
      <c r="BT1198" s="75">
        <v>324000625</v>
      </c>
      <c r="BU1198" s="75">
        <v>0</v>
      </c>
      <c r="BV1198" s="75">
        <v>0</v>
      </c>
      <c r="BW1198" s="75">
        <v>0</v>
      </c>
      <c r="BX1198" s="75">
        <v>0</v>
      </c>
      <c r="BY1198" s="75">
        <v>0</v>
      </c>
      <c r="BZ1198" s="75">
        <v>0</v>
      </c>
      <c r="CA1198" s="75">
        <v>0</v>
      </c>
    </row>
    <row r="1199" spans="14:79" ht="12" customHeight="1">
      <c r="N1199" s="119" t="s">
        <v>180</v>
      </c>
      <c r="O1199" s="120" t="s">
        <v>7996</v>
      </c>
      <c r="P1199" s="121"/>
      <c r="Q1199" s="121"/>
      <c r="R1199" s="121"/>
      <c r="S1199" s="121"/>
      <c r="T1199" s="121"/>
      <c r="U1199" s="121"/>
      <c r="V1199" s="121"/>
      <c r="W1199" s="121"/>
      <c r="X1199" s="121"/>
      <c r="Y1199" s="121"/>
      <c r="Z1199" s="121"/>
      <c r="AA1199" s="121"/>
      <c r="AB1199" s="122">
        <v>3650000625</v>
      </c>
      <c r="AC1199" s="121"/>
      <c r="AD1199" s="121"/>
      <c r="BO1199" s="72" t="s">
        <v>42</v>
      </c>
      <c r="BP1199" s="73" t="s">
        <v>4554</v>
      </c>
      <c r="BQ1199" s="75">
        <v>0</v>
      </c>
      <c r="BR1199" s="75">
        <v>0</v>
      </c>
      <c r="BS1199" s="75">
        <v>252000625</v>
      </c>
      <c r="BT1199" s="75">
        <v>243000625</v>
      </c>
      <c r="BU1199" s="75">
        <v>288000625</v>
      </c>
      <c r="BV1199" s="75">
        <v>297000625</v>
      </c>
      <c r="BW1199" s="75">
        <v>315000625</v>
      </c>
      <c r="BX1199" s="75">
        <v>270000625</v>
      </c>
      <c r="BY1199" s="75">
        <v>0</v>
      </c>
      <c r="BZ1199" s="75">
        <v>0</v>
      </c>
      <c r="CA1199" s="75">
        <v>0</v>
      </c>
    </row>
    <row r="1200" spans="14:79" ht="12" customHeight="1">
      <c r="N1200" s="119" t="s">
        <v>180</v>
      </c>
      <c r="O1200" s="120" t="s">
        <v>7998</v>
      </c>
      <c r="P1200" s="122">
        <v>0</v>
      </c>
      <c r="Q1200" s="122">
        <v>0</v>
      </c>
      <c r="R1200" s="122">
        <v>0</v>
      </c>
      <c r="S1200" s="122">
        <v>0</v>
      </c>
      <c r="T1200" s="122">
        <v>0</v>
      </c>
      <c r="U1200" s="122">
        <v>0</v>
      </c>
      <c r="V1200" s="122">
        <v>0</v>
      </c>
      <c r="W1200" s="122">
        <v>0</v>
      </c>
      <c r="X1200" s="122">
        <v>1050000925</v>
      </c>
      <c r="Y1200" s="122">
        <v>1275000925</v>
      </c>
      <c r="Z1200" s="122">
        <v>1370000925</v>
      </c>
      <c r="AA1200" s="122">
        <v>1450000925</v>
      </c>
      <c r="AB1200" s="122">
        <v>1606000925</v>
      </c>
      <c r="AC1200" s="122">
        <v>1750000925</v>
      </c>
      <c r="AD1200" s="121"/>
      <c r="BO1200" s="72" t="s">
        <v>42</v>
      </c>
      <c r="BP1200" s="73" t="s">
        <v>4555</v>
      </c>
      <c r="BQ1200" s="75">
        <v>171000625</v>
      </c>
      <c r="BR1200" s="75">
        <v>261000625</v>
      </c>
      <c r="BS1200" s="75">
        <v>279000625</v>
      </c>
      <c r="BT1200" s="75">
        <v>0</v>
      </c>
      <c r="BU1200" s="75">
        <v>243000625</v>
      </c>
      <c r="BV1200" s="75">
        <v>252000625</v>
      </c>
      <c r="BW1200" s="75">
        <v>0</v>
      </c>
      <c r="BX1200" s="75">
        <v>0</v>
      </c>
      <c r="BY1200" s="75">
        <v>403000625</v>
      </c>
      <c r="BZ1200" s="75">
        <v>0</v>
      </c>
      <c r="CA1200" s="75">
        <v>0</v>
      </c>
    </row>
    <row r="1201" spans="14:79" ht="12" customHeight="1">
      <c r="N1201" s="119" t="s">
        <v>180</v>
      </c>
      <c r="O1201" s="120" t="s">
        <v>7997</v>
      </c>
      <c r="P1201" s="122">
        <v>0</v>
      </c>
      <c r="Q1201" s="122">
        <v>495000625</v>
      </c>
      <c r="R1201" s="122">
        <v>0</v>
      </c>
      <c r="S1201" s="122">
        <v>0</v>
      </c>
      <c r="T1201" s="122">
        <v>0</v>
      </c>
      <c r="U1201" s="122">
        <v>0</v>
      </c>
      <c r="V1201" s="122">
        <v>0</v>
      </c>
      <c r="W1201" s="122">
        <v>0</v>
      </c>
      <c r="X1201" s="122">
        <v>0</v>
      </c>
      <c r="Y1201" s="122">
        <v>1350000625</v>
      </c>
      <c r="Z1201" s="122">
        <v>1395000625</v>
      </c>
      <c r="AA1201" s="122">
        <v>1440000625</v>
      </c>
      <c r="AB1201" s="122">
        <v>0</v>
      </c>
      <c r="AC1201" s="122">
        <v>0</v>
      </c>
      <c r="AD1201" s="121"/>
      <c r="BO1201" s="72" t="s">
        <v>42</v>
      </c>
      <c r="BP1201" s="73" t="s">
        <v>4556</v>
      </c>
      <c r="BQ1201" s="75">
        <v>0</v>
      </c>
      <c r="BR1201" s="75">
        <v>0</v>
      </c>
      <c r="BS1201" s="75">
        <v>0</v>
      </c>
      <c r="BT1201" s="75">
        <v>0</v>
      </c>
      <c r="BU1201" s="75">
        <v>0</v>
      </c>
      <c r="BV1201" s="75">
        <v>297000625</v>
      </c>
      <c r="BW1201" s="75">
        <v>0</v>
      </c>
      <c r="BX1201" s="75">
        <v>297000625</v>
      </c>
      <c r="BY1201" s="75">
        <v>0</v>
      </c>
      <c r="BZ1201" s="75">
        <v>0</v>
      </c>
      <c r="CA1201" s="75">
        <v>0</v>
      </c>
    </row>
    <row r="1202" spans="14:79" ht="12" customHeight="1">
      <c r="N1202" s="119" t="s">
        <v>180</v>
      </c>
      <c r="O1202" s="120" t="s">
        <v>7999</v>
      </c>
      <c r="P1202" s="122">
        <v>0</v>
      </c>
      <c r="Q1202" s="122">
        <v>0</v>
      </c>
      <c r="R1202" s="122">
        <v>0</v>
      </c>
      <c r="S1202" s="122">
        <v>0</v>
      </c>
      <c r="T1202" s="122">
        <v>0</v>
      </c>
      <c r="U1202" s="122">
        <v>0</v>
      </c>
      <c r="V1202" s="122">
        <v>0</v>
      </c>
      <c r="W1202" s="122">
        <v>0</v>
      </c>
      <c r="X1202" s="122">
        <v>0</v>
      </c>
      <c r="Y1202" s="122">
        <v>0</v>
      </c>
      <c r="Z1202" s="122">
        <v>0</v>
      </c>
      <c r="AA1202" s="122">
        <v>1710000625</v>
      </c>
      <c r="AB1202" s="122">
        <v>1845000625</v>
      </c>
      <c r="AC1202" s="122">
        <v>0</v>
      </c>
      <c r="AD1202" s="121"/>
      <c r="BO1202" s="72" t="s">
        <v>42</v>
      </c>
      <c r="BP1202" s="73" t="s">
        <v>4557</v>
      </c>
      <c r="BQ1202" s="75">
        <v>0</v>
      </c>
      <c r="BR1202" s="75">
        <v>0</v>
      </c>
      <c r="BS1202" s="75">
        <v>0</v>
      </c>
      <c r="BT1202" s="75">
        <v>297000625</v>
      </c>
      <c r="BU1202" s="75">
        <v>297000625</v>
      </c>
      <c r="BV1202" s="75">
        <v>306000625</v>
      </c>
      <c r="BW1202" s="75">
        <v>324000625</v>
      </c>
      <c r="BX1202" s="75">
        <v>342000625</v>
      </c>
      <c r="BY1202" s="75">
        <v>0</v>
      </c>
      <c r="BZ1202" s="75">
        <v>0</v>
      </c>
      <c r="CA1202" s="75">
        <v>0</v>
      </c>
    </row>
    <row r="1203" spans="14:79" ht="12" customHeight="1">
      <c r="N1203" s="119" t="s">
        <v>180</v>
      </c>
      <c r="O1203" s="120" t="s">
        <v>8000</v>
      </c>
      <c r="P1203" s="122">
        <v>0</v>
      </c>
      <c r="Q1203" s="122">
        <v>0</v>
      </c>
      <c r="R1203" s="122">
        <v>0</v>
      </c>
      <c r="S1203" s="122">
        <v>0</v>
      </c>
      <c r="T1203" s="122">
        <v>0</v>
      </c>
      <c r="U1203" s="122">
        <v>0</v>
      </c>
      <c r="V1203" s="122">
        <v>0</v>
      </c>
      <c r="W1203" s="122">
        <v>0</v>
      </c>
      <c r="X1203" s="122">
        <v>0</v>
      </c>
      <c r="Y1203" s="122">
        <v>1494000625</v>
      </c>
      <c r="Z1203" s="122">
        <v>0</v>
      </c>
      <c r="AA1203" s="122">
        <v>1710000625</v>
      </c>
      <c r="AB1203" s="122">
        <v>1845000625</v>
      </c>
      <c r="AC1203" s="122">
        <v>0</v>
      </c>
      <c r="AD1203" s="121"/>
      <c r="BO1203" s="72" t="s">
        <v>42</v>
      </c>
      <c r="BP1203" s="73" t="s">
        <v>4558</v>
      </c>
      <c r="BQ1203" s="75">
        <v>0</v>
      </c>
      <c r="BR1203" s="75">
        <v>0</v>
      </c>
      <c r="BS1203" s="75">
        <v>288000625</v>
      </c>
      <c r="BT1203" s="75">
        <v>0</v>
      </c>
      <c r="BU1203" s="75">
        <v>315000625</v>
      </c>
      <c r="BV1203" s="75">
        <v>300000825</v>
      </c>
      <c r="BW1203" s="75">
        <v>342000625</v>
      </c>
      <c r="BX1203" s="75">
        <v>360000625</v>
      </c>
      <c r="BY1203" s="75">
        <v>0</v>
      </c>
      <c r="BZ1203" s="75">
        <v>0</v>
      </c>
      <c r="CA1203" s="75">
        <v>0</v>
      </c>
    </row>
    <row r="1204" spans="14:79" ht="12" customHeight="1">
      <c r="N1204" s="119" t="s">
        <v>180</v>
      </c>
      <c r="O1204" s="120" t="s">
        <v>8001</v>
      </c>
      <c r="P1204" s="122">
        <v>0</v>
      </c>
      <c r="Q1204" s="122">
        <v>495000625</v>
      </c>
      <c r="R1204" s="122">
        <v>0</v>
      </c>
      <c r="S1204" s="122">
        <v>459000625</v>
      </c>
      <c r="T1204" s="122">
        <v>0</v>
      </c>
      <c r="U1204" s="122">
        <v>0</v>
      </c>
      <c r="V1204" s="122">
        <v>0</v>
      </c>
      <c r="W1204" s="122">
        <v>0</v>
      </c>
      <c r="X1204" s="122">
        <v>0</v>
      </c>
      <c r="Y1204" s="122">
        <v>0</v>
      </c>
      <c r="Z1204" s="122">
        <v>0</v>
      </c>
      <c r="AA1204" s="122">
        <v>0</v>
      </c>
      <c r="AB1204" s="122">
        <v>0</v>
      </c>
      <c r="AC1204" s="122">
        <v>0</v>
      </c>
      <c r="AD1204" s="121"/>
      <c r="BO1204" s="72" t="s">
        <v>42</v>
      </c>
      <c r="BP1204" s="73" t="s">
        <v>4559</v>
      </c>
      <c r="BQ1204" s="75">
        <v>0</v>
      </c>
      <c r="BR1204" s="75">
        <v>0</v>
      </c>
      <c r="BS1204" s="75">
        <v>270000625</v>
      </c>
      <c r="BT1204" s="75">
        <v>0</v>
      </c>
      <c r="BU1204" s="75">
        <v>306000625</v>
      </c>
      <c r="BV1204" s="75">
        <v>306000625</v>
      </c>
      <c r="BW1204" s="75">
        <v>324000625</v>
      </c>
      <c r="BX1204" s="75">
        <v>342000625</v>
      </c>
      <c r="BY1204" s="75">
        <v>0</v>
      </c>
      <c r="BZ1204" s="75">
        <v>0</v>
      </c>
      <c r="CA1204" s="75">
        <v>0</v>
      </c>
    </row>
    <row r="1205" spans="14:79" ht="12" customHeight="1">
      <c r="N1205" s="119" t="s">
        <v>180</v>
      </c>
      <c r="O1205" s="120" t="s">
        <v>8002</v>
      </c>
      <c r="P1205" s="122">
        <v>0</v>
      </c>
      <c r="Q1205" s="122">
        <v>0</v>
      </c>
      <c r="R1205" s="122">
        <v>0</v>
      </c>
      <c r="S1205" s="122">
        <v>0</v>
      </c>
      <c r="T1205" s="122">
        <v>0</v>
      </c>
      <c r="U1205" s="122">
        <v>0</v>
      </c>
      <c r="V1205" s="122">
        <v>1450000925</v>
      </c>
      <c r="W1205" s="122">
        <v>0</v>
      </c>
      <c r="X1205" s="122">
        <v>0</v>
      </c>
      <c r="Y1205" s="122">
        <v>0</v>
      </c>
      <c r="Z1205" s="122">
        <v>0</v>
      </c>
      <c r="AA1205" s="122">
        <v>0</v>
      </c>
      <c r="AB1205" s="122">
        <v>0</v>
      </c>
      <c r="AC1205" s="122">
        <v>0</v>
      </c>
      <c r="AD1205" s="121"/>
      <c r="BO1205" s="72" t="s">
        <v>42</v>
      </c>
      <c r="BP1205" s="73" t="s">
        <v>4560</v>
      </c>
      <c r="BQ1205" s="75">
        <v>0</v>
      </c>
      <c r="BR1205" s="75">
        <v>0</v>
      </c>
      <c r="BS1205" s="75">
        <v>0</v>
      </c>
      <c r="BT1205" s="75">
        <v>0</v>
      </c>
      <c r="BU1205" s="75">
        <v>279000625</v>
      </c>
      <c r="BV1205" s="75">
        <v>0</v>
      </c>
      <c r="BW1205" s="75">
        <v>0</v>
      </c>
      <c r="BX1205" s="75">
        <v>320000625</v>
      </c>
      <c r="BY1205" s="75">
        <v>350000625</v>
      </c>
      <c r="BZ1205" s="75">
        <v>0</v>
      </c>
      <c r="CA1205" s="75">
        <v>0</v>
      </c>
    </row>
    <row r="1206" spans="14:79" ht="12" customHeight="1">
      <c r="N1206" s="119" t="s">
        <v>180</v>
      </c>
      <c r="O1206" s="120" t="s">
        <v>2934</v>
      </c>
      <c r="P1206" s="122">
        <v>695000026</v>
      </c>
      <c r="Q1206" s="122">
        <v>850000026</v>
      </c>
      <c r="R1206" s="122">
        <v>850000026</v>
      </c>
      <c r="S1206" s="122">
        <v>925000026</v>
      </c>
      <c r="T1206" s="122">
        <v>1150000026</v>
      </c>
      <c r="U1206" s="122">
        <v>1285000026</v>
      </c>
      <c r="V1206" s="122">
        <v>1350000026</v>
      </c>
      <c r="W1206" s="122">
        <v>1520000026</v>
      </c>
      <c r="X1206" s="122">
        <v>1805000026</v>
      </c>
      <c r="Y1206" s="122">
        <v>2010000026</v>
      </c>
      <c r="Z1206" s="122">
        <v>0</v>
      </c>
      <c r="AA1206" s="122">
        <v>0</v>
      </c>
      <c r="AB1206" s="122">
        <v>0</v>
      </c>
      <c r="AC1206" s="122">
        <v>0</v>
      </c>
      <c r="AD1206" s="121"/>
      <c r="BO1206" s="72" t="s">
        <v>42</v>
      </c>
      <c r="BP1206" s="73" t="s">
        <v>5289</v>
      </c>
      <c r="BQ1206" s="74"/>
      <c r="BR1206" s="74"/>
      <c r="BS1206" s="74"/>
      <c r="BT1206" s="74"/>
      <c r="BU1206" s="74"/>
      <c r="BV1206" s="74"/>
      <c r="BW1206" s="74"/>
      <c r="BX1206" s="75">
        <v>350000725</v>
      </c>
      <c r="BY1206" s="74"/>
      <c r="BZ1206" s="74"/>
      <c r="CA1206" s="74"/>
    </row>
    <row r="1207" spans="14:79" ht="12" customHeight="1">
      <c r="N1207" s="119" t="s">
        <v>180</v>
      </c>
      <c r="O1207" s="120" t="s">
        <v>8003</v>
      </c>
      <c r="P1207" s="122">
        <v>0</v>
      </c>
      <c r="Q1207" s="122">
        <v>820000625</v>
      </c>
      <c r="R1207" s="122">
        <v>860000625</v>
      </c>
      <c r="S1207" s="122">
        <v>920000625</v>
      </c>
      <c r="T1207" s="122">
        <v>1290000625</v>
      </c>
      <c r="U1207" s="122">
        <v>1500000625</v>
      </c>
      <c r="V1207" s="122">
        <v>1895000625</v>
      </c>
      <c r="W1207" s="122">
        <v>1925000625</v>
      </c>
      <c r="X1207" s="122">
        <v>2280000625</v>
      </c>
      <c r="Y1207" s="122">
        <v>2620000625</v>
      </c>
      <c r="Z1207" s="122">
        <v>0</v>
      </c>
      <c r="AA1207" s="122">
        <v>0</v>
      </c>
      <c r="AB1207" s="122">
        <v>0</v>
      </c>
      <c r="AC1207" s="122">
        <v>0</v>
      </c>
      <c r="AD1207" s="121"/>
      <c r="BO1207" s="72" t="s">
        <v>42</v>
      </c>
      <c r="BP1207" s="73" t="s">
        <v>5290</v>
      </c>
      <c r="BQ1207" s="74"/>
      <c r="BR1207" s="74"/>
      <c r="BS1207" s="74"/>
      <c r="BT1207" s="74"/>
      <c r="BU1207" s="74"/>
      <c r="BV1207" s="74"/>
      <c r="BW1207" s="74"/>
      <c r="BX1207" s="75">
        <v>300000825</v>
      </c>
      <c r="BY1207" s="75">
        <v>365000026</v>
      </c>
      <c r="BZ1207" s="75">
        <v>405000026</v>
      </c>
      <c r="CA1207" s="74"/>
    </row>
    <row r="1208" spans="14:79" ht="12" customHeight="1">
      <c r="N1208" s="119" t="s">
        <v>180</v>
      </c>
      <c r="O1208" s="120" t="s">
        <v>2935</v>
      </c>
      <c r="P1208" s="122">
        <v>700000026</v>
      </c>
      <c r="Q1208" s="122">
        <v>820000625</v>
      </c>
      <c r="R1208" s="122">
        <v>860000625</v>
      </c>
      <c r="S1208" s="122">
        <v>920000625</v>
      </c>
      <c r="T1208" s="122">
        <v>1290000625</v>
      </c>
      <c r="U1208" s="122">
        <v>1500000625</v>
      </c>
      <c r="V1208" s="122">
        <v>1895000625</v>
      </c>
      <c r="W1208" s="122">
        <v>1925000625</v>
      </c>
      <c r="X1208" s="122">
        <v>2280000625</v>
      </c>
      <c r="Y1208" s="122">
        <v>2620000625</v>
      </c>
      <c r="Z1208" s="122">
        <v>0</v>
      </c>
      <c r="AA1208" s="122">
        <v>0</v>
      </c>
      <c r="AB1208" s="122">
        <v>0</v>
      </c>
      <c r="AC1208" s="122">
        <v>0</v>
      </c>
      <c r="AD1208" s="121"/>
      <c r="BO1208" s="72" t="s">
        <v>42</v>
      </c>
      <c r="BP1208" s="73" t="s">
        <v>4561</v>
      </c>
      <c r="BQ1208" s="75">
        <v>0</v>
      </c>
      <c r="BR1208" s="75">
        <v>0</v>
      </c>
      <c r="BS1208" s="75">
        <v>0</v>
      </c>
      <c r="BT1208" s="75">
        <v>315000625</v>
      </c>
      <c r="BU1208" s="75">
        <v>0</v>
      </c>
      <c r="BV1208" s="75">
        <v>0</v>
      </c>
      <c r="BW1208" s="75">
        <v>0</v>
      </c>
      <c r="BX1208" s="75">
        <v>0</v>
      </c>
      <c r="BY1208" s="75">
        <v>396000625</v>
      </c>
      <c r="BZ1208" s="75">
        <v>0</v>
      </c>
      <c r="CA1208" s="75">
        <v>0</v>
      </c>
    </row>
    <row r="1209" spans="14:79" ht="12" customHeight="1">
      <c r="N1209" s="119" t="s">
        <v>180</v>
      </c>
      <c r="O1209" s="120" t="s">
        <v>8004</v>
      </c>
      <c r="P1209" s="121"/>
      <c r="Q1209" s="121"/>
      <c r="R1209" s="121"/>
      <c r="S1209" s="121"/>
      <c r="T1209" s="121"/>
      <c r="U1209" s="121"/>
      <c r="V1209" s="121"/>
      <c r="W1209" s="121"/>
      <c r="X1209" s="121"/>
      <c r="Y1209" s="121"/>
      <c r="Z1209" s="122">
        <v>2010000625</v>
      </c>
      <c r="AA1209" s="122">
        <v>2825000625</v>
      </c>
      <c r="AB1209" s="122">
        <v>3050000625</v>
      </c>
      <c r="AC1209" s="121"/>
      <c r="AD1209" s="121"/>
      <c r="BO1209" s="72" t="s">
        <v>42</v>
      </c>
      <c r="BP1209" s="73" t="s">
        <v>4562</v>
      </c>
      <c r="BQ1209" s="75">
        <v>0</v>
      </c>
      <c r="BR1209" s="75">
        <v>0</v>
      </c>
      <c r="BS1209" s="75">
        <v>270000625</v>
      </c>
      <c r="BT1209" s="75">
        <v>0</v>
      </c>
      <c r="BU1209" s="75">
        <v>252000625</v>
      </c>
      <c r="BV1209" s="75">
        <v>0</v>
      </c>
      <c r="BW1209" s="75">
        <v>0</v>
      </c>
      <c r="BX1209" s="75">
        <v>0</v>
      </c>
      <c r="BY1209" s="75">
        <v>0</v>
      </c>
      <c r="BZ1209" s="75">
        <v>0</v>
      </c>
      <c r="CA1209" s="75">
        <v>0</v>
      </c>
    </row>
    <row r="1210" spans="14:79" ht="12" customHeight="1">
      <c r="N1210" s="119" t="s">
        <v>180</v>
      </c>
      <c r="O1210" s="120" t="s">
        <v>8005</v>
      </c>
      <c r="P1210" s="122">
        <v>0</v>
      </c>
      <c r="Q1210" s="122">
        <v>0</v>
      </c>
      <c r="R1210" s="122">
        <v>0</v>
      </c>
      <c r="S1210" s="122">
        <v>0</v>
      </c>
      <c r="T1210" s="122">
        <v>0</v>
      </c>
      <c r="U1210" s="122">
        <v>0</v>
      </c>
      <c r="V1210" s="122">
        <v>0</v>
      </c>
      <c r="W1210" s="122">
        <v>0</v>
      </c>
      <c r="X1210" s="122">
        <v>0</v>
      </c>
      <c r="Y1210" s="122">
        <v>0</v>
      </c>
      <c r="Z1210" s="122">
        <v>900000625</v>
      </c>
      <c r="AA1210" s="122">
        <v>1700000625</v>
      </c>
      <c r="AB1210" s="122">
        <v>2050000625</v>
      </c>
      <c r="AC1210" s="122">
        <v>0</v>
      </c>
      <c r="AD1210" s="121"/>
      <c r="BO1210" s="72" t="s">
        <v>42</v>
      </c>
      <c r="BP1210" s="73" t="s">
        <v>4563</v>
      </c>
      <c r="BQ1210" s="75">
        <v>234000625</v>
      </c>
      <c r="BR1210" s="75">
        <v>252000625</v>
      </c>
      <c r="BS1210" s="75">
        <v>270000625</v>
      </c>
      <c r="BT1210" s="75">
        <v>297000625</v>
      </c>
      <c r="BU1210" s="75">
        <v>306000625</v>
      </c>
      <c r="BV1210" s="75">
        <v>300000925</v>
      </c>
      <c r="BW1210" s="75">
        <v>320000825</v>
      </c>
      <c r="BX1210" s="75">
        <v>351000625</v>
      </c>
      <c r="BY1210" s="75">
        <v>369000625</v>
      </c>
      <c r="BZ1210" s="75">
        <v>0</v>
      </c>
      <c r="CA1210" s="75">
        <v>0</v>
      </c>
    </row>
    <row r="1211" spans="14:79" ht="12" customHeight="1">
      <c r="N1211" s="119" t="s">
        <v>180</v>
      </c>
      <c r="O1211" s="120" t="s">
        <v>8006</v>
      </c>
      <c r="P1211" s="122">
        <v>0</v>
      </c>
      <c r="Q1211" s="122">
        <v>0</v>
      </c>
      <c r="R1211" s="122">
        <v>0</v>
      </c>
      <c r="S1211" s="122">
        <v>0</v>
      </c>
      <c r="T1211" s="122">
        <v>810000625</v>
      </c>
      <c r="U1211" s="122">
        <v>0</v>
      </c>
      <c r="V1211" s="122">
        <v>945000625</v>
      </c>
      <c r="W1211" s="122">
        <v>0</v>
      </c>
      <c r="X1211" s="122">
        <v>0</v>
      </c>
      <c r="Y1211" s="122">
        <v>0</v>
      </c>
      <c r="Z1211" s="122">
        <v>2880000625</v>
      </c>
      <c r="AA1211" s="122">
        <v>3240000625</v>
      </c>
      <c r="AB1211" s="122">
        <v>0</v>
      </c>
      <c r="AC1211" s="122">
        <v>0</v>
      </c>
      <c r="AD1211" s="121"/>
      <c r="BO1211" s="72" t="s">
        <v>42</v>
      </c>
      <c r="BP1211" s="73" t="s">
        <v>4564</v>
      </c>
      <c r="BQ1211" s="75">
        <v>0</v>
      </c>
      <c r="BR1211" s="75">
        <v>198000625</v>
      </c>
      <c r="BS1211" s="75">
        <v>234000625</v>
      </c>
      <c r="BT1211" s="75">
        <v>261000625</v>
      </c>
      <c r="BU1211" s="75">
        <v>0</v>
      </c>
      <c r="BV1211" s="75">
        <v>279000625</v>
      </c>
      <c r="BW1211" s="75">
        <v>297000625</v>
      </c>
      <c r="BX1211" s="75">
        <v>342000625</v>
      </c>
      <c r="BY1211" s="75">
        <v>0</v>
      </c>
      <c r="BZ1211" s="75">
        <v>0</v>
      </c>
      <c r="CA1211" s="75">
        <v>0</v>
      </c>
    </row>
    <row r="1212" spans="14:79" ht="12" customHeight="1">
      <c r="N1212" s="119" t="s">
        <v>180</v>
      </c>
      <c r="O1212" s="120" t="s">
        <v>8007</v>
      </c>
      <c r="P1212" s="122">
        <v>0</v>
      </c>
      <c r="Q1212" s="122">
        <v>0</v>
      </c>
      <c r="R1212" s="122">
        <v>450000625</v>
      </c>
      <c r="S1212" s="122">
        <v>504000625</v>
      </c>
      <c r="T1212" s="122">
        <v>567000625</v>
      </c>
      <c r="U1212" s="122">
        <v>621000625</v>
      </c>
      <c r="V1212" s="122">
        <v>675000625</v>
      </c>
      <c r="W1212" s="122">
        <v>0</v>
      </c>
      <c r="X1212" s="122">
        <v>0</v>
      </c>
      <c r="Y1212" s="122">
        <v>0</v>
      </c>
      <c r="Z1212" s="122">
        <v>0</v>
      </c>
      <c r="AA1212" s="122">
        <v>0</v>
      </c>
      <c r="AB1212" s="122">
        <v>0</v>
      </c>
      <c r="AC1212" s="122">
        <v>0</v>
      </c>
      <c r="AD1212" s="121"/>
      <c r="BO1212" s="72" t="s">
        <v>42</v>
      </c>
      <c r="BP1212" s="73" t="s">
        <v>4565</v>
      </c>
      <c r="BQ1212" s="75">
        <v>0</v>
      </c>
      <c r="BR1212" s="75">
        <v>0</v>
      </c>
      <c r="BS1212" s="75">
        <v>0</v>
      </c>
      <c r="BT1212" s="75">
        <v>0</v>
      </c>
      <c r="BU1212" s="75">
        <v>0</v>
      </c>
      <c r="BV1212" s="75">
        <v>0</v>
      </c>
      <c r="BW1212" s="75">
        <v>324000625</v>
      </c>
      <c r="BX1212" s="75">
        <v>315000625</v>
      </c>
      <c r="BY1212" s="75">
        <v>0</v>
      </c>
      <c r="BZ1212" s="75">
        <v>0</v>
      </c>
      <c r="CA1212" s="75">
        <v>0</v>
      </c>
    </row>
    <row r="1213" spans="14:79" ht="12" customHeight="1">
      <c r="N1213" s="119" t="s">
        <v>180</v>
      </c>
      <c r="O1213" s="120" t="s">
        <v>8008</v>
      </c>
      <c r="P1213" s="122">
        <v>0</v>
      </c>
      <c r="Q1213" s="122">
        <v>0</v>
      </c>
      <c r="R1213" s="122">
        <v>0</v>
      </c>
      <c r="S1213" s="122">
        <v>320000625</v>
      </c>
      <c r="T1213" s="122">
        <v>395000625</v>
      </c>
      <c r="U1213" s="122">
        <v>435000625</v>
      </c>
      <c r="V1213" s="122">
        <v>520000625</v>
      </c>
      <c r="W1213" s="122">
        <v>0</v>
      </c>
      <c r="X1213" s="122">
        <v>0</v>
      </c>
      <c r="Y1213" s="122">
        <v>0</v>
      </c>
      <c r="Z1213" s="122">
        <v>0</v>
      </c>
      <c r="AA1213" s="122">
        <v>0</v>
      </c>
      <c r="AB1213" s="122">
        <v>0</v>
      </c>
      <c r="AC1213" s="122">
        <v>0</v>
      </c>
      <c r="AD1213" s="121"/>
      <c r="BO1213" s="72" t="s">
        <v>42</v>
      </c>
      <c r="BP1213" s="73" t="s">
        <v>4565</v>
      </c>
      <c r="BQ1213" s="75">
        <v>0</v>
      </c>
      <c r="BR1213" s="75">
        <v>0</v>
      </c>
      <c r="BS1213" s="75">
        <v>0</v>
      </c>
      <c r="BT1213" s="75">
        <v>0</v>
      </c>
      <c r="BU1213" s="75">
        <v>0</v>
      </c>
      <c r="BV1213" s="75">
        <v>0</v>
      </c>
      <c r="BW1213" s="75">
        <v>324000625</v>
      </c>
      <c r="BX1213" s="75">
        <v>0</v>
      </c>
      <c r="BY1213" s="75">
        <v>283000625</v>
      </c>
      <c r="BZ1213" s="75">
        <v>0</v>
      </c>
      <c r="CA1213" s="75">
        <v>0</v>
      </c>
    </row>
    <row r="1214" spans="14:79" ht="12" customHeight="1">
      <c r="N1214" s="119" t="s">
        <v>180</v>
      </c>
      <c r="O1214" s="120" t="s">
        <v>8009</v>
      </c>
      <c r="P1214" s="122">
        <v>0</v>
      </c>
      <c r="Q1214" s="122">
        <v>495000625</v>
      </c>
      <c r="R1214" s="122">
        <v>450000625</v>
      </c>
      <c r="S1214" s="122">
        <v>504000625</v>
      </c>
      <c r="T1214" s="122">
        <v>567000625</v>
      </c>
      <c r="U1214" s="122">
        <v>621000625</v>
      </c>
      <c r="V1214" s="122">
        <v>675000625</v>
      </c>
      <c r="W1214" s="122">
        <v>0</v>
      </c>
      <c r="X1214" s="122">
        <v>0</v>
      </c>
      <c r="Y1214" s="122">
        <v>0</v>
      </c>
      <c r="Z1214" s="122">
        <v>0</v>
      </c>
      <c r="AA1214" s="122">
        <v>0</v>
      </c>
      <c r="AB1214" s="122">
        <v>0</v>
      </c>
      <c r="AC1214" s="122">
        <v>0</v>
      </c>
      <c r="AD1214" s="121"/>
      <c r="BO1214" s="72" t="s">
        <v>42</v>
      </c>
      <c r="BP1214" s="73" t="s">
        <v>4566</v>
      </c>
      <c r="BQ1214" s="75">
        <v>225000625</v>
      </c>
      <c r="BR1214" s="75">
        <v>0</v>
      </c>
      <c r="BS1214" s="75">
        <v>261000625</v>
      </c>
      <c r="BT1214" s="75">
        <v>297000625</v>
      </c>
      <c r="BU1214" s="75">
        <v>0</v>
      </c>
      <c r="BV1214" s="75">
        <v>0</v>
      </c>
      <c r="BW1214" s="75">
        <v>0</v>
      </c>
      <c r="BX1214" s="75">
        <v>0</v>
      </c>
      <c r="BY1214" s="75">
        <v>0</v>
      </c>
      <c r="BZ1214" s="75">
        <v>0</v>
      </c>
      <c r="CA1214" s="75">
        <v>0</v>
      </c>
    </row>
    <row r="1215" spans="14:79" ht="12" customHeight="1">
      <c r="N1215" s="119" t="s">
        <v>180</v>
      </c>
      <c r="O1215" s="120" t="s">
        <v>8010</v>
      </c>
      <c r="P1215" s="122">
        <v>0</v>
      </c>
      <c r="Q1215" s="122">
        <v>0</v>
      </c>
      <c r="R1215" s="122">
        <v>360000625</v>
      </c>
      <c r="S1215" s="122">
        <v>504000625</v>
      </c>
      <c r="T1215" s="122">
        <v>441000625</v>
      </c>
      <c r="U1215" s="122">
        <v>567000625</v>
      </c>
      <c r="V1215" s="122">
        <v>675000625</v>
      </c>
      <c r="W1215" s="122">
        <v>0</v>
      </c>
      <c r="X1215" s="122">
        <v>0</v>
      </c>
      <c r="Y1215" s="122">
        <v>0</v>
      </c>
      <c r="Z1215" s="122">
        <v>0</v>
      </c>
      <c r="AA1215" s="122">
        <v>0</v>
      </c>
      <c r="AB1215" s="122">
        <v>0</v>
      </c>
      <c r="AC1215" s="122">
        <v>0</v>
      </c>
      <c r="AD1215" s="121"/>
      <c r="BO1215" s="72" t="s">
        <v>42</v>
      </c>
      <c r="BP1215" s="73" t="s">
        <v>4567</v>
      </c>
      <c r="BQ1215" s="75">
        <v>250000026</v>
      </c>
      <c r="BR1215" s="75">
        <v>270000026</v>
      </c>
      <c r="BS1215" s="75">
        <v>295000026</v>
      </c>
      <c r="BT1215" s="75">
        <v>320000026</v>
      </c>
      <c r="BU1215" s="75">
        <v>340000026</v>
      </c>
      <c r="BV1215" s="75">
        <v>360000026</v>
      </c>
      <c r="BW1215" s="75">
        <v>395000026</v>
      </c>
      <c r="BX1215" s="75">
        <v>425000026</v>
      </c>
      <c r="BY1215" s="75">
        <v>0</v>
      </c>
      <c r="BZ1215" s="75">
        <v>0</v>
      </c>
      <c r="CA1215" s="75">
        <v>0</v>
      </c>
    </row>
    <row r="1216" spans="14:79" ht="12" customHeight="1">
      <c r="N1216" s="119" t="s">
        <v>180</v>
      </c>
      <c r="O1216" s="120" t="s">
        <v>8011</v>
      </c>
      <c r="P1216" s="122">
        <v>0</v>
      </c>
      <c r="Q1216" s="122">
        <v>0</v>
      </c>
      <c r="R1216" s="122">
        <v>360000625</v>
      </c>
      <c r="S1216" s="122">
        <v>459000625</v>
      </c>
      <c r="T1216" s="122">
        <v>441000625</v>
      </c>
      <c r="U1216" s="122">
        <v>567000625</v>
      </c>
      <c r="V1216" s="122">
        <v>675000625</v>
      </c>
      <c r="W1216" s="122">
        <v>0</v>
      </c>
      <c r="X1216" s="122">
        <v>0</v>
      </c>
      <c r="Y1216" s="122">
        <v>0</v>
      </c>
      <c r="Z1216" s="122">
        <v>0</v>
      </c>
      <c r="AA1216" s="122">
        <v>0</v>
      </c>
      <c r="AB1216" s="122">
        <v>0</v>
      </c>
      <c r="AC1216" s="122">
        <v>0</v>
      </c>
      <c r="AD1216" s="121"/>
      <c r="BO1216" s="72" t="s">
        <v>42</v>
      </c>
      <c r="BP1216" s="73" t="s">
        <v>4568</v>
      </c>
      <c r="BQ1216" s="75">
        <v>0</v>
      </c>
      <c r="BR1216" s="75">
        <v>198000625</v>
      </c>
      <c r="BS1216" s="75">
        <v>216000625</v>
      </c>
      <c r="BT1216" s="75">
        <v>243000625</v>
      </c>
      <c r="BU1216" s="75">
        <v>252000625</v>
      </c>
      <c r="BV1216" s="75">
        <v>261000625</v>
      </c>
      <c r="BW1216" s="75">
        <v>342000625</v>
      </c>
      <c r="BX1216" s="75">
        <v>360000625</v>
      </c>
      <c r="BY1216" s="75">
        <v>0</v>
      </c>
      <c r="BZ1216" s="75">
        <v>0</v>
      </c>
      <c r="CA1216" s="75">
        <v>0</v>
      </c>
    </row>
    <row r="1217" spans="14:79" ht="12" customHeight="1">
      <c r="N1217" s="119" t="s">
        <v>180</v>
      </c>
      <c r="O1217" s="120" t="s">
        <v>2939</v>
      </c>
      <c r="P1217" s="122">
        <v>288000625</v>
      </c>
      <c r="Q1217" s="122">
        <v>328000625</v>
      </c>
      <c r="R1217" s="122">
        <v>342000625</v>
      </c>
      <c r="S1217" s="122">
        <v>396000625</v>
      </c>
      <c r="T1217" s="122">
        <v>0</v>
      </c>
      <c r="U1217" s="122">
        <v>675000625</v>
      </c>
      <c r="V1217" s="122">
        <v>675000625</v>
      </c>
      <c r="W1217" s="122">
        <v>657000625</v>
      </c>
      <c r="X1217" s="122">
        <v>855000625</v>
      </c>
      <c r="Y1217" s="122">
        <v>1080000625</v>
      </c>
      <c r="Z1217" s="122">
        <v>1111000625</v>
      </c>
      <c r="AA1217" s="122">
        <v>1800000625</v>
      </c>
      <c r="AB1217" s="122">
        <v>0</v>
      </c>
      <c r="AC1217" s="122">
        <v>0</v>
      </c>
      <c r="AD1217" s="121"/>
      <c r="BO1217" s="72" t="s">
        <v>42</v>
      </c>
      <c r="BP1217" s="73" t="s">
        <v>4569</v>
      </c>
      <c r="BQ1217" s="75">
        <v>180000625</v>
      </c>
      <c r="BR1217" s="75">
        <v>216000625</v>
      </c>
      <c r="BS1217" s="75">
        <v>270000625</v>
      </c>
      <c r="BT1217" s="75">
        <v>297000625</v>
      </c>
      <c r="BU1217" s="75">
        <v>295000825</v>
      </c>
      <c r="BV1217" s="75">
        <v>310000825</v>
      </c>
      <c r="BW1217" s="75">
        <v>333000625</v>
      </c>
      <c r="BX1217" s="75">
        <v>351000625</v>
      </c>
      <c r="BY1217" s="75">
        <v>0</v>
      </c>
      <c r="BZ1217" s="75">
        <v>0</v>
      </c>
      <c r="CA1217" s="75">
        <v>0</v>
      </c>
    </row>
    <row r="1218" spans="14:79" ht="12" customHeight="1">
      <c r="N1218" s="119" t="s">
        <v>180</v>
      </c>
      <c r="O1218" s="120" t="s">
        <v>2938</v>
      </c>
      <c r="P1218" s="122">
        <v>288000625</v>
      </c>
      <c r="Q1218" s="122">
        <v>328000625</v>
      </c>
      <c r="R1218" s="122">
        <v>342000625</v>
      </c>
      <c r="S1218" s="122">
        <v>396000625</v>
      </c>
      <c r="T1218" s="122">
        <v>549000625</v>
      </c>
      <c r="U1218" s="122">
        <v>720000625</v>
      </c>
      <c r="V1218" s="122">
        <v>675000625</v>
      </c>
      <c r="W1218" s="122">
        <v>882000625</v>
      </c>
      <c r="X1218" s="122">
        <v>1026000625</v>
      </c>
      <c r="Y1218" s="122">
        <v>1080000625</v>
      </c>
      <c r="Z1218" s="122">
        <v>1111000625</v>
      </c>
      <c r="AA1218" s="122">
        <v>1800000625</v>
      </c>
      <c r="AB1218" s="122">
        <v>0</v>
      </c>
      <c r="AC1218" s="122">
        <v>0</v>
      </c>
      <c r="AD1218" s="121"/>
      <c r="BO1218" s="72" t="s">
        <v>42</v>
      </c>
      <c r="BP1218" s="73" t="s">
        <v>5186</v>
      </c>
      <c r="BQ1218" s="74"/>
      <c r="BR1218" s="74"/>
      <c r="BS1218" s="75">
        <v>230000925</v>
      </c>
      <c r="BT1218" s="74"/>
      <c r="BU1218" s="74"/>
      <c r="BV1218" s="74"/>
      <c r="BW1218" s="74"/>
      <c r="BX1218" s="74"/>
      <c r="BY1218" s="74"/>
      <c r="BZ1218" s="74"/>
      <c r="CA1218" s="74"/>
    </row>
    <row r="1219" spans="14:79" ht="12" customHeight="1">
      <c r="N1219" s="119" t="s">
        <v>180</v>
      </c>
      <c r="O1219" s="120" t="s">
        <v>8012</v>
      </c>
      <c r="P1219" s="122">
        <v>0</v>
      </c>
      <c r="Q1219" s="122">
        <v>0</v>
      </c>
      <c r="R1219" s="122">
        <v>0</v>
      </c>
      <c r="S1219" s="122">
        <v>504000625</v>
      </c>
      <c r="T1219" s="122">
        <v>0</v>
      </c>
      <c r="U1219" s="122">
        <v>0</v>
      </c>
      <c r="V1219" s="122">
        <v>675000625</v>
      </c>
      <c r="W1219" s="122">
        <v>720000625</v>
      </c>
      <c r="X1219" s="122">
        <v>765000625</v>
      </c>
      <c r="Y1219" s="122">
        <v>810000625</v>
      </c>
      <c r="Z1219" s="122">
        <v>855000625</v>
      </c>
      <c r="AA1219" s="122">
        <v>900000625</v>
      </c>
      <c r="AB1219" s="122">
        <v>0</v>
      </c>
      <c r="AC1219" s="122">
        <v>0</v>
      </c>
      <c r="AD1219" s="121"/>
      <c r="BO1219" s="72" t="s">
        <v>42</v>
      </c>
      <c r="BP1219" s="73" t="s">
        <v>4570</v>
      </c>
      <c r="BQ1219" s="75">
        <v>234000625</v>
      </c>
      <c r="BR1219" s="75">
        <v>252000625</v>
      </c>
      <c r="BS1219" s="75">
        <v>270000625</v>
      </c>
      <c r="BT1219" s="75">
        <v>297000625</v>
      </c>
      <c r="BU1219" s="75">
        <v>0</v>
      </c>
      <c r="BV1219" s="75">
        <v>315000625</v>
      </c>
      <c r="BW1219" s="75">
        <v>0</v>
      </c>
      <c r="BX1219" s="75">
        <v>0</v>
      </c>
      <c r="BY1219" s="75">
        <v>0</v>
      </c>
      <c r="BZ1219" s="75">
        <v>0</v>
      </c>
      <c r="CA1219" s="75">
        <v>0</v>
      </c>
    </row>
    <row r="1220" spans="14:79" ht="12" customHeight="1">
      <c r="N1220" s="119" t="s">
        <v>180</v>
      </c>
      <c r="O1220" s="120" t="s">
        <v>8013</v>
      </c>
      <c r="P1220" s="122">
        <v>0</v>
      </c>
      <c r="Q1220" s="122">
        <v>0</v>
      </c>
      <c r="R1220" s="122">
        <v>0</v>
      </c>
      <c r="S1220" s="122">
        <v>0</v>
      </c>
      <c r="T1220" s="122">
        <v>0</v>
      </c>
      <c r="U1220" s="122">
        <v>0</v>
      </c>
      <c r="V1220" s="122">
        <v>0</v>
      </c>
      <c r="W1220" s="122">
        <v>0</v>
      </c>
      <c r="X1220" s="122">
        <v>0</v>
      </c>
      <c r="Y1220" s="122">
        <v>894000625</v>
      </c>
      <c r="Z1220" s="122">
        <v>945000625</v>
      </c>
      <c r="AA1220" s="122">
        <v>1080000625</v>
      </c>
      <c r="AB1220" s="122">
        <v>0</v>
      </c>
      <c r="AC1220" s="122">
        <v>0</v>
      </c>
      <c r="AD1220" s="121"/>
      <c r="BO1220" s="72" t="s">
        <v>42</v>
      </c>
      <c r="BP1220" s="73" t="s">
        <v>4571</v>
      </c>
      <c r="BQ1220" s="75">
        <v>234000625</v>
      </c>
      <c r="BR1220" s="75">
        <v>252000625</v>
      </c>
      <c r="BS1220" s="75">
        <v>270000625</v>
      </c>
      <c r="BT1220" s="75">
        <v>297000625</v>
      </c>
      <c r="BU1220" s="75">
        <v>0</v>
      </c>
      <c r="BV1220" s="75">
        <v>315000625</v>
      </c>
      <c r="BW1220" s="75">
        <v>342000625</v>
      </c>
      <c r="BX1220" s="75">
        <v>360000625</v>
      </c>
      <c r="BY1220" s="75">
        <v>0</v>
      </c>
      <c r="BZ1220" s="75">
        <v>0</v>
      </c>
      <c r="CA1220" s="75">
        <v>0</v>
      </c>
    </row>
    <row r="1221" spans="14:79" ht="12" customHeight="1">
      <c r="N1221" s="119" t="s">
        <v>180</v>
      </c>
      <c r="O1221" s="120" t="s">
        <v>8014</v>
      </c>
      <c r="P1221" s="122">
        <v>283000625</v>
      </c>
      <c r="Q1221" s="122">
        <v>328000625</v>
      </c>
      <c r="R1221" s="122">
        <v>342000625</v>
      </c>
      <c r="S1221" s="122">
        <v>396000625</v>
      </c>
      <c r="T1221" s="122">
        <v>765000625</v>
      </c>
      <c r="U1221" s="122">
        <v>720000625</v>
      </c>
      <c r="V1221" s="122">
        <v>810000625</v>
      </c>
      <c r="W1221" s="122">
        <v>882000625</v>
      </c>
      <c r="X1221" s="122">
        <v>1026000625</v>
      </c>
      <c r="Y1221" s="122">
        <v>1080000625</v>
      </c>
      <c r="Z1221" s="122">
        <v>1111000625</v>
      </c>
      <c r="AA1221" s="122">
        <v>1800000625</v>
      </c>
      <c r="AB1221" s="122">
        <v>0</v>
      </c>
      <c r="AC1221" s="122">
        <v>0</v>
      </c>
      <c r="AD1221" s="121"/>
      <c r="BO1221" s="72" t="s">
        <v>42</v>
      </c>
      <c r="BP1221" s="73" t="s">
        <v>4572</v>
      </c>
      <c r="BQ1221" s="75">
        <v>0</v>
      </c>
      <c r="BR1221" s="75">
        <v>279000625</v>
      </c>
      <c r="BS1221" s="75">
        <v>270000625</v>
      </c>
      <c r="BT1221" s="75">
        <v>297000625</v>
      </c>
      <c r="BU1221" s="75">
        <v>333000625</v>
      </c>
      <c r="BV1221" s="75">
        <v>0</v>
      </c>
      <c r="BW1221" s="75">
        <v>0</v>
      </c>
      <c r="BX1221" s="75">
        <v>0</v>
      </c>
      <c r="BY1221" s="75">
        <v>0</v>
      </c>
      <c r="BZ1221" s="75">
        <v>0</v>
      </c>
      <c r="CA1221" s="75">
        <v>0</v>
      </c>
    </row>
    <row r="1222" spans="14:79" ht="12" customHeight="1">
      <c r="N1222" s="119" t="s">
        <v>180</v>
      </c>
      <c r="O1222" s="120" t="s">
        <v>8015</v>
      </c>
      <c r="P1222" s="122">
        <v>283000625</v>
      </c>
      <c r="Q1222" s="122">
        <v>328000625</v>
      </c>
      <c r="R1222" s="122">
        <v>342000625</v>
      </c>
      <c r="S1222" s="122">
        <v>396000625</v>
      </c>
      <c r="T1222" s="122">
        <v>540000625</v>
      </c>
      <c r="U1222" s="122">
        <v>720000625</v>
      </c>
      <c r="V1222" s="122">
        <v>810000625</v>
      </c>
      <c r="W1222" s="122">
        <v>882000625</v>
      </c>
      <c r="X1222" s="122">
        <v>1026000625</v>
      </c>
      <c r="Y1222" s="122">
        <v>1080000625</v>
      </c>
      <c r="Z1222" s="122">
        <v>1111000625</v>
      </c>
      <c r="AA1222" s="122">
        <v>1800000625</v>
      </c>
      <c r="AB1222" s="122">
        <v>1080000625</v>
      </c>
      <c r="AC1222" s="122">
        <v>0</v>
      </c>
      <c r="AD1222" s="121"/>
      <c r="BO1222" s="72" t="s">
        <v>42</v>
      </c>
      <c r="BP1222" s="73" t="s">
        <v>4573</v>
      </c>
      <c r="BQ1222" s="75">
        <v>189000625</v>
      </c>
      <c r="BR1222" s="75">
        <v>279000625</v>
      </c>
      <c r="BS1222" s="75">
        <v>297000625</v>
      </c>
      <c r="BT1222" s="75">
        <v>324000625</v>
      </c>
      <c r="BU1222" s="75">
        <v>0</v>
      </c>
      <c r="BV1222" s="75">
        <v>0</v>
      </c>
      <c r="BW1222" s="75">
        <v>0</v>
      </c>
      <c r="BX1222" s="75">
        <v>0</v>
      </c>
      <c r="BY1222" s="75">
        <v>0</v>
      </c>
      <c r="BZ1222" s="75">
        <v>0</v>
      </c>
      <c r="CA1222" s="75">
        <v>0</v>
      </c>
    </row>
    <row r="1223" spans="14:79" ht="12" customHeight="1">
      <c r="N1223" s="119" t="s">
        <v>180</v>
      </c>
      <c r="O1223" s="120" t="s">
        <v>8016</v>
      </c>
      <c r="P1223" s="122">
        <v>283000625</v>
      </c>
      <c r="Q1223" s="122">
        <v>328000625</v>
      </c>
      <c r="R1223" s="122">
        <v>342000625</v>
      </c>
      <c r="S1223" s="122">
        <v>396000625</v>
      </c>
      <c r="T1223" s="122">
        <v>540000625</v>
      </c>
      <c r="U1223" s="122">
        <v>720000625</v>
      </c>
      <c r="V1223" s="122">
        <v>810000625</v>
      </c>
      <c r="W1223" s="122">
        <v>882000625</v>
      </c>
      <c r="X1223" s="122">
        <v>1026000625</v>
      </c>
      <c r="Y1223" s="122">
        <v>1080000625</v>
      </c>
      <c r="Z1223" s="122">
        <v>1111000625</v>
      </c>
      <c r="AA1223" s="122">
        <v>1800000625</v>
      </c>
      <c r="AB1223" s="122">
        <v>0</v>
      </c>
      <c r="AC1223" s="122">
        <v>0</v>
      </c>
      <c r="AD1223" s="121"/>
      <c r="BO1223" s="72" t="s">
        <v>42</v>
      </c>
      <c r="BP1223" s="73" t="s">
        <v>4574</v>
      </c>
      <c r="BQ1223" s="75">
        <v>261000625</v>
      </c>
      <c r="BR1223" s="75">
        <v>0</v>
      </c>
      <c r="BS1223" s="75">
        <v>0</v>
      </c>
      <c r="BT1223" s="75">
        <v>324000625</v>
      </c>
      <c r="BU1223" s="75">
        <v>333000625</v>
      </c>
      <c r="BV1223" s="75">
        <v>0</v>
      </c>
      <c r="BW1223" s="75">
        <v>450000625</v>
      </c>
      <c r="BX1223" s="75">
        <v>0</v>
      </c>
      <c r="BY1223" s="75">
        <v>0</v>
      </c>
      <c r="BZ1223" s="75">
        <v>0</v>
      </c>
      <c r="CA1223" s="75">
        <v>0</v>
      </c>
    </row>
    <row r="1224" spans="14:79" ht="12" customHeight="1">
      <c r="N1224" s="119" t="s">
        <v>180</v>
      </c>
      <c r="O1224" s="120" t="s">
        <v>8017</v>
      </c>
      <c r="P1224" s="122">
        <v>288000625</v>
      </c>
      <c r="Q1224" s="122">
        <v>306000625</v>
      </c>
      <c r="R1224" s="122">
        <v>337000625</v>
      </c>
      <c r="S1224" s="122">
        <v>396000625</v>
      </c>
      <c r="T1224" s="122">
        <v>549000625</v>
      </c>
      <c r="U1224" s="122">
        <v>540000625</v>
      </c>
      <c r="V1224" s="122">
        <v>585000625</v>
      </c>
      <c r="W1224" s="122">
        <v>630000625</v>
      </c>
      <c r="X1224" s="122">
        <v>805000625</v>
      </c>
      <c r="Y1224" s="122">
        <v>1080000625</v>
      </c>
      <c r="Z1224" s="122">
        <v>1111000625</v>
      </c>
      <c r="AA1224" s="122">
        <v>1800000625</v>
      </c>
      <c r="AB1224" s="122">
        <v>0</v>
      </c>
      <c r="AC1224" s="122">
        <v>0</v>
      </c>
      <c r="AD1224" s="121"/>
      <c r="BO1224" s="72" t="s">
        <v>42</v>
      </c>
      <c r="BP1224" s="73" t="s">
        <v>4575</v>
      </c>
      <c r="BQ1224" s="75">
        <v>280000026</v>
      </c>
      <c r="BR1224" s="75">
        <v>305000026</v>
      </c>
      <c r="BS1224" s="75">
        <v>320000026</v>
      </c>
      <c r="BT1224" s="75">
        <v>330000026</v>
      </c>
      <c r="BU1224" s="75">
        <v>340000026</v>
      </c>
      <c r="BV1224" s="75">
        <v>360000026</v>
      </c>
      <c r="BW1224" s="75">
        <v>375000026</v>
      </c>
      <c r="BX1224" s="75">
        <v>395000026</v>
      </c>
      <c r="BY1224" s="75">
        <v>0</v>
      </c>
      <c r="BZ1224" s="75">
        <v>0</v>
      </c>
      <c r="CA1224" s="75">
        <v>0</v>
      </c>
    </row>
    <row r="1225" spans="14:79" ht="12" customHeight="1">
      <c r="N1225" s="119" t="s">
        <v>180</v>
      </c>
      <c r="O1225" s="120" t="s">
        <v>8018</v>
      </c>
      <c r="P1225" s="122">
        <v>288000625</v>
      </c>
      <c r="Q1225" s="122">
        <v>328000625</v>
      </c>
      <c r="R1225" s="122">
        <v>342000625</v>
      </c>
      <c r="S1225" s="122">
        <v>396000625</v>
      </c>
      <c r="T1225" s="122">
        <v>540000625</v>
      </c>
      <c r="U1225" s="122">
        <v>720000625</v>
      </c>
      <c r="V1225" s="122">
        <v>810000625</v>
      </c>
      <c r="W1225" s="122">
        <v>882000625</v>
      </c>
      <c r="X1225" s="122">
        <v>1026000625</v>
      </c>
      <c r="Y1225" s="122">
        <v>1080000625</v>
      </c>
      <c r="Z1225" s="122">
        <v>1111000625</v>
      </c>
      <c r="AA1225" s="122">
        <v>1800000625</v>
      </c>
      <c r="AB1225" s="122">
        <v>0</v>
      </c>
      <c r="AC1225" s="122">
        <v>0</v>
      </c>
      <c r="AD1225" s="121"/>
      <c r="BO1225" s="72" t="s">
        <v>42</v>
      </c>
      <c r="BP1225" s="73" t="s">
        <v>4576</v>
      </c>
      <c r="BQ1225" s="75">
        <v>225000625</v>
      </c>
      <c r="BR1225" s="75">
        <v>243000625</v>
      </c>
      <c r="BS1225" s="75">
        <v>261000625</v>
      </c>
      <c r="BT1225" s="75">
        <v>288000625</v>
      </c>
      <c r="BU1225" s="75">
        <v>297000625</v>
      </c>
      <c r="BV1225" s="75">
        <v>0</v>
      </c>
      <c r="BW1225" s="75">
        <v>324000625</v>
      </c>
      <c r="BX1225" s="75">
        <v>0</v>
      </c>
      <c r="BY1225" s="75">
        <v>0</v>
      </c>
      <c r="BZ1225" s="75">
        <v>0</v>
      </c>
      <c r="CA1225" s="75">
        <v>0</v>
      </c>
    </row>
    <row r="1226" spans="14:79" ht="12" customHeight="1">
      <c r="N1226" s="119" t="s">
        <v>180</v>
      </c>
      <c r="O1226" s="120" t="s">
        <v>8019</v>
      </c>
      <c r="P1226" s="122">
        <v>0</v>
      </c>
      <c r="Q1226" s="122">
        <v>0</v>
      </c>
      <c r="R1226" s="122">
        <v>0</v>
      </c>
      <c r="S1226" s="122">
        <v>0</v>
      </c>
      <c r="T1226" s="122">
        <v>810000625</v>
      </c>
      <c r="U1226" s="122">
        <v>0</v>
      </c>
      <c r="V1226" s="122">
        <v>945000625</v>
      </c>
      <c r="W1226" s="122">
        <v>0</v>
      </c>
      <c r="X1226" s="122">
        <v>0</v>
      </c>
      <c r="Y1226" s="122">
        <v>0</v>
      </c>
      <c r="Z1226" s="122">
        <v>2430000625</v>
      </c>
      <c r="AA1226" s="122">
        <v>2700000625</v>
      </c>
      <c r="AB1226" s="122">
        <v>2790000625</v>
      </c>
      <c r="AC1226" s="122">
        <v>0</v>
      </c>
      <c r="AD1226" s="121"/>
      <c r="BO1226" s="72" t="s">
        <v>42</v>
      </c>
      <c r="BP1226" s="73" t="s">
        <v>4577</v>
      </c>
      <c r="BQ1226" s="75">
        <v>225000625</v>
      </c>
      <c r="BR1226" s="75">
        <v>243000625</v>
      </c>
      <c r="BS1226" s="75">
        <v>261000625</v>
      </c>
      <c r="BT1226" s="75">
        <v>288000625</v>
      </c>
      <c r="BU1226" s="75">
        <v>0</v>
      </c>
      <c r="BV1226" s="75">
        <v>0</v>
      </c>
      <c r="BW1226" s="75">
        <v>0</v>
      </c>
      <c r="BX1226" s="75">
        <v>0</v>
      </c>
      <c r="BY1226" s="75">
        <v>0</v>
      </c>
      <c r="BZ1226" s="75">
        <v>0</v>
      </c>
      <c r="CA1226" s="75">
        <v>0</v>
      </c>
    </row>
    <row r="1227" spans="14:79" ht="12" customHeight="1">
      <c r="N1227" s="119" t="s">
        <v>180</v>
      </c>
      <c r="O1227" s="120" t="s">
        <v>8020</v>
      </c>
      <c r="P1227" s="122">
        <v>283000625</v>
      </c>
      <c r="Q1227" s="122">
        <v>328000625</v>
      </c>
      <c r="R1227" s="122">
        <v>342000625</v>
      </c>
      <c r="S1227" s="122">
        <v>396000625</v>
      </c>
      <c r="T1227" s="122">
        <v>765000625</v>
      </c>
      <c r="U1227" s="122">
        <v>675000625</v>
      </c>
      <c r="V1227" s="122">
        <v>675000625</v>
      </c>
      <c r="W1227" s="122">
        <v>657000625</v>
      </c>
      <c r="X1227" s="122">
        <v>855000625</v>
      </c>
      <c r="Y1227" s="122">
        <v>1080000625</v>
      </c>
      <c r="Z1227" s="122">
        <v>1111000625</v>
      </c>
      <c r="AA1227" s="122">
        <v>1800000625</v>
      </c>
      <c r="AB1227" s="122">
        <v>0</v>
      </c>
      <c r="AC1227" s="122">
        <v>0</v>
      </c>
      <c r="AD1227" s="121"/>
      <c r="BO1227" s="72" t="s">
        <v>42</v>
      </c>
      <c r="BP1227" s="73" t="s">
        <v>4578</v>
      </c>
      <c r="BQ1227" s="75">
        <v>225000625</v>
      </c>
      <c r="BR1227" s="75">
        <v>0</v>
      </c>
      <c r="BS1227" s="75">
        <v>261000625</v>
      </c>
      <c r="BT1227" s="75">
        <v>288000625</v>
      </c>
      <c r="BU1227" s="75">
        <v>297000625</v>
      </c>
      <c r="BV1227" s="75">
        <v>297000625</v>
      </c>
      <c r="BW1227" s="75">
        <v>0</v>
      </c>
      <c r="BX1227" s="75">
        <v>0</v>
      </c>
      <c r="BY1227" s="75">
        <v>0</v>
      </c>
      <c r="BZ1227" s="75">
        <v>0</v>
      </c>
      <c r="CA1227" s="75">
        <v>0</v>
      </c>
    </row>
    <row r="1228" spans="14:79" ht="12" customHeight="1">
      <c r="N1228" s="119" t="s">
        <v>180</v>
      </c>
      <c r="O1228" s="120" t="s">
        <v>8021</v>
      </c>
      <c r="P1228" s="121"/>
      <c r="Q1228" s="121"/>
      <c r="R1228" s="121"/>
      <c r="S1228" s="122">
        <v>0</v>
      </c>
      <c r="T1228" s="122">
        <v>420000625</v>
      </c>
      <c r="U1228" s="122">
        <v>510000625</v>
      </c>
      <c r="V1228" s="122">
        <v>0</v>
      </c>
      <c r="W1228" s="122">
        <v>0</v>
      </c>
      <c r="X1228" s="122">
        <v>0</v>
      </c>
      <c r="Y1228" s="122">
        <v>0</v>
      </c>
      <c r="Z1228" s="122">
        <v>0</v>
      </c>
      <c r="AA1228" s="122">
        <v>0</v>
      </c>
      <c r="AB1228" s="122">
        <v>0</v>
      </c>
      <c r="AC1228" s="121"/>
      <c r="AD1228" s="121"/>
      <c r="BO1228" s="72" t="s">
        <v>42</v>
      </c>
      <c r="BP1228" s="73" t="s">
        <v>4579</v>
      </c>
      <c r="BQ1228" s="75">
        <v>225000625</v>
      </c>
      <c r="BR1228" s="75">
        <v>243000625</v>
      </c>
      <c r="BS1228" s="75">
        <v>261000625</v>
      </c>
      <c r="BT1228" s="75">
        <v>288000625</v>
      </c>
      <c r="BU1228" s="75">
        <v>297000625</v>
      </c>
      <c r="BV1228" s="75">
        <v>0</v>
      </c>
      <c r="BW1228" s="75">
        <v>0</v>
      </c>
      <c r="BX1228" s="75">
        <v>0</v>
      </c>
      <c r="BY1228" s="75">
        <v>0</v>
      </c>
      <c r="BZ1228" s="75">
        <v>0</v>
      </c>
      <c r="CA1228" s="75">
        <v>0</v>
      </c>
    </row>
    <row r="1229" spans="14:79" ht="12" customHeight="1">
      <c r="N1229" s="119" t="s">
        <v>180</v>
      </c>
      <c r="O1229" s="120" t="s">
        <v>2942</v>
      </c>
      <c r="P1229" s="122">
        <v>283000625</v>
      </c>
      <c r="Q1229" s="122">
        <v>328000625</v>
      </c>
      <c r="R1229" s="122">
        <v>342000625</v>
      </c>
      <c r="S1229" s="122">
        <v>396000625</v>
      </c>
      <c r="T1229" s="122">
        <v>0</v>
      </c>
      <c r="U1229" s="122">
        <v>720000625</v>
      </c>
      <c r="V1229" s="122">
        <v>810000625</v>
      </c>
      <c r="W1229" s="122">
        <v>882000625</v>
      </c>
      <c r="X1229" s="122">
        <v>1026000625</v>
      </c>
      <c r="Y1229" s="122">
        <v>1080000625</v>
      </c>
      <c r="Z1229" s="122">
        <v>1111000625</v>
      </c>
      <c r="AA1229" s="122">
        <v>1800000625</v>
      </c>
      <c r="AB1229" s="122">
        <v>0</v>
      </c>
      <c r="AC1229" s="122">
        <v>0</v>
      </c>
      <c r="AD1229" s="121"/>
      <c r="BO1229" s="72" t="s">
        <v>42</v>
      </c>
      <c r="BP1229" s="73" t="s">
        <v>4580</v>
      </c>
      <c r="BQ1229" s="75">
        <v>0</v>
      </c>
      <c r="BR1229" s="75">
        <v>0</v>
      </c>
      <c r="BS1229" s="75">
        <v>0</v>
      </c>
      <c r="BT1229" s="75">
        <v>0</v>
      </c>
      <c r="BU1229" s="75">
        <v>297000625</v>
      </c>
      <c r="BV1229" s="75">
        <v>0</v>
      </c>
      <c r="BW1229" s="75">
        <v>0</v>
      </c>
      <c r="BX1229" s="75">
        <v>0</v>
      </c>
      <c r="BY1229" s="75">
        <v>0</v>
      </c>
      <c r="BZ1229" s="75">
        <v>0</v>
      </c>
      <c r="CA1229" s="75">
        <v>0</v>
      </c>
    </row>
    <row r="1230" spans="14:79" ht="12" customHeight="1">
      <c r="N1230" s="119" t="s">
        <v>180</v>
      </c>
      <c r="O1230" s="120" t="s">
        <v>8022</v>
      </c>
      <c r="P1230" s="122">
        <v>288000625</v>
      </c>
      <c r="Q1230" s="122">
        <v>250000925</v>
      </c>
      <c r="R1230" s="122">
        <v>342000625</v>
      </c>
      <c r="S1230" s="122">
        <v>396000625</v>
      </c>
      <c r="T1230" s="122">
        <v>0</v>
      </c>
      <c r="U1230" s="122">
        <v>720000625</v>
      </c>
      <c r="V1230" s="122">
        <v>810000625</v>
      </c>
      <c r="W1230" s="122">
        <v>882000625</v>
      </c>
      <c r="X1230" s="122">
        <v>926000625</v>
      </c>
      <c r="Y1230" s="122">
        <v>990000625</v>
      </c>
      <c r="Z1230" s="122">
        <v>1080000625</v>
      </c>
      <c r="AA1230" s="122">
        <v>1800000625</v>
      </c>
      <c r="AB1230" s="122">
        <v>0</v>
      </c>
      <c r="AC1230" s="122">
        <v>0</v>
      </c>
      <c r="AD1230" s="121"/>
      <c r="BO1230" s="72" t="s">
        <v>42</v>
      </c>
      <c r="BP1230" s="73" t="s">
        <v>4581</v>
      </c>
      <c r="BQ1230" s="75">
        <v>243000625</v>
      </c>
      <c r="BR1230" s="75">
        <v>261000625</v>
      </c>
      <c r="BS1230" s="75">
        <v>0</v>
      </c>
      <c r="BT1230" s="75">
        <v>0</v>
      </c>
      <c r="BU1230" s="75">
        <v>0</v>
      </c>
      <c r="BV1230" s="75">
        <v>0</v>
      </c>
      <c r="BW1230" s="75">
        <v>0</v>
      </c>
      <c r="BX1230" s="75">
        <v>0</v>
      </c>
      <c r="BY1230" s="75">
        <v>0</v>
      </c>
      <c r="BZ1230" s="75">
        <v>0</v>
      </c>
      <c r="CA1230" s="75">
        <v>0</v>
      </c>
    </row>
    <row r="1231" spans="14:79" ht="12" customHeight="1">
      <c r="N1231" s="119" t="s">
        <v>180</v>
      </c>
      <c r="O1231" s="120" t="s">
        <v>8023</v>
      </c>
      <c r="P1231" s="122">
        <v>283000625</v>
      </c>
      <c r="Q1231" s="122">
        <v>328000625</v>
      </c>
      <c r="R1231" s="122">
        <v>342000625</v>
      </c>
      <c r="S1231" s="122">
        <v>396000625</v>
      </c>
      <c r="T1231" s="122">
        <v>540000625</v>
      </c>
      <c r="U1231" s="122">
        <v>720000625</v>
      </c>
      <c r="V1231" s="122">
        <v>810000625</v>
      </c>
      <c r="W1231" s="122">
        <v>882000625</v>
      </c>
      <c r="X1231" s="122">
        <v>1026000625</v>
      </c>
      <c r="Y1231" s="122">
        <v>1080000625</v>
      </c>
      <c r="Z1231" s="122">
        <v>1111000625</v>
      </c>
      <c r="AA1231" s="122">
        <v>1800000625</v>
      </c>
      <c r="AB1231" s="122">
        <v>0</v>
      </c>
      <c r="AC1231" s="122">
        <v>0</v>
      </c>
      <c r="AD1231" s="121"/>
      <c r="BO1231" s="72" t="s">
        <v>42</v>
      </c>
      <c r="BP1231" s="73" t="s">
        <v>4582</v>
      </c>
      <c r="BQ1231" s="75">
        <v>225000625</v>
      </c>
      <c r="BR1231" s="75">
        <v>0</v>
      </c>
      <c r="BS1231" s="75">
        <v>261000625</v>
      </c>
      <c r="BT1231" s="75">
        <v>288000625</v>
      </c>
      <c r="BU1231" s="75">
        <v>297000625</v>
      </c>
      <c r="BV1231" s="75">
        <v>0</v>
      </c>
      <c r="BW1231" s="75">
        <v>324000625</v>
      </c>
      <c r="BX1231" s="75">
        <v>0</v>
      </c>
      <c r="BY1231" s="75">
        <v>0</v>
      </c>
      <c r="BZ1231" s="75">
        <v>0</v>
      </c>
      <c r="CA1231" s="75">
        <v>0</v>
      </c>
    </row>
    <row r="1232" spans="14:79" ht="12" customHeight="1">
      <c r="N1232" s="119" t="s">
        <v>180</v>
      </c>
      <c r="O1232" s="120" t="s">
        <v>8024</v>
      </c>
      <c r="P1232" s="121"/>
      <c r="Q1232" s="122">
        <v>210000625</v>
      </c>
      <c r="R1232" s="122">
        <v>250000625</v>
      </c>
      <c r="S1232" s="121"/>
      <c r="T1232" s="121"/>
      <c r="U1232" s="121"/>
      <c r="V1232" s="121"/>
      <c r="W1232" s="121"/>
      <c r="X1232" s="121"/>
      <c r="Y1232" s="121"/>
      <c r="Z1232" s="121"/>
      <c r="AA1232" s="122">
        <v>1230000625</v>
      </c>
      <c r="AB1232" s="121"/>
      <c r="AC1232" s="121"/>
      <c r="AD1232" s="121"/>
      <c r="BO1232" s="72" t="s">
        <v>42</v>
      </c>
      <c r="BP1232" s="73" t="s">
        <v>4583</v>
      </c>
      <c r="BQ1232" s="75">
        <v>225000625</v>
      </c>
      <c r="BR1232" s="75">
        <v>0</v>
      </c>
      <c r="BS1232" s="75">
        <v>297000625</v>
      </c>
      <c r="BT1232" s="75">
        <v>0</v>
      </c>
      <c r="BU1232" s="75">
        <v>0</v>
      </c>
      <c r="BV1232" s="75">
        <v>0</v>
      </c>
      <c r="BW1232" s="75">
        <v>0</v>
      </c>
      <c r="BX1232" s="75">
        <v>0</v>
      </c>
      <c r="BY1232" s="75">
        <v>0</v>
      </c>
      <c r="BZ1232" s="75">
        <v>0</v>
      </c>
      <c r="CA1232" s="75">
        <v>0</v>
      </c>
    </row>
    <row r="1233" spans="14:79" ht="12" customHeight="1">
      <c r="N1233" s="119" t="s">
        <v>180</v>
      </c>
      <c r="O1233" s="120" t="s">
        <v>8025</v>
      </c>
      <c r="P1233" s="122">
        <v>283000625</v>
      </c>
      <c r="Q1233" s="122">
        <v>328000625</v>
      </c>
      <c r="R1233" s="122">
        <v>342000625</v>
      </c>
      <c r="S1233" s="122">
        <v>396000625</v>
      </c>
      <c r="T1233" s="122">
        <v>451000625</v>
      </c>
      <c r="U1233" s="122">
        <v>720000625</v>
      </c>
      <c r="V1233" s="122">
        <v>675000625</v>
      </c>
      <c r="W1233" s="122">
        <v>720000625</v>
      </c>
      <c r="X1233" s="122">
        <v>765000625</v>
      </c>
      <c r="Y1233" s="122">
        <v>810000625</v>
      </c>
      <c r="Z1233" s="122">
        <v>855000625</v>
      </c>
      <c r="AA1233" s="122">
        <v>900000625</v>
      </c>
      <c r="AB1233" s="122">
        <v>0</v>
      </c>
      <c r="AC1233" s="122">
        <v>0</v>
      </c>
      <c r="AD1233" s="121"/>
      <c r="BO1233" s="72" t="s">
        <v>42</v>
      </c>
      <c r="BP1233" s="73" t="s">
        <v>4584</v>
      </c>
      <c r="BQ1233" s="75">
        <v>216000625</v>
      </c>
      <c r="BR1233" s="75">
        <v>0</v>
      </c>
      <c r="BS1233" s="75">
        <v>252000625</v>
      </c>
      <c r="BT1233" s="75">
        <v>279000625</v>
      </c>
      <c r="BU1233" s="75">
        <v>288000625</v>
      </c>
      <c r="BV1233" s="75">
        <v>297000625</v>
      </c>
      <c r="BW1233" s="75">
        <v>0</v>
      </c>
      <c r="BX1233" s="75">
        <v>0</v>
      </c>
      <c r="BY1233" s="75">
        <v>0</v>
      </c>
      <c r="BZ1233" s="75">
        <v>0</v>
      </c>
      <c r="CA1233" s="75">
        <v>0</v>
      </c>
    </row>
    <row r="1234" spans="14:79" ht="12" customHeight="1">
      <c r="N1234" s="119" t="s">
        <v>180</v>
      </c>
      <c r="O1234" s="120" t="s">
        <v>8026</v>
      </c>
      <c r="P1234" s="122">
        <v>283000625</v>
      </c>
      <c r="Q1234" s="122">
        <v>328000625</v>
      </c>
      <c r="R1234" s="122">
        <v>342000625</v>
      </c>
      <c r="S1234" s="122">
        <v>396000625</v>
      </c>
      <c r="T1234" s="122">
        <v>451000625</v>
      </c>
      <c r="U1234" s="122">
        <v>720000625</v>
      </c>
      <c r="V1234" s="122">
        <v>810000625</v>
      </c>
      <c r="W1234" s="122">
        <v>882000625</v>
      </c>
      <c r="X1234" s="122">
        <v>1026000625</v>
      </c>
      <c r="Y1234" s="122">
        <v>1080000625</v>
      </c>
      <c r="Z1234" s="122">
        <v>1111000625</v>
      </c>
      <c r="AA1234" s="122">
        <v>1800000625</v>
      </c>
      <c r="AB1234" s="122">
        <v>0</v>
      </c>
      <c r="AC1234" s="122">
        <v>0</v>
      </c>
      <c r="AD1234" s="121"/>
      <c r="BO1234" s="72" t="s">
        <v>42</v>
      </c>
      <c r="BP1234" s="73" t="s">
        <v>4585</v>
      </c>
      <c r="BQ1234" s="75">
        <v>216000625</v>
      </c>
      <c r="BR1234" s="75">
        <v>234000625</v>
      </c>
      <c r="BS1234" s="75">
        <v>252000625</v>
      </c>
      <c r="BT1234" s="75">
        <v>279000625</v>
      </c>
      <c r="BU1234" s="75">
        <v>315000625</v>
      </c>
      <c r="BV1234" s="75">
        <v>297000625</v>
      </c>
      <c r="BW1234" s="75">
        <v>342000625</v>
      </c>
      <c r="BX1234" s="75">
        <v>0</v>
      </c>
      <c r="BY1234" s="75">
        <v>0</v>
      </c>
      <c r="BZ1234" s="75">
        <v>0</v>
      </c>
      <c r="CA1234" s="75">
        <v>0</v>
      </c>
    </row>
    <row r="1235" spans="14:79" ht="12" customHeight="1">
      <c r="N1235" s="119" t="s">
        <v>180</v>
      </c>
      <c r="O1235" s="120" t="s">
        <v>8027</v>
      </c>
      <c r="P1235" s="122">
        <v>283000625</v>
      </c>
      <c r="Q1235" s="122">
        <v>328000625</v>
      </c>
      <c r="R1235" s="122">
        <v>342000625</v>
      </c>
      <c r="S1235" s="122">
        <v>396000625</v>
      </c>
      <c r="T1235" s="122">
        <v>451000625</v>
      </c>
      <c r="U1235" s="122">
        <v>720000625</v>
      </c>
      <c r="V1235" s="122">
        <v>810000625</v>
      </c>
      <c r="W1235" s="122">
        <v>882000625</v>
      </c>
      <c r="X1235" s="122">
        <v>1026000625</v>
      </c>
      <c r="Y1235" s="122">
        <v>1080000625</v>
      </c>
      <c r="Z1235" s="122">
        <v>1111000625</v>
      </c>
      <c r="AA1235" s="122">
        <v>1800000625</v>
      </c>
      <c r="AB1235" s="122">
        <v>0</v>
      </c>
      <c r="AC1235" s="122">
        <v>0</v>
      </c>
      <c r="AD1235" s="121"/>
      <c r="BO1235" s="72" t="s">
        <v>42</v>
      </c>
      <c r="BP1235" s="73" t="s">
        <v>4586</v>
      </c>
      <c r="BQ1235" s="75">
        <v>225000625</v>
      </c>
      <c r="BR1235" s="75">
        <v>243000625</v>
      </c>
      <c r="BS1235" s="75">
        <v>261000625</v>
      </c>
      <c r="BT1235" s="75">
        <v>288000625</v>
      </c>
      <c r="BU1235" s="75">
        <v>0</v>
      </c>
      <c r="BV1235" s="75">
        <v>0</v>
      </c>
      <c r="BW1235" s="75">
        <v>0</v>
      </c>
      <c r="BX1235" s="75">
        <v>0</v>
      </c>
      <c r="BY1235" s="75">
        <v>0</v>
      </c>
      <c r="BZ1235" s="75">
        <v>0</v>
      </c>
      <c r="CA1235" s="75">
        <v>0</v>
      </c>
    </row>
    <row r="1236" spans="14:79" ht="12" customHeight="1">
      <c r="N1236" s="119" t="s">
        <v>180</v>
      </c>
      <c r="O1236" s="120" t="s">
        <v>8028</v>
      </c>
      <c r="P1236" s="122">
        <v>283000625</v>
      </c>
      <c r="Q1236" s="122">
        <v>328000625</v>
      </c>
      <c r="R1236" s="122">
        <v>342000625</v>
      </c>
      <c r="S1236" s="122">
        <v>396000625</v>
      </c>
      <c r="T1236" s="122">
        <v>451000625</v>
      </c>
      <c r="U1236" s="122">
        <v>720000625</v>
      </c>
      <c r="V1236" s="122">
        <v>810000625</v>
      </c>
      <c r="W1236" s="122">
        <v>882000625</v>
      </c>
      <c r="X1236" s="122">
        <v>1026000625</v>
      </c>
      <c r="Y1236" s="122">
        <v>1080000625</v>
      </c>
      <c r="Z1236" s="122">
        <v>1111000625</v>
      </c>
      <c r="AA1236" s="122">
        <v>1800000625</v>
      </c>
      <c r="AB1236" s="122">
        <v>1080000625</v>
      </c>
      <c r="AC1236" s="122">
        <v>0</v>
      </c>
      <c r="AD1236" s="121"/>
      <c r="BO1236" s="72" t="s">
        <v>42</v>
      </c>
      <c r="BP1236" s="73" t="s">
        <v>4587</v>
      </c>
      <c r="BQ1236" s="75">
        <v>243000625</v>
      </c>
      <c r="BR1236" s="75">
        <v>261000625</v>
      </c>
      <c r="BS1236" s="75">
        <v>279000625</v>
      </c>
      <c r="BT1236" s="75">
        <v>288000625</v>
      </c>
      <c r="BU1236" s="75">
        <v>297000625</v>
      </c>
      <c r="BV1236" s="75">
        <v>306000625</v>
      </c>
      <c r="BW1236" s="75">
        <v>324000625</v>
      </c>
      <c r="BX1236" s="75">
        <v>0</v>
      </c>
      <c r="BY1236" s="75">
        <v>0</v>
      </c>
      <c r="BZ1236" s="75">
        <v>0</v>
      </c>
      <c r="CA1236" s="75">
        <v>0</v>
      </c>
    </row>
    <row r="1237" spans="14:79" ht="12" customHeight="1">
      <c r="N1237" s="119" t="s">
        <v>180</v>
      </c>
      <c r="O1237" s="120" t="s">
        <v>8029</v>
      </c>
      <c r="P1237" s="121"/>
      <c r="Q1237" s="121"/>
      <c r="R1237" s="121"/>
      <c r="S1237" s="121"/>
      <c r="T1237" s="121"/>
      <c r="U1237" s="121"/>
      <c r="V1237" s="121"/>
      <c r="W1237" s="121"/>
      <c r="X1237" s="121"/>
      <c r="Y1237" s="121"/>
      <c r="Z1237" s="121"/>
      <c r="AA1237" s="122">
        <v>1710000625</v>
      </c>
      <c r="AB1237" s="121"/>
      <c r="AC1237" s="121"/>
      <c r="AD1237" s="121"/>
      <c r="BO1237" s="72" t="s">
        <v>42</v>
      </c>
      <c r="BP1237" s="73" t="s">
        <v>4588</v>
      </c>
      <c r="BQ1237" s="75">
        <v>0</v>
      </c>
      <c r="BR1237" s="75">
        <v>252000625</v>
      </c>
      <c r="BS1237" s="75">
        <v>270000625</v>
      </c>
      <c r="BT1237" s="75">
        <v>297000625</v>
      </c>
      <c r="BU1237" s="75">
        <v>306000625</v>
      </c>
      <c r="BV1237" s="75">
        <v>297000625</v>
      </c>
      <c r="BW1237" s="75">
        <v>0</v>
      </c>
      <c r="BX1237" s="75">
        <v>0</v>
      </c>
      <c r="BY1237" s="75">
        <v>0</v>
      </c>
      <c r="BZ1237" s="75">
        <v>0</v>
      </c>
      <c r="CA1237" s="75">
        <v>0</v>
      </c>
    </row>
    <row r="1238" spans="14:79" ht="12" customHeight="1">
      <c r="N1238" s="119" t="s">
        <v>180</v>
      </c>
      <c r="O1238" s="120" t="s">
        <v>8030</v>
      </c>
      <c r="P1238" s="121"/>
      <c r="Q1238" s="121"/>
      <c r="R1238" s="121"/>
      <c r="S1238" s="121"/>
      <c r="T1238" s="121"/>
      <c r="U1238" s="121"/>
      <c r="V1238" s="121"/>
      <c r="W1238" s="121"/>
      <c r="X1238" s="121"/>
      <c r="Y1238" s="121"/>
      <c r="Z1238" s="121"/>
      <c r="AA1238" s="122">
        <v>1710000625</v>
      </c>
      <c r="AB1238" s="121"/>
      <c r="AC1238" s="121"/>
      <c r="AD1238" s="121"/>
      <c r="BO1238" s="72" t="s">
        <v>42</v>
      </c>
      <c r="BP1238" s="73" t="s">
        <v>4589</v>
      </c>
      <c r="BQ1238" s="75">
        <v>243000625</v>
      </c>
      <c r="BR1238" s="75">
        <v>261000625</v>
      </c>
      <c r="BS1238" s="75">
        <v>279000625</v>
      </c>
      <c r="BT1238" s="75">
        <v>306000625</v>
      </c>
      <c r="BU1238" s="75">
        <v>315000625</v>
      </c>
      <c r="BV1238" s="75">
        <v>324000625</v>
      </c>
      <c r="BW1238" s="75">
        <v>342000625</v>
      </c>
      <c r="BX1238" s="75">
        <v>360000625</v>
      </c>
      <c r="BY1238" s="75">
        <v>0</v>
      </c>
      <c r="BZ1238" s="75">
        <v>0</v>
      </c>
      <c r="CA1238" s="75">
        <v>0</v>
      </c>
    </row>
    <row r="1239" spans="14:79" ht="12" customHeight="1">
      <c r="N1239" s="119" t="s">
        <v>180</v>
      </c>
      <c r="O1239" s="120" t="s">
        <v>8031</v>
      </c>
      <c r="P1239" s="122">
        <v>0</v>
      </c>
      <c r="Q1239" s="122">
        <v>0</v>
      </c>
      <c r="R1239" s="122">
        <v>0</v>
      </c>
      <c r="S1239" s="122">
        <v>504000625</v>
      </c>
      <c r="T1239" s="122">
        <v>0</v>
      </c>
      <c r="U1239" s="122">
        <v>0</v>
      </c>
      <c r="V1239" s="122">
        <v>675000625</v>
      </c>
      <c r="W1239" s="122">
        <v>540000625</v>
      </c>
      <c r="X1239" s="122">
        <v>0</v>
      </c>
      <c r="Y1239" s="122">
        <v>0</v>
      </c>
      <c r="Z1239" s="122">
        <v>0</v>
      </c>
      <c r="AA1239" s="122">
        <v>0</v>
      </c>
      <c r="AB1239" s="122">
        <v>0</v>
      </c>
      <c r="AC1239" s="122">
        <v>0</v>
      </c>
      <c r="AD1239" s="121"/>
      <c r="BO1239" s="72" t="s">
        <v>42</v>
      </c>
      <c r="BP1239" s="73" t="s">
        <v>4590</v>
      </c>
      <c r="BQ1239" s="75">
        <v>0</v>
      </c>
      <c r="BR1239" s="75">
        <v>234000625</v>
      </c>
      <c r="BS1239" s="75">
        <v>252000625</v>
      </c>
      <c r="BT1239" s="75">
        <v>0</v>
      </c>
      <c r="BU1239" s="75">
        <v>252000625</v>
      </c>
      <c r="BV1239" s="75">
        <v>0</v>
      </c>
      <c r="BW1239" s="75">
        <v>0</v>
      </c>
      <c r="BX1239" s="75">
        <v>0</v>
      </c>
      <c r="BY1239" s="75">
        <v>0</v>
      </c>
      <c r="BZ1239" s="75">
        <v>0</v>
      </c>
      <c r="CA1239" s="75">
        <v>0</v>
      </c>
    </row>
    <row r="1240" spans="14:79" ht="12" customHeight="1">
      <c r="N1240" s="119" t="s">
        <v>180</v>
      </c>
      <c r="O1240" s="120" t="s">
        <v>8032</v>
      </c>
      <c r="P1240" s="121"/>
      <c r="Q1240" s="121"/>
      <c r="R1240" s="121"/>
      <c r="S1240" s="121"/>
      <c r="T1240" s="121"/>
      <c r="U1240" s="121"/>
      <c r="V1240" s="121"/>
      <c r="W1240" s="122">
        <v>410000625</v>
      </c>
      <c r="X1240" s="121"/>
      <c r="Y1240" s="122">
        <v>430000625</v>
      </c>
      <c r="Z1240" s="121"/>
      <c r="AA1240" s="122">
        <v>660000625</v>
      </c>
      <c r="AB1240" s="121"/>
      <c r="AC1240" s="121"/>
      <c r="AD1240" s="121"/>
      <c r="BO1240" s="72" t="s">
        <v>42</v>
      </c>
      <c r="BP1240" s="73" t="s">
        <v>5047</v>
      </c>
      <c r="BQ1240" s="75">
        <v>0</v>
      </c>
      <c r="BR1240" s="75">
        <v>0</v>
      </c>
      <c r="BS1240" s="75">
        <v>210000026</v>
      </c>
      <c r="BT1240" s="75">
        <v>230000026</v>
      </c>
      <c r="BU1240" s="75">
        <v>270000026</v>
      </c>
      <c r="BV1240" s="75">
        <v>305000026</v>
      </c>
      <c r="BW1240" s="75">
        <v>365000026</v>
      </c>
      <c r="BX1240" s="75">
        <v>405000026</v>
      </c>
      <c r="BY1240" s="75">
        <v>0</v>
      </c>
      <c r="BZ1240" s="75">
        <v>0</v>
      </c>
      <c r="CA1240" s="75">
        <v>0</v>
      </c>
    </row>
    <row r="1241" spans="14:79" ht="12" customHeight="1">
      <c r="N1241" s="119" t="s">
        <v>180</v>
      </c>
      <c r="O1241" s="120" t="s">
        <v>8033</v>
      </c>
      <c r="P1241" s="122">
        <v>283000625</v>
      </c>
      <c r="Q1241" s="122">
        <v>328000625</v>
      </c>
      <c r="R1241" s="122">
        <v>342000625</v>
      </c>
      <c r="S1241" s="122">
        <v>396000625</v>
      </c>
      <c r="T1241" s="122">
        <v>451000625</v>
      </c>
      <c r="U1241" s="122">
        <v>720000625</v>
      </c>
      <c r="V1241" s="122">
        <v>810000625</v>
      </c>
      <c r="W1241" s="122">
        <v>882000625</v>
      </c>
      <c r="X1241" s="122">
        <v>950000625</v>
      </c>
      <c r="Y1241" s="122">
        <v>990000625</v>
      </c>
      <c r="Z1241" s="122">
        <v>1080000625</v>
      </c>
      <c r="AA1241" s="122">
        <v>1800000625</v>
      </c>
      <c r="AB1241" s="122">
        <v>0</v>
      </c>
      <c r="AC1241" s="122">
        <v>0</v>
      </c>
      <c r="AD1241" s="121"/>
      <c r="BO1241" s="72" t="s">
        <v>42</v>
      </c>
      <c r="BP1241" s="73" t="s">
        <v>4591</v>
      </c>
      <c r="BQ1241" s="75">
        <v>0</v>
      </c>
      <c r="BR1241" s="75">
        <v>0</v>
      </c>
      <c r="BS1241" s="75">
        <v>0</v>
      </c>
      <c r="BT1241" s="75">
        <v>0</v>
      </c>
      <c r="BU1241" s="75">
        <v>0</v>
      </c>
      <c r="BV1241" s="75">
        <v>202000625</v>
      </c>
      <c r="BW1241" s="75">
        <v>306000625</v>
      </c>
      <c r="BX1241" s="75">
        <v>0</v>
      </c>
      <c r="BY1241" s="75">
        <v>0</v>
      </c>
      <c r="BZ1241" s="75">
        <v>0</v>
      </c>
      <c r="CA1241" s="75">
        <v>0</v>
      </c>
    </row>
    <row r="1242" spans="14:79" ht="12" customHeight="1">
      <c r="N1242" s="119" t="s">
        <v>40</v>
      </c>
      <c r="O1242" s="120" t="s">
        <v>765</v>
      </c>
      <c r="P1242" s="122">
        <v>0</v>
      </c>
      <c r="Q1242" s="122">
        <v>108000625</v>
      </c>
      <c r="R1242" s="122">
        <v>0</v>
      </c>
      <c r="S1242" s="122">
        <v>133000625</v>
      </c>
      <c r="T1242" s="122">
        <v>153000625</v>
      </c>
      <c r="U1242" s="122">
        <v>168000625</v>
      </c>
      <c r="V1242" s="122">
        <v>171000625</v>
      </c>
      <c r="W1242" s="122">
        <v>0</v>
      </c>
      <c r="X1242" s="122">
        <v>0</v>
      </c>
      <c r="Y1242" s="122">
        <v>0</v>
      </c>
      <c r="Z1242" s="122">
        <v>297000625</v>
      </c>
      <c r="AA1242" s="122">
        <v>0</v>
      </c>
      <c r="AB1242" s="122">
        <v>0</v>
      </c>
      <c r="AC1242" s="122">
        <v>0</v>
      </c>
      <c r="AD1242" s="121"/>
      <c r="BO1242" s="72" t="s">
        <v>42</v>
      </c>
      <c r="BP1242" s="73" t="s">
        <v>5266</v>
      </c>
      <c r="BQ1242" s="74"/>
      <c r="BR1242" s="74"/>
      <c r="BS1242" s="74"/>
      <c r="BT1242" s="74"/>
      <c r="BU1242" s="74"/>
      <c r="BV1242" s="74"/>
      <c r="BW1242" s="75">
        <v>270000725</v>
      </c>
      <c r="BX1242" s="74"/>
      <c r="BY1242" s="74"/>
      <c r="BZ1242" s="74"/>
      <c r="CA1242" s="74"/>
    </row>
    <row r="1243" spans="14:79" ht="12" customHeight="1">
      <c r="N1243" s="119" t="s">
        <v>40</v>
      </c>
      <c r="O1243" s="120" t="s">
        <v>766</v>
      </c>
      <c r="P1243" s="122">
        <v>85000625</v>
      </c>
      <c r="Q1243" s="122">
        <v>90000625</v>
      </c>
      <c r="R1243" s="122">
        <v>94000625</v>
      </c>
      <c r="S1243" s="122">
        <v>98000625</v>
      </c>
      <c r="T1243" s="122">
        <v>105000625</v>
      </c>
      <c r="U1243" s="122">
        <v>125000625</v>
      </c>
      <c r="V1243" s="122">
        <v>145000625</v>
      </c>
      <c r="W1243" s="122">
        <v>160000625</v>
      </c>
      <c r="X1243" s="122">
        <v>0</v>
      </c>
      <c r="Y1243" s="122">
        <v>0</v>
      </c>
      <c r="Z1243" s="122">
        <v>0</v>
      </c>
      <c r="AA1243" s="122">
        <v>0</v>
      </c>
      <c r="AB1243" s="122">
        <v>0</v>
      </c>
      <c r="AC1243" s="122">
        <v>0</v>
      </c>
      <c r="AD1243" s="121"/>
      <c r="BO1243" s="72" t="s">
        <v>42</v>
      </c>
      <c r="BP1243" s="73" t="s">
        <v>4592</v>
      </c>
      <c r="BQ1243" s="75">
        <v>0</v>
      </c>
      <c r="BR1243" s="75">
        <v>0</v>
      </c>
      <c r="BS1243" s="75">
        <v>0</v>
      </c>
      <c r="BT1243" s="75">
        <v>0</v>
      </c>
      <c r="BU1243" s="75">
        <v>0</v>
      </c>
      <c r="BV1243" s="75">
        <v>0</v>
      </c>
      <c r="BW1243" s="75">
        <v>0</v>
      </c>
      <c r="BX1243" s="75">
        <v>0</v>
      </c>
      <c r="BY1243" s="75">
        <v>0</v>
      </c>
      <c r="BZ1243" s="75">
        <v>410000026</v>
      </c>
      <c r="CA1243" s="75">
        <v>0</v>
      </c>
    </row>
    <row r="1244" spans="14:79" ht="12" customHeight="1">
      <c r="N1244" s="119" t="s">
        <v>40</v>
      </c>
      <c r="O1244" s="120" t="s">
        <v>767</v>
      </c>
      <c r="P1244" s="122">
        <v>85000625</v>
      </c>
      <c r="Q1244" s="122">
        <v>90000625</v>
      </c>
      <c r="R1244" s="122">
        <v>94000625</v>
      </c>
      <c r="S1244" s="122">
        <v>99000625</v>
      </c>
      <c r="T1244" s="122">
        <v>108000625</v>
      </c>
      <c r="U1244" s="122">
        <v>162000625</v>
      </c>
      <c r="V1244" s="122">
        <v>189000625</v>
      </c>
      <c r="W1244" s="122">
        <v>193000625</v>
      </c>
      <c r="X1244" s="122">
        <v>0</v>
      </c>
      <c r="Y1244" s="122">
        <v>0</v>
      </c>
      <c r="Z1244" s="122">
        <v>0</v>
      </c>
      <c r="AA1244" s="122">
        <v>0</v>
      </c>
      <c r="AB1244" s="122">
        <v>0</v>
      </c>
      <c r="AC1244" s="122">
        <v>0</v>
      </c>
      <c r="AD1244" s="121"/>
      <c r="BO1244" s="72" t="s">
        <v>42</v>
      </c>
      <c r="BP1244" s="73" t="s">
        <v>5291</v>
      </c>
      <c r="BQ1244" s="74"/>
      <c r="BR1244" s="74"/>
      <c r="BS1244" s="74"/>
      <c r="BT1244" s="74"/>
      <c r="BU1244" s="74"/>
      <c r="BV1244" s="74"/>
      <c r="BW1244" s="74"/>
      <c r="BX1244" s="75">
        <v>330000026</v>
      </c>
      <c r="BY1244" s="74"/>
      <c r="BZ1244" s="74"/>
      <c r="CA1244" s="74"/>
    </row>
    <row r="1245" spans="14:79" ht="12" customHeight="1">
      <c r="N1245" s="119" t="s">
        <v>40</v>
      </c>
      <c r="O1245" s="120" t="s">
        <v>768</v>
      </c>
      <c r="P1245" s="122">
        <v>90000625</v>
      </c>
      <c r="Q1245" s="122">
        <v>100000625</v>
      </c>
      <c r="R1245" s="122">
        <v>118000625</v>
      </c>
      <c r="S1245" s="122">
        <v>0</v>
      </c>
      <c r="T1245" s="122">
        <v>178000625</v>
      </c>
      <c r="U1245" s="122">
        <v>0</v>
      </c>
      <c r="V1245" s="122">
        <v>0</v>
      </c>
      <c r="W1245" s="122">
        <v>207000625</v>
      </c>
      <c r="X1245" s="122">
        <v>0</v>
      </c>
      <c r="Y1245" s="122">
        <v>0</v>
      </c>
      <c r="Z1245" s="122">
        <v>0</v>
      </c>
      <c r="AA1245" s="122">
        <v>0</v>
      </c>
      <c r="AB1245" s="122">
        <v>0</v>
      </c>
      <c r="AC1245" s="122">
        <v>0</v>
      </c>
      <c r="AD1245" s="121"/>
      <c r="BO1245" s="72" t="s">
        <v>42</v>
      </c>
      <c r="BP1245" s="73" t="s">
        <v>5292</v>
      </c>
      <c r="BQ1245" s="74"/>
      <c r="BR1245" s="74"/>
      <c r="BS1245" s="74"/>
      <c r="BT1245" s="74"/>
      <c r="BU1245" s="74"/>
      <c r="BV1245" s="74"/>
      <c r="BW1245" s="74"/>
      <c r="BX1245" s="75">
        <v>380000925</v>
      </c>
      <c r="BY1245" s="74"/>
      <c r="BZ1245" s="74"/>
      <c r="CA1245" s="74"/>
    </row>
    <row r="1246" spans="14:79" ht="12" customHeight="1">
      <c r="N1246" s="119" t="s">
        <v>40</v>
      </c>
      <c r="O1246" s="120" t="s">
        <v>769</v>
      </c>
      <c r="P1246" s="122">
        <v>90000625</v>
      </c>
      <c r="Q1246" s="122">
        <v>0</v>
      </c>
      <c r="R1246" s="122">
        <v>0</v>
      </c>
      <c r="S1246" s="122">
        <v>0</v>
      </c>
      <c r="T1246" s="122">
        <v>0</v>
      </c>
      <c r="U1246" s="122">
        <v>0</v>
      </c>
      <c r="V1246" s="122">
        <v>0</v>
      </c>
      <c r="W1246" s="122">
        <v>0</v>
      </c>
      <c r="X1246" s="122">
        <v>0</v>
      </c>
      <c r="Y1246" s="122">
        <v>0</v>
      </c>
      <c r="Z1246" s="122">
        <v>0</v>
      </c>
      <c r="AA1246" s="122">
        <v>0</v>
      </c>
      <c r="AB1246" s="122">
        <v>0</v>
      </c>
      <c r="AC1246" s="122">
        <v>0</v>
      </c>
      <c r="AD1246" s="121"/>
      <c r="BO1246" s="72" t="s">
        <v>42</v>
      </c>
      <c r="BP1246" s="73" t="s">
        <v>4593</v>
      </c>
      <c r="BQ1246" s="75">
        <v>0</v>
      </c>
      <c r="BR1246" s="75">
        <v>0</v>
      </c>
      <c r="BS1246" s="75">
        <v>0</v>
      </c>
      <c r="BT1246" s="75">
        <v>315000625</v>
      </c>
      <c r="BU1246" s="75">
        <v>0</v>
      </c>
      <c r="BV1246" s="75">
        <v>0</v>
      </c>
      <c r="BW1246" s="75">
        <v>0</v>
      </c>
      <c r="BX1246" s="75">
        <v>0</v>
      </c>
      <c r="BY1246" s="75">
        <v>0</v>
      </c>
      <c r="BZ1246" s="75">
        <v>502000625</v>
      </c>
      <c r="CA1246" s="75">
        <v>0</v>
      </c>
    </row>
    <row r="1247" spans="14:79" ht="12" customHeight="1">
      <c r="N1247" s="119" t="s">
        <v>40</v>
      </c>
      <c r="O1247" s="120" t="s">
        <v>1997</v>
      </c>
      <c r="P1247" s="122">
        <v>0</v>
      </c>
      <c r="Q1247" s="122">
        <v>0</v>
      </c>
      <c r="R1247" s="122">
        <v>0</v>
      </c>
      <c r="S1247" s="122">
        <v>0</v>
      </c>
      <c r="T1247" s="122">
        <v>0</v>
      </c>
      <c r="U1247" s="122">
        <v>162000625</v>
      </c>
      <c r="V1247" s="122">
        <v>153000625</v>
      </c>
      <c r="W1247" s="122">
        <v>180000625</v>
      </c>
      <c r="X1247" s="122">
        <v>198000625</v>
      </c>
      <c r="Y1247" s="122">
        <v>0</v>
      </c>
      <c r="Z1247" s="122">
        <v>0</v>
      </c>
      <c r="AA1247" s="122">
        <v>0</v>
      </c>
      <c r="AB1247" s="122">
        <v>0</v>
      </c>
      <c r="AC1247" s="122">
        <v>0</v>
      </c>
      <c r="AD1247" s="121"/>
      <c r="BO1247" s="72" t="s">
        <v>42</v>
      </c>
      <c r="BP1247" s="73" t="s">
        <v>4594</v>
      </c>
      <c r="BQ1247" s="75">
        <v>216000625</v>
      </c>
      <c r="BR1247" s="75">
        <v>0</v>
      </c>
      <c r="BS1247" s="75">
        <v>0</v>
      </c>
      <c r="BT1247" s="75">
        <v>0</v>
      </c>
      <c r="BU1247" s="75">
        <v>288000625</v>
      </c>
      <c r="BV1247" s="75">
        <v>0</v>
      </c>
      <c r="BW1247" s="75">
        <v>0</v>
      </c>
      <c r="BX1247" s="75">
        <v>0</v>
      </c>
      <c r="BY1247" s="75">
        <v>0</v>
      </c>
      <c r="BZ1247" s="75">
        <v>0</v>
      </c>
      <c r="CA1247" s="75">
        <v>0</v>
      </c>
    </row>
    <row r="1248" spans="14:79" ht="12" customHeight="1">
      <c r="N1248" s="119" t="s">
        <v>40</v>
      </c>
      <c r="O1248" s="120" t="s">
        <v>1432</v>
      </c>
      <c r="P1248" s="122">
        <v>0</v>
      </c>
      <c r="Q1248" s="122">
        <v>0</v>
      </c>
      <c r="R1248" s="122">
        <v>108000625</v>
      </c>
      <c r="S1248" s="122">
        <v>112000625</v>
      </c>
      <c r="T1248" s="122">
        <v>117000625</v>
      </c>
      <c r="U1248" s="122">
        <v>199000625</v>
      </c>
      <c r="V1248" s="122">
        <v>0</v>
      </c>
      <c r="W1248" s="122">
        <v>0</v>
      </c>
      <c r="X1248" s="122">
        <v>0</v>
      </c>
      <c r="Y1248" s="122">
        <v>0</v>
      </c>
      <c r="Z1248" s="122">
        <v>252000625</v>
      </c>
      <c r="AA1248" s="122">
        <v>0</v>
      </c>
      <c r="AB1248" s="122">
        <v>0</v>
      </c>
      <c r="AC1248" s="122">
        <v>0</v>
      </c>
      <c r="AD1248" s="121"/>
      <c r="BO1248" s="72" t="s">
        <v>42</v>
      </c>
      <c r="BP1248" s="73" t="s">
        <v>4595</v>
      </c>
      <c r="BQ1248" s="75">
        <v>297000625</v>
      </c>
      <c r="BR1248" s="75">
        <v>315000625</v>
      </c>
      <c r="BS1248" s="75">
        <v>333000625</v>
      </c>
      <c r="BT1248" s="75">
        <v>297000625</v>
      </c>
      <c r="BU1248" s="75">
        <v>306000625</v>
      </c>
      <c r="BV1248" s="75">
        <v>315000625</v>
      </c>
      <c r="BW1248" s="75">
        <v>0</v>
      </c>
      <c r="BX1248" s="75">
        <v>414000625</v>
      </c>
      <c r="BY1248" s="75">
        <v>0</v>
      </c>
      <c r="BZ1248" s="75">
        <v>0</v>
      </c>
      <c r="CA1248" s="75">
        <v>0</v>
      </c>
    </row>
    <row r="1249" spans="14:79" ht="12" customHeight="1">
      <c r="N1249" s="119" t="s">
        <v>40</v>
      </c>
      <c r="O1249" s="120" t="s">
        <v>1433</v>
      </c>
      <c r="P1249" s="122">
        <v>0</v>
      </c>
      <c r="Q1249" s="122">
        <v>0</v>
      </c>
      <c r="R1249" s="122">
        <v>0</v>
      </c>
      <c r="S1249" s="122">
        <v>0</v>
      </c>
      <c r="T1249" s="122">
        <v>0</v>
      </c>
      <c r="U1249" s="122">
        <v>163000625</v>
      </c>
      <c r="V1249" s="122">
        <v>175000625</v>
      </c>
      <c r="W1249" s="122">
        <v>0</v>
      </c>
      <c r="X1249" s="122">
        <v>0</v>
      </c>
      <c r="Y1249" s="122">
        <v>0</v>
      </c>
      <c r="Z1249" s="122">
        <v>0</v>
      </c>
      <c r="AA1249" s="122">
        <v>0</v>
      </c>
      <c r="AB1249" s="122">
        <v>0</v>
      </c>
      <c r="AC1249" s="122">
        <v>0</v>
      </c>
      <c r="AD1249" s="121"/>
      <c r="BO1249" s="72" t="s">
        <v>42</v>
      </c>
      <c r="BP1249" s="73" t="s">
        <v>4596</v>
      </c>
      <c r="BQ1249" s="75">
        <v>0</v>
      </c>
      <c r="BR1249" s="75">
        <v>0</v>
      </c>
      <c r="BS1249" s="75">
        <v>0</v>
      </c>
      <c r="BT1249" s="75">
        <v>288000625</v>
      </c>
      <c r="BU1249" s="75">
        <v>0</v>
      </c>
      <c r="BV1249" s="75">
        <v>0</v>
      </c>
      <c r="BW1249" s="75">
        <v>0</v>
      </c>
      <c r="BX1249" s="75">
        <v>0</v>
      </c>
      <c r="BY1249" s="75">
        <v>387000625</v>
      </c>
      <c r="BZ1249" s="75">
        <v>0</v>
      </c>
      <c r="CA1249" s="75">
        <v>0</v>
      </c>
    </row>
    <row r="1250" spans="14:79" ht="12" customHeight="1">
      <c r="N1250" s="119" t="s">
        <v>40</v>
      </c>
      <c r="O1250" s="120" t="s">
        <v>1434</v>
      </c>
      <c r="P1250" s="122">
        <v>0</v>
      </c>
      <c r="Q1250" s="122">
        <v>0</v>
      </c>
      <c r="R1250" s="122">
        <v>0</v>
      </c>
      <c r="S1250" s="122">
        <v>0</v>
      </c>
      <c r="T1250" s="122">
        <v>0</v>
      </c>
      <c r="U1250" s="122">
        <v>181000625</v>
      </c>
      <c r="V1250" s="122">
        <v>0</v>
      </c>
      <c r="W1250" s="122">
        <v>0</v>
      </c>
      <c r="X1250" s="122">
        <v>0</v>
      </c>
      <c r="Y1250" s="122">
        <v>0</v>
      </c>
      <c r="Z1250" s="122">
        <v>252000625</v>
      </c>
      <c r="AA1250" s="122">
        <v>0</v>
      </c>
      <c r="AB1250" s="122">
        <v>0</v>
      </c>
      <c r="AC1250" s="122">
        <v>0</v>
      </c>
      <c r="AD1250" s="121"/>
      <c r="BO1250" s="72" t="s">
        <v>42</v>
      </c>
      <c r="BP1250" s="73" t="s">
        <v>4597</v>
      </c>
      <c r="BQ1250" s="75">
        <v>180000625</v>
      </c>
      <c r="BR1250" s="75">
        <v>198000625</v>
      </c>
      <c r="BS1250" s="75">
        <v>0</v>
      </c>
      <c r="BT1250" s="75">
        <v>288000625</v>
      </c>
      <c r="BU1250" s="75">
        <v>0</v>
      </c>
      <c r="BV1250" s="75">
        <v>0</v>
      </c>
      <c r="BW1250" s="75">
        <v>0</v>
      </c>
      <c r="BX1250" s="75">
        <v>0</v>
      </c>
      <c r="BY1250" s="75">
        <v>0</v>
      </c>
      <c r="BZ1250" s="75">
        <v>0</v>
      </c>
      <c r="CA1250" s="75">
        <v>0</v>
      </c>
    </row>
    <row r="1251" spans="14:79" ht="12" customHeight="1">
      <c r="N1251" s="119" t="s">
        <v>40</v>
      </c>
      <c r="O1251" s="120" t="s">
        <v>335</v>
      </c>
      <c r="P1251" s="122">
        <v>0</v>
      </c>
      <c r="Q1251" s="122">
        <v>0</v>
      </c>
      <c r="R1251" s="122">
        <v>117000625</v>
      </c>
      <c r="S1251" s="122">
        <v>126000625</v>
      </c>
      <c r="T1251" s="122">
        <v>135000625</v>
      </c>
      <c r="U1251" s="122">
        <v>153000625</v>
      </c>
      <c r="V1251" s="122">
        <v>162000625</v>
      </c>
      <c r="W1251" s="122">
        <v>139000625</v>
      </c>
      <c r="X1251" s="122">
        <v>0</v>
      </c>
      <c r="Y1251" s="122">
        <v>0</v>
      </c>
      <c r="Z1251" s="122">
        <v>0</v>
      </c>
      <c r="AA1251" s="122">
        <v>0</v>
      </c>
      <c r="AB1251" s="122">
        <v>0</v>
      </c>
      <c r="AC1251" s="122">
        <v>0</v>
      </c>
      <c r="AD1251" s="121"/>
      <c r="BO1251" s="72" t="s">
        <v>42</v>
      </c>
      <c r="BP1251" s="73" t="s">
        <v>4598</v>
      </c>
      <c r="BQ1251" s="75">
        <v>245000925</v>
      </c>
      <c r="BR1251" s="75">
        <v>260000925</v>
      </c>
      <c r="BS1251" s="75">
        <v>275000925</v>
      </c>
      <c r="BT1251" s="75">
        <v>290000925</v>
      </c>
      <c r="BU1251" s="75">
        <v>305000925</v>
      </c>
      <c r="BV1251" s="75">
        <v>325000925</v>
      </c>
      <c r="BW1251" s="75">
        <v>340000925</v>
      </c>
      <c r="BX1251" s="75">
        <v>360000925</v>
      </c>
      <c r="BY1251" s="75">
        <v>390000925</v>
      </c>
      <c r="BZ1251" s="75">
        <v>0</v>
      </c>
      <c r="CA1251" s="75">
        <v>0</v>
      </c>
    </row>
    <row r="1252" spans="14:79" ht="12" customHeight="1">
      <c r="N1252" s="119" t="s">
        <v>40</v>
      </c>
      <c r="O1252" s="120" t="s">
        <v>1068</v>
      </c>
      <c r="P1252" s="122">
        <v>0</v>
      </c>
      <c r="Q1252" s="122">
        <v>0</v>
      </c>
      <c r="R1252" s="122">
        <v>103000625</v>
      </c>
      <c r="S1252" s="122">
        <v>108000625</v>
      </c>
      <c r="T1252" s="122">
        <v>117000625</v>
      </c>
      <c r="U1252" s="122">
        <v>126000625</v>
      </c>
      <c r="V1252" s="122">
        <v>135000625</v>
      </c>
      <c r="W1252" s="122">
        <v>139000625</v>
      </c>
      <c r="X1252" s="122">
        <v>0</v>
      </c>
      <c r="Y1252" s="122">
        <v>0</v>
      </c>
      <c r="Z1252" s="122">
        <v>0</v>
      </c>
      <c r="AA1252" s="122">
        <v>0</v>
      </c>
      <c r="AB1252" s="122">
        <v>0</v>
      </c>
      <c r="AC1252" s="122">
        <v>0</v>
      </c>
      <c r="AD1252" s="121"/>
      <c r="BO1252" s="72" t="s">
        <v>42</v>
      </c>
      <c r="BP1252" s="73" t="s">
        <v>4599</v>
      </c>
      <c r="BQ1252" s="75">
        <v>216000625</v>
      </c>
      <c r="BR1252" s="75">
        <v>234000625</v>
      </c>
      <c r="BS1252" s="75">
        <v>252000625</v>
      </c>
      <c r="BT1252" s="75">
        <v>279000625</v>
      </c>
      <c r="BU1252" s="75">
        <v>288000625</v>
      </c>
      <c r="BV1252" s="75">
        <v>297000625</v>
      </c>
      <c r="BW1252" s="75">
        <v>315000625</v>
      </c>
      <c r="BX1252" s="75">
        <v>342000625</v>
      </c>
      <c r="BY1252" s="75">
        <v>0</v>
      </c>
      <c r="BZ1252" s="75">
        <v>0</v>
      </c>
      <c r="CA1252" s="75">
        <v>0</v>
      </c>
    </row>
    <row r="1253" spans="14:79" ht="12" customHeight="1">
      <c r="N1253" s="119" t="s">
        <v>40</v>
      </c>
      <c r="O1253" s="120" t="s">
        <v>1069</v>
      </c>
      <c r="P1253" s="122">
        <v>0</v>
      </c>
      <c r="Q1253" s="122">
        <v>0</v>
      </c>
      <c r="R1253" s="122">
        <v>105000625</v>
      </c>
      <c r="S1253" s="122">
        <v>130000625</v>
      </c>
      <c r="T1253" s="122">
        <v>151000625</v>
      </c>
      <c r="U1253" s="122">
        <v>0</v>
      </c>
      <c r="V1253" s="122">
        <v>0</v>
      </c>
      <c r="W1253" s="122">
        <v>0</v>
      </c>
      <c r="X1253" s="122">
        <v>0</v>
      </c>
      <c r="Y1253" s="122">
        <v>0</v>
      </c>
      <c r="Z1253" s="122">
        <v>0</v>
      </c>
      <c r="AA1253" s="122">
        <v>0</v>
      </c>
      <c r="AB1253" s="122">
        <v>0</v>
      </c>
      <c r="AC1253" s="122">
        <v>0</v>
      </c>
      <c r="AD1253" s="121"/>
      <c r="BO1253" s="72" t="s">
        <v>42</v>
      </c>
      <c r="BP1253" s="73" t="s">
        <v>4600</v>
      </c>
      <c r="BQ1253" s="75">
        <v>225000625</v>
      </c>
      <c r="BR1253" s="75">
        <v>243000625</v>
      </c>
      <c r="BS1253" s="75">
        <v>288000625</v>
      </c>
      <c r="BT1253" s="75">
        <v>315000625</v>
      </c>
      <c r="BU1253" s="75">
        <v>324000625</v>
      </c>
      <c r="BV1253" s="75">
        <v>306000625</v>
      </c>
      <c r="BW1253" s="75">
        <v>0</v>
      </c>
      <c r="BX1253" s="75">
        <v>0</v>
      </c>
      <c r="BY1253" s="75">
        <v>0</v>
      </c>
      <c r="BZ1253" s="75">
        <v>0</v>
      </c>
      <c r="CA1253" s="75">
        <v>0</v>
      </c>
    </row>
    <row r="1254" spans="14:79" ht="12" customHeight="1">
      <c r="N1254" s="119" t="s">
        <v>40</v>
      </c>
      <c r="O1254" s="120" t="s">
        <v>1070</v>
      </c>
      <c r="P1254" s="122">
        <v>0</v>
      </c>
      <c r="Q1254" s="122">
        <v>0</v>
      </c>
      <c r="R1254" s="122">
        <v>105000625</v>
      </c>
      <c r="S1254" s="122">
        <v>128000625</v>
      </c>
      <c r="T1254" s="122">
        <v>0</v>
      </c>
      <c r="U1254" s="122">
        <v>0</v>
      </c>
      <c r="V1254" s="122">
        <v>0</v>
      </c>
      <c r="W1254" s="122">
        <v>0</v>
      </c>
      <c r="X1254" s="122">
        <v>0</v>
      </c>
      <c r="Y1254" s="122">
        <v>0</v>
      </c>
      <c r="Z1254" s="122">
        <v>0</v>
      </c>
      <c r="AA1254" s="122">
        <v>0</v>
      </c>
      <c r="AB1254" s="122">
        <v>0</v>
      </c>
      <c r="AC1254" s="122">
        <v>0</v>
      </c>
      <c r="AD1254" s="121"/>
      <c r="BO1254" s="72" t="s">
        <v>42</v>
      </c>
      <c r="BP1254" s="73" t="s">
        <v>4601</v>
      </c>
      <c r="BQ1254" s="75">
        <v>225000625</v>
      </c>
      <c r="BR1254" s="75">
        <v>243000625</v>
      </c>
      <c r="BS1254" s="75">
        <v>261000625</v>
      </c>
      <c r="BT1254" s="75">
        <v>288000625</v>
      </c>
      <c r="BU1254" s="75">
        <v>324000625</v>
      </c>
      <c r="BV1254" s="75">
        <v>306000625</v>
      </c>
      <c r="BW1254" s="75">
        <v>324000625</v>
      </c>
      <c r="BX1254" s="75">
        <v>0</v>
      </c>
      <c r="BY1254" s="75">
        <v>0</v>
      </c>
      <c r="BZ1254" s="75">
        <v>0</v>
      </c>
      <c r="CA1254" s="75">
        <v>0</v>
      </c>
    </row>
    <row r="1255" spans="14:79" ht="12" customHeight="1">
      <c r="N1255" s="119" t="s">
        <v>40</v>
      </c>
      <c r="O1255" s="120" t="s">
        <v>1071</v>
      </c>
      <c r="P1255" s="122">
        <v>0</v>
      </c>
      <c r="Q1255" s="122">
        <v>0</v>
      </c>
      <c r="R1255" s="122">
        <v>123000625</v>
      </c>
      <c r="S1255" s="122">
        <v>128000625</v>
      </c>
      <c r="T1255" s="122">
        <v>0</v>
      </c>
      <c r="U1255" s="122">
        <v>0</v>
      </c>
      <c r="V1255" s="122">
        <v>0</v>
      </c>
      <c r="W1255" s="122">
        <v>0</v>
      </c>
      <c r="X1255" s="122">
        <v>0</v>
      </c>
      <c r="Y1255" s="122">
        <v>0</v>
      </c>
      <c r="Z1255" s="122">
        <v>0</v>
      </c>
      <c r="AA1255" s="122">
        <v>0</v>
      </c>
      <c r="AB1255" s="122">
        <v>0</v>
      </c>
      <c r="AC1255" s="122">
        <v>0</v>
      </c>
      <c r="AD1255" s="121"/>
      <c r="BO1255" s="72" t="s">
        <v>42</v>
      </c>
      <c r="BP1255" s="73" t="s">
        <v>4602</v>
      </c>
      <c r="BQ1255" s="75">
        <v>225000625</v>
      </c>
      <c r="BR1255" s="75">
        <v>0</v>
      </c>
      <c r="BS1255" s="75">
        <v>270000625</v>
      </c>
      <c r="BT1255" s="75">
        <v>0</v>
      </c>
      <c r="BU1255" s="75">
        <v>306000625</v>
      </c>
      <c r="BV1255" s="75">
        <v>0</v>
      </c>
      <c r="BW1255" s="75">
        <v>333000625</v>
      </c>
      <c r="BX1255" s="75">
        <v>0</v>
      </c>
      <c r="BY1255" s="75">
        <v>0</v>
      </c>
      <c r="BZ1255" s="75">
        <v>0</v>
      </c>
      <c r="CA1255" s="75">
        <v>0</v>
      </c>
    </row>
    <row r="1256" spans="14:79" ht="12" customHeight="1">
      <c r="N1256" s="119" t="s">
        <v>40</v>
      </c>
      <c r="O1256" s="120" t="s">
        <v>2097</v>
      </c>
      <c r="P1256" s="122">
        <v>0</v>
      </c>
      <c r="Q1256" s="122">
        <v>0</v>
      </c>
      <c r="R1256" s="122">
        <v>0</v>
      </c>
      <c r="S1256" s="122">
        <v>0</v>
      </c>
      <c r="T1256" s="122">
        <v>0</v>
      </c>
      <c r="U1256" s="122">
        <v>162000625</v>
      </c>
      <c r="V1256" s="122">
        <v>0</v>
      </c>
      <c r="W1256" s="122">
        <v>0</v>
      </c>
      <c r="X1256" s="122">
        <v>0</v>
      </c>
      <c r="Y1256" s="122">
        <v>0</v>
      </c>
      <c r="Z1256" s="122">
        <v>0</v>
      </c>
      <c r="AA1256" s="122">
        <v>0</v>
      </c>
      <c r="AB1256" s="122">
        <v>0</v>
      </c>
      <c r="AC1256" s="122">
        <v>0</v>
      </c>
      <c r="AD1256" s="121"/>
      <c r="BO1256" s="72" t="s">
        <v>42</v>
      </c>
      <c r="BP1256" s="73" t="s">
        <v>4603</v>
      </c>
      <c r="BQ1256" s="75">
        <v>0</v>
      </c>
      <c r="BR1256" s="75">
        <v>0</v>
      </c>
      <c r="BS1256" s="75">
        <v>0</v>
      </c>
      <c r="BT1256" s="75">
        <v>288000625</v>
      </c>
      <c r="BU1256" s="75">
        <v>0</v>
      </c>
      <c r="BV1256" s="75">
        <v>0</v>
      </c>
      <c r="BW1256" s="75">
        <v>300000625</v>
      </c>
      <c r="BX1256" s="75">
        <v>0</v>
      </c>
      <c r="BY1256" s="75">
        <v>0</v>
      </c>
      <c r="BZ1256" s="75">
        <v>0</v>
      </c>
      <c r="CA1256" s="75">
        <v>0</v>
      </c>
    </row>
    <row r="1257" spans="14:79" ht="12" customHeight="1">
      <c r="N1257" s="119" t="s">
        <v>40</v>
      </c>
      <c r="O1257" s="120" t="s">
        <v>1072</v>
      </c>
      <c r="P1257" s="122">
        <v>0</v>
      </c>
      <c r="Q1257" s="122">
        <v>0</v>
      </c>
      <c r="R1257" s="122">
        <v>119000625</v>
      </c>
      <c r="S1257" s="122">
        <v>135000625</v>
      </c>
      <c r="T1257" s="122">
        <v>162000625</v>
      </c>
      <c r="U1257" s="122">
        <v>180000625</v>
      </c>
      <c r="V1257" s="122">
        <v>198000625</v>
      </c>
      <c r="W1257" s="122">
        <v>207000625</v>
      </c>
      <c r="X1257" s="122">
        <v>216000625</v>
      </c>
      <c r="Y1257" s="122">
        <v>225000625</v>
      </c>
      <c r="Z1257" s="122">
        <v>0</v>
      </c>
      <c r="AA1257" s="122">
        <v>0</v>
      </c>
      <c r="AB1257" s="122">
        <v>0</v>
      </c>
      <c r="AC1257" s="122">
        <v>0</v>
      </c>
      <c r="AD1257" s="121"/>
      <c r="BO1257" s="72" t="s">
        <v>42</v>
      </c>
      <c r="BP1257" s="73" t="s">
        <v>4604</v>
      </c>
      <c r="BQ1257" s="75">
        <v>0</v>
      </c>
      <c r="BR1257" s="75">
        <v>0</v>
      </c>
      <c r="BS1257" s="75">
        <v>0</v>
      </c>
      <c r="BT1257" s="75">
        <v>0</v>
      </c>
      <c r="BU1257" s="75">
        <v>0</v>
      </c>
      <c r="BV1257" s="75">
        <v>306000625</v>
      </c>
      <c r="BW1257" s="75">
        <v>324000625</v>
      </c>
      <c r="BX1257" s="75">
        <v>342000625</v>
      </c>
      <c r="BY1257" s="75">
        <v>0</v>
      </c>
      <c r="BZ1257" s="75">
        <v>0</v>
      </c>
      <c r="CA1257" s="75">
        <v>0</v>
      </c>
    </row>
    <row r="1258" spans="14:79" ht="12" customHeight="1">
      <c r="N1258" s="119" t="s">
        <v>40</v>
      </c>
      <c r="O1258" s="120" t="s">
        <v>1705</v>
      </c>
      <c r="P1258" s="122">
        <v>90000625</v>
      </c>
      <c r="Q1258" s="122">
        <v>112000625</v>
      </c>
      <c r="R1258" s="122">
        <v>108000625</v>
      </c>
      <c r="S1258" s="122">
        <v>112000625</v>
      </c>
      <c r="T1258" s="122">
        <v>117000625</v>
      </c>
      <c r="U1258" s="122">
        <v>160000625</v>
      </c>
      <c r="V1258" s="122">
        <v>0</v>
      </c>
      <c r="W1258" s="122">
        <v>0</v>
      </c>
      <c r="X1258" s="122">
        <v>0</v>
      </c>
      <c r="Y1258" s="122">
        <v>0</v>
      </c>
      <c r="Z1258" s="122">
        <v>0</v>
      </c>
      <c r="AA1258" s="122">
        <v>0</v>
      </c>
      <c r="AB1258" s="122">
        <v>0</v>
      </c>
      <c r="AC1258" s="122">
        <v>0</v>
      </c>
      <c r="AD1258" s="121"/>
      <c r="BO1258" s="72" t="s">
        <v>42</v>
      </c>
      <c r="BP1258" s="73" t="s">
        <v>4605</v>
      </c>
      <c r="BQ1258" s="75">
        <v>0</v>
      </c>
      <c r="BR1258" s="75">
        <v>0</v>
      </c>
      <c r="BS1258" s="75">
        <v>252000625</v>
      </c>
      <c r="BT1258" s="75">
        <v>279000625</v>
      </c>
      <c r="BU1258" s="75">
        <v>0</v>
      </c>
      <c r="BV1258" s="75">
        <v>0</v>
      </c>
      <c r="BW1258" s="75">
        <v>0</v>
      </c>
      <c r="BX1258" s="75">
        <v>0</v>
      </c>
      <c r="BY1258" s="75">
        <v>0</v>
      </c>
      <c r="BZ1258" s="75">
        <v>0</v>
      </c>
      <c r="CA1258" s="75">
        <v>0</v>
      </c>
    </row>
    <row r="1259" spans="14:79" ht="12" customHeight="1">
      <c r="N1259" s="119" t="s">
        <v>40</v>
      </c>
      <c r="O1259" s="120" t="s">
        <v>1171</v>
      </c>
      <c r="P1259" s="122">
        <v>90000625</v>
      </c>
      <c r="Q1259" s="122">
        <v>117000625</v>
      </c>
      <c r="R1259" s="122">
        <v>144000625</v>
      </c>
      <c r="S1259" s="122">
        <v>139000625</v>
      </c>
      <c r="T1259" s="122">
        <v>152000625</v>
      </c>
      <c r="U1259" s="122">
        <v>171000625</v>
      </c>
      <c r="V1259" s="122">
        <v>180000625</v>
      </c>
      <c r="W1259" s="122">
        <v>189000625</v>
      </c>
      <c r="X1259" s="122">
        <v>198000625</v>
      </c>
      <c r="Y1259" s="122">
        <v>207000625</v>
      </c>
      <c r="Z1259" s="122">
        <v>216000625</v>
      </c>
      <c r="AA1259" s="122">
        <v>0</v>
      </c>
      <c r="AB1259" s="122">
        <v>0</v>
      </c>
      <c r="AC1259" s="122">
        <v>0</v>
      </c>
      <c r="AD1259" s="121"/>
      <c r="BO1259" s="72" t="s">
        <v>42</v>
      </c>
      <c r="BP1259" s="73" t="s">
        <v>4606</v>
      </c>
      <c r="BQ1259" s="75">
        <v>207000625</v>
      </c>
      <c r="BR1259" s="75">
        <v>234000625</v>
      </c>
      <c r="BS1259" s="75">
        <v>0</v>
      </c>
      <c r="BT1259" s="75">
        <v>270000625</v>
      </c>
      <c r="BU1259" s="75">
        <v>279000625</v>
      </c>
      <c r="BV1259" s="75">
        <v>288000625</v>
      </c>
      <c r="BW1259" s="75">
        <v>306000625</v>
      </c>
      <c r="BX1259" s="75">
        <v>324000625</v>
      </c>
      <c r="BY1259" s="75">
        <v>342000625</v>
      </c>
      <c r="BZ1259" s="75">
        <v>0</v>
      </c>
      <c r="CA1259" s="75">
        <v>0</v>
      </c>
    </row>
    <row r="1260" spans="14:79" ht="12" customHeight="1">
      <c r="N1260" s="119" t="s">
        <v>40</v>
      </c>
      <c r="O1260" s="120" t="s">
        <v>880</v>
      </c>
      <c r="P1260" s="122">
        <v>79000625</v>
      </c>
      <c r="Q1260" s="122">
        <v>81000625</v>
      </c>
      <c r="R1260" s="122">
        <v>106000625</v>
      </c>
      <c r="S1260" s="122">
        <v>132000625</v>
      </c>
      <c r="T1260" s="122">
        <v>0</v>
      </c>
      <c r="U1260" s="122">
        <v>0</v>
      </c>
      <c r="V1260" s="122">
        <v>0</v>
      </c>
      <c r="W1260" s="122">
        <v>0</v>
      </c>
      <c r="X1260" s="122">
        <v>0</v>
      </c>
      <c r="Y1260" s="122">
        <v>0</v>
      </c>
      <c r="Z1260" s="122">
        <v>0</v>
      </c>
      <c r="AA1260" s="122">
        <v>0</v>
      </c>
      <c r="AB1260" s="122">
        <v>0</v>
      </c>
      <c r="AC1260" s="122">
        <v>0</v>
      </c>
      <c r="AD1260" s="121"/>
      <c r="BO1260" s="72" t="s">
        <v>42</v>
      </c>
      <c r="BP1260" s="73" t="s">
        <v>4607</v>
      </c>
      <c r="BQ1260" s="75">
        <v>207000625</v>
      </c>
      <c r="BR1260" s="75">
        <v>225000625</v>
      </c>
      <c r="BS1260" s="75">
        <v>243000625</v>
      </c>
      <c r="BT1260" s="75">
        <v>270000625</v>
      </c>
      <c r="BU1260" s="75">
        <v>0</v>
      </c>
      <c r="BV1260" s="75">
        <v>0</v>
      </c>
      <c r="BW1260" s="75">
        <v>0</v>
      </c>
      <c r="BX1260" s="75">
        <v>0</v>
      </c>
      <c r="BY1260" s="75">
        <v>0</v>
      </c>
      <c r="BZ1260" s="75">
        <v>0</v>
      </c>
      <c r="CA1260" s="75">
        <v>0</v>
      </c>
    </row>
    <row r="1261" spans="14:79" ht="12" customHeight="1">
      <c r="N1261" s="119" t="s">
        <v>40</v>
      </c>
      <c r="O1261" s="120" t="s">
        <v>1805</v>
      </c>
      <c r="P1261" s="122">
        <v>90000625</v>
      </c>
      <c r="Q1261" s="122">
        <v>112000625</v>
      </c>
      <c r="R1261" s="122">
        <v>0</v>
      </c>
      <c r="S1261" s="122">
        <v>0</v>
      </c>
      <c r="T1261" s="122">
        <v>0</v>
      </c>
      <c r="U1261" s="122">
        <v>0</v>
      </c>
      <c r="V1261" s="122">
        <v>153000625</v>
      </c>
      <c r="W1261" s="122">
        <v>180000625</v>
      </c>
      <c r="X1261" s="122">
        <v>198000625</v>
      </c>
      <c r="Y1261" s="122">
        <v>0</v>
      </c>
      <c r="Z1261" s="122">
        <v>0</v>
      </c>
      <c r="AA1261" s="122">
        <v>0</v>
      </c>
      <c r="AB1261" s="122">
        <v>0</v>
      </c>
      <c r="AC1261" s="122">
        <v>0</v>
      </c>
      <c r="AD1261" s="121"/>
      <c r="BO1261" s="72" t="s">
        <v>42</v>
      </c>
      <c r="BP1261" s="73" t="s">
        <v>4608</v>
      </c>
      <c r="BQ1261" s="75">
        <v>216000625</v>
      </c>
      <c r="BR1261" s="75">
        <v>0</v>
      </c>
      <c r="BS1261" s="75">
        <v>0</v>
      </c>
      <c r="BT1261" s="75">
        <v>279000625</v>
      </c>
      <c r="BU1261" s="75">
        <v>288000625</v>
      </c>
      <c r="BV1261" s="75">
        <v>297000625</v>
      </c>
      <c r="BW1261" s="75">
        <v>0</v>
      </c>
      <c r="BX1261" s="75">
        <v>0</v>
      </c>
      <c r="BY1261" s="75">
        <v>0</v>
      </c>
      <c r="BZ1261" s="75">
        <v>0</v>
      </c>
      <c r="CA1261" s="75">
        <v>0</v>
      </c>
    </row>
    <row r="1262" spans="14:79" ht="12" customHeight="1">
      <c r="N1262" s="119" t="s">
        <v>40</v>
      </c>
      <c r="O1262" s="120" t="s">
        <v>1172</v>
      </c>
      <c r="P1262" s="122">
        <v>90000925</v>
      </c>
      <c r="Q1262" s="122">
        <v>95000925</v>
      </c>
      <c r="R1262" s="122">
        <v>125000925</v>
      </c>
      <c r="S1262" s="122">
        <v>150000925</v>
      </c>
      <c r="T1262" s="122">
        <v>160000925</v>
      </c>
      <c r="U1262" s="122">
        <v>170000925</v>
      </c>
      <c r="V1262" s="122">
        <v>180000925</v>
      </c>
      <c r="W1262" s="122">
        <v>185000925</v>
      </c>
      <c r="X1262" s="122">
        <v>190000925</v>
      </c>
      <c r="Y1262" s="122">
        <v>0</v>
      </c>
      <c r="Z1262" s="122">
        <v>0</v>
      </c>
      <c r="AA1262" s="122">
        <v>0</v>
      </c>
      <c r="AB1262" s="122">
        <v>0</v>
      </c>
      <c r="AC1262" s="122">
        <v>0</v>
      </c>
      <c r="AD1262" s="121"/>
      <c r="BO1262" s="72" t="s">
        <v>42</v>
      </c>
      <c r="BP1262" s="73" t="s">
        <v>4609</v>
      </c>
      <c r="BQ1262" s="75">
        <v>0</v>
      </c>
      <c r="BR1262" s="75">
        <v>0</v>
      </c>
      <c r="BS1262" s="75">
        <v>0</v>
      </c>
      <c r="BT1262" s="75">
        <v>0</v>
      </c>
      <c r="BU1262" s="75">
        <v>270000625</v>
      </c>
      <c r="BV1262" s="75">
        <v>0</v>
      </c>
      <c r="BW1262" s="75">
        <v>0</v>
      </c>
      <c r="BX1262" s="75">
        <v>0</v>
      </c>
      <c r="BY1262" s="75">
        <v>0</v>
      </c>
      <c r="BZ1262" s="75">
        <v>0</v>
      </c>
      <c r="CA1262" s="75">
        <v>0</v>
      </c>
    </row>
    <row r="1263" spans="14:79" ht="12" customHeight="1">
      <c r="N1263" s="119" t="s">
        <v>40</v>
      </c>
      <c r="O1263" s="120" t="s">
        <v>975</v>
      </c>
      <c r="P1263" s="122">
        <v>0</v>
      </c>
      <c r="Q1263" s="122">
        <v>111000625</v>
      </c>
      <c r="R1263" s="122">
        <v>117000625</v>
      </c>
      <c r="S1263" s="122">
        <v>0</v>
      </c>
      <c r="T1263" s="122">
        <v>0</v>
      </c>
      <c r="U1263" s="122">
        <v>176000625</v>
      </c>
      <c r="V1263" s="122">
        <v>0</v>
      </c>
      <c r="W1263" s="122">
        <v>0</v>
      </c>
      <c r="X1263" s="122">
        <v>0</v>
      </c>
      <c r="Y1263" s="122">
        <v>0</v>
      </c>
      <c r="Z1263" s="122">
        <v>0</v>
      </c>
      <c r="AA1263" s="122">
        <v>0</v>
      </c>
      <c r="AB1263" s="122">
        <v>0</v>
      </c>
      <c r="AC1263" s="122">
        <v>0</v>
      </c>
      <c r="AD1263" s="121"/>
      <c r="BO1263" s="72" t="s">
        <v>42</v>
      </c>
      <c r="BP1263" s="73" t="s">
        <v>4610</v>
      </c>
      <c r="BQ1263" s="75">
        <v>265000026</v>
      </c>
      <c r="BR1263" s="75">
        <v>290000026</v>
      </c>
      <c r="BS1263" s="75">
        <v>0</v>
      </c>
      <c r="BT1263" s="75">
        <v>0</v>
      </c>
      <c r="BU1263" s="75">
        <v>0</v>
      </c>
      <c r="BV1263" s="75">
        <v>0</v>
      </c>
      <c r="BW1263" s="75">
        <v>0</v>
      </c>
      <c r="BX1263" s="75">
        <v>0</v>
      </c>
      <c r="BY1263" s="75">
        <v>0</v>
      </c>
      <c r="BZ1263" s="75">
        <v>0</v>
      </c>
      <c r="CA1263" s="75">
        <v>0</v>
      </c>
    </row>
    <row r="1264" spans="14:79" ht="12" customHeight="1">
      <c r="N1264" s="119" t="s">
        <v>40</v>
      </c>
      <c r="O1264" s="120" t="s">
        <v>976</v>
      </c>
      <c r="P1264" s="122">
        <v>0</v>
      </c>
      <c r="Q1264" s="122">
        <v>98000625</v>
      </c>
      <c r="R1264" s="122">
        <v>117000625</v>
      </c>
      <c r="S1264" s="122">
        <v>0</v>
      </c>
      <c r="T1264" s="122">
        <v>0</v>
      </c>
      <c r="U1264" s="122">
        <v>0</v>
      </c>
      <c r="V1264" s="122">
        <v>0</v>
      </c>
      <c r="W1264" s="122">
        <v>0</v>
      </c>
      <c r="X1264" s="122">
        <v>0</v>
      </c>
      <c r="Y1264" s="122">
        <v>0</v>
      </c>
      <c r="Z1264" s="122">
        <v>0</v>
      </c>
      <c r="AA1264" s="122">
        <v>0</v>
      </c>
      <c r="AB1264" s="122">
        <v>0</v>
      </c>
      <c r="AC1264" s="122">
        <v>0</v>
      </c>
      <c r="AD1264" s="121"/>
      <c r="BO1264" s="72" t="s">
        <v>42</v>
      </c>
      <c r="BP1264" s="73" t="s">
        <v>4611</v>
      </c>
      <c r="BQ1264" s="75">
        <v>0</v>
      </c>
      <c r="BR1264" s="75">
        <v>243000625</v>
      </c>
      <c r="BS1264" s="75">
        <v>261000625</v>
      </c>
      <c r="BT1264" s="75">
        <v>288000625</v>
      </c>
      <c r="BU1264" s="75">
        <v>297000625</v>
      </c>
      <c r="BV1264" s="75">
        <v>306000625</v>
      </c>
      <c r="BW1264" s="75">
        <v>0</v>
      </c>
      <c r="BX1264" s="75">
        <v>0</v>
      </c>
      <c r="BY1264" s="75">
        <v>0</v>
      </c>
      <c r="BZ1264" s="75">
        <v>0</v>
      </c>
      <c r="CA1264" s="75">
        <v>0</v>
      </c>
    </row>
    <row r="1265" spans="14:79" ht="12" customHeight="1">
      <c r="N1265" s="119" t="s">
        <v>40</v>
      </c>
      <c r="O1265" s="120" t="s">
        <v>977</v>
      </c>
      <c r="P1265" s="122">
        <v>0</v>
      </c>
      <c r="Q1265" s="122">
        <v>104000625</v>
      </c>
      <c r="R1265" s="122">
        <v>117000625</v>
      </c>
      <c r="S1265" s="122">
        <v>0</v>
      </c>
      <c r="T1265" s="122">
        <v>0</v>
      </c>
      <c r="U1265" s="122">
        <v>176000625</v>
      </c>
      <c r="V1265" s="122">
        <v>0</v>
      </c>
      <c r="W1265" s="122">
        <v>0</v>
      </c>
      <c r="X1265" s="122">
        <v>0</v>
      </c>
      <c r="Y1265" s="122">
        <v>0</v>
      </c>
      <c r="Z1265" s="122">
        <v>0</v>
      </c>
      <c r="AA1265" s="122">
        <v>0</v>
      </c>
      <c r="AB1265" s="122">
        <v>0</v>
      </c>
      <c r="AC1265" s="122">
        <v>0</v>
      </c>
      <c r="AD1265" s="121"/>
      <c r="BO1265" s="72" t="s">
        <v>42</v>
      </c>
      <c r="BP1265" s="73" t="s">
        <v>4612</v>
      </c>
      <c r="BQ1265" s="75">
        <v>0</v>
      </c>
      <c r="BR1265" s="75">
        <v>0</v>
      </c>
      <c r="BS1265" s="75">
        <v>0</v>
      </c>
      <c r="BT1265" s="75">
        <v>0</v>
      </c>
      <c r="BU1265" s="75">
        <v>0</v>
      </c>
      <c r="BV1265" s="75">
        <v>360000625</v>
      </c>
      <c r="BW1265" s="75">
        <v>0</v>
      </c>
      <c r="BX1265" s="75">
        <v>405000625</v>
      </c>
      <c r="BY1265" s="75">
        <v>0</v>
      </c>
      <c r="BZ1265" s="75">
        <v>0</v>
      </c>
      <c r="CA1265" s="75">
        <v>0</v>
      </c>
    </row>
    <row r="1266" spans="14:79" ht="12" customHeight="1">
      <c r="N1266" s="119" t="s">
        <v>40</v>
      </c>
      <c r="O1266" s="120" t="s">
        <v>978</v>
      </c>
      <c r="P1266" s="122">
        <v>0</v>
      </c>
      <c r="Q1266" s="122">
        <v>91000625</v>
      </c>
      <c r="R1266" s="122">
        <v>119000625</v>
      </c>
      <c r="S1266" s="122">
        <v>0</v>
      </c>
      <c r="T1266" s="122">
        <v>0</v>
      </c>
      <c r="U1266" s="122">
        <v>0</v>
      </c>
      <c r="V1266" s="122">
        <v>0</v>
      </c>
      <c r="W1266" s="122">
        <v>0</v>
      </c>
      <c r="X1266" s="122">
        <v>0</v>
      </c>
      <c r="Y1266" s="122">
        <v>0</v>
      </c>
      <c r="Z1266" s="122">
        <v>0</v>
      </c>
      <c r="AA1266" s="122">
        <v>0</v>
      </c>
      <c r="AB1266" s="122">
        <v>0</v>
      </c>
      <c r="AC1266" s="122">
        <v>0</v>
      </c>
      <c r="AD1266" s="121"/>
      <c r="BO1266" s="72" t="s">
        <v>42</v>
      </c>
      <c r="BP1266" s="73" t="s">
        <v>4613</v>
      </c>
      <c r="BQ1266" s="75">
        <v>216000625</v>
      </c>
      <c r="BR1266" s="75">
        <v>270000625</v>
      </c>
      <c r="BS1266" s="75">
        <v>288000625</v>
      </c>
      <c r="BT1266" s="75">
        <v>315000625</v>
      </c>
      <c r="BU1266" s="75">
        <v>324000625</v>
      </c>
      <c r="BV1266" s="75">
        <v>0</v>
      </c>
      <c r="BW1266" s="75">
        <v>0</v>
      </c>
      <c r="BX1266" s="75">
        <v>0</v>
      </c>
      <c r="BY1266" s="75">
        <v>0</v>
      </c>
      <c r="BZ1266" s="75">
        <v>0</v>
      </c>
      <c r="CA1266" s="75">
        <v>0</v>
      </c>
    </row>
    <row r="1267" spans="14:79" ht="12" customHeight="1">
      <c r="N1267" s="119" t="s">
        <v>40</v>
      </c>
      <c r="O1267" s="120" t="s">
        <v>182</v>
      </c>
      <c r="P1267" s="122">
        <v>79000625</v>
      </c>
      <c r="Q1267" s="122">
        <v>94000625</v>
      </c>
      <c r="R1267" s="122">
        <v>99000625</v>
      </c>
      <c r="S1267" s="122">
        <v>117000625</v>
      </c>
      <c r="T1267" s="122">
        <v>126000625</v>
      </c>
      <c r="U1267" s="122">
        <v>162000625</v>
      </c>
      <c r="V1267" s="122">
        <v>0</v>
      </c>
      <c r="W1267" s="122">
        <v>198000625</v>
      </c>
      <c r="X1267" s="122">
        <v>225000625</v>
      </c>
      <c r="Y1267" s="122">
        <v>234000625</v>
      </c>
      <c r="Z1267" s="122">
        <v>243000625</v>
      </c>
      <c r="AA1267" s="122">
        <v>0</v>
      </c>
      <c r="AB1267" s="122">
        <v>0</v>
      </c>
      <c r="AC1267" s="122">
        <v>0</v>
      </c>
      <c r="AD1267" s="121"/>
      <c r="BO1267" s="72" t="s">
        <v>42</v>
      </c>
      <c r="BP1267" s="73" t="s">
        <v>4614</v>
      </c>
      <c r="BQ1267" s="75">
        <v>225000625</v>
      </c>
      <c r="BR1267" s="75">
        <v>243000625</v>
      </c>
      <c r="BS1267" s="75">
        <v>261000625</v>
      </c>
      <c r="BT1267" s="75">
        <v>288000625</v>
      </c>
      <c r="BU1267" s="75">
        <v>297000625</v>
      </c>
      <c r="BV1267" s="75">
        <v>324000625</v>
      </c>
      <c r="BW1267" s="75">
        <v>342000625</v>
      </c>
      <c r="BX1267" s="75">
        <v>0</v>
      </c>
      <c r="BY1267" s="75">
        <v>0</v>
      </c>
      <c r="BZ1267" s="75">
        <v>0</v>
      </c>
      <c r="CA1267" s="75">
        <v>0</v>
      </c>
    </row>
    <row r="1268" spans="14:79" ht="12" customHeight="1">
      <c r="N1268" s="119" t="s">
        <v>40</v>
      </c>
      <c r="O1268" s="120" t="s">
        <v>183</v>
      </c>
      <c r="P1268" s="122">
        <v>90000625</v>
      </c>
      <c r="Q1268" s="122">
        <v>84000625</v>
      </c>
      <c r="R1268" s="122">
        <v>111000625</v>
      </c>
      <c r="S1268" s="122">
        <v>0</v>
      </c>
      <c r="T1268" s="122">
        <v>0</v>
      </c>
      <c r="U1268" s="122">
        <v>0</v>
      </c>
      <c r="V1268" s="122">
        <v>0</v>
      </c>
      <c r="W1268" s="122">
        <v>0</v>
      </c>
      <c r="X1268" s="122">
        <v>0</v>
      </c>
      <c r="Y1268" s="122">
        <v>0</v>
      </c>
      <c r="Z1268" s="122">
        <v>0</v>
      </c>
      <c r="AA1268" s="122">
        <v>0</v>
      </c>
      <c r="AB1268" s="122">
        <v>0</v>
      </c>
      <c r="AC1268" s="122">
        <v>0</v>
      </c>
      <c r="AD1268" s="121"/>
      <c r="BO1268" s="72" t="s">
        <v>42</v>
      </c>
      <c r="BP1268" s="73" t="s">
        <v>4615</v>
      </c>
      <c r="BQ1268" s="75">
        <v>216000625</v>
      </c>
      <c r="BR1268" s="75">
        <v>0</v>
      </c>
      <c r="BS1268" s="75">
        <v>0</v>
      </c>
      <c r="BT1268" s="75">
        <v>279000625</v>
      </c>
      <c r="BU1268" s="75">
        <v>288000625</v>
      </c>
      <c r="BV1268" s="75">
        <v>297000625</v>
      </c>
      <c r="BW1268" s="75">
        <v>0</v>
      </c>
      <c r="BX1268" s="75">
        <v>0</v>
      </c>
      <c r="BY1268" s="75">
        <v>0</v>
      </c>
      <c r="BZ1268" s="75">
        <v>0</v>
      </c>
      <c r="CA1268" s="75">
        <v>0</v>
      </c>
    </row>
    <row r="1269" spans="14:79" ht="12" customHeight="1">
      <c r="N1269" s="119" t="s">
        <v>40</v>
      </c>
      <c r="O1269" s="120" t="s">
        <v>184</v>
      </c>
      <c r="P1269" s="122">
        <v>85000625</v>
      </c>
      <c r="Q1269" s="122">
        <v>94000625</v>
      </c>
      <c r="R1269" s="122">
        <v>99000625</v>
      </c>
      <c r="S1269" s="122">
        <v>117000625</v>
      </c>
      <c r="T1269" s="122">
        <v>126000625</v>
      </c>
      <c r="U1269" s="122">
        <v>162000625</v>
      </c>
      <c r="V1269" s="122">
        <v>0</v>
      </c>
      <c r="W1269" s="122">
        <v>198000625</v>
      </c>
      <c r="X1269" s="122">
        <v>225000625</v>
      </c>
      <c r="Y1269" s="122">
        <v>234000625</v>
      </c>
      <c r="Z1269" s="122">
        <v>243000625</v>
      </c>
      <c r="AA1269" s="122">
        <v>0</v>
      </c>
      <c r="AB1269" s="122">
        <v>0</v>
      </c>
      <c r="AC1269" s="122">
        <v>0</v>
      </c>
      <c r="AD1269" s="121"/>
      <c r="BO1269" s="72" t="s">
        <v>42</v>
      </c>
      <c r="BP1269" s="73" t="s">
        <v>4616</v>
      </c>
      <c r="BQ1269" s="75">
        <v>252000625</v>
      </c>
      <c r="BR1269" s="75">
        <v>270000625</v>
      </c>
      <c r="BS1269" s="75">
        <v>270000625</v>
      </c>
      <c r="BT1269" s="75">
        <v>0</v>
      </c>
      <c r="BU1269" s="75">
        <v>306000625</v>
      </c>
      <c r="BV1269" s="75">
        <v>0</v>
      </c>
      <c r="BW1269" s="75">
        <v>0</v>
      </c>
      <c r="BX1269" s="75">
        <v>0</v>
      </c>
      <c r="BY1269" s="75">
        <v>0</v>
      </c>
      <c r="BZ1269" s="75">
        <v>0</v>
      </c>
      <c r="CA1269" s="75">
        <v>0</v>
      </c>
    </row>
    <row r="1270" spans="14:79" ht="12" customHeight="1">
      <c r="N1270" s="119" t="s">
        <v>40</v>
      </c>
      <c r="O1270" s="120" t="s">
        <v>881</v>
      </c>
      <c r="P1270" s="122">
        <v>86000625</v>
      </c>
      <c r="Q1270" s="122">
        <v>93000625</v>
      </c>
      <c r="R1270" s="122">
        <v>119000625</v>
      </c>
      <c r="S1270" s="122">
        <v>0</v>
      </c>
      <c r="T1270" s="122">
        <v>0</v>
      </c>
      <c r="U1270" s="122">
        <v>0</v>
      </c>
      <c r="V1270" s="122">
        <v>0</v>
      </c>
      <c r="W1270" s="122">
        <v>0</v>
      </c>
      <c r="X1270" s="122">
        <v>0</v>
      </c>
      <c r="Y1270" s="122">
        <v>0</v>
      </c>
      <c r="Z1270" s="122">
        <v>0</v>
      </c>
      <c r="AA1270" s="122">
        <v>0</v>
      </c>
      <c r="AB1270" s="122">
        <v>0</v>
      </c>
      <c r="AC1270" s="122">
        <v>0</v>
      </c>
      <c r="AD1270" s="121"/>
      <c r="BO1270" s="72" t="s">
        <v>42</v>
      </c>
      <c r="BP1270" s="73" t="s">
        <v>4617</v>
      </c>
      <c r="BQ1270" s="75">
        <v>225000625</v>
      </c>
      <c r="BR1270" s="75">
        <v>270000625</v>
      </c>
      <c r="BS1270" s="75">
        <v>261000625</v>
      </c>
      <c r="BT1270" s="75">
        <v>0</v>
      </c>
      <c r="BU1270" s="75">
        <v>324000625</v>
      </c>
      <c r="BV1270" s="75">
        <v>0</v>
      </c>
      <c r="BW1270" s="75">
        <v>0</v>
      </c>
      <c r="BX1270" s="75">
        <v>0</v>
      </c>
      <c r="BY1270" s="75">
        <v>0</v>
      </c>
      <c r="BZ1270" s="75">
        <v>0</v>
      </c>
      <c r="CA1270" s="75">
        <v>0</v>
      </c>
    </row>
    <row r="1271" spans="14:79" ht="12" customHeight="1">
      <c r="N1271" s="119" t="s">
        <v>40</v>
      </c>
      <c r="O1271" s="120" t="s">
        <v>882</v>
      </c>
      <c r="P1271" s="122">
        <v>81000625</v>
      </c>
      <c r="Q1271" s="122">
        <v>81000625</v>
      </c>
      <c r="R1271" s="122">
        <v>106000625</v>
      </c>
      <c r="S1271" s="122">
        <v>132000625</v>
      </c>
      <c r="T1271" s="122">
        <v>0</v>
      </c>
      <c r="U1271" s="122">
        <v>0</v>
      </c>
      <c r="V1271" s="122">
        <v>0</v>
      </c>
      <c r="W1271" s="122">
        <v>0</v>
      </c>
      <c r="X1271" s="122">
        <v>0</v>
      </c>
      <c r="Y1271" s="122">
        <v>0</v>
      </c>
      <c r="Z1271" s="122">
        <v>0</v>
      </c>
      <c r="AA1271" s="122">
        <v>0</v>
      </c>
      <c r="AB1271" s="122">
        <v>0</v>
      </c>
      <c r="AC1271" s="122">
        <v>0</v>
      </c>
      <c r="AD1271" s="121"/>
      <c r="BO1271" s="72" t="s">
        <v>42</v>
      </c>
      <c r="BP1271" s="73" t="s">
        <v>4618</v>
      </c>
      <c r="BQ1271" s="75">
        <v>207000625</v>
      </c>
      <c r="BR1271" s="75">
        <v>225000625</v>
      </c>
      <c r="BS1271" s="75">
        <v>243000625</v>
      </c>
      <c r="BT1271" s="75">
        <v>270000625</v>
      </c>
      <c r="BU1271" s="75">
        <v>0</v>
      </c>
      <c r="BV1271" s="75">
        <v>0</v>
      </c>
      <c r="BW1271" s="75">
        <v>0</v>
      </c>
      <c r="BX1271" s="75">
        <v>0</v>
      </c>
      <c r="BY1271" s="75">
        <v>0</v>
      </c>
      <c r="BZ1271" s="75">
        <v>0</v>
      </c>
      <c r="CA1271" s="75">
        <v>0</v>
      </c>
    </row>
    <row r="1272" spans="14:79" ht="12" customHeight="1">
      <c r="N1272" s="119" t="s">
        <v>40</v>
      </c>
      <c r="O1272" s="120" t="s">
        <v>185</v>
      </c>
      <c r="P1272" s="122">
        <v>90000625</v>
      </c>
      <c r="Q1272" s="122">
        <v>91000625</v>
      </c>
      <c r="R1272" s="122">
        <v>97000625</v>
      </c>
      <c r="S1272" s="122">
        <v>0</v>
      </c>
      <c r="T1272" s="122">
        <v>0</v>
      </c>
      <c r="U1272" s="122">
        <v>0</v>
      </c>
      <c r="V1272" s="122">
        <v>0</v>
      </c>
      <c r="W1272" s="122">
        <v>0</v>
      </c>
      <c r="X1272" s="122">
        <v>0</v>
      </c>
      <c r="Y1272" s="122">
        <v>0</v>
      </c>
      <c r="Z1272" s="122">
        <v>0</v>
      </c>
      <c r="AA1272" s="122">
        <v>0</v>
      </c>
      <c r="AB1272" s="122">
        <v>0</v>
      </c>
      <c r="AC1272" s="122">
        <v>0</v>
      </c>
      <c r="AD1272" s="121"/>
      <c r="BO1272" s="72" t="s">
        <v>42</v>
      </c>
      <c r="BP1272" s="73" t="s">
        <v>4619</v>
      </c>
      <c r="BQ1272" s="75">
        <v>0</v>
      </c>
      <c r="BR1272" s="75">
        <v>0</v>
      </c>
      <c r="BS1272" s="75">
        <v>252000625</v>
      </c>
      <c r="BT1272" s="75">
        <v>279000625</v>
      </c>
      <c r="BU1272" s="75">
        <v>288000625</v>
      </c>
      <c r="BV1272" s="75">
        <v>297000625</v>
      </c>
      <c r="BW1272" s="75">
        <v>324000625</v>
      </c>
      <c r="BX1272" s="75">
        <v>0</v>
      </c>
      <c r="BY1272" s="75">
        <v>0</v>
      </c>
      <c r="BZ1272" s="75">
        <v>0</v>
      </c>
      <c r="CA1272" s="75">
        <v>0</v>
      </c>
    </row>
    <row r="1273" spans="14:79" ht="12" customHeight="1">
      <c r="N1273" s="119" t="s">
        <v>40</v>
      </c>
      <c r="O1273" s="120" t="s">
        <v>128</v>
      </c>
      <c r="P1273" s="122">
        <v>100000625</v>
      </c>
      <c r="Q1273" s="122">
        <v>108000625</v>
      </c>
      <c r="R1273" s="122">
        <v>0</v>
      </c>
      <c r="S1273" s="122">
        <v>133000625</v>
      </c>
      <c r="T1273" s="122">
        <v>153000625</v>
      </c>
      <c r="U1273" s="122">
        <v>168000625</v>
      </c>
      <c r="V1273" s="122">
        <v>171000625</v>
      </c>
      <c r="W1273" s="122">
        <v>0</v>
      </c>
      <c r="X1273" s="122">
        <v>0</v>
      </c>
      <c r="Y1273" s="122">
        <v>0</v>
      </c>
      <c r="Z1273" s="122">
        <v>297000625</v>
      </c>
      <c r="AA1273" s="122">
        <v>0</v>
      </c>
      <c r="AB1273" s="122">
        <v>0</v>
      </c>
      <c r="AC1273" s="122">
        <v>0</v>
      </c>
      <c r="AD1273" s="121"/>
      <c r="BO1273" s="72" t="s">
        <v>42</v>
      </c>
      <c r="BP1273" s="73" t="s">
        <v>4620</v>
      </c>
      <c r="BQ1273" s="75">
        <v>189000625</v>
      </c>
      <c r="BR1273" s="75">
        <v>207000625</v>
      </c>
      <c r="BS1273" s="75">
        <v>225000625</v>
      </c>
      <c r="BT1273" s="75">
        <v>252000625</v>
      </c>
      <c r="BU1273" s="75">
        <v>0</v>
      </c>
      <c r="BV1273" s="75">
        <v>270000625</v>
      </c>
      <c r="BW1273" s="75">
        <v>288000625</v>
      </c>
      <c r="BX1273" s="75">
        <v>0</v>
      </c>
      <c r="BY1273" s="75">
        <v>0</v>
      </c>
      <c r="BZ1273" s="75">
        <v>0</v>
      </c>
      <c r="CA1273" s="75">
        <v>0</v>
      </c>
    </row>
    <row r="1274" spans="14:79" ht="12" customHeight="1">
      <c r="N1274" s="119" t="s">
        <v>40</v>
      </c>
      <c r="O1274" s="120" t="s">
        <v>1073</v>
      </c>
      <c r="P1274" s="122">
        <v>0</v>
      </c>
      <c r="Q1274" s="122">
        <v>0</v>
      </c>
      <c r="R1274" s="122">
        <v>117000625</v>
      </c>
      <c r="S1274" s="122">
        <v>134000625</v>
      </c>
      <c r="T1274" s="122">
        <v>149000625</v>
      </c>
      <c r="U1274" s="122">
        <v>172000625</v>
      </c>
      <c r="V1274" s="122">
        <v>0</v>
      </c>
      <c r="W1274" s="122">
        <v>0</v>
      </c>
      <c r="X1274" s="122">
        <v>0</v>
      </c>
      <c r="Y1274" s="122">
        <v>0</v>
      </c>
      <c r="Z1274" s="122">
        <v>0</v>
      </c>
      <c r="AA1274" s="122">
        <v>0</v>
      </c>
      <c r="AB1274" s="122">
        <v>0</v>
      </c>
      <c r="AC1274" s="122">
        <v>0</v>
      </c>
      <c r="AD1274" s="121"/>
      <c r="BO1274" s="72" t="s">
        <v>42</v>
      </c>
      <c r="BP1274" s="73" t="s">
        <v>4621</v>
      </c>
      <c r="BQ1274" s="75">
        <v>99000625</v>
      </c>
      <c r="BR1274" s="75">
        <v>103000625</v>
      </c>
      <c r="BS1274" s="75">
        <v>108000625</v>
      </c>
      <c r="BT1274" s="75">
        <v>117000625</v>
      </c>
      <c r="BU1274" s="75">
        <v>139000625</v>
      </c>
      <c r="BV1274" s="75">
        <v>0</v>
      </c>
      <c r="BW1274" s="75">
        <v>153000625</v>
      </c>
      <c r="BX1274" s="75">
        <v>0</v>
      </c>
      <c r="BY1274" s="75">
        <v>0</v>
      </c>
      <c r="BZ1274" s="75">
        <v>502000625</v>
      </c>
      <c r="CA1274" s="75">
        <v>0</v>
      </c>
    </row>
    <row r="1275" spans="14:79" ht="12" customHeight="1">
      <c r="N1275" s="119" t="s">
        <v>40</v>
      </c>
      <c r="O1275" s="120" t="s">
        <v>129</v>
      </c>
      <c r="P1275" s="122">
        <v>100000625</v>
      </c>
      <c r="Q1275" s="122">
        <v>0</v>
      </c>
      <c r="R1275" s="122">
        <v>0</v>
      </c>
      <c r="S1275" s="122">
        <v>0</v>
      </c>
      <c r="T1275" s="122">
        <v>0</v>
      </c>
      <c r="U1275" s="122">
        <v>0</v>
      </c>
      <c r="V1275" s="122">
        <v>0</v>
      </c>
      <c r="W1275" s="122">
        <v>0</v>
      </c>
      <c r="X1275" s="122">
        <v>0</v>
      </c>
      <c r="Y1275" s="122">
        <v>0</v>
      </c>
      <c r="Z1275" s="122">
        <v>0</v>
      </c>
      <c r="AA1275" s="122">
        <v>0</v>
      </c>
      <c r="AB1275" s="122">
        <v>0</v>
      </c>
      <c r="AC1275" s="122">
        <v>0</v>
      </c>
      <c r="AD1275" s="121"/>
      <c r="BO1275" s="72" t="s">
        <v>42</v>
      </c>
      <c r="BP1275" s="73" t="s">
        <v>4622</v>
      </c>
      <c r="BQ1275" s="75">
        <v>0</v>
      </c>
      <c r="BR1275" s="75">
        <v>261000625</v>
      </c>
      <c r="BS1275" s="75">
        <v>270000625</v>
      </c>
      <c r="BT1275" s="75">
        <v>0</v>
      </c>
      <c r="BU1275" s="75">
        <v>0</v>
      </c>
      <c r="BV1275" s="75">
        <v>0</v>
      </c>
      <c r="BW1275" s="75">
        <v>0</v>
      </c>
      <c r="BX1275" s="75">
        <v>0</v>
      </c>
      <c r="BY1275" s="75">
        <v>0</v>
      </c>
      <c r="BZ1275" s="75">
        <v>0</v>
      </c>
      <c r="CA1275" s="75">
        <v>0</v>
      </c>
    </row>
    <row r="1276" spans="14:79" ht="12" customHeight="1">
      <c r="N1276" s="119" t="s">
        <v>40</v>
      </c>
      <c r="O1276" s="120" t="s">
        <v>1074</v>
      </c>
      <c r="P1276" s="122">
        <v>0</v>
      </c>
      <c r="Q1276" s="122">
        <v>0</v>
      </c>
      <c r="R1276" s="122">
        <v>117000625</v>
      </c>
      <c r="S1276" s="122">
        <v>134000625</v>
      </c>
      <c r="T1276" s="122">
        <v>149000625</v>
      </c>
      <c r="U1276" s="122">
        <v>172000625</v>
      </c>
      <c r="V1276" s="122">
        <v>0</v>
      </c>
      <c r="W1276" s="122">
        <v>0</v>
      </c>
      <c r="X1276" s="122">
        <v>0</v>
      </c>
      <c r="Y1276" s="122">
        <v>0</v>
      </c>
      <c r="Z1276" s="122">
        <v>0</v>
      </c>
      <c r="AA1276" s="122">
        <v>0</v>
      </c>
      <c r="AB1276" s="122">
        <v>0</v>
      </c>
      <c r="AC1276" s="122">
        <v>0</v>
      </c>
      <c r="AD1276" s="121"/>
      <c r="BO1276" s="72" t="s">
        <v>42</v>
      </c>
      <c r="BP1276" s="73" t="s">
        <v>4623</v>
      </c>
      <c r="BQ1276" s="75">
        <v>0</v>
      </c>
      <c r="BR1276" s="75">
        <v>270000625</v>
      </c>
      <c r="BS1276" s="75">
        <v>288000625</v>
      </c>
      <c r="BT1276" s="75">
        <v>315000625</v>
      </c>
      <c r="BU1276" s="75">
        <v>324000625</v>
      </c>
      <c r="BV1276" s="75">
        <v>0</v>
      </c>
      <c r="BW1276" s="75">
        <v>0</v>
      </c>
      <c r="BX1276" s="75">
        <v>0</v>
      </c>
      <c r="BY1276" s="75">
        <v>0</v>
      </c>
      <c r="BZ1276" s="75">
        <v>0</v>
      </c>
      <c r="CA1276" s="75">
        <v>0</v>
      </c>
    </row>
    <row r="1277" spans="14:79" ht="12" customHeight="1">
      <c r="N1277" s="119" t="s">
        <v>40</v>
      </c>
      <c r="O1277" s="120" t="s">
        <v>883</v>
      </c>
      <c r="P1277" s="122">
        <v>86000625</v>
      </c>
      <c r="Q1277" s="122">
        <v>92000625</v>
      </c>
      <c r="R1277" s="122">
        <v>97000625</v>
      </c>
      <c r="S1277" s="122">
        <v>0</v>
      </c>
      <c r="T1277" s="122">
        <v>0</v>
      </c>
      <c r="U1277" s="122">
        <v>0</v>
      </c>
      <c r="V1277" s="122">
        <v>0</v>
      </c>
      <c r="W1277" s="122">
        <v>0</v>
      </c>
      <c r="X1277" s="122">
        <v>0</v>
      </c>
      <c r="Y1277" s="122">
        <v>0</v>
      </c>
      <c r="Z1277" s="122">
        <v>0</v>
      </c>
      <c r="AA1277" s="122">
        <v>0</v>
      </c>
      <c r="AB1277" s="122">
        <v>0</v>
      </c>
      <c r="AC1277" s="122">
        <v>0</v>
      </c>
      <c r="AD1277" s="121"/>
      <c r="BO1277" s="72" t="s">
        <v>42</v>
      </c>
      <c r="BP1277" s="73" t="s">
        <v>4624</v>
      </c>
      <c r="BQ1277" s="75">
        <v>225000625</v>
      </c>
      <c r="BR1277" s="75">
        <v>243000625</v>
      </c>
      <c r="BS1277" s="75">
        <v>261000625</v>
      </c>
      <c r="BT1277" s="75">
        <v>288000625</v>
      </c>
      <c r="BU1277" s="75">
        <v>0</v>
      </c>
      <c r="BV1277" s="75">
        <v>0</v>
      </c>
      <c r="BW1277" s="75">
        <v>0</v>
      </c>
      <c r="BX1277" s="75">
        <v>0</v>
      </c>
      <c r="BY1277" s="75">
        <v>0</v>
      </c>
      <c r="BZ1277" s="75">
        <v>0</v>
      </c>
      <c r="CA1277" s="75">
        <v>0</v>
      </c>
    </row>
    <row r="1278" spans="14:79" ht="12" customHeight="1">
      <c r="N1278" s="119" t="s">
        <v>40</v>
      </c>
      <c r="O1278" s="120" t="s">
        <v>130</v>
      </c>
      <c r="P1278" s="122">
        <v>102000625</v>
      </c>
      <c r="Q1278" s="122">
        <v>0</v>
      </c>
      <c r="R1278" s="122">
        <v>0</v>
      </c>
      <c r="S1278" s="122">
        <v>0</v>
      </c>
      <c r="T1278" s="122">
        <v>0</v>
      </c>
      <c r="U1278" s="122">
        <v>0</v>
      </c>
      <c r="V1278" s="122">
        <v>0</v>
      </c>
      <c r="W1278" s="122">
        <v>0</v>
      </c>
      <c r="X1278" s="122">
        <v>0</v>
      </c>
      <c r="Y1278" s="122">
        <v>0</v>
      </c>
      <c r="Z1278" s="122">
        <v>0</v>
      </c>
      <c r="AA1278" s="122">
        <v>0</v>
      </c>
      <c r="AB1278" s="122">
        <v>0</v>
      </c>
      <c r="AC1278" s="122">
        <v>0</v>
      </c>
      <c r="AD1278" s="121"/>
      <c r="BO1278" s="72" t="s">
        <v>42</v>
      </c>
      <c r="BP1278" s="73" t="s">
        <v>4625</v>
      </c>
      <c r="BQ1278" s="75">
        <v>234000625</v>
      </c>
      <c r="BR1278" s="75">
        <v>252000625</v>
      </c>
      <c r="BS1278" s="75">
        <v>270000625</v>
      </c>
      <c r="BT1278" s="75">
        <v>297000625</v>
      </c>
      <c r="BU1278" s="75">
        <v>297000625</v>
      </c>
      <c r="BV1278" s="75">
        <v>306000625</v>
      </c>
      <c r="BW1278" s="75">
        <v>0</v>
      </c>
      <c r="BX1278" s="75">
        <v>0</v>
      </c>
      <c r="BY1278" s="75">
        <v>0</v>
      </c>
      <c r="BZ1278" s="75">
        <v>0</v>
      </c>
      <c r="CA1278" s="75">
        <v>0</v>
      </c>
    </row>
    <row r="1279" spans="14:79" ht="12" customHeight="1">
      <c r="N1279" s="119" t="s">
        <v>40</v>
      </c>
      <c r="O1279" s="120" t="s">
        <v>131</v>
      </c>
      <c r="P1279" s="122">
        <v>85000625</v>
      </c>
      <c r="Q1279" s="122">
        <v>0</v>
      </c>
      <c r="R1279" s="122">
        <v>0</v>
      </c>
      <c r="S1279" s="122">
        <v>0</v>
      </c>
      <c r="T1279" s="122">
        <v>0</v>
      </c>
      <c r="U1279" s="122">
        <v>0</v>
      </c>
      <c r="V1279" s="122">
        <v>0</v>
      </c>
      <c r="W1279" s="122">
        <v>0</v>
      </c>
      <c r="X1279" s="122">
        <v>0</v>
      </c>
      <c r="Y1279" s="122">
        <v>0</v>
      </c>
      <c r="Z1279" s="122">
        <v>0</v>
      </c>
      <c r="AA1279" s="122">
        <v>0</v>
      </c>
      <c r="AB1279" s="122">
        <v>0</v>
      </c>
      <c r="AC1279" s="122">
        <v>0</v>
      </c>
      <c r="AD1279" s="121"/>
      <c r="BO1279" s="72" t="s">
        <v>42</v>
      </c>
      <c r="BP1279" s="73" t="s">
        <v>4626</v>
      </c>
      <c r="BQ1279" s="75">
        <v>0</v>
      </c>
      <c r="BR1279" s="75">
        <v>252000625</v>
      </c>
      <c r="BS1279" s="75">
        <v>270000625</v>
      </c>
      <c r="BT1279" s="75">
        <v>0</v>
      </c>
      <c r="BU1279" s="75">
        <v>315000625</v>
      </c>
      <c r="BV1279" s="75">
        <v>0</v>
      </c>
      <c r="BW1279" s="75">
        <v>0</v>
      </c>
      <c r="BX1279" s="75">
        <v>0</v>
      </c>
      <c r="BY1279" s="75">
        <v>0</v>
      </c>
      <c r="BZ1279" s="75">
        <v>0</v>
      </c>
      <c r="CA1279" s="75">
        <v>0</v>
      </c>
    </row>
    <row r="1280" spans="14:79" ht="12" customHeight="1">
      <c r="N1280" s="119" t="s">
        <v>40</v>
      </c>
      <c r="O1280" s="120" t="s">
        <v>979</v>
      </c>
      <c r="P1280" s="122">
        <v>0</v>
      </c>
      <c r="Q1280" s="122">
        <v>108000625</v>
      </c>
      <c r="R1280" s="122">
        <v>0</v>
      </c>
      <c r="S1280" s="122">
        <v>0</v>
      </c>
      <c r="T1280" s="122">
        <v>0</v>
      </c>
      <c r="U1280" s="122">
        <v>0</v>
      </c>
      <c r="V1280" s="122">
        <v>0</v>
      </c>
      <c r="W1280" s="122">
        <v>0</v>
      </c>
      <c r="X1280" s="122">
        <v>0</v>
      </c>
      <c r="Y1280" s="122">
        <v>0</v>
      </c>
      <c r="Z1280" s="122">
        <v>0</v>
      </c>
      <c r="AA1280" s="122">
        <v>0</v>
      </c>
      <c r="AB1280" s="122">
        <v>0</v>
      </c>
      <c r="AC1280" s="122">
        <v>0</v>
      </c>
      <c r="AD1280" s="121"/>
      <c r="BO1280" s="72" t="s">
        <v>42</v>
      </c>
      <c r="BP1280" s="73" t="s">
        <v>4627</v>
      </c>
      <c r="BQ1280" s="75">
        <v>0</v>
      </c>
      <c r="BR1280" s="75">
        <v>234000625</v>
      </c>
      <c r="BS1280" s="75">
        <v>0</v>
      </c>
      <c r="BT1280" s="75">
        <v>0</v>
      </c>
      <c r="BU1280" s="75">
        <v>0</v>
      </c>
      <c r="BV1280" s="75">
        <v>0</v>
      </c>
      <c r="BW1280" s="75">
        <v>0</v>
      </c>
      <c r="BX1280" s="75">
        <v>0</v>
      </c>
      <c r="BY1280" s="75">
        <v>0</v>
      </c>
      <c r="BZ1280" s="75">
        <v>0</v>
      </c>
      <c r="CA1280" s="75">
        <v>0</v>
      </c>
    </row>
    <row r="1281" spans="14:79" ht="12" customHeight="1">
      <c r="N1281" s="119" t="s">
        <v>40</v>
      </c>
      <c r="O1281" s="120" t="s">
        <v>980</v>
      </c>
      <c r="P1281" s="122">
        <v>0</v>
      </c>
      <c r="Q1281" s="122">
        <v>98000625</v>
      </c>
      <c r="R1281" s="122">
        <v>0</v>
      </c>
      <c r="S1281" s="122">
        <v>0</v>
      </c>
      <c r="T1281" s="122">
        <v>0</v>
      </c>
      <c r="U1281" s="122">
        <v>0</v>
      </c>
      <c r="V1281" s="122">
        <v>0</v>
      </c>
      <c r="W1281" s="122">
        <v>0</v>
      </c>
      <c r="X1281" s="122">
        <v>0</v>
      </c>
      <c r="Y1281" s="122">
        <v>0</v>
      </c>
      <c r="Z1281" s="122">
        <v>0</v>
      </c>
      <c r="AA1281" s="122">
        <v>0</v>
      </c>
      <c r="AB1281" s="122">
        <v>0</v>
      </c>
      <c r="AC1281" s="122">
        <v>0</v>
      </c>
      <c r="AD1281" s="121"/>
      <c r="BO1281" s="72" t="s">
        <v>42</v>
      </c>
      <c r="BP1281" s="73" t="s">
        <v>4628</v>
      </c>
      <c r="BQ1281" s="75">
        <v>243000625</v>
      </c>
      <c r="BR1281" s="75">
        <v>261000625</v>
      </c>
      <c r="BS1281" s="75">
        <v>279000625</v>
      </c>
      <c r="BT1281" s="75">
        <v>292000625</v>
      </c>
      <c r="BU1281" s="75">
        <v>297000625</v>
      </c>
      <c r="BV1281" s="75">
        <v>301000625</v>
      </c>
      <c r="BW1281" s="75">
        <v>288000625</v>
      </c>
      <c r="BX1281" s="75">
        <v>310000625</v>
      </c>
      <c r="BY1281" s="75">
        <v>0</v>
      </c>
      <c r="BZ1281" s="75">
        <v>0</v>
      </c>
      <c r="CA1281" s="75">
        <v>0</v>
      </c>
    </row>
    <row r="1282" spans="14:79" ht="12" customHeight="1">
      <c r="N1282" s="119" t="s">
        <v>40</v>
      </c>
      <c r="O1282" s="120" t="s">
        <v>1435</v>
      </c>
      <c r="P1282" s="122">
        <v>0</v>
      </c>
      <c r="Q1282" s="122">
        <v>0</v>
      </c>
      <c r="R1282" s="122">
        <v>126000625</v>
      </c>
      <c r="S1282" s="122">
        <v>135000625</v>
      </c>
      <c r="T1282" s="122">
        <v>162000625</v>
      </c>
      <c r="U1282" s="122">
        <v>176000625</v>
      </c>
      <c r="V1282" s="122">
        <v>198000625</v>
      </c>
      <c r="W1282" s="122">
        <v>207000625</v>
      </c>
      <c r="X1282" s="122">
        <v>216000625</v>
      </c>
      <c r="Y1282" s="122">
        <v>225000625</v>
      </c>
      <c r="Z1282" s="122">
        <v>238000625</v>
      </c>
      <c r="AA1282" s="122">
        <v>0</v>
      </c>
      <c r="AB1282" s="122">
        <v>0</v>
      </c>
      <c r="AC1282" s="122">
        <v>0</v>
      </c>
      <c r="AD1282" s="121"/>
      <c r="BO1282" s="72" t="s">
        <v>42</v>
      </c>
      <c r="BP1282" s="73" t="s">
        <v>4629</v>
      </c>
      <c r="BQ1282" s="75">
        <v>0</v>
      </c>
      <c r="BR1282" s="75">
        <v>0</v>
      </c>
      <c r="BS1282" s="75">
        <v>0</v>
      </c>
      <c r="BT1282" s="75">
        <v>0</v>
      </c>
      <c r="BU1282" s="75">
        <v>306000625</v>
      </c>
      <c r="BV1282" s="75">
        <v>0</v>
      </c>
      <c r="BW1282" s="75">
        <v>0</v>
      </c>
      <c r="BX1282" s="75">
        <v>350000026</v>
      </c>
      <c r="BY1282" s="75">
        <v>355000026</v>
      </c>
      <c r="BZ1282" s="75">
        <v>0</v>
      </c>
      <c r="CA1282" s="75">
        <v>0</v>
      </c>
    </row>
    <row r="1283" spans="14:79" ht="12" customHeight="1">
      <c r="N1283" s="119" t="s">
        <v>40</v>
      </c>
      <c r="O1283" s="120" t="s">
        <v>2295</v>
      </c>
      <c r="P1283" s="122">
        <v>0</v>
      </c>
      <c r="Q1283" s="122">
        <v>0</v>
      </c>
      <c r="R1283" s="122">
        <v>0</v>
      </c>
      <c r="S1283" s="122">
        <v>0</v>
      </c>
      <c r="T1283" s="122">
        <v>0</v>
      </c>
      <c r="U1283" s="122">
        <v>176000625</v>
      </c>
      <c r="V1283" s="122">
        <v>0</v>
      </c>
      <c r="W1283" s="122">
        <v>0</v>
      </c>
      <c r="X1283" s="122">
        <v>0</v>
      </c>
      <c r="Y1283" s="122">
        <v>0</v>
      </c>
      <c r="Z1283" s="122">
        <v>238000625</v>
      </c>
      <c r="AA1283" s="122">
        <v>0</v>
      </c>
      <c r="AB1283" s="122">
        <v>0</v>
      </c>
      <c r="AC1283" s="122">
        <v>0</v>
      </c>
      <c r="AD1283" s="121"/>
      <c r="BO1283" s="72" t="s">
        <v>42</v>
      </c>
      <c r="BP1283" s="73" t="s">
        <v>4630</v>
      </c>
      <c r="BQ1283" s="75">
        <v>0</v>
      </c>
      <c r="BR1283" s="75">
        <v>0</v>
      </c>
      <c r="BS1283" s="75">
        <v>0</v>
      </c>
      <c r="BT1283" s="75">
        <v>0</v>
      </c>
      <c r="BU1283" s="75">
        <v>0</v>
      </c>
      <c r="BV1283" s="75">
        <v>0</v>
      </c>
      <c r="BW1283" s="75">
        <v>243000625</v>
      </c>
      <c r="BX1283" s="75">
        <v>333000625</v>
      </c>
      <c r="BY1283" s="75">
        <v>351000625</v>
      </c>
      <c r="BZ1283" s="75">
        <v>0</v>
      </c>
      <c r="CA1283" s="75">
        <v>0</v>
      </c>
    </row>
    <row r="1284" spans="14:79" ht="12" customHeight="1">
      <c r="N1284" s="119" t="s">
        <v>40</v>
      </c>
      <c r="O1284" s="120" t="s">
        <v>1173</v>
      </c>
      <c r="P1284" s="122">
        <v>0</v>
      </c>
      <c r="Q1284" s="122">
        <v>0</v>
      </c>
      <c r="R1284" s="122">
        <v>0</v>
      </c>
      <c r="S1284" s="122">
        <v>121000625</v>
      </c>
      <c r="T1284" s="122">
        <v>149000625</v>
      </c>
      <c r="U1284" s="122">
        <v>186000625</v>
      </c>
      <c r="V1284" s="122">
        <v>0</v>
      </c>
      <c r="W1284" s="122">
        <v>0</v>
      </c>
      <c r="X1284" s="122">
        <v>0</v>
      </c>
      <c r="Y1284" s="122">
        <v>0</v>
      </c>
      <c r="Z1284" s="122">
        <v>0</v>
      </c>
      <c r="AA1284" s="122">
        <v>0</v>
      </c>
      <c r="AB1284" s="122">
        <v>0</v>
      </c>
      <c r="AC1284" s="122">
        <v>0</v>
      </c>
      <c r="AD1284" s="121"/>
      <c r="BO1284" s="72" t="s">
        <v>42</v>
      </c>
      <c r="BP1284" s="73" t="s">
        <v>5293</v>
      </c>
      <c r="BQ1284" s="74"/>
      <c r="BR1284" s="74"/>
      <c r="BS1284" s="74"/>
      <c r="BT1284" s="74"/>
      <c r="BU1284" s="74"/>
      <c r="BV1284" s="74"/>
      <c r="BW1284" s="74"/>
      <c r="BX1284" s="75">
        <v>300000026</v>
      </c>
      <c r="BY1284" s="74"/>
      <c r="BZ1284" s="74"/>
      <c r="CA1284" s="74"/>
    </row>
    <row r="1285" spans="14:79" ht="12" customHeight="1">
      <c r="N1285" s="119" t="s">
        <v>40</v>
      </c>
      <c r="O1285" s="120" t="s">
        <v>1174</v>
      </c>
      <c r="P1285" s="122">
        <v>0</v>
      </c>
      <c r="Q1285" s="122">
        <v>0</v>
      </c>
      <c r="R1285" s="122">
        <v>0</v>
      </c>
      <c r="S1285" s="122">
        <v>139000625</v>
      </c>
      <c r="T1285" s="122">
        <v>149000625</v>
      </c>
      <c r="U1285" s="122">
        <v>163000625</v>
      </c>
      <c r="V1285" s="122">
        <v>175000625</v>
      </c>
      <c r="W1285" s="122">
        <v>0</v>
      </c>
      <c r="X1285" s="122">
        <v>0</v>
      </c>
      <c r="Y1285" s="122">
        <v>0</v>
      </c>
      <c r="Z1285" s="122">
        <v>0</v>
      </c>
      <c r="AA1285" s="122">
        <v>0</v>
      </c>
      <c r="AB1285" s="122">
        <v>0</v>
      </c>
      <c r="AC1285" s="122">
        <v>0</v>
      </c>
      <c r="AD1285" s="121"/>
      <c r="BO1285" s="72" t="s">
        <v>42</v>
      </c>
      <c r="BP1285" s="73" t="s">
        <v>5048</v>
      </c>
      <c r="BQ1285" s="75">
        <v>0</v>
      </c>
      <c r="BR1285" s="75">
        <v>0</v>
      </c>
      <c r="BS1285" s="75">
        <v>0</v>
      </c>
      <c r="BT1285" s="75">
        <v>0</v>
      </c>
      <c r="BU1285" s="75">
        <v>0</v>
      </c>
      <c r="BV1285" s="75">
        <v>305000825</v>
      </c>
      <c r="BW1285" s="75">
        <v>320000825</v>
      </c>
      <c r="BX1285" s="75">
        <v>330000925</v>
      </c>
      <c r="BY1285" s="75">
        <v>345000825</v>
      </c>
      <c r="BZ1285" s="75">
        <v>360000925</v>
      </c>
      <c r="CA1285" s="75">
        <v>0</v>
      </c>
    </row>
    <row r="1286" spans="14:79" ht="12" customHeight="1">
      <c r="N1286" s="119" t="s">
        <v>40</v>
      </c>
      <c r="O1286" s="120" t="s">
        <v>353</v>
      </c>
      <c r="P1286" s="122">
        <v>0</v>
      </c>
      <c r="Q1286" s="122">
        <v>0</v>
      </c>
      <c r="R1286" s="122">
        <v>117000625</v>
      </c>
      <c r="S1286" s="122">
        <v>126000625</v>
      </c>
      <c r="T1286" s="122">
        <v>135000625</v>
      </c>
      <c r="U1286" s="122">
        <v>153000625</v>
      </c>
      <c r="V1286" s="122">
        <v>162000625</v>
      </c>
      <c r="W1286" s="122">
        <v>0</v>
      </c>
      <c r="X1286" s="122">
        <v>0</v>
      </c>
      <c r="Y1286" s="122">
        <v>0</v>
      </c>
      <c r="Z1286" s="122">
        <v>0</v>
      </c>
      <c r="AA1286" s="122">
        <v>0</v>
      </c>
      <c r="AB1286" s="122">
        <v>0</v>
      </c>
      <c r="AC1286" s="122">
        <v>0</v>
      </c>
      <c r="AD1286" s="121"/>
      <c r="BO1286" s="72" t="s">
        <v>42</v>
      </c>
      <c r="BP1286" s="73" t="s">
        <v>5305</v>
      </c>
      <c r="BQ1286" s="74"/>
      <c r="BR1286" s="74"/>
      <c r="BS1286" s="74"/>
      <c r="BT1286" s="74"/>
      <c r="BU1286" s="74"/>
      <c r="BV1286" s="74"/>
      <c r="BW1286" s="74"/>
      <c r="BX1286" s="74"/>
      <c r="BY1286" s="75">
        <v>360000625</v>
      </c>
      <c r="BZ1286" s="74"/>
      <c r="CA1286" s="74"/>
    </row>
    <row r="1287" spans="14:79" ht="12" customHeight="1">
      <c r="N1287" s="119" t="s">
        <v>40</v>
      </c>
      <c r="O1287" s="120" t="s">
        <v>981</v>
      </c>
      <c r="P1287" s="122">
        <v>86000625</v>
      </c>
      <c r="Q1287" s="122">
        <v>84000625</v>
      </c>
      <c r="R1287" s="122">
        <v>111000625</v>
      </c>
      <c r="S1287" s="122">
        <v>113000625</v>
      </c>
      <c r="T1287" s="122">
        <v>0</v>
      </c>
      <c r="U1287" s="122">
        <v>0</v>
      </c>
      <c r="V1287" s="122">
        <v>0</v>
      </c>
      <c r="W1287" s="122">
        <v>0</v>
      </c>
      <c r="X1287" s="122">
        <v>0</v>
      </c>
      <c r="Y1287" s="122">
        <v>0</v>
      </c>
      <c r="Z1287" s="122">
        <v>0</v>
      </c>
      <c r="AA1287" s="122">
        <v>0</v>
      </c>
      <c r="AB1287" s="122">
        <v>0</v>
      </c>
      <c r="AC1287" s="122">
        <v>0</v>
      </c>
      <c r="AD1287" s="121"/>
      <c r="BO1287" s="72" t="s">
        <v>42</v>
      </c>
      <c r="BP1287" s="73" t="s">
        <v>5306</v>
      </c>
      <c r="BQ1287" s="74"/>
      <c r="BR1287" s="74"/>
      <c r="BS1287" s="74"/>
      <c r="BT1287" s="74"/>
      <c r="BU1287" s="74"/>
      <c r="BV1287" s="74"/>
      <c r="BW1287" s="74"/>
      <c r="BX1287" s="74"/>
      <c r="BY1287" s="75">
        <v>490000026</v>
      </c>
      <c r="BZ1287" s="74"/>
      <c r="CA1287" s="74"/>
    </row>
    <row r="1288" spans="14:79" ht="12" customHeight="1">
      <c r="N1288" s="119" t="s">
        <v>40</v>
      </c>
      <c r="O1288" s="120" t="s">
        <v>1075</v>
      </c>
      <c r="P1288" s="122">
        <v>0</v>
      </c>
      <c r="Q1288" s="122">
        <v>0</v>
      </c>
      <c r="R1288" s="122">
        <v>122000625</v>
      </c>
      <c r="S1288" s="122">
        <v>0</v>
      </c>
      <c r="T1288" s="122">
        <v>0</v>
      </c>
      <c r="U1288" s="122">
        <v>0</v>
      </c>
      <c r="V1288" s="122">
        <v>0</v>
      </c>
      <c r="W1288" s="122">
        <v>0</v>
      </c>
      <c r="X1288" s="122">
        <v>0</v>
      </c>
      <c r="Y1288" s="122">
        <v>0</v>
      </c>
      <c r="Z1288" s="122">
        <v>0</v>
      </c>
      <c r="AA1288" s="122">
        <v>0</v>
      </c>
      <c r="AB1288" s="122">
        <v>0</v>
      </c>
      <c r="AC1288" s="122">
        <v>0</v>
      </c>
      <c r="AD1288" s="121"/>
      <c r="BO1288" s="72" t="s">
        <v>42</v>
      </c>
      <c r="BP1288" s="73" t="s">
        <v>5294</v>
      </c>
      <c r="BQ1288" s="74"/>
      <c r="BR1288" s="74"/>
      <c r="BS1288" s="74"/>
      <c r="BT1288" s="74"/>
      <c r="BU1288" s="74"/>
      <c r="BV1288" s="74"/>
      <c r="BW1288" s="74"/>
      <c r="BX1288" s="75">
        <v>330000925</v>
      </c>
      <c r="BY1288" s="75">
        <v>345000925</v>
      </c>
      <c r="BZ1288" s="75">
        <v>365000925</v>
      </c>
      <c r="CA1288" s="74"/>
    </row>
    <row r="1289" spans="14:79" ht="12" customHeight="1">
      <c r="N1289" s="119" t="s">
        <v>40</v>
      </c>
      <c r="O1289" s="120" t="s">
        <v>884</v>
      </c>
      <c r="P1289" s="122">
        <v>86000625</v>
      </c>
      <c r="Q1289" s="122">
        <v>90000625</v>
      </c>
      <c r="R1289" s="122">
        <v>116000625</v>
      </c>
      <c r="S1289" s="122">
        <v>113000625</v>
      </c>
      <c r="T1289" s="122">
        <v>0</v>
      </c>
      <c r="U1289" s="122">
        <v>0</v>
      </c>
      <c r="V1289" s="122">
        <v>0</v>
      </c>
      <c r="W1289" s="122">
        <v>0</v>
      </c>
      <c r="X1289" s="122">
        <v>0</v>
      </c>
      <c r="Y1289" s="122">
        <v>0</v>
      </c>
      <c r="Z1289" s="122">
        <v>0</v>
      </c>
      <c r="AA1289" s="122">
        <v>0</v>
      </c>
      <c r="AB1289" s="122">
        <v>0</v>
      </c>
      <c r="AC1289" s="122">
        <v>0</v>
      </c>
      <c r="AD1289" s="121"/>
      <c r="BO1289" s="72" t="s">
        <v>42</v>
      </c>
      <c r="BP1289" s="73" t="s">
        <v>4631</v>
      </c>
      <c r="BQ1289" s="75">
        <v>0</v>
      </c>
      <c r="BR1289" s="75">
        <v>0</v>
      </c>
      <c r="BS1289" s="75">
        <v>0</v>
      </c>
      <c r="BT1289" s="75">
        <v>243000625</v>
      </c>
      <c r="BU1289" s="75">
        <v>0</v>
      </c>
      <c r="BV1289" s="75">
        <v>0</v>
      </c>
      <c r="BW1289" s="75">
        <v>0</v>
      </c>
      <c r="BX1289" s="75">
        <v>351000625</v>
      </c>
      <c r="BY1289" s="75">
        <v>0</v>
      </c>
      <c r="BZ1289" s="75">
        <v>0</v>
      </c>
      <c r="CA1289" s="75">
        <v>0</v>
      </c>
    </row>
    <row r="1290" spans="14:79" ht="12" customHeight="1">
      <c r="N1290" s="119" t="s">
        <v>40</v>
      </c>
      <c r="O1290" s="120" t="s">
        <v>1076</v>
      </c>
      <c r="P1290" s="122">
        <v>0</v>
      </c>
      <c r="Q1290" s="122">
        <v>0</v>
      </c>
      <c r="R1290" s="122">
        <v>122000625</v>
      </c>
      <c r="S1290" s="122">
        <v>0</v>
      </c>
      <c r="T1290" s="122">
        <v>0</v>
      </c>
      <c r="U1290" s="122">
        <v>0</v>
      </c>
      <c r="V1290" s="122">
        <v>0</v>
      </c>
      <c r="W1290" s="122">
        <v>0</v>
      </c>
      <c r="X1290" s="122">
        <v>0</v>
      </c>
      <c r="Y1290" s="122">
        <v>0</v>
      </c>
      <c r="Z1290" s="122">
        <v>0</v>
      </c>
      <c r="AA1290" s="122">
        <v>0</v>
      </c>
      <c r="AB1290" s="122">
        <v>0</v>
      </c>
      <c r="AC1290" s="122">
        <v>0</v>
      </c>
      <c r="AD1290" s="121"/>
      <c r="BO1290" s="72" t="s">
        <v>42</v>
      </c>
      <c r="BP1290" s="73" t="s">
        <v>5315</v>
      </c>
      <c r="BQ1290" s="74"/>
      <c r="BR1290" s="74"/>
      <c r="BS1290" s="74"/>
      <c r="BT1290" s="74"/>
      <c r="BU1290" s="74"/>
      <c r="BV1290" s="74"/>
      <c r="BW1290" s="74"/>
      <c r="BX1290" s="74"/>
      <c r="BY1290" s="74"/>
      <c r="BZ1290" s="75">
        <v>505000026</v>
      </c>
      <c r="CA1290" s="74"/>
    </row>
    <row r="1291" spans="14:79" ht="12" customHeight="1">
      <c r="N1291" s="119" t="s">
        <v>40</v>
      </c>
      <c r="O1291" s="120" t="s">
        <v>1436</v>
      </c>
      <c r="P1291" s="122">
        <v>0</v>
      </c>
      <c r="Q1291" s="122">
        <v>0</v>
      </c>
      <c r="R1291" s="122">
        <v>0</v>
      </c>
      <c r="S1291" s="122">
        <v>0</v>
      </c>
      <c r="T1291" s="122">
        <v>0</v>
      </c>
      <c r="U1291" s="122">
        <v>188000625</v>
      </c>
      <c r="V1291" s="122">
        <v>0</v>
      </c>
      <c r="W1291" s="122">
        <v>0</v>
      </c>
      <c r="X1291" s="122">
        <v>0</v>
      </c>
      <c r="Y1291" s="122">
        <v>0</v>
      </c>
      <c r="Z1291" s="122">
        <v>0</v>
      </c>
      <c r="AA1291" s="122">
        <v>0</v>
      </c>
      <c r="AB1291" s="122">
        <v>0</v>
      </c>
      <c r="AC1291" s="122">
        <v>0</v>
      </c>
      <c r="AD1291" s="121"/>
      <c r="BO1291" s="72" t="s">
        <v>42</v>
      </c>
      <c r="BP1291" s="73" t="s">
        <v>4632</v>
      </c>
      <c r="BQ1291" s="75">
        <v>0</v>
      </c>
      <c r="BR1291" s="75">
        <v>0</v>
      </c>
      <c r="BS1291" s="75">
        <v>0</v>
      </c>
      <c r="BT1291" s="75">
        <v>0</v>
      </c>
      <c r="BU1291" s="75">
        <v>0</v>
      </c>
      <c r="BV1291" s="75">
        <v>0</v>
      </c>
      <c r="BW1291" s="75">
        <v>0</v>
      </c>
      <c r="BX1291" s="75">
        <v>351000625</v>
      </c>
      <c r="BY1291" s="75">
        <v>387000625</v>
      </c>
      <c r="BZ1291" s="75">
        <v>0</v>
      </c>
      <c r="CA1291" s="75">
        <v>0</v>
      </c>
    </row>
    <row r="1292" spans="14:79" ht="12" customHeight="1">
      <c r="N1292" s="119" t="s">
        <v>40</v>
      </c>
      <c r="O1292" s="120" t="s">
        <v>1973</v>
      </c>
      <c r="P1292" s="122">
        <v>108000625</v>
      </c>
      <c r="Q1292" s="122">
        <v>117000625</v>
      </c>
      <c r="R1292" s="122">
        <v>0</v>
      </c>
      <c r="S1292" s="122">
        <v>0</v>
      </c>
      <c r="T1292" s="122">
        <v>0</v>
      </c>
      <c r="U1292" s="122">
        <v>0</v>
      </c>
      <c r="V1292" s="122">
        <v>396000625</v>
      </c>
      <c r="W1292" s="122">
        <v>495000625</v>
      </c>
      <c r="X1292" s="122">
        <v>0</v>
      </c>
      <c r="Y1292" s="122">
        <v>0</v>
      </c>
      <c r="Z1292" s="122">
        <v>495000625</v>
      </c>
      <c r="AA1292" s="122">
        <v>0</v>
      </c>
      <c r="AB1292" s="122">
        <v>0</v>
      </c>
      <c r="AC1292" s="122">
        <v>0</v>
      </c>
      <c r="AD1292" s="121"/>
      <c r="BO1292" s="72" t="s">
        <v>42</v>
      </c>
      <c r="BP1292" s="73" t="s">
        <v>4633</v>
      </c>
      <c r="BQ1292" s="75">
        <v>180000625</v>
      </c>
      <c r="BR1292" s="75">
        <v>198000625</v>
      </c>
      <c r="BS1292" s="75">
        <v>216000625</v>
      </c>
      <c r="BT1292" s="75">
        <v>243000625</v>
      </c>
      <c r="BU1292" s="75">
        <v>0</v>
      </c>
      <c r="BV1292" s="75">
        <v>0</v>
      </c>
      <c r="BW1292" s="75">
        <v>0</v>
      </c>
      <c r="BX1292" s="75">
        <v>0</v>
      </c>
      <c r="BY1292" s="75">
        <v>0</v>
      </c>
      <c r="BZ1292" s="75">
        <v>0</v>
      </c>
      <c r="CA1292" s="75">
        <v>0</v>
      </c>
    </row>
    <row r="1293" spans="14:79" ht="12" customHeight="1">
      <c r="N1293" s="119" t="s">
        <v>40</v>
      </c>
      <c r="O1293" s="120" t="s">
        <v>770</v>
      </c>
      <c r="P1293" s="122">
        <v>99000625</v>
      </c>
      <c r="Q1293" s="122">
        <v>117000625</v>
      </c>
      <c r="R1293" s="122">
        <v>135000625</v>
      </c>
      <c r="S1293" s="122">
        <v>171000625</v>
      </c>
      <c r="T1293" s="122">
        <v>0</v>
      </c>
      <c r="U1293" s="122">
        <v>453000625</v>
      </c>
      <c r="V1293" s="122">
        <v>423000625</v>
      </c>
      <c r="W1293" s="122">
        <v>0</v>
      </c>
      <c r="X1293" s="122">
        <v>0</v>
      </c>
      <c r="Y1293" s="122">
        <v>0</v>
      </c>
      <c r="Z1293" s="122">
        <v>288000625</v>
      </c>
      <c r="AA1293" s="122">
        <v>0</v>
      </c>
      <c r="AB1293" s="122">
        <v>0</v>
      </c>
      <c r="AC1293" s="122">
        <v>0</v>
      </c>
      <c r="AD1293" s="121"/>
      <c r="BO1293" s="72" t="s">
        <v>42</v>
      </c>
      <c r="BP1293" s="73" t="s">
        <v>4634</v>
      </c>
      <c r="BQ1293" s="75">
        <v>216000625</v>
      </c>
      <c r="BR1293" s="75">
        <v>234000625</v>
      </c>
      <c r="BS1293" s="75">
        <v>252000625</v>
      </c>
      <c r="BT1293" s="75">
        <v>279000625</v>
      </c>
      <c r="BU1293" s="75">
        <v>0</v>
      </c>
      <c r="BV1293" s="75">
        <v>297000625</v>
      </c>
      <c r="BW1293" s="75">
        <v>0</v>
      </c>
      <c r="BX1293" s="75">
        <v>0</v>
      </c>
      <c r="BY1293" s="75">
        <v>0</v>
      </c>
      <c r="BZ1293" s="75">
        <v>0</v>
      </c>
      <c r="CA1293" s="75">
        <v>0</v>
      </c>
    </row>
    <row r="1294" spans="14:79" ht="12" customHeight="1">
      <c r="N1294" s="119" t="s">
        <v>40</v>
      </c>
      <c r="O1294" s="120" t="s">
        <v>2662</v>
      </c>
      <c r="P1294" s="122">
        <v>112000625</v>
      </c>
      <c r="Q1294" s="122">
        <v>0</v>
      </c>
      <c r="R1294" s="122">
        <v>0</v>
      </c>
      <c r="S1294" s="122">
        <v>0</v>
      </c>
      <c r="T1294" s="122">
        <v>0</v>
      </c>
      <c r="U1294" s="122">
        <v>279000625</v>
      </c>
      <c r="V1294" s="122">
        <v>297000625</v>
      </c>
      <c r="W1294" s="122">
        <v>324000625</v>
      </c>
      <c r="X1294" s="122">
        <v>450000625</v>
      </c>
      <c r="Y1294" s="122">
        <v>459000625</v>
      </c>
      <c r="Z1294" s="122">
        <v>432000625</v>
      </c>
      <c r="AA1294" s="122">
        <v>504000625</v>
      </c>
      <c r="AB1294" s="122">
        <v>0</v>
      </c>
      <c r="AC1294" s="122">
        <v>0</v>
      </c>
      <c r="AD1294" s="121"/>
      <c r="BO1294" s="72" t="s">
        <v>42</v>
      </c>
      <c r="BP1294" s="73" t="s">
        <v>4635</v>
      </c>
      <c r="BQ1294" s="75">
        <v>216000625</v>
      </c>
      <c r="BR1294" s="75">
        <v>234000625</v>
      </c>
      <c r="BS1294" s="75">
        <v>252000625</v>
      </c>
      <c r="BT1294" s="75">
        <v>279000625</v>
      </c>
      <c r="BU1294" s="75">
        <v>288000625</v>
      </c>
      <c r="BV1294" s="75">
        <v>297000625</v>
      </c>
      <c r="BW1294" s="75">
        <v>315000625</v>
      </c>
      <c r="BX1294" s="75">
        <v>0</v>
      </c>
      <c r="BY1294" s="75">
        <v>0</v>
      </c>
      <c r="BZ1294" s="75">
        <v>0</v>
      </c>
      <c r="CA1294" s="75">
        <v>0</v>
      </c>
    </row>
    <row r="1295" spans="14:79" ht="12" customHeight="1">
      <c r="N1295" s="119" t="s">
        <v>40</v>
      </c>
      <c r="O1295" s="120" t="s">
        <v>1909</v>
      </c>
      <c r="P1295" s="122">
        <v>0</v>
      </c>
      <c r="Q1295" s="122">
        <v>0</v>
      </c>
      <c r="R1295" s="122">
        <v>0</v>
      </c>
      <c r="S1295" s="122">
        <v>0</v>
      </c>
      <c r="T1295" s="122">
        <v>0</v>
      </c>
      <c r="U1295" s="122">
        <v>279000625</v>
      </c>
      <c r="V1295" s="122">
        <v>297000625</v>
      </c>
      <c r="W1295" s="122">
        <v>324000625</v>
      </c>
      <c r="X1295" s="122">
        <v>0</v>
      </c>
      <c r="Y1295" s="122">
        <v>0</v>
      </c>
      <c r="Z1295" s="122">
        <v>432000625</v>
      </c>
      <c r="AA1295" s="122">
        <v>504000625</v>
      </c>
      <c r="AB1295" s="122">
        <v>0</v>
      </c>
      <c r="AC1295" s="122">
        <v>0</v>
      </c>
      <c r="AD1295" s="121"/>
      <c r="BO1295" s="72" t="s">
        <v>42</v>
      </c>
      <c r="BP1295" s="73" t="s">
        <v>4636</v>
      </c>
      <c r="BQ1295" s="75">
        <v>225000625</v>
      </c>
      <c r="BR1295" s="75">
        <v>243000625</v>
      </c>
      <c r="BS1295" s="75">
        <v>261000625</v>
      </c>
      <c r="BT1295" s="75">
        <v>288000625</v>
      </c>
      <c r="BU1295" s="75">
        <v>0</v>
      </c>
      <c r="BV1295" s="75">
        <v>0</v>
      </c>
      <c r="BW1295" s="75">
        <v>0</v>
      </c>
      <c r="BX1295" s="75">
        <v>0</v>
      </c>
      <c r="BY1295" s="75">
        <v>0</v>
      </c>
      <c r="BZ1295" s="75">
        <v>0</v>
      </c>
      <c r="CA1295" s="75">
        <v>0</v>
      </c>
    </row>
    <row r="1296" spans="14:79" ht="12" customHeight="1">
      <c r="N1296" s="119" t="s">
        <v>40</v>
      </c>
      <c r="O1296" s="120" t="s">
        <v>1780</v>
      </c>
      <c r="P1296" s="122">
        <v>0</v>
      </c>
      <c r="Q1296" s="122">
        <v>0</v>
      </c>
      <c r="R1296" s="122">
        <v>0</v>
      </c>
      <c r="S1296" s="122">
        <v>0</v>
      </c>
      <c r="T1296" s="122">
        <v>0</v>
      </c>
      <c r="U1296" s="122">
        <v>0</v>
      </c>
      <c r="V1296" s="122">
        <v>396000625</v>
      </c>
      <c r="W1296" s="122">
        <v>495000625</v>
      </c>
      <c r="X1296" s="122">
        <v>0</v>
      </c>
      <c r="Y1296" s="122">
        <v>0</v>
      </c>
      <c r="Z1296" s="122">
        <v>441000625</v>
      </c>
      <c r="AA1296" s="122">
        <v>0</v>
      </c>
      <c r="AB1296" s="122">
        <v>0</v>
      </c>
      <c r="AC1296" s="122">
        <v>0</v>
      </c>
      <c r="AD1296" s="121"/>
      <c r="BO1296" s="72" t="s">
        <v>42</v>
      </c>
      <c r="BP1296" s="73" t="s">
        <v>4637</v>
      </c>
      <c r="BQ1296" s="75">
        <v>243000625</v>
      </c>
      <c r="BR1296" s="75">
        <v>261000625</v>
      </c>
      <c r="BS1296" s="75">
        <v>279000625</v>
      </c>
      <c r="BT1296" s="75">
        <v>306000625</v>
      </c>
      <c r="BU1296" s="75">
        <v>315000625</v>
      </c>
      <c r="BV1296" s="75">
        <v>0</v>
      </c>
      <c r="BW1296" s="75">
        <v>0</v>
      </c>
      <c r="BX1296" s="75">
        <v>0</v>
      </c>
      <c r="BY1296" s="75">
        <v>0</v>
      </c>
      <c r="BZ1296" s="75">
        <v>0</v>
      </c>
      <c r="CA1296" s="75">
        <v>0</v>
      </c>
    </row>
    <row r="1297" spans="14:79" ht="12" customHeight="1">
      <c r="N1297" s="119" t="s">
        <v>40</v>
      </c>
      <c r="O1297" s="120" t="s">
        <v>1437</v>
      </c>
      <c r="P1297" s="122">
        <v>108000625</v>
      </c>
      <c r="Q1297" s="122">
        <v>117000625</v>
      </c>
      <c r="R1297" s="122">
        <v>0</v>
      </c>
      <c r="S1297" s="122">
        <v>0</v>
      </c>
      <c r="T1297" s="122">
        <v>0</v>
      </c>
      <c r="U1297" s="122">
        <v>351000625</v>
      </c>
      <c r="V1297" s="122">
        <v>378000625</v>
      </c>
      <c r="W1297" s="122">
        <v>0</v>
      </c>
      <c r="X1297" s="122">
        <v>0</v>
      </c>
      <c r="Y1297" s="122">
        <v>0</v>
      </c>
      <c r="Z1297" s="122">
        <v>0</v>
      </c>
      <c r="AA1297" s="122">
        <v>0</v>
      </c>
      <c r="AB1297" s="122">
        <v>0</v>
      </c>
      <c r="AC1297" s="122">
        <v>0</v>
      </c>
      <c r="AD1297" s="121"/>
      <c r="BO1297" s="72" t="s">
        <v>42</v>
      </c>
      <c r="BP1297" s="73" t="s">
        <v>4638</v>
      </c>
      <c r="BQ1297" s="75">
        <v>0</v>
      </c>
      <c r="BR1297" s="75">
        <v>0</v>
      </c>
      <c r="BS1297" s="75">
        <v>252000625</v>
      </c>
      <c r="BT1297" s="75">
        <v>279000625</v>
      </c>
      <c r="BU1297" s="75">
        <v>288000625</v>
      </c>
      <c r="BV1297" s="75">
        <v>297000625</v>
      </c>
      <c r="BW1297" s="75">
        <v>315000625</v>
      </c>
      <c r="BX1297" s="75">
        <v>270000625</v>
      </c>
      <c r="BY1297" s="75">
        <v>0</v>
      </c>
      <c r="BZ1297" s="75">
        <v>0</v>
      </c>
      <c r="CA1297" s="75">
        <v>0</v>
      </c>
    </row>
    <row r="1298" spans="14:79" ht="12" customHeight="1">
      <c r="N1298" s="119" t="s">
        <v>40</v>
      </c>
      <c r="O1298" s="120" t="s">
        <v>147</v>
      </c>
      <c r="P1298" s="122">
        <v>0</v>
      </c>
      <c r="Q1298" s="122">
        <v>266000625</v>
      </c>
      <c r="R1298" s="122">
        <v>260000625</v>
      </c>
      <c r="S1298" s="122">
        <v>338000625</v>
      </c>
      <c r="T1298" s="122">
        <v>0</v>
      </c>
      <c r="U1298" s="122">
        <v>453000625</v>
      </c>
      <c r="V1298" s="122">
        <v>423000625</v>
      </c>
      <c r="W1298" s="122">
        <v>0</v>
      </c>
      <c r="X1298" s="122">
        <v>0</v>
      </c>
      <c r="Y1298" s="122">
        <v>0</v>
      </c>
      <c r="Z1298" s="122">
        <v>0</v>
      </c>
      <c r="AA1298" s="122">
        <v>0</v>
      </c>
      <c r="AB1298" s="122">
        <v>0</v>
      </c>
      <c r="AC1298" s="122">
        <v>0</v>
      </c>
      <c r="AD1298" s="121"/>
      <c r="BO1298" s="72" t="s">
        <v>42</v>
      </c>
      <c r="BP1298" s="73" t="s">
        <v>4639</v>
      </c>
      <c r="BQ1298" s="75">
        <v>0</v>
      </c>
      <c r="BR1298" s="75">
        <v>315000625</v>
      </c>
      <c r="BS1298" s="75">
        <v>0</v>
      </c>
      <c r="BT1298" s="75">
        <v>0</v>
      </c>
      <c r="BU1298" s="75">
        <v>324000625</v>
      </c>
      <c r="BV1298" s="75">
        <v>0</v>
      </c>
      <c r="BW1298" s="75">
        <v>0</v>
      </c>
      <c r="BX1298" s="75">
        <v>0</v>
      </c>
      <c r="BY1298" s="75">
        <v>0</v>
      </c>
      <c r="BZ1298" s="75">
        <v>0</v>
      </c>
      <c r="CA1298" s="75">
        <v>0</v>
      </c>
    </row>
    <row r="1299" spans="14:79" ht="12" customHeight="1">
      <c r="N1299" s="119" t="s">
        <v>40</v>
      </c>
      <c r="O1299" s="120" t="s">
        <v>1175</v>
      </c>
      <c r="P1299" s="122">
        <v>0</v>
      </c>
      <c r="Q1299" s="122">
        <v>0</v>
      </c>
      <c r="R1299" s="122">
        <v>0</v>
      </c>
      <c r="S1299" s="122">
        <v>338000625</v>
      </c>
      <c r="T1299" s="122">
        <v>0</v>
      </c>
      <c r="U1299" s="122">
        <v>351000625</v>
      </c>
      <c r="V1299" s="122">
        <v>378000625</v>
      </c>
      <c r="W1299" s="122">
        <v>0</v>
      </c>
      <c r="X1299" s="122">
        <v>0</v>
      </c>
      <c r="Y1299" s="122">
        <v>0</v>
      </c>
      <c r="Z1299" s="122">
        <v>0</v>
      </c>
      <c r="AA1299" s="122">
        <v>0</v>
      </c>
      <c r="AB1299" s="122">
        <v>0</v>
      </c>
      <c r="AC1299" s="122">
        <v>0</v>
      </c>
      <c r="AD1299" s="121"/>
      <c r="BO1299" s="72" t="s">
        <v>42</v>
      </c>
      <c r="BP1299" s="73" t="s">
        <v>4640</v>
      </c>
      <c r="BQ1299" s="75">
        <v>0</v>
      </c>
      <c r="BR1299" s="75">
        <v>0</v>
      </c>
      <c r="BS1299" s="75">
        <v>279000625</v>
      </c>
      <c r="BT1299" s="75">
        <v>306000625</v>
      </c>
      <c r="BU1299" s="75">
        <v>315000625</v>
      </c>
      <c r="BV1299" s="75">
        <v>324000625</v>
      </c>
      <c r="BW1299" s="75">
        <v>342000625</v>
      </c>
      <c r="BX1299" s="75">
        <v>292000625</v>
      </c>
      <c r="BY1299" s="75">
        <v>0</v>
      </c>
      <c r="BZ1299" s="75">
        <v>0</v>
      </c>
      <c r="CA1299" s="75">
        <v>0</v>
      </c>
    </row>
    <row r="1300" spans="14:79" ht="12" customHeight="1">
      <c r="N1300" s="119" t="s">
        <v>40</v>
      </c>
      <c r="O1300" s="120" t="s">
        <v>820</v>
      </c>
      <c r="P1300" s="122">
        <v>100000625</v>
      </c>
      <c r="Q1300" s="122">
        <v>105000725</v>
      </c>
      <c r="R1300" s="122">
        <v>183000625</v>
      </c>
      <c r="S1300" s="122">
        <v>206000625</v>
      </c>
      <c r="T1300" s="122">
        <v>0</v>
      </c>
      <c r="U1300" s="122">
        <v>0</v>
      </c>
      <c r="V1300" s="122">
        <v>0</v>
      </c>
      <c r="W1300" s="122">
        <v>0</v>
      </c>
      <c r="X1300" s="122">
        <v>450000625</v>
      </c>
      <c r="Y1300" s="122">
        <v>459000625</v>
      </c>
      <c r="Z1300" s="122">
        <v>0</v>
      </c>
      <c r="AA1300" s="122">
        <v>0</v>
      </c>
      <c r="AB1300" s="122">
        <v>0</v>
      </c>
      <c r="AC1300" s="122">
        <v>0</v>
      </c>
      <c r="AD1300" s="121"/>
      <c r="BO1300" s="72" t="s">
        <v>42</v>
      </c>
      <c r="BP1300" s="73" t="s">
        <v>4641</v>
      </c>
      <c r="BQ1300" s="75">
        <v>243000625</v>
      </c>
      <c r="BR1300" s="75">
        <v>261000625</v>
      </c>
      <c r="BS1300" s="75">
        <v>279000625</v>
      </c>
      <c r="BT1300" s="75">
        <v>306000625</v>
      </c>
      <c r="BU1300" s="75">
        <v>0</v>
      </c>
      <c r="BV1300" s="75">
        <v>0</v>
      </c>
      <c r="BW1300" s="75">
        <v>342000625</v>
      </c>
      <c r="BX1300" s="75">
        <v>0</v>
      </c>
      <c r="BY1300" s="75">
        <v>0</v>
      </c>
      <c r="BZ1300" s="75">
        <v>0</v>
      </c>
      <c r="CA1300" s="75">
        <v>0</v>
      </c>
    </row>
    <row r="1301" spans="14:79" ht="12" customHeight="1">
      <c r="N1301" s="119" t="s">
        <v>40</v>
      </c>
      <c r="O1301" s="120" t="s">
        <v>186</v>
      </c>
      <c r="P1301" s="122">
        <v>117000625</v>
      </c>
      <c r="Q1301" s="122">
        <v>126000625</v>
      </c>
      <c r="R1301" s="122">
        <v>139000625</v>
      </c>
      <c r="S1301" s="122">
        <v>166000625</v>
      </c>
      <c r="T1301" s="122">
        <v>184000625</v>
      </c>
      <c r="U1301" s="122">
        <v>193000625</v>
      </c>
      <c r="V1301" s="122">
        <v>243000625</v>
      </c>
      <c r="W1301" s="122">
        <v>0</v>
      </c>
      <c r="X1301" s="122">
        <v>0</v>
      </c>
      <c r="Y1301" s="122">
        <v>0</v>
      </c>
      <c r="Z1301" s="122">
        <v>0</v>
      </c>
      <c r="AA1301" s="122">
        <v>0</v>
      </c>
      <c r="AB1301" s="122">
        <v>0</v>
      </c>
      <c r="AC1301" s="122">
        <v>0</v>
      </c>
      <c r="AD1301" s="121"/>
      <c r="BO1301" s="72" t="s">
        <v>42</v>
      </c>
      <c r="BP1301" s="73" t="s">
        <v>4642</v>
      </c>
      <c r="BQ1301" s="75">
        <v>252000625</v>
      </c>
      <c r="BR1301" s="75">
        <v>0</v>
      </c>
      <c r="BS1301" s="75">
        <v>0</v>
      </c>
      <c r="BT1301" s="75">
        <v>0</v>
      </c>
      <c r="BU1301" s="75">
        <v>252000625</v>
      </c>
      <c r="BV1301" s="75">
        <v>0</v>
      </c>
      <c r="BW1301" s="75">
        <v>0</v>
      </c>
      <c r="BX1301" s="75">
        <v>0</v>
      </c>
      <c r="BY1301" s="75">
        <v>0</v>
      </c>
      <c r="BZ1301" s="75">
        <v>0</v>
      </c>
      <c r="CA1301" s="75">
        <v>500000026</v>
      </c>
    </row>
    <row r="1302" spans="14:79" ht="12" customHeight="1">
      <c r="N1302" s="119" t="s">
        <v>40</v>
      </c>
      <c r="O1302" s="120" t="s">
        <v>982</v>
      </c>
      <c r="P1302" s="122">
        <v>108000625</v>
      </c>
      <c r="Q1302" s="122">
        <v>126000625</v>
      </c>
      <c r="R1302" s="122">
        <v>139000625</v>
      </c>
      <c r="S1302" s="122">
        <v>162000625</v>
      </c>
      <c r="T1302" s="122">
        <v>171000625</v>
      </c>
      <c r="U1302" s="122">
        <v>193000625</v>
      </c>
      <c r="V1302" s="122">
        <v>198000625</v>
      </c>
      <c r="W1302" s="122">
        <v>207000625</v>
      </c>
      <c r="X1302" s="122">
        <v>0</v>
      </c>
      <c r="Y1302" s="122">
        <v>0</v>
      </c>
      <c r="Z1302" s="122">
        <v>0</v>
      </c>
      <c r="AA1302" s="122">
        <v>0</v>
      </c>
      <c r="AB1302" s="122">
        <v>0</v>
      </c>
      <c r="AC1302" s="122">
        <v>0</v>
      </c>
      <c r="AD1302" s="121"/>
      <c r="BO1302" s="72" t="s">
        <v>42</v>
      </c>
      <c r="BP1302" s="73" t="s">
        <v>4643</v>
      </c>
      <c r="BQ1302" s="75">
        <v>225000625</v>
      </c>
      <c r="BR1302" s="75">
        <v>243000625</v>
      </c>
      <c r="BS1302" s="75">
        <v>0</v>
      </c>
      <c r="BT1302" s="75">
        <v>288000625</v>
      </c>
      <c r="BU1302" s="75">
        <v>0</v>
      </c>
      <c r="BV1302" s="75">
        <v>0</v>
      </c>
      <c r="BW1302" s="75">
        <v>0</v>
      </c>
      <c r="BX1302" s="75">
        <v>0</v>
      </c>
      <c r="BY1302" s="75">
        <v>0</v>
      </c>
      <c r="BZ1302" s="75">
        <v>0</v>
      </c>
      <c r="CA1302" s="75">
        <v>0</v>
      </c>
    </row>
    <row r="1303" spans="14:79" ht="12" customHeight="1">
      <c r="N1303" s="119" t="s">
        <v>40</v>
      </c>
      <c r="O1303" s="120" t="s">
        <v>885</v>
      </c>
      <c r="P1303" s="122">
        <v>108000625</v>
      </c>
      <c r="Q1303" s="122">
        <v>132000625</v>
      </c>
      <c r="R1303" s="122">
        <v>148000625</v>
      </c>
      <c r="S1303" s="122">
        <v>162000625</v>
      </c>
      <c r="T1303" s="122">
        <v>171000625</v>
      </c>
      <c r="U1303" s="122">
        <v>193000625</v>
      </c>
      <c r="V1303" s="122">
        <v>198000625</v>
      </c>
      <c r="W1303" s="122">
        <v>207000625</v>
      </c>
      <c r="X1303" s="122">
        <v>0</v>
      </c>
      <c r="Y1303" s="122">
        <v>0</v>
      </c>
      <c r="Z1303" s="122">
        <v>0</v>
      </c>
      <c r="AA1303" s="122">
        <v>0</v>
      </c>
      <c r="AB1303" s="122">
        <v>0</v>
      </c>
      <c r="AC1303" s="122">
        <v>0</v>
      </c>
      <c r="AD1303" s="121"/>
      <c r="BO1303" s="72" t="s">
        <v>42</v>
      </c>
      <c r="BP1303" s="73" t="s">
        <v>4644</v>
      </c>
      <c r="BQ1303" s="75">
        <v>0</v>
      </c>
      <c r="BR1303" s="75">
        <v>0</v>
      </c>
      <c r="BS1303" s="75">
        <v>252000625</v>
      </c>
      <c r="BT1303" s="75">
        <v>279000625</v>
      </c>
      <c r="BU1303" s="75">
        <v>288000625</v>
      </c>
      <c r="BV1303" s="75">
        <v>297000625</v>
      </c>
      <c r="BW1303" s="75">
        <v>0</v>
      </c>
      <c r="BX1303" s="75">
        <v>0</v>
      </c>
      <c r="BY1303" s="75">
        <v>0</v>
      </c>
      <c r="BZ1303" s="75">
        <v>0</v>
      </c>
      <c r="CA1303" s="75">
        <v>0</v>
      </c>
    </row>
    <row r="1304" spans="14:79" ht="12" customHeight="1">
      <c r="N1304" s="119" t="s">
        <v>40</v>
      </c>
      <c r="O1304" s="120" t="s">
        <v>1438</v>
      </c>
      <c r="P1304" s="122">
        <v>85000625</v>
      </c>
      <c r="Q1304" s="122">
        <v>0</v>
      </c>
      <c r="R1304" s="122">
        <v>0</v>
      </c>
      <c r="S1304" s="122">
        <v>0</v>
      </c>
      <c r="T1304" s="122">
        <v>0</v>
      </c>
      <c r="U1304" s="122">
        <v>237000625</v>
      </c>
      <c r="V1304" s="122">
        <v>243000625</v>
      </c>
      <c r="W1304" s="122">
        <v>0</v>
      </c>
      <c r="X1304" s="122">
        <v>0</v>
      </c>
      <c r="Y1304" s="122">
        <v>0</v>
      </c>
      <c r="Z1304" s="122">
        <v>0</v>
      </c>
      <c r="AA1304" s="122">
        <v>0</v>
      </c>
      <c r="AB1304" s="122">
        <v>0</v>
      </c>
      <c r="AC1304" s="122">
        <v>0</v>
      </c>
      <c r="AD1304" s="121"/>
      <c r="BO1304" s="72" t="s">
        <v>42</v>
      </c>
      <c r="BP1304" s="73" t="s">
        <v>4644</v>
      </c>
      <c r="BQ1304" s="75">
        <v>126000625</v>
      </c>
      <c r="BR1304" s="75">
        <v>135000625</v>
      </c>
      <c r="BS1304" s="75">
        <v>144000625</v>
      </c>
      <c r="BT1304" s="75">
        <v>153000625</v>
      </c>
      <c r="BU1304" s="75">
        <v>162000625</v>
      </c>
      <c r="BV1304" s="75">
        <v>171000625</v>
      </c>
      <c r="BW1304" s="75">
        <v>180000625</v>
      </c>
      <c r="BX1304" s="75">
        <v>0</v>
      </c>
      <c r="BY1304" s="75">
        <v>0</v>
      </c>
      <c r="BZ1304" s="75">
        <v>0</v>
      </c>
      <c r="CA1304" s="75">
        <v>0</v>
      </c>
    </row>
    <row r="1305" spans="14:79" ht="12" customHeight="1">
      <c r="N1305" s="119" t="s">
        <v>40</v>
      </c>
      <c r="O1305" s="120" t="s">
        <v>2783</v>
      </c>
      <c r="P1305" s="122">
        <v>0</v>
      </c>
      <c r="Q1305" s="122">
        <v>0</v>
      </c>
      <c r="R1305" s="122">
        <v>0</v>
      </c>
      <c r="S1305" s="122">
        <v>0</v>
      </c>
      <c r="T1305" s="122">
        <v>0</v>
      </c>
      <c r="U1305" s="122">
        <v>184000625</v>
      </c>
      <c r="V1305" s="122">
        <v>0</v>
      </c>
      <c r="W1305" s="122">
        <v>0</v>
      </c>
      <c r="X1305" s="122">
        <v>0</v>
      </c>
      <c r="Y1305" s="122">
        <v>0</v>
      </c>
      <c r="Z1305" s="122">
        <v>0</v>
      </c>
      <c r="AA1305" s="122">
        <v>0</v>
      </c>
      <c r="AB1305" s="122">
        <v>495000625</v>
      </c>
      <c r="AC1305" s="122">
        <v>0</v>
      </c>
      <c r="AD1305" s="121"/>
      <c r="BO1305" s="72" t="s">
        <v>42</v>
      </c>
      <c r="BP1305" s="73" t="s">
        <v>4645</v>
      </c>
      <c r="BQ1305" s="75">
        <v>198000625</v>
      </c>
      <c r="BR1305" s="75">
        <v>216000625</v>
      </c>
      <c r="BS1305" s="75">
        <v>234000625</v>
      </c>
      <c r="BT1305" s="75">
        <v>261000625</v>
      </c>
      <c r="BU1305" s="75">
        <v>0</v>
      </c>
      <c r="BV1305" s="75">
        <v>0</v>
      </c>
      <c r="BW1305" s="75">
        <v>0</v>
      </c>
      <c r="BX1305" s="75">
        <v>0</v>
      </c>
      <c r="BY1305" s="75">
        <v>0</v>
      </c>
      <c r="BZ1305" s="75">
        <v>0</v>
      </c>
      <c r="CA1305" s="75">
        <v>0</v>
      </c>
    </row>
    <row r="1306" spans="14:79" ht="12" customHeight="1">
      <c r="N1306" s="119" t="s">
        <v>40</v>
      </c>
      <c r="O1306" s="120" t="s">
        <v>1439</v>
      </c>
      <c r="P1306" s="122">
        <v>0</v>
      </c>
      <c r="Q1306" s="122">
        <v>0</v>
      </c>
      <c r="R1306" s="122">
        <v>0</v>
      </c>
      <c r="S1306" s="122">
        <v>0</v>
      </c>
      <c r="T1306" s="122">
        <v>0</v>
      </c>
      <c r="U1306" s="122">
        <v>256000625</v>
      </c>
      <c r="V1306" s="122">
        <v>324000625</v>
      </c>
      <c r="W1306" s="122">
        <v>364000625</v>
      </c>
      <c r="X1306" s="122">
        <v>373000625</v>
      </c>
      <c r="Y1306" s="122">
        <v>0</v>
      </c>
      <c r="Z1306" s="122">
        <v>490000625</v>
      </c>
      <c r="AA1306" s="122">
        <v>576000625</v>
      </c>
      <c r="AB1306" s="122">
        <v>0</v>
      </c>
      <c r="AC1306" s="122">
        <v>0</v>
      </c>
      <c r="AD1306" s="121"/>
      <c r="BO1306" s="72" t="s">
        <v>42</v>
      </c>
      <c r="BP1306" s="73" t="s">
        <v>4646</v>
      </c>
      <c r="BQ1306" s="75">
        <v>0</v>
      </c>
      <c r="BR1306" s="75">
        <v>0</v>
      </c>
      <c r="BS1306" s="75">
        <v>0</v>
      </c>
      <c r="BT1306" s="75">
        <v>0</v>
      </c>
      <c r="BU1306" s="75">
        <v>0</v>
      </c>
      <c r="BV1306" s="75">
        <v>0</v>
      </c>
      <c r="BW1306" s="75">
        <v>0</v>
      </c>
      <c r="BX1306" s="75">
        <v>0</v>
      </c>
      <c r="BY1306" s="75">
        <v>0</v>
      </c>
      <c r="BZ1306" s="75">
        <v>0</v>
      </c>
      <c r="CA1306" s="75">
        <v>0</v>
      </c>
    </row>
    <row r="1307" spans="14:79" ht="12" customHeight="1">
      <c r="N1307" s="119" t="s">
        <v>40</v>
      </c>
      <c r="O1307" s="120" t="s">
        <v>1440</v>
      </c>
      <c r="P1307" s="122">
        <v>117000625</v>
      </c>
      <c r="Q1307" s="122">
        <v>0</v>
      </c>
      <c r="R1307" s="122">
        <v>0</v>
      </c>
      <c r="S1307" s="122">
        <v>0</v>
      </c>
      <c r="T1307" s="122">
        <v>0</v>
      </c>
      <c r="U1307" s="122">
        <v>180000625</v>
      </c>
      <c r="V1307" s="122">
        <v>189000625</v>
      </c>
      <c r="W1307" s="122">
        <v>207000625</v>
      </c>
      <c r="X1307" s="122">
        <v>216000625</v>
      </c>
      <c r="Y1307" s="122">
        <v>220000625</v>
      </c>
      <c r="Z1307" s="122">
        <v>225000625</v>
      </c>
      <c r="AA1307" s="122">
        <v>243000625</v>
      </c>
      <c r="AB1307" s="122">
        <v>0</v>
      </c>
      <c r="AC1307" s="122">
        <v>0</v>
      </c>
      <c r="AD1307" s="121"/>
      <c r="BO1307" s="72" t="s">
        <v>42</v>
      </c>
      <c r="BP1307" s="73" t="s">
        <v>4647</v>
      </c>
      <c r="BQ1307" s="75">
        <v>225000625</v>
      </c>
      <c r="BR1307" s="75">
        <v>0</v>
      </c>
      <c r="BS1307" s="75">
        <v>0</v>
      </c>
      <c r="BT1307" s="75">
        <v>288000625</v>
      </c>
      <c r="BU1307" s="75">
        <v>0</v>
      </c>
      <c r="BV1307" s="75">
        <v>0</v>
      </c>
      <c r="BW1307" s="75">
        <v>0</v>
      </c>
      <c r="BX1307" s="75">
        <v>0</v>
      </c>
      <c r="BY1307" s="75">
        <v>0</v>
      </c>
      <c r="BZ1307" s="75">
        <v>0</v>
      </c>
      <c r="CA1307" s="75">
        <v>0</v>
      </c>
    </row>
    <row r="1308" spans="14:79" ht="12" customHeight="1">
      <c r="N1308" s="119" t="s">
        <v>40</v>
      </c>
      <c r="O1308" s="120" t="s">
        <v>2472</v>
      </c>
      <c r="P1308" s="122">
        <v>117000625</v>
      </c>
      <c r="Q1308" s="122">
        <v>166000625</v>
      </c>
      <c r="R1308" s="122">
        <v>175000625</v>
      </c>
      <c r="S1308" s="122">
        <v>211000625</v>
      </c>
      <c r="T1308" s="122">
        <v>225000625</v>
      </c>
      <c r="U1308" s="122">
        <v>180000625</v>
      </c>
      <c r="V1308" s="122">
        <v>189000625</v>
      </c>
      <c r="W1308" s="122">
        <v>207000625</v>
      </c>
      <c r="X1308" s="122">
        <v>216000625</v>
      </c>
      <c r="Y1308" s="122">
        <v>220000625</v>
      </c>
      <c r="Z1308" s="122">
        <v>225000625</v>
      </c>
      <c r="AA1308" s="122">
        <v>243000625</v>
      </c>
      <c r="AB1308" s="122">
        <v>0</v>
      </c>
      <c r="AC1308" s="122">
        <v>0</v>
      </c>
      <c r="AD1308" s="121"/>
      <c r="BO1308" s="72" t="s">
        <v>42</v>
      </c>
      <c r="BP1308" s="73" t="s">
        <v>4648</v>
      </c>
      <c r="BQ1308" s="75">
        <v>225000625</v>
      </c>
      <c r="BR1308" s="75">
        <v>243000625</v>
      </c>
      <c r="BS1308" s="75">
        <v>0</v>
      </c>
      <c r="BT1308" s="75">
        <v>288000625</v>
      </c>
      <c r="BU1308" s="75">
        <v>0</v>
      </c>
      <c r="BV1308" s="75">
        <v>0</v>
      </c>
      <c r="BW1308" s="75">
        <v>0</v>
      </c>
      <c r="BX1308" s="75">
        <v>0</v>
      </c>
      <c r="BY1308" s="75">
        <v>0</v>
      </c>
      <c r="BZ1308" s="75">
        <v>0</v>
      </c>
      <c r="CA1308" s="75">
        <v>0</v>
      </c>
    </row>
    <row r="1309" spans="14:79" ht="12" customHeight="1">
      <c r="N1309" s="119" t="s">
        <v>40</v>
      </c>
      <c r="O1309" s="120" t="s">
        <v>2173</v>
      </c>
      <c r="P1309" s="122">
        <v>0</v>
      </c>
      <c r="Q1309" s="122">
        <v>216000625</v>
      </c>
      <c r="R1309" s="122">
        <v>0</v>
      </c>
      <c r="S1309" s="122">
        <v>0</v>
      </c>
      <c r="T1309" s="122">
        <v>0</v>
      </c>
      <c r="U1309" s="122">
        <v>225000625</v>
      </c>
      <c r="V1309" s="122">
        <v>0</v>
      </c>
      <c r="W1309" s="122">
        <v>0</v>
      </c>
      <c r="X1309" s="122">
        <v>310000625</v>
      </c>
      <c r="Y1309" s="122">
        <v>324000625</v>
      </c>
      <c r="Z1309" s="122">
        <v>360000625</v>
      </c>
      <c r="AA1309" s="122">
        <v>396000625</v>
      </c>
      <c r="AB1309" s="122">
        <v>0</v>
      </c>
      <c r="AC1309" s="122">
        <v>0</v>
      </c>
      <c r="AD1309" s="121"/>
      <c r="BO1309" s="72" t="s">
        <v>42</v>
      </c>
      <c r="BP1309" s="73" t="s">
        <v>4649</v>
      </c>
      <c r="BQ1309" s="75">
        <v>0</v>
      </c>
      <c r="BR1309" s="75">
        <v>0</v>
      </c>
      <c r="BS1309" s="75">
        <v>0</v>
      </c>
      <c r="BT1309" s="75">
        <v>0</v>
      </c>
      <c r="BU1309" s="75">
        <v>0</v>
      </c>
      <c r="BV1309" s="75">
        <v>0</v>
      </c>
      <c r="BW1309" s="75">
        <v>0</v>
      </c>
      <c r="BX1309" s="75">
        <v>0</v>
      </c>
      <c r="BY1309" s="75">
        <v>0</v>
      </c>
      <c r="BZ1309" s="75">
        <v>520000026</v>
      </c>
      <c r="CA1309" s="75">
        <v>0</v>
      </c>
    </row>
    <row r="1310" spans="14:79" ht="12" customHeight="1">
      <c r="N1310" s="119" t="s">
        <v>40</v>
      </c>
      <c r="O1310" s="120" t="s">
        <v>2297</v>
      </c>
      <c r="P1310" s="122">
        <v>0</v>
      </c>
      <c r="Q1310" s="122">
        <v>0</v>
      </c>
      <c r="R1310" s="122">
        <v>0</v>
      </c>
      <c r="S1310" s="122">
        <v>0</v>
      </c>
      <c r="T1310" s="122">
        <v>0</v>
      </c>
      <c r="U1310" s="122">
        <v>0</v>
      </c>
      <c r="V1310" s="122">
        <v>0</v>
      </c>
      <c r="W1310" s="122">
        <v>0</v>
      </c>
      <c r="X1310" s="122">
        <v>292000625</v>
      </c>
      <c r="Y1310" s="122">
        <v>324000625</v>
      </c>
      <c r="Z1310" s="122">
        <v>369000625</v>
      </c>
      <c r="AA1310" s="122">
        <v>468000625</v>
      </c>
      <c r="AB1310" s="122">
        <v>0</v>
      </c>
      <c r="AC1310" s="122">
        <v>0</v>
      </c>
      <c r="AD1310" s="121"/>
      <c r="BO1310" s="72" t="s">
        <v>42</v>
      </c>
      <c r="BP1310" s="73" t="s">
        <v>4650</v>
      </c>
      <c r="BQ1310" s="75">
        <v>297000625</v>
      </c>
      <c r="BR1310" s="75">
        <v>0</v>
      </c>
      <c r="BS1310" s="75">
        <v>0</v>
      </c>
      <c r="BT1310" s="75">
        <v>0</v>
      </c>
      <c r="BU1310" s="75">
        <v>252000625</v>
      </c>
      <c r="BV1310" s="75">
        <v>0</v>
      </c>
      <c r="BW1310" s="75">
        <v>0</v>
      </c>
      <c r="BX1310" s="75">
        <v>0</v>
      </c>
      <c r="BY1310" s="75">
        <v>0</v>
      </c>
      <c r="BZ1310" s="75">
        <v>0</v>
      </c>
      <c r="CA1310" s="75">
        <v>0</v>
      </c>
    </row>
    <row r="1311" spans="14:79" ht="12" customHeight="1">
      <c r="N1311" s="119" t="s">
        <v>40</v>
      </c>
      <c r="O1311" s="120" t="s">
        <v>2174</v>
      </c>
      <c r="P1311" s="122">
        <v>0</v>
      </c>
      <c r="Q1311" s="122">
        <v>0</v>
      </c>
      <c r="R1311" s="122">
        <v>0</v>
      </c>
      <c r="S1311" s="122">
        <v>0</v>
      </c>
      <c r="T1311" s="122">
        <v>0</v>
      </c>
      <c r="U1311" s="122">
        <v>0</v>
      </c>
      <c r="V1311" s="122">
        <v>0</v>
      </c>
      <c r="W1311" s="122">
        <v>0</v>
      </c>
      <c r="X1311" s="122">
        <v>0</v>
      </c>
      <c r="Y1311" s="122">
        <v>265000925</v>
      </c>
      <c r="Z1311" s="122">
        <v>280000925</v>
      </c>
      <c r="AA1311" s="122">
        <v>290000925</v>
      </c>
      <c r="AB1311" s="122">
        <v>305000925</v>
      </c>
      <c r="AC1311" s="122">
        <v>315000026</v>
      </c>
      <c r="AD1311" s="121"/>
      <c r="BO1311" s="72" t="s">
        <v>42</v>
      </c>
      <c r="BP1311" s="73" t="s">
        <v>4651</v>
      </c>
      <c r="BQ1311" s="75">
        <v>0</v>
      </c>
      <c r="BR1311" s="75">
        <v>0</v>
      </c>
      <c r="BS1311" s="75">
        <v>0</v>
      </c>
      <c r="BT1311" s="75">
        <v>215000026</v>
      </c>
      <c r="BU1311" s="75">
        <v>285000026</v>
      </c>
      <c r="BV1311" s="75">
        <v>325000026</v>
      </c>
      <c r="BW1311" s="75">
        <v>365000026</v>
      </c>
      <c r="BX1311" s="75">
        <v>390000026</v>
      </c>
      <c r="BY1311" s="75">
        <v>0</v>
      </c>
      <c r="BZ1311" s="75">
        <v>0</v>
      </c>
      <c r="CA1311" s="75">
        <v>0</v>
      </c>
    </row>
    <row r="1312" spans="14:79" ht="12" customHeight="1">
      <c r="N1312" s="119" t="s">
        <v>40</v>
      </c>
      <c r="O1312" s="120" t="s">
        <v>2561</v>
      </c>
      <c r="P1312" s="122">
        <v>0</v>
      </c>
      <c r="Q1312" s="122">
        <v>0</v>
      </c>
      <c r="R1312" s="122">
        <v>0</v>
      </c>
      <c r="S1312" s="122">
        <v>0</v>
      </c>
      <c r="T1312" s="122">
        <v>0</v>
      </c>
      <c r="U1312" s="122">
        <v>216000625</v>
      </c>
      <c r="V1312" s="122">
        <v>0</v>
      </c>
      <c r="W1312" s="122">
        <v>0</v>
      </c>
      <c r="X1312" s="122">
        <v>292000625</v>
      </c>
      <c r="Y1312" s="122">
        <v>265000625</v>
      </c>
      <c r="Z1312" s="122">
        <v>283000625</v>
      </c>
      <c r="AA1312" s="122">
        <v>292000625</v>
      </c>
      <c r="AB1312" s="122">
        <v>0</v>
      </c>
      <c r="AC1312" s="122">
        <v>0</v>
      </c>
      <c r="AD1312" s="121"/>
      <c r="BO1312" s="72" t="s">
        <v>42</v>
      </c>
      <c r="BP1312" s="73" t="s">
        <v>4652</v>
      </c>
      <c r="BQ1312" s="75">
        <v>0</v>
      </c>
      <c r="BR1312" s="75">
        <v>261000625</v>
      </c>
      <c r="BS1312" s="75">
        <v>270000625</v>
      </c>
      <c r="BT1312" s="75">
        <v>288000625</v>
      </c>
      <c r="BU1312" s="75">
        <v>306000625</v>
      </c>
      <c r="BV1312" s="75">
        <v>324000625</v>
      </c>
      <c r="BW1312" s="75">
        <v>342000625</v>
      </c>
      <c r="BX1312" s="75">
        <v>0</v>
      </c>
      <c r="BY1312" s="75">
        <v>0</v>
      </c>
      <c r="BZ1312" s="75">
        <v>0</v>
      </c>
      <c r="CA1312" s="75">
        <v>0</v>
      </c>
    </row>
    <row r="1313" spans="14:79" ht="12" customHeight="1">
      <c r="N1313" s="119" t="s">
        <v>40</v>
      </c>
      <c r="O1313" s="120" t="s">
        <v>1441</v>
      </c>
      <c r="P1313" s="122">
        <v>0</v>
      </c>
      <c r="Q1313" s="122">
        <v>0</v>
      </c>
      <c r="R1313" s="122">
        <v>0</v>
      </c>
      <c r="S1313" s="122">
        <v>0</v>
      </c>
      <c r="T1313" s="122">
        <v>0</v>
      </c>
      <c r="U1313" s="122">
        <v>216000625</v>
      </c>
      <c r="V1313" s="122">
        <v>238000625</v>
      </c>
      <c r="W1313" s="122">
        <v>261000625</v>
      </c>
      <c r="X1313" s="122">
        <v>270000625</v>
      </c>
      <c r="Y1313" s="122">
        <v>0</v>
      </c>
      <c r="Z1313" s="122">
        <v>0</v>
      </c>
      <c r="AA1313" s="122">
        <v>0</v>
      </c>
      <c r="AB1313" s="122">
        <v>0</v>
      </c>
      <c r="AC1313" s="122">
        <v>0</v>
      </c>
      <c r="AD1313" s="121"/>
      <c r="BO1313" s="72" t="s">
        <v>42</v>
      </c>
      <c r="BP1313" s="73" t="s">
        <v>4653</v>
      </c>
      <c r="BQ1313" s="75">
        <v>0</v>
      </c>
      <c r="BR1313" s="75">
        <v>270000625</v>
      </c>
      <c r="BS1313" s="75">
        <v>207000625</v>
      </c>
      <c r="BT1313" s="75">
        <v>234000625</v>
      </c>
      <c r="BU1313" s="75">
        <v>324000625</v>
      </c>
      <c r="BV1313" s="75">
        <v>0</v>
      </c>
      <c r="BW1313" s="75">
        <v>0</v>
      </c>
      <c r="BX1313" s="75">
        <v>369000625</v>
      </c>
      <c r="BY1313" s="75">
        <v>0</v>
      </c>
      <c r="BZ1313" s="75">
        <v>0</v>
      </c>
      <c r="CA1313" s="75">
        <v>0</v>
      </c>
    </row>
    <row r="1314" spans="14:79" ht="12" customHeight="1">
      <c r="N1314" s="119" t="s">
        <v>40</v>
      </c>
      <c r="O1314" s="120" t="s">
        <v>2562</v>
      </c>
      <c r="P1314" s="122">
        <v>117000625</v>
      </c>
      <c r="Q1314" s="122">
        <v>0</v>
      </c>
      <c r="R1314" s="122">
        <v>0</v>
      </c>
      <c r="S1314" s="122">
        <v>0</v>
      </c>
      <c r="T1314" s="122">
        <v>0</v>
      </c>
      <c r="U1314" s="122">
        <v>180000625</v>
      </c>
      <c r="V1314" s="122">
        <v>189000625</v>
      </c>
      <c r="W1314" s="122">
        <v>207000625</v>
      </c>
      <c r="X1314" s="122">
        <v>216000625</v>
      </c>
      <c r="Y1314" s="122">
        <v>220000625</v>
      </c>
      <c r="Z1314" s="122">
        <v>0</v>
      </c>
      <c r="AA1314" s="122">
        <v>243000625</v>
      </c>
      <c r="AB1314" s="122">
        <v>0</v>
      </c>
      <c r="AC1314" s="122">
        <v>0</v>
      </c>
      <c r="AD1314" s="121"/>
      <c r="BO1314" s="72" t="s">
        <v>42</v>
      </c>
      <c r="BP1314" s="73" t="s">
        <v>4654</v>
      </c>
      <c r="BQ1314" s="75">
        <v>189000625</v>
      </c>
      <c r="BR1314" s="75">
        <v>207000625</v>
      </c>
      <c r="BS1314" s="75">
        <v>225000625</v>
      </c>
      <c r="BT1314" s="75">
        <v>252000625</v>
      </c>
      <c r="BU1314" s="75">
        <v>324000625</v>
      </c>
      <c r="BV1314" s="75">
        <v>0</v>
      </c>
      <c r="BW1314" s="75">
        <v>0</v>
      </c>
      <c r="BX1314" s="75">
        <v>306000625</v>
      </c>
      <c r="BY1314" s="75">
        <v>0</v>
      </c>
      <c r="BZ1314" s="75">
        <v>0</v>
      </c>
      <c r="CA1314" s="75">
        <v>0</v>
      </c>
    </row>
    <row r="1315" spans="14:79" ht="12" customHeight="1">
      <c r="N1315" s="119" t="s">
        <v>40</v>
      </c>
      <c r="O1315" s="120" t="s">
        <v>1442</v>
      </c>
      <c r="P1315" s="122">
        <v>0</v>
      </c>
      <c r="Q1315" s="122">
        <v>0</v>
      </c>
      <c r="R1315" s="122">
        <v>0</v>
      </c>
      <c r="S1315" s="122">
        <v>0</v>
      </c>
      <c r="T1315" s="122">
        <v>0</v>
      </c>
      <c r="U1315" s="122">
        <v>216000625</v>
      </c>
      <c r="V1315" s="122">
        <v>238000625</v>
      </c>
      <c r="W1315" s="122">
        <v>261000625</v>
      </c>
      <c r="X1315" s="122">
        <v>270000625</v>
      </c>
      <c r="Y1315" s="122">
        <v>0</v>
      </c>
      <c r="Z1315" s="122">
        <v>0</v>
      </c>
      <c r="AA1315" s="122">
        <v>0</v>
      </c>
      <c r="AB1315" s="122">
        <v>0</v>
      </c>
      <c r="AC1315" s="122">
        <v>0</v>
      </c>
      <c r="AD1315" s="121"/>
      <c r="BO1315" s="72" t="s">
        <v>42</v>
      </c>
      <c r="BP1315" s="73" t="s">
        <v>4655</v>
      </c>
      <c r="BQ1315" s="75">
        <v>234000625</v>
      </c>
      <c r="BR1315" s="75">
        <v>252000625</v>
      </c>
      <c r="BS1315" s="75">
        <v>225000625</v>
      </c>
      <c r="BT1315" s="75">
        <v>279000625</v>
      </c>
      <c r="BU1315" s="75">
        <v>306000625</v>
      </c>
      <c r="BV1315" s="75">
        <v>315000625</v>
      </c>
      <c r="BW1315" s="75">
        <v>333000625</v>
      </c>
      <c r="BX1315" s="75">
        <v>351000625</v>
      </c>
      <c r="BY1315" s="75">
        <v>369000625</v>
      </c>
      <c r="BZ1315" s="75">
        <v>0</v>
      </c>
      <c r="CA1315" s="75">
        <v>0</v>
      </c>
    </row>
    <row r="1316" spans="14:79" ht="12" customHeight="1">
      <c r="N1316" s="119" t="s">
        <v>40</v>
      </c>
      <c r="O1316" s="120" t="s">
        <v>1880</v>
      </c>
      <c r="P1316" s="122">
        <v>0</v>
      </c>
      <c r="Q1316" s="122">
        <v>216000625</v>
      </c>
      <c r="R1316" s="122">
        <v>0</v>
      </c>
      <c r="S1316" s="122">
        <v>0</v>
      </c>
      <c r="T1316" s="122">
        <v>0</v>
      </c>
      <c r="U1316" s="122">
        <v>225000625</v>
      </c>
      <c r="V1316" s="122">
        <v>0</v>
      </c>
      <c r="W1316" s="122">
        <v>346000625</v>
      </c>
      <c r="X1316" s="122">
        <v>310000625</v>
      </c>
      <c r="Y1316" s="122">
        <v>333000625</v>
      </c>
      <c r="Z1316" s="122">
        <v>360000625</v>
      </c>
      <c r="AA1316" s="122">
        <v>396000625</v>
      </c>
      <c r="AB1316" s="122">
        <v>0</v>
      </c>
      <c r="AC1316" s="122">
        <v>0</v>
      </c>
      <c r="AD1316" s="121"/>
      <c r="BO1316" s="72" t="s">
        <v>42</v>
      </c>
      <c r="BP1316" s="73" t="s">
        <v>4656</v>
      </c>
      <c r="BQ1316" s="75">
        <v>252000625</v>
      </c>
      <c r="BR1316" s="75">
        <v>270000625</v>
      </c>
      <c r="BS1316" s="75">
        <v>288000625</v>
      </c>
      <c r="BT1316" s="75">
        <v>315000625</v>
      </c>
      <c r="BU1316" s="75">
        <v>279000625</v>
      </c>
      <c r="BV1316" s="75">
        <v>333000625</v>
      </c>
      <c r="BW1316" s="75">
        <v>351000625</v>
      </c>
      <c r="BX1316" s="75">
        <v>369000625</v>
      </c>
      <c r="BY1316" s="75">
        <v>387000625</v>
      </c>
      <c r="BZ1316" s="75">
        <v>0</v>
      </c>
      <c r="CA1316" s="75">
        <v>0</v>
      </c>
    </row>
    <row r="1317" spans="14:79" ht="12" customHeight="1">
      <c r="N1317" s="119" t="s">
        <v>40</v>
      </c>
      <c r="O1317" s="120" t="s">
        <v>2175</v>
      </c>
      <c r="P1317" s="122">
        <v>0</v>
      </c>
      <c r="Q1317" s="122">
        <v>0</v>
      </c>
      <c r="R1317" s="122">
        <v>0</v>
      </c>
      <c r="S1317" s="122">
        <v>0</v>
      </c>
      <c r="T1317" s="122">
        <v>0</v>
      </c>
      <c r="U1317" s="122">
        <v>0</v>
      </c>
      <c r="V1317" s="122">
        <v>0</v>
      </c>
      <c r="W1317" s="122">
        <v>0</v>
      </c>
      <c r="X1317" s="122">
        <v>315000026</v>
      </c>
      <c r="Y1317" s="122">
        <v>340000026</v>
      </c>
      <c r="Z1317" s="122">
        <v>350000026</v>
      </c>
      <c r="AA1317" s="122">
        <v>360000026</v>
      </c>
      <c r="AB1317" s="122">
        <v>380000026</v>
      </c>
      <c r="AC1317" s="122">
        <v>395000026</v>
      </c>
      <c r="AD1317" s="121"/>
      <c r="BO1317" s="72" t="s">
        <v>42</v>
      </c>
      <c r="BP1317" s="73" t="s">
        <v>5212</v>
      </c>
      <c r="BQ1317" s="74"/>
      <c r="BR1317" s="74"/>
      <c r="BS1317" s="74"/>
      <c r="BT1317" s="75">
        <v>360000026</v>
      </c>
      <c r="BU1317" s="74"/>
      <c r="BV1317" s="74"/>
      <c r="BW1317" s="74"/>
      <c r="BX1317" s="74"/>
      <c r="BY1317" s="74"/>
      <c r="BZ1317" s="74"/>
      <c r="CA1317" s="74"/>
    </row>
    <row r="1318" spans="14:79" ht="12" customHeight="1">
      <c r="N1318" s="119" t="s">
        <v>40</v>
      </c>
      <c r="O1318" s="120" t="s">
        <v>187</v>
      </c>
      <c r="P1318" s="122">
        <v>105000026</v>
      </c>
      <c r="Q1318" s="122">
        <v>145000026</v>
      </c>
      <c r="R1318" s="122">
        <v>0</v>
      </c>
      <c r="S1318" s="122">
        <v>0</v>
      </c>
      <c r="T1318" s="122">
        <v>0</v>
      </c>
      <c r="U1318" s="122">
        <v>0</v>
      </c>
      <c r="V1318" s="122">
        <v>0</v>
      </c>
      <c r="W1318" s="122">
        <v>0</v>
      </c>
      <c r="X1318" s="122">
        <v>0</v>
      </c>
      <c r="Y1318" s="122">
        <v>0</v>
      </c>
      <c r="Z1318" s="122">
        <v>0</v>
      </c>
      <c r="AA1318" s="122">
        <v>0</v>
      </c>
      <c r="AB1318" s="122">
        <v>0</v>
      </c>
      <c r="AC1318" s="122">
        <v>0</v>
      </c>
      <c r="AD1318" s="121"/>
      <c r="BO1318" s="72" t="s">
        <v>42</v>
      </c>
      <c r="BP1318" s="73" t="s">
        <v>4657</v>
      </c>
      <c r="BQ1318" s="75">
        <v>180000625</v>
      </c>
      <c r="BR1318" s="75">
        <v>198000625</v>
      </c>
      <c r="BS1318" s="75">
        <v>216000625</v>
      </c>
      <c r="BT1318" s="75">
        <v>243000625</v>
      </c>
      <c r="BU1318" s="75">
        <v>0</v>
      </c>
      <c r="BV1318" s="75">
        <v>0</v>
      </c>
      <c r="BW1318" s="75">
        <v>0</v>
      </c>
      <c r="BX1318" s="75">
        <v>0</v>
      </c>
      <c r="BY1318" s="75">
        <v>0</v>
      </c>
      <c r="BZ1318" s="75">
        <v>0</v>
      </c>
      <c r="CA1318" s="75">
        <v>0</v>
      </c>
    </row>
    <row r="1319" spans="14:79" ht="12" customHeight="1">
      <c r="N1319" s="119" t="s">
        <v>40</v>
      </c>
      <c r="O1319" s="120" t="s">
        <v>1077</v>
      </c>
      <c r="P1319" s="122">
        <v>166000625</v>
      </c>
      <c r="Q1319" s="122">
        <v>195000625</v>
      </c>
      <c r="R1319" s="122">
        <v>179000625</v>
      </c>
      <c r="S1319" s="122">
        <v>256000625</v>
      </c>
      <c r="T1319" s="122">
        <v>264000625</v>
      </c>
      <c r="U1319" s="122">
        <v>345000625</v>
      </c>
      <c r="V1319" s="122">
        <v>0</v>
      </c>
      <c r="W1319" s="122">
        <v>0</v>
      </c>
      <c r="X1319" s="122">
        <v>0</v>
      </c>
      <c r="Y1319" s="122">
        <v>0</v>
      </c>
      <c r="Z1319" s="122">
        <v>0</v>
      </c>
      <c r="AA1319" s="122">
        <v>0</v>
      </c>
      <c r="AB1319" s="122">
        <v>0</v>
      </c>
      <c r="AC1319" s="122">
        <v>0</v>
      </c>
      <c r="AD1319" s="121"/>
      <c r="BO1319" s="72" t="s">
        <v>42</v>
      </c>
      <c r="BP1319" s="73" t="s">
        <v>4658</v>
      </c>
      <c r="BQ1319" s="75">
        <v>297000625</v>
      </c>
      <c r="BR1319" s="75">
        <v>315000625</v>
      </c>
      <c r="BS1319" s="75">
        <v>261000625</v>
      </c>
      <c r="BT1319" s="75">
        <v>0</v>
      </c>
      <c r="BU1319" s="75">
        <v>0</v>
      </c>
      <c r="BV1319" s="75">
        <v>0</v>
      </c>
      <c r="BW1319" s="75">
        <v>0</v>
      </c>
      <c r="BX1319" s="75">
        <v>0</v>
      </c>
      <c r="BY1319" s="75">
        <v>0</v>
      </c>
      <c r="BZ1319" s="75">
        <v>0</v>
      </c>
      <c r="CA1319" s="75">
        <v>0</v>
      </c>
    </row>
    <row r="1320" spans="14:79" ht="12" customHeight="1">
      <c r="N1320" s="119" t="s">
        <v>40</v>
      </c>
      <c r="O1320" s="120" t="s">
        <v>556</v>
      </c>
      <c r="P1320" s="122">
        <v>0</v>
      </c>
      <c r="Q1320" s="122">
        <v>153000625</v>
      </c>
      <c r="R1320" s="122">
        <v>179000625</v>
      </c>
      <c r="S1320" s="122">
        <v>216000625</v>
      </c>
      <c r="T1320" s="122">
        <v>264000625</v>
      </c>
      <c r="U1320" s="122">
        <v>345000625</v>
      </c>
      <c r="V1320" s="122">
        <v>0</v>
      </c>
      <c r="W1320" s="122">
        <v>0</v>
      </c>
      <c r="X1320" s="122">
        <v>0</v>
      </c>
      <c r="Y1320" s="122">
        <v>0</v>
      </c>
      <c r="Z1320" s="122">
        <v>0</v>
      </c>
      <c r="AA1320" s="122">
        <v>0</v>
      </c>
      <c r="AB1320" s="122">
        <v>0</v>
      </c>
      <c r="AC1320" s="122">
        <v>0</v>
      </c>
      <c r="AD1320" s="121"/>
      <c r="BO1320" s="72" t="s">
        <v>42</v>
      </c>
      <c r="BP1320" s="73" t="s">
        <v>4659</v>
      </c>
      <c r="BQ1320" s="75">
        <v>171000625</v>
      </c>
      <c r="BR1320" s="75">
        <v>189000625</v>
      </c>
      <c r="BS1320" s="75">
        <v>216000625</v>
      </c>
      <c r="BT1320" s="75">
        <v>234000625</v>
      </c>
      <c r="BU1320" s="75">
        <v>0</v>
      </c>
      <c r="BV1320" s="75">
        <v>0</v>
      </c>
      <c r="BW1320" s="75">
        <v>324000625</v>
      </c>
      <c r="BX1320" s="75">
        <v>0</v>
      </c>
      <c r="BY1320" s="75">
        <v>0</v>
      </c>
      <c r="BZ1320" s="75">
        <v>0</v>
      </c>
      <c r="CA1320" s="75">
        <v>0</v>
      </c>
    </row>
    <row r="1321" spans="14:79" ht="12" customHeight="1">
      <c r="N1321" s="119" t="s">
        <v>40</v>
      </c>
      <c r="O1321" s="120" t="s">
        <v>983</v>
      </c>
      <c r="P1321" s="122">
        <v>170000925</v>
      </c>
      <c r="Q1321" s="122">
        <v>180000925</v>
      </c>
      <c r="R1321" s="122">
        <v>185000925</v>
      </c>
      <c r="S1321" s="122">
        <v>190000925</v>
      </c>
      <c r="T1321" s="122">
        <v>0</v>
      </c>
      <c r="U1321" s="122">
        <v>0</v>
      </c>
      <c r="V1321" s="122">
        <v>0</v>
      </c>
      <c r="W1321" s="122">
        <v>0</v>
      </c>
      <c r="X1321" s="122">
        <v>0</v>
      </c>
      <c r="Y1321" s="122">
        <v>0</v>
      </c>
      <c r="Z1321" s="122">
        <v>0</v>
      </c>
      <c r="AA1321" s="122">
        <v>0</v>
      </c>
      <c r="AB1321" s="122">
        <v>0</v>
      </c>
      <c r="AC1321" s="122">
        <v>0</v>
      </c>
      <c r="AD1321" s="121"/>
      <c r="BO1321" s="72" t="s">
        <v>42</v>
      </c>
      <c r="BP1321" s="73" t="s">
        <v>5307</v>
      </c>
      <c r="BQ1321" s="74"/>
      <c r="BR1321" s="74"/>
      <c r="BS1321" s="74"/>
      <c r="BT1321" s="74"/>
      <c r="BU1321" s="74"/>
      <c r="BV1321" s="74"/>
      <c r="BW1321" s="74"/>
      <c r="BX1321" s="74"/>
      <c r="BY1321" s="75">
        <v>520000026</v>
      </c>
      <c r="BZ1321" s="74"/>
      <c r="CA1321" s="74"/>
    </row>
    <row r="1322" spans="14:79" ht="12" customHeight="1">
      <c r="N1322" s="119" t="s">
        <v>40</v>
      </c>
      <c r="O1322" s="120" t="s">
        <v>1176</v>
      </c>
      <c r="P1322" s="122">
        <v>139000625</v>
      </c>
      <c r="Q1322" s="122">
        <v>0</v>
      </c>
      <c r="R1322" s="122">
        <v>171000625</v>
      </c>
      <c r="S1322" s="122">
        <v>229000625</v>
      </c>
      <c r="T1322" s="122">
        <v>277000625</v>
      </c>
      <c r="U1322" s="122">
        <v>0</v>
      </c>
      <c r="V1322" s="122">
        <v>0</v>
      </c>
      <c r="W1322" s="122">
        <v>0</v>
      </c>
      <c r="X1322" s="122">
        <v>0</v>
      </c>
      <c r="Y1322" s="122">
        <v>0</v>
      </c>
      <c r="Z1322" s="122">
        <v>0</v>
      </c>
      <c r="AA1322" s="122">
        <v>0</v>
      </c>
      <c r="AB1322" s="122">
        <v>0</v>
      </c>
      <c r="AC1322" s="122">
        <v>0</v>
      </c>
      <c r="AD1322" s="121"/>
      <c r="BO1322" s="72" t="s">
        <v>42</v>
      </c>
      <c r="BP1322" s="73" t="s">
        <v>4660</v>
      </c>
      <c r="BQ1322" s="75">
        <v>0</v>
      </c>
      <c r="BR1322" s="75">
        <v>0</v>
      </c>
      <c r="BS1322" s="75">
        <v>243000625</v>
      </c>
      <c r="BT1322" s="75">
        <v>270000625</v>
      </c>
      <c r="BU1322" s="75">
        <v>279000625</v>
      </c>
      <c r="BV1322" s="75">
        <v>288000625</v>
      </c>
      <c r="BW1322" s="75">
        <v>306000625</v>
      </c>
      <c r="BX1322" s="75">
        <v>0</v>
      </c>
      <c r="BY1322" s="75">
        <v>0</v>
      </c>
      <c r="BZ1322" s="75">
        <v>0</v>
      </c>
      <c r="CA1322" s="75">
        <v>0</v>
      </c>
    </row>
    <row r="1323" spans="14:79" ht="12" customHeight="1">
      <c r="N1323" s="119" t="s">
        <v>40</v>
      </c>
      <c r="O1323" s="120" t="s">
        <v>2821</v>
      </c>
      <c r="P1323" s="122">
        <v>0</v>
      </c>
      <c r="Q1323" s="122">
        <v>0</v>
      </c>
      <c r="R1323" s="122">
        <v>0</v>
      </c>
      <c r="S1323" s="122">
        <v>0</v>
      </c>
      <c r="T1323" s="122">
        <v>0</v>
      </c>
      <c r="U1323" s="122">
        <v>0</v>
      </c>
      <c r="V1323" s="122">
        <v>0</v>
      </c>
      <c r="W1323" s="122">
        <v>0</v>
      </c>
      <c r="X1323" s="122">
        <v>0</v>
      </c>
      <c r="Y1323" s="122">
        <v>0</v>
      </c>
      <c r="Z1323" s="122">
        <v>0</v>
      </c>
      <c r="AA1323" s="122">
        <v>450000026</v>
      </c>
      <c r="AB1323" s="122">
        <v>460000026</v>
      </c>
      <c r="AC1323" s="122">
        <v>0</v>
      </c>
      <c r="AD1323" s="121"/>
      <c r="BO1323" s="72" t="s">
        <v>42</v>
      </c>
      <c r="BP1323" s="73" t="s">
        <v>4661</v>
      </c>
      <c r="BQ1323" s="75">
        <v>216000625</v>
      </c>
      <c r="BR1323" s="75">
        <v>234000625</v>
      </c>
      <c r="BS1323" s="75">
        <v>279000625</v>
      </c>
      <c r="BT1323" s="75">
        <v>279000625</v>
      </c>
      <c r="BU1323" s="75">
        <v>297000625</v>
      </c>
      <c r="BV1323" s="75">
        <v>301000625</v>
      </c>
      <c r="BW1323" s="75">
        <v>288000625</v>
      </c>
      <c r="BX1323" s="75">
        <v>310000625</v>
      </c>
      <c r="BY1323" s="75">
        <v>0</v>
      </c>
      <c r="BZ1323" s="75">
        <v>0</v>
      </c>
      <c r="CA1323" s="75">
        <v>0</v>
      </c>
    </row>
    <row r="1324" spans="14:79" ht="12" customHeight="1">
      <c r="N1324" s="119" t="s">
        <v>40</v>
      </c>
      <c r="O1324" s="120" t="s">
        <v>1443</v>
      </c>
      <c r="P1324" s="122">
        <v>0</v>
      </c>
      <c r="Q1324" s="122">
        <v>0</v>
      </c>
      <c r="R1324" s="122">
        <v>0</v>
      </c>
      <c r="S1324" s="122">
        <v>0</v>
      </c>
      <c r="T1324" s="122">
        <v>0</v>
      </c>
      <c r="U1324" s="122">
        <v>319000625</v>
      </c>
      <c r="V1324" s="122">
        <v>324000625</v>
      </c>
      <c r="W1324" s="122">
        <v>364000625</v>
      </c>
      <c r="X1324" s="122">
        <v>373000625</v>
      </c>
      <c r="Y1324" s="122">
        <v>0</v>
      </c>
      <c r="Z1324" s="122">
        <v>490000625</v>
      </c>
      <c r="AA1324" s="122">
        <v>576000625</v>
      </c>
      <c r="AB1324" s="122">
        <v>500000825</v>
      </c>
      <c r="AC1324" s="122">
        <v>0</v>
      </c>
      <c r="AD1324" s="121"/>
      <c r="BO1324" s="72" t="s">
        <v>42</v>
      </c>
      <c r="BP1324" s="73" t="s">
        <v>4662</v>
      </c>
      <c r="BQ1324" s="75">
        <v>234000625</v>
      </c>
      <c r="BR1324" s="75">
        <v>252000625</v>
      </c>
      <c r="BS1324" s="75">
        <v>270000625</v>
      </c>
      <c r="BT1324" s="75">
        <v>297000625</v>
      </c>
      <c r="BU1324" s="75">
        <v>306000625</v>
      </c>
      <c r="BV1324" s="75">
        <v>0</v>
      </c>
      <c r="BW1324" s="75">
        <v>333000625</v>
      </c>
      <c r="BX1324" s="75">
        <v>0</v>
      </c>
      <c r="BY1324" s="75">
        <v>0</v>
      </c>
      <c r="BZ1324" s="75">
        <v>0</v>
      </c>
      <c r="CA1324" s="75">
        <v>0</v>
      </c>
    </row>
    <row r="1325" spans="14:79" ht="12" customHeight="1">
      <c r="N1325" s="119" t="s">
        <v>40</v>
      </c>
      <c r="O1325" s="120" t="s">
        <v>343</v>
      </c>
      <c r="P1325" s="122">
        <v>144000625</v>
      </c>
      <c r="Q1325" s="122">
        <v>153000625</v>
      </c>
      <c r="R1325" s="122">
        <v>180000625</v>
      </c>
      <c r="S1325" s="122">
        <v>220000625</v>
      </c>
      <c r="T1325" s="122">
        <v>243000625</v>
      </c>
      <c r="U1325" s="122">
        <v>292000625</v>
      </c>
      <c r="V1325" s="122">
        <v>306000625</v>
      </c>
      <c r="W1325" s="122">
        <v>351000625</v>
      </c>
      <c r="X1325" s="122">
        <v>387000625</v>
      </c>
      <c r="Y1325" s="122">
        <v>396000625</v>
      </c>
      <c r="Z1325" s="122">
        <v>445000625</v>
      </c>
      <c r="AA1325" s="122">
        <v>0</v>
      </c>
      <c r="AB1325" s="122">
        <v>0</v>
      </c>
      <c r="AC1325" s="122">
        <v>0</v>
      </c>
      <c r="AD1325" s="121"/>
      <c r="BO1325" s="72" t="s">
        <v>42</v>
      </c>
      <c r="BP1325" s="73" t="s">
        <v>4663</v>
      </c>
      <c r="BQ1325" s="75">
        <v>243000625</v>
      </c>
      <c r="BR1325" s="75">
        <v>261000625</v>
      </c>
      <c r="BS1325" s="75">
        <v>243000625</v>
      </c>
      <c r="BT1325" s="75">
        <v>270000625</v>
      </c>
      <c r="BU1325" s="75">
        <v>279000625</v>
      </c>
      <c r="BV1325" s="75">
        <v>288000625</v>
      </c>
      <c r="BW1325" s="75">
        <v>306000625</v>
      </c>
      <c r="BX1325" s="75">
        <v>0</v>
      </c>
      <c r="BY1325" s="75">
        <v>0</v>
      </c>
      <c r="BZ1325" s="75">
        <v>0</v>
      </c>
      <c r="CA1325" s="75">
        <v>0</v>
      </c>
    </row>
    <row r="1326" spans="14:79" ht="12" customHeight="1">
      <c r="N1326" s="119" t="s">
        <v>40</v>
      </c>
      <c r="O1326" s="120" t="s">
        <v>1078</v>
      </c>
      <c r="P1326" s="122">
        <v>139000625</v>
      </c>
      <c r="Q1326" s="122">
        <v>162000625</v>
      </c>
      <c r="R1326" s="122">
        <v>180000625</v>
      </c>
      <c r="S1326" s="122">
        <v>220000625</v>
      </c>
      <c r="T1326" s="122">
        <v>243000625</v>
      </c>
      <c r="U1326" s="122">
        <v>292000625</v>
      </c>
      <c r="V1326" s="122">
        <v>306000625</v>
      </c>
      <c r="W1326" s="122">
        <v>351000625</v>
      </c>
      <c r="X1326" s="122">
        <v>387000625</v>
      </c>
      <c r="Y1326" s="122">
        <v>396000625</v>
      </c>
      <c r="Z1326" s="122">
        <v>445000625</v>
      </c>
      <c r="AA1326" s="122">
        <v>0</v>
      </c>
      <c r="AB1326" s="122">
        <v>0</v>
      </c>
      <c r="AC1326" s="122">
        <v>0</v>
      </c>
      <c r="AD1326" s="121"/>
      <c r="BO1326" s="72" t="s">
        <v>42</v>
      </c>
      <c r="BP1326" s="73" t="s">
        <v>4664</v>
      </c>
      <c r="BQ1326" s="75">
        <v>0</v>
      </c>
      <c r="BR1326" s="75">
        <v>0</v>
      </c>
      <c r="BS1326" s="75">
        <v>0</v>
      </c>
      <c r="BT1326" s="75">
        <v>306000625</v>
      </c>
      <c r="BU1326" s="75">
        <v>297000625</v>
      </c>
      <c r="BV1326" s="75">
        <v>0</v>
      </c>
      <c r="BW1326" s="75">
        <v>0</v>
      </c>
      <c r="BX1326" s="75">
        <v>0</v>
      </c>
      <c r="BY1326" s="75">
        <v>0</v>
      </c>
      <c r="BZ1326" s="75">
        <v>0</v>
      </c>
      <c r="CA1326" s="75">
        <v>0</v>
      </c>
    </row>
    <row r="1327" spans="14:79" ht="12" customHeight="1">
      <c r="N1327" s="119" t="s">
        <v>40</v>
      </c>
      <c r="O1327" s="120" t="s">
        <v>1444</v>
      </c>
      <c r="P1327" s="122">
        <v>157000625</v>
      </c>
      <c r="Q1327" s="122">
        <v>166000625</v>
      </c>
      <c r="R1327" s="122">
        <v>175000625</v>
      </c>
      <c r="S1327" s="122">
        <v>211000625</v>
      </c>
      <c r="T1327" s="122">
        <v>225000625</v>
      </c>
      <c r="U1327" s="122">
        <v>315000625</v>
      </c>
      <c r="V1327" s="122">
        <v>319000625</v>
      </c>
      <c r="W1327" s="122">
        <v>346000625</v>
      </c>
      <c r="X1327" s="122">
        <v>360000625</v>
      </c>
      <c r="Y1327" s="122">
        <v>423000625</v>
      </c>
      <c r="Z1327" s="122">
        <v>436000625</v>
      </c>
      <c r="AA1327" s="122">
        <v>0</v>
      </c>
      <c r="AB1327" s="122">
        <v>0</v>
      </c>
      <c r="AC1327" s="122">
        <v>0</v>
      </c>
      <c r="AD1327" s="121"/>
      <c r="BO1327" s="72" t="s">
        <v>42</v>
      </c>
      <c r="BP1327" s="73" t="s">
        <v>4665</v>
      </c>
      <c r="BQ1327" s="75">
        <v>0</v>
      </c>
      <c r="BR1327" s="75">
        <v>0</v>
      </c>
      <c r="BS1327" s="75">
        <v>0</v>
      </c>
      <c r="BT1327" s="75">
        <v>297000625</v>
      </c>
      <c r="BU1327" s="75">
        <v>306000625</v>
      </c>
      <c r="BV1327" s="75">
        <v>315000625</v>
      </c>
      <c r="BW1327" s="75">
        <v>0</v>
      </c>
      <c r="BX1327" s="75">
        <v>0</v>
      </c>
      <c r="BY1327" s="75">
        <v>0</v>
      </c>
      <c r="BZ1327" s="75">
        <v>0</v>
      </c>
      <c r="CA1327" s="75">
        <v>0</v>
      </c>
    </row>
    <row r="1328" spans="14:79" ht="12" customHeight="1">
      <c r="N1328" s="119" t="s">
        <v>40</v>
      </c>
      <c r="O1328" s="120" t="s">
        <v>2495</v>
      </c>
      <c r="P1328" s="122">
        <v>157000625</v>
      </c>
      <c r="Q1328" s="122">
        <v>166000625</v>
      </c>
      <c r="R1328" s="122">
        <v>175000625</v>
      </c>
      <c r="S1328" s="122">
        <v>211000625</v>
      </c>
      <c r="T1328" s="122">
        <v>225000625</v>
      </c>
      <c r="U1328" s="122">
        <v>315000625</v>
      </c>
      <c r="V1328" s="122">
        <v>319000625</v>
      </c>
      <c r="W1328" s="122">
        <v>346000625</v>
      </c>
      <c r="X1328" s="122">
        <v>378000625</v>
      </c>
      <c r="Y1328" s="122">
        <v>495000625</v>
      </c>
      <c r="Z1328" s="122">
        <v>0</v>
      </c>
      <c r="AA1328" s="122">
        <v>0</v>
      </c>
      <c r="AB1328" s="122">
        <v>0</v>
      </c>
      <c r="AC1328" s="122">
        <v>0</v>
      </c>
      <c r="AD1328" s="121"/>
      <c r="BO1328" s="72" t="s">
        <v>42</v>
      </c>
      <c r="BP1328" s="73" t="s">
        <v>4666</v>
      </c>
      <c r="BQ1328" s="75">
        <v>243000625</v>
      </c>
      <c r="BR1328" s="75">
        <v>261000625</v>
      </c>
      <c r="BS1328" s="75">
        <v>279000625</v>
      </c>
      <c r="BT1328" s="75">
        <v>306000625</v>
      </c>
      <c r="BU1328" s="75">
        <v>315000625</v>
      </c>
      <c r="BV1328" s="75">
        <v>324000625</v>
      </c>
      <c r="BW1328" s="75">
        <v>342000625</v>
      </c>
      <c r="BX1328" s="75">
        <v>0</v>
      </c>
      <c r="BY1328" s="75">
        <v>0</v>
      </c>
      <c r="BZ1328" s="75">
        <v>0</v>
      </c>
      <c r="CA1328" s="75">
        <v>0</v>
      </c>
    </row>
    <row r="1329" spans="14:79" ht="12" customHeight="1">
      <c r="N1329" s="119" t="s">
        <v>40</v>
      </c>
      <c r="O1329" s="120" t="s">
        <v>1079</v>
      </c>
      <c r="P1329" s="122">
        <v>144000625</v>
      </c>
      <c r="Q1329" s="122">
        <v>153000625</v>
      </c>
      <c r="R1329" s="122">
        <v>180000625</v>
      </c>
      <c r="S1329" s="122">
        <v>202000625</v>
      </c>
      <c r="T1329" s="122">
        <v>220000625</v>
      </c>
      <c r="U1329" s="122">
        <v>234000625</v>
      </c>
      <c r="V1329" s="122">
        <v>324000625</v>
      </c>
      <c r="W1329" s="122">
        <v>360000625</v>
      </c>
      <c r="X1329" s="122">
        <v>0</v>
      </c>
      <c r="Y1329" s="122">
        <v>387000625</v>
      </c>
      <c r="Z1329" s="122">
        <v>486000625</v>
      </c>
      <c r="AA1329" s="122">
        <v>513000625</v>
      </c>
      <c r="AB1329" s="122">
        <v>0</v>
      </c>
      <c r="AC1329" s="122">
        <v>0</v>
      </c>
      <c r="AD1329" s="121"/>
      <c r="BO1329" s="72" t="s">
        <v>42</v>
      </c>
      <c r="BP1329" s="73" t="s">
        <v>4667</v>
      </c>
      <c r="BQ1329" s="75">
        <v>261000625</v>
      </c>
      <c r="BR1329" s="75">
        <v>315000625</v>
      </c>
      <c r="BS1329" s="75">
        <v>297000625</v>
      </c>
      <c r="BT1329" s="75">
        <v>0</v>
      </c>
      <c r="BU1329" s="75">
        <v>0</v>
      </c>
      <c r="BV1329" s="75">
        <v>0</v>
      </c>
      <c r="BW1329" s="75">
        <v>0</v>
      </c>
      <c r="BX1329" s="75">
        <v>0</v>
      </c>
      <c r="BY1329" s="75">
        <v>0</v>
      </c>
      <c r="BZ1329" s="75">
        <v>0</v>
      </c>
      <c r="CA1329" s="75">
        <v>0</v>
      </c>
    </row>
    <row r="1330" spans="14:79" ht="12" customHeight="1">
      <c r="N1330" s="119" t="s">
        <v>40</v>
      </c>
      <c r="O1330" s="120" t="s">
        <v>1177</v>
      </c>
      <c r="P1330" s="122">
        <v>144000625</v>
      </c>
      <c r="Q1330" s="122">
        <v>153000625</v>
      </c>
      <c r="R1330" s="122">
        <v>180000625</v>
      </c>
      <c r="S1330" s="122">
        <v>202000625</v>
      </c>
      <c r="T1330" s="122">
        <v>220000625</v>
      </c>
      <c r="U1330" s="122">
        <v>0</v>
      </c>
      <c r="V1330" s="122">
        <v>324000625</v>
      </c>
      <c r="W1330" s="122">
        <v>0</v>
      </c>
      <c r="X1330" s="122">
        <v>0</v>
      </c>
      <c r="Y1330" s="122">
        <v>432000625</v>
      </c>
      <c r="Z1330" s="122">
        <v>486000625</v>
      </c>
      <c r="AA1330" s="122">
        <v>513000625</v>
      </c>
      <c r="AB1330" s="122">
        <v>0</v>
      </c>
      <c r="AC1330" s="122">
        <v>0</v>
      </c>
      <c r="AD1330" s="121"/>
      <c r="BO1330" s="72" t="s">
        <v>42</v>
      </c>
      <c r="BP1330" s="73" t="s">
        <v>4668</v>
      </c>
      <c r="BQ1330" s="75">
        <v>234000625</v>
      </c>
      <c r="BR1330" s="75">
        <v>252000625</v>
      </c>
      <c r="BS1330" s="75">
        <v>270000625</v>
      </c>
      <c r="BT1330" s="75">
        <v>297000625</v>
      </c>
      <c r="BU1330" s="75">
        <v>306000625</v>
      </c>
      <c r="BV1330" s="75">
        <v>0</v>
      </c>
      <c r="BW1330" s="75">
        <v>0</v>
      </c>
      <c r="BX1330" s="75">
        <v>0</v>
      </c>
      <c r="BY1330" s="75">
        <v>0</v>
      </c>
      <c r="BZ1330" s="75">
        <v>0</v>
      </c>
      <c r="CA1330" s="75">
        <v>0</v>
      </c>
    </row>
    <row r="1331" spans="14:79" ht="12" customHeight="1">
      <c r="N1331" s="119" t="s">
        <v>40</v>
      </c>
      <c r="O1331" s="120" t="s">
        <v>1178</v>
      </c>
      <c r="P1331" s="122">
        <v>144000625</v>
      </c>
      <c r="Q1331" s="122">
        <v>157000625</v>
      </c>
      <c r="R1331" s="122">
        <v>180000625</v>
      </c>
      <c r="S1331" s="122">
        <v>202000625</v>
      </c>
      <c r="T1331" s="122">
        <v>220000625</v>
      </c>
      <c r="U1331" s="122">
        <v>0</v>
      </c>
      <c r="V1331" s="122">
        <v>324000625</v>
      </c>
      <c r="W1331" s="122">
        <v>0</v>
      </c>
      <c r="X1331" s="122">
        <v>396000625</v>
      </c>
      <c r="Y1331" s="122">
        <v>0</v>
      </c>
      <c r="Z1331" s="122">
        <v>486000625</v>
      </c>
      <c r="AA1331" s="122">
        <v>513000625</v>
      </c>
      <c r="AB1331" s="122">
        <v>0</v>
      </c>
      <c r="AC1331" s="122">
        <v>0</v>
      </c>
      <c r="AD1331" s="121"/>
      <c r="BO1331" s="72" t="s">
        <v>42</v>
      </c>
      <c r="BP1331" s="73" t="s">
        <v>4669</v>
      </c>
      <c r="BQ1331" s="75">
        <v>0</v>
      </c>
      <c r="BR1331" s="75">
        <v>0</v>
      </c>
      <c r="BS1331" s="75">
        <v>270000625</v>
      </c>
      <c r="BT1331" s="75">
        <v>315000625</v>
      </c>
      <c r="BU1331" s="75">
        <v>306000625</v>
      </c>
      <c r="BV1331" s="75">
        <v>0</v>
      </c>
      <c r="BW1331" s="75">
        <v>0</v>
      </c>
      <c r="BX1331" s="75">
        <v>0</v>
      </c>
      <c r="BY1331" s="75">
        <v>0</v>
      </c>
      <c r="BZ1331" s="75">
        <v>0</v>
      </c>
      <c r="CA1331" s="75">
        <v>0</v>
      </c>
    </row>
    <row r="1332" spans="14:79" ht="12" customHeight="1">
      <c r="N1332" s="119" t="s">
        <v>40</v>
      </c>
      <c r="O1332" s="120" t="s">
        <v>625</v>
      </c>
      <c r="P1332" s="122">
        <v>144000625</v>
      </c>
      <c r="Q1332" s="122">
        <v>157000625</v>
      </c>
      <c r="R1332" s="122">
        <v>180000625</v>
      </c>
      <c r="S1332" s="122">
        <v>202000625</v>
      </c>
      <c r="T1332" s="122">
        <v>220000625</v>
      </c>
      <c r="U1332" s="122">
        <v>234000625</v>
      </c>
      <c r="V1332" s="122">
        <v>306000625</v>
      </c>
      <c r="W1332" s="122">
        <v>351000625</v>
      </c>
      <c r="X1332" s="122">
        <v>387000625</v>
      </c>
      <c r="Y1332" s="122">
        <v>387000625</v>
      </c>
      <c r="Z1332" s="122">
        <v>445000625</v>
      </c>
      <c r="AA1332" s="122">
        <v>513000625</v>
      </c>
      <c r="AB1332" s="122">
        <v>0</v>
      </c>
      <c r="AC1332" s="122">
        <v>0</v>
      </c>
      <c r="AD1332" s="121"/>
      <c r="BO1332" s="72" t="s">
        <v>42</v>
      </c>
      <c r="BP1332" s="73" t="s">
        <v>4670</v>
      </c>
      <c r="BQ1332" s="75">
        <v>297000625</v>
      </c>
      <c r="BR1332" s="75">
        <v>315000625</v>
      </c>
      <c r="BS1332" s="75">
        <v>297000625</v>
      </c>
      <c r="BT1332" s="75">
        <v>360000625</v>
      </c>
      <c r="BU1332" s="75">
        <v>0</v>
      </c>
      <c r="BV1332" s="75">
        <v>0</v>
      </c>
      <c r="BW1332" s="75">
        <v>0</v>
      </c>
      <c r="BX1332" s="75">
        <v>0</v>
      </c>
      <c r="BY1332" s="75">
        <v>0</v>
      </c>
      <c r="BZ1332" s="75">
        <v>0</v>
      </c>
      <c r="CA1332" s="75">
        <v>0</v>
      </c>
    </row>
    <row r="1333" spans="14:79" ht="12" customHeight="1">
      <c r="N1333" s="119" t="s">
        <v>40</v>
      </c>
      <c r="O1333" s="120" t="s">
        <v>1179</v>
      </c>
      <c r="P1333" s="122">
        <v>144000625</v>
      </c>
      <c r="Q1333" s="122">
        <v>157000625</v>
      </c>
      <c r="R1333" s="122">
        <v>180000625</v>
      </c>
      <c r="S1333" s="122">
        <v>202000625</v>
      </c>
      <c r="T1333" s="122">
        <v>220000625</v>
      </c>
      <c r="U1333" s="122">
        <v>292000625</v>
      </c>
      <c r="V1333" s="122">
        <v>306000625</v>
      </c>
      <c r="W1333" s="122">
        <v>351000625</v>
      </c>
      <c r="X1333" s="122">
        <v>387000625</v>
      </c>
      <c r="Y1333" s="122">
        <v>396000625</v>
      </c>
      <c r="Z1333" s="122">
        <v>445000625</v>
      </c>
      <c r="AA1333" s="122">
        <v>513000625</v>
      </c>
      <c r="AB1333" s="122">
        <v>0</v>
      </c>
      <c r="AC1333" s="122">
        <v>0</v>
      </c>
      <c r="AD1333" s="121"/>
      <c r="BO1333" s="72" t="s">
        <v>42</v>
      </c>
      <c r="BP1333" s="73" t="s">
        <v>4671</v>
      </c>
      <c r="BQ1333" s="75">
        <v>198000625</v>
      </c>
      <c r="BR1333" s="75">
        <v>0</v>
      </c>
      <c r="BS1333" s="75">
        <v>234000625</v>
      </c>
      <c r="BT1333" s="75">
        <v>297000625</v>
      </c>
      <c r="BU1333" s="75">
        <v>0</v>
      </c>
      <c r="BV1333" s="75">
        <v>0</v>
      </c>
      <c r="BW1333" s="75">
        <v>0</v>
      </c>
      <c r="BX1333" s="75">
        <v>0</v>
      </c>
      <c r="BY1333" s="75">
        <v>0</v>
      </c>
      <c r="BZ1333" s="75">
        <v>0</v>
      </c>
      <c r="CA1333" s="75">
        <v>0</v>
      </c>
    </row>
    <row r="1334" spans="14:79" ht="12" customHeight="1">
      <c r="N1334" s="119" t="s">
        <v>40</v>
      </c>
      <c r="O1334" s="120" t="s">
        <v>1587</v>
      </c>
      <c r="P1334" s="122">
        <v>0</v>
      </c>
      <c r="Q1334" s="122">
        <v>0</v>
      </c>
      <c r="R1334" s="122">
        <v>0</v>
      </c>
      <c r="S1334" s="122">
        <v>0</v>
      </c>
      <c r="T1334" s="122">
        <v>0</v>
      </c>
      <c r="U1334" s="122">
        <v>0</v>
      </c>
      <c r="V1334" s="122">
        <v>0</v>
      </c>
      <c r="W1334" s="122">
        <v>450000625</v>
      </c>
      <c r="X1334" s="122">
        <v>0</v>
      </c>
      <c r="Y1334" s="122">
        <v>540000625</v>
      </c>
      <c r="Z1334" s="122">
        <v>0</v>
      </c>
      <c r="AA1334" s="122">
        <v>0</v>
      </c>
      <c r="AB1334" s="122">
        <v>0</v>
      </c>
      <c r="AC1334" s="122">
        <v>0</v>
      </c>
      <c r="AD1334" s="121"/>
      <c r="BO1334" s="72" t="s">
        <v>42</v>
      </c>
      <c r="BP1334" s="73" t="s">
        <v>4672</v>
      </c>
      <c r="BQ1334" s="75">
        <v>0</v>
      </c>
      <c r="BR1334" s="75">
        <v>0</v>
      </c>
      <c r="BS1334" s="75">
        <v>0</v>
      </c>
      <c r="BT1334" s="75">
        <v>0</v>
      </c>
      <c r="BU1334" s="75">
        <v>0</v>
      </c>
      <c r="BV1334" s="75">
        <v>0</v>
      </c>
      <c r="BW1334" s="75">
        <v>0</v>
      </c>
      <c r="BX1334" s="75">
        <v>315000625</v>
      </c>
      <c r="BY1334" s="75">
        <v>0</v>
      </c>
      <c r="BZ1334" s="75">
        <v>0</v>
      </c>
      <c r="CA1334" s="75">
        <v>0</v>
      </c>
    </row>
    <row r="1335" spans="14:79" ht="12" customHeight="1">
      <c r="N1335" s="119" t="s">
        <v>40</v>
      </c>
      <c r="O1335" s="120" t="s">
        <v>1180</v>
      </c>
      <c r="P1335" s="122">
        <v>144000625</v>
      </c>
      <c r="Q1335" s="122">
        <v>157000625</v>
      </c>
      <c r="R1335" s="122">
        <v>171000625</v>
      </c>
      <c r="S1335" s="122">
        <v>202000625</v>
      </c>
      <c r="T1335" s="122">
        <v>220000625</v>
      </c>
      <c r="U1335" s="122">
        <v>0</v>
      </c>
      <c r="V1335" s="122">
        <v>324000625</v>
      </c>
      <c r="W1335" s="122">
        <v>0</v>
      </c>
      <c r="X1335" s="122">
        <v>396000625</v>
      </c>
      <c r="Y1335" s="122">
        <v>0</v>
      </c>
      <c r="Z1335" s="122">
        <v>486000625</v>
      </c>
      <c r="AA1335" s="122">
        <v>513000625</v>
      </c>
      <c r="AB1335" s="122">
        <v>0</v>
      </c>
      <c r="AC1335" s="122">
        <v>0</v>
      </c>
      <c r="AD1335" s="121"/>
      <c r="BO1335" s="72" t="s">
        <v>42</v>
      </c>
      <c r="BP1335" s="73" t="s">
        <v>5308</v>
      </c>
      <c r="BQ1335" s="74"/>
      <c r="BR1335" s="74"/>
      <c r="BS1335" s="74"/>
      <c r="BT1335" s="74"/>
      <c r="BU1335" s="74"/>
      <c r="BV1335" s="74"/>
      <c r="BW1335" s="74"/>
      <c r="BX1335" s="74"/>
      <c r="BY1335" s="75">
        <v>400000825</v>
      </c>
      <c r="BZ1335" s="75">
        <v>450000825</v>
      </c>
      <c r="CA1335" s="75">
        <v>500000925</v>
      </c>
    </row>
    <row r="1336" spans="14:79" ht="12" customHeight="1">
      <c r="N1336" s="119" t="s">
        <v>40</v>
      </c>
      <c r="O1336" s="120" t="s">
        <v>3385</v>
      </c>
      <c r="P1336" s="121"/>
      <c r="Q1336" s="121"/>
      <c r="R1336" s="121"/>
      <c r="S1336" s="121"/>
      <c r="T1336" s="121"/>
      <c r="U1336" s="121"/>
      <c r="V1336" s="121"/>
      <c r="W1336" s="121"/>
      <c r="X1336" s="121"/>
      <c r="Y1336" s="121"/>
      <c r="Z1336" s="121"/>
      <c r="AA1336" s="122">
        <v>630000026</v>
      </c>
      <c r="AB1336" s="121"/>
      <c r="AC1336" s="121"/>
      <c r="AD1336" s="121"/>
      <c r="BO1336" s="72" t="s">
        <v>42</v>
      </c>
      <c r="BP1336" s="73" t="s">
        <v>4673</v>
      </c>
      <c r="BQ1336" s="75">
        <v>234000625</v>
      </c>
      <c r="BR1336" s="75">
        <v>252000625</v>
      </c>
      <c r="BS1336" s="75">
        <v>0</v>
      </c>
      <c r="BT1336" s="75">
        <v>297000625</v>
      </c>
      <c r="BU1336" s="75">
        <v>306000625</v>
      </c>
      <c r="BV1336" s="75">
        <v>0</v>
      </c>
      <c r="BW1336" s="75">
        <v>0</v>
      </c>
      <c r="BX1336" s="75">
        <v>0</v>
      </c>
      <c r="BY1336" s="75">
        <v>0</v>
      </c>
      <c r="BZ1336" s="75">
        <v>0</v>
      </c>
      <c r="CA1336" s="75">
        <v>0</v>
      </c>
    </row>
    <row r="1337" spans="14:79" ht="12" customHeight="1">
      <c r="N1337" s="119" t="s">
        <v>40</v>
      </c>
      <c r="O1337" s="120" t="s">
        <v>2819</v>
      </c>
      <c r="P1337" s="122">
        <v>0</v>
      </c>
      <c r="Q1337" s="122">
        <v>0</v>
      </c>
      <c r="R1337" s="122">
        <v>0</v>
      </c>
      <c r="S1337" s="122">
        <v>0</v>
      </c>
      <c r="T1337" s="122">
        <v>0</v>
      </c>
      <c r="U1337" s="122">
        <v>0</v>
      </c>
      <c r="V1337" s="122">
        <v>0</v>
      </c>
      <c r="W1337" s="122">
        <v>0</v>
      </c>
      <c r="X1337" s="122">
        <v>0</v>
      </c>
      <c r="Y1337" s="122">
        <v>0</v>
      </c>
      <c r="Z1337" s="122">
        <v>0</v>
      </c>
      <c r="AA1337" s="122">
        <v>675000625</v>
      </c>
      <c r="AB1337" s="122">
        <v>0</v>
      </c>
      <c r="AC1337" s="122">
        <v>0</v>
      </c>
      <c r="AD1337" s="121"/>
      <c r="BO1337" s="72" t="s">
        <v>42</v>
      </c>
      <c r="BP1337" s="73" t="s">
        <v>4674</v>
      </c>
      <c r="BQ1337" s="75">
        <v>225000625</v>
      </c>
      <c r="BR1337" s="75">
        <v>243000625</v>
      </c>
      <c r="BS1337" s="75">
        <v>261000625</v>
      </c>
      <c r="BT1337" s="75">
        <v>288000625</v>
      </c>
      <c r="BU1337" s="75">
        <v>0</v>
      </c>
      <c r="BV1337" s="75">
        <v>0</v>
      </c>
      <c r="BW1337" s="75">
        <v>0</v>
      </c>
      <c r="BX1337" s="75">
        <v>0</v>
      </c>
      <c r="BY1337" s="75">
        <v>0</v>
      </c>
      <c r="BZ1337" s="75">
        <v>0</v>
      </c>
      <c r="CA1337" s="75">
        <v>0</v>
      </c>
    </row>
    <row r="1338" spans="14:79" ht="12" customHeight="1">
      <c r="N1338" s="119" t="s">
        <v>40</v>
      </c>
      <c r="O1338" s="120" t="s">
        <v>771</v>
      </c>
      <c r="P1338" s="122">
        <v>85000625</v>
      </c>
      <c r="Q1338" s="122">
        <v>0</v>
      </c>
      <c r="R1338" s="122">
        <v>0</v>
      </c>
      <c r="S1338" s="122">
        <v>0</v>
      </c>
      <c r="T1338" s="122">
        <v>0</v>
      </c>
      <c r="U1338" s="122">
        <v>0</v>
      </c>
      <c r="V1338" s="122">
        <v>0</v>
      </c>
      <c r="W1338" s="122">
        <v>0</v>
      </c>
      <c r="X1338" s="122">
        <v>0</v>
      </c>
      <c r="Y1338" s="122">
        <v>0</v>
      </c>
      <c r="Z1338" s="122">
        <v>0</v>
      </c>
      <c r="AA1338" s="122">
        <v>0</v>
      </c>
      <c r="AB1338" s="122">
        <v>0</v>
      </c>
      <c r="AC1338" s="122">
        <v>0</v>
      </c>
      <c r="AD1338" s="121"/>
      <c r="BO1338" s="72" t="s">
        <v>42</v>
      </c>
      <c r="BP1338" s="73" t="s">
        <v>4675</v>
      </c>
      <c r="BQ1338" s="75">
        <v>243000625</v>
      </c>
      <c r="BR1338" s="75">
        <v>261000625</v>
      </c>
      <c r="BS1338" s="75">
        <v>279000625</v>
      </c>
      <c r="BT1338" s="75">
        <v>306000625</v>
      </c>
      <c r="BU1338" s="75">
        <v>315000625</v>
      </c>
      <c r="BV1338" s="75">
        <v>324000625</v>
      </c>
      <c r="BW1338" s="75">
        <v>342000625</v>
      </c>
      <c r="BX1338" s="75">
        <v>360000625</v>
      </c>
      <c r="BY1338" s="75">
        <v>0</v>
      </c>
      <c r="BZ1338" s="75">
        <v>0</v>
      </c>
      <c r="CA1338" s="75">
        <v>0</v>
      </c>
    </row>
    <row r="1339" spans="14:79" ht="12" customHeight="1">
      <c r="N1339" s="119" t="s">
        <v>40</v>
      </c>
      <c r="O1339" s="120" t="s">
        <v>2453</v>
      </c>
      <c r="P1339" s="122">
        <v>99000625</v>
      </c>
      <c r="Q1339" s="122">
        <v>108000625</v>
      </c>
      <c r="R1339" s="122">
        <v>0</v>
      </c>
      <c r="S1339" s="122">
        <v>0</v>
      </c>
      <c r="T1339" s="122">
        <v>0</v>
      </c>
      <c r="U1339" s="122">
        <v>198000625</v>
      </c>
      <c r="V1339" s="122">
        <v>0</v>
      </c>
      <c r="W1339" s="122">
        <v>0</v>
      </c>
      <c r="X1339" s="122">
        <v>0</v>
      </c>
      <c r="Y1339" s="122">
        <v>0</v>
      </c>
      <c r="Z1339" s="122">
        <v>0</v>
      </c>
      <c r="AA1339" s="122">
        <v>0</v>
      </c>
      <c r="AB1339" s="122">
        <v>0</v>
      </c>
      <c r="AC1339" s="122">
        <v>0</v>
      </c>
      <c r="AD1339" s="121"/>
      <c r="BO1339" s="72" t="s">
        <v>42</v>
      </c>
      <c r="BP1339" s="73" t="s">
        <v>4676</v>
      </c>
      <c r="BQ1339" s="75">
        <v>0</v>
      </c>
      <c r="BR1339" s="75">
        <v>0</v>
      </c>
      <c r="BS1339" s="75">
        <v>0</v>
      </c>
      <c r="BT1339" s="75">
        <v>0</v>
      </c>
      <c r="BU1339" s="75">
        <v>0</v>
      </c>
      <c r="BV1339" s="75">
        <v>288000625</v>
      </c>
      <c r="BW1339" s="75">
        <v>0</v>
      </c>
      <c r="BX1339" s="75">
        <v>0</v>
      </c>
      <c r="BY1339" s="75">
        <v>0</v>
      </c>
      <c r="BZ1339" s="75">
        <v>0</v>
      </c>
      <c r="CA1339" s="75">
        <v>0</v>
      </c>
    </row>
    <row r="1340" spans="14:79" ht="12" customHeight="1">
      <c r="N1340" s="119" t="s">
        <v>40</v>
      </c>
      <c r="O1340" s="120" t="s">
        <v>188</v>
      </c>
      <c r="P1340" s="122">
        <v>108000625</v>
      </c>
      <c r="Q1340" s="122">
        <v>0</v>
      </c>
      <c r="R1340" s="122">
        <v>0</v>
      </c>
      <c r="S1340" s="122">
        <v>0</v>
      </c>
      <c r="T1340" s="122">
        <v>0</v>
      </c>
      <c r="U1340" s="122">
        <v>0</v>
      </c>
      <c r="V1340" s="122">
        <v>0</v>
      </c>
      <c r="W1340" s="122">
        <v>0</v>
      </c>
      <c r="X1340" s="122">
        <v>0</v>
      </c>
      <c r="Y1340" s="122">
        <v>0</v>
      </c>
      <c r="Z1340" s="122">
        <v>0</v>
      </c>
      <c r="AA1340" s="122">
        <v>0</v>
      </c>
      <c r="AB1340" s="122">
        <v>0</v>
      </c>
      <c r="AC1340" s="122">
        <v>0</v>
      </c>
      <c r="AD1340" s="121"/>
      <c r="BO1340" s="72" t="s">
        <v>42</v>
      </c>
      <c r="BP1340" s="73" t="s">
        <v>4677</v>
      </c>
      <c r="BQ1340" s="75">
        <v>0</v>
      </c>
      <c r="BR1340" s="75">
        <v>0</v>
      </c>
      <c r="BS1340" s="75">
        <v>0</v>
      </c>
      <c r="BT1340" s="75">
        <v>252000625</v>
      </c>
      <c r="BU1340" s="75">
        <v>261000625</v>
      </c>
      <c r="BV1340" s="75">
        <v>270000625</v>
      </c>
      <c r="BW1340" s="75">
        <v>288000625</v>
      </c>
      <c r="BX1340" s="75">
        <v>0</v>
      </c>
      <c r="BY1340" s="75">
        <v>0</v>
      </c>
      <c r="BZ1340" s="75">
        <v>0</v>
      </c>
      <c r="CA1340" s="75">
        <v>0</v>
      </c>
    </row>
    <row r="1341" spans="14:79" ht="12" customHeight="1">
      <c r="N1341" s="119" t="s">
        <v>40</v>
      </c>
      <c r="O1341" s="120" t="s">
        <v>984</v>
      </c>
      <c r="P1341" s="122">
        <v>0</v>
      </c>
      <c r="Q1341" s="122">
        <v>0</v>
      </c>
      <c r="R1341" s="122">
        <v>0</v>
      </c>
      <c r="S1341" s="122">
        <v>0</v>
      </c>
      <c r="T1341" s="122">
        <v>0</v>
      </c>
      <c r="U1341" s="122">
        <v>0</v>
      </c>
      <c r="V1341" s="122">
        <v>0</v>
      </c>
      <c r="W1341" s="122">
        <v>405000625</v>
      </c>
      <c r="X1341" s="122">
        <v>425000625</v>
      </c>
      <c r="Y1341" s="122">
        <v>450000625</v>
      </c>
      <c r="Z1341" s="122">
        <v>470000625</v>
      </c>
      <c r="AA1341" s="122">
        <v>495000625</v>
      </c>
      <c r="AB1341" s="122">
        <v>520000000</v>
      </c>
      <c r="AC1341" s="122">
        <v>0</v>
      </c>
      <c r="AD1341" s="121"/>
      <c r="BO1341" s="72" t="s">
        <v>42</v>
      </c>
      <c r="BP1341" s="73" t="s">
        <v>4678</v>
      </c>
      <c r="BQ1341" s="75">
        <v>0</v>
      </c>
      <c r="BR1341" s="75">
        <v>0</v>
      </c>
      <c r="BS1341" s="75">
        <v>0</v>
      </c>
      <c r="BT1341" s="75">
        <v>0</v>
      </c>
      <c r="BU1341" s="75">
        <v>270000625</v>
      </c>
      <c r="BV1341" s="75">
        <v>0</v>
      </c>
      <c r="BW1341" s="75">
        <v>315000625</v>
      </c>
      <c r="BX1341" s="75">
        <v>333000625</v>
      </c>
      <c r="BY1341" s="75">
        <v>351000625</v>
      </c>
      <c r="BZ1341" s="75">
        <v>0</v>
      </c>
      <c r="CA1341" s="75">
        <v>0</v>
      </c>
    </row>
    <row r="1342" spans="14:79" ht="12" customHeight="1">
      <c r="N1342" s="119" t="s">
        <v>40</v>
      </c>
      <c r="O1342" s="120" t="s">
        <v>985</v>
      </c>
      <c r="P1342" s="122">
        <v>0</v>
      </c>
      <c r="Q1342" s="122">
        <v>0</v>
      </c>
      <c r="R1342" s="122">
        <v>0</v>
      </c>
      <c r="S1342" s="122">
        <v>0</v>
      </c>
      <c r="T1342" s="122">
        <v>0</v>
      </c>
      <c r="U1342" s="122">
        <v>0</v>
      </c>
      <c r="V1342" s="122">
        <v>295000026</v>
      </c>
      <c r="W1342" s="122">
        <v>330000026</v>
      </c>
      <c r="X1342" s="122">
        <v>350000026</v>
      </c>
      <c r="Y1342" s="122">
        <v>385000026</v>
      </c>
      <c r="Z1342" s="122">
        <v>415000026</v>
      </c>
      <c r="AA1342" s="122">
        <v>465000026</v>
      </c>
      <c r="AB1342" s="122">
        <v>0</v>
      </c>
      <c r="AC1342" s="122">
        <v>0</v>
      </c>
      <c r="AD1342" s="121"/>
      <c r="BO1342" s="72" t="s">
        <v>42</v>
      </c>
      <c r="BP1342" s="73" t="s">
        <v>4679</v>
      </c>
      <c r="BQ1342" s="75">
        <v>0</v>
      </c>
      <c r="BR1342" s="75">
        <v>0</v>
      </c>
      <c r="BS1342" s="75">
        <v>0</v>
      </c>
      <c r="BT1342" s="75">
        <v>270000625</v>
      </c>
      <c r="BU1342" s="75">
        <v>279000625</v>
      </c>
      <c r="BV1342" s="75">
        <v>0</v>
      </c>
      <c r="BW1342" s="75">
        <v>0</v>
      </c>
      <c r="BX1342" s="75">
        <v>0</v>
      </c>
      <c r="BY1342" s="75">
        <v>0</v>
      </c>
      <c r="BZ1342" s="75">
        <v>0</v>
      </c>
      <c r="CA1342" s="75">
        <v>0</v>
      </c>
    </row>
    <row r="1343" spans="14:79" ht="12" customHeight="1">
      <c r="N1343" s="119" t="s">
        <v>40</v>
      </c>
      <c r="O1343" s="120" t="s">
        <v>1583</v>
      </c>
      <c r="P1343" s="122">
        <v>157000625</v>
      </c>
      <c r="Q1343" s="122">
        <v>162000625</v>
      </c>
      <c r="R1343" s="122">
        <v>179000625</v>
      </c>
      <c r="S1343" s="122">
        <v>0</v>
      </c>
      <c r="T1343" s="122">
        <v>0</v>
      </c>
      <c r="U1343" s="122">
        <v>486000625</v>
      </c>
      <c r="V1343" s="122">
        <v>472000625</v>
      </c>
      <c r="W1343" s="122">
        <v>477000625</v>
      </c>
      <c r="X1343" s="122">
        <v>508000625</v>
      </c>
      <c r="Y1343" s="122">
        <v>544000625</v>
      </c>
      <c r="Z1343" s="122">
        <v>571000625</v>
      </c>
      <c r="AA1343" s="122">
        <v>0</v>
      </c>
      <c r="AB1343" s="122">
        <v>700000725</v>
      </c>
      <c r="AC1343" s="122">
        <v>0</v>
      </c>
      <c r="AD1343" s="121"/>
      <c r="BO1343" s="72" t="s">
        <v>42</v>
      </c>
      <c r="BP1343" s="73" t="s">
        <v>4680</v>
      </c>
      <c r="BQ1343" s="75">
        <v>216000625</v>
      </c>
      <c r="BR1343" s="75">
        <v>234000625</v>
      </c>
      <c r="BS1343" s="75">
        <v>261000625</v>
      </c>
      <c r="BT1343" s="75">
        <v>306000625</v>
      </c>
      <c r="BU1343" s="75">
        <v>0</v>
      </c>
      <c r="BV1343" s="75">
        <v>0</v>
      </c>
      <c r="BW1343" s="75">
        <v>0</v>
      </c>
      <c r="BX1343" s="75">
        <v>0</v>
      </c>
      <c r="BY1343" s="75">
        <v>0</v>
      </c>
      <c r="BZ1343" s="75">
        <v>0</v>
      </c>
      <c r="CA1343" s="75">
        <v>0</v>
      </c>
    </row>
    <row r="1344" spans="14:79" ht="12" customHeight="1">
      <c r="N1344" s="119" t="s">
        <v>40</v>
      </c>
      <c r="O1344" s="120" t="s">
        <v>2663</v>
      </c>
      <c r="P1344" s="122">
        <v>0</v>
      </c>
      <c r="Q1344" s="122">
        <v>0</v>
      </c>
      <c r="R1344" s="122">
        <v>0</v>
      </c>
      <c r="S1344" s="122">
        <v>0</v>
      </c>
      <c r="T1344" s="122">
        <v>0</v>
      </c>
      <c r="U1344" s="122">
        <v>184000625</v>
      </c>
      <c r="V1344" s="122">
        <v>0</v>
      </c>
      <c r="W1344" s="122">
        <v>0</v>
      </c>
      <c r="X1344" s="122">
        <v>0</v>
      </c>
      <c r="Y1344" s="122">
        <v>0</v>
      </c>
      <c r="Z1344" s="122">
        <v>0</v>
      </c>
      <c r="AA1344" s="122">
        <v>720000625</v>
      </c>
      <c r="AB1344" s="122">
        <v>0</v>
      </c>
      <c r="AC1344" s="122">
        <v>0</v>
      </c>
      <c r="AD1344" s="121"/>
      <c r="BO1344" s="72" t="s">
        <v>42</v>
      </c>
      <c r="BP1344" s="73" t="s">
        <v>4681</v>
      </c>
      <c r="BQ1344" s="75">
        <v>207000625</v>
      </c>
      <c r="BR1344" s="75">
        <v>225000625</v>
      </c>
      <c r="BS1344" s="75">
        <v>243000625</v>
      </c>
      <c r="BT1344" s="75">
        <v>270000625</v>
      </c>
      <c r="BU1344" s="75">
        <v>0</v>
      </c>
      <c r="BV1344" s="75">
        <v>0</v>
      </c>
      <c r="BW1344" s="75">
        <v>0</v>
      </c>
      <c r="BX1344" s="75">
        <v>0</v>
      </c>
      <c r="BY1344" s="75">
        <v>0</v>
      </c>
      <c r="BZ1344" s="75">
        <v>0</v>
      </c>
      <c r="CA1344" s="75">
        <v>0</v>
      </c>
    </row>
    <row r="1345" spans="14:79" ht="12" customHeight="1">
      <c r="N1345" s="119" t="s">
        <v>40</v>
      </c>
      <c r="O1345" s="120" t="s">
        <v>2607</v>
      </c>
      <c r="P1345" s="122">
        <v>157000625</v>
      </c>
      <c r="Q1345" s="122">
        <v>162000625</v>
      </c>
      <c r="R1345" s="122">
        <v>179000625</v>
      </c>
      <c r="S1345" s="122">
        <v>0</v>
      </c>
      <c r="T1345" s="122">
        <v>0</v>
      </c>
      <c r="U1345" s="122">
        <v>486000625</v>
      </c>
      <c r="V1345" s="122">
        <v>472000625</v>
      </c>
      <c r="W1345" s="122">
        <v>477000625</v>
      </c>
      <c r="X1345" s="122">
        <v>508000625</v>
      </c>
      <c r="Y1345" s="122">
        <v>544000625</v>
      </c>
      <c r="Z1345" s="122">
        <v>571000625</v>
      </c>
      <c r="AA1345" s="122">
        <v>0</v>
      </c>
      <c r="AB1345" s="122">
        <v>0</v>
      </c>
      <c r="AC1345" s="122">
        <v>0</v>
      </c>
      <c r="AD1345" s="121"/>
      <c r="BO1345" s="72" t="s">
        <v>42</v>
      </c>
      <c r="BP1345" s="73" t="s">
        <v>4682</v>
      </c>
      <c r="BQ1345" s="75">
        <v>0</v>
      </c>
      <c r="BR1345" s="75">
        <v>234000625</v>
      </c>
      <c r="BS1345" s="75">
        <v>252000625</v>
      </c>
      <c r="BT1345" s="75">
        <v>279000625</v>
      </c>
      <c r="BU1345" s="75">
        <v>288000625</v>
      </c>
      <c r="BV1345" s="75">
        <v>297000625</v>
      </c>
      <c r="BW1345" s="75">
        <v>0</v>
      </c>
      <c r="BX1345" s="75">
        <v>0</v>
      </c>
      <c r="BY1345" s="75">
        <v>0</v>
      </c>
      <c r="BZ1345" s="75">
        <v>0</v>
      </c>
      <c r="CA1345" s="75">
        <v>0</v>
      </c>
    </row>
    <row r="1346" spans="14:79" ht="12" customHeight="1">
      <c r="N1346" s="119" t="s">
        <v>40</v>
      </c>
      <c r="O1346" s="120" t="s">
        <v>1445</v>
      </c>
      <c r="P1346" s="122">
        <v>0</v>
      </c>
      <c r="Q1346" s="122">
        <v>0</v>
      </c>
      <c r="R1346" s="122">
        <v>0</v>
      </c>
      <c r="S1346" s="122">
        <v>0</v>
      </c>
      <c r="T1346" s="122">
        <v>0</v>
      </c>
      <c r="U1346" s="122">
        <v>339000625</v>
      </c>
      <c r="V1346" s="122">
        <v>0</v>
      </c>
      <c r="W1346" s="122">
        <v>0</v>
      </c>
      <c r="X1346" s="122">
        <v>378000625</v>
      </c>
      <c r="Y1346" s="122">
        <v>495000625</v>
      </c>
      <c r="Z1346" s="122">
        <v>0</v>
      </c>
      <c r="AA1346" s="122">
        <v>0</v>
      </c>
      <c r="AB1346" s="122">
        <v>0</v>
      </c>
      <c r="AC1346" s="122">
        <v>0</v>
      </c>
      <c r="AD1346" s="121"/>
      <c r="BO1346" s="72" t="s">
        <v>42</v>
      </c>
      <c r="BP1346" s="73" t="s">
        <v>4683</v>
      </c>
      <c r="BQ1346" s="75">
        <v>0</v>
      </c>
      <c r="BR1346" s="75">
        <v>0</v>
      </c>
      <c r="BS1346" s="75">
        <v>0</v>
      </c>
      <c r="BT1346" s="75">
        <v>0</v>
      </c>
      <c r="BU1346" s="75">
        <v>297000625</v>
      </c>
      <c r="BV1346" s="75">
        <v>306000625</v>
      </c>
      <c r="BW1346" s="75">
        <v>324000625</v>
      </c>
      <c r="BX1346" s="75">
        <v>342000625</v>
      </c>
      <c r="BY1346" s="75">
        <v>0</v>
      </c>
      <c r="BZ1346" s="75">
        <v>0</v>
      </c>
      <c r="CA1346" s="75">
        <v>0</v>
      </c>
    </row>
    <row r="1347" spans="14:79" ht="12" customHeight="1">
      <c r="N1347" s="119" t="s">
        <v>40</v>
      </c>
      <c r="O1347" s="120" t="s">
        <v>2114</v>
      </c>
      <c r="P1347" s="122">
        <v>0</v>
      </c>
      <c r="Q1347" s="122">
        <v>0</v>
      </c>
      <c r="R1347" s="122">
        <v>0</v>
      </c>
      <c r="S1347" s="122">
        <v>0</v>
      </c>
      <c r="T1347" s="122">
        <v>0</v>
      </c>
      <c r="U1347" s="122">
        <v>0</v>
      </c>
      <c r="V1347" s="122">
        <v>0</v>
      </c>
      <c r="W1347" s="122">
        <v>290000026</v>
      </c>
      <c r="X1347" s="122">
        <v>305000026</v>
      </c>
      <c r="Y1347" s="122">
        <v>330000026</v>
      </c>
      <c r="Z1347" s="122">
        <v>365000026</v>
      </c>
      <c r="AA1347" s="122">
        <v>435000026</v>
      </c>
      <c r="AB1347" s="122">
        <v>480000026</v>
      </c>
      <c r="AC1347" s="122">
        <v>0</v>
      </c>
      <c r="AD1347" s="121"/>
      <c r="BO1347" s="72" t="s">
        <v>42</v>
      </c>
      <c r="BP1347" s="73" t="s">
        <v>4684</v>
      </c>
      <c r="BQ1347" s="75">
        <v>225000625</v>
      </c>
      <c r="BR1347" s="75">
        <v>270000625</v>
      </c>
      <c r="BS1347" s="75">
        <v>261000625</v>
      </c>
      <c r="BT1347" s="75">
        <v>288000625</v>
      </c>
      <c r="BU1347" s="75">
        <v>0</v>
      </c>
      <c r="BV1347" s="75">
        <v>0</v>
      </c>
      <c r="BW1347" s="75">
        <v>0</v>
      </c>
      <c r="BX1347" s="75">
        <v>0</v>
      </c>
      <c r="BY1347" s="75">
        <v>0</v>
      </c>
      <c r="BZ1347" s="75">
        <v>0</v>
      </c>
      <c r="CA1347" s="75">
        <v>0</v>
      </c>
    </row>
    <row r="1348" spans="14:79" ht="12" customHeight="1">
      <c r="N1348" s="119" t="s">
        <v>40</v>
      </c>
      <c r="O1348" s="120" t="s">
        <v>1446</v>
      </c>
      <c r="P1348" s="122">
        <v>0</v>
      </c>
      <c r="Q1348" s="122">
        <v>0</v>
      </c>
      <c r="R1348" s="122">
        <v>0</v>
      </c>
      <c r="S1348" s="122">
        <v>0</v>
      </c>
      <c r="T1348" s="122">
        <v>0</v>
      </c>
      <c r="U1348" s="122">
        <v>216000625</v>
      </c>
      <c r="V1348" s="122">
        <v>238000625</v>
      </c>
      <c r="W1348" s="122">
        <v>261000625</v>
      </c>
      <c r="X1348" s="122">
        <v>270000625</v>
      </c>
      <c r="Y1348" s="122">
        <v>0</v>
      </c>
      <c r="Z1348" s="122">
        <v>0</v>
      </c>
      <c r="AA1348" s="122">
        <v>0</v>
      </c>
      <c r="AB1348" s="122">
        <v>0</v>
      </c>
      <c r="AC1348" s="122">
        <v>0</v>
      </c>
      <c r="AD1348" s="121"/>
      <c r="BO1348" s="72" t="s">
        <v>42</v>
      </c>
      <c r="BP1348" s="73" t="s">
        <v>4685</v>
      </c>
      <c r="BQ1348" s="75">
        <v>243000625</v>
      </c>
      <c r="BR1348" s="75">
        <v>261000625</v>
      </c>
      <c r="BS1348" s="75">
        <v>279000625</v>
      </c>
      <c r="BT1348" s="75">
        <v>306000625</v>
      </c>
      <c r="BU1348" s="75">
        <v>288000625</v>
      </c>
      <c r="BV1348" s="75">
        <v>297000625</v>
      </c>
      <c r="BW1348" s="75">
        <v>0</v>
      </c>
      <c r="BX1348" s="75">
        <v>0</v>
      </c>
      <c r="BY1348" s="75">
        <v>0</v>
      </c>
      <c r="BZ1348" s="75">
        <v>0</v>
      </c>
      <c r="CA1348" s="75">
        <v>0</v>
      </c>
    </row>
    <row r="1349" spans="14:79" ht="12" customHeight="1">
      <c r="N1349" s="119" t="s">
        <v>40</v>
      </c>
      <c r="O1349" s="120" t="s">
        <v>2298</v>
      </c>
      <c r="P1349" s="122">
        <v>0</v>
      </c>
      <c r="Q1349" s="122">
        <v>0</v>
      </c>
      <c r="R1349" s="122">
        <v>0</v>
      </c>
      <c r="S1349" s="122">
        <v>0</v>
      </c>
      <c r="T1349" s="122">
        <v>0</v>
      </c>
      <c r="U1349" s="122">
        <v>0</v>
      </c>
      <c r="V1349" s="122">
        <v>0</v>
      </c>
      <c r="W1349" s="122">
        <v>0</v>
      </c>
      <c r="X1349" s="122">
        <v>0</v>
      </c>
      <c r="Y1349" s="122">
        <v>0</v>
      </c>
      <c r="Z1349" s="122">
        <v>450000625</v>
      </c>
      <c r="AA1349" s="122">
        <v>468000625</v>
      </c>
      <c r="AB1349" s="122">
        <v>0</v>
      </c>
      <c r="AC1349" s="122">
        <v>0</v>
      </c>
      <c r="AD1349" s="121"/>
      <c r="BO1349" s="72" t="s">
        <v>42</v>
      </c>
      <c r="BP1349" s="73" t="s">
        <v>4686</v>
      </c>
      <c r="BQ1349" s="75">
        <v>180000625</v>
      </c>
      <c r="BR1349" s="75">
        <v>0</v>
      </c>
      <c r="BS1349" s="75">
        <v>0</v>
      </c>
      <c r="BT1349" s="75">
        <v>243000625</v>
      </c>
      <c r="BU1349" s="75">
        <v>252000625</v>
      </c>
      <c r="BV1349" s="75">
        <v>306000625</v>
      </c>
      <c r="BW1349" s="75">
        <v>306000625</v>
      </c>
      <c r="BX1349" s="75">
        <v>0</v>
      </c>
      <c r="BY1349" s="75">
        <v>0</v>
      </c>
      <c r="BZ1349" s="75">
        <v>0</v>
      </c>
      <c r="CA1349" s="75">
        <v>0</v>
      </c>
    </row>
    <row r="1350" spans="14:79" ht="12" customHeight="1">
      <c r="N1350" s="119" t="s">
        <v>40</v>
      </c>
      <c r="O1350" s="120" t="s">
        <v>986</v>
      </c>
      <c r="P1350" s="122">
        <v>0</v>
      </c>
      <c r="Q1350" s="122">
        <v>156000625</v>
      </c>
      <c r="R1350" s="122">
        <v>190000625</v>
      </c>
      <c r="S1350" s="122">
        <v>236000625</v>
      </c>
      <c r="T1350" s="122">
        <v>0</v>
      </c>
      <c r="U1350" s="122">
        <v>0</v>
      </c>
      <c r="V1350" s="122">
        <v>0</v>
      </c>
      <c r="W1350" s="122">
        <v>0</v>
      </c>
      <c r="X1350" s="122">
        <v>0</v>
      </c>
      <c r="Y1350" s="122">
        <v>459000625</v>
      </c>
      <c r="Z1350" s="122">
        <v>0</v>
      </c>
      <c r="AA1350" s="122">
        <v>0</v>
      </c>
      <c r="AB1350" s="122">
        <v>0</v>
      </c>
      <c r="AC1350" s="122">
        <v>0</v>
      </c>
      <c r="AD1350" s="121"/>
      <c r="BO1350" s="72" t="s">
        <v>42</v>
      </c>
      <c r="BP1350" s="73" t="s">
        <v>4687</v>
      </c>
      <c r="BQ1350" s="75">
        <v>180000625</v>
      </c>
      <c r="BR1350" s="75">
        <v>198000625</v>
      </c>
      <c r="BS1350" s="75">
        <v>216000625</v>
      </c>
      <c r="BT1350" s="75">
        <v>243000625</v>
      </c>
      <c r="BU1350" s="75">
        <v>315000625</v>
      </c>
      <c r="BV1350" s="75">
        <v>0</v>
      </c>
      <c r="BW1350" s="75">
        <v>0</v>
      </c>
      <c r="BX1350" s="75">
        <v>0</v>
      </c>
      <c r="BY1350" s="75">
        <v>0</v>
      </c>
      <c r="BZ1350" s="75">
        <v>0</v>
      </c>
      <c r="CA1350" s="75">
        <v>0</v>
      </c>
    </row>
    <row r="1351" spans="14:79" ht="12" customHeight="1">
      <c r="N1351" s="119" t="s">
        <v>40</v>
      </c>
      <c r="O1351" s="120" t="s">
        <v>987</v>
      </c>
      <c r="P1351" s="122">
        <v>0</v>
      </c>
      <c r="Q1351" s="122">
        <v>185000625</v>
      </c>
      <c r="R1351" s="122">
        <v>186000625</v>
      </c>
      <c r="S1351" s="122">
        <v>224000625</v>
      </c>
      <c r="T1351" s="122">
        <v>0</v>
      </c>
      <c r="U1351" s="122">
        <v>0</v>
      </c>
      <c r="V1351" s="122">
        <v>0</v>
      </c>
      <c r="W1351" s="122">
        <v>0</v>
      </c>
      <c r="X1351" s="122">
        <v>0</v>
      </c>
      <c r="Y1351" s="122">
        <v>0</v>
      </c>
      <c r="Z1351" s="122">
        <v>0</v>
      </c>
      <c r="AA1351" s="122">
        <v>0</v>
      </c>
      <c r="AB1351" s="122">
        <v>0</v>
      </c>
      <c r="AC1351" s="122">
        <v>0</v>
      </c>
      <c r="AD1351" s="121"/>
      <c r="BO1351" s="72" t="s">
        <v>42</v>
      </c>
      <c r="BP1351" s="73" t="s">
        <v>4688</v>
      </c>
      <c r="BQ1351" s="75">
        <v>153000625</v>
      </c>
      <c r="BR1351" s="75">
        <v>160000925</v>
      </c>
      <c r="BS1351" s="75">
        <v>170000825</v>
      </c>
      <c r="BT1351" s="75">
        <v>216000625</v>
      </c>
      <c r="BU1351" s="75">
        <v>0</v>
      </c>
      <c r="BV1351" s="75">
        <v>0</v>
      </c>
      <c r="BW1351" s="75">
        <v>0</v>
      </c>
      <c r="BX1351" s="75">
        <v>0</v>
      </c>
      <c r="BY1351" s="75">
        <v>0</v>
      </c>
      <c r="BZ1351" s="75">
        <v>0</v>
      </c>
      <c r="CA1351" s="75">
        <v>0</v>
      </c>
    </row>
    <row r="1352" spans="14:79" ht="12" customHeight="1">
      <c r="N1352" s="119" t="s">
        <v>40</v>
      </c>
      <c r="O1352" s="120" t="s">
        <v>988</v>
      </c>
      <c r="P1352" s="122">
        <v>0</v>
      </c>
      <c r="Q1352" s="122">
        <v>185000625</v>
      </c>
      <c r="R1352" s="122">
        <v>201000625</v>
      </c>
      <c r="S1352" s="122">
        <v>236000625</v>
      </c>
      <c r="T1352" s="122">
        <v>0</v>
      </c>
      <c r="U1352" s="122">
        <v>0</v>
      </c>
      <c r="V1352" s="122">
        <v>0</v>
      </c>
      <c r="W1352" s="122">
        <v>0</v>
      </c>
      <c r="X1352" s="122">
        <v>0</v>
      </c>
      <c r="Y1352" s="122">
        <v>0</v>
      </c>
      <c r="Z1352" s="122">
        <v>0</v>
      </c>
      <c r="AA1352" s="122">
        <v>0</v>
      </c>
      <c r="AB1352" s="122">
        <v>0</v>
      </c>
      <c r="AC1352" s="122">
        <v>0</v>
      </c>
      <c r="AD1352" s="121"/>
      <c r="BO1352" s="72" t="s">
        <v>42</v>
      </c>
      <c r="BP1352" s="73" t="s">
        <v>4689</v>
      </c>
      <c r="BQ1352" s="75">
        <v>243000625</v>
      </c>
      <c r="BR1352" s="75">
        <v>261000625</v>
      </c>
      <c r="BS1352" s="75">
        <v>279000625</v>
      </c>
      <c r="BT1352" s="75">
        <v>0</v>
      </c>
      <c r="BU1352" s="75">
        <v>0</v>
      </c>
      <c r="BV1352" s="75">
        <v>0</v>
      </c>
      <c r="BW1352" s="75">
        <v>0</v>
      </c>
      <c r="BX1352" s="75">
        <v>0</v>
      </c>
      <c r="BY1352" s="75">
        <v>0</v>
      </c>
      <c r="BZ1352" s="75">
        <v>0</v>
      </c>
      <c r="CA1352" s="75">
        <v>0</v>
      </c>
    </row>
    <row r="1353" spans="14:79" ht="12" customHeight="1">
      <c r="N1353" s="119" t="s">
        <v>40</v>
      </c>
      <c r="O1353" s="120" t="s">
        <v>1181</v>
      </c>
      <c r="P1353" s="122">
        <v>0</v>
      </c>
      <c r="Q1353" s="122">
        <v>0</v>
      </c>
      <c r="R1353" s="122">
        <v>0</v>
      </c>
      <c r="S1353" s="122">
        <v>245000625</v>
      </c>
      <c r="T1353" s="122">
        <v>0</v>
      </c>
      <c r="U1353" s="122">
        <v>216000625</v>
      </c>
      <c r="V1353" s="122">
        <v>238000625</v>
      </c>
      <c r="W1353" s="122">
        <v>261000625</v>
      </c>
      <c r="X1353" s="122">
        <v>270000625</v>
      </c>
      <c r="Y1353" s="122">
        <v>0</v>
      </c>
      <c r="Z1353" s="122">
        <v>0</v>
      </c>
      <c r="AA1353" s="122">
        <v>0</v>
      </c>
      <c r="AB1353" s="122">
        <v>0</v>
      </c>
      <c r="AC1353" s="122">
        <v>0</v>
      </c>
      <c r="AD1353" s="121"/>
      <c r="BO1353" s="72" t="s">
        <v>42</v>
      </c>
      <c r="BP1353" s="73" t="s">
        <v>4690</v>
      </c>
      <c r="BQ1353" s="75">
        <v>175000725</v>
      </c>
      <c r="BR1353" s="75">
        <v>261000625</v>
      </c>
      <c r="BS1353" s="75">
        <v>279000625</v>
      </c>
      <c r="BT1353" s="75">
        <v>306000625</v>
      </c>
      <c r="BU1353" s="75">
        <v>0</v>
      </c>
      <c r="BV1353" s="75">
        <v>0</v>
      </c>
      <c r="BW1353" s="75">
        <v>0</v>
      </c>
      <c r="BX1353" s="75">
        <v>0</v>
      </c>
      <c r="BY1353" s="75">
        <v>0</v>
      </c>
      <c r="BZ1353" s="75">
        <v>0</v>
      </c>
      <c r="CA1353" s="75">
        <v>0</v>
      </c>
    </row>
    <row r="1354" spans="14:79" ht="12" customHeight="1">
      <c r="N1354" s="119" t="s">
        <v>40</v>
      </c>
      <c r="O1354" s="120" t="s">
        <v>419</v>
      </c>
      <c r="P1354" s="122">
        <v>0</v>
      </c>
      <c r="Q1354" s="122">
        <v>0</v>
      </c>
      <c r="R1354" s="122">
        <v>0</v>
      </c>
      <c r="S1354" s="122">
        <v>0</v>
      </c>
      <c r="T1354" s="122">
        <v>0</v>
      </c>
      <c r="U1354" s="122">
        <v>270000625</v>
      </c>
      <c r="V1354" s="122">
        <v>298000625</v>
      </c>
      <c r="W1354" s="122">
        <v>351000625</v>
      </c>
      <c r="X1354" s="122">
        <v>369000625</v>
      </c>
      <c r="Y1354" s="122">
        <v>405000625</v>
      </c>
      <c r="Z1354" s="122">
        <v>0</v>
      </c>
      <c r="AA1354" s="122">
        <v>333000625</v>
      </c>
      <c r="AB1354" s="122">
        <v>0</v>
      </c>
      <c r="AC1354" s="122">
        <v>0</v>
      </c>
      <c r="AD1354" s="121"/>
      <c r="BO1354" s="72" t="s">
        <v>42</v>
      </c>
      <c r="BP1354" s="73" t="s">
        <v>4691</v>
      </c>
      <c r="BQ1354" s="75">
        <v>252000625</v>
      </c>
      <c r="BR1354" s="75">
        <v>270000625</v>
      </c>
      <c r="BS1354" s="75">
        <v>288000625</v>
      </c>
      <c r="BT1354" s="75">
        <v>288000625</v>
      </c>
      <c r="BU1354" s="75">
        <v>297000625</v>
      </c>
      <c r="BV1354" s="75">
        <v>306000625</v>
      </c>
      <c r="BW1354" s="75">
        <v>324000625</v>
      </c>
      <c r="BX1354" s="75">
        <v>369000625</v>
      </c>
      <c r="BY1354" s="75">
        <v>0</v>
      </c>
      <c r="BZ1354" s="75">
        <v>0</v>
      </c>
      <c r="CA1354" s="75">
        <v>0</v>
      </c>
    </row>
    <row r="1355" spans="14:79" ht="12" customHeight="1">
      <c r="N1355" s="119" t="s">
        <v>40</v>
      </c>
      <c r="O1355" s="120" t="s">
        <v>1544</v>
      </c>
      <c r="P1355" s="122">
        <v>0</v>
      </c>
      <c r="Q1355" s="122">
        <v>0</v>
      </c>
      <c r="R1355" s="122">
        <v>0</v>
      </c>
      <c r="S1355" s="122">
        <v>0</v>
      </c>
      <c r="T1355" s="122">
        <v>0</v>
      </c>
      <c r="U1355" s="122">
        <v>0</v>
      </c>
      <c r="V1355" s="122">
        <v>298000625</v>
      </c>
      <c r="W1355" s="122">
        <v>360000625</v>
      </c>
      <c r="X1355" s="122">
        <v>0</v>
      </c>
      <c r="Y1355" s="122">
        <v>0</v>
      </c>
      <c r="Z1355" s="122">
        <v>0</v>
      </c>
      <c r="AA1355" s="122">
        <v>0</v>
      </c>
      <c r="AB1355" s="122">
        <v>0</v>
      </c>
      <c r="AC1355" s="122">
        <v>0</v>
      </c>
      <c r="AD1355" s="121"/>
      <c r="BO1355" s="72" t="s">
        <v>42</v>
      </c>
      <c r="BP1355" s="73" t="s">
        <v>4692</v>
      </c>
      <c r="BQ1355" s="75">
        <v>180000625</v>
      </c>
      <c r="BR1355" s="75">
        <v>198000625</v>
      </c>
      <c r="BS1355" s="75">
        <v>216000625</v>
      </c>
      <c r="BT1355" s="75">
        <v>243000625</v>
      </c>
      <c r="BU1355" s="75">
        <v>0</v>
      </c>
      <c r="BV1355" s="75">
        <v>0</v>
      </c>
      <c r="BW1355" s="75">
        <v>0</v>
      </c>
      <c r="BX1355" s="75">
        <v>0</v>
      </c>
      <c r="BY1355" s="75">
        <v>0</v>
      </c>
      <c r="BZ1355" s="75">
        <v>0</v>
      </c>
      <c r="CA1355" s="75">
        <v>0</v>
      </c>
    </row>
    <row r="1356" spans="14:79" ht="12" customHeight="1">
      <c r="N1356" s="119" t="s">
        <v>40</v>
      </c>
      <c r="O1356" s="120" t="s">
        <v>1944</v>
      </c>
      <c r="P1356" s="122">
        <v>0</v>
      </c>
      <c r="Q1356" s="122">
        <v>0</v>
      </c>
      <c r="R1356" s="122">
        <v>0</v>
      </c>
      <c r="S1356" s="122">
        <v>0</v>
      </c>
      <c r="T1356" s="122">
        <v>0</v>
      </c>
      <c r="U1356" s="122">
        <v>270000625</v>
      </c>
      <c r="V1356" s="122">
        <v>315000625</v>
      </c>
      <c r="W1356" s="122">
        <v>360000625</v>
      </c>
      <c r="X1356" s="122">
        <v>369000625</v>
      </c>
      <c r="Y1356" s="122">
        <v>387000625</v>
      </c>
      <c r="Z1356" s="122">
        <v>378000625</v>
      </c>
      <c r="AA1356" s="122">
        <v>405000625</v>
      </c>
      <c r="AB1356" s="122">
        <v>414000625</v>
      </c>
      <c r="AC1356" s="122">
        <v>0</v>
      </c>
      <c r="AD1356" s="121"/>
      <c r="BO1356" s="72" t="s">
        <v>42</v>
      </c>
      <c r="BP1356" s="73" t="s">
        <v>4693</v>
      </c>
      <c r="BQ1356" s="75">
        <v>252000625</v>
      </c>
      <c r="BR1356" s="75">
        <v>270000625</v>
      </c>
      <c r="BS1356" s="75">
        <v>288000625</v>
      </c>
      <c r="BT1356" s="75">
        <v>315000625</v>
      </c>
      <c r="BU1356" s="75">
        <v>324000625</v>
      </c>
      <c r="BV1356" s="75">
        <v>333000625</v>
      </c>
      <c r="BW1356" s="75">
        <v>351000625</v>
      </c>
      <c r="BX1356" s="75">
        <v>320000725</v>
      </c>
      <c r="BY1356" s="75">
        <v>0</v>
      </c>
      <c r="BZ1356" s="75">
        <v>0</v>
      </c>
      <c r="CA1356" s="75">
        <v>0</v>
      </c>
    </row>
    <row r="1357" spans="14:79" ht="12" customHeight="1">
      <c r="N1357" s="119" t="s">
        <v>40</v>
      </c>
      <c r="O1357" s="120" t="s">
        <v>2563</v>
      </c>
      <c r="P1357" s="122">
        <v>0</v>
      </c>
      <c r="Q1357" s="122">
        <v>0</v>
      </c>
      <c r="R1357" s="122">
        <v>0</v>
      </c>
      <c r="S1357" s="122">
        <v>0</v>
      </c>
      <c r="T1357" s="122">
        <v>0</v>
      </c>
      <c r="U1357" s="122">
        <v>270000625</v>
      </c>
      <c r="V1357" s="122">
        <v>315000625</v>
      </c>
      <c r="W1357" s="122">
        <v>351000625</v>
      </c>
      <c r="X1357" s="122">
        <v>369000625</v>
      </c>
      <c r="Y1357" s="122">
        <v>387000625</v>
      </c>
      <c r="Z1357" s="122">
        <v>396000625</v>
      </c>
      <c r="AA1357" s="122">
        <v>333000625</v>
      </c>
      <c r="AB1357" s="122">
        <v>414000625</v>
      </c>
      <c r="AC1357" s="122">
        <v>0</v>
      </c>
      <c r="AD1357" s="121"/>
      <c r="BO1357" s="72" t="s">
        <v>42</v>
      </c>
      <c r="BP1357" s="73" t="s">
        <v>4694</v>
      </c>
      <c r="BQ1357" s="75">
        <v>0</v>
      </c>
      <c r="BR1357" s="75">
        <v>243000625</v>
      </c>
      <c r="BS1357" s="75">
        <v>261000625</v>
      </c>
      <c r="BT1357" s="75">
        <v>288000625</v>
      </c>
      <c r="BU1357" s="75">
        <v>297000625</v>
      </c>
      <c r="BV1357" s="75">
        <v>306000625</v>
      </c>
      <c r="BW1357" s="75">
        <v>324000625</v>
      </c>
      <c r="BX1357" s="75">
        <v>0</v>
      </c>
      <c r="BY1357" s="75">
        <v>0</v>
      </c>
      <c r="BZ1357" s="75">
        <v>0</v>
      </c>
      <c r="CA1357" s="75">
        <v>0</v>
      </c>
    </row>
    <row r="1358" spans="14:79" ht="12" customHeight="1">
      <c r="N1358" s="119" t="s">
        <v>40</v>
      </c>
      <c r="O1358" s="120" t="s">
        <v>413</v>
      </c>
      <c r="P1358" s="122">
        <v>0</v>
      </c>
      <c r="Q1358" s="122">
        <v>0</v>
      </c>
      <c r="R1358" s="122">
        <v>0</v>
      </c>
      <c r="S1358" s="122">
        <v>0</v>
      </c>
      <c r="T1358" s="122">
        <v>0</v>
      </c>
      <c r="U1358" s="122">
        <v>0</v>
      </c>
      <c r="V1358" s="122">
        <v>243000625</v>
      </c>
      <c r="W1358" s="122">
        <v>360000625</v>
      </c>
      <c r="X1358" s="122">
        <v>369000625</v>
      </c>
      <c r="Y1358" s="122">
        <v>387000625</v>
      </c>
      <c r="Z1358" s="122">
        <v>396000625</v>
      </c>
      <c r="AA1358" s="122">
        <v>0</v>
      </c>
      <c r="AB1358" s="122">
        <v>414000625</v>
      </c>
      <c r="AC1358" s="122">
        <v>0</v>
      </c>
      <c r="AD1358" s="121"/>
      <c r="BO1358" s="72" t="s">
        <v>42</v>
      </c>
      <c r="BP1358" s="73" t="s">
        <v>4695</v>
      </c>
      <c r="BQ1358" s="75">
        <v>234000625</v>
      </c>
      <c r="BR1358" s="75">
        <v>252000625</v>
      </c>
      <c r="BS1358" s="75">
        <v>270000625</v>
      </c>
      <c r="BT1358" s="75">
        <v>297000625</v>
      </c>
      <c r="BU1358" s="75">
        <v>306000625</v>
      </c>
      <c r="BV1358" s="75">
        <v>0</v>
      </c>
      <c r="BW1358" s="75">
        <v>0</v>
      </c>
      <c r="BX1358" s="75">
        <v>0</v>
      </c>
      <c r="BY1358" s="75">
        <v>0</v>
      </c>
      <c r="BZ1358" s="75">
        <v>0</v>
      </c>
      <c r="CA1358" s="75">
        <v>0</v>
      </c>
    </row>
    <row r="1359" spans="14:79" ht="12" customHeight="1">
      <c r="N1359" s="119" t="s">
        <v>40</v>
      </c>
      <c r="O1359" s="120" t="s">
        <v>1447</v>
      </c>
      <c r="P1359" s="122">
        <v>0</v>
      </c>
      <c r="Q1359" s="122">
        <v>0</v>
      </c>
      <c r="R1359" s="122">
        <v>0</v>
      </c>
      <c r="S1359" s="122">
        <v>0</v>
      </c>
      <c r="T1359" s="122">
        <v>0</v>
      </c>
      <c r="U1359" s="122">
        <v>260000026</v>
      </c>
      <c r="V1359" s="122">
        <v>275000026</v>
      </c>
      <c r="W1359" s="122">
        <v>305000026</v>
      </c>
      <c r="X1359" s="122">
        <v>329000026</v>
      </c>
      <c r="Y1359" s="122">
        <v>385000026</v>
      </c>
      <c r="Z1359" s="122">
        <v>410000026</v>
      </c>
      <c r="AA1359" s="122">
        <v>465000026</v>
      </c>
      <c r="AB1359" s="122">
        <v>505000026</v>
      </c>
      <c r="AC1359" s="122">
        <v>530000026</v>
      </c>
      <c r="AD1359" s="121"/>
      <c r="BO1359" s="72" t="s">
        <v>42</v>
      </c>
      <c r="BP1359" s="73" t="s">
        <v>4696</v>
      </c>
      <c r="BQ1359" s="75">
        <v>0</v>
      </c>
      <c r="BR1359" s="75">
        <v>0</v>
      </c>
      <c r="BS1359" s="75">
        <v>288000625</v>
      </c>
      <c r="BT1359" s="75">
        <v>315000625</v>
      </c>
      <c r="BU1359" s="75">
        <v>324000625</v>
      </c>
      <c r="BV1359" s="75">
        <v>270000825</v>
      </c>
      <c r="BW1359" s="75">
        <v>351000625</v>
      </c>
      <c r="BX1359" s="75">
        <v>0</v>
      </c>
      <c r="BY1359" s="75">
        <v>387000625</v>
      </c>
      <c r="BZ1359" s="75">
        <v>0</v>
      </c>
      <c r="CA1359" s="75">
        <v>0</v>
      </c>
    </row>
    <row r="1360" spans="14:79" ht="12" customHeight="1">
      <c r="N1360" s="119" t="s">
        <v>40</v>
      </c>
      <c r="O1360" s="120" t="s">
        <v>2582</v>
      </c>
      <c r="P1360" s="122">
        <v>127000625</v>
      </c>
      <c r="Q1360" s="122">
        <v>132000625</v>
      </c>
      <c r="R1360" s="122">
        <v>170000625</v>
      </c>
      <c r="S1360" s="122">
        <v>183000625</v>
      </c>
      <c r="T1360" s="122">
        <v>202000625</v>
      </c>
      <c r="U1360" s="122">
        <v>235000625</v>
      </c>
      <c r="V1360" s="122">
        <v>243000625</v>
      </c>
      <c r="W1360" s="122">
        <v>0</v>
      </c>
      <c r="X1360" s="122">
        <v>0</v>
      </c>
      <c r="Y1360" s="122">
        <v>0</v>
      </c>
      <c r="Z1360" s="122">
        <v>0</v>
      </c>
      <c r="AA1360" s="122">
        <v>0</v>
      </c>
      <c r="AB1360" s="122">
        <v>0</v>
      </c>
      <c r="AC1360" s="122">
        <v>0</v>
      </c>
      <c r="AD1360" s="121"/>
      <c r="BO1360" s="72" t="s">
        <v>42</v>
      </c>
      <c r="BP1360" s="73" t="s">
        <v>4697</v>
      </c>
      <c r="BQ1360" s="75">
        <v>225000625</v>
      </c>
      <c r="BR1360" s="75">
        <v>0</v>
      </c>
      <c r="BS1360" s="75">
        <v>288000625</v>
      </c>
      <c r="BT1360" s="75">
        <v>315000625</v>
      </c>
      <c r="BU1360" s="75">
        <v>324000625</v>
      </c>
      <c r="BV1360" s="75">
        <v>333000625</v>
      </c>
      <c r="BW1360" s="75">
        <v>324000625</v>
      </c>
      <c r="BX1360" s="75">
        <v>350000026</v>
      </c>
      <c r="BY1360" s="75">
        <v>0</v>
      </c>
      <c r="BZ1360" s="75">
        <v>0</v>
      </c>
      <c r="CA1360" s="75">
        <v>0</v>
      </c>
    </row>
    <row r="1361" spans="14:79" ht="12" customHeight="1">
      <c r="N1361" s="119" t="s">
        <v>40</v>
      </c>
      <c r="O1361" s="120" t="s">
        <v>1182</v>
      </c>
      <c r="P1361" s="122">
        <v>0</v>
      </c>
      <c r="Q1361" s="122">
        <v>62000625</v>
      </c>
      <c r="R1361" s="122">
        <v>84000625</v>
      </c>
      <c r="S1361" s="122">
        <v>100000625</v>
      </c>
      <c r="T1361" s="122">
        <v>0</v>
      </c>
      <c r="U1361" s="122">
        <v>0</v>
      </c>
      <c r="V1361" s="122">
        <v>0</v>
      </c>
      <c r="W1361" s="122">
        <v>0</v>
      </c>
      <c r="X1361" s="122">
        <v>0</v>
      </c>
      <c r="Y1361" s="122">
        <v>0</v>
      </c>
      <c r="Z1361" s="122">
        <v>0</v>
      </c>
      <c r="AA1361" s="122">
        <v>0</v>
      </c>
      <c r="AB1361" s="122">
        <v>0</v>
      </c>
      <c r="AC1361" s="122">
        <v>0</v>
      </c>
      <c r="AD1361" s="121"/>
      <c r="BO1361" s="72" t="s">
        <v>42</v>
      </c>
      <c r="BP1361" s="73" t="s">
        <v>4698</v>
      </c>
      <c r="BQ1361" s="75">
        <v>243000625</v>
      </c>
      <c r="BR1361" s="75">
        <v>270000625</v>
      </c>
      <c r="BS1361" s="75">
        <v>288000625</v>
      </c>
      <c r="BT1361" s="75">
        <v>315000625</v>
      </c>
      <c r="BU1361" s="75">
        <v>315000625</v>
      </c>
      <c r="BV1361" s="75">
        <v>0</v>
      </c>
      <c r="BW1361" s="75">
        <v>342000625</v>
      </c>
      <c r="BX1361" s="75">
        <v>360000625</v>
      </c>
      <c r="BY1361" s="75">
        <v>0</v>
      </c>
      <c r="BZ1361" s="75">
        <v>0</v>
      </c>
      <c r="CA1361" s="75">
        <v>0</v>
      </c>
    </row>
    <row r="1362" spans="14:79" ht="12" customHeight="1">
      <c r="N1362" s="119" t="s">
        <v>25</v>
      </c>
      <c r="O1362" s="120" t="s">
        <v>2419</v>
      </c>
      <c r="P1362" s="122">
        <v>0</v>
      </c>
      <c r="Q1362" s="122">
        <v>0</v>
      </c>
      <c r="R1362" s="122">
        <v>240000026</v>
      </c>
      <c r="S1362" s="122">
        <v>0</v>
      </c>
      <c r="T1362" s="122">
        <v>0</v>
      </c>
      <c r="U1362" s="122">
        <v>0</v>
      </c>
      <c r="V1362" s="122">
        <v>0</v>
      </c>
      <c r="W1362" s="122">
        <v>350000026</v>
      </c>
      <c r="X1362" s="122">
        <v>375000026</v>
      </c>
      <c r="Y1362" s="122">
        <v>385000026</v>
      </c>
      <c r="Z1362" s="122">
        <v>0</v>
      </c>
      <c r="AA1362" s="122">
        <v>0</v>
      </c>
      <c r="AB1362" s="122">
        <v>0</v>
      </c>
      <c r="AC1362" s="122">
        <v>0</v>
      </c>
      <c r="AD1362" s="121"/>
      <c r="BO1362" s="72" t="s">
        <v>42</v>
      </c>
      <c r="BP1362" s="73" t="s">
        <v>4699</v>
      </c>
      <c r="BQ1362" s="75">
        <v>0</v>
      </c>
      <c r="BR1362" s="75">
        <v>0</v>
      </c>
      <c r="BS1362" s="75">
        <v>0</v>
      </c>
      <c r="BT1362" s="75">
        <v>360000625</v>
      </c>
      <c r="BU1362" s="75">
        <v>297000625</v>
      </c>
      <c r="BV1362" s="75">
        <v>0</v>
      </c>
      <c r="BW1362" s="75">
        <v>0</v>
      </c>
      <c r="BX1362" s="75">
        <v>0</v>
      </c>
      <c r="BY1362" s="75">
        <v>0</v>
      </c>
      <c r="BZ1362" s="75">
        <v>0</v>
      </c>
      <c r="CA1362" s="75">
        <v>0</v>
      </c>
    </row>
    <row r="1363" spans="14:79" ht="12" customHeight="1">
      <c r="N1363" s="119" t="s">
        <v>25</v>
      </c>
      <c r="O1363" s="120" t="s">
        <v>1703</v>
      </c>
      <c r="P1363" s="122">
        <v>80000026</v>
      </c>
      <c r="Q1363" s="122">
        <v>0</v>
      </c>
      <c r="R1363" s="122">
        <v>0</v>
      </c>
      <c r="S1363" s="122">
        <v>0</v>
      </c>
      <c r="T1363" s="122">
        <v>0</v>
      </c>
      <c r="U1363" s="122">
        <v>0</v>
      </c>
      <c r="V1363" s="122">
        <v>0</v>
      </c>
      <c r="W1363" s="122">
        <v>0</v>
      </c>
      <c r="X1363" s="122">
        <v>0</v>
      </c>
      <c r="Y1363" s="122">
        <v>0</v>
      </c>
      <c r="Z1363" s="122">
        <v>0</v>
      </c>
      <c r="AA1363" s="122">
        <v>0</v>
      </c>
      <c r="AB1363" s="122">
        <v>0</v>
      </c>
      <c r="AC1363" s="122">
        <v>0</v>
      </c>
      <c r="AD1363" s="121"/>
      <c r="BO1363" s="72" t="s">
        <v>42</v>
      </c>
      <c r="BP1363" s="73" t="s">
        <v>4700</v>
      </c>
      <c r="BQ1363" s="75">
        <v>252000625</v>
      </c>
      <c r="BR1363" s="75">
        <v>270000625</v>
      </c>
      <c r="BS1363" s="75">
        <v>288000625</v>
      </c>
      <c r="BT1363" s="75">
        <v>315000625</v>
      </c>
      <c r="BU1363" s="75">
        <v>324000625</v>
      </c>
      <c r="BV1363" s="75">
        <v>333000625</v>
      </c>
      <c r="BW1363" s="75">
        <v>351000625</v>
      </c>
      <c r="BX1363" s="75">
        <v>351000625</v>
      </c>
      <c r="BY1363" s="75">
        <v>387000625</v>
      </c>
      <c r="BZ1363" s="75">
        <v>0</v>
      </c>
      <c r="CA1363" s="75">
        <v>0</v>
      </c>
    </row>
    <row r="1364" spans="14:79" ht="12" customHeight="1">
      <c r="N1364" s="119" t="s">
        <v>25</v>
      </c>
      <c r="O1364" s="120" t="s">
        <v>2797</v>
      </c>
      <c r="P1364" s="122">
        <v>240000026</v>
      </c>
      <c r="Q1364" s="122">
        <v>260000026</v>
      </c>
      <c r="R1364" s="122">
        <v>280000026</v>
      </c>
      <c r="S1364" s="122">
        <v>295000026</v>
      </c>
      <c r="T1364" s="122">
        <v>320000026</v>
      </c>
      <c r="U1364" s="122">
        <v>380000026</v>
      </c>
      <c r="V1364" s="122">
        <v>405000026</v>
      </c>
      <c r="W1364" s="122">
        <v>470000026</v>
      </c>
      <c r="X1364" s="122">
        <v>540000026</v>
      </c>
      <c r="Y1364" s="122">
        <v>580000026</v>
      </c>
      <c r="Z1364" s="122">
        <v>625000026</v>
      </c>
      <c r="AA1364" s="122">
        <v>680000026</v>
      </c>
      <c r="AB1364" s="122">
        <v>0</v>
      </c>
      <c r="AC1364" s="122">
        <v>0</v>
      </c>
      <c r="AD1364" s="121"/>
      <c r="BO1364" s="72" t="s">
        <v>42</v>
      </c>
      <c r="BP1364" s="73" t="s">
        <v>4701</v>
      </c>
      <c r="BQ1364" s="75">
        <v>0</v>
      </c>
      <c r="BR1364" s="75">
        <v>0</v>
      </c>
      <c r="BS1364" s="75">
        <v>0</v>
      </c>
      <c r="BT1364" s="75">
        <v>360000625</v>
      </c>
      <c r="BU1364" s="75">
        <v>369000625</v>
      </c>
      <c r="BV1364" s="75">
        <v>0</v>
      </c>
      <c r="BW1364" s="75">
        <v>342000625</v>
      </c>
      <c r="BX1364" s="75">
        <v>0</v>
      </c>
      <c r="BY1364" s="75">
        <v>0</v>
      </c>
      <c r="BZ1364" s="75">
        <v>0</v>
      </c>
      <c r="CA1364" s="75">
        <v>0</v>
      </c>
    </row>
    <row r="1365" spans="14:79" ht="12" customHeight="1">
      <c r="N1365" s="119" t="s">
        <v>25</v>
      </c>
      <c r="O1365" s="120" t="s">
        <v>1689</v>
      </c>
      <c r="P1365" s="122">
        <v>240000026</v>
      </c>
      <c r="Q1365" s="122">
        <v>260000026</v>
      </c>
      <c r="R1365" s="122">
        <v>270000026</v>
      </c>
      <c r="S1365" s="122">
        <v>280000026</v>
      </c>
      <c r="T1365" s="122">
        <v>310000026</v>
      </c>
      <c r="U1365" s="122">
        <v>320000026</v>
      </c>
      <c r="V1365" s="122">
        <v>360000026</v>
      </c>
      <c r="W1365" s="122">
        <v>0</v>
      </c>
      <c r="X1365" s="122">
        <v>0</v>
      </c>
      <c r="Y1365" s="122">
        <v>0</v>
      </c>
      <c r="Z1365" s="122">
        <v>0</v>
      </c>
      <c r="AA1365" s="122">
        <v>0</v>
      </c>
      <c r="AB1365" s="122">
        <v>0</v>
      </c>
      <c r="AC1365" s="122">
        <v>0</v>
      </c>
      <c r="AD1365" s="121"/>
      <c r="BO1365" s="72" t="s">
        <v>42</v>
      </c>
      <c r="BP1365" s="73" t="s">
        <v>4702</v>
      </c>
      <c r="BQ1365" s="75">
        <v>0</v>
      </c>
      <c r="BR1365" s="75">
        <v>0</v>
      </c>
      <c r="BS1365" s="75">
        <v>0</v>
      </c>
      <c r="BT1365" s="75">
        <v>0</v>
      </c>
      <c r="BU1365" s="75">
        <v>0</v>
      </c>
      <c r="BV1365" s="75">
        <v>0</v>
      </c>
      <c r="BW1365" s="75">
        <v>0</v>
      </c>
      <c r="BX1365" s="75">
        <v>225000026</v>
      </c>
      <c r="BY1365" s="75">
        <v>295000026</v>
      </c>
      <c r="BZ1365" s="75">
        <v>345000026</v>
      </c>
      <c r="CA1365" s="75">
        <v>0</v>
      </c>
    </row>
    <row r="1366" spans="14:79" ht="12" customHeight="1">
      <c r="N1366" s="119" t="s">
        <v>25</v>
      </c>
      <c r="O1366" s="120" t="s">
        <v>2420</v>
      </c>
      <c r="P1366" s="122">
        <v>240000026</v>
      </c>
      <c r="Q1366" s="122">
        <v>260000026</v>
      </c>
      <c r="R1366" s="122">
        <v>270000026</v>
      </c>
      <c r="S1366" s="122">
        <v>280000026</v>
      </c>
      <c r="T1366" s="122">
        <v>310000026</v>
      </c>
      <c r="U1366" s="122">
        <v>320000026</v>
      </c>
      <c r="V1366" s="122">
        <v>360000026</v>
      </c>
      <c r="W1366" s="122">
        <v>0</v>
      </c>
      <c r="X1366" s="122">
        <v>0</v>
      </c>
      <c r="Y1366" s="122">
        <v>0</v>
      </c>
      <c r="Z1366" s="122">
        <v>0</v>
      </c>
      <c r="AA1366" s="122">
        <v>0</v>
      </c>
      <c r="AB1366" s="122">
        <v>0</v>
      </c>
      <c r="AC1366" s="122">
        <v>0</v>
      </c>
      <c r="AD1366" s="121"/>
      <c r="BO1366" s="72" t="s">
        <v>42</v>
      </c>
      <c r="BP1366" s="73" t="s">
        <v>4703</v>
      </c>
      <c r="BQ1366" s="75">
        <v>0</v>
      </c>
      <c r="BR1366" s="75">
        <v>0</v>
      </c>
      <c r="BS1366" s="75">
        <v>0</v>
      </c>
      <c r="BT1366" s="75">
        <v>0</v>
      </c>
      <c r="BU1366" s="75">
        <v>315000625</v>
      </c>
      <c r="BV1366" s="75">
        <v>279000625</v>
      </c>
      <c r="BW1366" s="75">
        <v>306000625</v>
      </c>
      <c r="BX1366" s="75">
        <v>360000625</v>
      </c>
      <c r="BY1366" s="75">
        <v>0</v>
      </c>
      <c r="BZ1366" s="75">
        <v>0</v>
      </c>
      <c r="CA1366" s="75">
        <v>0</v>
      </c>
    </row>
    <row r="1367" spans="14:79" ht="12" customHeight="1">
      <c r="N1367" s="119" t="s">
        <v>25</v>
      </c>
      <c r="O1367" s="120" t="s">
        <v>2058</v>
      </c>
      <c r="P1367" s="122">
        <v>0</v>
      </c>
      <c r="Q1367" s="122">
        <v>0</v>
      </c>
      <c r="R1367" s="122">
        <v>0</v>
      </c>
      <c r="S1367" s="122">
        <v>0</v>
      </c>
      <c r="T1367" s="122">
        <v>0</v>
      </c>
      <c r="U1367" s="122">
        <v>0</v>
      </c>
      <c r="V1367" s="122">
        <v>0</v>
      </c>
      <c r="W1367" s="122">
        <v>490000026</v>
      </c>
      <c r="X1367" s="122">
        <v>540000026</v>
      </c>
      <c r="Y1367" s="122">
        <v>575000026</v>
      </c>
      <c r="Z1367" s="122">
        <v>605000026</v>
      </c>
      <c r="AA1367" s="122">
        <v>660000026</v>
      </c>
      <c r="AB1367" s="122">
        <v>0</v>
      </c>
      <c r="AC1367" s="122">
        <v>0</v>
      </c>
      <c r="AD1367" s="121"/>
      <c r="BO1367" s="72" t="s">
        <v>42</v>
      </c>
      <c r="BP1367" s="73" t="s">
        <v>4704</v>
      </c>
      <c r="BQ1367" s="75">
        <v>0</v>
      </c>
      <c r="BR1367" s="75">
        <v>0</v>
      </c>
      <c r="BS1367" s="75">
        <v>0</v>
      </c>
      <c r="BT1367" s="75">
        <v>0</v>
      </c>
      <c r="BU1367" s="75">
        <v>0</v>
      </c>
      <c r="BV1367" s="75">
        <v>0</v>
      </c>
      <c r="BW1367" s="75">
        <v>324000625</v>
      </c>
      <c r="BX1367" s="75">
        <v>0</v>
      </c>
      <c r="BY1367" s="75">
        <v>0</v>
      </c>
      <c r="BZ1367" s="75">
        <v>0</v>
      </c>
      <c r="CA1367" s="75">
        <v>0</v>
      </c>
    </row>
    <row r="1368" spans="14:79" ht="12" customHeight="1">
      <c r="N1368" s="119" t="s">
        <v>25</v>
      </c>
      <c r="O1368" s="120" t="s">
        <v>2686</v>
      </c>
      <c r="P1368" s="122">
        <v>0</v>
      </c>
      <c r="Q1368" s="122">
        <v>0</v>
      </c>
      <c r="R1368" s="122">
        <v>0</v>
      </c>
      <c r="S1368" s="122">
        <v>0</v>
      </c>
      <c r="T1368" s="122">
        <v>0</v>
      </c>
      <c r="U1368" s="122">
        <v>0</v>
      </c>
      <c r="V1368" s="122">
        <v>480000026</v>
      </c>
      <c r="W1368" s="122">
        <v>530000026</v>
      </c>
      <c r="X1368" s="122">
        <v>540000026</v>
      </c>
      <c r="Y1368" s="122">
        <v>580000026</v>
      </c>
      <c r="Z1368" s="122">
        <v>640000026</v>
      </c>
      <c r="AA1368" s="122">
        <v>680000026</v>
      </c>
      <c r="AB1368" s="122">
        <v>0</v>
      </c>
      <c r="AC1368" s="122">
        <v>0</v>
      </c>
      <c r="AD1368" s="121"/>
      <c r="BO1368" s="72" t="s">
        <v>42</v>
      </c>
      <c r="BP1368" s="73" t="s">
        <v>4705</v>
      </c>
      <c r="BQ1368" s="75">
        <v>0</v>
      </c>
      <c r="BR1368" s="75">
        <v>0</v>
      </c>
      <c r="BS1368" s="75">
        <v>250000026</v>
      </c>
      <c r="BT1368" s="75">
        <v>260000625</v>
      </c>
      <c r="BU1368" s="75">
        <v>275000625</v>
      </c>
      <c r="BV1368" s="75">
        <v>290000625</v>
      </c>
      <c r="BW1368" s="75">
        <v>350000725</v>
      </c>
      <c r="BX1368" s="75">
        <v>365000925</v>
      </c>
      <c r="BY1368" s="75">
        <v>0</v>
      </c>
      <c r="BZ1368" s="75">
        <v>0</v>
      </c>
      <c r="CA1368" s="75">
        <v>0</v>
      </c>
    </row>
    <row r="1369" spans="14:79" ht="12" customHeight="1">
      <c r="N1369" s="119" t="s">
        <v>25</v>
      </c>
      <c r="O1369" s="120" t="s">
        <v>1708</v>
      </c>
      <c r="P1369" s="122">
        <v>0</v>
      </c>
      <c r="Q1369" s="122">
        <v>0</v>
      </c>
      <c r="R1369" s="122">
        <v>0</v>
      </c>
      <c r="S1369" s="122">
        <v>0</v>
      </c>
      <c r="T1369" s="122">
        <v>0</v>
      </c>
      <c r="U1369" s="122">
        <v>0</v>
      </c>
      <c r="V1369" s="122">
        <v>0</v>
      </c>
      <c r="W1369" s="122">
        <v>0</v>
      </c>
      <c r="X1369" s="122">
        <v>0</v>
      </c>
      <c r="Y1369" s="122">
        <v>410000026</v>
      </c>
      <c r="Z1369" s="122">
        <v>505000026</v>
      </c>
      <c r="AA1369" s="122">
        <v>630000026</v>
      </c>
      <c r="AB1369" s="122">
        <v>0</v>
      </c>
      <c r="AC1369" s="122">
        <v>0</v>
      </c>
      <c r="AD1369" s="121"/>
      <c r="BO1369" s="72" t="s">
        <v>42</v>
      </c>
      <c r="BP1369" s="73" t="s">
        <v>4706</v>
      </c>
      <c r="BQ1369" s="75">
        <v>234000625</v>
      </c>
      <c r="BR1369" s="75">
        <v>252000625</v>
      </c>
      <c r="BS1369" s="75">
        <v>270000625</v>
      </c>
      <c r="BT1369" s="75">
        <v>297000625</v>
      </c>
      <c r="BU1369" s="75">
        <v>306000625</v>
      </c>
      <c r="BV1369" s="75">
        <v>315000625</v>
      </c>
      <c r="BW1369" s="75">
        <v>333000625</v>
      </c>
      <c r="BX1369" s="75">
        <v>351000625</v>
      </c>
      <c r="BY1369" s="75">
        <v>369000625</v>
      </c>
      <c r="BZ1369" s="75">
        <v>0</v>
      </c>
      <c r="CA1369" s="75">
        <v>0</v>
      </c>
    </row>
    <row r="1370" spans="14:79" ht="12" customHeight="1">
      <c r="N1370" s="119" t="s">
        <v>25</v>
      </c>
      <c r="O1370" s="120" t="s">
        <v>2115</v>
      </c>
      <c r="P1370" s="122">
        <v>0</v>
      </c>
      <c r="Q1370" s="122">
        <v>0</v>
      </c>
      <c r="R1370" s="122">
        <v>0</v>
      </c>
      <c r="S1370" s="122">
        <v>0</v>
      </c>
      <c r="T1370" s="122">
        <v>0</v>
      </c>
      <c r="U1370" s="122">
        <v>0</v>
      </c>
      <c r="V1370" s="122">
        <v>0</v>
      </c>
      <c r="W1370" s="122">
        <v>540000026</v>
      </c>
      <c r="X1370" s="122">
        <v>580000026</v>
      </c>
      <c r="Y1370" s="122">
        <v>625000026</v>
      </c>
      <c r="Z1370" s="122">
        <v>670000026</v>
      </c>
      <c r="AA1370" s="122">
        <v>730000026</v>
      </c>
      <c r="AB1370" s="122">
        <v>0</v>
      </c>
      <c r="AC1370" s="122">
        <v>0</v>
      </c>
      <c r="AD1370" s="121"/>
      <c r="BO1370" s="72" t="s">
        <v>42</v>
      </c>
      <c r="BP1370" s="73" t="s">
        <v>4707</v>
      </c>
      <c r="BQ1370" s="75">
        <v>205000026</v>
      </c>
      <c r="BR1370" s="75">
        <v>245000026</v>
      </c>
      <c r="BS1370" s="75">
        <v>285000026</v>
      </c>
      <c r="BT1370" s="75">
        <v>295000026</v>
      </c>
      <c r="BU1370" s="75">
        <v>310000026</v>
      </c>
      <c r="BV1370" s="75">
        <v>325000026</v>
      </c>
      <c r="BW1370" s="75">
        <v>345000026</v>
      </c>
      <c r="BX1370" s="75">
        <v>365000026</v>
      </c>
      <c r="BY1370" s="75">
        <v>0</v>
      </c>
      <c r="BZ1370" s="75">
        <v>0</v>
      </c>
      <c r="CA1370" s="75">
        <v>0</v>
      </c>
    </row>
    <row r="1371" spans="14:79" ht="12" customHeight="1">
      <c r="N1371" s="119" t="s">
        <v>25</v>
      </c>
      <c r="O1371" s="120" t="s">
        <v>989</v>
      </c>
      <c r="P1371" s="122">
        <v>0</v>
      </c>
      <c r="Q1371" s="122">
        <v>230000026</v>
      </c>
      <c r="R1371" s="122">
        <v>270000026</v>
      </c>
      <c r="S1371" s="122">
        <v>305000026</v>
      </c>
      <c r="T1371" s="122">
        <v>310000026</v>
      </c>
      <c r="U1371" s="122">
        <v>350000026</v>
      </c>
      <c r="V1371" s="122">
        <v>375000026</v>
      </c>
      <c r="W1371" s="122">
        <v>420000026</v>
      </c>
      <c r="X1371" s="122">
        <v>480000026</v>
      </c>
      <c r="Y1371" s="122">
        <v>530000026</v>
      </c>
      <c r="Z1371" s="122">
        <v>590000026</v>
      </c>
      <c r="AA1371" s="122">
        <v>660000026</v>
      </c>
      <c r="AB1371" s="122">
        <v>0</v>
      </c>
      <c r="AC1371" s="122">
        <v>0</v>
      </c>
      <c r="AD1371" s="121"/>
      <c r="BO1371" s="72" t="s">
        <v>42</v>
      </c>
      <c r="BP1371" s="73" t="s">
        <v>4708</v>
      </c>
      <c r="BQ1371" s="75">
        <v>234000625</v>
      </c>
      <c r="BR1371" s="75">
        <v>252000625</v>
      </c>
      <c r="BS1371" s="75">
        <v>270000625</v>
      </c>
      <c r="BT1371" s="75">
        <v>0</v>
      </c>
      <c r="BU1371" s="75">
        <v>0</v>
      </c>
      <c r="BV1371" s="75">
        <v>0</v>
      </c>
      <c r="BW1371" s="75">
        <v>0</v>
      </c>
      <c r="BX1371" s="75">
        <v>292000625</v>
      </c>
      <c r="BY1371" s="75">
        <v>0</v>
      </c>
      <c r="BZ1371" s="75">
        <v>0</v>
      </c>
      <c r="CA1371" s="75">
        <v>0</v>
      </c>
    </row>
    <row r="1372" spans="14:79" ht="12" customHeight="1">
      <c r="N1372" s="119" t="s">
        <v>25</v>
      </c>
      <c r="O1372" s="120" t="s">
        <v>2300</v>
      </c>
      <c r="P1372" s="122">
        <v>0</v>
      </c>
      <c r="Q1372" s="122">
        <v>0</v>
      </c>
      <c r="R1372" s="122">
        <v>0</v>
      </c>
      <c r="S1372" s="122">
        <v>0</v>
      </c>
      <c r="T1372" s="122">
        <v>0</v>
      </c>
      <c r="U1372" s="122">
        <v>0</v>
      </c>
      <c r="V1372" s="122">
        <v>0</v>
      </c>
      <c r="W1372" s="122">
        <v>850000026</v>
      </c>
      <c r="X1372" s="122">
        <v>950000026</v>
      </c>
      <c r="Y1372" s="122">
        <v>1050000026</v>
      </c>
      <c r="Z1372" s="122">
        <v>1100000026</v>
      </c>
      <c r="AA1372" s="122">
        <v>0</v>
      </c>
      <c r="AB1372" s="122">
        <v>0</v>
      </c>
      <c r="AC1372" s="122">
        <v>0</v>
      </c>
      <c r="AD1372" s="121"/>
      <c r="BO1372" s="72" t="s">
        <v>42</v>
      </c>
      <c r="BP1372" s="73" t="s">
        <v>4709</v>
      </c>
      <c r="BQ1372" s="75">
        <v>189000625</v>
      </c>
      <c r="BR1372" s="75">
        <v>207000625</v>
      </c>
      <c r="BS1372" s="75">
        <v>225000625</v>
      </c>
      <c r="BT1372" s="75">
        <v>243000625</v>
      </c>
      <c r="BU1372" s="75">
        <v>0</v>
      </c>
      <c r="BV1372" s="75">
        <v>270000625</v>
      </c>
      <c r="BW1372" s="75">
        <v>0</v>
      </c>
      <c r="BX1372" s="75">
        <v>0</v>
      </c>
      <c r="BY1372" s="75">
        <v>0</v>
      </c>
      <c r="BZ1372" s="75">
        <v>0</v>
      </c>
      <c r="CA1372" s="75">
        <v>0</v>
      </c>
    </row>
    <row r="1373" spans="14:79" ht="12" customHeight="1">
      <c r="N1373" s="119" t="s">
        <v>25</v>
      </c>
      <c r="O1373" s="120" t="s">
        <v>990</v>
      </c>
      <c r="P1373" s="122">
        <v>240000026</v>
      </c>
      <c r="Q1373" s="122">
        <v>260000026</v>
      </c>
      <c r="R1373" s="122">
        <v>270000026</v>
      </c>
      <c r="S1373" s="122">
        <v>285000026</v>
      </c>
      <c r="T1373" s="122">
        <v>310000026</v>
      </c>
      <c r="U1373" s="122">
        <v>320000026</v>
      </c>
      <c r="V1373" s="122">
        <v>360000026</v>
      </c>
      <c r="W1373" s="122">
        <v>390000026</v>
      </c>
      <c r="X1373" s="122">
        <v>0</v>
      </c>
      <c r="Y1373" s="122">
        <v>0</v>
      </c>
      <c r="Z1373" s="122">
        <v>0</v>
      </c>
      <c r="AA1373" s="122">
        <v>0</v>
      </c>
      <c r="AB1373" s="122">
        <v>0</v>
      </c>
      <c r="AC1373" s="122">
        <v>0</v>
      </c>
      <c r="AD1373" s="121"/>
      <c r="BO1373" s="72" t="s">
        <v>42</v>
      </c>
      <c r="BP1373" s="73" t="s">
        <v>4710</v>
      </c>
      <c r="BQ1373" s="75">
        <v>180000625</v>
      </c>
      <c r="BR1373" s="75">
        <v>216000625</v>
      </c>
      <c r="BS1373" s="75">
        <v>288000625</v>
      </c>
      <c r="BT1373" s="75">
        <v>315000625</v>
      </c>
      <c r="BU1373" s="75">
        <v>324000625</v>
      </c>
      <c r="BV1373" s="75">
        <v>333000625</v>
      </c>
      <c r="BW1373" s="75">
        <v>351000625</v>
      </c>
      <c r="BX1373" s="75">
        <v>369000625</v>
      </c>
      <c r="BY1373" s="75">
        <v>0</v>
      </c>
      <c r="BZ1373" s="75">
        <v>0</v>
      </c>
      <c r="CA1373" s="75">
        <v>0</v>
      </c>
    </row>
    <row r="1374" spans="14:79" ht="12" customHeight="1">
      <c r="N1374" s="119" t="s">
        <v>25</v>
      </c>
      <c r="O1374" s="120" t="s">
        <v>2564</v>
      </c>
      <c r="P1374" s="122">
        <v>0</v>
      </c>
      <c r="Q1374" s="122">
        <v>0</v>
      </c>
      <c r="R1374" s="122">
        <v>0</v>
      </c>
      <c r="S1374" s="122">
        <v>0</v>
      </c>
      <c r="T1374" s="122">
        <v>0</v>
      </c>
      <c r="U1374" s="122">
        <v>0</v>
      </c>
      <c r="V1374" s="122">
        <v>0</v>
      </c>
      <c r="W1374" s="122">
        <v>1650000026</v>
      </c>
      <c r="X1374" s="122">
        <v>1850000026</v>
      </c>
      <c r="Y1374" s="122">
        <v>0</v>
      </c>
      <c r="Z1374" s="122">
        <v>0</v>
      </c>
      <c r="AA1374" s="122">
        <v>0</v>
      </c>
      <c r="AB1374" s="122">
        <v>0</v>
      </c>
      <c r="AC1374" s="122">
        <v>0</v>
      </c>
      <c r="AD1374" s="121"/>
      <c r="BO1374" s="72" t="s">
        <v>42</v>
      </c>
      <c r="BP1374" s="73" t="s">
        <v>4711</v>
      </c>
      <c r="BQ1374" s="75">
        <v>171000625</v>
      </c>
      <c r="BR1374" s="75">
        <v>180000625</v>
      </c>
      <c r="BS1374" s="75">
        <v>189000625</v>
      </c>
      <c r="BT1374" s="75">
        <v>315000625</v>
      </c>
      <c r="BU1374" s="75">
        <v>324000625</v>
      </c>
      <c r="BV1374" s="75">
        <v>198000625</v>
      </c>
      <c r="BW1374" s="75">
        <v>351000625</v>
      </c>
      <c r="BX1374" s="75">
        <v>369000625</v>
      </c>
      <c r="BY1374" s="75">
        <v>0</v>
      </c>
      <c r="BZ1374" s="75">
        <v>0</v>
      </c>
      <c r="CA1374" s="75">
        <v>0</v>
      </c>
    </row>
    <row r="1375" spans="14:79" ht="12" customHeight="1">
      <c r="N1375" s="119" t="s">
        <v>25</v>
      </c>
      <c r="O1375" s="120" t="s">
        <v>1699</v>
      </c>
      <c r="P1375" s="122">
        <v>145000026</v>
      </c>
      <c r="Q1375" s="122">
        <v>0</v>
      </c>
      <c r="R1375" s="122">
        <v>0</v>
      </c>
      <c r="S1375" s="122">
        <v>0</v>
      </c>
      <c r="T1375" s="122">
        <v>0</v>
      </c>
      <c r="U1375" s="122">
        <v>0</v>
      </c>
      <c r="V1375" s="122">
        <v>0</v>
      </c>
      <c r="W1375" s="122">
        <v>0</v>
      </c>
      <c r="X1375" s="122">
        <v>0</v>
      </c>
      <c r="Y1375" s="122">
        <v>0</v>
      </c>
      <c r="Z1375" s="122">
        <v>0</v>
      </c>
      <c r="AA1375" s="122">
        <v>0</v>
      </c>
      <c r="AB1375" s="122">
        <v>0</v>
      </c>
      <c r="AC1375" s="122">
        <v>0</v>
      </c>
      <c r="AD1375" s="121"/>
      <c r="BO1375" s="72" t="s">
        <v>42</v>
      </c>
      <c r="BP1375" s="73" t="s">
        <v>4712</v>
      </c>
      <c r="BQ1375" s="75">
        <v>0</v>
      </c>
      <c r="BR1375" s="75">
        <v>0</v>
      </c>
      <c r="BS1375" s="75">
        <v>0</v>
      </c>
      <c r="BT1375" s="75">
        <v>0</v>
      </c>
      <c r="BU1375" s="75">
        <v>0</v>
      </c>
      <c r="BV1375" s="75">
        <v>279000625</v>
      </c>
      <c r="BW1375" s="75">
        <v>306000625</v>
      </c>
      <c r="BX1375" s="75">
        <v>297000625</v>
      </c>
      <c r="BY1375" s="75">
        <v>0</v>
      </c>
      <c r="BZ1375" s="75">
        <v>0</v>
      </c>
      <c r="CA1375" s="75">
        <v>0</v>
      </c>
    </row>
    <row r="1376" spans="14:79" ht="12" customHeight="1">
      <c r="N1376" s="119" t="s">
        <v>25</v>
      </c>
      <c r="O1376" s="120" t="s">
        <v>886</v>
      </c>
      <c r="P1376" s="122">
        <v>205000026</v>
      </c>
      <c r="Q1376" s="122">
        <v>240000026</v>
      </c>
      <c r="R1376" s="122">
        <v>290000026</v>
      </c>
      <c r="S1376" s="122">
        <v>330000026</v>
      </c>
      <c r="T1376" s="122">
        <v>395000026</v>
      </c>
      <c r="U1376" s="122">
        <v>440000026</v>
      </c>
      <c r="V1376" s="122">
        <v>485000026</v>
      </c>
      <c r="W1376" s="122">
        <v>550000026</v>
      </c>
      <c r="X1376" s="122">
        <v>590000026</v>
      </c>
      <c r="Y1376" s="122">
        <v>615000026</v>
      </c>
      <c r="Z1376" s="122">
        <v>660000026</v>
      </c>
      <c r="AA1376" s="122">
        <v>705000026</v>
      </c>
      <c r="AB1376" s="122">
        <v>730000026</v>
      </c>
      <c r="AC1376" s="122">
        <v>0</v>
      </c>
      <c r="AD1376" s="121"/>
      <c r="BO1376" s="72" t="s">
        <v>42</v>
      </c>
      <c r="BP1376" s="73" t="s">
        <v>4713</v>
      </c>
      <c r="BQ1376" s="75">
        <v>0</v>
      </c>
      <c r="BR1376" s="75">
        <v>243000625</v>
      </c>
      <c r="BS1376" s="75">
        <v>261000625</v>
      </c>
      <c r="BT1376" s="75">
        <v>0</v>
      </c>
      <c r="BU1376" s="75">
        <v>306000625</v>
      </c>
      <c r="BV1376" s="75">
        <v>306000625</v>
      </c>
      <c r="BW1376" s="75">
        <v>0</v>
      </c>
      <c r="BX1376" s="75">
        <v>0</v>
      </c>
      <c r="BY1376" s="75">
        <v>0</v>
      </c>
      <c r="BZ1376" s="75">
        <v>0</v>
      </c>
      <c r="CA1376" s="75">
        <v>0</v>
      </c>
    </row>
    <row r="1377" spans="14:79" ht="12" customHeight="1">
      <c r="N1377" s="119" t="s">
        <v>25</v>
      </c>
      <c r="O1377" s="120" t="s">
        <v>1183</v>
      </c>
      <c r="P1377" s="122">
        <v>0</v>
      </c>
      <c r="Q1377" s="122">
        <v>0</v>
      </c>
      <c r="R1377" s="122">
        <v>230000026</v>
      </c>
      <c r="S1377" s="122">
        <v>285000026</v>
      </c>
      <c r="T1377" s="122">
        <v>390000026</v>
      </c>
      <c r="U1377" s="122">
        <v>460000026</v>
      </c>
      <c r="V1377" s="122">
        <v>520000026</v>
      </c>
      <c r="W1377" s="122">
        <v>590000026</v>
      </c>
      <c r="X1377" s="122">
        <v>635000026</v>
      </c>
      <c r="Y1377" s="122">
        <v>690000026</v>
      </c>
      <c r="Z1377" s="122">
        <v>720000026</v>
      </c>
      <c r="AA1377" s="122">
        <v>750000026</v>
      </c>
      <c r="AB1377" s="122">
        <v>0</v>
      </c>
      <c r="AC1377" s="122">
        <v>0</v>
      </c>
      <c r="AD1377" s="121"/>
      <c r="BO1377" s="72" t="s">
        <v>42</v>
      </c>
      <c r="BP1377" s="73" t="s">
        <v>4714</v>
      </c>
      <c r="BQ1377" s="75">
        <v>0</v>
      </c>
      <c r="BR1377" s="75">
        <v>270000625</v>
      </c>
      <c r="BS1377" s="75">
        <v>216000625</v>
      </c>
      <c r="BT1377" s="75">
        <v>243000625</v>
      </c>
      <c r="BU1377" s="75">
        <v>324000625</v>
      </c>
      <c r="BV1377" s="75">
        <v>0</v>
      </c>
      <c r="BW1377" s="75">
        <v>0</v>
      </c>
      <c r="BX1377" s="75">
        <v>0</v>
      </c>
      <c r="BY1377" s="75">
        <v>0</v>
      </c>
      <c r="BZ1377" s="75">
        <v>0</v>
      </c>
      <c r="CA1377" s="75">
        <v>0</v>
      </c>
    </row>
    <row r="1378" spans="14:79" ht="12" customHeight="1">
      <c r="N1378" s="119" t="s">
        <v>25</v>
      </c>
      <c r="O1378" s="120" t="s">
        <v>1792</v>
      </c>
      <c r="P1378" s="122">
        <v>0</v>
      </c>
      <c r="Q1378" s="122">
        <v>0</v>
      </c>
      <c r="R1378" s="122">
        <v>220000026</v>
      </c>
      <c r="S1378" s="122">
        <v>290000026</v>
      </c>
      <c r="T1378" s="122">
        <v>340000026</v>
      </c>
      <c r="U1378" s="122">
        <v>390000026</v>
      </c>
      <c r="V1378" s="122">
        <v>450000026</v>
      </c>
      <c r="W1378" s="122">
        <v>550000026</v>
      </c>
      <c r="X1378" s="122">
        <v>0</v>
      </c>
      <c r="Y1378" s="122">
        <v>0</v>
      </c>
      <c r="Z1378" s="122">
        <v>0</v>
      </c>
      <c r="AA1378" s="122">
        <v>0</v>
      </c>
      <c r="AB1378" s="122">
        <v>0</v>
      </c>
      <c r="AC1378" s="122">
        <v>0</v>
      </c>
      <c r="AD1378" s="121"/>
      <c r="BO1378" s="72" t="s">
        <v>42</v>
      </c>
      <c r="BP1378" s="73" t="s">
        <v>4715</v>
      </c>
      <c r="BQ1378" s="75">
        <v>243000625</v>
      </c>
      <c r="BR1378" s="75">
        <v>261000625</v>
      </c>
      <c r="BS1378" s="75">
        <v>270000625</v>
      </c>
      <c r="BT1378" s="75">
        <v>288000625</v>
      </c>
      <c r="BU1378" s="75">
        <v>306000625</v>
      </c>
      <c r="BV1378" s="75">
        <v>0</v>
      </c>
      <c r="BW1378" s="75">
        <v>0</v>
      </c>
      <c r="BX1378" s="75">
        <v>0</v>
      </c>
      <c r="BY1378" s="75">
        <v>0</v>
      </c>
      <c r="BZ1378" s="75">
        <v>0</v>
      </c>
      <c r="CA1378" s="75">
        <v>0</v>
      </c>
    </row>
    <row r="1379" spans="14:79" ht="12" customHeight="1">
      <c r="N1379" s="119" t="s">
        <v>25</v>
      </c>
      <c r="O1379" s="120" t="s">
        <v>1785</v>
      </c>
      <c r="P1379" s="122">
        <v>155000026</v>
      </c>
      <c r="Q1379" s="122">
        <v>0</v>
      </c>
      <c r="R1379" s="122">
        <v>0</v>
      </c>
      <c r="S1379" s="122">
        <v>0</v>
      </c>
      <c r="T1379" s="122">
        <v>0</v>
      </c>
      <c r="U1379" s="122">
        <v>0</v>
      </c>
      <c r="V1379" s="122">
        <v>0</v>
      </c>
      <c r="W1379" s="122">
        <v>0</v>
      </c>
      <c r="X1379" s="122">
        <v>0</v>
      </c>
      <c r="Y1379" s="122">
        <v>0</v>
      </c>
      <c r="Z1379" s="122">
        <v>0</v>
      </c>
      <c r="AA1379" s="122">
        <v>0</v>
      </c>
      <c r="AB1379" s="122">
        <v>0</v>
      </c>
      <c r="AC1379" s="122">
        <v>0</v>
      </c>
      <c r="AD1379" s="121"/>
      <c r="BO1379" s="72" t="s">
        <v>42</v>
      </c>
      <c r="BP1379" s="73" t="s">
        <v>4716</v>
      </c>
      <c r="BQ1379" s="75">
        <v>0</v>
      </c>
      <c r="BR1379" s="75">
        <v>0</v>
      </c>
      <c r="BS1379" s="75">
        <v>270000625</v>
      </c>
      <c r="BT1379" s="75">
        <v>306000625</v>
      </c>
      <c r="BU1379" s="75">
        <v>306000625</v>
      </c>
      <c r="BV1379" s="75">
        <v>324000625</v>
      </c>
      <c r="BW1379" s="75">
        <v>342000625</v>
      </c>
      <c r="BX1379" s="75">
        <v>0</v>
      </c>
      <c r="BY1379" s="75">
        <v>0</v>
      </c>
      <c r="BZ1379" s="75">
        <v>0</v>
      </c>
      <c r="CA1379" s="75">
        <v>0</v>
      </c>
    </row>
    <row r="1380" spans="14:79" ht="12" customHeight="1">
      <c r="N1380" s="119" t="s">
        <v>25</v>
      </c>
      <c r="O1380" s="120" t="s">
        <v>102</v>
      </c>
      <c r="P1380" s="122">
        <v>200000026</v>
      </c>
      <c r="Q1380" s="122">
        <v>220000026</v>
      </c>
      <c r="R1380" s="122">
        <v>250000026</v>
      </c>
      <c r="S1380" s="122">
        <v>0</v>
      </c>
      <c r="T1380" s="122">
        <v>0</v>
      </c>
      <c r="U1380" s="122">
        <v>0</v>
      </c>
      <c r="V1380" s="122">
        <v>0</v>
      </c>
      <c r="W1380" s="122">
        <v>0</v>
      </c>
      <c r="X1380" s="122">
        <v>0</v>
      </c>
      <c r="Y1380" s="122">
        <v>0</v>
      </c>
      <c r="Z1380" s="122">
        <v>0</v>
      </c>
      <c r="AA1380" s="122">
        <v>0</v>
      </c>
      <c r="AB1380" s="122">
        <v>0</v>
      </c>
      <c r="AC1380" s="122">
        <v>0</v>
      </c>
      <c r="AD1380" s="121"/>
      <c r="BO1380" s="72" t="s">
        <v>42</v>
      </c>
      <c r="BP1380" s="73" t="s">
        <v>4717</v>
      </c>
      <c r="BQ1380" s="75">
        <v>252000625</v>
      </c>
      <c r="BR1380" s="75">
        <v>243000625</v>
      </c>
      <c r="BS1380" s="75">
        <v>261000625</v>
      </c>
      <c r="BT1380" s="75">
        <v>288000625</v>
      </c>
      <c r="BU1380" s="75">
        <v>297000625</v>
      </c>
      <c r="BV1380" s="75">
        <v>306000625</v>
      </c>
      <c r="BW1380" s="75">
        <v>324000625</v>
      </c>
      <c r="BX1380" s="75">
        <v>369000625</v>
      </c>
      <c r="BY1380" s="75">
        <v>0</v>
      </c>
      <c r="BZ1380" s="75">
        <v>0</v>
      </c>
      <c r="CA1380" s="75">
        <v>0</v>
      </c>
    </row>
    <row r="1381" spans="14:79" ht="12" customHeight="1">
      <c r="N1381" s="119" t="s">
        <v>25</v>
      </c>
      <c r="O1381" s="120" t="s">
        <v>887</v>
      </c>
      <c r="P1381" s="122">
        <v>180000026</v>
      </c>
      <c r="Q1381" s="122">
        <v>205000026</v>
      </c>
      <c r="R1381" s="122">
        <v>0</v>
      </c>
      <c r="S1381" s="122">
        <v>0</v>
      </c>
      <c r="T1381" s="122">
        <v>0</v>
      </c>
      <c r="U1381" s="122">
        <v>0</v>
      </c>
      <c r="V1381" s="122">
        <v>0</v>
      </c>
      <c r="W1381" s="122">
        <v>0</v>
      </c>
      <c r="X1381" s="122">
        <v>0</v>
      </c>
      <c r="Y1381" s="122">
        <v>0</v>
      </c>
      <c r="Z1381" s="122">
        <v>0</v>
      </c>
      <c r="AA1381" s="122">
        <v>0</v>
      </c>
      <c r="AB1381" s="122">
        <v>0</v>
      </c>
      <c r="AC1381" s="122">
        <v>0</v>
      </c>
      <c r="AD1381" s="121"/>
      <c r="BO1381" s="72" t="s">
        <v>42</v>
      </c>
      <c r="BP1381" s="73" t="s">
        <v>4718</v>
      </c>
      <c r="BQ1381" s="75">
        <v>252000925</v>
      </c>
      <c r="BR1381" s="75">
        <v>270000925</v>
      </c>
      <c r="BS1381" s="75">
        <v>280000925</v>
      </c>
      <c r="BT1381" s="75">
        <v>295000925</v>
      </c>
      <c r="BU1381" s="75">
        <v>310000925</v>
      </c>
      <c r="BV1381" s="75">
        <v>345000925</v>
      </c>
      <c r="BW1381" s="75">
        <v>375000925</v>
      </c>
      <c r="BX1381" s="75">
        <v>405000925</v>
      </c>
      <c r="BY1381" s="75">
        <v>0</v>
      </c>
      <c r="BZ1381" s="75">
        <v>0</v>
      </c>
      <c r="CA1381" s="75">
        <v>0</v>
      </c>
    </row>
    <row r="1382" spans="14:79" ht="12" customHeight="1">
      <c r="N1382" s="119" t="s">
        <v>25</v>
      </c>
      <c r="O1382" s="120" t="s">
        <v>1184</v>
      </c>
      <c r="P1382" s="122">
        <v>0</v>
      </c>
      <c r="Q1382" s="122">
        <v>0</v>
      </c>
      <c r="R1382" s="122">
        <v>0</v>
      </c>
      <c r="S1382" s="122">
        <v>0</v>
      </c>
      <c r="T1382" s="122">
        <v>0</v>
      </c>
      <c r="U1382" s="122">
        <v>0</v>
      </c>
      <c r="V1382" s="122">
        <v>0</v>
      </c>
      <c r="W1382" s="122">
        <v>0</v>
      </c>
      <c r="X1382" s="122">
        <v>0</v>
      </c>
      <c r="Y1382" s="122">
        <v>0</v>
      </c>
      <c r="Z1382" s="122">
        <v>0</v>
      </c>
      <c r="AA1382" s="122">
        <v>690000026</v>
      </c>
      <c r="AB1382" s="122">
        <v>750000026</v>
      </c>
      <c r="AC1382" s="122">
        <v>0</v>
      </c>
      <c r="AD1382" s="121"/>
      <c r="BO1382" s="72" t="s">
        <v>42</v>
      </c>
      <c r="BP1382" s="73" t="s">
        <v>4719</v>
      </c>
      <c r="BQ1382" s="75">
        <v>234000625</v>
      </c>
      <c r="BR1382" s="75">
        <v>252000625</v>
      </c>
      <c r="BS1382" s="75">
        <v>0</v>
      </c>
      <c r="BT1382" s="75">
        <v>297000625</v>
      </c>
      <c r="BU1382" s="75">
        <v>306000625</v>
      </c>
      <c r="BV1382" s="75">
        <v>0</v>
      </c>
      <c r="BW1382" s="75">
        <v>342000625</v>
      </c>
      <c r="BX1382" s="75">
        <v>360000625</v>
      </c>
      <c r="BY1382" s="75">
        <v>0</v>
      </c>
      <c r="BZ1382" s="75">
        <v>0</v>
      </c>
      <c r="CA1382" s="75">
        <v>0</v>
      </c>
    </row>
    <row r="1383" spans="14:79" ht="12" customHeight="1">
      <c r="N1383" s="119" t="s">
        <v>25</v>
      </c>
      <c r="O1383" s="120" t="s">
        <v>772</v>
      </c>
      <c r="P1383" s="122">
        <v>230000026</v>
      </c>
      <c r="Q1383" s="122">
        <v>310000026</v>
      </c>
      <c r="R1383" s="122">
        <v>390000026</v>
      </c>
      <c r="S1383" s="122">
        <v>460000026</v>
      </c>
      <c r="T1383" s="122">
        <v>530000026</v>
      </c>
      <c r="U1383" s="122">
        <v>605000026</v>
      </c>
      <c r="V1383" s="122">
        <v>650000026</v>
      </c>
      <c r="W1383" s="122">
        <v>725000026</v>
      </c>
      <c r="X1383" s="122">
        <v>785000026</v>
      </c>
      <c r="Y1383" s="122">
        <v>820000026</v>
      </c>
      <c r="Z1383" s="122">
        <v>0</v>
      </c>
      <c r="AA1383" s="122">
        <v>0</v>
      </c>
      <c r="AB1383" s="122">
        <v>0</v>
      </c>
      <c r="AC1383" s="122">
        <v>0</v>
      </c>
      <c r="AD1383" s="121"/>
      <c r="BO1383" s="72" t="s">
        <v>42</v>
      </c>
      <c r="BP1383" s="73" t="s">
        <v>4720</v>
      </c>
      <c r="BQ1383" s="75">
        <v>0</v>
      </c>
      <c r="BR1383" s="75">
        <v>0</v>
      </c>
      <c r="BS1383" s="75">
        <v>279000625</v>
      </c>
      <c r="BT1383" s="75">
        <v>306000625</v>
      </c>
      <c r="BU1383" s="75">
        <v>315000625</v>
      </c>
      <c r="BV1383" s="75">
        <v>324000625</v>
      </c>
      <c r="BW1383" s="75">
        <v>310000825</v>
      </c>
      <c r="BX1383" s="75">
        <v>360000625</v>
      </c>
      <c r="BY1383" s="75">
        <v>0</v>
      </c>
      <c r="BZ1383" s="75">
        <v>0</v>
      </c>
      <c r="CA1383" s="75">
        <v>0</v>
      </c>
    </row>
    <row r="1384" spans="14:79" ht="12" customHeight="1">
      <c r="N1384" s="119" t="s">
        <v>25</v>
      </c>
      <c r="O1384" s="120" t="s">
        <v>2734</v>
      </c>
      <c r="P1384" s="122">
        <v>170000026</v>
      </c>
      <c r="Q1384" s="122">
        <v>190000026</v>
      </c>
      <c r="R1384" s="122">
        <v>260000026</v>
      </c>
      <c r="S1384" s="122">
        <v>310000026</v>
      </c>
      <c r="T1384" s="122">
        <v>380000026</v>
      </c>
      <c r="U1384" s="122">
        <v>420000026</v>
      </c>
      <c r="V1384" s="122">
        <v>0</v>
      </c>
      <c r="W1384" s="122">
        <v>0</v>
      </c>
      <c r="X1384" s="122">
        <v>0</v>
      </c>
      <c r="Y1384" s="122">
        <v>0</v>
      </c>
      <c r="Z1384" s="122">
        <v>0</v>
      </c>
      <c r="AA1384" s="122">
        <v>0</v>
      </c>
      <c r="AB1384" s="122">
        <v>0</v>
      </c>
      <c r="AC1384" s="122">
        <v>0</v>
      </c>
      <c r="AD1384" s="121"/>
      <c r="BO1384" s="72" t="s">
        <v>42</v>
      </c>
      <c r="BP1384" s="73" t="s">
        <v>4721</v>
      </c>
      <c r="BQ1384" s="75">
        <v>234000625</v>
      </c>
      <c r="BR1384" s="75">
        <v>252000625</v>
      </c>
      <c r="BS1384" s="75">
        <v>270000625</v>
      </c>
      <c r="BT1384" s="75">
        <v>216000625</v>
      </c>
      <c r="BU1384" s="75">
        <v>225000625</v>
      </c>
      <c r="BV1384" s="75">
        <v>243000625</v>
      </c>
      <c r="BW1384" s="75">
        <v>265000625</v>
      </c>
      <c r="BX1384" s="75">
        <v>288000625</v>
      </c>
      <c r="BY1384" s="75">
        <v>369000625</v>
      </c>
      <c r="BZ1384" s="75">
        <v>0</v>
      </c>
      <c r="CA1384" s="75">
        <v>0</v>
      </c>
    </row>
    <row r="1385" spans="14:79" ht="12" customHeight="1">
      <c r="N1385" s="119" t="s">
        <v>25</v>
      </c>
      <c r="O1385" s="120" t="s">
        <v>2417</v>
      </c>
      <c r="P1385" s="122">
        <v>185000026</v>
      </c>
      <c r="Q1385" s="122">
        <v>225000026</v>
      </c>
      <c r="R1385" s="122">
        <v>285000026</v>
      </c>
      <c r="S1385" s="122">
        <v>335000026</v>
      </c>
      <c r="T1385" s="122">
        <v>405000026</v>
      </c>
      <c r="U1385" s="122">
        <v>485000026</v>
      </c>
      <c r="V1385" s="122">
        <v>565000026</v>
      </c>
      <c r="W1385" s="122">
        <v>615000026</v>
      </c>
      <c r="X1385" s="122">
        <v>0</v>
      </c>
      <c r="Y1385" s="122">
        <v>0</v>
      </c>
      <c r="Z1385" s="122">
        <v>0</v>
      </c>
      <c r="AA1385" s="122">
        <v>0</v>
      </c>
      <c r="AB1385" s="122">
        <v>0</v>
      </c>
      <c r="AC1385" s="122">
        <v>0</v>
      </c>
      <c r="AD1385" s="121"/>
      <c r="BO1385" s="72" t="s">
        <v>42</v>
      </c>
      <c r="BP1385" s="73" t="s">
        <v>4722</v>
      </c>
      <c r="BQ1385" s="75">
        <v>0</v>
      </c>
      <c r="BR1385" s="75">
        <v>0</v>
      </c>
      <c r="BS1385" s="75">
        <v>0</v>
      </c>
      <c r="BT1385" s="75">
        <v>0</v>
      </c>
      <c r="BU1385" s="75">
        <v>0</v>
      </c>
      <c r="BV1385" s="75">
        <v>0</v>
      </c>
      <c r="BW1385" s="75">
        <v>520000625</v>
      </c>
      <c r="BX1385" s="75">
        <v>575000625</v>
      </c>
      <c r="BY1385" s="75">
        <v>605000625</v>
      </c>
      <c r="BZ1385" s="75">
        <v>0</v>
      </c>
      <c r="CA1385" s="75">
        <v>0</v>
      </c>
    </row>
    <row r="1386" spans="14:79" ht="12" customHeight="1">
      <c r="N1386" s="119" t="s">
        <v>25</v>
      </c>
      <c r="O1386" s="120" t="s">
        <v>1600</v>
      </c>
      <c r="P1386" s="122">
        <v>210000026</v>
      </c>
      <c r="Q1386" s="122">
        <v>260000026</v>
      </c>
      <c r="R1386" s="122">
        <v>305000026</v>
      </c>
      <c r="S1386" s="122">
        <v>365000026</v>
      </c>
      <c r="T1386" s="122">
        <v>0</v>
      </c>
      <c r="U1386" s="122">
        <v>0</v>
      </c>
      <c r="V1386" s="122">
        <v>0</v>
      </c>
      <c r="W1386" s="122">
        <v>0</v>
      </c>
      <c r="X1386" s="122">
        <v>0</v>
      </c>
      <c r="Y1386" s="122">
        <v>0</v>
      </c>
      <c r="Z1386" s="122">
        <v>0</v>
      </c>
      <c r="AA1386" s="122">
        <v>0</v>
      </c>
      <c r="AB1386" s="122">
        <v>0</v>
      </c>
      <c r="AC1386" s="122">
        <v>0</v>
      </c>
      <c r="AD1386" s="121"/>
      <c r="BO1386" s="72" t="s">
        <v>42</v>
      </c>
      <c r="BP1386" s="73" t="s">
        <v>4723</v>
      </c>
      <c r="BQ1386" s="75">
        <v>0</v>
      </c>
      <c r="BR1386" s="75">
        <v>0</v>
      </c>
      <c r="BS1386" s="75">
        <v>0</v>
      </c>
      <c r="BT1386" s="75">
        <v>0</v>
      </c>
      <c r="BU1386" s="75">
        <v>711000625</v>
      </c>
      <c r="BV1386" s="75">
        <v>729000625</v>
      </c>
      <c r="BW1386" s="75">
        <v>756000625</v>
      </c>
      <c r="BX1386" s="75">
        <v>738000625</v>
      </c>
      <c r="BY1386" s="75">
        <v>814000625</v>
      </c>
      <c r="BZ1386" s="75">
        <v>1080000625</v>
      </c>
      <c r="CA1386" s="75">
        <v>0</v>
      </c>
    </row>
    <row r="1387" spans="14:79" ht="12" customHeight="1">
      <c r="N1387" s="119" t="s">
        <v>25</v>
      </c>
      <c r="O1387" s="120" t="s">
        <v>773</v>
      </c>
      <c r="P1387" s="122">
        <v>250000028</v>
      </c>
      <c r="Q1387" s="122">
        <v>320000028</v>
      </c>
      <c r="R1387" s="122">
        <v>360000028</v>
      </c>
      <c r="S1387" s="122">
        <v>0</v>
      </c>
      <c r="T1387" s="122">
        <v>0</v>
      </c>
      <c r="U1387" s="122">
        <v>0</v>
      </c>
      <c r="V1387" s="122">
        <v>0</v>
      </c>
      <c r="W1387" s="122">
        <v>0</v>
      </c>
      <c r="X1387" s="122">
        <v>0</v>
      </c>
      <c r="Y1387" s="122">
        <v>0</v>
      </c>
      <c r="Z1387" s="122">
        <v>0</v>
      </c>
      <c r="AA1387" s="122">
        <v>0</v>
      </c>
      <c r="AB1387" s="122">
        <v>0</v>
      </c>
      <c r="AC1387" s="122">
        <v>0</v>
      </c>
      <c r="AD1387" s="121"/>
      <c r="BO1387" s="72" t="s">
        <v>42</v>
      </c>
      <c r="BP1387" s="73" t="s">
        <v>4724</v>
      </c>
      <c r="BQ1387" s="75">
        <v>0</v>
      </c>
      <c r="BR1387" s="75">
        <v>0</v>
      </c>
      <c r="BS1387" s="75">
        <v>0</v>
      </c>
      <c r="BT1387" s="75">
        <v>0</v>
      </c>
      <c r="BU1387" s="75">
        <v>0</v>
      </c>
      <c r="BV1387" s="75">
        <v>630000625</v>
      </c>
      <c r="BW1387" s="75">
        <v>650000026</v>
      </c>
      <c r="BX1387" s="75">
        <v>700000625</v>
      </c>
      <c r="BY1387" s="75">
        <v>740000725</v>
      </c>
      <c r="BZ1387" s="75">
        <v>0</v>
      </c>
      <c r="CA1387" s="75">
        <v>0</v>
      </c>
    </row>
    <row r="1388" spans="14:79" ht="12" customHeight="1">
      <c r="N1388" s="119" t="s">
        <v>25</v>
      </c>
      <c r="O1388" s="120" t="s">
        <v>888</v>
      </c>
      <c r="P1388" s="122">
        <v>205000026</v>
      </c>
      <c r="Q1388" s="122">
        <v>235000026</v>
      </c>
      <c r="R1388" s="122">
        <v>295000026</v>
      </c>
      <c r="S1388" s="122">
        <v>340000026</v>
      </c>
      <c r="T1388" s="122">
        <v>0</v>
      </c>
      <c r="U1388" s="122">
        <v>0</v>
      </c>
      <c r="V1388" s="122">
        <v>0</v>
      </c>
      <c r="W1388" s="122">
        <v>0</v>
      </c>
      <c r="X1388" s="122">
        <v>0</v>
      </c>
      <c r="Y1388" s="122">
        <v>0</v>
      </c>
      <c r="Z1388" s="122">
        <v>0</v>
      </c>
      <c r="AA1388" s="122">
        <v>0</v>
      </c>
      <c r="AB1388" s="122">
        <v>0</v>
      </c>
      <c r="AC1388" s="122">
        <v>0</v>
      </c>
      <c r="AD1388" s="121"/>
      <c r="BO1388" s="72" t="s">
        <v>42</v>
      </c>
      <c r="BP1388" s="73" t="s">
        <v>5049</v>
      </c>
      <c r="BQ1388" s="75">
        <v>0</v>
      </c>
      <c r="BR1388" s="75">
        <v>0</v>
      </c>
      <c r="BS1388" s="75">
        <v>522000625</v>
      </c>
      <c r="BT1388" s="75">
        <v>558000625</v>
      </c>
      <c r="BU1388" s="75">
        <v>585000625</v>
      </c>
      <c r="BV1388" s="75">
        <v>603000625</v>
      </c>
      <c r="BW1388" s="75">
        <v>630000625</v>
      </c>
      <c r="BX1388" s="75">
        <v>657000625</v>
      </c>
      <c r="BY1388" s="75">
        <v>729000625</v>
      </c>
      <c r="BZ1388" s="75">
        <v>820000000</v>
      </c>
      <c r="CA1388" s="75">
        <v>0</v>
      </c>
    </row>
    <row r="1389" spans="14:79" ht="12" customHeight="1">
      <c r="N1389" s="119" t="s">
        <v>25</v>
      </c>
      <c r="O1389" s="120" t="s">
        <v>1314</v>
      </c>
      <c r="P1389" s="122">
        <v>200000026</v>
      </c>
      <c r="Q1389" s="122">
        <v>235000026</v>
      </c>
      <c r="R1389" s="122">
        <v>290000026</v>
      </c>
      <c r="S1389" s="122">
        <v>325000026</v>
      </c>
      <c r="T1389" s="122">
        <v>390000026</v>
      </c>
      <c r="U1389" s="122">
        <v>475000026</v>
      </c>
      <c r="V1389" s="122">
        <v>660000026</v>
      </c>
      <c r="W1389" s="122">
        <v>0</v>
      </c>
      <c r="X1389" s="122">
        <v>0</v>
      </c>
      <c r="Y1389" s="122">
        <v>0</v>
      </c>
      <c r="Z1389" s="122">
        <v>0</v>
      </c>
      <c r="AA1389" s="122">
        <v>0</v>
      </c>
      <c r="AB1389" s="122">
        <v>0</v>
      </c>
      <c r="AC1389" s="122">
        <v>0</v>
      </c>
      <c r="AD1389" s="121"/>
      <c r="BO1389" s="72" t="s">
        <v>42</v>
      </c>
      <c r="BP1389" s="73" t="s">
        <v>5267</v>
      </c>
      <c r="BQ1389" s="74"/>
      <c r="BR1389" s="74"/>
      <c r="BS1389" s="74"/>
      <c r="BT1389" s="74"/>
      <c r="BU1389" s="74"/>
      <c r="BV1389" s="74"/>
      <c r="BW1389" s="75">
        <v>650000026</v>
      </c>
      <c r="BX1389" s="75">
        <v>750000026</v>
      </c>
      <c r="BY1389" s="75">
        <v>825000026</v>
      </c>
      <c r="BZ1389" s="75">
        <v>915000026</v>
      </c>
      <c r="CA1389" s="74"/>
    </row>
    <row r="1390" spans="14:79" ht="12" customHeight="1">
      <c r="N1390" s="119" t="s">
        <v>25</v>
      </c>
      <c r="O1390" s="120" t="s">
        <v>2418</v>
      </c>
      <c r="P1390" s="122">
        <v>0</v>
      </c>
      <c r="Q1390" s="122">
        <v>0</v>
      </c>
      <c r="R1390" s="122">
        <v>350000026</v>
      </c>
      <c r="S1390" s="122">
        <v>420000026</v>
      </c>
      <c r="T1390" s="122">
        <v>485000026</v>
      </c>
      <c r="U1390" s="122">
        <v>0</v>
      </c>
      <c r="V1390" s="122">
        <v>0</v>
      </c>
      <c r="W1390" s="122">
        <v>0</v>
      </c>
      <c r="X1390" s="122">
        <v>0</v>
      </c>
      <c r="Y1390" s="122">
        <v>0</v>
      </c>
      <c r="Z1390" s="122">
        <v>0</v>
      </c>
      <c r="AA1390" s="122">
        <v>0</v>
      </c>
      <c r="AB1390" s="122">
        <v>0</v>
      </c>
      <c r="AC1390" s="122">
        <v>0</v>
      </c>
      <c r="AD1390" s="121"/>
      <c r="BO1390" s="72" t="s">
        <v>42</v>
      </c>
      <c r="BP1390" s="73" t="s">
        <v>4725</v>
      </c>
      <c r="BQ1390" s="75">
        <v>0</v>
      </c>
      <c r="BR1390" s="75">
        <v>0</v>
      </c>
      <c r="BS1390" s="75">
        <v>522000625</v>
      </c>
      <c r="BT1390" s="75">
        <v>558000625</v>
      </c>
      <c r="BU1390" s="75">
        <v>576000625</v>
      </c>
      <c r="BV1390" s="75">
        <v>603000625</v>
      </c>
      <c r="BW1390" s="75">
        <v>621000625</v>
      </c>
      <c r="BX1390" s="75">
        <v>675000625</v>
      </c>
      <c r="BY1390" s="75">
        <v>855000625</v>
      </c>
      <c r="BZ1390" s="75">
        <v>0</v>
      </c>
      <c r="CA1390" s="75">
        <v>0</v>
      </c>
    </row>
    <row r="1391" spans="14:79" ht="12" customHeight="1">
      <c r="N1391" s="119" t="s">
        <v>25</v>
      </c>
      <c r="O1391" s="120" t="s">
        <v>547</v>
      </c>
      <c r="P1391" s="122">
        <v>230000026</v>
      </c>
      <c r="Q1391" s="122">
        <v>320000026</v>
      </c>
      <c r="R1391" s="122">
        <v>360000026</v>
      </c>
      <c r="S1391" s="122">
        <v>480000026</v>
      </c>
      <c r="T1391" s="122">
        <v>550000026</v>
      </c>
      <c r="U1391" s="122">
        <v>605000026</v>
      </c>
      <c r="V1391" s="122">
        <v>675000026</v>
      </c>
      <c r="W1391" s="122">
        <v>0</v>
      </c>
      <c r="X1391" s="122">
        <v>0</v>
      </c>
      <c r="Y1391" s="122">
        <v>0</v>
      </c>
      <c r="Z1391" s="122">
        <v>0</v>
      </c>
      <c r="AA1391" s="122">
        <v>0</v>
      </c>
      <c r="AB1391" s="122">
        <v>0</v>
      </c>
      <c r="AC1391" s="122">
        <v>0</v>
      </c>
      <c r="AD1391" s="121"/>
      <c r="BO1391" s="72" t="s">
        <v>42</v>
      </c>
      <c r="BP1391" s="73" t="s">
        <v>4726</v>
      </c>
      <c r="BQ1391" s="75">
        <v>0</v>
      </c>
      <c r="BR1391" s="75">
        <v>0</v>
      </c>
      <c r="BS1391" s="75">
        <v>0</v>
      </c>
      <c r="BT1391" s="75">
        <v>0</v>
      </c>
      <c r="BU1391" s="75">
        <v>0</v>
      </c>
      <c r="BV1391" s="75">
        <v>0</v>
      </c>
      <c r="BW1391" s="75">
        <v>0</v>
      </c>
      <c r="BX1391" s="75">
        <v>0</v>
      </c>
      <c r="BY1391" s="75">
        <v>810000925</v>
      </c>
      <c r="BZ1391" s="75">
        <v>0</v>
      </c>
      <c r="CA1391" s="75">
        <v>0</v>
      </c>
    </row>
    <row r="1392" spans="14:79" ht="12" customHeight="1">
      <c r="N1392" s="119" t="s">
        <v>25</v>
      </c>
      <c r="O1392" s="120" t="s">
        <v>2116</v>
      </c>
      <c r="P1392" s="122">
        <v>0</v>
      </c>
      <c r="Q1392" s="122">
        <v>0</v>
      </c>
      <c r="R1392" s="122">
        <v>0</v>
      </c>
      <c r="S1392" s="122">
        <v>0</v>
      </c>
      <c r="T1392" s="122">
        <v>0</v>
      </c>
      <c r="U1392" s="122">
        <v>365000026</v>
      </c>
      <c r="V1392" s="122">
        <v>435000026</v>
      </c>
      <c r="W1392" s="122">
        <v>505000026</v>
      </c>
      <c r="X1392" s="122">
        <v>585000026</v>
      </c>
      <c r="Y1392" s="122">
        <v>665000026</v>
      </c>
      <c r="Z1392" s="122">
        <v>730000026</v>
      </c>
      <c r="AA1392" s="122">
        <v>825000026</v>
      </c>
      <c r="AB1392" s="122">
        <v>1000000026</v>
      </c>
      <c r="AC1392" s="122">
        <v>0</v>
      </c>
      <c r="AD1392" s="121"/>
      <c r="BO1392" s="72" t="s">
        <v>42</v>
      </c>
      <c r="BP1392" s="73" t="s">
        <v>4727</v>
      </c>
      <c r="BQ1392" s="75">
        <v>0</v>
      </c>
      <c r="BR1392" s="75">
        <v>0</v>
      </c>
      <c r="BS1392" s="75">
        <v>0</v>
      </c>
      <c r="BT1392" s="75">
        <v>0</v>
      </c>
      <c r="BU1392" s="75">
        <v>576000625</v>
      </c>
      <c r="BV1392" s="75">
        <v>630000625</v>
      </c>
      <c r="BW1392" s="75">
        <v>0</v>
      </c>
      <c r="BX1392" s="75">
        <v>738000625</v>
      </c>
      <c r="BY1392" s="75">
        <v>814000625</v>
      </c>
      <c r="BZ1392" s="75">
        <v>0</v>
      </c>
      <c r="CA1392" s="75">
        <v>0</v>
      </c>
    </row>
    <row r="1393" spans="14:79" ht="12" customHeight="1">
      <c r="N1393" s="119" t="s">
        <v>25</v>
      </c>
      <c r="O1393" s="120" t="s">
        <v>991</v>
      </c>
      <c r="P1393" s="122">
        <v>0</v>
      </c>
      <c r="Q1393" s="122">
        <v>0</v>
      </c>
      <c r="R1393" s="122">
        <v>0</v>
      </c>
      <c r="S1393" s="122">
        <v>0</v>
      </c>
      <c r="T1393" s="122">
        <v>0</v>
      </c>
      <c r="U1393" s="122">
        <v>375000026</v>
      </c>
      <c r="V1393" s="122">
        <v>430000026</v>
      </c>
      <c r="W1393" s="122">
        <v>520000026</v>
      </c>
      <c r="X1393" s="122">
        <v>520000026</v>
      </c>
      <c r="Y1393" s="122">
        <v>690000026</v>
      </c>
      <c r="Z1393" s="122">
        <v>750000026</v>
      </c>
      <c r="AA1393" s="122">
        <v>820000026</v>
      </c>
      <c r="AB1393" s="122">
        <v>0</v>
      </c>
      <c r="AC1393" s="122">
        <v>0</v>
      </c>
      <c r="AD1393" s="121"/>
      <c r="BO1393" s="72" t="s">
        <v>42</v>
      </c>
      <c r="BP1393" s="73" t="s">
        <v>4728</v>
      </c>
      <c r="BQ1393" s="75">
        <v>0</v>
      </c>
      <c r="BR1393" s="75">
        <v>0</v>
      </c>
      <c r="BS1393" s="75">
        <v>0</v>
      </c>
      <c r="BT1393" s="75">
        <v>540000625</v>
      </c>
      <c r="BU1393" s="75">
        <v>558000625</v>
      </c>
      <c r="BV1393" s="75">
        <v>585000625</v>
      </c>
      <c r="BW1393" s="75">
        <v>612000625</v>
      </c>
      <c r="BX1393" s="75">
        <v>639000625</v>
      </c>
      <c r="BY1393" s="75">
        <v>666000625</v>
      </c>
      <c r="BZ1393" s="75">
        <v>0</v>
      </c>
      <c r="CA1393" s="75">
        <v>0</v>
      </c>
    </row>
    <row r="1394" spans="14:79" ht="12" customHeight="1">
      <c r="N1394" s="119" t="s">
        <v>25</v>
      </c>
      <c r="O1394" s="120" t="s">
        <v>2695</v>
      </c>
      <c r="P1394" s="122">
        <v>0</v>
      </c>
      <c r="Q1394" s="122">
        <v>0</v>
      </c>
      <c r="R1394" s="122">
        <v>0</v>
      </c>
      <c r="S1394" s="122">
        <v>0</v>
      </c>
      <c r="T1394" s="122">
        <v>0</v>
      </c>
      <c r="U1394" s="122">
        <v>0</v>
      </c>
      <c r="V1394" s="122">
        <v>0</v>
      </c>
      <c r="W1394" s="122">
        <v>525000026</v>
      </c>
      <c r="X1394" s="122">
        <v>590000026</v>
      </c>
      <c r="Y1394" s="122">
        <v>675000026</v>
      </c>
      <c r="Z1394" s="122">
        <v>735000026</v>
      </c>
      <c r="AA1394" s="122">
        <v>820000026</v>
      </c>
      <c r="AB1394" s="122">
        <v>0</v>
      </c>
      <c r="AC1394" s="122">
        <v>0</v>
      </c>
      <c r="AD1394" s="121"/>
      <c r="BO1394" s="72" t="s">
        <v>42</v>
      </c>
      <c r="BP1394" s="73" t="s">
        <v>4729</v>
      </c>
      <c r="BQ1394" s="75">
        <v>0</v>
      </c>
      <c r="BR1394" s="75">
        <v>0</v>
      </c>
      <c r="BS1394" s="75">
        <v>0</v>
      </c>
      <c r="BT1394" s="75">
        <v>0</v>
      </c>
      <c r="BU1394" s="75">
        <v>576000625</v>
      </c>
      <c r="BV1394" s="75">
        <v>630000625</v>
      </c>
      <c r="BW1394" s="75">
        <v>621000625</v>
      </c>
      <c r="BX1394" s="75">
        <v>675000625</v>
      </c>
      <c r="BY1394" s="75">
        <v>855000625</v>
      </c>
      <c r="BZ1394" s="75">
        <v>0</v>
      </c>
      <c r="CA1394" s="75">
        <v>0</v>
      </c>
    </row>
    <row r="1395" spans="14:79" ht="12" customHeight="1">
      <c r="N1395" s="119" t="s">
        <v>25</v>
      </c>
      <c r="O1395" s="120" t="s">
        <v>1737</v>
      </c>
      <c r="P1395" s="122">
        <v>0</v>
      </c>
      <c r="Q1395" s="122">
        <v>0</v>
      </c>
      <c r="R1395" s="122">
        <v>0</v>
      </c>
      <c r="S1395" s="122">
        <v>0</v>
      </c>
      <c r="T1395" s="122">
        <v>520000026</v>
      </c>
      <c r="U1395" s="122">
        <v>540000026</v>
      </c>
      <c r="V1395" s="122">
        <v>560000026</v>
      </c>
      <c r="W1395" s="122">
        <v>575000026</v>
      </c>
      <c r="X1395" s="122">
        <v>615000026</v>
      </c>
      <c r="Y1395" s="122">
        <v>685000026</v>
      </c>
      <c r="Z1395" s="122">
        <v>740000026</v>
      </c>
      <c r="AA1395" s="122">
        <v>0</v>
      </c>
      <c r="AB1395" s="122">
        <v>0</v>
      </c>
      <c r="AC1395" s="122">
        <v>0</v>
      </c>
      <c r="AD1395" s="121"/>
      <c r="BO1395" s="72" t="s">
        <v>42</v>
      </c>
      <c r="BP1395" s="73" t="s">
        <v>4730</v>
      </c>
      <c r="BQ1395" s="75">
        <v>0</v>
      </c>
      <c r="BR1395" s="75">
        <v>0</v>
      </c>
      <c r="BS1395" s="75">
        <v>522000625</v>
      </c>
      <c r="BT1395" s="75">
        <v>558000625</v>
      </c>
      <c r="BU1395" s="75">
        <v>585000625</v>
      </c>
      <c r="BV1395" s="75">
        <v>603000625</v>
      </c>
      <c r="BW1395" s="75">
        <v>630000625</v>
      </c>
      <c r="BX1395" s="75">
        <v>657000625</v>
      </c>
      <c r="BY1395" s="75">
        <v>729000625</v>
      </c>
      <c r="BZ1395" s="75">
        <v>0</v>
      </c>
      <c r="CA1395" s="75">
        <v>0</v>
      </c>
    </row>
    <row r="1396" spans="14:79" ht="12" customHeight="1">
      <c r="N1396" s="119" t="s">
        <v>25</v>
      </c>
      <c r="O1396" s="120" t="s">
        <v>2583</v>
      </c>
      <c r="P1396" s="122">
        <v>0</v>
      </c>
      <c r="Q1396" s="122">
        <v>0</v>
      </c>
      <c r="R1396" s="122">
        <v>0</v>
      </c>
      <c r="S1396" s="122">
        <v>1300000026</v>
      </c>
      <c r="T1396" s="122">
        <v>0</v>
      </c>
      <c r="U1396" s="122">
        <v>0</v>
      </c>
      <c r="V1396" s="122">
        <v>0</v>
      </c>
      <c r="W1396" s="122">
        <v>0</v>
      </c>
      <c r="X1396" s="122">
        <v>0</v>
      </c>
      <c r="Y1396" s="122">
        <v>0</v>
      </c>
      <c r="Z1396" s="122">
        <v>2100000026</v>
      </c>
      <c r="AA1396" s="122">
        <v>2200000026</v>
      </c>
      <c r="AB1396" s="122">
        <v>2300000026</v>
      </c>
      <c r="AC1396" s="122">
        <v>2400000026</v>
      </c>
      <c r="AD1396" s="121"/>
      <c r="BO1396" s="72" t="s">
        <v>42</v>
      </c>
      <c r="BP1396" s="73" t="s">
        <v>4731</v>
      </c>
      <c r="BQ1396" s="75">
        <v>0</v>
      </c>
      <c r="BR1396" s="75">
        <v>0</v>
      </c>
      <c r="BS1396" s="75">
        <v>0</v>
      </c>
      <c r="BT1396" s="75">
        <v>0</v>
      </c>
      <c r="BU1396" s="75">
        <v>711000625</v>
      </c>
      <c r="BV1396" s="75">
        <v>729000625</v>
      </c>
      <c r="BW1396" s="75">
        <v>756000625</v>
      </c>
      <c r="BX1396" s="75">
        <v>783000625</v>
      </c>
      <c r="BY1396" s="75">
        <v>846000625</v>
      </c>
      <c r="BZ1396" s="75">
        <v>1080000625</v>
      </c>
      <c r="CA1396" s="75">
        <v>0</v>
      </c>
    </row>
    <row r="1397" spans="14:79" ht="12" customHeight="1">
      <c r="N1397" s="119" t="s">
        <v>25</v>
      </c>
      <c r="O1397" s="120" t="s">
        <v>2485</v>
      </c>
      <c r="P1397" s="122">
        <v>0</v>
      </c>
      <c r="Q1397" s="122">
        <v>0</v>
      </c>
      <c r="R1397" s="122">
        <v>0</v>
      </c>
      <c r="S1397" s="122">
        <v>0</v>
      </c>
      <c r="T1397" s="122">
        <v>0</v>
      </c>
      <c r="U1397" s="122">
        <v>0</v>
      </c>
      <c r="V1397" s="122">
        <v>950000026</v>
      </c>
      <c r="W1397" s="122">
        <v>1050000026</v>
      </c>
      <c r="X1397" s="122">
        <v>0</v>
      </c>
      <c r="Y1397" s="122">
        <v>0</v>
      </c>
      <c r="Z1397" s="122">
        <v>0</v>
      </c>
      <c r="AA1397" s="122">
        <v>0</v>
      </c>
      <c r="AB1397" s="122">
        <v>0</v>
      </c>
      <c r="AC1397" s="122">
        <v>0</v>
      </c>
      <c r="AD1397" s="121"/>
      <c r="BO1397" s="72" t="s">
        <v>42</v>
      </c>
      <c r="BP1397" s="73" t="s">
        <v>4732</v>
      </c>
      <c r="BQ1397" s="75">
        <v>0</v>
      </c>
      <c r="BR1397" s="75">
        <v>0</v>
      </c>
      <c r="BS1397" s="75">
        <v>0</v>
      </c>
      <c r="BT1397" s="75">
        <v>0</v>
      </c>
      <c r="BU1397" s="75">
        <v>0</v>
      </c>
      <c r="BV1397" s="75">
        <v>720000625</v>
      </c>
      <c r="BW1397" s="75">
        <v>0</v>
      </c>
      <c r="BX1397" s="75">
        <v>0</v>
      </c>
      <c r="BY1397" s="75">
        <v>765000625</v>
      </c>
      <c r="BZ1397" s="75">
        <v>0</v>
      </c>
      <c r="CA1397" s="75">
        <v>0</v>
      </c>
    </row>
    <row r="1398" spans="14:79" ht="12" customHeight="1">
      <c r="N1398" s="119" t="s">
        <v>25</v>
      </c>
      <c r="O1398" s="120" t="s">
        <v>1677</v>
      </c>
      <c r="P1398" s="122">
        <v>0</v>
      </c>
      <c r="Q1398" s="122">
        <v>0</v>
      </c>
      <c r="R1398" s="122">
        <v>0</v>
      </c>
      <c r="S1398" s="122">
        <v>0</v>
      </c>
      <c r="T1398" s="122">
        <v>0</v>
      </c>
      <c r="U1398" s="122">
        <v>0</v>
      </c>
      <c r="V1398" s="122">
        <v>950000026</v>
      </c>
      <c r="W1398" s="122">
        <v>1050000026</v>
      </c>
      <c r="X1398" s="122">
        <v>0</v>
      </c>
      <c r="Y1398" s="122">
        <v>0</v>
      </c>
      <c r="Z1398" s="122">
        <v>0</v>
      </c>
      <c r="AA1398" s="122">
        <v>0</v>
      </c>
      <c r="AB1398" s="122">
        <v>0</v>
      </c>
      <c r="AC1398" s="122">
        <v>0</v>
      </c>
      <c r="AD1398" s="121"/>
      <c r="BO1398" s="72" t="s">
        <v>42</v>
      </c>
      <c r="BP1398" s="73" t="s">
        <v>5050</v>
      </c>
      <c r="BQ1398" s="75">
        <v>0</v>
      </c>
      <c r="BR1398" s="75">
        <v>0</v>
      </c>
      <c r="BS1398" s="75">
        <v>522000625</v>
      </c>
      <c r="BT1398" s="75">
        <v>558000625</v>
      </c>
      <c r="BU1398" s="75">
        <v>585000625</v>
      </c>
      <c r="BV1398" s="75">
        <v>603000625</v>
      </c>
      <c r="BW1398" s="75">
        <v>630000625</v>
      </c>
      <c r="BX1398" s="75">
        <v>657000625</v>
      </c>
      <c r="BY1398" s="75">
        <v>729000625</v>
      </c>
      <c r="BZ1398" s="75">
        <v>0</v>
      </c>
      <c r="CA1398" s="75">
        <v>0</v>
      </c>
    </row>
    <row r="1399" spans="14:79" ht="12" customHeight="1">
      <c r="N1399" s="119" t="s">
        <v>25</v>
      </c>
      <c r="O1399" s="120" t="s">
        <v>1619</v>
      </c>
      <c r="P1399" s="122">
        <v>225000026</v>
      </c>
      <c r="Q1399" s="122">
        <v>295000026</v>
      </c>
      <c r="R1399" s="122">
        <v>330000026</v>
      </c>
      <c r="S1399" s="122">
        <v>0</v>
      </c>
      <c r="T1399" s="122">
        <v>0</v>
      </c>
      <c r="U1399" s="122">
        <v>0</v>
      </c>
      <c r="V1399" s="122">
        <v>0</v>
      </c>
      <c r="W1399" s="122">
        <v>0</v>
      </c>
      <c r="X1399" s="122">
        <v>0</v>
      </c>
      <c r="Y1399" s="122">
        <v>0</v>
      </c>
      <c r="Z1399" s="122">
        <v>0</v>
      </c>
      <c r="AA1399" s="122">
        <v>0</v>
      </c>
      <c r="AB1399" s="122">
        <v>0</v>
      </c>
      <c r="AC1399" s="122">
        <v>0</v>
      </c>
      <c r="AD1399" s="121"/>
      <c r="BO1399" s="72" t="s">
        <v>42</v>
      </c>
      <c r="BP1399" s="73" t="s">
        <v>4733</v>
      </c>
      <c r="BQ1399" s="75">
        <v>513000625</v>
      </c>
      <c r="BR1399" s="75">
        <v>0</v>
      </c>
      <c r="BS1399" s="75">
        <v>0</v>
      </c>
      <c r="BT1399" s="75">
        <v>621000625</v>
      </c>
      <c r="BU1399" s="75">
        <v>648000625</v>
      </c>
      <c r="BV1399" s="75">
        <v>666000625</v>
      </c>
      <c r="BW1399" s="75">
        <v>0</v>
      </c>
      <c r="BX1399" s="75">
        <v>0</v>
      </c>
      <c r="BY1399" s="75">
        <v>953000625</v>
      </c>
      <c r="BZ1399" s="75">
        <v>0</v>
      </c>
      <c r="CA1399" s="75">
        <v>0</v>
      </c>
    </row>
    <row r="1400" spans="14:79" ht="12" customHeight="1">
      <c r="N1400" s="119" t="s">
        <v>25</v>
      </c>
      <c r="O1400" s="120" t="s">
        <v>1640</v>
      </c>
      <c r="P1400" s="122">
        <v>225000026</v>
      </c>
      <c r="Q1400" s="122">
        <v>295000026</v>
      </c>
      <c r="R1400" s="122">
        <v>330000026</v>
      </c>
      <c r="S1400" s="122">
        <v>0</v>
      </c>
      <c r="T1400" s="122">
        <v>0</v>
      </c>
      <c r="U1400" s="122">
        <v>0</v>
      </c>
      <c r="V1400" s="122">
        <v>0</v>
      </c>
      <c r="W1400" s="122">
        <v>0</v>
      </c>
      <c r="X1400" s="122">
        <v>0</v>
      </c>
      <c r="Y1400" s="122">
        <v>0</v>
      </c>
      <c r="Z1400" s="122">
        <v>0</v>
      </c>
      <c r="AA1400" s="122">
        <v>0</v>
      </c>
      <c r="AB1400" s="122">
        <v>0</v>
      </c>
      <c r="AC1400" s="122">
        <v>0</v>
      </c>
      <c r="AD1400" s="121"/>
      <c r="BO1400" s="72" t="s">
        <v>42</v>
      </c>
      <c r="BP1400" s="73" t="s">
        <v>4734</v>
      </c>
      <c r="BQ1400" s="75">
        <v>0</v>
      </c>
      <c r="BR1400" s="75">
        <v>0</v>
      </c>
      <c r="BS1400" s="75">
        <v>0</v>
      </c>
      <c r="BT1400" s="75">
        <v>0</v>
      </c>
      <c r="BU1400" s="75">
        <v>0</v>
      </c>
      <c r="BV1400" s="75">
        <v>0</v>
      </c>
      <c r="BW1400" s="75">
        <v>747000625</v>
      </c>
      <c r="BX1400" s="75">
        <v>702000625</v>
      </c>
      <c r="BY1400" s="75">
        <v>837000625</v>
      </c>
      <c r="BZ1400" s="75">
        <v>0</v>
      </c>
      <c r="CA1400" s="75">
        <v>0</v>
      </c>
    </row>
    <row r="1401" spans="14:79" ht="12" customHeight="1">
      <c r="N1401" s="119" t="s">
        <v>25</v>
      </c>
      <c r="O1401" s="120" t="s">
        <v>1675</v>
      </c>
      <c r="P1401" s="122">
        <v>0</v>
      </c>
      <c r="Q1401" s="122">
        <v>0</v>
      </c>
      <c r="R1401" s="122">
        <v>0</v>
      </c>
      <c r="S1401" s="122">
        <v>0</v>
      </c>
      <c r="T1401" s="122">
        <v>0</v>
      </c>
      <c r="U1401" s="122">
        <v>0</v>
      </c>
      <c r="V1401" s="122">
        <v>0</v>
      </c>
      <c r="W1401" s="122">
        <v>0</v>
      </c>
      <c r="X1401" s="122">
        <v>0</v>
      </c>
      <c r="Y1401" s="122">
        <v>520000026</v>
      </c>
      <c r="Z1401" s="122">
        <v>590000026</v>
      </c>
      <c r="AA1401" s="122">
        <v>670000026</v>
      </c>
      <c r="AB1401" s="122">
        <v>750000026</v>
      </c>
      <c r="AC1401" s="122">
        <v>0</v>
      </c>
      <c r="AD1401" s="121"/>
      <c r="BO1401" s="72" t="s">
        <v>42</v>
      </c>
      <c r="BP1401" s="73" t="s">
        <v>4735</v>
      </c>
      <c r="BQ1401" s="75">
        <v>0</v>
      </c>
      <c r="BR1401" s="75">
        <v>0</v>
      </c>
      <c r="BS1401" s="75">
        <v>0</v>
      </c>
      <c r="BT1401" s="75">
        <v>0</v>
      </c>
      <c r="BU1401" s="75">
        <v>576000625</v>
      </c>
      <c r="BV1401" s="75">
        <v>630000625</v>
      </c>
      <c r="BW1401" s="75">
        <v>747000625</v>
      </c>
      <c r="BX1401" s="75">
        <v>774000625</v>
      </c>
      <c r="BY1401" s="75">
        <v>837000625</v>
      </c>
      <c r="BZ1401" s="75">
        <v>0</v>
      </c>
      <c r="CA1401" s="75">
        <v>0</v>
      </c>
    </row>
    <row r="1402" spans="14:79" ht="12" customHeight="1">
      <c r="N1402" s="119" t="s">
        <v>25</v>
      </c>
      <c r="O1402" s="120" t="s">
        <v>1448</v>
      </c>
      <c r="P1402" s="122">
        <v>0</v>
      </c>
      <c r="Q1402" s="122">
        <v>0</v>
      </c>
      <c r="R1402" s="122">
        <v>0</v>
      </c>
      <c r="S1402" s="122">
        <v>0</v>
      </c>
      <c r="T1402" s="122">
        <v>0</v>
      </c>
      <c r="U1402" s="122">
        <v>0</v>
      </c>
      <c r="V1402" s="122">
        <v>0</v>
      </c>
      <c r="W1402" s="122">
        <v>0</v>
      </c>
      <c r="X1402" s="122">
        <v>0</v>
      </c>
      <c r="Y1402" s="122">
        <v>490000026</v>
      </c>
      <c r="Z1402" s="122">
        <v>540000026</v>
      </c>
      <c r="AA1402" s="122">
        <v>670000026</v>
      </c>
      <c r="AB1402" s="122">
        <v>735000026</v>
      </c>
      <c r="AC1402" s="122">
        <v>0</v>
      </c>
      <c r="AD1402" s="121"/>
      <c r="BO1402" s="72" t="s">
        <v>42</v>
      </c>
      <c r="BP1402" s="73" t="s">
        <v>5309</v>
      </c>
      <c r="BQ1402" s="74"/>
      <c r="BR1402" s="74"/>
      <c r="BS1402" s="74"/>
      <c r="BT1402" s="74"/>
      <c r="BU1402" s="74"/>
      <c r="BV1402" s="74"/>
      <c r="BW1402" s="74"/>
      <c r="BX1402" s="74"/>
      <c r="BY1402" s="75">
        <v>850000825</v>
      </c>
      <c r="BZ1402" s="74"/>
      <c r="CA1402" s="74"/>
    </row>
    <row r="1403" spans="14:79" ht="12" customHeight="1">
      <c r="N1403" s="119" t="s">
        <v>25</v>
      </c>
      <c r="O1403" s="120" t="s">
        <v>2689</v>
      </c>
      <c r="P1403" s="122">
        <v>0</v>
      </c>
      <c r="Q1403" s="122">
        <v>0</v>
      </c>
      <c r="R1403" s="122">
        <v>0</v>
      </c>
      <c r="S1403" s="122">
        <v>0</v>
      </c>
      <c r="T1403" s="122">
        <v>0</v>
      </c>
      <c r="U1403" s="122">
        <v>0</v>
      </c>
      <c r="V1403" s="122">
        <v>0</v>
      </c>
      <c r="W1403" s="122">
        <v>0</v>
      </c>
      <c r="X1403" s="122">
        <v>0</v>
      </c>
      <c r="Y1403" s="122">
        <v>490000026</v>
      </c>
      <c r="Z1403" s="122">
        <v>540000026</v>
      </c>
      <c r="AA1403" s="122">
        <v>670000026</v>
      </c>
      <c r="AB1403" s="122">
        <v>735000026</v>
      </c>
      <c r="AC1403" s="122">
        <v>0</v>
      </c>
      <c r="AD1403" s="121"/>
      <c r="BO1403" s="72" t="s">
        <v>42</v>
      </c>
      <c r="BP1403" s="73" t="s">
        <v>5310</v>
      </c>
      <c r="BQ1403" s="74"/>
      <c r="BR1403" s="74"/>
      <c r="BS1403" s="74"/>
      <c r="BT1403" s="74"/>
      <c r="BU1403" s="74"/>
      <c r="BV1403" s="74"/>
      <c r="BW1403" s="74"/>
      <c r="BX1403" s="74"/>
      <c r="BY1403" s="75">
        <v>850000825</v>
      </c>
      <c r="BZ1403" s="74"/>
      <c r="CA1403" s="74"/>
    </row>
    <row r="1404" spans="14:79" ht="12" customHeight="1">
      <c r="N1404" s="119" t="s">
        <v>25</v>
      </c>
      <c r="O1404" s="120" t="s">
        <v>2684</v>
      </c>
      <c r="P1404" s="122">
        <v>175000026</v>
      </c>
      <c r="Q1404" s="122">
        <v>195000026</v>
      </c>
      <c r="R1404" s="122">
        <v>250000026</v>
      </c>
      <c r="S1404" s="122">
        <v>0</v>
      </c>
      <c r="T1404" s="122">
        <v>0</v>
      </c>
      <c r="U1404" s="122">
        <v>0</v>
      </c>
      <c r="V1404" s="122">
        <v>0</v>
      </c>
      <c r="W1404" s="122">
        <v>0</v>
      </c>
      <c r="X1404" s="122">
        <v>0</v>
      </c>
      <c r="Y1404" s="122">
        <v>0</v>
      </c>
      <c r="Z1404" s="122">
        <v>0</v>
      </c>
      <c r="AA1404" s="122">
        <v>0</v>
      </c>
      <c r="AB1404" s="122">
        <v>0</v>
      </c>
      <c r="AC1404" s="122">
        <v>0</v>
      </c>
      <c r="AD1404" s="121"/>
      <c r="BO1404" s="72" t="s">
        <v>42</v>
      </c>
      <c r="BP1404" s="73" t="s">
        <v>4736</v>
      </c>
      <c r="BQ1404" s="75">
        <v>0</v>
      </c>
      <c r="BR1404" s="75">
        <v>351000625</v>
      </c>
      <c r="BS1404" s="75">
        <v>432000625</v>
      </c>
      <c r="BT1404" s="75">
        <v>423000625</v>
      </c>
      <c r="BU1404" s="75">
        <v>0</v>
      </c>
      <c r="BV1404" s="75">
        <v>0</v>
      </c>
      <c r="BW1404" s="75">
        <v>540000625</v>
      </c>
      <c r="BX1404" s="75">
        <v>0</v>
      </c>
      <c r="BY1404" s="75">
        <v>0</v>
      </c>
      <c r="BZ1404" s="75">
        <v>0</v>
      </c>
      <c r="CA1404" s="75">
        <v>0</v>
      </c>
    </row>
    <row r="1405" spans="14:79" ht="12" customHeight="1">
      <c r="N1405" s="119" t="s">
        <v>25</v>
      </c>
      <c r="O1405" s="120" t="s">
        <v>716</v>
      </c>
      <c r="P1405" s="122">
        <v>205000026</v>
      </c>
      <c r="Q1405" s="122">
        <v>235000026</v>
      </c>
      <c r="R1405" s="122">
        <v>275000026</v>
      </c>
      <c r="S1405" s="122">
        <v>0</v>
      </c>
      <c r="T1405" s="122">
        <v>0</v>
      </c>
      <c r="U1405" s="122">
        <v>0</v>
      </c>
      <c r="V1405" s="122">
        <v>0</v>
      </c>
      <c r="W1405" s="122">
        <v>0</v>
      </c>
      <c r="X1405" s="122">
        <v>0</v>
      </c>
      <c r="Y1405" s="122">
        <v>0</v>
      </c>
      <c r="Z1405" s="122">
        <v>0</v>
      </c>
      <c r="AA1405" s="122">
        <v>0</v>
      </c>
      <c r="AB1405" s="122">
        <v>0</v>
      </c>
      <c r="AC1405" s="122">
        <v>0</v>
      </c>
      <c r="AD1405" s="121"/>
      <c r="BO1405" s="72" t="s">
        <v>42</v>
      </c>
      <c r="BP1405" s="73" t="s">
        <v>4737</v>
      </c>
      <c r="BQ1405" s="75">
        <v>342000625</v>
      </c>
      <c r="BR1405" s="75">
        <v>0</v>
      </c>
      <c r="BS1405" s="75">
        <v>0</v>
      </c>
      <c r="BT1405" s="75">
        <v>0</v>
      </c>
      <c r="BU1405" s="75">
        <v>0</v>
      </c>
      <c r="BV1405" s="75">
        <v>0</v>
      </c>
      <c r="BW1405" s="75">
        <v>0</v>
      </c>
      <c r="BX1405" s="75">
        <v>0</v>
      </c>
      <c r="BY1405" s="75">
        <v>0</v>
      </c>
      <c r="BZ1405" s="75">
        <v>0</v>
      </c>
      <c r="CA1405" s="75">
        <v>0</v>
      </c>
    </row>
    <row r="1406" spans="14:79" ht="12" customHeight="1">
      <c r="N1406" s="119" t="s">
        <v>25</v>
      </c>
      <c r="O1406" s="120" t="s">
        <v>2685</v>
      </c>
      <c r="P1406" s="122">
        <v>0</v>
      </c>
      <c r="Q1406" s="122">
        <v>0</v>
      </c>
      <c r="R1406" s="122">
        <v>0</v>
      </c>
      <c r="S1406" s="122">
        <v>0</v>
      </c>
      <c r="T1406" s="122">
        <v>0</v>
      </c>
      <c r="U1406" s="122">
        <v>0</v>
      </c>
      <c r="V1406" s="122">
        <v>0</v>
      </c>
      <c r="W1406" s="122">
        <v>0</v>
      </c>
      <c r="X1406" s="122">
        <v>0</v>
      </c>
      <c r="Y1406" s="122">
        <v>490000026</v>
      </c>
      <c r="Z1406" s="122">
        <v>540000026</v>
      </c>
      <c r="AA1406" s="122">
        <v>670000026</v>
      </c>
      <c r="AB1406" s="122">
        <v>735000026</v>
      </c>
      <c r="AC1406" s="122">
        <v>0</v>
      </c>
      <c r="AD1406" s="121"/>
      <c r="BO1406" s="72" t="s">
        <v>42</v>
      </c>
      <c r="BP1406" s="73" t="s">
        <v>4738</v>
      </c>
      <c r="BQ1406" s="75">
        <v>0</v>
      </c>
      <c r="BR1406" s="75">
        <v>0</v>
      </c>
      <c r="BS1406" s="75">
        <v>0</v>
      </c>
      <c r="BT1406" s="75">
        <v>0</v>
      </c>
      <c r="BU1406" s="75">
        <v>0</v>
      </c>
      <c r="BV1406" s="75">
        <v>0</v>
      </c>
      <c r="BW1406" s="75">
        <v>810000625</v>
      </c>
      <c r="BX1406" s="75">
        <v>0</v>
      </c>
      <c r="BY1406" s="75">
        <v>0</v>
      </c>
      <c r="BZ1406" s="75">
        <v>0</v>
      </c>
      <c r="CA1406" s="75">
        <v>0</v>
      </c>
    </row>
    <row r="1407" spans="14:79" ht="12" customHeight="1">
      <c r="N1407" s="119" t="s">
        <v>25</v>
      </c>
      <c r="O1407" s="120" t="s">
        <v>1588</v>
      </c>
      <c r="P1407" s="122">
        <v>190000026</v>
      </c>
      <c r="Q1407" s="122">
        <v>210000026</v>
      </c>
      <c r="R1407" s="122">
        <v>275000026</v>
      </c>
      <c r="S1407" s="122">
        <v>335000026</v>
      </c>
      <c r="T1407" s="122">
        <v>0</v>
      </c>
      <c r="U1407" s="122">
        <v>0</v>
      </c>
      <c r="V1407" s="122">
        <v>0</v>
      </c>
      <c r="W1407" s="122">
        <v>0</v>
      </c>
      <c r="X1407" s="122">
        <v>0</v>
      </c>
      <c r="Y1407" s="122">
        <v>0</v>
      </c>
      <c r="Z1407" s="122">
        <v>0</v>
      </c>
      <c r="AA1407" s="122">
        <v>0</v>
      </c>
      <c r="AB1407" s="122">
        <v>0</v>
      </c>
      <c r="AC1407" s="122">
        <v>0</v>
      </c>
      <c r="AD1407" s="121"/>
      <c r="BO1407" s="72" t="s">
        <v>42</v>
      </c>
      <c r="BP1407" s="73" t="s">
        <v>4739</v>
      </c>
      <c r="BQ1407" s="75">
        <v>0</v>
      </c>
      <c r="BR1407" s="75">
        <v>351000625</v>
      </c>
      <c r="BS1407" s="75">
        <v>387000625</v>
      </c>
      <c r="BT1407" s="75">
        <v>0</v>
      </c>
      <c r="BU1407" s="75">
        <v>0</v>
      </c>
      <c r="BV1407" s="75">
        <v>0</v>
      </c>
      <c r="BW1407" s="75">
        <v>0</v>
      </c>
      <c r="BX1407" s="75">
        <v>0</v>
      </c>
      <c r="BY1407" s="75">
        <v>0</v>
      </c>
      <c r="BZ1407" s="75">
        <v>0</v>
      </c>
      <c r="CA1407" s="75">
        <v>0</v>
      </c>
    </row>
    <row r="1408" spans="14:79" ht="12" customHeight="1">
      <c r="N1408" s="119" t="s">
        <v>25</v>
      </c>
      <c r="O1408" s="120" t="s">
        <v>1732</v>
      </c>
      <c r="P1408" s="122">
        <v>210000026</v>
      </c>
      <c r="Q1408" s="122">
        <v>260000026</v>
      </c>
      <c r="R1408" s="122">
        <v>305000026</v>
      </c>
      <c r="S1408" s="122">
        <v>365000026</v>
      </c>
      <c r="T1408" s="122">
        <v>400000026</v>
      </c>
      <c r="U1408" s="122">
        <v>0</v>
      </c>
      <c r="V1408" s="122">
        <v>0</v>
      </c>
      <c r="W1408" s="122">
        <v>0</v>
      </c>
      <c r="X1408" s="122">
        <v>0</v>
      </c>
      <c r="Y1408" s="122">
        <v>0</v>
      </c>
      <c r="Z1408" s="122">
        <v>0</v>
      </c>
      <c r="AA1408" s="122">
        <v>0</v>
      </c>
      <c r="AB1408" s="122">
        <v>0</v>
      </c>
      <c r="AC1408" s="122">
        <v>0</v>
      </c>
      <c r="AD1408" s="121"/>
      <c r="BO1408" s="72" t="s">
        <v>42</v>
      </c>
      <c r="BP1408" s="73" t="s">
        <v>4740</v>
      </c>
      <c r="BQ1408" s="75">
        <v>522000625</v>
      </c>
      <c r="BR1408" s="75">
        <v>558000625</v>
      </c>
      <c r="BS1408" s="75">
        <v>0</v>
      </c>
      <c r="BT1408" s="75">
        <v>513000625</v>
      </c>
      <c r="BU1408" s="75">
        <v>0</v>
      </c>
      <c r="BV1408" s="75">
        <v>0</v>
      </c>
      <c r="BW1408" s="75">
        <v>0</v>
      </c>
      <c r="BX1408" s="75">
        <v>0</v>
      </c>
      <c r="BY1408" s="75">
        <v>0</v>
      </c>
      <c r="BZ1408" s="75">
        <v>0</v>
      </c>
      <c r="CA1408" s="75">
        <v>0</v>
      </c>
    </row>
    <row r="1409" spans="14:79" ht="12" customHeight="1">
      <c r="N1409" s="119" t="s">
        <v>25</v>
      </c>
      <c r="O1409" s="120" t="s">
        <v>2087</v>
      </c>
      <c r="P1409" s="122">
        <v>0</v>
      </c>
      <c r="Q1409" s="122">
        <v>0</v>
      </c>
      <c r="R1409" s="122">
        <v>230000026</v>
      </c>
      <c r="S1409" s="122">
        <v>310000026</v>
      </c>
      <c r="T1409" s="122">
        <v>390000026</v>
      </c>
      <c r="U1409" s="122">
        <v>450000026</v>
      </c>
      <c r="V1409" s="122">
        <v>0</v>
      </c>
      <c r="W1409" s="122">
        <v>0</v>
      </c>
      <c r="X1409" s="122">
        <v>0</v>
      </c>
      <c r="Y1409" s="122">
        <v>0</v>
      </c>
      <c r="Z1409" s="122">
        <v>0</v>
      </c>
      <c r="AA1409" s="122">
        <v>0</v>
      </c>
      <c r="AB1409" s="122">
        <v>0</v>
      </c>
      <c r="AC1409" s="122">
        <v>0</v>
      </c>
      <c r="AD1409" s="121"/>
      <c r="BO1409" s="72" t="s">
        <v>42</v>
      </c>
      <c r="BP1409" s="73" t="s">
        <v>4741</v>
      </c>
      <c r="BQ1409" s="75">
        <v>0</v>
      </c>
      <c r="BR1409" s="75">
        <v>0</v>
      </c>
      <c r="BS1409" s="75">
        <v>0</v>
      </c>
      <c r="BT1409" s="75">
        <v>450000625</v>
      </c>
      <c r="BU1409" s="75">
        <v>0</v>
      </c>
      <c r="BV1409" s="75">
        <v>0</v>
      </c>
      <c r="BW1409" s="75">
        <v>0</v>
      </c>
      <c r="BX1409" s="75">
        <v>0</v>
      </c>
      <c r="BY1409" s="75">
        <v>0</v>
      </c>
      <c r="BZ1409" s="75">
        <v>0</v>
      </c>
      <c r="CA1409" s="75">
        <v>0</v>
      </c>
    </row>
    <row r="1410" spans="14:79" ht="12" customHeight="1">
      <c r="N1410" s="119" t="s">
        <v>25</v>
      </c>
      <c r="O1410" s="120" t="s">
        <v>2688</v>
      </c>
      <c r="P1410" s="122">
        <v>0</v>
      </c>
      <c r="Q1410" s="122">
        <v>0</v>
      </c>
      <c r="R1410" s="122">
        <v>350000026</v>
      </c>
      <c r="S1410" s="122">
        <v>420000026</v>
      </c>
      <c r="T1410" s="122">
        <v>485000026</v>
      </c>
      <c r="U1410" s="122">
        <v>0</v>
      </c>
      <c r="V1410" s="122">
        <v>0</v>
      </c>
      <c r="W1410" s="122">
        <v>0</v>
      </c>
      <c r="X1410" s="122">
        <v>0</v>
      </c>
      <c r="Y1410" s="122">
        <v>0</v>
      </c>
      <c r="Z1410" s="122">
        <v>0</v>
      </c>
      <c r="AA1410" s="122">
        <v>0</v>
      </c>
      <c r="AB1410" s="122">
        <v>0</v>
      </c>
      <c r="AC1410" s="122">
        <v>0</v>
      </c>
      <c r="AD1410" s="121"/>
      <c r="BO1410" s="72" t="s">
        <v>42</v>
      </c>
      <c r="BP1410" s="73" t="s">
        <v>4742</v>
      </c>
      <c r="BQ1410" s="75">
        <v>0</v>
      </c>
      <c r="BR1410" s="75">
        <v>0</v>
      </c>
      <c r="BS1410" s="75">
        <v>0</v>
      </c>
      <c r="BT1410" s="75">
        <v>0</v>
      </c>
      <c r="BU1410" s="75">
        <v>0</v>
      </c>
      <c r="BV1410" s="75">
        <v>0</v>
      </c>
      <c r="BW1410" s="75">
        <v>0</v>
      </c>
      <c r="BX1410" s="75">
        <v>0</v>
      </c>
      <c r="BY1410" s="75">
        <v>720000625</v>
      </c>
      <c r="BZ1410" s="75">
        <v>0</v>
      </c>
      <c r="CA1410" s="75">
        <v>0</v>
      </c>
    </row>
    <row r="1411" spans="14:79" ht="12" customHeight="1">
      <c r="N1411" s="119" t="s">
        <v>25</v>
      </c>
      <c r="O1411" s="120" t="s">
        <v>1449</v>
      </c>
      <c r="P1411" s="122">
        <v>0</v>
      </c>
      <c r="Q1411" s="122">
        <v>0</v>
      </c>
      <c r="R1411" s="122">
        <v>0</v>
      </c>
      <c r="S1411" s="122">
        <v>0</v>
      </c>
      <c r="T1411" s="122">
        <v>0</v>
      </c>
      <c r="U1411" s="122">
        <v>405000026</v>
      </c>
      <c r="V1411" s="122">
        <v>485000026</v>
      </c>
      <c r="W1411" s="122">
        <v>540000026</v>
      </c>
      <c r="X1411" s="122">
        <v>605000026</v>
      </c>
      <c r="Y1411" s="122">
        <v>685000026</v>
      </c>
      <c r="Z1411" s="122">
        <v>775000026</v>
      </c>
      <c r="AA1411" s="122">
        <v>845000026</v>
      </c>
      <c r="AB1411" s="122">
        <v>0</v>
      </c>
      <c r="AC1411" s="122">
        <v>0</v>
      </c>
      <c r="AD1411" s="121"/>
      <c r="BO1411" s="72" t="s">
        <v>42</v>
      </c>
      <c r="BP1411" s="73" t="s">
        <v>5051</v>
      </c>
      <c r="BQ1411" s="75">
        <v>0</v>
      </c>
      <c r="BR1411" s="75">
        <v>0</v>
      </c>
      <c r="BS1411" s="75">
        <v>0</v>
      </c>
      <c r="BT1411" s="75">
        <v>590000925</v>
      </c>
      <c r="BU1411" s="75">
        <v>630000925</v>
      </c>
      <c r="BV1411" s="75">
        <v>675000925</v>
      </c>
      <c r="BW1411" s="75">
        <v>0</v>
      </c>
      <c r="BX1411" s="75">
        <v>0</v>
      </c>
      <c r="BY1411" s="75">
        <v>0</v>
      </c>
      <c r="BZ1411" s="75">
        <v>0</v>
      </c>
      <c r="CA1411" s="75">
        <v>0</v>
      </c>
    </row>
    <row r="1412" spans="14:79" ht="12" customHeight="1">
      <c r="N1412" s="119" t="s">
        <v>25</v>
      </c>
      <c r="O1412" s="120" t="s">
        <v>2301</v>
      </c>
      <c r="P1412" s="122">
        <v>0</v>
      </c>
      <c r="Q1412" s="122">
        <v>0</v>
      </c>
      <c r="R1412" s="122">
        <v>0</v>
      </c>
      <c r="S1412" s="122">
        <v>0</v>
      </c>
      <c r="T1412" s="122">
        <v>0</v>
      </c>
      <c r="U1412" s="122">
        <v>0</v>
      </c>
      <c r="V1412" s="122">
        <v>0</v>
      </c>
      <c r="W1412" s="122">
        <v>525000026</v>
      </c>
      <c r="X1412" s="122">
        <v>635000026</v>
      </c>
      <c r="Y1412" s="122">
        <v>695000026</v>
      </c>
      <c r="Z1412" s="122">
        <v>765000026</v>
      </c>
      <c r="AA1412" s="122">
        <v>840000026</v>
      </c>
      <c r="AB1412" s="122">
        <v>0</v>
      </c>
      <c r="AC1412" s="122">
        <v>0</v>
      </c>
      <c r="AD1412" s="121"/>
      <c r="BO1412" s="72" t="s">
        <v>42</v>
      </c>
      <c r="BP1412" s="73" t="s">
        <v>4743</v>
      </c>
      <c r="BQ1412" s="75">
        <v>0</v>
      </c>
      <c r="BR1412" s="75">
        <v>0</v>
      </c>
      <c r="BS1412" s="75">
        <v>0</v>
      </c>
      <c r="BT1412" s="75">
        <v>625000625</v>
      </c>
      <c r="BU1412" s="75">
        <v>665000625</v>
      </c>
      <c r="BV1412" s="75">
        <v>705000625</v>
      </c>
      <c r="BW1412" s="75">
        <v>740000625</v>
      </c>
      <c r="BX1412" s="75">
        <v>770000625</v>
      </c>
      <c r="BY1412" s="75">
        <v>850000625</v>
      </c>
      <c r="BZ1412" s="75">
        <v>0</v>
      </c>
      <c r="CA1412" s="75">
        <v>0</v>
      </c>
    </row>
    <row r="1413" spans="14:79" ht="12" customHeight="1">
      <c r="N1413" s="119" t="s">
        <v>25</v>
      </c>
      <c r="O1413" s="120" t="s">
        <v>1777</v>
      </c>
      <c r="P1413" s="122">
        <v>0</v>
      </c>
      <c r="Q1413" s="122">
        <v>0</v>
      </c>
      <c r="R1413" s="122">
        <v>0</v>
      </c>
      <c r="S1413" s="122">
        <v>0</v>
      </c>
      <c r="T1413" s="122">
        <v>0</v>
      </c>
      <c r="U1413" s="122">
        <v>405000026</v>
      </c>
      <c r="V1413" s="122">
        <v>485000026</v>
      </c>
      <c r="W1413" s="122">
        <v>540000026</v>
      </c>
      <c r="X1413" s="122">
        <v>605000026</v>
      </c>
      <c r="Y1413" s="122">
        <v>685000026</v>
      </c>
      <c r="Z1413" s="122">
        <v>775000026</v>
      </c>
      <c r="AA1413" s="122">
        <v>845000026</v>
      </c>
      <c r="AB1413" s="122">
        <v>0</v>
      </c>
      <c r="AC1413" s="122">
        <v>0</v>
      </c>
      <c r="AD1413" s="121"/>
      <c r="BO1413" s="72" t="s">
        <v>42</v>
      </c>
      <c r="BP1413" s="73" t="s">
        <v>4744</v>
      </c>
      <c r="BQ1413" s="75">
        <v>0</v>
      </c>
      <c r="BR1413" s="75">
        <v>0</v>
      </c>
      <c r="BS1413" s="75">
        <v>0</v>
      </c>
      <c r="BT1413" s="75">
        <v>0</v>
      </c>
      <c r="BU1413" s="75">
        <v>0</v>
      </c>
      <c r="BV1413" s="75">
        <v>648000625</v>
      </c>
      <c r="BW1413" s="75">
        <v>0</v>
      </c>
      <c r="BX1413" s="75">
        <v>0</v>
      </c>
      <c r="BY1413" s="75">
        <v>0</v>
      </c>
      <c r="BZ1413" s="75">
        <v>0</v>
      </c>
      <c r="CA1413" s="75">
        <v>0</v>
      </c>
    </row>
    <row r="1414" spans="14:79" ht="12" customHeight="1">
      <c r="N1414" s="119" t="s">
        <v>25</v>
      </c>
      <c r="O1414" s="120" t="s">
        <v>1636</v>
      </c>
      <c r="P1414" s="122">
        <v>0</v>
      </c>
      <c r="Q1414" s="122">
        <v>0</v>
      </c>
      <c r="R1414" s="122">
        <v>0</v>
      </c>
      <c r="S1414" s="122">
        <v>0</v>
      </c>
      <c r="T1414" s="122">
        <v>0</v>
      </c>
      <c r="U1414" s="122">
        <v>420000026</v>
      </c>
      <c r="V1414" s="122">
        <v>505000026</v>
      </c>
      <c r="W1414" s="122">
        <v>575000026</v>
      </c>
      <c r="X1414" s="122">
        <v>615000026</v>
      </c>
      <c r="Y1414" s="122">
        <v>685000026</v>
      </c>
      <c r="Z1414" s="122">
        <v>740000026</v>
      </c>
      <c r="AA1414" s="122">
        <v>0</v>
      </c>
      <c r="AB1414" s="122">
        <v>1000000026</v>
      </c>
      <c r="AC1414" s="122">
        <v>0</v>
      </c>
      <c r="AD1414" s="121"/>
      <c r="BO1414" s="72" t="s">
        <v>42</v>
      </c>
      <c r="BP1414" s="73" t="s">
        <v>4745</v>
      </c>
      <c r="BQ1414" s="75">
        <v>0</v>
      </c>
      <c r="BR1414" s="75">
        <v>0</v>
      </c>
      <c r="BS1414" s="75">
        <v>0</v>
      </c>
      <c r="BT1414" s="75">
        <v>0</v>
      </c>
      <c r="BU1414" s="75">
        <v>0</v>
      </c>
      <c r="BV1414" s="75">
        <v>0</v>
      </c>
      <c r="BW1414" s="75">
        <v>0</v>
      </c>
      <c r="BX1414" s="75">
        <v>0</v>
      </c>
      <c r="BY1414" s="75">
        <v>1090000025</v>
      </c>
      <c r="BZ1414" s="75">
        <v>981000625</v>
      </c>
      <c r="CA1414" s="75">
        <v>0</v>
      </c>
    </row>
    <row r="1415" spans="14:79" ht="12" customHeight="1">
      <c r="N1415" s="119" t="s">
        <v>25</v>
      </c>
      <c r="O1415" s="120" t="s">
        <v>774</v>
      </c>
      <c r="P1415" s="122">
        <v>0</v>
      </c>
      <c r="Q1415" s="122">
        <v>0</v>
      </c>
      <c r="R1415" s="122">
        <v>0</v>
      </c>
      <c r="S1415" s="122">
        <v>0</v>
      </c>
      <c r="T1415" s="122">
        <v>0</v>
      </c>
      <c r="U1415" s="122">
        <v>365000026</v>
      </c>
      <c r="V1415" s="122">
        <v>495000026</v>
      </c>
      <c r="W1415" s="122">
        <v>585000026</v>
      </c>
      <c r="X1415" s="122">
        <v>645000026</v>
      </c>
      <c r="Y1415" s="122">
        <v>705000026</v>
      </c>
      <c r="Z1415" s="122">
        <v>790000026</v>
      </c>
      <c r="AA1415" s="122">
        <v>835000026</v>
      </c>
      <c r="AB1415" s="122">
        <v>0</v>
      </c>
      <c r="AC1415" s="122">
        <v>0</v>
      </c>
      <c r="AD1415" s="121"/>
      <c r="BO1415" s="72" t="s">
        <v>42</v>
      </c>
      <c r="BP1415" s="73" t="s">
        <v>4746</v>
      </c>
      <c r="BQ1415" s="75">
        <v>315000625</v>
      </c>
      <c r="BR1415" s="75">
        <v>0</v>
      </c>
      <c r="BS1415" s="75">
        <v>0</v>
      </c>
      <c r="BT1415" s="75">
        <v>0</v>
      </c>
      <c r="BU1415" s="75">
        <v>0</v>
      </c>
      <c r="BV1415" s="75">
        <v>0</v>
      </c>
      <c r="BW1415" s="75">
        <v>0</v>
      </c>
      <c r="BX1415" s="75">
        <v>0</v>
      </c>
      <c r="BY1415" s="75">
        <v>0</v>
      </c>
      <c r="BZ1415" s="75">
        <v>0</v>
      </c>
      <c r="CA1415" s="75">
        <v>0</v>
      </c>
    </row>
    <row r="1416" spans="14:79" ht="12" customHeight="1">
      <c r="N1416" s="119" t="s">
        <v>25</v>
      </c>
      <c r="O1416" s="120" t="s">
        <v>717</v>
      </c>
      <c r="P1416" s="122">
        <v>0</v>
      </c>
      <c r="Q1416" s="122">
        <v>0</v>
      </c>
      <c r="R1416" s="122">
        <v>0</v>
      </c>
      <c r="S1416" s="122">
        <v>1650000026</v>
      </c>
      <c r="T1416" s="122">
        <v>2050000026</v>
      </c>
      <c r="U1416" s="122">
        <v>2350000026</v>
      </c>
      <c r="V1416" s="122">
        <v>2550000026</v>
      </c>
      <c r="W1416" s="122">
        <v>2750000026</v>
      </c>
      <c r="X1416" s="122">
        <v>3050000026</v>
      </c>
      <c r="Y1416" s="122">
        <v>3250000026</v>
      </c>
      <c r="Z1416" s="122">
        <v>0</v>
      </c>
      <c r="AA1416" s="122">
        <v>0</v>
      </c>
      <c r="AB1416" s="122">
        <v>0</v>
      </c>
      <c r="AC1416" s="122">
        <v>0</v>
      </c>
      <c r="AD1416" s="121"/>
      <c r="BO1416" s="72" t="s">
        <v>42</v>
      </c>
      <c r="BP1416" s="73" t="s">
        <v>4747</v>
      </c>
      <c r="BQ1416" s="75">
        <v>432000625</v>
      </c>
      <c r="BR1416" s="75">
        <v>0</v>
      </c>
      <c r="BS1416" s="75">
        <v>0</v>
      </c>
      <c r="BT1416" s="75">
        <v>0</v>
      </c>
      <c r="BU1416" s="75">
        <v>0</v>
      </c>
      <c r="BV1416" s="75">
        <v>0</v>
      </c>
      <c r="BW1416" s="75">
        <v>0</v>
      </c>
      <c r="BX1416" s="75">
        <v>0</v>
      </c>
      <c r="BY1416" s="75">
        <v>0</v>
      </c>
      <c r="BZ1416" s="75">
        <v>0</v>
      </c>
      <c r="CA1416" s="75">
        <v>0</v>
      </c>
    </row>
    <row r="1417" spans="14:79" ht="12" customHeight="1">
      <c r="N1417" s="119" t="s">
        <v>25</v>
      </c>
      <c r="O1417" s="120" t="s">
        <v>1450</v>
      </c>
      <c r="P1417" s="122">
        <v>0</v>
      </c>
      <c r="Q1417" s="122">
        <v>0</v>
      </c>
      <c r="R1417" s="122">
        <v>0</v>
      </c>
      <c r="S1417" s="122">
        <v>0</v>
      </c>
      <c r="T1417" s="122">
        <v>0</v>
      </c>
      <c r="U1417" s="122">
        <v>0</v>
      </c>
      <c r="V1417" s="122">
        <v>965000026</v>
      </c>
      <c r="W1417" s="122">
        <v>1025000026</v>
      </c>
      <c r="X1417" s="122">
        <v>0</v>
      </c>
      <c r="Y1417" s="122">
        <v>0</v>
      </c>
      <c r="Z1417" s="122">
        <v>0</v>
      </c>
      <c r="AA1417" s="122">
        <v>0</v>
      </c>
      <c r="AB1417" s="122">
        <v>0</v>
      </c>
      <c r="AC1417" s="122">
        <v>0</v>
      </c>
      <c r="AD1417" s="121"/>
      <c r="BO1417" s="72" t="s">
        <v>42</v>
      </c>
      <c r="BP1417" s="73" t="s">
        <v>4748</v>
      </c>
      <c r="BQ1417" s="75">
        <v>360000625</v>
      </c>
      <c r="BR1417" s="75">
        <v>396000625</v>
      </c>
      <c r="BS1417" s="75">
        <v>0</v>
      </c>
      <c r="BT1417" s="75">
        <v>0</v>
      </c>
      <c r="BU1417" s="75">
        <v>0</v>
      </c>
      <c r="BV1417" s="75">
        <v>0</v>
      </c>
      <c r="BW1417" s="75">
        <v>0</v>
      </c>
      <c r="BX1417" s="75">
        <v>0</v>
      </c>
      <c r="BY1417" s="75">
        <v>0</v>
      </c>
      <c r="BZ1417" s="75">
        <v>0</v>
      </c>
      <c r="CA1417" s="75">
        <v>0</v>
      </c>
    </row>
    <row r="1418" spans="14:79" ht="12" customHeight="1">
      <c r="N1418" s="119" t="s">
        <v>25</v>
      </c>
      <c r="O1418" s="120" t="s">
        <v>2088</v>
      </c>
      <c r="P1418" s="122">
        <v>0</v>
      </c>
      <c r="Q1418" s="122">
        <v>0</v>
      </c>
      <c r="R1418" s="122">
        <v>260000026</v>
      </c>
      <c r="S1418" s="122">
        <v>305000026</v>
      </c>
      <c r="T1418" s="122">
        <v>340000026</v>
      </c>
      <c r="U1418" s="122">
        <v>395000026</v>
      </c>
      <c r="V1418" s="122">
        <v>430000026</v>
      </c>
      <c r="W1418" s="122">
        <v>0</v>
      </c>
      <c r="X1418" s="122">
        <v>0</v>
      </c>
      <c r="Y1418" s="122">
        <v>0</v>
      </c>
      <c r="Z1418" s="122">
        <v>0</v>
      </c>
      <c r="AA1418" s="122">
        <v>0</v>
      </c>
      <c r="AB1418" s="122">
        <v>0</v>
      </c>
      <c r="AC1418" s="122">
        <v>0</v>
      </c>
      <c r="AD1418" s="121"/>
      <c r="BO1418" s="72" t="s">
        <v>42</v>
      </c>
      <c r="BP1418" s="73" t="s">
        <v>4749</v>
      </c>
      <c r="BQ1418" s="75">
        <v>360000625</v>
      </c>
      <c r="BR1418" s="75">
        <v>396000625</v>
      </c>
      <c r="BS1418" s="75">
        <v>432000625</v>
      </c>
      <c r="BT1418" s="75">
        <v>468000625</v>
      </c>
      <c r="BU1418" s="75">
        <v>0</v>
      </c>
      <c r="BV1418" s="75">
        <v>0</v>
      </c>
      <c r="BW1418" s="75">
        <v>0</v>
      </c>
      <c r="BX1418" s="75">
        <v>0</v>
      </c>
      <c r="BY1418" s="75">
        <v>0</v>
      </c>
      <c r="BZ1418" s="75">
        <v>0</v>
      </c>
      <c r="CA1418" s="75">
        <v>0</v>
      </c>
    </row>
    <row r="1419" spans="14:79" ht="12" customHeight="1">
      <c r="N1419" s="119" t="s">
        <v>25</v>
      </c>
      <c r="O1419" s="120" t="s">
        <v>1713</v>
      </c>
      <c r="P1419" s="122">
        <v>0</v>
      </c>
      <c r="Q1419" s="122">
        <v>0</v>
      </c>
      <c r="R1419" s="122">
        <v>0</v>
      </c>
      <c r="S1419" s="122">
        <v>0</v>
      </c>
      <c r="T1419" s="122">
        <v>0</v>
      </c>
      <c r="U1419" s="122">
        <v>0</v>
      </c>
      <c r="V1419" s="122">
        <v>0</v>
      </c>
      <c r="W1419" s="122">
        <v>515000026</v>
      </c>
      <c r="X1419" s="122">
        <v>595000026</v>
      </c>
      <c r="Y1419" s="122">
        <v>645000026</v>
      </c>
      <c r="Z1419" s="122">
        <v>0</v>
      </c>
      <c r="AA1419" s="122">
        <v>0</v>
      </c>
      <c r="AB1419" s="122">
        <v>0</v>
      </c>
      <c r="AC1419" s="122">
        <v>0</v>
      </c>
      <c r="AD1419" s="121"/>
      <c r="BO1419" s="72" t="s">
        <v>42</v>
      </c>
      <c r="BP1419" s="73" t="s">
        <v>4750</v>
      </c>
      <c r="BQ1419" s="75">
        <v>414000625</v>
      </c>
      <c r="BR1419" s="75">
        <v>594000625</v>
      </c>
      <c r="BS1419" s="75">
        <v>0</v>
      </c>
      <c r="BT1419" s="75">
        <v>0</v>
      </c>
      <c r="BU1419" s="75">
        <v>0</v>
      </c>
      <c r="BV1419" s="75">
        <v>0</v>
      </c>
      <c r="BW1419" s="75">
        <v>0</v>
      </c>
      <c r="BX1419" s="75">
        <v>0</v>
      </c>
      <c r="BY1419" s="75">
        <v>0</v>
      </c>
      <c r="BZ1419" s="75">
        <v>0</v>
      </c>
      <c r="CA1419" s="75">
        <v>0</v>
      </c>
    </row>
    <row r="1420" spans="14:79" ht="12" customHeight="1">
      <c r="N1420" s="119" t="s">
        <v>25</v>
      </c>
      <c r="O1420" s="120" t="s">
        <v>1315</v>
      </c>
      <c r="P1420" s="122">
        <v>0</v>
      </c>
      <c r="Q1420" s="122">
        <v>0</v>
      </c>
      <c r="R1420" s="122">
        <v>0</v>
      </c>
      <c r="S1420" s="122">
        <v>0</v>
      </c>
      <c r="T1420" s="122">
        <v>0</v>
      </c>
      <c r="U1420" s="122">
        <v>0</v>
      </c>
      <c r="V1420" s="122">
        <v>0</v>
      </c>
      <c r="W1420" s="122">
        <v>510000026</v>
      </c>
      <c r="X1420" s="122">
        <v>570000026</v>
      </c>
      <c r="Y1420" s="122">
        <v>605000026</v>
      </c>
      <c r="Z1420" s="122">
        <v>625000026</v>
      </c>
      <c r="AA1420" s="122">
        <v>0</v>
      </c>
      <c r="AB1420" s="122">
        <v>0</v>
      </c>
      <c r="AC1420" s="122">
        <v>0</v>
      </c>
      <c r="AD1420" s="121"/>
      <c r="BO1420" s="72" t="s">
        <v>42</v>
      </c>
      <c r="BP1420" s="73" t="s">
        <v>4751</v>
      </c>
      <c r="BQ1420" s="75">
        <v>0</v>
      </c>
      <c r="BR1420" s="75">
        <v>351000625</v>
      </c>
      <c r="BS1420" s="75">
        <v>0</v>
      </c>
      <c r="BT1420" s="75">
        <v>0</v>
      </c>
      <c r="BU1420" s="75">
        <v>0</v>
      </c>
      <c r="BV1420" s="75">
        <v>0</v>
      </c>
      <c r="BW1420" s="75">
        <v>0</v>
      </c>
      <c r="BX1420" s="75">
        <v>0</v>
      </c>
      <c r="BY1420" s="75">
        <v>0</v>
      </c>
      <c r="BZ1420" s="75">
        <v>0</v>
      </c>
      <c r="CA1420" s="75">
        <v>0</v>
      </c>
    </row>
    <row r="1421" spans="14:79" ht="12" customHeight="1">
      <c r="N1421" s="119" t="s">
        <v>25</v>
      </c>
      <c r="O1421" s="120" t="s">
        <v>1714</v>
      </c>
      <c r="P1421" s="122">
        <v>0</v>
      </c>
      <c r="Q1421" s="122">
        <v>0</v>
      </c>
      <c r="R1421" s="122">
        <v>0</v>
      </c>
      <c r="S1421" s="122">
        <v>0</v>
      </c>
      <c r="T1421" s="122">
        <v>0</v>
      </c>
      <c r="U1421" s="122">
        <v>0</v>
      </c>
      <c r="V1421" s="122">
        <v>0</v>
      </c>
      <c r="W1421" s="122">
        <v>515000026</v>
      </c>
      <c r="X1421" s="122">
        <v>595000026</v>
      </c>
      <c r="Y1421" s="122">
        <v>645000026</v>
      </c>
      <c r="Z1421" s="122">
        <v>0</v>
      </c>
      <c r="AA1421" s="122">
        <v>0</v>
      </c>
      <c r="AB1421" s="122">
        <v>0</v>
      </c>
      <c r="AC1421" s="122">
        <v>0</v>
      </c>
      <c r="AD1421" s="121"/>
      <c r="BO1421" s="72" t="s">
        <v>42</v>
      </c>
      <c r="BP1421" s="73" t="s">
        <v>4752</v>
      </c>
      <c r="BQ1421" s="75">
        <v>432000625</v>
      </c>
      <c r="BR1421" s="75">
        <v>0</v>
      </c>
      <c r="BS1421" s="75">
        <v>504000625</v>
      </c>
      <c r="BT1421" s="75">
        <v>0</v>
      </c>
      <c r="BU1421" s="75">
        <v>0</v>
      </c>
      <c r="BV1421" s="75">
        <v>0</v>
      </c>
      <c r="BW1421" s="75">
        <v>0</v>
      </c>
      <c r="BX1421" s="75">
        <v>0</v>
      </c>
      <c r="BY1421" s="75">
        <v>0</v>
      </c>
      <c r="BZ1421" s="75">
        <v>0</v>
      </c>
      <c r="CA1421" s="75">
        <v>0</v>
      </c>
    </row>
    <row r="1422" spans="14:79" ht="12" customHeight="1">
      <c r="N1422" s="119" t="s">
        <v>25</v>
      </c>
      <c r="O1422" s="120" t="s">
        <v>252</v>
      </c>
      <c r="P1422" s="122">
        <v>0</v>
      </c>
      <c r="Q1422" s="122">
        <v>0</v>
      </c>
      <c r="R1422" s="122">
        <v>250000026</v>
      </c>
      <c r="S1422" s="122">
        <v>275000026</v>
      </c>
      <c r="T1422" s="122">
        <v>300000026</v>
      </c>
      <c r="U1422" s="122">
        <v>330000026</v>
      </c>
      <c r="V1422" s="122">
        <v>380000026</v>
      </c>
      <c r="W1422" s="122">
        <v>440000026</v>
      </c>
      <c r="X1422" s="122">
        <v>530000026</v>
      </c>
      <c r="Y1422" s="122">
        <v>585000026</v>
      </c>
      <c r="Z1422" s="122">
        <v>630000026</v>
      </c>
      <c r="AA1422" s="122">
        <v>0</v>
      </c>
      <c r="AB1422" s="122">
        <v>0</v>
      </c>
      <c r="AC1422" s="122">
        <v>0</v>
      </c>
      <c r="AD1422" s="121"/>
      <c r="BO1422" s="72" t="s">
        <v>42</v>
      </c>
      <c r="BP1422" s="73" t="s">
        <v>4753</v>
      </c>
      <c r="BQ1422" s="75">
        <v>396000625</v>
      </c>
      <c r="BR1422" s="75">
        <v>432000625</v>
      </c>
      <c r="BS1422" s="75">
        <v>468000625</v>
      </c>
      <c r="BT1422" s="75">
        <v>504000625</v>
      </c>
      <c r="BU1422" s="75">
        <v>531000625</v>
      </c>
      <c r="BV1422" s="75">
        <v>549000625</v>
      </c>
      <c r="BW1422" s="75">
        <v>576000625</v>
      </c>
      <c r="BX1422" s="75">
        <v>603000625</v>
      </c>
      <c r="BY1422" s="75">
        <v>630000625</v>
      </c>
      <c r="BZ1422" s="75">
        <v>0</v>
      </c>
      <c r="CA1422" s="75">
        <v>0</v>
      </c>
    </row>
    <row r="1423" spans="14:79" ht="12" customHeight="1">
      <c r="N1423" s="119" t="s">
        <v>25</v>
      </c>
      <c r="O1423" s="120" t="s">
        <v>2043</v>
      </c>
      <c r="P1423" s="122">
        <v>0</v>
      </c>
      <c r="Q1423" s="122">
        <v>0</v>
      </c>
      <c r="R1423" s="122">
        <v>0</v>
      </c>
      <c r="S1423" s="122">
        <v>0</v>
      </c>
      <c r="T1423" s="122">
        <v>0</v>
      </c>
      <c r="U1423" s="122">
        <v>0</v>
      </c>
      <c r="V1423" s="122">
        <v>400000026</v>
      </c>
      <c r="W1423" s="122">
        <v>525000026</v>
      </c>
      <c r="X1423" s="122">
        <v>595000026</v>
      </c>
      <c r="Y1423" s="122">
        <v>615000026</v>
      </c>
      <c r="Z1423" s="122">
        <v>665000026</v>
      </c>
      <c r="AA1423" s="122">
        <v>705000026</v>
      </c>
      <c r="AB1423" s="122">
        <v>875000026</v>
      </c>
      <c r="AC1423" s="122">
        <v>0</v>
      </c>
      <c r="AD1423" s="121"/>
      <c r="BO1423" s="72" t="s">
        <v>42</v>
      </c>
      <c r="BP1423" s="73" t="s">
        <v>4754</v>
      </c>
      <c r="BQ1423" s="75">
        <v>405000625</v>
      </c>
      <c r="BR1423" s="75">
        <v>441000625</v>
      </c>
      <c r="BS1423" s="75">
        <v>477000625</v>
      </c>
      <c r="BT1423" s="75">
        <v>513000625</v>
      </c>
      <c r="BU1423" s="75">
        <v>540000625</v>
      </c>
      <c r="BV1423" s="75">
        <v>558000625</v>
      </c>
      <c r="BW1423" s="75">
        <v>585000625</v>
      </c>
      <c r="BX1423" s="75">
        <v>612000625</v>
      </c>
      <c r="BY1423" s="75">
        <v>0</v>
      </c>
      <c r="BZ1423" s="75">
        <v>0</v>
      </c>
      <c r="CA1423" s="75">
        <v>0</v>
      </c>
    </row>
    <row r="1424" spans="14:79" ht="12" customHeight="1">
      <c r="N1424" s="119" t="s">
        <v>25</v>
      </c>
      <c r="O1424" s="120" t="s">
        <v>1080</v>
      </c>
      <c r="P1424" s="122">
        <v>0</v>
      </c>
      <c r="Q1424" s="122">
        <v>0</v>
      </c>
      <c r="R1424" s="122">
        <v>0</v>
      </c>
      <c r="S1424" s="122">
        <v>0</v>
      </c>
      <c r="T1424" s="122">
        <v>0</v>
      </c>
      <c r="U1424" s="122">
        <v>0</v>
      </c>
      <c r="V1424" s="122">
        <v>0</v>
      </c>
      <c r="W1424" s="122">
        <v>495000026</v>
      </c>
      <c r="X1424" s="122">
        <v>575000026</v>
      </c>
      <c r="Y1424" s="122">
        <v>605000026</v>
      </c>
      <c r="Z1424" s="122">
        <v>625000026</v>
      </c>
      <c r="AA1424" s="122">
        <v>0</v>
      </c>
      <c r="AB1424" s="122">
        <v>0</v>
      </c>
      <c r="AC1424" s="122">
        <v>0</v>
      </c>
      <c r="AD1424" s="121"/>
      <c r="BO1424" s="72" t="s">
        <v>42</v>
      </c>
      <c r="BP1424" s="73" t="s">
        <v>4755</v>
      </c>
      <c r="BQ1424" s="75">
        <v>522000625</v>
      </c>
      <c r="BR1424" s="75">
        <v>558000625</v>
      </c>
      <c r="BS1424" s="75">
        <v>594000625</v>
      </c>
      <c r="BT1424" s="75">
        <v>630000625</v>
      </c>
      <c r="BU1424" s="75">
        <v>657000625</v>
      </c>
      <c r="BV1424" s="75">
        <v>675000625</v>
      </c>
      <c r="BW1424" s="75">
        <v>702000625</v>
      </c>
      <c r="BX1424" s="75">
        <v>729000625</v>
      </c>
      <c r="BY1424" s="75">
        <v>765000625</v>
      </c>
      <c r="BZ1424" s="75">
        <v>0</v>
      </c>
      <c r="CA1424" s="75">
        <v>0</v>
      </c>
    </row>
    <row r="1425" spans="14:79" ht="12" customHeight="1">
      <c r="N1425" s="119" t="s">
        <v>25</v>
      </c>
      <c r="O1425" s="120" t="s">
        <v>1081</v>
      </c>
      <c r="P1425" s="122">
        <v>0</v>
      </c>
      <c r="Q1425" s="122">
        <v>0</v>
      </c>
      <c r="R1425" s="122">
        <v>0</v>
      </c>
      <c r="S1425" s="122">
        <v>0</v>
      </c>
      <c r="T1425" s="122">
        <v>0</v>
      </c>
      <c r="U1425" s="122">
        <v>345000026</v>
      </c>
      <c r="V1425" s="122">
        <v>425000026</v>
      </c>
      <c r="W1425" s="122">
        <v>485000026</v>
      </c>
      <c r="X1425" s="122">
        <v>0</v>
      </c>
      <c r="Y1425" s="122">
        <v>0</v>
      </c>
      <c r="Z1425" s="122">
        <v>0</v>
      </c>
      <c r="AA1425" s="122">
        <v>0</v>
      </c>
      <c r="AB1425" s="122">
        <v>0</v>
      </c>
      <c r="AC1425" s="122">
        <v>0</v>
      </c>
      <c r="AD1425" s="121"/>
      <c r="BO1425" s="72" t="s">
        <v>42</v>
      </c>
      <c r="BP1425" s="73" t="s">
        <v>4756</v>
      </c>
      <c r="BQ1425" s="75">
        <v>0</v>
      </c>
      <c r="BR1425" s="75">
        <v>0</v>
      </c>
      <c r="BS1425" s="75">
        <v>0</v>
      </c>
      <c r="BT1425" s="75">
        <v>468000625</v>
      </c>
      <c r="BU1425" s="75">
        <v>0</v>
      </c>
      <c r="BV1425" s="75">
        <v>0</v>
      </c>
      <c r="BW1425" s="75">
        <v>0</v>
      </c>
      <c r="BX1425" s="75">
        <v>0</v>
      </c>
      <c r="BY1425" s="75">
        <v>0</v>
      </c>
      <c r="BZ1425" s="75">
        <v>0</v>
      </c>
      <c r="CA1425" s="75">
        <v>0</v>
      </c>
    </row>
    <row r="1426" spans="14:79" ht="12" customHeight="1">
      <c r="N1426" s="119" t="s">
        <v>25</v>
      </c>
      <c r="O1426" s="120" t="s">
        <v>1825</v>
      </c>
      <c r="P1426" s="122">
        <v>0</v>
      </c>
      <c r="Q1426" s="122">
        <v>0</v>
      </c>
      <c r="R1426" s="122">
        <v>320000026</v>
      </c>
      <c r="S1426" s="122">
        <v>390000026</v>
      </c>
      <c r="T1426" s="122">
        <v>0</v>
      </c>
      <c r="U1426" s="122">
        <v>0</v>
      </c>
      <c r="V1426" s="122">
        <v>0</v>
      </c>
      <c r="W1426" s="122">
        <v>0</v>
      </c>
      <c r="X1426" s="122">
        <v>1205000026</v>
      </c>
      <c r="Y1426" s="122">
        <v>1425000026</v>
      </c>
      <c r="Z1426" s="122">
        <v>1545000026</v>
      </c>
      <c r="AA1426" s="122">
        <v>1690000026</v>
      </c>
      <c r="AB1426" s="122">
        <v>1775000026</v>
      </c>
      <c r="AC1426" s="122">
        <v>0</v>
      </c>
      <c r="AD1426" s="121"/>
      <c r="BO1426" s="72" t="s">
        <v>42</v>
      </c>
      <c r="BP1426" s="73" t="s">
        <v>4757</v>
      </c>
      <c r="BQ1426" s="75">
        <v>360000625</v>
      </c>
      <c r="BR1426" s="75">
        <v>396000625</v>
      </c>
      <c r="BS1426" s="75">
        <v>432000625</v>
      </c>
      <c r="BT1426" s="75">
        <v>468000625</v>
      </c>
      <c r="BU1426" s="75">
        <v>495000625</v>
      </c>
      <c r="BV1426" s="75">
        <v>513000625</v>
      </c>
      <c r="BW1426" s="75">
        <v>540000625</v>
      </c>
      <c r="BX1426" s="75">
        <v>567000625</v>
      </c>
      <c r="BY1426" s="75">
        <v>594000625</v>
      </c>
      <c r="BZ1426" s="75">
        <v>0</v>
      </c>
      <c r="CA1426" s="75">
        <v>0</v>
      </c>
    </row>
    <row r="1427" spans="14:79" ht="12" customHeight="1">
      <c r="N1427" s="119" t="s">
        <v>25</v>
      </c>
      <c r="O1427" s="120" t="s">
        <v>2537</v>
      </c>
      <c r="P1427" s="122">
        <v>0</v>
      </c>
      <c r="Q1427" s="122">
        <v>0</v>
      </c>
      <c r="R1427" s="122">
        <v>0</v>
      </c>
      <c r="S1427" s="122">
        <v>0</v>
      </c>
      <c r="T1427" s="122">
        <v>0</v>
      </c>
      <c r="U1427" s="122">
        <v>0</v>
      </c>
      <c r="V1427" s="122">
        <v>0</v>
      </c>
      <c r="W1427" s="122">
        <v>465000026</v>
      </c>
      <c r="X1427" s="122">
        <v>585000026</v>
      </c>
      <c r="Y1427" s="122">
        <v>0</v>
      </c>
      <c r="Z1427" s="122">
        <v>0</v>
      </c>
      <c r="AA1427" s="122">
        <v>0</v>
      </c>
      <c r="AB1427" s="122">
        <v>0</v>
      </c>
      <c r="AC1427" s="122">
        <v>0</v>
      </c>
      <c r="AD1427" s="121"/>
      <c r="BO1427" s="72" t="s">
        <v>42</v>
      </c>
      <c r="BP1427" s="73" t="s">
        <v>4758</v>
      </c>
      <c r="BQ1427" s="75">
        <v>0</v>
      </c>
      <c r="BR1427" s="75">
        <v>0</v>
      </c>
      <c r="BS1427" s="75">
        <v>360000625</v>
      </c>
      <c r="BT1427" s="75">
        <v>0</v>
      </c>
      <c r="BU1427" s="75">
        <v>0</v>
      </c>
      <c r="BV1427" s="75">
        <v>0</v>
      </c>
      <c r="BW1427" s="75">
        <v>0</v>
      </c>
      <c r="BX1427" s="75">
        <v>0</v>
      </c>
      <c r="BY1427" s="75">
        <v>0</v>
      </c>
      <c r="BZ1427" s="75">
        <v>0</v>
      </c>
      <c r="CA1427" s="75">
        <v>0</v>
      </c>
    </row>
    <row r="1428" spans="14:79" ht="12" customHeight="1">
      <c r="N1428" s="119" t="s">
        <v>25</v>
      </c>
      <c r="O1428" s="120" t="s">
        <v>889</v>
      </c>
      <c r="P1428" s="122">
        <v>0</v>
      </c>
      <c r="Q1428" s="122">
        <v>0</v>
      </c>
      <c r="R1428" s="122">
        <v>0</v>
      </c>
      <c r="S1428" s="122">
        <v>0</v>
      </c>
      <c r="T1428" s="122">
        <v>0</v>
      </c>
      <c r="U1428" s="122">
        <v>0</v>
      </c>
      <c r="V1428" s="122">
        <v>720000026</v>
      </c>
      <c r="W1428" s="122">
        <v>805000026</v>
      </c>
      <c r="X1428" s="122">
        <v>895000026</v>
      </c>
      <c r="Y1428" s="122">
        <v>0</v>
      </c>
      <c r="Z1428" s="122">
        <v>0</v>
      </c>
      <c r="AA1428" s="122">
        <v>0</v>
      </c>
      <c r="AB1428" s="122">
        <v>0</v>
      </c>
      <c r="AC1428" s="122">
        <v>0</v>
      </c>
      <c r="AD1428" s="121"/>
      <c r="BO1428" s="72" t="s">
        <v>42</v>
      </c>
      <c r="BP1428" s="73" t="s">
        <v>4759</v>
      </c>
      <c r="BQ1428" s="75">
        <v>288000625</v>
      </c>
      <c r="BR1428" s="75">
        <v>324000625</v>
      </c>
      <c r="BS1428" s="75">
        <v>0</v>
      </c>
      <c r="BT1428" s="75">
        <v>423000625</v>
      </c>
      <c r="BU1428" s="75">
        <v>0</v>
      </c>
      <c r="BV1428" s="75">
        <v>0</v>
      </c>
      <c r="BW1428" s="75">
        <v>0</v>
      </c>
      <c r="BX1428" s="75">
        <v>0</v>
      </c>
      <c r="BY1428" s="75">
        <v>0</v>
      </c>
      <c r="BZ1428" s="75">
        <v>0</v>
      </c>
      <c r="CA1428" s="75">
        <v>0</v>
      </c>
    </row>
    <row r="1429" spans="14:79" ht="12" customHeight="1">
      <c r="N1429" s="119" t="s">
        <v>25</v>
      </c>
      <c r="O1429" s="120" t="s">
        <v>890</v>
      </c>
      <c r="P1429" s="122">
        <v>0</v>
      </c>
      <c r="Q1429" s="122">
        <v>0</v>
      </c>
      <c r="R1429" s="122">
        <v>0</v>
      </c>
      <c r="S1429" s="122">
        <v>0</v>
      </c>
      <c r="T1429" s="122">
        <v>0</v>
      </c>
      <c r="U1429" s="122">
        <v>0</v>
      </c>
      <c r="V1429" s="122">
        <v>720000026</v>
      </c>
      <c r="W1429" s="122">
        <v>815000026</v>
      </c>
      <c r="X1429" s="122">
        <v>905000026</v>
      </c>
      <c r="Y1429" s="122">
        <v>0</v>
      </c>
      <c r="Z1429" s="122">
        <v>0</v>
      </c>
      <c r="AA1429" s="122">
        <v>0</v>
      </c>
      <c r="AB1429" s="122">
        <v>0</v>
      </c>
      <c r="AC1429" s="122">
        <v>0</v>
      </c>
      <c r="AD1429" s="121"/>
      <c r="BO1429" s="72" t="s">
        <v>42</v>
      </c>
      <c r="BP1429" s="73" t="s">
        <v>4760</v>
      </c>
      <c r="BQ1429" s="75">
        <v>315000625</v>
      </c>
      <c r="BR1429" s="75">
        <v>351000625</v>
      </c>
      <c r="BS1429" s="75">
        <v>0</v>
      </c>
      <c r="BT1429" s="75">
        <v>513000625</v>
      </c>
      <c r="BU1429" s="75">
        <v>0</v>
      </c>
      <c r="BV1429" s="75">
        <v>0</v>
      </c>
      <c r="BW1429" s="75">
        <v>0</v>
      </c>
      <c r="BX1429" s="75">
        <v>0</v>
      </c>
      <c r="BY1429" s="75">
        <v>0</v>
      </c>
      <c r="BZ1429" s="75">
        <v>0</v>
      </c>
      <c r="CA1429" s="75">
        <v>0</v>
      </c>
    </row>
    <row r="1430" spans="14:79" ht="12" customHeight="1">
      <c r="N1430" s="119" t="s">
        <v>25</v>
      </c>
      <c r="O1430" s="120" t="s">
        <v>648</v>
      </c>
      <c r="P1430" s="122">
        <v>0</v>
      </c>
      <c r="Q1430" s="122">
        <v>0</v>
      </c>
      <c r="R1430" s="122">
        <v>0</v>
      </c>
      <c r="S1430" s="122">
        <v>0</v>
      </c>
      <c r="T1430" s="122">
        <v>575000026</v>
      </c>
      <c r="U1430" s="122">
        <v>665000026</v>
      </c>
      <c r="V1430" s="122">
        <v>705000026</v>
      </c>
      <c r="W1430" s="122">
        <v>890000026</v>
      </c>
      <c r="X1430" s="122">
        <v>960000026</v>
      </c>
      <c r="Y1430" s="122">
        <v>0</v>
      </c>
      <c r="Z1430" s="122">
        <v>0</v>
      </c>
      <c r="AA1430" s="122">
        <v>0</v>
      </c>
      <c r="AB1430" s="122">
        <v>0</v>
      </c>
      <c r="AC1430" s="122">
        <v>0</v>
      </c>
      <c r="AD1430" s="121"/>
      <c r="BO1430" s="72" t="s">
        <v>42</v>
      </c>
      <c r="BP1430" s="73" t="s">
        <v>4761</v>
      </c>
      <c r="BQ1430" s="75">
        <v>369000625</v>
      </c>
      <c r="BR1430" s="75">
        <v>405000625</v>
      </c>
      <c r="BS1430" s="75">
        <v>432000625</v>
      </c>
      <c r="BT1430" s="75">
        <v>468000625</v>
      </c>
      <c r="BU1430" s="75">
        <v>504000625</v>
      </c>
      <c r="BV1430" s="75">
        <v>522000625</v>
      </c>
      <c r="BW1430" s="75">
        <v>549000625</v>
      </c>
      <c r="BX1430" s="75">
        <v>576000625</v>
      </c>
      <c r="BY1430" s="75">
        <v>0</v>
      </c>
      <c r="BZ1430" s="75">
        <v>0</v>
      </c>
      <c r="CA1430" s="75">
        <v>0</v>
      </c>
    </row>
    <row r="1431" spans="14:79" ht="12" customHeight="1">
      <c r="N1431" s="119" t="s">
        <v>25</v>
      </c>
      <c r="O1431" s="120" t="s">
        <v>2608</v>
      </c>
      <c r="P1431" s="122">
        <v>0</v>
      </c>
      <c r="Q1431" s="122">
        <v>0</v>
      </c>
      <c r="R1431" s="122">
        <v>0</v>
      </c>
      <c r="S1431" s="122">
        <v>0</v>
      </c>
      <c r="T1431" s="122">
        <v>0</v>
      </c>
      <c r="U1431" s="122">
        <v>0</v>
      </c>
      <c r="V1431" s="122">
        <v>0</v>
      </c>
      <c r="W1431" s="122">
        <v>0</v>
      </c>
      <c r="X1431" s="122">
        <v>1850000026</v>
      </c>
      <c r="Y1431" s="122">
        <v>0</v>
      </c>
      <c r="Z1431" s="122">
        <v>0</v>
      </c>
      <c r="AA1431" s="122">
        <v>0</v>
      </c>
      <c r="AB1431" s="122">
        <v>0</v>
      </c>
      <c r="AC1431" s="122">
        <v>0</v>
      </c>
      <c r="AD1431" s="121"/>
      <c r="BO1431" s="72" t="s">
        <v>42</v>
      </c>
      <c r="BP1431" s="73" t="s">
        <v>4762</v>
      </c>
      <c r="BQ1431" s="75">
        <v>0</v>
      </c>
      <c r="BR1431" s="75">
        <v>0</v>
      </c>
      <c r="BS1431" s="75">
        <v>0</v>
      </c>
      <c r="BT1431" s="75">
        <v>0</v>
      </c>
      <c r="BU1431" s="75">
        <v>0</v>
      </c>
      <c r="BV1431" s="75">
        <v>0</v>
      </c>
      <c r="BW1431" s="75">
        <v>0</v>
      </c>
      <c r="BX1431" s="75">
        <v>0</v>
      </c>
      <c r="BY1431" s="75">
        <v>0</v>
      </c>
      <c r="BZ1431" s="75">
        <v>0</v>
      </c>
      <c r="CA1431" s="75">
        <v>0</v>
      </c>
    </row>
    <row r="1432" spans="14:79" ht="12" customHeight="1">
      <c r="N1432" s="119" t="s">
        <v>25</v>
      </c>
      <c r="O1432" s="120" t="s">
        <v>2044</v>
      </c>
      <c r="P1432" s="122">
        <v>0</v>
      </c>
      <c r="Q1432" s="122">
        <v>0</v>
      </c>
      <c r="R1432" s="122">
        <v>220000026</v>
      </c>
      <c r="S1432" s="122">
        <v>275000026</v>
      </c>
      <c r="T1432" s="122">
        <v>310000026</v>
      </c>
      <c r="U1432" s="122">
        <v>335000026</v>
      </c>
      <c r="V1432" s="122">
        <v>360000026</v>
      </c>
      <c r="W1432" s="122">
        <v>405000026</v>
      </c>
      <c r="X1432" s="122">
        <v>480000026</v>
      </c>
      <c r="Y1432" s="122">
        <v>590000026</v>
      </c>
      <c r="Z1432" s="122">
        <v>625000026</v>
      </c>
      <c r="AA1432" s="122">
        <v>790000026</v>
      </c>
      <c r="AB1432" s="122">
        <v>920000026</v>
      </c>
      <c r="AC1432" s="122">
        <v>0</v>
      </c>
      <c r="AD1432" s="121"/>
      <c r="BO1432" s="72" t="s">
        <v>42</v>
      </c>
      <c r="BP1432" s="73" t="s">
        <v>4763</v>
      </c>
      <c r="BQ1432" s="75">
        <v>387000625</v>
      </c>
      <c r="BR1432" s="75">
        <v>423000625</v>
      </c>
      <c r="BS1432" s="75">
        <v>477000625</v>
      </c>
      <c r="BT1432" s="75">
        <v>513000625</v>
      </c>
      <c r="BU1432" s="75">
        <v>540000625</v>
      </c>
      <c r="BV1432" s="75">
        <v>0</v>
      </c>
      <c r="BW1432" s="75">
        <v>0</v>
      </c>
      <c r="BX1432" s="75">
        <v>0</v>
      </c>
      <c r="BY1432" s="75">
        <v>0</v>
      </c>
      <c r="BZ1432" s="75">
        <v>0</v>
      </c>
      <c r="CA1432" s="75">
        <v>0</v>
      </c>
    </row>
    <row r="1433" spans="14:79" ht="12" customHeight="1">
      <c r="N1433" s="119" t="s">
        <v>25</v>
      </c>
      <c r="O1433" s="120" t="s">
        <v>2302</v>
      </c>
      <c r="P1433" s="122">
        <v>0</v>
      </c>
      <c r="Q1433" s="122">
        <v>0</v>
      </c>
      <c r="R1433" s="122">
        <v>0</v>
      </c>
      <c r="S1433" s="122">
        <v>0</v>
      </c>
      <c r="T1433" s="122">
        <v>0</v>
      </c>
      <c r="U1433" s="122">
        <v>0</v>
      </c>
      <c r="V1433" s="122">
        <v>0</v>
      </c>
      <c r="W1433" s="122">
        <v>0</v>
      </c>
      <c r="X1433" s="122">
        <v>0</v>
      </c>
      <c r="Y1433" s="122">
        <v>0</v>
      </c>
      <c r="Z1433" s="122">
        <v>650000026</v>
      </c>
      <c r="AA1433" s="122">
        <v>790000026</v>
      </c>
      <c r="AB1433" s="122">
        <v>0</v>
      </c>
      <c r="AC1433" s="122">
        <v>0</v>
      </c>
      <c r="AD1433" s="121"/>
      <c r="BO1433" s="72" t="s">
        <v>42</v>
      </c>
      <c r="BP1433" s="73" t="s">
        <v>4764</v>
      </c>
      <c r="BQ1433" s="75">
        <v>405000625</v>
      </c>
      <c r="BR1433" s="75">
        <v>441000625</v>
      </c>
      <c r="BS1433" s="75">
        <v>477000625</v>
      </c>
      <c r="BT1433" s="75">
        <v>513000625</v>
      </c>
      <c r="BU1433" s="75">
        <v>540000625</v>
      </c>
      <c r="BV1433" s="75">
        <v>558000625</v>
      </c>
      <c r="BW1433" s="75">
        <v>585000625</v>
      </c>
      <c r="BX1433" s="75">
        <v>612000625</v>
      </c>
      <c r="BY1433" s="75">
        <v>0</v>
      </c>
      <c r="BZ1433" s="75">
        <v>0</v>
      </c>
      <c r="CA1433" s="75">
        <v>0</v>
      </c>
    </row>
    <row r="1434" spans="14:79" ht="12" customHeight="1">
      <c r="N1434" s="119" t="s">
        <v>25</v>
      </c>
      <c r="O1434" s="120" t="s">
        <v>2303</v>
      </c>
      <c r="P1434" s="122">
        <v>190000026</v>
      </c>
      <c r="Q1434" s="122">
        <v>265000026</v>
      </c>
      <c r="R1434" s="122">
        <v>295000026</v>
      </c>
      <c r="S1434" s="122">
        <v>365000026</v>
      </c>
      <c r="T1434" s="122">
        <v>405000026</v>
      </c>
      <c r="U1434" s="122">
        <v>430000026</v>
      </c>
      <c r="V1434" s="122">
        <v>540000026</v>
      </c>
      <c r="W1434" s="122">
        <v>605000026</v>
      </c>
      <c r="X1434" s="122">
        <v>0</v>
      </c>
      <c r="Y1434" s="122">
        <v>0</v>
      </c>
      <c r="Z1434" s="122">
        <v>0</v>
      </c>
      <c r="AA1434" s="122">
        <v>0</v>
      </c>
      <c r="AB1434" s="122">
        <v>0</v>
      </c>
      <c r="AC1434" s="122">
        <v>0</v>
      </c>
      <c r="AD1434" s="121"/>
      <c r="BO1434" s="72" t="s">
        <v>42</v>
      </c>
      <c r="BP1434" s="73" t="s">
        <v>4765</v>
      </c>
      <c r="BQ1434" s="75">
        <v>0</v>
      </c>
      <c r="BR1434" s="75">
        <v>0</v>
      </c>
      <c r="BS1434" s="75">
        <v>432000625</v>
      </c>
      <c r="BT1434" s="75">
        <v>468000625</v>
      </c>
      <c r="BU1434" s="75">
        <v>495000625</v>
      </c>
      <c r="BV1434" s="75">
        <v>513000625</v>
      </c>
      <c r="BW1434" s="75">
        <v>540000625</v>
      </c>
      <c r="BX1434" s="75">
        <v>567000625</v>
      </c>
      <c r="BY1434" s="75">
        <v>594000625</v>
      </c>
      <c r="BZ1434" s="75">
        <v>0</v>
      </c>
      <c r="CA1434" s="75">
        <v>0</v>
      </c>
    </row>
    <row r="1435" spans="14:79" ht="12" customHeight="1">
      <c r="N1435" s="119" t="s">
        <v>25</v>
      </c>
      <c r="O1435" s="120" t="s">
        <v>2400</v>
      </c>
      <c r="P1435" s="122">
        <v>190000026</v>
      </c>
      <c r="Q1435" s="122">
        <v>210000026</v>
      </c>
      <c r="R1435" s="122">
        <v>225000026</v>
      </c>
      <c r="S1435" s="122">
        <v>280000026</v>
      </c>
      <c r="T1435" s="122">
        <v>290000026</v>
      </c>
      <c r="U1435" s="122">
        <v>345000026</v>
      </c>
      <c r="V1435" s="122">
        <v>375000026</v>
      </c>
      <c r="W1435" s="122">
        <v>395000026</v>
      </c>
      <c r="X1435" s="122">
        <v>345000026</v>
      </c>
      <c r="Y1435" s="122">
        <v>0</v>
      </c>
      <c r="Z1435" s="122">
        <v>0</v>
      </c>
      <c r="AA1435" s="122">
        <v>0</v>
      </c>
      <c r="AB1435" s="122">
        <v>0</v>
      </c>
      <c r="AC1435" s="122">
        <v>0</v>
      </c>
      <c r="AD1435" s="121"/>
      <c r="BO1435" s="72" t="s">
        <v>42</v>
      </c>
      <c r="BP1435" s="73" t="s">
        <v>4766</v>
      </c>
      <c r="BQ1435" s="75">
        <v>360000625</v>
      </c>
      <c r="BR1435" s="75">
        <v>396000625</v>
      </c>
      <c r="BS1435" s="75">
        <v>432000625</v>
      </c>
      <c r="BT1435" s="75">
        <v>468000625</v>
      </c>
      <c r="BU1435" s="75">
        <v>510000725</v>
      </c>
      <c r="BV1435" s="75">
        <v>585000625</v>
      </c>
      <c r="BW1435" s="75">
        <v>630000625</v>
      </c>
      <c r="BX1435" s="75">
        <v>639000625</v>
      </c>
      <c r="BY1435" s="75">
        <v>0</v>
      </c>
      <c r="BZ1435" s="75">
        <v>0</v>
      </c>
      <c r="CA1435" s="75">
        <v>0</v>
      </c>
    </row>
    <row r="1436" spans="14:79" ht="12" customHeight="1">
      <c r="N1436" s="119" t="s">
        <v>25</v>
      </c>
      <c r="O1436" s="120" t="s">
        <v>992</v>
      </c>
      <c r="P1436" s="122">
        <v>235000026</v>
      </c>
      <c r="Q1436" s="122">
        <v>375000026</v>
      </c>
      <c r="R1436" s="122">
        <v>0</v>
      </c>
      <c r="S1436" s="122">
        <v>0</v>
      </c>
      <c r="T1436" s="122">
        <v>0</v>
      </c>
      <c r="U1436" s="122">
        <v>0</v>
      </c>
      <c r="V1436" s="122">
        <v>0</v>
      </c>
      <c r="W1436" s="122">
        <v>0</v>
      </c>
      <c r="X1436" s="122">
        <v>0</v>
      </c>
      <c r="Y1436" s="122">
        <v>0</v>
      </c>
      <c r="Z1436" s="122">
        <v>0</v>
      </c>
      <c r="AA1436" s="122">
        <v>0</v>
      </c>
      <c r="AB1436" s="122">
        <v>0</v>
      </c>
      <c r="AC1436" s="122">
        <v>0</v>
      </c>
      <c r="AD1436" s="121"/>
      <c r="BO1436" s="72" t="s">
        <v>42</v>
      </c>
      <c r="BP1436" s="73" t="s">
        <v>4767</v>
      </c>
      <c r="BQ1436" s="75">
        <v>360000625</v>
      </c>
      <c r="BR1436" s="75">
        <v>396000625</v>
      </c>
      <c r="BS1436" s="75">
        <v>0</v>
      </c>
      <c r="BT1436" s="75">
        <v>0</v>
      </c>
      <c r="BU1436" s="75">
        <v>0</v>
      </c>
      <c r="BV1436" s="75">
        <v>0</v>
      </c>
      <c r="BW1436" s="75">
        <v>0</v>
      </c>
      <c r="BX1436" s="75">
        <v>0</v>
      </c>
      <c r="BY1436" s="75">
        <v>0</v>
      </c>
      <c r="BZ1436" s="75">
        <v>0</v>
      </c>
      <c r="CA1436" s="75">
        <v>0</v>
      </c>
    </row>
    <row r="1437" spans="14:79" ht="12" customHeight="1">
      <c r="N1437" s="119" t="s">
        <v>25</v>
      </c>
      <c r="O1437" s="120" t="s">
        <v>775</v>
      </c>
      <c r="P1437" s="122">
        <v>205000026</v>
      </c>
      <c r="Q1437" s="122">
        <v>215000026</v>
      </c>
      <c r="R1437" s="122">
        <v>0</v>
      </c>
      <c r="S1437" s="122">
        <v>0</v>
      </c>
      <c r="T1437" s="122">
        <v>0</v>
      </c>
      <c r="U1437" s="122">
        <v>0</v>
      </c>
      <c r="V1437" s="122">
        <v>0</v>
      </c>
      <c r="W1437" s="122">
        <v>0</v>
      </c>
      <c r="X1437" s="122">
        <v>0</v>
      </c>
      <c r="Y1437" s="122">
        <v>0</v>
      </c>
      <c r="Z1437" s="122">
        <v>0</v>
      </c>
      <c r="AA1437" s="122">
        <v>0</v>
      </c>
      <c r="AB1437" s="122">
        <v>0</v>
      </c>
      <c r="AC1437" s="122">
        <v>0</v>
      </c>
      <c r="AD1437" s="121"/>
      <c r="BO1437" s="72" t="s">
        <v>42</v>
      </c>
      <c r="BP1437" s="73" t="s">
        <v>4768</v>
      </c>
      <c r="BQ1437" s="75">
        <v>387000625</v>
      </c>
      <c r="BR1437" s="75">
        <v>0</v>
      </c>
      <c r="BS1437" s="75">
        <v>0</v>
      </c>
      <c r="BT1437" s="75">
        <v>0</v>
      </c>
      <c r="BU1437" s="75">
        <v>0</v>
      </c>
      <c r="BV1437" s="75">
        <v>0</v>
      </c>
      <c r="BW1437" s="75">
        <v>0</v>
      </c>
      <c r="BX1437" s="75">
        <v>0</v>
      </c>
      <c r="BY1437" s="75">
        <v>0</v>
      </c>
      <c r="BZ1437" s="75">
        <v>0</v>
      </c>
      <c r="CA1437" s="75">
        <v>0</v>
      </c>
    </row>
    <row r="1438" spans="14:79" ht="12" customHeight="1">
      <c r="N1438" s="119" t="s">
        <v>25</v>
      </c>
      <c r="O1438" s="120" t="s">
        <v>1903</v>
      </c>
      <c r="P1438" s="122">
        <v>205000026</v>
      </c>
      <c r="Q1438" s="122">
        <v>215000026</v>
      </c>
      <c r="R1438" s="122">
        <v>225000026</v>
      </c>
      <c r="S1438" s="122">
        <v>0</v>
      </c>
      <c r="T1438" s="122">
        <v>0</v>
      </c>
      <c r="U1438" s="122">
        <v>0</v>
      </c>
      <c r="V1438" s="122">
        <v>0</v>
      </c>
      <c r="W1438" s="122">
        <v>0</v>
      </c>
      <c r="X1438" s="122">
        <v>0</v>
      </c>
      <c r="Y1438" s="122">
        <v>0</v>
      </c>
      <c r="Z1438" s="122">
        <v>0</v>
      </c>
      <c r="AA1438" s="122">
        <v>0</v>
      </c>
      <c r="AB1438" s="122">
        <v>0</v>
      </c>
      <c r="AC1438" s="122">
        <v>0</v>
      </c>
      <c r="AD1438" s="121"/>
      <c r="BO1438" s="72" t="s">
        <v>42</v>
      </c>
      <c r="BP1438" s="73" t="s">
        <v>5187</v>
      </c>
      <c r="BQ1438" s="74"/>
      <c r="BR1438" s="74"/>
      <c r="BS1438" s="75">
        <v>390000925</v>
      </c>
      <c r="BT1438" s="74"/>
      <c r="BU1438" s="74"/>
      <c r="BV1438" s="74"/>
      <c r="BW1438" s="74"/>
      <c r="BX1438" s="74"/>
      <c r="BY1438" s="74"/>
      <c r="BZ1438" s="74"/>
      <c r="CA1438" s="74"/>
    </row>
    <row r="1439" spans="14:79" ht="12" customHeight="1">
      <c r="N1439" s="119" t="s">
        <v>25</v>
      </c>
      <c r="O1439" s="120" t="s">
        <v>891</v>
      </c>
      <c r="P1439" s="122">
        <v>265000026</v>
      </c>
      <c r="Q1439" s="122">
        <v>305000026</v>
      </c>
      <c r="R1439" s="122">
        <v>340000026</v>
      </c>
      <c r="S1439" s="122">
        <v>385000026</v>
      </c>
      <c r="T1439" s="122">
        <v>395000026</v>
      </c>
      <c r="U1439" s="122">
        <v>405000026</v>
      </c>
      <c r="V1439" s="122">
        <v>410000026</v>
      </c>
      <c r="W1439" s="122">
        <v>0</v>
      </c>
      <c r="X1439" s="122">
        <v>0</v>
      </c>
      <c r="Y1439" s="122">
        <v>0</v>
      </c>
      <c r="Z1439" s="122">
        <v>0</v>
      </c>
      <c r="AA1439" s="122">
        <v>0</v>
      </c>
      <c r="AB1439" s="122">
        <v>0</v>
      </c>
      <c r="AC1439" s="122">
        <v>0</v>
      </c>
      <c r="AD1439" s="121"/>
      <c r="BO1439" s="72" t="s">
        <v>42</v>
      </c>
      <c r="BP1439" s="73" t="s">
        <v>4769</v>
      </c>
      <c r="BQ1439" s="75">
        <v>0</v>
      </c>
      <c r="BR1439" s="75">
        <v>0</v>
      </c>
      <c r="BS1439" s="75">
        <v>0</v>
      </c>
      <c r="BT1439" s="75">
        <v>468000625</v>
      </c>
      <c r="BU1439" s="75">
        <v>702000625</v>
      </c>
      <c r="BV1439" s="75">
        <v>720000625</v>
      </c>
      <c r="BW1439" s="75">
        <v>747000625</v>
      </c>
      <c r="BX1439" s="75">
        <v>774000625</v>
      </c>
      <c r="BY1439" s="75">
        <v>855000625</v>
      </c>
      <c r="BZ1439" s="75">
        <v>0</v>
      </c>
      <c r="CA1439" s="75">
        <v>0</v>
      </c>
    </row>
    <row r="1440" spans="14:79" ht="12" customHeight="1">
      <c r="N1440" s="119" t="s">
        <v>25</v>
      </c>
      <c r="O1440" s="120" t="s">
        <v>1775</v>
      </c>
      <c r="P1440" s="122">
        <v>0</v>
      </c>
      <c r="Q1440" s="122">
        <v>0</v>
      </c>
      <c r="R1440" s="122">
        <v>0</v>
      </c>
      <c r="S1440" s="122">
        <v>0</v>
      </c>
      <c r="T1440" s="122">
        <v>0</v>
      </c>
      <c r="U1440" s="122">
        <v>435000026</v>
      </c>
      <c r="V1440" s="122">
        <v>475000026</v>
      </c>
      <c r="W1440" s="122">
        <v>505000026</v>
      </c>
      <c r="X1440" s="122">
        <v>520000026</v>
      </c>
      <c r="Y1440" s="122">
        <v>635000026</v>
      </c>
      <c r="Z1440" s="122">
        <v>750000026</v>
      </c>
      <c r="AA1440" s="122">
        <v>875000026</v>
      </c>
      <c r="AB1440" s="122">
        <v>1390000026</v>
      </c>
      <c r="AC1440" s="122">
        <v>0</v>
      </c>
      <c r="AD1440" s="121"/>
      <c r="BO1440" s="72" t="s">
        <v>42</v>
      </c>
      <c r="BP1440" s="73" t="s">
        <v>4770</v>
      </c>
      <c r="BQ1440" s="75">
        <v>315000625</v>
      </c>
      <c r="BR1440" s="75">
        <v>351000625</v>
      </c>
      <c r="BS1440" s="75">
        <v>387000625</v>
      </c>
      <c r="BT1440" s="75">
        <v>423000625</v>
      </c>
      <c r="BU1440" s="75">
        <v>540000625</v>
      </c>
      <c r="BV1440" s="75">
        <v>0</v>
      </c>
      <c r="BW1440" s="75">
        <v>0</v>
      </c>
      <c r="BX1440" s="75">
        <v>0</v>
      </c>
      <c r="BY1440" s="75">
        <v>0</v>
      </c>
      <c r="BZ1440" s="75">
        <v>0</v>
      </c>
      <c r="CA1440" s="75">
        <v>0</v>
      </c>
    </row>
    <row r="1441" spans="14:79" ht="12" customHeight="1">
      <c r="N1441" s="119" t="s">
        <v>25</v>
      </c>
      <c r="O1441" s="120" t="s">
        <v>821</v>
      </c>
      <c r="P1441" s="122">
        <v>0</v>
      </c>
      <c r="Q1441" s="122">
        <v>0</v>
      </c>
      <c r="R1441" s="122">
        <v>0</v>
      </c>
      <c r="S1441" s="122">
        <v>0</v>
      </c>
      <c r="T1441" s="122">
        <v>0</v>
      </c>
      <c r="U1441" s="122">
        <v>425000026</v>
      </c>
      <c r="V1441" s="122">
        <v>495000026</v>
      </c>
      <c r="W1441" s="122">
        <v>535000026</v>
      </c>
      <c r="X1441" s="122">
        <v>605000026</v>
      </c>
      <c r="Y1441" s="122">
        <v>685000026</v>
      </c>
      <c r="Z1441" s="122">
        <v>725000026</v>
      </c>
      <c r="AA1441" s="122">
        <v>925000026</v>
      </c>
      <c r="AB1441" s="122">
        <v>1225000026</v>
      </c>
      <c r="AC1441" s="122">
        <v>0</v>
      </c>
      <c r="AD1441" s="121"/>
      <c r="BO1441" s="72" t="s">
        <v>42</v>
      </c>
      <c r="BP1441" s="73" t="s">
        <v>4771</v>
      </c>
      <c r="BQ1441" s="75">
        <v>0</v>
      </c>
      <c r="BR1441" s="75">
        <v>0</v>
      </c>
      <c r="BS1441" s="75">
        <v>621000625</v>
      </c>
      <c r="BT1441" s="75">
        <v>468000625</v>
      </c>
      <c r="BU1441" s="75">
        <v>495000625</v>
      </c>
      <c r="BV1441" s="75">
        <v>513000625</v>
      </c>
      <c r="BW1441" s="75">
        <v>720000625</v>
      </c>
      <c r="BX1441" s="75">
        <v>756000625</v>
      </c>
      <c r="BY1441" s="75">
        <v>0</v>
      </c>
      <c r="BZ1441" s="75">
        <v>0</v>
      </c>
      <c r="CA1441" s="75">
        <v>0</v>
      </c>
    </row>
    <row r="1442" spans="14:79" ht="12" customHeight="1">
      <c r="N1442" s="119" t="s">
        <v>25</v>
      </c>
      <c r="O1442" s="120" t="s">
        <v>892</v>
      </c>
      <c r="P1442" s="122">
        <v>245000026</v>
      </c>
      <c r="Q1442" s="122">
        <v>275000026</v>
      </c>
      <c r="R1442" s="122">
        <v>305000026</v>
      </c>
      <c r="S1442" s="122">
        <v>0</v>
      </c>
      <c r="T1442" s="122">
        <v>0</v>
      </c>
      <c r="U1442" s="122">
        <v>0</v>
      </c>
      <c r="V1442" s="122">
        <v>0</v>
      </c>
      <c r="W1442" s="122">
        <v>0</v>
      </c>
      <c r="X1442" s="122">
        <v>0</v>
      </c>
      <c r="Y1442" s="122">
        <v>0</v>
      </c>
      <c r="Z1442" s="122">
        <v>0</v>
      </c>
      <c r="AA1442" s="122">
        <v>1000000026</v>
      </c>
      <c r="AB1442" s="122">
        <v>0</v>
      </c>
      <c r="AC1442" s="122">
        <v>0</v>
      </c>
      <c r="AD1442" s="121"/>
      <c r="BO1442" s="72" t="s">
        <v>42</v>
      </c>
      <c r="BP1442" s="73" t="s">
        <v>4772</v>
      </c>
      <c r="BQ1442" s="75">
        <v>369000625</v>
      </c>
      <c r="BR1442" s="75">
        <v>405000625</v>
      </c>
      <c r="BS1442" s="75">
        <v>441000625</v>
      </c>
      <c r="BT1442" s="75">
        <v>477000625</v>
      </c>
      <c r="BU1442" s="75">
        <v>504000625</v>
      </c>
      <c r="BV1442" s="75">
        <v>549000625</v>
      </c>
      <c r="BW1442" s="75">
        <v>576000625</v>
      </c>
      <c r="BX1442" s="75">
        <v>603000625</v>
      </c>
      <c r="BY1442" s="75">
        <v>630000625</v>
      </c>
      <c r="BZ1442" s="75">
        <v>0</v>
      </c>
      <c r="CA1442" s="75">
        <v>0</v>
      </c>
    </row>
    <row r="1443" spans="14:79" ht="12" customHeight="1">
      <c r="N1443" s="119" t="s">
        <v>25</v>
      </c>
      <c r="O1443" s="120" t="s">
        <v>718</v>
      </c>
      <c r="P1443" s="122">
        <v>0</v>
      </c>
      <c r="Q1443" s="122">
        <v>0</v>
      </c>
      <c r="R1443" s="122">
        <v>0</v>
      </c>
      <c r="S1443" s="122">
        <v>0</v>
      </c>
      <c r="T1443" s="122">
        <v>0</v>
      </c>
      <c r="U1443" s="122">
        <v>615000026</v>
      </c>
      <c r="V1443" s="122">
        <v>725000026</v>
      </c>
      <c r="W1443" s="122">
        <v>835000026</v>
      </c>
      <c r="X1443" s="122">
        <v>985000026</v>
      </c>
      <c r="Y1443" s="122">
        <v>1020000026</v>
      </c>
      <c r="Z1443" s="122">
        <v>1190000026</v>
      </c>
      <c r="AA1443" s="122">
        <v>2175000026</v>
      </c>
      <c r="AB1443" s="122">
        <v>2350000026</v>
      </c>
      <c r="AC1443" s="122">
        <v>0</v>
      </c>
      <c r="AD1443" s="121"/>
      <c r="BO1443" s="72" t="s">
        <v>42</v>
      </c>
      <c r="BP1443" s="73" t="s">
        <v>4773</v>
      </c>
      <c r="BQ1443" s="75">
        <v>333000625</v>
      </c>
      <c r="BR1443" s="75">
        <v>369000625</v>
      </c>
      <c r="BS1443" s="75">
        <v>405000625</v>
      </c>
      <c r="BT1443" s="75">
        <v>441000625</v>
      </c>
      <c r="BU1443" s="75">
        <v>468000625</v>
      </c>
      <c r="BV1443" s="75">
        <v>486000625</v>
      </c>
      <c r="BW1443" s="75">
        <v>0</v>
      </c>
      <c r="BX1443" s="75">
        <v>0</v>
      </c>
      <c r="BY1443" s="75">
        <v>0</v>
      </c>
      <c r="BZ1443" s="75">
        <v>0</v>
      </c>
      <c r="CA1443" s="75">
        <v>0</v>
      </c>
    </row>
    <row r="1444" spans="14:79" ht="12" customHeight="1">
      <c r="N1444" s="119" t="s">
        <v>25</v>
      </c>
      <c r="O1444" s="120" t="s">
        <v>2304</v>
      </c>
      <c r="P1444" s="122">
        <v>0</v>
      </c>
      <c r="Q1444" s="122">
        <v>0</v>
      </c>
      <c r="R1444" s="122">
        <v>0</v>
      </c>
      <c r="S1444" s="122">
        <v>0</v>
      </c>
      <c r="T1444" s="122">
        <v>0</v>
      </c>
      <c r="U1444" s="122">
        <v>475000026</v>
      </c>
      <c r="V1444" s="122">
        <v>585000026</v>
      </c>
      <c r="W1444" s="122">
        <v>695000026</v>
      </c>
      <c r="X1444" s="122">
        <v>775000026</v>
      </c>
      <c r="Y1444" s="122">
        <v>810000026</v>
      </c>
      <c r="Z1444" s="122">
        <v>0</v>
      </c>
      <c r="AA1444" s="122">
        <v>0</v>
      </c>
      <c r="AB1444" s="122">
        <v>0</v>
      </c>
      <c r="AC1444" s="122">
        <v>0</v>
      </c>
      <c r="AD1444" s="121"/>
      <c r="BO1444" s="72" t="s">
        <v>42</v>
      </c>
      <c r="BP1444" s="73" t="s">
        <v>4774</v>
      </c>
      <c r="BQ1444" s="75">
        <v>0</v>
      </c>
      <c r="BR1444" s="75">
        <v>0</v>
      </c>
      <c r="BS1444" s="75">
        <v>0</v>
      </c>
      <c r="BT1444" s="75">
        <v>495000625</v>
      </c>
      <c r="BU1444" s="75">
        <v>0</v>
      </c>
      <c r="BV1444" s="75">
        <v>0</v>
      </c>
      <c r="BW1444" s="75">
        <v>576000000</v>
      </c>
      <c r="BX1444" s="75">
        <v>630000625</v>
      </c>
      <c r="BY1444" s="75">
        <v>720000625</v>
      </c>
      <c r="BZ1444" s="75">
        <v>0</v>
      </c>
      <c r="CA1444" s="75">
        <v>0</v>
      </c>
    </row>
    <row r="1445" spans="14:79" ht="12" customHeight="1">
      <c r="N1445" s="119" t="s">
        <v>25</v>
      </c>
      <c r="O1445" s="120" t="s">
        <v>1185</v>
      </c>
      <c r="P1445" s="122">
        <v>0</v>
      </c>
      <c r="Q1445" s="122">
        <v>0</v>
      </c>
      <c r="R1445" s="122">
        <v>0</v>
      </c>
      <c r="S1445" s="122">
        <v>505000026</v>
      </c>
      <c r="T1445" s="122">
        <v>0</v>
      </c>
      <c r="U1445" s="122">
        <v>0</v>
      </c>
      <c r="V1445" s="122">
        <v>0</v>
      </c>
      <c r="W1445" s="122">
        <v>0</v>
      </c>
      <c r="X1445" s="122">
        <v>0</v>
      </c>
      <c r="Y1445" s="122">
        <v>0</v>
      </c>
      <c r="Z1445" s="122">
        <v>0</v>
      </c>
      <c r="AA1445" s="122">
        <v>0</v>
      </c>
      <c r="AB1445" s="122">
        <v>0</v>
      </c>
      <c r="AC1445" s="122">
        <v>0</v>
      </c>
      <c r="AD1445" s="121"/>
      <c r="BO1445" s="72" t="s">
        <v>42</v>
      </c>
      <c r="BP1445" s="73" t="s">
        <v>4775</v>
      </c>
      <c r="BQ1445" s="75">
        <v>0</v>
      </c>
      <c r="BR1445" s="75">
        <v>495000925</v>
      </c>
      <c r="BS1445" s="75">
        <v>535000925</v>
      </c>
      <c r="BT1445" s="75">
        <v>0</v>
      </c>
      <c r="BU1445" s="75">
        <v>0</v>
      </c>
      <c r="BV1445" s="75">
        <v>0</v>
      </c>
      <c r="BW1445" s="75">
        <v>0</v>
      </c>
      <c r="BX1445" s="75">
        <v>0</v>
      </c>
      <c r="BY1445" s="75">
        <v>0</v>
      </c>
      <c r="BZ1445" s="75">
        <v>0</v>
      </c>
      <c r="CA1445" s="75">
        <v>0</v>
      </c>
    </row>
    <row r="1446" spans="14:79" ht="12" customHeight="1">
      <c r="N1446" s="119" t="s">
        <v>25</v>
      </c>
      <c r="O1446" s="120" t="s">
        <v>1082</v>
      </c>
      <c r="P1446" s="122">
        <v>0</v>
      </c>
      <c r="Q1446" s="122">
        <v>0</v>
      </c>
      <c r="R1446" s="122">
        <v>325000026</v>
      </c>
      <c r="S1446" s="122">
        <v>405000026</v>
      </c>
      <c r="T1446" s="122">
        <v>0</v>
      </c>
      <c r="U1446" s="122">
        <v>0</v>
      </c>
      <c r="V1446" s="122">
        <v>0</v>
      </c>
      <c r="W1446" s="122">
        <v>0</v>
      </c>
      <c r="X1446" s="122">
        <v>0</v>
      </c>
      <c r="Y1446" s="122">
        <v>0</v>
      </c>
      <c r="Z1446" s="122">
        <v>0</v>
      </c>
      <c r="AA1446" s="122">
        <v>0</v>
      </c>
      <c r="AB1446" s="122">
        <v>0</v>
      </c>
      <c r="AC1446" s="122">
        <v>0</v>
      </c>
      <c r="AD1446" s="121"/>
      <c r="BO1446" s="72" t="s">
        <v>42</v>
      </c>
      <c r="BP1446" s="73" t="s">
        <v>4776</v>
      </c>
      <c r="BQ1446" s="75">
        <v>0</v>
      </c>
      <c r="BR1446" s="75">
        <v>0</v>
      </c>
      <c r="BS1446" s="75">
        <v>360000625</v>
      </c>
      <c r="BT1446" s="75">
        <v>0</v>
      </c>
      <c r="BU1446" s="75">
        <v>0</v>
      </c>
      <c r="BV1446" s="75">
        <v>0</v>
      </c>
      <c r="BW1446" s="75">
        <v>0</v>
      </c>
      <c r="BX1446" s="75">
        <v>0</v>
      </c>
      <c r="BY1446" s="75">
        <v>0</v>
      </c>
      <c r="BZ1446" s="75">
        <v>0</v>
      </c>
      <c r="CA1446" s="75">
        <v>0</v>
      </c>
    </row>
    <row r="1447" spans="14:79" ht="12" customHeight="1">
      <c r="N1447" s="119" t="s">
        <v>25</v>
      </c>
      <c r="O1447" s="120" t="s">
        <v>2852</v>
      </c>
      <c r="P1447" s="122">
        <v>0</v>
      </c>
      <c r="Q1447" s="122">
        <v>0</v>
      </c>
      <c r="R1447" s="122">
        <v>305000026</v>
      </c>
      <c r="S1447" s="122">
        <v>495000026</v>
      </c>
      <c r="T1447" s="122">
        <v>675000026</v>
      </c>
      <c r="U1447" s="122">
        <v>760000026</v>
      </c>
      <c r="V1447" s="122">
        <v>0</v>
      </c>
      <c r="W1447" s="122">
        <v>0</v>
      </c>
      <c r="X1447" s="122">
        <v>0</v>
      </c>
      <c r="Y1447" s="122">
        <v>0</v>
      </c>
      <c r="Z1447" s="122">
        <v>0</v>
      </c>
      <c r="AA1447" s="122">
        <v>0</v>
      </c>
      <c r="AB1447" s="122">
        <v>0</v>
      </c>
      <c r="AC1447" s="122">
        <v>0</v>
      </c>
      <c r="AD1447" s="121"/>
      <c r="BO1447" s="72" t="s">
        <v>42</v>
      </c>
      <c r="BP1447" s="73" t="s">
        <v>4777</v>
      </c>
      <c r="BQ1447" s="75">
        <v>342000625</v>
      </c>
      <c r="BR1447" s="75">
        <v>378000625</v>
      </c>
      <c r="BS1447" s="75">
        <v>414000625</v>
      </c>
      <c r="BT1447" s="75">
        <v>450000625</v>
      </c>
      <c r="BU1447" s="75">
        <v>477000625</v>
      </c>
      <c r="BV1447" s="75">
        <v>648000625</v>
      </c>
      <c r="BW1447" s="75">
        <v>675000625</v>
      </c>
      <c r="BX1447" s="75">
        <v>702000625</v>
      </c>
      <c r="BY1447" s="75">
        <v>0</v>
      </c>
      <c r="BZ1447" s="75">
        <v>0</v>
      </c>
      <c r="CA1447" s="75">
        <v>0</v>
      </c>
    </row>
    <row r="1448" spans="14:79" ht="12" customHeight="1">
      <c r="N1448" s="119" t="s">
        <v>25</v>
      </c>
      <c r="O1448" s="120" t="s">
        <v>1589</v>
      </c>
      <c r="P1448" s="122">
        <v>0</v>
      </c>
      <c r="Q1448" s="122">
        <v>0</v>
      </c>
      <c r="R1448" s="122">
        <v>0</v>
      </c>
      <c r="S1448" s="122">
        <v>0</v>
      </c>
      <c r="T1448" s="122">
        <v>0</v>
      </c>
      <c r="U1448" s="122">
        <v>0</v>
      </c>
      <c r="V1448" s="122">
        <v>0</v>
      </c>
      <c r="W1448" s="122">
        <v>0</v>
      </c>
      <c r="X1448" s="122">
        <v>0</v>
      </c>
      <c r="Y1448" s="122">
        <v>0</v>
      </c>
      <c r="Z1448" s="122">
        <v>625000026</v>
      </c>
      <c r="AA1448" s="122">
        <v>790000026</v>
      </c>
      <c r="AB1448" s="122">
        <v>920000026</v>
      </c>
      <c r="AC1448" s="122">
        <v>0</v>
      </c>
      <c r="AD1448" s="121"/>
      <c r="BO1448" s="72" t="s">
        <v>42</v>
      </c>
      <c r="BP1448" s="73" t="s">
        <v>4778</v>
      </c>
      <c r="BQ1448" s="75">
        <v>333000625</v>
      </c>
      <c r="BR1448" s="75">
        <v>405000625</v>
      </c>
      <c r="BS1448" s="75">
        <v>432000625</v>
      </c>
      <c r="BT1448" s="75">
        <v>441000625</v>
      </c>
      <c r="BU1448" s="75">
        <v>504000625</v>
      </c>
      <c r="BV1448" s="75">
        <v>522000625</v>
      </c>
      <c r="BW1448" s="75">
        <v>549000625</v>
      </c>
      <c r="BX1448" s="75">
        <v>576000625</v>
      </c>
      <c r="BY1448" s="75">
        <v>0</v>
      </c>
      <c r="BZ1448" s="75">
        <v>0</v>
      </c>
      <c r="CA1448" s="75">
        <v>0</v>
      </c>
    </row>
    <row r="1449" spans="14:79" ht="12" customHeight="1">
      <c r="N1449" s="119" t="s">
        <v>25</v>
      </c>
      <c r="O1449" s="120" t="s">
        <v>993</v>
      </c>
      <c r="P1449" s="122">
        <v>215000026</v>
      </c>
      <c r="Q1449" s="122">
        <v>225000026</v>
      </c>
      <c r="R1449" s="122">
        <v>260000026</v>
      </c>
      <c r="S1449" s="122">
        <v>285000026</v>
      </c>
      <c r="T1449" s="122">
        <v>0</v>
      </c>
      <c r="U1449" s="122">
        <v>0</v>
      </c>
      <c r="V1449" s="122">
        <v>0</v>
      </c>
      <c r="W1449" s="122">
        <v>0</v>
      </c>
      <c r="X1449" s="122">
        <v>450000026</v>
      </c>
      <c r="Y1449" s="122">
        <v>0</v>
      </c>
      <c r="Z1449" s="122">
        <v>0</v>
      </c>
      <c r="AA1449" s="122">
        <v>0</v>
      </c>
      <c r="AB1449" s="122">
        <v>0</v>
      </c>
      <c r="AC1449" s="122">
        <v>0</v>
      </c>
      <c r="AD1449" s="121"/>
      <c r="BO1449" s="72" t="s">
        <v>42</v>
      </c>
      <c r="BP1449" s="73" t="s">
        <v>4779</v>
      </c>
      <c r="BQ1449" s="75">
        <v>513000625</v>
      </c>
      <c r="BR1449" s="75">
        <v>549000625</v>
      </c>
      <c r="BS1449" s="75">
        <v>585000625</v>
      </c>
      <c r="BT1449" s="75">
        <v>450000625</v>
      </c>
      <c r="BU1449" s="75">
        <v>648000625</v>
      </c>
      <c r="BV1449" s="75">
        <v>666000625</v>
      </c>
      <c r="BW1449" s="75">
        <v>693000625</v>
      </c>
      <c r="BX1449" s="75">
        <v>720000625</v>
      </c>
      <c r="BY1449" s="75">
        <v>0</v>
      </c>
      <c r="BZ1449" s="75">
        <v>0</v>
      </c>
      <c r="CA1449" s="75">
        <v>0</v>
      </c>
    </row>
    <row r="1450" spans="14:79" ht="12" customHeight="1">
      <c r="N1450" s="119" t="s">
        <v>25</v>
      </c>
      <c r="O1450" s="120" t="s">
        <v>2017</v>
      </c>
      <c r="P1450" s="122">
        <v>0</v>
      </c>
      <c r="Q1450" s="122">
        <v>0</v>
      </c>
      <c r="R1450" s="122">
        <v>350000026</v>
      </c>
      <c r="S1450" s="122">
        <v>435000026</v>
      </c>
      <c r="T1450" s="122">
        <v>495000026</v>
      </c>
      <c r="U1450" s="122">
        <v>515000026</v>
      </c>
      <c r="V1450" s="122">
        <v>545000026</v>
      </c>
      <c r="W1450" s="122">
        <v>590000026</v>
      </c>
      <c r="X1450" s="122">
        <v>625000026</v>
      </c>
      <c r="Y1450" s="122">
        <v>650000026</v>
      </c>
      <c r="Z1450" s="122">
        <v>690000026</v>
      </c>
      <c r="AA1450" s="122">
        <v>750000026</v>
      </c>
      <c r="AB1450" s="122">
        <v>0</v>
      </c>
      <c r="AC1450" s="122">
        <v>0</v>
      </c>
      <c r="AD1450" s="121"/>
      <c r="BO1450" s="72" t="s">
        <v>42</v>
      </c>
      <c r="BP1450" s="73" t="s">
        <v>4780</v>
      </c>
      <c r="BQ1450" s="75">
        <v>315000625</v>
      </c>
      <c r="BR1450" s="75">
        <v>351000625</v>
      </c>
      <c r="BS1450" s="75">
        <v>0</v>
      </c>
      <c r="BT1450" s="75">
        <v>468000625</v>
      </c>
      <c r="BU1450" s="75">
        <v>495000625</v>
      </c>
      <c r="BV1450" s="75">
        <v>0</v>
      </c>
      <c r="BW1450" s="75">
        <v>0</v>
      </c>
      <c r="BX1450" s="75">
        <v>0</v>
      </c>
      <c r="BY1450" s="75">
        <v>0</v>
      </c>
      <c r="BZ1450" s="75">
        <v>0</v>
      </c>
      <c r="CA1450" s="75">
        <v>0</v>
      </c>
    </row>
    <row r="1451" spans="14:79" ht="12" customHeight="1">
      <c r="N1451" s="119" t="s">
        <v>25</v>
      </c>
      <c r="O1451" s="120" t="s">
        <v>1728</v>
      </c>
      <c r="P1451" s="122">
        <v>205000026</v>
      </c>
      <c r="Q1451" s="122">
        <v>265000026</v>
      </c>
      <c r="R1451" s="122">
        <v>305000026</v>
      </c>
      <c r="S1451" s="122">
        <v>325000026</v>
      </c>
      <c r="T1451" s="122">
        <v>0</v>
      </c>
      <c r="U1451" s="122">
        <v>0</v>
      </c>
      <c r="V1451" s="122">
        <v>0</v>
      </c>
      <c r="W1451" s="122">
        <v>0</v>
      </c>
      <c r="X1451" s="122">
        <v>0</v>
      </c>
      <c r="Y1451" s="122">
        <v>0</v>
      </c>
      <c r="Z1451" s="122">
        <v>0</v>
      </c>
      <c r="AA1451" s="122">
        <v>0</v>
      </c>
      <c r="AB1451" s="122">
        <v>0</v>
      </c>
      <c r="AC1451" s="122">
        <v>0</v>
      </c>
      <c r="AD1451" s="121"/>
      <c r="BO1451" s="72" t="s">
        <v>42</v>
      </c>
      <c r="BP1451" s="73" t="s">
        <v>4781</v>
      </c>
      <c r="BQ1451" s="75">
        <v>0</v>
      </c>
      <c r="BR1451" s="75">
        <v>0</v>
      </c>
      <c r="BS1451" s="75">
        <v>378000625</v>
      </c>
      <c r="BT1451" s="75">
        <v>0</v>
      </c>
      <c r="BU1451" s="75">
        <v>0</v>
      </c>
      <c r="BV1451" s="75">
        <v>0</v>
      </c>
      <c r="BW1451" s="75">
        <v>0</v>
      </c>
      <c r="BX1451" s="75">
        <v>0</v>
      </c>
      <c r="BY1451" s="75">
        <v>0</v>
      </c>
      <c r="BZ1451" s="75">
        <v>981000625</v>
      </c>
      <c r="CA1451" s="75">
        <v>0</v>
      </c>
    </row>
    <row r="1452" spans="14:79" ht="12" customHeight="1">
      <c r="N1452" s="119" t="s">
        <v>25</v>
      </c>
      <c r="O1452" s="120" t="s">
        <v>1826</v>
      </c>
      <c r="P1452" s="122">
        <v>285000026</v>
      </c>
      <c r="Q1452" s="122">
        <v>375000026</v>
      </c>
      <c r="R1452" s="122">
        <v>450000026</v>
      </c>
      <c r="S1452" s="122">
        <v>485000026</v>
      </c>
      <c r="T1452" s="122">
        <v>0</v>
      </c>
      <c r="U1452" s="122">
        <v>0</v>
      </c>
      <c r="V1452" s="122">
        <v>0</v>
      </c>
      <c r="W1452" s="122">
        <v>0</v>
      </c>
      <c r="X1452" s="122">
        <v>0</v>
      </c>
      <c r="Y1452" s="122">
        <v>0</v>
      </c>
      <c r="Z1452" s="122">
        <v>0</v>
      </c>
      <c r="AA1452" s="122">
        <v>0</v>
      </c>
      <c r="AB1452" s="122">
        <v>0</v>
      </c>
      <c r="AC1452" s="122">
        <v>0</v>
      </c>
      <c r="AD1452" s="121"/>
      <c r="BO1452" s="72" t="s">
        <v>42</v>
      </c>
      <c r="BP1452" s="73" t="s">
        <v>4782</v>
      </c>
      <c r="BQ1452" s="75">
        <v>333000625</v>
      </c>
      <c r="BR1452" s="75">
        <v>369000625</v>
      </c>
      <c r="BS1452" s="75">
        <v>405000625</v>
      </c>
      <c r="BT1452" s="75">
        <v>441000625</v>
      </c>
      <c r="BU1452" s="75">
        <v>468000625</v>
      </c>
      <c r="BV1452" s="75">
        <v>486000625</v>
      </c>
      <c r="BW1452" s="75">
        <v>0</v>
      </c>
      <c r="BX1452" s="75">
        <v>0</v>
      </c>
      <c r="BY1452" s="75">
        <v>0</v>
      </c>
      <c r="BZ1452" s="75">
        <v>0</v>
      </c>
      <c r="CA1452" s="75">
        <v>0</v>
      </c>
    </row>
    <row r="1453" spans="14:79" ht="12" customHeight="1">
      <c r="N1453" s="119" t="s">
        <v>25</v>
      </c>
      <c r="O1453" s="120" t="s">
        <v>1316</v>
      </c>
      <c r="P1453" s="122">
        <v>190000026</v>
      </c>
      <c r="Q1453" s="122">
        <v>265000026</v>
      </c>
      <c r="R1453" s="122">
        <v>295000026</v>
      </c>
      <c r="S1453" s="122">
        <v>365000026</v>
      </c>
      <c r="T1453" s="122">
        <v>405000026</v>
      </c>
      <c r="U1453" s="122">
        <v>430000026</v>
      </c>
      <c r="V1453" s="122">
        <v>540000026</v>
      </c>
      <c r="W1453" s="122">
        <v>605000026</v>
      </c>
      <c r="X1453" s="122">
        <v>690000026</v>
      </c>
      <c r="Y1453" s="122">
        <v>775000026</v>
      </c>
      <c r="Z1453" s="122">
        <v>820000026</v>
      </c>
      <c r="AA1453" s="122">
        <v>0</v>
      </c>
      <c r="AB1453" s="122">
        <v>0</v>
      </c>
      <c r="AC1453" s="122">
        <v>0</v>
      </c>
      <c r="AD1453" s="121"/>
      <c r="BO1453" s="72" t="s">
        <v>42</v>
      </c>
      <c r="BP1453" s="73" t="s">
        <v>4783</v>
      </c>
      <c r="BQ1453" s="75">
        <v>0</v>
      </c>
      <c r="BR1453" s="75">
        <v>0</v>
      </c>
      <c r="BS1453" s="75">
        <v>360000625</v>
      </c>
      <c r="BT1453" s="75">
        <v>0</v>
      </c>
      <c r="BU1453" s="75">
        <v>0</v>
      </c>
      <c r="BV1453" s="75">
        <v>0</v>
      </c>
      <c r="BW1453" s="75">
        <v>0</v>
      </c>
      <c r="BX1453" s="75">
        <v>0</v>
      </c>
      <c r="BY1453" s="75">
        <v>0</v>
      </c>
      <c r="BZ1453" s="75">
        <v>0</v>
      </c>
      <c r="CA1453" s="75">
        <v>0</v>
      </c>
    </row>
    <row r="1454" spans="14:79" ht="12" customHeight="1">
      <c r="N1454" s="119" t="s">
        <v>25</v>
      </c>
      <c r="O1454" s="120" t="s">
        <v>1451</v>
      </c>
      <c r="P1454" s="122">
        <v>375000026</v>
      </c>
      <c r="Q1454" s="122">
        <v>465000026</v>
      </c>
      <c r="R1454" s="122">
        <v>0</v>
      </c>
      <c r="S1454" s="122">
        <v>0</v>
      </c>
      <c r="T1454" s="122">
        <v>0</v>
      </c>
      <c r="U1454" s="122">
        <v>0</v>
      </c>
      <c r="V1454" s="122">
        <v>0</v>
      </c>
      <c r="W1454" s="122">
        <v>0</v>
      </c>
      <c r="X1454" s="122">
        <v>0</v>
      </c>
      <c r="Y1454" s="122">
        <v>0</v>
      </c>
      <c r="Z1454" s="122">
        <v>0</v>
      </c>
      <c r="AA1454" s="122">
        <v>0</v>
      </c>
      <c r="AB1454" s="122">
        <v>0</v>
      </c>
      <c r="AC1454" s="122">
        <v>0</v>
      </c>
      <c r="AD1454" s="121"/>
      <c r="BO1454" s="72" t="s">
        <v>42</v>
      </c>
      <c r="BP1454" s="73" t="s">
        <v>4784</v>
      </c>
      <c r="BQ1454" s="75">
        <v>0</v>
      </c>
      <c r="BR1454" s="75">
        <v>0</v>
      </c>
      <c r="BS1454" s="75">
        <v>0</v>
      </c>
      <c r="BT1454" s="75">
        <v>0</v>
      </c>
      <c r="BU1454" s="75">
        <v>630000625</v>
      </c>
      <c r="BV1454" s="75">
        <v>0</v>
      </c>
      <c r="BW1454" s="75">
        <v>0</v>
      </c>
      <c r="BX1454" s="75">
        <v>0</v>
      </c>
      <c r="BY1454" s="75">
        <v>0</v>
      </c>
      <c r="BZ1454" s="75">
        <v>0</v>
      </c>
      <c r="CA1454" s="75">
        <v>0</v>
      </c>
    </row>
    <row r="1455" spans="14:79" ht="12" customHeight="1">
      <c r="N1455" s="119" t="s">
        <v>25</v>
      </c>
      <c r="O1455" s="120" t="s">
        <v>893</v>
      </c>
      <c r="P1455" s="122">
        <v>205000026</v>
      </c>
      <c r="Q1455" s="122">
        <v>215000026</v>
      </c>
      <c r="R1455" s="122">
        <v>0</v>
      </c>
      <c r="S1455" s="122">
        <v>0</v>
      </c>
      <c r="T1455" s="122">
        <v>0</v>
      </c>
      <c r="U1455" s="122">
        <v>0</v>
      </c>
      <c r="V1455" s="122">
        <v>0</v>
      </c>
      <c r="W1455" s="122">
        <v>0</v>
      </c>
      <c r="X1455" s="122">
        <v>0</v>
      </c>
      <c r="Y1455" s="122">
        <v>0</v>
      </c>
      <c r="Z1455" s="122">
        <v>0</v>
      </c>
      <c r="AA1455" s="122">
        <v>0</v>
      </c>
      <c r="AB1455" s="122">
        <v>0</v>
      </c>
      <c r="AC1455" s="122">
        <v>0</v>
      </c>
      <c r="AD1455" s="121"/>
      <c r="BO1455" s="72" t="s">
        <v>42</v>
      </c>
      <c r="BP1455" s="73" t="s">
        <v>4785</v>
      </c>
      <c r="BQ1455" s="75">
        <v>360000625</v>
      </c>
      <c r="BR1455" s="75">
        <v>396000625</v>
      </c>
      <c r="BS1455" s="75">
        <v>585000625</v>
      </c>
      <c r="BT1455" s="75">
        <v>630000625</v>
      </c>
      <c r="BU1455" s="75">
        <v>657000625</v>
      </c>
      <c r="BV1455" s="75">
        <v>675000625</v>
      </c>
      <c r="BW1455" s="75">
        <v>702000625</v>
      </c>
      <c r="BX1455" s="75">
        <v>729000625</v>
      </c>
      <c r="BY1455" s="75">
        <v>0</v>
      </c>
      <c r="BZ1455" s="75">
        <v>0</v>
      </c>
      <c r="CA1455" s="75">
        <v>0</v>
      </c>
    </row>
    <row r="1456" spans="14:79" ht="12" customHeight="1">
      <c r="N1456" s="119" t="s">
        <v>25</v>
      </c>
      <c r="O1456" s="120" t="s">
        <v>2687</v>
      </c>
      <c r="P1456" s="122">
        <v>205000026</v>
      </c>
      <c r="Q1456" s="122">
        <v>220000026</v>
      </c>
      <c r="R1456" s="122">
        <v>0</v>
      </c>
      <c r="S1456" s="122">
        <v>0</v>
      </c>
      <c r="T1456" s="122">
        <v>0</v>
      </c>
      <c r="U1456" s="122">
        <v>0</v>
      </c>
      <c r="V1456" s="122">
        <v>0</v>
      </c>
      <c r="W1456" s="122">
        <v>0</v>
      </c>
      <c r="X1456" s="122">
        <v>0</v>
      </c>
      <c r="Y1456" s="122">
        <v>0</v>
      </c>
      <c r="Z1456" s="122">
        <v>0</v>
      </c>
      <c r="AA1456" s="122">
        <v>0</v>
      </c>
      <c r="AB1456" s="122">
        <v>0</v>
      </c>
      <c r="AC1456" s="122">
        <v>0</v>
      </c>
      <c r="AD1456" s="121"/>
      <c r="BO1456" s="72" t="s">
        <v>42</v>
      </c>
      <c r="BP1456" s="73" t="s">
        <v>4786</v>
      </c>
      <c r="BQ1456" s="75">
        <v>288000625</v>
      </c>
      <c r="BR1456" s="75">
        <v>396000625</v>
      </c>
      <c r="BS1456" s="75">
        <v>360000625</v>
      </c>
      <c r="BT1456" s="75">
        <v>396000625</v>
      </c>
      <c r="BU1456" s="75">
        <v>540000625</v>
      </c>
      <c r="BV1456" s="75">
        <v>603000625</v>
      </c>
      <c r="BW1456" s="75">
        <v>630000625</v>
      </c>
      <c r="BX1456" s="75">
        <v>675000625</v>
      </c>
      <c r="BY1456" s="75">
        <v>0</v>
      </c>
      <c r="BZ1456" s="75">
        <v>0</v>
      </c>
      <c r="CA1456" s="75">
        <v>0</v>
      </c>
    </row>
    <row r="1457" spans="14:79" ht="12" customHeight="1">
      <c r="N1457" s="119" t="s">
        <v>25</v>
      </c>
      <c r="O1457" s="120" t="s">
        <v>1452</v>
      </c>
      <c r="P1457" s="122">
        <v>195000026</v>
      </c>
      <c r="Q1457" s="122">
        <v>245000026</v>
      </c>
      <c r="R1457" s="122">
        <v>0</v>
      </c>
      <c r="S1457" s="122">
        <v>0</v>
      </c>
      <c r="T1457" s="122">
        <v>0</v>
      </c>
      <c r="U1457" s="122">
        <v>0</v>
      </c>
      <c r="V1457" s="122">
        <v>0</v>
      </c>
      <c r="W1457" s="122">
        <v>0</v>
      </c>
      <c r="X1457" s="122">
        <v>0</v>
      </c>
      <c r="Y1457" s="122">
        <v>0</v>
      </c>
      <c r="Z1457" s="122">
        <v>0</v>
      </c>
      <c r="AA1457" s="122">
        <v>0</v>
      </c>
      <c r="AB1457" s="122">
        <v>0</v>
      </c>
      <c r="AC1457" s="122">
        <v>0</v>
      </c>
      <c r="AD1457" s="121"/>
      <c r="BO1457" s="72" t="s">
        <v>42</v>
      </c>
      <c r="BP1457" s="73" t="s">
        <v>4787</v>
      </c>
      <c r="BQ1457" s="75">
        <v>405000625</v>
      </c>
      <c r="BR1457" s="75">
        <v>441000625</v>
      </c>
      <c r="BS1457" s="75">
        <v>477000625</v>
      </c>
      <c r="BT1457" s="75">
        <v>513000625</v>
      </c>
      <c r="BU1457" s="75">
        <v>540000625</v>
      </c>
      <c r="BV1457" s="75">
        <v>558000625</v>
      </c>
      <c r="BW1457" s="75">
        <v>585000625</v>
      </c>
      <c r="BX1457" s="75">
        <v>612000625</v>
      </c>
      <c r="BY1457" s="75">
        <v>0</v>
      </c>
      <c r="BZ1457" s="75">
        <v>0</v>
      </c>
      <c r="CA1457" s="75">
        <v>0</v>
      </c>
    </row>
    <row r="1458" spans="14:79" ht="12" customHeight="1">
      <c r="N1458" s="119" t="s">
        <v>25</v>
      </c>
      <c r="O1458" s="120" t="s">
        <v>1453</v>
      </c>
      <c r="P1458" s="122">
        <v>0</v>
      </c>
      <c r="Q1458" s="122">
        <v>0</v>
      </c>
      <c r="R1458" s="122">
        <v>0</v>
      </c>
      <c r="S1458" s="122">
        <v>0</v>
      </c>
      <c r="T1458" s="122">
        <v>0</v>
      </c>
      <c r="U1458" s="122">
        <v>435000026</v>
      </c>
      <c r="V1458" s="122">
        <v>475000026</v>
      </c>
      <c r="W1458" s="122">
        <v>505000026</v>
      </c>
      <c r="X1458" s="122">
        <v>520000026</v>
      </c>
      <c r="Y1458" s="122">
        <v>635000026</v>
      </c>
      <c r="Z1458" s="122">
        <v>750000026</v>
      </c>
      <c r="AA1458" s="122">
        <v>875000026</v>
      </c>
      <c r="AB1458" s="122">
        <v>1390000026</v>
      </c>
      <c r="AC1458" s="122">
        <v>0</v>
      </c>
      <c r="AD1458" s="121"/>
      <c r="BO1458" s="72" t="s">
        <v>42</v>
      </c>
      <c r="BP1458" s="73" t="s">
        <v>4788</v>
      </c>
      <c r="BQ1458" s="75">
        <v>360000625</v>
      </c>
      <c r="BR1458" s="75">
        <v>396000625</v>
      </c>
      <c r="BS1458" s="75">
        <v>432000625</v>
      </c>
      <c r="BT1458" s="75">
        <v>468000625</v>
      </c>
      <c r="BU1458" s="75">
        <v>495000625</v>
      </c>
      <c r="BV1458" s="75">
        <v>513000625</v>
      </c>
      <c r="BW1458" s="75">
        <v>450000725</v>
      </c>
      <c r="BX1458" s="75">
        <v>567000625</v>
      </c>
      <c r="BY1458" s="75">
        <v>594000625</v>
      </c>
      <c r="BZ1458" s="75">
        <v>0</v>
      </c>
      <c r="CA1458" s="75">
        <v>0</v>
      </c>
    </row>
    <row r="1459" spans="14:79" ht="12" customHeight="1">
      <c r="N1459" s="119" t="s">
        <v>25</v>
      </c>
      <c r="O1459" s="120" t="s">
        <v>1658</v>
      </c>
      <c r="P1459" s="122">
        <v>0</v>
      </c>
      <c r="Q1459" s="122">
        <v>0</v>
      </c>
      <c r="R1459" s="122">
        <v>0</v>
      </c>
      <c r="S1459" s="122">
        <v>0</v>
      </c>
      <c r="T1459" s="122">
        <v>0</v>
      </c>
      <c r="U1459" s="122">
        <v>435000026</v>
      </c>
      <c r="V1459" s="122">
        <v>475000026</v>
      </c>
      <c r="W1459" s="122">
        <v>505000026</v>
      </c>
      <c r="X1459" s="122">
        <v>520000026</v>
      </c>
      <c r="Y1459" s="122">
        <v>635000026</v>
      </c>
      <c r="Z1459" s="122">
        <v>750000026</v>
      </c>
      <c r="AA1459" s="122">
        <v>875000026</v>
      </c>
      <c r="AB1459" s="122">
        <v>1290000026</v>
      </c>
      <c r="AC1459" s="122">
        <v>0</v>
      </c>
      <c r="AD1459" s="121"/>
      <c r="BO1459" s="72" t="s">
        <v>42</v>
      </c>
      <c r="BP1459" s="73" t="s">
        <v>4789</v>
      </c>
      <c r="BQ1459" s="75">
        <v>0</v>
      </c>
      <c r="BR1459" s="75">
        <v>450000625</v>
      </c>
      <c r="BS1459" s="75">
        <v>0</v>
      </c>
      <c r="BT1459" s="75">
        <v>522000625</v>
      </c>
      <c r="BU1459" s="75">
        <v>549000625</v>
      </c>
      <c r="BV1459" s="75">
        <v>0</v>
      </c>
      <c r="BW1459" s="75">
        <v>0</v>
      </c>
      <c r="BX1459" s="75">
        <v>0</v>
      </c>
      <c r="BY1459" s="75">
        <v>0</v>
      </c>
      <c r="BZ1459" s="75">
        <v>0</v>
      </c>
      <c r="CA1459" s="75">
        <v>0</v>
      </c>
    </row>
    <row r="1460" spans="14:79" ht="12" customHeight="1">
      <c r="N1460" s="119" t="s">
        <v>25</v>
      </c>
      <c r="O1460" s="120" t="s">
        <v>1778</v>
      </c>
      <c r="P1460" s="122">
        <v>0</v>
      </c>
      <c r="Q1460" s="122">
        <v>0</v>
      </c>
      <c r="R1460" s="122">
        <v>0</v>
      </c>
      <c r="S1460" s="122">
        <v>0</v>
      </c>
      <c r="T1460" s="122">
        <v>0</v>
      </c>
      <c r="U1460" s="122">
        <v>0</v>
      </c>
      <c r="V1460" s="122">
        <v>0</v>
      </c>
      <c r="W1460" s="122">
        <v>475000026</v>
      </c>
      <c r="X1460" s="122">
        <v>585000026</v>
      </c>
      <c r="Y1460" s="122">
        <v>690000026</v>
      </c>
      <c r="Z1460" s="122">
        <v>730000026</v>
      </c>
      <c r="AA1460" s="122">
        <v>960000026</v>
      </c>
      <c r="AB1460" s="122">
        <v>1320000026</v>
      </c>
      <c r="AC1460" s="122">
        <v>0</v>
      </c>
      <c r="AD1460" s="121"/>
      <c r="BO1460" s="72" t="s">
        <v>42</v>
      </c>
      <c r="BP1460" s="73" t="s">
        <v>4790</v>
      </c>
      <c r="BQ1460" s="75">
        <v>0</v>
      </c>
      <c r="BR1460" s="75">
        <v>0</v>
      </c>
      <c r="BS1460" s="75">
        <v>360000625</v>
      </c>
      <c r="BT1460" s="75">
        <v>0</v>
      </c>
      <c r="BU1460" s="75">
        <v>531000625</v>
      </c>
      <c r="BV1460" s="75">
        <v>0</v>
      </c>
      <c r="BW1460" s="75">
        <v>0</v>
      </c>
      <c r="BX1460" s="75">
        <v>0</v>
      </c>
      <c r="BY1460" s="75">
        <v>0</v>
      </c>
      <c r="BZ1460" s="75">
        <v>0</v>
      </c>
      <c r="CA1460" s="75">
        <v>0</v>
      </c>
    </row>
    <row r="1461" spans="14:79" ht="12" customHeight="1">
      <c r="N1461" s="119" t="s">
        <v>25</v>
      </c>
      <c r="O1461" s="120" t="s">
        <v>1870</v>
      </c>
      <c r="P1461" s="122">
        <v>280000026</v>
      </c>
      <c r="Q1461" s="122">
        <v>330000026</v>
      </c>
      <c r="R1461" s="122">
        <v>0</v>
      </c>
      <c r="S1461" s="122">
        <v>0</v>
      </c>
      <c r="T1461" s="122">
        <v>0</v>
      </c>
      <c r="U1461" s="122">
        <v>0</v>
      </c>
      <c r="V1461" s="122">
        <v>0</v>
      </c>
      <c r="W1461" s="122">
        <v>0</v>
      </c>
      <c r="X1461" s="122">
        <v>0</v>
      </c>
      <c r="Y1461" s="122">
        <v>0</v>
      </c>
      <c r="Z1461" s="122">
        <v>0</v>
      </c>
      <c r="AA1461" s="122">
        <v>0</v>
      </c>
      <c r="AB1461" s="122">
        <v>0</v>
      </c>
      <c r="AC1461" s="122">
        <v>0</v>
      </c>
      <c r="AD1461" s="121"/>
      <c r="BO1461" s="72" t="s">
        <v>42</v>
      </c>
      <c r="BP1461" s="73" t="s">
        <v>4791</v>
      </c>
      <c r="BQ1461" s="75">
        <v>414000625</v>
      </c>
      <c r="BR1461" s="75">
        <v>0</v>
      </c>
      <c r="BS1461" s="75">
        <v>486000625</v>
      </c>
      <c r="BT1461" s="75">
        <v>522000625</v>
      </c>
      <c r="BU1461" s="75">
        <v>549000625</v>
      </c>
      <c r="BV1461" s="75">
        <v>0</v>
      </c>
      <c r="BW1461" s="75">
        <v>594000625</v>
      </c>
      <c r="BX1461" s="75">
        <v>0</v>
      </c>
      <c r="BY1461" s="75">
        <v>0</v>
      </c>
      <c r="BZ1461" s="75">
        <v>0</v>
      </c>
      <c r="CA1461" s="75">
        <v>0</v>
      </c>
    </row>
    <row r="1462" spans="14:79" ht="12" customHeight="1">
      <c r="N1462" s="119" t="s">
        <v>25</v>
      </c>
      <c r="O1462" s="120" t="s">
        <v>776</v>
      </c>
      <c r="P1462" s="122">
        <v>320000026</v>
      </c>
      <c r="Q1462" s="122">
        <v>375000026</v>
      </c>
      <c r="R1462" s="122">
        <v>395000026</v>
      </c>
      <c r="S1462" s="122">
        <v>425000026</v>
      </c>
      <c r="T1462" s="122">
        <v>465000026</v>
      </c>
      <c r="U1462" s="122">
        <v>475000026</v>
      </c>
      <c r="V1462" s="122">
        <v>485000026</v>
      </c>
      <c r="W1462" s="122">
        <v>0</v>
      </c>
      <c r="X1462" s="122">
        <v>0</v>
      </c>
      <c r="Y1462" s="122">
        <v>0</v>
      </c>
      <c r="Z1462" s="122">
        <v>0</v>
      </c>
      <c r="AA1462" s="122">
        <v>0</v>
      </c>
      <c r="AB1462" s="122">
        <v>0</v>
      </c>
      <c r="AC1462" s="122">
        <v>0</v>
      </c>
      <c r="AD1462" s="121"/>
      <c r="BO1462" s="72" t="s">
        <v>42</v>
      </c>
      <c r="BP1462" s="73" t="s">
        <v>4792</v>
      </c>
      <c r="BQ1462" s="75">
        <v>414000625</v>
      </c>
      <c r="BR1462" s="75">
        <v>351000625</v>
      </c>
      <c r="BS1462" s="75">
        <v>0</v>
      </c>
      <c r="BT1462" s="75">
        <v>0</v>
      </c>
      <c r="BU1462" s="75">
        <v>0</v>
      </c>
      <c r="BV1462" s="75">
        <v>0</v>
      </c>
      <c r="BW1462" s="75">
        <v>0</v>
      </c>
      <c r="BX1462" s="75">
        <v>0</v>
      </c>
      <c r="BY1462" s="75">
        <v>0</v>
      </c>
      <c r="BZ1462" s="75">
        <v>0</v>
      </c>
      <c r="CA1462" s="75">
        <v>0</v>
      </c>
    </row>
    <row r="1463" spans="14:79" ht="12" customHeight="1">
      <c r="N1463" s="119" t="s">
        <v>25</v>
      </c>
      <c r="O1463" s="120" t="s">
        <v>1933</v>
      </c>
      <c r="P1463" s="122">
        <v>0</v>
      </c>
      <c r="Q1463" s="122">
        <v>0</v>
      </c>
      <c r="R1463" s="122">
        <v>285000026</v>
      </c>
      <c r="S1463" s="122">
        <v>335000026</v>
      </c>
      <c r="T1463" s="122">
        <v>395000026</v>
      </c>
      <c r="U1463" s="122">
        <v>0</v>
      </c>
      <c r="V1463" s="122">
        <v>0</v>
      </c>
      <c r="W1463" s="122">
        <v>0</v>
      </c>
      <c r="X1463" s="122">
        <v>0</v>
      </c>
      <c r="Y1463" s="122">
        <v>0</v>
      </c>
      <c r="Z1463" s="122">
        <v>0</v>
      </c>
      <c r="AA1463" s="122">
        <v>0</v>
      </c>
      <c r="AB1463" s="122">
        <v>0</v>
      </c>
      <c r="AC1463" s="122">
        <v>0</v>
      </c>
      <c r="AD1463" s="121"/>
      <c r="BO1463" s="72" t="s">
        <v>42</v>
      </c>
      <c r="BP1463" s="73" t="s">
        <v>5250</v>
      </c>
      <c r="BQ1463" s="74"/>
      <c r="BR1463" s="74"/>
      <c r="BS1463" s="74"/>
      <c r="BT1463" s="74"/>
      <c r="BU1463" s="75">
        <v>410000925</v>
      </c>
      <c r="BV1463" s="74"/>
      <c r="BW1463" s="74"/>
      <c r="BX1463" s="74"/>
      <c r="BY1463" s="74"/>
      <c r="BZ1463" s="74"/>
      <c r="CA1463" s="74"/>
    </row>
    <row r="1464" spans="14:79" ht="12" customHeight="1">
      <c r="N1464" s="119" t="s">
        <v>25</v>
      </c>
      <c r="O1464" s="120" t="s">
        <v>1934</v>
      </c>
      <c r="P1464" s="122">
        <v>0</v>
      </c>
      <c r="Q1464" s="122">
        <v>0</v>
      </c>
      <c r="R1464" s="122">
        <v>370000026</v>
      </c>
      <c r="S1464" s="122">
        <v>380000026</v>
      </c>
      <c r="T1464" s="122">
        <v>405000026</v>
      </c>
      <c r="U1464" s="122">
        <v>0</v>
      </c>
      <c r="V1464" s="122">
        <v>0</v>
      </c>
      <c r="W1464" s="122">
        <v>0</v>
      </c>
      <c r="X1464" s="122">
        <v>0</v>
      </c>
      <c r="Y1464" s="122">
        <v>0</v>
      </c>
      <c r="Z1464" s="122">
        <v>0</v>
      </c>
      <c r="AA1464" s="122">
        <v>0</v>
      </c>
      <c r="AB1464" s="122">
        <v>0</v>
      </c>
      <c r="AC1464" s="122">
        <v>0</v>
      </c>
      <c r="AD1464" s="121"/>
      <c r="BO1464" s="72" t="s">
        <v>42</v>
      </c>
      <c r="BP1464" s="73" t="s">
        <v>4793</v>
      </c>
      <c r="BQ1464" s="75">
        <v>0</v>
      </c>
      <c r="BR1464" s="75">
        <v>0</v>
      </c>
      <c r="BS1464" s="75">
        <v>0</v>
      </c>
      <c r="BT1464" s="75">
        <v>0</v>
      </c>
      <c r="BU1464" s="75">
        <v>531000625</v>
      </c>
      <c r="BV1464" s="75">
        <v>657000625</v>
      </c>
      <c r="BW1464" s="75">
        <v>675000625</v>
      </c>
      <c r="BX1464" s="75">
        <v>711000625</v>
      </c>
      <c r="BY1464" s="75">
        <v>729000625</v>
      </c>
      <c r="BZ1464" s="75">
        <v>0</v>
      </c>
      <c r="CA1464" s="75">
        <v>0</v>
      </c>
    </row>
    <row r="1465" spans="14:79" ht="12" customHeight="1">
      <c r="N1465" s="119" t="s">
        <v>25</v>
      </c>
      <c r="O1465" s="120" t="s">
        <v>2089</v>
      </c>
      <c r="P1465" s="122">
        <v>0</v>
      </c>
      <c r="Q1465" s="122">
        <v>0</v>
      </c>
      <c r="R1465" s="122">
        <v>375000026</v>
      </c>
      <c r="S1465" s="122">
        <v>385000026</v>
      </c>
      <c r="T1465" s="122">
        <v>0</v>
      </c>
      <c r="U1465" s="122">
        <v>0</v>
      </c>
      <c r="V1465" s="122">
        <v>0</v>
      </c>
      <c r="W1465" s="122">
        <v>0</v>
      </c>
      <c r="X1465" s="122">
        <v>0</v>
      </c>
      <c r="Y1465" s="122">
        <v>0</v>
      </c>
      <c r="Z1465" s="122">
        <v>0</v>
      </c>
      <c r="AA1465" s="122">
        <v>0</v>
      </c>
      <c r="AB1465" s="122">
        <v>0</v>
      </c>
      <c r="AC1465" s="122">
        <v>0</v>
      </c>
      <c r="AD1465" s="121"/>
      <c r="BO1465" s="72" t="s">
        <v>42</v>
      </c>
      <c r="BP1465" s="73" t="s">
        <v>4794</v>
      </c>
      <c r="BQ1465" s="75">
        <v>0</v>
      </c>
      <c r="BR1465" s="75">
        <v>0</v>
      </c>
      <c r="BS1465" s="75">
        <v>0</v>
      </c>
      <c r="BT1465" s="75">
        <v>675000625</v>
      </c>
      <c r="BU1465" s="75">
        <v>702000625</v>
      </c>
      <c r="BV1465" s="75">
        <v>720000625</v>
      </c>
      <c r="BW1465" s="75">
        <v>747000625</v>
      </c>
      <c r="BX1465" s="75">
        <v>774000625</v>
      </c>
      <c r="BY1465" s="75">
        <v>0</v>
      </c>
      <c r="BZ1465" s="75">
        <v>0</v>
      </c>
      <c r="CA1465" s="75">
        <v>0</v>
      </c>
    </row>
    <row r="1466" spans="14:79" ht="12" customHeight="1">
      <c r="N1466" s="119" t="s">
        <v>25</v>
      </c>
      <c r="O1466" s="120" t="s">
        <v>2690</v>
      </c>
      <c r="P1466" s="122">
        <v>0</v>
      </c>
      <c r="Q1466" s="122">
        <v>0</v>
      </c>
      <c r="R1466" s="122">
        <v>0</v>
      </c>
      <c r="S1466" s="122">
        <v>0</v>
      </c>
      <c r="T1466" s="122">
        <v>0</v>
      </c>
      <c r="U1466" s="122">
        <v>710000026</v>
      </c>
      <c r="V1466" s="122">
        <v>765000026</v>
      </c>
      <c r="W1466" s="122">
        <v>0</v>
      </c>
      <c r="X1466" s="122">
        <v>0</v>
      </c>
      <c r="Y1466" s="122">
        <v>0</v>
      </c>
      <c r="Z1466" s="122">
        <v>0</v>
      </c>
      <c r="AA1466" s="122">
        <v>0</v>
      </c>
      <c r="AB1466" s="122">
        <v>0</v>
      </c>
      <c r="AC1466" s="122">
        <v>0</v>
      </c>
      <c r="AD1466" s="121"/>
      <c r="BO1466" s="72" t="s">
        <v>42</v>
      </c>
      <c r="BP1466" s="73" t="s">
        <v>4795</v>
      </c>
      <c r="BQ1466" s="75">
        <v>436000625</v>
      </c>
      <c r="BR1466" s="75">
        <v>441000625</v>
      </c>
      <c r="BS1466" s="75">
        <v>445000625</v>
      </c>
      <c r="BT1466" s="75">
        <v>450000625</v>
      </c>
      <c r="BU1466" s="75">
        <v>603000625</v>
      </c>
      <c r="BV1466" s="75">
        <v>702000625</v>
      </c>
      <c r="BW1466" s="75">
        <v>720000625</v>
      </c>
      <c r="BX1466" s="75">
        <v>756000625</v>
      </c>
      <c r="BY1466" s="75">
        <v>675000625</v>
      </c>
      <c r="BZ1466" s="75">
        <v>0</v>
      </c>
      <c r="CA1466" s="75">
        <v>0</v>
      </c>
    </row>
    <row r="1467" spans="14:79" ht="12" customHeight="1">
      <c r="N1467" s="119" t="s">
        <v>25</v>
      </c>
      <c r="O1467" s="120" t="s">
        <v>2702</v>
      </c>
      <c r="P1467" s="122">
        <v>0</v>
      </c>
      <c r="Q1467" s="122">
        <v>0</v>
      </c>
      <c r="R1467" s="122">
        <v>0</v>
      </c>
      <c r="S1467" s="122">
        <v>0</v>
      </c>
      <c r="T1467" s="122">
        <v>0</v>
      </c>
      <c r="U1467" s="122">
        <v>0</v>
      </c>
      <c r="V1467" s="122">
        <v>0</v>
      </c>
      <c r="W1467" s="122">
        <v>0</v>
      </c>
      <c r="X1467" s="122">
        <v>0</v>
      </c>
      <c r="Y1467" s="122">
        <v>0</v>
      </c>
      <c r="Z1467" s="122">
        <v>2350000026</v>
      </c>
      <c r="AA1467" s="122">
        <v>0</v>
      </c>
      <c r="AB1467" s="122">
        <v>0</v>
      </c>
      <c r="AC1467" s="122">
        <v>0</v>
      </c>
      <c r="AD1467" s="121"/>
      <c r="BO1467" s="72" t="s">
        <v>42</v>
      </c>
      <c r="BP1467" s="73" t="s">
        <v>4796</v>
      </c>
      <c r="BQ1467" s="75">
        <v>0</v>
      </c>
      <c r="BR1467" s="75">
        <v>0</v>
      </c>
      <c r="BS1467" s="75">
        <v>0</v>
      </c>
      <c r="BT1467" s="75">
        <v>0</v>
      </c>
      <c r="BU1467" s="75">
        <v>0</v>
      </c>
      <c r="BV1467" s="75">
        <v>0</v>
      </c>
      <c r="BW1467" s="75">
        <v>540000625</v>
      </c>
      <c r="BX1467" s="75">
        <v>630000625</v>
      </c>
      <c r="BY1467" s="75">
        <v>720000625</v>
      </c>
      <c r="BZ1467" s="75">
        <v>0</v>
      </c>
      <c r="CA1467" s="75">
        <v>0</v>
      </c>
    </row>
    <row r="1468" spans="14:79" ht="12" customHeight="1">
      <c r="N1468" s="119" t="s">
        <v>25</v>
      </c>
      <c r="O1468" s="120" t="s">
        <v>1743</v>
      </c>
      <c r="P1468" s="122">
        <v>0</v>
      </c>
      <c r="Q1468" s="122">
        <v>0</v>
      </c>
      <c r="R1468" s="122">
        <v>375000026</v>
      </c>
      <c r="S1468" s="122">
        <v>385000026</v>
      </c>
      <c r="T1468" s="122">
        <v>405000026</v>
      </c>
      <c r="U1468" s="122">
        <v>0</v>
      </c>
      <c r="V1468" s="122">
        <v>0</v>
      </c>
      <c r="W1468" s="122">
        <v>0</v>
      </c>
      <c r="X1468" s="122">
        <v>0</v>
      </c>
      <c r="Y1468" s="122">
        <v>0</v>
      </c>
      <c r="Z1468" s="122">
        <v>0</v>
      </c>
      <c r="AA1468" s="122">
        <v>0</v>
      </c>
      <c r="AB1468" s="122">
        <v>0</v>
      </c>
      <c r="AC1468" s="122">
        <v>0</v>
      </c>
      <c r="AD1468" s="121"/>
      <c r="BO1468" s="72" t="s">
        <v>42</v>
      </c>
      <c r="BP1468" s="73" t="s">
        <v>4797</v>
      </c>
      <c r="BQ1468" s="75">
        <v>468000625</v>
      </c>
      <c r="BR1468" s="75">
        <v>504000625</v>
      </c>
      <c r="BS1468" s="75">
        <v>540000625</v>
      </c>
      <c r="BT1468" s="75">
        <v>513000625</v>
      </c>
      <c r="BU1468" s="75">
        <v>540000625</v>
      </c>
      <c r="BV1468" s="75">
        <v>558000625</v>
      </c>
      <c r="BW1468" s="75">
        <v>576000625</v>
      </c>
      <c r="BX1468" s="75">
        <v>612000625</v>
      </c>
      <c r="BY1468" s="75">
        <v>684000625</v>
      </c>
      <c r="BZ1468" s="75">
        <v>702000625</v>
      </c>
      <c r="CA1468" s="75">
        <v>0</v>
      </c>
    </row>
    <row r="1469" spans="14:79" ht="12" customHeight="1">
      <c r="N1469" s="119" t="s">
        <v>25</v>
      </c>
      <c r="O1469" s="120" t="s">
        <v>3359</v>
      </c>
      <c r="P1469" s="121"/>
      <c r="Q1469" s="121"/>
      <c r="R1469" s="121"/>
      <c r="S1469" s="121"/>
      <c r="T1469" s="121"/>
      <c r="U1469" s="121"/>
      <c r="V1469" s="121"/>
      <c r="W1469" s="121"/>
      <c r="X1469" s="121"/>
      <c r="Y1469" s="122">
        <v>840000026</v>
      </c>
      <c r="Z1469" s="121"/>
      <c r="AA1469" s="121"/>
      <c r="AB1469" s="121"/>
      <c r="AC1469" s="121"/>
      <c r="AD1469" s="121"/>
      <c r="BO1469" s="72" t="s">
        <v>42</v>
      </c>
      <c r="BP1469" s="73" t="s">
        <v>4798</v>
      </c>
      <c r="BQ1469" s="75">
        <v>342000625</v>
      </c>
      <c r="BR1469" s="75">
        <v>0</v>
      </c>
      <c r="BS1469" s="75">
        <v>0</v>
      </c>
      <c r="BT1469" s="75">
        <v>0</v>
      </c>
      <c r="BU1469" s="75">
        <v>0</v>
      </c>
      <c r="BV1469" s="75">
        <v>810000625</v>
      </c>
      <c r="BW1469" s="75">
        <v>0</v>
      </c>
      <c r="BX1469" s="75">
        <v>0</v>
      </c>
      <c r="BY1469" s="75">
        <v>0</v>
      </c>
      <c r="BZ1469" s="75">
        <v>0</v>
      </c>
      <c r="CA1469" s="75">
        <v>0</v>
      </c>
    </row>
    <row r="1470" spans="14:79" ht="12" customHeight="1">
      <c r="N1470" s="119" t="s">
        <v>25</v>
      </c>
      <c r="O1470" s="120" t="s">
        <v>2759</v>
      </c>
      <c r="P1470" s="122">
        <v>0</v>
      </c>
      <c r="Q1470" s="122">
        <v>0</v>
      </c>
      <c r="R1470" s="122">
        <v>0</v>
      </c>
      <c r="S1470" s="122">
        <v>0</v>
      </c>
      <c r="T1470" s="122">
        <v>0</v>
      </c>
      <c r="U1470" s="122">
        <v>0</v>
      </c>
      <c r="V1470" s="122">
        <v>0</v>
      </c>
      <c r="W1470" s="122">
        <v>0</v>
      </c>
      <c r="X1470" s="122">
        <v>0</v>
      </c>
      <c r="Y1470" s="122">
        <v>0</v>
      </c>
      <c r="Z1470" s="122">
        <v>0</v>
      </c>
      <c r="AA1470" s="122">
        <v>1420000026</v>
      </c>
      <c r="AB1470" s="122">
        <v>1570000026</v>
      </c>
      <c r="AC1470" s="122">
        <v>0</v>
      </c>
      <c r="AD1470" s="121"/>
      <c r="BO1470" s="72" t="s">
        <v>42</v>
      </c>
      <c r="BP1470" s="73" t="s">
        <v>4799</v>
      </c>
      <c r="BQ1470" s="75">
        <v>360000625</v>
      </c>
      <c r="BR1470" s="75">
        <v>396000625</v>
      </c>
      <c r="BS1470" s="75">
        <v>432000625</v>
      </c>
      <c r="BT1470" s="75">
        <v>468000625</v>
      </c>
      <c r="BU1470" s="75">
        <v>495000625</v>
      </c>
      <c r="BV1470" s="75">
        <v>513000625</v>
      </c>
      <c r="BW1470" s="75">
        <v>540000625</v>
      </c>
      <c r="BX1470" s="75">
        <v>567000625</v>
      </c>
      <c r="BY1470" s="75">
        <v>594000625</v>
      </c>
      <c r="BZ1470" s="75">
        <v>0</v>
      </c>
      <c r="CA1470" s="75">
        <v>0</v>
      </c>
    </row>
    <row r="1471" spans="14:79" ht="12" customHeight="1">
      <c r="N1471" s="119" t="s">
        <v>25</v>
      </c>
      <c r="O1471" s="120" t="s">
        <v>3003</v>
      </c>
      <c r="P1471" s="122">
        <v>0</v>
      </c>
      <c r="Q1471" s="122">
        <v>0</v>
      </c>
      <c r="R1471" s="122">
        <v>0</v>
      </c>
      <c r="S1471" s="122">
        <v>0</v>
      </c>
      <c r="T1471" s="122">
        <v>0</v>
      </c>
      <c r="U1471" s="122">
        <v>0</v>
      </c>
      <c r="V1471" s="122">
        <v>0</v>
      </c>
      <c r="W1471" s="122">
        <v>0</v>
      </c>
      <c r="X1471" s="122">
        <v>0</v>
      </c>
      <c r="Y1471" s="122">
        <v>0</v>
      </c>
      <c r="Z1471" s="122">
        <v>875000026</v>
      </c>
      <c r="AA1471" s="122">
        <v>885000026</v>
      </c>
      <c r="AB1471" s="122">
        <v>1175000026</v>
      </c>
      <c r="AC1471" s="122">
        <v>0</v>
      </c>
      <c r="AD1471" s="121"/>
      <c r="BO1471" s="72" t="s">
        <v>42</v>
      </c>
      <c r="BP1471" s="73" t="s">
        <v>4800</v>
      </c>
      <c r="BQ1471" s="75">
        <v>0</v>
      </c>
      <c r="BR1471" s="75">
        <v>351000625</v>
      </c>
      <c r="BS1471" s="75">
        <v>387000625</v>
      </c>
      <c r="BT1471" s="75">
        <v>0</v>
      </c>
      <c r="BU1471" s="75">
        <v>0</v>
      </c>
      <c r="BV1471" s="75">
        <v>0</v>
      </c>
      <c r="BW1471" s="75">
        <v>0</v>
      </c>
      <c r="BX1471" s="75">
        <v>0</v>
      </c>
      <c r="BY1471" s="75">
        <v>0</v>
      </c>
      <c r="BZ1471" s="75">
        <v>0</v>
      </c>
      <c r="CA1471" s="75">
        <v>0</v>
      </c>
    </row>
    <row r="1472" spans="14:79" ht="12" customHeight="1">
      <c r="N1472" s="119" t="s">
        <v>25</v>
      </c>
      <c r="O1472" s="120" t="s">
        <v>2305</v>
      </c>
      <c r="P1472" s="122">
        <v>0</v>
      </c>
      <c r="Q1472" s="122">
        <v>0</v>
      </c>
      <c r="R1472" s="122">
        <v>0</v>
      </c>
      <c r="S1472" s="122">
        <v>0</v>
      </c>
      <c r="T1472" s="122">
        <v>0</v>
      </c>
      <c r="U1472" s="122">
        <v>0</v>
      </c>
      <c r="V1472" s="122">
        <v>0</v>
      </c>
      <c r="W1472" s="122">
        <v>0</v>
      </c>
      <c r="X1472" s="122">
        <v>0</v>
      </c>
      <c r="Y1472" s="122">
        <v>0</v>
      </c>
      <c r="Z1472" s="122">
        <v>2365000026</v>
      </c>
      <c r="AA1472" s="122">
        <v>3070000026</v>
      </c>
      <c r="AB1472" s="122">
        <v>3340000026</v>
      </c>
      <c r="AC1472" s="122">
        <v>0</v>
      </c>
      <c r="AD1472" s="121"/>
      <c r="BO1472" s="72" t="s">
        <v>42</v>
      </c>
      <c r="BP1472" s="73" t="s">
        <v>4801</v>
      </c>
      <c r="BQ1472" s="75">
        <v>333000625</v>
      </c>
      <c r="BR1472" s="75">
        <v>0</v>
      </c>
      <c r="BS1472" s="75">
        <v>0</v>
      </c>
      <c r="BT1472" s="75">
        <v>441000625</v>
      </c>
      <c r="BU1472" s="75">
        <v>0</v>
      </c>
      <c r="BV1472" s="75">
        <v>0</v>
      </c>
      <c r="BW1472" s="75">
        <v>0</v>
      </c>
      <c r="BX1472" s="75">
        <v>0</v>
      </c>
      <c r="BY1472" s="75">
        <v>0</v>
      </c>
      <c r="BZ1472" s="75">
        <v>0</v>
      </c>
      <c r="CA1472" s="75">
        <v>0</v>
      </c>
    </row>
    <row r="1473" spans="14:79" ht="12" customHeight="1">
      <c r="N1473" s="119" t="s">
        <v>25</v>
      </c>
      <c r="O1473" s="120" t="s">
        <v>3348</v>
      </c>
      <c r="P1473" s="121"/>
      <c r="Q1473" s="121"/>
      <c r="R1473" s="121"/>
      <c r="S1473" s="121"/>
      <c r="T1473" s="121"/>
      <c r="U1473" s="121"/>
      <c r="V1473" s="121"/>
      <c r="W1473" s="122">
        <v>1800000026</v>
      </c>
      <c r="X1473" s="121"/>
      <c r="Y1473" s="121"/>
      <c r="Z1473" s="121"/>
      <c r="AA1473" s="121"/>
      <c r="AB1473" s="121"/>
      <c r="AC1473" s="121"/>
      <c r="AD1473" s="121"/>
      <c r="BO1473" s="72" t="s">
        <v>42</v>
      </c>
      <c r="BP1473" s="73" t="s">
        <v>4802</v>
      </c>
      <c r="BQ1473" s="75">
        <v>360000625</v>
      </c>
      <c r="BR1473" s="75">
        <v>396000625</v>
      </c>
      <c r="BS1473" s="75">
        <v>432000625</v>
      </c>
      <c r="BT1473" s="75">
        <v>468000625</v>
      </c>
      <c r="BU1473" s="75">
        <v>495000625</v>
      </c>
      <c r="BV1473" s="75">
        <v>513000625</v>
      </c>
      <c r="BW1473" s="75">
        <v>540000625</v>
      </c>
      <c r="BX1473" s="75">
        <v>567000625</v>
      </c>
      <c r="BY1473" s="75">
        <v>0</v>
      </c>
      <c r="BZ1473" s="75">
        <v>0</v>
      </c>
      <c r="CA1473" s="75">
        <v>0</v>
      </c>
    </row>
    <row r="1474" spans="14:79" ht="12" customHeight="1">
      <c r="N1474" s="119" t="s">
        <v>25</v>
      </c>
      <c r="O1474" s="120" t="s">
        <v>2130</v>
      </c>
      <c r="P1474" s="122">
        <v>0</v>
      </c>
      <c r="Q1474" s="122">
        <v>0</v>
      </c>
      <c r="R1474" s="122">
        <v>0</v>
      </c>
      <c r="S1474" s="122">
        <v>0</v>
      </c>
      <c r="T1474" s="122">
        <v>0</v>
      </c>
      <c r="U1474" s="122">
        <v>0</v>
      </c>
      <c r="V1474" s="122">
        <v>0</v>
      </c>
      <c r="W1474" s="122">
        <v>0</v>
      </c>
      <c r="X1474" s="122">
        <v>0</v>
      </c>
      <c r="Y1474" s="122">
        <v>0</v>
      </c>
      <c r="Z1474" s="122">
        <v>0</v>
      </c>
      <c r="AA1474" s="122">
        <v>3320000026</v>
      </c>
      <c r="AB1474" s="122">
        <v>0</v>
      </c>
      <c r="AC1474" s="122">
        <v>0</v>
      </c>
      <c r="AD1474" s="121"/>
      <c r="BO1474" s="72" t="s">
        <v>42</v>
      </c>
      <c r="BP1474" s="73" t="s">
        <v>4803</v>
      </c>
      <c r="BQ1474" s="75">
        <v>0</v>
      </c>
      <c r="BR1474" s="75">
        <v>0</v>
      </c>
      <c r="BS1474" s="75">
        <v>540000625</v>
      </c>
      <c r="BT1474" s="75">
        <v>540000625</v>
      </c>
      <c r="BU1474" s="75">
        <v>0</v>
      </c>
      <c r="BV1474" s="75">
        <v>0</v>
      </c>
      <c r="BW1474" s="75">
        <v>0</v>
      </c>
      <c r="BX1474" s="75">
        <v>0</v>
      </c>
      <c r="BY1474" s="75">
        <v>0</v>
      </c>
      <c r="BZ1474" s="75">
        <v>0</v>
      </c>
      <c r="CA1474" s="75">
        <v>0</v>
      </c>
    </row>
    <row r="1475" spans="14:79" ht="12" customHeight="1">
      <c r="N1475" s="119" t="s">
        <v>25</v>
      </c>
      <c r="O1475" s="120" t="s">
        <v>2424</v>
      </c>
      <c r="P1475" s="122">
        <v>0</v>
      </c>
      <c r="Q1475" s="122">
        <v>0</v>
      </c>
      <c r="R1475" s="122">
        <v>0</v>
      </c>
      <c r="S1475" s="122">
        <v>0</v>
      </c>
      <c r="T1475" s="122">
        <v>0</v>
      </c>
      <c r="U1475" s="122">
        <v>0</v>
      </c>
      <c r="V1475" s="122">
        <v>0</v>
      </c>
      <c r="W1475" s="122">
        <v>0</v>
      </c>
      <c r="X1475" s="122">
        <v>0</v>
      </c>
      <c r="Y1475" s="122">
        <v>0</v>
      </c>
      <c r="Z1475" s="122">
        <v>0</v>
      </c>
      <c r="AA1475" s="122">
        <v>3320000026</v>
      </c>
      <c r="AB1475" s="122">
        <v>0</v>
      </c>
      <c r="AC1475" s="122">
        <v>0</v>
      </c>
      <c r="AD1475" s="121"/>
      <c r="BO1475" s="72" t="s">
        <v>42</v>
      </c>
      <c r="BP1475" s="73" t="s">
        <v>4804</v>
      </c>
      <c r="BQ1475" s="75">
        <v>360000625</v>
      </c>
      <c r="BR1475" s="75">
        <v>396000625</v>
      </c>
      <c r="BS1475" s="75">
        <v>432000625</v>
      </c>
      <c r="BT1475" s="75">
        <v>468000625</v>
      </c>
      <c r="BU1475" s="75">
        <v>0</v>
      </c>
      <c r="BV1475" s="75">
        <v>0</v>
      </c>
      <c r="BW1475" s="75">
        <v>0</v>
      </c>
      <c r="BX1475" s="75">
        <v>0</v>
      </c>
      <c r="BY1475" s="75">
        <v>0</v>
      </c>
      <c r="BZ1475" s="75">
        <v>0</v>
      </c>
      <c r="CA1475" s="75">
        <v>0</v>
      </c>
    </row>
    <row r="1476" spans="14:79" ht="12" customHeight="1">
      <c r="N1476" s="119" t="s">
        <v>25</v>
      </c>
      <c r="O1476" s="120" t="s">
        <v>1686</v>
      </c>
      <c r="P1476" s="122">
        <v>2750000026</v>
      </c>
      <c r="Q1476" s="122">
        <v>0</v>
      </c>
      <c r="R1476" s="122">
        <v>0</v>
      </c>
      <c r="S1476" s="122">
        <v>0</v>
      </c>
      <c r="T1476" s="122">
        <v>0</v>
      </c>
      <c r="U1476" s="122">
        <v>0</v>
      </c>
      <c r="V1476" s="122">
        <v>0</v>
      </c>
      <c r="W1476" s="122">
        <v>0</v>
      </c>
      <c r="X1476" s="122">
        <v>0</v>
      </c>
      <c r="Y1476" s="122">
        <v>0</v>
      </c>
      <c r="Z1476" s="122">
        <v>0</v>
      </c>
      <c r="AA1476" s="122">
        <v>0</v>
      </c>
      <c r="AB1476" s="122">
        <v>0</v>
      </c>
      <c r="AC1476" s="122">
        <v>0</v>
      </c>
      <c r="AD1476" s="121"/>
      <c r="BO1476" s="72" t="s">
        <v>42</v>
      </c>
      <c r="BP1476" s="73" t="s">
        <v>4804</v>
      </c>
      <c r="BQ1476" s="75">
        <v>0</v>
      </c>
      <c r="BR1476" s="75">
        <v>0</v>
      </c>
      <c r="BS1476" s="75">
        <v>432000625</v>
      </c>
      <c r="BT1476" s="75">
        <v>0</v>
      </c>
      <c r="BU1476" s="75">
        <v>0</v>
      </c>
      <c r="BV1476" s="75">
        <v>0</v>
      </c>
      <c r="BW1476" s="75">
        <v>0</v>
      </c>
      <c r="BX1476" s="75">
        <v>0</v>
      </c>
      <c r="BY1476" s="75">
        <v>0</v>
      </c>
      <c r="BZ1476" s="75">
        <v>0</v>
      </c>
      <c r="CA1476" s="75">
        <v>0</v>
      </c>
    </row>
    <row r="1477" spans="14:79" ht="12" customHeight="1">
      <c r="N1477" s="119" t="s">
        <v>25</v>
      </c>
      <c r="O1477" s="120" t="s">
        <v>894</v>
      </c>
      <c r="P1477" s="122">
        <v>0</v>
      </c>
      <c r="Q1477" s="122">
        <v>0</v>
      </c>
      <c r="R1477" s="122">
        <v>0</v>
      </c>
      <c r="S1477" s="122">
        <v>0</v>
      </c>
      <c r="T1477" s="122">
        <v>0</v>
      </c>
      <c r="U1477" s="122">
        <v>0</v>
      </c>
      <c r="V1477" s="122">
        <v>0</v>
      </c>
      <c r="W1477" s="122">
        <v>0</v>
      </c>
      <c r="X1477" s="122">
        <v>5250000026</v>
      </c>
      <c r="Y1477" s="122">
        <v>5435000026</v>
      </c>
      <c r="Z1477" s="122">
        <v>5700000026</v>
      </c>
      <c r="AA1477" s="122">
        <v>6250000026</v>
      </c>
      <c r="AB1477" s="122">
        <v>6650000026</v>
      </c>
      <c r="AC1477" s="122">
        <v>0</v>
      </c>
      <c r="AD1477" s="121"/>
      <c r="BO1477" s="72" t="s">
        <v>42</v>
      </c>
      <c r="BP1477" s="73" t="s">
        <v>4805</v>
      </c>
      <c r="BQ1477" s="75">
        <v>405000625</v>
      </c>
      <c r="BR1477" s="75">
        <v>0</v>
      </c>
      <c r="BS1477" s="75">
        <v>0</v>
      </c>
      <c r="BT1477" s="75">
        <v>522000625</v>
      </c>
      <c r="BU1477" s="75">
        <v>549000625</v>
      </c>
      <c r="BV1477" s="75">
        <v>0</v>
      </c>
      <c r="BW1477" s="75">
        <v>0</v>
      </c>
      <c r="BX1477" s="75">
        <v>0</v>
      </c>
      <c r="BY1477" s="75">
        <v>0</v>
      </c>
      <c r="BZ1477" s="75">
        <v>0</v>
      </c>
      <c r="CA1477" s="75">
        <v>0</v>
      </c>
    </row>
    <row r="1478" spans="14:79" ht="12" customHeight="1">
      <c r="N1478" s="119" t="s">
        <v>25</v>
      </c>
      <c r="O1478" s="120" t="s">
        <v>2664</v>
      </c>
      <c r="P1478" s="122">
        <v>0</v>
      </c>
      <c r="Q1478" s="122">
        <v>0</v>
      </c>
      <c r="R1478" s="122">
        <v>0</v>
      </c>
      <c r="S1478" s="122">
        <v>0</v>
      </c>
      <c r="T1478" s="122">
        <v>0</v>
      </c>
      <c r="U1478" s="122">
        <v>0</v>
      </c>
      <c r="V1478" s="122">
        <v>0</v>
      </c>
      <c r="W1478" s="122">
        <v>4820000026</v>
      </c>
      <c r="X1478" s="122">
        <v>5225000026</v>
      </c>
      <c r="Y1478" s="122">
        <v>5400000026</v>
      </c>
      <c r="Z1478" s="122">
        <v>5700000026</v>
      </c>
      <c r="AA1478" s="122">
        <v>6250000026</v>
      </c>
      <c r="AB1478" s="122">
        <v>6650000026</v>
      </c>
      <c r="AC1478" s="122">
        <v>0</v>
      </c>
      <c r="AD1478" s="121"/>
      <c r="BO1478" s="72" t="s">
        <v>42</v>
      </c>
      <c r="BP1478" s="73" t="s">
        <v>4806</v>
      </c>
      <c r="BQ1478" s="75">
        <v>0</v>
      </c>
      <c r="BR1478" s="75">
        <v>450000625</v>
      </c>
      <c r="BS1478" s="75">
        <v>432000625</v>
      </c>
      <c r="BT1478" s="75">
        <v>468000625</v>
      </c>
      <c r="BU1478" s="75">
        <v>495000625</v>
      </c>
      <c r="BV1478" s="75">
        <v>513000625</v>
      </c>
      <c r="BW1478" s="75">
        <v>540000625</v>
      </c>
      <c r="BX1478" s="75">
        <v>567000625</v>
      </c>
      <c r="BY1478" s="75">
        <v>594000625</v>
      </c>
      <c r="BZ1478" s="75">
        <v>0</v>
      </c>
      <c r="CA1478" s="75">
        <v>0</v>
      </c>
    </row>
    <row r="1479" spans="14:79" ht="12" customHeight="1">
      <c r="N1479" s="119" t="s">
        <v>25</v>
      </c>
      <c r="O1479" s="120" t="s">
        <v>2665</v>
      </c>
      <c r="P1479" s="122">
        <v>0</v>
      </c>
      <c r="Q1479" s="122">
        <v>0</v>
      </c>
      <c r="R1479" s="122">
        <v>0</v>
      </c>
      <c r="S1479" s="122">
        <v>0</v>
      </c>
      <c r="T1479" s="122">
        <v>0</v>
      </c>
      <c r="U1479" s="122">
        <v>0</v>
      </c>
      <c r="V1479" s="122">
        <v>0</v>
      </c>
      <c r="W1479" s="122">
        <v>0</v>
      </c>
      <c r="X1479" s="122">
        <v>0</v>
      </c>
      <c r="Y1479" s="122">
        <v>0</v>
      </c>
      <c r="Z1479" s="122">
        <v>0</v>
      </c>
      <c r="AA1479" s="122">
        <v>6200000026</v>
      </c>
      <c r="AB1479" s="122">
        <v>7050000026</v>
      </c>
      <c r="AC1479" s="122">
        <v>0</v>
      </c>
      <c r="AD1479" s="121"/>
      <c r="BO1479" s="72" t="s">
        <v>42</v>
      </c>
      <c r="BP1479" s="73" t="s">
        <v>4807</v>
      </c>
      <c r="BQ1479" s="75">
        <v>360000625</v>
      </c>
      <c r="BR1479" s="75">
        <v>396000625</v>
      </c>
      <c r="BS1479" s="75">
        <v>432000625</v>
      </c>
      <c r="BT1479" s="75">
        <v>468000625</v>
      </c>
      <c r="BU1479" s="75">
        <v>495000625</v>
      </c>
      <c r="BV1479" s="75">
        <v>513000625</v>
      </c>
      <c r="BW1479" s="75">
        <v>540000625</v>
      </c>
      <c r="BX1479" s="75">
        <v>567000625</v>
      </c>
      <c r="BY1479" s="75">
        <v>0</v>
      </c>
      <c r="BZ1479" s="75">
        <v>0</v>
      </c>
      <c r="CA1479" s="75">
        <v>0</v>
      </c>
    </row>
    <row r="1480" spans="14:79" ht="12" customHeight="1">
      <c r="N1480" s="119" t="s">
        <v>25</v>
      </c>
      <c r="O1480" s="120" t="s">
        <v>2666</v>
      </c>
      <c r="P1480" s="122">
        <v>0</v>
      </c>
      <c r="Q1480" s="122">
        <v>3205000026</v>
      </c>
      <c r="R1480" s="122">
        <v>0</v>
      </c>
      <c r="S1480" s="122">
        <v>0</v>
      </c>
      <c r="T1480" s="122">
        <v>0</v>
      </c>
      <c r="U1480" s="122">
        <v>0</v>
      </c>
      <c r="V1480" s="122">
        <v>0</v>
      </c>
      <c r="W1480" s="122">
        <v>0</v>
      </c>
      <c r="X1480" s="122">
        <v>0</v>
      </c>
      <c r="Y1480" s="122">
        <v>0</v>
      </c>
      <c r="Z1480" s="122">
        <v>0</v>
      </c>
      <c r="AA1480" s="122">
        <v>0</v>
      </c>
      <c r="AB1480" s="122">
        <v>0</v>
      </c>
      <c r="AC1480" s="122">
        <v>0</v>
      </c>
      <c r="AD1480" s="121"/>
      <c r="BO1480" s="72" t="s">
        <v>42</v>
      </c>
      <c r="BP1480" s="73" t="s">
        <v>4808</v>
      </c>
      <c r="BQ1480" s="75">
        <v>432000625</v>
      </c>
      <c r="BR1480" s="75">
        <v>468000625</v>
      </c>
      <c r="BS1480" s="75">
        <v>0</v>
      </c>
      <c r="BT1480" s="75">
        <v>513000625</v>
      </c>
      <c r="BU1480" s="75">
        <v>540000625</v>
      </c>
      <c r="BV1480" s="75">
        <v>0</v>
      </c>
      <c r="BW1480" s="75">
        <v>0</v>
      </c>
      <c r="BX1480" s="75">
        <v>0</v>
      </c>
      <c r="BY1480" s="75">
        <v>0</v>
      </c>
      <c r="BZ1480" s="75">
        <v>0</v>
      </c>
      <c r="CA1480" s="75">
        <v>0</v>
      </c>
    </row>
    <row r="1481" spans="14:79" ht="12" customHeight="1">
      <c r="N1481" s="119" t="s">
        <v>25</v>
      </c>
      <c r="O1481" s="120" t="s">
        <v>2421</v>
      </c>
      <c r="P1481" s="122">
        <v>0</v>
      </c>
      <c r="Q1481" s="122">
        <v>0</v>
      </c>
      <c r="R1481" s="122">
        <v>0</v>
      </c>
      <c r="S1481" s="122">
        <v>0</v>
      </c>
      <c r="T1481" s="122">
        <v>0</v>
      </c>
      <c r="U1481" s="122">
        <v>0</v>
      </c>
      <c r="V1481" s="122">
        <v>0</v>
      </c>
      <c r="W1481" s="122">
        <v>0</v>
      </c>
      <c r="X1481" s="122">
        <v>0</v>
      </c>
      <c r="Y1481" s="122">
        <v>0</v>
      </c>
      <c r="Z1481" s="122">
        <v>0</v>
      </c>
      <c r="AA1481" s="122">
        <v>7320000026</v>
      </c>
      <c r="AB1481" s="122">
        <v>8250000026</v>
      </c>
      <c r="AC1481" s="122">
        <v>12750000026</v>
      </c>
      <c r="AD1481" s="121"/>
      <c r="BO1481" s="72" t="s">
        <v>42</v>
      </c>
      <c r="BP1481" s="73" t="s">
        <v>4809</v>
      </c>
      <c r="BQ1481" s="75">
        <v>288000625</v>
      </c>
      <c r="BR1481" s="75">
        <v>324000625</v>
      </c>
      <c r="BS1481" s="75">
        <v>360000625</v>
      </c>
      <c r="BT1481" s="75">
        <v>396000625</v>
      </c>
      <c r="BU1481" s="75">
        <v>423000625</v>
      </c>
      <c r="BV1481" s="75">
        <v>441000625</v>
      </c>
      <c r="BW1481" s="75">
        <v>468000625</v>
      </c>
      <c r="BX1481" s="75">
        <v>495000625</v>
      </c>
      <c r="BY1481" s="75">
        <v>0</v>
      </c>
      <c r="BZ1481" s="75">
        <v>0</v>
      </c>
      <c r="CA1481" s="75">
        <v>0</v>
      </c>
    </row>
    <row r="1482" spans="14:79" ht="12" customHeight="1">
      <c r="N1482" s="119" t="s">
        <v>25</v>
      </c>
      <c r="O1482" s="120" t="s">
        <v>2306</v>
      </c>
      <c r="P1482" s="122">
        <v>0</v>
      </c>
      <c r="Q1482" s="122">
        <v>0</v>
      </c>
      <c r="R1482" s="122">
        <v>0</v>
      </c>
      <c r="S1482" s="122">
        <v>0</v>
      </c>
      <c r="T1482" s="122">
        <v>0</v>
      </c>
      <c r="U1482" s="122">
        <v>0</v>
      </c>
      <c r="V1482" s="122">
        <v>0</v>
      </c>
      <c r="W1482" s="122">
        <v>0</v>
      </c>
      <c r="X1482" s="122">
        <v>0</v>
      </c>
      <c r="Y1482" s="122">
        <v>0</v>
      </c>
      <c r="Z1482" s="122">
        <v>0</v>
      </c>
      <c r="AA1482" s="122">
        <v>4040000026</v>
      </c>
      <c r="AB1482" s="122">
        <v>0</v>
      </c>
      <c r="AC1482" s="122">
        <v>0</v>
      </c>
      <c r="AD1482" s="121"/>
      <c r="BO1482" s="72" t="s">
        <v>42</v>
      </c>
      <c r="BP1482" s="73" t="s">
        <v>4810</v>
      </c>
      <c r="BQ1482" s="75">
        <v>0</v>
      </c>
      <c r="BR1482" s="75">
        <v>0</v>
      </c>
      <c r="BS1482" s="75">
        <v>0</v>
      </c>
      <c r="BT1482" s="75">
        <v>513000625</v>
      </c>
      <c r="BU1482" s="75">
        <v>540000625</v>
      </c>
      <c r="BV1482" s="75">
        <v>0</v>
      </c>
      <c r="BW1482" s="75">
        <v>0</v>
      </c>
      <c r="BX1482" s="75">
        <v>0</v>
      </c>
      <c r="BY1482" s="75">
        <v>0</v>
      </c>
      <c r="BZ1482" s="75">
        <v>0</v>
      </c>
      <c r="CA1482" s="75">
        <v>0</v>
      </c>
    </row>
    <row r="1483" spans="14:79" ht="12" customHeight="1">
      <c r="N1483" s="119" t="s">
        <v>25</v>
      </c>
      <c r="O1483" s="120" t="s">
        <v>2822</v>
      </c>
      <c r="P1483" s="122">
        <v>0</v>
      </c>
      <c r="Q1483" s="122">
        <v>0</v>
      </c>
      <c r="R1483" s="122">
        <v>0</v>
      </c>
      <c r="S1483" s="122">
        <v>0</v>
      </c>
      <c r="T1483" s="122">
        <v>0</v>
      </c>
      <c r="U1483" s="122">
        <v>0</v>
      </c>
      <c r="V1483" s="122">
        <v>0</v>
      </c>
      <c r="W1483" s="122">
        <v>4820000026</v>
      </c>
      <c r="X1483" s="122">
        <v>5225000026</v>
      </c>
      <c r="Y1483" s="122">
        <v>5400000026</v>
      </c>
      <c r="Z1483" s="122">
        <v>5700000026</v>
      </c>
      <c r="AA1483" s="122">
        <v>6250000026</v>
      </c>
      <c r="AB1483" s="122">
        <v>6650000026</v>
      </c>
      <c r="AC1483" s="122">
        <v>0</v>
      </c>
      <c r="AD1483" s="121"/>
      <c r="BO1483" s="72" t="s">
        <v>42</v>
      </c>
      <c r="BP1483" s="73" t="s">
        <v>4811</v>
      </c>
      <c r="BQ1483" s="75">
        <v>405000625</v>
      </c>
      <c r="BR1483" s="75">
        <v>441000625</v>
      </c>
      <c r="BS1483" s="75">
        <v>477000625</v>
      </c>
      <c r="BT1483" s="75">
        <v>400000725</v>
      </c>
      <c r="BU1483" s="75">
        <v>540000625</v>
      </c>
      <c r="BV1483" s="75">
        <v>0</v>
      </c>
      <c r="BW1483" s="75">
        <v>0</v>
      </c>
      <c r="BX1483" s="75">
        <v>0</v>
      </c>
      <c r="BY1483" s="75">
        <v>0</v>
      </c>
      <c r="BZ1483" s="75">
        <v>0</v>
      </c>
      <c r="CA1483" s="75">
        <v>0</v>
      </c>
    </row>
    <row r="1484" spans="14:79" ht="12" customHeight="1">
      <c r="N1484" s="119" t="s">
        <v>25</v>
      </c>
      <c r="O1484" s="120" t="s">
        <v>2307</v>
      </c>
      <c r="P1484" s="122">
        <v>0</v>
      </c>
      <c r="Q1484" s="122">
        <v>2265000026</v>
      </c>
      <c r="R1484" s="122">
        <v>0</v>
      </c>
      <c r="S1484" s="122">
        <v>0</v>
      </c>
      <c r="T1484" s="122">
        <v>0</v>
      </c>
      <c r="U1484" s="122">
        <v>0</v>
      </c>
      <c r="V1484" s="122">
        <v>0</v>
      </c>
      <c r="W1484" s="122">
        <v>4820000026</v>
      </c>
      <c r="X1484" s="122">
        <v>5225000026</v>
      </c>
      <c r="Y1484" s="122">
        <v>5400000026</v>
      </c>
      <c r="Z1484" s="122">
        <v>5700000026</v>
      </c>
      <c r="AA1484" s="122">
        <v>6250000026</v>
      </c>
      <c r="AB1484" s="122">
        <v>6650000026</v>
      </c>
      <c r="AC1484" s="122">
        <v>0</v>
      </c>
      <c r="AD1484" s="121"/>
      <c r="BO1484" s="72" t="s">
        <v>42</v>
      </c>
      <c r="BP1484" s="73" t="s">
        <v>4812</v>
      </c>
      <c r="BQ1484" s="75">
        <v>432000625</v>
      </c>
      <c r="BR1484" s="75">
        <v>468000625</v>
      </c>
      <c r="BS1484" s="75">
        <v>0</v>
      </c>
      <c r="BT1484" s="75">
        <v>0</v>
      </c>
      <c r="BU1484" s="75">
        <v>567000625</v>
      </c>
      <c r="BV1484" s="75">
        <v>0</v>
      </c>
      <c r="BW1484" s="75">
        <v>0</v>
      </c>
      <c r="BX1484" s="75">
        <v>0</v>
      </c>
      <c r="BY1484" s="75">
        <v>0</v>
      </c>
      <c r="BZ1484" s="75">
        <v>0</v>
      </c>
      <c r="CA1484" s="75">
        <v>0</v>
      </c>
    </row>
    <row r="1485" spans="14:79" ht="12" customHeight="1">
      <c r="N1485" s="119" t="s">
        <v>25</v>
      </c>
      <c r="O1485" s="120" t="s">
        <v>3004</v>
      </c>
      <c r="P1485" s="122">
        <v>0</v>
      </c>
      <c r="Q1485" s="122">
        <v>0</v>
      </c>
      <c r="R1485" s="122">
        <v>0</v>
      </c>
      <c r="S1485" s="122">
        <v>0</v>
      </c>
      <c r="T1485" s="122">
        <v>0</v>
      </c>
      <c r="U1485" s="122">
        <v>0</v>
      </c>
      <c r="V1485" s="122">
        <v>0</v>
      </c>
      <c r="W1485" s="122">
        <v>0</v>
      </c>
      <c r="X1485" s="122">
        <v>0</v>
      </c>
      <c r="Y1485" s="122">
        <v>0</v>
      </c>
      <c r="Z1485" s="122">
        <v>0</v>
      </c>
      <c r="AA1485" s="122">
        <v>7320000026</v>
      </c>
      <c r="AB1485" s="122">
        <v>8250000026</v>
      </c>
      <c r="AC1485" s="122">
        <v>12750000026</v>
      </c>
      <c r="AD1485" s="121"/>
      <c r="BO1485" s="72" t="s">
        <v>42</v>
      </c>
      <c r="BP1485" s="73" t="s">
        <v>4813</v>
      </c>
      <c r="BQ1485" s="75">
        <v>405000625</v>
      </c>
      <c r="BR1485" s="75">
        <v>441000625</v>
      </c>
      <c r="BS1485" s="75">
        <v>477000625</v>
      </c>
      <c r="BT1485" s="75">
        <v>513000625</v>
      </c>
      <c r="BU1485" s="75">
        <v>540000625</v>
      </c>
      <c r="BV1485" s="75">
        <v>558000625</v>
      </c>
      <c r="BW1485" s="75">
        <v>585000625</v>
      </c>
      <c r="BX1485" s="75">
        <v>612000625</v>
      </c>
      <c r="BY1485" s="75">
        <v>0</v>
      </c>
      <c r="BZ1485" s="75">
        <v>0</v>
      </c>
      <c r="CA1485" s="75">
        <v>0</v>
      </c>
    </row>
    <row r="1486" spans="14:79" ht="12" customHeight="1">
      <c r="N1486" s="119" t="s">
        <v>25</v>
      </c>
      <c r="O1486" s="120" t="s">
        <v>1749</v>
      </c>
      <c r="P1486" s="122">
        <v>0</v>
      </c>
      <c r="Q1486" s="122">
        <v>0</v>
      </c>
      <c r="R1486" s="122">
        <v>0</v>
      </c>
      <c r="S1486" s="122">
        <v>0</v>
      </c>
      <c r="T1486" s="122">
        <v>0</v>
      </c>
      <c r="U1486" s="122">
        <v>0</v>
      </c>
      <c r="V1486" s="122">
        <v>460000026</v>
      </c>
      <c r="W1486" s="122">
        <v>520000026</v>
      </c>
      <c r="X1486" s="122">
        <v>605000026</v>
      </c>
      <c r="Y1486" s="122">
        <v>690000026</v>
      </c>
      <c r="Z1486" s="122">
        <v>750000026</v>
      </c>
      <c r="AA1486" s="122">
        <v>0</v>
      </c>
      <c r="AB1486" s="122">
        <v>0</v>
      </c>
      <c r="AC1486" s="122">
        <v>0</v>
      </c>
      <c r="AD1486" s="121"/>
      <c r="BO1486" s="72" t="s">
        <v>42</v>
      </c>
      <c r="BP1486" s="73" t="s">
        <v>4814</v>
      </c>
      <c r="BQ1486" s="75">
        <v>540000625</v>
      </c>
      <c r="BR1486" s="75">
        <v>450000625</v>
      </c>
      <c r="BS1486" s="75">
        <v>603000625</v>
      </c>
      <c r="BT1486" s="75">
        <v>639000625</v>
      </c>
      <c r="BU1486" s="75">
        <v>666000625</v>
      </c>
      <c r="BV1486" s="75">
        <v>702000625</v>
      </c>
      <c r="BW1486" s="75">
        <v>729000625</v>
      </c>
      <c r="BX1486" s="75">
        <v>765000625</v>
      </c>
      <c r="BY1486" s="75">
        <v>0</v>
      </c>
      <c r="BZ1486" s="75">
        <v>0</v>
      </c>
      <c r="CA1486" s="75">
        <v>0</v>
      </c>
    </row>
    <row r="1487" spans="14:79" ht="12" customHeight="1">
      <c r="N1487" s="119" t="s">
        <v>25</v>
      </c>
      <c r="O1487" s="120" t="s">
        <v>1545</v>
      </c>
      <c r="P1487" s="122">
        <v>0</v>
      </c>
      <c r="Q1487" s="122">
        <v>0</v>
      </c>
      <c r="R1487" s="122">
        <v>0</v>
      </c>
      <c r="S1487" s="122">
        <v>535000026</v>
      </c>
      <c r="T1487" s="122">
        <v>625000026</v>
      </c>
      <c r="U1487" s="122">
        <v>0</v>
      </c>
      <c r="V1487" s="122">
        <v>0</v>
      </c>
      <c r="W1487" s="122">
        <v>0</v>
      </c>
      <c r="X1487" s="122">
        <v>0</v>
      </c>
      <c r="Y1487" s="122">
        <v>0</v>
      </c>
      <c r="Z1487" s="122">
        <v>0</v>
      </c>
      <c r="AA1487" s="122">
        <v>0</v>
      </c>
      <c r="AB1487" s="122">
        <v>0</v>
      </c>
      <c r="AC1487" s="122">
        <v>0</v>
      </c>
      <c r="AD1487" s="121"/>
      <c r="BO1487" s="72" t="s">
        <v>42</v>
      </c>
      <c r="BP1487" s="73" t="s">
        <v>4815</v>
      </c>
      <c r="BQ1487" s="75">
        <v>549000625</v>
      </c>
      <c r="BR1487" s="75">
        <v>585000625</v>
      </c>
      <c r="BS1487" s="75">
        <v>621000625</v>
      </c>
      <c r="BT1487" s="75">
        <v>657000625</v>
      </c>
      <c r="BU1487" s="75">
        <v>684000625</v>
      </c>
      <c r="BV1487" s="75">
        <v>702000625</v>
      </c>
      <c r="BW1487" s="75">
        <v>729000625</v>
      </c>
      <c r="BX1487" s="75">
        <v>0</v>
      </c>
      <c r="BY1487" s="75">
        <v>0</v>
      </c>
      <c r="BZ1487" s="75">
        <v>0</v>
      </c>
      <c r="CA1487" s="75">
        <v>0</v>
      </c>
    </row>
    <row r="1488" spans="14:79" ht="12" customHeight="1">
      <c r="N1488" s="119" t="s">
        <v>25</v>
      </c>
      <c r="O1488" s="120" t="s">
        <v>1546</v>
      </c>
      <c r="P1488" s="122">
        <v>0</v>
      </c>
      <c r="Q1488" s="122">
        <v>0</v>
      </c>
      <c r="R1488" s="122">
        <v>0</v>
      </c>
      <c r="S1488" s="122">
        <v>0</v>
      </c>
      <c r="T1488" s="122">
        <v>0</v>
      </c>
      <c r="U1488" s="122">
        <v>0</v>
      </c>
      <c r="V1488" s="122">
        <v>480000026</v>
      </c>
      <c r="W1488" s="122">
        <v>525000026</v>
      </c>
      <c r="X1488" s="122">
        <v>640000026</v>
      </c>
      <c r="Y1488" s="122">
        <v>715000026</v>
      </c>
      <c r="Z1488" s="122">
        <v>785000026</v>
      </c>
      <c r="AA1488" s="122">
        <v>0</v>
      </c>
      <c r="AB1488" s="122">
        <v>0</v>
      </c>
      <c r="AC1488" s="122">
        <v>0</v>
      </c>
      <c r="AD1488" s="121"/>
      <c r="BO1488" s="72" t="s">
        <v>42</v>
      </c>
      <c r="BP1488" s="73" t="s">
        <v>4816</v>
      </c>
      <c r="BQ1488" s="75">
        <v>0</v>
      </c>
      <c r="BR1488" s="75">
        <v>396000625</v>
      </c>
      <c r="BS1488" s="75">
        <v>432000625</v>
      </c>
      <c r="BT1488" s="75">
        <v>0</v>
      </c>
      <c r="BU1488" s="75">
        <v>0</v>
      </c>
      <c r="BV1488" s="75">
        <v>0</v>
      </c>
      <c r="BW1488" s="75">
        <v>540000625</v>
      </c>
      <c r="BX1488" s="75">
        <v>0</v>
      </c>
      <c r="BY1488" s="75">
        <v>0</v>
      </c>
      <c r="BZ1488" s="75">
        <v>0</v>
      </c>
      <c r="CA1488" s="75">
        <v>0</v>
      </c>
    </row>
    <row r="1489" spans="14:79" ht="12" customHeight="1">
      <c r="N1489" s="119" t="s">
        <v>25</v>
      </c>
      <c r="O1489" s="120" t="s">
        <v>2565</v>
      </c>
      <c r="P1489" s="122">
        <v>0</v>
      </c>
      <c r="Q1489" s="122">
        <v>0</v>
      </c>
      <c r="R1489" s="122">
        <v>0</v>
      </c>
      <c r="S1489" s="122">
        <v>535000026</v>
      </c>
      <c r="T1489" s="122">
        <v>625000026</v>
      </c>
      <c r="U1489" s="122">
        <v>0</v>
      </c>
      <c r="V1489" s="122">
        <v>0</v>
      </c>
      <c r="W1489" s="122">
        <v>0</v>
      </c>
      <c r="X1489" s="122">
        <v>0</v>
      </c>
      <c r="Y1489" s="122">
        <v>0</v>
      </c>
      <c r="Z1489" s="122">
        <v>0</v>
      </c>
      <c r="AA1489" s="122">
        <v>0</v>
      </c>
      <c r="AB1489" s="122">
        <v>0</v>
      </c>
      <c r="AC1489" s="122">
        <v>0</v>
      </c>
      <c r="AD1489" s="121"/>
      <c r="BO1489" s="72" t="s">
        <v>42</v>
      </c>
      <c r="BP1489" s="73" t="s">
        <v>4817</v>
      </c>
      <c r="BQ1489" s="75">
        <v>0</v>
      </c>
      <c r="BR1489" s="75">
        <v>400000026</v>
      </c>
      <c r="BS1489" s="75">
        <v>432000625</v>
      </c>
      <c r="BT1489" s="75">
        <v>477000625</v>
      </c>
      <c r="BU1489" s="75">
        <v>504000625</v>
      </c>
      <c r="BV1489" s="75">
        <v>0</v>
      </c>
      <c r="BW1489" s="75">
        <v>0</v>
      </c>
      <c r="BX1489" s="75">
        <v>0</v>
      </c>
      <c r="BY1489" s="75">
        <v>0</v>
      </c>
      <c r="BZ1489" s="75">
        <v>0</v>
      </c>
      <c r="CA1489" s="75">
        <v>0</v>
      </c>
    </row>
    <row r="1490" spans="14:79" ht="12" customHeight="1">
      <c r="N1490" s="119" t="s">
        <v>25</v>
      </c>
      <c r="O1490" s="120" t="s">
        <v>1454</v>
      </c>
      <c r="P1490" s="122">
        <v>0</v>
      </c>
      <c r="Q1490" s="122">
        <v>0</v>
      </c>
      <c r="R1490" s="122">
        <v>0</v>
      </c>
      <c r="S1490" s="122">
        <v>0</v>
      </c>
      <c r="T1490" s="122">
        <v>360000026</v>
      </c>
      <c r="U1490" s="122">
        <v>390000026</v>
      </c>
      <c r="V1490" s="122">
        <v>0</v>
      </c>
      <c r="W1490" s="122">
        <v>0</v>
      </c>
      <c r="X1490" s="122">
        <v>0</v>
      </c>
      <c r="Y1490" s="122">
        <v>0</v>
      </c>
      <c r="Z1490" s="122">
        <v>0</v>
      </c>
      <c r="AA1490" s="122">
        <v>0</v>
      </c>
      <c r="AB1490" s="122">
        <v>0</v>
      </c>
      <c r="AC1490" s="122">
        <v>0</v>
      </c>
      <c r="AD1490" s="121"/>
      <c r="BO1490" s="72" t="s">
        <v>42</v>
      </c>
      <c r="BP1490" s="73" t="s">
        <v>4818</v>
      </c>
      <c r="BQ1490" s="75">
        <v>0</v>
      </c>
      <c r="BR1490" s="75">
        <v>450000625</v>
      </c>
      <c r="BS1490" s="75">
        <v>486000625</v>
      </c>
      <c r="BT1490" s="75">
        <v>522000625</v>
      </c>
      <c r="BU1490" s="75">
        <v>549000625</v>
      </c>
      <c r="BV1490" s="75">
        <v>567000625</v>
      </c>
      <c r="BW1490" s="75">
        <v>594000625</v>
      </c>
      <c r="BX1490" s="75">
        <v>621000625</v>
      </c>
      <c r="BY1490" s="75">
        <v>675000625</v>
      </c>
      <c r="BZ1490" s="75">
        <v>0</v>
      </c>
      <c r="CA1490" s="75">
        <v>0</v>
      </c>
    </row>
    <row r="1491" spans="14:79" ht="12" customHeight="1">
      <c r="N1491" s="119" t="s">
        <v>25</v>
      </c>
      <c r="O1491" s="120" t="s">
        <v>1455</v>
      </c>
      <c r="P1491" s="122">
        <v>0</v>
      </c>
      <c r="Q1491" s="122">
        <v>0</v>
      </c>
      <c r="R1491" s="122">
        <v>0</v>
      </c>
      <c r="S1491" s="122">
        <v>0</v>
      </c>
      <c r="T1491" s="122">
        <v>325000026</v>
      </c>
      <c r="U1491" s="122">
        <v>375000026</v>
      </c>
      <c r="V1491" s="122">
        <v>0</v>
      </c>
      <c r="W1491" s="122">
        <v>0</v>
      </c>
      <c r="X1491" s="122">
        <v>0</v>
      </c>
      <c r="Y1491" s="122">
        <v>0</v>
      </c>
      <c r="Z1491" s="122">
        <v>0</v>
      </c>
      <c r="AA1491" s="122">
        <v>0</v>
      </c>
      <c r="AB1491" s="122">
        <v>0</v>
      </c>
      <c r="AC1491" s="122">
        <v>0</v>
      </c>
      <c r="AD1491" s="121"/>
      <c r="BO1491" s="72" t="s">
        <v>42</v>
      </c>
      <c r="BP1491" s="73" t="s">
        <v>4819</v>
      </c>
      <c r="BQ1491" s="75">
        <v>432000625</v>
      </c>
      <c r="BR1491" s="75">
        <v>468000625</v>
      </c>
      <c r="BS1491" s="75">
        <v>522000625</v>
      </c>
      <c r="BT1491" s="75">
        <v>540000625</v>
      </c>
      <c r="BU1491" s="75">
        <v>567000625</v>
      </c>
      <c r="BV1491" s="75">
        <v>585000625</v>
      </c>
      <c r="BW1491" s="75">
        <v>612000625</v>
      </c>
      <c r="BX1491" s="75">
        <v>756000625</v>
      </c>
      <c r="BY1491" s="75">
        <v>0</v>
      </c>
      <c r="BZ1491" s="75">
        <v>0</v>
      </c>
      <c r="CA1491" s="75">
        <v>0</v>
      </c>
    </row>
    <row r="1492" spans="14:79" ht="12" customHeight="1">
      <c r="N1492" s="119" t="s">
        <v>25</v>
      </c>
      <c r="O1492" s="120" t="s">
        <v>1186</v>
      </c>
      <c r="P1492" s="122">
        <v>0</v>
      </c>
      <c r="Q1492" s="122">
        <v>0</v>
      </c>
      <c r="R1492" s="122">
        <v>0</v>
      </c>
      <c r="S1492" s="122">
        <v>430000026</v>
      </c>
      <c r="T1492" s="122">
        <v>470000026</v>
      </c>
      <c r="U1492" s="122">
        <v>0</v>
      </c>
      <c r="V1492" s="122">
        <v>0</v>
      </c>
      <c r="W1492" s="122">
        <v>0</v>
      </c>
      <c r="X1492" s="122">
        <v>0</v>
      </c>
      <c r="Y1492" s="122">
        <v>0</v>
      </c>
      <c r="Z1492" s="122">
        <v>0</v>
      </c>
      <c r="AA1492" s="122">
        <v>0</v>
      </c>
      <c r="AB1492" s="122">
        <v>0</v>
      </c>
      <c r="AC1492" s="122">
        <v>0</v>
      </c>
      <c r="AD1492" s="121"/>
      <c r="BO1492" s="72" t="s">
        <v>42</v>
      </c>
      <c r="BP1492" s="73" t="s">
        <v>4820</v>
      </c>
      <c r="BQ1492" s="75">
        <v>522000625</v>
      </c>
      <c r="BR1492" s="75">
        <v>558000625</v>
      </c>
      <c r="BS1492" s="75">
        <v>432000625</v>
      </c>
      <c r="BT1492" s="75">
        <v>630000625</v>
      </c>
      <c r="BU1492" s="75">
        <v>657000625</v>
      </c>
      <c r="BV1492" s="75">
        <v>675000625</v>
      </c>
      <c r="BW1492" s="75">
        <v>702000625</v>
      </c>
      <c r="BX1492" s="75">
        <v>729000625</v>
      </c>
      <c r="BY1492" s="75">
        <v>0</v>
      </c>
      <c r="BZ1492" s="75">
        <v>0</v>
      </c>
      <c r="CA1492" s="75">
        <v>0</v>
      </c>
    </row>
    <row r="1493" spans="14:79" ht="12" customHeight="1">
      <c r="N1493" s="119" t="s">
        <v>25</v>
      </c>
      <c r="O1493" s="120" t="s">
        <v>2691</v>
      </c>
      <c r="P1493" s="122">
        <v>0</v>
      </c>
      <c r="Q1493" s="122">
        <v>0</v>
      </c>
      <c r="R1493" s="122">
        <v>0</v>
      </c>
      <c r="S1493" s="122">
        <v>335000026</v>
      </c>
      <c r="T1493" s="122">
        <v>350000026</v>
      </c>
      <c r="U1493" s="122">
        <v>395000026</v>
      </c>
      <c r="V1493" s="122">
        <v>0</v>
      </c>
      <c r="W1493" s="122">
        <v>0</v>
      </c>
      <c r="X1493" s="122">
        <v>0</v>
      </c>
      <c r="Y1493" s="122">
        <v>0</v>
      </c>
      <c r="Z1493" s="122">
        <v>0</v>
      </c>
      <c r="AA1493" s="122">
        <v>0</v>
      </c>
      <c r="AB1493" s="122">
        <v>0</v>
      </c>
      <c r="AC1493" s="122">
        <v>0</v>
      </c>
      <c r="AD1493" s="121"/>
      <c r="BO1493" s="72" t="s">
        <v>42</v>
      </c>
      <c r="BP1493" s="73" t="s">
        <v>4821</v>
      </c>
      <c r="BQ1493" s="75">
        <v>342000625</v>
      </c>
      <c r="BR1493" s="75">
        <v>378000625</v>
      </c>
      <c r="BS1493" s="75">
        <v>414000625</v>
      </c>
      <c r="BT1493" s="75">
        <v>450000625</v>
      </c>
      <c r="BU1493" s="75">
        <v>477000625</v>
      </c>
      <c r="BV1493" s="75">
        <v>0</v>
      </c>
      <c r="BW1493" s="75">
        <v>0</v>
      </c>
      <c r="BX1493" s="75">
        <v>0</v>
      </c>
      <c r="BY1493" s="75">
        <v>0</v>
      </c>
      <c r="BZ1493" s="75">
        <v>0</v>
      </c>
      <c r="CA1493" s="75">
        <v>0</v>
      </c>
    </row>
    <row r="1494" spans="14:79" ht="12" customHeight="1">
      <c r="N1494" s="119" t="s">
        <v>25</v>
      </c>
      <c r="O1494" s="120" t="s">
        <v>2774</v>
      </c>
      <c r="P1494" s="122">
        <v>0</v>
      </c>
      <c r="Q1494" s="122">
        <v>0</v>
      </c>
      <c r="R1494" s="122">
        <v>0</v>
      </c>
      <c r="S1494" s="122">
        <v>0</v>
      </c>
      <c r="T1494" s="122">
        <v>0</v>
      </c>
      <c r="U1494" s="122">
        <v>0</v>
      </c>
      <c r="V1494" s="122">
        <v>0</v>
      </c>
      <c r="W1494" s="122">
        <v>0</v>
      </c>
      <c r="X1494" s="122">
        <v>0</v>
      </c>
      <c r="Y1494" s="122">
        <v>0</v>
      </c>
      <c r="Z1494" s="122">
        <v>0</v>
      </c>
      <c r="AA1494" s="122">
        <v>1010000026</v>
      </c>
      <c r="AB1494" s="122">
        <v>1250000026</v>
      </c>
      <c r="AC1494" s="122">
        <v>1505000026</v>
      </c>
      <c r="AD1494" s="121"/>
      <c r="BO1494" s="72" t="s">
        <v>42</v>
      </c>
      <c r="BP1494" s="73" t="s">
        <v>4822</v>
      </c>
      <c r="BQ1494" s="75">
        <v>432000625</v>
      </c>
      <c r="BR1494" s="75">
        <v>468000625</v>
      </c>
      <c r="BS1494" s="75">
        <v>0</v>
      </c>
      <c r="BT1494" s="75">
        <v>0</v>
      </c>
      <c r="BU1494" s="75">
        <v>567000625</v>
      </c>
      <c r="BV1494" s="75">
        <v>0</v>
      </c>
      <c r="BW1494" s="75">
        <v>0</v>
      </c>
      <c r="BX1494" s="75">
        <v>0</v>
      </c>
      <c r="BY1494" s="75">
        <v>0</v>
      </c>
      <c r="BZ1494" s="75">
        <v>0</v>
      </c>
      <c r="CA1494" s="75">
        <v>0</v>
      </c>
    </row>
    <row r="1495" spans="14:79" ht="12" customHeight="1">
      <c r="N1495" s="119" t="s">
        <v>25</v>
      </c>
      <c r="O1495" s="120" t="s">
        <v>2131</v>
      </c>
      <c r="P1495" s="122">
        <v>0</v>
      </c>
      <c r="Q1495" s="122">
        <v>0</v>
      </c>
      <c r="R1495" s="122">
        <v>0</v>
      </c>
      <c r="S1495" s="122">
        <v>0</v>
      </c>
      <c r="T1495" s="122">
        <v>0</v>
      </c>
      <c r="U1495" s="122">
        <v>580000026</v>
      </c>
      <c r="V1495" s="122">
        <v>620000026</v>
      </c>
      <c r="W1495" s="122">
        <v>670000026</v>
      </c>
      <c r="X1495" s="122">
        <v>720000026</v>
      </c>
      <c r="Y1495" s="122">
        <v>0</v>
      </c>
      <c r="Z1495" s="122">
        <v>0</v>
      </c>
      <c r="AA1495" s="122">
        <v>0</v>
      </c>
      <c r="AB1495" s="122">
        <v>0</v>
      </c>
      <c r="AC1495" s="122">
        <v>0</v>
      </c>
      <c r="AD1495" s="121"/>
      <c r="BO1495" s="72" t="s">
        <v>42</v>
      </c>
      <c r="BP1495" s="73" t="s">
        <v>4823</v>
      </c>
      <c r="BQ1495" s="75">
        <v>510000026</v>
      </c>
      <c r="BR1495" s="75">
        <v>575000026</v>
      </c>
      <c r="BS1495" s="75">
        <v>595000026</v>
      </c>
      <c r="BT1495" s="75">
        <v>625000026</v>
      </c>
      <c r="BU1495" s="75">
        <v>685000026</v>
      </c>
      <c r="BV1495" s="75">
        <v>695000026</v>
      </c>
      <c r="BW1495" s="75">
        <v>710000026</v>
      </c>
      <c r="BX1495" s="75">
        <v>775000026</v>
      </c>
      <c r="BY1495" s="75">
        <v>0</v>
      </c>
      <c r="BZ1495" s="75">
        <v>0</v>
      </c>
      <c r="CA1495" s="75">
        <v>0</v>
      </c>
    </row>
    <row r="1496" spans="14:79" ht="12" customHeight="1">
      <c r="N1496" s="119" t="s">
        <v>25</v>
      </c>
      <c r="O1496" s="120" t="s">
        <v>1456</v>
      </c>
      <c r="P1496" s="122">
        <v>0</v>
      </c>
      <c r="Q1496" s="122">
        <v>0</v>
      </c>
      <c r="R1496" s="122">
        <v>0</v>
      </c>
      <c r="S1496" s="122">
        <v>0</v>
      </c>
      <c r="T1496" s="122">
        <v>0</v>
      </c>
      <c r="U1496" s="122">
        <v>570000026</v>
      </c>
      <c r="V1496" s="122">
        <v>690000026</v>
      </c>
      <c r="W1496" s="122">
        <v>745000026</v>
      </c>
      <c r="X1496" s="122">
        <v>795000026</v>
      </c>
      <c r="Y1496" s="122">
        <v>845000026</v>
      </c>
      <c r="Z1496" s="122">
        <v>0</v>
      </c>
      <c r="AA1496" s="122">
        <v>0</v>
      </c>
      <c r="AB1496" s="122">
        <v>0</v>
      </c>
      <c r="AC1496" s="122">
        <v>0</v>
      </c>
      <c r="AD1496" s="121"/>
      <c r="BO1496" s="72" t="s">
        <v>42</v>
      </c>
      <c r="BP1496" s="73" t="s">
        <v>4824</v>
      </c>
      <c r="BQ1496" s="75">
        <v>522000625</v>
      </c>
      <c r="BR1496" s="75">
        <v>558000625</v>
      </c>
      <c r="BS1496" s="75">
        <v>594000625</v>
      </c>
      <c r="BT1496" s="75">
        <v>468000625</v>
      </c>
      <c r="BU1496" s="75">
        <v>495000625</v>
      </c>
      <c r="BV1496" s="75">
        <v>513000625</v>
      </c>
      <c r="BW1496" s="75">
        <v>702000625</v>
      </c>
      <c r="BX1496" s="75">
        <v>729000625</v>
      </c>
      <c r="BY1496" s="75">
        <v>0</v>
      </c>
      <c r="BZ1496" s="75">
        <v>0</v>
      </c>
      <c r="CA1496" s="75">
        <v>0</v>
      </c>
    </row>
    <row r="1497" spans="14:79" ht="12" customHeight="1">
      <c r="N1497" s="119" t="s">
        <v>25</v>
      </c>
      <c r="O1497" s="120" t="s">
        <v>1608</v>
      </c>
      <c r="P1497" s="122">
        <v>0</v>
      </c>
      <c r="Q1497" s="122">
        <v>0</v>
      </c>
      <c r="R1497" s="122">
        <v>260000026</v>
      </c>
      <c r="S1497" s="122">
        <v>275000026</v>
      </c>
      <c r="T1497" s="122">
        <v>310000026</v>
      </c>
      <c r="U1497" s="122">
        <v>330000026</v>
      </c>
      <c r="V1497" s="122">
        <v>390000026</v>
      </c>
      <c r="W1497" s="122">
        <v>0</v>
      </c>
      <c r="X1497" s="122">
        <v>0</v>
      </c>
      <c r="Y1497" s="122">
        <v>0</v>
      </c>
      <c r="Z1497" s="122">
        <v>585000026</v>
      </c>
      <c r="AA1497" s="122">
        <v>0</v>
      </c>
      <c r="AB1497" s="122">
        <v>0</v>
      </c>
      <c r="AC1497" s="122">
        <v>0</v>
      </c>
      <c r="AD1497" s="121"/>
      <c r="BO1497" s="72" t="s">
        <v>42</v>
      </c>
      <c r="BP1497" s="73" t="s">
        <v>4825</v>
      </c>
      <c r="BQ1497" s="75">
        <v>432000625</v>
      </c>
      <c r="BR1497" s="75">
        <v>585000625</v>
      </c>
      <c r="BS1497" s="75">
        <v>504000625</v>
      </c>
      <c r="BT1497" s="75">
        <v>657000625</v>
      </c>
      <c r="BU1497" s="75">
        <v>684000625</v>
      </c>
      <c r="BV1497" s="75">
        <v>702000625</v>
      </c>
      <c r="BW1497" s="75">
        <v>729000625</v>
      </c>
      <c r="BX1497" s="75">
        <v>756000625</v>
      </c>
      <c r="BY1497" s="75">
        <v>0</v>
      </c>
      <c r="BZ1497" s="75">
        <v>0</v>
      </c>
      <c r="CA1497" s="75">
        <v>0</v>
      </c>
    </row>
    <row r="1498" spans="14:79" ht="12" customHeight="1">
      <c r="N1498" s="119" t="s">
        <v>25</v>
      </c>
      <c r="O1498" s="120" t="s">
        <v>564</v>
      </c>
      <c r="P1498" s="122">
        <v>0</v>
      </c>
      <c r="Q1498" s="122">
        <v>0</v>
      </c>
      <c r="R1498" s="122">
        <v>260000026</v>
      </c>
      <c r="S1498" s="122">
        <v>275000026</v>
      </c>
      <c r="T1498" s="122">
        <v>310000026</v>
      </c>
      <c r="U1498" s="122">
        <v>330000026</v>
      </c>
      <c r="V1498" s="122">
        <v>390000026</v>
      </c>
      <c r="W1498" s="122">
        <v>0</v>
      </c>
      <c r="X1498" s="122">
        <v>0</v>
      </c>
      <c r="Y1498" s="122">
        <v>0</v>
      </c>
      <c r="Z1498" s="122">
        <v>0</v>
      </c>
      <c r="AA1498" s="122">
        <v>620000026</v>
      </c>
      <c r="AB1498" s="122">
        <v>0</v>
      </c>
      <c r="AC1498" s="122">
        <v>0</v>
      </c>
      <c r="AD1498" s="121"/>
      <c r="BO1498" s="72" t="s">
        <v>42</v>
      </c>
      <c r="BP1498" s="73" t="s">
        <v>4826</v>
      </c>
      <c r="BQ1498" s="75">
        <v>0</v>
      </c>
      <c r="BR1498" s="75">
        <v>0</v>
      </c>
      <c r="BS1498" s="75">
        <v>0</v>
      </c>
      <c r="BT1498" s="75">
        <v>0</v>
      </c>
      <c r="BU1498" s="75">
        <v>685000026</v>
      </c>
      <c r="BV1498" s="75">
        <v>695000026</v>
      </c>
      <c r="BW1498" s="75">
        <v>705000026</v>
      </c>
      <c r="BX1498" s="75">
        <v>785000026</v>
      </c>
      <c r="BY1498" s="75">
        <v>0</v>
      </c>
      <c r="BZ1498" s="75">
        <v>0</v>
      </c>
      <c r="CA1498" s="75">
        <v>0</v>
      </c>
    </row>
    <row r="1499" spans="14:79" ht="12" customHeight="1">
      <c r="N1499" s="119" t="s">
        <v>25</v>
      </c>
      <c r="O1499" s="120" t="s">
        <v>2523</v>
      </c>
      <c r="P1499" s="122">
        <v>0</v>
      </c>
      <c r="Q1499" s="122">
        <v>0</v>
      </c>
      <c r="R1499" s="122">
        <v>260000026</v>
      </c>
      <c r="S1499" s="122">
        <v>275000026</v>
      </c>
      <c r="T1499" s="122">
        <v>310000026</v>
      </c>
      <c r="U1499" s="122">
        <v>330000026</v>
      </c>
      <c r="V1499" s="122">
        <v>390000026</v>
      </c>
      <c r="W1499" s="122">
        <v>0</v>
      </c>
      <c r="X1499" s="122">
        <v>0</v>
      </c>
      <c r="Y1499" s="122">
        <v>0</v>
      </c>
      <c r="Z1499" s="122">
        <v>0</v>
      </c>
      <c r="AA1499" s="122">
        <v>0</v>
      </c>
      <c r="AB1499" s="122">
        <v>0</v>
      </c>
      <c r="AC1499" s="122">
        <v>0</v>
      </c>
      <c r="AD1499" s="121"/>
      <c r="BO1499" s="72" t="s">
        <v>42</v>
      </c>
      <c r="BP1499" s="73" t="s">
        <v>4827</v>
      </c>
      <c r="BQ1499" s="75">
        <v>513000625</v>
      </c>
      <c r="BR1499" s="75">
        <v>0</v>
      </c>
      <c r="BS1499" s="75">
        <v>0</v>
      </c>
      <c r="BT1499" s="75">
        <v>621000625</v>
      </c>
      <c r="BU1499" s="75">
        <v>648000625</v>
      </c>
      <c r="BV1499" s="75">
        <v>666000625</v>
      </c>
      <c r="BW1499" s="75">
        <v>0</v>
      </c>
      <c r="BX1499" s="75">
        <v>774000625</v>
      </c>
      <c r="BY1499" s="75">
        <v>855000625</v>
      </c>
      <c r="BZ1499" s="75">
        <v>0</v>
      </c>
      <c r="CA1499" s="75">
        <v>0</v>
      </c>
    </row>
    <row r="1500" spans="14:79" ht="12" customHeight="1">
      <c r="N1500" s="119" t="s">
        <v>25</v>
      </c>
      <c r="O1500" s="120" t="s">
        <v>2524</v>
      </c>
      <c r="P1500" s="122">
        <v>0</v>
      </c>
      <c r="Q1500" s="122">
        <v>0</v>
      </c>
      <c r="R1500" s="122">
        <v>260000026</v>
      </c>
      <c r="S1500" s="122">
        <v>275000026</v>
      </c>
      <c r="T1500" s="122">
        <v>310000026</v>
      </c>
      <c r="U1500" s="122">
        <v>330000026</v>
      </c>
      <c r="V1500" s="122">
        <v>390000026</v>
      </c>
      <c r="W1500" s="122">
        <v>0</v>
      </c>
      <c r="X1500" s="122">
        <v>0</v>
      </c>
      <c r="Y1500" s="122">
        <v>0</v>
      </c>
      <c r="Z1500" s="122">
        <v>0</v>
      </c>
      <c r="AA1500" s="122">
        <v>0</v>
      </c>
      <c r="AB1500" s="122">
        <v>0</v>
      </c>
      <c r="AC1500" s="122">
        <v>0</v>
      </c>
      <c r="AD1500" s="121"/>
      <c r="BO1500" s="72" t="s">
        <v>42</v>
      </c>
      <c r="BP1500" s="73" t="s">
        <v>4828</v>
      </c>
      <c r="BQ1500" s="75">
        <v>360000625</v>
      </c>
      <c r="BR1500" s="75">
        <v>396000625</v>
      </c>
      <c r="BS1500" s="75">
        <v>432000625</v>
      </c>
      <c r="BT1500" s="75">
        <v>468000625</v>
      </c>
      <c r="BU1500" s="75">
        <v>495000625</v>
      </c>
      <c r="BV1500" s="75">
        <v>513000625</v>
      </c>
      <c r="BW1500" s="75">
        <v>540000625</v>
      </c>
      <c r="BX1500" s="75">
        <v>567000625</v>
      </c>
      <c r="BY1500" s="75">
        <v>0</v>
      </c>
      <c r="BZ1500" s="75">
        <v>0</v>
      </c>
      <c r="CA1500" s="75">
        <v>0</v>
      </c>
    </row>
    <row r="1501" spans="14:79" ht="12" customHeight="1">
      <c r="N1501" s="119" t="s">
        <v>25</v>
      </c>
      <c r="O1501" s="120" t="s">
        <v>1187</v>
      </c>
      <c r="P1501" s="122">
        <v>0</v>
      </c>
      <c r="Q1501" s="122">
        <v>0</v>
      </c>
      <c r="R1501" s="122">
        <v>0</v>
      </c>
      <c r="S1501" s="122">
        <v>250000026</v>
      </c>
      <c r="T1501" s="122">
        <v>335000026</v>
      </c>
      <c r="U1501" s="122">
        <v>0</v>
      </c>
      <c r="V1501" s="122">
        <v>0</v>
      </c>
      <c r="W1501" s="122">
        <v>0</v>
      </c>
      <c r="X1501" s="122">
        <v>0</v>
      </c>
      <c r="Y1501" s="122">
        <v>0</v>
      </c>
      <c r="Z1501" s="122">
        <v>0</v>
      </c>
      <c r="AA1501" s="122">
        <v>0</v>
      </c>
      <c r="AB1501" s="122">
        <v>0</v>
      </c>
      <c r="AC1501" s="122">
        <v>0</v>
      </c>
      <c r="AD1501" s="121"/>
      <c r="BO1501" s="72" t="s">
        <v>42</v>
      </c>
      <c r="BP1501" s="73" t="s">
        <v>4829</v>
      </c>
      <c r="BQ1501" s="75">
        <v>549000625</v>
      </c>
      <c r="BR1501" s="75">
        <v>585000625</v>
      </c>
      <c r="BS1501" s="75">
        <v>621000625</v>
      </c>
      <c r="BT1501" s="75">
        <v>657000625</v>
      </c>
      <c r="BU1501" s="75">
        <v>684000625</v>
      </c>
      <c r="BV1501" s="75">
        <v>702000625</v>
      </c>
      <c r="BW1501" s="75">
        <v>729000625</v>
      </c>
      <c r="BX1501" s="75">
        <v>0</v>
      </c>
      <c r="BY1501" s="75">
        <v>0</v>
      </c>
      <c r="BZ1501" s="75">
        <v>0</v>
      </c>
      <c r="CA1501" s="75">
        <v>0</v>
      </c>
    </row>
    <row r="1502" spans="14:79" ht="12" customHeight="1">
      <c r="N1502" s="119" t="s">
        <v>25</v>
      </c>
      <c r="O1502" s="120" t="s">
        <v>649</v>
      </c>
      <c r="P1502" s="122">
        <v>0</v>
      </c>
      <c r="Q1502" s="122">
        <v>0</v>
      </c>
      <c r="R1502" s="122">
        <v>230000026</v>
      </c>
      <c r="S1502" s="122">
        <v>265000026</v>
      </c>
      <c r="T1502" s="122">
        <v>275000026</v>
      </c>
      <c r="U1502" s="122">
        <v>0</v>
      </c>
      <c r="V1502" s="122">
        <v>0</v>
      </c>
      <c r="W1502" s="122">
        <v>0</v>
      </c>
      <c r="X1502" s="122">
        <v>0</v>
      </c>
      <c r="Y1502" s="122">
        <v>0</v>
      </c>
      <c r="Z1502" s="122">
        <v>0</v>
      </c>
      <c r="AA1502" s="122">
        <v>0</v>
      </c>
      <c r="AB1502" s="122">
        <v>0</v>
      </c>
      <c r="AC1502" s="122">
        <v>0</v>
      </c>
      <c r="AD1502" s="121"/>
      <c r="BO1502" s="72" t="s">
        <v>42</v>
      </c>
      <c r="BP1502" s="73" t="s">
        <v>4830</v>
      </c>
      <c r="BQ1502" s="75">
        <v>0</v>
      </c>
      <c r="BR1502" s="75">
        <v>0</v>
      </c>
      <c r="BS1502" s="75">
        <v>540000625</v>
      </c>
      <c r="BT1502" s="75">
        <v>0</v>
      </c>
      <c r="BU1502" s="75">
        <v>0</v>
      </c>
      <c r="BV1502" s="75">
        <v>0</v>
      </c>
      <c r="BW1502" s="75">
        <v>0</v>
      </c>
      <c r="BX1502" s="75">
        <v>0</v>
      </c>
      <c r="BY1502" s="75">
        <v>0</v>
      </c>
      <c r="BZ1502" s="75">
        <v>0</v>
      </c>
      <c r="CA1502" s="75">
        <v>0</v>
      </c>
    </row>
    <row r="1503" spans="14:79" ht="12" customHeight="1">
      <c r="N1503" s="119" t="s">
        <v>25</v>
      </c>
      <c r="O1503" s="120" t="s">
        <v>1631</v>
      </c>
      <c r="P1503" s="122">
        <v>0</v>
      </c>
      <c r="Q1503" s="122">
        <v>0</v>
      </c>
      <c r="R1503" s="122">
        <v>230000026</v>
      </c>
      <c r="S1503" s="122">
        <v>265000026</v>
      </c>
      <c r="T1503" s="122">
        <v>275000026</v>
      </c>
      <c r="U1503" s="122">
        <v>0</v>
      </c>
      <c r="V1503" s="122">
        <v>0</v>
      </c>
      <c r="W1503" s="122">
        <v>0</v>
      </c>
      <c r="X1503" s="122">
        <v>0</v>
      </c>
      <c r="Y1503" s="122">
        <v>0</v>
      </c>
      <c r="Z1503" s="122">
        <v>0</v>
      </c>
      <c r="AA1503" s="122">
        <v>0</v>
      </c>
      <c r="AB1503" s="122">
        <v>0</v>
      </c>
      <c r="AC1503" s="122">
        <v>0</v>
      </c>
      <c r="AD1503" s="121"/>
      <c r="BO1503" s="72" t="s">
        <v>42</v>
      </c>
      <c r="BP1503" s="73" t="s">
        <v>4831</v>
      </c>
      <c r="BQ1503" s="75">
        <v>0</v>
      </c>
      <c r="BR1503" s="75">
        <v>0</v>
      </c>
      <c r="BS1503" s="75">
        <v>570000026</v>
      </c>
      <c r="BT1503" s="75">
        <v>595000026</v>
      </c>
      <c r="BU1503" s="75">
        <v>645000026</v>
      </c>
      <c r="BV1503" s="75">
        <v>0</v>
      </c>
      <c r="BW1503" s="75">
        <v>730000026</v>
      </c>
      <c r="BX1503" s="75">
        <v>0</v>
      </c>
      <c r="BY1503" s="75">
        <v>0</v>
      </c>
      <c r="BZ1503" s="75">
        <v>0</v>
      </c>
      <c r="CA1503" s="75">
        <v>0</v>
      </c>
    </row>
    <row r="1504" spans="14:79" ht="12" customHeight="1">
      <c r="N1504" s="119" t="s">
        <v>25</v>
      </c>
      <c r="O1504" s="120" t="s">
        <v>1188</v>
      </c>
      <c r="P1504" s="122">
        <v>0</v>
      </c>
      <c r="Q1504" s="122">
        <v>0</v>
      </c>
      <c r="R1504" s="122">
        <v>0</v>
      </c>
      <c r="S1504" s="122">
        <v>440000026</v>
      </c>
      <c r="T1504" s="122">
        <v>520000026</v>
      </c>
      <c r="U1504" s="122">
        <v>570000026</v>
      </c>
      <c r="V1504" s="122">
        <v>0</v>
      </c>
      <c r="W1504" s="122">
        <v>0</v>
      </c>
      <c r="X1504" s="122">
        <v>0</v>
      </c>
      <c r="Y1504" s="122">
        <v>0</v>
      </c>
      <c r="Z1504" s="122">
        <v>0</v>
      </c>
      <c r="AA1504" s="122">
        <v>0</v>
      </c>
      <c r="AB1504" s="122">
        <v>0</v>
      </c>
      <c r="AC1504" s="122">
        <v>0</v>
      </c>
      <c r="AD1504" s="121"/>
      <c r="BO1504" s="72" t="s">
        <v>42</v>
      </c>
      <c r="BP1504" s="73" t="s">
        <v>4832</v>
      </c>
      <c r="BQ1504" s="75">
        <v>380000026</v>
      </c>
      <c r="BR1504" s="75">
        <v>410000026</v>
      </c>
      <c r="BS1504" s="75">
        <v>490000026</v>
      </c>
      <c r="BT1504" s="75">
        <v>565000026</v>
      </c>
      <c r="BU1504" s="75">
        <v>625000026</v>
      </c>
      <c r="BV1504" s="75">
        <v>690000026</v>
      </c>
      <c r="BW1504" s="75">
        <v>750000026</v>
      </c>
      <c r="BX1504" s="75">
        <v>820000026</v>
      </c>
      <c r="BY1504" s="75">
        <v>0</v>
      </c>
      <c r="BZ1504" s="75">
        <v>0</v>
      </c>
      <c r="CA1504" s="75">
        <v>0</v>
      </c>
    </row>
    <row r="1505" spans="14:79" ht="12" customHeight="1">
      <c r="N1505" s="119" t="s">
        <v>25</v>
      </c>
      <c r="O1505" s="120" t="s">
        <v>534</v>
      </c>
      <c r="P1505" s="122">
        <v>0</v>
      </c>
      <c r="Q1505" s="122">
        <v>0</v>
      </c>
      <c r="R1505" s="122">
        <v>260000026</v>
      </c>
      <c r="S1505" s="122">
        <v>275000026</v>
      </c>
      <c r="T1505" s="122">
        <v>310000026</v>
      </c>
      <c r="U1505" s="122">
        <v>330000026</v>
      </c>
      <c r="V1505" s="122">
        <v>390000026</v>
      </c>
      <c r="W1505" s="122">
        <v>0</v>
      </c>
      <c r="X1505" s="122">
        <v>0</v>
      </c>
      <c r="Y1505" s="122">
        <v>0</v>
      </c>
      <c r="Z1505" s="122">
        <v>0</v>
      </c>
      <c r="AA1505" s="122">
        <v>0</v>
      </c>
      <c r="AB1505" s="122">
        <v>0</v>
      </c>
      <c r="AC1505" s="122">
        <v>0</v>
      </c>
      <c r="AD1505" s="121"/>
      <c r="BO1505" s="72" t="s">
        <v>42</v>
      </c>
      <c r="BP1505" s="73" t="s">
        <v>4833</v>
      </c>
      <c r="BQ1505" s="75">
        <v>390000026</v>
      </c>
      <c r="BR1505" s="75">
        <v>430000026</v>
      </c>
      <c r="BS1505" s="75">
        <v>495000026</v>
      </c>
      <c r="BT1505" s="75">
        <v>540000026</v>
      </c>
      <c r="BU1505" s="75">
        <v>590000026</v>
      </c>
      <c r="BV1505" s="75">
        <v>650000026</v>
      </c>
      <c r="BW1505" s="75">
        <v>710000026</v>
      </c>
      <c r="BX1505" s="75">
        <v>0</v>
      </c>
      <c r="BY1505" s="75">
        <v>0</v>
      </c>
      <c r="BZ1505" s="75">
        <v>0</v>
      </c>
      <c r="CA1505" s="75">
        <v>0</v>
      </c>
    </row>
    <row r="1506" spans="14:79" ht="12" customHeight="1">
      <c r="N1506" s="119" t="s">
        <v>25</v>
      </c>
      <c r="O1506" s="120" t="s">
        <v>2132</v>
      </c>
      <c r="P1506" s="122">
        <v>0</v>
      </c>
      <c r="Q1506" s="122">
        <v>0</v>
      </c>
      <c r="R1506" s="122">
        <v>0</v>
      </c>
      <c r="S1506" s="122">
        <v>0</v>
      </c>
      <c r="T1506" s="122">
        <v>0</v>
      </c>
      <c r="U1506" s="122">
        <v>0</v>
      </c>
      <c r="V1506" s="122">
        <v>0</v>
      </c>
      <c r="W1506" s="122">
        <v>0</v>
      </c>
      <c r="X1506" s="122">
        <v>460000026</v>
      </c>
      <c r="Y1506" s="122">
        <v>0</v>
      </c>
      <c r="Z1506" s="122">
        <v>0</v>
      </c>
      <c r="AA1506" s="122">
        <v>0</v>
      </c>
      <c r="AB1506" s="122">
        <v>0</v>
      </c>
      <c r="AC1506" s="122">
        <v>0</v>
      </c>
      <c r="AD1506" s="121"/>
      <c r="BO1506" s="72" t="s">
        <v>42</v>
      </c>
      <c r="BP1506" s="73" t="s">
        <v>5052</v>
      </c>
      <c r="BQ1506" s="75">
        <v>510000026</v>
      </c>
      <c r="BR1506" s="75">
        <v>575000026</v>
      </c>
      <c r="BS1506" s="75">
        <v>590000026</v>
      </c>
      <c r="BT1506" s="75">
        <v>640000026</v>
      </c>
      <c r="BU1506" s="75">
        <v>685000026</v>
      </c>
      <c r="BV1506" s="75">
        <v>695000026</v>
      </c>
      <c r="BW1506" s="75">
        <v>710000026</v>
      </c>
      <c r="BX1506" s="75">
        <v>775000026</v>
      </c>
      <c r="BY1506" s="75">
        <v>0</v>
      </c>
      <c r="BZ1506" s="75">
        <v>0</v>
      </c>
      <c r="CA1506" s="75">
        <v>0</v>
      </c>
    </row>
    <row r="1507" spans="14:79" ht="12" customHeight="1">
      <c r="N1507" s="119" t="s">
        <v>25</v>
      </c>
      <c r="O1507" s="120" t="s">
        <v>2538</v>
      </c>
      <c r="P1507" s="122">
        <v>0</v>
      </c>
      <c r="Q1507" s="122">
        <v>0</v>
      </c>
      <c r="R1507" s="122">
        <v>0</v>
      </c>
      <c r="S1507" s="122">
        <v>0</v>
      </c>
      <c r="T1507" s="122">
        <v>0</v>
      </c>
      <c r="U1507" s="122">
        <v>0</v>
      </c>
      <c r="V1507" s="122">
        <v>0</v>
      </c>
      <c r="W1507" s="122">
        <v>0</v>
      </c>
      <c r="X1507" s="122">
        <v>0</v>
      </c>
      <c r="Y1507" s="122">
        <v>765000026</v>
      </c>
      <c r="Z1507" s="122">
        <v>790000026</v>
      </c>
      <c r="AA1507" s="122">
        <v>825000026</v>
      </c>
      <c r="AB1507" s="122">
        <v>0</v>
      </c>
      <c r="AC1507" s="122">
        <v>0</v>
      </c>
      <c r="AD1507" s="121"/>
      <c r="BO1507" s="72" t="s">
        <v>42</v>
      </c>
      <c r="BP1507" s="73" t="s">
        <v>4834</v>
      </c>
      <c r="BQ1507" s="75">
        <v>0</v>
      </c>
      <c r="BR1507" s="75">
        <v>0</v>
      </c>
      <c r="BS1507" s="75">
        <v>0</v>
      </c>
      <c r="BT1507" s="75">
        <v>657000625</v>
      </c>
      <c r="BU1507" s="75">
        <v>684000625</v>
      </c>
      <c r="BV1507" s="75">
        <v>657000625</v>
      </c>
      <c r="BW1507" s="75">
        <v>675000625</v>
      </c>
      <c r="BX1507" s="75">
        <v>711000625</v>
      </c>
      <c r="BY1507" s="75">
        <v>729000625</v>
      </c>
      <c r="BZ1507" s="75">
        <v>0</v>
      </c>
      <c r="CA1507" s="75">
        <v>0</v>
      </c>
    </row>
    <row r="1508" spans="14:79" ht="12" customHeight="1">
      <c r="N1508" s="119" t="s">
        <v>25</v>
      </c>
      <c r="O1508" s="120" t="s">
        <v>2133</v>
      </c>
      <c r="P1508" s="122">
        <v>0</v>
      </c>
      <c r="Q1508" s="122">
        <v>0</v>
      </c>
      <c r="R1508" s="122">
        <v>0</v>
      </c>
      <c r="S1508" s="122">
        <v>0</v>
      </c>
      <c r="T1508" s="122">
        <v>0</v>
      </c>
      <c r="U1508" s="122">
        <v>0</v>
      </c>
      <c r="V1508" s="122">
        <v>0</v>
      </c>
      <c r="W1508" s="122">
        <v>0</v>
      </c>
      <c r="X1508" s="122">
        <v>490000026</v>
      </c>
      <c r="Y1508" s="122">
        <v>0</v>
      </c>
      <c r="Z1508" s="122">
        <v>0</v>
      </c>
      <c r="AA1508" s="122">
        <v>0</v>
      </c>
      <c r="AB1508" s="122">
        <v>0</v>
      </c>
      <c r="AC1508" s="122">
        <v>0</v>
      </c>
      <c r="AD1508" s="121"/>
      <c r="BO1508" s="72" t="s">
        <v>42</v>
      </c>
      <c r="BP1508" s="73" t="s">
        <v>4835</v>
      </c>
      <c r="BQ1508" s="75">
        <v>480000026</v>
      </c>
      <c r="BR1508" s="75">
        <v>510000026</v>
      </c>
      <c r="BS1508" s="75">
        <v>585000026</v>
      </c>
      <c r="BT1508" s="75">
        <v>620000026</v>
      </c>
      <c r="BU1508" s="75">
        <v>695000026</v>
      </c>
      <c r="BV1508" s="75">
        <v>720000026</v>
      </c>
      <c r="BW1508" s="75">
        <v>790000026</v>
      </c>
      <c r="BX1508" s="75">
        <v>835000026</v>
      </c>
      <c r="BY1508" s="75">
        <v>0</v>
      </c>
      <c r="BZ1508" s="75">
        <v>0</v>
      </c>
      <c r="CA1508" s="75">
        <v>0</v>
      </c>
    </row>
    <row r="1509" spans="14:79" ht="12" customHeight="1">
      <c r="N1509" s="119" t="s">
        <v>25</v>
      </c>
      <c r="O1509" s="120" t="s">
        <v>2134</v>
      </c>
      <c r="P1509" s="122">
        <v>0</v>
      </c>
      <c r="Q1509" s="122">
        <v>0</v>
      </c>
      <c r="R1509" s="122">
        <v>0</v>
      </c>
      <c r="S1509" s="122">
        <v>0</v>
      </c>
      <c r="T1509" s="122">
        <v>0</v>
      </c>
      <c r="U1509" s="122">
        <v>0</v>
      </c>
      <c r="V1509" s="122">
        <v>0</v>
      </c>
      <c r="W1509" s="122">
        <v>0</v>
      </c>
      <c r="X1509" s="122">
        <v>430000026</v>
      </c>
      <c r="Y1509" s="122">
        <v>495000026</v>
      </c>
      <c r="Z1509" s="122">
        <v>575000026</v>
      </c>
      <c r="AA1509" s="122">
        <v>685000026</v>
      </c>
      <c r="AB1509" s="122">
        <v>785000026</v>
      </c>
      <c r="AC1509" s="122">
        <v>0</v>
      </c>
      <c r="AD1509" s="121"/>
      <c r="BO1509" s="72" t="s">
        <v>42</v>
      </c>
      <c r="BP1509" s="73" t="s">
        <v>4836</v>
      </c>
      <c r="BQ1509" s="75">
        <v>522000625</v>
      </c>
      <c r="BR1509" s="75">
        <v>558000625</v>
      </c>
      <c r="BS1509" s="75">
        <v>594000625</v>
      </c>
      <c r="BT1509" s="75">
        <v>630000625</v>
      </c>
      <c r="BU1509" s="75">
        <v>657000625</v>
      </c>
      <c r="BV1509" s="75">
        <v>675000625</v>
      </c>
      <c r="BW1509" s="75">
        <v>702000625</v>
      </c>
      <c r="BX1509" s="75">
        <v>729000625</v>
      </c>
      <c r="BY1509" s="75">
        <v>0</v>
      </c>
      <c r="BZ1509" s="75">
        <v>0</v>
      </c>
      <c r="CA1509" s="75">
        <v>0</v>
      </c>
    </row>
    <row r="1510" spans="14:79" ht="12" customHeight="1">
      <c r="N1510" s="119" t="s">
        <v>25</v>
      </c>
      <c r="O1510" s="120" t="s">
        <v>2308</v>
      </c>
      <c r="P1510" s="122">
        <v>0</v>
      </c>
      <c r="Q1510" s="122">
        <v>0</v>
      </c>
      <c r="R1510" s="122">
        <v>0</v>
      </c>
      <c r="S1510" s="122">
        <v>0</v>
      </c>
      <c r="T1510" s="122">
        <v>0</v>
      </c>
      <c r="U1510" s="122">
        <v>0</v>
      </c>
      <c r="V1510" s="122">
        <v>0</v>
      </c>
      <c r="W1510" s="122">
        <v>540000026</v>
      </c>
      <c r="X1510" s="122">
        <v>620000026</v>
      </c>
      <c r="Y1510" s="122">
        <v>705000026</v>
      </c>
      <c r="Z1510" s="122">
        <v>820000026</v>
      </c>
      <c r="AA1510" s="122">
        <v>0</v>
      </c>
      <c r="AB1510" s="122">
        <v>0</v>
      </c>
      <c r="AC1510" s="122">
        <v>0</v>
      </c>
      <c r="AD1510" s="121"/>
      <c r="BO1510" s="72" t="s">
        <v>42</v>
      </c>
      <c r="BP1510" s="73" t="s">
        <v>4837</v>
      </c>
      <c r="BQ1510" s="75">
        <v>436000625</v>
      </c>
      <c r="BR1510" s="75">
        <v>441000625</v>
      </c>
      <c r="BS1510" s="75">
        <v>445000625</v>
      </c>
      <c r="BT1510" s="75">
        <v>450000625</v>
      </c>
      <c r="BU1510" s="75">
        <v>603000625</v>
      </c>
      <c r="BV1510" s="75">
        <v>702000625</v>
      </c>
      <c r="BW1510" s="75">
        <v>720000625</v>
      </c>
      <c r="BX1510" s="75">
        <v>756000625</v>
      </c>
      <c r="BY1510" s="75">
        <v>0</v>
      </c>
      <c r="BZ1510" s="75">
        <v>0</v>
      </c>
      <c r="CA1510" s="75">
        <v>0</v>
      </c>
    </row>
    <row r="1511" spans="14:79" ht="12" customHeight="1">
      <c r="N1511" s="119" t="s">
        <v>25</v>
      </c>
      <c r="O1511" s="120" t="s">
        <v>2709</v>
      </c>
      <c r="P1511" s="122">
        <v>0</v>
      </c>
      <c r="Q1511" s="122">
        <v>0</v>
      </c>
      <c r="R1511" s="122">
        <v>0</v>
      </c>
      <c r="S1511" s="122">
        <v>0</v>
      </c>
      <c r="T1511" s="122">
        <v>0</v>
      </c>
      <c r="U1511" s="122">
        <v>580000026</v>
      </c>
      <c r="V1511" s="122">
        <v>620000026</v>
      </c>
      <c r="W1511" s="122">
        <v>670000026</v>
      </c>
      <c r="X1511" s="122">
        <v>720000026</v>
      </c>
      <c r="Y1511" s="122">
        <v>0</v>
      </c>
      <c r="Z1511" s="122">
        <v>0</v>
      </c>
      <c r="AA1511" s="122">
        <v>0</v>
      </c>
      <c r="AB1511" s="122">
        <v>0</v>
      </c>
      <c r="AC1511" s="122">
        <v>0</v>
      </c>
      <c r="AD1511" s="121"/>
      <c r="BO1511" s="72" t="s">
        <v>42</v>
      </c>
      <c r="BP1511" s="73" t="s">
        <v>4838</v>
      </c>
      <c r="BQ1511" s="75">
        <v>513000625</v>
      </c>
      <c r="BR1511" s="75">
        <v>540000625</v>
      </c>
      <c r="BS1511" s="75">
        <v>585000625</v>
      </c>
      <c r="BT1511" s="75">
        <v>630000625</v>
      </c>
      <c r="BU1511" s="75">
        <v>657000625</v>
      </c>
      <c r="BV1511" s="75">
        <v>594000625</v>
      </c>
      <c r="BW1511" s="75">
        <v>702000625</v>
      </c>
      <c r="BX1511" s="75">
        <v>729000625</v>
      </c>
      <c r="BY1511" s="75">
        <v>0</v>
      </c>
      <c r="BZ1511" s="75">
        <v>0</v>
      </c>
      <c r="CA1511" s="75">
        <v>0</v>
      </c>
    </row>
    <row r="1512" spans="14:79" ht="12" customHeight="1">
      <c r="N1512" s="119" t="s">
        <v>25</v>
      </c>
      <c r="O1512" s="120" t="s">
        <v>3005</v>
      </c>
      <c r="P1512" s="122">
        <v>0</v>
      </c>
      <c r="Q1512" s="122">
        <v>0</v>
      </c>
      <c r="R1512" s="122">
        <v>0</v>
      </c>
      <c r="S1512" s="122">
        <v>0</v>
      </c>
      <c r="T1512" s="122">
        <v>0</v>
      </c>
      <c r="U1512" s="122">
        <v>560000026</v>
      </c>
      <c r="V1512" s="122">
        <v>620000026</v>
      </c>
      <c r="W1512" s="122">
        <v>715000026</v>
      </c>
      <c r="X1512" s="122">
        <v>760000026</v>
      </c>
      <c r="Y1512" s="122">
        <v>820000026</v>
      </c>
      <c r="Z1512" s="122">
        <v>1015000026</v>
      </c>
      <c r="AA1512" s="122">
        <v>1130000026</v>
      </c>
      <c r="AB1512" s="122">
        <v>0</v>
      </c>
      <c r="AC1512" s="122">
        <v>0</v>
      </c>
      <c r="AD1512" s="121"/>
      <c r="BO1512" s="72" t="s">
        <v>42</v>
      </c>
      <c r="BP1512" s="73" t="s">
        <v>5258</v>
      </c>
      <c r="BQ1512" s="74"/>
      <c r="BR1512" s="74"/>
      <c r="BS1512" s="74"/>
      <c r="BT1512" s="74"/>
      <c r="BU1512" s="74"/>
      <c r="BV1512" s="75">
        <v>620000026</v>
      </c>
      <c r="BW1512" s="75">
        <v>650000925</v>
      </c>
      <c r="BX1512" s="75">
        <v>670000925</v>
      </c>
      <c r="BY1512" s="74"/>
      <c r="BZ1512" s="74"/>
      <c r="CA1512" s="74"/>
    </row>
    <row r="1513" spans="14:79" ht="12" customHeight="1">
      <c r="N1513" s="119" t="s">
        <v>25</v>
      </c>
      <c r="O1513" s="120" t="s">
        <v>2639</v>
      </c>
      <c r="P1513" s="122">
        <v>0</v>
      </c>
      <c r="Q1513" s="122">
        <v>0</v>
      </c>
      <c r="R1513" s="122">
        <v>0</v>
      </c>
      <c r="S1513" s="122">
        <v>0</v>
      </c>
      <c r="T1513" s="122">
        <v>0</v>
      </c>
      <c r="U1513" s="122">
        <v>0</v>
      </c>
      <c r="V1513" s="122">
        <v>0</v>
      </c>
      <c r="W1513" s="122">
        <v>0</v>
      </c>
      <c r="X1513" s="122">
        <v>0</v>
      </c>
      <c r="Y1513" s="122">
        <v>0</v>
      </c>
      <c r="Z1513" s="122">
        <v>0</v>
      </c>
      <c r="AA1513" s="122">
        <v>1010000026</v>
      </c>
      <c r="AB1513" s="122">
        <v>1250000026</v>
      </c>
      <c r="AC1513" s="122">
        <v>1505000026</v>
      </c>
      <c r="AD1513" s="121"/>
      <c r="BO1513" s="72" t="s">
        <v>42</v>
      </c>
      <c r="BP1513" s="73" t="s">
        <v>4839</v>
      </c>
      <c r="BQ1513" s="75">
        <v>0</v>
      </c>
      <c r="BR1513" s="75">
        <v>0</v>
      </c>
      <c r="BS1513" s="75">
        <v>0</v>
      </c>
      <c r="BT1513" s="75">
        <v>585000625</v>
      </c>
      <c r="BU1513" s="75">
        <v>612000625</v>
      </c>
      <c r="BV1513" s="75">
        <v>630000625</v>
      </c>
      <c r="BW1513" s="75">
        <v>657000625</v>
      </c>
      <c r="BX1513" s="75">
        <v>630000625</v>
      </c>
      <c r="BY1513" s="75">
        <v>702000625</v>
      </c>
      <c r="BZ1513" s="75">
        <v>0</v>
      </c>
      <c r="CA1513" s="75">
        <v>0</v>
      </c>
    </row>
    <row r="1514" spans="14:79" ht="12" customHeight="1">
      <c r="N1514" s="119" t="s">
        <v>25</v>
      </c>
      <c r="O1514" s="120" t="s">
        <v>1189</v>
      </c>
      <c r="P1514" s="122">
        <v>0</v>
      </c>
      <c r="Q1514" s="122">
        <v>0</v>
      </c>
      <c r="R1514" s="122">
        <v>225000026</v>
      </c>
      <c r="S1514" s="122">
        <v>265000026</v>
      </c>
      <c r="T1514" s="122">
        <v>275000026</v>
      </c>
      <c r="U1514" s="122">
        <v>0</v>
      </c>
      <c r="V1514" s="122">
        <v>0</v>
      </c>
      <c r="W1514" s="122">
        <v>0</v>
      </c>
      <c r="X1514" s="122">
        <v>0</v>
      </c>
      <c r="Y1514" s="122">
        <v>0</v>
      </c>
      <c r="Z1514" s="122">
        <v>0</v>
      </c>
      <c r="AA1514" s="122">
        <v>0</v>
      </c>
      <c r="AB1514" s="122">
        <v>0</v>
      </c>
      <c r="AC1514" s="122">
        <v>0</v>
      </c>
      <c r="AD1514" s="121"/>
      <c r="BO1514" s="72" t="s">
        <v>42</v>
      </c>
      <c r="BP1514" s="73" t="s">
        <v>4840</v>
      </c>
      <c r="BQ1514" s="75">
        <v>0</v>
      </c>
      <c r="BR1514" s="75">
        <v>0</v>
      </c>
      <c r="BS1514" s="75">
        <v>459000625</v>
      </c>
      <c r="BT1514" s="75">
        <v>495000625</v>
      </c>
      <c r="BU1514" s="75">
        <v>522000625</v>
      </c>
      <c r="BV1514" s="75">
        <v>540000625</v>
      </c>
      <c r="BW1514" s="75">
        <v>0</v>
      </c>
      <c r="BX1514" s="75">
        <v>0</v>
      </c>
      <c r="BY1514" s="75">
        <v>0</v>
      </c>
      <c r="BZ1514" s="75">
        <v>0</v>
      </c>
      <c r="CA1514" s="75">
        <v>0</v>
      </c>
    </row>
    <row r="1515" spans="14:79" ht="12" customHeight="1">
      <c r="N1515" s="119" t="s">
        <v>25</v>
      </c>
      <c r="O1515" s="120" t="s">
        <v>536</v>
      </c>
      <c r="P1515" s="122">
        <v>0</v>
      </c>
      <c r="Q1515" s="122">
        <v>0</v>
      </c>
      <c r="R1515" s="122">
        <v>0</v>
      </c>
      <c r="S1515" s="122">
        <v>0</v>
      </c>
      <c r="T1515" s="122">
        <v>465000026</v>
      </c>
      <c r="U1515" s="122">
        <v>545000026</v>
      </c>
      <c r="V1515" s="122">
        <v>625000026</v>
      </c>
      <c r="W1515" s="122">
        <v>0</v>
      </c>
      <c r="X1515" s="122">
        <v>0</v>
      </c>
      <c r="Y1515" s="122">
        <v>0</v>
      </c>
      <c r="Z1515" s="122">
        <v>0</v>
      </c>
      <c r="AA1515" s="122">
        <v>0</v>
      </c>
      <c r="AB1515" s="122">
        <v>0</v>
      </c>
      <c r="AC1515" s="122">
        <v>0</v>
      </c>
      <c r="AD1515" s="121"/>
      <c r="BO1515" s="72" t="s">
        <v>42</v>
      </c>
      <c r="BP1515" s="73" t="s">
        <v>4841</v>
      </c>
      <c r="BQ1515" s="75">
        <v>522000625</v>
      </c>
      <c r="BR1515" s="75">
        <v>0</v>
      </c>
      <c r="BS1515" s="75">
        <v>594000625</v>
      </c>
      <c r="BT1515" s="75">
        <v>630000625</v>
      </c>
      <c r="BU1515" s="75">
        <v>648000625</v>
      </c>
      <c r="BV1515" s="75">
        <v>0</v>
      </c>
      <c r="BW1515" s="75">
        <v>0</v>
      </c>
      <c r="BX1515" s="75">
        <v>0</v>
      </c>
      <c r="BY1515" s="75">
        <v>0</v>
      </c>
      <c r="BZ1515" s="75">
        <v>0</v>
      </c>
      <c r="CA1515" s="75">
        <v>0</v>
      </c>
    </row>
    <row r="1516" spans="14:79" ht="12" customHeight="1">
      <c r="N1516" s="119" t="s">
        <v>25</v>
      </c>
      <c r="O1516" s="120" t="s">
        <v>1731</v>
      </c>
      <c r="P1516" s="122">
        <v>0</v>
      </c>
      <c r="Q1516" s="122">
        <v>0</v>
      </c>
      <c r="R1516" s="122">
        <v>0</v>
      </c>
      <c r="S1516" s="122">
        <v>0</v>
      </c>
      <c r="T1516" s="122">
        <v>465000026</v>
      </c>
      <c r="U1516" s="122">
        <v>545000026</v>
      </c>
      <c r="V1516" s="122">
        <v>625000026</v>
      </c>
      <c r="W1516" s="122">
        <v>0</v>
      </c>
      <c r="X1516" s="122">
        <v>0</v>
      </c>
      <c r="Y1516" s="122">
        <v>0</v>
      </c>
      <c r="Z1516" s="122">
        <v>0</v>
      </c>
      <c r="AA1516" s="122">
        <v>0</v>
      </c>
      <c r="AB1516" s="122">
        <v>0</v>
      </c>
      <c r="AC1516" s="122">
        <v>0</v>
      </c>
      <c r="AD1516" s="121"/>
      <c r="BO1516" s="72" t="s">
        <v>42</v>
      </c>
      <c r="BP1516" s="73" t="s">
        <v>4842</v>
      </c>
      <c r="BQ1516" s="75">
        <v>432000625</v>
      </c>
      <c r="BR1516" s="75">
        <v>468000625</v>
      </c>
      <c r="BS1516" s="75">
        <v>567000625</v>
      </c>
      <c r="BT1516" s="75">
        <v>540000625</v>
      </c>
      <c r="BU1516" s="75">
        <v>0</v>
      </c>
      <c r="BV1516" s="75">
        <v>0</v>
      </c>
      <c r="BW1516" s="75">
        <v>0</v>
      </c>
      <c r="BX1516" s="75">
        <v>0</v>
      </c>
      <c r="BY1516" s="75">
        <v>0</v>
      </c>
      <c r="BZ1516" s="75">
        <v>0</v>
      </c>
      <c r="CA1516" s="75">
        <v>0</v>
      </c>
    </row>
    <row r="1517" spans="14:79" ht="12" customHeight="1">
      <c r="N1517" s="119" t="s">
        <v>25</v>
      </c>
      <c r="O1517" s="120" t="s">
        <v>1317</v>
      </c>
      <c r="P1517" s="122">
        <v>0</v>
      </c>
      <c r="Q1517" s="122">
        <v>0</v>
      </c>
      <c r="R1517" s="122">
        <v>0</v>
      </c>
      <c r="S1517" s="122">
        <v>0</v>
      </c>
      <c r="T1517" s="122">
        <v>485000026</v>
      </c>
      <c r="U1517" s="122">
        <v>595000026</v>
      </c>
      <c r="V1517" s="122">
        <v>630000026</v>
      </c>
      <c r="W1517" s="122">
        <v>0</v>
      </c>
      <c r="X1517" s="122">
        <v>0</v>
      </c>
      <c r="Y1517" s="122">
        <v>0</v>
      </c>
      <c r="Z1517" s="122">
        <v>0</v>
      </c>
      <c r="AA1517" s="122">
        <v>0</v>
      </c>
      <c r="AB1517" s="122">
        <v>0</v>
      </c>
      <c r="AC1517" s="122">
        <v>0</v>
      </c>
      <c r="AD1517" s="121"/>
      <c r="BO1517" s="72" t="s">
        <v>42</v>
      </c>
      <c r="BP1517" s="73" t="s">
        <v>4843</v>
      </c>
      <c r="BQ1517" s="75">
        <v>513000625</v>
      </c>
      <c r="BR1517" s="75">
        <v>549000625</v>
      </c>
      <c r="BS1517" s="75">
        <v>585000625</v>
      </c>
      <c r="BT1517" s="75">
        <v>621000625</v>
      </c>
      <c r="BU1517" s="75">
        <v>648000625</v>
      </c>
      <c r="BV1517" s="75">
        <v>666000625</v>
      </c>
      <c r="BW1517" s="75">
        <v>693000625</v>
      </c>
      <c r="BX1517" s="75">
        <v>720000625</v>
      </c>
      <c r="BY1517" s="75">
        <v>0</v>
      </c>
      <c r="BZ1517" s="75">
        <v>0</v>
      </c>
      <c r="CA1517" s="75">
        <v>0</v>
      </c>
    </row>
    <row r="1518" spans="14:79" ht="12" customHeight="1">
      <c r="N1518" s="119" t="s">
        <v>25</v>
      </c>
      <c r="O1518" s="120" t="s">
        <v>1190</v>
      </c>
      <c r="P1518" s="122">
        <v>0</v>
      </c>
      <c r="Q1518" s="122">
        <v>0</v>
      </c>
      <c r="R1518" s="122">
        <v>0</v>
      </c>
      <c r="S1518" s="122">
        <v>0</v>
      </c>
      <c r="T1518" s="122">
        <v>625000026</v>
      </c>
      <c r="U1518" s="122">
        <v>0</v>
      </c>
      <c r="V1518" s="122">
        <v>0</v>
      </c>
      <c r="W1518" s="122">
        <v>0</v>
      </c>
      <c r="X1518" s="122">
        <v>0</v>
      </c>
      <c r="Y1518" s="122">
        <v>0</v>
      </c>
      <c r="Z1518" s="122">
        <v>0</v>
      </c>
      <c r="AA1518" s="122">
        <v>0</v>
      </c>
      <c r="AB1518" s="122">
        <v>0</v>
      </c>
      <c r="AC1518" s="122">
        <v>0</v>
      </c>
      <c r="AD1518" s="121"/>
      <c r="BO1518" s="72" t="s">
        <v>42</v>
      </c>
      <c r="BP1518" s="73" t="s">
        <v>4844</v>
      </c>
      <c r="BQ1518" s="75">
        <v>495000625</v>
      </c>
      <c r="BR1518" s="75">
        <v>531000625</v>
      </c>
      <c r="BS1518" s="75">
        <v>567000625</v>
      </c>
      <c r="BT1518" s="75">
        <v>603000625</v>
      </c>
      <c r="BU1518" s="75">
        <v>630000625</v>
      </c>
      <c r="BV1518" s="75">
        <v>648000625</v>
      </c>
      <c r="BW1518" s="75">
        <v>675000625</v>
      </c>
      <c r="BX1518" s="75">
        <v>702000625</v>
      </c>
      <c r="BY1518" s="75">
        <v>0</v>
      </c>
      <c r="BZ1518" s="75">
        <v>0</v>
      </c>
      <c r="CA1518" s="75">
        <v>0</v>
      </c>
    </row>
    <row r="1519" spans="14:79" ht="12" customHeight="1">
      <c r="N1519" s="119" t="s">
        <v>25</v>
      </c>
      <c r="O1519" s="120" t="s">
        <v>1457</v>
      </c>
      <c r="P1519" s="122">
        <v>0</v>
      </c>
      <c r="Q1519" s="122">
        <v>0</v>
      </c>
      <c r="R1519" s="122">
        <v>0</v>
      </c>
      <c r="S1519" s="122">
        <v>0</v>
      </c>
      <c r="T1519" s="122">
        <v>625000026</v>
      </c>
      <c r="U1519" s="122">
        <v>0</v>
      </c>
      <c r="V1519" s="122">
        <v>0</v>
      </c>
      <c r="W1519" s="122">
        <v>0</v>
      </c>
      <c r="X1519" s="122">
        <v>0</v>
      </c>
      <c r="Y1519" s="122">
        <v>0</v>
      </c>
      <c r="Z1519" s="122">
        <v>0</v>
      </c>
      <c r="AA1519" s="122">
        <v>0</v>
      </c>
      <c r="AB1519" s="122">
        <v>0</v>
      </c>
      <c r="AC1519" s="122">
        <v>0</v>
      </c>
      <c r="AD1519" s="121"/>
      <c r="BO1519" s="72" t="s">
        <v>42</v>
      </c>
      <c r="BP1519" s="73" t="s">
        <v>4845</v>
      </c>
      <c r="BQ1519" s="75">
        <v>450000625</v>
      </c>
      <c r="BR1519" s="75">
        <v>486000625</v>
      </c>
      <c r="BS1519" s="75">
        <v>522000625</v>
      </c>
      <c r="BT1519" s="75">
        <v>0</v>
      </c>
      <c r="BU1519" s="75">
        <v>0</v>
      </c>
      <c r="BV1519" s="75">
        <v>0</v>
      </c>
      <c r="BW1519" s="75">
        <v>0</v>
      </c>
      <c r="BX1519" s="75">
        <v>0</v>
      </c>
      <c r="BY1519" s="75">
        <v>0</v>
      </c>
      <c r="BZ1519" s="75">
        <v>0</v>
      </c>
      <c r="CA1519" s="75">
        <v>0</v>
      </c>
    </row>
    <row r="1520" spans="14:79" ht="12" customHeight="1">
      <c r="N1520" s="119" t="s">
        <v>25</v>
      </c>
      <c r="O1520" s="120" t="s">
        <v>1318</v>
      </c>
      <c r="P1520" s="122">
        <v>0</v>
      </c>
      <c r="Q1520" s="122">
        <v>0</v>
      </c>
      <c r="R1520" s="122">
        <v>0</v>
      </c>
      <c r="S1520" s="122">
        <v>0</v>
      </c>
      <c r="T1520" s="122">
        <v>625000026</v>
      </c>
      <c r="U1520" s="122">
        <v>0</v>
      </c>
      <c r="V1520" s="122">
        <v>0</v>
      </c>
      <c r="W1520" s="122">
        <v>0</v>
      </c>
      <c r="X1520" s="122">
        <v>0</v>
      </c>
      <c r="Y1520" s="122">
        <v>0</v>
      </c>
      <c r="Z1520" s="122">
        <v>0</v>
      </c>
      <c r="AA1520" s="122">
        <v>0</v>
      </c>
      <c r="AB1520" s="122">
        <v>0</v>
      </c>
      <c r="AC1520" s="122">
        <v>0</v>
      </c>
      <c r="AD1520" s="121"/>
      <c r="BO1520" s="72" t="s">
        <v>42</v>
      </c>
      <c r="BP1520" s="73" t="s">
        <v>4846</v>
      </c>
      <c r="BQ1520" s="75">
        <v>504000625</v>
      </c>
      <c r="BR1520" s="75">
        <v>540000625</v>
      </c>
      <c r="BS1520" s="75">
        <v>576000625</v>
      </c>
      <c r="BT1520" s="75">
        <v>585000625</v>
      </c>
      <c r="BU1520" s="75">
        <v>612000625</v>
      </c>
      <c r="BV1520" s="75">
        <v>630000625</v>
      </c>
      <c r="BW1520" s="75">
        <v>657000625</v>
      </c>
      <c r="BX1520" s="75">
        <v>684000625</v>
      </c>
      <c r="BY1520" s="75">
        <v>702000625</v>
      </c>
      <c r="BZ1520" s="75">
        <v>0</v>
      </c>
      <c r="CA1520" s="75">
        <v>0</v>
      </c>
    </row>
    <row r="1521" spans="14:79" ht="12" customHeight="1">
      <c r="N1521" s="119" t="s">
        <v>25</v>
      </c>
      <c r="O1521" s="120" t="s">
        <v>2592</v>
      </c>
      <c r="P1521" s="122">
        <v>0</v>
      </c>
      <c r="Q1521" s="122">
        <v>0</v>
      </c>
      <c r="R1521" s="122">
        <v>0</v>
      </c>
      <c r="S1521" s="122">
        <v>0</v>
      </c>
      <c r="T1521" s="122">
        <v>625000026</v>
      </c>
      <c r="U1521" s="122">
        <v>0</v>
      </c>
      <c r="V1521" s="122">
        <v>0</v>
      </c>
      <c r="W1521" s="122">
        <v>0</v>
      </c>
      <c r="X1521" s="122">
        <v>0</v>
      </c>
      <c r="Y1521" s="122">
        <v>0</v>
      </c>
      <c r="Z1521" s="122">
        <v>0</v>
      </c>
      <c r="AA1521" s="122">
        <v>0</v>
      </c>
      <c r="AB1521" s="122">
        <v>0</v>
      </c>
      <c r="AC1521" s="122">
        <v>0</v>
      </c>
      <c r="AD1521" s="121"/>
      <c r="BO1521" s="72" t="s">
        <v>42</v>
      </c>
      <c r="BP1521" s="73" t="s">
        <v>4847</v>
      </c>
      <c r="BQ1521" s="75">
        <v>495000625</v>
      </c>
      <c r="BR1521" s="75">
        <v>0</v>
      </c>
      <c r="BS1521" s="75">
        <v>567000625</v>
      </c>
      <c r="BT1521" s="75">
        <v>675000625</v>
      </c>
      <c r="BU1521" s="75">
        <v>702000625</v>
      </c>
      <c r="BV1521" s="75">
        <v>0</v>
      </c>
      <c r="BW1521" s="75">
        <v>0</v>
      </c>
      <c r="BX1521" s="75">
        <v>0</v>
      </c>
      <c r="BY1521" s="75">
        <v>0</v>
      </c>
      <c r="BZ1521" s="75">
        <v>0</v>
      </c>
      <c r="CA1521" s="75">
        <v>0</v>
      </c>
    </row>
    <row r="1522" spans="14:79" ht="12" customHeight="1">
      <c r="N1522" s="119" t="s">
        <v>25</v>
      </c>
      <c r="O1522" s="120" t="s">
        <v>1319</v>
      </c>
      <c r="P1522" s="122">
        <v>0</v>
      </c>
      <c r="Q1522" s="122">
        <v>0</v>
      </c>
      <c r="R1522" s="122">
        <v>0</v>
      </c>
      <c r="S1522" s="122">
        <v>0</v>
      </c>
      <c r="T1522" s="122">
        <v>620000026</v>
      </c>
      <c r="U1522" s="122">
        <v>0</v>
      </c>
      <c r="V1522" s="122">
        <v>0</v>
      </c>
      <c r="W1522" s="122">
        <v>0</v>
      </c>
      <c r="X1522" s="122">
        <v>0</v>
      </c>
      <c r="Y1522" s="122">
        <v>0</v>
      </c>
      <c r="Z1522" s="122">
        <v>0</v>
      </c>
      <c r="AA1522" s="122">
        <v>0</v>
      </c>
      <c r="AB1522" s="122">
        <v>0</v>
      </c>
      <c r="AC1522" s="122">
        <v>0</v>
      </c>
      <c r="AD1522" s="121"/>
      <c r="BO1522" s="72" t="s">
        <v>42</v>
      </c>
      <c r="BP1522" s="73" t="s">
        <v>4848</v>
      </c>
      <c r="BQ1522" s="75">
        <v>470000925</v>
      </c>
      <c r="BR1522" s="75">
        <v>490000925</v>
      </c>
      <c r="BS1522" s="75">
        <v>510000825</v>
      </c>
      <c r="BT1522" s="75">
        <v>600000825</v>
      </c>
      <c r="BU1522" s="75">
        <v>665000925</v>
      </c>
      <c r="BV1522" s="75">
        <v>705000925</v>
      </c>
      <c r="BW1522" s="75">
        <v>735000925</v>
      </c>
      <c r="BX1522" s="75">
        <v>780000925</v>
      </c>
      <c r="BY1522" s="75">
        <v>810000925</v>
      </c>
      <c r="BZ1522" s="75">
        <v>0</v>
      </c>
      <c r="CA1522" s="75">
        <v>0</v>
      </c>
    </row>
    <row r="1523" spans="14:79" ht="12" customHeight="1">
      <c r="N1523" s="119" t="s">
        <v>25</v>
      </c>
      <c r="O1523" s="120" t="s">
        <v>539</v>
      </c>
      <c r="P1523" s="122">
        <v>0</v>
      </c>
      <c r="Q1523" s="122">
        <v>0</v>
      </c>
      <c r="R1523" s="122">
        <v>0</v>
      </c>
      <c r="S1523" s="122">
        <v>0</v>
      </c>
      <c r="T1523" s="122">
        <v>0</v>
      </c>
      <c r="U1523" s="122">
        <v>635000026</v>
      </c>
      <c r="V1523" s="122">
        <v>720000026</v>
      </c>
      <c r="W1523" s="122">
        <v>825000026</v>
      </c>
      <c r="X1523" s="122">
        <v>0</v>
      </c>
      <c r="Y1523" s="122">
        <v>0</v>
      </c>
      <c r="Z1523" s="122">
        <v>0</v>
      </c>
      <c r="AA1523" s="122">
        <v>0</v>
      </c>
      <c r="AB1523" s="122">
        <v>0</v>
      </c>
      <c r="AC1523" s="122">
        <v>0</v>
      </c>
      <c r="AD1523" s="121"/>
      <c r="BO1523" s="72" t="s">
        <v>42</v>
      </c>
      <c r="BP1523" s="73" t="s">
        <v>4848</v>
      </c>
      <c r="BQ1523" s="75">
        <v>522000625</v>
      </c>
      <c r="BR1523" s="75">
        <v>558000625</v>
      </c>
      <c r="BS1523" s="75">
        <v>594000625</v>
      </c>
      <c r="BT1523" s="75">
        <v>630000625</v>
      </c>
      <c r="BU1523" s="75">
        <v>657000625</v>
      </c>
      <c r="BV1523" s="75">
        <v>675000625</v>
      </c>
      <c r="BW1523" s="75">
        <v>702000625</v>
      </c>
      <c r="BX1523" s="75">
        <v>729000625</v>
      </c>
      <c r="BY1523" s="75">
        <v>765000625</v>
      </c>
      <c r="BZ1523" s="75">
        <v>0</v>
      </c>
      <c r="CA1523" s="75">
        <v>0</v>
      </c>
    </row>
    <row r="1524" spans="14:79" ht="12" customHeight="1">
      <c r="N1524" s="119" t="s">
        <v>25</v>
      </c>
      <c r="O1524" s="120" t="s">
        <v>1891</v>
      </c>
      <c r="P1524" s="122">
        <v>0</v>
      </c>
      <c r="Q1524" s="122">
        <v>0</v>
      </c>
      <c r="R1524" s="122">
        <v>0</v>
      </c>
      <c r="S1524" s="122">
        <v>520000026</v>
      </c>
      <c r="T1524" s="122">
        <v>605000026</v>
      </c>
      <c r="U1524" s="122">
        <v>725000026</v>
      </c>
      <c r="V1524" s="122">
        <v>810000026</v>
      </c>
      <c r="W1524" s="122">
        <v>925000026</v>
      </c>
      <c r="X1524" s="122">
        <v>995000026</v>
      </c>
      <c r="Y1524" s="122">
        <v>1028500026</v>
      </c>
      <c r="Z1524" s="122">
        <v>1225000026</v>
      </c>
      <c r="AA1524" s="122">
        <v>1475000026</v>
      </c>
      <c r="AB1524" s="122">
        <v>1650000026</v>
      </c>
      <c r="AC1524" s="122">
        <v>0</v>
      </c>
      <c r="AD1524" s="121"/>
      <c r="BO1524" s="72" t="s">
        <v>42</v>
      </c>
      <c r="BP1524" s="73" t="s">
        <v>4849</v>
      </c>
      <c r="BQ1524" s="75">
        <v>0</v>
      </c>
      <c r="BR1524" s="75">
        <v>0</v>
      </c>
      <c r="BS1524" s="75">
        <v>0</v>
      </c>
      <c r="BT1524" s="75">
        <v>0</v>
      </c>
      <c r="BU1524" s="75">
        <v>0</v>
      </c>
      <c r="BV1524" s="75">
        <v>0</v>
      </c>
      <c r="BW1524" s="75">
        <v>0</v>
      </c>
      <c r="BX1524" s="75">
        <v>0</v>
      </c>
      <c r="BY1524" s="75">
        <v>0</v>
      </c>
      <c r="BZ1524" s="75">
        <v>0</v>
      </c>
      <c r="CA1524" s="75">
        <v>0</v>
      </c>
    </row>
    <row r="1525" spans="14:79" ht="12" customHeight="1">
      <c r="N1525" s="119" t="s">
        <v>25</v>
      </c>
      <c r="O1525" s="120" t="s">
        <v>2692</v>
      </c>
      <c r="P1525" s="122">
        <v>0</v>
      </c>
      <c r="Q1525" s="122">
        <v>0</v>
      </c>
      <c r="R1525" s="122">
        <v>0</v>
      </c>
      <c r="S1525" s="122">
        <v>520000026</v>
      </c>
      <c r="T1525" s="122">
        <v>605000026</v>
      </c>
      <c r="U1525" s="122">
        <v>725000026</v>
      </c>
      <c r="V1525" s="122">
        <v>810000026</v>
      </c>
      <c r="W1525" s="122">
        <v>925000026</v>
      </c>
      <c r="X1525" s="122">
        <v>995000026</v>
      </c>
      <c r="Y1525" s="122">
        <v>1028500026</v>
      </c>
      <c r="Z1525" s="122">
        <v>1225000026</v>
      </c>
      <c r="AA1525" s="122">
        <v>1475000026</v>
      </c>
      <c r="AB1525" s="122">
        <v>1650000026</v>
      </c>
      <c r="AC1525" s="122">
        <v>0</v>
      </c>
      <c r="AD1525" s="121"/>
      <c r="BO1525" s="72" t="s">
        <v>42</v>
      </c>
      <c r="BP1525" s="73" t="s">
        <v>4850</v>
      </c>
      <c r="BQ1525" s="75">
        <v>375000026</v>
      </c>
      <c r="BR1525" s="75">
        <v>395000026</v>
      </c>
      <c r="BS1525" s="75">
        <v>425000026</v>
      </c>
      <c r="BT1525" s="75">
        <v>470000026</v>
      </c>
      <c r="BU1525" s="75">
        <v>495000026</v>
      </c>
      <c r="BV1525" s="75">
        <v>550000026</v>
      </c>
      <c r="BW1525" s="75">
        <v>620000026</v>
      </c>
      <c r="BX1525" s="75">
        <v>690000026</v>
      </c>
      <c r="BY1525" s="75">
        <v>0</v>
      </c>
      <c r="BZ1525" s="75">
        <v>0</v>
      </c>
      <c r="CA1525" s="75">
        <v>0</v>
      </c>
    </row>
    <row r="1526" spans="14:79" ht="12" customHeight="1">
      <c r="N1526" s="119" t="s">
        <v>25</v>
      </c>
      <c r="O1526" s="120" t="s">
        <v>1750</v>
      </c>
      <c r="P1526" s="122">
        <v>0</v>
      </c>
      <c r="Q1526" s="122">
        <v>0</v>
      </c>
      <c r="R1526" s="122">
        <v>0</v>
      </c>
      <c r="S1526" s="122">
        <v>520000026</v>
      </c>
      <c r="T1526" s="122">
        <v>605000026</v>
      </c>
      <c r="U1526" s="122">
        <v>725000026</v>
      </c>
      <c r="V1526" s="122">
        <v>810000026</v>
      </c>
      <c r="W1526" s="122">
        <v>925000026</v>
      </c>
      <c r="X1526" s="122">
        <v>995000026</v>
      </c>
      <c r="Y1526" s="122">
        <v>1028500026</v>
      </c>
      <c r="Z1526" s="122">
        <v>1225000026</v>
      </c>
      <c r="AA1526" s="122">
        <v>1475000026</v>
      </c>
      <c r="AB1526" s="122">
        <v>1650000026</v>
      </c>
      <c r="AC1526" s="122">
        <v>0</v>
      </c>
      <c r="AD1526" s="121"/>
      <c r="BO1526" s="72" t="s">
        <v>42</v>
      </c>
      <c r="BP1526" s="73" t="s">
        <v>4851</v>
      </c>
      <c r="BQ1526" s="75">
        <v>0</v>
      </c>
      <c r="BR1526" s="75">
        <v>0</v>
      </c>
      <c r="BS1526" s="75">
        <v>0</v>
      </c>
      <c r="BT1526" s="75">
        <v>0</v>
      </c>
      <c r="BU1526" s="75">
        <v>0</v>
      </c>
      <c r="BV1526" s="75">
        <v>648000625</v>
      </c>
      <c r="BW1526" s="75">
        <v>0</v>
      </c>
      <c r="BX1526" s="75">
        <v>0</v>
      </c>
      <c r="BY1526" s="75">
        <v>0</v>
      </c>
      <c r="BZ1526" s="75">
        <v>0</v>
      </c>
      <c r="CA1526" s="75">
        <v>0</v>
      </c>
    </row>
    <row r="1527" spans="14:79" ht="12" customHeight="1">
      <c r="N1527" s="119" t="s">
        <v>25</v>
      </c>
      <c r="O1527" s="120" t="s">
        <v>2548</v>
      </c>
      <c r="P1527" s="122">
        <v>0</v>
      </c>
      <c r="Q1527" s="122">
        <v>0</v>
      </c>
      <c r="R1527" s="122">
        <v>0</v>
      </c>
      <c r="S1527" s="122">
        <v>520000026</v>
      </c>
      <c r="T1527" s="122">
        <v>605000026</v>
      </c>
      <c r="U1527" s="122">
        <v>725000026</v>
      </c>
      <c r="V1527" s="122">
        <v>810000026</v>
      </c>
      <c r="W1527" s="122">
        <v>925000026</v>
      </c>
      <c r="X1527" s="122">
        <v>995000026</v>
      </c>
      <c r="Y1527" s="122">
        <v>1028500026</v>
      </c>
      <c r="Z1527" s="122">
        <v>1225000026</v>
      </c>
      <c r="AA1527" s="122">
        <v>1475000026</v>
      </c>
      <c r="AB1527" s="122">
        <v>1650000026</v>
      </c>
      <c r="AC1527" s="122">
        <v>0</v>
      </c>
      <c r="AD1527" s="121"/>
      <c r="BO1527" s="72" t="s">
        <v>42</v>
      </c>
      <c r="BP1527" s="73" t="s">
        <v>4852</v>
      </c>
      <c r="BQ1527" s="75">
        <v>522000625</v>
      </c>
      <c r="BR1527" s="75">
        <v>558000625</v>
      </c>
      <c r="BS1527" s="75">
        <v>594000625</v>
      </c>
      <c r="BT1527" s="75">
        <v>630000625</v>
      </c>
      <c r="BU1527" s="75">
        <v>657000625</v>
      </c>
      <c r="BV1527" s="75">
        <v>630000625</v>
      </c>
      <c r="BW1527" s="75">
        <v>675000625</v>
      </c>
      <c r="BX1527" s="75">
        <v>729000625</v>
      </c>
      <c r="BY1527" s="75">
        <v>750000625</v>
      </c>
      <c r="BZ1527" s="75">
        <v>0</v>
      </c>
      <c r="CA1527" s="75">
        <v>0</v>
      </c>
    </row>
    <row r="1528" spans="14:79" ht="12" customHeight="1">
      <c r="N1528" s="119" t="s">
        <v>25</v>
      </c>
      <c r="O1528" s="120" t="s">
        <v>2539</v>
      </c>
      <c r="P1528" s="122">
        <v>0</v>
      </c>
      <c r="Q1528" s="122">
        <v>0</v>
      </c>
      <c r="R1528" s="122">
        <v>0</v>
      </c>
      <c r="S1528" s="122">
        <v>0</v>
      </c>
      <c r="T1528" s="122">
        <v>0</v>
      </c>
      <c r="U1528" s="122">
        <v>0</v>
      </c>
      <c r="V1528" s="122">
        <v>0</v>
      </c>
      <c r="W1528" s="122">
        <v>0</v>
      </c>
      <c r="X1528" s="122">
        <v>1625000026</v>
      </c>
      <c r="Y1528" s="122">
        <v>1750000026</v>
      </c>
      <c r="Z1528" s="122">
        <v>0</v>
      </c>
      <c r="AA1528" s="122">
        <v>0</v>
      </c>
      <c r="AB1528" s="122">
        <v>0</v>
      </c>
      <c r="AC1528" s="122">
        <v>0</v>
      </c>
      <c r="AD1528" s="121"/>
      <c r="BO1528" s="72" t="s">
        <v>42</v>
      </c>
      <c r="BP1528" s="73" t="s">
        <v>4853</v>
      </c>
      <c r="BQ1528" s="75">
        <v>414000625</v>
      </c>
      <c r="BR1528" s="75">
        <v>0</v>
      </c>
      <c r="BS1528" s="75">
        <v>0</v>
      </c>
      <c r="BT1528" s="75">
        <v>0</v>
      </c>
      <c r="BU1528" s="75">
        <v>0</v>
      </c>
      <c r="BV1528" s="75">
        <v>0</v>
      </c>
      <c r="BW1528" s="75">
        <v>0</v>
      </c>
      <c r="BX1528" s="75">
        <v>0</v>
      </c>
      <c r="BY1528" s="75">
        <v>0</v>
      </c>
      <c r="BZ1528" s="75">
        <v>0</v>
      </c>
      <c r="CA1528" s="75">
        <v>0</v>
      </c>
    </row>
    <row r="1529" spans="14:79" ht="12" customHeight="1">
      <c r="N1529" s="119" t="s">
        <v>25</v>
      </c>
      <c r="O1529" s="120" t="s">
        <v>401</v>
      </c>
      <c r="P1529" s="122">
        <v>0</v>
      </c>
      <c r="Q1529" s="122">
        <v>0</v>
      </c>
      <c r="R1529" s="122">
        <v>0</v>
      </c>
      <c r="S1529" s="122">
        <v>0</v>
      </c>
      <c r="T1529" s="122">
        <v>560000026</v>
      </c>
      <c r="U1529" s="122">
        <v>640000026</v>
      </c>
      <c r="V1529" s="122">
        <v>700000026</v>
      </c>
      <c r="W1529" s="122">
        <v>0</v>
      </c>
      <c r="X1529" s="122">
        <v>0</v>
      </c>
      <c r="Y1529" s="122">
        <v>0</v>
      </c>
      <c r="Z1529" s="122">
        <v>0</v>
      </c>
      <c r="AA1529" s="122">
        <v>0</v>
      </c>
      <c r="AB1529" s="122">
        <v>0</v>
      </c>
      <c r="AC1529" s="122">
        <v>0</v>
      </c>
      <c r="AD1529" s="121"/>
      <c r="BO1529" s="72" t="s">
        <v>42</v>
      </c>
      <c r="BP1529" s="73" t="s">
        <v>4854</v>
      </c>
      <c r="BQ1529" s="75">
        <v>0</v>
      </c>
      <c r="BR1529" s="75">
        <v>0</v>
      </c>
      <c r="BS1529" s="75">
        <v>378000625</v>
      </c>
      <c r="BT1529" s="75">
        <v>0</v>
      </c>
      <c r="BU1529" s="75">
        <v>0</v>
      </c>
      <c r="BV1529" s="75">
        <v>0</v>
      </c>
      <c r="BW1529" s="75">
        <v>0</v>
      </c>
      <c r="BX1529" s="75">
        <v>630000625</v>
      </c>
      <c r="BY1529" s="75">
        <v>0</v>
      </c>
      <c r="BZ1529" s="75">
        <v>0</v>
      </c>
      <c r="CA1529" s="75">
        <v>0</v>
      </c>
    </row>
    <row r="1530" spans="14:79" ht="12" customHeight="1">
      <c r="N1530" s="119" t="s">
        <v>25</v>
      </c>
      <c r="O1530" s="120" t="s">
        <v>2697</v>
      </c>
      <c r="P1530" s="122">
        <v>0</v>
      </c>
      <c r="Q1530" s="122">
        <v>0</v>
      </c>
      <c r="R1530" s="122">
        <v>0</v>
      </c>
      <c r="S1530" s="122">
        <v>520000026</v>
      </c>
      <c r="T1530" s="122">
        <v>605000026</v>
      </c>
      <c r="U1530" s="122">
        <v>725000026</v>
      </c>
      <c r="V1530" s="122">
        <v>810000026</v>
      </c>
      <c r="W1530" s="122">
        <v>925000026</v>
      </c>
      <c r="X1530" s="122">
        <v>995000026</v>
      </c>
      <c r="Y1530" s="122">
        <v>1128500026</v>
      </c>
      <c r="Z1530" s="122">
        <v>1425000026</v>
      </c>
      <c r="AA1530" s="122">
        <v>1575000026</v>
      </c>
      <c r="AB1530" s="122">
        <v>1650000026</v>
      </c>
      <c r="AC1530" s="122">
        <v>0</v>
      </c>
      <c r="AD1530" s="121"/>
      <c r="BO1530" s="72" t="s">
        <v>42</v>
      </c>
      <c r="BP1530" s="73" t="s">
        <v>4855</v>
      </c>
      <c r="BQ1530" s="75">
        <v>0</v>
      </c>
      <c r="BR1530" s="75">
        <v>0</v>
      </c>
      <c r="BS1530" s="75">
        <v>0</v>
      </c>
      <c r="BT1530" s="75">
        <v>0</v>
      </c>
      <c r="BU1530" s="75">
        <v>0</v>
      </c>
      <c r="BV1530" s="75">
        <v>0</v>
      </c>
      <c r="BW1530" s="75">
        <v>0</v>
      </c>
      <c r="BX1530" s="75">
        <v>0</v>
      </c>
      <c r="BY1530" s="75">
        <v>0</v>
      </c>
      <c r="BZ1530" s="75">
        <v>0</v>
      </c>
      <c r="CA1530" s="75">
        <v>0</v>
      </c>
    </row>
    <row r="1531" spans="14:79" ht="12" customHeight="1">
      <c r="N1531" s="119" t="s">
        <v>25</v>
      </c>
      <c r="O1531" s="120" t="s">
        <v>994</v>
      </c>
      <c r="P1531" s="122">
        <v>0</v>
      </c>
      <c r="Q1531" s="122">
        <v>325000026</v>
      </c>
      <c r="R1531" s="122">
        <v>350000026</v>
      </c>
      <c r="S1531" s="122">
        <v>375000026</v>
      </c>
      <c r="T1531" s="122">
        <v>0</v>
      </c>
      <c r="U1531" s="122">
        <v>0</v>
      </c>
      <c r="V1531" s="122">
        <v>0</v>
      </c>
      <c r="W1531" s="122">
        <v>0</v>
      </c>
      <c r="X1531" s="122">
        <v>0</v>
      </c>
      <c r="Y1531" s="122">
        <v>0</v>
      </c>
      <c r="Z1531" s="122">
        <v>0</v>
      </c>
      <c r="AA1531" s="122">
        <v>0</v>
      </c>
      <c r="AB1531" s="122">
        <v>0</v>
      </c>
      <c r="AC1531" s="122">
        <v>0</v>
      </c>
      <c r="AD1531" s="121"/>
      <c r="BO1531" s="72" t="s">
        <v>42</v>
      </c>
      <c r="BP1531" s="73" t="s">
        <v>4856</v>
      </c>
      <c r="BQ1531" s="75">
        <v>549000625</v>
      </c>
      <c r="BR1531" s="75">
        <v>585000625</v>
      </c>
      <c r="BS1531" s="75">
        <v>621000625</v>
      </c>
      <c r="BT1531" s="75">
        <v>657000625</v>
      </c>
      <c r="BU1531" s="75">
        <v>684000625</v>
      </c>
      <c r="BV1531" s="75">
        <v>702000625</v>
      </c>
      <c r="BW1531" s="75">
        <v>729000625</v>
      </c>
      <c r="BX1531" s="75">
        <v>756000625</v>
      </c>
      <c r="BY1531" s="75">
        <v>810000625</v>
      </c>
      <c r="BZ1531" s="75">
        <v>0</v>
      </c>
      <c r="CA1531" s="75">
        <v>0</v>
      </c>
    </row>
    <row r="1532" spans="14:79" ht="12" customHeight="1">
      <c r="N1532" s="119" t="s">
        <v>25</v>
      </c>
      <c r="O1532" s="120" t="s">
        <v>995</v>
      </c>
      <c r="P1532" s="122">
        <v>0</v>
      </c>
      <c r="Q1532" s="122">
        <v>325000026</v>
      </c>
      <c r="R1532" s="122">
        <v>350000026</v>
      </c>
      <c r="S1532" s="122">
        <v>375000026</v>
      </c>
      <c r="T1532" s="122">
        <v>0</v>
      </c>
      <c r="U1532" s="122">
        <v>0</v>
      </c>
      <c r="V1532" s="122">
        <v>0</v>
      </c>
      <c r="W1532" s="122">
        <v>0</v>
      </c>
      <c r="X1532" s="122">
        <v>0</v>
      </c>
      <c r="Y1532" s="122">
        <v>0</v>
      </c>
      <c r="Z1532" s="122">
        <v>0</v>
      </c>
      <c r="AA1532" s="122">
        <v>0</v>
      </c>
      <c r="AB1532" s="122">
        <v>0</v>
      </c>
      <c r="AC1532" s="122">
        <v>0</v>
      </c>
      <c r="AD1532" s="121"/>
      <c r="BO1532" s="72" t="s">
        <v>42</v>
      </c>
      <c r="BP1532" s="73" t="s">
        <v>4857</v>
      </c>
      <c r="BQ1532" s="75">
        <v>288000625</v>
      </c>
      <c r="BR1532" s="75">
        <v>0</v>
      </c>
      <c r="BS1532" s="75">
        <v>360000625</v>
      </c>
      <c r="BT1532" s="75">
        <v>396000625</v>
      </c>
      <c r="BU1532" s="75">
        <v>639000625</v>
      </c>
      <c r="BV1532" s="75">
        <v>747000625</v>
      </c>
      <c r="BW1532" s="75">
        <v>882000625</v>
      </c>
      <c r="BX1532" s="75">
        <v>900000625</v>
      </c>
      <c r="BY1532" s="75">
        <v>945000625</v>
      </c>
      <c r="BZ1532" s="75">
        <v>0</v>
      </c>
      <c r="CA1532" s="75">
        <v>0</v>
      </c>
    </row>
    <row r="1533" spans="14:79" ht="12" customHeight="1">
      <c r="N1533" s="119" t="s">
        <v>25</v>
      </c>
      <c r="O1533" s="120" t="s">
        <v>2309</v>
      </c>
      <c r="P1533" s="122">
        <v>205000026</v>
      </c>
      <c r="Q1533" s="122">
        <v>225000026</v>
      </c>
      <c r="R1533" s="122">
        <v>0</v>
      </c>
      <c r="S1533" s="122">
        <v>0</v>
      </c>
      <c r="T1533" s="122">
        <v>0</v>
      </c>
      <c r="U1533" s="122">
        <v>0</v>
      </c>
      <c r="V1533" s="122">
        <v>0</v>
      </c>
      <c r="W1533" s="122">
        <v>0</v>
      </c>
      <c r="X1533" s="122">
        <v>0</v>
      </c>
      <c r="Y1533" s="122">
        <v>0</v>
      </c>
      <c r="Z1533" s="122">
        <v>0</v>
      </c>
      <c r="AA1533" s="122">
        <v>0</v>
      </c>
      <c r="AB1533" s="122">
        <v>0</v>
      </c>
      <c r="AC1533" s="122">
        <v>0</v>
      </c>
      <c r="AD1533" s="121"/>
      <c r="BO1533" s="72" t="s">
        <v>42</v>
      </c>
      <c r="BP1533" s="73" t="s">
        <v>4858</v>
      </c>
      <c r="BQ1533" s="75">
        <v>441000625</v>
      </c>
      <c r="BR1533" s="75">
        <v>477000625</v>
      </c>
      <c r="BS1533" s="75">
        <v>513000625</v>
      </c>
      <c r="BT1533" s="75">
        <v>549000625</v>
      </c>
      <c r="BU1533" s="75">
        <v>576000625</v>
      </c>
      <c r="BV1533" s="75">
        <v>594000625</v>
      </c>
      <c r="BW1533" s="75">
        <v>621000625</v>
      </c>
      <c r="BX1533" s="75">
        <v>648000625</v>
      </c>
      <c r="BY1533" s="75">
        <v>0</v>
      </c>
      <c r="BZ1533" s="75">
        <v>0</v>
      </c>
      <c r="CA1533" s="75">
        <v>0</v>
      </c>
    </row>
    <row r="1534" spans="14:79" ht="12" customHeight="1">
      <c r="N1534" s="119" t="s">
        <v>25</v>
      </c>
      <c r="O1534" s="120" t="s">
        <v>1758</v>
      </c>
      <c r="P1534" s="122">
        <v>285000026</v>
      </c>
      <c r="Q1534" s="122">
        <v>295000026</v>
      </c>
      <c r="R1534" s="122">
        <v>325000026</v>
      </c>
      <c r="S1534" s="122">
        <v>0</v>
      </c>
      <c r="T1534" s="122">
        <v>0</v>
      </c>
      <c r="U1534" s="122">
        <v>0</v>
      </c>
      <c r="V1534" s="122">
        <v>0</v>
      </c>
      <c r="W1534" s="122">
        <v>0</v>
      </c>
      <c r="X1534" s="122">
        <v>0</v>
      </c>
      <c r="Y1534" s="122">
        <v>0</v>
      </c>
      <c r="Z1534" s="122">
        <v>0</v>
      </c>
      <c r="AA1534" s="122">
        <v>0</v>
      </c>
      <c r="AB1534" s="122">
        <v>0</v>
      </c>
      <c r="AC1534" s="122">
        <v>0</v>
      </c>
      <c r="AD1534" s="121"/>
      <c r="BO1534" s="72" t="s">
        <v>42</v>
      </c>
      <c r="BP1534" s="73" t="s">
        <v>4859</v>
      </c>
      <c r="BQ1534" s="75">
        <v>288000625</v>
      </c>
      <c r="BR1534" s="75">
        <v>324000625</v>
      </c>
      <c r="BS1534" s="75">
        <v>0</v>
      </c>
      <c r="BT1534" s="75">
        <v>657000625</v>
      </c>
      <c r="BU1534" s="75">
        <v>684000625</v>
      </c>
      <c r="BV1534" s="75">
        <v>702000625</v>
      </c>
      <c r="BW1534" s="75">
        <v>720000625</v>
      </c>
      <c r="BX1534" s="75">
        <v>756000625</v>
      </c>
      <c r="BY1534" s="75">
        <v>792000625</v>
      </c>
      <c r="BZ1534" s="75">
        <v>0</v>
      </c>
      <c r="CA1534" s="75">
        <v>0</v>
      </c>
    </row>
    <row r="1535" spans="14:79" ht="12" customHeight="1">
      <c r="N1535" s="119" t="s">
        <v>25</v>
      </c>
      <c r="O1535" s="120" t="s">
        <v>822</v>
      </c>
      <c r="P1535" s="122">
        <v>285000026</v>
      </c>
      <c r="Q1535" s="122">
        <v>295000026</v>
      </c>
      <c r="R1535" s="122">
        <v>325000026</v>
      </c>
      <c r="S1535" s="122">
        <v>0</v>
      </c>
      <c r="T1535" s="122">
        <v>0</v>
      </c>
      <c r="U1535" s="122">
        <v>0</v>
      </c>
      <c r="V1535" s="122">
        <v>0</v>
      </c>
      <c r="W1535" s="122">
        <v>0</v>
      </c>
      <c r="X1535" s="122">
        <v>0</v>
      </c>
      <c r="Y1535" s="122">
        <v>0</v>
      </c>
      <c r="Z1535" s="122">
        <v>0</v>
      </c>
      <c r="AA1535" s="122">
        <v>0</v>
      </c>
      <c r="AB1535" s="122">
        <v>0</v>
      </c>
      <c r="AC1535" s="122">
        <v>0</v>
      </c>
      <c r="AD1535" s="121"/>
      <c r="BO1535" s="72" t="s">
        <v>42</v>
      </c>
      <c r="BP1535" s="73" t="s">
        <v>4860</v>
      </c>
      <c r="BQ1535" s="75">
        <v>567000625</v>
      </c>
      <c r="BR1535" s="75">
        <v>603000625</v>
      </c>
      <c r="BS1535" s="75">
        <v>639000625</v>
      </c>
      <c r="BT1535" s="75">
        <v>675000625</v>
      </c>
      <c r="BU1535" s="75">
        <v>702000625</v>
      </c>
      <c r="BV1535" s="75">
        <v>720000625</v>
      </c>
      <c r="BW1535" s="75">
        <v>747000625</v>
      </c>
      <c r="BX1535" s="75">
        <v>774000625</v>
      </c>
      <c r="BY1535" s="75">
        <v>846000625</v>
      </c>
      <c r="BZ1535" s="75">
        <v>0</v>
      </c>
      <c r="CA1535" s="75">
        <v>0</v>
      </c>
    </row>
    <row r="1536" spans="14:79" ht="12" customHeight="1">
      <c r="N1536" s="119" t="s">
        <v>25</v>
      </c>
      <c r="O1536" s="120" t="s">
        <v>1083</v>
      </c>
      <c r="P1536" s="122">
        <v>0</v>
      </c>
      <c r="Q1536" s="122">
        <v>0</v>
      </c>
      <c r="R1536" s="122">
        <v>305000026</v>
      </c>
      <c r="S1536" s="122">
        <v>335000026</v>
      </c>
      <c r="T1536" s="122">
        <v>395000026</v>
      </c>
      <c r="U1536" s="122">
        <v>0</v>
      </c>
      <c r="V1536" s="122">
        <v>0</v>
      </c>
      <c r="W1536" s="122">
        <v>0</v>
      </c>
      <c r="X1536" s="122">
        <v>0</v>
      </c>
      <c r="Y1536" s="122">
        <v>0</v>
      </c>
      <c r="Z1536" s="122">
        <v>0</v>
      </c>
      <c r="AA1536" s="122">
        <v>0</v>
      </c>
      <c r="AB1536" s="122">
        <v>0</v>
      </c>
      <c r="AC1536" s="122">
        <v>0</v>
      </c>
      <c r="AD1536" s="121"/>
      <c r="BO1536" s="72" t="s">
        <v>42</v>
      </c>
      <c r="BP1536" s="73" t="s">
        <v>4861</v>
      </c>
      <c r="BQ1536" s="75">
        <v>0</v>
      </c>
      <c r="BR1536" s="75">
        <v>0</v>
      </c>
      <c r="BS1536" s="75">
        <v>621000625</v>
      </c>
      <c r="BT1536" s="75">
        <v>513000625</v>
      </c>
      <c r="BU1536" s="75">
        <v>540000625</v>
      </c>
      <c r="BV1536" s="75">
        <v>558000625</v>
      </c>
      <c r="BW1536" s="75">
        <v>576000625</v>
      </c>
      <c r="BX1536" s="75">
        <v>612000625</v>
      </c>
      <c r="BY1536" s="75">
        <v>684000625</v>
      </c>
      <c r="BZ1536" s="75">
        <v>702000625</v>
      </c>
      <c r="CA1536" s="75">
        <v>0</v>
      </c>
    </row>
    <row r="1537" spans="14:79" ht="12" customHeight="1">
      <c r="N1537" s="119" t="s">
        <v>25</v>
      </c>
      <c r="O1537" s="120" t="s">
        <v>1084</v>
      </c>
      <c r="P1537" s="122">
        <v>0</v>
      </c>
      <c r="Q1537" s="122">
        <v>0</v>
      </c>
      <c r="R1537" s="122">
        <v>0</v>
      </c>
      <c r="S1537" s="122">
        <v>435000026</v>
      </c>
      <c r="T1537" s="122">
        <v>525000026</v>
      </c>
      <c r="U1537" s="122">
        <v>565000026</v>
      </c>
      <c r="V1537" s="122">
        <v>0</v>
      </c>
      <c r="W1537" s="122">
        <v>0</v>
      </c>
      <c r="X1537" s="122">
        <v>0</v>
      </c>
      <c r="Y1537" s="122">
        <v>0</v>
      </c>
      <c r="Z1537" s="122">
        <v>0</v>
      </c>
      <c r="AA1537" s="122">
        <v>0</v>
      </c>
      <c r="AB1537" s="122">
        <v>0</v>
      </c>
      <c r="AC1537" s="122">
        <v>0</v>
      </c>
      <c r="AD1537" s="121"/>
      <c r="BO1537" s="72" t="s">
        <v>42</v>
      </c>
      <c r="BP1537" s="73" t="s">
        <v>5268</v>
      </c>
      <c r="BQ1537" s="74"/>
      <c r="BR1537" s="74"/>
      <c r="BS1537" s="74"/>
      <c r="BT1537" s="74"/>
      <c r="BU1537" s="74"/>
      <c r="BV1537" s="74"/>
      <c r="BW1537" s="75">
        <v>700000625</v>
      </c>
      <c r="BX1537" s="74"/>
      <c r="BY1537" s="74"/>
      <c r="BZ1537" s="74"/>
      <c r="CA1537" s="74"/>
    </row>
    <row r="1538" spans="14:79" ht="12" customHeight="1">
      <c r="N1538" s="119" t="s">
        <v>25</v>
      </c>
      <c r="O1538" s="120" t="s">
        <v>1191</v>
      </c>
      <c r="P1538" s="122">
        <v>0</v>
      </c>
      <c r="Q1538" s="122">
        <v>0</v>
      </c>
      <c r="R1538" s="122">
        <v>0</v>
      </c>
      <c r="S1538" s="122">
        <v>435000026</v>
      </c>
      <c r="T1538" s="122">
        <v>525000026</v>
      </c>
      <c r="U1538" s="122">
        <v>565000026</v>
      </c>
      <c r="V1538" s="122">
        <v>0</v>
      </c>
      <c r="W1538" s="122">
        <v>0</v>
      </c>
      <c r="X1538" s="122">
        <v>0</v>
      </c>
      <c r="Y1538" s="122">
        <v>0</v>
      </c>
      <c r="Z1538" s="122">
        <v>0</v>
      </c>
      <c r="AA1538" s="122">
        <v>0</v>
      </c>
      <c r="AB1538" s="122">
        <v>0</v>
      </c>
      <c r="AC1538" s="122">
        <v>0</v>
      </c>
      <c r="AD1538" s="121"/>
      <c r="BO1538" s="72" t="s">
        <v>42</v>
      </c>
      <c r="BP1538" s="73" t="s">
        <v>4862</v>
      </c>
      <c r="BQ1538" s="75">
        <v>0</v>
      </c>
      <c r="BR1538" s="75">
        <v>0</v>
      </c>
      <c r="BS1538" s="75">
        <v>0</v>
      </c>
      <c r="BT1538" s="75">
        <v>0</v>
      </c>
      <c r="BU1538" s="75">
        <v>576000625</v>
      </c>
      <c r="BV1538" s="75">
        <v>0</v>
      </c>
      <c r="BW1538" s="75">
        <v>0</v>
      </c>
      <c r="BX1538" s="75">
        <v>0</v>
      </c>
      <c r="BY1538" s="75">
        <v>0</v>
      </c>
      <c r="BZ1538" s="75">
        <v>0</v>
      </c>
      <c r="CA1538" s="75">
        <v>0</v>
      </c>
    </row>
    <row r="1539" spans="14:79" ht="12" customHeight="1">
      <c r="N1539" s="119" t="s">
        <v>25</v>
      </c>
      <c r="O1539" s="120" t="s">
        <v>1745</v>
      </c>
      <c r="P1539" s="122">
        <v>0</v>
      </c>
      <c r="Q1539" s="122">
        <v>0</v>
      </c>
      <c r="R1539" s="122">
        <v>0</v>
      </c>
      <c r="S1539" s="122">
        <v>405000026</v>
      </c>
      <c r="T1539" s="122">
        <v>495000026</v>
      </c>
      <c r="U1539" s="122">
        <v>585000026</v>
      </c>
      <c r="V1539" s="122">
        <v>0</v>
      </c>
      <c r="W1539" s="122">
        <v>0</v>
      </c>
      <c r="X1539" s="122">
        <v>0</v>
      </c>
      <c r="Y1539" s="122">
        <v>0</v>
      </c>
      <c r="Z1539" s="122">
        <v>0</v>
      </c>
      <c r="AA1539" s="122">
        <v>0</v>
      </c>
      <c r="AB1539" s="122">
        <v>0</v>
      </c>
      <c r="AC1539" s="122">
        <v>0</v>
      </c>
      <c r="AD1539" s="121"/>
      <c r="BO1539" s="72" t="s">
        <v>42</v>
      </c>
      <c r="BP1539" s="73" t="s">
        <v>4863</v>
      </c>
      <c r="BQ1539" s="75">
        <v>387000625</v>
      </c>
      <c r="BR1539" s="75">
        <v>0</v>
      </c>
      <c r="BS1539" s="75">
        <v>0</v>
      </c>
      <c r="BT1539" s="75">
        <v>0</v>
      </c>
      <c r="BU1539" s="75">
        <v>0</v>
      </c>
      <c r="BV1539" s="75">
        <v>0</v>
      </c>
      <c r="BW1539" s="75">
        <v>0</v>
      </c>
      <c r="BX1539" s="75">
        <v>0</v>
      </c>
      <c r="BY1539" s="75">
        <v>0</v>
      </c>
      <c r="BZ1539" s="75">
        <v>0</v>
      </c>
      <c r="CA1539" s="75">
        <v>0</v>
      </c>
    </row>
    <row r="1540" spans="14:79" ht="12" customHeight="1">
      <c r="N1540" s="119" t="s">
        <v>25</v>
      </c>
      <c r="O1540" s="120" t="s">
        <v>996</v>
      </c>
      <c r="P1540" s="122">
        <v>370000026</v>
      </c>
      <c r="Q1540" s="122">
        <v>390000026</v>
      </c>
      <c r="R1540" s="122">
        <v>0</v>
      </c>
      <c r="S1540" s="122">
        <v>0</v>
      </c>
      <c r="T1540" s="122">
        <v>0</v>
      </c>
      <c r="U1540" s="122">
        <v>0</v>
      </c>
      <c r="V1540" s="122">
        <v>0</v>
      </c>
      <c r="W1540" s="122">
        <v>0</v>
      </c>
      <c r="X1540" s="122">
        <v>0</v>
      </c>
      <c r="Y1540" s="122">
        <v>0</v>
      </c>
      <c r="Z1540" s="122">
        <v>0</v>
      </c>
      <c r="AA1540" s="122">
        <v>0</v>
      </c>
      <c r="AB1540" s="122">
        <v>0</v>
      </c>
      <c r="AC1540" s="122">
        <v>0</v>
      </c>
      <c r="AD1540" s="121"/>
      <c r="BO1540" s="72" t="s">
        <v>42</v>
      </c>
      <c r="BP1540" s="73" t="s">
        <v>4864</v>
      </c>
      <c r="BQ1540" s="75">
        <v>540000625</v>
      </c>
      <c r="BR1540" s="75">
        <v>576000625</v>
      </c>
      <c r="BS1540" s="75">
        <v>612000625</v>
      </c>
      <c r="BT1540" s="75">
        <v>648000625</v>
      </c>
      <c r="BU1540" s="75">
        <v>675000625</v>
      </c>
      <c r="BV1540" s="75">
        <v>693000625</v>
      </c>
      <c r="BW1540" s="75">
        <v>720000625</v>
      </c>
      <c r="BX1540" s="75">
        <v>747000625</v>
      </c>
      <c r="BY1540" s="75">
        <v>0</v>
      </c>
      <c r="BZ1540" s="75">
        <v>0</v>
      </c>
      <c r="CA1540" s="75">
        <v>0</v>
      </c>
    </row>
    <row r="1541" spans="14:79" ht="12" customHeight="1">
      <c r="N1541" s="119" t="s">
        <v>25</v>
      </c>
      <c r="O1541" s="120" t="s">
        <v>2310</v>
      </c>
      <c r="P1541" s="122">
        <v>0</v>
      </c>
      <c r="Q1541" s="122">
        <v>0</v>
      </c>
      <c r="R1541" s="122">
        <v>0</v>
      </c>
      <c r="S1541" s="122">
        <v>0</v>
      </c>
      <c r="T1541" s="122">
        <v>0</v>
      </c>
      <c r="U1541" s="122">
        <v>3200000026</v>
      </c>
      <c r="V1541" s="122">
        <v>3400000026</v>
      </c>
      <c r="W1541" s="122">
        <v>3500000026</v>
      </c>
      <c r="X1541" s="122">
        <v>3950000026</v>
      </c>
      <c r="Y1541" s="122">
        <v>4150000026</v>
      </c>
      <c r="Z1541" s="122">
        <v>4350000026</v>
      </c>
      <c r="AA1541" s="122">
        <v>4750000026</v>
      </c>
      <c r="AB1541" s="122">
        <v>0</v>
      </c>
      <c r="AC1541" s="122">
        <v>0</v>
      </c>
      <c r="AD1541" s="121"/>
      <c r="BO1541" s="72" t="s">
        <v>42</v>
      </c>
      <c r="BP1541" s="73" t="s">
        <v>4865</v>
      </c>
      <c r="BQ1541" s="75">
        <v>414000625</v>
      </c>
      <c r="BR1541" s="75">
        <v>0</v>
      </c>
      <c r="BS1541" s="75">
        <v>432000625</v>
      </c>
      <c r="BT1541" s="75">
        <v>522000625</v>
      </c>
      <c r="BU1541" s="75">
        <v>549000625</v>
      </c>
      <c r="BV1541" s="75">
        <v>0</v>
      </c>
      <c r="BW1541" s="75">
        <v>594000625</v>
      </c>
      <c r="BX1541" s="75">
        <v>0</v>
      </c>
      <c r="BY1541" s="75">
        <v>0</v>
      </c>
      <c r="BZ1541" s="75">
        <v>0</v>
      </c>
      <c r="CA1541" s="75">
        <v>0</v>
      </c>
    </row>
    <row r="1542" spans="14:79" ht="12" customHeight="1">
      <c r="N1542" s="119" t="s">
        <v>25</v>
      </c>
      <c r="O1542" s="120" t="s">
        <v>3367</v>
      </c>
      <c r="P1542" s="121"/>
      <c r="Q1542" s="121"/>
      <c r="R1542" s="121"/>
      <c r="S1542" s="121"/>
      <c r="T1542" s="121"/>
      <c r="U1542" s="121"/>
      <c r="V1542" s="121"/>
      <c r="W1542" s="121"/>
      <c r="X1542" s="121"/>
      <c r="Y1542" s="121"/>
      <c r="Z1542" s="122">
        <v>6600000026</v>
      </c>
      <c r="AA1542" s="121"/>
      <c r="AB1542" s="121"/>
      <c r="AC1542" s="121"/>
      <c r="AD1542" s="121"/>
      <c r="BO1542" s="72" t="s">
        <v>42</v>
      </c>
      <c r="BP1542" s="73" t="s">
        <v>4866</v>
      </c>
      <c r="BQ1542" s="75">
        <v>405000625</v>
      </c>
      <c r="BR1542" s="75">
        <v>0</v>
      </c>
      <c r="BS1542" s="75">
        <v>0</v>
      </c>
      <c r="BT1542" s="75">
        <v>0</v>
      </c>
      <c r="BU1542" s="75">
        <v>0</v>
      </c>
      <c r="BV1542" s="75">
        <v>0</v>
      </c>
      <c r="BW1542" s="75">
        <v>0</v>
      </c>
      <c r="BX1542" s="75">
        <v>0</v>
      </c>
      <c r="BY1542" s="75">
        <v>0</v>
      </c>
      <c r="BZ1542" s="75">
        <v>0</v>
      </c>
      <c r="CA1542" s="75">
        <v>0</v>
      </c>
    </row>
    <row r="1543" spans="14:79" ht="12" customHeight="1">
      <c r="N1543" s="119" t="s">
        <v>25</v>
      </c>
      <c r="O1543" s="120" t="s">
        <v>2755</v>
      </c>
      <c r="P1543" s="122">
        <v>0</v>
      </c>
      <c r="Q1543" s="122">
        <v>0</v>
      </c>
      <c r="R1543" s="122">
        <v>0</v>
      </c>
      <c r="S1543" s="122">
        <v>0</v>
      </c>
      <c r="T1543" s="122">
        <v>0</v>
      </c>
      <c r="U1543" s="122">
        <v>0</v>
      </c>
      <c r="V1543" s="122">
        <v>0</v>
      </c>
      <c r="W1543" s="122">
        <v>0</v>
      </c>
      <c r="X1543" s="122">
        <v>5250000026</v>
      </c>
      <c r="Y1543" s="122">
        <v>0</v>
      </c>
      <c r="Z1543" s="122">
        <v>0</v>
      </c>
      <c r="AA1543" s="122">
        <v>0</v>
      </c>
      <c r="AB1543" s="122">
        <v>0</v>
      </c>
      <c r="AC1543" s="122">
        <v>0</v>
      </c>
      <c r="AD1543" s="121"/>
      <c r="BO1543" s="72" t="s">
        <v>42</v>
      </c>
      <c r="BP1543" s="73" t="s">
        <v>4867</v>
      </c>
      <c r="BQ1543" s="75">
        <v>495000625</v>
      </c>
      <c r="BR1543" s="75">
        <v>531000625</v>
      </c>
      <c r="BS1543" s="75">
        <v>567000625</v>
      </c>
      <c r="BT1543" s="75">
        <v>540000625</v>
      </c>
      <c r="BU1543" s="75">
        <v>567000625</v>
      </c>
      <c r="BV1543" s="75">
        <v>0</v>
      </c>
      <c r="BW1543" s="75">
        <v>612000625</v>
      </c>
      <c r="BX1543" s="75">
        <v>0</v>
      </c>
      <c r="BY1543" s="75">
        <v>0</v>
      </c>
      <c r="BZ1543" s="75">
        <v>0</v>
      </c>
      <c r="CA1543" s="75">
        <v>0</v>
      </c>
    </row>
    <row r="1544" spans="14:79" ht="12" customHeight="1">
      <c r="N1544" s="119" t="s">
        <v>25</v>
      </c>
      <c r="O1544" s="120" t="s">
        <v>1458</v>
      </c>
      <c r="P1544" s="122">
        <v>0</v>
      </c>
      <c r="Q1544" s="122">
        <v>0</v>
      </c>
      <c r="R1544" s="122">
        <v>0</v>
      </c>
      <c r="S1544" s="122">
        <v>0</v>
      </c>
      <c r="T1544" s="122">
        <v>1235000026</v>
      </c>
      <c r="U1544" s="122">
        <v>1625000026</v>
      </c>
      <c r="V1544" s="122">
        <v>2050000026</v>
      </c>
      <c r="W1544" s="122">
        <v>2150000026</v>
      </c>
      <c r="X1544" s="122">
        <v>2350000026</v>
      </c>
      <c r="Y1544" s="122">
        <v>2650000026</v>
      </c>
      <c r="Z1544" s="122">
        <v>0</v>
      </c>
      <c r="AA1544" s="122">
        <v>0</v>
      </c>
      <c r="AB1544" s="122">
        <v>0</v>
      </c>
      <c r="AC1544" s="122">
        <v>0</v>
      </c>
      <c r="AD1544" s="121"/>
      <c r="BO1544" s="72" t="s">
        <v>42</v>
      </c>
      <c r="BP1544" s="73" t="s">
        <v>4868</v>
      </c>
      <c r="BQ1544" s="75">
        <v>432000625</v>
      </c>
      <c r="BR1544" s="75">
        <v>603000625</v>
      </c>
      <c r="BS1544" s="75">
        <v>639000625</v>
      </c>
      <c r="BT1544" s="75">
        <v>675000625</v>
      </c>
      <c r="BU1544" s="75">
        <v>702000625</v>
      </c>
      <c r="BV1544" s="75">
        <v>720000625</v>
      </c>
      <c r="BW1544" s="75">
        <v>747000625</v>
      </c>
      <c r="BX1544" s="75">
        <v>774000625</v>
      </c>
      <c r="BY1544" s="75">
        <v>846000625</v>
      </c>
      <c r="BZ1544" s="75">
        <v>0</v>
      </c>
      <c r="CA1544" s="75">
        <v>0</v>
      </c>
    </row>
    <row r="1545" spans="14:79" ht="12" customHeight="1">
      <c r="N1545" s="119" t="s">
        <v>25</v>
      </c>
      <c r="O1545" s="120" t="s">
        <v>1676</v>
      </c>
      <c r="P1545" s="122">
        <v>320000026</v>
      </c>
      <c r="Q1545" s="122">
        <v>350000026</v>
      </c>
      <c r="R1545" s="122">
        <v>0</v>
      </c>
      <c r="S1545" s="122">
        <v>0</v>
      </c>
      <c r="T1545" s="122">
        <v>0</v>
      </c>
      <c r="U1545" s="122">
        <v>0</v>
      </c>
      <c r="V1545" s="122">
        <v>0</v>
      </c>
      <c r="W1545" s="122">
        <v>0</v>
      </c>
      <c r="X1545" s="122">
        <v>0</v>
      </c>
      <c r="Y1545" s="122">
        <v>0</v>
      </c>
      <c r="Z1545" s="122">
        <v>0</v>
      </c>
      <c r="AA1545" s="122">
        <v>0</v>
      </c>
      <c r="AB1545" s="122">
        <v>0</v>
      </c>
      <c r="AC1545" s="122">
        <v>0</v>
      </c>
      <c r="AD1545" s="121"/>
      <c r="BO1545" s="72" t="s">
        <v>42</v>
      </c>
      <c r="BP1545" s="73" t="s">
        <v>4869</v>
      </c>
      <c r="BQ1545" s="75">
        <v>0</v>
      </c>
      <c r="BR1545" s="75">
        <v>0</v>
      </c>
      <c r="BS1545" s="75">
        <v>0</v>
      </c>
      <c r="BT1545" s="75">
        <v>0</v>
      </c>
      <c r="BU1545" s="75">
        <v>0</v>
      </c>
      <c r="BV1545" s="75">
        <v>700000625</v>
      </c>
      <c r="BW1545" s="75">
        <v>810000625</v>
      </c>
      <c r="BX1545" s="75">
        <v>0</v>
      </c>
      <c r="BY1545" s="75">
        <v>0</v>
      </c>
      <c r="BZ1545" s="75">
        <v>0</v>
      </c>
      <c r="CA1545" s="75">
        <v>0</v>
      </c>
    </row>
    <row r="1546" spans="14:79" ht="12" customHeight="1">
      <c r="N1546" s="119" t="s">
        <v>25</v>
      </c>
      <c r="O1546" s="120" t="s">
        <v>777</v>
      </c>
      <c r="P1546" s="122">
        <v>320000026</v>
      </c>
      <c r="Q1546" s="122">
        <v>350000026</v>
      </c>
      <c r="R1546" s="122">
        <v>0</v>
      </c>
      <c r="S1546" s="122">
        <v>0</v>
      </c>
      <c r="T1546" s="122">
        <v>0</v>
      </c>
      <c r="U1546" s="122">
        <v>0</v>
      </c>
      <c r="V1546" s="122">
        <v>0</v>
      </c>
      <c r="W1546" s="122">
        <v>0</v>
      </c>
      <c r="X1546" s="122">
        <v>0</v>
      </c>
      <c r="Y1546" s="122">
        <v>0</v>
      </c>
      <c r="Z1546" s="122">
        <v>0</v>
      </c>
      <c r="AA1546" s="122">
        <v>0</v>
      </c>
      <c r="AB1546" s="122">
        <v>0</v>
      </c>
      <c r="AC1546" s="122">
        <v>0</v>
      </c>
      <c r="AD1546" s="121"/>
      <c r="BO1546" s="72" t="s">
        <v>42</v>
      </c>
      <c r="BP1546" s="73" t="s">
        <v>4870</v>
      </c>
      <c r="BQ1546" s="75">
        <v>0</v>
      </c>
      <c r="BR1546" s="75">
        <v>585000625</v>
      </c>
      <c r="BS1546" s="75">
        <v>0</v>
      </c>
      <c r="BT1546" s="75">
        <v>0</v>
      </c>
      <c r="BU1546" s="75">
        <v>0</v>
      </c>
      <c r="BV1546" s="75">
        <v>0</v>
      </c>
      <c r="BW1546" s="75">
        <v>810000625</v>
      </c>
      <c r="BX1546" s="75">
        <v>0</v>
      </c>
      <c r="BY1546" s="75">
        <v>0</v>
      </c>
      <c r="BZ1546" s="75">
        <v>0</v>
      </c>
      <c r="CA1546" s="75">
        <v>0</v>
      </c>
    </row>
    <row r="1547" spans="14:79" ht="12" customHeight="1">
      <c r="N1547" s="119" t="s">
        <v>25</v>
      </c>
      <c r="O1547" s="120" t="s">
        <v>1850</v>
      </c>
      <c r="P1547" s="122">
        <v>320000026</v>
      </c>
      <c r="Q1547" s="122">
        <v>350000026</v>
      </c>
      <c r="R1547" s="122">
        <v>0</v>
      </c>
      <c r="S1547" s="122">
        <v>0</v>
      </c>
      <c r="T1547" s="122">
        <v>0</v>
      </c>
      <c r="U1547" s="122">
        <v>0</v>
      </c>
      <c r="V1547" s="122">
        <v>0</v>
      </c>
      <c r="W1547" s="122">
        <v>0</v>
      </c>
      <c r="X1547" s="122">
        <v>0</v>
      </c>
      <c r="Y1547" s="122">
        <v>0</v>
      </c>
      <c r="Z1547" s="122">
        <v>0</v>
      </c>
      <c r="AA1547" s="122">
        <v>0</v>
      </c>
      <c r="AB1547" s="122">
        <v>0</v>
      </c>
      <c r="AC1547" s="122">
        <v>0</v>
      </c>
      <c r="AD1547" s="121"/>
      <c r="BO1547" s="72" t="s">
        <v>42</v>
      </c>
      <c r="BP1547" s="73" t="s">
        <v>4871</v>
      </c>
      <c r="BQ1547" s="75">
        <v>0</v>
      </c>
      <c r="BR1547" s="75">
        <v>0</v>
      </c>
      <c r="BS1547" s="75">
        <v>0</v>
      </c>
      <c r="BT1547" s="75">
        <v>0</v>
      </c>
      <c r="BU1547" s="75">
        <v>576000625</v>
      </c>
      <c r="BV1547" s="75">
        <v>0</v>
      </c>
      <c r="BW1547" s="75">
        <v>0</v>
      </c>
      <c r="BX1547" s="75">
        <v>0</v>
      </c>
      <c r="BY1547" s="75">
        <v>0</v>
      </c>
      <c r="BZ1547" s="75">
        <v>0</v>
      </c>
      <c r="CA1547" s="75">
        <v>0</v>
      </c>
    </row>
    <row r="1548" spans="14:79" ht="12" customHeight="1">
      <c r="N1548" s="119" t="s">
        <v>25</v>
      </c>
      <c r="O1548" s="120" t="s">
        <v>895</v>
      </c>
      <c r="P1548" s="122">
        <v>220000026</v>
      </c>
      <c r="Q1548" s="122">
        <v>285000026</v>
      </c>
      <c r="R1548" s="122">
        <v>390000026</v>
      </c>
      <c r="S1548" s="122">
        <v>0</v>
      </c>
      <c r="T1548" s="122">
        <v>0</v>
      </c>
      <c r="U1548" s="122">
        <v>0</v>
      </c>
      <c r="V1548" s="122">
        <v>0</v>
      </c>
      <c r="W1548" s="122">
        <v>0</v>
      </c>
      <c r="X1548" s="122">
        <v>0</v>
      </c>
      <c r="Y1548" s="122">
        <v>0</v>
      </c>
      <c r="Z1548" s="122">
        <v>0</v>
      </c>
      <c r="AA1548" s="122">
        <v>0</v>
      </c>
      <c r="AB1548" s="122">
        <v>0</v>
      </c>
      <c r="AC1548" s="122">
        <v>0</v>
      </c>
      <c r="AD1548" s="121"/>
      <c r="BO1548" s="72" t="s">
        <v>42</v>
      </c>
      <c r="BP1548" s="73" t="s">
        <v>4872</v>
      </c>
      <c r="BQ1548" s="75">
        <v>0</v>
      </c>
      <c r="BR1548" s="75">
        <v>0</v>
      </c>
      <c r="BS1548" s="75">
        <v>0</v>
      </c>
      <c r="BT1548" s="75">
        <v>0</v>
      </c>
      <c r="BU1548" s="75">
        <v>630000625</v>
      </c>
      <c r="BV1548" s="75">
        <v>0</v>
      </c>
      <c r="BW1548" s="75">
        <v>0</v>
      </c>
      <c r="BX1548" s="75">
        <v>0</v>
      </c>
      <c r="BY1548" s="75">
        <v>0</v>
      </c>
      <c r="BZ1548" s="75">
        <v>0</v>
      </c>
      <c r="CA1548" s="75">
        <v>0</v>
      </c>
    </row>
    <row r="1549" spans="14:79" ht="12" customHeight="1">
      <c r="N1549" s="119" t="s">
        <v>25</v>
      </c>
      <c r="O1549" s="120" t="s">
        <v>778</v>
      </c>
      <c r="P1549" s="122">
        <v>370000026</v>
      </c>
      <c r="Q1549" s="122">
        <v>390000026</v>
      </c>
      <c r="R1549" s="122">
        <v>0</v>
      </c>
      <c r="S1549" s="122">
        <v>0</v>
      </c>
      <c r="T1549" s="122">
        <v>0</v>
      </c>
      <c r="U1549" s="122">
        <v>0</v>
      </c>
      <c r="V1549" s="122">
        <v>0</v>
      </c>
      <c r="W1549" s="122">
        <v>0</v>
      </c>
      <c r="X1549" s="122">
        <v>0</v>
      </c>
      <c r="Y1549" s="122">
        <v>0</v>
      </c>
      <c r="Z1549" s="122">
        <v>0</v>
      </c>
      <c r="AA1549" s="122">
        <v>0</v>
      </c>
      <c r="AB1549" s="122">
        <v>0</v>
      </c>
      <c r="AC1549" s="122">
        <v>0</v>
      </c>
      <c r="AD1549" s="121"/>
      <c r="BO1549" s="72" t="s">
        <v>42</v>
      </c>
      <c r="BP1549" s="73" t="s">
        <v>4873</v>
      </c>
      <c r="BQ1549" s="75">
        <v>0</v>
      </c>
      <c r="BR1549" s="75">
        <v>0</v>
      </c>
      <c r="BS1549" s="75">
        <v>0</v>
      </c>
      <c r="BT1549" s="75">
        <v>0</v>
      </c>
      <c r="BU1549" s="75">
        <v>639000625</v>
      </c>
      <c r="BV1549" s="75">
        <v>747000625</v>
      </c>
      <c r="BW1549" s="75">
        <v>882000625</v>
      </c>
      <c r="BX1549" s="75">
        <v>900000625</v>
      </c>
      <c r="BY1549" s="75">
        <v>945000625</v>
      </c>
      <c r="BZ1549" s="75">
        <v>0</v>
      </c>
      <c r="CA1549" s="75">
        <v>0</v>
      </c>
    </row>
    <row r="1550" spans="14:79" ht="12" customHeight="1">
      <c r="N1550" s="119" t="s">
        <v>25</v>
      </c>
      <c r="O1550" s="120" t="s">
        <v>2438</v>
      </c>
      <c r="P1550" s="122">
        <v>370000026</v>
      </c>
      <c r="Q1550" s="122">
        <v>390000026</v>
      </c>
      <c r="R1550" s="122">
        <v>0</v>
      </c>
      <c r="S1550" s="122">
        <v>0</v>
      </c>
      <c r="T1550" s="122">
        <v>0</v>
      </c>
      <c r="U1550" s="122">
        <v>0</v>
      </c>
      <c r="V1550" s="122">
        <v>0</v>
      </c>
      <c r="W1550" s="122">
        <v>0</v>
      </c>
      <c r="X1550" s="122">
        <v>0</v>
      </c>
      <c r="Y1550" s="122">
        <v>0</v>
      </c>
      <c r="Z1550" s="122">
        <v>0</v>
      </c>
      <c r="AA1550" s="122">
        <v>0</v>
      </c>
      <c r="AB1550" s="122">
        <v>0</v>
      </c>
      <c r="AC1550" s="122">
        <v>0</v>
      </c>
      <c r="AD1550" s="121"/>
      <c r="BO1550" s="72" t="s">
        <v>42</v>
      </c>
      <c r="BP1550" s="73" t="s">
        <v>4874</v>
      </c>
      <c r="BQ1550" s="75">
        <v>0</v>
      </c>
      <c r="BR1550" s="75">
        <v>0</v>
      </c>
      <c r="BS1550" s="75">
        <v>0</v>
      </c>
      <c r="BT1550" s="75">
        <v>0</v>
      </c>
      <c r="BU1550" s="75">
        <v>0</v>
      </c>
      <c r="BV1550" s="75">
        <v>630000625</v>
      </c>
      <c r="BW1550" s="75">
        <v>0</v>
      </c>
      <c r="BX1550" s="75">
        <v>670000026</v>
      </c>
      <c r="BY1550" s="75">
        <v>0</v>
      </c>
      <c r="BZ1550" s="75">
        <v>0</v>
      </c>
      <c r="CA1550" s="75">
        <v>0</v>
      </c>
    </row>
    <row r="1551" spans="14:79" ht="12" customHeight="1">
      <c r="N1551" s="119" t="s">
        <v>25</v>
      </c>
      <c r="O1551" s="120" t="s">
        <v>543</v>
      </c>
      <c r="P1551" s="122">
        <v>0</v>
      </c>
      <c r="Q1551" s="122">
        <v>0</v>
      </c>
      <c r="R1551" s="122">
        <v>0</v>
      </c>
      <c r="S1551" s="122">
        <v>0</v>
      </c>
      <c r="T1551" s="122">
        <v>0</v>
      </c>
      <c r="U1551" s="122">
        <v>0</v>
      </c>
      <c r="V1551" s="122">
        <v>725000026</v>
      </c>
      <c r="W1551" s="122">
        <v>805000026</v>
      </c>
      <c r="X1551" s="122">
        <v>915000026</v>
      </c>
      <c r="Y1551" s="122">
        <v>1215000026</v>
      </c>
      <c r="Z1551" s="122">
        <v>1725000026</v>
      </c>
      <c r="AA1551" s="122">
        <v>1815000026</v>
      </c>
      <c r="AB1551" s="122">
        <v>0</v>
      </c>
      <c r="AC1551" s="122">
        <v>0</v>
      </c>
      <c r="AD1551" s="121"/>
      <c r="BO1551" s="72" t="s">
        <v>42</v>
      </c>
      <c r="BP1551" s="73" t="s">
        <v>4875</v>
      </c>
      <c r="BQ1551" s="75">
        <v>369000625</v>
      </c>
      <c r="BR1551" s="75">
        <v>405000625</v>
      </c>
      <c r="BS1551" s="75">
        <v>441000625</v>
      </c>
      <c r="BT1551" s="75">
        <v>477000625</v>
      </c>
      <c r="BU1551" s="75">
        <v>504000625</v>
      </c>
      <c r="BV1551" s="75">
        <v>702000625</v>
      </c>
      <c r="BW1551" s="75">
        <v>729000625</v>
      </c>
      <c r="BX1551" s="75">
        <v>756000625</v>
      </c>
      <c r="BY1551" s="75">
        <v>0</v>
      </c>
      <c r="BZ1551" s="75">
        <v>0</v>
      </c>
      <c r="CA1551" s="75">
        <v>0</v>
      </c>
    </row>
    <row r="1552" spans="14:79" ht="12" customHeight="1">
      <c r="N1552" s="119" t="s">
        <v>25</v>
      </c>
      <c r="O1552" s="120" t="s">
        <v>2311</v>
      </c>
      <c r="P1552" s="122">
        <v>0</v>
      </c>
      <c r="Q1552" s="122">
        <v>0</v>
      </c>
      <c r="R1552" s="122">
        <v>0</v>
      </c>
      <c r="S1552" s="122">
        <v>0</v>
      </c>
      <c r="T1552" s="122">
        <v>0</v>
      </c>
      <c r="U1552" s="122">
        <v>0</v>
      </c>
      <c r="V1552" s="122">
        <v>0</v>
      </c>
      <c r="W1552" s="122">
        <v>0</v>
      </c>
      <c r="X1552" s="122">
        <v>0</v>
      </c>
      <c r="Y1552" s="122">
        <v>0</v>
      </c>
      <c r="Z1552" s="122">
        <v>2750000026</v>
      </c>
      <c r="AA1552" s="122">
        <v>0</v>
      </c>
      <c r="AB1552" s="122">
        <v>0</v>
      </c>
      <c r="AC1552" s="122">
        <v>0</v>
      </c>
      <c r="AD1552" s="121"/>
      <c r="BO1552" s="72" t="s">
        <v>42</v>
      </c>
      <c r="BP1552" s="73" t="s">
        <v>4876</v>
      </c>
      <c r="BQ1552" s="75">
        <v>405000625</v>
      </c>
      <c r="BR1552" s="75">
        <v>0</v>
      </c>
      <c r="BS1552" s="75">
        <v>0</v>
      </c>
      <c r="BT1552" s="75">
        <v>425000925</v>
      </c>
      <c r="BU1552" s="75">
        <v>550000725</v>
      </c>
      <c r="BV1552" s="75">
        <v>720000625</v>
      </c>
      <c r="BW1552" s="75">
        <v>585000625</v>
      </c>
      <c r="BX1552" s="75">
        <v>774000625</v>
      </c>
      <c r="BY1552" s="75">
        <v>0</v>
      </c>
      <c r="BZ1552" s="75">
        <v>0</v>
      </c>
      <c r="CA1552" s="75">
        <v>0</v>
      </c>
    </row>
    <row r="1553" spans="14:79" ht="12" customHeight="1">
      <c r="N1553" s="119" t="s">
        <v>25</v>
      </c>
      <c r="O1553" s="120" t="s">
        <v>1320</v>
      </c>
      <c r="P1553" s="122">
        <v>0</v>
      </c>
      <c r="Q1553" s="122">
        <v>0</v>
      </c>
      <c r="R1553" s="122">
        <v>0</v>
      </c>
      <c r="S1553" s="122">
        <v>0</v>
      </c>
      <c r="T1553" s="122">
        <v>690000026</v>
      </c>
      <c r="U1553" s="122">
        <v>760000026</v>
      </c>
      <c r="V1553" s="122">
        <v>0</v>
      </c>
      <c r="W1553" s="122">
        <v>0</v>
      </c>
      <c r="X1553" s="122">
        <v>0</v>
      </c>
      <c r="Y1553" s="122">
        <v>0</v>
      </c>
      <c r="Z1553" s="122">
        <v>0</v>
      </c>
      <c r="AA1553" s="122">
        <v>0</v>
      </c>
      <c r="AB1553" s="122">
        <v>0</v>
      </c>
      <c r="AC1553" s="122">
        <v>0</v>
      </c>
      <c r="AD1553" s="121"/>
      <c r="BO1553" s="72" t="s">
        <v>42</v>
      </c>
      <c r="BP1553" s="73" t="s">
        <v>4877</v>
      </c>
      <c r="BQ1553" s="75">
        <v>0</v>
      </c>
      <c r="BR1553" s="75">
        <v>0</v>
      </c>
      <c r="BS1553" s="75">
        <v>0</v>
      </c>
      <c r="BT1553" s="75">
        <v>625000625</v>
      </c>
      <c r="BU1553" s="75">
        <v>650000625</v>
      </c>
      <c r="BV1553" s="75">
        <v>680000625</v>
      </c>
      <c r="BW1553" s="75">
        <v>705000625</v>
      </c>
      <c r="BX1553" s="75">
        <v>775000625</v>
      </c>
      <c r="BY1553" s="75">
        <v>850000625</v>
      </c>
      <c r="BZ1553" s="75">
        <v>0</v>
      </c>
      <c r="CA1553" s="75">
        <v>0</v>
      </c>
    </row>
    <row r="1554" spans="14:79" ht="12" customHeight="1">
      <c r="N1554" s="119" t="s">
        <v>25</v>
      </c>
      <c r="O1554" s="120" t="s">
        <v>1459</v>
      </c>
      <c r="P1554" s="122">
        <v>0</v>
      </c>
      <c r="Q1554" s="122">
        <v>0</v>
      </c>
      <c r="R1554" s="122">
        <v>0</v>
      </c>
      <c r="S1554" s="122">
        <v>0</v>
      </c>
      <c r="T1554" s="122">
        <v>0</v>
      </c>
      <c r="U1554" s="122">
        <v>0</v>
      </c>
      <c r="V1554" s="122">
        <v>935000026</v>
      </c>
      <c r="W1554" s="122">
        <v>1105000026</v>
      </c>
      <c r="X1554" s="122">
        <v>0</v>
      </c>
      <c r="Y1554" s="122">
        <v>0</v>
      </c>
      <c r="Z1554" s="122">
        <v>0</v>
      </c>
      <c r="AA1554" s="122">
        <v>0</v>
      </c>
      <c r="AB1554" s="122">
        <v>0</v>
      </c>
      <c r="AC1554" s="122">
        <v>0</v>
      </c>
      <c r="AD1554" s="121"/>
      <c r="BO1554" s="72" t="s">
        <v>42</v>
      </c>
      <c r="BP1554" s="73" t="s">
        <v>4878</v>
      </c>
      <c r="BQ1554" s="75">
        <v>0</v>
      </c>
      <c r="BR1554" s="75">
        <v>0</v>
      </c>
      <c r="BS1554" s="75">
        <v>0</v>
      </c>
      <c r="BT1554" s="75">
        <v>0</v>
      </c>
      <c r="BU1554" s="75">
        <v>630000625</v>
      </c>
      <c r="BV1554" s="75">
        <v>0</v>
      </c>
      <c r="BW1554" s="75">
        <v>0</v>
      </c>
      <c r="BX1554" s="75">
        <v>0</v>
      </c>
      <c r="BY1554" s="75">
        <v>720000625</v>
      </c>
      <c r="BZ1554" s="75">
        <v>0</v>
      </c>
      <c r="CA1554" s="75">
        <v>0</v>
      </c>
    </row>
    <row r="1555" spans="14:79" ht="12" customHeight="1">
      <c r="N1555" s="119" t="s">
        <v>25</v>
      </c>
      <c r="O1555" s="120" t="s">
        <v>1597</v>
      </c>
      <c r="P1555" s="122">
        <v>465000026</v>
      </c>
      <c r="Q1555" s="122">
        <v>505000026</v>
      </c>
      <c r="R1555" s="122">
        <v>0</v>
      </c>
      <c r="S1555" s="122">
        <v>0</v>
      </c>
      <c r="T1555" s="122">
        <v>0</v>
      </c>
      <c r="U1555" s="122">
        <v>0</v>
      </c>
      <c r="V1555" s="122">
        <v>0</v>
      </c>
      <c r="W1555" s="122">
        <v>0</v>
      </c>
      <c r="X1555" s="122">
        <v>0</v>
      </c>
      <c r="Y1555" s="122">
        <v>0</v>
      </c>
      <c r="Z1555" s="122">
        <v>0</v>
      </c>
      <c r="AA1555" s="122">
        <v>0</v>
      </c>
      <c r="AB1555" s="122">
        <v>0</v>
      </c>
      <c r="AC1555" s="122">
        <v>0</v>
      </c>
      <c r="AD1555" s="121"/>
      <c r="BO1555" s="72" t="s">
        <v>42</v>
      </c>
      <c r="BP1555" s="73" t="s">
        <v>4879</v>
      </c>
      <c r="BQ1555" s="75">
        <v>315000625</v>
      </c>
      <c r="BR1555" s="75">
        <v>0</v>
      </c>
      <c r="BS1555" s="75">
        <v>0</v>
      </c>
      <c r="BT1555" s="75">
        <v>0</v>
      </c>
      <c r="BU1555" s="75">
        <v>0</v>
      </c>
      <c r="BV1555" s="75">
        <v>0</v>
      </c>
      <c r="BW1555" s="75">
        <v>0</v>
      </c>
      <c r="BX1555" s="75">
        <v>0</v>
      </c>
      <c r="BY1555" s="75">
        <v>0</v>
      </c>
      <c r="BZ1555" s="75">
        <v>0</v>
      </c>
      <c r="CA1555" s="75">
        <v>0</v>
      </c>
    </row>
    <row r="1556" spans="14:79" ht="12" customHeight="1">
      <c r="N1556" s="119" t="s">
        <v>25</v>
      </c>
      <c r="O1556" s="120" t="s">
        <v>41</v>
      </c>
      <c r="P1556" s="122">
        <v>390000026</v>
      </c>
      <c r="Q1556" s="122">
        <v>480000026</v>
      </c>
      <c r="R1556" s="122">
        <v>570000026</v>
      </c>
      <c r="S1556" s="122">
        <v>0</v>
      </c>
      <c r="T1556" s="122">
        <v>0</v>
      </c>
      <c r="U1556" s="122">
        <v>0</v>
      </c>
      <c r="V1556" s="122">
        <v>0</v>
      </c>
      <c r="W1556" s="122">
        <v>0</v>
      </c>
      <c r="X1556" s="122">
        <v>0</v>
      </c>
      <c r="Y1556" s="122">
        <v>0</v>
      </c>
      <c r="Z1556" s="122">
        <v>0</v>
      </c>
      <c r="AA1556" s="122">
        <v>0</v>
      </c>
      <c r="AB1556" s="122">
        <v>0</v>
      </c>
      <c r="AC1556" s="122">
        <v>0</v>
      </c>
      <c r="AD1556" s="121"/>
      <c r="BO1556" s="72" t="s">
        <v>42</v>
      </c>
      <c r="BP1556" s="73" t="s">
        <v>4880</v>
      </c>
      <c r="BQ1556" s="75">
        <v>522000625</v>
      </c>
      <c r="BR1556" s="75">
        <v>558000625</v>
      </c>
      <c r="BS1556" s="75">
        <v>594000625</v>
      </c>
      <c r="BT1556" s="75">
        <v>630000625</v>
      </c>
      <c r="BU1556" s="75">
        <v>657000625</v>
      </c>
      <c r="BV1556" s="75">
        <v>675000625</v>
      </c>
      <c r="BW1556" s="75">
        <v>702000625</v>
      </c>
      <c r="BX1556" s="75">
        <v>729000625</v>
      </c>
      <c r="BY1556" s="75">
        <v>765000625</v>
      </c>
      <c r="BZ1556" s="75">
        <v>0</v>
      </c>
      <c r="CA1556" s="75">
        <v>0</v>
      </c>
    </row>
    <row r="1557" spans="14:79" ht="12" customHeight="1">
      <c r="N1557" s="119" t="s">
        <v>25</v>
      </c>
      <c r="O1557" s="120" t="s">
        <v>1602</v>
      </c>
      <c r="P1557" s="122">
        <v>415000026</v>
      </c>
      <c r="Q1557" s="122">
        <v>0</v>
      </c>
      <c r="R1557" s="122">
        <v>0</v>
      </c>
      <c r="S1557" s="122">
        <v>0</v>
      </c>
      <c r="T1557" s="122">
        <v>0</v>
      </c>
      <c r="U1557" s="122">
        <v>0</v>
      </c>
      <c r="V1557" s="122">
        <v>0</v>
      </c>
      <c r="W1557" s="122">
        <v>0</v>
      </c>
      <c r="X1557" s="122">
        <v>0</v>
      </c>
      <c r="Y1557" s="122">
        <v>0</v>
      </c>
      <c r="Z1557" s="122">
        <v>0</v>
      </c>
      <c r="AA1557" s="122">
        <v>0</v>
      </c>
      <c r="AB1557" s="122">
        <v>0</v>
      </c>
      <c r="AC1557" s="122">
        <v>0</v>
      </c>
      <c r="AD1557" s="121"/>
      <c r="BO1557" s="72" t="s">
        <v>42</v>
      </c>
      <c r="BP1557" s="73" t="s">
        <v>4881</v>
      </c>
      <c r="BQ1557" s="75">
        <v>360000625</v>
      </c>
      <c r="BR1557" s="75">
        <v>396000625</v>
      </c>
      <c r="BS1557" s="75">
        <v>432000625</v>
      </c>
      <c r="BT1557" s="75">
        <v>468000625</v>
      </c>
      <c r="BU1557" s="75">
        <v>495000625</v>
      </c>
      <c r="BV1557" s="75">
        <v>513000625</v>
      </c>
      <c r="BW1557" s="75">
        <v>540000625</v>
      </c>
      <c r="BX1557" s="75">
        <v>567000625</v>
      </c>
      <c r="BY1557" s="75">
        <v>0</v>
      </c>
      <c r="BZ1557" s="75">
        <v>0</v>
      </c>
      <c r="CA1557" s="75">
        <v>0</v>
      </c>
    </row>
    <row r="1558" spans="14:79" ht="12" customHeight="1">
      <c r="N1558" s="119" t="s">
        <v>25</v>
      </c>
      <c r="O1558" s="120" t="s">
        <v>1724</v>
      </c>
      <c r="P1558" s="122">
        <v>490000026</v>
      </c>
      <c r="Q1558" s="122">
        <v>5250000026</v>
      </c>
      <c r="R1558" s="122">
        <v>0</v>
      </c>
      <c r="S1558" s="122">
        <v>0</v>
      </c>
      <c r="T1558" s="122">
        <v>0</v>
      </c>
      <c r="U1558" s="122">
        <v>0</v>
      </c>
      <c r="V1558" s="122">
        <v>0</v>
      </c>
      <c r="W1558" s="122">
        <v>0</v>
      </c>
      <c r="X1558" s="122">
        <v>0</v>
      </c>
      <c r="Y1558" s="122">
        <v>0</v>
      </c>
      <c r="Z1558" s="122">
        <v>0</v>
      </c>
      <c r="AA1558" s="122">
        <v>0</v>
      </c>
      <c r="AB1558" s="122">
        <v>0</v>
      </c>
      <c r="AC1558" s="122">
        <v>0</v>
      </c>
      <c r="AD1558" s="121"/>
      <c r="BO1558" s="72" t="s">
        <v>42</v>
      </c>
      <c r="BP1558" s="73" t="s">
        <v>4882</v>
      </c>
      <c r="BQ1558" s="75">
        <v>0</v>
      </c>
      <c r="BR1558" s="75">
        <v>0</v>
      </c>
      <c r="BS1558" s="75">
        <v>441000625</v>
      </c>
      <c r="BT1558" s="75">
        <v>477000625</v>
      </c>
      <c r="BU1558" s="75">
        <v>504000625</v>
      </c>
      <c r="BV1558" s="75">
        <v>0</v>
      </c>
      <c r="BW1558" s="75">
        <v>0</v>
      </c>
      <c r="BX1558" s="75">
        <v>0</v>
      </c>
      <c r="BY1558" s="75">
        <v>0</v>
      </c>
      <c r="BZ1558" s="75">
        <v>0</v>
      </c>
      <c r="CA1558" s="75">
        <v>0</v>
      </c>
    </row>
    <row r="1559" spans="14:79" ht="12" customHeight="1">
      <c r="N1559" s="119" t="s">
        <v>25</v>
      </c>
      <c r="O1559" s="120" t="s">
        <v>896</v>
      </c>
      <c r="P1559" s="122">
        <v>475000026</v>
      </c>
      <c r="Q1559" s="122">
        <v>525000026</v>
      </c>
      <c r="R1559" s="122">
        <v>0</v>
      </c>
      <c r="S1559" s="122">
        <v>0</v>
      </c>
      <c r="T1559" s="122">
        <v>0</v>
      </c>
      <c r="U1559" s="122">
        <v>0</v>
      </c>
      <c r="V1559" s="122">
        <v>0</v>
      </c>
      <c r="W1559" s="122">
        <v>0</v>
      </c>
      <c r="X1559" s="122">
        <v>0</v>
      </c>
      <c r="Y1559" s="122">
        <v>0</v>
      </c>
      <c r="Z1559" s="122">
        <v>0</v>
      </c>
      <c r="AA1559" s="122">
        <v>0</v>
      </c>
      <c r="AB1559" s="122">
        <v>0</v>
      </c>
      <c r="AC1559" s="122">
        <v>0</v>
      </c>
      <c r="AD1559" s="121"/>
      <c r="BO1559" s="72" t="s">
        <v>42</v>
      </c>
      <c r="BP1559" s="73" t="s">
        <v>4883</v>
      </c>
      <c r="BQ1559" s="75">
        <v>0</v>
      </c>
      <c r="BR1559" s="75">
        <v>549000625</v>
      </c>
      <c r="BS1559" s="75">
        <v>0</v>
      </c>
      <c r="BT1559" s="75">
        <v>540000625</v>
      </c>
      <c r="BU1559" s="75">
        <v>0</v>
      </c>
      <c r="BV1559" s="75">
        <v>0</v>
      </c>
      <c r="BW1559" s="75">
        <v>0</v>
      </c>
      <c r="BX1559" s="75">
        <v>0</v>
      </c>
      <c r="BY1559" s="75">
        <v>0</v>
      </c>
      <c r="BZ1559" s="75">
        <v>0</v>
      </c>
      <c r="CA1559" s="75">
        <v>0</v>
      </c>
    </row>
    <row r="1560" spans="14:79" ht="12" customHeight="1">
      <c r="N1560" s="119" t="s">
        <v>25</v>
      </c>
      <c r="O1560" s="120" t="s">
        <v>1818</v>
      </c>
      <c r="P1560" s="122">
        <v>475000026</v>
      </c>
      <c r="Q1560" s="122">
        <v>525000026</v>
      </c>
      <c r="R1560" s="122">
        <v>0</v>
      </c>
      <c r="S1560" s="122">
        <v>0</v>
      </c>
      <c r="T1560" s="122">
        <v>0</v>
      </c>
      <c r="U1560" s="122">
        <v>0</v>
      </c>
      <c r="V1560" s="122">
        <v>0</v>
      </c>
      <c r="W1560" s="122">
        <v>0</v>
      </c>
      <c r="X1560" s="122">
        <v>0</v>
      </c>
      <c r="Y1560" s="122">
        <v>0</v>
      </c>
      <c r="Z1560" s="122">
        <v>0</v>
      </c>
      <c r="AA1560" s="122">
        <v>0</v>
      </c>
      <c r="AB1560" s="122">
        <v>0</v>
      </c>
      <c r="AC1560" s="122">
        <v>0</v>
      </c>
      <c r="AD1560" s="121"/>
      <c r="BO1560" s="72" t="s">
        <v>42</v>
      </c>
      <c r="BP1560" s="73" t="s">
        <v>4884</v>
      </c>
      <c r="BQ1560" s="75">
        <v>0</v>
      </c>
      <c r="BR1560" s="75">
        <v>585000625</v>
      </c>
      <c r="BS1560" s="75">
        <v>0</v>
      </c>
      <c r="BT1560" s="75">
        <v>585000625</v>
      </c>
      <c r="BU1560" s="75">
        <v>612000625</v>
      </c>
      <c r="BV1560" s="75">
        <v>630000625</v>
      </c>
      <c r="BW1560" s="75">
        <v>657000625</v>
      </c>
      <c r="BX1560" s="75">
        <v>684000625</v>
      </c>
      <c r="BY1560" s="75">
        <v>702000625</v>
      </c>
      <c r="BZ1560" s="75">
        <v>0</v>
      </c>
      <c r="CA1560" s="75">
        <v>0</v>
      </c>
    </row>
    <row r="1561" spans="14:79" ht="12" customHeight="1">
      <c r="N1561" s="119" t="s">
        <v>25</v>
      </c>
      <c r="O1561" s="120" t="s">
        <v>8034</v>
      </c>
      <c r="P1561" s="122">
        <v>0</v>
      </c>
      <c r="Q1561" s="122">
        <v>0</v>
      </c>
      <c r="R1561" s="122">
        <v>0</v>
      </c>
      <c r="S1561" s="122">
        <v>405000026</v>
      </c>
      <c r="T1561" s="122">
        <v>435000026</v>
      </c>
      <c r="U1561" s="122">
        <v>485000026</v>
      </c>
      <c r="V1561" s="122">
        <v>0</v>
      </c>
      <c r="W1561" s="122">
        <v>0</v>
      </c>
      <c r="X1561" s="122">
        <v>0</v>
      </c>
      <c r="Y1561" s="122">
        <v>0</v>
      </c>
      <c r="Z1561" s="122">
        <v>0</v>
      </c>
      <c r="AA1561" s="122">
        <v>0</v>
      </c>
      <c r="AB1561" s="122">
        <v>0</v>
      </c>
      <c r="AC1561" s="122">
        <v>0</v>
      </c>
      <c r="AD1561" s="121"/>
      <c r="BO1561" s="72" t="s">
        <v>42</v>
      </c>
      <c r="BP1561" s="73" t="s">
        <v>4885</v>
      </c>
      <c r="BQ1561" s="75">
        <v>540000625</v>
      </c>
      <c r="BR1561" s="75">
        <v>477000625</v>
      </c>
      <c r="BS1561" s="75">
        <v>603000625</v>
      </c>
      <c r="BT1561" s="75">
        <v>639000625</v>
      </c>
      <c r="BU1561" s="75">
        <v>666000625</v>
      </c>
      <c r="BV1561" s="75">
        <v>702000625</v>
      </c>
      <c r="BW1561" s="75">
        <v>729000625</v>
      </c>
      <c r="BX1561" s="75">
        <v>765000625</v>
      </c>
      <c r="BY1561" s="75">
        <v>0</v>
      </c>
      <c r="BZ1561" s="75">
        <v>0</v>
      </c>
      <c r="CA1561" s="75">
        <v>0</v>
      </c>
    </row>
    <row r="1562" spans="14:79" ht="12" customHeight="1">
      <c r="N1562" s="119" t="s">
        <v>25</v>
      </c>
      <c r="O1562" s="120" t="s">
        <v>8035</v>
      </c>
      <c r="P1562" s="122">
        <v>0</v>
      </c>
      <c r="Q1562" s="122">
        <v>0</v>
      </c>
      <c r="R1562" s="122">
        <v>0</v>
      </c>
      <c r="S1562" s="122">
        <v>0</v>
      </c>
      <c r="T1562" s="122">
        <v>0</v>
      </c>
      <c r="U1562" s="122">
        <v>0</v>
      </c>
      <c r="V1562" s="122">
        <v>0</v>
      </c>
      <c r="W1562" s="122">
        <v>0</v>
      </c>
      <c r="X1562" s="122">
        <v>0</v>
      </c>
      <c r="Y1562" s="122">
        <v>1085000026</v>
      </c>
      <c r="Z1562" s="122">
        <v>1300000026</v>
      </c>
      <c r="AA1562" s="122">
        <v>1695000026</v>
      </c>
      <c r="AB1562" s="122">
        <v>1870000026</v>
      </c>
      <c r="AC1562" s="122">
        <v>0</v>
      </c>
      <c r="AD1562" s="121"/>
      <c r="BO1562" s="72" t="s">
        <v>42</v>
      </c>
      <c r="BP1562" s="73" t="s">
        <v>5162</v>
      </c>
      <c r="BQ1562" s="74"/>
      <c r="BR1562" s="75">
        <v>450000725</v>
      </c>
      <c r="BS1562" s="74"/>
      <c r="BT1562" s="74"/>
      <c r="BU1562" s="74"/>
      <c r="BV1562" s="74"/>
      <c r="BW1562" s="74"/>
      <c r="BX1562" s="74"/>
      <c r="BY1562" s="74"/>
      <c r="BZ1562" s="74"/>
      <c r="CA1562" s="74"/>
    </row>
    <row r="1563" spans="14:79" ht="12" customHeight="1">
      <c r="N1563" s="119" t="s">
        <v>25</v>
      </c>
      <c r="O1563" s="120" t="s">
        <v>8036</v>
      </c>
      <c r="P1563" s="122">
        <v>0</v>
      </c>
      <c r="Q1563" s="122">
        <v>0</v>
      </c>
      <c r="R1563" s="122">
        <v>0</v>
      </c>
      <c r="S1563" s="122">
        <v>0</v>
      </c>
      <c r="T1563" s="122">
        <v>0</v>
      </c>
      <c r="U1563" s="122">
        <v>0</v>
      </c>
      <c r="V1563" s="122">
        <v>645000026</v>
      </c>
      <c r="W1563" s="122">
        <v>725000026</v>
      </c>
      <c r="X1563" s="122">
        <v>875000026</v>
      </c>
      <c r="Y1563" s="122">
        <v>985000026</v>
      </c>
      <c r="Z1563" s="122">
        <v>0</v>
      </c>
      <c r="AA1563" s="122">
        <v>0</v>
      </c>
      <c r="AB1563" s="122">
        <v>0</v>
      </c>
      <c r="AC1563" s="122">
        <v>0</v>
      </c>
      <c r="AD1563" s="121"/>
      <c r="BO1563" s="72" t="s">
        <v>42</v>
      </c>
      <c r="BP1563" s="73" t="s">
        <v>4886</v>
      </c>
      <c r="BQ1563" s="75">
        <v>0</v>
      </c>
      <c r="BR1563" s="75">
        <v>0</v>
      </c>
      <c r="BS1563" s="75">
        <v>0</v>
      </c>
      <c r="BT1563" s="75">
        <v>522000625</v>
      </c>
      <c r="BU1563" s="75">
        <v>549000625</v>
      </c>
      <c r="BV1563" s="75">
        <v>594000625</v>
      </c>
      <c r="BW1563" s="75">
        <v>0</v>
      </c>
      <c r="BX1563" s="75">
        <v>0</v>
      </c>
      <c r="BY1563" s="75">
        <v>0</v>
      </c>
      <c r="BZ1563" s="75">
        <v>0</v>
      </c>
      <c r="CA1563" s="75">
        <v>0</v>
      </c>
    </row>
    <row r="1564" spans="14:79" ht="12" customHeight="1">
      <c r="N1564" s="119" t="s">
        <v>25</v>
      </c>
      <c r="O1564" s="120" t="s">
        <v>8037</v>
      </c>
      <c r="P1564" s="122">
        <v>0</v>
      </c>
      <c r="Q1564" s="122">
        <v>0</v>
      </c>
      <c r="R1564" s="122">
        <v>0</v>
      </c>
      <c r="S1564" s="122">
        <v>490000026</v>
      </c>
      <c r="T1564" s="122">
        <v>510000026</v>
      </c>
      <c r="U1564" s="122">
        <v>710000026</v>
      </c>
      <c r="V1564" s="122">
        <v>920000026</v>
      </c>
      <c r="W1564" s="122">
        <v>960000026</v>
      </c>
      <c r="X1564" s="122">
        <v>1020000026</v>
      </c>
      <c r="Y1564" s="122">
        <v>1090000026</v>
      </c>
      <c r="Z1564" s="122">
        <v>1175000026</v>
      </c>
      <c r="AA1564" s="122">
        <v>0</v>
      </c>
      <c r="AB1564" s="122">
        <v>0</v>
      </c>
      <c r="AC1564" s="122">
        <v>0</v>
      </c>
      <c r="AD1564" s="121"/>
      <c r="BO1564" s="72" t="s">
        <v>42</v>
      </c>
      <c r="BP1564" s="73" t="s">
        <v>4887</v>
      </c>
      <c r="BQ1564" s="75">
        <v>243000625</v>
      </c>
      <c r="BR1564" s="75">
        <v>0</v>
      </c>
      <c r="BS1564" s="75">
        <v>0</v>
      </c>
      <c r="BT1564" s="75">
        <v>657000625</v>
      </c>
      <c r="BU1564" s="75">
        <v>684000625</v>
      </c>
      <c r="BV1564" s="75">
        <v>702000625</v>
      </c>
      <c r="BW1564" s="75">
        <v>720000625</v>
      </c>
      <c r="BX1564" s="75">
        <v>756000625</v>
      </c>
      <c r="BY1564" s="75">
        <v>792000625</v>
      </c>
      <c r="BZ1564" s="75">
        <v>0</v>
      </c>
      <c r="CA1564" s="75">
        <v>0</v>
      </c>
    </row>
    <row r="1565" spans="14:79" ht="12" customHeight="1">
      <c r="N1565" s="119" t="s">
        <v>25</v>
      </c>
      <c r="O1565" s="120" t="s">
        <v>8038</v>
      </c>
      <c r="P1565" s="122">
        <v>0</v>
      </c>
      <c r="Q1565" s="122">
        <v>0</v>
      </c>
      <c r="R1565" s="122">
        <v>0</v>
      </c>
      <c r="S1565" s="122">
        <v>0</v>
      </c>
      <c r="T1565" s="122">
        <v>0</v>
      </c>
      <c r="U1565" s="122">
        <v>0</v>
      </c>
      <c r="V1565" s="122">
        <v>0</v>
      </c>
      <c r="W1565" s="122">
        <v>0</v>
      </c>
      <c r="X1565" s="122">
        <v>0</v>
      </c>
      <c r="Y1565" s="122">
        <v>1085000026</v>
      </c>
      <c r="Z1565" s="122">
        <v>1300000026</v>
      </c>
      <c r="AA1565" s="122">
        <v>1695000026</v>
      </c>
      <c r="AB1565" s="122">
        <v>1870000026</v>
      </c>
      <c r="AC1565" s="122">
        <v>0</v>
      </c>
      <c r="AD1565" s="121"/>
      <c r="BO1565" s="72" t="s">
        <v>42</v>
      </c>
      <c r="BP1565" s="73" t="s">
        <v>4888</v>
      </c>
      <c r="BQ1565" s="75">
        <v>0</v>
      </c>
      <c r="BR1565" s="75">
        <v>477000625</v>
      </c>
      <c r="BS1565" s="75">
        <v>0</v>
      </c>
      <c r="BT1565" s="75">
        <v>0</v>
      </c>
      <c r="BU1565" s="75">
        <v>0</v>
      </c>
      <c r="BV1565" s="75">
        <v>0</v>
      </c>
      <c r="BW1565" s="75">
        <v>0</v>
      </c>
      <c r="BX1565" s="75">
        <v>0</v>
      </c>
      <c r="BY1565" s="75">
        <v>0</v>
      </c>
      <c r="BZ1565" s="75">
        <v>0</v>
      </c>
      <c r="CA1565" s="75">
        <v>0</v>
      </c>
    </row>
    <row r="1566" spans="14:79" ht="12" customHeight="1">
      <c r="N1566" s="119" t="s">
        <v>25</v>
      </c>
      <c r="O1566" s="120" t="s">
        <v>8039</v>
      </c>
      <c r="P1566" s="122">
        <v>0</v>
      </c>
      <c r="Q1566" s="122">
        <v>0</v>
      </c>
      <c r="R1566" s="122">
        <v>0</v>
      </c>
      <c r="S1566" s="122">
        <v>0</v>
      </c>
      <c r="T1566" s="122">
        <v>0</v>
      </c>
      <c r="U1566" s="122">
        <v>0</v>
      </c>
      <c r="V1566" s="122">
        <v>0</v>
      </c>
      <c r="W1566" s="122">
        <v>0</v>
      </c>
      <c r="X1566" s="122">
        <v>0</v>
      </c>
      <c r="Y1566" s="122">
        <v>1085000026</v>
      </c>
      <c r="Z1566" s="122">
        <v>1300000026</v>
      </c>
      <c r="AA1566" s="122">
        <v>1695000026</v>
      </c>
      <c r="AB1566" s="122">
        <v>1870000026</v>
      </c>
      <c r="AC1566" s="122">
        <v>0</v>
      </c>
      <c r="AD1566" s="121"/>
      <c r="BO1566" s="72" t="s">
        <v>42</v>
      </c>
      <c r="BP1566" s="73" t="s">
        <v>4889</v>
      </c>
      <c r="BQ1566" s="75">
        <v>441000625</v>
      </c>
      <c r="BR1566" s="75">
        <v>477000625</v>
      </c>
      <c r="BS1566" s="75">
        <v>513000625</v>
      </c>
      <c r="BT1566" s="75">
        <v>549000625</v>
      </c>
      <c r="BU1566" s="75">
        <v>576000625</v>
      </c>
      <c r="BV1566" s="75">
        <v>594000625</v>
      </c>
      <c r="BW1566" s="75">
        <v>621000625</v>
      </c>
      <c r="BX1566" s="75">
        <v>648000625</v>
      </c>
      <c r="BY1566" s="75">
        <v>0</v>
      </c>
      <c r="BZ1566" s="75">
        <v>0</v>
      </c>
      <c r="CA1566" s="75">
        <v>0</v>
      </c>
    </row>
    <row r="1567" spans="14:79" ht="12" customHeight="1">
      <c r="N1567" s="119" t="s">
        <v>25</v>
      </c>
      <c r="O1567" s="120" t="s">
        <v>8040</v>
      </c>
      <c r="P1567" s="122">
        <v>0</v>
      </c>
      <c r="Q1567" s="122">
        <v>0</v>
      </c>
      <c r="R1567" s="122">
        <v>0</v>
      </c>
      <c r="S1567" s="122">
        <v>0</v>
      </c>
      <c r="T1567" s="122">
        <v>0</v>
      </c>
      <c r="U1567" s="122">
        <v>0</v>
      </c>
      <c r="V1567" s="122">
        <v>495000026</v>
      </c>
      <c r="W1567" s="122">
        <v>645000026</v>
      </c>
      <c r="X1567" s="122">
        <v>690000026</v>
      </c>
      <c r="Y1567" s="122">
        <v>725000026</v>
      </c>
      <c r="Z1567" s="122">
        <v>0</v>
      </c>
      <c r="AA1567" s="122">
        <v>0</v>
      </c>
      <c r="AB1567" s="122">
        <v>0</v>
      </c>
      <c r="AC1567" s="122">
        <v>0</v>
      </c>
      <c r="AD1567" s="121"/>
      <c r="BO1567" s="72" t="s">
        <v>42</v>
      </c>
      <c r="BP1567" s="73" t="s">
        <v>4890</v>
      </c>
      <c r="BQ1567" s="75">
        <v>315000625</v>
      </c>
      <c r="BR1567" s="75">
        <v>351000625</v>
      </c>
      <c r="BS1567" s="75">
        <v>387000625</v>
      </c>
      <c r="BT1567" s="75">
        <v>423000625</v>
      </c>
      <c r="BU1567" s="75">
        <v>0</v>
      </c>
      <c r="BV1567" s="75">
        <v>0</v>
      </c>
      <c r="BW1567" s="75">
        <v>0</v>
      </c>
      <c r="BX1567" s="75">
        <v>0</v>
      </c>
      <c r="BY1567" s="75">
        <v>0</v>
      </c>
      <c r="BZ1567" s="75">
        <v>0</v>
      </c>
      <c r="CA1567" s="75">
        <v>0</v>
      </c>
    </row>
    <row r="1568" spans="14:79" ht="12" customHeight="1">
      <c r="N1568" s="119" t="s">
        <v>25</v>
      </c>
      <c r="O1568" s="120" t="s">
        <v>8041</v>
      </c>
      <c r="P1568" s="122">
        <v>0</v>
      </c>
      <c r="Q1568" s="122">
        <v>450000026</v>
      </c>
      <c r="R1568" s="122">
        <v>485000026</v>
      </c>
      <c r="S1568" s="122">
        <v>0</v>
      </c>
      <c r="T1568" s="122">
        <v>0</v>
      </c>
      <c r="U1568" s="122">
        <v>0</v>
      </c>
      <c r="V1568" s="122">
        <v>0</v>
      </c>
      <c r="W1568" s="122">
        <v>0</v>
      </c>
      <c r="X1568" s="122">
        <v>0</v>
      </c>
      <c r="Y1568" s="122">
        <v>0</v>
      </c>
      <c r="Z1568" s="122">
        <v>0</v>
      </c>
      <c r="AA1568" s="122">
        <v>0</v>
      </c>
      <c r="AB1568" s="122">
        <v>0</v>
      </c>
      <c r="AC1568" s="122">
        <v>0</v>
      </c>
      <c r="AD1568" s="121"/>
      <c r="BO1568" s="72" t="s">
        <v>42</v>
      </c>
      <c r="BP1568" s="73" t="s">
        <v>5053</v>
      </c>
      <c r="BQ1568" s="75">
        <v>0</v>
      </c>
      <c r="BR1568" s="75">
        <v>0</v>
      </c>
      <c r="BS1568" s="75">
        <v>0</v>
      </c>
      <c r="BT1568" s="75">
        <v>0</v>
      </c>
      <c r="BU1568" s="75">
        <v>0</v>
      </c>
      <c r="BV1568" s="75">
        <v>160000925</v>
      </c>
      <c r="BW1568" s="75">
        <v>170000925</v>
      </c>
      <c r="BX1568" s="75">
        <v>175000925</v>
      </c>
      <c r="BY1568" s="75">
        <v>180000925</v>
      </c>
      <c r="BZ1568" s="75">
        <v>205000925</v>
      </c>
      <c r="CA1568" s="75">
        <v>0</v>
      </c>
    </row>
    <row r="1569" spans="14:79" ht="12" customHeight="1">
      <c r="N1569" s="119" t="s">
        <v>25</v>
      </c>
      <c r="O1569" s="120" t="s">
        <v>8042</v>
      </c>
      <c r="P1569" s="122">
        <v>0</v>
      </c>
      <c r="Q1569" s="122">
        <v>0</v>
      </c>
      <c r="R1569" s="122">
        <v>0</v>
      </c>
      <c r="S1569" s="122">
        <v>420000026</v>
      </c>
      <c r="T1569" s="122">
        <v>575000026</v>
      </c>
      <c r="U1569" s="122">
        <v>620000026</v>
      </c>
      <c r="V1569" s="122">
        <v>650000026</v>
      </c>
      <c r="W1569" s="122">
        <v>700000026</v>
      </c>
      <c r="X1569" s="122">
        <v>0</v>
      </c>
      <c r="Y1569" s="122">
        <v>0</v>
      </c>
      <c r="Z1569" s="122">
        <v>0</v>
      </c>
      <c r="AA1569" s="122">
        <v>0</v>
      </c>
      <c r="AB1569" s="122">
        <v>0</v>
      </c>
      <c r="AC1569" s="122">
        <v>0</v>
      </c>
      <c r="AD1569" s="121"/>
      <c r="BO1569" s="72" t="s">
        <v>42</v>
      </c>
      <c r="BP1569" s="73" t="s">
        <v>4891</v>
      </c>
      <c r="BQ1569" s="75">
        <v>0</v>
      </c>
      <c r="BR1569" s="75">
        <v>0</v>
      </c>
      <c r="BS1569" s="75">
        <v>0</v>
      </c>
      <c r="BT1569" s="75">
        <v>0</v>
      </c>
      <c r="BU1569" s="75">
        <v>0</v>
      </c>
      <c r="BV1569" s="75">
        <v>0</v>
      </c>
      <c r="BW1569" s="75">
        <v>0</v>
      </c>
      <c r="BX1569" s="75">
        <v>0</v>
      </c>
      <c r="BY1569" s="75">
        <v>0</v>
      </c>
      <c r="BZ1569" s="75">
        <v>0</v>
      </c>
      <c r="CA1569" s="75">
        <v>0</v>
      </c>
    </row>
    <row r="1570" spans="14:79" ht="12" customHeight="1">
      <c r="N1570" s="119" t="s">
        <v>25</v>
      </c>
      <c r="O1570" s="120" t="s">
        <v>8043</v>
      </c>
      <c r="P1570" s="122">
        <v>0</v>
      </c>
      <c r="Q1570" s="122">
        <v>0</v>
      </c>
      <c r="R1570" s="122">
        <v>0</v>
      </c>
      <c r="S1570" s="122">
        <v>420000026</v>
      </c>
      <c r="T1570" s="122">
        <v>575000026</v>
      </c>
      <c r="U1570" s="122">
        <v>620000026</v>
      </c>
      <c r="V1570" s="122">
        <v>650000026</v>
      </c>
      <c r="W1570" s="122">
        <v>700000026</v>
      </c>
      <c r="X1570" s="122">
        <v>0</v>
      </c>
      <c r="Y1570" s="122">
        <v>0</v>
      </c>
      <c r="Z1570" s="122">
        <v>0</v>
      </c>
      <c r="AA1570" s="122">
        <v>0</v>
      </c>
      <c r="AB1570" s="122">
        <v>0</v>
      </c>
      <c r="AC1570" s="122">
        <v>0</v>
      </c>
      <c r="AD1570" s="121"/>
      <c r="BO1570" s="72" t="s">
        <v>42</v>
      </c>
      <c r="BP1570" s="73" t="s">
        <v>4892</v>
      </c>
      <c r="BQ1570" s="75">
        <v>0</v>
      </c>
      <c r="BR1570" s="75">
        <v>0</v>
      </c>
      <c r="BS1570" s="75">
        <v>0</v>
      </c>
      <c r="BT1570" s="75">
        <v>0</v>
      </c>
      <c r="BU1570" s="75">
        <v>0</v>
      </c>
      <c r="BV1570" s="75">
        <v>0</v>
      </c>
      <c r="BW1570" s="75">
        <v>0</v>
      </c>
      <c r="BX1570" s="75">
        <v>0</v>
      </c>
      <c r="BY1570" s="75">
        <v>0</v>
      </c>
      <c r="BZ1570" s="75">
        <v>0</v>
      </c>
      <c r="CA1570" s="75">
        <v>0</v>
      </c>
    </row>
    <row r="1571" spans="14:79" ht="12" customHeight="1">
      <c r="N1571" s="119" t="s">
        <v>25</v>
      </c>
      <c r="O1571" s="120" t="s">
        <v>8044</v>
      </c>
      <c r="P1571" s="122">
        <v>0</v>
      </c>
      <c r="Q1571" s="122">
        <v>0</v>
      </c>
      <c r="R1571" s="122">
        <v>0</v>
      </c>
      <c r="S1571" s="122">
        <v>420000026</v>
      </c>
      <c r="T1571" s="122">
        <v>575000026</v>
      </c>
      <c r="U1571" s="122">
        <v>620000026</v>
      </c>
      <c r="V1571" s="122">
        <v>650000026</v>
      </c>
      <c r="W1571" s="122">
        <v>700000026</v>
      </c>
      <c r="X1571" s="122">
        <v>0</v>
      </c>
      <c r="Y1571" s="122">
        <v>0</v>
      </c>
      <c r="Z1571" s="122">
        <v>0</v>
      </c>
      <c r="AA1571" s="122">
        <v>0</v>
      </c>
      <c r="AB1571" s="122">
        <v>0</v>
      </c>
      <c r="AC1571" s="122">
        <v>0</v>
      </c>
      <c r="AD1571" s="121"/>
      <c r="BO1571" s="72" t="s">
        <v>42</v>
      </c>
      <c r="BP1571" s="73" t="s">
        <v>4893</v>
      </c>
      <c r="BQ1571" s="75">
        <v>90000925</v>
      </c>
      <c r="BR1571" s="75">
        <v>95000925</v>
      </c>
      <c r="BS1571" s="75">
        <v>125000925</v>
      </c>
      <c r="BT1571" s="75">
        <v>130000925</v>
      </c>
      <c r="BU1571" s="75">
        <v>135000925</v>
      </c>
      <c r="BV1571" s="75">
        <v>140000925</v>
      </c>
      <c r="BW1571" s="75">
        <v>150000925</v>
      </c>
      <c r="BX1571" s="75">
        <v>160000925</v>
      </c>
      <c r="BY1571" s="75">
        <v>175000925</v>
      </c>
      <c r="BZ1571" s="75">
        <v>185000925</v>
      </c>
      <c r="CA1571" s="75">
        <v>0</v>
      </c>
    </row>
    <row r="1572" spans="14:79" ht="12" customHeight="1">
      <c r="N1572" s="119" t="s">
        <v>25</v>
      </c>
      <c r="O1572" s="120" t="s">
        <v>8045</v>
      </c>
      <c r="P1572" s="122">
        <v>360000026</v>
      </c>
      <c r="Q1572" s="122">
        <v>380000026</v>
      </c>
      <c r="R1572" s="122">
        <v>0</v>
      </c>
      <c r="S1572" s="122">
        <v>0</v>
      </c>
      <c r="T1572" s="122">
        <v>0</v>
      </c>
      <c r="U1572" s="122">
        <v>0</v>
      </c>
      <c r="V1572" s="122">
        <v>0</v>
      </c>
      <c r="W1572" s="122">
        <v>0</v>
      </c>
      <c r="X1572" s="122">
        <v>0</v>
      </c>
      <c r="Y1572" s="122">
        <v>0</v>
      </c>
      <c r="Z1572" s="122">
        <v>0</v>
      </c>
      <c r="AA1572" s="122">
        <v>0</v>
      </c>
      <c r="AB1572" s="122">
        <v>0</v>
      </c>
      <c r="AC1572" s="122">
        <v>0</v>
      </c>
      <c r="AD1572" s="121"/>
      <c r="BO1572" s="72" t="s">
        <v>42</v>
      </c>
      <c r="BP1572" s="73" t="s">
        <v>4894</v>
      </c>
      <c r="BQ1572" s="75">
        <v>0</v>
      </c>
      <c r="BR1572" s="75">
        <v>0</v>
      </c>
      <c r="BS1572" s="75">
        <v>0</v>
      </c>
      <c r="BT1572" s="75">
        <v>0</v>
      </c>
      <c r="BU1572" s="75">
        <v>0</v>
      </c>
      <c r="BV1572" s="75">
        <v>0</v>
      </c>
      <c r="BW1572" s="75">
        <v>0</v>
      </c>
      <c r="BX1572" s="75">
        <v>0</v>
      </c>
      <c r="BY1572" s="75">
        <v>0</v>
      </c>
      <c r="BZ1572" s="75">
        <v>0</v>
      </c>
      <c r="CA1572" s="75">
        <v>0</v>
      </c>
    </row>
    <row r="1573" spans="14:79" ht="12" customHeight="1">
      <c r="N1573" s="119" t="s">
        <v>25</v>
      </c>
      <c r="O1573" s="120" t="s">
        <v>8046</v>
      </c>
      <c r="P1573" s="122">
        <v>370000026</v>
      </c>
      <c r="Q1573" s="122">
        <v>405000026</v>
      </c>
      <c r="R1573" s="122">
        <v>520000026</v>
      </c>
      <c r="S1573" s="122">
        <v>0</v>
      </c>
      <c r="T1573" s="122">
        <v>0</v>
      </c>
      <c r="U1573" s="122">
        <v>0</v>
      </c>
      <c r="V1573" s="122">
        <v>0</v>
      </c>
      <c r="W1573" s="122">
        <v>0</v>
      </c>
      <c r="X1573" s="122">
        <v>0</v>
      </c>
      <c r="Y1573" s="122">
        <v>0</v>
      </c>
      <c r="Z1573" s="122">
        <v>0</v>
      </c>
      <c r="AA1573" s="122">
        <v>0</v>
      </c>
      <c r="AB1573" s="122">
        <v>0</v>
      </c>
      <c r="AC1573" s="122">
        <v>0</v>
      </c>
      <c r="AD1573" s="121"/>
      <c r="BO1573" s="72" t="s">
        <v>42</v>
      </c>
      <c r="BP1573" s="73" t="s">
        <v>4895</v>
      </c>
      <c r="BQ1573" s="75">
        <v>0</v>
      </c>
      <c r="BR1573" s="75">
        <v>90000625</v>
      </c>
      <c r="BS1573" s="75">
        <v>99000625</v>
      </c>
      <c r="BT1573" s="75">
        <v>0</v>
      </c>
      <c r="BU1573" s="75">
        <v>0</v>
      </c>
      <c r="BV1573" s="75">
        <v>0</v>
      </c>
      <c r="BW1573" s="75">
        <v>0</v>
      </c>
      <c r="BX1573" s="75">
        <v>0</v>
      </c>
      <c r="BY1573" s="75">
        <v>0</v>
      </c>
      <c r="BZ1573" s="75">
        <v>0</v>
      </c>
      <c r="CA1573" s="75">
        <v>0</v>
      </c>
    </row>
    <row r="1574" spans="14:79" ht="12" customHeight="1">
      <c r="N1574" s="119" t="s">
        <v>25</v>
      </c>
      <c r="O1574" s="120" t="s">
        <v>8047</v>
      </c>
      <c r="P1574" s="122">
        <v>0</v>
      </c>
      <c r="Q1574" s="122">
        <v>0</v>
      </c>
      <c r="R1574" s="122">
        <v>0</v>
      </c>
      <c r="S1574" s="122">
        <v>420000026</v>
      </c>
      <c r="T1574" s="122">
        <v>575000026</v>
      </c>
      <c r="U1574" s="122">
        <v>620000026</v>
      </c>
      <c r="V1574" s="122">
        <v>650000026</v>
      </c>
      <c r="W1574" s="122">
        <v>700000026</v>
      </c>
      <c r="X1574" s="122">
        <v>0</v>
      </c>
      <c r="Y1574" s="122">
        <v>0</v>
      </c>
      <c r="Z1574" s="122">
        <v>0</v>
      </c>
      <c r="AA1574" s="122">
        <v>0</v>
      </c>
      <c r="AB1574" s="122">
        <v>0</v>
      </c>
      <c r="AC1574" s="122">
        <v>0</v>
      </c>
      <c r="AD1574" s="121"/>
      <c r="BO1574" s="72" t="s">
        <v>42</v>
      </c>
      <c r="BP1574" s="73" t="s">
        <v>4896</v>
      </c>
      <c r="BQ1574" s="75">
        <v>94000625</v>
      </c>
      <c r="BR1574" s="75">
        <v>100000625</v>
      </c>
      <c r="BS1574" s="75">
        <v>110000625</v>
      </c>
      <c r="BT1574" s="75">
        <v>120000625</v>
      </c>
      <c r="BU1574" s="75">
        <v>130000625</v>
      </c>
      <c r="BV1574" s="75">
        <v>140000625</v>
      </c>
      <c r="BW1574" s="75">
        <v>150000825</v>
      </c>
      <c r="BX1574" s="75">
        <v>0</v>
      </c>
      <c r="BY1574" s="75">
        <v>0</v>
      </c>
      <c r="BZ1574" s="75">
        <v>0</v>
      </c>
      <c r="CA1574" s="75">
        <v>0</v>
      </c>
    </row>
    <row r="1575" spans="14:79" ht="12" customHeight="1">
      <c r="N1575" s="119" t="s">
        <v>25</v>
      </c>
      <c r="O1575" s="120" t="s">
        <v>8048</v>
      </c>
      <c r="P1575" s="122">
        <v>0</v>
      </c>
      <c r="Q1575" s="122">
        <v>0</v>
      </c>
      <c r="R1575" s="122">
        <v>0</v>
      </c>
      <c r="S1575" s="122">
        <v>0</v>
      </c>
      <c r="T1575" s="122">
        <v>0</v>
      </c>
      <c r="U1575" s="122">
        <v>0</v>
      </c>
      <c r="V1575" s="122">
        <v>0</v>
      </c>
      <c r="W1575" s="122">
        <v>1250000026</v>
      </c>
      <c r="X1575" s="122">
        <v>1450000026</v>
      </c>
      <c r="Y1575" s="122">
        <v>1650000026</v>
      </c>
      <c r="Z1575" s="122">
        <v>1850000026</v>
      </c>
      <c r="AA1575" s="122">
        <v>2450000026</v>
      </c>
      <c r="AB1575" s="122">
        <v>2750000026</v>
      </c>
      <c r="AC1575" s="122">
        <v>0</v>
      </c>
      <c r="AD1575" s="121"/>
      <c r="BO1575" s="72" t="s">
        <v>42</v>
      </c>
      <c r="BP1575" s="73" t="s">
        <v>4897</v>
      </c>
      <c r="BQ1575" s="75">
        <v>112000625</v>
      </c>
      <c r="BR1575" s="75">
        <v>117000625</v>
      </c>
      <c r="BS1575" s="75">
        <v>126000625</v>
      </c>
      <c r="BT1575" s="75">
        <v>130000625</v>
      </c>
      <c r="BU1575" s="75">
        <v>135000625</v>
      </c>
      <c r="BV1575" s="75">
        <v>139000625</v>
      </c>
      <c r="BW1575" s="75">
        <v>144000625</v>
      </c>
      <c r="BX1575" s="75">
        <v>148000625</v>
      </c>
      <c r="BY1575" s="75">
        <v>0</v>
      </c>
      <c r="BZ1575" s="75">
        <v>0</v>
      </c>
      <c r="CA1575" s="75">
        <v>0</v>
      </c>
    </row>
    <row r="1576" spans="14:79" ht="12" customHeight="1">
      <c r="N1576" s="119" t="s">
        <v>25</v>
      </c>
      <c r="O1576" s="120" t="s">
        <v>8049</v>
      </c>
      <c r="P1576" s="122">
        <v>0</v>
      </c>
      <c r="Q1576" s="122">
        <v>0</v>
      </c>
      <c r="R1576" s="122">
        <v>0</v>
      </c>
      <c r="S1576" s="122">
        <v>0</v>
      </c>
      <c r="T1576" s="122">
        <v>0</v>
      </c>
      <c r="U1576" s="122">
        <v>0</v>
      </c>
      <c r="V1576" s="122">
        <v>0</v>
      </c>
      <c r="W1576" s="122">
        <v>1250000026</v>
      </c>
      <c r="X1576" s="122">
        <v>1450000026</v>
      </c>
      <c r="Y1576" s="122">
        <v>1650000026</v>
      </c>
      <c r="Z1576" s="122">
        <v>1850000026</v>
      </c>
      <c r="AA1576" s="122">
        <v>2450000026</v>
      </c>
      <c r="AB1576" s="122">
        <v>2750000026</v>
      </c>
      <c r="AC1576" s="122">
        <v>0</v>
      </c>
      <c r="AD1576" s="121"/>
      <c r="BO1576" s="72" t="s">
        <v>42</v>
      </c>
      <c r="BP1576" s="73" t="s">
        <v>4898</v>
      </c>
      <c r="BQ1576" s="75">
        <v>85000625</v>
      </c>
      <c r="BR1576" s="75">
        <v>99000625</v>
      </c>
      <c r="BS1576" s="75">
        <v>103000625</v>
      </c>
      <c r="BT1576" s="75">
        <v>108000625</v>
      </c>
      <c r="BU1576" s="75">
        <v>117000625</v>
      </c>
      <c r="BV1576" s="75">
        <v>135000625</v>
      </c>
      <c r="BW1576" s="75">
        <v>144000625</v>
      </c>
      <c r="BX1576" s="75">
        <v>148000625</v>
      </c>
      <c r="BY1576" s="75">
        <v>153000625</v>
      </c>
      <c r="BZ1576" s="75">
        <v>0</v>
      </c>
      <c r="CA1576" s="75">
        <v>0</v>
      </c>
    </row>
    <row r="1577" spans="14:79" ht="12" customHeight="1">
      <c r="N1577" s="119" t="s">
        <v>25</v>
      </c>
      <c r="O1577" s="120" t="s">
        <v>8050</v>
      </c>
      <c r="P1577" s="122">
        <v>0</v>
      </c>
      <c r="Q1577" s="122">
        <v>0</v>
      </c>
      <c r="R1577" s="122">
        <v>0</v>
      </c>
      <c r="S1577" s="122">
        <v>0</v>
      </c>
      <c r="T1577" s="122">
        <v>0</v>
      </c>
      <c r="U1577" s="122">
        <v>0</v>
      </c>
      <c r="V1577" s="122">
        <v>0</v>
      </c>
      <c r="W1577" s="122">
        <v>0</v>
      </c>
      <c r="X1577" s="122">
        <v>0</v>
      </c>
      <c r="Y1577" s="122">
        <v>0</v>
      </c>
      <c r="Z1577" s="122">
        <v>6750000026</v>
      </c>
      <c r="AA1577" s="122">
        <v>7400000026</v>
      </c>
      <c r="AB1577" s="122">
        <v>8250000026</v>
      </c>
      <c r="AC1577" s="122">
        <v>9000000026</v>
      </c>
      <c r="AD1577" s="121"/>
      <c r="BO1577" s="72" t="s">
        <v>42</v>
      </c>
      <c r="BP1577" s="73" t="s">
        <v>4899</v>
      </c>
      <c r="BQ1577" s="75">
        <v>0</v>
      </c>
      <c r="BR1577" s="75">
        <v>0</v>
      </c>
      <c r="BS1577" s="75">
        <v>0</v>
      </c>
      <c r="BT1577" s="75">
        <v>0</v>
      </c>
      <c r="BU1577" s="75">
        <v>0</v>
      </c>
      <c r="BV1577" s="75">
        <v>0</v>
      </c>
      <c r="BW1577" s="75">
        <v>0</v>
      </c>
      <c r="BX1577" s="75">
        <v>0</v>
      </c>
      <c r="BY1577" s="75">
        <v>0</v>
      </c>
      <c r="BZ1577" s="75">
        <v>0</v>
      </c>
      <c r="CA1577" s="75">
        <v>0</v>
      </c>
    </row>
    <row r="1578" spans="14:79" ht="12" customHeight="1">
      <c r="N1578" s="119" t="s">
        <v>25</v>
      </c>
      <c r="O1578" s="120" t="s">
        <v>8051</v>
      </c>
      <c r="P1578" s="122">
        <v>0</v>
      </c>
      <c r="Q1578" s="122">
        <v>0</v>
      </c>
      <c r="R1578" s="122">
        <v>0</v>
      </c>
      <c r="S1578" s="122">
        <v>0</v>
      </c>
      <c r="T1578" s="122">
        <v>0</v>
      </c>
      <c r="U1578" s="122">
        <v>0</v>
      </c>
      <c r="V1578" s="122">
        <v>0</v>
      </c>
      <c r="W1578" s="122">
        <v>1250000026</v>
      </c>
      <c r="X1578" s="122">
        <v>1450000026</v>
      </c>
      <c r="Y1578" s="122">
        <v>1650000026</v>
      </c>
      <c r="Z1578" s="122">
        <v>1850000026</v>
      </c>
      <c r="AA1578" s="122">
        <v>2450000026</v>
      </c>
      <c r="AB1578" s="122">
        <v>2750000026</v>
      </c>
      <c r="AC1578" s="122">
        <v>0</v>
      </c>
      <c r="AD1578" s="121"/>
      <c r="BO1578" s="72" t="s">
        <v>42</v>
      </c>
      <c r="BP1578" s="73" t="s">
        <v>4900</v>
      </c>
      <c r="BQ1578" s="75">
        <v>0</v>
      </c>
      <c r="BR1578" s="75">
        <v>0</v>
      </c>
      <c r="BS1578" s="75">
        <v>130000026</v>
      </c>
      <c r="BT1578" s="75">
        <v>140000026</v>
      </c>
      <c r="BU1578" s="75">
        <v>145000026</v>
      </c>
      <c r="BV1578" s="75">
        <v>155000026</v>
      </c>
      <c r="BW1578" s="75">
        <v>165000026</v>
      </c>
      <c r="BX1578" s="75">
        <v>175000026</v>
      </c>
      <c r="BY1578" s="75">
        <v>185000026</v>
      </c>
      <c r="BZ1578" s="75">
        <v>190000026</v>
      </c>
      <c r="CA1578" s="75">
        <v>0</v>
      </c>
    </row>
    <row r="1579" spans="14:79" ht="12" customHeight="1">
      <c r="N1579" s="119" t="s">
        <v>25</v>
      </c>
      <c r="O1579" s="120" t="s">
        <v>2299</v>
      </c>
      <c r="P1579" s="122">
        <v>0</v>
      </c>
      <c r="Q1579" s="122">
        <v>0</v>
      </c>
      <c r="R1579" s="122">
        <v>0</v>
      </c>
      <c r="S1579" s="122">
        <v>0</v>
      </c>
      <c r="T1579" s="122">
        <v>0</v>
      </c>
      <c r="U1579" s="122">
        <v>0</v>
      </c>
      <c r="V1579" s="122">
        <v>0</v>
      </c>
      <c r="W1579" s="122">
        <v>0</v>
      </c>
      <c r="X1579" s="122">
        <v>0</v>
      </c>
      <c r="Y1579" s="122">
        <v>0</v>
      </c>
      <c r="Z1579" s="122">
        <v>0</v>
      </c>
      <c r="AA1579" s="122">
        <v>885000026</v>
      </c>
      <c r="AB1579" s="122">
        <v>0</v>
      </c>
      <c r="AC1579" s="122">
        <v>0</v>
      </c>
      <c r="AD1579" s="121"/>
      <c r="BO1579" s="72" t="s">
        <v>42</v>
      </c>
      <c r="BP1579" s="73" t="s">
        <v>4901</v>
      </c>
      <c r="BQ1579" s="75">
        <v>90000925</v>
      </c>
      <c r="BR1579" s="75">
        <v>95000925</v>
      </c>
      <c r="BS1579" s="75">
        <v>110000925</v>
      </c>
      <c r="BT1579" s="75">
        <v>115000925</v>
      </c>
      <c r="BU1579" s="75">
        <v>125000925</v>
      </c>
      <c r="BV1579" s="75">
        <v>130000925</v>
      </c>
      <c r="BW1579" s="75">
        <v>140000925</v>
      </c>
      <c r="BX1579" s="75">
        <v>150000925</v>
      </c>
      <c r="BY1579" s="75">
        <v>170000925</v>
      </c>
      <c r="BZ1579" s="75">
        <v>0</v>
      </c>
      <c r="CA1579" s="75">
        <v>0</v>
      </c>
    </row>
    <row r="1580" spans="14:79" ht="12" customHeight="1">
      <c r="N1580" s="119" t="s">
        <v>25</v>
      </c>
      <c r="O1580" s="120" t="s">
        <v>897</v>
      </c>
      <c r="P1580" s="122">
        <v>535000026</v>
      </c>
      <c r="Q1580" s="122">
        <v>0</v>
      </c>
      <c r="R1580" s="122">
        <v>0</v>
      </c>
      <c r="S1580" s="122">
        <v>0</v>
      </c>
      <c r="T1580" s="122">
        <v>0</v>
      </c>
      <c r="U1580" s="122">
        <v>0</v>
      </c>
      <c r="V1580" s="122">
        <v>0</v>
      </c>
      <c r="W1580" s="122">
        <v>0</v>
      </c>
      <c r="X1580" s="122">
        <v>0</v>
      </c>
      <c r="Y1580" s="122">
        <v>0</v>
      </c>
      <c r="Z1580" s="122">
        <v>0</v>
      </c>
      <c r="AA1580" s="122">
        <v>0</v>
      </c>
      <c r="AB1580" s="122">
        <v>0</v>
      </c>
      <c r="AC1580" s="122">
        <v>0</v>
      </c>
      <c r="AD1580" s="121"/>
      <c r="BO1580" s="72" t="s">
        <v>42</v>
      </c>
      <c r="BP1580" s="73" t="s">
        <v>4902</v>
      </c>
      <c r="BQ1580" s="75">
        <v>0</v>
      </c>
      <c r="BR1580" s="75">
        <v>0</v>
      </c>
      <c r="BS1580" s="75">
        <v>112000625</v>
      </c>
      <c r="BT1580" s="75">
        <v>117000625</v>
      </c>
      <c r="BU1580" s="75">
        <v>121000625</v>
      </c>
      <c r="BV1580" s="75">
        <v>126000625</v>
      </c>
      <c r="BW1580" s="75">
        <v>130000625</v>
      </c>
      <c r="BX1580" s="75">
        <v>135000625</v>
      </c>
      <c r="BY1580" s="75">
        <v>153000625</v>
      </c>
      <c r="BZ1580" s="75">
        <v>0</v>
      </c>
      <c r="CA1580" s="75">
        <v>0</v>
      </c>
    </row>
    <row r="1581" spans="14:79" ht="12" customHeight="1">
      <c r="N1581" s="119" t="s">
        <v>25</v>
      </c>
      <c r="O1581" s="120" t="s">
        <v>719</v>
      </c>
      <c r="P1581" s="122">
        <v>490000026</v>
      </c>
      <c r="Q1581" s="122">
        <v>0</v>
      </c>
      <c r="R1581" s="122">
        <v>0</v>
      </c>
      <c r="S1581" s="122">
        <v>0</v>
      </c>
      <c r="T1581" s="122">
        <v>0</v>
      </c>
      <c r="U1581" s="122">
        <v>0</v>
      </c>
      <c r="V1581" s="122">
        <v>0</v>
      </c>
      <c r="W1581" s="122">
        <v>0</v>
      </c>
      <c r="X1581" s="122">
        <v>0</v>
      </c>
      <c r="Y1581" s="122">
        <v>0</v>
      </c>
      <c r="Z1581" s="122">
        <v>0</v>
      </c>
      <c r="AA1581" s="122">
        <v>0</v>
      </c>
      <c r="AB1581" s="122">
        <v>0</v>
      </c>
      <c r="AC1581" s="122">
        <v>0</v>
      </c>
      <c r="AD1581" s="121"/>
      <c r="BO1581" s="72" t="s">
        <v>42</v>
      </c>
      <c r="BP1581" s="73" t="s">
        <v>5269</v>
      </c>
      <c r="BQ1581" s="74"/>
      <c r="BR1581" s="74"/>
      <c r="BS1581" s="74"/>
      <c r="BT1581" s="74"/>
      <c r="BU1581" s="74"/>
      <c r="BV1581" s="74"/>
      <c r="BW1581" s="75">
        <v>130000625</v>
      </c>
      <c r="BX1581" s="75">
        <v>150000925</v>
      </c>
      <c r="BY1581" s="74"/>
      <c r="BZ1581" s="74"/>
      <c r="CA1581" s="74"/>
    </row>
    <row r="1582" spans="14:79" ht="12" customHeight="1">
      <c r="N1582" s="119" t="s">
        <v>42</v>
      </c>
      <c r="O1582" s="120" t="s">
        <v>1085</v>
      </c>
      <c r="P1582" s="122">
        <v>0</v>
      </c>
      <c r="Q1582" s="122">
        <v>0</v>
      </c>
      <c r="R1582" s="122">
        <v>150000026</v>
      </c>
      <c r="S1582" s="122">
        <v>170000026</v>
      </c>
      <c r="T1582" s="122">
        <v>180000026</v>
      </c>
      <c r="U1582" s="122">
        <v>0</v>
      </c>
      <c r="V1582" s="122">
        <v>0</v>
      </c>
      <c r="W1582" s="122">
        <v>0</v>
      </c>
      <c r="X1582" s="122">
        <v>0</v>
      </c>
      <c r="Y1582" s="122">
        <v>0</v>
      </c>
      <c r="Z1582" s="122">
        <v>0</v>
      </c>
      <c r="AA1582" s="122">
        <v>0</v>
      </c>
      <c r="AB1582" s="122">
        <v>0</v>
      </c>
      <c r="AC1582" s="122">
        <v>0</v>
      </c>
      <c r="AD1582" s="121"/>
      <c r="BO1582" s="72" t="s">
        <v>42</v>
      </c>
      <c r="BP1582" s="73" t="s">
        <v>4904</v>
      </c>
      <c r="BQ1582" s="75">
        <v>108000625</v>
      </c>
      <c r="BR1582" s="75">
        <v>112000625</v>
      </c>
      <c r="BS1582" s="75">
        <v>126000625</v>
      </c>
      <c r="BT1582" s="75">
        <v>135000625</v>
      </c>
      <c r="BU1582" s="75">
        <v>139000625</v>
      </c>
      <c r="BV1582" s="75">
        <v>139000625</v>
      </c>
      <c r="BW1582" s="75">
        <v>0</v>
      </c>
      <c r="BX1582" s="75">
        <v>0</v>
      </c>
      <c r="BY1582" s="75">
        <v>0</v>
      </c>
      <c r="BZ1582" s="75">
        <v>0</v>
      </c>
      <c r="CA1582" s="75">
        <v>0</v>
      </c>
    </row>
    <row r="1583" spans="14:79" ht="12" customHeight="1">
      <c r="N1583" s="119" t="s">
        <v>42</v>
      </c>
      <c r="O1583" s="120" t="s">
        <v>2090</v>
      </c>
      <c r="P1583" s="122">
        <v>0</v>
      </c>
      <c r="Q1583" s="122">
        <v>0</v>
      </c>
      <c r="R1583" s="122">
        <v>145000026</v>
      </c>
      <c r="S1583" s="122">
        <v>160000026</v>
      </c>
      <c r="T1583" s="122">
        <v>170000026</v>
      </c>
      <c r="U1583" s="122">
        <v>0</v>
      </c>
      <c r="V1583" s="122">
        <v>0</v>
      </c>
      <c r="W1583" s="122">
        <v>0</v>
      </c>
      <c r="X1583" s="122">
        <v>0</v>
      </c>
      <c r="Y1583" s="122">
        <v>0</v>
      </c>
      <c r="Z1583" s="122">
        <v>0</v>
      </c>
      <c r="AA1583" s="122">
        <v>0</v>
      </c>
      <c r="AB1583" s="122">
        <v>0</v>
      </c>
      <c r="AC1583" s="122">
        <v>0</v>
      </c>
      <c r="AD1583" s="121"/>
      <c r="BO1583" s="72" t="s">
        <v>42</v>
      </c>
      <c r="BP1583" s="73" t="s">
        <v>4908</v>
      </c>
      <c r="BQ1583" s="75">
        <v>90000625</v>
      </c>
      <c r="BR1583" s="75">
        <v>94000625</v>
      </c>
      <c r="BS1583" s="75">
        <v>99000625</v>
      </c>
      <c r="BT1583" s="75">
        <v>103000625</v>
      </c>
      <c r="BU1583" s="75">
        <v>108000625</v>
      </c>
      <c r="BV1583" s="75">
        <v>112000625</v>
      </c>
      <c r="BW1583" s="75">
        <v>117000625</v>
      </c>
      <c r="BX1583" s="75">
        <v>121000625</v>
      </c>
      <c r="BY1583" s="75">
        <v>0</v>
      </c>
      <c r="BZ1583" s="75">
        <v>0</v>
      </c>
      <c r="CA1583" s="75">
        <v>0</v>
      </c>
    </row>
    <row r="1584" spans="14:79" ht="12" customHeight="1">
      <c r="N1584" s="119" t="s">
        <v>42</v>
      </c>
      <c r="O1584" s="120" t="s">
        <v>576</v>
      </c>
      <c r="P1584" s="122">
        <v>0</v>
      </c>
      <c r="Q1584" s="122">
        <v>0</v>
      </c>
      <c r="R1584" s="122">
        <v>140000026</v>
      </c>
      <c r="S1584" s="122">
        <v>160000026</v>
      </c>
      <c r="T1584" s="122">
        <v>175000026</v>
      </c>
      <c r="U1584" s="122">
        <v>0</v>
      </c>
      <c r="V1584" s="122">
        <v>0</v>
      </c>
      <c r="W1584" s="122">
        <v>0</v>
      </c>
      <c r="X1584" s="122">
        <v>0</v>
      </c>
      <c r="Y1584" s="122">
        <v>0</v>
      </c>
      <c r="Z1584" s="122">
        <v>0</v>
      </c>
      <c r="AA1584" s="122">
        <v>0</v>
      </c>
      <c r="AB1584" s="122">
        <v>0</v>
      </c>
      <c r="AC1584" s="122">
        <v>0</v>
      </c>
      <c r="AD1584" s="121"/>
      <c r="BO1584" s="72" t="s">
        <v>42</v>
      </c>
      <c r="BP1584" s="73" t="s">
        <v>4905</v>
      </c>
      <c r="BQ1584" s="75">
        <v>126000625</v>
      </c>
      <c r="BR1584" s="75">
        <v>0</v>
      </c>
      <c r="BS1584" s="75">
        <v>135000625</v>
      </c>
      <c r="BT1584" s="75">
        <v>0</v>
      </c>
      <c r="BU1584" s="75">
        <v>0</v>
      </c>
      <c r="BV1584" s="75">
        <v>0</v>
      </c>
      <c r="BW1584" s="75">
        <v>0</v>
      </c>
      <c r="BX1584" s="75">
        <v>0</v>
      </c>
      <c r="BY1584" s="75">
        <v>0</v>
      </c>
      <c r="BZ1584" s="75">
        <v>0</v>
      </c>
      <c r="CA1584" s="75">
        <v>0</v>
      </c>
    </row>
    <row r="1585" spans="14:79" ht="12" customHeight="1">
      <c r="N1585" s="119" t="s">
        <v>42</v>
      </c>
      <c r="O1585" s="120" t="s">
        <v>720</v>
      </c>
      <c r="P1585" s="122">
        <v>75000026</v>
      </c>
      <c r="Q1585" s="122">
        <v>0</v>
      </c>
      <c r="R1585" s="122">
        <v>0</v>
      </c>
      <c r="S1585" s="122">
        <v>0</v>
      </c>
      <c r="T1585" s="122">
        <v>0</v>
      </c>
      <c r="U1585" s="122">
        <v>0</v>
      </c>
      <c r="V1585" s="122">
        <v>0</v>
      </c>
      <c r="W1585" s="122">
        <v>0</v>
      </c>
      <c r="X1585" s="122">
        <v>0</v>
      </c>
      <c r="Y1585" s="122">
        <v>0</v>
      </c>
      <c r="Z1585" s="122">
        <v>0</v>
      </c>
      <c r="AA1585" s="122">
        <v>0</v>
      </c>
      <c r="AB1585" s="122">
        <v>0</v>
      </c>
      <c r="AC1585" s="122">
        <v>0</v>
      </c>
      <c r="AD1585" s="121"/>
      <c r="BO1585" s="72" t="s">
        <v>42</v>
      </c>
      <c r="BP1585" s="73" t="s">
        <v>4906</v>
      </c>
      <c r="BQ1585" s="75">
        <v>108000625</v>
      </c>
      <c r="BR1585" s="75">
        <v>112000625</v>
      </c>
      <c r="BS1585" s="75">
        <v>126000625</v>
      </c>
      <c r="BT1585" s="75">
        <v>135000625</v>
      </c>
      <c r="BU1585" s="75">
        <v>139000625</v>
      </c>
      <c r="BV1585" s="75">
        <v>139000625</v>
      </c>
      <c r="BW1585" s="75">
        <v>117000625</v>
      </c>
      <c r="BX1585" s="75">
        <v>121000625</v>
      </c>
      <c r="BY1585" s="75">
        <v>0</v>
      </c>
      <c r="BZ1585" s="75">
        <v>0</v>
      </c>
      <c r="CA1585" s="75">
        <v>0</v>
      </c>
    </row>
    <row r="1586" spans="14:79" ht="12" customHeight="1">
      <c r="N1586" s="119" t="s">
        <v>42</v>
      </c>
      <c r="O1586" s="120" t="s">
        <v>997</v>
      </c>
      <c r="P1586" s="122">
        <v>55000026</v>
      </c>
      <c r="Q1586" s="122">
        <v>65000026</v>
      </c>
      <c r="R1586" s="122">
        <v>75000026</v>
      </c>
      <c r="S1586" s="122">
        <v>85000026</v>
      </c>
      <c r="T1586" s="122">
        <v>95000026</v>
      </c>
      <c r="U1586" s="122">
        <v>100000026</v>
      </c>
      <c r="V1586" s="122">
        <v>0</v>
      </c>
      <c r="W1586" s="122">
        <v>0</v>
      </c>
      <c r="X1586" s="122">
        <v>0</v>
      </c>
      <c r="Y1586" s="122">
        <v>0</v>
      </c>
      <c r="Z1586" s="122">
        <v>0</v>
      </c>
      <c r="AA1586" s="122">
        <v>0</v>
      </c>
      <c r="AB1586" s="122">
        <v>0</v>
      </c>
      <c r="AC1586" s="122">
        <v>0</v>
      </c>
      <c r="AD1586" s="121"/>
      <c r="BO1586" s="72" t="s">
        <v>42</v>
      </c>
      <c r="BP1586" s="73" t="s">
        <v>4909</v>
      </c>
      <c r="BQ1586" s="75">
        <v>0</v>
      </c>
      <c r="BR1586" s="75">
        <v>0</v>
      </c>
      <c r="BS1586" s="75">
        <v>0</v>
      </c>
      <c r="BT1586" s="75">
        <v>0</v>
      </c>
      <c r="BU1586" s="75">
        <v>0</v>
      </c>
      <c r="BV1586" s="75">
        <v>0</v>
      </c>
      <c r="BW1586" s="75">
        <v>0</v>
      </c>
      <c r="BX1586" s="75">
        <v>0</v>
      </c>
      <c r="BY1586" s="75">
        <v>0</v>
      </c>
      <c r="BZ1586" s="75">
        <v>0</v>
      </c>
      <c r="CA1586" s="75">
        <v>0</v>
      </c>
    </row>
    <row r="1587" spans="14:79" ht="12" customHeight="1">
      <c r="N1587" s="119" t="s">
        <v>42</v>
      </c>
      <c r="O1587" s="120" t="s">
        <v>607</v>
      </c>
      <c r="P1587" s="122">
        <v>80000026</v>
      </c>
      <c r="Q1587" s="122">
        <v>85000026</v>
      </c>
      <c r="R1587" s="122">
        <v>90000026</v>
      </c>
      <c r="S1587" s="122">
        <v>100000026</v>
      </c>
      <c r="T1587" s="122">
        <v>105000026</v>
      </c>
      <c r="U1587" s="122">
        <v>110000026</v>
      </c>
      <c r="V1587" s="122">
        <v>0</v>
      </c>
      <c r="W1587" s="122">
        <v>0</v>
      </c>
      <c r="X1587" s="122">
        <v>0</v>
      </c>
      <c r="Y1587" s="122">
        <v>0</v>
      </c>
      <c r="Z1587" s="122">
        <v>0</v>
      </c>
      <c r="AA1587" s="122">
        <v>0</v>
      </c>
      <c r="AB1587" s="122">
        <v>0</v>
      </c>
      <c r="AC1587" s="122">
        <v>0</v>
      </c>
      <c r="AD1587" s="121"/>
      <c r="BO1587" s="72" t="s">
        <v>42</v>
      </c>
      <c r="BP1587" s="73" t="s">
        <v>4910</v>
      </c>
      <c r="BQ1587" s="75">
        <v>0</v>
      </c>
      <c r="BR1587" s="75">
        <v>99000625</v>
      </c>
      <c r="BS1587" s="75">
        <v>103000625</v>
      </c>
      <c r="BT1587" s="75">
        <v>108000625</v>
      </c>
      <c r="BU1587" s="75">
        <v>117000625</v>
      </c>
      <c r="BV1587" s="75">
        <v>135000625</v>
      </c>
      <c r="BW1587" s="75">
        <v>148000625</v>
      </c>
      <c r="BX1587" s="75">
        <v>148000625</v>
      </c>
      <c r="BY1587" s="75">
        <v>153000625</v>
      </c>
      <c r="BZ1587" s="75">
        <v>162000625</v>
      </c>
      <c r="CA1587" s="75">
        <v>0</v>
      </c>
    </row>
    <row r="1588" spans="14:79" ht="12" customHeight="1">
      <c r="N1588" s="119" t="s">
        <v>42</v>
      </c>
      <c r="O1588" s="120" t="s">
        <v>308</v>
      </c>
      <c r="P1588" s="122">
        <v>80000026</v>
      </c>
      <c r="Q1588" s="122">
        <v>85000026</v>
      </c>
      <c r="R1588" s="122">
        <v>95000026</v>
      </c>
      <c r="S1588" s="122">
        <v>100000026</v>
      </c>
      <c r="T1588" s="122">
        <v>105000026</v>
      </c>
      <c r="U1588" s="122">
        <v>0</v>
      </c>
      <c r="V1588" s="122">
        <v>0</v>
      </c>
      <c r="W1588" s="122">
        <v>0</v>
      </c>
      <c r="X1588" s="122">
        <v>0</v>
      </c>
      <c r="Y1588" s="122">
        <v>0</v>
      </c>
      <c r="Z1588" s="122">
        <v>0</v>
      </c>
      <c r="AA1588" s="122">
        <v>0</v>
      </c>
      <c r="AB1588" s="122">
        <v>0</v>
      </c>
      <c r="AC1588" s="122">
        <v>0</v>
      </c>
      <c r="AD1588" s="121"/>
      <c r="BO1588" s="72" t="s">
        <v>42</v>
      </c>
      <c r="BP1588" s="73" t="s">
        <v>4911</v>
      </c>
      <c r="BQ1588" s="75">
        <v>0</v>
      </c>
      <c r="BR1588" s="75">
        <v>0</v>
      </c>
      <c r="BS1588" s="75">
        <v>0</v>
      </c>
      <c r="BT1588" s="75">
        <v>0</v>
      </c>
      <c r="BU1588" s="75">
        <v>0</v>
      </c>
      <c r="BV1588" s="75">
        <v>0</v>
      </c>
      <c r="BW1588" s="75">
        <v>0</v>
      </c>
      <c r="BX1588" s="75">
        <v>0</v>
      </c>
      <c r="BY1588" s="75">
        <v>0</v>
      </c>
      <c r="BZ1588" s="75">
        <v>0</v>
      </c>
      <c r="CA1588" s="75">
        <v>0</v>
      </c>
    </row>
    <row r="1589" spans="14:79" ht="12" customHeight="1">
      <c r="N1589" s="119" t="s">
        <v>42</v>
      </c>
      <c r="O1589" s="120" t="s">
        <v>375</v>
      </c>
      <c r="P1589" s="122">
        <v>70000026</v>
      </c>
      <c r="Q1589" s="122">
        <v>80000026</v>
      </c>
      <c r="R1589" s="122">
        <v>85000026</v>
      </c>
      <c r="S1589" s="122">
        <v>90000026</v>
      </c>
      <c r="T1589" s="122">
        <v>95000026</v>
      </c>
      <c r="U1589" s="122">
        <v>0</v>
      </c>
      <c r="V1589" s="122">
        <v>0</v>
      </c>
      <c r="W1589" s="122">
        <v>0</v>
      </c>
      <c r="X1589" s="122">
        <v>0</v>
      </c>
      <c r="Y1589" s="122">
        <v>0</v>
      </c>
      <c r="Z1589" s="122">
        <v>0</v>
      </c>
      <c r="AA1589" s="122">
        <v>0</v>
      </c>
      <c r="AB1589" s="122">
        <v>0</v>
      </c>
      <c r="AC1589" s="122">
        <v>0</v>
      </c>
      <c r="AD1589" s="121"/>
      <c r="BO1589" s="72" t="s">
        <v>42</v>
      </c>
      <c r="BP1589" s="73" t="s">
        <v>4912</v>
      </c>
      <c r="BQ1589" s="75">
        <v>0</v>
      </c>
      <c r="BR1589" s="75">
        <v>0</v>
      </c>
      <c r="BS1589" s="75">
        <v>0</v>
      </c>
      <c r="BT1589" s="75">
        <v>0</v>
      </c>
      <c r="BU1589" s="75">
        <v>0</v>
      </c>
      <c r="BV1589" s="75">
        <v>126000625</v>
      </c>
      <c r="BW1589" s="75">
        <v>0</v>
      </c>
      <c r="BX1589" s="75">
        <v>0</v>
      </c>
      <c r="BY1589" s="75">
        <v>0</v>
      </c>
      <c r="BZ1589" s="75">
        <v>0</v>
      </c>
      <c r="CA1589" s="75">
        <v>0</v>
      </c>
    </row>
    <row r="1590" spans="14:79" ht="12" customHeight="1">
      <c r="N1590" s="119" t="s">
        <v>42</v>
      </c>
      <c r="O1590" s="120" t="s">
        <v>898</v>
      </c>
      <c r="P1590" s="122">
        <v>70000026</v>
      </c>
      <c r="Q1590" s="122">
        <v>80000026</v>
      </c>
      <c r="R1590" s="122">
        <v>90000026</v>
      </c>
      <c r="S1590" s="122">
        <v>95000026</v>
      </c>
      <c r="T1590" s="122">
        <v>105000026</v>
      </c>
      <c r="U1590" s="122">
        <v>110000026</v>
      </c>
      <c r="V1590" s="122">
        <v>0</v>
      </c>
      <c r="W1590" s="122">
        <v>0</v>
      </c>
      <c r="X1590" s="122">
        <v>0</v>
      </c>
      <c r="Y1590" s="122">
        <v>0</v>
      </c>
      <c r="Z1590" s="122">
        <v>0</v>
      </c>
      <c r="AA1590" s="122">
        <v>0</v>
      </c>
      <c r="AB1590" s="122">
        <v>0</v>
      </c>
      <c r="AC1590" s="122">
        <v>0</v>
      </c>
      <c r="AD1590" s="121"/>
      <c r="BO1590" s="72" t="s">
        <v>42</v>
      </c>
      <c r="BP1590" s="73" t="s">
        <v>4913</v>
      </c>
      <c r="BQ1590" s="75">
        <v>117000625</v>
      </c>
      <c r="BR1590" s="75">
        <v>126000625</v>
      </c>
      <c r="BS1590" s="75">
        <v>112000625</v>
      </c>
      <c r="BT1590" s="75">
        <v>117000625</v>
      </c>
      <c r="BU1590" s="75">
        <v>121000625</v>
      </c>
      <c r="BV1590" s="75">
        <v>126000625</v>
      </c>
      <c r="BW1590" s="75">
        <v>130000625</v>
      </c>
      <c r="BX1590" s="75">
        <v>135000625</v>
      </c>
      <c r="BY1590" s="75">
        <v>180000625</v>
      </c>
      <c r="BZ1590" s="75">
        <v>0</v>
      </c>
      <c r="CA1590" s="75">
        <v>0</v>
      </c>
    </row>
    <row r="1591" spans="14:79" ht="12" customHeight="1">
      <c r="N1591" s="119" t="s">
        <v>42</v>
      </c>
      <c r="O1591" s="120" t="s">
        <v>334</v>
      </c>
      <c r="P1591" s="122">
        <v>80000026</v>
      </c>
      <c r="Q1591" s="122">
        <v>85000026</v>
      </c>
      <c r="R1591" s="122">
        <v>90000026</v>
      </c>
      <c r="S1591" s="122">
        <v>100000026</v>
      </c>
      <c r="T1591" s="122">
        <v>105000026</v>
      </c>
      <c r="U1591" s="122">
        <v>110000026</v>
      </c>
      <c r="V1591" s="122">
        <v>0</v>
      </c>
      <c r="W1591" s="122">
        <v>0</v>
      </c>
      <c r="X1591" s="122">
        <v>0</v>
      </c>
      <c r="Y1591" s="122">
        <v>0</v>
      </c>
      <c r="Z1591" s="122">
        <v>0</v>
      </c>
      <c r="AA1591" s="122">
        <v>0</v>
      </c>
      <c r="AB1591" s="122">
        <v>0</v>
      </c>
      <c r="AC1591" s="122">
        <v>0</v>
      </c>
      <c r="AD1591" s="121"/>
      <c r="BO1591" s="72" t="s">
        <v>42</v>
      </c>
      <c r="BP1591" s="73" t="s">
        <v>4914</v>
      </c>
      <c r="BQ1591" s="75">
        <v>0</v>
      </c>
      <c r="BR1591" s="75">
        <v>0</v>
      </c>
      <c r="BS1591" s="75">
        <v>121000625</v>
      </c>
      <c r="BT1591" s="75">
        <v>139000625</v>
      </c>
      <c r="BU1591" s="75">
        <v>148000625</v>
      </c>
      <c r="BV1591" s="75">
        <v>157000625</v>
      </c>
      <c r="BW1591" s="75">
        <v>166000625</v>
      </c>
      <c r="BX1591" s="75">
        <v>0</v>
      </c>
      <c r="BY1591" s="75">
        <v>153000625</v>
      </c>
      <c r="BZ1591" s="75">
        <v>0</v>
      </c>
      <c r="CA1591" s="75">
        <v>0</v>
      </c>
    </row>
    <row r="1592" spans="14:79" ht="12" customHeight="1">
      <c r="N1592" s="119" t="s">
        <v>42</v>
      </c>
      <c r="O1592" s="120" t="s">
        <v>217</v>
      </c>
      <c r="P1592" s="122">
        <v>80000026</v>
      </c>
      <c r="Q1592" s="122">
        <v>85000026</v>
      </c>
      <c r="R1592" s="122">
        <v>95000026</v>
      </c>
      <c r="S1592" s="122">
        <v>100000026</v>
      </c>
      <c r="T1592" s="122">
        <v>105000026</v>
      </c>
      <c r="U1592" s="122">
        <v>0</v>
      </c>
      <c r="V1592" s="122">
        <v>0</v>
      </c>
      <c r="W1592" s="122">
        <v>0</v>
      </c>
      <c r="X1592" s="122">
        <v>0</v>
      </c>
      <c r="Y1592" s="122">
        <v>0</v>
      </c>
      <c r="Z1592" s="122">
        <v>0</v>
      </c>
      <c r="AA1592" s="122">
        <v>0</v>
      </c>
      <c r="AB1592" s="122">
        <v>0</v>
      </c>
      <c r="AC1592" s="122">
        <v>0</v>
      </c>
      <c r="AD1592" s="121"/>
      <c r="BO1592" s="72" t="s">
        <v>42</v>
      </c>
      <c r="BP1592" s="73" t="s">
        <v>4915</v>
      </c>
      <c r="BQ1592" s="75">
        <v>0</v>
      </c>
      <c r="BR1592" s="75">
        <v>103000625</v>
      </c>
      <c r="BS1592" s="75">
        <v>108000625</v>
      </c>
      <c r="BT1592" s="75">
        <v>112000625</v>
      </c>
      <c r="BU1592" s="75">
        <v>108000625</v>
      </c>
      <c r="BV1592" s="75">
        <v>121000625</v>
      </c>
      <c r="BW1592" s="75">
        <v>130000625</v>
      </c>
      <c r="BX1592" s="75">
        <v>139000625</v>
      </c>
      <c r="BY1592" s="75">
        <v>162000625</v>
      </c>
      <c r="BZ1592" s="75">
        <v>0</v>
      </c>
      <c r="CA1592" s="75">
        <v>0</v>
      </c>
    </row>
    <row r="1593" spans="14:79" ht="12" customHeight="1">
      <c r="N1593" s="119" t="s">
        <v>42</v>
      </c>
      <c r="O1593" s="120" t="s">
        <v>621</v>
      </c>
      <c r="P1593" s="122">
        <v>80000026</v>
      </c>
      <c r="Q1593" s="122">
        <v>85000026</v>
      </c>
      <c r="R1593" s="122">
        <v>95000026</v>
      </c>
      <c r="S1593" s="122">
        <v>100000026</v>
      </c>
      <c r="T1593" s="122">
        <v>105000026</v>
      </c>
      <c r="U1593" s="122">
        <v>0</v>
      </c>
      <c r="V1593" s="122">
        <v>0</v>
      </c>
      <c r="W1593" s="122">
        <v>0</v>
      </c>
      <c r="X1593" s="122">
        <v>0</v>
      </c>
      <c r="Y1593" s="122">
        <v>0</v>
      </c>
      <c r="Z1593" s="122">
        <v>0</v>
      </c>
      <c r="AA1593" s="122">
        <v>0</v>
      </c>
      <c r="AB1593" s="122">
        <v>0</v>
      </c>
      <c r="AC1593" s="122">
        <v>0</v>
      </c>
      <c r="AD1593" s="121"/>
      <c r="BO1593" s="72" t="s">
        <v>42</v>
      </c>
      <c r="BP1593" s="73" t="s">
        <v>4916</v>
      </c>
      <c r="BQ1593" s="75">
        <v>120000026</v>
      </c>
      <c r="BR1593" s="75">
        <v>130000026</v>
      </c>
      <c r="BS1593" s="75">
        <v>140000026</v>
      </c>
      <c r="BT1593" s="75">
        <v>150000026</v>
      </c>
      <c r="BU1593" s="75">
        <v>160000026</v>
      </c>
      <c r="BV1593" s="75">
        <v>170000026</v>
      </c>
      <c r="BW1593" s="75">
        <v>180000026</v>
      </c>
      <c r="BX1593" s="75">
        <v>190000026</v>
      </c>
      <c r="BY1593" s="75">
        <v>200000026</v>
      </c>
      <c r="BZ1593" s="75">
        <v>210000026</v>
      </c>
      <c r="CA1593" s="75">
        <v>220000026</v>
      </c>
    </row>
    <row r="1594" spans="14:79" ht="12" customHeight="1">
      <c r="N1594" s="119" t="s">
        <v>42</v>
      </c>
      <c r="O1594" s="120" t="s">
        <v>189</v>
      </c>
      <c r="P1594" s="122">
        <v>55000026</v>
      </c>
      <c r="Q1594" s="122">
        <v>65000026</v>
      </c>
      <c r="R1594" s="122">
        <v>75000026</v>
      </c>
      <c r="S1594" s="122">
        <v>85000026</v>
      </c>
      <c r="T1594" s="122">
        <v>95000026</v>
      </c>
      <c r="U1594" s="122">
        <v>100000026</v>
      </c>
      <c r="V1594" s="122">
        <v>0</v>
      </c>
      <c r="W1594" s="122">
        <v>0</v>
      </c>
      <c r="X1594" s="122">
        <v>0</v>
      </c>
      <c r="Y1594" s="122">
        <v>0</v>
      </c>
      <c r="Z1594" s="122">
        <v>0</v>
      </c>
      <c r="AA1594" s="122">
        <v>0</v>
      </c>
      <c r="AB1594" s="122">
        <v>0</v>
      </c>
      <c r="AC1594" s="122">
        <v>0</v>
      </c>
      <c r="AD1594" s="121"/>
      <c r="BO1594" s="72" t="s">
        <v>42</v>
      </c>
      <c r="BP1594" s="73" t="s">
        <v>4917</v>
      </c>
      <c r="BQ1594" s="75">
        <v>0</v>
      </c>
      <c r="BR1594" s="75">
        <v>0</v>
      </c>
      <c r="BS1594" s="75">
        <v>0</v>
      </c>
      <c r="BT1594" s="75">
        <v>0</v>
      </c>
      <c r="BU1594" s="75">
        <v>0</v>
      </c>
      <c r="BV1594" s="75">
        <v>140000026</v>
      </c>
      <c r="BW1594" s="75">
        <v>145000026</v>
      </c>
      <c r="BX1594" s="75">
        <v>155000026</v>
      </c>
      <c r="BY1594" s="75">
        <v>165000026</v>
      </c>
      <c r="BZ1594" s="75">
        <v>0</v>
      </c>
      <c r="CA1594" s="75">
        <v>0</v>
      </c>
    </row>
    <row r="1595" spans="14:79" ht="12" customHeight="1">
      <c r="N1595" s="119" t="s">
        <v>42</v>
      </c>
      <c r="O1595" s="120" t="s">
        <v>2496</v>
      </c>
      <c r="P1595" s="122">
        <v>0</v>
      </c>
      <c r="Q1595" s="122">
        <v>0</v>
      </c>
      <c r="R1595" s="122">
        <v>0</v>
      </c>
      <c r="S1595" s="122">
        <v>0</v>
      </c>
      <c r="T1595" s="122">
        <v>0</v>
      </c>
      <c r="U1595" s="122">
        <v>0</v>
      </c>
      <c r="V1595" s="122">
        <v>0</v>
      </c>
      <c r="W1595" s="122">
        <v>340000026</v>
      </c>
      <c r="X1595" s="122">
        <v>0</v>
      </c>
      <c r="Y1595" s="122">
        <v>0</v>
      </c>
      <c r="Z1595" s="122">
        <v>0</v>
      </c>
      <c r="AA1595" s="122">
        <v>0</v>
      </c>
      <c r="AB1595" s="122">
        <v>0</v>
      </c>
      <c r="AC1595" s="122">
        <v>0</v>
      </c>
      <c r="AD1595" s="121"/>
      <c r="BO1595" s="72" t="s">
        <v>42</v>
      </c>
      <c r="BP1595" s="73" t="s">
        <v>4918</v>
      </c>
      <c r="BQ1595" s="75">
        <v>90000026</v>
      </c>
      <c r="BR1595" s="75">
        <v>105000026</v>
      </c>
      <c r="BS1595" s="75">
        <v>115000026</v>
      </c>
      <c r="BT1595" s="75">
        <v>125000026</v>
      </c>
      <c r="BU1595" s="75">
        <v>135000026</v>
      </c>
      <c r="BV1595" s="75">
        <v>145000026</v>
      </c>
      <c r="BW1595" s="75">
        <v>160000026</v>
      </c>
      <c r="BX1595" s="75">
        <v>170000026</v>
      </c>
      <c r="BY1595" s="75">
        <v>185000026</v>
      </c>
      <c r="BZ1595" s="75">
        <v>200000026</v>
      </c>
      <c r="CA1595" s="75">
        <v>215000026</v>
      </c>
    </row>
    <row r="1596" spans="14:79" ht="12" customHeight="1">
      <c r="N1596" s="119" t="s">
        <v>42</v>
      </c>
      <c r="O1596" s="120" t="s">
        <v>1914</v>
      </c>
      <c r="P1596" s="122">
        <v>0</v>
      </c>
      <c r="Q1596" s="122">
        <v>0</v>
      </c>
      <c r="R1596" s="122">
        <v>0</v>
      </c>
      <c r="S1596" s="122">
        <v>0</v>
      </c>
      <c r="T1596" s="122">
        <v>0</v>
      </c>
      <c r="U1596" s="122">
        <v>0</v>
      </c>
      <c r="V1596" s="122">
        <v>0</v>
      </c>
      <c r="W1596" s="122">
        <v>340000026</v>
      </c>
      <c r="X1596" s="122">
        <v>0</v>
      </c>
      <c r="Y1596" s="122">
        <v>0</v>
      </c>
      <c r="Z1596" s="122">
        <v>0</v>
      </c>
      <c r="AA1596" s="122">
        <v>0</v>
      </c>
      <c r="AB1596" s="122">
        <v>0</v>
      </c>
      <c r="AC1596" s="122">
        <v>0</v>
      </c>
      <c r="AD1596" s="121"/>
      <c r="BO1596" s="72" t="s">
        <v>42</v>
      </c>
      <c r="BP1596" s="73" t="s">
        <v>5102</v>
      </c>
      <c r="BQ1596" s="75">
        <v>0</v>
      </c>
      <c r="BR1596" s="75">
        <v>0</v>
      </c>
      <c r="BS1596" s="75">
        <v>0</v>
      </c>
      <c r="BT1596" s="75">
        <v>110000026</v>
      </c>
      <c r="BU1596" s="75">
        <v>120000026</v>
      </c>
      <c r="BV1596" s="75">
        <v>125000026</v>
      </c>
      <c r="BW1596" s="75">
        <v>130000026</v>
      </c>
      <c r="BX1596" s="75">
        <v>140000026</v>
      </c>
      <c r="BY1596" s="75">
        <v>150000026</v>
      </c>
      <c r="BZ1596" s="75">
        <v>170000026</v>
      </c>
      <c r="CA1596" s="75">
        <v>190000026</v>
      </c>
    </row>
    <row r="1597" spans="14:79" ht="12" customHeight="1">
      <c r="N1597" s="119" t="s">
        <v>42</v>
      </c>
      <c r="O1597" s="120" t="s">
        <v>537</v>
      </c>
      <c r="P1597" s="122">
        <v>125000026</v>
      </c>
      <c r="Q1597" s="122">
        <v>130000026</v>
      </c>
      <c r="R1597" s="122">
        <v>135000026</v>
      </c>
      <c r="S1597" s="122">
        <v>145000026</v>
      </c>
      <c r="T1597" s="122">
        <v>150000026</v>
      </c>
      <c r="U1597" s="122">
        <v>160000026</v>
      </c>
      <c r="V1597" s="122">
        <v>170000026</v>
      </c>
      <c r="W1597" s="122">
        <v>180000026</v>
      </c>
      <c r="X1597" s="122">
        <v>0</v>
      </c>
      <c r="Y1597" s="122">
        <v>0</v>
      </c>
      <c r="Z1597" s="122">
        <v>0</v>
      </c>
      <c r="AA1597" s="122">
        <v>0</v>
      </c>
      <c r="AB1597" s="122">
        <v>0</v>
      </c>
      <c r="AC1597" s="122">
        <v>0</v>
      </c>
      <c r="AD1597" s="121"/>
      <c r="BO1597" s="72" t="s">
        <v>42</v>
      </c>
      <c r="BP1597" s="73" t="s">
        <v>4919</v>
      </c>
      <c r="BQ1597" s="75">
        <v>85000625</v>
      </c>
      <c r="BR1597" s="75">
        <v>99000625</v>
      </c>
      <c r="BS1597" s="75">
        <v>103000625</v>
      </c>
      <c r="BT1597" s="75">
        <v>108000625</v>
      </c>
      <c r="BU1597" s="75">
        <v>117000625</v>
      </c>
      <c r="BV1597" s="75">
        <v>135000625</v>
      </c>
      <c r="BW1597" s="75">
        <v>144000625</v>
      </c>
      <c r="BX1597" s="75">
        <v>148000625</v>
      </c>
      <c r="BY1597" s="75">
        <v>153000625</v>
      </c>
      <c r="BZ1597" s="75">
        <v>0</v>
      </c>
      <c r="CA1597" s="75">
        <v>0</v>
      </c>
    </row>
    <row r="1598" spans="14:79" ht="12" customHeight="1">
      <c r="N1598" s="119" t="s">
        <v>42</v>
      </c>
      <c r="O1598" s="120" t="s">
        <v>998</v>
      </c>
      <c r="P1598" s="122">
        <v>120000026</v>
      </c>
      <c r="Q1598" s="122">
        <v>130000026</v>
      </c>
      <c r="R1598" s="122">
        <v>135000026</v>
      </c>
      <c r="S1598" s="122">
        <v>0</v>
      </c>
      <c r="T1598" s="122">
        <v>0</v>
      </c>
      <c r="U1598" s="122">
        <v>0</v>
      </c>
      <c r="V1598" s="122">
        <v>0</v>
      </c>
      <c r="W1598" s="122">
        <v>0</v>
      </c>
      <c r="X1598" s="122">
        <v>0</v>
      </c>
      <c r="Y1598" s="122">
        <v>0</v>
      </c>
      <c r="Z1598" s="122">
        <v>0</v>
      </c>
      <c r="AA1598" s="122">
        <v>0</v>
      </c>
      <c r="AB1598" s="122">
        <v>0</v>
      </c>
      <c r="AC1598" s="122">
        <v>0</v>
      </c>
      <c r="AD1598" s="121"/>
      <c r="BO1598" s="72" t="s">
        <v>42</v>
      </c>
      <c r="BP1598" s="73" t="s">
        <v>4920</v>
      </c>
      <c r="BQ1598" s="75">
        <v>95000026</v>
      </c>
      <c r="BR1598" s="75">
        <v>110000026</v>
      </c>
      <c r="BS1598" s="75">
        <v>115000026</v>
      </c>
      <c r="BT1598" s="75">
        <v>120000026</v>
      </c>
      <c r="BU1598" s="75">
        <v>125000026</v>
      </c>
      <c r="BV1598" s="75">
        <v>130000026</v>
      </c>
      <c r="BW1598" s="75">
        <v>140000026</v>
      </c>
      <c r="BX1598" s="75">
        <v>150000026</v>
      </c>
      <c r="BY1598" s="75">
        <v>165000026</v>
      </c>
      <c r="BZ1598" s="75">
        <v>180000026</v>
      </c>
      <c r="CA1598" s="75">
        <v>0</v>
      </c>
    </row>
    <row r="1599" spans="14:79" ht="12" customHeight="1">
      <c r="N1599" s="119" t="s">
        <v>42</v>
      </c>
      <c r="O1599" s="120" t="s">
        <v>369</v>
      </c>
      <c r="P1599" s="122">
        <v>125000026</v>
      </c>
      <c r="Q1599" s="122">
        <v>130000026</v>
      </c>
      <c r="R1599" s="122">
        <v>135000026</v>
      </c>
      <c r="S1599" s="122">
        <v>145000026</v>
      </c>
      <c r="T1599" s="122">
        <v>150000026</v>
      </c>
      <c r="U1599" s="122">
        <v>160000026</v>
      </c>
      <c r="V1599" s="122">
        <v>170000026</v>
      </c>
      <c r="W1599" s="122">
        <v>180000026</v>
      </c>
      <c r="X1599" s="122">
        <v>0</v>
      </c>
      <c r="Y1599" s="122">
        <v>0</v>
      </c>
      <c r="Z1599" s="122">
        <v>0</v>
      </c>
      <c r="AA1599" s="122">
        <v>0</v>
      </c>
      <c r="AB1599" s="122">
        <v>0</v>
      </c>
      <c r="AC1599" s="122">
        <v>0</v>
      </c>
      <c r="AD1599" s="121"/>
      <c r="BO1599" s="72" t="s">
        <v>42</v>
      </c>
      <c r="BP1599" s="73" t="s">
        <v>4921</v>
      </c>
      <c r="BQ1599" s="75">
        <v>110000925</v>
      </c>
      <c r="BR1599" s="75">
        <v>144000625</v>
      </c>
      <c r="BS1599" s="75">
        <v>153000625</v>
      </c>
      <c r="BT1599" s="75">
        <v>162000625</v>
      </c>
      <c r="BU1599" s="75">
        <v>166000625</v>
      </c>
      <c r="BV1599" s="75">
        <v>0</v>
      </c>
      <c r="BW1599" s="75">
        <v>0</v>
      </c>
      <c r="BX1599" s="75">
        <v>0</v>
      </c>
      <c r="BY1599" s="75">
        <v>0</v>
      </c>
      <c r="BZ1599" s="75">
        <v>0</v>
      </c>
      <c r="CA1599" s="75">
        <v>0</v>
      </c>
    </row>
    <row r="1600" spans="14:79" ht="12" customHeight="1">
      <c r="N1600" s="119" t="s">
        <v>42</v>
      </c>
      <c r="O1600" s="120" t="s">
        <v>363</v>
      </c>
      <c r="P1600" s="122">
        <v>120000026</v>
      </c>
      <c r="Q1600" s="122">
        <v>125000026</v>
      </c>
      <c r="R1600" s="122">
        <v>130000026</v>
      </c>
      <c r="S1600" s="122">
        <v>135000026</v>
      </c>
      <c r="T1600" s="122">
        <v>140000026</v>
      </c>
      <c r="U1600" s="122">
        <v>145000026</v>
      </c>
      <c r="V1600" s="122">
        <v>0</v>
      </c>
      <c r="W1600" s="122">
        <v>0</v>
      </c>
      <c r="X1600" s="122">
        <v>0</v>
      </c>
      <c r="Y1600" s="122">
        <v>0</v>
      </c>
      <c r="Z1600" s="122">
        <v>0</v>
      </c>
      <c r="AA1600" s="122">
        <v>0</v>
      </c>
      <c r="AB1600" s="122">
        <v>0</v>
      </c>
      <c r="AC1600" s="122">
        <v>0</v>
      </c>
      <c r="AD1600" s="121"/>
      <c r="BO1600" s="72" t="s">
        <v>42</v>
      </c>
      <c r="BP1600" s="73" t="s">
        <v>4922</v>
      </c>
      <c r="BQ1600" s="75">
        <v>95000026</v>
      </c>
      <c r="BR1600" s="75">
        <v>105000026</v>
      </c>
      <c r="BS1600" s="75">
        <v>110000026</v>
      </c>
      <c r="BT1600" s="75">
        <v>115000026</v>
      </c>
      <c r="BU1600" s="75">
        <v>125000026</v>
      </c>
      <c r="BV1600" s="75">
        <v>135000026</v>
      </c>
      <c r="BW1600" s="75">
        <v>145000026</v>
      </c>
      <c r="BX1600" s="75">
        <v>160000026</v>
      </c>
      <c r="BY1600" s="75">
        <v>170000026</v>
      </c>
      <c r="BZ1600" s="75">
        <v>180000026</v>
      </c>
      <c r="CA1600" s="75">
        <v>195000026</v>
      </c>
    </row>
    <row r="1601" spans="14:79" ht="12" customHeight="1">
      <c r="N1601" s="119" t="s">
        <v>42</v>
      </c>
      <c r="O1601" s="120" t="s">
        <v>190</v>
      </c>
      <c r="P1601" s="122">
        <v>0</v>
      </c>
      <c r="Q1601" s="122">
        <v>120000026</v>
      </c>
      <c r="R1601" s="122">
        <v>130000026</v>
      </c>
      <c r="S1601" s="122">
        <v>135000026</v>
      </c>
      <c r="T1601" s="122">
        <v>140000026</v>
      </c>
      <c r="U1601" s="122">
        <v>145000026</v>
      </c>
      <c r="V1601" s="122">
        <v>0</v>
      </c>
      <c r="W1601" s="122">
        <v>0</v>
      </c>
      <c r="X1601" s="122">
        <v>0</v>
      </c>
      <c r="Y1601" s="122">
        <v>0</v>
      </c>
      <c r="Z1601" s="122">
        <v>0</v>
      </c>
      <c r="AA1601" s="122">
        <v>0</v>
      </c>
      <c r="AB1601" s="122">
        <v>0</v>
      </c>
      <c r="AC1601" s="122">
        <v>0</v>
      </c>
      <c r="AD1601" s="121"/>
      <c r="BO1601" s="72" t="s">
        <v>42</v>
      </c>
      <c r="BP1601" s="73" t="s">
        <v>4923</v>
      </c>
      <c r="BQ1601" s="75">
        <v>125000925</v>
      </c>
      <c r="BR1601" s="75">
        <v>130000925</v>
      </c>
      <c r="BS1601" s="75">
        <v>140000925</v>
      </c>
      <c r="BT1601" s="75">
        <v>145000925</v>
      </c>
      <c r="BU1601" s="75">
        <v>150000925</v>
      </c>
      <c r="BV1601" s="75">
        <v>160000925</v>
      </c>
      <c r="BW1601" s="75">
        <v>165000925</v>
      </c>
      <c r="BX1601" s="75">
        <v>205000925</v>
      </c>
      <c r="BY1601" s="75">
        <v>0</v>
      </c>
      <c r="BZ1601" s="75">
        <v>0</v>
      </c>
      <c r="CA1601" s="75">
        <v>215000625</v>
      </c>
    </row>
    <row r="1602" spans="14:79" ht="12" customHeight="1">
      <c r="N1602" s="119" t="s">
        <v>42</v>
      </c>
      <c r="O1602" s="120" t="s">
        <v>148</v>
      </c>
      <c r="P1602" s="122">
        <v>125000026</v>
      </c>
      <c r="Q1602" s="122">
        <v>135000026</v>
      </c>
      <c r="R1602" s="122">
        <v>145000026</v>
      </c>
      <c r="S1602" s="122">
        <v>160000026</v>
      </c>
      <c r="T1602" s="122">
        <v>170000026</v>
      </c>
      <c r="U1602" s="122">
        <v>180000026</v>
      </c>
      <c r="V1602" s="122">
        <v>190000026</v>
      </c>
      <c r="W1602" s="122">
        <v>195000026</v>
      </c>
      <c r="X1602" s="122">
        <v>0</v>
      </c>
      <c r="Y1602" s="122">
        <v>0</v>
      </c>
      <c r="Z1602" s="122">
        <v>0</v>
      </c>
      <c r="AA1602" s="122">
        <v>0</v>
      </c>
      <c r="AB1602" s="122">
        <v>0</v>
      </c>
      <c r="AC1602" s="122">
        <v>0</v>
      </c>
      <c r="AD1602" s="121"/>
      <c r="BO1602" s="72" t="s">
        <v>42</v>
      </c>
      <c r="BP1602" s="73" t="s">
        <v>4924</v>
      </c>
      <c r="BQ1602" s="75">
        <v>0</v>
      </c>
      <c r="BR1602" s="75">
        <v>0</v>
      </c>
      <c r="BS1602" s="75">
        <v>126000625</v>
      </c>
      <c r="BT1602" s="75">
        <v>135000625</v>
      </c>
      <c r="BU1602" s="75">
        <v>144000625</v>
      </c>
      <c r="BV1602" s="75">
        <v>0</v>
      </c>
      <c r="BW1602" s="75">
        <v>0</v>
      </c>
      <c r="BX1602" s="75">
        <v>0</v>
      </c>
      <c r="BY1602" s="75">
        <v>0</v>
      </c>
      <c r="BZ1602" s="75">
        <v>0</v>
      </c>
      <c r="CA1602" s="75">
        <v>0</v>
      </c>
    </row>
    <row r="1603" spans="14:79" ht="12" customHeight="1">
      <c r="N1603" s="119" t="s">
        <v>42</v>
      </c>
      <c r="O1603" s="120" t="s">
        <v>1460</v>
      </c>
      <c r="P1603" s="122">
        <v>0</v>
      </c>
      <c r="Q1603" s="122">
        <v>0</v>
      </c>
      <c r="R1603" s="122">
        <v>0</v>
      </c>
      <c r="S1603" s="122">
        <v>150000026</v>
      </c>
      <c r="T1603" s="122">
        <v>160000026</v>
      </c>
      <c r="U1603" s="122">
        <v>175000026</v>
      </c>
      <c r="V1603" s="122">
        <v>185000026</v>
      </c>
      <c r="W1603" s="122">
        <v>0</v>
      </c>
      <c r="X1603" s="122">
        <v>0</v>
      </c>
      <c r="Y1603" s="122">
        <v>0</v>
      </c>
      <c r="Z1603" s="122">
        <v>0</v>
      </c>
      <c r="AA1603" s="122">
        <v>0</v>
      </c>
      <c r="AB1603" s="122">
        <v>0</v>
      </c>
      <c r="AC1603" s="122">
        <v>0</v>
      </c>
      <c r="AD1603" s="121"/>
      <c r="BO1603" s="72" t="s">
        <v>42</v>
      </c>
      <c r="BP1603" s="73" t="s">
        <v>4925</v>
      </c>
      <c r="BQ1603" s="75">
        <v>0</v>
      </c>
      <c r="BR1603" s="75">
        <v>99000625</v>
      </c>
      <c r="BS1603" s="75">
        <v>103000625</v>
      </c>
      <c r="BT1603" s="75">
        <v>108000625</v>
      </c>
      <c r="BU1603" s="75">
        <v>108000625</v>
      </c>
      <c r="BV1603" s="75">
        <v>121000625</v>
      </c>
      <c r="BW1603" s="75">
        <v>126000625</v>
      </c>
      <c r="BX1603" s="75">
        <v>130000625</v>
      </c>
      <c r="BY1603" s="75">
        <v>135000625</v>
      </c>
      <c r="BZ1603" s="75">
        <v>0</v>
      </c>
      <c r="CA1603" s="75">
        <v>0</v>
      </c>
    </row>
    <row r="1604" spans="14:79" ht="12" customHeight="1">
      <c r="N1604" s="119" t="s">
        <v>42</v>
      </c>
      <c r="O1604" s="120" t="s">
        <v>581</v>
      </c>
      <c r="P1604" s="122">
        <v>240000026</v>
      </c>
      <c r="Q1604" s="122">
        <v>250000026</v>
      </c>
      <c r="R1604" s="122">
        <v>260000026</v>
      </c>
      <c r="S1604" s="122">
        <v>280000026</v>
      </c>
      <c r="T1604" s="122">
        <v>295000026</v>
      </c>
      <c r="U1604" s="122">
        <v>310000026</v>
      </c>
      <c r="V1604" s="122">
        <v>320000026</v>
      </c>
      <c r="W1604" s="122">
        <v>330000026</v>
      </c>
      <c r="X1604" s="122">
        <v>340000026</v>
      </c>
      <c r="Y1604" s="122">
        <v>360000026</v>
      </c>
      <c r="Z1604" s="122">
        <v>0</v>
      </c>
      <c r="AA1604" s="122">
        <v>0</v>
      </c>
      <c r="AB1604" s="122">
        <v>0</v>
      </c>
      <c r="AC1604" s="122">
        <v>0</v>
      </c>
      <c r="AD1604" s="121"/>
      <c r="BO1604" s="72" t="s">
        <v>42</v>
      </c>
      <c r="BP1604" s="73" t="s">
        <v>4926</v>
      </c>
      <c r="BQ1604" s="75">
        <v>0</v>
      </c>
      <c r="BR1604" s="75">
        <v>90000625</v>
      </c>
      <c r="BS1604" s="75">
        <v>99000625</v>
      </c>
      <c r="BT1604" s="75">
        <v>153000625</v>
      </c>
      <c r="BU1604" s="75">
        <v>0</v>
      </c>
      <c r="BV1604" s="75">
        <v>0</v>
      </c>
      <c r="BW1604" s="75">
        <v>0</v>
      </c>
      <c r="BX1604" s="75">
        <v>0</v>
      </c>
      <c r="BY1604" s="75">
        <v>0</v>
      </c>
      <c r="BZ1604" s="75">
        <v>0</v>
      </c>
      <c r="CA1604" s="75">
        <v>0</v>
      </c>
    </row>
    <row r="1605" spans="14:79" ht="12" customHeight="1">
      <c r="N1605" s="119" t="s">
        <v>42</v>
      </c>
      <c r="O1605" s="120" t="s">
        <v>1321</v>
      </c>
      <c r="P1605" s="122">
        <v>260000026</v>
      </c>
      <c r="Q1605" s="122">
        <v>270000026</v>
      </c>
      <c r="R1605" s="122">
        <v>280000026</v>
      </c>
      <c r="S1605" s="122">
        <v>290000026</v>
      </c>
      <c r="T1605" s="122">
        <v>300000026</v>
      </c>
      <c r="U1605" s="122">
        <v>310000026</v>
      </c>
      <c r="V1605" s="122">
        <v>320000026</v>
      </c>
      <c r="W1605" s="122">
        <v>330000026</v>
      </c>
      <c r="X1605" s="122">
        <v>350000026</v>
      </c>
      <c r="Y1605" s="122">
        <v>380000026</v>
      </c>
      <c r="Z1605" s="122">
        <v>475000026</v>
      </c>
      <c r="AA1605" s="122">
        <v>520000026</v>
      </c>
      <c r="AB1605" s="122">
        <v>0</v>
      </c>
      <c r="AC1605" s="122">
        <v>0</v>
      </c>
      <c r="AD1605" s="121"/>
      <c r="BO1605" s="72" t="s">
        <v>42</v>
      </c>
      <c r="BP1605" s="73" t="s">
        <v>4927</v>
      </c>
      <c r="BQ1605" s="75">
        <v>0</v>
      </c>
      <c r="BR1605" s="75">
        <v>0</v>
      </c>
      <c r="BS1605" s="75">
        <v>135000625</v>
      </c>
      <c r="BT1605" s="75">
        <v>0</v>
      </c>
      <c r="BU1605" s="75">
        <v>0</v>
      </c>
      <c r="BV1605" s="75">
        <v>0</v>
      </c>
      <c r="BW1605" s="75">
        <v>0</v>
      </c>
      <c r="BX1605" s="75">
        <v>0</v>
      </c>
      <c r="BY1605" s="75">
        <v>0</v>
      </c>
      <c r="BZ1605" s="75">
        <v>0</v>
      </c>
      <c r="CA1605" s="75">
        <v>0</v>
      </c>
    </row>
    <row r="1606" spans="14:79" ht="12" customHeight="1">
      <c r="N1606" s="119" t="s">
        <v>42</v>
      </c>
      <c r="O1606" s="120" t="s">
        <v>823</v>
      </c>
      <c r="P1606" s="122">
        <v>0</v>
      </c>
      <c r="Q1606" s="122">
        <v>0</v>
      </c>
      <c r="R1606" s="122">
        <v>205000026</v>
      </c>
      <c r="S1606" s="122">
        <v>230000026</v>
      </c>
      <c r="T1606" s="122">
        <v>0</v>
      </c>
      <c r="U1606" s="122">
        <v>0</v>
      </c>
      <c r="V1606" s="122">
        <v>0</v>
      </c>
      <c r="W1606" s="122">
        <v>0</v>
      </c>
      <c r="X1606" s="122">
        <v>0</v>
      </c>
      <c r="Y1606" s="122">
        <v>0</v>
      </c>
      <c r="Z1606" s="122">
        <v>0</v>
      </c>
      <c r="AA1606" s="122">
        <v>0</v>
      </c>
      <c r="AB1606" s="122">
        <v>0</v>
      </c>
      <c r="AC1606" s="122">
        <v>0</v>
      </c>
      <c r="AD1606" s="121"/>
      <c r="BO1606" s="72" t="s">
        <v>42</v>
      </c>
      <c r="BP1606" s="73" t="s">
        <v>4928</v>
      </c>
      <c r="BQ1606" s="75">
        <v>90000625</v>
      </c>
      <c r="BR1606" s="75">
        <v>94000625</v>
      </c>
      <c r="BS1606" s="75">
        <v>99000625</v>
      </c>
      <c r="BT1606" s="75">
        <v>103000625</v>
      </c>
      <c r="BU1606" s="75">
        <v>108000625</v>
      </c>
      <c r="BV1606" s="75">
        <v>112000625</v>
      </c>
      <c r="BW1606" s="75">
        <v>117000625</v>
      </c>
      <c r="BX1606" s="75">
        <v>121000625</v>
      </c>
      <c r="BY1606" s="75">
        <v>130000625</v>
      </c>
      <c r="BZ1606" s="75">
        <v>0</v>
      </c>
      <c r="CA1606" s="75">
        <v>0</v>
      </c>
    </row>
    <row r="1607" spans="14:79" ht="12" customHeight="1">
      <c r="N1607" s="119" t="s">
        <v>42</v>
      </c>
      <c r="O1607" s="120" t="s">
        <v>721</v>
      </c>
      <c r="P1607" s="122">
        <v>180000026</v>
      </c>
      <c r="Q1607" s="122">
        <v>190000026</v>
      </c>
      <c r="R1607" s="122">
        <v>210000026</v>
      </c>
      <c r="S1607" s="122">
        <v>220000026</v>
      </c>
      <c r="T1607" s="122">
        <v>230000026</v>
      </c>
      <c r="U1607" s="122">
        <v>0</v>
      </c>
      <c r="V1607" s="122">
        <v>0</v>
      </c>
      <c r="W1607" s="122">
        <v>0</v>
      </c>
      <c r="X1607" s="122">
        <v>0</v>
      </c>
      <c r="Y1607" s="122">
        <v>0</v>
      </c>
      <c r="Z1607" s="122">
        <v>0</v>
      </c>
      <c r="AA1607" s="122">
        <v>0</v>
      </c>
      <c r="AB1607" s="122">
        <v>0</v>
      </c>
      <c r="AC1607" s="122">
        <v>0</v>
      </c>
      <c r="AD1607" s="121"/>
      <c r="BO1607" s="72" t="s">
        <v>42</v>
      </c>
      <c r="BP1607" s="73" t="s">
        <v>5103</v>
      </c>
      <c r="BQ1607" s="75">
        <v>80000925</v>
      </c>
      <c r="BR1607" s="75">
        <v>85000925</v>
      </c>
      <c r="BS1607" s="75">
        <v>90000925</v>
      </c>
      <c r="BT1607" s="75">
        <v>105000925</v>
      </c>
      <c r="BU1607" s="75">
        <v>125000925</v>
      </c>
      <c r="BV1607" s="75">
        <v>130000925</v>
      </c>
      <c r="BW1607" s="75">
        <v>135000925</v>
      </c>
      <c r="BX1607" s="75">
        <v>140000925</v>
      </c>
      <c r="BY1607" s="75">
        <v>180000026</v>
      </c>
      <c r="BZ1607" s="75">
        <v>210000026</v>
      </c>
      <c r="CA1607" s="75">
        <v>215000026</v>
      </c>
    </row>
    <row r="1608" spans="14:79" ht="12" customHeight="1">
      <c r="N1608" s="119" t="s">
        <v>42</v>
      </c>
      <c r="O1608" s="120" t="s">
        <v>297</v>
      </c>
      <c r="P1608" s="122">
        <v>220000026</v>
      </c>
      <c r="Q1608" s="122">
        <v>243000026</v>
      </c>
      <c r="R1608" s="122">
        <v>265000026</v>
      </c>
      <c r="S1608" s="122">
        <v>285000026</v>
      </c>
      <c r="T1608" s="122">
        <v>305000026</v>
      </c>
      <c r="U1608" s="122">
        <v>330000026</v>
      </c>
      <c r="V1608" s="122">
        <v>375000026</v>
      </c>
      <c r="W1608" s="122">
        <v>405000026</v>
      </c>
      <c r="X1608" s="122">
        <v>414000026</v>
      </c>
      <c r="Y1608" s="122">
        <v>460000026</v>
      </c>
      <c r="Z1608" s="122">
        <v>480000026</v>
      </c>
      <c r="AA1608" s="122">
        <v>515000026</v>
      </c>
      <c r="AB1608" s="122">
        <v>525000026</v>
      </c>
      <c r="AC1608" s="122">
        <v>0</v>
      </c>
      <c r="AD1608" s="121"/>
      <c r="BO1608" s="72" t="s">
        <v>42</v>
      </c>
      <c r="BP1608" s="73" t="s">
        <v>4929</v>
      </c>
      <c r="BQ1608" s="75">
        <v>0</v>
      </c>
      <c r="BR1608" s="75">
        <v>0</v>
      </c>
      <c r="BS1608" s="75">
        <v>110000026</v>
      </c>
      <c r="BT1608" s="75">
        <v>120000026</v>
      </c>
      <c r="BU1608" s="75">
        <v>140000026</v>
      </c>
      <c r="BV1608" s="75">
        <v>145000026</v>
      </c>
      <c r="BW1608" s="75">
        <v>155000026</v>
      </c>
      <c r="BX1608" s="75">
        <v>0</v>
      </c>
      <c r="BY1608" s="75">
        <v>0</v>
      </c>
      <c r="BZ1608" s="75">
        <v>0</v>
      </c>
      <c r="CA1608" s="75">
        <v>0</v>
      </c>
    </row>
    <row r="1609" spans="14:79" ht="12" customHeight="1">
      <c r="N1609" s="119" t="s">
        <v>42</v>
      </c>
      <c r="O1609" s="120" t="s">
        <v>630</v>
      </c>
      <c r="P1609" s="122">
        <v>260000026</v>
      </c>
      <c r="Q1609" s="122">
        <v>270000026</v>
      </c>
      <c r="R1609" s="122">
        <v>280000026</v>
      </c>
      <c r="S1609" s="122">
        <v>290000026</v>
      </c>
      <c r="T1609" s="122">
        <v>300000026</v>
      </c>
      <c r="U1609" s="122">
        <v>310000026</v>
      </c>
      <c r="V1609" s="122">
        <v>320000026</v>
      </c>
      <c r="W1609" s="122">
        <v>330000026</v>
      </c>
      <c r="X1609" s="122">
        <v>340000026</v>
      </c>
      <c r="Y1609" s="122">
        <v>360000026</v>
      </c>
      <c r="Z1609" s="122">
        <v>485000026</v>
      </c>
      <c r="AA1609" s="122">
        <v>495000026</v>
      </c>
      <c r="AB1609" s="122">
        <v>505000026</v>
      </c>
      <c r="AC1609" s="122">
        <v>520000026</v>
      </c>
      <c r="AD1609" s="121"/>
      <c r="BO1609" s="72" t="s">
        <v>42</v>
      </c>
      <c r="BP1609" s="73" t="s">
        <v>4930</v>
      </c>
      <c r="BQ1609" s="75">
        <v>0</v>
      </c>
      <c r="BR1609" s="75">
        <v>65000026</v>
      </c>
      <c r="BS1609" s="75">
        <v>0</v>
      </c>
      <c r="BT1609" s="75">
        <v>0</v>
      </c>
      <c r="BU1609" s="75">
        <v>0</v>
      </c>
      <c r="BV1609" s="75">
        <v>0</v>
      </c>
      <c r="BW1609" s="75">
        <v>0</v>
      </c>
      <c r="BX1609" s="75">
        <v>0</v>
      </c>
      <c r="BY1609" s="75">
        <v>0</v>
      </c>
      <c r="BZ1609" s="75">
        <v>0</v>
      </c>
      <c r="CA1609" s="75">
        <v>0</v>
      </c>
    </row>
    <row r="1610" spans="14:79" ht="12" customHeight="1">
      <c r="N1610" s="119" t="s">
        <v>42</v>
      </c>
      <c r="O1610" s="120" t="s">
        <v>1192</v>
      </c>
      <c r="P1610" s="122">
        <v>180000026</v>
      </c>
      <c r="Q1610" s="122">
        <v>190000026</v>
      </c>
      <c r="R1610" s="122">
        <v>210000026</v>
      </c>
      <c r="S1610" s="122">
        <v>225000026</v>
      </c>
      <c r="T1610" s="122">
        <v>235000026</v>
      </c>
      <c r="U1610" s="122">
        <v>245000026</v>
      </c>
      <c r="V1610" s="122">
        <v>275000026</v>
      </c>
      <c r="W1610" s="122">
        <v>285000026</v>
      </c>
      <c r="X1610" s="122">
        <v>295000026</v>
      </c>
      <c r="Y1610" s="122">
        <v>405000026</v>
      </c>
      <c r="Z1610" s="122">
        <v>430000026</v>
      </c>
      <c r="AA1610" s="122">
        <v>0</v>
      </c>
      <c r="AB1610" s="122">
        <v>0</v>
      </c>
      <c r="AC1610" s="122">
        <v>0</v>
      </c>
      <c r="AD1610" s="121"/>
      <c r="BO1610" s="72" t="s">
        <v>42</v>
      </c>
      <c r="BP1610" s="73" t="s">
        <v>4931</v>
      </c>
      <c r="BQ1610" s="75">
        <v>55000026</v>
      </c>
      <c r="BR1610" s="75">
        <v>65000026</v>
      </c>
      <c r="BS1610" s="75">
        <v>70000026</v>
      </c>
      <c r="BT1610" s="75">
        <v>85000026</v>
      </c>
      <c r="BU1610" s="75">
        <v>95000026</v>
      </c>
      <c r="BV1610" s="75">
        <v>0</v>
      </c>
      <c r="BW1610" s="75">
        <v>0</v>
      </c>
      <c r="BX1610" s="75">
        <v>0</v>
      </c>
      <c r="BY1610" s="75">
        <v>0</v>
      </c>
      <c r="BZ1610" s="75">
        <v>0</v>
      </c>
      <c r="CA1610" s="75">
        <v>0</v>
      </c>
    </row>
    <row r="1611" spans="14:79" ht="12" customHeight="1">
      <c r="N1611" s="119" t="s">
        <v>42</v>
      </c>
      <c r="O1611" s="120" t="s">
        <v>253</v>
      </c>
      <c r="P1611" s="122">
        <v>200000026</v>
      </c>
      <c r="Q1611" s="122">
        <v>210000026</v>
      </c>
      <c r="R1611" s="122">
        <v>225000026</v>
      </c>
      <c r="S1611" s="122">
        <v>235000026</v>
      </c>
      <c r="T1611" s="122">
        <v>260000026</v>
      </c>
      <c r="U1611" s="122">
        <v>290000026</v>
      </c>
      <c r="V1611" s="122">
        <v>310000026</v>
      </c>
      <c r="W1611" s="122">
        <v>0</v>
      </c>
      <c r="X1611" s="122">
        <v>0</v>
      </c>
      <c r="Y1611" s="122">
        <v>0</v>
      </c>
      <c r="Z1611" s="122">
        <v>0</v>
      </c>
      <c r="AA1611" s="122">
        <v>0</v>
      </c>
      <c r="AB1611" s="122">
        <v>0</v>
      </c>
      <c r="AC1611" s="122">
        <v>0</v>
      </c>
      <c r="AD1611" s="121"/>
      <c r="BO1611" s="72" t="s">
        <v>42</v>
      </c>
      <c r="BP1611" s="73" t="s">
        <v>4932</v>
      </c>
      <c r="BQ1611" s="75">
        <v>0</v>
      </c>
      <c r="BR1611" s="75">
        <v>0</v>
      </c>
      <c r="BS1611" s="75">
        <v>0</v>
      </c>
      <c r="BT1611" s="75">
        <v>102000625</v>
      </c>
      <c r="BU1611" s="75">
        <v>0</v>
      </c>
      <c r="BV1611" s="75">
        <v>0</v>
      </c>
      <c r="BW1611" s="75">
        <v>0</v>
      </c>
      <c r="BX1611" s="75">
        <v>0</v>
      </c>
      <c r="BY1611" s="75">
        <v>0</v>
      </c>
      <c r="BZ1611" s="75">
        <v>0</v>
      </c>
      <c r="CA1611" s="75">
        <v>0</v>
      </c>
    </row>
    <row r="1612" spans="14:79" ht="12" customHeight="1">
      <c r="N1612" s="119" t="s">
        <v>42</v>
      </c>
      <c r="O1612" s="120" t="s">
        <v>1461</v>
      </c>
      <c r="P1612" s="122">
        <v>205000026</v>
      </c>
      <c r="Q1612" s="122">
        <v>230000026</v>
      </c>
      <c r="R1612" s="122">
        <v>240000026</v>
      </c>
      <c r="S1612" s="122">
        <v>270000026</v>
      </c>
      <c r="T1612" s="122">
        <v>330000026</v>
      </c>
      <c r="U1612" s="122">
        <v>350000026</v>
      </c>
      <c r="V1612" s="122">
        <v>390000026</v>
      </c>
      <c r="W1612" s="122">
        <v>425000026</v>
      </c>
      <c r="X1612" s="122">
        <v>480000026</v>
      </c>
      <c r="Y1612" s="122">
        <v>505000026</v>
      </c>
      <c r="Z1612" s="122">
        <v>575000026</v>
      </c>
      <c r="AA1612" s="122">
        <v>635000026</v>
      </c>
      <c r="AB1612" s="122">
        <v>505000026</v>
      </c>
      <c r="AC1612" s="122">
        <v>0</v>
      </c>
      <c r="AD1612" s="121"/>
      <c r="BO1612" s="72" t="s">
        <v>42</v>
      </c>
      <c r="BP1612" s="73" t="s">
        <v>4933</v>
      </c>
      <c r="BQ1612" s="75">
        <v>0</v>
      </c>
      <c r="BR1612" s="75">
        <v>0</v>
      </c>
      <c r="BS1612" s="75">
        <v>0</v>
      </c>
      <c r="BT1612" s="75">
        <v>101000625</v>
      </c>
      <c r="BU1612" s="75">
        <v>0</v>
      </c>
      <c r="BV1612" s="75">
        <v>0</v>
      </c>
      <c r="BW1612" s="75">
        <v>0</v>
      </c>
      <c r="BX1612" s="75">
        <v>0</v>
      </c>
      <c r="BY1612" s="75">
        <v>0</v>
      </c>
      <c r="BZ1612" s="75">
        <v>0</v>
      </c>
      <c r="CA1612" s="75">
        <v>0</v>
      </c>
    </row>
    <row r="1613" spans="14:79" ht="12" customHeight="1">
      <c r="N1613" s="119" t="s">
        <v>42</v>
      </c>
      <c r="O1613" s="120" t="s">
        <v>573</v>
      </c>
      <c r="P1613" s="122">
        <v>205000026</v>
      </c>
      <c r="Q1613" s="122">
        <v>215000026</v>
      </c>
      <c r="R1613" s="122">
        <v>230000026</v>
      </c>
      <c r="S1613" s="122">
        <v>250000026</v>
      </c>
      <c r="T1613" s="122">
        <v>285000026</v>
      </c>
      <c r="U1613" s="122">
        <v>305000026</v>
      </c>
      <c r="V1613" s="122">
        <v>320000026</v>
      </c>
      <c r="W1613" s="122">
        <v>375000026</v>
      </c>
      <c r="X1613" s="122">
        <v>400000026</v>
      </c>
      <c r="Y1613" s="122">
        <v>420000026</v>
      </c>
      <c r="Z1613" s="122">
        <v>450000026</v>
      </c>
      <c r="AA1613" s="122">
        <v>505000026</v>
      </c>
      <c r="AB1613" s="122">
        <v>510000026</v>
      </c>
      <c r="AC1613" s="122">
        <v>565000026</v>
      </c>
      <c r="AD1613" s="122">
        <v>630000026</v>
      </c>
      <c r="BO1613" s="72" t="s">
        <v>42</v>
      </c>
      <c r="BP1613" s="73" t="s">
        <v>4934</v>
      </c>
      <c r="BQ1613" s="75">
        <v>60000925</v>
      </c>
      <c r="BR1613" s="75">
        <v>65000925</v>
      </c>
      <c r="BS1613" s="75">
        <v>70000925</v>
      </c>
      <c r="BT1613" s="75">
        <v>75000925</v>
      </c>
      <c r="BU1613" s="75">
        <v>80000925</v>
      </c>
      <c r="BV1613" s="75">
        <v>85000925</v>
      </c>
      <c r="BW1613" s="75">
        <v>0</v>
      </c>
      <c r="BX1613" s="75">
        <v>0</v>
      </c>
      <c r="BY1613" s="75">
        <v>0</v>
      </c>
      <c r="BZ1613" s="75">
        <v>0</v>
      </c>
      <c r="CA1613" s="75">
        <v>0</v>
      </c>
    </row>
    <row r="1614" spans="14:79" ht="12" customHeight="1">
      <c r="N1614" s="119" t="s">
        <v>42</v>
      </c>
      <c r="O1614" s="120" t="s">
        <v>1322</v>
      </c>
      <c r="P1614" s="122">
        <v>0</v>
      </c>
      <c r="Q1614" s="122">
        <v>220000026</v>
      </c>
      <c r="R1614" s="122">
        <v>240000026</v>
      </c>
      <c r="S1614" s="122">
        <v>270000026</v>
      </c>
      <c r="T1614" s="122">
        <v>290000026</v>
      </c>
      <c r="U1614" s="122">
        <v>320000026</v>
      </c>
      <c r="V1614" s="122">
        <v>340000026</v>
      </c>
      <c r="W1614" s="122">
        <v>360000026</v>
      </c>
      <c r="X1614" s="122">
        <v>385000026</v>
      </c>
      <c r="Y1614" s="122">
        <v>405000026</v>
      </c>
      <c r="Z1614" s="122">
        <v>430000026</v>
      </c>
      <c r="AA1614" s="122">
        <v>465000026</v>
      </c>
      <c r="AB1614" s="122">
        <v>495000026</v>
      </c>
      <c r="AC1614" s="122">
        <v>0</v>
      </c>
      <c r="AD1614" s="121"/>
      <c r="BO1614" s="72" t="s">
        <v>42</v>
      </c>
      <c r="BP1614" s="73" t="s">
        <v>4935</v>
      </c>
      <c r="BQ1614" s="75">
        <v>94000625</v>
      </c>
      <c r="BR1614" s="75">
        <v>99000625</v>
      </c>
      <c r="BS1614" s="75">
        <v>103000625</v>
      </c>
      <c r="BT1614" s="75">
        <v>101000625</v>
      </c>
      <c r="BU1614" s="75">
        <v>112000625</v>
      </c>
      <c r="BV1614" s="75">
        <v>0</v>
      </c>
      <c r="BW1614" s="75">
        <v>0</v>
      </c>
      <c r="BX1614" s="75">
        <v>0</v>
      </c>
      <c r="BY1614" s="75">
        <v>0</v>
      </c>
      <c r="BZ1614" s="75">
        <v>0</v>
      </c>
      <c r="CA1614" s="75">
        <v>0</v>
      </c>
    </row>
    <row r="1615" spans="14:79" ht="12" customHeight="1">
      <c r="N1615" s="119" t="s">
        <v>42</v>
      </c>
      <c r="O1615" s="120" t="s">
        <v>1323</v>
      </c>
      <c r="P1615" s="122">
        <v>0</v>
      </c>
      <c r="Q1615" s="122">
        <v>0</v>
      </c>
      <c r="R1615" s="122">
        <v>215000026</v>
      </c>
      <c r="S1615" s="122">
        <v>225000026</v>
      </c>
      <c r="T1615" s="122">
        <v>245000026</v>
      </c>
      <c r="U1615" s="122">
        <v>285000026</v>
      </c>
      <c r="V1615" s="122">
        <v>305000026</v>
      </c>
      <c r="W1615" s="122">
        <v>325000026</v>
      </c>
      <c r="X1615" s="122">
        <v>345000026</v>
      </c>
      <c r="Y1615" s="122">
        <v>365000026</v>
      </c>
      <c r="Z1615" s="122">
        <v>395000026</v>
      </c>
      <c r="AA1615" s="122">
        <v>425000026</v>
      </c>
      <c r="AB1615" s="122">
        <v>0</v>
      </c>
      <c r="AC1615" s="122">
        <v>0</v>
      </c>
      <c r="AD1615" s="121"/>
      <c r="BO1615" s="72" t="s">
        <v>42</v>
      </c>
      <c r="BP1615" s="73" t="s">
        <v>4936</v>
      </c>
      <c r="BQ1615" s="75">
        <v>54000625</v>
      </c>
      <c r="BR1615" s="75">
        <v>58000625</v>
      </c>
      <c r="BS1615" s="75">
        <v>63000625</v>
      </c>
      <c r="BT1615" s="75">
        <v>67000625</v>
      </c>
      <c r="BU1615" s="75">
        <v>76000625</v>
      </c>
      <c r="BV1615" s="75">
        <v>81000625</v>
      </c>
      <c r="BW1615" s="75">
        <v>0</v>
      </c>
      <c r="BX1615" s="75">
        <v>0</v>
      </c>
      <c r="BY1615" s="75">
        <v>0</v>
      </c>
      <c r="BZ1615" s="75">
        <v>0</v>
      </c>
      <c r="CA1615" s="75">
        <v>0</v>
      </c>
    </row>
    <row r="1616" spans="14:79" ht="12" customHeight="1">
      <c r="N1616" s="119" t="s">
        <v>42</v>
      </c>
      <c r="O1616" s="120" t="s">
        <v>1462</v>
      </c>
      <c r="P1616" s="122">
        <v>0</v>
      </c>
      <c r="Q1616" s="122">
        <v>0</v>
      </c>
      <c r="R1616" s="122">
        <v>215000026</v>
      </c>
      <c r="S1616" s="122">
        <v>225000026</v>
      </c>
      <c r="T1616" s="122">
        <v>245000026</v>
      </c>
      <c r="U1616" s="122">
        <v>285000026</v>
      </c>
      <c r="V1616" s="122">
        <v>305000026</v>
      </c>
      <c r="W1616" s="122">
        <v>325000026</v>
      </c>
      <c r="X1616" s="122">
        <v>345000026</v>
      </c>
      <c r="Y1616" s="122">
        <v>365000026</v>
      </c>
      <c r="Z1616" s="122">
        <v>395000026</v>
      </c>
      <c r="AA1616" s="122">
        <v>425000026</v>
      </c>
      <c r="AB1616" s="122">
        <v>0</v>
      </c>
      <c r="AC1616" s="122">
        <v>0</v>
      </c>
      <c r="AD1616" s="121"/>
      <c r="BO1616" s="72" t="s">
        <v>42</v>
      </c>
      <c r="BP1616" s="73" t="s">
        <v>4937</v>
      </c>
      <c r="BQ1616" s="75">
        <v>52000625</v>
      </c>
      <c r="BR1616" s="75">
        <v>54000625</v>
      </c>
      <c r="BS1616" s="75">
        <v>72000625</v>
      </c>
      <c r="BT1616" s="75">
        <v>76000625</v>
      </c>
      <c r="BU1616" s="75">
        <v>0</v>
      </c>
      <c r="BV1616" s="75">
        <v>0</v>
      </c>
      <c r="BW1616" s="75">
        <v>0</v>
      </c>
      <c r="BX1616" s="75">
        <v>0</v>
      </c>
      <c r="BY1616" s="75">
        <v>0</v>
      </c>
      <c r="BZ1616" s="75">
        <v>0</v>
      </c>
      <c r="CA1616" s="75">
        <v>0</v>
      </c>
    </row>
    <row r="1617" spans="14:79" ht="12" customHeight="1">
      <c r="N1617" s="119" t="s">
        <v>42</v>
      </c>
      <c r="O1617" s="120" t="s">
        <v>3342</v>
      </c>
      <c r="P1617" s="121"/>
      <c r="Q1617" s="121"/>
      <c r="R1617" s="121"/>
      <c r="S1617" s="122">
        <v>0</v>
      </c>
      <c r="T1617" s="122">
        <v>0</v>
      </c>
      <c r="U1617" s="122">
        <v>0</v>
      </c>
      <c r="V1617" s="122">
        <v>365000026</v>
      </c>
      <c r="W1617" s="122">
        <v>385000026</v>
      </c>
      <c r="X1617" s="122">
        <v>0</v>
      </c>
      <c r="Y1617" s="122">
        <v>0</v>
      </c>
      <c r="Z1617" s="122">
        <v>0</v>
      </c>
      <c r="AA1617" s="122">
        <v>0</v>
      </c>
      <c r="AB1617" s="122">
        <v>0</v>
      </c>
      <c r="AC1617" s="122">
        <v>0</v>
      </c>
      <c r="AD1617" s="121"/>
      <c r="BO1617" s="72" t="s">
        <v>42</v>
      </c>
      <c r="BP1617" s="73" t="s">
        <v>4938</v>
      </c>
      <c r="BQ1617" s="75">
        <v>49000625</v>
      </c>
      <c r="BR1617" s="75">
        <v>54000625</v>
      </c>
      <c r="BS1617" s="75">
        <v>58000625</v>
      </c>
      <c r="BT1617" s="75">
        <v>63000625</v>
      </c>
      <c r="BU1617" s="75">
        <v>67000625</v>
      </c>
      <c r="BV1617" s="75">
        <v>72000625</v>
      </c>
      <c r="BW1617" s="75">
        <v>76000625</v>
      </c>
      <c r="BX1617" s="75">
        <v>81000625</v>
      </c>
      <c r="BY1617" s="75">
        <v>90000625</v>
      </c>
      <c r="BZ1617" s="75">
        <v>0</v>
      </c>
      <c r="CA1617" s="75">
        <v>0</v>
      </c>
    </row>
    <row r="1618" spans="14:79" ht="12" customHeight="1">
      <c r="N1618" s="119" t="s">
        <v>42</v>
      </c>
      <c r="O1618" s="120" t="s">
        <v>1915</v>
      </c>
      <c r="P1618" s="122">
        <v>0</v>
      </c>
      <c r="Q1618" s="122">
        <v>0</v>
      </c>
      <c r="R1618" s="122">
        <v>0</v>
      </c>
      <c r="S1618" s="122">
        <v>0</v>
      </c>
      <c r="T1618" s="122">
        <v>0</v>
      </c>
      <c r="U1618" s="122">
        <v>0</v>
      </c>
      <c r="V1618" s="122">
        <v>410000026</v>
      </c>
      <c r="W1618" s="122">
        <v>420000026</v>
      </c>
      <c r="X1618" s="122">
        <v>0</v>
      </c>
      <c r="Y1618" s="122">
        <v>0</v>
      </c>
      <c r="Z1618" s="122">
        <v>0</v>
      </c>
      <c r="AA1618" s="122">
        <v>0</v>
      </c>
      <c r="AB1618" s="122">
        <v>0</v>
      </c>
      <c r="AC1618" s="122">
        <v>0</v>
      </c>
      <c r="AD1618" s="121"/>
      <c r="BO1618" s="72" t="s">
        <v>42</v>
      </c>
      <c r="BP1618" s="73" t="s">
        <v>4939</v>
      </c>
      <c r="BQ1618" s="75">
        <v>60000625</v>
      </c>
      <c r="BR1618" s="75">
        <v>65000625</v>
      </c>
      <c r="BS1618" s="75">
        <v>70000625</v>
      </c>
      <c r="BT1618" s="75">
        <v>75000625</v>
      </c>
      <c r="BU1618" s="75">
        <v>85000625</v>
      </c>
      <c r="BV1618" s="75">
        <v>0</v>
      </c>
      <c r="BW1618" s="75">
        <v>0</v>
      </c>
      <c r="BX1618" s="75">
        <v>0</v>
      </c>
      <c r="BY1618" s="75">
        <v>0</v>
      </c>
      <c r="BZ1618" s="75">
        <v>0</v>
      </c>
      <c r="CA1618" s="75">
        <v>0</v>
      </c>
    </row>
    <row r="1619" spans="14:79" ht="12" customHeight="1">
      <c r="N1619" s="119" t="s">
        <v>42</v>
      </c>
      <c r="O1619" s="120" t="s">
        <v>540</v>
      </c>
      <c r="P1619" s="122">
        <v>0</v>
      </c>
      <c r="Q1619" s="122">
        <v>0</v>
      </c>
      <c r="R1619" s="122">
        <v>0</v>
      </c>
      <c r="S1619" s="122">
        <v>0</v>
      </c>
      <c r="T1619" s="122">
        <v>0</v>
      </c>
      <c r="U1619" s="122">
        <v>360000026</v>
      </c>
      <c r="V1619" s="122">
        <v>370000026</v>
      </c>
      <c r="W1619" s="122">
        <v>380000026</v>
      </c>
      <c r="X1619" s="122">
        <v>395000026</v>
      </c>
      <c r="Y1619" s="122">
        <v>425000026</v>
      </c>
      <c r="Z1619" s="122">
        <v>445000026</v>
      </c>
      <c r="AA1619" s="122">
        <v>495000026</v>
      </c>
      <c r="AB1619" s="122">
        <v>0</v>
      </c>
      <c r="AC1619" s="122">
        <v>0</v>
      </c>
      <c r="AD1619" s="121"/>
      <c r="BO1619" s="72" t="s">
        <v>42</v>
      </c>
      <c r="BP1619" s="73" t="s">
        <v>4940</v>
      </c>
      <c r="BQ1619" s="75">
        <v>58000625</v>
      </c>
      <c r="BR1619" s="75">
        <v>63000625</v>
      </c>
      <c r="BS1619" s="75">
        <v>67000625</v>
      </c>
      <c r="BT1619" s="75">
        <v>72000625</v>
      </c>
      <c r="BU1619" s="75">
        <v>76000625</v>
      </c>
      <c r="BV1619" s="75">
        <v>81000625</v>
      </c>
      <c r="BW1619" s="75">
        <v>0</v>
      </c>
      <c r="BX1619" s="75">
        <v>0</v>
      </c>
      <c r="BY1619" s="75">
        <v>0</v>
      </c>
      <c r="BZ1619" s="75">
        <v>0</v>
      </c>
      <c r="CA1619" s="75">
        <v>0</v>
      </c>
    </row>
    <row r="1620" spans="14:79" ht="12" customHeight="1">
      <c r="N1620" s="119" t="s">
        <v>42</v>
      </c>
      <c r="O1620" s="120" t="s">
        <v>132</v>
      </c>
      <c r="P1620" s="122">
        <v>205000026</v>
      </c>
      <c r="Q1620" s="122">
        <v>215000026</v>
      </c>
      <c r="R1620" s="122">
        <v>235000026</v>
      </c>
      <c r="S1620" s="122">
        <v>245000026</v>
      </c>
      <c r="T1620" s="122">
        <v>285000026</v>
      </c>
      <c r="U1620" s="122">
        <v>310000026</v>
      </c>
      <c r="V1620" s="122">
        <v>330000026</v>
      </c>
      <c r="W1620" s="122">
        <v>365000026</v>
      </c>
      <c r="X1620" s="122">
        <v>405000026</v>
      </c>
      <c r="Y1620" s="122">
        <v>450000026</v>
      </c>
      <c r="Z1620" s="122">
        <v>495000026</v>
      </c>
      <c r="AA1620" s="122">
        <v>0</v>
      </c>
      <c r="AB1620" s="122">
        <v>0</v>
      </c>
      <c r="AC1620" s="122">
        <v>0</v>
      </c>
      <c r="AD1620" s="121"/>
      <c r="BO1620" s="72" t="s">
        <v>42</v>
      </c>
      <c r="BP1620" s="73" t="s">
        <v>4941</v>
      </c>
      <c r="BQ1620" s="75">
        <v>94000625</v>
      </c>
      <c r="BR1620" s="75">
        <v>99000625</v>
      </c>
      <c r="BS1620" s="75">
        <v>85000625</v>
      </c>
      <c r="BT1620" s="75">
        <v>94000625</v>
      </c>
      <c r="BU1620" s="75">
        <v>112000625</v>
      </c>
      <c r="BV1620" s="75">
        <v>0</v>
      </c>
      <c r="BW1620" s="75">
        <v>0</v>
      </c>
      <c r="BX1620" s="75">
        <v>0</v>
      </c>
      <c r="BY1620" s="75">
        <v>0</v>
      </c>
      <c r="BZ1620" s="75">
        <v>0</v>
      </c>
      <c r="CA1620" s="75">
        <v>0</v>
      </c>
    </row>
    <row r="1621" spans="14:79" ht="12" customHeight="1">
      <c r="N1621" s="119" t="s">
        <v>42</v>
      </c>
      <c r="O1621" s="120" t="s">
        <v>218</v>
      </c>
      <c r="P1621" s="122">
        <v>185000026</v>
      </c>
      <c r="Q1621" s="122">
        <v>195000026</v>
      </c>
      <c r="R1621" s="122">
        <v>215000026</v>
      </c>
      <c r="S1621" s="122">
        <v>235000026</v>
      </c>
      <c r="T1621" s="122">
        <v>265000026</v>
      </c>
      <c r="U1621" s="122">
        <v>305000026</v>
      </c>
      <c r="V1621" s="122">
        <v>365000026</v>
      </c>
      <c r="W1621" s="122">
        <v>405000026</v>
      </c>
      <c r="X1621" s="122">
        <v>415000026</v>
      </c>
      <c r="Y1621" s="122">
        <v>0</v>
      </c>
      <c r="Z1621" s="122">
        <v>0</v>
      </c>
      <c r="AA1621" s="122">
        <v>0</v>
      </c>
      <c r="AB1621" s="122">
        <v>0</v>
      </c>
      <c r="AC1621" s="122">
        <v>0</v>
      </c>
      <c r="AD1621" s="121"/>
      <c r="BO1621" s="72" t="s">
        <v>42</v>
      </c>
      <c r="BP1621" s="73" t="s">
        <v>4942</v>
      </c>
      <c r="BQ1621" s="75">
        <v>49000625</v>
      </c>
      <c r="BR1621" s="75">
        <v>54000625</v>
      </c>
      <c r="BS1621" s="75">
        <v>58000625</v>
      </c>
      <c r="BT1621" s="75">
        <v>63000625</v>
      </c>
      <c r="BU1621" s="75">
        <v>67000625</v>
      </c>
      <c r="BV1621" s="75">
        <v>72000625</v>
      </c>
      <c r="BW1621" s="75">
        <v>76000625</v>
      </c>
      <c r="BX1621" s="75">
        <v>81000625</v>
      </c>
      <c r="BY1621" s="75">
        <v>90000625</v>
      </c>
      <c r="BZ1621" s="75">
        <v>0</v>
      </c>
      <c r="CA1621" s="75">
        <v>0</v>
      </c>
    </row>
    <row r="1622" spans="14:79" ht="12" customHeight="1">
      <c r="N1622" s="119" t="s">
        <v>42</v>
      </c>
      <c r="O1622" s="120" t="s">
        <v>780</v>
      </c>
      <c r="P1622" s="122">
        <v>0</v>
      </c>
      <c r="Q1622" s="122">
        <v>0</v>
      </c>
      <c r="R1622" s="122">
        <v>205000026</v>
      </c>
      <c r="S1622" s="122">
        <v>245000026</v>
      </c>
      <c r="T1622" s="122">
        <v>295000026</v>
      </c>
      <c r="U1622" s="122">
        <v>330000026</v>
      </c>
      <c r="V1622" s="122">
        <v>385000026</v>
      </c>
      <c r="W1622" s="122">
        <v>415000026</v>
      </c>
      <c r="X1622" s="122">
        <v>0</v>
      </c>
      <c r="Y1622" s="122">
        <v>0</v>
      </c>
      <c r="Z1622" s="122">
        <v>0</v>
      </c>
      <c r="AA1622" s="122">
        <v>0</v>
      </c>
      <c r="AB1622" s="122">
        <v>0</v>
      </c>
      <c r="AC1622" s="122">
        <v>0</v>
      </c>
      <c r="AD1622" s="121"/>
      <c r="BO1622" s="72" t="s">
        <v>42</v>
      </c>
      <c r="BP1622" s="73" t="s">
        <v>4943</v>
      </c>
      <c r="BQ1622" s="75">
        <v>49000625</v>
      </c>
      <c r="BR1622" s="75">
        <v>54000625</v>
      </c>
      <c r="BS1622" s="75">
        <v>58000625</v>
      </c>
      <c r="BT1622" s="75">
        <v>63000625</v>
      </c>
      <c r="BU1622" s="75">
        <v>67000625</v>
      </c>
      <c r="BV1622" s="75">
        <v>72000625</v>
      </c>
      <c r="BW1622" s="75">
        <v>76000625</v>
      </c>
      <c r="BX1622" s="75">
        <v>81000625</v>
      </c>
      <c r="BY1622" s="75">
        <v>90000625</v>
      </c>
      <c r="BZ1622" s="75">
        <v>0</v>
      </c>
      <c r="CA1622" s="75">
        <v>0</v>
      </c>
    </row>
    <row r="1623" spans="14:79" ht="12" customHeight="1">
      <c r="N1623" s="119" t="s">
        <v>42</v>
      </c>
      <c r="O1623" s="120" t="s">
        <v>636</v>
      </c>
      <c r="P1623" s="122">
        <v>200000026</v>
      </c>
      <c r="Q1623" s="122">
        <v>0</v>
      </c>
      <c r="R1623" s="122">
        <v>0</v>
      </c>
      <c r="S1623" s="122">
        <v>230000026</v>
      </c>
      <c r="T1623" s="122">
        <v>0</v>
      </c>
      <c r="U1623" s="122">
        <v>0</v>
      </c>
      <c r="V1623" s="122">
        <v>0</v>
      </c>
      <c r="W1623" s="122">
        <v>0</v>
      </c>
      <c r="X1623" s="122">
        <v>0</v>
      </c>
      <c r="Y1623" s="122">
        <v>0</v>
      </c>
      <c r="Z1623" s="122">
        <v>0</v>
      </c>
      <c r="AA1623" s="122">
        <v>0</v>
      </c>
      <c r="AB1623" s="122">
        <v>0</v>
      </c>
      <c r="AC1623" s="122">
        <v>0</v>
      </c>
      <c r="AD1623" s="121"/>
      <c r="BO1623" s="72" t="s">
        <v>42</v>
      </c>
      <c r="BP1623" s="73" t="s">
        <v>4944</v>
      </c>
      <c r="BQ1623" s="75">
        <v>49000625</v>
      </c>
      <c r="BR1623" s="75">
        <v>54000625</v>
      </c>
      <c r="BS1623" s="75">
        <v>58000625</v>
      </c>
      <c r="BT1623" s="75">
        <v>63000625</v>
      </c>
      <c r="BU1623" s="75">
        <v>67000625</v>
      </c>
      <c r="BV1623" s="75">
        <v>72000625</v>
      </c>
      <c r="BW1623" s="75">
        <v>76000625</v>
      </c>
      <c r="BX1623" s="75">
        <v>81000625</v>
      </c>
      <c r="BY1623" s="75">
        <v>90000625</v>
      </c>
      <c r="BZ1623" s="75">
        <v>0</v>
      </c>
      <c r="CA1623" s="75">
        <v>0</v>
      </c>
    </row>
    <row r="1624" spans="14:79" ht="12" customHeight="1">
      <c r="N1624" s="119" t="s">
        <v>42</v>
      </c>
      <c r="O1624" s="120" t="s">
        <v>722</v>
      </c>
      <c r="P1624" s="122">
        <v>0</v>
      </c>
      <c r="Q1624" s="122">
        <v>0</v>
      </c>
      <c r="R1624" s="122">
        <v>0</v>
      </c>
      <c r="S1624" s="122">
        <v>0</v>
      </c>
      <c r="T1624" s="122">
        <v>0</v>
      </c>
      <c r="U1624" s="122">
        <v>320000026</v>
      </c>
      <c r="V1624" s="122">
        <v>330000026</v>
      </c>
      <c r="W1624" s="122">
        <v>340000026</v>
      </c>
      <c r="X1624" s="122">
        <v>360000026</v>
      </c>
      <c r="Y1624" s="122">
        <v>380000026</v>
      </c>
      <c r="Z1624" s="122">
        <v>390000026</v>
      </c>
      <c r="AA1624" s="122">
        <v>400000026</v>
      </c>
      <c r="AB1624" s="122">
        <v>0</v>
      </c>
      <c r="AC1624" s="122">
        <v>0</v>
      </c>
      <c r="AD1624" s="121"/>
      <c r="BO1624" s="72" t="s">
        <v>42</v>
      </c>
      <c r="BP1624" s="73" t="s">
        <v>4945</v>
      </c>
      <c r="BQ1624" s="75">
        <v>49000625</v>
      </c>
      <c r="BR1624" s="75">
        <v>54000625</v>
      </c>
      <c r="BS1624" s="75">
        <v>58000625</v>
      </c>
      <c r="BT1624" s="75">
        <v>63000625</v>
      </c>
      <c r="BU1624" s="75">
        <v>67000625</v>
      </c>
      <c r="BV1624" s="75">
        <v>72000625</v>
      </c>
      <c r="BW1624" s="75">
        <v>76000625</v>
      </c>
      <c r="BX1624" s="75">
        <v>81000625</v>
      </c>
      <c r="BY1624" s="75">
        <v>90000625</v>
      </c>
      <c r="BZ1624" s="75">
        <v>0</v>
      </c>
      <c r="CA1624" s="75">
        <v>0</v>
      </c>
    </row>
    <row r="1625" spans="14:79" ht="12" customHeight="1">
      <c r="N1625" s="119" t="s">
        <v>42</v>
      </c>
      <c r="O1625" s="120" t="s">
        <v>781</v>
      </c>
      <c r="P1625" s="122">
        <v>200000026</v>
      </c>
      <c r="Q1625" s="122">
        <v>220000026</v>
      </c>
      <c r="R1625" s="122">
        <v>240000026</v>
      </c>
      <c r="S1625" s="122">
        <v>250000026</v>
      </c>
      <c r="T1625" s="122">
        <v>285000026</v>
      </c>
      <c r="U1625" s="122">
        <v>305000026</v>
      </c>
      <c r="V1625" s="122">
        <v>335000026</v>
      </c>
      <c r="W1625" s="122">
        <v>370000026</v>
      </c>
      <c r="X1625" s="122">
        <v>390000026</v>
      </c>
      <c r="Y1625" s="122">
        <v>0</v>
      </c>
      <c r="Z1625" s="122">
        <v>0</v>
      </c>
      <c r="AA1625" s="122">
        <v>0</v>
      </c>
      <c r="AB1625" s="122">
        <v>0</v>
      </c>
      <c r="AC1625" s="122">
        <v>0</v>
      </c>
      <c r="AD1625" s="121"/>
      <c r="BO1625" s="72" t="s">
        <v>42</v>
      </c>
      <c r="BP1625" s="73" t="s">
        <v>4946</v>
      </c>
      <c r="BQ1625" s="75">
        <v>65000925</v>
      </c>
      <c r="BR1625" s="75">
        <v>70000925</v>
      </c>
      <c r="BS1625" s="75">
        <v>75000925</v>
      </c>
      <c r="BT1625" s="75">
        <v>85000925</v>
      </c>
      <c r="BU1625" s="75">
        <v>0</v>
      </c>
      <c r="BV1625" s="75">
        <v>0</v>
      </c>
      <c r="BW1625" s="75">
        <v>0</v>
      </c>
      <c r="BX1625" s="75">
        <v>0</v>
      </c>
      <c r="BY1625" s="75">
        <v>0</v>
      </c>
      <c r="BZ1625" s="75">
        <v>0</v>
      </c>
      <c r="CA1625" s="75">
        <v>0</v>
      </c>
    </row>
    <row r="1626" spans="14:79" ht="12" customHeight="1">
      <c r="N1626" s="119" t="s">
        <v>42</v>
      </c>
      <c r="O1626" s="120" t="s">
        <v>2841</v>
      </c>
      <c r="P1626" s="122">
        <v>0</v>
      </c>
      <c r="Q1626" s="122">
        <v>0</v>
      </c>
      <c r="R1626" s="122">
        <v>0</v>
      </c>
      <c r="S1626" s="122">
        <v>0</v>
      </c>
      <c r="T1626" s="122">
        <v>0</v>
      </c>
      <c r="U1626" s="122">
        <v>0</v>
      </c>
      <c r="V1626" s="122">
        <v>0</v>
      </c>
      <c r="W1626" s="122">
        <v>0</v>
      </c>
      <c r="X1626" s="122">
        <v>425000026</v>
      </c>
      <c r="Y1626" s="122">
        <v>475000026</v>
      </c>
      <c r="Z1626" s="122">
        <v>490000026</v>
      </c>
      <c r="AA1626" s="122">
        <v>535000026</v>
      </c>
      <c r="AB1626" s="122">
        <v>565000026</v>
      </c>
      <c r="AC1626" s="122">
        <v>590000026</v>
      </c>
      <c r="AD1626" s="121"/>
      <c r="BO1626" s="72" t="s">
        <v>42</v>
      </c>
      <c r="BP1626" s="73" t="s">
        <v>5188</v>
      </c>
      <c r="BQ1626" s="74"/>
      <c r="BR1626" s="74"/>
      <c r="BS1626" s="75">
        <v>80000026</v>
      </c>
      <c r="BT1626" s="74"/>
      <c r="BU1626" s="74"/>
      <c r="BV1626" s="74"/>
      <c r="BW1626" s="74"/>
      <c r="BX1626" s="74"/>
      <c r="BY1626" s="74"/>
      <c r="BZ1626" s="74"/>
      <c r="CA1626" s="74"/>
    </row>
    <row r="1627" spans="14:79" ht="12" customHeight="1">
      <c r="N1627" s="119" t="s">
        <v>42</v>
      </c>
      <c r="O1627" s="120" t="s">
        <v>1801</v>
      </c>
      <c r="P1627" s="122">
        <v>265000026</v>
      </c>
      <c r="Q1627" s="122">
        <v>290000026</v>
      </c>
      <c r="R1627" s="122">
        <v>320000026</v>
      </c>
      <c r="S1627" s="122">
        <v>340000026</v>
      </c>
      <c r="T1627" s="122">
        <v>360000026</v>
      </c>
      <c r="U1627" s="122">
        <v>385000026</v>
      </c>
      <c r="V1627" s="122">
        <v>405000026</v>
      </c>
      <c r="W1627" s="122">
        <v>415000026</v>
      </c>
      <c r="X1627" s="122">
        <v>430000026</v>
      </c>
      <c r="Y1627" s="122">
        <v>460000026</v>
      </c>
      <c r="Z1627" s="122">
        <v>505000026</v>
      </c>
      <c r="AA1627" s="122">
        <v>520000026</v>
      </c>
      <c r="AB1627" s="122">
        <v>0</v>
      </c>
      <c r="AC1627" s="122">
        <v>0</v>
      </c>
      <c r="AD1627" s="121"/>
      <c r="BO1627" s="72" t="s">
        <v>42</v>
      </c>
      <c r="BP1627" s="73" t="s">
        <v>4947</v>
      </c>
      <c r="BQ1627" s="75">
        <v>49000625</v>
      </c>
      <c r="BR1627" s="75">
        <v>54000625</v>
      </c>
      <c r="BS1627" s="75">
        <v>58000625</v>
      </c>
      <c r="BT1627" s="75">
        <v>63000625</v>
      </c>
      <c r="BU1627" s="75">
        <v>0</v>
      </c>
      <c r="BV1627" s="75">
        <v>0</v>
      </c>
      <c r="BW1627" s="75">
        <v>0</v>
      </c>
      <c r="BX1627" s="75">
        <v>0</v>
      </c>
      <c r="BY1627" s="75">
        <v>0</v>
      </c>
      <c r="BZ1627" s="75">
        <v>0</v>
      </c>
      <c r="CA1627" s="75">
        <v>0</v>
      </c>
    </row>
    <row r="1628" spans="14:79" ht="12" customHeight="1">
      <c r="N1628" s="119" t="s">
        <v>42</v>
      </c>
      <c r="O1628" s="120" t="s">
        <v>1747</v>
      </c>
      <c r="P1628" s="122">
        <v>260000026</v>
      </c>
      <c r="Q1628" s="122">
        <v>280000026</v>
      </c>
      <c r="R1628" s="122">
        <v>295000026</v>
      </c>
      <c r="S1628" s="122">
        <v>320000026</v>
      </c>
      <c r="T1628" s="122">
        <v>360000026</v>
      </c>
      <c r="U1628" s="122">
        <v>370000026</v>
      </c>
      <c r="V1628" s="122">
        <v>390000026</v>
      </c>
      <c r="W1628" s="122">
        <v>420000026</v>
      </c>
      <c r="X1628" s="122">
        <v>460000026</v>
      </c>
      <c r="Y1628" s="122">
        <v>495000026</v>
      </c>
      <c r="Z1628" s="122">
        <v>525000026</v>
      </c>
      <c r="AA1628" s="122">
        <v>560000026</v>
      </c>
      <c r="AB1628" s="122">
        <v>590000026</v>
      </c>
      <c r="AC1628" s="122">
        <v>0</v>
      </c>
      <c r="AD1628" s="121"/>
      <c r="BO1628" s="72" t="s">
        <v>42</v>
      </c>
      <c r="BP1628" s="73" t="s">
        <v>4948</v>
      </c>
      <c r="BQ1628" s="75">
        <v>90000625</v>
      </c>
      <c r="BR1628" s="75">
        <v>94000625</v>
      </c>
      <c r="BS1628" s="75">
        <v>99000625</v>
      </c>
      <c r="BT1628" s="75">
        <v>103000625</v>
      </c>
      <c r="BU1628" s="75">
        <v>108000625</v>
      </c>
      <c r="BV1628" s="75">
        <v>0</v>
      </c>
      <c r="BW1628" s="75">
        <v>0</v>
      </c>
      <c r="BX1628" s="75">
        <v>0</v>
      </c>
      <c r="BY1628" s="75">
        <v>0</v>
      </c>
      <c r="BZ1628" s="75">
        <v>0</v>
      </c>
      <c r="CA1628" s="75">
        <v>0</v>
      </c>
    </row>
    <row r="1629" spans="14:79" ht="12" customHeight="1">
      <c r="N1629" s="119" t="s">
        <v>42</v>
      </c>
      <c r="O1629" s="120" t="s">
        <v>1791</v>
      </c>
      <c r="P1629" s="122">
        <v>0</v>
      </c>
      <c r="Q1629" s="122">
        <v>0</v>
      </c>
      <c r="R1629" s="122">
        <v>0</v>
      </c>
      <c r="S1629" s="122">
        <v>0</v>
      </c>
      <c r="T1629" s="122">
        <v>0</v>
      </c>
      <c r="U1629" s="122">
        <v>370000026</v>
      </c>
      <c r="V1629" s="122">
        <v>390000026</v>
      </c>
      <c r="W1629" s="122">
        <v>420000026</v>
      </c>
      <c r="X1629" s="122">
        <v>460000026</v>
      </c>
      <c r="Y1629" s="122">
        <v>495000026</v>
      </c>
      <c r="Z1629" s="122">
        <v>525000026</v>
      </c>
      <c r="AA1629" s="122">
        <v>560000026</v>
      </c>
      <c r="AB1629" s="122">
        <v>590000026</v>
      </c>
      <c r="AC1629" s="122">
        <v>700000026</v>
      </c>
      <c r="AD1629" s="121"/>
      <c r="BO1629" s="72" t="s">
        <v>42</v>
      </c>
      <c r="BP1629" s="73" t="s">
        <v>4949</v>
      </c>
      <c r="BQ1629" s="75">
        <v>52000625</v>
      </c>
      <c r="BR1629" s="75">
        <v>54000625</v>
      </c>
      <c r="BS1629" s="75">
        <v>74000625</v>
      </c>
      <c r="BT1629" s="75">
        <v>80000625</v>
      </c>
      <c r="BU1629" s="75">
        <v>0</v>
      </c>
      <c r="BV1629" s="75">
        <v>0</v>
      </c>
      <c r="BW1629" s="75">
        <v>0</v>
      </c>
      <c r="BX1629" s="75">
        <v>0</v>
      </c>
      <c r="BY1629" s="75">
        <v>0</v>
      </c>
      <c r="BZ1629" s="75">
        <v>0</v>
      </c>
      <c r="CA1629" s="75">
        <v>0</v>
      </c>
    </row>
    <row r="1630" spans="14:79" ht="12" customHeight="1">
      <c r="N1630" s="119" t="s">
        <v>42</v>
      </c>
      <c r="O1630" s="120" t="s">
        <v>1596</v>
      </c>
      <c r="P1630" s="122">
        <v>0</v>
      </c>
      <c r="Q1630" s="122">
        <v>220000026</v>
      </c>
      <c r="R1630" s="122">
        <v>230000026</v>
      </c>
      <c r="S1630" s="122">
        <v>270000026</v>
      </c>
      <c r="T1630" s="122">
        <v>305000026</v>
      </c>
      <c r="U1630" s="122">
        <v>330000026</v>
      </c>
      <c r="V1630" s="122">
        <v>360000026</v>
      </c>
      <c r="W1630" s="122">
        <v>385000026</v>
      </c>
      <c r="X1630" s="122">
        <v>410000026</v>
      </c>
      <c r="Y1630" s="122">
        <v>430000026</v>
      </c>
      <c r="Z1630" s="122">
        <v>440000026</v>
      </c>
      <c r="AA1630" s="122">
        <v>460000026</v>
      </c>
      <c r="AB1630" s="122">
        <v>500000026</v>
      </c>
      <c r="AC1630" s="122">
        <v>560000026</v>
      </c>
      <c r="AD1630" s="121"/>
      <c r="BO1630" s="72" t="s">
        <v>42</v>
      </c>
      <c r="BP1630" s="73" t="s">
        <v>4950</v>
      </c>
      <c r="BQ1630" s="75">
        <v>0</v>
      </c>
      <c r="BR1630" s="75">
        <v>0</v>
      </c>
      <c r="BS1630" s="75">
        <v>0</v>
      </c>
      <c r="BT1630" s="75">
        <v>0</v>
      </c>
      <c r="BU1630" s="75">
        <v>0</v>
      </c>
      <c r="BV1630" s="75">
        <v>0</v>
      </c>
      <c r="BW1630" s="75">
        <v>0</v>
      </c>
      <c r="BX1630" s="75">
        <v>0</v>
      </c>
      <c r="BY1630" s="75">
        <v>0</v>
      </c>
      <c r="BZ1630" s="75">
        <v>0</v>
      </c>
      <c r="CA1630" s="75">
        <v>0</v>
      </c>
    </row>
    <row r="1631" spans="14:79" ht="12" customHeight="1">
      <c r="N1631" s="119" t="s">
        <v>42</v>
      </c>
      <c r="O1631" s="120" t="s">
        <v>1892</v>
      </c>
      <c r="P1631" s="122">
        <v>0</v>
      </c>
      <c r="Q1631" s="122">
        <v>0</v>
      </c>
      <c r="R1631" s="122">
        <v>0</v>
      </c>
      <c r="S1631" s="122">
        <v>0</v>
      </c>
      <c r="T1631" s="122">
        <v>0</v>
      </c>
      <c r="U1631" s="122">
        <v>350000026</v>
      </c>
      <c r="V1631" s="122">
        <v>375000026</v>
      </c>
      <c r="W1631" s="122">
        <v>395000026</v>
      </c>
      <c r="X1631" s="122">
        <v>425000026</v>
      </c>
      <c r="Y1631" s="122">
        <v>465000026</v>
      </c>
      <c r="Z1631" s="122">
        <v>495000026</v>
      </c>
      <c r="AA1631" s="122">
        <v>525000026</v>
      </c>
      <c r="AB1631" s="122">
        <v>530000026</v>
      </c>
      <c r="AC1631" s="122">
        <v>0</v>
      </c>
      <c r="AD1631" s="121"/>
      <c r="BO1631" s="72" t="s">
        <v>5017</v>
      </c>
      <c r="BP1631" s="73" t="s">
        <v>5017</v>
      </c>
      <c r="BQ1631" s="75">
        <v>55000026</v>
      </c>
      <c r="BR1631" s="75">
        <v>55000026</v>
      </c>
      <c r="BS1631" s="75">
        <v>60000026</v>
      </c>
      <c r="BT1631" s="75">
        <v>65000026</v>
      </c>
      <c r="BU1631" s="75">
        <v>70000026</v>
      </c>
      <c r="BV1631" s="75">
        <v>75000026</v>
      </c>
      <c r="BW1631" s="75">
        <v>80000026</v>
      </c>
      <c r="BX1631" s="75">
        <v>85000026</v>
      </c>
      <c r="BY1631" s="75">
        <v>90000026</v>
      </c>
      <c r="BZ1631" s="75">
        <v>95000026</v>
      </c>
      <c r="CA1631" s="75">
        <v>100000026</v>
      </c>
    </row>
    <row r="1632" spans="14:79" ht="12" customHeight="1">
      <c r="N1632" s="119" t="s">
        <v>42</v>
      </c>
      <c r="O1632" s="120" t="s">
        <v>2719</v>
      </c>
      <c r="P1632" s="122">
        <v>0</v>
      </c>
      <c r="Q1632" s="122">
        <v>0</v>
      </c>
      <c r="R1632" s="122">
        <v>0</v>
      </c>
      <c r="S1632" s="122">
        <v>0</v>
      </c>
      <c r="T1632" s="122">
        <v>0</v>
      </c>
      <c r="U1632" s="122">
        <v>0</v>
      </c>
      <c r="V1632" s="122">
        <v>0</v>
      </c>
      <c r="W1632" s="122">
        <v>0</v>
      </c>
      <c r="X1632" s="122">
        <v>425000026</v>
      </c>
      <c r="Y1632" s="122">
        <v>475000026</v>
      </c>
      <c r="Z1632" s="122">
        <v>490000026</v>
      </c>
      <c r="AA1632" s="122">
        <v>520000026</v>
      </c>
      <c r="AB1632" s="122">
        <v>530000026</v>
      </c>
      <c r="AC1632" s="122">
        <v>540000026</v>
      </c>
      <c r="AD1632" s="121"/>
      <c r="BO1632" s="72" t="s">
        <v>48</v>
      </c>
      <c r="BP1632" s="73" t="s">
        <v>4951</v>
      </c>
      <c r="BQ1632" s="75">
        <v>55000026</v>
      </c>
      <c r="BR1632" s="75">
        <v>60000026</v>
      </c>
      <c r="BS1632" s="75">
        <v>65000026</v>
      </c>
      <c r="BT1632" s="75">
        <v>70000026</v>
      </c>
      <c r="BU1632" s="75">
        <v>75000026</v>
      </c>
      <c r="BV1632" s="75">
        <v>80000026</v>
      </c>
      <c r="BW1632" s="75">
        <v>85000026</v>
      </c>
      <c r="BX1632" s="75">
        <v>90000026</v>
      </c>
      <c r="BY1632" s="75">
        <v>95000026</v>
      </c>
      <c r="BZ1632" s="75">
        <v>100000026</v>
      </c>
      <c r="CA1632" s="75">
        <v>105000026</v>
      </c>
    </row>
    <row r="1633" spans="14:79" ht="12" customHeight="1">
      <c r="N1633" s="119" t="s">
        <v>42</v>
      </c>
      <c r="O1633" s="120" t="s">
        <v>1193</v>
      </c>
      <c r="P1633" s="122">
        <v>190000026</v>
      </c>
      <c r="Q1633" s="122">
        <v>205000026</v>
      </c>
      <c r="R1633" s="122">
        <v>215000026</v>
      </c>
      <c r="S1633" s="122">
        <v>230000026</v>
      </c>
      <c r="T1633" s="122">
        <v>285000026</v>
      </c>
      <c r="U1633" s="122">
        <v>290000026</v>
      </c>
      <c r="V1633" s="122">
        <v>300000026</v>
      </c>
      <c r="W1633" s="122">
        <v>310000026</v>
      </c>
      <c r="X1633" s="122">
        <v>320000026</v>
      </c>
      <c r="Y1633" s="122">
        <v>340000026</v>
      </c>
      <c r="Z1633" s="122">
        <v>370000026</v>
      </c>
      <c r="AA1633" s="122">
        <v>0</v>
      </c>
      <c r="AB1633" s="122">
        <v>0</v>
      </c>
      <c r="AC1633" s="122">
        <v>0</v>
      </c>
      <c r="AD1633" s="121"/>
      <c r="BO1633" s="72" t="s">
        <v>48</v>
      </c>
      <c r="BP1633" s="73" t="s">
        <v>2408</v>
      </c>
      <c r="BQ1633" s="75">
        <v>55000026</v>
      </c>
      <c r="BR1633" s="75">
        <v>60000026</v>
      </c>
      <c r="BS1633" s="75">
        <v>65000026</v>
      </c>
      <c r="BT1633" s="75">
        <v>70000026</v>
      </c>
      <c r="BU1633" s="75">
        <v>75000026</v>
      </c>
      <c r="BV1633" s="75">
        <v>80000026</v>
      </c>
      <c r="BW1633" s="75">
        <v>85000026</v>
      </c>
      <c r="BX1633" s="75">
        <v>90000026</v>
      </c>
      <c r="BY1633" s="75">
        <v>95000026</v>
      </c>
      <c r="BZ1633" s="75">
        <v>100000026</v>
      </c>
      <c r="CA1633" s="75">
        <v>105000026</v>
      </c>
    </row>
    <row r="1634" spans="14:79" ht="12" customHeight="1">
      <c r="N1634" s="119" t="s">
        <v>42</v>
      </c>
      <c r="O1634" s="120" t="s">
        <v>149</v>
      </c>
      <c r="P1634" s="122">
        <v>180000026</v>
      </c>
      <c r="Q1634" s="122">
        <v>190000026</v>
      </c>
      <c r="R1634" s="122">
        <v>210000026</v>
      </c>
      <c r="S1634" s="122">
        <v>225000026</v>
      </c>
      <c r="T1634" s="122">
        <v>235000026</v>
      </c>
      <c r="U1634" s="122">
        <v>245000026</v>
      </c>
      <c r="V1634" s="122">
        <v>275000026</v>
      </c>
      <c r="W1634" s="122">
        <v>285000026</v>
      </c>
      <c r="X1634" s="122">
        <v>295000026</v>
      </c>
      <c r="Y1634" s="122">
        <v>405000026</v>
      </c>
      <c r="Z1634" s="122">
        <v>0</v>
      </c>
      <c r="AA1634" s="122">
        <v>0</v>
      </c>
      <c r="AB1634" s="122">
        <v>0</v>
      </c>
      <c r="AC1634" s="122">
        <v>0</v>
      </c>
      <c r="AD1634" s="121"/>
      <c r="BO1634" s="72" t="s">
        <v>48</v>
      </c>
      <c r="BP1634" s="73" t="s">
        <v>2409</v>
      </c>
      <c r="BQ1634" s="75">
        <v>0</v>
      </c>
      <c r="BR1634" s="75">
        <v>0</v>
      </c>
      <c r="BS1634" s="75">
        <v>0</v>
      </c>
      <c r="BT1634" s="75">
        <v>0</v>
      </c>
      <c r="BU1634" s="75">
        <v>0</v>
      </c>
      <c r="BV1634" s="75">
        <v>0</v>
      </c>
      <c r="BW1634" s="75">
        <v>0</v>
      </c>
      <c r="BX1634" s="75">
        <v>0</v>
      </c>
      <c r="BY1634" s="75">
        <v>0</v>
      </c>
      <c r="BZ1634" s="75">
        <v>0</v>
      </c>
      <c r="CA1634" s="75">
        <v>0</v>
      </c>
    </row>
    <row r="1635" spans="14:79" ht="12" customHeight="1">
      <c r="N1635" s="119" t="s">
        <v>42</v>
      </c>
      <c r="O1635" s="120" t="s">
        <v>2102</v>
      </c>
      <c r="P1635" s="122">
        <v>195000026</v>
      </c>
      <c r="Q1635" s="122">
        <v>205000026</v>
      </c>
      <c r="R1635" s="122">
        <v>215000026</v>
      </c>
      <c r="S1635" s="122">
        <v>225000026</v>
      </c>
      <c r="T1635" s="122">
        <v>275000026</v>
      </c>
      <c r="U1635" s="122">
        <v>280000026</v>
      </c>
      <c r="V1635" s="122">
        <v>285000026</v>
      </c>
      <c r="W1635" s="122">
        <v>295000026</v>
      </c>
      <c r="X1635" s="122">
        <v>0</v>
      </c>
      <c r="Y1635" s="122">
        <v>0</v>
      </c>
      <c r="Z1635" s="122">
        <v>0</v>
      </c>
      <c r="AA1635" s="122">
        <v>0</v>
      </c>
      <c r="AB1635" s="122">
        <v>0</v>
      </c>
      <c r="AC1635" s="122">
        <v>0</v>
      </c>
      <c r="AD1635" s="121"/>
      <c r="BO1635" s="72" t="s">
        <v>48</v>
      </c>
      <c r="BP1635" s="73" t="s">
        <v>2457</v>
      </c>
      <c r="BQ1635" s="75">
        <v>55000026</v>
      </c>
      <c r="BR1635" s="75">
        <v>60000026</v>
      </c>
      <c r="BS1635" s="75">
        <v>65000026</v>
      </c>
      <c r="BT1635" s="75">
        <v>70000026</v>
      </c>
      <c r="BU1635" s="75">
        <v>75000026</v>
      </c>
      <c r="BV1635" s="75">
        <v>80000026</v>
      </c>
      <c r="BW1635" s="75">
        <v>85000026</v>
      </c>
      <c r="BX1635" s="75">
        <v>90000026</v>
      </c>
      <c r="BY1635" s="75">
        <v>95000026</v>
      </c>
      <c r="BZ1635" s="75">
        <v>100000026</v>
      </c>
      <c r="CA1635" s="75">
        <v>105000026</v>
      </c>
    </row>
    <row r="1636" spans="14:79" ht="12" customHeight="1">
      <c r="N1636" s="119" t="s">
        <v>42</v>
      </c>
      <c r="O1636" s="120" t="s">
        <v>531</v>
      </c>
      <c r="P1636" s="122">
        <v>190000026</v>
      </c>
      <c r="Q1636" s="122">
        <v>205000026</v>
      </c>
      <c r="R1636" s="122">
        <v>235000026</v>
      </c>
      <c r="S1636" s="122">
        <v>265000026</v>
      </c>
      <c r="T1636" s="122">
        <v>275000026</v>
      </c>
      <c r="U1636" s="122">
        <v>305000026</v>
      </c>
      <c r="V1636" s="122">
        <v>320000026</v>
      </c>
      <c r="W1636" s="122">
        <v>340000026</v>
      </c>
      <c r="X1636" s="122">
        <v>390000026</v>
      </c>
      <c r="Y1636" s="122">
        <v>0</v>
      </c>
      <c r="Z1636" s="122">
        <v>0</v>
      </c>
      <c r="AA1636" s="122">
        <v>0</v>
      </c>
      <c r="AB1636" s="122">
        <v>0</v>
      </c>
      <c r="AC1636" s="122">
        <v>0</v>
      </c>
      <c r="AD1636" s="121"/>
      <c r="BO1636" s="72" t="s">
        <v>48</v>
      </c>
      <c r="BP1636" s="73" t="s">
        <v>4952</v>
      </c>
      <c r="BQ1636" s="75">
        <v>75000026</v>
      </c>
      <c r="BR1636" s="75">
        <v>80000026</v>
      </c>
      <c r="BS1636" s="75">
        <v>85000026</v>
      </c>
      <c r="BT1636" s="75">
        <v>90000026</v>
      </c>
      <c r="BU1636" s="75">
        <v>95000026</v>
      </c>
      <c r="BV1636" s="75">
        <v>100000026</v>
      </c>
      <c r="BW1636" s="75">
        <v>105000026</v>
      </c>
      <c r="BX1636" s="75">
        <v>110000026</v>
      </c>
      <c r="BY1636" s="75">
        <v>115000026</v>
      </c>
      <c r="BZ1636" s="75">
        <v>120000026</v>
      </c>
      <c r="CA1636" s="75">
        <v>125000026</v>
      </c>
    </row>
    <row r="1637" spans="14:79" ht="12" customHeight="1">
      <c r="N1637" s="119" t="s">
        <v>42</v>
      </c>
      <c r="O1637" s="120" t="s">
        <v>595</v>
      </c>
      <c r="P1637" s="122">
        <v>205000026</v>
      </c>
      <c r="Q1637" s="122">
        <v>225000026</v>
      </c>
      <c r="R1637" s="122">
        <v>235000026</v>
      </c>
      <c r="S1637" s="122">
        <v>250000026</v>
      </c>
      <c r="T1637" s="122">
        <v>280000026</v>
      </c>
      <c r="U1637" s="122">
        <v>320000026</v>
      </c>
      <c r="V1637" s="122">
        <v>370000026</v>
      </c>
      <c r="W1637" s="122">
        <v>405000026</v>
      </c>
      <c r="X1637" s="122">
        <v>415000026</v>
      </c>
      <c r="Y1637" s="122">
        <v>425000026</v>
      </c>
      <c r="Z1637" s="122">
        <v>460000026</v>
      </c>
      <c r="AA1637" s="122">
        <v>505000026</v>
      </c>
      <c r="AB1637" s="122">
        <v>0</v>
      </c>
      <c r="AC1637" s="122">
        <v>0</v>
      </c>
      <c r="AD1637" s="121"/>
      <c r="BO1637" s="72" t="s">
        <v>48</v>
      </c>
      <c r="BP1637" s="73" t="s">
        <v>4953</v>
      </c>
      <c r="BQ1637" s="75">
        <v>55000026</v>
      </c>
      <c r="BR1637" s="75">
        <v>60000026</v>
      </c>
      <c r="BS1637" s="75">
        <v>65000026</v>
      </c>
      <c r="BT1637" s="75">
        <v>70000026</v>
      </c>
      <c r="BU1637" s="75">
        <v>75000026</v>
      </c>
      <c r="BV1637" s="75">
        <v>80000026</v>
      </c>
      <c r="BW1637" s="75">
        <v>85000026</v>
      </c>
      <c r="BX1637" s="75">
        <v>90000026</v>
      </c>
      <c r="BY1637" s="75">
        <v>95000026</v>
      </c>
      <c r="BZ1637" s="75">
        <v>100000026</v>
      </c>
      <c r="CA1637" s="75">
        <v>105000026</v>
      </c>
    </row>
    <row r="1638" spans="14:79" ht="12" customHeight="1">
      <c r="N1638" s="119" t="s">
        <v>42</v>
      </c>
      <c r="O1638" s="120" t="s">
        <v>2497</v>
      </c>
      <c r="P1638" s="122">
        <v>190000026</v>
      </c>
      <c r="Q1638" s="122">
        <v>205000026</v>
      </c>
      <c r="R1638" s="122">
        <v>215000026</v>
      </c>
      <c r="S1638" s="122">
        <v>230000026</v>
      </c>
      <c r="T1638" s="122">
        <v>285000026</v>
      </c>
      <c r="U1638" s="122">
        <v>290000026</v>
      </c>
      <c r="V1638" s="122">
        <v>300000026</v>
      </c>
      <c r="W1638" s="122">
        <v>310000026</v>
      </c>
      <c r="X1638" s="122">
        <v>320000026</v>
      </c>
      <c r="Y1638" s="122">
        <v>340000026</v>
      </c>
      <c r="Z1638" s="122">
        <v>370000026</v>
      </c>
      <c r="AA1638" s="122">
        <v>0</v>
      </c>
      <c r="AB1638" s="122">
        <v>0</v>
      </c>
      <c r="AC1638" s="122">
        <v>0</v>
      </c>
      <c r="AD1638" s="121"/>
      <c r="BO1638" s="72" t="s">
        <v>48</v>
      </c>
      <c r="BP1638" s="73" t="s">
        <v>733</v>
      </c>
      <c r="BQ1638" s="75">
        <v>55000026</v>
      </c>
      <c r="BR1638" s="75">
        <v>60000026</v>
      </c>
      <c r="BS1638" s="75">
        <v>65000026</v>
      </c>
      <c r="BT1638" s="75">
        <v>70000026</v>
      </c>
      <c r="BU1638" s="75">
        <v>75000026</v>
      </c>
      <c r="BV1638" s="75">
        <v>80000026</v>
      </c>
      <c r="BW1638" s="75">
        <v>85000026</v>
      </c>
      <c r="BX1638" s="75">
        <v>90000026</v>
      </c>
      <c r="BY1638" s="75">
        <v>95000026</v>
      </c>
      <c r="BZ1638" s="75">
        <v>100000026</v>
      </c>
      <c r="CA1638" s="75">
        <v>105000026</v>
      </c>
    </row>
    <row r="1639" spans="14:79" ht="12" customHeight="1">
      <c r="N1639" s="119" t="s">
        <v>42</v>
      </c>
      <c r="O1639" s="120" t="s">
        <v>1594</v>
      </c>
      <c r="P1639" s="122">
        <v>190000026</v>
      </c>
      <c r="Q1639" s="122">
        <v>205000026</v>
      </c>
      <c r="R1639" s="122">
        <v>215000026</v>
      </c>
      <c r="S1639" s="122">
        <v>230000026</v>
      </c>
      <c r="T1639" s="122">
        <v>285000026</v>
      </c>
      <c r="U1639" s="122">
        <v>295000026</v>
      </c>
      <c r="V1639" s="122">
        <v>305000026</v>
      </c>
      <c r="W1639" s="122">
        <v>315000026</v>
      </c>
      <c r="X1639" s="122">
        <v>325000026</v>
      </c>
      <c r="Y1639" s="122">
        <v>345000026</v>
      </c>
      <c r="Z1639" s="122">
        <v>380000026</v>
      </c>
      <c r="AA1639" s="122">
        <v>0</v>
      </c>
      <c r="AB1639" s="122">
        <v>0</v>
      </c>
      <c r="AC1639" s="122">
        <v>0</v>
      </c>
      <c r="AD1639" s="121"/>
      <c r="BO1639" s="72" t="s">
        <v>48</v>
      </c>
      <c r="BP1639" s="73" t="s">
        <v>2458</v>
      </c>
      <c r="BQ1639" s="75">
        <v>55000026</v>
      </c>
      <c r="BR1639" s="75">
        <v>60000026</v>
      </c>
      <c r="BS1639" s="75">
        <v>65000026</v>
      </c>
      <c r="BT1639" s="75">
        <v>70000026</v>
      </c>
      <c r="BU1639" s="75">
        <v>75000026</v>
      </c>
      <c r="BV1639" s="75">
        <v>80000026</v>
      </c>
      <c r="BW1639" s="75">
        <v>85000026</v>
      </c>
      <c r="BX1639" s="75">
        <v>90000026</v>
      </c>
      <c r="BY1639" s="75">
        <v>95000026</v>
      </c>
      <c r="BZ1639" s="75">
        <v>100000026</v>
      </c>
      <c r="CA1639" s="75">
        <v>105000026</v>
      </c>
    </row>
    <row r="1640" spans="14:79" ht="12" customHeight="1">
      <c r="N1640" s="119" t="s">
        <v>42</v>
      </c>
      <c r="O1640" s="120" t="s">
        <v>1834</v>
      </c>
      <c r="P1640" s="122">
        <v>265000026</v>
      </c>
      <c r="Q1640" s="122">
        <v>290000026</v>
      </c>
      <c r="R1640" s="122">
        <v>320000026</v>
      </c>
      <c r="S1640" s="122">
        <v>340000026</v>
      </c>
      <c r="T1640" s="122">
        <v>360000026</v>
      </c>
      <c r="U1640" s="122">
        <v>385000026</v>
      </c>
      <c r="V1640" s="122">
        <v>405000026</v>
      </c>
      <c r="W1640" s="122">
        <v>415000026</v>
      </c>
      <c r="X1640" s="122">
        <v>430000026</v>
      </c>
      <c r="Y1640" s="122">
        <v>460000026</v>
      </c>
      <c r="Z1640" s="122">
        <v>0</v>
      </c>
      <c r="AA1640" s="122">
        <v>0</v>
      </c>
      <c r="AB1640" s="122">
        <v>0</v>
      </c>
      <c r="AC1640" s="122">
        <v>0</v>
      </c>
      <c r="AD1640" s="121"/>
      <c r="BO1640" s="72" t="s">
        <v>48</v>
      </c>
      <c r="BP1640" s="73" t="s">
        <v>2459</v>
      </c>
      <c r="BQ1640" s="75">
        <v>55000026</v>
      </c>
      <c r="BR1640" s="75">
        <v>60000026</v>
      </c>
      <c r="BS1640" s="75">
        <v>65000026</v>
      </c>
      <c r="BT1640" s="75">
        <v>70000026</v>
      </c>
      <c r="BU1640" s="75">
        <v>75000026</v>
      </c>
      <c r="BV1640" s="75">
        <v>80000026</v>
      </c>
      <c r="BW1640" s="75">
        <v>85000026</v>
      </c>
      <c r="BX1640" s="75">
        <v>90000026</v>
      </c>
      <c r="BY1640" s="75">
        <v>95000026</v>
      </c>
      <c r="BZ1640" s="75">
        <v>100000026</v>
      </c>
      <c r="CA1640" s="75">
        <v>105000026</v>
      </c>
    </row>
    <row r="1641" spans="14:79" ht="12" customHeight="1">
      <c r="N1641" s="119" t="s">
        <v>42</v>
      </c>
      <c r="O1641" s="120" t="s">
        <v>1598</v>
      </c>
      <c r="P1641" s="122">
        <v>0</v>
      </c>
      <c r="Q1641" s="122">
        <v>0</v>
      </c>
      <c r="R1641" s="122">
        <v>0</v>
      </c>
      <c r="S1641" s="122">
        <v>195000026</v>
      </c>
      <c r="T1641" s="122">
        <v>265000026</v>
      </c>
      <c r="U1641" s="122">
        <v>305000026</v>
      </c>
      <c r="V1641" s="122">
        <v>315000026</v>
      </c>
      <c r="W1641" s="122">
        <v>335000026</v>
      </c>
      <c r="X1641" s="122">
        <v>365000026</v>
      </c>
      <c r="Y1641" s="122">
        <v>380000026</v>
      </c>
      <c r="Z1641" s="122">
        <v>390000026</v>
      </c>
      <c r="AA1641" s="122">
        <v>400000026</v>
      </c>
      <c r="AB1641" s="122">
        <v>0</v>
      </c>
      <c r="AC1641" s="122">
        <v>0</v>
      </c>
      <c r="AD1641" s="121"/>
      <c r="BO1641" s="72" t="s">
        <v>48</v>
      </c>
      <c r="BP1641" s="73" t="s">
        <v>2460</v>
      </c>
      <c r="BQ1641" s="75">
        <v>55000026</v>
      </c>
      <c r="BR1641" s="75">
        <v>60000026</v>
      </c>
      <c r="BS1641" s="75">
        <v>65000026</v>
      </c>
      <c r="BT1641" s="75">
        <v>70000026</v>
      </c>
      <c r="BU1641" s="75">
        <v>75000026</v>
      </c>
      <c r="BV1641" s="75">
        <v>80000026</v>
      </c>
      <c r="BW1641" s="75">
        <v>85000026</v>
      </c>
      <c r="BX1641" s="75">
        <v>90000026</v>
      </c>
      <c r="BY1641" s="75">
        <v>95000026</v>
      </c>
      <c r="BZ1641" s="75">
        <v>100000026</v>
      </c>
      <c r="CA1641" s="75">
        <v>105000026</v>
      </c>
    </row>
    <row r="1642" spans="14:79" ht="12" customHeight="1">
      <c r="N1642" s="119" t="s">
        <v>42</v>
      </c>
      <c r="O1642" s="120" t="s">
        <v>2778</v>
      </c>
      <c r="P1642" s="122">
        <v>190000026</v>
      </c>
      <c r="Q1642" s="122">
        <v>195000026</v>
      </c>
      <c r="R1642" s="122">
        <v>200000026</v>
      </c>
      <c r="S1642" s="122">
        <v>205000026</v>
      </c>
      <c r="T1642" s="122">
        <v>215000026</v>
      </c>
      <c r="U1642" s="122">
        <v>0</v>
      </c>
      <c r="V1642" s="122">
        <v>0</v>
      </c>
      <c r="W1642" s="122">
        <v>0</v>
      </c>
      <c r="X1642" s="122">
        <v>0</v>
      </c>
      <c r="Y1642" s="122">
        <v>0</v>
      </c>
      <c r="Z1642" s="122">
        <v>0</v>
      </c>
      <c r="AA1642" s="122">
        <v>0</v>
      </c>
      <c r="AB1642" s="122">
        <v>0</v>
      </c>
      <c r="AC1642" s="122">
        <v>0</v>
      </c>
      <c r="AD1642" s="121"/>
      <c r="BO1642" s="72" t="s">
        <v>48</v>
      </c>
      <c r="BP1642" s="73" t="s">
        <v>2461</v>
      </c>
      <c r="BQ1642" s="75">
        <v>55000026</v>
      </c>
      <c r="BR1642" s="75">
        <v>60000026</v>
      </c>
      <c r="BS1642" s="75">
        <v>65000026</v>
      </c>
      <c r="BT1642" s="75">
        <v>70000026</v>
      </c>
      <c r="BU1642" s="75">
        <v>75000026</v>
      </c>
      <c r="BV1642" s="75">
        <v>80000026</v>
      </c>
      <c r="BW1642" s="75">
        <v>85000026</v>
      </c>
      <c r="BX1642" s="75">
        <v>90000026</v>
      </c>
      <c r="BY1642" s="75">
        <v>95000026</v>
      </c>
      <c r="BZ1642" s="75">
        <v>100000026</v>
      </c>
      <c r="CA1642" s="75">
        <v>105000026</v>
      </c>
    </row>
    <row r="1643" spans="14:79" ht="12" customHeight="1">
      <c r="N1643" s="119" t="s">
        <v>42</v>
      </c>
      <c r="O1643" s="120" t="s">
        <v>1324</v>
      </c>
      <c r="P1643" s="122">
        <v>200000026</v>
      </c>
      <c r="Q1643" s="122">
        <v>210000026</v>
      </c>
      <c r="R1643" s="122">
        <v>225000026</v>
      </c>
      <c r="S1643" s="122">
        <v>235000026</v>
      </c>
      <c r="T1643" s="122">
        <v>260000026</v>
      </c>
      <c r="U1643" s="122">
        <v>290000026</v>
      </c>
      <c r="V1643" s="122">
        <v>310000026</v>
      </c>
      <c r="W1643" s="122">
        <v>305000026</v>
      </c>
      <c r="X1643" s="122">
        <v>320000026</v>
      </c>
      <c r="Y1643" s="122">
        <v>0</v>
      </c>
      <c r="Z1643" s="122">
        <v>0</v>
      </c>
      <c r="AA1643" s="122">
        <v>0</v>
      </c>
      <c r="AB1643" s="122">
        <v>0</v>
      </c>
      <c r="AC1643" s="122">
        <v>0</v>
      </c>
      <c r="AD1643" s="121"/>
      <c r="BO1643" s="72" t="s">
        <v>48</v>
      </c>
      <c r="BP1643" s="73" t="s">
        <v>734</v>
      </c>
      <c r="BQ1643" s="75">
        <v>55000026</v>
      </c>
      <c r="BR1643" s="75">
        <v>60000026</v>
      </c>
      <c r="BS1643" s="75">
        <v>65000026</v>
      </c>
      <c r="BT1643" s="75">
        <v>70000026</v>
      </c>
      <c r="BU1643" s="75">
        <v>75000026</v>
      </c>
      <c r="BV1643" s="75">
        <v>80000026</v>
      </c>
      <c r="BW1643" s="75">
        <v>85000026</v>
      </c>
      <c r="BX1643" s="75">
        <v>90000026</v>
      </c>
      <c r="BY1643" s="75">
        <v>95000026</v>
      </c>
      <c r="BZ1643" s="75">
        <v>100000026</v>
      </c>
      <c r="CA1643" s="75">
        <v>105000026</v>
      </c>
    </row>
    <row r="1644" spans="14:79" ht="12" customHeight="1">
      <c r="N1644" s="119" t="s">
        <v>42</v>
      </c>
      <c r="O1644" s="120" t="s">
        <v>2584</v>
      </c>
      <c r="P1644" s="122">
        <v>0</v>
      </c>
      <c r="Q1644" s="122">
        <v>0</v>
      </c>
      <c r="R1644" s="122">
        <v>0</v>
      </c>
      <c r="S1644" s="122">
        <v>215000026</v>
      </c>
      <c r="T1644" s="122">
        <v>285000026</v>
      </c>
      <c r="U1644" s="122">
        <v>305000026</v>
      </c>
      <c r="V1644" s="122">
        <v>315000026</v>
      </c>
      <c r="W1644" s="122">
        <v>325000026</v>
      </c>
      <c r="X1644" s="122">
        <v>365000026</v>
      </c>
      <c r="Y1644" s="122">
        <v>385000026</v>
      </c>
      <c r="Z1644" s="122">
        <v>420000026</v>
      </c>
      <c r="AA1644" s="122">
        <v>440000026</v>
      </c>
      <c r="AB1644" s="122">
        <v>0</v>
      </c>
      <c r="AC1644" s="122">
        <v>0</v>
      </c>
      <c r="AD1644" s="121"/>
      <c r="BO1644" s="72" t="s">
        <v>48</v>
      </c>
      <c r="BP1644" s="73" t="s">
        <v>788</v>
      </c>
      <c r="BQ1644" s="75">
        <v>55000026</v>
      </c>
      <c r="BR1644" s="75">
        <v>60000026</v>
      </c>
      <c r="BS1644" s="75">
        <v>65000026</v>
      </c>
      <c r="BT1644" s="75">
        <v>70000026</v>
      </c>
      <c r="BU1644" s="75">
        <v>75000026</v>
      </c>
      <c r="BV1644" s="75">
        <v>80000026</v>
      </c>
      <c r="BW1644" s="75">
        <v>85000026</v>
      </c>
      <c r="BX1644" s="75">
        <v>90000026</v>
      </c>
      <c r="BY1644" s="75">
        <v>95000026</v>
      </c>
      <c r="BZ1644" s="75">
        <v>100000026</v>
      </c>
      <c r="CA1644" s="75">
        <v>105000026</v>
      </c>
    </row>
    <row r="1645" spans="14:79" ht="12" customHeight="1">
      <c r="N1645" s="119" t="s">
        <v>42</v>
      </c>
      <c r="O1645" s="120" t="s">
        <v>402</v>
      </c>
      <c r="P1645" s="122">
        <v>0</v>
      </c>
      <c r="Q1645" s="122">
        <v>0</v>
      </c>
      <c r="R1645" s="122">
        <v>170000026</v>
      </c>
      <c r="S1645" s="122">
        <v>0</v>
      </c>
      <c r="T1645" s="122">
        <v>0</v>
      </c>
      <c r="U1645" s="122">
        <v>0</v>
      </c>
      <c r="V1645" s="122">
        <v>0</v>
      </c>
      <c r="W1645" s="122">
        <v>0</v>
      </c>
      <c r="X1645" s="122">
        <v>0</v>
      </c>
      <c r="Y1645" s="122">
        <v>0</v>
      </c>
      <c r="Z1645" s="122">
        <v>0</v>
      </c>
      <c r="AA1645" s="122">
        <v>0</v>
      </c>
      <c r="AB1645" s="122">
        <v>0</v>
      </c>
      <c r="AC1645" s="122">
        <v>0</v>
      </c>
      <c r="AD1645" s="121"/>
      <c r="BO1645" s="72" t="s">
        <v>48</v>
      </c>
      <c r="BP1645" s="73" t="s">
        <v>593</v>
      </c>
      <c r="BQ1645" s="75">
        <v>55000026</v>
      </c>
      <c r="BR1645" s="75">
        <v>60000026</v>
      </c>
      <c r="BS1645" s="75">
        <v>65000026</v>
      </c>
      <c r="BT1645" s="75">
        <v>70000026</v>
      </c>
      <c r="BU1645" s="75">
        <v>75000026</v>
      </c>
      <c r="BV1645" s="75">
        <v>80000026</v>
      </c>
      <c r="BW1645" s="75">
        <v>85000026</v>
      </c>
      <c r="BX1645" s="75">
        <v>90000026</v>
      </c>
      <c r="BY1645" s="75">
        <v>95000026</v>
      </c>
      <c r="BZ1645" s="75">
        <v>100000026</v>
      </c>
      <c r="CA1645" s="75">
        <v>105000026</v>
      </c>
    </row>
    <row r="1646" spans="14:79" ht="12" customHeight="1">
      <c r="N1646" s="119" t="s">
        <v>42</v>
      </c>
      <c r="O1646" s="120" t="s">
        <v>1086</v>
      </c>
      <c r="P1646" s="122">
        <v>185000026</v>
      </c>
      <c r="Q1646" s="122">
        <v>210000026</v>
      </c>
      <c r="R1646" s="122">
        <v>225000026</v>
      </c>
      <c r="S1646" s="122">
        <v>235000026</v>
      </c>
      <c r="T1646" s="122">
        <v>265000026</v>
      </c>
      <c r="U1646" s="122">
        <v>285000026</v>
      </c>
      <c r="V1646" s="122">
        <v>0</v>
      </c>
      <c r="W1646" s="122">
        <v>0</v>
      </c>
      <c r="X1646" s="122">
        <v>0</v>
      </c>
      <c r="Y1646" s="122">
        <v>0</v>
      </c>
      <c r="Z1646" s="122">
        <v>0</v>
      </c>
      <c r="AA1646" s="122">
        <v>0</v>
      </c>
      <c r="AB1646" s="122">
        <v>0</v>
      </c>
      <c r="AC1646" s="122">
        <v>0</v>
      </c>
      <c r="AD1646" s="121"/>
      <c r="BO1646" s="72" t="s">
        <v>48</v>
      </c>
      <c r="BP1646" s="73" t="s">
        <v>4954</v>
      </c>
      <c r="BQ1646" s="75">
        <v>60000026</v>
      </c>
      <c r="BR1646" s="75">
        <v>65000026</v>
      </c>
      <c r="BS1646" s="75">
        <v>70000026</v>
      </c>
      <c r="BT1646" s="75">
        <v>75000026</v>
      </c>
      <c r="BU1646" s="75">
        <v>80000026</v>
      </c>
      <c r="BV1646" s="75">
        <v>85000026</v>
      </c>
      <c r="BW1646" s="75">
        <v>90000026</v>
      </c>
      <c r="BX1646" s="75">
        <v>95000026</v>
      </c>
      <c r="BY1646" s="75">
        <v>100000026</v>
      </c>
      <c r="BZ1646" s="75">
        <v>105000026</v>
      </c>
      <c r="CA1646" s="75">
        <v>110000026</v>
      </c>
    </row>
    <row r="1647" spans="14:79" ht="12" customHeight="1">
      <c r="N1647" s="119" t="s">
        <v>42</v>
      </c>
      <c r="O1647" s="120" t="s">
        <v>1576</v>
      </c>
      <c r="P1647" s="122">
        <v>210000026</v>
      </c>
      <c r="Q1647" s="122">
        <v>225000026</v>
      </c>
      <c r="R1647" s="122">
        <v>240000026</v>
      </c>
      <c r="S1647" s="122">
        <v>265000026</v>
      </c>
      <c r="T1647" s="122">
        <v>305000026</v>
      </c>
      <c r="U1647" s="122">
        <v>320000026</v>
      </c>
      <c r="V1647" s="122">
        <v>340000026</v>
      </c>
      <c r="W1647" s="122">
        <v>365000026</v>
      </c>
      <c r="X1647" s="122">
        <v>405000026</v>
      </c>
      <c r="Y1647" s="122">
        <v>425000026</v>
      </c>
      <c r="Z1647" s="122">
        <v>450000026</v>
      </c>
      <c r="AA1647" s="122">
        <v>0</v>
      </c>
      <c r="AB1647" s="122">
        <v>0</v>
      </c>
      <c r="AC1647" s="122">
        <v>0</v>
      </c>
      <c r="AD1647" s="121"/>
      <c r="BO1647" s="72" t="s">
        <v>48</v>
      </c>
      <c r="BP1647" s="73" t="s">
        <v>4955</v>
      </c>
      <c r="BQ1647" s="75">
        <v>60000026</v>
      </c>
      <c r="BR1647" s="75">
        <v>65000026</v>
      </c>
      <c r="BS1647" s="75">
        <v>70000026</v>
      </c>
      <c r="BT1647" s="75">
        <v>75000026</v>
      </c>
      <c r="BU1647" s="75">
        <v>80000026</v>
      </c>
      <c r="BV1647" s="75">
        <v>85000026</v>
      </c>
      <c r="BW1647" s="75">
        <v>90000026</v>
      </c>
      <c r="BX1647" s="75">
        <v>95000026</v>
      </c>
      <c r="BY1647" s="75">
        <v>100000026</v>
      </c>
      <c r="BZ1647" s="75">
        <v>105000026</v>
      </c>
      <c r="CA1647" s="75">
        <v>110000026</v>
      </c>
    </row>
    <row r="1648" spans="14:79" ht="12" customHeight="1">
      <c r="N1648" s="119" t="s">
        <v>42</v>
      </c>
      <c r="O1648" s="120" t="s">
        <v>254</v>
      </c>
      <c r="P1648" s="122">
        <v>220000026</v>
      </c>
      <c r="Q1648" s="122">
        <v>243000026</v>
      </c>
      <c r="R1648" s="122">
        <v>265000026</v>
      </c>
      <c r="S1648" s="122">
        <v>285000026</v>
      </c>
      <c r="T1648" s="122">
        <v>305000026</v>
      </c>
      <c r="U1648" s="122">
        <v>330000026</v>
      </c>
      <c r="V1648" s="122">
        <v>375000026</v>
      </c>
      <c r="W1648" s="122">
        <v>405000026</v>
      </c>
      <c r="X1648" s="122">
        <v>414000026</v>
      </c>
      <c r="Y1648" s="122">
        <v>460000026</v>
      </c>
      <c r="Z1648" s="122">
        <v>480000026</v>
      </c>
      <c r="AA1648" s="122">
        <v>515000026</v>
      </c>
      <c r="AB1648" s="122">
        <v>525000026</v>
      </c>
      <c r="AC1648" s="122">
        <v>565000026</v>
      </c>
      <c r="AD1648" s="121"/>
      <c r="BO1648" s="72" t="s">
        <v>48</v>
      </c>
      <c r="BP1648" s="73" t="s">
        <v>4956</v>
      </c>
      <c r="BQ1648" s="75">
        <v>60000026</v>
      </c>
      <c r="BR1648" s="75">
        <v>65000026</v>
      </c>
      <c r="BS1648" s="75">
        <v>70000026</v>
      </c>
      <c r="BT1648" s="75">
        <v>75000026</v>
      </c>
      <c r="BU1648" s="75">
        <v>80000026</v>
      </c>
      <c r="BV1648" s="75">
        <v>85000026</v>
      </c>
      <c r="BW1648" s="75">
        <v>90000026</v>
      </c>
      <c r="BX1648" s="75">
        <v>95000026</v>
      </c>
      <c r="BY1648" s="75">
        <v>100000026</v>
      </c>
      <c r="BZ1648" s="75">
        <v>105000026</v>
      </c>
      <c r="CA1648" s="75">
        <v>110000026</v>
      </c>
    </row>
    <row r="1649" spans="14:79" ht="12" customHeight="1">
      <c r="N1649" s="119" t="s">
        <v>42</v>
      </c>
      <c r="O1649" s="120" t="s">
        <v>1550</v>
      </c>
      <c r="P1649" s="122">
        <v>0</v>
      </c>
      <c r="Q1649" s="122">
        <v>0</v>
      </c>
      <c r="R1649" s="122">
        <v>0</v>
      </c>
      <c r="S1649" s="122">
        <v>0</v>
      </c>
      <c r="T1649" s="122">
        <v>0</v>
      </c>
      <c r="U1649" s="122">
        <v>320000026</v>
      </c>
      <c r="V1649" s="122">
        <v>340000026</v>
      </c>
      <c r="W1649" s="122">
        <v>360000026</v>
      </c>
      <c r="X1649" s="122">
        <v>385000026</v>
      </c>
      <c r="Y1649" s="122">
        <v>405000026</v>
      </c>
      <c r="Z1649" s="122">
        <v>465000026</v>
      </c>
      <c r="AA1649" s="122">
        <v>0</v>
      </c>
      <c r="AB1649" s="122">
        <v>0</v>
      </c>
      <c r="AC1649" s="122">
        <v>0</v>
      </c>
      <c r="AD1649" s="121"/>
      <c r="BO1649" s="72" t="s">
        <v>48</v>
      </c>
      <c r="BP1649" s="73" t="s">
        <v>2397</v>
      </c>
      <c r="BQ1649" s="75">
        <v>60000026</v>
      </c>
      <c r="BR1649" s="75">
        <v>65000026</v>
      </c>
      <c r="BS1649" s="75">
        <v>70000026</v>
      </c>
      <c r="BT1649" s="75">
        <v>75000026</v>
      </c>
      <c r="BU1649" s="75">
        <v>80000026</v>
      </c>
      <c r="BV1649" s="75">
        <v>85000026</v>
      </c>
      <c r="BW1649" s="75">
        <v>90000026</v>
      </c>
      <c r="BX1649" s="75">
        <v>95000026</v>
      </c>
      <c r="BY1649" s="75">
        <v>100000026</v>
      </c>
      <c r="BZ1649" s="75">
        <v>105000026</v>
      </c>
      <c r="CA1649" s="75">
        <v>110000026</v>
      </c>
    </row>
    <row r="1650" spans="14:79" ht="12" customHeight="1">
      <c r="N1650" s="119" t="s">
        <v>42</v>
      </c>
      <c r="O1650" s="120" t="s">
        <v>1087</v>
      </c>
      <c r="P1650" s="122">
        <v>260000026</v>
      </c>
      <c r="Q1650" s="122">
        <v>270000026</v>
      </c>
      <c r="R1650" s="122">
        <v>280000026</v>
      </c>
      <c r="S1650" s="122">
        <v>290000026</v>
      </c>
      <c r="T1650" s="122">
        <v>300000026</v>
      </c>
      <c r="U1650" s="122">
        <v>310000026</v>
      </c>
      <c r="V1650" s="122">
        <v>320000026</v>
      </c>
      <c r="W1650" s="122">
        <v>330000026</v>
      </c>
      <c r="X1650" s="122">
        <v>340000026</v>
      </c>
      <c r="Y1650" s="122">
        <v>360000026</v>
      </c>
      <c r="Z1650" s="122">
        <v>0</v>
      </c>
      <c r="AA1650" s="122">
        <v>0</v>
      </c>
      <c r="AB1650" s="122">
        <v>0</v>
      </c>
      <c r="AC1650" s="122">
        <v>0</v>
      </c>
      <c r="AD1650" s="121"/>
      <c r="BO1650" s="72" t="s">
        <v>48</v>
      </c>
      <c r="BP1650" s="73" t="s">
        <v>2398</v>
      </c>
      <c r="BQ1650" s="75">
        <v>55000026</v>
      </c>
      <c r="BR1650" s="75">
        <v>60000026</v>
      </c>
      <c r="BS1650" s="75">
        <v>65000026</v>
      </c>
      <c r="BT1650" s="75">
        <v>70000026</v>
      </c>
      <c r="BU1650" s="75">
        <v>75000026</v>
      </c>
      <c r="BV1650" s="75">
        <v>80000026</v>
      </c>
      <c r="BW1650" s="75">
        <v>85000026</v>
      </c>
      <c r="BX1650" s="75">
        <v>90000026</v>
      </c>
      <c r="BY1650" s="75">
        <v>95000026</v>
      </c>
      <c r="BZ1650" s="75">
        <v>100000026</v>
      </c>
      <c r="CA1650" s="75">
        <v>105000026</v>
      </c>
    </row>
    <row r="1651" spans="14:79" ht="12" customHeight="1">
      <c r="N1651" s="119" t="s">
        <v>42</v>
      </c>
      <c r="O1651" s="120" t="s">
        <v>1463</v>
      </c>
      <c r="P1651" s="122">
        <v>260000026</v>
      </c>
      <c r="Q1651" s="122">
        <v>270000026</v>
      </c>
      <c r="R1651" s="122">
        <v>280000026</v>
      </c>
      <c r="S1651" s="122">
        <v>290000026</v>
      </c>
      <c r="T1651" s="122">
        <v>300000026</v>
      </c>
      <c r="U1651" s="122">
        <v>310000026</v>
      </c>
      <c r="V1651" s="122">
        <v>320000026</v>
      </c>
      <c r="W1651" s="122">
        <v>330000026</v>
      </c>
      <c r="X1651" s="122">
        <v>340000026</v>
      </c>
      <c r="Y1651" s="122">
        <v>360000026</v>
      </c>
      <c r="Z1651" s="122">
        <v>0</v>
      </c>
      <c r="AA1651" s="122">
        <v>0</v>
      </c>
      <c r="AB1651" s="122">
        <v>0</v>
      </c>
      <c r="AC1651" s="122">
        <v>0</v>
      </c>
      <c r="AD1651" s="121"/>
      <c r="BO1651" s="72" t="s">
        <v>48</v>
      </c>
      <c r="BP1651" s="73" t="s">
        <v>3027</v>
      </c>
      <c r="BQ1651" s="75">
        <v>60000026</v>
      </c>
      <c r="BR1651" s="75">
        <v>65000026</v>
      </c>
      <c r="BS1651" s="75">
        <v>70000026</v>
      </c>
      <c r="BT1651" s="75">
        <v>75000026</v>
      </c>
      <c r="BU1651" s="75">
        <v>80000026</v>
      </c>
      <c r="BV1651" s="75">
        <v>85000026</v>
      </c>
      <c r="BW1651" s="75">
        <v>90000026</v>
      </c>
      <c r="BX1651" s="75">
        <v>95000026</v>
      </c>
      <c r="BY1651" s="75">
        <v>100000026</v>
      </c>
      <c r="BZ1651" s="75">
        <v>105000026</v>
      </c>
      <c r="CA1651" s="75">
        <v>110000026</v>
      </c>
    </row>
    <row r="1652" spans="14:79" ht="12" customHeight="1">
      <c r="N1652" s="119" t="s">
        <v>42</v>
      </c>
      <c r="O1652" s="120" t="s">
        <v>219</v>
      </c>
      <c r="P1652" s="122">
        <v>190000026</v>
      </c>
      <c r="Q1652" s="122">
        <v>210000026</v>
      </c>
      <c r="R1652" s="122">
        <v>225000026</v>
      </c>
      <c r="S1652" s="122">
        <v>235000026</v>
      </c>
      <c r="T1652" s="122">
        <v>260000026</v>
      </c>
      <c r="U1652" s="122">
        <v>290000026</v>
      </c>
      <c r="V1652" s="122">
        <v>310000026</v>
      </c>
      <c r="W1652" s="122">
        <v>320000026</v>
      </c>
      <c r="X1652" s="122">
        <v>360000026</v>
      </c>
      <c r="Y1652" s="122">
        <v>390000026</v>
      </c>
      <c r="Z1652" s="122">
        <v>420000026</v>
      </c>
      <c r="AA1652" s="122">
        <v>0</v>
      </c>
      <c r="AB1652" s="122">
        <v>0</v>
      </c>
      <c r="AC1652" s="122">
        <v>0</v>
      </c>
      <c r="AD1652" s="121"/>
      <c r="BO1652" s="72" t="s">
        <v>48</v>
      </c>
      <c r="BP1652" s="73" t="s">
        <v>4957</v>
      </c>
      <c r="BQ1652" s="75">
        <v>70000026</v>
      </c>
      <c r="BR1652" s="75">
        <v>80000026</v>
      </c>
      <c r="BS1652" s="75">
        <v>85000026</v>
      </c>
      <c r="BT1652" s="75">
        <v>90000026</v>
      </c>
      <c r="BU1652" s="75">
        <v>100000026</v>
      </c>
      <c r="BV1652" s="75">
        <v>105000026</v>
      </c>
      <c r="BW1652" s="75">
        <v>110000026</v>
      </c>
      <c r="BX1652" s="75">
        <v>115000026</v>
      </c>
      <c r="BY1652" s="75">
        <v>120000026</v>
      </c>
      <c r="BZ1652" s="75">
        <v>125000026</v>
      </c>
      <c r="CA1652" s="75">
        <v>130000026</v>
      </c>
    </row>
    <row r="1653" spans="14:79" ht="12" customHeight="1">
      <c r="N1653" s="119" t="s">
        <v>42</v>
      </c>
      <c r="O1653" s="120" t="s">
        <v>535</v>
      </c>
      <c r="P1653" s="122">
        <v>190000026</v>
      </c>
      <c r="Q1653" s="122">
        <v>200000026</v>
      </c>
      <c r="R1653" s="122">
        <v>225000026</v>
      </c>
      <c r="S1653" s="122">
        <v>230000026</v>
      </c>
      <c r="T1653" s="122">
        <v>340000026</v>
      </c>
      <c r="U1653" s="122">
        <v>350000026</v>
      </c>
      <c r="V1653" s="122">
        <v>365000026</v>
      </c>
      <c r="W1653" s="122">
        <v>375000026</v>
      </c>
      <c r="X1653" s="122">
        <v>405000026</v>
      </c>
      <c r="Y1653" s="122">
        <v>435000026</v>
      </c>
      <c r="Z1653" s="122">
        <v>466000026</v>
      </c>
      <c r="AA1653" s="122">
        <v>505000026</v>
      </c>
      <c r="AB1653" s="122">
        <v>0</v>
      </c>
      <c r="AC1653" s="122">
        <v>0</v>
      </c>
      <c r="AD1653" s="121"/>
      <c r="BO1653" s="72" t="s">
        <v>48</v>
      </c>
      <c r="BP1653" s="73" t="s">
        <v>4958</v>
      </c>
      <c r="BQ1653" s="75">
        <v>60000026</v>
      </c>
      <c r="BR1653" s="75">
        <v>65000026</v>
      </c>
      <c r="BS1653" s="75">
        <v>70000026</v>
      </c>
      <c r="BT1653" s="75">
        <v>75000026</v>
      </c>
      <c r="BU1653" s="75">
        <v>85000026</v>
      </c>
      <c r="BV1653" s="75">
        <v>90000026</v>
      </c>
      <c r="BW1653" s="75">
        <v>95000026</v>
      </c>
      <c r="BX1653" s="75">
        <v>100000026</v>
      </c>
      <c r="BY1653" s="75">
        <v>105000026</v>
      </c>
      <c r="BZ1653" s="75">
        <v>110000026</v>
      </c>
      <c r="CA1653" s="75">
        <v>115000026</v>
      </c>
    </row>
    <row r="1654" spans="14:79" ht="12" customHeight="1">
      <c r="N1654" s="119" t="s">
        <v>42</v>
      </c>
      <c r="O1654" s="120" t="s">
        <v>1759</v>
      </c>
      <c r="P1654" s="122">
        <v>265000026</v>
      </c>
      <c r="Q1654" s="122">
        <v>290000026</v>
      </c>
      <c r="R1654" s="122">
        <v>320000026</v>
      </c>
      <c r="S1654" s="122">
        <v>340000026</v>
      </c>
      <c r="T1654" s="122">
        <v>360000026</v>
      </c>
      <c r="U1654" s="122">
        <v>385000026</v>
      </c>
      <c r="V1654" s="122">
        <v>405000026</v>
      </c>
      <c r="W1654" s="122">
        <v>415000026</v>
      </c>
      <c r="X1654" s="122">
        <v>430000026</v>
      </c>
      <c r="Y1654" s="122">
        <v>460000026</v>
      </c>
      <c r="Z1654" s="122">
        <v>485000026</v>
      </c>
      <c r="AA1654" s="122">
        <v>510000026</v>
      </c>
      <c r="AB1654" s="122">
        <v>0</v>
      </c>
      <c r="AC1654" s="122">
        <v>0</v>
      </c>
      <c r="AD1654" s="121"/>
      <c r="BO1654" s="72" t="s">
        <v>48</v>
      </c>
      <c r="BP1654" s="73" t="s">
        <v>4959</v>
      </c>
      <c r="BQ1654" s="75">
        <v>60000026</v>
      </c>
      <c r="BR1654" s="75">
        <v>70000026</v>
      </c>
      <c r="BS1654" s="75">
        <v>80000026</v>
      </c>
      <c r="BT1654" s="75">
        <v>95000026</v>
      </c>
      <c r="BU1654" s="75">
        <v>115000026</v>
      </c>
      <c r="BV1654" s="75">
        <v>120000026</v>
      </c>
      <c r="BW1654" s="75">
        <v>125000026</v>
      </c>
      <c r="BX1654" s="75">
        <v>130000026</v>
      </c>
      <c r="BY1654" s="75">
        <v>135000026</v>
      </c>
      <c r="BZ1654" s="75">
        <v>140000026</v>
      </c>
      <c r="CA1654" s="75">
        <v>145000026</v>
      </c>
    </row>
    <row r="1655" spans="14:79" ht="12" customHeight="1">
      <c r="N1655" s="119" t="s">
        <v>42</v>
      </c>
      <c r="O1655" s="120" t="s">
        <v>999</v>
      </c>
      <c r="P1655" s="122">
        <v>205000026</v>
      </c>
      <c r="Q1655" s="122">
        <v>240000026</v>
      </c>
      <c r="R1655" s="122">
        <v>270000026</v>
      </c>
      <c r="S1655" s="122">
        <v>0</v>
      </c>
      <c r="T1655" s="122">
        <v>0</v>
      </c>
      <c r="U1655" s="122">
        <v>0</v>
      </c>
      <c r="V1655" s="122">
        <v>0</v>
      </c>
      <c r="W1655" s="122">
        <v>0</v>
      </c>
      <c r="X1655" s="122">
        <v>0</v>
      </c>
      <c r="Y1655" s="122">
        <v>0</v>
      </c>
      <c r="Z1655" s="122">
        <v>0</v>
      </c>
      <c r="AA1655" s="122">
        <v>0</v>
      </c>
      <c r="AB1655" s="122">
        <v>0</v>
      </c>
      <c r="AC1655" s="122">
        <v>0</v>
      </c>
      <c r="AD1655" s="121"/>
      <c r="BO1655" s="72" t="s">
        <v>48</v>
      </c>
      <c r="BP1655" s="73" t="s">
        <v>4960</v>
      </c>
      <c r="BQ1655" s="75">
        <v>55000026</v>
      </c>
      <c r="BR1655" s="75">
        <v>60000026</v>
      </c>
      <c r="BS1655" s="75">
        <v>65000026</v>
      </c>
      <c r="BT1655" s="75">
        <v>70000026</v>
      </c>
      <c r="BU1655" s="75">
        <v>75000026</v>
      </c>
      <c r="BV1655" s="75">
        <v>80000026</v>
      </c>
      <c r="BW1655" s="75">
        <v>85000026</v>
      </c>
      <c r="BX1655" s="75">
        <v>90000026</v>
      </c>
      <c r="BY1655" s="75">
        <v>95000026</v>
      </c>
      <c r="BZ1655" s="75">
        <v>100000026</v>
      </c>
      <c r="CA1655" s="75">
        <v>105000026</v>
      </c>
    </row>
    <row r="1656" spans="14:79" ht="12" customHeight="1">
      <c r="N1656" s="119" t="s">
        <v>42</v>
      </c>
      <c r="O1656" s="120" t="s">
        <v>1802</v>
      </c>
      <c r="P1656" s="122">
        <v>0</v>
      </c>
      <c r="Q1656" s="122">
        <v>0</v>
      </c>
      <c r="R1656" s="122">
        <v>0</v>
      </c>
      <c r="S1656" s="122">
        <v>0</v>
      </c>
      <c r="T1656" s="122">
        <v>0</v>
      </c>
      <c r="U1656" s="122">
        <v>0</v>
      </c>
      <c r="V1656" s="122">
        <v>325000026</v>
      </c>
      <c r="W1656" s="122">
        <v>375000026</v>
      </c>
      <c r="X1656" s="122">
        <v>410000026</v>
      </c>
      <c r="Y1656" s="122">
        <v>0</v>
      </c>
      <c r="Z1656" s="122">
        <v>0</v>
      </c>
      <c r="AA1656" s="122">
        <v>0</v>
      </c>
      <c r="AB1656" s="122">
        <v>0</v>
      </c>
      <c r="AC1656" s="122">
        <v>0</v>
      </c>
      <c r="AD1656" s="121"/>
      <c r="BO1656" s="72" t="s">
        <v>48</v>
      </c>
      <c r="BP1656" s="73" t="s">
        <v>4961</v>
      </c>
      <c r="BQ1656" s="75">
        <v>60000026</v>
      </c>
      <c r="BR1656" s="75">
        <v>65000026</v>
      </c>
      <c r="BS1656" s="75">
        <v>70000026</v>
      </c>
      <c r="BT1656" s="75">
        <v>75000026</v>
      </c>
      <c r="BU1656" s="75">
        <v>80000026</v>
      </c>
      <c r="BV1656" s="75">
        <v>85000026</v>
      </c>
      <c r="BW1656" s="75">
        <v>90000026</v>
      </c>
      <c r="BX1656" s="75">
        <v>95000026</v>
      </c>
      <c r="BY1656" s="75">
        <v>100000026</v>
      </c>
      <c r="BZ1656" s="75">
        <v>105000026</v>
      </c>
      <c r="CA1656" s="75">
        <v>110000026</v>
      </c>
    </row>
    <row r="1657" spans="14:79" ht="12" customHeight="1">
      <c r="N1657" s="119" t="s">
        <v>42</v>
      </c>
      <c r="O1657" s="120" t="s">
        <v>2020</v>
      </c>
      <c r="P1657" s="122">
        <v>210000026</v>
      </c>
      <c r="Q1657" s="122">
        <v>215000026</v>
      </c>
      <c r="R1657" s="122">
        <v>225000026</v>
      </c>
      <c r="S1657" s="122">
        <v>285000026</v>
      </c>
      <c r="T1657" s="122">
        <v>320000026</v>
      </c>
      <c r="U1657" s="122">
        <v>350000026</v>
      </c>
      <c r="V1657" s="122">
        <v>375000026</v>
      </c>
      <c r="W1657" s="122">
        <v>395000026</v>
      </c>
      <c r="X1657" s="122">
        <v>425000026</v>
      </c>
      <c r="Y1657" s="122">
        <v>465000026</v>
      </c>
      <c r="Z1657" s="122">
        <v>495000026</v>
      </c>
      <c r="AA1657" s="122">
        <v>525000026</v>
      </c>
      <c r="AB1657" s="122">
        <v>565000026</v>
      </c>
      <c r="AC1657" s="122">
        <v>0</v>
      </c>
      <c r="AD1657" s="121"/>
      <c r="BO1657" s="72" t="s">
        <v>48</v>
      </c>
      <c r="BP1657" s="73" t="s">
        <v>5316</v>
      </c>
      <c r="BQ1657" s="74"/>
      <c r="BR1657" s="74"/>
      <c r="BS1657" s="74"/>
      <c r="BT1657" s="74"/>
      <c r="BU1657" s="74"/>
      <c r="BV1657" s="74"/>
      <c r="BW1657" s="74"/>
      <c r="BX1657" s="74"/>
      <c r="BY1657" s="74"/>
      <c r="BZ1657" s="75">
        <v>125000026</v>
      </c>
      <c r="CA1657" s="74"/>
    </row>
    <row r="1658" spans="14:79" ht="12" customHeight="1">
      <c r="N1658" s="119" t="s">
        <v>42</v>
      </c>
      <c r="O1658" s="120" t="s">
        <v>1325</v>
      </c>
      <c r="P1658" s="122">
        <v>0</v>
      </c>
      <c r="Q1658" s="122">
        <v>205000026</v>
      </c>
      <c r="R1658" s="122">
        <v>215000026</v>
      </c>
      <c r="S1658" s="122">
        <v>235000026</v>
      </c>
      <c r="T1658" s="122">
        <v>260000026</v>
      </c>
      <c r="U1658" s="122">
        <v>295000026</v>
      </c>
      <c r="V1658" s="122">
        <v>315000026</v>
      </c>
      <c r="W1658" s="122">
        <v>335000026</v>
      </c>
      <c r="X1658" s="122">
        <v>375000026</v>
      </c>
      <c r="Y1658" s="122">
        <v>415000026</v>
      </c>
      <c r="Z1658" s="122">
        <v>465000026</v>
      </c>
      <c r="AA1658" s="122">
        <v>0</v>
      </c>
      <c r="AB1658" s="122">
        <v>0</v>
      </c>
      <c r="AC1658" s="122">
        <v>0</v>
      </c>
      <c r="AD1658" s="121"/>
      <c r="BO1658" s="72" t="s">
        <v>48</v>
      </c>
      <c r="BP1658" s="73" t="s">
        <v>3028</v>
      </c>
      <c r="BQ1658" s="75">
        <v>0</v>
      </c>
      <c r="BR1658" s="75">
        <v>0</v>
      </c>
      <c r="BS1658" s="75">
        <v>0</v>
      </c>
      <c r="BT1658" s="75">
        <v>0</v>
      </c>
      <c r="BU1658" s="75">
        <v>0</v>
      </c>
      <c r="BV1658" s="75">
        <v>0</v>
      </c>
      <c r="BW1658" s="75">
        <v>0</v>
      </c>
      <c r="BX1658" s="75">
        <v>0</v>
      </c>
      <c r="BY1658" s="75">
        <v>0</v>
      </c>
      <c r="BZ1658" s="75">
        <v>0</v>
      </c>
      <c r="CA1658" s="75">
        <v>0</v>
      </c>
    </row>
    <row r="1659" spans="14:79" ht="12" customHeight="1">
      <c r="N1659" s="119" t="s">
        <v>42</v>
      </c>
      <c r="O1659" s="120" t="s">
        <v>507</v>
      </c>
      <c r="P1659" s="122">
        <v>190000026</v>
      </c>
      <c r="Q1659" s="122">
        <v>210000026</v>
      </c>
      <c r="R1659" s="122">
        <v>225000026</v>
      </c>
      <c r="S1659" s="122">
        <v>235000026</v>
      </c>
      <c r="T1659" s="122">
        <v>260000026</v>
      </c>
      <c r="U1659" s="122">
        <v>290000026</v>
      </c>
      <c r="V1659" s="122">
        <v>310000026</v>
      </c>
      <c r="W1659" s="122">
        <v>320000026</v>
      </c>
      <c r="X1659" s="122">
        <v>360000026</v>
      </c>
      <c r="Y1659" s="122">
        <v>390000026</v>
      </c>
      <c r="Z1659" s="122">
        <v>420000026</v>
      </c>
      <c r="AA1659" s="122">
        <v>0</v>
      </c>
      <c r="AB1659" s="122">
        <v>0</v>
      </c>
      <c r="AC1659" s="122">
        <v>0</v>
      </c>
      <c r="AD1659" s="121"/>
      <c r="BO1659" s="72" t="s">
        <v>48</v>
      </c>
      <c r="BP1659" s="73" t="s">
        <v>4962</v>
      </c>
      <c r="BQ1659" s="75">
        <v>55000026</v>
      </c>
      <c r="BR1659" s="75">
        <v>60000026</v>
      </c>
      <c r="BS1659" s="75">
        <v>65000026</v>
      </c>
      <c r="BT1659" s="75">
        <v>70000026</v>
      </c>
      <c r="BU1659" s="75">
        <v>75000026</v>
      </c>
      <c r="BV1659" s="75">
        <v>80000026</v>
      </c>
      <c r="BW1659" s="75">
        <v>85000026</v>
      </c>
      <c r="BX1659" s="75">
        <v>90000026</v>
      </c>
      <c r="BY1659" s="75">
        <v>95000026</v>
      </c>
      <c r="BZ1659" s="75">
        <v>100000026</v>
      </c>
      <c r="CA1659" s="75">
        <v>105000026</v>
      </c>
    </row>
    <row r="1660" spans="14:79" ht="12" customHeight="1">
      <c r="N1660" s="119" t="s">
        <v>42</v>
      </c>
      <c r="O1660" s="120" t="s">
        <v>508</v>
      </c>
      <c r="P1660" s="122">
        <v>0</v>
      </c>
      <c r="Q1660" s="122">
        <v>0</v>
      </c>
      <c r="R1660" s="122">
        <v>0</v>
      </c>
      <c r="S1660" s="122">
        <v>0</v>
      </c>
      <c r="T1660" s="122">
        <v>0</v>
      </c>
      <c r="U1660" s="122">
        <v>320000026</v>
      </c>
      <c r="V1660" s="122">
        <v>360000026</v>
      </c>
      <c r="W1660" s="122">
        <v>380000026</v>
      </c>
      <c r="X1660" s="122">
        <v>410000026</v>
      </c>
      <c r="Y1660" s="122">
        <v>425000026</v>
      </c>
      <c r="Z1660" s="122">
        <v>0</v>
      </c>
      <c r="AA1660" s="122">
        <v>0</v>
      </c>
      <c r="AB1660" s="122">
        <v>0</v>
      </c>
      <c r="AC1660" s="122">
        <v>0</v>
      </c>
      <c r="AD1660" s="121"/>
      <c r="BO1660" s="72" t="s">
        <v>48</v>
      </c>
      <c r="BP1660" s="73" t="s">
        <v>4963</v>
      </c>
      <c r="BQ1660" s="75">
        <v>60000026</v>
      </c>
      <c r="BR1660" s="75">
        <v>65000026</v>
      </c>
      <c r="BS1660" s="75">
        <v>70000026</v>
      </c>
      <c r="BT1660" s="75">
        <v>75000026</v>
      </c>
      <c r="BU1660" s="75">
        <v>80000026</v>
      </c>
      <c r="BV1660" s="75">
        <v>85000026</v>
      </c>
      <c r="BW1660" s="75">
        <v>90000026</v>
      </c>
      <c r="BX1660" s="75">
        <v>95000026</v>
      </c>
      <c r="BY1660" s="75">
        <v>100000026</v>
      </c>
      <c r="BZ1660" s="75">
        <v>105000026</v>
      </c>
      <c r="CA1660" s="75">
        <v>110000026</v>
      </c>
    </row>
    <row r="1661" spans="14:79" ht="12" customHeight="1">
      <c r="N1661" s="119" t="s">
        <v>42</v>
      </c>
      <c r="O1661" s="120" t="s">
        <v>509</v>
      </c>
      <c r="P1661" s="122">
        <v>0</v>
      </c>
      <c r="Q1661" s="122">
        <v>0</v>
      </c>
      <c r="R1661" s="122">
        <v>0</v>
      </c>
      <c r="S1661" s="122">
        <v>0</v>
      </c>
      <c r="T1661" s="122">
        <v>300000026</v>
      </c>
      <c r="U1661" s="122">
        <v>305000026</v>
      </c>
      <c r="V1661" s="122">
        <v>315000026</v>
      </c>
      <c r="W1661" s="122">
        <v>325000026</v>
      </c>
      <c r="X1661" s="122">
        <v>345000026</v>
      </c>
      <c r="Y1661" s="122">
        <v>365000026</v>
      </c>
      <c r="Z1661" s="122">
        <v>385000026</v>
      </c>
      <c r="AA1661" s="122">
        <v>395000026</v>
      </c>
      <c r="AB1661" s="122">
        <v>0</v>
      </c>
      <c r="AC1661" s="122">
        <v>0</v>
      </c>
      <c r="AD1661" s="121"/>
      <c r="BO1661" s="72" t="s">
        <v>48</v>
      </c>
      <c r="BP1661" s="73" t="s">
        <v>5295</v>
      </c>
      <c r="BQ1661" s="74"/>
      <c r="BR1661" s="74"/>
      <c r="BS1661" s="74"/>
      <c r="BT1661" s="74"/>
      <c r="BU1661" s="74"/>
      <c r="BV1661" s="74"/>
      <c r="BW1661" s="74"/>
      <c r="BX1661" s="75">
        <v>110000026</v>
      </c>
      <c r="BY1661" s="74"/>
      <c r="BZ1661" s="74"/>
      <c r="CA1661" s="74"/>
    </row>
    <row r="1662" spans="14:79" ht="12" customHeight="1">
      <c r="N1662" s="119" t="s">
        <v>42</v>
      </c>
      <c r="O1662" s="120" t="s">
        <v>150</v>
      </c>
      <c r="P1662" s="122">
        <v>205000026</v>
      </c>
      <c r="Q1662" s="122">
        <v>210000026</v>
      </c>
      <c r="R1662" s="122">
        <v>225000026</v>
      </c>
      <c r="S1662" s="122">
        <v>265000026</v>
      </c>
      <c r="T1662" s="122">
        <v>275000026</v>
      </c>
      <c r="U1662" s="122">
        <v>295000026</v>
      </c>
      <c r="V1662" s="122">
        <v>315000026</v>
      </c>
      <c r="W1662" s="122">
        <v>330000026</v>
      </c>
      <c r="X1662" s="122">
        <v>345000026</v>
      </c>
      <c r="Y1662" s="122">
        <v>360000026</v>
      </c>
      <c r="Z1662" s="122">
        <v>360000026</v>
      </c>
      <c r="AA1662" s="122">
        <v>0</v>
      </c>
      <c r="AB1662" s="122">
        <v>0</v>
      </c>
      <c r="AC1662" s="122">
        <v>0</v>
      </c>
      <c r="AD1662" s="121"/>
      <c r="BO1662" s="72" t="s">
        <v>48</v>
      </c>
      <c r="BP1662" s="73" t="s">
        <v>2386</v>
      </c>
      <c r="BQ1662" s="75">
        <v>55000026</v>
      </c>
      <c r="BR1662" s="75">
        <v>60000026</v>
      </c>
      <c r="BS1662" s="75">
        <v>65000026</v>
      </c>
      <c r="BT1662" s="75">
        <v>70000026</v>
      </c>
      <c r="BU1662" s="75">
        <v>75000026</v>
      </c>
      <c r="BV1662" s="75">
        <v>80000026</v>
      </c>
      <c r="BW1662" s="75">
        <v>85000026</v>
      </c>
      <c r="BX1662" s="75">
        <v>90000026</v>
      </c>
      <c r="BY1662" s="75">
        <v>95000026</v>
      </c>
      <c r="BZ1662" s="75">
        <v>100000026</v>
      </c>
      <c r="CA1662" s="75">
        <v>105000026</v>
      </c>
    </row>
    <row r="1663" spans="14:79" ht="12" customHeight="1">
      <c r="N1663" s="119" t="s">
        <v>42</v>
      </c>
      <c r="O1663" s="120" t="s">
        <v>1000</v>
      </c>
      <c r="P1663" s="122">
        <v>190000026</v>
      </c>
      <c r="Q1663" s="122">
        <v>205000026</v>
      </c>
      <c r="R1663" s="122">
        <v>235000026</v>
      </c>
      <c r="S1663" s="122">
        <v>265000026</v>
      </c>
      <c r="T1663" s="122">
        <v>275000026</v>
      </c>
      <c r="U1663" s="122">
        <v>0</v>
      </c>
      <c r="V1663" s="122">
        <v>0</v>
      </c>
      <c r="W1663" s="122">
        <v>0</v>
      </c>
      <c r="X1663" s="122">
        <v>0</v>
      </c>
      <c r="Y1663" s="122">
        <v>0</v>
      </c>
      <c r="Z1663" s="122">
        <v>0</v>
      </c>
      <c r="AA1663" s="122">
        <v>0</v>
      </c>
      <c r="AB1663" s="122">
        <v>0</v>
      </c>
      <c r="AC1663" s="122">
        <v>0</v>
      </c>
      <c r="AD1663" s="121"/>
      <c r="BO1663" s="72" t="s">
        <v>48</v>
      </c>
      <c r="BP1663" s="73" t="s">
        <v>558</v>
      </c>
      <c r="BQ1663" s="75">
        <v>55000026</v>
      </c>
      <c r="BR1663" s="75">
        <v>60000026</v>
      </c>
      <c r="BS1663" s="75">
        <v>65000026</v>
      </c>
      <c r="BT1663" s="75">
        <v>70000026</v>
      </c>
      <c r="BU1663" s="75">
        <v>75000026</v>
      </c>
      <c r="BV1663" s="75">
        <v>80000026</v>
      </c>
      <c r="BW1663" s="75">
        <v>85000026</v>
      </c>
      <c r="BX1663" s="75">
        <v>90000026</v>
      </c>
      <c r="BY1663" s="75">
        <v>95000026</v>
      </c>
      <c r="BZ1663" s="75">
        <v>100000026</v>
      </c>
      <c r="CA1663" s="75">
        <v>105000026</v>
      </c>
    </row>
    <row r="1664" spans="14:79" ht="12" customHeight="1">
      <c r="N1664" s="119" t="s">
        <v>42</v>
      </c>
      <c r="O1664" s="120" t="s">
        <v>151</v>
      </c>
      <c r="P1664" s="122">
        <v>200000026</v>
      </c>
      <c r="Q1664" s="122">
        <v>210000026</v>
      </c>
      <c r="R1664" s="122">
        <v>225000026</v>
      </c>
      <c r="S1664" s="122">
        <v>235000026</v>
      </c>
      <c r="T1664" s="122">
        <v>260000026</v>
      </c>
      <c r="U1664" s="122">
        <v>290000026</v>
      </c>
      <c r="V1664" s="122">
        <v>310000026</v>
      </c>
      <c r="W1664" s="122">
        <v>0</v>
      </c>
      <c r="X1664" s="122">
        <v>0</v>
      </c>
      <c r="Y1664" s="122">
        <v>0</v>
      </c>
      <c r="Z1664" s="122">
        <v>0</v>
      </c>
      <c r="AA1664" s="122">
        <v>0</v>
      </c>
      <c r="AB1664" s="122">
        <v>0</v>
      </c>
      <c r="AC1664" s="122">
        <v>0</v>
      </c>
      <c r="AD1664" s="121"/>
      <c r="BO1664" s="72" t="s">
        <v>48</v>
      </c>
      <c r="BP1664" s="73" t="s">
        <v>2410</v>
      </c>
      <c r="BQ1664" s="75">
        <v>0</v>
      </c>
      <c r="BR1664" s="75">
        <v>0</v>
      </c>
      <c r="BS1664" s="75">
        <v>0</v>
      </c>
      <c r="BT1664" s="75">
        <v>0</v>
      </c>
      <c r="BU1664" s="75">
        <v>0</v>
      </c>
      <c r="BV1664" s="75">
        <v>0</v>
      </c>
      <c r="BW1664" s="75">
        <v>0</v>
      </c>
      <c r="BX1664" s="75">
        <v>0</v>
      </c>
      <c r="BY1664" s="75">
        <v>0</v>
      </c>
      <c r="BZ1664" s="75">
        <v>0</v>
      </c>
      <c r="CA1664" s="75">
        <v>0</v>
      </c>
    </row>
    <row r="1665" spans="14:79" ht="12" customHeight="1">
      <c r="N1665" s="119" t="s">
        <v>42</v>
      </c>
      <c r="O1665" s="120" t="s">
        <v>2803</v>
      </c>
      <c r="P1665" s="122">
        <v>230000026</v>
      </c>
      <c r="Q1665" s="122">
        <v>260000026</v>
      </c>
      <c r="R1665" s="122">
        <v>0</v>
      </c>
      <c r="S1665" s="122">
        <v>0</v>
      </c>
      <c r="T1665" s="122">
        <v>0</v>
      </c>
      <c r="U1665" s="122">
        <v>0</v>
      </c>
      <c r="V1665" s="122">
        <v>0</v>
      </c>
      <c r="W1665" s="122">
        <v>0</v>
      </c>
      <c r="X1665" s="122">
        <v>0</v>
      </c>
      <c r="Y1665" s="122">
        <v>0</v>
      </c>
      <c r="Z1665" s="122">
        <v>0</v>
      </c>
      <c r="AA1665" s="122">
        <v>0</v>
      </c>
      <c r="AB1665" s="122">
        <v>0</v>
      </c>
      <c r="AC1665" s="122">
        <v>0</v>
      </c>
      <c r="AD1665" s="121"/>
      <c r="BO1665" s="72" t="s">
        <v>48</v>
      </c>
      <c r="BP1665" s="73" t="s">
        <v>735</v>
      </c>
      <c r="BQ1665" s="75">
        <v>55000026</v>
      </c>
      <c r="BR1665" s="75">
        <v>60000026</v>
      </c>
      <c r="BS1665" s="75">
        <v>65000026</v>
      </c>
      <c r="BT1665" s="75">
        <v>70000026</v>
      </c>
      <c r="BU1665" s="75">
        <v>75000026</v>
      </c>
      <c r="BV1665" s="75">
        <v>80000026</v>
      </c>
      <c r="BW1665" s="75">
        <v>85000026</v>
      </c>
      <c r="BX1665" s="75">
        <v>90000026</v>
      </c>
      <c r="BY1665" s="75">
        <v>95000026</v>
      </c>
      <c r="BZ1665" s="75">
        <v>100000026</v>
      </c>
      <c r="CA1665" s="75">
        <v>105000026</v>
      </c>
    </row>
    <row r="1666" spans="14:79" ht="12" customHeight="1">
      <c r="N1666" s="119" t="s">
        <v>42</v>
      </c>
      <c r="O1666" s="120" t="s">
        <v>782</v>
      </c>
      <c r="P1666" s="122">
        <v>260000026</v>
      </c>
      <c r="Q1666" s="122">
        <v>280000026</v>
      </c>
      <c r="R1666" s="122">
        <v>0</v>
      </c>
      <c r="S1666" s="122">
        <v>0</v>
      </c>
      <c r="T1666" s="122">
        <v>0</v>
      </c>
      <c r="U1666" s="122">
        <v>0</v>
      </c>
      <c r="V1666" s="122">
        <v>0</v>
      </c>
      <c r="W1666" s="122">
        <v>0</v>
      </c>
      <c r="X1666" s="122">
        <v>0</v>
      </c>
      <c r="Y1666" s="122">
        <v>0</v>
      </c>
      <c r="Z1666" s="122">
        <v>0</v>
      </c>
      <c r="AA1666" s="122">
        <v>0</v>
      </c>
      <c r="AB1666" s="122">
        <v>0</v>
      </c>
      <c r="AC1666" s="122">
        <v>0</v>
      </c>
      <c r="AD1666" s="121"/>
      <c r="BO1666" s="72" t="s">
        <v>48</v>
      </c>
      <c r="BP1666" s="73" t="s">
        <v>3029</v>
      </c>
      <c r="BQ1666" s="75">
        <v>55000026</v>
      </c>
      <c r="BR1666" s="75">
        <v>60000026</v>
      </c>
      <c r="BS1666" s="75">
        <v>65000026</v>
      </c>
      <c r="BT1666" s="75">
        <v>70000026</v>
      </c>
      <c r="BU1666" s="75">
        <v>75000026</v>
      </c>
      <c r="BV1666" s="75">
        <v>80000026</v>
      </c>
      <c r="BW1666" s="75">
        <v>85000026</v>
      </c>
      <c r="BX1666" s="75">
        <v>90000026</v>
      </c>
      <c r="BY1666" s="75">
        <v>95000026</v>
      </c>
      <c r="BZ1666" s="75">
        <v>100000026</v>
      </c>
      <c r="CA1666" s="75">
        <v>105000026</v>
      </c>
    </row>
    <row r="1667" spans="14:79" ht="12" customHeight="1">
      <c r="N1667" s="119" t="s">
        <v>42</v>
      </c>
      <c r="O1667" s="120" t="s">
        <v>3312</v>
      </c>
      <c r="P1667" s="122">
        <v>0</v>
      </c>
      <c r="Q1667" s="122">
        <v>0</v>
      </c>
      <c r="R1667" s="122">
        <v>0</v>
      </c>
      <c r="S1667" s="122">
        <v>0</v>
      </c>
      <c r="T1667" s="122">
        <v>0</v>
      </c>
      <c r="U1667" s="122">
        <v>0</v>
      </c>
      <c r="V1667" s="122">
        <v>0</v>
      </c>
      <c r="W1667" s="122">
        <v>0</v>
      </c>
      <c r="X1667" s="122">
        <v>0</v>
      </c>
      <c r="Y1667" s="122">
        <v>380000026</v>
      </c>
      <c r="Z1667" s="122">
        <v>405000026</v>
      </c>
      <c r="AA1667" s="122">
        <v>430000026</v>
      </c>
      <c r="AB1667" s="122">
        <v>420000026</v>
      </c>
      <c r="AC1667" s="122">
        <v>0</v>
      </c>
      <c r="AD1667" s="121"/>
      <c r="BO1667" s="72" t="s">
        <v>48</v>
      </c>
      <c r="BP1667" s="73" t="s">
        <v>4964</v>
      </c>
      <c r="BQ1667" s="75">
        <v>55000026</v>
      </c>
      <c r="BR1667" s="75">
        <v>60000026</v>
      </c>
      <c r="BS1667" s="75">
        <v>65000026</v>
      </c>
      <c r="BT1667" s="75">
        <v>70000026</v>
      </c>
      <c r="BU1667" s="75">
        <v>75000026</v>
      </c>
      <c r="BV1667" s="75">
        <v>80000026</v>
      </c>
      <c r="BW1667" s="75">
        <v>85000026</v>
      </c>
      <c r="BX1667" s="75">
        <v>90000026</v>
      </c>
      <c r="BY1667" s="75">
        <v>95000026</v>
      </c>
      <c r="BZ1667" s="75">
        <v>100000026</v>
      </c>
      <c r="CA1667" s="75">
        <v>105000026</v>
      </c>
    </row>
    <row r="1668" spans="14:79" ht="12" customHeight="1">
      <c r="N1668" s="119" t="s">
        <v>42</v>
      </c>
      <c r="O1668" s="120" t="s">
        <v>1838</v>
      </c>
      <c r="P1668" s="122">
        <v>0</v>
      </c>
      <c r="Q1668" s="122">
        <v>0</v>
      </c>
      <c r="R1668" s="122">
        <v>0</v>
      </c>
      <c r="S1668" s="122">
        <v>0</v>
      </c>
      <c r="T1668" s="122">
        <v>0</v>
      </c>
      <c r="U1668" s="122">
        <v>0</v>
      </c>
      <c r="V1668" s="122">
        <v>235000026</v>
      </c>
      <c r="W1668" s="122">
        <v>360000026</v>
      </c>
      <c r="X1668" s="122">
        <v>315000026</v>
      </c>
      <c r="Y1668" s="122">
        <v>325000026</v>
      </c>
      <c r="Z1668" s="122">
        <v>335000026</v>
      </c>
      <c r="AA1668" s="122">
        <v>360000026</v>
      </c>
      <c r="AB1668" s="122">
        <v>0</v>
      </c>
      <c r="AC1668" s="122">
        <v>0</v>
      </c>
      <c r="AD1668" s="121"/>
      <c r="BO1668" s="72" t="s">
        <v>48</v>
      </c>
      <c r="BP1668" s="73" t="s">
        <v>4965</v>
      </c>
      <c r="BQ1668" s="75">
        <v>55000026</v>
      </c>
      <c r="BR1668" s="75">
        <v>60000026</v>
      </c>
      <c r="BS1668" s="75">
        <v>65000026</v>
      </c>
      <c r="BT1668" s="75">
        <v>70000026</v>
      </c>
      <c r="BU1668" s="75">
        <v>75000026</v>
      </c>
      <c r="BV1668" s="75">
        <v>80000026</v>
      </c>
      <c r="BW1668" s="75">
        <v>85000026</v>
      </c>
      <c r="BX1668" s="75">
        <v>90000026</v>
      </c>
      <c r="BY1668" s="75">
        <v>95000026</v>
      </c>
      <c r="BZ1668" s="75">
        <v>100000026</v>
      </c>
      <c r="CA1668" s="75">
        <v>105000026</v>
      </c>
    </row>
    <row r="1669" spans="14:79" ht="12" customHeight="1">
      <c r="N1669" s="119" t="s">
        <v>42</v>
      </c>
      <c r="O1669" s="120" t="s">
        <v>2027</v>
      </c>
      <c r="P1669" s="122">
        <v>0</v>
      </c>
      <c r="Q1669" s="122">
        <v>0</v>
      </c>
      <c r="R1669" s="122">
        <v>0</v>
      </c>
      <c r="S1669" s="122">
        <v>0</v>
      </c>
      <c r="T1669" s="122">
        <v>0</v>
      </c>
      <c r="U1669" s="122">
        <v>185000026</v>
      </c>
      <c r="V1669" s="122">
        <v>205000026</v>
      </c>
      <c r="W1669" s="122">
        <v>235000026</v>
      </c>
      <c r="X1669" s="122">
        <v>290000026</v>
      </c>
      <c r="Y1669" s="122">
        <v>305000026</v>
      </c>
      <c r="Z1669" s="122">
        <v>315000026</v>
      </c>
      <c r="AA1669" s="122">
        <v>330000026</v>
      </c>
      <c r="AB1669" s="122">
        <v>350000026</v>
      </c>
      <c r="AC1669" s="122">
        <v>370000026</v>
      </c>
      <c r="AD1669" s="121"/>
      <c r="BO1669" s="72" t="s">
        <v>48</v>
      </c>
      <c r="BP1669" s="73" t="s">
        <v>4966</v>
      </c>
      <c r="BQ1669" s="75">
        <v>75000026</v>
      </c>
      <c r="BR1669" s="75">
        <v>80000026</v>
      </c>
      <c r="BS1669" s="75">
        <v>85000026</v>
      </c>
      <c r="BT1669" s="75">
        <v>90000026</v>
      </c>
      <c r="BU1669" s="75">
        <v>95000026</v>
      </c>
      <c r="BV1669" s="75">
        <v>100000026</v>
      </c>
      <c r="BW1669" s="75">
        <v>105000026</v>
      </c>
      <c r="BX1669" s="75">
        <v>110000026</v>
      </c>
      <c r="BY1669" s="75">
        <v>120000026</v>
      </c>
      <c r="BZ1669" s="75">
        <v>130000026</v>
      </c>
      <c r="CA1669" s="75">
        <v>150000026</v>
      </c>
    </row>
    <row r="1670" spans="14:79" ht="12" customHeight="1">
      <c r="N1670" s="119" t="s">
        <v>42</v>
      </c>
      <c r="O1670" s="120" t="s">
        <v>3349</v>
      </c>
      <c r="P1670" s="121"/>
      <c r="Q1670" s="121"/>
      <c r="R1670" s="121"/>
      <c r="S1670" s="121"/>
      <c r="T1670" s="121"/>
      <c r="U1670" s="121"/>
      <c r="V1670" s="121"/>
      <c r="W1670" s="122">
        <v>230000026</v>
      </c>
      <c r="X1670" s="121"/>
      <c r="Y1670" s="121"/>
      <c r="Z1670" s="121"/>
      <c r="AA1670" s="121"/>
      <c r="AB1670" s="121"/>
      <c r="AC1670" s="121"/>
      <c r="AD1670" s="121"/>
      <c r="BO1670" s="72" t="s">
        <v>48</v>
      </c>
      <c r="BP1670" s="73" t="s">
        <v>4967</v>
      </c>
      <c r="BQ1670" s="75">
        <v>55000026</v>
      </c>
      <c r="BR1670" s="75">
        <v>60000026</v>
      </c>
      <c r="BS1670" s="75">
        <v>65000026</v>
      </c>
      <c r="BT1670" s="75">
        <v>70000026</v>
      </c>
      <c r="BU1670" s="75">
        <v>75000026</v>
      </c>
      <c r="BV1670" s="75">
        <v>80000026</v>
      </c>
      <c r="BW1670" s="75">
        <v>85000026</v>
      </c>
      <c r="BX1670" s="75">
        <v>90000026</v>
      </c>
      <c r="BY1670" s="75">
        <v>95000026</v>
      </c>
      <c r="BZ1670" s="75">
        <v>100000026</v>
      </c>
      <c r="CA1670" s="75">
        <v>105000026</v>
      </c>
    </row>
    <row r="1671" spans="14:79" ht="12" customHeight="1">
      <c r="N1671" s="119" t="s">
        <v>42</v>
      </c>
      <c r="O1671" s="120" t="s">
        <v>1811</v>
      </c>
      <c r="P1671" s="122">
        <v>0</v>
      </c>
      <c r="Q1671" s="122">
        <v>0</v>
      </c>
      <c r="R1671" s="122">
        <v>0</v>
      </c>
      <c r="S1671" s="122">
        <v>185002026</v>
      </c>
      <c r="T1671" s="122">
        <v>195000026</v>
      </c>
      <c r="U1671" s="122">
        <v>210000026</v>
      </c>
      <c r="V1671" s="122">
        <v>235000026</v>
      </c>
      <c r="W1671" s="122">
        <v>275000026</v>
      </c>
      <c r="X1671" s="122">
        <v>295000026</v>
      </c>
      <c r="Y1671" s="122">
        <v>305000026</v>
      </c>
      <c r="Z1671" s="122">
        <v>310000026</v>
      </c>
      <c r="AA1671" s="122">
        <v>0</v>
      </c>
      <c r="AB1671" s="122">
        <v>0</v>
      </c>
      <c r="AC1671" s="122">
        <v>0</v>
      </c>
      <c r="AD1671" s="121"/>
      <c r="BO1671" s="72" t="s">
        <v>48</v>
      </c>
      <c r="BP1671" s="73" t="s">
        <v>4968</v>
      </c>
      <c r="BQ1671" s="75">
        <v>55000026</v>
      </c>
      <c r="BR1671" s="75">
        <v>60000026</v>
      </c>
      <c r="BS1671" s="75">
        <v>65000026</v>
      </c>
      <c r="BT1671" s="75">
        <v>70000026</v>
      </c>
      <c r="BU1671" s="75">
        <v>75000026</v>
      </c>
      <c r="BV1671" s="75">
        <v>80000026</v>
      </c>
      <c r="BW1671" s="75">
        <v>85000026</v>
      </c>
      <c r="BX1671" s="75">
        <v>90000026</v>
      </c>
      <c r="BY1671" s="75">
        <v>95000026</v>
      </c>
      <c r="BZ1671" s="75">
        <v>100000026</v>
      </c>
      <c r="CA1671" s="75">
        <v>105000026</v>
      </c>
    </row>
    <row r="1672" spans="14:79" ht="12" customHeight="1">
      <c r="N1672" s="119" t="s">
        <v>42</v>
      </c>
      <c r="O1672" s="120" t="s">
        <v>1820</v>
      </c>
      <c r="P1672" s="122">
        <v>0</v>
      </c>
      <c r="Q1672" s="122">
        <v>0</v>
      </c>
      <c r="R1672" s="122">
        <v>0</v>
      </c>
      <c r="S1672" s="122">
        <v>0</v>
      </c>
      <c r="T1672" s="122">
        <v>150000026</v>
      </c>
      <c r="U1672" s="122">
        <v>170000026</v>
      </c>
      <c r="V1672" s="122">
        <v>190000026</v>
      </c>
      <c r="W1672" s="122">
        <v>205000026</v>
      </c>
      <c r="X1672" s="122">
        <v>230000026</v>
      </c>
      <c r="Y1672" s="122">
        <v>260000026</v>
      </c>
      <c r="Z1672" s="122">
        <v>290000026</v>
      </c>
      <c r="AA1672" s="122">
        <v>320000026</v>
      </c>
      <c r="AB1672" s="122">
        <v>0</v>
      </c>
      <c r="AC1672" s="122">
        <v>0</v>
      </c>
      <c r="AD1672" s="121"/>
      <c r="BO1672" s="72" t="s">
        <v>48</v>
      </c>
      <c r="BP1672" s="73" t="s">
        <v>4969</v>
      </c>
      <c r="BQ1672" s="75">
        <v>55000026</v>
      </c>
      <c r="BR1672" s="75">
        <v>60000026</v>
      </c>
      <c r="BS1672" s="75">
        <v>65000026</v>
      </c>
      <c r="BT1672" s="75">
        <v>70000026</v>
      </c>
      <c r="BU1672" s="75">
        <v>75000026</v>
      </c>
      <c r="BV1672" s="75">
        <v>80000026</v>
      </c>
      <c r="BW1672" s="75">
        <v>85000026</v>
      </c>
      <c r="BX1672" s="75">
        <v>90000026</v>
      </c>
      <c r="BY1672" s="75">
        <v>95000026</v>
      </c>
      <c r="BZ1672" s="75">
        <v>100000026</v>
      </c>
      <c r="CA1672" s="75">
        <v>105000026</v>
      </c>
    </row>
    <row r="1673" spans="14:79" ht="12" customHeight="1">
      <c r="N1673" s="119" t="s">
        <v>42</v>
      </c>
      <c r="O1673" s="120" t="s">
        <v>1910</v>
      </c>
      <c r="P1673" s="122">
        <v>0</v>
      </c>
      <c r="Q1673" s="122">
        <v>0</v>
      </c>
      <c r="R1673" s="122">
        <v>0</v>
      </c>
      <c r="S1673" s="122">
        <v>180000026</v>
      </c>
      <c r="T1673" s="122">
        <v>195000026</v>
      </c>
      <c r="U1673" s="122">
        <v>210000026</v>
      </c>
      <c r="V1673" s="122">
        <v>220000026</v>
      </c>
      <c r="W1673" s="122">
        <v>240000026</v>
      </c>
      <c r="X1673" s="122">
        <v>260000026</v>
      </c>
      <c r="Y1673" s="122">
        <v>295000026</v>
      </c>
      <c r="Z1673" s="122">
        <v>340000026</v>
      </c>
      <c r="AA1673" s="122">
        <v>390000026</v>
      </c>
      <c r="AB1673" s="122">
        <v>0</v>
      </c>
      <c r="AC1673" s="122">
        <v>0</v>
      </c>
      <c r="AD1673" s="121"/>
      <c r="BO1673" s="72" t="s">
        <v>48</v>
      </c>
      <c r="BP1673" s="73" t="s">
        <v>4970</v>
      </c>
      <c r="BQ1673" s="75">
        <v>55000026</v>
      </c>
      <c r="BR1673" s="75">
        <v>55000026</v>
      </c>
      <c r="BS1673" s="75">
        <v>60000026</v>
      </c>
      <c r="BT1673" s="75">
        <v>65000026</v>
      </c>
      <c r="BU1673" s="75">
        <v>70000026</v>
      </c>
      <c r="BV1673" s="75">
        <v>75000026</v>
      </c>
      <c r="BW1673" s="75">
        <v>80000026</v>
      </c>
      <c r="BX1673" s="75">
        <v>85000026</v>
      </c>
      <c r="BY1673" s="75">
        <v>90000026</v>
      </c>
      <c r="BZ1673" s="75">
        <v>95000026</v>
      </c>
      <c r="CA1673" s="75">
        <v>100000026</v>
      </c>
    </row>
    <row r="1674" spans="14:79" ht="12" customHeight="1">
      <c r="N1674" s="119" t="s">
        <v>42</v>
      </c>
      <c r="O1674" s="120" t="s">
        <v>1906</v>
      </c>
      <c r="P1674" s="122">
        <v>0</v>
      </c>
      <c r="Q1674" s="122">
        <v>0</v>
      </c>
      <c r="R1674" s="122">
        <v>0</v>
      </c>
      <c r="S1674" s="122">
        <v>265000026</v>
      </c>
      <c r="T1674" s="122">
        <v>270000026</v>
      </c>
      <c r="U1674" s="122">
        <v>280000026</v>
      </c>
      <c r="V1674" s="122">
        <v>305000026</v>
      </c>
      <c r="W1674" s="122">
        <v>310000026</v>
      </c>
      <c r="X1674" s="122">
        <v>320000026</v>
      </c>
      <c r="Y1674" s="122">
        <v>0</v>
      </c>
      <c r="Z1674" s="122">
        <v>0</v>
      </c>
      <c r="AA1674" s="122">
        <v>0</v>
      </c>
      <c r="AB1674" s="122">
        <v>0</v>
      </c>
      <c r="AC1674" s="122">
        <v>0</v>
      </c>
      <c r="AD1674" s="121"/>
      <c r="BO1674" s="72" t="s">
        <v>48</v>
      </c>
      <c r="BP1674" s="73" t="s">
        <v>4971</v>
      </c>
      <c r="BQ1674" s="75">
        <v>80000026</v>
      </c>
      <c r="BR1674" s="75">
        <v>85000026</v>
      </c>
      <c r="BS1674" s="75">
        <v>90000026</v>
      </c>
      <c r="BT1674" s="75">
        <v>100000026</v>
      </c>
      <c r="BU1674" s="75">
        <v>110000026</v>
      </c>
      <c r="BV1674" s="75">
        <v>115000026</v>
      </c>
      <c r="BW1674" s="75">
        <v>120000026</v>
      </c>
      <c r="BX1674" s="75">
        <v>125000026</v>
      </c>
      <c r="BY1674" s="75">
        <v>130000026</v>
      </c>
      <c r="BZ1674" s="75">
        <v>135000026</v>
      </c>
      <c r="CA1674" s="75">
        <v>140000026</v>
      </c>
    </row>
    <row r="1675" spans="14:79" ht="12" customHeight="1">
      <c r="N1675" s="119" t="s">
        <v>42</v>
      </c>
      <c r="O1675" s="120" t="s">
        <v>622</v>
      </c>
      <c r="P1675" s="122">
        <v>0</v>
      </c>
      <c r="Q1675" s="122">
        <v>0</v>
      </c>
      <c r="R1675" s="122">
        <v>0</v>
      </c>
      <c r="S1675" s="122">
        <v>0</v>
      </c>
      <c r="T1675" s="122">
        <v>250000026</v>
      </c>
      <c r="U1675" s="122">
        <v>295000026</v>
      </c>
      <c r="V1675" s="122">
        <v>305000026</v>
      </c>
      <c r="W1675" s="122">
        <v>325000026</v>
      </c>
      <c r="X1675" s="122">
        <v>335000026</v>
      </c>
      <c r="Y1675" s="122">
        <v>345000026</v>
      </c>
      <c r="Z1675" s="122">
        <v>365000026</v>
      </c>
      <c r="AA1675" s="122">
        <v>385000026</v>
      </c>
      <c r="AB1675" s="122">
        <v>0</v>
      </c>
      <c r="AC1675" s="122">
        <v>0</v>
      </c>
      <c r="AD1675" s="121"/>
      <c r="BO1675" s="72" t="s">
        <v>48</v>
      </c>
      <c r="BP1675" s="73" t="s">
        <v>4972</v>
      </c>
      <c r="BQ1675" s="75">
        <v>55000026</v>
      </c>
      <c r="BR1675" s="75">
        <v>60000026</v>
      </c>
      <c r="BS1675" s="75">
        <v>65000026</v>
      </c>
      <c r="BT1675" s="75">
        <v>70000026</v>
      </c>
      <c r="BU1675" s="75">
        <v>75000026</v>
      </c>
      <c r="BV1675" s="75">
        <v>80000026</v>
      </c>
      <c r="BW1675" s="75">
        <v>85000026</v>
      </c>
      <c r="BX1675" s="75">
        <v>90000026</v>
      </c>
      <c r="BY1675" s="75">
        <v>95000026</v>
      </c>
      <c r="BZ1675" s="75">
        <v>100000026</v>
      </c>
      <c r="CA1675" s="75">
        <v>105000026</v>
      </c>
    </row>
    <row r="1676" spans="14:79" ht="12" customHeight="1">
      <c r="N1676" s="119" t="s">
        <v>42</v>
      </c>
      <c r="O1676" s="120" t="s">
        <v>3026</v>
      </c>
      <c r="P1676" s="122">
        <v>0</v>
      </c>
      <c r="Q1676" s="122">
        <v>0</v>
      </c>
      <c r="R1676" s="122">
        <v>0</v>
      </c>
      <c r="S1676" s="122">
        <v>0</v>
      </c>
      <c r="T1676" s="122">
        <v>0</v>
      </c>
      <c r="U1676" s="122">
        <v>0</v>
      </c>
      <c r="V1676" s="122">
        <v>305000026</v>
      </c>
      <c r="W1676" s="122">
        <v>325000026</v>
      </c>
      <c r="X1676" s="122">
        <v>0</v>
      </c>
      <c r="Y1676" s="122">
        <v>0</v>
      </c>
      <c r="Z1676" s="122">
        <v>0</v>
      </c>
      <c r="AA1676" s="122">
        <v>0</v>
      </c>
      <c r="AB1676" s="122">
        <v>0</v>
      </c>
      <c r="AC1676" s="122">
        <v>0</v>
      </c>
      <c r="AD1676" s="121"/>
      <c r="BO1676" s="72" t="s">
        <v>48</v>
      </c>
      <c r="BP1676" s="73" t="s">
        <v>4973</v>
      </c>
      <c r="BQ1676" s="75">
        <v>55000026</v>
      </c>
      <c r="BR1676" s="75">
        <v>60000026</v>
      </c>
      <c r="BS1676" s="75">
        <v>65000026</v>
      </c>
      <c r="BT1676" s="75">
        <v>70000026</v>
      </c>
      <c r="BU1676" s="75">
        <v>75000026</v>
      </c>
      <c r="BV1676" s="75">
        <v>80000026</v>
      </c>
      <c r="BW1676" s="75">
        <v>85000026</v>
      </c>
      <c r="BX1676" s="75">
        <v>90000026</v>
      </c>
      <c r="BY1676" s="75">
        <v>95000026</v>
      </c>
      <c r="BZ1676" s="75">
        <v>100000026</v>
      </c>
      <c r="CA1676" s="75">
        <v>105000026</v>
      </c>
    </row>
    <row r="1677" spans="14:79" ht="12" customHeight="1">
      <c r="N1677" s="119" t="s">
        <v>42</v>
      </c>
      <c r="O1677" s="120" t="s">
        <v>3360</v>
      </c>
      <c r="P1677" s="121"/>
      <c r="Q1677" s="121"/>
      <c r="R1677" s="121"/>
      <c r="S1677" s="121"/>
      <c r="T1677" s="121"/>
      <c r="U1677" s="121"/>
      <c r="V1677" s="121"/>
      <c r="W1677" s="121"/>
      <c r="X1677" s="121"/>
      <c r="Y1677" s="122">
        <v>250000026</v>
      </c>
      <c r="Z1677" s="121"/>
      <c r="AA1677" s="121"/>
      <c r="AB1677" s="121"/>
      <c r="AC1677" s="121"/>
      <c r="AD1677" s="121"/>
      <c r="BO1677" s="72" t="s">
        <v>48</v>
      </c>
      <c r="BP1677" s="73" t="s">
        <v>4974</v>
      </c>
      <c r="BQ1677" s="75">
        <v>55000026</v>
      </c>
      <c r="BR1677" s="75">
        <v>60000026</v>
      </c>
      <c r="BS1677" s="75">
        <v>65000026</v>
      </c>
      <c r="BT1677" s="75">
        <v>70000026</v>
      </c>
      <c r="BU1677" s="75">
        <v>75000026</v>
      </c>
      <c r="BV1677" s="75">
        <v>80000026</v>
      </c>
      <c r="BW1677" s="75">
        <v>85000026</v>
      </c>
      <c r="BX1677" s="75">
        <v>90000026</v>
      </c>
      <c r="BY1677" s="75">
        <v>95000026</v>
      </c>
      <c r="BZ1677" s="75">
        <v>100000026</v>
      </c>
      <c r="CA1677" s="75">
        <v>105000026</v>
      </c>
    </row>
    <row r="1678" spans="14:79" ht="12" customHeight="1">
      <c r="N1678" s="119" t="s">
        <v>42</v>
      </c>
      <c r="O1678" s="120" t="s">
        <v>3313</v>
      </c>
      <c r="P1678" s="122">
        <v>0</v>
      </c>
      <c r="Q1678" s="122">
        <v>0</v>
      </c>
      <c r="R1678" s="122">
        <v>0</v>
      </c>
      <c r="S1678" s="122">
        <v>0</v>
      </c>
      <c r="T1678" s="122">
        <v>0</v>
      </c>
      <c r="U1678" s="122">
        <v>0</v>
      </c>
      <c r="V1678" s="122">
        <v>0</v>
      </c>
      <c r="W1678" s="122">
        <v>0</v>
      </c>
      <c r="X1678" s="122">
        <v>310000026</v>
      </c>
      <c r="Y1678" s="122">
        <v>320000026</v>
      </c>
      <c r="Z1678" s="122">
        <v>340000026</v>
      </c>
      <c r="AA1678" s="122">
        <v>360000026</v>
      </c>
      <c r="AB1678" s="122">
        <v>0</v>
      </c>
      <c r="AC1678" s="122">
        <v>0</v>
      </c>
      <c r="AD1678" s="121"/>
      <c r="BO1678" s="72" t="s">
        <v>48</v>
      </c>
      <c r="BP1678" s="73" t="s">
        <v>4975</v>
      </c>
      <c r="BQ1678" s="75">
        <v>55000026</v>
      </c>
      <c r="BR1678" s="75">
        <v>60000026</v>
      </c>
      <c r="BS1678" s="75">
        <v>65000026</v>
      </c>
      <c r="BT1678" s="75">
        <v>70000026</v>
      </c>
      <c r="BU1678" s="75">
        <v>75000026</v>
      </c>
      <c r="BV1678" s="75">
        <v>80000026</v>
      </c>
      <c r="BW1678" s="75">
        <v>85000026</v>
      </c>
      <c r="BX1678" s="75">
        <v>90000026</v>
      </c>
      <c r="BY1678" s="75">
        <v>95000026</v>
      </c>
      <c r="BZ1678" s="75">
        <v>100000026</v>
      </c>
      <c r="CA1678" s="75">
        <v>105000026</v>
      </c>
    </row>
    <row r="1679" spans="14:79" ht="12" customHeight="1">
      <c r="N1679" s="119" t="s">
        <v>42</v>
      </c>
      <c r="O1679" s="120" t="s">
        <v>103</v>
      </c>
      <c r="P1679" s="122">
        <v>0</v>
      </c>
      <c r="Q1679" s="122">
        <v>0</v>
      </c>
      <c r="R1679" s="122">
        <v>0</v>
      </c>
      <c r="S1679" s="122">
        <v>0</v>
      </c>
      <c r="T1679" s="122">
        <v>0</v>
      </c>
      <c r="U1679" s="122">
        <v>0</v>
      </c>
      <c r="V1679" s="122">
        <v>210000026</v>
      </c>
      <c r="W1679" s="122">
        <v>220000026</v>
      </c>
      <c r="X1679" s="122">
        <v>260000026</v>
      </c>
      <c r="Y1679" s="122">
        <v>290000026</v>
      </c>
      <c r="Z1679" s="122">
        <v>310000026</v>
      </c>
      <c r="AA1679" s="122">
        <v>320000026</v>
      </c>
      <c r="AB1679" s="122">
        <v>340000026</v>
      </c>
      <c r="AC1679" s="122">
        <v>0</v>
      </c>
      <c r="AD1679" s="121"/>
      <c r="BO1679" s="72" t="s">
        <v>48</v>
      </c>
      <c r="BP1679" s="73" t="s">
        <v>4976</v>
      </c>
      <c r="BQ1679" s="75">
        <v>55000026</v>
      </c>
      <c r="BR1679" s="75">
        <v>55000026</v>
      </c>
      <c r="BS1679" s="75">
        <v>60000026</v>
      </c>
      <c r="BT1679" s="75">
        <v>65000026</v>
      </c>
      <c r="BU1679" s="75">
        <v>70000026</v>
      </c>
      <c r="BV1679" s="75">
        <v>75000026</v>
      </c>
      <c r="BW1679" s="75">
        <v>80000026</v>
      </c>
      <c r="BX1679" s="75">
        <v>85000026</v>
      </c>
      <c r="BY1679" s="75">
        <v>90000026</v>
      </c>
      <c r="BZ1679" s="75">
        <v>95000026</v>
      </c>
      <c r="CA1679" s="75">
        <v>100000026</v>
      </c>
    </row>
    <row r="1680" spans="14:79" ht="12" customHeight="1">
      <c r="N1680" s="119" t="s">
        <v>42</v>
      </c>
      <c r="O1680" s="120" t="s">
        <v>2313</v>
      </c>
      <c r="P1680" s="122">
        <v>0</v>
      </c>
      <c r="Q1680" s="122">
        <v>0</v>
      </c>
      <c r="R1680" s="122">
        <v>0</v>
      </c>
      <c r="S1680" s="122">
        <v>0</v>
      </c>
      <c r="T1680" s="122">
        <v>0</v>
      </c>
      <c r="U1680" s="122">
        <v>185000026</v>
      </c>
      <c r="V1680" s="122">
        <v>205000026</v>
      </c>
      <c r="W1680" s="122">
        <v>235000026</v>
      </c>
      <c r="X1680" s="122">
        <v>290000026</v>
      </c>
      <c r="Y1680" s="122">
        <v>305000026</v>
      </c>
      <c r="Z1680" s="122">
        <v>315000026</v>
      </c>
      <c r="AA1680" s="122">
        <v>340000026</v>
      </c>
      <c r="AB1680" s="122">
        <v>370000026</v>
      </c>
      <c r="AC1680" s="122">
        <v>0</v>
      </c>
      <c r="AD1680" s="121"/>
      <c r="BO1680" s="72" t="s">
        <v>48</v>
      </c>
      <c r="BP1680" s="73" t="s">
        <v>4977</v>
      </c>
      <c r="BQ1680" s="75">
        <v>55000026</v>
      </c>
      <c r="BR1680" s="75">
        <v>60000026</v>
      </c>
      <c r="BS1680" s="75">
        <v>65000026</v>
      </c>
      <c r="BT1680" s="75">
        <v>70000026</v>
      </c>
      <c r="BU1680" s="75">
        <v>75000026</v>
      </c>
      <c r="BV1680" s="75">
        <v>80000026</v>
      </c>
      <c r="BW1680" s="75">
        <v>85000026</v>
      </c>
      <c r="BX1680" s="75">
        <v>90000026</v>
      </c>
      <c r="BY1680" s="75">
        <v>95000026</v>
      </c>
      <c r="BZ1680" s="75">
        <v>100000026</v>
      </c>
      <c r="CA1680" s="75">
        <v>105000026</v>
      </c>
    </row>
    <row r="1681" spans="14:79" ht="12" customHeight="1">
      <c r="N1681" s="119" t="s">
        <v>42</v>
      </c>
      <c r="O1681" s="120" t="s">
        <v>1647</v>
      </c>
      <c r="P1681" s="122">
        <v>0</v>
      </c>
      <c r="Q1681" s="122">
        <v>0</v>
      </c>
      <c r="R1681" s="122">
        <v>0</v>
      </c>
      <c r="S1681" s="122">
        <v>0</v>
      </c>
      <c r="T1681" s="122">
        <v>0</v>
      </c>
      <c r="U1681" s="122">
        <v>0</v>
      </c>
      <c r="V1681" s="122">
        <v>190000026</v>
      </c>
      <c r="W1681" s="122">
        <v>205000026</v>
      </c>
      <c r="X1681" s="122">
        <v>230000026</v>
      </c>
      <c r="Y1681" s="122">
        <v>260000026</v>
      </c>
      <c r="Z1681" s="122">
        <v>290000026</v>
      </c>
      <c r="AA1681" s="122">
        <v>320000026</v>
      </c>
      <c r="AB1681" s="122">
        <v>0</v>
      </c>
      <c r="AC1681" s="122">
        <v>0</v>
      </c>
      <c r="AD1681" s="121"/>
      <c r="BO1681" s="72" t="s">
        <v>48</v>
      </c>
      <c r="BP1681" s="73" t="s">
        <v>4978</v>
      </c>
      <c r="BQ1681" s="75">
        <v>55000026</v>
      </c>
      <c r="BR1681" s="75">
        <v>60000026</v>
      </c>
      <c r="BS1681" s="75">
        <v>65000026</v>
      </c>
      <c r="BT1681" s="75">
        <v>70000026</v>
      </c>
      <c r="BU1681" s="75">
        <v>75000026</v>
      </c>
      <c r="BV1681" s="75">
        <v>80000026</v>
      </c>
      <c r="BW1681" s="75">
        <v>85000026</v>
      </c>
      <c r="BX1681" s="75">
        <v>90000026</v>
      </c>
      <c r="BY1681" s="75">
        <v>95000026</v>
      </c>
      <c r="BZ1681" s="75">
        <v>100000026</v>
      </c>
      <c r="CA1681" s="75">
        <v>105000026</v>
      </c>
    </row>
    <row r="1682" spans="14:79" ht="12" customHeight="1">
      <c r="N1682" s="119" t="s">
        <v>42</v>
      </c>
      <c r="O1682" s="120" t="s">
        <v>3314</v>
      </c>
      <c r="P1682" s="122">
        <v>0</v>
      </c>
      <c r="Q1682" s="122">
        <v>0</v>
      </c>
      <c r="R1682" s="122">
        <v>0</v>
      </c>
      <c r="S1682" s="122">
        <v>185000026</v>
      </c>
      <c r="T1682" s="122">
        <v>195000026</v>
      </c>
      <c r="U1682" s="122">
        <v>210000026</v>
      </c>
      <c r="V1682" s="122">
        <v>235000026</v>
      </c>
      <c r="W1682" s="122">
        <v>275000026</v>
      </c>
      <c r="X1682" s="122">
        <v>365000026</v>
      </c>
      <c r="Y1682" s="122">
        <v>375000026</v>
      </c>
      <c r="Z1682" s="122">
        <v>395000026</v>
      </c>
      <c r="AA1682" s="122">
        <v>420000026</v>
      </c>
      <c r="AB1682" s="122">
        <v>430000026</v>
      </c>
      <c r="AC1682" s="122">
        <v>0</v>
      </c>
      <c r="AD1682" s="121"/>
      <c r="BO1682" s="72" t="s">
        <v>48</v>
      </c>
      <c r="BP1682" s="73" t="s">
        <v>4979</v>
      </c>
      <c r="BQ1682" s="75">
        <v>55000026</v>
      </c>
      <c r="BR1682" s="75">
        <v>60000026</v>
      </c>
      <c r="BS1682" s="75">
        <v>65000026</v>
      </c>
      <c r="BT1682" s="75">
        <v>70000026</v>
      </c>
      <c r="BU1682" s="75">
        <v>75000026</v>
      </c>
      <c r="BV1682" s="75">
        <v>80000026</v>
      </c>
      <c r="BW1682" s="75">
        <v>85000026</v>
      </c>
      <c r="BX1682" s="75">
        <v>90000026</v>
      </c>
      <c r="BY1682" s="75">
        <v>95000026</v>
      </c>
      <c r="BZ1682" s="75">
        <v>100000026</v>
      </c>
      <c r="CA1682" s="75">
        <v>105000026</v>
      </c>
    </row>
    <row r="1683" spans="14:79" ht="12" customHeight="1">
      <c r="N1683" s="119" t="s">
        <v>42</v>
      </c>
      <c r="O1683" s="120" t="s">
        <v>1881</v>
      </c>
      <c r="P1683" s="122">
        <v>0</v>
      </c>
      <c r="Q1683" s="122">
        <v>0</v>
      </c>
      <c r="R1683" s="122">
        <v>0</v>
      </c>
      <c r="S1683" s="122">
        <v>205000026</v>
      </c>
      <c r="T1683" s="122">
        <v>265000026</v>
      </c>
      <c r="U1683" s="122">
        <v>290000026</v>
      </c>
      <c r="V1683" s="122">
        <v>310000026</v>
      </c>
      <c r="W1683" s="122">
        <v>320000026</v>
      </c>
      <c r="X1683" s="122">
        <v>335000026</v>
      </c>
      <c r="Y1683" s="122">
        <v>345000026</v>
      </c>
      <c r="Z1683" s="122">
        <v>360000026</v>
      </c>
      <c r="AA1683" s="122">
        <v>370000026</v>
      </c>
      <c r="AB1683" s="122">
        <v>0</v>
      </c>
      <c r="AC1683" s="122">
        <v>0</v>
      </c>
      <c r="AD1683" s="121"/>
      <c r="BO1683" s="72" t="s">
        <v>48</v>
      </c>
      <c r="BP1683" s="73" t="s">
        <v>4980</v>
      </c>
      <c r="BQ1683" s="75">
        <v>55000026</v>
      </c>
      <c r="BR1683" s="75">
        <v>55000026</v>
      </c>
      <c r="BS1683" s="75">
        <v>60000026</v>
      </c>
      <c r="BT1683" s="75">
        <v>65000026</v>
      </c>
      <c r="BU1683" s="75">
        <v>70000026</v>
      </c>
      <c r="BV1683" s="75">
        <v>75000026</v>
      </c>
      <c r="BW1683" s="75">
        <v>80000026</v>
      </c>
      <c r="BX1683" s="75">
        <v>85000026</v>
      </c>
      <c r="BY1683" s="75">
        <v>90000026</v>
      </c>
      <c r="BZ1683" s="75">
        <v>95000026</v>
      </c>
      <c r="CA1683" s="75">
        <v>100000026</v>
      </c>
    </row>
    <row r="1684" spans="14:79" ht="12" customHeight="1">
      <c r="N1684" s="119" t="s">
        <v>42</v>
      </c>
      <c r="O1684" s="120" t="s">
        <v>1953</v>
      </c>
      <c r="P1684" s="122">
        <v>0</v>
      </c>
      <c r="Q1684" s="122">
        <v>0</v>
      </c>
      <c r="R1684" s="122">
        <v>0</v>
      </c>
      <c r="S1684" s="122">
        <v>0</v>
      </c>
      <c r="T1684" s="122">
        <v>0</v>
      </c>
      <c r="U1684" s="122">
        <v>0</v>
      </c>
      <c r="V1684" s="122">
        <v>210000026</v>
      </c>
      <c r="W1684" s="122">
        <v>220000026</v>
      </c>
      <c r="X1684" s="122">
        <v>260000026</v>
      </c>
      <c r="Y1684" s="122">
        <v>290000026</v>
      </c>
      <c r="Z1684" s="122">
        <v>310000026</v>
      </c>
      <c r="AA1684" s="122">
        <v>320000026</v>
      </c>
      <c r="AB1684" s="122">
        <v>340000026</v>
      </c>
      <c r="AC1684" s="122">
        <v>0</v>
      </c>
      <c r="AD1684" s="121"/>
      <c r="BO1684" s="72" t="s">
        <v>48</v>
      </c>
      <c r="BP1684" s="73" t="s">
        <v>4981</v>
      </c>
      <c r="BQ1684" s="75">
        <v>55000026</v>
      </c>
      <c r="BR1684" s="75">
        <v>55000026</v>
      </c>
      <c r="BS1684" s="75">
        <v>60000026</v>
      </c>
      <c r="BT1684" s="75">
        <v>65000026</v>
      </c>
      <c r="BU1684" s="75">
        <v>70000026</v>
      </c>
      <c r="BV1684" s="75">
        <v>75000026</v>
      </c>
      <c r="BW1684" s="75">
        <v>80000026</v>
      </c>
      <c r="BX1684" s="75">
        <v>85000026</v>
      </c>
      <c r="BY1684" s="75">
        <v>90000026</v>
      </c>
      <c r="BZ1684" s="75">
        <v>95000026</v>
      </c>
      <c r="CA1684" s="75">
        <v>100000026</v>
      </c>
    </row>
    <row r="1685" spans="14:79" ht="12" customHeight="1">
      <c r="N1685" s="119" t="s">
        <v>42</v>
      </c>
      <c r="O1685" s="120" t="s">
        <v>3361</v>
      </c>
      <c r="P1685" s="121"/>
      <c r="Q1685" s="121"/>
      <c r="R1685" s="121"/>
      <c r="S1685" s="121"/>
      <c r="T1685" s="121"/>
      <c r="U1685" s="121"/>
      <c r="V1685" s="121"/>
      <c r="W1685" s="121"/>
      <c r="X1685" s="121"/>
      <c r="Y1685" s="122">
        <v>250000026</v>
      </c>
      <c r="Z1685" s="121"/>
      <c r="AA1685" s="121"/>
      <c r="AB1685" s="121"/>
      <c r="AC1685" s="121"/>
      <c r="AD1685" s="121"/>
      <c r="BO1685" s="72" t="s">
        <v>48</v>
      </c>
      <c r="BP1685" s="73" t="s">
        <v>4982</v>
      </c>
      <c r="BQ1685" s="75">
        <v>55000026</v>
      </c>
      <c r="BR1685" s="75">
        <v>55000026</v>
      </c>
      <c r="BS1685" s="75">
        <v>60000026</v>
      </c>
      <c r="BT1685" s="75">
        <v>65000026</v>
      </c>
      <c r="BU1685" s="75">
        <v>70000026</v>
      </c>
      <c r="BV1685" s="75">
        <v>75000026</v>
      </c>
      <c r="BW1685" s="75">
        <v>80000026</v>
      </c>
      <c r="BX1685" s="75">
        <v>85000026</v>
      </c>
      <c r="BY1685" s="75">
        <v>90000026</v>
      </c>
      <c r="BZ1685" s="75">
        <v>95000026</v>
      </c>
      <c r="CA1685" s="75">
        <v>100000026</v>
      </c>
    </row>
    <row r="1686" spans="14:79" ht="12" customHeight="1">
      <c r="N1686" s="119" t="s">
        <v>42</v>
      </c>
      <c r="O1686" s="120" t="s">
        <v>3315</v>
      </c>
      <c r="P1686" s="122">
        <v>0</v>
      </c>
      <c r="Q1686" s="122">
        <v>0</v>
      </c>
      <c r="R1686" s="122">
        <v>0</v>
      </c>
      <c r="S1686" s="122">
        <v>0</v>
      </c>
      <c r="T1686" s="122">
        <v>0</v>
      </c>
      <c r="U1686" s="122">
        <v>0</v>
      </c>
      <c r="V1686" s="122">
        <v>0</v>
      </c>
      <c r="W1686" s="122">
        <v>0</v>
      </c>
      <c r="X1686" s="122">
        <v>365000026</v>
      </c>
      <c r="Y1686" s="122">
        <v>375000026</v>
      </c>
      <c r="Z1686" s="122">
        <v>395000026</v>
      </c>
      <c r="AA1686" s="122">
        <v>420000026</v>
      </c>
      <c r="AB1686" s="122">
        <v>430000026</v>
      </c>
      <c r="AC1686" s="122">
        <v>450000026</v>
      </c>
      <c r="AD1686" s="121"/>
      <c r="BO1686" s="72" t="s">
        <v>48</v>
      </c>
      <c r="BP1686" s="73" t="s">
        <v>4983</v>
      </c>
      <c r="BQ1686" s="75">
        <v>55000026</v>
      </c>
      <c r="BR1686" s="75">
        <v>55000026</v>
      </c>
      <c r="BS1686" s="75">
        <v>60000026</v>
      </c>
      <c r="BT1686" s="75">
        <v>65000026</v>
      </c>
      <c r="BU1686" s="75">
        <v>70000026</v>
      </c>
      <c r="BV1686" s="75">
        <v>75000026</v>
      </c>
      <c r="BW1686" s="75">
        <v>80000026</v>
      </c>
      <c r="BX1686" s="75">
        <v>85000026</v>
      </c>
      <c r="BY1686" s="75">
        <v>90000026</v>
      </c>
      <c r="BZ1686" s="75">
        <v>95000026</v>
      </c>
      <c r="CA1686" s="75">
        <v>100000026</v>
      </c>
    </row>
    <row r="1687" spans="14:79" ht="12" customHeight="1">
      <c r="N1687" s="119" t="s">
        <v>42</v>
      </c>
      <c r="O1687" s="120" t="s">
        <v>2314</v>
      </c>
      <c r="P1687" s="122">
        <v>0</v>
      </c>
      <c r="Q1687" s="122">
        <v>0</v>
      </c>
      <c r="R1687" s="122">
        <v>0</v>
      </c>
      <c r="S1687" s="122">
        <v>0</v>
      </c>
      <c r="T1687" s="122">
        <v>0</v>
      </c>
      <c r="U1687" s="122">
        <v>0</v>
      </c>
      <c r="V1687" s="122">
        <v>0</v>
      </c>
      <c r="W1687" s="122">
        <v>345000026</v>
      </c>
      <c r="X1687" s="122">
        <v>365000026</v>
      </c>
      <c r="Y1687" s="122">
        <v>375000026</v>
      </c>
      <c r="Z1687" s="122">
        <v>395000026</v>
      </c>
      <c r="AA1687" s="122">
        <v>420000026</v>
      </c>
      <c r="AB1687" s="122">
        <v>430000026</v>
      </c>
      <c r="AC1687" s="122">
        <v>0</v>
      </c>
      <c r="AD1687" s="121"/>
      <c r="BO1687" s="72" t="s">
        <v>48</v>
      </c>
      <c r="BP1687" s="73" t="s">
        <v>4984</v>
      </c>
      <c r="BQ1687" s="75">
        <v>55000026</v>
      </c>
      <c r="BR1687" s="75">
        <v>55000026</v>
      </c>
      <c r="BS1687" s="75">
        <v>60000026</v>
      </c>
      <c r="BT1687" s="75">
        <v>65000026</v>
      </c>
      <c r="BU1687" s="75">
        <v>70000026</v>
      </c>
      <c r="BV1687" s="75">
        <v>75000026</v>
      </c>
      <c r="BW1687" s="75">
        <v>80000026</v>
      </c>
      <c r="BX1687" s="75">
        <v>85000026</v>
      </c>
      <c r="BY1687" s="75">
        <v>90000026</v>
      </c>
      <c r="BZ1687" s="75">
        <v>95000026</v>
      </c>
      <c r="CA1687" s="75">
        <v>100000026</v>
      </c>
    </row>
    <row r="1688" spans="14:79" ht="12" customHeight="1">
      <c r="N1688" s="119" t="s">
        <v>42</v>
      </c>
      <c r="O1688" s="120" t="s">
        <v>2745</v>
      </c>
      <c r="P1688" s="122">
        <v>0</v>
      </c>
      <c r="Q1688" s="122">
        <v>0</v>
      </c>
      <c r="R1688" s="122">
        <v>0</v>
      </c>
      <c r="S1688" s="122">
        <v>0</v>
      </c>
      <c r="T1688" s="122">
        <v>0</v>
      </c>
      <c r="U1688" s="122">
        <v>0</v>
      </c>
      <c r="V1688" s="122">
        <v>0</v>
      </c>
      <c r="W1688" s="122">
        <v>0</v>
      </c>
      <c r="X1688" s="122">
        <v>0</v>
      </c>
      <c r="Y1688" s="122">
        <v>0</v>
      </c>
      <c r="Z1688" s="122">
        <v>0</v>
      </c>
      <c r="AA1688" s="122">
        <v>275000026</v>
      </c>
      <c r="AB1688" s="122">
        <v>290000026</v>
      </c>
      <c r="AC1688" s="122">
        <v>300000026</v>
      </c>
      <c r="AD1688" s="121"/>
      <c r="BO1688" s="72" t="s">
        <v>48</v>
      </c>
      <c r="BP1688" s="73" t="s">
        <v>4985</v>
      </c>
      <c r="BQ1688" s="75">
        <v>55000026</v>
      </c>
      <c r="BR1688" s="75">
        <v>60000026</v>
      </c>
      <c r="BS1688" s="75">
        <v>65000026</v>
      </c>
      <c r="BT1688" s="75">
        <v>70000026</v>
      </c>
      <c r="BU1688" s="75">
        <v>75000026</v>
      </c>
      <c r="BV1688" s="75">
        <v>80000026</v>
      </c>
      <c r="BW1688" s="75">
        <v>85000026</v>
      </c>
      <c r="BX1688" s="75">
        <v>90000026</v>
      </c>
      <c r="BY1688" s="75">
        <v>95000026</v>
      </c>
      <c r="BZ1688" s="75">
        <v>100000026</v>
      </c>
      <c r="CA1688" s="75">
        <v>105000026</v>
      </c>
    </row>
    <row r="1689" spans="14:79" ht="12" customHeight="1">
      <c r="N1689" s="119" t="s">
        <v>42</v>
      </c>
      <c r="O1689" s="120" t="s">
        <v>2746</v>
      </c>
      <c r="P1689" s="122">
        <v>0</v>
      </c>
      <c r="Q1689" s="122">
        <v>0</v>
      </c>
      <c r="R1689" s="122">
        <v>0</v>
      </c>
      <c r="S1689" s="122">
        <v>0</v>
      </c>
      <c r="T1689" s="122">
        <v>0</v>
      </c>
      <c r="U1689" s="122">
        <v>0</v>
      </c>
      <c r="V1689" s="122">
        <v>0</v>
      </c>
      <c r="W1689" s="122">
        <v>0</v>
      </c>
      <c r="X1689" s="122">
        <v>0</v>
      </c>
      <c r="Y1689" s="122">
        <v>0</v>
      </c>
      <c r="Z1689" s="122">
        <v>0</v>
      </c>
      <c r="AA1689" s="122">
        <v>270000026</v>
      </c>
      <c r="AB1689" s="122">
        <v>285000026</v>
      </c>
      <c r="AC1689" s="122">
        <v>295000026</v>
      </c>
      <c r="AD1689" s="121"/>
      <c r="BO1689" s="72" t="s">
        <v>48</v>
      </c>
      <c r="BP1689" s="73" t="s">
        <v>4986</v>
      </c>
      <c r="BQ1689" s="75">
        <v>55000026</v>
      </c>
      <c r="BR1689" s="75">
        <v>60000026</v>
      </c>
      <c r="BS1689" s="75">
        <v>65000026</v>
      </c>
      <c r="BT1689" s="75">
        <v>70000026</v>
      </c>
      <c r="BU1689" s="75">
        <v>75000026</v>
      </c>
      <c r="BV1689" s="75">
        <v>80000026</v>
      </c>
      <c r="BW1689" s="75">
        <v>85000026</v>
      </c>
      <c r="BX1689" s="75">
        <v>90000026</v>
      </c>
      <c r="BY1689" s="75">
        <v>95000026</v>
      </c>
      <c r="BZ1689" s="75">
        <v>100000026</v>
      </c>
      <c r="CA1689" s="75">
        <v>105000026</v>
      </c>
    </row>
    <row r="1690" spans="14:79" ht="12" customHeight="1">
      <c r="N1690" s="119" t="s">
        <v>42</v>
      </c>
      <c r="O1690" s="120" t="s">
        <v>3316</v>
      </c>
      <c r="P1690" s="122">
        <v>0</v>
      </c>
      <c r="Q1690" s="122">
        <v>0</v>
      </c>
      <c r="R1690" s="122">
        <v>0</v>
      </c>
      <c r="S1690" s="122">
        <v>0</v>
      </c>
      <c r="T1690" s="122">
        <v>0</v>
      </c>
      <c r="U1690" s="122">
        <v>0</v>
      </c>
      <c r="V1690" s="122">
        <v>0</v>
      </c>
      <c r="W1690" s="122">
        <v>0</v>
      </c>
      <c r="X1690" s="122">
        <v>0</v>
      </c>
      <c r="Y1690" s="122">
        <v>0</v>
      </c>
      <c r="Z1690" s="122">
        <v>0</v>
      </c>
      <c r="AA1690" s="122">
        <v>275000026</v>
      </c>
      <c r="AB1690" s="122">
        <v>305000026</v>
      </c>
      <c r="AC1690" s="122">
        <v>320000026</v>
      </c>
      <c r="AD1690" s="121"/>
      <c r="BO1690" s="72" t="s">
        <v>48</v>
      </c>
      <c r="BP1690" s="73" t="s">
        <v>4987</v>
      </c>
      <c r="BQ1690" s="75">
        <v>55000026</v>
      </c>
      <c r="BR1690" s="75">
        <v>55000026</v>
      </c>
      <c r="BS1690" s="75">
        <v>60000026</v>
      </c>
      <c r="BT1690" s="75">
        <v>65000026</v>
      </c>
      <c r="BU1690" s="75">
        <v>70000026</v>
      </c>
      <c r="BV1690" s="75">
        <v>75000026</v>
      </c>
      <c r="BW1690" s="75">
        <v>80000026</v>
      </c>
      <c r="BX1690" s="75">
        <v>85000026</v>
      </c>
      <c r="BY1690" s="75">
        <v>90000026</v>
      </c>
      <c r="BZ1690" s="75">
        <v>95000026</v>
      </c>
      <c r="CA1690" s="75">
        <v>100000026</v>
      </c>
    </row>
    <row r="1691" spans="14:79" ht="12" customHeight="1">
      <c r="N1691" s="119" t="s">
        <v>42</v>
      </c>
      <c r="O1691" s="120" t="s">
        <v>407</v>
      </c>
      <c r="P1691" s="122">
        <v>0</v>
      </c>
      <c r="Q1691" s="122">
        <v>0</v>
      </c>
      <c r="R1691" s="122">
        <v>0</v>
      </c>
      <c r="S1691" s="122">
        <v>0</v>
      </c>
      <c r="T1691" s="122">
        <v>0</v>
      </c>
      <c r="U1691" s="122">
        <v>0</v>
      </c>
      <c r="V1691" s="122">
        <v>185000026</v>
      </c>
      <c r="W1691" s="122">
        <v>195000026</v>
      </c>
      <c r="X1691" s="122">
        <v>205000026</v>
      </c>
      <c r="Y1691" s="122">
        <v>215000026</v>
      </c>
      <c r="Z1691" s="122">
        <v>225000026</v>
      </c>
      <c r="AA1691" s="122">
        <v>235000026</v>
      </c>
      <c r="AB1691" s="122">
        <v>240000026</v>
      </c>
      <c r="AC1691" s="122">
        <v>0</v>
      </c>
      <c r="AD1691" s="121"/>
      <c r="BO1691" s="72" t="s">
        <v>48</v>
      </c>
      <c r="BP1691" s="73" t="s">
        <v>4988</v>
      </c>
      <c r="BQ1691" s="75">
        <v>55000026</v>
      </c>
      <c r="BR1691" s="75">
        <v>55000026</v>
      </c>
      <c r="BS1691" s="75">
        <v>60000026</v>
      </c>
      <c r="BT1691" s="75">
        <v>65000026</v>
      </c>
      <c r="BU1691" s="75">
        <v>70000026</v>
      </c>
      <c r="BV1691" s="75">
        <v>75000026</v>
      </c>
      <c r="BW1691" s="75">
        <v>80000026</v>
      </c>
      <c r="BX1691" s="75">
        <v>85000026</v>
      </c>
      <c r="BY1691" s="75">
        <v>90000026</v>
      </c>
      <c r="BZ1691" s="75">
        <v>95000026</v>
      </c>
      <c r="CA1691" s="75">
        <v>100000026</v>
      </c>
    </row>
    <row r="1692" spans="14:79" ht="12" customHeight="1">
      <c r="N1692" s="119" t="s">
        <v>42</v>
      </c>
      <c r="O1692" s="120" t="s">
        <v>527</v>
      </c>
      <c r="P1692" s="122">
        <v>0</v>
      </c>
      <c r="Q1692" s="122">
        <v>0</v>
      </c>
      <c r="R1692" s="122">
        <v>0</v>
      </c>
      <c r="S1692" s="122">
        <v>0</v>
      </c>
      <c r="T1692" s="122">
        <v>0</v>
      </c>
      <c r="U1692" s="122">
        <v>170000026</v>
      </c>
      <c r="V1692" s="122">
        <v>180000026</v>
      </c>
      <c r="W1692" s="122">
        <v>190000026</v>
      </c>
      <c r="X1692" s="122">
        <v>205000026</v>
      </c>
      <c r="Y1692" s="122">
        <v>215000026</v>
      </c>
      <c r="Z1692" s="122">
        <v>225000026</v>
      </c>
      <c r="AA1692" s="122">
        <v>235000026</v>
      </c>
      <c r="AB1692" s="122">
        <v>0</v>
      </c>
      <c r="AC1692" s="122">
        <v>0</v>
      </c>
      <c r="AD1692" s="121"/>
      <c r="BO1692" s="72" t="s">
        <v>48</v>
      </c>
      <c r="BP1692" s="73" t="s">
        <v>4989</v>
      </c>
      <c r="BQ1692" s="75">
        <v>55000026</v>
      </c>
      <c r="BR1692" s="75">
        <v>55000026</v>
      </c>
      <c r="BS1692" s="75">
        <v>60000026</v>
      </c>
      <c r="BT1692" s="75">
        <v>65000026</v>
      </c>
      <c r="BU1692" s="75">
        <v>70000026</v>
      </c>
      <c r="BV1692" s="75">
        <v>75000026</v>
      </c>
      <c r="BW1692" s="75">
        <v>80000026</v>
      </c>
      <c r="BX1692" s="75">
        <v>85000026</v>
      </c>
      <c r="BY1692" s="75">
        <v>90000026</v>
      </c>
      <c r="BZ1692" s="75">
        <v>95000026</v>
      </c>
      <c r="CA1692" s="75">
        <v>100000026</v>
      </c>
    </row>
    <row r="1693" spans="14:79" ht="12" customHeight="1">
      <c r="N1693" s="119" t="s">
        <v>42</v>
      </c>
      <c r="O1693" s="120" t="s">
        <v>1832</v>
      </c>
      <c r="P1693" s="122">
        <v>0</v>
      </c>
      <c r="Q1693" s="122">
        <v>0</v>
      </c>
      <c r="R1693" s="122">
        <v>0</v>
      </c>
      <c r="S1693" s="122">
        <v>0</v>
      </c>
      <c r="T1693" s="122">
        <v>0</v>
      </c>
      <c r="U1693" s="122">
        <v>165000026</v>
      </c>
      <c r="V1693" s="122">
        <v>175000026</v>
      </c>
      <c r="W1693" s="122">
        <v>190000026</v>
      </c>
      <c r="X1693" s="122">
        <v>205000026</v>
      </c>
      <c r="Y1693" s="122">
        <v>235000026</v>
      </c>
      <c r="Z1693" s="122">
        <v>245000026</v>
      </c>
      <c r="AA1693" s="122">
        <v>265000026</v>
      </c>
      <c r="AB1693" s="122">
        <v>285000026</v>
      </c>
      <c r="AC1693" s="122">
        <v>0</v>
      </c>
      <c r="AD1693" s="121"/>
      <c r="BO1693" s="72" t="s">
        <v>48</v>
      </c>
      <c r="BP1693" s="73" t="s">
        <v>4990</v>
      </c>
      <c r="BQ1693" s="75">
        <v>55000026</v>
      </c>
      <c r="BR1693" s="75">
        <v>60000026</v>
      </c>
      <c r="BS1693" s="75">
        <v>65000026</v>
      </c>
      <c r="BT1693" s="75">
        <v>70000026</v>
      </c>
      <c r="BU1693" s="75">
        <v>75000026</v>
      </c>
      <c r="BV1693" s="75">
        <v>80000026</v>
      </c>
      <c r="BW1693" s="75">
        <v>85000026</v>
      </c>
      <c r="BX1693" s="75">
        <v>90000026</v>
      </c>
      <c r="BY1693" s="75">
        <v>95000026</v>
      </c>
      <c r="BZ1693" s="75">
        <v>100000026</v>
      </c>
      <c r="CA1693" s="75">
        <v>105000026</v>
      </c>
    </row>
    <row r="1694" spans="14:79" ht="12" customHeight="1">
      <c r="N1694" s="119" t="s">
        <v>42</v>
      </c>
      <c r="O1694" s="120" t="s">
        <v>3317</v>
      </c>
      <c r="P1694" s="122">
        <v>0</v>
      </c>
      <c r="Q1694" s="122">
        <v>0</v>
      </c>
      <c r="R1694" s="122">
        <v>0</v>
      </c>
      <c r="S1694" s="122">
        <v>0</v>
      </c>
      <c r="T1694" s="122">
        <v>0</v>
      </c>
      <c r="U1694" s="122">
        <v>160000026</v>
      </c>
      <c r="V1694" s="122">
        <v>175000026</v>
      </c>
      <c r="W1694" s="122">
        <v>180000026</v>
      </c>
      <c r="X1694" s="122">
        <v>185000026</v>
      </c>
      <c r="Y1694" s="122">
        <v>190000026</v>
      </c>
      <c r="Z1694" s="122">
        <v>205000026</v>
      </c>
      <c r="AA1694" s="122">
        <v>215000026</v>
      </c>
      <c r="AB1694" s="122">
        <v>0</v>
      </c>
      <c r="AC1694" s="122">
        <v>0</v>
      </c>
      <c r="AD1694" s="121"/>
      <c r="BO1694" s="72" t="s">
        <v>48</v>
      </c>
      <c r="BP1694" s="73" t="s">
        <v>4991</v>
      </c>
      <c r="BQ1694" s="75">
        <v>55000026</v>
      </c>
      <c r="BR1694" s="75">
        <v>60000026</v>
      </c>
      <c r="BS1694" s="75">
        <v>65000026</v>
      </c>
      <c r="BT1694" s="75">
        <v>70000026</v>
      </c>
      <c r="BU1694" s="75">
        <v>75000026</v>
      </c>
      <c r="BV1694" s="75">
        <v>80000026</v>
      </c>
      <c r="BW1694" s="75">
        <v>85000026</v>
      </c>
      <c r="BX1694" s="75">
        <v>90000026</v>
      </c>
      <c r="BY1694" s="75">
        <v>95000026</v>
      </c>
      <c r="BZ1694" s="75">
        <v>100000026</v>
      </c>
      <c r="CA1694" s="75">
        <v>105000026</v>
      </c>
    </row>
    <row r="1695" spans="14:79" ht="12" customHeight="1">
      <c r="N1695" s="119" t="s">
        <v>42</v>
      </c>
      <c r="O1695" s="120" t="s">
        <v>2315</v>
      </c>
      <c r="P1695" s="122">
        <v>0</v>
      </c>
      <c r="Q1695" s="122">
        <v>0</v>
      </c>
      <c r="R1695" s="122">
        <v>0</v>
      </c>
      <c r="S1695" s="122">
        <v>0</v>
      </c>
      <c r="T1695" s="122">
        <v>0</v>
      </c>
      <c r="U1695" s="122">
        <v>0</v>
      </c>
      <c r="V1695" s="122">
        <v>0</v>
      </c>
      <c r="W1695" s="122">
        <v>0</v>
      </c>
      <c r="X1695" s="122">
        <v>185000026</v>
      </c>
      <c r="Y1695" s="122">
        <v>235000026</v>
      </c>
      <c r="Z1695" s="122">
        <v>245000026</v>
      </c>
      <c r="AA1695" s="122">
        <v>265000026</v>
      </c>
      <c r="AB1695" s="122">
        <v>285000026</v>
      </c>
      <c r="AC1695" s="122">
        <v>0</v>
      </c>
      <c r="AD1695" s="121"/>
      <c r="BO1695" s="72" t="s">
        <v>48</v>
      </c>
      <c r="BP1695" s="73" t="s">
        <v>4992</v>
      </c>
      <c r="BQ1695" s="75">
        <v>55000026</v>
      </c>
      <c r="BR1695" s="75">
        <v>55000026</v>
      </c>
      <c r="BS1695" s="75">
        <v>60000026</v>
      </c>
      <c r="BT1695" s="75">
        <v>65000026</v>
      </c>
      <c r="BU1695" s="75">
        <v>70000026</v>
      </c>
      <c r="BV1695" s="75">
        <v>75000026</v>
      </c>
      <c r="BW1695" s="75">
        <v>80000026</v>
      </c>
      <c r="BX1695" s="75">
        <v>85000026</v>
      </c>
      <c r="BY1695" s="75">
        <v>90000026</v>
      </c>
      <c r="BZ1695" s="75">
        <v>95000026</v>
      </c>
      <c r="CA1695" s="75">
        <v>100000026</v>
      </c>
    </row>
    <row r="1696" spans="14:79" ht="12" customHeight="1">
      <c r="N1696" s="119" t="s">
        <v>42</v>
      </c>
      <c r="O1696" s="120" t="s">
        <v>2316</v>
      </c>
      <c r="P1696" s="122">
        <v>0</v>
      </c>
      <c r="Q1696" s="122">
        <v>0</v>
      </c>
      <c r="R1696" s="122">
        <v>0</v>
      </c>
      <c r="S1696" s="122">
        <v>0</v>
      </c>
      <c r="T1696" s="122">
        <v>0</v>
      </c>
      <c r="U1696" s="122">
        <v>150000026</v>
      </c>
      <c r="V1696" s="122">
        <v>160000026</v>
      </c>
      <c r="W1696" s="122">
        <v>170000026</v>
      </c>
      <c r="X1696" s="122">
        <v>180000026</v>
      </c>
      <c r="Y1696" s="122">
        <v>190000026</v>
      </c>
      <c r="Z1696" s="122">
        <v>200000026</v>
      </c>
      <c r="AA1696" s="122">
        <v>220000026</v>
      </c>
      <c r="AB1696" s="122">
        <v>240000026</v>
      </c>
      <c r="AC1696" s="122">
        <v>265000026</v>
      </c>
      <c r="AD1696" s="121"/>
      <c r="BO1696" s="72" t="s">
        <v>48</v>
      </c>
      <c r="BP1696" s="73" t="s">
        <v>4993</v>
      </c>
      <c r="BQ1696" s="75">
        <v>55000026</v>
      </c>
      <c r="BR1696" s="75">
        <v>60000026</v>
      </c>
      <c r="BS1696" s="75">
        <v>65000026</v>
      </c>
      <c r="BT1696" s="75">
        <v>70000026</v>
      </c>
      <c r="BU1696" s="75">
        <v>75000026</v>
      </c>
      <c r="BV1696" s="75">
        <v>80000026</v>
      </c>
      <c r="BW1696" s="75">
        <v>85000026</v>
      </c>
      <c r="BX1696" s="75">
        <v>90000026</v>
      </c>
      <c r="BY1696" s="75">
        <v>95000026</v>
      </c>
      <c r="BZ1696" s="75">
        <v>100000026</v>
      </c>
      <c r="CA1696" s="75">
        <v>105000026</v>
      </c>
    </row>
    <row r="1697" spans="14:79" ht="12" customHeight="1">
      <c r="N1697" s="119" t="s">
        <v>42</v>
      </c>
      <c r="O1697" s="120" t="s">
        <v>3318</v>
      </c>
      <c r="P1697" s="122">
        <v>0</v>
      </c>
      <c r="Q1697" s="122">
        <v>0</v>
      </c>
      <c r="R1697" s="122">
        <v>0</v>
      </c>
      <c r="S1697" s="122">
        <v>0</v>
      </c>
      <c r="T1697" s="122">
        <v>0</v>
      </c>
      <c r="U1697" s="122">
        <v>150000026</v>
      </c>
      <c r="V1697" s="122">
        <v>160000026</v>
      </c>
      <c r="W1697" s="122">
        <v>170000026</v>
      </c>
      <c r="X1697" s="122">
        <v>180000026</v>
      </c>
      <c r="Y1697" s="122">
        <v>190000026</v>
      </c>
      <c r="Z1697" s="122">
        <v>200000026</v>
      </c>
      <c r="AA1697" s="122">
        <v>220000026</v>
      </c>
      <c r="AB1697" s="122">
        <v>240000026</v>
      </c>
      <c r="AC1697" s="122">
        <v>0</v>
      </c>
      <c r="AD1697" s="121"/>
      <c r="BO1697" s="72" t="s">
        <v>48</v>
      </c>
      <c r="BP1697" s="73" t="s">
        <v>4994</v>
      </c>
      <c r="BQ1697" s="75">
        <v>55000026</v>
      </c>
      <c r="BR1697" s="75">
        <v>55000026</v>
      </c>
      <c r="BS1697" s="75">
        <v>60000026</v>
      </c>
      <c r="BT1697" s="75">
        <v>65000026</v>
      </c>
      <c r="BU1697" s="75">
        <v>70000026</v>
      </c>
      <c r="BV1697" s="75">
        <v>75000026</v>
      </c>
      <c r="BW1697" s="75">
        <v>80000026</v>
      </c>
      <c r="BX1697" s="75">
        <v>85000026</v>
      </c>
      <c r="BY1697" s="75">
        <v>90000026</v>
      </c>
      <c r="BZ1697" s="75">
        <v>95000026</v>
      </c>
      <c r="CA1697" s="75">
        <v>100000026</v>
      </c>
    </row>
    <row r="1698" spans="14:79" ht="12" customHeight="1">
      <c r="N1698" s="119" t="s">
        <v>42</v>
      </c>
      <c r="O1698" s="120" t="s">
        <v>2028</v>
      </c>
      <c r="P1698" s="122">
        <v>0</v>
      </c>
      <c r="Q1698" s="122">
        <v>0</v>
      </c>
      <c r="R1698" s="122">
        <v>0</v>
      </c>
      <c r="S1698" s="122">
        <v>0</v>
      </c>
      <c r="T1698" s="122">
        <v>0</v>
      </c>
      <c r="U1698" s="122">
        <v>0</v>
      </c>
      <c r="V1698" s="122">
        <v>0</v>
      </c>
      <c r="W1698" s="122">
        <v>0</v>
      </c>
      <c r="X1698" s="122">
        <v>190000026</v>
      </c>
      <c r="Y1698" s="122">
        <v>235000026</v>
      </c>
      <c r="Z1698" s="122">
        <v>245000026</v>
      </c>
      <c r="AA1698" s="122">
        <v>265000026</v>
      </c>
      <c r="AB1698" s="122">
        <v>285000026</v>
      </c>
      <c r="AC1698" s="122">
        <v>0</v>
      </c>
      <c r="AD1698" s="121"/>
      <c r="BO1698" s="72" t="s">
        <v>48</v>
      </c>
      <c r="BP1698" s="73" t="s">
        <v>4995</v>
      </c>
      <c r="BQ1698" s="75">
        <v>55000026</v>
      </c>
      <c r="BR1698" s="75">
        <v>55000026</v>
      </c>
      <c r="BS1698" s="75">
        <v>60000026</v>
      </c>
      <c r="BT1698" s="75">
        <v>65000026</v>
      </c>
      <c r="BU1698" s="75">
        <v>70000026</v>
      </c>
      <c r="BV1698" s="75">
        <v>75000026</v>
      </c>
      <c r="BW1698" s="75">
        <v>80000026</v>
      </c>
      <c r="BX1698" s="75">
        <v>85000026</v>
      </c>
      <c r="BY1698" s="75">
        <v>90000026</v>
      </c>
      <c r="BZ1698" s="75">
        <v>95000026</v>
      </c>
      <c r="CA1698" s="75">
        <v>100000026</v>
      </c>
    </row>
    <row r="1699" spans="14:79" ht="12" customHeight="1">
      <c r="N1699" s="119" t="s">
        <v>42</v>
      </c>
      <c r="O1699" s="120" t="s">
        <v>1920</v>
      </c>
      <c r="P1699" s="122">
        <v>0</v>
      </c>
      <c r="Q1699" s="122">
        <v>0</v>
      </c>
      <c r="R1699" s="122">
        <v>0</v>
      </c>
      <c r="S1699" s="122">
        <v>0</v>
      </c>
      <c r="T1699" s="122">
        <v>0</v>
      </c>
      <c r="U1699" s="122">
        <v>0</v>
      </c>
      <c r="V1699" s="122">
        <v>0</v>
      </c>
      <c r="W1699" s="122">
        <v>0</v>
      </c>
      <c r="X1699" s="122">
        <v>185000026</v>
      </c>
      <c r="Y1699" s="122">
        <v>235000026</v>
      </c>
      <c r="Z1699" s="122">
        <v>245000026</v>
      </c>
      <c r="AA1699" s="122">
        <v>265000026</v>
      </c>
      <c r="AB1699" s="122">
        <v>285000026</v>
      </c>
      <c r="AC1699" s="122">
        <v>0</v>
      </c>
      <c r="AD1699" s="121"/>
      <c r="BO1699" s="72" t="s">
        <v>48</v>
      </c>
      <c r="BP1699" s="73" t="s">
        <v>4996</v>
      </c>
      <c r="BQ1699" s="75">
        <v>55000026</v>
      </c>
      <c r="BR1699" s="75">
        <v>60000026</v>
      </c>
      <c r="BS1699" s="75">
        <v>65000026</v>
      </c>
      <c r="BT1699" s="75">
        <v>70000026</v>
      </c>
      <c r="BU1699" s="75">
        <v>75000026</v>
      </c>
      <c r="BV1699" s="75">
        <v>90000026</v>
      </c>
      <c r="BW1699" s="75">
        <v>115000026</v>
      </c>
      <c r="BX1699" s="75">
        <v>150000026</v>
      </c>
      <c r="BY1699" s="75">
        <v>165000026</v>
      </c>
      <c r="BZ1699" s="75">
        <v>170000026</v>
      </c>
      <c r="CA1699" s="75">
        <v>185000026</v>
      </c>
    </row>
    <row r="1700" spans="14:79" ht="12" customHeight="1">
      <c r="N1700" s="119" t="s">
        <v>42</v>
      </c>
      <c r="O1700" s="120" t="s">
        <v>2585</v>
      </c>
      <c r="P1700" s="122">
        <v>0</v>
      </c>
      <c r="Q1700" s="122">
        <v>0</v>
      </c>
      <c r="R1700" s="122">
        <v>0</v>
      </c>
      <c r="S1700" s="122">
        <v>0</v>
      </c>
      <c r="T1700" s="122">
        <v>0</v>
      </c>
      <c r="U1700" s="122">
        <v>0</v>
      </c>
      <c r="V1700" s="122">
        <v>0</v>
      </c>
      <c r="W1700" s="122">
        <v>180000026</v>
      </c>
      <c r="X1700" s="122">
        <v>190000026</v>
      </c>
      <c r="Y1700" s="122">
        <v>210000026</v>
      </c>
      <c r="Z1700" s="122">
        <v>230000026</v>
      </c>
      <c r="AA1700" s="122">
        <v>240000026</v>
      </c>
      <c r="AB1700" s="122">
        <v>265000026</v>
      </c>
      <c r="AC1700" s="122">
        <v>280000026</v>
      </c>
      <c r="AD1700" s="121"/>
      <c r="BO1700" s="72" t="s">
        <v>48</v>
      </c>
      <c r="BP1700" s="73" t="s">
        <v>4997</v>
      </c>
      <c r="BQ1700" s="75">
        <v>55000026</v>
      </c>
      <c r="BR1700" s="75">
        <v>60000026</v>
      </c>
      <c r="BS1700" s="75">
        <v>65000026</v>
      </c>
      <c r="BT1700" s="75">
        <v>70000026</v>
      </c>
      <c r="BU1700" s="75">
        <v>75000026</v>
      </c>
      <c r="BV1700" s="75">
        <v>80000026</v>
      </c>
      <c r="BW1700" s="75">
        <v>85000026</v>
      </c>
      <c r="BX1700" s="75">
        <v>90000026</v>
      </c>
      <c r="BY1700" s="75">
        <v>95000026</v>
      </c>
      <c r="BZ1700" s="75">
        <v>100000026</v>
      </c>
      <c r="CA1700" s="75">
        <v>105000026</v>
      </c>
    </row>
    <row r="1701" spans="14:79" ht="12" customHeight="1">
      <c r="N1701" s="119" t="s">
        <v>42</v>
      </c>
      <c r="O1701" s="120" t="s">
        <v>3350</v>
      </c>
      <c r="P1701" s="121"/>
      <c r="Q1701" s="121"/>
      <c r="R1701" s="121"/>
      <c r="S1701" s="121"/>
      <c r="T1701" s="121"/>
      <c r="U1701" s="121"/>
      <c r="V1701" s="121"/>
      <c r="W1701" s="122">
        <v>190000026</v>
      </c>
      <c r="X1701" s="121"/>
      <c r="Y1701" s="121"/>
      <c r="Z1701" s="121"/>
      <c r="AA1701" s="121"/>
      <c r="AB1701" s="121"/>
      <c r="AC1701" s="121"/>
      <c r="AD1701" s="121"/>
      <c r="BO1701" s="72" t="s">
        <v>48</v>
      </c>
      <c r="BP1701" s="73" t="s">
        <v>4998</v>
      </c>
      <c r="BQ1701" s="75">
        <v>75000026</v>
      </c>
      <c r="BR1701" s="75">
        <v>80000026</v>
      </c>
      <c r="BS1701" s="75">
        <v>85000026</v>
      </c>
      <c r="BT1701" s="75">
        <v>90000026</v>
      </c>
      <c r="BU1701" s="75">
        <v>100000026</v>
      </c>
      <c r="BV1701" s="75">
        <v>105000026</v>
      </c>
      <c r="BW1701" s="75">
        <v>110000026</v>
      </c>
      <c r="BX1701" s="75">
        <v>115000026</v>
      </c>
      <c r="BY1701" s="75">
        <v>125000026</v>
      </c>
      <c r="BZ1701" s="75">
        <v>130000026</v>
      </c>
      <c r="CA1701" s="75">
        <v>145000026</v>
      </c>
    </row>
    <row r="1702" spans="14:79" ht="12" customHeight="1">
      <c r="N1702" s="119" t="s">
        <v>42</v>
      </c>
      <c r="O1702" s="120" t="s">
        <v>1782</v>
      </c>
      <c r="P1702" s="122">
        <v>0</v>
      </c>
      <c r="Q1702" s="122">
        <v>0</v>
      </c>
      <c r="R1702" s="122">
        <v>0</v>
      </c>
      <c r="S1702" s="122">
        <v>0</v>
      </c>
      <c r="T1702" s="122">
        <v>0</v>
      </c>
      <c r="U1702" s="122">
        <v>0</v>
      </c>
      <c r="V1702" s="122">
        <v>180000026</v>
      </c>
      <c r="W1702" s="122">
        <v>190000026</v>
      </c>
      <c r="X1702" s="122">
        <v>200000026</v>
      </c>
      <c r="Y1702" s="122">
        <v>205000026</v>
      </c>
      <c r="Z1702" s="122">
        <v>225000026</v>
      </c>
      <c r="AA1702" s="122">
        <v>240000026</v>
      </c>
      <c r="AB1702" s="122">
        <v>255000026</v>
      </c>
      <c r="AC1702" s="122">
        <v>260000026</v>
      </c>
      <c r="AD1702" s="121"/>
      <c r="BO1702" s="72" t="s">
        <v>48</v>
      </c>
      <c r="BP1702" s="73" t="s">
        <v>4999</v>
      </c>
      <c r="BQ1702" s="75">
        <v>55000026</v>
      </c>
      <c r="BR1702" s="75">
        <v>60000026</v>
      </c>
      <c r="BS1702" s="75">
        <v>65000026</v>
      </c>
      <c r="BT1702" s="75">
        <v>70000026</v>
      </c>
      <c r="BU1702" s="75">
        <v>75000026</v>
      </c>
      <c r="BV1702" s="75">
        <v>80000026</v>
      </c>
      <c r="BW1702" s="75">
        <v>85000026</v>
      </c>
      <c r="BX1702" s="75">
        <v>90000026</v>
      </c>
      <c r="BY1702" s="75">
        <v>95000026</v>
      </c>
      <c r="BZ1702" s="75">
        <v>100000026</v>
      </c>
      <c r="CA1702" s="75">
        <v>105000026</v>
      </c>
    </row>
    <row r="1703" spans="14:79" ht="12" customHeight="1">
      <c r="N1703" s="119" t="s">
        <v>42</v>
      </c>
      <c r="O1703" s="120" t="s">
        <v>1773</v>
      </c>
      <c r="P1703" s="122">
        <v>0</v>
      </c>
      <c r="Q1703" s="122">
        <v>0</v>
      </c>
      <c r="R1703" s="122">
        <v>0</v>
      </c>
      <c r="S1703" s="122">
        <v>0</v>
      </c>
      <c r="T1703" s="122">
        <v>0</v>
      </c>
      <c r="U1703" s="122">
        <v>0</v>
      </c>
      <c r="V1703" s="122">
        <v>0</v>
      </c>
      <c r="W1703" s="122">
        <v>0</v>
      </c>
      <c r="X1703" s="122">
        <v>0</v>
      </c>
      <c r="Y1703" s="122">
        <v>270000026</v>
      </c>
      <c r="Z1703" s="122">
        <v>280000026</v>
      </c>
      <c r="AA1703" s="122">
        <v>295000026</v>
      </c>
      <c r="AB1703" s="122">
        <v>310000026</v>
      </c>
      <c r="AC1703" s="122">
        <v>0</v>
      </c>
      <c r="AD1703" s="121"/>
      <c r="BO1703" s="72" t="s">
        <v>48</v>
      </c>
      <c r="BP1703" s="73" t="s">
        <v>5000</v>
      </c>
      <c r="BQ1703" s="75">
        <v>55000026</v>
      </c>
      <c r="BR1703" s="75">
        <v>60000026</v>
      </c>
      <c r="BS1703" s="75">
        <v>65000026</v>
      </c>
      <c r="BT1703" s="75">
        <v>70000026</v>
      </c>
      <c r="BU1703" s="75">
        <v>75000026</v>
      </c>
      <c r="BV1703" s="75">
        <v>80000026</v>
      </c>
      <c r="BW1703" s="75">
        <v>85000026</v>
      </c>
      <c r="BX1703" s="75">
        <v>90000026</v>
      </c>
      <c r="BY1703" s="75">
        <v>95000026</v>
      </c>
      <c r="BZ1703" s="75">
        <v>100000026</v>
      </c>
      <c r="CA1703" s="75">
        <v>105000026</v>
      </c>
    </row>
    <row r="1704" spans="14:79" ht="12" customHeight="1">
      <c r="N1704" s="119" t="s">
        <v>42</v>
      </c>
      <c r="O1704" s="120" t="s">
        <v>1821</v>
      </c>
      <c r="P1704" s="122">
        <v>0</v>
      </c>
      <c r="Q1704" s="122">
        <v>0</v>
      </c>
      <c r="R1704" s="122">
        <v>0</v>
      </c>
      <c r="S1704" s="122">
        <v>0</v>
      </c>
      <c r="T1704" s="122">
        <v>0</v>
      </c>
      <c r="U1704" s="122">
        <v>0</v>
      </c>
      <c r="V1704" s="122">
        <v>0</v>
      </c>
      <c r="W1704" s="122">
        <v>190000026</v>
      </c>
      <c r="X1704" s="122">
        <v>245000026</v>
      </c>
      <c r="Y1704" s="122">
        <v>270000026</v>
      </c>
      <c r="Z1704" s="122">
        <v>275000026</v>
      </c>
      <c r="AA1704" s="122">
        <v>280000026</v>
      </c>
      <c r="AB1704" s="122">
        <v>285000026</v>
      </c>
      <c r="AC1704" s="122">
        <v>290000026</v>
      </c>
      <c r="AD1704" s="121"/>
      <c r="BO1704" s="72" t="s">
        <v>48</v>
      </c>
      <c r="BP1704" s="73" t="s">
        <v>5001</v>
      </c>
      <c r="BQ1704" s="75">
        <v>55000026</v>
      </c>
      <c r="BR1704" s="75">
        <v>60000026</v>
      </c>
      <c r="BS1704" s="75">
        <v>65000026</v>
      </c>
      <c r="BT1704" s="75">
        <v>70000026</v>
      </c>
      <c r="BU1704" s="75">
        <v>75000026</v>
      </c>
      <c r="BV1704" s="75">
        <v>80000026</v>
      </c>
      <c r="BW1704" s="75">
        <v>85000026</v>
      </c>
      <c r="BX1704" s="75">
        <v>90000026</v>
      </c>
      <c r="BY1704" s="75">
        <v>95000026</v>
      </c>
      <c r="BZ1704" s="75">
        <v>100000026</v>
      </c>
      <c r="CA1704" s="75">
        <v>105000026</v>
      </c>
    </row>
    <row r="1705" spans="14:79" ht="12" customHeight="1">
      <c r="N1705" s="119" t="s">
        <v>42</v>
      </c>
      <c r="O1705" s="120" t="s">
        <v>2049</v>
      </c>
      <c r="P1705" s="122">
        <v>0</v>
      </c>
      <c r="Q1705" s="122">
        <v>0</v>
      </c>
      <c r="R1705" s="122">
        <v>0</v>
      </c>
      <c r="S1705" s="122">
        <v>0</v>
      </c>
      <c r="T1705" s="122">
        <v>0</v>
      </c>
      <c r="U1705" s="122">
        <v>0</v>
      </c>
      <c r="V1705" s="122">
        <v>0</v>
      </c>
      <c r="W1705" s="122">
        <v>0</v>
      </c>
      <c r="X1705" s="122">
        <v>0</v>
      </c>
      <c r="Y1705" s="122">
        <v>250000026</v>
      </c>
      <c r="Z1705" s="122">
        <v>265000026</v>
      </c>
      <c r="AA1705" s="122">
        <v>285000026</v>
      </c>
      <c r="AB1705" s="122">
        <v>305000026</v>
      </c>
      <c r="AC1705" s="122">
        <v>0</v>
      </c>
      <c r="AD1705" s="121"/>
      <c r="BO1705" s="72" t="s">
        <v>48</v>
      </c>
      <c r="BP1705" s="73" t="s">
        <v>5002</v>
      </c>
      <c r="BQ1705" s="75">
        <v>60000026</v>
      </c>
      <c r="BR1705" s="75">
        <v>65000026</v>
      </c>
      <c r="BS1705" s="75">
        <v>70000026</v>
      </c>
      <c r="BT1705" s="75">
        <v>75000026</v>
      </c>
      <c r="BU1705" s="75">
        <v>80000026</v>
      </c>
      <c r="BV1705" s="75">
        <v>85000026</v>
      </c>
      <c r="BW1705" s="75">
        <v>90000026</v>
      </c>
      <c r="BX1705" s="75">
        <v>110000026</v>
      </c>
      <c r="BY1705" s="75">
        <v>115000026</v>
      </c>
      <c r="BZ1705" s="75">
        <v>125000026</v>
      </c>
      <c r="CA1705" s="75">
        <v>130000026</v>
      </c>
    </row>
    <row r="1706" spans="14:79" ht="12" customHeight="1">
      <c r="N1706" s="119" t="s">
        <v>42</v>
      </c>
      <c r="O1706" s="120" t="s">
        <v>1816</v>
      </c>
      <c r="P1706" s="122">
        <v>0</v>
      </c>
      <c r="Q1706" s="122">
        <v>0</v>
      </c>
      <c r="R1706" s="122">
        <v>0</v>
      </c>
      <c r="S1706" s="122">
        <v>0</v>
      </c>
      <c r="T1706" s="122">
        <v>0</v>
      </c>
      <c r="U1706" s="122">
        <v>0</v>
      </c>
      <c r="V1706" s="122">
        <v>0</v>
      </c>
      <c r="W1706" s="122">
        <v>195000026</v>
      </c>
      <c r="X1706" s="122">
        <v>210000026</v>
      </c>
      <c r="Y1706" s="122">
        <v>225000026</v>
      </c>
      <c r="Z1706" s="122">
        <v>235000026</v>
      </c>
      <c r="AA1706" s="122">
        <v>245000026</v>
      </c>
      <c r="AB1706" s="122">
        <v>265000026</v>
      </c>
      <c r="AC1706" s="122">
        <v>0</v>
      </c>
      <c r="AD1706" s="121"/>
      <c r="BO1706" s="72" t="s">
        <v>48</v>
      </c>
      <c r="BP1706" s="73" t="s">
        <v>5003</v>
      </c>
      <c r="BQ1706" s="75">
        <v>55000026</v>
      </c>
      <c r="BR1706" s="75">
        <v>60000026</v>
      </c>
      <c r="BS1706" s="75">
        <v>65000026</v>
      </c>
      <c r="BT1706" s="75">
        <v>70000026</v>
      </c>
      <c r="BU1706" s="75">
        <v>75000026</v>
      </c>
      <c r="BV1706" s="75">
        <v>80000026</v>
      </c>
      <c r="BW1706" s="75">
        <v>85000026</v>
      </c>
      <c r="BX1706" s="75">
        <v>90000026</v>
      </c>
      <c r="BY1706" s="75">
        <v>95000026</v>
      </c>
      <c r="BZ1706" s="75">
        <v>100000026</v>
      </c>
      <c r="CA1706" s="75">
        <v>105000026</v>
      </c>
    </row>
    <row r="1707" spans="14:79" ht="12" customHeight="1">
      <c r="N1707" s="119" t="s">
        <v>42</v>
      </c>
      <c r="O1707" s="120" t="s">
        <v>3416</v>
      </c>
      <c r="P1707" s="121"/>
      <c r="Q1707" s="121"/>
      <c r="R1707" s="121"/>
      <c r="S1707" s="121"/>
      <c r="T1707" s="121"/>
      <c r="U1707" s="121"/>
      <c r="V1707" s="121"/>
      <c r="W1707" s="121"/>
      <c r="X1707" s="121"/>
      <c r="Y1707" s="121"/>
      <c r="Z1707" s="121"/>
      <c r="AA1707" s="121"/>
      <c r="AB1707" s="122">
        <v>265000026</v>
      </c>
      <c r="AC1707" s="121"/>
      <c r="AD1707" s="121"/>
      <c r="BO1707" s="72" t="s">
        <v>48</v>
      </c>
      <c r="BP1707" s="73" t="s">
        <v>5004</v>
      </c>
      <c r="BQ1707" s="75">
        <v>55000026</v>
      </c>
      <c r="BR1707" s="75">
        <v>60000026</v>
      </c>
      <c r="BS1707" s="75">
        <v>65000026</v>
      </c>
      <c r="BT1707" s="75">
        <v>70000026</v>
      </c>
      <c r="BU1707" s="75">
        <v>75000026</v>
      </c>
      <c r="BV1707" s="75">
        <v>80000026</v>
      </c>
      <c r="BW1707" s="75">
        <v>85000026</v>
      </c>
      <c r="BX1707" s="75">
        <v>90000026</v>
      </c>
      <c r="BY1707" s="75">
        <v>95000026</v>
      </c>
      <c r="BZ1707" s="75">
        <v>100000026</v>
      </c>
      <c r="CA1707" s="75">
        <v>105000026</v>
      </c>
    </row>
    <row r="1708" spans="14:79" ht="12" customHeight="1">
      <c r="N1708" s="119" t="s">
        <v>42</v>
      </c>
      <c r="O1708" s="120" t="s">
        <v>2312</v>
      </c>
      <c r="P1708" s="122">
        <v>0</v>
      </c>
      <c r="Q1708" s="122">
        <v>0</v>
      </c>
      <c r="R1708" s="122">
        <v>0</v>
      </c>
      <c r="S1708" s="122">
        <v>0</v>
      </c>
      <c r="T1708" s="122">
        <v>0</v>
      </c>
      <c r="U1708" s="122">
        <v>0</v>
      </c>
      <c r="V1708" s="122">
        <v>0</v>
      </c>
      <c r="W1708" s="122">
        <v>0</v>
      </c>
      <c r="X1708" s="122">
        <v>0</v>
      </c>
      <c r="Y1708" s="122">
        <v>265000026</v>
      </c>
      <c r="Z1708" s="122">
        <v>275000026</v>
      </c>
      <c r="AA1708" s="122">
        <v>285000026</v>
      </c>
      <c r="AB1708" s="122">
        <v>305000026</v>
      </c>
      <c r="AC1708" s="122">
        <v>0</v>
      </c>
      <c r="AD1708" s="121"/>
      <c r="BO1708" s="72" t="s">
        <v>48</v>
      </c>
      <c r="BP1708" s="73" t="s">
        <v>5005</v>
      </c>
      <c r="BQ1708" s="75">
        <v>55000026</v>
      </c>
      <c r="BR1708" s="75">
        <v>60000026</v>
      </c>
      <c r="BS1708" s="75">
        <v>65000026</v>
      </c>
      <c r="BT1708" s="75">
        <v>70000026</v>
      </c>
      <c r="BU1708" s="75">
        <v>75000026</v>
      </c>
      <c r="BV1708" s="75">
        <v>80000026</v>
      </c>
      <c r="BW1708" s="75">
        <v>85000026</v>
      </c>
      <c r="BX1708" s="75">
        <v>90000026</v>
      </c>
      <c r="BY1708" s="75">
        <v>95000026</v>
      </c>
      <c r="BZ1708" s="75">
        <v>100000026</v>
      </c>
      <c r="CA1708" s="75">
        <v>105000026</v>
      </c>
    </row>
    <row r="1709" spans="14:79" ht="12" customHeight="1">
      <c r="N1709" s="119" t="s">
        <v>42</v>
      </c>
      <c r="O1709" s="120" t="s">
        <v>1988</v>
      </c>
      <c r="P1709" s="122">
        <v>0</v>
      </c>
      <c r="Q1709" s="122">
        <v>0</v>
      </c>
      <c r="R1709" s="122">
        <v>0</v>
      </c>
      <c r="S1709" s="122">
        <v>0</v>
      </c>
      <c r="T1709" s="122">
        <v>0</v>
      </c>
      <c r="U1709" s="122">
        <v>0</v>
      </c>
      <c r="V1709" s="122">
        <v>0</v>
      </c>
      <c r="W1709" s="122">
        <v>0</v>
      </c>
      <c r="X1709" s="122">
        <v>0</v>
      </c>
      <c r="Y1709" s="122">
        <v>245000026</v>
      </c>
      <c r="Z1709" s="122">
        <v>260000026</v>
      </c>
      <c r="AA1709" s="122">
        <v>285000026</v>
      </c>
      <c r="AB1709" s="122">
        <v>305000026</v>
      </c>
      <c r="AC1709" s="122">
        <v>0</v>
      </c>
      <c r="AD1709" s="121"/>
      <c r="BO1709" s="72" t="s">
        <v>48</v>
      </c>
      <c r="BP1709" s="73" t="s">
        <v>5006</v>
      </c>
      <c r="BQ1709" s="75">
        <v>55000026</v>
      </c>
      <c r="BR1709" s="75">
        <v>60000026</v>
      </c>
      <c r="BS1709" s="75">
        <v>65000026</v>
      </c>
      <c r="BT1709" s="75">
        <v>70000026</v>
      </c>
      <c r="BU1709" s="75">
        <v>75000026</v>
      </c>
      <c r="BV1709" s="75">
        <v>80000026</v>
      </c>
      <c r="BW1709" s="75">
        <v>85000026</v>
      </c>
      <c r="BX1709" s="75">
        <v>90000026</v>
      </c>
      <c r="BY1709" s="75">
        <v>95000026</v>
      </c>
      <c r="BZ1709" s="75">
        <v>100000026</v>
      </c>
      <c r="CA1709" s="75">
        <v>105000026</v>
      </c>
    </row>
    <row r="1710" spans="14:79" ht="12" customHeight="1">
      <c r="N1710" s="119" t="s">
        <v>42</v>
      </c>
      <c r="O1710" s="120" t="s">
        <v>3319</v>
      </c>
      <c r="P1710" s="122">
        <v>0</v>
      </c>
      <c r="Q1710" s="122">
        <v>0</v>
      </c>
      <c r="R1710" s="122">
        <v>0</v>
      </c>
      <c r="S1710" s="122">
        <v>0</v>
      </c>
      <c r="T1710" s="122">
        <v>0</v>
      </c>
      <c r="U1710" s="122">
        <v>0</v>
      </c>
      <c r="V1710" s="122">
        <v>170000026</v>
      </c>
      <c r="W1710" s="122">
        <v>175000026</v>
      </c>
      <c r="X1710" s="122">
        <v>180000026</v>
      </c>
      <c r="Y1710" s="122">
        <v>185000026</v>
      </c>
      <c r="Z1710" s="122">
        <v>190000026</v>
      </c>
      <c r="AA1710" s="122">
        <v>205000026</v>
      </c>
      <c r="AB1710" s="122">
        <v>215000026</v>
      </c>
      <c r="AC1710" s="122">
        <v>0</v>
      </c>
      <c r="AD1710" s="121"/>
      <c r="BO1710" s="72" t="s">
        <v>48</v>
      </c>
      <c r="BP1710" s="73" t="s">
        <v>5007</v>
      </c>
      <c r="BQ1710" s="75">
        <v>55000026</v>
      </c>
      <c r="BR1710" s="75">
        <v>55000026</v>
      </c>
      <c r="BS1710" s="75">
        <v>60000026</v>
      </c>
      <c r="BT1710" s="75">
        <v>65000026</v>
      </c>
      <c r="BU1710" s="75">
        <v>70000026</v>
      </c>
      <c r="BV1710" s="75">
        <v>75000026</v>
      </c>
      <c r="BW1710" s="75">
        <v>80000026</v>
      </c>
      <c r="BX1710" s="75">
        <v>85000026</v>
      </c>
      <c r="BY1710" s="75">
        <v>90000026</v>
      </c>
      <c r="BZ1710" s="75">
        <v>95000026</v>
      </c>
      <c r="CA1710" s="75">
        <v>100000026</v>
      </c>
    </row>
    <row r="1711" spans="14:79" ht="12" customHeight="1">
      <c r="N1711" s="119" t="s">
        <v>42</v>
      </c>
      <c r="O1711" s="120" t="s">
        <v>1839</v>
      </c>
      <c r="P1711" s="122">
        <v>0</v>
      </c>
      <c r="Q1711" s="122">
        <v>0</v>
      </c>
      <c r="R1711" s="122">
        <v>0</v>
      </c>
      <c r="S1711" s="122">
        <v>0</v>
      </c>
      <c r="T1711" s="122">
        <v>0</v>
      </c>
      <c r="U1711" s="122">
        <v>175000026</v>
      </c>
      <c r="V1711" s="122">
        <v>180000026</v>
      </c>
      <c r="W1711" s="122">
        <v>190000026</v>
      </c>
      <c r="X1711" s="122">
        <v>195000026</v>
      </c>
      <c r="Y1711" s="122">
        <v>205000026</v>
      </c>
      <c r="Z1711" s="122">
        <v>210000026</v>
      </c>
      <c r="AA1711" s="122">
        <v>215000026</v>
      </c>
      <c r="AB1711" s="122">
        <v>220000026</v>
      </c>
      <c r="AC1711" s="122">
        <v>0</v>
      </c>
      <c r="AD1711" s="121"/>
      <c r="BO1711" s="72" t="s">
        <v>48</v>
      </c>
      <c r="BP1711" s="73" t="s">
        <v>5008</v>
      </c>
      <c r="BQ1711" s="75">
        <v>55000026</v>
      </c>
      <c r="BR1711" s="75">
        <v>55000026</v>
      </c>
      <c r="BS1711" s="75">
        <v>60000026</v>
      </c>
      <c r="BT1711" s="75">
        <v>65000026</v>
      </c>
      <c r="BU1711" s="75">
        <v>70000026</v>
      </c>
      <c r="BV1711" s="75">
        <v>75000026</v>
      </c>
      <c r="BW1711" s="75">
        <v>80000026</v>
      </c>
      <c r="BX1711" s="75">
        <v>85000026</v>
      </c>
      <c r="BY1711" s="75">
        <v>90000026</v>
      </c>
      <c r="BZ1711" s="75">
        <v>95000026</v>
      </c>
      <c r="CA1711" s="75">
        <v>100000026</v>
      </c>
    </row>
    <row r="1712" spans="14:79" ht="12" customHeight="1">
      <c r="N1712" s="119" t="s">
        <v>42</v>
      </c>
      <c r="O1712" s="120" t="s">
        <v>571</v>
      </c>
      <c r="P1712" s="122">
        <v>0</v>
      </c>
      <c r="Q1712" s="122">
        <v>0</v>
      </c>
      <c r="R1712" s="122">
        <v>0</v>
      </c>
      <c r="S1712" s="122">
        <v>0</v>
      </c>
      <c r="T1712" s="122">
        <v>0</v>
      </c>
      <c r="U1712" s="122">
        <v>170000026</v>
      </c>
      <c r="V1712" s="122">
        <v>180000026</v>
      </c>
      <c r="W1712" s="122">
        <v>185000026</v>
      </c>
      <c r="X1712" s="122">
        <v>190000026</v>
      </c>
      <c r="Y1712" s="122">
        <v>195000026</v>
      </c>
      <c r="Z1712" s="122">
        <v>205000026</v>
      </c>
      <c r="AA1712" s="122">
        <v>215000026</v>
      </c>
      <c r="AB1712" s="122">
        <v>225000026</v>
      </c>
      <c r="AC1712" s="122">
        <v>235000026</v>
      </c>
      <c r="AD1712" s="121"/>
      <c r="BO1712" s="72" t="s">
        <v>48</v>
      </c>
      <c r="BP1712" s="73" t="s">
        <v>5009</v>
      </c>
      <c r="BQ1712" s="75">
        <v>55000026</v>
      </c>
      <c r="BR1712" s="75">
        <v>60000026</v>
      </c>
      <c r="BS1712" s="75">
        <v>65000026</v>
      </c>
      <c r="BT1712" s="75">
        <v>70000026</v>
      </c>
      <c r="BU1712" s="75">
        <v>75000026</v>
      </c>
      <c r="BV1712" s="75">
        <v>80000026</v>
      </c>
      <c r="BW1712" s="75">
        <v>85000026</v>
      </c>
      <c r="BX1712" s="75">
        <v>90000026</v>
      </c>
      <c r="BY1712" s="75">
        <v>95000026</v>
      </c>
      <c r="BZ1712" s="75">
        <v>100000026</v>
      </c>
      <c r="CA1712" s="75">
        <v>105000026</v>
      </c>
    </row>
    <row r="1713" spans="14:79" ht="12" customHeight="1">
      <c r="N1713" s="119" t="s">
        <v>42</v>
      </c>
      <c r="O1713" s="120" t="s">
        <v>2566</v>
      </c>
      <c r="P1713" s="122">
        <v>0</v>
      </c>
      <c r="Q1713" s="122">
        <v>0</v>
      </c>
      <c r="R1713" s="122">
        <v>0</v>
      </c>
      <c r="S1713" s="122">
        <v>0</v>
      </c>
      <c r="T1713" s="122">
        <v>0</v>
      </c>
      <c r="U1713" s="122">
        <v>175000026</v>
      </c>
      <c r="V1713" s="122">
        <v>180000026</v>
      </c>
      <c r="W1713" s="122">
        <v>185000026</v>
      </c>
      <c r="X1713" s="122">
        <v>190000026</v>
      </c>
      <c r="Y1713" s="122">
        <v>195000026</v>
      </c>
      <c r="Z1713" s="122">
        <v>200000026</v>
      </c>
      <c r="AA1713" s="122">
        <v>205000026</v>
      </c>
      <c r="AB1713" s="122">
        <v>0</v>
      </c>
      <c r="AC1713" s="122">
        <v>0</v>
      </c>
      <c r="AD1713" s="121"/>
      <c r="BO1713" s="72" t="s">
        <v>48</v>
      </c>
      <c r="BP1713" s="73" t="s">
        <v>5010</v>
      </c>
      <c r="BQ1713" s="75">
        <v>55000026</v>
      </c>
      <c r="BR1713" s="75">
        <v>55000026</v>
      </c>
      <c r="BS1713" s="75">
        <v>60000026</v>
      </c>
      <c r="BT1713" s="75">
        <v>65000026</v>
      </c>
      <c r="BU1713" s="75">
        <v>70000026</v>
      </c>
      <c r="BV1713" s="75">
        <v>75000026</v>
      </c>
      <c r="BW1713" s="75">
        <v>80000026</v>
      </c>
      <c r="BX1713" s="75">
        <v>85000026</v>
      </c>
      <c r="BY1713" s="75">
        <v>90000026</v>
      </c>
      <c r="BZ1713" s="75">
        <v>95000026</v>
      </c>
      <c r="CA1713" s="75">
        <v>100000026</v>
      </c>
    </row>
    <row r="1714" spans="14:79" ht="12" customHeight="1">
      <c r="N1714" s="119" t="s">
        <v>42</v>
      </c>
      <c r="O1714" s="120" t="s">
        <v>2567</v>
      </c>
      <c r="P1714" s="122">
        <v>0</v>
      </c>
      <c r="Q1714" s="122">
        <v>0</v>
      </c>
      <c r="R1714" s="122">
        <v>0</v>
      </c>
      <c r="S1714" s="122">
        <v>0</v>
      </c>
      <c r="T1714" s="122">
        <v>0</v>
      </c>
      <c r="U1714" s="122">
        <v>175000026</v>
      </c>
      <c r="V1714" s="122">
        <v>180000026</v>
      </c>
      <c r="W1714" s="122">
        <v>185000026</v>
      </c>
      <c r="X1714" s="122">
        <v>190000026</v>
      </c>
      <c r="Y1714" s="122">
        <v>195000026</v>
      </c>
      <c r="Z1714" s="122">
        <v>200000026</v>
      </c>
      <c r="AA1714" s="122">
        <v>205000026</v>
      </c>
      <c r="AB1714" s="122">
        <v>0</v>
      </c>
      <c r="AC1714" s="122">
        <v>0</v>
      </c>
      <c r="AD1714" s="121"/>
      <c r="BO1714" s="72" t="s">
        <v>48</v>
      </c>
      <c r="BP1714" s="73" t="s">
        <v>5011</v>
      </c>
      <c r="BQ1714" s="75">
        <v>55000026</v>
      </c>
      <c r="BR1714" s="75">
        <v>55000026</v>
      </c>
      <c r="BS1714" s="75">
        <v>60000026</v>
      </c>
      <c r="BT1714" s="75">
        <v>65000026</v>
      </c>
      <c r="BU1714" s="75">
        <v>70000026</v>
      </c>
      <c r="BV1714" s="75">
        <v>75000026</v>
      </c>
      <c r="BW1714" s="75">
        <v>80000026</v>
      </c>
      <c r="BX1714" s="75">
        <v>85000026</v>
      </c>
      <c r="BY1714" s="75">
        <v>90000026</v>
      </c>
      <c r="BZ1714" s="75">
        <v>95000026</v>
      </c>
      <c r="CA1714" s="75">
        <v>100000026</v>
      </c>
    </row>
    <row r="1715" spans="14:79" ht="12" customHeight="1">
      <c r="N1715" s="119" t="s">
        <v>42</v>
      </c>
      <c r="O1715" s="120" t="s">
        <v>408</v>
      </c>
      <c r="P1715" s="122">
        <v>0</v>
      </c>
      <c r="Q1715" s="122">
        <v>0</v>
      </c>
      <c r="R1715" s="122">
        <v>0</v>
      </c>
      <c r="S1715" s="122">
        <v>0</v>
      </c>
      <c r="T1715" s="122">
        <v>0</v>
      </c>
      <c r="U1715" s="122">
        <v>170000026</v>
      </c>
      <c r="V1715" s="122">
        <v>175000026</v>
      </c>
      <c r="W1715" s="122">
        <v>180000026</v>
      </c>
      <c r="X1715" s="122">
        <v>185000026</v>
      </c>
      <c r="Y1715" s="122">
        <v>190000026</v>
      </c>
      <c r="Z1715" s="122">
        <v>195000026</v>
      </c>
      <c r="AA1715" s="122">
        <v>205000026</v>
      </c>
      <c r="AB1715" s="122">
        <v>220000026</v>
      </c>
      <c r="AC1715" s="122">
        <v>230000026</v>
      </c>
      <c r="AD1715" s="121"/>
      <c r="BO1715" s="72" t="s">
        <v>48</v>
      </c>
      <c r="BP1715" s="73" t="s">
        <v>5012</v>
      </c>
      <c r="BQ1715" s="75">
        <v>55000026</v>
      </c>
      <c r="BR1715" s="75">
        <v>55000026</v>
      </c>
      <c r="BS1715" s="75">
        <v>60000026</v>
      </c>
      <c r="BT1715" s="75">
        <v>65000026</v>
      </c>
      <c r="BU1715" s="75">
        <v>70000026</v>
      </c>
      <c r="BV1715" s="75">
        <v>75000026</v>
      </c>
      <c r="BW1715" s="75">
        <v>80000026</v>
      </c>
      <c r="BX1715" s="75">
        <v>85000026</v>
      </c>
      <c r="BY1715" s="75">
        <v>90000026</v>
      </c>
      <c r="BZ1715" s="75">
        <v>95000026</v>
      </c>
      <c r="CA1715" s="75">
        <v>100000026</v>
      </c>
    </row>
    <row r="1716" spans="14:79" ht="12" customHeight="1">
      <c r="N1716" s="119" t="s">
        <v>42</v>
      </c>
      <c r="O1716" s="120" t="s">
        <v>1551</v>
      </c>
      <c r="P1716" s="122">
        <v>0</v>
      </c>
      <c r="Q1716" s="122">
        <v>0</v>
      </c>
      <c r="R1716" s="122">
        <v>0</v>
      </c>
      <c r="S1716" s="122">
        <v>0</v>
      </c>
      <c r="T1716" s="122">
        <v>0</v>
      </c>
      <c r="U1716" s="122">
        <v>175000026</v>
      </c>
      <c r="V1716" s="122">
        <v>180000026</v>
      </c>
      <c r="W1716" s="122">
        <v>190000026</v>
      </c>
      <c r="X1716" s="122">
        <v>200000026</v>
      </c>
      <c r="Y1716" s="122">
        <v>210000026</v>
      </c>
      <c r="Z1716" s="122">
        <v>220000026</v>
      </c>
      <c r="AA1716" s="122">
        <v>230000026</v>
      </c>
      <c r="AB1716" s="122">
        <v>0</v>
      </c>
      <c r="AC1716" s="122">
        <v>0</v>
      </c>
      <c r="AD1716" s="121"/>
      <c r="BO1716" s="72" t="s">
        <v>48</v>
      </c>
      <c r="BP1716" s="73" t="s">
        <v>5013</v>
      </c>
      <c r="BQ1716" s="75">
        <v>55000026</v>
      </c>
      <c r="BR1716" s="75">
        <v>55000026</v>
      </c>
      <c r="BS1716" s="75">
        <v>60000026</v>
      </c>
      <c r="BT1716" s="75">
        <v>65000026</v>
      </c>
      <c r="BU1716" s="75">
        <v>70000026</v>
      </c>
      <c r="BV1716" s="75">
        <v>75000026</v>
      </c>
      <c r="BW1716" s="75">
        <v>80000026</v>
      </c>
      <c r="BX1716" s="75">
        <v>85000026</v>
      </c>
      <c r="BY1716" s="75">
        <v>90000026</v>
      </c>
      <c r="BZ1716" s="75">
        <v>95000026</v>
      </c>
      <c r="CA1716" s="75">
        <v>100000026</v>
      </c>
    </row>
    <row r="1717" spans="14:79" ht="12" customHeight="1">
      <c r="N1717" s="119" t="s">
        <v>42</v>
      </c>
      <c r="O1717" s="120" t="s">
        <v>1552</v>
      </c>
      <c r="P1717" s="122">
        <v>0</v>
      </c>
      <c r="Q1717" s="122">
        <v>0</v>
      </c>
      <c r="R1717" s="122">
        <v>0</v>
      </c>
      <c r="S1717" s="122">
        <v>0</v>
      </c>
      <c r="T1717" s="122">
        <v>0</v>
      </c>
      <c r="U1717" s="122">
        <v>175000026</v>
      </c>
      <c r="V1717" s="122">
        <v>180000026</v>
      </c>
      <c r="W1717" s="122">
        <v>190000026</v>
      </c>
      <c r="X1717" s="122">
        <v>200000026</v>
      </c>
      <c r="Y1717" s="122">
        <v>210000026</v>
      </c>
      <c r="Z1717" s="122">
        <v>220000026</v>
      </c>
      <c r="AA1717" s="122">
        <v>230000026</v>
      </c>
      <c r="AB1717" s="122">
        <v>0</v>
      </c>
      <c r="AC1717" s="122">
        <v>0</v>
      </c>
      <c r="AD1717" s="121"/>
      <c r="BO1717" s="72" t="s">
        <v>48</v>
      </c>
      <c r="BP1717" s="73" t="s">
        <v>5014</v>
      </c>
      <c r="BQ1717" s="75">
        <v>55000026</v>
      </c>
      <c r="BR1717" s="75">
        <v>55000026</v>
      </c>
      <c r="BS1717" s="75">
        <v>60000026</v>
      </c>
      <c r="BT1717" s="75">
        <v>65000026</v>
      </c>
      <c r="BU1717" s="75">
        <v>70000026</v>
      </c>
      <c r="BV1717" s="75">
        <v>75000026</v>
      </c>
      <c r="BW1717" s="75">
        <v>80000026</v>
      </c>
      <c r="BX1717" s="75">
        <v>85000026</v>
      </c>
      <c r="BY1717" s="75">
        <v>90000026</v>
      </c>
      <c r="BZ1717" s="75">
        <v>95000026</v>
      </c>
      <c r="CA1717" s="75">
        <v>100000026</v>
      </c>
    </row>
    <row r="1718" spans="14:79" ht="12" customHeight="1">
      <c r="N1718" s="119" t="s">
        <v>42</v>
      </c>
      <c r="O1718" s="120" t="s">
        <v>1813</v>
      </c>
      <c r="P1718" s="122">
        <v>0</v>
      </c>
      <c r="Q1718" s="122">
        <v>0</v>
      </c>
      <c r="R1718" s="122">
        <v>0</v>
      </c>
      <c r="S1718" s="122">
        <v>0</v>
      </c>
      <c r="T1718" s="122">
        <v>0</v>
      </c>
      <c r="U1718" s="122">
        <v>0</v>
      </c>
      <c r="V1718" s="122">
        <v>160000026</v>
      </c>
      <c r="W1718" s="122">
        <v>170000026</v>
      </c>
      <c r="X1718" s="122">
        <v>180000026</v>
      </c>
      <c r="Y1718" s="122">
        <v>210000026</v>
      </c>
      <c r="Z1718" s="122">
        <v>220000026</v>
      </c>
      <c r="AA1718" s="122">
        <v>230000026</v>
      </c>
      <c r="AB1718" s="122">
        <v>240000026</v>
      </c>
      <c r="AC1718" s="122">
        <v>0</v>
      </c>
      <c r="AD1718" s="121"/>
      <c r="BO1718" s="72" t="s">
        <v>48</v>
      </c>
      <c r="BP1718" s="73" t="s">
        <v>5015</v>
      </c>
      <c r="BQ1718" s="75">
        <v>55000026</v>
      </c>
      <c r="BR1718" s="75">
        <v>55000026</v>
      </c>
      <c r="BS1718" s="75">
        <v>60000026</v>
      </c>
      <c r="BT1718" s="75">
        <v>65000026</v>
      </c>
      <c r="BU1718" s="75">
        <v>70000026</v>
      </c>
      <c r="BV1718" s="75">
        <v>75000026</v>
      </c>
      <c r="BW1718" s="75">
        <v>80000026</v>
      </c>
      <c r="BX1718" s="75">
        <v>85000026</v>
      </c>
      <c r="BY1718" s="75">
        <v>90000026</v>
      </c>
      <c r="BZ1718" s="75">
        <v>95000026</v>
      </c>
      <c r="CA1718" s="75">
        <v>100000026</v>
      </c>
    </row>
    <row r="1719" spans="14:79" ht="12" customHeight="1">
      <c r="N1719" s="119" t="s">
        <v>42</v>
      </c>
      <c r="O1719" s="120" t="s">
        <v>1946</v>
      </c>
      <c r="P1719" s="122">
        <v>0</v>
      </c>
      <c r="Q1719" s="122">
        <v>0</v>
      </c>
      <c r="R1719" s="122">
        <v>0</v>
      </c>
      <c r="S1719" s="122">
        <v>0</v>
      </c>
      <c r="T1719" s="122">
        <v>0</v>
      </c>
      <c r="U1719" s="122">
        <v>0</v>
      </c>
      <c r="V1719" s="122">
        <v>170000026</v>
      </c>
      <c r="W1719" s="122">
        <v>180000026</v>
      </c>
      <c r="X1719" s="122">
        <v>190000026</v>
      </c>
      <c r="Y1719" s="122">
        <v>200000026</v>
      </c>
      <c r="Z1719" s="122">
        <v>210000026</v>
      </c>
      <c r="AA1719" s="122">
        <v>220000026</v>
      </c>
      <c r="AB1719" s="122">
        <v>0</v>
      </c>
      <c r="AC1719" s="122">
        <v>0</v>
      </c>
      <c r="AD1719" s="121"/>
      <c r="BO1719" s="72" t="s">
        <v>48</v>
      </c>
      <c r="BP1719" s="73" t="s">
        <v>5016</v>
      </c>
      <c r="BQ1719" s="75">
        <v>55000026</v>
      </c>
      <c r="BR1719" s="75">
        <v>55000026</v>
      </c>
      <c r="BS1719" s="75">
        <v>60000026</v>
      </c>
      <c r="BT1719" s="75">
        <v>65000026</v>
      </c>
      <c r="BU1719" s="75">
        <v>70000026</v>
      </c>
      <c r="BV1719" s="75">
        <v>75000026</v>
      </c>
      <c r="BW1719" s="75">
        <v>80000026</v>
      </c>
      <c r="BX1719" s="75">
        <v>85000026</v>
      </c>
      <c r="BY1719" s="75">
        <v>90000026</v>
      </c>
      <c r="BZ1719" s="75">
        <v>95000026</v>
      </c>
      <c r="CA1719" s="75">
        <v>100000026</v>
      </c>
    </row>
    <row r="1720" spans="14:79" ht="12" customHeight="1">
      <c r="N1720" s="119" t="s">
        <v>42</v>
      </c>
      <c r="O1720" s="120" t="s">
        <v>549</v>
      </c>
      <c r="P1720" s="122">
        <v>0</v>
      </c>
      <c r="Q1720" s="122">
        <v>0</v>
      </c>
      <c r="R1720" s="122">
        <v>0</v>
      </c>
      <c r="S1720" s="122">
        <v>0</v>
      </c>
      <c r="T1720" s="122">
        <v>0</v>
      </c>
      <c r="U1720" s="122">
        <v>160000026</v>
      </c>
      <c r="V1720" s="122">
        <v>170000026</v>
      </c>
      <c r="W1720" s="122">
        <v>180000026</v>
      </c>
      <c r="X1720" s="122">
        <v>190000026</v>
      </c>
      <c r="Y1720" s="122">
        <v>200000026</v>
      </c>
      <c r="Z1720" s="122">
        <v>210000026</v>
      </c>
      <c r="AA1720" s="122">
        <v>220000026</v>
      </c>
      <c r="AB1720" s="122">
        <v>230000026</v>
      </c>
      <c r="AC1720" s="122">
        <v>0</v>
      </c>
      <c r="AD1720" s="121"/>
      <c r="BO1720" s="72" t="s">
        <v>5066</v>
      </c>
      <c r="BP1720" s="73" t="s">
        <v>5067</v>
      </c>
      <c r="BQ1720" s="74"/>
      <c r="BR1720" s="74"/>
      <c r="BS1720" s="74"/>
      <c r="BT1720" s="74"/>
      <c r="BU1720" s="74"/>
      <c r="BV1720" s="74"/>
      <c r="BW1720" s="74"/>
      <c r="BX1720" s="74"/>
      <c r="BY1720" s="74"/>
      <c r="BZ1720" s="74"/>
      <c r="CA1720" s="74"/>
    </row>
    <row r="1721" spans="14:79" ht="12" customHeight="1">
      <c r="N1721" s="119" t="s">
        <v>42</v>
      </c>
      <c r="O1721" s="120" t="s">
        <v>2568</v>
      </c>
      <c r="P1721" s="122">
        <v>0</v>
      </c>
      <c r="Q1721" s="122">
        <v>0</v>
      </c>
      <c r="R1721" s="122">
        <v>0</v>
      </c>
      <c r="S1721" s="122">
        <v>0</v>
      </c>
      <c r="T1721" s="122">
        <v>0</v>
      </c>
      <c r="U1721" s="122">
        <v>0</v>
      </c>
      <c r="V1721" s="122">
        <v>170000026</v>
      </c>
      <c r="W1721" s="122">
        <v>180000026</v>
      </c>
      <c r="X1721" s="122">
        <v>190000026</v>
      </c>
      <c r="Y1721" s="122">
        <v>200000026</v>
      </c>
      <c r="Z1721" s="122">
        <v>210000026</v>
      </c>
      <c r="AA1721" s="122">
        <v>220000026</v>
      </c>
      <c r="AB1721" s="122">
        <v>0</v>
      </c>
      <c r="AC1721" s="122">
        <v>0</v>
      </c>
      <c r="AD1721" s="121"/>
      <c r="BO1721" s="72" t="s">
        <v>5066</v>
      </c>
      <c r="BP1721" s="73" t="s">
        <v>5213</v>
      </c>
      <c r="BQ1721" s="74"/>
      <c r="BR1721" s="74"/>
      <c r="BS1721" s="74"/>
      <c r="BT1721" s="75">
        <v>0</v>
      </c>
      <c r="BU1721" s="74"/>
      <c r="BV1721" s="75">
        <v>0</v>
      </c>
      <c r="BW1721" s="74"/>
      <c r="BX1721" s="74"/>
      <c r="BY1721" s="74"/>
      <c r="BZ1721" s="74"/>
      <c r="CA1721" s="74"/>
    </row>
    <row r="1722" spans="14:79" ht="12" customHeight="1">
      <c r="N1722" s="119" t="s">
        <v>42</v>
      </c>
      <c r="O1722" s="120" t="s">
        <v>2569</v>
      </c>
      <c r="P1722" s="122">
        <v>0</v>
      </c>
      <c r="Q1722" s="122">
        <v>0</v>
      </c>
      <c r="R1722" s="122">
        <v>0</v>
      </c>
      <c r="S1722" s="122">
        <v>0</v>
      </c>
      <c r="T1722" s="122">
        <v>0</v>
      </c>
      <c r="U1722" s="122">
        <v>0</v>
      </c>
      <c r="V1722" s="122">
        <v>170000026</v>
      </c>
      <c r="W1722" s="122">
        <v>180000026</v>
      </c>
      <c r="X1722" s="122">
        <v>190000026</v>
      </c>
      <c r="Y1722" s="122">
        <v>200000026</v>
      </c>
      <c r="Z1722" s="122">
        <v>210000026</v>
      </c>
      <c r="AA1722" s="122">
        <v>220000026</v>
      </c>
      <c r="AB1722" s="122">
        <v>0</v>
      </c>
      <c r="AC1722" s="122">
        <v>0</v>
      </c>
      <c r="AD1722" s="121"/>
      <c r="BO1722" s="72" t="s">
        <v>5066</v>
      </c>
      <c r="BP1722" s="73" t="s">
        <v>5214</v>
      </c>
      <c r="BQ1722" s="74"/>
      <c r="BR1722" s="74"/>
      <c r="BS1722" s="74"/>
      <c r="BT1722" s="75">
        <v>0</v>
      </c>
      <c r="BU1722" s="74"/>
      <c r="BV1722" s="74"/>
      <c r="BW1722" s="75">
        <v>0</v>
      </c>
      <c r="BX1722" s="74"/>
      <c r="BY1722" s="74"/>
      <c r="BZ1722" s="74"/>
      <c r="CA1722" s="74"/>
    </row>
    <row r="1723" spans="14:79" ht="12" customHeight="1">
      <c r="N1723" s="119" t="s">
        <v>42</v>
      </c>
      <c r="O1723" s="120" t="s">
        <v>663</v>
      </c>
      <c r="P1723" s="122">
        <v>0</v>
      </c>
      <c r="Q1723" s="122">
        <v>0</v>
      </c>
      <c r="R1723" s="122">
        <v>0</v>
      </c>
      <c r="S1723" s="122">
        <v>0</v>
      </c>
      <c r="T1723" s="122">
        <v>0</v>
      </c>
      <c r="U1723" s="122">
        <v>160000026</v>
      </c>
      <c r="V1723" s="122">
        <v>170000026</v>
      </c>
      <c r="W1723" s="122">
        <v>180000026</v>
      </c>
      <c r="X1723" s="122">
        <v>190000026</v>
      </c>
      <c r="Y1723" s="122">
        <v>200000026</v>
      </c>
      <c r="Z1723" s="122">
        <v>210000026</v>
      </c>
      <c r="AA1723" s="122">
        <v>220000026</v>
      </c>
      <c r="AB1723" s="122">
        <v>230000026</v>
      </c>
      <c r="AC1723" s="122">
        <v>0</v>
      </c>
      <c r="AD1723" s="121"/>
      <c r="BO1723" s="72" t="s">
        <v>5066</v>
      </c>
      <c r="BP1723" s="73" t="s">
        <v>5104</v>
      </c>
      <c r="BQ1723" s="74"/>
      <c r="BR1723" s="74"/>
      <c r="BS1723" s="74"/>
      <c r="BT1723" s="74"/>
      <c r="BU1723" s="74"/>
      <c r="BV1723" s="74"/>
      <c r="BW1723" s="74"/>
      <c r="BX1723" s="74"/>
      <c r="BY1723" s="74"/>
      <c r="BZ1723" s="74"/>
      <c r="CA1723" s="74"/>
    </row>
    <row r="1724" spans="14:79" ht="12" customHeight="1">
      <c r="N1724" s="119" t="s">
        <v>42</v>
      </c>
      <c r="O1724" s="120" t="s">
        <v>2045</v>
      </c>
      <c r="P1724" s="122">
        <v>0</v>
      </c>
      <c r="Q1724" s="122">
        <v>0</v>
      </c>
      <c r="R1724" s="122">
        <v>0</v>
      </c>
      <c r="S1724" s="122">
        <v>0</v>
      </c>
      <c r="T1724" s="122">
        <v>0</v>
      </c>
      <c r="U1724" s="122">
        <v>160000026</v>
      </c>
      <c r="V1724" s="122">
        <v>175000026</v>
      </c>
      <c r="W1724" s="122">
        <v>185000026</v>
      </c>
      <c r="X1724" s="122">
        <v>195000026</v>
      </c>
      <c r="Y1724" s="122">
        <v>205000026</v>
      </c>
      <c r="Z1724" s="122">
        <v>215000026</v>
      </c>
      <c r="AA1724" s="122">
        <v>225500026</v>
      </c>
      <c r="AB1724" s="122">
        <v>235000026</v>
      </c>
      <c r="AC1724" s="122">
        <v>0</v>
      </c>
      <c r="AD1724" s="121"/>
      <c r="BO1724" s="72" t="s">
        <v>5066</v>
      </c>
      <c r="BP1724" s="73" t="s">
        <v>5105</v>
      </c>
      <c r="BQ1724" s="74"/>
      <c r="BR1724" s="74"/>
      <c r="BS1724" s="74"/>
      <c r="BT1724" s="74"/>
      <c r="BU1724" s="74"/>
      <c r="BV1724" s="74"/>
      <c r="BW1724" s="74"/>
      <c r="BX1724" s="74"/>
      <c r="BY1724" s="74"/>
      <c r="BZ1724" s="74"/>
      <c r="CA1724" s="74"/>
    </row>
    <row r="1725" spans="14:79" ht="12" customHeight="1">
      <c r="N1725" s="119" t="s">
        <v>42</v>
      </c>
      <c r="O1725" s="120" t="s">
        <v>2641</v>
      </c>
      <c r="P1725" s="122">
        <v>0</v>
      </c>
      <c r="Q1725" s="122">
        <v>0</v>
      </c>
      <c r="R1725" s="122">
        <v>0</v>
      </c>
      <c r="S1725" s="122">
        <v>0</v>
      </c>
      <c r="T1725" s="122">
        <v>0</v>
      </c>
      <c r="U1725" s="122">
        <v>0</v>
      </c>
      <c r="V1725" s="122">
        <v>0</v>
      </c>
      <c r="W1725" s="122">
        <v>0</v>
      </c>
      <c r="X1725" s="122">
        <v>0</v>
      </c>
      <c r="Y1725" s="122">
        <v>0</v>
      </c>
      <c r="Z1725" s="122">
        <v>245000026</v>
      </c>
      <c r="AA1725" s="122">
        <v>265000026</v>
      </c>
      <c r="AB1725" s="122">
        <v>285000026</v>
      </c>
      <c r="AC1725" s="122">
        <v>0</v>
      </c>
      <c r="AD1725" s="121"/>
      <c r="BO1725" s="72" t="s">
        <v>5066</v>
      </c>
      <c r="BP1725" s="73" t="s">
        <v>5126</v>
      </c>
      <c r="BQ1725" s="75">
        <v>0</v>
      </c>
      <c r="BR1725" s="74"/>
      <c r="BS1725" s="74"/>
      <c r="BT1725" s="74"/>
      <c r="BU1725" s="74"/>
      <c r="BV1725" s="74"/>
      <c r="BW1725" s="74"/>
      <c r="BX1725" s="74"/>
      <c r="BY1725" s="74"/>
      <c r="BZ1725" s="74"/>
      <c r="CA1725" s="74"/>
    </row>
    <row r="1726" spans="14:79" ht="12" customHeight="1">
      <c r="N1726" s="119" t="s">
        <v>42</v>
      </c>
      <c r="O1726" s="120" t="s">
        <v>2845</v>
      </c>
      <c r="P1726" s="122">
        <v>0</v>
      </c>
      <c r="Q1726" s="122">
        <v>0</v>
      </c>
      <c r="R1726" s="122">
        <v>0</v>
      </c>
      <c r="S1726" s="122">
        <v>0</v>
      </c>
      <c r="T1726" s="122">
        <v>0</v>
      </c>
      <c r="U1726" s="122">
        <v>0</v>
      </c>
      <c r="V1726" s="122">
        <v>0</v>
      </c>
      <c r="W1726" s="122">
        <v>0</v>
      </c>
      <c r="X1726" s="122">
        <v>0</v>
      </c>
      <c r="Y1726" s="122">
        <v>0</v>
      </c>
      <c r="Z1726" s="122">
        <v>245000026</v>
      </c>
      <c r="AA1726" s="122">
        <v>265000026</v>
      </c>
      <c r="AB1726" s="122">
        <v>285000026</v>
      </c>
      <c r="AC1726" s="122">
        <v>0</v>
      </c>
      <c r="AD1726" s="121"/>
      <c r="BO1726" s="72" t="s">
        <v>5066</v>
      </c>
      <c r="BP1726" s="73" t="s">
        <v>5068</v>
      </c>
      <c r="BQ1726" s="74"/>
      <c r="BR1726" s="74"/>
      <c r="BS1726" s="74"/>
      <c r="BT1726" s="74"/>
      <c r="BU1726" s="74"/>
      <c r="BV1726" s="74"/>
      <c r="BW1726" s="74"/>
      <c r="BX1726" s="74"/>
      <c r="BY1726" s="74"/>
      <c r="BZ1726" s="74"/>
      <c r="CA1726" s="74"/>
    </row>
    <row r="1727" spans="14:79" ht="12" customHeight="1">
      <c r="N1727" s="119" t="s">
        <v>42</v>
      </c>
      <c r="O1727" s="120" t="s">
        <v>2176</v>
      </c>
      <c r="P1727" s="122">
        <v>0</v>
      </c>
      <c r="Q1727" s="122">
        <v>0</v>
      </c>
      <c r="R1727" s="122">
        <v>0</v>
      </c>
      <c r="S1727" s="122">
        <v>0</v>
      </c>
      <c r="T1727" s="122">
        <v>0</v>
      </c>
      <c r="U1727" s="122">
        <v>0</v>
      </c>
      <c r="V1727" s="122">
        <v>0</v>
      </c>
      <c r="W1727" s="122">
        <v>0</v>
      </c>
      <c r="X1727" s="122">
        <v>0</v>
      </c>
      <c r="Y1727" s="122">
        <v>0</v>
      </c>
      <c r="Z1727" s="122">
        <v>260000026</v>
      </c>
      <c r="AA1727" s="122">
        <v>275000026</v>
      </c>
      <c r="AB1727" s="122">
        <v>305000026</v>
      </c>
      <c r="AC1727" s="122">
        <v>0</v>
      </c>
      <c r="AD1727" s="121"/>
      <c r="BO1727" s="72" t="s">
        <v>5066</v>
      </c>
      <c r="BP1727" s="73" t="s">
        <v>5106</v>
      </c>
      <c r="BQ1727" s="74"/>
      <c r="BR1727" s="74"/>
      <c r="BS1727" s="74"/>
      <c r="BT1727" s="74"/>
      <c r="BU1727" s="74"/>
      <c r="BV1727" s="74"/>
      <c r="BW1727" s="74"/>
      <c r="BX1727" s="74"/>
      <c r="BY1727" s="74"/>
      <c r="BZ1727" s="74"/>
      <c r="CA1727" s="74"/>
    </row>
    <row r="1728" spans="14:79" ht="12" customHeight="1">
      <c r="N1728" s="119" t="s">
        <v>42</v>
      </c>
      <c r="O1728" s="120" t="s">
        <v>1989</v>
      </c>
      <c r="P1728" s="122">
        <v>0</v>
      </c>
      <c r="Q1728" s="122">
        <v>0</v>
      </c>
      <c r="R1728" s="122">
        <v>0</v>
      </c>
      <c r="S1728" s="122">
        <v>0</v>
      </c>
      <c r="T1728" s="122">
        <v>0</v>
      </c>
      <c r="U1728" s="122">
        <v>0</v>
      </c>
      <c r="V1728" s="122">
        <v>0</v>
      </c>
      <c r="W1728" s="122">
        <v>0</v>
      </c>
      <c r="X1728" s="122">
        <v>0</v>
      </c>
      <c r="Y1728" s="122">
        <v>220000026</v>
      </c>
      <c r="Z1728" s="122">
        <v>245000026</v>
      </c>
      <c r="AA1728" s="122">
        <v>265000026</v>
      </c>
      <c r="AB1728" s="122">
        <v>285000026</v>
      </c>
      <c r="AC1728" s="122">
        <v>0</v>
      </c>
      <c r="AD1728" s="121"/>
      <c r="BO1728" s="72" t="s">
        <v>5066</v>
      </c>
      <c r="BP1728" s="73" t="s">
        <v>5054</v>
      </c>
      <c r="BQ1728" s="75">
        <v>0</v>
      </c>
      <c r="BR1728" s="75">
        <v>0</v>
      </c>
      <c r="BS1728" s="75">
        <v>0</v>
      </c>
      <c r="BT1728" s="75">
        <v>0</v>
      </c>
      <c r="BU1728" s="74"/>
      <c r="BV1728" s="74"/>
      <c r="BW1728" s="74"/>
      <c r="BX1728" s="74"/>
      <c r="BY1728" s="74"/>
      <c r="BZ1728" s="74"/>
      <c r="CA1728" s="74"/>
    </row>
    <row r="1729" spans="14:79" ht="12" customHeight="1">
      <c r="N1729" s="119" t="s">
        <v>42</v>
      </c>
      <c r="O1729" s="120" t="s">
        <v>2798</v>
      </c>
      <c r="P1729" s="122">
        <v>0</v>
      </c>
      <c r="Q1729" s="122">
        <v>0</v>
      </c>
      <c r="R1729" s="122">
        <v>0</v>
      </c>
      <c r="S1729" s="122">
        <v>0</v>
      </c>
      <c r="T1729" s="122">
        <v>0</v>
      </c>
      <c r="U1729" s="122">
        <v>0</v>
      </c>
      <c r="V1729" s="122">
        <v>0</v>
      </c>
      <c r="W1729" s="122">
        <v>0</v>
      </c>
      <c r="X1729" s="122">
        <v>0</v>
      </c>
      <c r="Y1729" s="122">
        <v>210000026</v>
      </c>
      <c r="Z1729" s="122">
        <v>220000026</v>
      </c>
      <c r="AA1729" s="122">
        <v>250000026</v>
      </c>
      <c r="AB1729" s="122">
        <v>270000026</v>
      </c>
      <c r="AC1729" s="122">
        <v>0</v>
      </c>
      <c r="AD1729" s="121"/>
      <c r="BO1729" s="72" t="s">
        <v>5066</v>
      </c>
      <c r="BP1729" s="73" t="s">
        <v>5107</v>
      </c>
      <c r="BQ1729" s="74"/>
      <c r="BR1729" s="74"/>
      <c r="BS1729" s="74"/>
      <c r="BT1729" s="74"/>
      <c r="BU1729" s="74"/>
      <c r="BV1729" s="74"/>
      <c r="BW1729" s="74"/>
      <c r="BX1729" s="74"/>
      <c r="BY1729" s="74"/>
      <c r="BZ1729" s="74"/>
      <c r="CA1729" s="74"/>
    </row>
    <row r="1730" spans="14:79" ht="12" customHeight="1">
      <c r="N1730" s="119" t="s">
        <v>42</v>
      </c>
      <c r="O1730" s="120" t="s">
        <v>2810</v>
      </c>
      <c r="P1730" s="122">
        <v>0</v>
      </c>
      <c r="Q1730" s="122">
        <v>0</v>
      </c>
      <c r="R1730" s="122">
        <v>0</v>
      </c>
      <c r="S1730" s="122">
        <v>0</v>
      </c>
      <c r="T1730" s="122">
        <v>0</v>
      </c>
      <c r="U1730" s="122">
        <v>0</v>
      </c>
      <c r="V1730" s="122">
        <v>0</v>
      </c>
      <c r="W1730" s="122">
        <v>0</v>
      </c>
      <c r="X1730" s="122">
        <v>0</v>
      </c>
      <c r="Y1730" s="122">
        <v>0</v>
      </c>
      <c r="Z1730" s="122">
        <v>260000026</v>
      </c>
      <c r="AA1730" s="122">
        <v>275000026</v>
      </c>
      <c r="AB1730" s="122">
        <v>305000026</v>
      </c>
      <c r="AC1730" s="122">
        <v>0</v>
      </c>
      <c r="AD1730" s="121"/>
      <c r="BO1730" s="72" t="s">
        <v>5066</v>
      </c>
      <c r="BP1730" s="73" t="s">
        <v>5127</v>
      </c>
      <c r="BQ1730" s="75">
        <v>0</v>
      </c>
      <c r="BR1730" s="75">
        <v>0</v>
      </c>
      <c r="BS1730" s="75">
        <v>505000925</v>
      </c>
      <c r="BT1730" s="75">
        <v>520000925</v>
      </c>
      <c r="BU1730" s="74"/>
      <c r="BV1730" s="75">
        <v>0</v>
      </c>
      <c r="BW1730" s="74"/>
      <c r="BX1730" s="74"/>
      <c r="BY1730" s="74"/>
      <c r="BZ1730" s="74"/>
      <c r="CA1730" s="74"/>
    </row>
    <row r="1731" spans="14:79" ht="12" customHeight="1">
      <c r="N1731" s="119" t="s">
        <v>42</v>
      </c>
      <c r="O1731" s="120" t="s">
        <v>2825</v>
      </c>
      <c r="P1731" s="122">
        <v>0</v>
      </c>
      <c r="Q1731" s="122">
        <v>0</v>
      </c>
      <c r="R1731" s="122">
        <v>0</v>
      </c>
      <c r="S1731" s="122">
        <v>0</v>
      </c>
      <c r="T1731" s="122">
        <v>0</v>
      </c>
      <c r="U1731" s="122">
        <v>0</v>
      </c>
      <c r="V1731" s="122">
        <v>0</v>
      </c>
      <c r="W1731" s="122">
        <v>0</v>
      </c>
      <c r="X1731" s="122">
        <v>0</v>
      </c>
      <c r="Y1731" s="122">
        <v>235000026</v>
      </c>
      <c r="Z1731" s="122">
        <v>245000026</v>
      </c>
      <c r="AA1731" s="122">
        <v>235000026</v>
      </c>
      <c r="AB1731" s="122">
        <v>265000026</v>
      </c>
      <c r="AC1731" s="122">
        <v>0</v>
      </c>
      <c r="AD1731" s="121"/>
      <c r="BO1731" s="72" t="s">
        <v>5066</v>
      </c>
      <c r="BP1731" s="73" t="s">
        <v>5215</v>
      </c>
      <c r="BQ1731" s="74"/>
      <c r="BR1731" s="74"/>
      <c r="BS1731" s="74"/>
      <c r="BT1731" s="75">
        <v>0</v>
      </c>
      <c r="BU1731" s="75">
        <v>0</v>
      </c>
      <c r="BV1731" s="75">
        <v>0</v>
      </c>
      <c r="BW1731" s="74"/>
      <c r="BX1731" s="74"/>
      <c r="BY1731" s="74"/>
      <c r="BZ1731" s="74"/>
      <c r="CA1731" s="74"/>
    </row>
    <row r="1732" spans="14:79" ht="12" customHeight="1">
      <c r="N1732" s="119" t="s">
        <v>42</v>
      </c>
      <c r="O1732" s="120" t="s">
        <v>2222</v>
      </c>
      <c r="P1732" s="122">
        <v>0</v>
      </c>
      <c r="Q1732" s="122">
        <v>0</v>
      </c>
      <c r="R1732" s="122">
        <v>0</v>
      </c>
      <c r="S1732" s="122">
        <v>0</v>
      </c>
      <c r="T1732" s="122">
        <v>0</v>
      </c>
      <c r="U1732" s="122">
        <v>0</v>
      </c>
      <c r="V1732" s="122">
        <v>0</v>
      </c>
      <c r="W1732" s="122">
        <v>190000026</v>
      </c>
      <c r="X1732" s="122">
        <v>200000026</v>
      </c>
      <c r="Y1732" s="122">
        <v>210000026</v>
      </c>
      <c r="Z1732" s="122">
        <v>220000026</v>
      </c>
      <c r="AA1732" s="122">
        <v>230000026</v>
      </c>
      <c r="AB1732" s="122">
        <v>240000026</v>
      </c>
      <c r="AC1732" s="122">
        <v>0</v>
      </c>
      <c r="AD1732" s="121"/>
      <c r="BO1732" s="72" t="s">
        <v>5066</v>
      </c>
      <c r="BP1732" s="73" t="s">
        <v>5216</v>
      </c>
      <c r="BQ1732" s="74"/>
      <c r="BR1732" s="74"/>
      <c r="BS1732" s="74"/>
      <c r="BT1732" s="75">
        <v>0</v>
      </c>
      <c r="BU1732" s="74"/>
      <c r="BV1732" s="74"/>
      <c r="BW1732" s="74"/>
      <c r="BX1732" s="74"/>
      <c r="BY1732" s="74"/>
      <c r="BZ1732" s="74"/>
      <c r="CA1732" s="74"/>
    </row>
    <row r="1733" spans="14:79" ht="12" customHeight="1">
      <c r="N1733" s="119" t="s">
        <v>42</v>
      </c>
      <c r="O1733" s="120" t="s">
        <v>2570</v>
      </c>
      <c r="P1733" s="122">
        <v>0</v>
      </c>
      <c r="Q1733" s="122">
        <v>0</v>
      </c>
      <c r="R1733" s="122">
        <v>0</v>
      </c>
      <c r="S1733" s="122">
        <v>0</v>
      </c>
      <c r="T1733" s="122">
        <v>0</v>
      </c>
      <c r="U1733" s="122">
        <v>0</v>
      </c>
      <c r="V1733" s="122">
        <v>0</v>
      </c>
      <c r="W1733" s="122">
        <v>205000026</v>
      </c>
      <c r="X1733" s="122">
        <v>210000026</v>
      </c>
      <c r="Y1733" s="122">
        <v>225000026</v>
      </c>
      <c r="Z1733" s="122">
        <v>250000026</v>
      </c>
      <c r="AA1733" s="122">
        <v>260000026</v>
      </c>
      <c r="AB1733" s="122">
        <v>280000026</v>
      </c>
      <c r="AC1733" s="122">
        <v>320000026</v>
      </c>
      <c r="AD1733" s="121"/>
      <c r="BO1733" s="72" t="s">
        <v>5066</v>
      </c>
      <c r="BP1733" s="73" t="s">
        <v>5189</v>
      </c>
      <c r="BQ1733" s="74"/>
      <c r="BR1733" s="74"/>
      <c r="BS1733" s="75">
        <v>0</v>
      </c>
      <c r="BT1733" s="74"/>
      <c r="BU1733" s="74"/>
      <c r="BV1733" s="74"/>
      <c r="BW1733" s="74"/>
      <c r="BX1733" s="74"/>
      <c r="BY1733" s="74"/>
      <c r="BZ1733" s="74"/>
      <c r="CA1733" s="74"/>
    </row>
    <row r="1734" spans="14:79" ht="12" customHeight="1">
      <c r="N1734" s="119" t="s">
        <v>42</v>
      </c>
      <c r="O1734" s="120" t="s">
        <v>2571</v>
      </c>
      <c r="P1734" s="122">
        <v>0</v>
      </c>
      <c r="Q1734" s="122">
        <v>0</v>
      </c>
      <c r="R1734" s="122">
        <v>0</v>
      </c>
      <c r="S1734" s="122">
        <v>0</v>
      </c>
      <c r="T1734" s="122">
        <v>0</v>
      </c>
      <c r="U1734" s="122">
        <v>165000026</v>
      </c>
      <c r="V1734" s="122">
        <v>175000026</v>
      </c>
      <c r="W1734" s="122">
        <v>180000026</v>
      </c>
      <c r="X1734" s="122">
        <v>185000026</v>
      </c>
      <c r="Y1734" s="122">
        <v>210000026</v>
      </c>
      <c r="Z1734" s="122">
        <v>220000026</v>
      </c>
      <c r="AA1734" s="122">
        <v>230000026</v>
      </c>
      <c r="AB1734" s="122">
        <v>245000026</v>
      </c>
      <c r="AC1734" s="122">
        <v>0</v>
      </c>
      <c r="AD1734" s="121"/>
      <c r="BO1734" s="72" t="s">
        <v>5066</v>
      </c>
      <c r="BP1734" s="73" t="s">
        <v>5190</v>
      </c>
      <c r="BQ1734" s="74"/>
      <c r="BR1734" s="74"/>
      <c r="BS1734" s="75">
        <v>0</v>
      </c>
      <c r="BT1734" s="75">
        <v>0</v>
      </c>
      <c r="BU1734" s="74"/>
      <c r="BV1734" s="74"/>
      <c r="BW1734" s="74"/>
      <c r="BX1734" s="74"/>
      <c r="BY1734" s="74"/>
      <c r="BZ1734" s="74"/>
      <c r="CA1734" s="74"/>
    </row>
    <row r="1735" spans="14:79" ht="12" customHeight="1">
      <c r="N1735" s="119" t="s">
        <v>42</v>
      </c>
      <c r="O1735" s="120" t="s">
        <v>2317</v>
      </c>
      <c r="P1735" s="122">
        <v>0</v>
      </c>
      <c r="Q1735" s="122">
        <v>0</v>
      </c>
      <c r="R1735" s="122">
        <v>0</v>
      </c>
      <c r="S1735" s="122">
        <v>0</v>
      </c>
      <c r="T1735" s="122">
        <v>0</v>
      </c>
      <c r="U1735" s="122">
        <v>0</v>
      </c>
      <c r="V1735" s="122">
        <v>0</v>
      </c>
      <c r="W1735" s="122">
        <v>0</v>
      </c>
      <c r="X1735" s="122">
        <v>0</v>
      </c>
      <c r="Y1735" s="122">
        <v>225000026</v>
      </c>
      <c r="Z1735" s="122">
        <v>235000026</v>
      </c>
      <c r="AA1735" s="122">
        <v>245000026</v>
      </c>
      <c r="AB1735" s="122">
        <v>235000026</v>
      </c>
      <c r="AC1735" s="122">
        <v>265000026</v>
      </c>
      <c r="AD1735" s="121"/>
      <c r="BO1735" s="72" t="s">
        <v>5066</v>
      </c>
      <c r="BP1735" s="73" t="s">
        <v>5217</v>
      </c>
      <c r="BQ1735" s="74"/>
      <c r="BR1735" s="74"/>
      <c r="BS1735" s="74"/>
      <c r="BT1735" s="75">
        <v>0</v>
      </c>
      <c r="BU1735" s="74"/>
      <c r="BV1735" s="74"/>
      <c r="BW1735" s="74"/>
      <c r="BX1735" s="74"/>
      <c r="BY1735" s="74"/>
      <c r="BZ1735" s="74"/>
      <c r="CA1735" s="74"/>
    </row>
    <row r="1736" spans="14:79" ht="12" customHeight="1">
      <c r="N1736" s="119" t="s">
        <v>42</v>
      </c>
      <c r="O1736" s="120" t="s">
        <v>2318</v>
      </c>
      <c r="P1736" s="122">
        <v>0</v>
      </c>
      <c r="Q1736" s="122">
        <v>0</v>
      </c>
      <c r="R1736" s="122">
        <v>0</v>
      </c>
      <c r="S1736" s="122">
        <v>0</v>
      </c>
      <c r="T1736" s="122">
        <v>0</v>
      </c>
      <c r="U1736" s="122">
        <v>0</v>
      </c>
      <c r="V1736" s="122">
        <v>0</v>
      </c>
      <c r="W1736" s="122">
        <v>190000026</v>
      </c>
      <c r="X1736" s="122">
        <v>200000026</v>
      </c>
      <c r="Y1736" s="122">
        <v>210000026</v>
      </c>
      <c r="Z1736" s="122">
        <v>220000026</v>
      </c>
      <c r="AA1736" s="122">
        <v>230000026</v>
      </c>
      <c r="AB1736" s="122">
        <v>245000026</v>
      </c>
      <c r="AC1736" s="122">
        <v>250000026</v>
      </c>
      <c r="AD1736" s="121"/>
      <c r="BO1736" s="72" t="s">
        <v>5066</v>
      </c>
      <c r="BP1736" s="73" t="s">
        <v>5191</v>
      </c>
      <c r="BQ1736" s="74"/>
      <c r="BR1736" s="74"/>
      <c r="BS1736" s="75">
        <v>0</v>
      </c>
      <c r="BT1736" s="75">
        <v>0</v>
      </c>
      <c r="BU1736" s="74"/>
      <c r="BV1736" s="74"/>
      <c r="BW1736" s="74"/>
      <c r="BX1736" s="74"/>
      <c r="BY1736" s="74"/>
      <c r="BZ1736" s="74"/>
      <c r="CA1736" s="74"/>
    </row>
    <row r="1737" spans="14:79" ht="12" customHeight="1">
      <c r="N1737" s="119" t="s">
        <v>42</v>
      </c>
      <c r="O1737" s="120" t="s">
        <v>2572</v>
      </c>
      <c r="P1737" s="122">
        <v>0</v>
      </c>
      <c r="Q1737" s="122">
        <v>0</v>
      </c>
      <c r="R1737" s="122">
        <v>0</v>
      </c>
      <c r="S1737" s="122">
        <v>0</v>
      </c>
      <c r="T1737" s="122">
        <v>0</v>
      </c>
      <c r="U1737" s="122">
        <v>0</v>
      </c>
      <c r="V1737" s="122">
        <v>0</v>
      </c>
      <c r="W1737" s="122">
        <v>0</v>
      </c>
      <c r="X1737" s="122">
        <v>165000026</v>
      </c>
      <c r="Y1737" s="122">
        <v>210000026</v>
      </c>
      <c r="Z1737" s="122">
        <v>220000026</v>
      </c>
      <c r="AA1737" s="122">
        <v>230000026</v>
      </c>
      <c r="AB1737" s="122">
        <v>245000026</v>
      </c>
      <c r="AC1737" s="122">
        <v>0</v>
      </c>
      <c r="AD1737" s="121"/>
      <c r="BO1737" s="72" t="s">
        <v>5066</v>
      </c>
      <c r="BP1737" s="73" t="s">
        <v>5251</v>
      </c>
      <c r="BQ1737" s="74"/>
      <c r="BR1737" s="74"/>
      <c r="BS1737" s="74"/>
      <c r="BT1737" s="74"/>
      <c r="BU1737" s="75">
        <v>475000026</v>
      </c>
      <c r="BV1737" s="74"/>
      <c r="BW1737" s="74"/>
      <c r="BX1737" s="74"/>
      <c r="BY1737" s="74"/>
      <c r="BZ1737" s="74"/>
      <c r="CA1737" s="74"/>
    </row>
    <row r="1738" spans="14:79" ht="12" customHeight="1">
      <c r="N1738" s="119" t="s">
        <v>42</v>
      </c>
      <c r="O1738" s="120" t="s">
        <v>2573</v>
      </c>
      <c r="P1738" s="122">
        <v>0</v>
      </c>
      <c r="Q1738" s="122">
        <v>0</v>
      </c>
      <c r="R1738" s="122">
        <v>0</v>
      </c>
      <c r="S1738" s="122">
        <v>0</v>
      </c>
      <c r="T1738" s="122">
        <v>0</v>
      </c>
      <c r="U1738" s="122">
        <v>0</v>
      </c>
      <c r="V1738" s="122">
        <v>0</v>
      </c>
      <c r="W1738" s="122">
        <v>170000026</v>
      </c>
      <c r="X1738" s="122">
        <v>180000026</v>
      </c>
      <c r="Y1738" s="122">
        <v>190000026</v>
      </c>
      <c r="Z1738" s="122">
        <v>210000026</v>
      </c>
      <c r="AA1738" s="122">
        <v>225000026</v>
      </c>
      <c r="AB1738" s="122">
        <v>240000026</v>
      </c>
      <c r="AC1738" s="122">
        <v>0</v>
      </c>
      <c r="AD1738" s="121"/>
      <c r="BO1738" s="72" t="s">
        <v>5066</v>
      </c>
      <c r="BP1738" s="73" t="s">
        <v>5218</v>
      </c>
      <c r="BQ1738" s="74"/>
      <c r="BR1738" s="74"/>
      <c r="BS1738" s="74"/>
      <c r="BT1738" s="75">
        <v>0</v>
      </c>
      <c r="BU1738" s="75">
        <v>0</v>
      </c>
      <c r="BV1738" s="74"/>
      <c r="BW1738" s="74"/>
      <c r="BX1738" s="74"/>
      <c r="BY1738" s="74"/>
      <c r="BZ1738" s="74"/>
      <c r="CA1738" s="74"/>
    </row>
    <row r="1739" spans="14:79" ht="12" customHeight="1">
      <c r="N1739" s="119" t="s">
        <v>42</v>
      </c>
      <c r="O1739" s="120" t="s">
        <v>2319</v>
      </c>
      <c r="P1739" s="122">
        <v>0</v>
      </c>
      <c r="Q1739" s="122">
        <v>0</v>
      </c>
      <c r="R1739" s="122">
        <v>0</v>
      </c>
      <c r="S1739" s="122">
        <v>0</v>
      </c>
      <c r="T1739" s="122">
        <v>0</v>
      </c>
      <c r="U1739" s="122">
        <v>0</v>
      </c>
      <c r="V1739" s="122">
        <v>170000026</v>
      </c>
      <c r="W1739" s="122">
        <v>180000026</v>
      </c>
      <c r="X1739" s="122">
        <v>195000026</v>
      </c>
      <c r="Y1739" s="122">
        <v>225000026</v>
      </c>
      <c r="Z1739" s="122">
        <v>235000026</v>
      </c>
      <c r="AA1739" s="122">
        <v>245000026</v>
      </c>
      <c r="AB1739" s="122">
        <v>235000026</v>
      </c>
      <c r="AC1739" s="122">
        <v>265000026</v>
      </c>
      <c r="AD1739" s="121"/>
      <c r="BO1739" s="72" t="s">
        <v>5066</v>
      </c>
      <c r="BP1739" s="73" t="s">
        <v>5128</v>
      </c>
      <c r="BQ1739" s="75">
        <v>0</v>
      </c>
      <c r="BR1739" s="75">
        <v>0</v>
      </c>
      <c r="BS1739" s="75">
        <v>405000026</v>
      </c>
      <c r="BT1739" s="75">
        <v>0</v>
      </c>
      <c r="BU1739" s="75">
        <v>0</v>
      </c>
      <c r="BV1739" s="75">
        <v>0</v>
      </c>
      <c r="BW1739" s="75">
        <v>0</v>
      </c>
      <c r="BX1739" s="75">
        <v>0</v>
      </c>
      <c r="BY1739" s="75">
        <v>605000725</v>
      </c>
      <c r="BZ1739" s="74"/>
      <c r="CA1739" s="74"/>
    </row>
    <row r="1740" spans="14:79" ht="12" customHeight="1">
      <c r="N1740" s="119" t="s">
        <v>42</v>
      </c>
      <c r="O1740" s="120" t="s">
        <v>1970</v>
      </c>
      <c r="P1740" s="122">
        <v>0</v>
      </c>
      <c r="Q1740" s="122">
        <v>0</v>
      </c>
      <c r="R1740" s="122">
        <v>0</v>
      </c>
      <c r="S1740" s="122">
        <v>0</v>
      </c>
      <c r="T1740" s="122">
        <v>0</v>
      </c>
      <c r="U1740" s="122">
        <v>0</v>
      </c>
      <c r="V1740" s="122">
        <v>165000026</v>
      </c>
      <c r="W1740" s="122">
        <v>185000026</v>
      </c>
      <c r="X1740" s="122">
        <v>190000026</v>
      </c>
      <c r="Y1740" s="122">
        <v>205000026</v>
      </c>
      <c r="Z1740" s="122">
        <v>220000026</v>
      </c>
      <c r="AA1740" s="122">
        <v>230000026</v>
      </c>
      <c r="AB1740" s="122">
        <v>250000026</v>
      </c>
      <c r="AC1740" s="122">
        <v>0</v>
      </c>
      <c r="AD1740" s="121"/>
      <c r="BO1740" s="72" t="s">
        <v>5066</v>
      </c>
      <c r="BP1740" s="73" t="s">
        <v>5163</v>
      </c>
      <c r="BQ1740" s="74"/>
      <c r="BR1740" s="75">
        <v>0</v>
      </c>
      <c r="BS1740" s="74"/>
      <c r="BT1740" s="74"/>
      <c r="BU1740" s="75">
        <v>0</v>
      </c>
      <c r="BV1740" s="74"/>
      <c r="BW1740" s="74"/>
      <c r="BX1740" s="74"/>
      <c r="BY1740" s="74"/>
      <c r="BZ1740" s="74"/>
      <c r="CA1740" s="74"/>
    </row>
    <row r="1741" spans="14:79" ht="12" customHeight="1">
      <c r="N1741" s="119" t="s">
        <v>42</v>
      </c>
      <c r="O1741" s="120" t="s">
        <v>1990</v>
      </c>
      <c r="P1741" s="122">
        <v>0</v>
      </c>
      <c r="Q1741" s="122">
        <v>0</v>
      </c>
      <c r="R1741" s="122">
        <v>0</v>
      </c>
      <c r="S1741" s="122">
        <v>0</v>
      </c>
      <c r="T1741" s="122">
        <v>0</v>
      </c>
      <c r="U1741" s="122">
        <v>175000026</v>
      </c>
      <c r="V1741" s="122">
        <v>180000026</v>
      </c>
      <c r="W1741" s="122">
        <v>185000026</v>
      </c>
      <c r="X1741" s="122">
        <v>195000026</v>
      </c>
      <c r="Y1741" s="122">
        <v>205000026</v>
      </c>
      <c r="Z1741" s="122">
        <v>220000026</v>
      </c>
      <c r="AA1741" s="122">
        <v>230000026</v>
      </c>
      <c r="AB1741" s="122">
        <v>235000026</v>
      </c>
      <c r="AC1741" s="122">
        <v>240000026</v>
      </c>
      <c r="AD1741" s="121"/>
      <c r="BO1741" s="72" t="s">
        <v>5066</v>
      </c>
      <c r="BP1741" s="73" t="s">
        <v>5259</v>
      </c>
      <c r="BQ1741" s="74"/>
      <c r="BR1741" s="74"/>
      <c r="BS1741" s="74"/>
      <c r="BT1741" s="74"/>
      <c r="BU1741" s="74"/>
      <c r="BV1741" s="75">
        <v>0</v>
      </c>
      <c r="BW1741" s="75">
        <v>0</v>
      </c>
      <c r="BX1741" s="75">
        <v>0</v>
      </c>
      <c r="BY1741" s="75">
        <v>0</v>
      </c>
      <c r="BZ1741" s="74"/>
      <c r="CA1741" s="74"/>
    </row>
    <row r="1742" spans="14:79" ht="12" customHeight="1">
      <c r="N1742" s="119" t="s">
        <v>42</v>
      </c>
      <c r="O1742" s="120" t="s">
        <v>2320</v>
      </c>
      <c r="P1742" s="122">
        <v>0</v>
      </c>
      <c r="Q1742" s="122">
        <v>0</v>
      </c>
      <c r="R1742" s="122">
        <v>0</v>
      </c>
      <c r="S1742" s="122">
        <v>0</v>
      </c>
      <c r="T1742" s="122">
        <v>0</v>
      </c>
      <c r="U1742" s="122">
        <v>0</v>
      </c>
      <c r="V1742" s="122">
        <v>0</v>
      </c>
      <c r="W1742" s="122">
        <v>0</v>
      </c>
      <c r="X1742" s="122">
        <v>0</v>
      </c>
      <c r="Y1742" s="122">
        <v>235000026</v>
      </c>
      <c r="Z1742" s="122">
        <v>245000026</v>
      </c>
      <c r="AA1742" s="122">
        <v>265000026</v>
      </c>
      <c r="AB1742" s="122">
        <v>285000026</v>
      </c>
      <c r="AC1742" s="122">
        <v>0</v>
      </c>
      <c r="AD1742" s="121"/>
      <c r="BO1742" s="72" t="s">
        <v>5066</v>
      </c>
      <c r="BP1742" s="73" t="s">
        <v>5129</v>
      </c>
      <c r="BQ1742" s="75">
        <v>0</v>
      </c>
      <c r="BR1742" s="75">
        <v>0</v>
      </c>
      <c r="BS1742" s="75">
        <v>0</v>
      </c>
      <c r="BT1742" s="75">
        <v>0</v>
      </c>
      <c r="BU1742" s="75">
        <v>0</v>
      </c>
      <c r="BV1742" s="75">
        <v>530000925</v>
      </c>
      <c r="BW1742" s="75">
        <v>0</v>
      </c>
      <c r="BX1742" s="75">
        <v>0</v>
      </c>
      <c r="BY1742" s="75">
        <v>0</v>
      </c>
      <c r="BZ1742" s="74"/>
      <c r="CA1742" s="74"/>
    </row>
    <row r="1743" spans="14:79" ht="12" customHeight="1">
      <c r="N1743" s="119" t="s">
        <v>42</v>
      </c>
      <c r="O1743" s="120" t="s">
        <v>2321</v>
      </c>
      <c r="P1743" s="122">
        <v>0</v>
      </c>
      <c r="Q1743" s="122">
        <v>0</v>
      </c>
      <c r="R1743" s="122">
        <v>0</v>
      </c>
      <c r="S1743" s="122">
        <v>0</v>
      </c>
      <c r="T1743" s="122">
        <v>0</v>
      </c>
      <c r="U1743" s="122">
        <v>0</v>
      </c>
      <c r="V1743" s="122">
        <v>0</v>
      </c>
      <c r="W1743" s="122">
        <v>0</v>
      </c>
      <c r="X1743" s="122">
        <v>0</v>
      </c>
      <c r="Y1743" s="122">
        <v>235000026</v>
      </c>
      <c r="Z1743" s="122">
        <v>245000026</v>
      </c>
      <c r="AA1743" s="122">
        <v>265000026</v>
      </c>
      <c r="AB1743" s="122">
        <v>285000026</v>
      </c>
      <c r="AC1743" s="122">
        <v>0</v>
      </c>
      <c r="AD1743" s="121"/>
      <c r="BO1743" s="72" t="s">
        <v>5066</v>
      </c>
      <c r="BP1743" s="73" t="s">
        <v>5130</v>
      </c>
      <c r="BQ1743" s="75">
        <v>0</v>
      </c>
      <c r="BR1743" s="75">
        <v>0</v>
      </c>
      <c r="BS1743" s="75">
        <v>0</v>
      </c>
      <c r="BT1743" s="75">
        <v>0</v>
      </c>
      <c r="BU1743" s="75">
        <v>0</v>
      </c>
      <c r="BV1743" s="75">
        <v>0</v>
      </c>
      <c r="BW1743" s="75">
        <v>0</v>
      </c>
      <c r="BX1743" s="75">
        <v>0</v>
      </c>
      <c r="BY1743" s="75">
        <v>0</v>
      </c>
      <c r="BZ1743" s="74"/>
      <c r="CA1743" s="74"/>
    </row>
    <row r="1744" spans="14:79" ht="12" customHeight="1">
      <c r="N1744" s="119" t="s">
        <v>42</v>
      </c>
      <c r="O1744" s="120" t="s">
        <v>2177</v>
      </c>
      <c r="P1744" s="122">
        <v>0</v>
      </c>
      <c r="Q1744" s="122">
        <v>0</v>
      </c>
      <c r="R1744" s="122">
        <v>0</v>
      </c>
      <c r="S1744" s="122">
        <v>0</v>
      </c>
      <c r="T1744" s="122">
        <v>0</v>
      </c>
      <c r="U1744" s="122">
        <v>0</v>
      </c>
      <c r="V1744" s="122">
        <v>0</v>
      </c>
      <c r="W1744" s="122">
        <v>0</v>
      </c>
      <c r="X1744" s="122">
        <v>0</v>
      </c>
      <c r="Y1744" s="122">
        <v>235000026</v>
      </c>
      <c r="Z1744" s="122">
        <v>245000026</v>
      </c>
      <c r="AA1744" s="122">
        <v>265000026</v>
      </c>
      <c r="AB1744" s="122">
        <v>285000026</v>
      </c>
      <c r="AC1744" s="122">
        <v>0</v>
      </c>
      <c r="AD1744" s="121"/>
      <c r="BO1744" s="72" t="s">
        <v>5066</v>
      </c>
      <c r="BP1744" s="73" t="s">
        <v>5192</v>
      </c>
      <c r="BQ1744" s="74"/>
      <c r="BR1744" s="74"/>
      <c r="BS1744" s="75">
        <v>0</v>
      </c>
      <c r="BT1744" s="74"/>
      <c r="BU1744" s="74"/>
      <c r="BV1744" s="74"/>
      <c r="BW1744" s="74"/>
      <c r="BX1744" s="74"/>
      <c r="BY1744" s="74"/>
      <c r="BZ1744" s="74"/>
      <c r="CA1744" s="74"/>
    </row>
    <row r="1745" spans="14:79" ht="12" customHeight="1">
      <c r="N1745" s="119" t="s">
        <v>42</v>
      </c>
      <c r="O1745" s="120" t="s">
        <v>2322</v>
      </c>
      <c r="P1745" s="122">
        <v>0</v>
      </c>
      <c r="Q1745" s="122">
        <v>0</v>
      </c>
      <c r="R1745" s="122">
        <v>0</v>
      </c>
      <c r="S1745" s="122">
        <v>0</v>
      </c>
      <c r="T1745" s="122">
        <v>0</v>
      </c>
      <c r="U1745" s="122">
        <v>0</v>
      </c>
      <c r="V1745" s="122">
        <v>0</v>
      </c>
      <c r="W1745" s="122">
        <v>0</v>
      </c>
      <c r="X1745" s="122">
        <v>0</v>
      </c>
      <c r="Y1745" s="122">
        <v>0</v>
      </c>
      <c r="Z1745" s="122">
        <v>235000026</v>
      </c>
      <c r="AA1745" s="122">
        <v>245000026</v>
      </c>
      <c r="AB1745" s="122">
        <v>265000026</v>
      </c>
      <c r="AC1745" s="122">
        <v>0</v>
      </c>
      <c r="AD1745" s="121"/>
      <c r="BO1745" s="72" t="s">
        <v>5066</v>
      </c>
      <c r="BP1745" s="73" t="s">
        <v>5131</v>
      </c>
      <c r="BQ1745" s="75">
        <v>0</v>
      </c>
      <c r="BR1745" s="75">
        <v>0</v>
      </c>
      <c r="BS1745" s="75">
        <v>0</v>
      </c>
      <c r="BT1745" s="75">
        <v>0</v>
      </c>
      <c r="BU1745" s="75">
        <v>0</v>
      </c>
      <c r="BV1745" s="75">
        <v>0</v>
      </c>
      <c r="BW1745" s="75">
        <v>0</v>
      </c>
      <c r="BX1745" s="75">
        <v>0</v>
      </c>
      <c r="BY1745" s="75">
        <v>0</v>
      </c>
      <c r="BZ1745" s="74"/>
      <c r="CA1745" s="74"/>
    </row>
    <row r="1746" spans="14:79" ht="12" customHeight="1">
      <c r="N1746" s="119" t="s">
        <v>42</v>
      </c>
      <c r="O1746" s="120" t="s">
        <v>1464</v>
      </c>
      <c r="P1746" s="122">
        <v>0</v>
      </c>
      <c r="Q1746" s="122">
        <v>0</v>
      </c>
      <c r="R1746" s="122">
        <v>0</v>
      </c>
      <c r="S1746" s="122">
        <v>0</v>
      </c>
      <c r="T1746" s="122">
        <v>0</v>
      </c>
      <c r="U1746" s="122">
        <v>170000026</v>
      </c>
      <c r="V1746" s="122">
        <v>175000026</v>
      </c>
      <c r="W1746" s="122">
        <v>185000026</v>
      </c>
      <c r="X1746" s="122">
        <v>200000026</v>
      </c>
      <c r="Y1746" s="122">
        <v>210000026</v>
      </c>
      <c r="Z1746" s="122">
        <v>220000026</v>
      </c>
      <c r="AA1746" s="122">
        <v>230000026</v>
      </c>
      <c r="AB1746" s="122">
        <v>0</v>
      </c>
      <c r="AC1746" s="122">
        <v>0</v>
      </c>
      <c r="AD1746" s="121"/>
      <c r="BO1746" s="72" t="s">
        <v>5066</v>
      </c>
      <c r="BP1746" s="73" t="s">
        <v>5132</v>
      </c>
      <c r="BQ1746" s="75">
        <v>290000026</v>
      </c>
      <c r="BR1746" s="75">
        <v>335000026</v>
      </c>
      <c r="BS1746" s="75">
        <v>385000026</v>
      </c>
      <c r="BT1746" s="75">
        <v>410000026</v>
      </c>
      <c r="BU1746" s="75">
        <v>490000026</v>
      </c>
      <c r="BV1746" s="75">
        <v>520000026</v>
      </c>
      <c r="BW1746" s="74"/>
      <c r="BX1746" s="74"/>
      <c r="BY1746" s="74"/>
      <c r="BZ1746" s="74"/>
      <c r="CA1746" s="74"/>
    </row>
    <row r="1747" spans="14:79" ht="12" customHeight="1">
      <c r="N1747" s="119" t="s">
        <v>42</v>
      </c>
      <c r="O1747" s="120" t="s">
        <v>2574</v>
      </c>
      <c r="P1747" s="122">
        <v>0</v>
      </c>
      <c r="Q1747" s="122">
        <v>0</v>
      </c>
      <c r="R1747" s="122">
        <v>0</v>
      </c>
      <c r="S1747" s="122">
        <v>0</v>
      </c>
      <c r="T1747" s="122">
        <v>0</v>
      </c>
      <c r="U1747" s="122">
        <v>0</v>
      </c>
      <c r="V1747" s="122">
        <v>0</v>
      </c>
      <c r="W1747" s="122">
        <v>0</v>
      </c>
      <c r="X1747" s="122">
        <v>200000026</v>
      </c>
      <c r="Y1747" s="122">
        <v>210000026</v>
      </c>
      <c r="Z1747" s="122">
        <v>220000026</v>
      </c>
      <c r="AA1747" s="122">
        <v>230000026</v>
      </c>
      <c r="AB1747" s="122">
        <v>0</v>
      </c>
      <c r="AC1747" s="122">
        <v>0</v>
      </c>
      <c r="AD1747" s="121"/>
      <c r="BO1747" s="72" t="s">
        <v>5066</v>
      </c>
      <c r="BP1747" s="73" t="s">
        <v>5193</v>
      </c>
      <c r="BQ1747" s="74"/>
      <c r="BR1747" s="74"/>
      <c r="BS1747" s="75">
        <v>0</v>
      </c>
      <c r="BT1747" s="74"/>
      <c r="BU1747" s="74"/>
      <c r="BV1747" s="74"/>
      <c r="BW1747" s="74"/>
      <c r="BX1747" s="74"/>
      <c r="BY1747" s="74"/>
      <c r="BZ1747" s="74"/>
      <c r="CA1747" s="74"/>
    </row>
    <row r="1748" spans="14:79" ht="12" customHeight="1">
      <c r="N1748" s="119" t="s">
        <v>42</v>
      </c>
      <c r="O1748" s="120" t="s">
        <v>1553</v>
      </c>
      <c r="P1748" s="122">
        <v>0</v>
      </c>
      <c r="Q1748" s="122">
        <v>0</v>
      </c>
      <c r="R1748" s="122">
        <v>0</v>
      </c>
      <c r="S1748" s="122">
        <v>0</v>
      </c>
      <c r="T1748" s="122">
        <v>0</v>
      </c>
      <c r="U1748" s="122">
        <v>0</v>
      </c>
      <c r="V1748" s="122">
        <v>165000026</v>
      </c>
      <c r="W1748" s="122">
        <v>185000026</v>
      </c>
      <c r="X1748" s="122">
        <v>200000026</v>
      </c>
      <c r="Y1748" s="122">
        <v>210000026</v>
      </c>
      <c r="Z1748" s="122">
        <v>220000026</v>
      </c>
      <c r="AA1748" s="122">
        <v>230000026</v>
      </c>
      <c r="AB1748" s="122">
        <v>0</v>
      </c>
      <c r="AC1748" s="122">
        <v>0</v>
      </c>
      <c r="AD1748" s="121"/>
      <c r="BO1748" s="72" t="s">
        <v>5066</v>
      </c>
      <c r="BP1748" s="73" t="s">
        <v>5219</v>
      </c>
      <c r="BQ1748" s="74"/>
      <c r="BR1748" s="74"/>
      <c r="BS1748" s="74"/>
      <c r="BT1748" s="75">
        <v>0</v>
      </c>
      <c r="BU1748" s="74"/>
      <c r="BV1748" s="74"/>
      <c r="BW1748" s="74"/>
      <c r="BX1748" s="74"/>
      <c r="BY1748" s="74"/>
      <c r="BZ1748" s="74"/>
      <c r="CA1748" s="74"/>
    </row>
    <row r="1749" spans="14:79" ht="12" customHeight="1">
      <c r="N1749" s="119" t="s">
        <v>42</v>
      </c>
      <c r="O1749" s="120" t="s">
        <v>528</v>
      </c>
      <c r="P1749" s="122">
        <v>0</v>
      </c>
      <c r="Q1749" s="122">
        <v>0</v>
      </c>
      <c r="R1749" s="122">
        <v>0</v>
      </c>
      <c r="S1749" s="122">
        <v>0</v>
      </c>
      <c r="T1749" s="122">
        <v>0</v>
      </c>
      <c r="U1749" s="122">
        <v>0</v>
      </c>
      <c r="V1749" s="122">
        <v>175000026</v>
      </c>
      <c r="W1749" s="122">
        <v>185000026</v>
      </c>
      <c r="X1749" s="122">
        <v>200000026</v>
      </c>
      <c r="Y1749" s="122">
        <v>210000026</v>
      </c>
      <c r="Z1749" s="122">
        <v>220000026</v>
      </c>
      <c r="AA1749" s="122">
        <v>230000026</v>
      </c>
      <c r="AB1749" s="122">
        <v>0</v>
      </c>
      <c r="AC1749" s="122">
        <v>0</v>
      </c>
      <c r="AD1749" s="121"/>
      <c r="BO1749" s="72" t="s">
        <v>5066</v>
      </c>
      <c r="BP1749" s="73" t="s">
        <v>5220</v>
      </c>
      <c r="BQ1749" s="74"/>
      <c r="BR1749" s="74"/>
      <c r="BS1749" s="74"/>
      <c r="BT1749" s="75">
        <v>0</v>
      </c>
      <c r="BU1749" s="74"/>
      <c r="BV1749" s="74"/>
      <c r="BW1749" s="74"/>
      <c r="BX1749" s="74"/>
      <c r="BY1749" s="74"/>
      <c r="BZ1749" s="74"/>
      <c r="CA1749" s="74"/>
    </row>
    <row r="1750" spans="14:79" ht="12" customHeight="1">
      <c r="N1750" s="119" t="s">
        <v>42</v>
      </c>
      <c r="O1750" s="120" t="s">
        <v>1715</v>
      </c>
      <c r="P1750" s="122">
        <v>0</v>
      </c>
      <c r="Q1750" s="122">
        <v>0</v>
      </c>
      <c r="R1750" s="122">
        <v>0</v>
      </c>
      <c r="S1750" s="122">
        <v>0</v>
      </c>
      <c r="T1750" s="122">
        <v>0</v>
      </c>
      <c r="U1750" s="122">
        <v>0</v>
      </c>
      <c r="V1750" s="122">
        <v>165000026</v>
      </c>
      <c r="W1750" s="122">
        <v>185000026</v>
      </c>
      <c r="X1750" s="122">
        <v>190000026</v>
      </c>
      <c r="Y1750" s="122">
        <v>205000026</v>
      </c>
      <c r="Z1750" s="122">
        <v>215000026</v>
      </c>
      <c r="AA1750" s="122">
        <v>225000026</v>
      </c>
      <c r="AB1750" s="122">
        <v>0</v>
      </c>
      <c r="AC1750" s="122">
        <v>0</v>
      </c>
      <c r="AD1750" s="121"/>
      <c r="BO1750" s="72" t="s">
        <v>5066</v>
      </c>
      <c r="BP1750" s="73" t="s">
        <v>5133</v>
      </c>
      <c r="BQ1750" s="75">
        <v>0</v>
      </c>
      <c r="BR1750" s="74"/>
      <c r="BS1750" s="74"/>
      <c r="BT1750" s="74"/>
      <c r="BU1750" s="74"/>
      <c r="BV1750" s="74"/>
      <c r="BW1750" s="74"/>
      <c r="BX1750" s="74"/>
      <c r="BY1750" s="74"/>
      <c r="BZ1750" s="74"/>
      <c r="CA1750" s="74"/>
    </row>
    <row r="1751" spans="14:79" ht="12" customHeight="1">
      <c r="N1751" s="119" t="s">
        <v>42</v>
      </c>
      <c r="O1751" s="120" t="s">
        <v>2618</v>
      </c>
      <c r="P1751" s="122">
        <v>0</v>
      </c>
      <c r="Q1751" s="122">
        <v>0</v>
      </c>
      <c r="R1751" s="122">
        <v>0</v>
      </c>
      <c r="S1751" s="122">
        <v>0</v>
      </c>
      <c r="T1751" s="122">
        <v>0</v>
      </c>
      <c r="U1751" s="122">
        <v>180000026</v>
      </c>
      <c r="V1751" s="122">
        <v>190000026</v>
      </c>
      <c r="W1751" s="122">
        <v>195000026</v>
      </c>
      <c r="X1751" s="122">
        <v>210000026</v>
      </c>
      <c r="Y1751" s="122">
        <v>220000026</v>
      </c>
      <c r="Z1751" s="122">
        <v>230000026</v>
      </c>
      <c r="AA1751" s="122">
        <v>240000026</v>
      </c>
      <c r="AB1751" s="122">
        <v>260000026</v>
      </c>
      <c r="AC1751" s="122">
        <v>275000026</v>
      </c>
      <c r="AD1751" s="121"/>
      <c r="BO1751" s="72" t="s">
        <v>5066</v>
      </c>
      <c r="BP1751" s="73" t="s">
        <v>5164</v>
      </c>
      <c r="BQ1751" s="74"/>
      <c r="BR1751" s="75">
        <v>0</v>
      </c>
      <c r="BS1751" s="75">
        <v>0</v>
      </c>
      <c r="BT1751" s="75">
        <v>0</v>
      </c>
      <c r="BU1751" s="75">
        <v>0</v>
      </c>
      <c r="BV1751" s="75">
        <v>700000026</v>
      </c>
      <c r="BW1751" s="74"/>
      <c r="BX1751" s="74"/>
      <c r="BY1751" s="74"/>
      <c r="BZ1751" s="74"/>
      <c r="CA1751" s="74"/>
    </row>
    <row r="1752" spans="14:79" ht="12" customHeight="1">
      <c r="N1752" s="119" t="s">
        <v>42</v>
      </c>
      <c r="O1752" s="120" t="s">
        <v>2481</v>
      </c>
      <c r="P1752" s="122">
        <v>0</v>
      </c>
      <c r="Q1752" s="122">
        <v>0</v>
      </c>
      <c r="R1752" s="122">
        <v>0</v>
      </c>
      <c r="S1752" s="122">
        <v>0</v>
      </c>
      <c r="T1752" s="122">
        <v>0</v>
      </c>
      <c r="U1752" s="122">
        <v>0</v>
      </c>
      <c r="V1752" s="122">
        <v>0</v>
      </c>
      <c r="W1752" s="122">
        <v>0</v>
      </c>
      <c r="X1752" s="122">
        <v>200000026</v>
      </c>
      <c r="Y1752" s="122">
        <v>210000026</v>
      </c>
      <c r="Z1752" s="122">
        <v>220000026</v>
      </c>
      <c r="AA1752" s="122">
        <v>230000026</v>
      </c>
      <c r="AB1752" s="122">
        <v>0</v>
      </c>
      <c r="AC1752" s="122">
        <v>0</v>
      </c>
      <c r="AD1752" s="121"/>
      <c r="BO1752" s="72" t="s">
        <v>5066</v>
      </c>
      <c r="BP1752" s="73" t="s">
        <v>5165</v>
      </c>
      <c r="BQ1752" s="74"/>
      <c r="BR1752" s="75">
        <v>0</v>
      </c>
      <c r="BS1752" s="75">
        <v>0</v>
      </c>
      <c r="BT1752" s="74"/>
      <c r="BU1752" s="74"/>
      <c r="BV1752" s="74"/>
      <c r="BW1752" s="74"/>
      <c r="BX1752" s="74"/>
      <c r="BY1752" s="74"/>
      <c r="BZ1752" s="74"/>
      <c r="CA1752" s="74"/>
    </row>
    <row r="1753" spans="14:79" ht="12" customHeight="1">
      <c r="N1753" s="119" t="s">
        <v>42</v>
      </c>
      <c r="O1753" s="120" t="s">
        <v>1554</v>
      </c>
      <c r="P1753" s="122">
        <v>0</v>
      </c>
      <c r="Q1753" s="122">
        <v>0</v>
      </c>
      <c r="R1753" s="122">
        <v>0</v>
      </c>
      <c r="S1753" s="122">
        <v>0</v>
      </c>
      <c r="T1753" s="122">
        <v>0</v>
      </c>
      <c r="U1753" s="122">
        <v>0</v>
      </c>
      <c r="V1753" s="122">
        <v>0</v>
      </c>
      <c r="W1753" s="122">
        <v>0</v>
      </c>
      <c r="X1753" s="122">
        <v>200000026</v>
      </c>
      <c r="Y1753" s="122">
        <v>210000026</v>
      </c>
      <c r="Z1753" s="122">
        <v>220000026</v>
      </c>
      <c r="AA1753" s="122">
        <v>230000026</v>
      </c>
      <c r="AB1753" s="122">
        <v>0</v>
      </c>
      <c r="AC1753" s="122">
        <v>0</v>
      </c>
      <c r="AD1753" s="121"/>
      <c r="BO1753" s="72" t="s">
        <v>5066</v>
      </c>
      <c r="BP1753" s="73" t="s">
        <v>5194</v>
      </c>
      <c r="BQ1753" s="74"/>
      <c r="BR1753" s="74"/>
      <c r="BS1753" s="75">
        <v>0</v>
      </c>
      <c r="BT1753" s="75">
        <v>420000026</v>
      </c>
      <c r="BU1753" s="74"/>
      <c r="BV1753" s="74"/>
      <c r="BW1753" s="74"/>
      <c r="BX1753" s="74"/>
      <c r="BY1753" s="74"/>
      <c r="BZ1753" s="74"/>
      <c r="CA1753" s="74"/>
    </row>
    <row r="1754" spans="14:79" ht="12" customHeight="1">
      <c r="N1754" s="119" t="s">
        <v>42</v>
      </c>
      <c r="O1754" s="120" t="s">
        <v>586</v>
      </c>
      <c r="P1754" s="122">
        <v>0</v>
      </c>
      <c r="Q1754" s="122">
        <v>0</v>
      </c>
      <c r="R1754" s="122">
        <v>0</v>
      </c>
      <c r="S1754" s="122">
        <v>0</v>
      </c>
      <c r="T1754" s="122">
        <v>0</v>
      </c>
      <c r="U1754" s="122">
        <v>170000026</v>
      </c>
      <c r="V1754" s="122">
        <v>175000026</v>
      </c>
      <c r="W1754" s="122">
        <v>185000026</v>
      </c>
      <c r="X1754" s="122">
        <v>190000026</v>
      </c>
      <c r="Y1754" s="122">
        <v>195000026</v>
      </c>
      <c r="Z1754" s="122">
        <v>205000026</v>
      </c>
      <c r="AA1754" s="122">
        <v>215000026</v>
      </c>
      <c r="AB1754" s="122">
        <v>225000026</v>
      </c>
      <c r="AC1754" s="122">
        <v>240000026</v>
      </c>
      <c r="AD1754" s="121"/>
      <c r="BO1754" s="72" t="s">
        <v>5066</v>
      </c>
      <c r="BP1754" s="73" t="s">
        <v>5134</v>
      </c>
      <c r="BQ1754" s="75">
        <v>395000925</v>
      </c>
      <c r="BR1754" s="75">
        <v>420000925</v>
      </c>
      <c r="BS1754" s="75">
        <v>465000925</v>
      </c>
      <c r="BT1754" s="75">
        <v>495000925</v>
      </c>
      <c r="BU1754" s="74"/>
      <c r="BV1754" s="74"/>
      <c r="BW1754" s="74"/>
      <c r="BX1754" s="75">
        <v>0</v>
      </c>
      <c r="BY1754" s="74"/>
      <c r="BZ1754" s="74"/>
      <c r="CA1754" s="74"/>
    </row>
    <row r="1755" spans="14:79" ht="12" customHeight="1">
      <c r="N1755" s="119" t="s">
        <v>42</v>
      </c>
      <c r="O1755" s="120" t="s">
        <v>1716</v>
      </c>
      <c r="P1755" s="122">
        <v>0</v>
      </c>
      <c r="Q1755" s="122">
        <v>0</v>
      </c>
      <c r="R1755" s="122">
        <v>0</v>
      </c>
      <c r="S1755" s="122">
        <v>0</v>
      </c>
      <c r="T1755" s="122">
        <v>0</v>
      </c>
      <c r="U1755" s="122">
        <v>160000026</v>
      </c>
      <c r="V1755" s="122">
        <v>175000026</v>
      </c>
      <c r="W1755" s="122">
        <v>185000026</v>
      </c>
      <c r="X1755" s="122">
        <v>195000026</v>
      </c>
      <c r="Y1755" s="122">
        <v>205000026</v>
      </c>
      <c r="Z1755" s="122">
        <v>215000026</v>
      </c>
      <c r="AA1755" s="122">
        <v>225500026</v>
      </c>
      <c r="AB1755" s="122">
        <v>235000026</v>
      </c>
      <c r="AC1755" s="122">
        <v>0</v>
      </c>
      <c r="AD1755" s="121"/>
      <c r="BO1755" s="72" t="s">
        <v>5066</v>
      </c>
      <c r="BP1755" s="73" t="s">
        <v>5166</v>
      </c>
      <c r="BQ1755" s="74"/>
      <c r="BR1755" s="75">
        <v>485000925</v>
      </c>
      <c r="BS1755" s="75">
        <v>505000925</v>
      </c>
      <c r="BT1755" s="75">
        <v>520000925</v>
      </c>
      <c r="BU1755" s="75">
        <v>575000925</v>
      </c>
      <c r="BV1755" s="75">
        <v>0</v>
      </c>
      <c r="BW1755" s="74"/>
      <c r="BX1755" s="74"/>
      <c r="BY1755" s="74"/>
      <c r="BZ1755" s="74"/>
      <c r="CA1755" s="74"/>
    </row>
    <row r="1756" spans="14:79" ht="12" customHeight="1">
      <c r="N1756" s="119" t="s">
        <v>3413</v>
      </c>
      <c r="O1756" s="120" t="s">
        <v>8052</v>
      </c>
      <c r="P1756" s="121"/>
      <c r="Q1756" s="121"/>
      <c r="R1756" s="121"/>
      <c r="S1756" s="121"/>
      <c r="T1756" s="121"/>
      <c r="U1756" s="121"/>
      <c r="V1756" s="121"/>
      <c r="W1756" s="121"/>
      <c r="X1756" s="121"/>
      <c r="Y1756" s="121"/>
      <c r="Z1756" s="122">
        <v>240000925</v>
      </c>
      <c r="AA1756" s="121"/>
      <c r="AB1756" s="121"/>
      <c r="AC1756" s="121"/>
      <c r="AD1756" s="121"/>
      <c r="BO1756" s="72" t="s">
        <v>5066</v>
      </c>
      <c r="BP1756" s="73" t="s">
        <v>5221</v>
      </c>
      <c r="BQ1756" s="74"/>
      <c r="BR1756" s="74"/>
      <c r="BS1756" s="74"/>
      <c r="BT1756" s="75">
        <v>0</v>
      </c>
      <c r="BU1756" s="74"/>
      <c r="BV1756" s="74"/>
      <c r="BW1756" s="74"/>
      <c r="BX1756" s="74"/>
      <c r="BY1756" s="74"/>
      <c r="BZ1756" s="74"/>
      <c r="CA1756" s="74"/>
    </row>
    <row r="1757" spans="14:79" ht="12" customHeight="1">
      <c r="N1757" s="119" t="s">
        <v>3413</v>
      </c>
      <c r="O1757" s="120" t="s">
        <v>8053</v>
      </c>
      <c r="P1757" s="121"/>
      <c r="Q1757" s="121"/>
      <c r="R1757" s="121"/>
      <c r="S1757" s="121"/>
      <c r="T1757" s="121"/>
      <c r="U1757" s="121"/>
      <c r="V1757" s="121"/>
      <c r="W1757" s="121"/>
      <c r="X1757" s="121"/>
      <c r="Y1757" s="121"/>
      <c r="Z1757" s="122">
        <v>230000026</v>
      </c>
      <c r="AA1757" s="122">
        <v>0</v>
      </c>
      <c r="AB1757" s="121"/>
      <c r="AC1757" s="121"/>
      <c r="AD1757" s="121"/>
      <c r="BO1757" s="72" t="s">
        <v>5066</v>
      </c>
      <c r="BP1757" s="73" t="s">
        <v>5168</v>
      </c>
      <c r="BQ1757" s="74"/>
      <c r="BR1757" s="75">
        <v>0</v>
      </c>
      <c r="BS1757" s="75">
        <v>0</v>
      </c>
      <c r="BT1757" s="74"/>
      <c r="BU1757" s="75">
        <v>0</v>
      </c>
      <c r="BV1757" s="74"/>
      <c r="BW1757" s="74"/>
      <c r="BX1757" s="74"/>
      <c r="BY1757" s="74"/>
      <c r="BZ1757" s="74"/>
      <c r="CA1757" s="74"/>
    </row>
    <row r="1758" spans="14:79" ht="12" customHeight="1">
      <c r="N1758" s="119" t="s">
        <v>3413</v>
      </c>
      <c r="O1758" s="120" t="s">
        <v>8054</v>
      </c>
      <c r="P1758" s="121"/>
      <c r="Q1758" s="121"/>
      <c r="R1758" s="121"/>
      <c r="S1758" s="121"/>
      <c r="T1758" s="121"/>
      <c r="U1758" s="121"/>
      <c r="V1758" s="121"/>
      <c r="W1758" s="121"/>
      <c r="X1758" s="122">
        <v>0</v>
      </c>
      <c r="Y1758" s="122">
        <v>0</v>
      </c>
      <c r="Z1758" s="122">
        <v>210000026</v>
      </c>
      <c r="AA1758" s="122">
        <v>220000026</v>
      </c>
      <c r="AB1758" s="122">
        <v>0</v>
      </c>
      <c r="AC1758" s="121"/>
      <c r="AD1758" s="121"/>
      <c r="BO1758" s="72" t="s">
        <v>5066</v>
      </c>
      <c r="BP1758" s="73" t="s">
        <v>5169</v>
      </c>
      <c r="BQ1758" s="74"/>
      <c r="BR1758" s="75">
        <v>0</v>
      </c>
      <c r="BS1758" s="75">
        <v>0</v>
      </c>
      <c r="BT1758" s="75">
        <v>490000026</v>
      </c>
      <c r="BU1758" s="74"/>
      <c r="BV1758" s="75">
        <v>0</v>
      </c>
      <c r="BW1758" s="74"/>
      <c r="BX1758" s="74"/>
      <c r="BY1758" s="74"/>
      <c r="BZ1758" s="74"/>
      <c r="CA1758" s="74"/>
    </row>
    <row r="1759" spans="14:79" ht="12" customHeight="1">
      <c r="N1759" s="119" t="s">
        <v>3413</v>
      </c>
      <c r="O1759" s="120" t="s">
        <v>8055</v>
      </c>
      <c r="P1759" s="121"/>
      <c r="Q1759" s="121"/>
      <c r="R1759" s="121"/>
      <c r="S1759" s="121"/>
      <c r="T1759" s="121"/>
      <c r="U1759" s="121"/>
      <c r="V1759" s="121"/>
      <c r="W1759" s="122">
        <v>0</v>
      </c>
      <c r="X1759" s="122">
        <v>160000000</v>
      </c>
      <c r="Y1759" s="122">
        <v>0</v>
      </c>
      <c r="Z1759" s="122">
        <v>210000625</v>
      </c>
      <c r="AA1759" s="121"/>
      <c r="AB1759" s="121"/>
      <c r="AC1759" s="121"/>
      <c r="AD1759" s="121"/>
      <c r="BO1759" s="72" t="s">
        <v>5066</v>
      </c>
      <c r="BP1759" s="73" t="s">
        <v>5195</v>
      </c>
      <c r="BQ1759" s="74"/>
      <c r="BR1759" s="74"/>
      <c r="BS1759" s="75">
        <v>0</v>
      </c>
      <c r="BT1759" s="75">
        <v>0</v>
      </c>
      <c r="BU1759" s="75">
        <v>0</v>
      </c>
      <c r="BV1759" s="74"/>
      <c r="BW1759" s="74"/>
      <c r="BX1759" s="74"/>
      <c r="BY1759" s="74"/>
      <c r="BZ1759" s="74"/>
      <c r="CA1759" s="74"/>
    </row>
    <row r="1760" spans="14:79" ht="12" customHeight="1">
      <c r="N1760" s="119" t="s">
        <v>3413</v>
      </c>
      <c r="O1760" s="120" t="s">
        <v>8056</v>
      </c>
      <c r="P1760" s="121"/>
      <c r="Q1760" s="121"/>
      <c r="R1760" s="121"/>
      <c r="S1760" s="121"/>
      <c r="T1760" s="121"/>
      <c r="U1760" s="121"/>
      <c r="V1760" s="121"/>
      <c r="W1760" s="121"/>
      <c r="X1760" s="121"/>
      <c r="Y1760" s="122">
        <v>0</v>
      </c>
      <c r="Z1760" s="122">
        <v>0</v>
      </c>
      <c r="AA1760" s="122">
        <v>250000026</v>
      </c>
      <c r="AB1760" s="121"/>
      <c r="AC1760" s="121"/>
      <c r="AD1760" s="121"/>
      <c r="BO1760" s="72" t="s">
        <v>5066</v>
      </c>
      <c r="BP1760" s="73" t="s">
        <v>5135</v>
      </c>
      <c r="BQ1760" s="75">
        <v>0</v>
      </c>
      <c r="BR1760" s="74"/>
      <c r="BS1760" s="74"/>
      <c r="BT1760" s="75">
        <v>425000026</v>
      </c>
      <c r="BU1760" s="75">
        <v>0</v>
      </c>
      <c r="BV1760" s="75">
        <v>0</v>
      </c>
      <c r="BW1760" s="75">
        <v>0</v>
      </c>
      <c r="BX1760" s="75">
        <v>0</v>
      </c>
      <c r="BY1760" s="75">
        <v>0</v>
      </c>
      <c r="BZ1760" s="75">
        <v>0</v>
      </c>
      <c r="CA1760" s="75">
        <v>0</v>
      </c>
    </row>
    <row r="1761" spans="14:79" ht="12" customHeight="1">
      <c r="N1761" s="119" t="s">
        <v>3413</v>
      </c>
      <c r="O1761" s="120" t="s">
        <v>8057</v>
      </c>
      <c r="P1761" s="121"/>
      <c r="Q1761" s="121"/>
      <c r="R1761" s="121"/>
      <c r="S1761" s="121"/>
      <c r="T1761" s="121"/>
      <c r="U1761" s="121"/>
      <c r="V1761" s="121"/>
      <c r="W1761" s="121"/>
      <c r="X1761" s="122">
        <v>175000026</v>
      </c>
      <c r="Y1761" s="122">
        <v>185000026</v>
      </c>
      <c r="Z1761" s="122">
        <v>210000026</v>
      </c>
      <c r="AA1761" s="121"/>
      <c r="AB1761" s="121"/>
      <c r="AC1761" s="121"/>
      <c r="AD1761" s="121"/>
      <c r="BO1761" s="72" t="s">
        <v>5066</v>
      </c>
      <c r="BP1761" s="73" t="s">
        <v>5196</v>
      </c>
      <c r="BQ1761" s="74"/>
      <c r="BR1761" s="74"/>
      <c r="BS1761" s="75">
        <v>0</v>
      </c>
      <c r="BT1761" s="75">
        <v>0</v>
      </c>
      <c r="BU1761" s="74"/>
      <c r="BV1761" s="74"/>
      <c r="BW1761" s="74"/>
      <c r="BX1761" s="74"/>
      <c r="BY1761" s="74"/>
      <c r="BZ1761" s="74"/>
      <c r="CA1761" s="74"/>
    </row>
    <row r="1762" spans="14:79" ht="12" customHeight="1">
      <c r="N1762" s="119" t="s">
        <v>3413</v>
      </c>
      <c r="O1762" s="120" t="s">
        <v>8058</v>
      </c>
      <c r="P1762" s="121"/>
      <c r="Q1762" s="121"/>
      <c r="R1762" s="121"/>
      <c r="S1762" s="121"/>
      <c r="T1762" s="121"/>
      <c r="U1762" s="121"/>
      <c r="V1762" s="121"/>
      <c r="W1762" s="121"/>
      <c r="X1762" s="121"/>
      <c r="Y1762" s="121"/>
      <c r="Z1762" s="121"/>
      <c r="AA1762" s="121"/>
      <c r="AB1762" s="122">
        <v>307000225</v>
      </c>
      <c r="AC1762" s="121"/>
      <c r="AD1762" s="121"/>
      <c r="BO1762" s="72" t="s">
        <v>5066</v>
      </c>
      <c r="BP1762" s="73" t="s">
        <v>5170</v>
      </c>
      <c r="BQ1762" s="74"/>
      <c r="BR1762" s="75">
        <v>0</v>
      </c>
      <c r="BS1762" s="75">
        <v>0</v>
      </c>
      <c r="BT1762" s="74"/>
      <c r="BU1762" s="74"/>
      <c r="BV1762" s="74"/>
      <c r="BW1762" s="75">
        <v>580000026</v>
      </c>
      <c r="BX1762" s="74"/>
      <c r="BY1762" s="74"/>
      <c r="BZ1762" s="74"/>
      <c r="CA1762" s="74"/>
    </row>
    <row r="1763" spans="14:79" ht="12" customHeight="1">
      <c r="N1763" s="119" t="s">
        <v>3413</v>
      </c>
      <c r="O1763" s="120" t="s">
        <v>8059</v>
      </c>
      <c r="P1763" s="121"/>
      <c r="Q1763" s="121"/>
      <c r="R1763" s="121"/>
      <c r="S1763" s="121"/>
      <c r="T1763" s="121"/>
      <c r="U1763" s="121"/>
      <c r="V1763" s="121"/>
      <c r="W1763" s="121"/>
      <c r="X1763" s="121"/>
      <c r="Y1763" s="121"/>
      <c r="Z1763" s="121"/>
      <c r="AA1763" s="121"/>
      <c r="AB1763" s="122">
        <v>225000925</v>
      </c>
      <c r="AC1763" s="121"/>
      <c r="AD1763" s="121"/>
      <c r="BO1763" s="72" t="s">
        <v>5066</v>
      </c>
      <c r="BP1763" s="73" t="s">
        <v>5136</v>
      </c>
      <c r="BQ1763" s="75">
        <v>0</v>
      </c>
      <c r="BR1763" s="75">
        <v>0</v>
      </c>
      <c r="BS1763" s="75">
        <v>0</v>
      </c>
      <c r="BT1763" s="75">
        <v>0</v>
      </c>
      <c r="BU1763" s="75">
        <v>0</v>
      </c>
      <c r="BV1763" s="75">
        <v>0</v>
      </c>
      <c r="BW1763" s="75">
        <v>0</v>
      </c>
      <c r="BX1763" s="75">
        <v>690000026</v>
      </c>
      <c r="BY1763" s="75">
        <v>0</v>
      </c>
      <c r="BZ1763" s="74"/>
      <c r="CA1763" s="74"/>
    </row>
    <row r="1764" spans="14:79" ht="12" customHeight="1">
      <c r="N1764" s="119" t="s">
        <v>3413</v>
      </c>
      <c r="O1764" s="120" t="s">
        <v>8060</v>
      </c>
      <c r="P1764" s="121"/>
      <c r="Q1764" s="121"/>
      <c r="R1764" s="121"/>
      <c r="S1764" s="121"/>
      <c r="T1764" s="121"/>
      <c r="U1764" s="121"/>
      <c r="V1764" s="121"/>
      <c r="W1764" s="121"/>
      <c r="X1764" s="122">
        <v>170000225</v>
      </c>
      <c r="Y1764" s="121"/>
      <c r="Z1764" s="121"/>
      <c r="AA1764" s="121"/>
      <c r="AB1764" s="121"/>
      <c r="AC1764" s="121"/>
      <c r="AD1764" s="121"/>
      <c r="BO1764" s="72" t="s">
        <v>5066</v>
      </c>
      <c r="BP1764" s="73" t="s">
        <v>5252</v>
      </c>
      <c r="BQ1764" s="74"/>
      <c r="BR1764" s="74"/>
      <c r="BS1764" s="74"/>
      <c r="BT1764" s="74"/>
      <c r="BU1764" s="75">
        <v>0</v>
      </c>
      <c r="BV1764" s="74"/>
      <c r="BW1764" s="74"/>
      <c r="BX1764" s="74"/>
      <c r="BY1764" s="74"/>
      <c r="BZ1764" s="74"/>
      <c r="CA1764" s="74"/>
    </row>
    <row r="1765" spans="14:79" ht="12" customHeight="1">
      <c r="N1765" s="119" t="s">
        <v>3413</v>
      </c>
      <c r="O1765" s="120" t="s">
        <v>8061</v>
      </c>
      <c r="P1765" s="121"/>
      <c r="Q1765" s="121"/>
      <c r="R1765" s="121"/>
      <c r="S1765" s="121"/>
      <c r="T1765" s="121"/>
      <c r="U1765" s="121"/>
      <c r="V1765" s="121"/>
      <c r="W1765" s="121"/>
      <c r="X1765" s="122">
        <v>155000925</v>
      </c>
      <c r="Y1765" s="122">
        <v>170000625</v>
      </c>
      <c r="Z1765" s="122">
        <v>0</v>
      </c>
      <c r="AA1765" s="122">
        <v>200000825</v>
      </c>
      <c r="AB1765" s="121"/>
      <c r="AC1765" s="121"/>
      <c r="AD1765" s="121"/>
      <c r="BO1765" s="72" t="s">
        <v>5066</v>
      </c>
      <c r="BP1765" s="73" t="s">
        <v>5197</v>
      </c>
      <c r="BQ1765" s="74"/>
      <c r="BR1765" s="74"/>
      <c r="BS1765" s="75">
        <v>0</v>
      </c>
      <c r="BT1765" s="74"/>
      <c r="BU1765" s="74"/>
      <c r="BV1765" s="74"/>
      <c r="BW1765" s="74"/>
      <c r="BX1765" s="74"/>
      <c r="BY1765" s="74"/>
      <c r="BZ1765" s="74"/>
      <c r="CA1765" s="74"/>
    </row>
    <row r="1766" spans="14:79" ht="12" customHeight="1">
      <c r="N1766" s="119" t="s">
        <v>3413</v>
      </c>
      <c r="O1766" s="120" t="s">
        <v>8062</v>
      </c>
      <c r="P1766" s="121"/>
      <c r="Q1766" s="121"/>
      <c r="R1766" s="121"/>
      <c r="S1766" s="121"/>
      <c r="T1766" s="121"/>
      <c r="U1766" s="121"/>
      <c r="V1766" s="121"/>
      <c r="W1766" s="121"/>
      <c r="X1766" s="121"/>
      <c r="Y1766" s="122">
        <v>175000825</v>
      </c>
      <c r="Z1766" s="122">
        <v>0</v>
      </c>
      <c r="AA1766" s="122">
        <v>0</v>
      </c>
      <c r="AB1766" s="121"/>
      <c r="AC1766" s="121"/>
      <c r="AD1766" s="121"/>
      <c r="BO1766" s="72" t="s">
        <v>5066</v>
      </c>
      <c r="BP1766" s="73" t="s">
        <v>5198</v>
      </c>
      <c r="BQ1766" s="74"/>
      <c r="BR1766" s="74"/>
      <c r="BS1766" s="75">
        <v>0</v>
      </c>
      <c r="BT1766" s="74"/>
      <c r="BU1766" s="75">
        <v>0</v>
      </c>
      <c r="BV1766" s="74"/>
      <c r="BW1766" s="74"/>
      <c r="BX1766" s="74"/>
      <c r="BY1766" s="74"/>
      <c r="BZ1766" s="74"/>
      <c r="CA1766" s="74"/>
    </row>
    <row r="1767" spans="14:79" ht="12" customHeight="1">
      <c r="N1767" s="119" t="s">
        <v>43</v>
      </c>
      <c r="O1767" s="120" t="s">
        <v>1088</v>
      </c>
      <c r="P1767" s="122">
        <v>170000026</v>
      </c>
      <c r="Q1767" s="122">
        <v>180000026</v>
      </c>
      <c r="R1767" s="122">
        <v>190000026</v>
      </c>
      <c r="S1767" s="122">
        <v>200000026</v>
      </c>
      <c r="T1767" s="122">
        <v>215000026</v>
      </c>
      <c r="U1767" s="122">
        <v>230000026</v>
      </c>
      <c r="V1767" s="122">
        <v>0</v>
      </c>
      <c r="W1767" s="122">
        <v>0</v>
      </c>
      <c r="X1767" s="122">
        <v>0</v>
      </c>
      <c r="Y1767" s="122">
        <v>0</v>
      </c>
      <c r="Z1767" s="122">
        <v>0</v>
      </c>
      <c r="AA1767" s="122">
        <v>0</v>
      </c>
      <c r="AB1767" s="122">
        <v>0</v>
      </c>
      <c r="AC1767" s="122">
        <v>0</v>
      </c>
      <c r="AD1767" s="121"/>
      <c r="BO1767" s="72" t="s">
        <v>5066</v>
      </c>
      <c r="BP1767" s="73" t="s">
        <v>5137</v>
      </c>
      <c r="BQ1767" s="75">
        <v>0</v>
      </c>
      <c r="BR1767" s="75">
        <v>0</v>
      </c>
      <c r="BS1767" s="75">
        <v>0</v>
      </c>
      <c r="BT1767" s="75">
        <v>0</v>
      </c>
      <c r="BU1767" s="75">
        <v>0</v>
      </c>
      <c r="BV1767" s="75">
        <v>0</v>
      </c>
      <c r="BW1767" s="75">
        <v>0</v>
      </c>
      <c r="BX1767" s="75">
        <v>700000026</v>
      </c>
      <c r="BY1767" s="75">
        <v>0</v>
      </c>
      <c r="BZ1767" s="74"/>
      <c r="CA1767" s="74"/>
    </row>
    <row r="1768" spans="14:79" ht="12" customHeight="1">
      <c r="N1768" s="119" t="s">
        <v>43</v>
      </c>
      <c r="O1768" s="120" t="s">
        <v>2038</v>
      </c>
      <c r="P1768" s="122">
        <v>165000026</v>
      </c>
      <c r="Q1768" s="122">
        <v>185000026</v>
      </c>
      <c r="R1768" s="122">
        <v>0</v>
      </c>
      <c r="S1768" s="122">
        <v>0</v>
      </c>
      <c r="T1768" s="122">
        <v>0</v>
      </c>
      <c r="U1768" s="122">
        <v>0</v>
      </c>
      <c r="V1768" s="122">
        <v>0</v>
      </c>
      <c r="W1768" s="122">
        <v>0</v>
      </c>
      <c r="X1768" s="122">
        <v>0</v>
      </c>
      <c r="Y1768" s="122">
        <v>0</v>
      </c>
      <c r="Z1768" s="122">
        <v>0</v>
      </c>
      <c r="AA1768" s="122">
        <v>0</v>
      </c>
      <c r="AB1768" s="122">
        <v>0</v>
      </c>
      <c r="AC1768" s="122">
        <v>0</v>
      </c>
      <c r="AD1768" s="121"/>
      <c r="BO1768" s="72" t="s">
        <v>5066</v>
      </c>
      <c r="BP1768" s="73" t="s">
        <v>5138</v>
      </c>
      <c r="BQ1768" s="75">
        <v>0</v>
      </c>
      <c r="BR1768" s="75">
        <v>0</v>
      </c>
      <c r="BS1768" s="75">
        <v>0</v>
      </c>
      <c r="BT1768" s="75">
        <v>0</v>
      </c>
      <c r="BU1768" s="75">
        <v>0</v>
      </c>
      <c r="BV1768" s="75">
        <v>0</v>
      </c>
      <c r="BW1768" s="75">
        <v>0</v>
      </c>
      <c r="BX1768" s="75">
        <v>0</v>
      </c>
      <c r="BY1768" s="75">
        <v>0</v>
      </c>
      <c r="BZ1768" s="74"/>
      <c r="CA1768" s="74"/>
    </row>
    <row r="1769" spans="14:79" ht="12" customHeight="1">
      <c r="N1769" s="119" t="s">
        <v>43</v>
      </c>
      <c r="O1769" s="120" t="s">
        <v>899</v>
      </c>
      <c r="P1769" s="122">
        <v>175000026</v>
      </c>
      <c r="Q1769" s="122">
        <v>180000026</v>
      </c>
      <c r="R1769" s="122">
        <v>0</v>
      </c>
      <c r="S1769" s="122">
        <v>0</v>
      </c>
      <c r="T1769" s="122">
        <v>0</v>
      </c>
      <c r="U1769" s="122">
        <v>0</v>
      </c>
      <c r="V1769" s="122">
        <v>0</v>
      </c>
      <c r="W1769" s="122">
        <v>0</v>
      </c>
      <c r="X1769" s="122">
        <v>0</v>
      </c>
      <c r="Y1769" s="122">
        <v>0</v>
      </c>
      <c r="Z1769" s="122">
        <v>0</v>
      </c>
      <c r="AA1769" s="122">
        <v>0</v>
      </c>
      <c r="AB1769" s="122">
        <v>0</v>
      </c>
      <c r="AC1769" s="122">
        <v>0</v>
      </c>
      <c r="AD1769" s="121"/>
      <c r="BO1769" s="72" t="s">
        <v>5066</v>
      </c>
      <c r="BP1769" s="73" t="s">
        <v>5139</v>
      </c>
      <c r="BQ1769" s="75">
        <v>0</v>
      </c>
      <c r="BR1769" s="74"/>
      <c r="BS1769" s="74"/>
      <c r="BT1769" s="74"/>
      <c r="BU1769" s="74"/>
      <c r="BV1769" s="74"/>
      <c r="BW1769" s="74"/>
      <c r="BX1769" s="74"/>
      <c r="BY1769" s="74"/>
      <c r="BZ1769" s="74"/>
      <c r="CA1769" s="74"/>
    </row>
    <row r="1770" spans="14:79" ht="12" customHeight="1">
      <c r="N1770" s="119" t="s">
        <v>43</v>
      </c>
      <c r="O1770" s="120" t="s">
        <v>2439</v>
      </c>
      <c r="P1770" s="122">
        <v>170000026</v>
      </c>
      <c r="Q1770" s="122">
        <v>180000026</v>
      </c>
      <c r="R1770" s="122">
        <v>190000026</v>
      </c>
      <c r="S1770" s="122">
        <v>200000026</v>
      </c>
      <c r="T1770" s="122">
        <v>215000026</v>
      </c>
      <c r="U1770" s="122">
        <v>230000026</v>
      </c>
      <c r="V1770" s="122">
        <v>0</v>
      </c>
      <c r="W1770" s="122">
        <v>0</v>
      </c>
      <c r="X1770" s="122">
        <v>0</v>
      </c>
      <c r="Y1770" s="122">
        <v>0</v>
      </c>
      <c r="Z1770" s="122">
        <v>0</v>
      </c>
      <c r="AA1770" s="122">
        <v>0</v>
      </c>
      <c r="AB1770" s="122">
        <v>0</v>
      </c>
      <c r="AC1770" s="122">
        <v>0</v>
      </c>
      <c r="AD1770" s="121"/>
      <c r="BO1770" s="72" t="s">
        <v>5066</v>
      </c>
      <c r="BP1770" s="73" t="s">
        <v>5081</v>
      </c>
      <c r="BQ1770" s="74"/>
      <c r="BR1770" s="74"/>
      <c r="BS1770" s="74"/>
      <c r="BT1770" s="74"/>
      <c r="BU1770" s="74"/>
      <c r="BV1770" s="74"/>
      <c r="BW1770" s="74"/>
      <c r="BX1770" s="74"/>
      <c r="BY1770" s="74"/>
      <c r="BZ1770" s="74"/>
      <c r="CA1770" s="74"/>
    </row>
    <row r="1771" spans="14:79" ht="12" customHeight="1">
      <c r="N1771" s="119" t="s">
        <v>43</v>
      </c>
      <c r="O1771" s="120" t="s">
        <v>83</v>
      </c>
      <c r="P1771" s="122">
        <v>170000026</v>
      </c>
      <c r="Q1771" s="122">
        <v>180000026</v>
      </c>
      <c r="R1771" s="122">
        <v>190000026</v>
      </c>
      <c r="S1771" s="122">
        <v>200000026</v>
      </c>
      <c r="T1771" s="122">
        <v>215000026</v>
      </c>
      <c r="U1771" s="122">
        <v>230000026</v>
      </c>
      <c r="V1771" s="122">
        <v>0</v>
      </c>
      <c r="W1771" s="122">
        <v>0</v>
      </c>
      <c r="X1771" s="122">
        <v>0</v>
      </c>
      <c r="Y1771" s="122">
        <v>0</v>
      </c>
      <c r="Z1771" s="122">
        <v>0</v>
      </c>
      <c r="AA1771" s="122">
        <v>0</v>
      </c>
      <c r="AB1771" s="122">
        <v>0</v>
      </c>
      <c r="AC1771" s="122">
        <v>0</v>
      </c>
      <c r="AD1771" s="121"/>
      <c r="BO1771" s="72" t="s">
        <v>5066</v>
      </c>
      <c r="BP1771" s="73" t="s">
        <v>5199</v>
      </c>
      <c r="BQ1771" s="74"/>
      <c r="BR1771" s="74"/>
      <c r="BS1771" s="75">
        <v>595000026</v>
      </c>
      <c r="BT1771" s="75">
        <v>625000026</v>
      </c>
      <c r="BU1771" s="75">
        <v>695000026</v>
      </c>
      <c r="BV1771" s="75">
        <v>0</v>
      </c>
      <c r="BW1771" s="75">
        <v>0</v>
      </c>
      <c r="BX1771" s="75">
        <v>0</v>
      </c>
      <c r="BY1771" s="75">
        <v>0</v>
      </c>
      <c r="BZ1771" s="75">
        <v>0</v>
      </c>
      <c r="CA1771" s="75">
        <v>0</v>
      </c>
    </row>
    <row r="1772" spans="14:79" ht="12" customHeight="1">
      <c r="N1772" s="119" t="s">
        <v>43</v>
      </c>
      <c r="O1772" s="120" t="s">
        <v>2693</v>
      </c>
      <c r="P1772" s="122">
        <v>85000026</v>
      </c>
      <c r="Q1772" s="122">
        <v>90000026</v>
      </c>
      <c r="R1772" s="122">
        <v>95000026</v>
      </c>
      <c r="S1772" s="122">
        <v>100000026</v>
      </c>
      <c r="T1772" s="122">
        <v>105000026</v>
      </c>
      <c r="U1772" s="122">
        <v>0</v>
      </c>
      <c r="V1772" s="122">
        <v>0</v>
      </c>
      <c r="W1772" s="122">
        <v>0</v>
      </c>
      <c r="X1772" s="122">
        <v>0</v>
      </c>
      <c r="Y1772" s="122">
        <v>0</v>
      </c>
      <c r="Z1772" s="122">
        <v>0</v>
      </c>
      <c r="AA1772" s="122">
        <v>0</v>
      </c>
      <c r="AB1772" s="122">
        <v>0</v>
      </c>
      <c r="AC1772" s="122">
        <v>0</v>
      </c>
      <c r="AD1772" s="121"/>
      <c r="BO1772" s="72" t="s">
        <v>5066</v>
      </c>
      <c r="BP1772" s="73" t="s">
        <v>5200</v>
      </c>
      <c r="BQ1772" s="74"/>
      <c r="BR1772" s="74"/>
      <c r="BS1772" s="75">
        <v>0</v>
      </c>
      <c r="BT1772" s="74"/>
      <c r="BU1772" s="74"/>
      <c r="BV1772" s="74"/>
      <c r="BW1772" s="74"/>
      <c r="BX1772" s="74"/>
      <c r="BY1772" s="74"/>
      <c r="BZ1772" s="74"/>
      <c r="CA1772" s="74"/>
    </row>
    <row r="1773" spans="14:79" ht="12" customHeight="1">
      <c r="N1773" s="119" t="s">
        <v>43</v>
      </c>
      <c r="O1773" s="120" t="s">
        <v>2693</v>
      </c>
      <c r="P1773" s="122">
        <v>85000026</v>
      </c>
      <c r="Q1773" s="122">
        <v>0</v>
      </c>
      <c r="R1773" s="122">
        <v>0</v>
      </c>
      <c r="S1773" s="122">
        <v>0</v>
      </c>
      <c r="T1773" s="122">
        <v>0</v>
      </c>
      <c r="U1773" s="122">
        <v>0</v>
      </c>
      <c r="V1773" s="122">
        <v>0</v>
      </c>
      <c r="W1773" s="122">
        <v>0</v>
      </c>
      <c r="X1773" s="122">
        <v>0</v>
      </c>
      <c r="Y1773" s="122">
        <v>0</v>
      </c>
      <c r="Z1773" s="122">
        <v>0</v>
      </c>
      <c r="AA1773" s="122">
        <v>0</v>
      </c>
      <c r="AB1773" s="122">
        <v>0</v>
      </c>
      <c r="AC1773" s="122">
        <v>0</v>
      </c>
      <c r="AD1773" s="121"/>
      <c r="BO1773" s="72" t="s">
        <v>5066</v>
      </c>
      <c r="BP1773" s="73" t="s">
        <v>5082</v>
      </c>
      <c r="BQ1773" s="74"/>
      <c r="BR1773" s="74"/>
      <c r="BS1773" s="74"/>
      <c r="BT1773" s="74"/>
      <c r="BU1773" s="74"/>
      <c r="BV1773" s="74"/>
      <c r="BW1773" s="74"/>
      <c r="BX1773" s="74"/>
      <c r="BY1773" s="74"/>
      <c r="BZ1773" s="74"/>
      <c r="CA1773" s="74"/>
    </row>
    <row r="1774" spans="14:79" ht="12" customHeight="1">
      <c r="N1774" s="119" t="s">
        <v>43</v>
      </c>
      <c r="O1774" s="120" t="s">
        <v>1001</v>
      </c>
      <c r="P1774" s="122">
        <v>60000026</v>
      </c>
      <c r="Q1774" s="122">
        <v>70000026</v>
      </c>
      <c r="R1774" s="122">
        <v>80000026</v>
      </c>
      <c r="S1774" s="122">
        <v>90000026</v>
      </c>
      <c r="T1774" s="122">
        <v>110000026</v>
      </c>
      <c r="U1774" s="122">
        <v>0</v>
      </c>
      <c r="V1774" s="122">
        <v>0</v>
      </c>
      <c r="W1774" s="122">
        <v>0</v>
      </c>
      <c r="X1774" s="122">
        <v>0</v>
      </c>
      <c r="Y1774" s="122">
        <v>0</v>
      </c>
      <c r="Z1774" s="122">
        <v>0</v>
      </c>
      <c r="AA1774" s="122">
        <v>0</v>
      </c>
      <c r="AB1774" s="122">
        <v>0</v>
      </c>
      <c r="AC1774" s="122">
        <v>0</v>
      </c>
      <c r="AD1774" s="121"/>
      <c r="BO1774" s="72" t="s">
        <v>5066</v>
      </c>
      <c r="BP1774" s="73" t="s">
        <v>5083</v>
      </c>
      <c r="BQ1774" s="74"/>
      <c r="BR1774" s="74"/>
      <c r="BS1774" s="74"/>
      <c r="BT1774" s="74"/>
      <c r="BU1774" s="74"/>
      <c r="BV1774" s="74"/>
      <c r="BW1774" s="74"/>
      <c r="BX1774" s="74"/>
      <c r="BY1774" s="74"/>
      <c r="BZ1774" s="74"/>
      <c r="CA1774" s="74"/>
    </row>
    <row r="1775" spans="14:79" ht="12" customHeight="1">
      <c r="N1775" s="119" t="s">
        <v>43</v>
      </c>
      <c r="O1775" s="120" t="s">
        <v>1326</v>
      </c>
      <c r="P1775" s="122">
        <v>60000026</v>
      </c>
      <c r="Q1775" s="122">
        <v>70000026</v>
      </c>
      <c r="R1775" s="122">
        <v>80000026</v>
      </c>
      <c r="S1775" s="122">
        <v>90000026</v>
      </c>
      <c r="T1775" s="122">
        <v>110000026</v>
      </c>
      <c r="U1775" s="122">
        <v>0</v>
      </c>
      <c r="V1775" s="122">
        <v>0</v>
      </c>
      <c r="W1775" s="122">
        <v>0</v>
      </c>
      <c r="X1775" s="122">
        <v>0</v>
      </c>
      <c r="Y1775" s="122">
        <v>0</v>
      </c>
      <c r="Z1775" s="122">
        <v>0</v>
      </c>
      <c r="AA1775" s="122">
        <v>0</v>
      </c>
      <c r="AB1775" s="122">
        <v>0</v>
      </c>
      <c r="AC1775" s="122">
        <v>0</v>
      </c>
      <c r="AD1775" s="121"/>
      <c r="BO1775" s="72" t="s">
        <v>5066</v>
      </c>
      <c r="BP1775" s="73" t="s">
        <v>5084</v>
      </c>
      <c r="BQ1775" s="74"/>
      <c r="BR1775" s="74"/>
      <c r="BS1775" s="74"/>
      <c r="BT1775" s="74"/>
      <c r="BU1775" s="74"/>
      <c r="BV1775" s="74"/>
      <c r="BW1775" s="74"/>
      <c r="BX1775" s="74"/>
      <c r="BY1775" s="74"/>
      <c r="BZ1775" s="74"/>
      <c r="CA1775" s="74"/>
    </row>
    <row r="1776" spans="14:79" ht="12" customHeight="1">
      <c r="N1776" s="119" t="s">
        <v>43</v>
      </c>
      <c r="O1776" s="120" t="s">
        <v>191</v>
      </c>
      <c r="P1776" s="122">
        <v>80000026</v>
      </c>
      <c r="Q1776" s="122">
        <v>85000026</v>
      </c>
      <c r="R1776" s="122">
        <v>0</v>
      </c>
      <c r="S1776" s="122">
        <v>0</v>
      </c>
      <c r="T1776" s="122">
        <v>0</v>
      </c>
      <c r="U1776" s="122">
        <v>0</v>
      </c>
      <c r="V1776" s="122">
        <v>0</v>
      </c>
      <c r="W1776" s="122">
        <v>0</v>
      </c>
      <c r="X1776" s="122">
        <v>0</v>
      </c>
      <c r="Y1776" s="122">
        <v>0</v>
      </c>
      <c r="Z1776" s="122">
        <v>0</v>
      </c>
      <c r="AA1776" s="122">
        <v>0</v>
      </c>
      <c r="AB1776" s="122">
        <v>0</v>
      </c>
      <c r="AC1776" s="122">
        <v>0</v>
      </c>
      <c r="AD1776" s="121"/>
      <c r="BO1776" s="72" t="s">
        <v>5066</v>
      </c>
      <c r="BP1776" s="73" t="s">
        <v>5085</v>
      </c>
      <c r="BQ1776" s="74"/>
      <c r="BR1776" s="74"/>
      <c r="BS1776" s="74"/>
      <c r="BT1776" s="74"/>
      <c r="BU1776" s="74"/>
      <c r="BV1776" s="74"/>
      <c r="BW1776" s="74"/>
      <c r="BX1776" s="74"/>
      <c r="BY1776" s="74"/>
      <c r="BZ1776" s="74"/>
      <c r="CA1776" s="74"/>
    </row>
    <row r="1777" spans="14:79" ht="12" customHeight="1">
      <c r="N1777" s="119" t="s">
        <v>43</v>
      </c>
      <c r="O1777" s="120" t="s">
        <v>900</v>
      </c>
      <c r="P1777" s="122">
        <v>80000026</v>
      </c>
      <c r="Q1777" s="122">
        <v>85000026</v>
      </c>
      <c r="R1777" s="122">
        <v>0</v>
      </c>
      <c r="S1777" s="122">
        <v>0</v>
      </c>
      <c r="T1777" s="122">
        <v>0</v>
      </c>
      <c r="U1777" s="122">
        <v>0</v>
      </c>
      <c r="V1777" s="122">
        <v>0</v>
      </c>
      <c r="W1777" s="122">
        <v>0</v>
      </c>
      <c r="X1777" s="122">
        <v>0</v>
      </c>
      <c r="Y1777" s="122">
        <v>0</v>
      </c>
      <c r="Z1777" s="122">
        <v>0</v>
      </c>
      <c r="AA1777" s="122">
        <v>0</v>
      </c>
      <c r="AB1777" s="122">
        <v>0</v>
      </c>
      <c r="AC1777" s="122">
        <v>0</v>
      </c>
      <c r="AD1777" s="121"/>
      <c r="BO1777" s="72" t="s">
        <v>5066</v>
      </c>
      <c r="BP1777" s="73" t="s">
        <v>5069</v>
      </c>
      <c r="BQ1777" s="74"/>
      <c r="BR1777" s="74"/>
      <c r="BS1777" s="74"/>
      <c r="BT1777" s="74"/>
      <c r="BU1777" s="74"/>
      <c r="BV1777" s="74"/>
      <c r="BW1777" s="74"/>
      <c r="BX1777" s="74"/>
      <c r="BY1777" s="74"/>
      <c r="BZ1777" s="74"/>
      <c r="CA1777" s="74"/>
    </row>
    <row r="1778" spans="14:79" ht="12" customHeight="1">
      <c r="N1778" s="119" t="s">
        <v>43</v>
      </c>
      <c r="O1778" s="120" t="s">
        <v>192</v>
      </c>
      <c r="P1778" s="122">
        <v>75000026</v>
      </c>
      <c r="Q1778" s="122">
        <v>80000026</v>
      </c>
      <c r="R1778" s="122">
        <v>85000026</v>
      </c>
      <c r="S1778" s="122">
        <v>95000026</v>
      </c>
      <c r="T1778" s="122">
        <v>115000026</v>
      </c>
      <c r="U1778" s="122">
        <v>0</v>
      </c>
      <c r="V1778" s="122">
        <v>0</v>
      </c>
      <c r="W1778" s="122">
        <v>0</v>
      </c>
      <c r="X1778" s="122">
        <v>0</v>
      </c>
      <c r="Y1778" s="122">
        <v>0</v>
      </c>
      <c r="Z1778" s="122">
        <v>0</v>
      </c>
      <c r="AA1778" s="122">
        <v>0</v>
      </c>
      <c r="AB1778" s="122">
        <v>0</v>
      </c>
      <c r="AC1778" s="122">
        <v>0</v>
      </c>
      <c r="AD1778" s="121"/>
      <c r="BO1778" s="72" t="s">
        <v>5066</v>
      </c>
      <c r="BP1778" s="73" t="s">
        <v>5070</v>
      </c>
      <c r="BQ1778" s="74"/>
      <c r="BR1778" s="74"/>
      <c r="BS1778" s="74"/>
      <c r="BT1778" s="74"/>
      <c r="BU1778" s="74"/>
      <c r="BV1778" s="74"/>
      <c r="BW1778" s="74"/>
      <c r="BX1778" s="74"/>
      <c r="BY1778" s="74"/>
      <c r="BZ1778" s="74"/>
      <c r="CA1778" s="74"/>
    </row>
    <row r="1779" spans="14:79" ht="12" customHeight="1">
      <c r="N1779" s="119" t="s">
        <v>43</v>
      </c>
      <c r="O1779" s="120" t="s">
        <v>193</v>
      </c>
      <c r="P1779" s="122">
        <v>75000026</v>
      </c>
      <c r="Q1779" s="122">
        <v>80000026</v>
      </c>
      <c r="R1779" s="122">
        <v>85000026</v>
      </c>
      <c r="S1779" s="122">
        <v>0</v>
      </c>
      <c r="T1779" s="122">
        <v>0</v>
      </c>
      <c r="U1779" s="122">
        <v>0</v>
      </c>
      <c r="V1779" s="122">
        <v>0</v>
      </c>
      <c r="W1779" s="122">
        <v>0</v>
      </c>
      <c r="X1779" s="122">
        <v>0</v>
      </c>
      <c r="Y1779" s="122">
        <v>0</v>
      </c>
      <c r="Z1779" s="122">
        <v>0</v>
      </c>
      <c r="AA1779" s="122">
        <v>0</v>
      </c>
      <c r="AB1779" s="122">
        <v>0</v>
      </c>
      <c r="AC1779" s="122">
        <v>0</v>
      </c>
      <c r="AD1779" s="121"/>
      <c r="BO1779" s="72" t="s">
        <v>5066</v>
      </c>
      <c r="BP1779" s="73" t="s">
        <v>5071</v>
      </c>
      <c r="BQ1779" s="74"/>
      <c r="BR1779" s="74"/>
      <c r="BS1779" s="74"/>
      <c r="BT1779" s="74"/>
      <c r="BU1779" s="74"/>
      <c r="BV1779" s="74"/>
      <c r="BW1779" s="74"/>
      <c r="BX1779" s="74"/>
      <c r="BY1779" s="74"/>
      <c r="BZ1779" s="74"/>
      <c r="CA1779" s="74"/>
    </row>
    <row r="1780" spans="14:79" ht="12" customHeight="1">
      <c r="N1780" s="119" t="s">
        <v>43</v>
      </c>
      <c r="O1780" s="120" t="s">
        <v>194</v>
      </c>
      <c r="P1780" s="122">
        <v>70000026</v>
      </c>
      <c r="Q1780" s="122">
        <v>75000026</v>
      </c>
      <c r="R1780" s="122">
        <v>80000026</v>
      </c>
      <c r="S1780" s="122">
        <v>0</v>
      </c>
      <c r="T1780" s="122">
        <v>0</v>
      </c>
      <c r="U1780" s="122">
        <v>0</v>
      </c>
      <c r="V1780" s="122">
        <v>0</v>
      </c>
      <c r="W1780" s="122">
        <v>0</v>
      </c>
      <c r="X1780" s="122">
        <v>0</v>
      </c>
      <c r="Y1780" s="122">
        <v>0</v>
      </c>
      <c r="Z1780" s="122">
        <v>0</v>
      </c>
      <c r="AA1780" s="122">
        <v>0</v>
      </c>
      <c r="AB1780" s="122">
        <v>0</v>
      </c>
      <c r="AC1780" s="122">
        <v>0</v>
      </c>
      <c r="AD1780" s="121"/>
      <c r="BO1780" s="72" t="s">
        <v>5066</v>
      </c>
      <c r="BP1780" s="73" t="s">
        <v>5072</v>
      </c>
      <c r="BQ1780" s="74"/>
      <c r="BR1780" s="74"/>
      <c r="BS1780" s="74"/>
      <c r="BT1780" s="74"/>
      <c r="BU1780" s="74"/>
      <c r="BV1780" s="74"/>
      <c r="BW1780" s="74"/>
      <c r="BX1780" s="74"/>
      <c r="BY1780" s="74"/>
      <c r="BZ1780" s="74"/>
      <c r="CA1780" s="74"/>
    </row>
    <row r="1781" spans="14:79" ht="12" customHeight="1">
      <c r="N1781" s="119" t="s">
        <v>43</v>
      </c>
      <c r="O1781" s="120" t="s">
        <v>387</v>
      </c>
      <c r="P1781" s="122">
        <v>105000026</v>
      </c>
      <c r="Q1781" s="122">
        <v>115000026</v>
      </c>
      <c r="R1781" s="122">
        <v>120000026</v>
      </c>
      <c r="S1781" s="122">
        <v>135000026</v>
      </c>
      <c r="T1781" s="122">
        <v>140000026</v>
      </c>
      <c r="U1781" s="122">
        <v>160000026</v>
      </c>
      <c r="V1781" s="122">
        <v>170000026</v>
      </c>
      <c r="W1781" s="122">
        <v>0</v>
      </c>
      <c r="X1781" s="122">
        <v>0</v>
      </c>
      <c r="Y1781" s="122">
        <v>0</v>
      </c>
      <c r="Z1781" s="122">
        <v>0</v>
      </c>
      <c r="AA1781" s="122">
        <v>0</v>
      </c>
      <c r="AB1781" s="122">
        <v>0</v>
      </c>
      <c r="AC1781" s="122">
        <v>0</v>
      </c>
      <c r="AD1781" s="121"/>
      <c r="BO1781" s="72" t="s">
        <v>5066</v>
      </c>
      <c r="BP1781" s="73" t="s">
        <v>5086</v>
      </c>
      <c r="BQ1781" s="74"/>
      <c r="BR1781" s="74"/>
      <c r="BS1781" s="74"/>
      <c r="BT1781" s="74"/>
      <c r="BU1781" s="74"/>
      <c r="BV1781" s="74"/>
      <c r="BW1781" s="74"/>
      <c r="BX1781" s="74"/>
      <c r="BY1781" s="74"/>
      <c r="BZ1781" s="74"/>
      <c r="CA1781" s="74"/>
    </row>
    <row r="1782" spans="14:79" ht="12" customHeight="1">
      <c r="N1782" s="119" t="s">
        <v>43</v>
      </c>
      <c r="O1782" s="120" t="s">
        <v>1194</v>
      </c>
      <c r="P1782" s="122">
        <v>0</v>
      </c>
      <c r="Q1782" s="122">
        <v>0</v>
      </c>
      <c r="R1782" s="122">
        <v>125000026</v>
      </c>
      <c r="S1782" s="122">
        <v>135000026</v>
      </c>
      <c r="T1782" s="122">
        <v>125000026</v>
      </c>
      <c r="U1782" s="122">
        <v>150000026</v>
      </c>
      <c r="V1782" s="122">
        <v>165000026</v>
      </c>
      <c r="W1782" s="122">
        <v>0</v>
      </c>
      <c r="X1782" s="122">
        <v>0</v>
      </c>
      <c r="Y1782" s="122">
        <v>0</v>
      </c>
      <c r="Z1782" s="122">
        <v>0</v>
      </c>
      <c r="AA1782" s="122">
        <v>0</v>
      </c>
      <c r="AB1782" s="122">
        <v>0</v>
      </c>
      <c r="AC1782" s="122">
        <v>0</v>
      </c>
      <c r="AD1782" s="121"/>
      <c r="BO1782" s="72" t="s">
        <v>5066</v>
      </c>
      <c r="BP1782" s="73" t="s">
        <v>5073</v>
      </c>
      <c r="BQ1782" s="74"/>
      <c r="BR1782" s="74"/>
      <c r="BS1782" s="74"/>
      <c r="BT1782" s="74"/>
      <c r="BU1782" s="74"/>
      <c r="BV1782" s="74"/>
      <c r="BW1782" s="74"/>
      <c r="BX1782" s="74"/>
      <c r="BY1782" s="74"/>
      <c r="BZ1782" s="74"/>
      <c r="CA1782" s="74"/>
    </row>
    <row r="1783" spans="14:79" ht="12" customHeight="1">
      <c r="N1783" s="119" t="s">
        <v>43</v>
      </c>
      <c r="O1783" s="120" t="s">
        <v>1195</v>
      </c>
      <c r="P1783" s="122">
        <v>0</v>
      </c>
      <c r="Q1783" s="122">
        <v>0</v>
      </c>
      <c r="R1783" s="122">
        <v>125000026</v>
      </c>
      <c r="S1783" s="122">
        <v>135000026</v>
      </c>
      <c r="T1783" s="122">
        <v>125000026</v>
      </c>
      <c r="U1783" s="122">
        <v>150000026</v>
      </c>
      <c r="V1783" s="122">
        <v>165000026</v>
      </c>
      <c r="W1783" s="122">
        <v>0</v>
      </c>
      <c r="X1783" s="122">
        <v>0</v>
      </c>
      <c r="Y1783" s="122">
        <v>0</v>
      </c>
      <c r="Z1783" s="122">
        <v>0</v>
      </c>
      <c r="AA1783" s="122">
        <v>0</v>
      </c>
      <c r="AB1783" s="122">
        <v>0</v>
      </c>
      <c r="AC1783" s="122">
        <v>0</v>
      </c>
      <c r="AD1783" s="121"/>
      <c r="BO1783" s="72" t="s">
        <v>5066</v>
      </c>
      <c r="BP1783" s="73" t="s">
        <v>5087</v>
      </c>
      <c r="BQ1783" s="74"/>
      <c r="BR1783" s="74"/>
      <c r="BS1783" s="74"/>
      <c r="BT1783" s="74"/>
      <c r="BU1783" s="74"/>
      <c r="BV1783" s="74"/>
      <c r="BW1783" s="74"/>
      <c r="BX1783" s="74"/>
      <c r="BY1783" s="74"/>
      <c r="BZ1783" s="74"/>
      <c r="CA1783" s="74"/>
    </row>
    <row r="1784" spans="14:79" ht="12" customHeight="1">
      <c r="N1784" s="119" t="s">
        <v>43</v>
      </c>
      <c r="O1784" s="120" t="s">
        <v>152</v>
      </c>
      <c r="P1784" s="122">
        <v>85000026</v>
      </c>
      <c r="Q1784" s="122">
        <v>90000026</v>
      </c>
      <c r="R1784" s="122">
        <v>95000026</v>
      </c>
      <c r="S1784" s="122">
        <v>105000026</v>
      </c>
      <c r="T1784" s="122">
        <v>115000026</v>
      </c>
      <c r="U1784" s="122">
        <v>125000026</v>
      </c>
      <c r="V1784" s="122">
        <v>150000026</v>
      </c>
      <c r="W1784" s="122">
        <v>0</v>
      </c>
      <c r="X1784" s="122">
        <v>0</v>
      </c>
      <c r="Y1784" s="122">
        <v>0</v>
      </c>
      <c r="Z1784" s="122">
        <v>0</v>
      </c>
      <c r="AA1784" s="122">
        <v>0</v>
      </c>
      <c r="AB1784" s="122">
        <v>0</v>
      </c>
      <c r="AC1784" s="122">
        <v>0</v>
      </c>
      <c r="AD1784" s="121"/>
      <c r="BO1784" s="72" t="s">
        <v>5066</v>
      </c>
      <c r="BP1784" s="73" t="s">
        <v>5055</v>
      </c>
      <c r="BQ1784" s="74"/>
      <c r="BR1784" s="74"/>
      <c r="BS1784" s="74"/>
      <c r="BT1784" s="74"/>
      <c r="BU1784" s="74"/>
      <c r="BV1784" s="74"/>
      <c r="BW1784" s="74"/>
      <c r="BX1784" s="74"/>
      <c r="BY1784" s="74"/>
      <c r="BZ1784" s="74"/>
      <c r="CA1784" s="74"/>
    </row>
    <row r="1785" spans="14:79" ht="12" customHeight="1">
      <c r="N1785" s="119" t="s">
        <v>43</v>
      </c>
      <c r="O1785" s="120" t="s">
        <v>1327</v>
      </c>
      <c r="P1785" s="122">
        <v>0</v>
      </c>
      <c r="Q1785" s="122">
        <v>115000026</v>
      </c>
      <c r="R1785" s="122">
        <v>120000026</v>
      </c>
      <c r="S1785" s="122">
        <v>125000026</v>
      </c>
      <c r="T1785" s="122">
        <v>130000026</v>
      </c>
      <c r="U1785" s="122">
        <v>145000026</v>
      </c>
      <c r="V1785" s="122">
        <v>160000026</v>
      </c>
      <c r="W1785" s="122">
        <v>0</v>
      </c>
      <c r="X1785" s="122">
        <v>0</v>
      </c>
      <c r="Y1785" s="122">
        <v>0</v>
      </c>
      <c r="Z1785" s="122">
        <v>0</v>
      </c>
      <c r="AA1785" s="122">
        <v>0</v>
      </c>
      <c r="AB1785" s="122">
        <v>0</v>
      </c>
      <c r="AC1785" s="122">
        <v>0</v>
      </c>
      <c r="AD1785" s="121"/>
      <c r="BO1785" s="72" t="s">
        <v>5066</v>
      </c>
      <c r="BP1785" s="73" t="s">
        <v>5088</v>
      </c>
      <c r="BQ1785" s="74"/>
      <c r="BR1785" s="74"/>
      <c r="BS1785" s="74"/>
      <c r="BT1785" s="74"/>
      <c r="BU1785" s="74"/>
      <c r="BV1785" s="74"/>
      <c r="BW1785" s="74"/>
      <c r="BX1785" s="74"/>
      <c r="BY1785" s="74"/>
      <c r="BZ1785" s="74"/>
      <c r="CA1785" s="74"/>
    </row>
    <row r="1786" spans="14:79" ht="12" customHeight="1">
      <c r="N1786" s="119" t="s">
        <v>43</v>
      </c>
      <c r="O1786" s="120" t="s">
        <v>1196</v>
      </c>
      <c r="P1786" s="122">
        <v>0</v>
      </c>
      <c r="Q1786" s="122">
        <v>105000026</v>
      </c>
      <c r="R1786" s="122">
        <v>115000026</v>
      </c>
      <c r="S1786" s="122">
        <v>120000026</v>
      </c>
      <c r="T1786" s="122">
        <v>135000026</v>
      </c>
      <c r="U1786" s="122">
        <v>140000026</v>
      </c>
      <c r="V1786" s="122">
        <v>150000026</v>
      </c>
      <c r="W1786" s="122">
        <v>0</v>
      </c>
      <c r="X1786" s="122">
        <v>0</v>
      </c>
      <c r="Y1786" s="122">
        <v>0</v>
      </c>
      <c r="Z1786" s="122">
        <v>0</v>
      </c>
      <c r="AA1786" s="122">
        <v>0</v>
      </c>
      <c r="AB1786" s="122">
        <v>0</v>
      </c>
      <c r="AC1786" s="122">
        <v>0</v>
      </c>
      <c r="AD1786" s="121"/>
      <c r="BO1786" s="72" t="s">
        <v>5066</v>
      </c>
      <c r="BP1786" s="73" t="s">
        <v>5056</v>
      </c>
      <c r="BQ1786" s="74"/>
      <c r="BR1786" s="74"/>
      <c r="BS1786" s="74"/>
      <c r="BT1786" s="74"/>
      <c r="BU1786" s="74"/>
      <c r="BV1786" s="74"/>
      <c r="BW1786" s="74"/>
      <c r="BX1786" s="74"/>
      <c r="BY1786" s="74"/>
      <c r="BZ1786" s="74"/>
      <c r="CA1786" s="74"/>
    </row>
    <row r="1787" spans="14:79" ht="12" customHeight="1">
      <c r="N1787" s="119" t="s">
        <v>43</v>
      </c>
      <c r="O1787" s="120" t="s">
        <v>153</v>
      </c>
      <c r="P1787" s="122">
        <v>105000026</v>
      </c>
      <c r="Q1787" s="122">
        <v>115000026</v>
      </c>
      <c r="R1787" s="122">
        <v>120000026</v>
      </c>
      <c r="S1787" s="122">
        <v>125000026</v>
      </c>
      <c r="T1787" s="122">
        <v>0</v>
      </c>
      <c r="U1787" s="122">
        <v>0</v>
      </c>
      <c r="V1787" s="122">
        <v>0</v>
      </c>
      <c r="W1787" s="122">
        <v>0</v>
      </c>
      <c r="X1787" s="122">
        <v>0</v>
      </c>
      <c r="Y1787" s="122">
        <v>0</v>
      </c>
      <c r="Z1787" s="122">
        <v>0</v>
      </c>
      <c r="AA1787" s="122">
        <v>0</v>
      </c>
      <c r="AB1787" s="122">
        <v>0</v>
      </c>
      <c r="AC1787" s="122">
        <v>0</v>
      </c>
      <c r="AD1787" s="121"/>
      <c r="BO1787" s="72" t="s">
        <v>5066</v>
      </c>
      <c r="BP1787" s="73" t="s">
        <v>5108</v>
      </c>
      <c r="BQ1787" s="74"/>
      <c r="BR1787" s="74"/>
      <c r="BS1787" s="74"/>
      <c r="BT1787" s="74"/>
      <c r="BU1787" s="74"/>
      <c r="BV1787" s="74"/>
      <c r="BW1787" s="74"/>
      <c r="BX1787" s="74"/>
      <c r="BY1787" s="74"/>
      <c r="BZ1787" s="74"/>
      <c r="CA1787" s="74"/>
    </row>
    <row r="1788" spans="14:79" ht="12" customHeight="1">
      <c r="N1788" s="119" t="s">
        <v>43</v>
      </c>
      <c r="O1788" s="120" t="s">
        <v>1002</v>
      </c>
      <c r="P1788" s="122">
        <v>0</v>
      </c>
      <c r="Q1788" s="122">
        <v>105000026</v>
      </c>
      <c r="R1788" s="122">
        <v>115000026</v>
      </c>
      <c r="S1788" s="122">
        <v>120000026</v>
      </c>
      <c r="T1788" s="122">
        <v>135000026</v>
      </c>
      <c r="U1788" s="122">
        <v>140000026</v>
      </c>
      <c r="V1788" s="122">
        <v>150000026</v>
      </c>
      <c r="W1788" s="122">
        <v>0</v>
      </c>
      <c r="X1788" s="122">
        <v>0</v>
      </c>
      <c r="Y1788" s="122">
        <v>0</v>
      </c>
      <c r="Z1788" s="122">
        <v>0</v>
      </c>
      <c r="AA1788" s="122">
        <v>0</v>
      </c>
      <c r="AB1788" s="122">
        <v>0</v>
      </c>
      <c r="AC1788" s="122">
        <v>0</v>
      </c>
      <c r="AD1788" s="121"/>
      <c r="BO1788" s="72" t="s">
        <v>5066</v>
      </c>
      <c r="BP1788" s="73" t="s">
        <v>5089</v>
      </c>
      <c r="BQ1788" s="74"/>
      <c r="BR1788" s="74"/>
      <c r="BS1788" s="74"/>
      <c r="BT1788" s="74"/>
      <c r="BU1788" s="74"/>
      <c r="BV1788" s="74"/>
      <c r="BW1788" s="74"/>
      <c r="BX1788" s="74"/>
      <c r="BY1788" s="74"/>
      <c r="BZ1788" s="74"/>
      <c r="CA1788" s="74"/>
    </row>
    <row r="1789" spans="14:79" ht="12" customHeight="1">
      <c r="N1789" s="119" t="s">
        <v>43</v>
      </c>
      <c r="O1789" s="120" t="s">
        <v>2619</v>
      </c>
      <c r="P1789" s="122">
        <v>0</v>
      </c>
      <c r="Q1789" s="122">
        <v>0</v>
      </c>
      <c r="R1789" s="122">
        <v>0</v>
      </c>
      <c r="S1789" s="122">
        <v>0</v>
      </c>
      <c r="T1789" s="122">
        <v>0</v>
      </c>
      <c r="U1789" s="122">
        <v>0</v>
      </c>
      <c r="V1789" s="122">
        <v>0</v>
      </c>
      <c r="W1789" s="122">
        <v>0</v>
      </c>
      <c r="X1789" s="122">
        <v>0</v>
      </c>
      <c r="Y1789" s="122">
        <v>0</v>
      </c>
      <c r="Z1789" s="122">
        <v>250000026</v>
      </c>
      <c r="AA1789" s="122">
        <v>285000026</v>
      </c>
      <c r="AB1789" s="122">
        <v>0</v>
      </c>
      <c r="AC1789" s="122">
        <v>0</v>
      </c>
      <c r="AD1789" s="121"/>
      <c r="BO1789" s="72" t="s">
        <v>5066</v>
      </c>
      <c r="BP1789" s="73" t="s">
        <v>5090</v>
      </c>
      <c r="BQ1789" s="74"/>
      <c r="BR1789" s="74"/>
      <c r="BS1789" s="74"/>
      <c r="BT1789" s="74"/>
      <c r="BU1789" s="74"/>
      <c r="BV1789" s="74"/>
      <c r="BW1789" s="74"/>
      <c r="BX1789" s="74"/>
      <c r="BY1789" s="74"/>
      <c r="BZ1789" s="74"/>
      <c r="CA1789" s="74"/>
    </row>
    <row r="1790" spans="14:79" ht="12" customHeight="1">
      <c r="N1790" s="119" t="s">
        <v>43</v>
      </c>
      <c r="O1790" s="120" t="s">
        <v>1828</v>
      </c>
      <c r="P1790" s="122">
        <v>0</v>
      </c>
      <c r="Q1790" s="122">
        <v>0</v>
      </c>
      <c r="R1790" s="122">
        <v>0</v>
      </c>
      <c r="S1790" s="122">
        <v>0</v>
      </c>
      <c r="T1790" s="122">
        <v>0</v>
      </c>
      <c r="U1790" s="122">
        <v>0</v>
      </c>
      <c r="V1790" s="122">
        <v>0</v>
      </c>
      <c r="W1790" s="122">
        <v>150000026</v>
      </c>
      <c r="X1790" s="122">
        <v>160000026</v>
      </c>
      <c r="Y1790" s="122">
        <v>170000026</v>
      </c>
      <c r="Z1790" s="122">
        <v>180000026</v>
      </c>
      <c r="AA1790" s="122">
        <v>190000026</v>
      </c>
      <c r="AB1790" s="122">
        <v>0</v>
      </c>
      <c r="AC1790" s="122">
        <v>0</v>
      </c>
      <c r="AD1790" s="121"/>
      <c r="BO1790" s="72" t="s">
        <v>5066</v>
      </c>
      <c r="BP1790" s="73" t="s">
        <v>5109</v>
      </c>
      <c r="BQ1790" s="74"/>
      <c r="BR1790" s="74"/>
      <c r="BS1790" s="74"/>
      <c r="BT1790" s="74"/>
      <c r="BU1790" s="74"/>
      <c r="BV1790" s="74"/>
      <c r="BW1790" s="74"/>
      <c r="BX1790" s="74"/>
      <c r="BY1790" s="74"/>
      <c r="BZ1790" s="74"/>
      <c r="CA1790" s="74"/>
    </row>
    <row r="1791" spans="14:79" ht="12" customHeight="1">
      <c r="N1791" s="119" t="s">
        <v>43</v>
      </c>
      <c r="O1791" s="120" t="s">
        <v>1998</v>
      </c>
      <c r="P1791" s="122">
        <v>0</v>
      </c>
      <c r="Q1791" s="122">
        <v>0</v>
      </c>
      <c r="R1791" s="122">
        <v>0</v>
      </c>
      <c r="S1791" s="122">
        <v>0</v>
      </c>
      <c r="T1791" s="122">
        <v>0</v>
      </c>
      <c r="U1791" s="122">
        <v>0</v>
      </c>
      <c r="V1791" s="122">
        <v>0</v>
      </c>
      <c r="W1791" s="122">
        <v>0</v>
      </c>
      <c r="X1791" s="122">
        <v>0</v>
      </c>
      <c r="Y1791" s="122">
        <v>140000026</v>
      </c>
      <c r="Z1791" s="122">
        <v>150000026</v>
      </c>
      <c r="AA1791" s="122">
        <v>160000026</v>
      </c>
      <c r="AB1791" s="122">
        <v>170000026</v>
      </c>
      <c r="AC1791" s="122">
        <v>190000026</v>
      </c>
      <c r="AD1791" s="121"/>
      <c r="BO1791" s="72" t="s">
        <v>5066</v>
      </c>
      <c r="BP1791" s="73" t="s">
        <v>5074</v>
      </c>
      <c r="BQ1791" s="74"/>
      <c r="BR1791" s="74"/>
      <c r="BS1791" s="74"/>
      <c r="BT1791" s="74"/>
      <c r="BU1791" s="74"/>
      <c r="BV1791" s="74"/>
      <c r="BW1791" s="74"/>
      <c r="BX1791" s="74"/>
      <c r="BY1791" s="74"/>
      <c r="BZ1791" s="74"/>
      <c r="CA1791" s="74"/>
    </row>
    <row r="1792" spans="14:79" ht="12" customHeight="1">
      <c r="N1792" s="119" t="s">
        <v>43</v>
      </c>
      <c r="O1792" s="120" t="s">
        <v>723</v>
      </c>
      <c r="P1792" s="122">
        <v>85000026</v>
      </c>
      <c r="Q1792" s="122">
        <v>90000026</v>
      </c>
      <c r="R1792" s="122">
        <v>100000026</v>
      </c>
      <c r="S1792" s="122">
        <v>125000026</v>
      </c>
      <c r="T1792" s="122">
        <v>135000026</v>
      </c>
      <c r="U1792" s="122">
        <v>150000026</v>
      </c>
      <c r="V1792" s="122">
        <v>0</v>
      </c>
      <c r="W1792" s="122">
        <v>0</v>
      </c>
      <c r="X1792" s="122">
        <v>0</v>
      </c>
      <c r="Y1792" s="122">
        <v>0</v>
      </c>
      <c r="Z1792" s="122">
        <v>0</v>
      </c>
      <c r="AA1792" s="122">
        <v>0</v>
      </c>
      <c r="AB1792" s="122">
        <v>0</v>
      </c>
      <c r="AC1792" s="122">
        <v>0</v>
      </c>
      <c r="AD1792" s="121"/>
      <c r="BO1792" s="72" t="s">
        <v>5066</v>
      </c>
      <c r="BP1792" s="73" t="s">
        <v>5140</v>
      </c>
      <c r="BQ1792" s="75">
        <v>0</v>
      </c>
      <c r="BR1792" s="75">
        <v>450000026</v>
      </c>
      <c r="BS1792" s="75">
        <v>465000026</v>
      </c>
      <c r="BT1792" s="75">
        <v>480000026</v>
      </c>
      <c r="BU1792" s="75">
        <v>0</v>
      </c>
      <c r="BV1792" s="74"/>
      <c r="BW1792" s="74"/>
      <c r="BX1792" s="74"/>
      <c r="BY1792" s="74"/>
      <c r="BZ1792" s="74"/>
      <c r="CA1792" s="74"/>
    </row>
    <row r="1793" spans="14:79" ht="12" customHeight="1">
      <c r="N1793" s="119" t="s">
        <v>43</v>
      </c>
      <c r="O1793" s="120" t="s">
        <v>783</v>
      </c>
      <c r="P1793" s="122">
        <v>80000026</v>
      </c>
      <c r="Q1793" s="122">
        <v>85000026</v>
      </c>
      <c r="R1793" s="122">
        <v>90000026</v>
      </c>
      <c r="S1793" s="122">
        <v>100000026</v>
      </c>
      <c r="T1793" s="122">
        <v>110000026</v>
      </c>
      <c r="U1793" s="122">
        <v>120000026</v>
      </c>
      <c r="V1793" s="122">
        <v>0</v>
      </c>
      <c r="W1793" s="122">
        <v>0</v>
      </c>
      <c r="X1793" s="122">
        <v>0</v>
      </c>
      <c r="Y1793" s="122">
        <v>0</v>
      </c>
      <c r="Z1793" s="122">
        <v>0</v>
      </c>
      <c r="AA1793" s="122">
        <v>0</v>
      </c>
      <c r="AB1793" s="122">
        <v>0</v>
      </c>
      <c r="AC1793" s="122">
        <v>0</v>
      </c>
      <c r="AD1793" s="121"/>
      <c r="BO1793" s="72" t="s">
        <v>5066</v>
      </c>
      <c r="BP1793" s="73" t="s">
        <v>5171</v>
      </c>
      <c r="BQ1793" s="74"/>
      <c r="BR1793" s="75">
        <v>0</v>
      </c>
      <c r="BS1793" s="75">
        <v>0</v>
      </c>
      <c r="BT1793" s="75">
        <v>0</v>
      </c>
      <c r="BU1793" s="75">
        <v>500000026</v>
      </c>
      <c r="BV1793" s="74"/>
      <c r="BW1793" s="74"/>
      <c r="BX1793" s="74"/>
      <c r="BY1793" s="74"/>
      <c r="BZ1793" s="74"/>
      <c r="CA1793" s="74"/>
    </row>
    <row r="1794" spans="14:79" ht="12" customHeight="1">
      <c r="N1794" s="119" t="s">
        <v>43</v>
      </c>
      <c r="O1794" s="120" t="s">
        <v>784</v>
      </c>
      <c r="P1794" s="122">
        <v>75000026</v>
      </c>
      <c r="Q1794" s="122">
        <v>80000026</v>
      </c>
      <c r="R1794" s="122">
        <v>0</v>
      </c>
      <c r="S1794" s="122">
        <v>0</v>
      </c>
      <c r="T1794" s="122">
        <v>0</v>
      </c>
      <c r="U1794" s="122">
        <v>0</v>
      </c>
      <c r="V1794" s="122">
        <v>0</v>
      </c>
      <c r="W1794" s="122">
        <v>0</v>
      </c>
      <c r="X1794" s="122">
        <v>0</v>
      </c>
      <c r="Y1794" s="122">
        <v>0</v>
      </c>
      <c r="Z1794" s="122">
        <v>0</v>
      </c>
      <c r="AA1794" s="122">
        <v>0</v>
      </c>
      <c r="AB1794" s="122">
        <v>0</v>
      </c>
      <c r="AC1794" s="122">
        <v>0</v>
      </c>
      <c r="AD1794" s="121"/>
      <c r="BO1794" s="72" t="s">
        <v>5066</v>
      </c>
      <c r="BP1794" s="73" t="s">
        <v>5172</v>
      </c>
      <c r="BQ1794" s="74"/>
      <c r="BR1794" s="75">
        <v>0</v>
      </c>
      <c r="BS1794" s="75">
        <v>0</v>
      </c>
      <c r="BT1794" s="75">
        <v>0</v>
      </c>
      <c r="BU1794" s="75">
        <v>0</v>
      </c>
      <c r="BV1794" s="74"/>
      <c r="BW1794" s="74"/>
      <c r="BX1794" s="74"/>
      <c r="BY1794" s="74"/>
      <c r="BZ1794" s="74"/>
      <c r="CA1794" s="74"/>
    </row>
    <row r="1795" spans="14:79" ht="12" customHeight="1">
      <c r="N1795" s="119" t="s">
        <v>43</v>
      </c>
      <c r="O1795" s="120" t="s">
        <v>2103</v>
      </c>
      <c r="P1795" s="122">
        <v>0</v>
      </c>
      <c r="Q1795" s="122">
        <v>0</v>
      </c>
      <c r="R1795" s="122">
        <v>0</v>
      </c>
      <c r="S1795" s="122">
        <v>0</v>
      </c>
      <c r="T1795" s="122">
        <v>0</v>
      </c>
      <c r="U1795" s="122">
        <v>0</v>
      </c>
      <c r="V1795" s="122">
        <v>0</v>
      </c>
      <c r="W1795" s="122">
        <v>150000026</v>
      </c>
      <c r="X1795" s="122">
        <v>165000026</v>
      </c>
      <c r="Y1795" s="122">
        <v>170000026</v>
      </c>
      <c r="Z1795" s="122">
        <v>180000026</v>
      </c>
      <c r="AA1795" s="122">
        <v>185000026</v>
      </c>
      <c r="AB1795" s="122">
        <v>0</v>
      </c>
      <c r="AC1795" s="122">
        <v>0</v>
      </c>
      <c r="AD1795" s="121"/>
      <c r="BO1795" s="72" t="s">
        <v>5066</v>
      </c>
      <c r="BP1795" s="73" t="s">
        <v>5141</v>
      </c>
      <c r="BQ1795" s="75">
        <v>0</v>
      </c>
      <c r="BR1795" s="75">
        <v>480000026</v>
      </c>
      <c r="BS1795" s="75">
        <v>520000026</v>
      </c>
      <c r="BT1795" s="75">
        <v>0</v>
      </c>
      <c r="BU1795" s="75">
        <v>0</v>
      </c>
      <c r="BV1795" s="75">
        <v>0</v>
      </c>
      <c r="BW1795" s="75">
        <v>0</v>
      </c>
      <c r="BX1795" s="75">
        <v>0</v>
      </c>
      <c r="BY1795" s="75">
        <v>0</v>
      </c>
      <c r="BZ1795" s="74"/>
      <c r="CA1795" s="74"/>
    </row>
    <row r="1796" spans="14:79" ht="12" customHeight="1">
      <c r="N1796" s="119" t="s">
        <v>43</v>
      </c>
      <c r="O1796" s="120" t="s">
        <v>1781</v>
      </c>
      <c r="P1796" s="122">
        <v>0</v>
      </c>
      <c r="Q1796" s="122">
        <v>0</v>
      </c>
      <c r="R1796" s="122">
        <v>0</v>
      </c>
      <c r="S1796" s="122">
        <v>0</v>
      </c>
      <c r="T1796" s="122">
        <v>0</v>
      </c>
      <c r="U1796" s="122">
        <v>0</v>
      </c>
      <c r="V1796" s="122">
        <v>0</v>
      </c>
      <c r="W1796" s="122">
        <v>145000026</v>
      </c>
      <c r="X1796" s="122">
        <v>160000026</v>
      </c>
      <c r="Y1796" s="122">
        <v>165000026</v>
      </c>
      <c r="Z1796" s="122">
        <v>170000026</v>
      </c>
      <c r="AA1796" s="122">
        <v>175000026</v>
      </c>
      <c r="AB1796" s="122">
        <v>0</v>
      </c>
      <c r="AC1796" s="122">
        <v>0</v>
      </c>
      <c r="AD1796" s="121"/>
      <c r="BO1796" s="72" t="s">
        <v>5066</v>
      </c>
      <c r="BP1796" s="73" t="s">
        <v>5222</v>
      </c>
      <c r="BQ1796" s="74"/>
      <c r="BR1796" s="74"/>
      <c r="BS1796" s="74"/>
      <c r="BT1796" s="75">
        <v>550000026</v>
      </c>
      <c r="BU1796" s="74"/>
      <c r="BV1796" s="74"/>
      <c r="BW1796" s="74"/>
      <c r="BX1796" s="74"/>
      <c r="BY1796" s="74"/>
      <c r="BZ1796" s="74"/>
      <c r="CA1796" s="74"/>
    </row>
    <row r="1797" spans="14:79" ht="12" customHeight="1">
      <c r="N1797" s="119" t="s">
        <v>43</v>
      </c>
      <c r="O1797" s="120" t="s">
        <v>1984</v>
      </c>
      <c r="P1797" s="122">
        <v>0</v>
      </c>
      <c r="Q1797" s="122">
        <v>0</v>
      </c>
      <c r="R1797" s="122">
        <v>0</v>
      </c>
      <c r="S1797" s="122">
        <v>0</v>
      </c>
      <c r="T1797" s="122">
        <v>0</v>
      </c>
      <c r="U1797" s="122">
        <v>0</v>
      </c>
      <c r="V1797" s="122">
        <v>140000026</v>
      </c>
      <c r="W1797" s="122">
        <v>145000026</v>
      </c>
      <c r="X1797" s="122">
        <v>160000026</v>
      </c>
      <c r="Y1797" s="122">
        <v>170000026</v>
      </c>
      <c r="Z1797" s="122">
        <v>180000026</v>
      </c>
      <c r="AA1797" s="122">
        <v>190000026</v>
      </c>
      <c r="AB1797" s="122">
        <v>0</v>
      </c>
      <c r="AC1797" s="122">
        <v>0</v>
      </c>
      <c r="AD1797" s="121"/>
      <c r="BO1797" s="72" t="s">
        <v>5066</v>
      </c>
      <c r="BP1797" s="73" t="s">
        <v>5201</v>
      </c>
      <c r="BQ1797" s="74"/>
      <c r="BR1797" s="74"/>
      <c r="BS1797" s="75">
        <v>0</v>
      </c>
      <c r="BT1797" s="74"/>
      <c r="BU1797" s="74"/>
      <c r="BV1797" s="74"/>
      <c r="BW1797" s="74"/>
      <c r="BX1797" s="74"/>
      <c r="BY1797" s="74"/>
      <c r="BZ1797" s="74"/>
      <c r="CA1797" s="74"/>
    </row>
    <row r="1798" spans="14:79" ht="12" customHeight="1">
      <c r="N1798" s="119" t="s">
        <v>43</v>
      </c>
      <c r="O1798" s="120" t="s">
        <v>1721</v>
      </c>
      <c r="P1798" s="122">
        <v>0</v>
      </c>
      <c r="Q1798" s="122">
        <v>0</v>
      </c>
      <c r="R1798" s="122">
        <v>0</v>
      </c>
      <c r="S1798" s="122">
        <v>0</v>
      </c>
      <c r="T1798" s="122">
        <v>0</v>
      </c>
      <c r="U1798" s="122">
        <v>0</v>
      </c>
      <c r="V1798" s="122">
        <v>0</v>
      </c>
      <c r="W1798" s="122">
        <v>180000026</v>
      </c>
      <c r="X1798" s="122">
        <v>190000026</v>
      </c>
      <c r="Y1798" s="122">
        <v>195000026</v>
      </c>
      <c r="Z1798" s="122">
        <v>200000026</v>
      </c>
      <c r="AA1798" s="122">
        <v>205000026</v>
      </c>
      <c r="AB1798" s="122">
        <v>210000026</v>
      </c>
      <c r="AC1798" s="122">
        <v>220000026</v>
      </c>
      <c r="AD1798" s="121"/>
      <c r="BO1798" s="72" t="s">
        <v>5066</v>
      </c>
      <c r="BP1798" s="73" t="s">
        <v>5202</v>
      </c>
      <c r="BQ1798" s="74"/>
      <c r="BR1798" s="74"/>
      <c r="BS1798" s="75">
        <v>0</v>
      </c>
      <c r="BT1798" s="74"/>
      <c r="BU1798" s="74"/>
      <c r="BV1798" s="75">
        <v>0</v>
      </c>
      <c r="BW1798" s="74"/>
      <c r="BX1798" s="74"/>
      <c r="BY1798" s="74"/>
      <c r="BZ1798" s="74"/>
      <c r="CA1798" s="74"/>
    </row>
    <row r="1799" spans="14:79" ht="12" customHeight="1">
      <c r="N1799" s="119" t="s">
        <v>43</v>
      </c>
      <c r="O1799" s="120" t="s">
        <v>1803</v>
      </c>
      <c r="P1799" s="122">
        <v>65000026</v>
      </c>
      <c r="Q1799" s="122">
        <v>70000026</v>
      </c>
      <c r="R1799" s="122">
        <v>0</v>
      </c>
      <c r="S1799" s="122">
        <v>0</v>
      </c>
      <c r="T1799" s="122">
        <v>0</v>
      </c>
      <c r="U1799" s="122">
        <v>0</v>
      </c>
      <c r="V1799" s="122">
        <v>0</v>
      </c>
      <c r="W1799" s="122">
        <v>0</v>
      </c>
      <c r="X1799" s="122">
        <v>0</v>
      </c>
      <c r="Y1799" s="122">
        <v>0</v>
      </c>
      <c r="Z1799" s="122">
        <v>0</v>
      </c>
      <c r="AA1799" s="122">
        <v>0</v>
      </c>
      <c r="AB1799" s="122">
        <v>0</v>
      </c>
      <c r="AC1799" s="122">
        <v>0</v>
      </c>
      <c r="AD1799" s="121"/>
      <c r="BO1799" s="72" t="s">
        <v>5066</v>
      </c>
      <c r="BP1799" s="73" t="s">
        <v>5223</v>
      </c>
      <c r="BQ1799" s="74"/>
      <c r="BR1799" s="74"/>
      <c r="BS1799" s="74"/>
      <c r="BT1799" s="75">
        <v>0</v>
      </c>
      <c r="BU1799" s="74"/>
      <c r="BV1799" s="74"/>
      <c r="BW1799" s="74"/>
      <c r="BX1799" s="74"/>
      <c r="BY1799" s="74"/>
      <c r="BZ1799" s="74"/>
      <c r="CA1799" s="74"/>
    </row>
    <row r="1800" spans="14:79" ht="12" customHeight="1">
      <c r="N1800" s="119" t="s">
        <v>43</v>
      </c>
      <c r="O1800" s="120" t="s">
        <v>121</v>
      </c>
      <c r="P1800" s="122">
        <v>80000026</v>
      </c>
      <c r="Q1800" s="122">
        <v>85000026</v>
      </c>
      <c r="R1800" s="122">
        <v>90000026</v>
      </c>
      <c r="S1800" s="122">
        <v>100000026</v>
      </c>
      <c r="T1800" s="122">
        <v>110000026</v>
      </c>
      <c r="U1800" s="122">
        <v>120000026</v>
      </c>
      <c r="V1800" s="122">
        <v>0</v>
      </c>
      <c r="W1800" s="122">
        <v>0</v>
      </c>
      <c r="X1800" s="122">
        <v>0</v>
      </c>
      <c r="Y1800" s="122">
        <v>0</v>
      </c>
      <c r="Z1800" s="122">
        <v>0</v>
      </c>
      <c r="AA1800" s="122">
        <v>0</v>
      </c>
      <c r="AB1800" s="122">
        <v>0</v>
      </c>
      <c r="AC1800" s="122">
        <v>0</v>
      </c>
      <c r="AD1800" s="121"/>
      <c r="BO1800" s="72" t="s">
        <v>5066</v>
      </c>
      <c r="BP1800" s="73" t="s">
        <v>5173</v>
      </c>
      <c r="BQ1800" s="74"/>
      <c r="BR1800" s="75">
        <v>0</v>
      </c>
      <c r="BS1800" s="75">
        <v>0</v>
      </c>
      <c r="BT1800" s="75">
        <v>0</v>
      </c>
      <c r="BU1800" s="75">
        <v>0</v>
      </c>
      <c r="BV1800" s="75">
        <v>0</v>
      </c>
      <c r="BW1800" s="75">
        <v>0</v>
      </c>
      <c r="BX1800" s="75">
        <v>0</v>
      </c>
      <c r="BY1800" s="74"/>
      <c r="BZ1800" s="74"/>
      <c r="CA1800" s="74"/>
    </row>
    <row r="1801" spans="14:79" ht="12" customHeight="1">
      <c r="N1801" s="119" t="s">
        <v>43</v>
      </c>
      <c r="O1801" s="120" t="s">
        <v>133</v>
      </c>
      <c r="P1801" s="122">
        <v>80000026</v>
      </c>
      <c r="Q1801" s="122">
        <v>85000026</v>
      </c>
      <c r="R1801" s="122">
        <v>90000026</v>
      </c>
      <c r="S1801" s="122">
        <v>100000026</v>
      </c>
      <c r="T1801" s="122">
        <v>110000026</v>
      </c>
      <c r="U1801" s="122">
        <v>120000026</v>
      </c>
      <c r="V1801" s="122">
        <v>0</v>
      </c>
      <c r="W1801" s="122">
        <v>0</v>
      </c>
      <c r="X1801" s="122">
        <v>0</v>
      </c>
      <c r="Y1801" s="122">
        <v>0</v>
      </c>
      <c r="Z1801" s="122">
        <v>0</v>
      </c>
      <c r="AA1801" s="122">
        <v>0</v>
      </c>
      <c r="AB1801" s="122">
        <v>0</v>
      </c>
      <c r="AC1801" s="122">
        <v>0</v>
      </c>
      <c r="AD1801" s="121"/>
      <c r="BO1801" s="72" t="s">
        <v>5066</v>
      </c>
      <c r="BP1801" s="73" t="s">
        <v>5174</v>
      </c>
      <c r="BQ1801" s="74"/>
      <c r="BR1801" s="75">
        <v>0</v>
      </c>
      <c r="BS1801" s="74"/>
      <c r="BT1801" s="74"/>
      <c r="BU1801" s="74"/>
      <c r="BV1801" s="74"/>
      <c r="BW1801" s="74"/>
      <c r="BX1801" s="74"/>
      <c r="BY1801" s="74"/>
      <c r="BZ1801" s="74"/>
      <c r="CA1801" s="74"/>
    </row>
    <row r="1802" spans="14:79" ht="12" customHeight="1">
      <c r="N1802" s="119" t="s">
        <v>43</v>
      </c>
      <c r="O1802" s="120" t="s">
        <v>824</v>
      </c>
      <c r="P1802" s="122">
        <v>85000026</v>
      </c>
      <c r="Q1802" s="122">
        <v>95000026</v>
      </c>
      <c r="R1802" s="122">
        <v>105000026</v>
      </c>
      <c r="S1802" s="122">
        <v>115000026</v>
      </c>
      <c r="T1802" s="122">
        <v>125000026</v>
      </c>
      <c r="U1802" s="122">
        <v>160000026</v>
      </c>
      <c r="V1802" s="122">
        <v>0</v>
      </c>
      <c r="W1802" s="122">
        <v>0</v>
      </c>
      <c r="X1802" s="122">
        <v>0</v>
      </c>
      <c r="Y1802" s="122">
        <v>0</v>
      </c>
      <c r="Z1802" s="122">
        <v>0</v>
      </c>
      <c r="AA1802" s="122">
        <v>0</v>
      </c>
      <c r="AB1802" s="122">
        <v>0</v>
      </c>
      <c r="AC1802" s="122">
        <v>0</v>
      </c>
      <c r="AD1802" s="121"/>
      <c r="BO1802" s="72" t="s">
        <v>5066</v>
      </c>
      <c r="BP1802" s="73" t="s">
        <v>5175</v>
      </c>
      <c r="BQ1802" s="74"/>
      <c r="BR1802" s="75">
        <v>0</v>
      </c>
      <c r="BS1802" s="75">
        <v>0</v>
      </c>
      <c r="BT1802" s="75">
        <v>0</v>
      </c>
      <c r="BU1802" s="74"/>
      <c r="BV1802" s="74"/>
      <c r="BW1802" s="74"/>
      <c r="BX1802" s="74"/>
      <c r="BY1802" s="74"/>
      <c r="BZ1802" s="74"/>
      <c r="CA1802" s="74"/>
    </row>
    <row r="1803" spans="14:79" ht="12" customHeight="1">
      <c r="N1803" s="119" t="s">
        <v>43</v>
      </c>
      <c r="O1803" s="120" t="s">
        <v>134</v>
      </c>
      <c r="P1803" s="122">
        <v>80000026</v>
      </c>
      <c r="Q1803" s="122">
        <v>85000026</v>
      </c>
      <c r="R1803" s="122">
        <v>90000026</v>
      </c>
      <c r="S1803" s="122">
        <v>100000026</v>
      </c>
      <c r="T1803" s="122">
        <v>110000026</v>
      </c>
      <c r="U1803" s="122">
        <v>120000026</v>
      </c>
      <c r="V1803" s="122">
        <v>0</v>
      </c>
      <c r="W1803" s="122">
        <v>0</v>
      </c>
      <c r="X1803" s="122">
        <v>0</v>
      </c>
      <c r="Y1803" s="122">
        <v>0</v>
      </c>
      <c r="Z1803" s="122">
        <v>0</v>
      </c>
      <c r="AA1803" s="122">
        <v>0</v>
      </c>
      <c r="AB1803" s="122">
        <v>0</v>
      </c>
      <c r="AC1803" s="122">
        <v>0</v>
      </c>
      <c r="AD1803" s="121"/>
      <c r="BO1803" s="72" t="s">
        <v>5066</v>
      </c>
      <c r="BP1803" s="73" t="s">
        <v>5142</v>
      </c>
      <c r="BQ1803" s="75">
        <v>0</v>
      </c>
      <c r="BR1803" s="75">
        <v>0</v>
      </c>
      <c r="BS1803" s="74"/>
      <c r="BT1803" s="74"/>
      <c r="BU1803" s="74"/>
      <c r="BV1803" s="74"/>
      <c r="BW1803" s="74"/>
      <c r="BX1803" s="74"/>
      <c r="BY1803" s="74"/>
      <c r="BZ1803" s="74"/>
      <c r="CA1803" s="74"/>
    </row>
    <row r="1804" spans="14:79" ht="12" customHeight="1">
      <c r="N1804" s="119" t="s">
        <v>43</v>
      </c>
      <c r="O1804" s="120" t="s">
        <v>901</v>
      </c>
      <c r="P1804" s="122">
        <v>85000026</v>
      </c>
      <c r="Q1804" s="122">
        <v>90000026</v>
      </c>
      <c r="R1804" s="122">
        <v>95000026</v>
      </c>
      <c r="S1804" s="122">
        <v>115000026</v>
      </c>
      <c r="T1804" s="122">
        <v>130000026</v>
      </c>
      <c r="U1804" s="122">
        <v>160000026</v>
      </c>
      <c r="V1804" s="122">
        <v>0</v>
      </c>
      <c r="W1804" s="122">
        <v>0</v>
      </c>
      <c r="X1804" s="122">
        <v>0</v>
      </c>
      <c r="Y1804" s="122">
        <v>0</v>
      </c>
      <c r="Z1804" s="122">
        <v>0</v>
      </c>
      <c r="AA1804" s="122">
        <v>0</v>
      </c>
      <c r="AB1804" s="122">
        <v>0</v>
      </c>
      <c r="AC1804" s="122">
        <v>0</v>
      </c>
      <c r="AD1804" s="121"/>
      <c r="BO1804" s="72" t="s">
        <v>5066</v>
      </c>
      <c r="BP1804" s="73" t="s">
        <v>5091</v>
      </c>
      <c r="BQ1804" s="75">
        <v>0</v>
      </c>
      <c r="BR1804" s="74"/>
      <c r="BS1804" s="74"/>
      <c r="BT1804" s="74"/>
      <c r="BU1804" s="74"/>
      <c r="BV1804" s="74"/>
      <c r="BW1804" s="74"/>
      <c r="BX1804" s="74"/>
      <c r="BY1804" s="74"/>
      <c r="BZ1804" s="74"/>
      <c r="CA1804" s="74"/>
    </row>
    <row r="1805" spans="14:79" ht="12" customHeight="1">
      <c r="N1805" s="119" t="s">
        <v>43</v>
      </c>
      <c r="O1805" s="120" t="s">
        <v>825</v>
      </c>
      <c r="P1805" s="122">
        <v>70000026</v>
      </c>
      <c r="Q1805" s="122">
        <v>80000026</v>
      </c>
      <c r="R1805" s="122">
        <v>90000026</v>
      </c>
      <c r="S1805" s="122">
        <v>100000026</v>
      </c>
      <c r="T1805" s="122">
        <v>105000026</v>
      </c>
      <c r="U1805" s="122">
        <v>110000026</v>
      </c>
      <c r="V1805" s="122">
        <v>0</v>
      </c>
      <c r="W1805" s="122">
        <v>0</v>
      </c>
      <c r="X1805" s="122">
        <v>0</v>
      </c>
      <c r="Y1805" s="122">
        <v>0</v>
      </c>
      <c r="Z1805" s="122">
        <v>0</v>
      </c>
      <c r="AA1805" s="122">
        <v>0</v>
      </c>
      <c r="AB1805" s="122">
        <v>0</v>
      </c>
      <c r="AC1805" s="122">
        <v>0</v>
      </c>
      <c r="AD1805" s="121"/>
      <c r="BO1805" s="72" t="s">
        <v>5066</v>
      </c>
      <c r="BP1805" s="73" t="s">
        <v>5057</v>
      </c>
      <c r="BQ1805" s="74"/>
      <c r="BR1805" s="74"/>
      <c r="BS1805" s="74"/>
      <c r="BT1805" s="74"/>
      <c r="BU1805" s="74"/>
      <c r="BV1805" s="74"/>
      <c r="BW1805" s="74"/>
      <c r="BX1805" s="74"/>
      <c r="BY1805" s="74"/>
      <c r="BZ1805" s="74"/>
      <c r="CA1805" s="74"/>
    </row>
    <row r="1806" spans="14:79" ht="12" customHeight="1">
      <c r="N1806" s="119" t="s">
        <v>43</v>
      </c>
      <c r="O1806" s="120" t="s">
        <v>104</v>
      </c>
      <c r="P1806" s="122">
        <v>80000026</v>
      </c>
      <c r="Q1806" s="122">
        <v>85000026</v>
      </c>
      <c r="R1806" s="122">
        <v>90000026</v>
      </c>
      <c r="S1806" s="122">
        <v>105000026</v>
      </c>
      <c r="T1806" s="122">
        <v>110000026</v>
      </c>
      <c r="U1806" s="122">
        <v>120000026</v>
      </c>
      <c r="V1806" s="122">
        <v>0</v>
      </c>
      <c r="W1806" s="122">
        <v>0</v>
      </c>
      <c r="X1806" s="122">
        <v>0</v>
      </c>
      <c r="Y1806" s="122">
        <v>0</v>
      </c>
      <c r="Z1806" s="122">
        <v>0</v>
      </c>
      <c r="AA1806" s="122">
        <v>0</v>
      </c>
      <c r="AB1806" s="122">
        <v>0</v>
      </c>
      <c r="AC1806" s="122">
        <v>0</v>
      </c>
      <c r="AD1806" s="121"/>
      <c r="BO1806" s="72" t="s">
        <v>5066</v>
      </c>
      <c r="BP1806" s="73" t="s">
        <v>5075</v>
      </c>
      <c r="BQ1806" s="74"/>
      <c r="BR1806" s="74"/>
      <c r="BS1806" s="74"/>
      <c r="BT1806" s="74"/>
      <c r="BU1806" s="74"/>
      <c r="BV1806" s="74"/>
      <c r="BW1806" s="74"/>
      <c r="BX1806" s="74"/>
      <c r="BY1806" s="74"/>
      <c r="BZ1806" s="74"/>
      <c r="CA1806" s="74"/>
    </row>
    <row r="1807" spans="14:79" ht="12" customHeight="1">
      <c r="N1807" s="119" t="s">
        <v>43</v>
      </c>
      <c r="O1807" s="120" t="s">
        <v>724</v>
      </c>
      <c r="P1807" s="122">
        <v>80000026</v>
      </c>
      <c r="Q1807" s="122">
        <v>85000026</v>
      </c>
      <c r="R1807" s="122">
        <v>90000026</v>
      </c>
      <c r="S1807" s="122">
        <v>95000026</v>
      </c>
      <c r="T1807" s="122">
        <v>105000026</v>
      </c>
      <c r="U1807" s="122">
        <v>115000026</v>
      </c>
      <c r="V1807" s="122">
        <v>125000026</v>
      </c>
      <c r="W1807" s="122">
        <v>0</v>
      </c>
      <c r="X1807" s="122">
        <v>0</v>
      </c>
      <c r="Y1807" s="122">
        <v>0</v>
      </c>
      <c r="Z1807" s="122">
        <v>0</v>
      </c>
      <c r="AA1807" s="122">
        <v>0</v>
      </c>
      <c r="AB1807" s="122">
        <v>0</v>
      </c>
      <c r="AC1807" s="122">
        <v>0</v>
      </c>
      <c r="AD1807" s="121"/>
      <c r="BO1807" s="72" t="s">
        <v>5066</v>
      </c>
      <c r="BP1807" s="73" t="s">
        <v>5224</v>
      </c>
      <c r="BQ1807" s="74"/>
      <c r="BR1807" s="74"/>
      <c r="BS1807" s="74"/>
      <c r="BT1807" s="75">
        <v>0</v>
      </c>
      <c r="BU1807" s="74"/>
      <c r="BV1807" s="74"/>
      <c r="BW1807" s="74"/>
      <c r="BX1807" s="74"/>
      <c r="BY1807" s="74"/>
      <c r="BZ1807" s="74"/>
      <c r="CA1807" s="74"/>
    </row>
    <row r="1808" spans="14:79" ht="12" customHeight="1">
      <c r="N1808" s="119" t="s">
        <v>43</v>
      </c>
      <c r="O1808" s="120" t="s">
        <v>785</v>
      </c>
      <c r="P1808" s="122">
        <v>90000026</v>
      </c>
      <c r="Q1808" s="122">
        <v>0</v>
      </c>
      <c r="R1808" s="122">
        <v>0</v>
      </c>
      <c r="S1808" s="122">
        <v>0</v>
      </c>
      <c r="T1808" s="122">
        <v>0</v>
      </c>
      <c r="U1808" s="122">
        <v>0</v>
      </c>
      <c r="V1808" s="122">
        <v>0</v>
      </c>
      <c r="W1808" s="122">
        <v>0</v>
      </c>
      <c r="X1808" s="122">
        <v>0</v>
      </c>
      <c r="Y1808" s="122">
        <v>0</v>
      </c>
      <c r="Z1808" s="122">
        <v>0</v>
      </c>
      <c r="AA1808" s="122">
        <v>0</v>
      </c>
      <c r="AB1808" s="122">
        <v>0</v>
      </c>
      <c r="AC1808" s="122">
        <v>0</v>
      </c>
      <c r="AD1808" s="121"/>
      <c r="BO1808" s="72" t="s">
        <v>5066</v>
      </c>
      <c r="BP1808" s="73" t="s">
        <v>5143</v>
      </c>
      <c r="BQ1808" s="75">
        <v>0</v>
      </c>
      <c r="BR1808" s="75">
        <v>0</v>
      </c>
      <c r="BS1808" s="75">
        <v>420000026</v>
      </c>
      <c r="BT1808" s="75">
        <v>0</v>
      </c>
      <c r="BU1808" s="75">
        <v>0</v>
      </c>
      <c r="BV1808" s="75">
        <v>0</v>
      </c>
      <c r="BW1808" s="74"/>
      <c r="BX1808" s="74"/>
      <c r="BY1808" s="74"/>
      <c r="BZ1808" s="74"/>
      <c r="CA1808" s="74"/>
    </row>
    <row r="1809" spans="14:79" ht="12" customHeight="1">
      <c r="N1809" s="119" t="s">
        <v>43</v>
      </c>
      <c r="O1809" s="120" t="s">
        <v>84</v>
      </c>
      <c r="P1809" s="122">
        <v>70000026</v>
      </c>
      <c r="Q1809" s="122">
        <v>75000026</v>
      </c>
      <c r="R1809" s="122">
        <v>80000026</v>
      </c>
      <c r="S1809" s="122">
        <v>85000026</v>
      </c>
      <c r="T1809" s="122">
        <v>95000026</v>
      </c>
      <c r="U1809" s="122">
        <v>105000026</v>
      </c>
      <c r="V1809" s="122">
        <v>115000026</v>
      </c>
      <c r="W1809" s="122">
        <v>0</v>
      </c>
      <c r="X1809" s="122">
        <v>0</v>
      </c>
      <c r="Y1809" s="122">
        <v>0</v>
      </c>
      <c r="Z1809" s="122">
        <v>0</v>
      </c>
      <c r="AA1809" s="122">
        <v>0</v>
      </c>
      <c r="AB1809" s="122">
        <v>0</v>
      </c>
      <c r="AC1809" s="122">
        <v>0</v>
      </c>
      <c r="AD1809" s="121"/>
      <c r="BO1809" s="72" t="s">
        <v>5066</v>
      </c>
      <c r="BP1809" s="73" t="s">
        <v>5110</v>
      </c>
      <c r="BQ1809" s="75">
        <v>350000925</v>
      </c>
      <c r="BR1809" s="75">
        <v>405000925</v>
      </c>
      <c r="BS1809" s="75">
        <v>465000925</v>
      </c>
      <c r="BT1809" s="75">
        <v>520000925</v>
      </c>
      <c r="BU1809" s="75">
        <v>570000925</v>
      </c>
      <c r="BV1809" s="75">
        <v>640000925</v>
      </c>
      <c r="BW1809" s="75">
        <v>720000925</v>
      </c>
      <c r="BX1809" s="75">
        <v>820000925</v>
      </c>
      <c r="BY1809" s="75">
        <v>0</v>
      </c>
      <c r="BZ1809" s="75">
        <v>0</v>
      </c>
      <c r="CA1809" s="75">
        <v>0</v>
      </c>
    </row>
    <row r="1810" spans="14:79" ht="12" customHeight="1">
      <c r="N1810" s="119" t="s">
        <v>43</v>
      </c>
      <c r="O1810" s="120" t="s">
        <v>2440</v>
      </c>
      <c r="P1810" s="122">
        <v>95000026</v>
      </c>
      <c r="Q1810" s="122">
        <v>100000026</v>
      </c>
      <c r="R1810" s="122">
        <v>105000026</v>
      </c>
      <c r="S1810" s="122">
        <v>115000026</v>
      </c>
      <c r="T1810" s="122">
        <v>125000026</v>
      </c>
      <c r="U1810" s="122">
        <v>130000026</v>
      </c>
      <c r="V1810" s="122">
        <v>135000026</v>
      </c>
      <c r="W1810" s="122">
        <v>150000026</v>
      </c>
      <c r="X1810" s="122">
        <v>0</v>
      </c>
      <c r="Y1810" s="122">
        <v>0</v>
      </c>
      <c r="Z1810" s="122">
        <v>0</v>
      </c>
      <c r="AA1810" s="122">
        <v>0</v>
      </c>
      <c r="AB1810" s="122">
        <v>0</v>
      </c>
      <c r="AC1810" s="122">
        <v>0</v>
      </c>
      <c r="AD1810" s="121"/>
      <c r="BO1810" s="72" t="s">
        <v>5066</v>
      </c>
      <c r="BP1810" s="73" t="s">
        <v>5144</v>
      </c>
      <c r="BQ1810" s="75">
        <v>0</v>
      </c>
      <c r="BR1810" s="74"/>
      <c r="BS1810" s="75">
        <v>520000825</v>
      </c>
      <c r="BT1810" s="75">
        <v>565000725</v>
      </c>
      <c r="BU1810" s="74"/>
      <c r="BV1810" s="74"/>
      <c r="BW1810" s="74"/>
      <c r="BX1810" s="74"/>
      <c r="BY1810" s="74"/>
      <c r="BZ1810" s="74"/>
      <c r="CA1810" s="74"/>
    </row>
    <row r="1811" spans="14:79" ht="12" customHeight="1">
      <c r="N1811" s="119" t="s">
        <v>43</v>
      </c>
      <c r="O1811" s="120" t="s">
        <v>483</v>
      </c>
      <c r="P1811" s="122">
        <v>0</v>
      </c>
      <c r="Q1811" s="122">
        <v>85000026</v>
      </c>
      <c r="R1811" s="122">
        <v>90000026</v>
      </c>
      <c r="S1811" s="122">
        <v>95000026</v>
      </c>
      <c r="T1811" s="122">
        <v>100000026</v>
      </c>
      <c r="U1811" s="122">
        <v>105000026</v>
      </c>
      <c r="V1811" s="122">
        <v>110000026</v>
      </c>
      <c r="W1811" s="122">
        <v>115000026</v>
      </c>
      <c r="X1811" s="122">
        <v>0</v>
      </c>
      <c r="Y1811" s="122">
        <v>0</v>
      </c>
      <c r="Z1811" s="122">
        <v>0</v>
      </c>
      <c r="AA1811" s="122">
        <v>0</v>
      </c>
      <c r="AB1811" s="122">
        <v>0</v>
      </c>
      <c r="AC1811" s="122">
        <v>0</v>
      </c>
      <c r="AD1811" s="121"/>
      <c r="BO1811" s="72" t="s">
        <v>5066</v>
      </c>
      <c r="BP1811" s="73" t="s">
        <v>5145</v>
      </c>
      <c r="BQ1811" s="75">
        <v>0</v>
      </c>
      <c r="BR1811" s="75">
        <v>0</v>
      </c>
      <c r="BS1811" s="75">
        <v>0</v>
      </c>
      <c r="BT1811" s="75">
        <v>495000925</v>
      </c>
      <c r="BU1811" s="74"/>
      <c r="BV1811" s="75">
        <v>0</v>
      </c>
      <c r="BW1811" s="74"/>
      <c r="BX1811" s="74"/>
      <c r="BY1811" s="74"/>
      <c r="BZ1811" s="74"/>
      <c r="CA1811" s="74"/>
    </row>
    <row r="1812" spans="14:79" ht="12" customHeight="1">
      <c r="N1812" s="119" t="s">
        <v>43</v>
      </c>
      <c r="O1812" s="120" t="s">
        <v>484</v>
      </c>
      <c r="P1812" s="122">
        <v>80000026</v>
      </c>
      <c r="Q1812" s="122">
        <v>85000026</v>
      </c>
      <c r="R1812" s="122">
        <v>90000026</v>
      </c>
      <c r="S1812" s="122">
        <v>105000026</v>
      </c>
      <c r="T1812" s="122">
        <v>115000026</v>
      </c>
      <c r="U1812" s="122">
        <v>125000026</v>
      </c>
      <c r="V1812" s="122">
        <v>0</v>
      </c>
      <c r="W1812" s="122">
        <v>0</v>
      </c>
      <c r="X1812" s="122">
        <v>0</v>
      </c>
      <c r="Y1812" s="122">
        <v>0</v>
      </c>
      <c r="Z1812" s="122">
        <v>0</v>
      </c>
      <c r="AA1812" s="122">
        <v>0</v>
      </c>
      <c r="AB1812" s="122">
        <v>0</v>
      </c>
      <c r="AC1812" s="122">
        <v>0</v>
      </c>
      <c r="AD1812" s="121"/>
      <c r="BO1812" s="72" t="s">
        <v>5066</v>
      </c>
      <c r="BP1812" s="73" t="s">
        <v>5146</v>
      </c>
      <c r="BQ1812" s="75">
        <v>0</v>
      </c>
      <c r="BR1812" s="74"/>
      <c r="BS1812" s="74"/>
      <c r="BT1812" s="74"/>
      <c r="BU1812" s="74"/>
      <c r="BV1812" s="74"/>
      <c r="BW1812" s="74"/>
      <c r="BX1812" s="74"/>
      <c r="BY1812" s="74"/>
      <c r="BZ1812" s="74"/>
      <c r="CA1812" s="74"/>
    </row>
    <row r="1813" spans="14:79" ht="12" customHeight="1">
      <c r="N1813" s="119" t="s">
        <v>43</v>
      </c>
      <c r="O1813" s="120" t="s">
        <v>485</v>
      </c>
      <c r="P1813" s="122">
        <v>0</v>
      </c>
      <c r="Q1813" s="122">
        <v>80000026</v>
      </c>
      <c r="R1813" s="122">
        <v>85000026</v>
      </c>
      <c r="S1813" s="122">
        <v>90000026</v>
      </c>
      <c r="T1813" s="122">
        <v>95000026</v>
      </c>
      <c r="U1813" s="122">
        <v>110000026</v>
      </c>
      <c r="V1813" s="122">
        <v>125000026</v>
      </c>
      <c r="W1813" s="122">
        <v>140000026</v>
      </c>
      <c r="X1813" s="122">
        <v>0</v>
      </c>
      <c r="Y1813" s="122">
        <v>0</v>
      </c>
      <c r="Z1813" s="122">
        <v>0</v>
      </c>
      <c r="AA1813" s="122">
        <v>0</v>
      </c>
      <c r="AB1813" s="122">
        <v>0</v>
      </c>
      <c r="AC1813" s="122">
        <v>0</v>
      </c>
      <c r="AD1813" s="121"/>
      <c r="BO1813" s="72" t="s">
        <v>5066</v>
      </c>
      <c r="BP1813" s="73" t="s">
        <v>5203</v>
      </c>
      <c r="BQ1813" s="74"/>
      <c r="BR1813" s="74"/>
      <c r="BS1813" s="75">
        <v>0</v>
      </c>
      <c r="BT1813" s="75">
        <v>485000026</v>
      </c>
      <c r="BU1813" s="75">
        <v>520000026</v>
      </c>
      <c r="BV1813" s="75">
        <v>565000026</v>
      </c>
      <c r="BW1813" s="75">
        <v>595000026</v>
      </c>
      <c r="BX1813" s="75">
        <v>605000026</v>
      </c>
      <c r="BY1813" s="74"/>
      <c r="BZ1813" s="74"/>
      <c r="CA1813" s="74"/>
    </row>
    <row r="1814" spans="14:79" ht="12" customHeight="1">
      <c r="N1814" s="119" t="s">
        <v>43</v>
      </c>
      <c r="O1814" s="120" t="s">
        <v>486</v>
      </c>
      <c r="P1814" s="122">
        <v>0</v>
      </c>
      <c r="Q1814" s="122">
        <v>75000026</v>
      </c>
      <c r="R1814" s="122">
        <v>80000026</v>
      </c>
      <c r="S1814" s="122">
        <v>85000026</v>
      </c>
      <c r="T1814" s="122">
        <v>90000026</v>
      </c>
      <c r="U1814" s="122">
        <v>95000026</v>
      </c>
      <c r="V1814" s="122">
        <v>105000026</v>
      </c>
      <c r="W1814" s="122">
        <v>115000026</v>
      </c>
      <c r="X1814" s="122">
        <v>0</v>
      </c>
      <c r="Y1814" s="122">
        <v>0</v>
      </c>
      <c r="Z1814" s="122">
        <v>0</v>
      </c>
      <c r="AA1814" s="122">
        <v>0</v>
      </c>
      <c r="AB1814" s="122">
        <v>0</v>
      </c>
      <c r="AC1814" s="122">
        <v>0</v>
      </c>
      <c r="AD1814" s="121"/>
      <c r="BO1814" s="72" t="s">
        <v>5066</v>
      </c>
      <c r="BP1814" s="73" t="s">
        <v>5225</v>
      </c>
      <c r="BQ1814" s="74"/>
      <c r="BR1814" s="74"/>
      <c r="BS1814" s="74"/>
      <c r="BT1814" s="75">
        <v>0</v>
      </c>
      <c r="BU1814" s="74"/>
      <c r="BV1814" s="74"/>
      <c r="BW1814" s="74"/>
      <c r="BX1814" s="74"/>
      <c r="BY1814" s="74"/>
      <c r="BZ1814" s="74"/>
      <c r="CA1814" s="74"/>
    </row>
    <row r="1815" spans="14:79" ht="12" customHeight="1">
      <c r="N1815" s="119" t="s">
        <v>43</v>
      </c>
      <c r="O1815" s="120" t="s">
        <v>487</v>
      </c>
      <c r="P1815" s="122">
        <v>0</v>
      </c>
      <c r="Q1815" s="122">
        <v>65000026</v>
      </c>
      <c r="R1815" s="122">
        <v>70000026</v>
      </c>
      <c r="S1815" s="122">
        <v>75000026</v>
      </c>
      <c r="T1815" s="122">
        <v>80000026</v>
      </c>
      <c r="U1815" s="122">
        <v>85000026</v>
      </c>
      <c r="V1815" s="122">
        <v>90000026</v>
      </c>
      <c r="W1815" s="122">
        <v>95000026</v>
      </c>
      <c r="X1815" s="122">
        <v>105000026</v>
      </c>
      <c r="Y1815" s="122">
        <v>0</v>
      </c>
      <c r="Z1815" s="122">
        <v>0</v>
      </c>
      <c r="AA1815" s="122">
        <v>0</v>
      </c>
      <c r="AB1815" s="122">
        <v>0</v>
      </c>
      <c r="AC1815" s="122">
        <v>0</v>
      </c>
      <c r="AD1815" s="121"/>
      <c r="BO1815" s="72" t="s">
        <v>5066</v>
      </c>
      <c r="BP1815" s="73" t="s">
        <v>5176</v>
      </c>
      <c r="BQ1815" s="74"/>
      <c r="BR1815" s="75">
        <v>0</v>
      </c>
      <c r="BS1815" s="74"/>
      <c r="BT1815" s="75">
        <v>0</v>
      </c>
      <c r="BU1815" s="75">
        <v>0</v>
      </c>
      <c r="BV1815" s="75">
        <v>0</v>
      </c>
      <c r="BW1815" s="75">
        <v>0</v>
      </c>
      <c r="BX1815" s="75">
        <v>0</v>
      </c>
      <c r="BY1815" s="74"/>
      <c r="BZ1815" s="74"/>
      <c r="CA1815" s="74"/>
    </row>
    <row r="1816" spans="14:79" ht="12" customHeight="1">
      <c r="N1816" s="119" t="s">
        <v>43</v>
      </c>
      <c r="O1816" s="120" t="s">
        <v>1584</v>
      </c>
      <c r="P1816" s="122">
        <v>75000026</v>
      </c>
      <c r="Q1816" s="122">
        <v>80000026</v>
      </c>
      <c r="R1816" s="122">
        <v>85000026</v>
      </c>
      <c r="S1816" s="122">
        <v>95000026</v>
      </c>
      <c r="T1816" s="122">
        <v>100000026</v>
      </c>
      <c r="U1816" s="122">
        <v>105000026</v>
      </c>
      <c r="V1816" s="122">
        <v>110000026</v>
      </c>
      <c r="W1816" s="122">
        <v>115000026</v>
      </c>
      <c r="X1816" s="122">
        <v>0</v>
      </c>
      <c r="Y1816" s="122">
        <v>0</v>
      </c>
      <c r="Z1816" s="122">
        <v>0</v>
      </c>
      <c r="AA1816" s="122">
        <v>0</v>
      </c>
      <c r="AB1816" s="122">
        <v>0</v>
      </c>
      <c r="AC1816" s="122">
        <v>0</v>
      </c>
      <c r="AD1816" s="121"/>
      <c r="BO1816" s="72" t="s">
        <v>5066</v>
      </c>
      <c r="BP1816" s="73" t="s">
        <v>5111</v>
      </c>
      <c r="BQ1816" s="75">
        <v>0</v>
      </c>
      <c r="BR1816" s="75">
        <v>425000026</v>
      </c>
      <c r="BS1816" s="75">
        <v>505000026</v>
      </c>
      <c r="BT1816" s="75">
        <v>530000026</v>
      </c>
      <c r="BU1816" s="75">
        <v>595000026</v>
      </c>
      <c r="BV1816" s="75">
        <v>645000026</v>
      </c>
      <c r="BW1816" s="75">
        <v>0</v>
      </c>
      <c r="BX1816" s="75">
        <v>0</v>
      </c>
      <c r="BY1816" s="75">
        <v>0</v>
      </c>
      <c r="BZ1816" s="75">
        <v>0</v>
      </c>
      <c r="CA1816" s="75">
        <v>0</v>
      </c>
    </row>
    <row r="1817" spans="14:79" ht="12" customHeight="1">
      <c r="N1817" s="119" t="s">
        <v>43</v>
      </c>
      <c r="O1817" s="120" t="s">
        <v>154</v>
      </c>
      <c r="P1817" s="122">
        <v>75000026</v>
      </c>
      <c r="Q1817" s="122">
        <v>80000026</v>
      </c>
      <c r="R1817" s="122">
        <v>85000026</v>
      </c>
      <c r="S1817" s="122">
        <v>90000026</v>
      </c>
      <c r="T1817" s="122">
        <v>95000026</v>
      </c>
      <c r="U1817" s="122">
        <v>100000026</v>
      </c>
      <c r="V1817" s="122">
        <v>115000026</v>
      </c>
      <c r="W1817" s="122">
        <v>0</v>
      </c>
      <c r="X1817" s="122">
        <v>0</v>
      </c>
      <c r="Y1817" s="122">
        <v>0</v>
      </c>
      <c r="Z1817" s="122">
        <v>0</v>
      </c>
      <c r="AA1817" s="122">
        <v>0</v>
      </c>
      <c r="AB1817" s="122">
        <v>0</v>
      </c>
      <c r="AC1817" s="122">
        <v>0</v>
      </c>
      <c r="AD1817" s="121"/>
      <c r="BO1817" s="72" t="s">
        <v>5066</v>
      </c>
      <c r="BP1817" s="73" t="s">
        <v>5270</v>
      </c>
      <c r="BQ1817" s="74"/>
      <c r="BR1817" s="74"/>
      <c r="BS1817" s="74"/>
      <c r="BT1817" s="74"/>
      <c r="BU1817" s="74"/>
      <c r="BV1817" s="74"/>
      <c r="BW1817" s="75">
        <v>0</v>
      </c>
      <c r="BX1817" s="74"/>
      <c r="BY1817" s="74"/>
      <c r="BZ1817" s="74"/>
      <c r="CA1817" s="74"/>
    </row>
    <row r="1818" spans="14:79" ht="12" customHeight="1">
      <c r="N1818" s="119" t="s">
        <v>43</v>
      </c>
      <c r="O1818" s="120" t="s">
        <v>725</v>
      </c>
      <c r="P1818" s="122">
        <v>85000026</v>
      </c>
      <c r="Q1818" s="122">
        <v>90000026</v>
      </c>
      <c r="R1818" s="122">
        <v>95000026</v>
      </c>
      <c r="S1818" s="122">
        <v>105000026</v>
      </c>
      <c r="T1818" s="122">
        <v>115000026</v>
      </c>
      <c r="U1818" s="122">
        <v>135000026</v>
      </c>
      <c r="V1818" s="122">
        <v>0</v>
      </c>
      <c r="W1818" s="122">
        <v>0</v>
      </c>
      <c r="X1818" s="122">
        <v>0</v>
      </c>
      <c r="Y1818" s="122">
        <v>0</v>
      </c>
      <c r="Z1818" s="122">
        <v>0</v>
      </c>
      <c r="AA1818" s="122">
        <v>0</v>
      </c>
      <c r="AB1818" s="122">
        <v>0</v>
      </c>
      <c r="AC1818" s="122">
        <v>0</v>
      </c>
      <c r="AD1818" s="121"/>
      <c r="BO1818" s="72" t="s">
        <v>5066</v>
      </c>
      <c r="BP1818" s="73" t="s">
        <v>5204</v>
      </c>
      <c r="BQ1818" s="74"/>
      <c r="BR1818" s="74"/>
      <c r="BS1818" s="75">
        <v>0</v>
      </c>
      <c r="BT1818" s="74"/>
      <c r="BU1818" s="74"/>
      <c r="BV1818" s="74"/>
      <c r="BW1818" s="74"/>
      <c r="BX1818" s="74"/>
      <c r="BY1818" s="74"/>
      <c r="BZ1818" s="74"/>
      <c r="CA1818" s="74"/>
    </row>
    <row r="1819" spans="14:79" ht="12" customHeight="1">
      <c r="N1819" s="119" t="s">
        <v>43</v>
      </c>
      <c r="O1819" s="120" t="s">
        <v>85</v>
      </c>
      <c r="P1819" s="122">
        <v>80000026</v>
      </c>
      <c r="Q1819" s="122">
        <v>85000026</v>
      </c>
      <c r="R1819" s="122">
        <v>95000026</v>
      </c>
      <c r="S1819" s="122">
        <v>105000026</v>
      </c>
      <c r="T1819" s="122">
        <v>110000026</v>
      </c>
      <c r="U1819" s="122">
        <v>115000026</v>
      </c>
      <c r="V1819" s="122">
        <v>120000026</v>
      </c>
      <c r="W1819" s="122">
        <v>125000026</v>
      </c>
      <c r="X1819" s="122">
        <v>0</v>
      </c>
      <c r="Y1819" s="122">
        <v>0</v>
      </c>
      <c r="Z1819" s="122">
        <v>0</v>
      </c>
      <c r="AA1819" s="122">
        <v>0</v>
      </c>
      <c r="AB1819" s="122">
        <v>0</v>
      </c>
      <c r="AC1819" s="122">
        <v>0</v>
      </c>
      <c r="AD1819" s="121"/>
      <c r="BO1819" s="72" t="s">
        <v>5066</v>
      </c>
      <c r="BP1819" s="73" t="s">
        <v>5205</v>
      </c>
      <c r="BQ1819" s="74"/>
      <c r="BR1819" s="74"/>
      <c r="BS1819" s="75">
        <v>0</v>
      </c>
      <c r="BT1819" s="75">
        <v>0</v>
      </c>
      <c r="BU1819" s="74"/>
      <c r="BV1819" s="75">
        <v>0</v>
      </c>
      <c r="BW1819" s="74"/>
      <c r="BX1819" s="74"/>
      <c r="BY1819" s="74"/>
      <c r="BZ1819" s="74"/>
      <c r="CA1819" s="74"/>
    </row>
    <row r="1820" spans="14:79" ht="12" customHeight="1">
      <c r="N1820" s="119" t="s">
        <v>43</v>
      </c>
      <c r="O1820" s="120" t="s">
        <v>86</v>
      </c>
      <c r="P1820" s="122">
        <v>75000026</v>
      </c>
      <c r="Q1820" s="122">
        <v>80000026</v>
      </c>
      <c r="R1820" s="122">
        <v>85000026</v>
      </c>
      <c r="S1820" s="122">
        <v>90000026</v>
      </c>
      <c r="T1820" s="122">
        <v>95000026</v>
      </c>
      <c r="U1820" s="122">
        <v>105000026</v>
      </c>
      <c r="V1820" s="122">
        <v>115000026</v>
      </c>
      <c r="W1820" s="122">
        <v>0</v>
      </c>
      <c r="X1820" s="122">
        <v>0</v>
      </c>
      <c r="Y1820" s="122">
        <v>0</v>
      </c>
      <c r="Z1820" s="122">
        <v>0</v>
      </c>
      <c r="AA1820" s="122">
        <v>0</v>
      </c>
      <c r="AB1820" s="122">
        <v>0</v>
      </c>
      <c r="AC1820" s="122">
        <v>0</v>
      </c>
      <c r="AD1820" s="121"/>
      <c r="BO1820" s="72" t="s">
        <v>5066</v>
      </c>
      <c r="BP1820" s="73" t="s">
        <v>5296</v>
      </c>
      <c r="BQ1820" s="74"/>
      <c r="BR1820" s="74"/>
      <c r="BS1820" s="74"/>
      <c r="BT1820" s="74"/>
      <c r="BU1820" s="74"/>
      <c r="BV1820" s="74"/>
      <c r="BW1820" s="74"/>
      <c r="BX1820" s="75">
        <v>605000026</v>
      </c>
      <c r="BY1820" s="74"/>
      <c r="BZ1820" s="74"/>
      <c r="CA1820" s="74"/>
    </row>
    <row r="1821" spans="14:79" ht="12" customHeight="1">
      <c r="N1821" s="119" t="s">
        <v>43</v>
      </c>
      <c r="O1821" s="120" t="s">
        <v>1760</v>
      </c>
      <c r="P1821" s="122">
        <v>65000026</v>
      </c>
      <c r="Q1821" s="122">
        <v>70000026</v>
      </c>
      <c r="R1821" s="122">
        <v>75000026</v>
      </c>
      <c r="S1821" s="122">
        <v>80000026</v>
      </c>
      <c r="T1821" s="122">
        <v>85000026</v>
      </c>
      <c r="U1821" s="122">
        <v>95000026</v>
      </c>
      <c r="V1821" s="122">
        <v>110000026</v>
      </c>
      <c r="W1821" s="122">
        <v>120000026</v>
      </c>
      <c r="X1821" s="122">
        <v>0</v>
      </c>
      <c r="Y1821" s="122">
        <v>0</v>
      </c>
      <c r="Z1821" s="122">
        <v>0</v>
      </c>
      <c r="AA1821" s="122">
        <v>0</v>
      </c>
      <c r="AB1821" s="122">
        <v>0</v>
      </c>
      <c r="AC1821" s="122">
        <v>0</v>
      </c>
      <c r="AD1821" s="121"/>
      <c r="BO1821" s="72" t="s">
        <v>5066</v>
      </c>
      <c r="BP1821" s="73" t="s">
        <v>5226</v>
      </c>
      <c r="BQ1821" s="74"/>
      <c r="BR1821" s="74"/>
      <c r="BS1821" s="74"/>
      <c r="BT1821" s="75">
        <v>0</v>
      </c>
      <c r="BU1821" s="74"/>
      <c r="BV1821" s="74"/>
      <c r="BW1821" s="75">
        <v>0</v>
      </c>
      <c r="BX1821" s="75">
        <v>0</v>
      </c>
      <c r="BY1821" s="74"/>
      <c r="BZ1821" s="74"/>
      <c r="CA1821" s="74"/>
    </row>
    <row r="1822" spans="14:79" ht="12" customHeight="1">
      <c r="N1822" s="119" t="s">
        <v>43</v>
      </c>
      <c r="O1822" s="120" t="s">
        <v>1628</v>
      </c>
      <c r="P1822" s="122">
        <v>60000026</v>
      </c>
      <c r="Q1822" s="122">
        <v>65000026</v>
      </c>
      <c r="R1822" s="122">
        <v>70000026</v>
      </c>
      <c r="S1822" s="122">
        <v>75000026</v>
      </c>
      <c r="T1822" s="122">
        <v>80000026</v>
      </c>
      <c r="U1822" s="122">
        <v>90000026</v>
      </c>
      <c r="V1822" s="122">
        <v>105000026</v>
      </c>
      <c r="W1822" s="122">
        <v>115000026</v>
      </c>
      <c r="X1822" s="122">
        <v>0</v>
      </c>
      <c r="Y1822" s="122">
        <v>0</v>
      </c>
      <c r="Z1822" s="122">
        <v>0</v>
      </c>
      <c r="AA1822" s="122">
        <v>0</v>
      </c>
      <c r="AB1822" s="122">
        <v>0</v>
      </c>
      <c r="AC1822" s="122">
        <v>0</v>
      </c>
      <c r="AD1822" s="121"/>
      <c r="BO1822" s="72" t="s">
        <v>5066</v>
      </c>
      <c r="BP1822" s="73" t="s">
        <v>5147</v>
      </c>
      <c r="BQ1822" s="75">
        <v>505000026</v>
      </c>
      <c r="BR1822" s="75">
        <v>525000026</v>
      </c>
      <c r="BS1822" s="75">
        <v>565000925</v>
      </c>
      <c r="BT1822" s="75">
        <v>0</v>
      </c>
      <c r="BU1822" s="74"/>
      <c r="BV1822" s="74"/>
      <c r="BW1822" s="75">
        <v>0</v>
      </c>
      <c r="BX1822" s="74"/>
      <c r="BY1822" s="74"/>
      <c r="BZ1822" s="74"/>
      <c r="CA1822" s="74"/>
    </row>
    <row r="1823" spans="14:79" ht="12" customHeight="1">
      <c r="N1823" s="119" t="s">
        <v>43</v>
      </c>
      <c r="O1823" s="120" t="s">
        <v>371</v>
      </c>
      <c r="P1823" s="122">
        <v>0</v>
      </c>
      <c r="Q1823" s="122">
        <v>95000026</v>
      </c>
      <c r="R1823" s="122">
        <v>105000026</v>
      </c>
      <c r="S1823" s="122">
        <v>115000026</v>
      </c>
      <c r="T1823" s="122">
        <v>125000026</v>
      </c>
      <c r="U1823" s="122">
        <v>135000026</v>
      </c>
      <c r="V1823" s="122">
        <v>150000026</v>
      </c>
      <c r="W1823" s="122">
        <v>165000026</v>
      </c>
      <c r="X1823" s="122">
        <v>0</v>
      </c>
      <c r="Y1823" s="122">
        <v>0</v>
      </c>
      <c r="Z1823" s="122">
        <v>0</v>
      </c>
      <c r="AA1823" s="122">
        <v>0</v>
      </c>
      <c r="AB1823" s="122">
        <v>0</v>
      </c>
      <c r="AC1823" s="122">
        <v>0</v>
      </c>
      <c r="AD1823" s="121"/>
      <c r="BO1823" s="72" t="s">
        <v>5066</v>
      </c>
      <c r="BP1823" s="73" t="s">
        <v>5227</v>
      </c>
      <c r="BQ1823" s="74"/>
      <c r="BR1823" s="74"/>
      <c r="BS1823" s="74"/>
      <c r="BT1823" s="75">
        <v>0</v>
      </c>
      <c r="BU1823" s="74"/>
      <c r="BV1823" s="74"/>
      <c r="BW1823" s="74"/>
      <c r="BX1823" s="74"/>
      <c r="BY1823" s="74"/>
      <c r="BZ1823" s="74"/>
      <c r="CA1823" s="74"/>
    </row>
    <row r="1824" spans="14:79" ht="12" customHeight="1">
      <c r="N1824" s="119" t="s">
        <v>43</v>
      </c>
      <c r="O1824" s="120" t="s">
        <v>786</v>
      </c>
      <c r="P1824" s="122">
        <v>80000026</v>
      </c>
      <c r="Q1824" s="122">
        <v>85000026</v>
      </c>
      <c r="R1824" s="122">
        <v>90000026</v>
      </c>
      <c r="S1824" s="122">
        <v>95000026</v>
      </c>
      <c r="T1824" s="122">
        <v>105000026</v>
      </c>
      <c r="U1824" s="122">
        <v>115000026</v>
      </c>
      <c r="V1824" s="122">
        <v>125000026</v>
      </c>
      <c r="W1824" s="122">
        <v>0</v>
      </c>
      <c r="X1824" s="122">
        <v>0</v>
      </c>
      <c r="Y1824" s="122">
        <v>0</v>
      </c>
      <c r="Z1824" s="122">
        <v>0</v>
      </c>
      <c r="AA1824" s="122">
        <v>0</v>
      </c>
      <c r="AB1824" s="122">
        <v>0</v>
      </c>
      <c r="AC1824" s="122">
        <v>0</v>
      </c>
      <c r="AD1824" s="121"/>
      <c r="BO1824" s="72" t="s">
        <v>5066</v>
      </c>
      <c r="BP1824" s="73" t="s">
        <v>5311</v>
      </c>
      <c r="BQ1824" s="74"/>
      <c r="BR1824" s="74"/>
      <c r="BS1824" s="74"/>
      <c r="BT1824" s="74"/>
      <c r="BU1824" s="74"/>
      <c r="BV1824" s="74"/>
      <c r="BW1824" s="74"/>
      <c r="BX1824" s="74"/>
      <c r="BY1824" s="75">
        <v>850000026</v>
      </c>
      <c r="BZ1824" s="74"/>
      <c r="CA1824" s="74"/>
    </row>
    <row r="1825" spans="14:79" ht="12" customHeight="1">
      <c r="N1825" s="119" t="s">
        <v>43</v>
      </c>
      <c r="O1825" s="120" t="s">
        <v>87</v>
      </c>
      <c r="P1825" s="122">
        <v>80000026</v>
      </c>
      <c r="Q1825" s="122">
        <v>85000026</v>
      </c>
      <c r="R1825" s="122">
        <v>90000026</v>
      </c>
      <c r="S1825" s="122">
        <v>95000026</v>
      </c>
      <c r="T1825" s="122">
        <v>105000026</v>
      </c>
      <c r="U1825" s="122">
        <v>115000026</v>
      </c>
      <c r="V1825" s="122">
        <v>125000026</v>
      </c>
      <c r="W1825" s="122">
        <v>0</v>
      </c>
      <c r="X1825" s="122">
        <v>0</v>
      </c>
      <c r="Y1825" s="122">
        <v>0</v>
      </c>
      <c r="Z1825" s="122">
        <v>0</v>
      </c>
      <c r="AA1825" s="122">
        <v>0</v>
      </c>
      <c r="AB1825" s="122">
        <v>0</v>
      </c>
      <c r="AC1825" s="122">
        <v>0</v>
      </c>
      <c r="AD1825" s="121"/>
      <c r="BO1825" s="72" t="s">
        <v>5066</v>
      </c>
      <c r="BP1825" s="73" t="s">
        <v>5177</v>
      </c>
      <c r="BQ1825" s="74"/>
      <c r="BR1825" s="75">
        <v>0</v>
      </c>
      <c r="BS1825" s="74"/>
      <c r="BT1825" s="74"/>
      <c r="BU1825" s="74"/>
      <c r="BV1825" s="74"/>
      <c r="BW1825" s="74"/>
      <c r="BX1825" s="74"/>
      <c r="BY1825" s="74"/>
      <c r="BZ1825" s="74"/>
      <c r="CA1825" s="74"/>
    </row>
    <row r="1826" spans="14:79" ht="12" customHeight="1">
      <c r="N1826" s="119" t="s">
        <v>43</v>
      </c>
      <c r="O1826" s="120" t="s">
        <v>1197</v>
      </c>
      <c r="P1826" s="122">
        <v>80000026</v>
      </c>
      <c r="Q1826" s="122">
        <v>85000026</v>
      </c>
      <c r="R1826" s="122">
        <v>90000026</v>
      </c>
      <c r="S1826" s="122">
        <v>95000026</v>
      </c>
      <c r="T1826" s="122">
        <v>105000026</v>
      </c>
      <c r="U1826" s="122">
        <v>115000026</v>
      </c>
      <c r="V1826" s="122">
        <v>125000026</v>
      </c>
      <c r="W1826" s="122">
        <v>0</v>
      </c>
      <c r="X1826" s="122">
        <v>0</v>
      </c>
      <c r="Y1826" s="122">
        <v>0</v>
      </c>
      <c r="Z1826" s="122">
        <v>0</v>
      </c>
      <c r="AA1826" s="122">
        <v>0</v>
      </c>
      <c r="AB1826" s="122">
        <v>0</v>
      </c>
      <c r="AC1826" s="122">
        <v>0</v>
      </c>
      <c r="AD1826" s="121"/>
      <c r="BO1826" s="72" t="s">
        <v>5066</v>
      </c>
      <c r="BP1826" s="73" t="s">
        <v>5148</v>
      </c>
      <c r="BQ1826" s="75">
        <v>0</v>
      </c>
      <c r="BR1826" s="75">
        <v>0</v>
      </c>
      <c r="BS1826" s="75">
        <v>0</v>
      </c>
      <c r="BT1826" s="74"/>
      <c r="BU1826" s="75">
        <v>620000925</v>
      </c>
      <c r="BV1826" s="74"/>
      <c r="BW1826" s="74"/>
      <c r="BX1826" s="75">
        <v>0</v>
      </c>
      <c r="BY1826" s="74"/>
      <c r="BZ1826" s="74"/>
      <c r="CA1826" s="74"/>
    </row>
    <row r="1827" spans="14:79" ht="12" customHeight="1">
      <c r="N1827" s="119" t="s">
        <v>43</v>
      </c>
      <c r="O1827" s="120" t="s">
        <v>327</v>
      </c>
      <c r="P1827" s="122">
        <v>0</v>
      </c>
      <c r="Q1827" s="122">
        <v>85000026</v>
      </c>
      <c r="R1827" s="122">
        <v>90000026</v>
      </c>
      <c r="S1827" s="122">
        <v>95000026</v>
      </c>
      <c r="T1827" s="122">
        <v>105000026</v>
      </c>
      <c r="U1827" s="122">
        <v>115000026</v>
      </c>
      <c r="V1827" s="122">
        <v>125000026</v>
      </c>
      <c r="W1827" s="122">
        <v>135000026</v>
      </c>
      <c r="X1827" s="122">
        <v>0</v>
      </c>
      <c r="Y1827" s="122">
        <v>0</v>
      </c>
      <c r="Z1827" s="122">
        <v>0</v>
      </c>
      <c r="AA1827" s="122">
        <v>0</v>
      </c>
      <c r="AB1827" s="122">
        <v>0</v>
      </c>
      <c r="AC1827" s="122">
        <v>0</v>
      </c>
      <c r="AD1827" s="121"/>
      <c r="BO1827" s="72" t="s">
        <v>5066</v>
      </c>
      <c r="BP1827" s="73" t="s">
        <v>5149</v>
      </c>
      <c r="BQ1827" s="75">
        <v>0</v>
      </c>
      <c r="BR1827" s="75">
        <v>0</v>
      </c>
      <c r="BS1827" s="75">
        <v>0</v>
      </c>
      <c r="BT1827" s="75">
        <v>0</v>
      </c>
      <c r="BU1827" s="75">
        <v>0</v>
      </c>
      <c r="BV1827" s="75">
        <v>0</v>
      </c>
      <c r="BW1827" s="75">
        <v>0</v>
      </c>
      <c r="BX1827" s="75">
        <v>0</v>
      </c>
      <c r="BY1827" s="74"/>
      <c r="BZ1827" s="74"/>
      <c r="CA1827" s="74"/>
    </row>
    <row r="1828" spans="14:79" ht="12" customHeight="1">
      <c r="N1828" s="119" t="s">
        <v>43</v>
      </c>
      <c r="O1828" s="120" t="s">
        <v>88</v>
      </c>
      <c r="P1828" s="122">
        <v>70000026</v>
      </c>
      <c r="Q1828" s="122">
        <v>75000026</v>
      </c>
      <c r="R1828" s="122">
        <v>80000026</v>
      </c>
      <c r="S1828" s="122">
        <v>85000026</v>
      </c>
      <c r="T1828" s="122">
        <v>95000026</v>
      </c>
      <c r="U1828" s="122">
        <v>105000026</v>
      </c>
      <c r="V1828" s="122">
        <v>115000026</v>
      </c>
      <c r="W1828" s="122">
        <v>0</v>
      </c>
      <c r="X1828" s="122">
        <v>0</v>
      </c>
      <c r="Y1828" s="122">
        <v>0</v>
      </c>
      <c r="Z1828" s="122">
        <v>0</v>
      </c>
      <c r="AA1828" s="122">
        <v>0</v>
      </c>
      <c r="AB1828" s="122">
        <v>0</v>
      </c>
      <c r="AC1828" s="122">
        <v>0</v>
      </c>
      <c r="AD1828" s="121"/>
      <c r="BO1828" s="72" t="s">
        <v>5066</v>
      </c>
      <c r="BP1828" s="73" t="s">
        <v>5150</v>
      </c>
      <c r="BQ1828" s="75">
        <v>450000026</v>
      </c>
      <c r="BR1828" s="75">
        <v>490000026</v>
      </c>
      <c r="BS1828" s="75">
        <v>535000026</v>
      </c>
      <c r="BT1828" s="75">
        <v>595000026</v>
      </c>
      <c r="BU1828" s="75">
        <v>640000026</v>
      </c>
      <c r="BV1828" s="75">
        <v>690000026</v>
      </c>
      <c r="BW1828" s="75">
        <v>0</v>
      </c>
      <c r="BX1828" s="75">
        <v>0</v>
      </c>
      <c r="BY1828" s="75">
        <v>0</v>
      </c>
      <c r="BZ1828" s="74"/>
      <c r="CA1828" s="74"/>
    </row>
    <row r="1829" spans="14:79" ht="12" customHeight="1">
      <c r="N1829" s="119" t="s">
        <v>43</v>
      </c>
      <c r="O1829" s="120" t="s">
        <v>155</v>
      </c>
      <c r="P1829" s="122">
        <v>75000026</v>
      </c>
      <c r="Q1829" s="122">
        <v>85000026</v>
      </c>
      <c r="R1829" s="122">
        <v>90000026</v>
      </c>
      <c r="S1829" s="122">
        <v>105000026</v>
      </c>
      <c r="T1829" s="122">
        <v>115000026</v>
      </c>
      <c r="U1829" s="122">
        <v>125000026</v>
      </c>
      <c r="V1829" s="122">
        <v>0</v>
      </c>
      <c r="W1829" s="122">
        <v>0</v>
      </c>
      <c r="X1829" s="122">
        <v>0</v>
      </c>
      <c r="Y1829" s="122">
        <v>0</v>
      </c>
      <c r="Z1829" s="122">
        <v>0</v>
      </c>
      <c r="AA1829" s="122">
        <v>0</v>
      </c>
      <c r="AB1829" s="122">
        <v>0</v>
      </c>
      <c r="AC1829" s="122">
        <v>0</v>
      </c>
      <c r="AD1829" s="121"/>
      <c r="BO1829" s="72" t="s">
        <v>5066</v>
      </c>
      <c r="BP1829" s="73" t="s">
        <v>5228</v>
      </c>
      <c r="BQ1829" s="74"/>
      <c r="BR1829" s="74"/>
      <c r="BS1829" s="74"/>
      <c r="BT1829" s="75">
        <v>0</v>
      </c>
      <c r="BU1829" s="74"/>
      <c r="BV1829" s="74"/>
      <c r="BW1829" s="74"/>
      <c r="BX1829" s="74"/>
      <c r="BY1829" s="74"/>
      <c r="BZ1829" s="74"/>
      <c r="CA1829" s="74"/>
    </row>
    <row r="1830" spans="14:79" ht="12" customHeight="1">
      <c r="N1830" s="119" t="s">
        <v>43</v>
      </c>
      <c r="O1830" s="120" t="s">
        <v>383</v>
      </c>
      <c r="P1830" s="122">
        <v>0</v>
      </c>
      <c r="Q1830" s="122">
        <v>80000026</v>
      </c>
      <c r="R1830" s="122">
        <v>85000026</v>
      </c>
      <c r="S1830" s="122">
        <v>90000026</v>
      </c>
      <c r="T1830" s="122">
        <v>95000026</v>
      </c>
      <c r="U1830" s="122">
        <v>105000026</v>
      </c>
      <c r="V1830" s="122">
        <v>115000026</v>
      </c>
      <c r="W1830" s="122">
        <v>130000026</v>
      </c>
      <c r="X1830" s="122">
        <v>0</v>
      </c>
      <c r="Y1830" s="122">
        <v>0</v>
      </c>
      <c r="Z1830" s="122">
        <v>0</v>
      </c>
      <c r="AA1830" s="122">
        <v>0</v>
      </c>
      <c r="AB1830" s="122">
        <v>0</v>
      </c>
      <c r="AC1830" s="122">
        <v>0</v>
      </c>
      <c r="AD1830" s="121"/>
      <c r="BO1830" s="72" t="s">
        <v>5066</v>
      </c>
      <c r="BP1830" s="73" t="s">
        <v>5229</v>
      </c>
      <c r="BQ1830" s="74"/>
      <c r="BR1830" s="74"/>
      <c r="BS1830" s="74"/>
      <c r="BT1830" s="75">
        <v>0</v>
      </c>
      <c r="BU1830" s="75">
        <v>585000925</v>
      </c>
      <c r="BV1830" s="74"/>
      <c r="BW1830" s="74"/>
      <c r="BX1830" s="74"/>
      <c r="BY1830" s="74"/>
      <c r="BZ1830" s="74"/>
      <c r="CA1830" s="74"/>
    </row>
    <row r="1831" spans="14:79" ht="12" customHeight="1">
      <c r="N1831" s="119" t="s">
        <v>43</v>
      </c>
      <c r="O1831" s="120" t="s">
        <v>422</v>
      </c>
      <c r="P1831" s="122">
        <v>80000026</v>
      </c>
      <c r="Q1831" s="122">
        <v>85000026</v>
      </c>
      <c r="R1831" s="122">
        <v>90000026</v>
      </c>
      <c r="S1831" s="122">
        <v>95000026</v>
      </c>
      <c r="T1831" s="122">
        <v>105000026</v>
      </c>
      <c r="U1831" s="122">
        <v>115000026</v>
      </c>
      <c r="V1831" s="122">
        <v>120000026</v>
      </c>
      <c r="W1831" s="122">
        <v>130000026</v>
      </c>
      <c r="X1831" s="122">
        <v>0</v>
      </c>
      <c r="Y1831" s="122">
        <v>0</v>
      </c>
      <c r="Z1831" s="122">
        <v>0</v>
      </c>
      <c r="AA1831" s="122">
        <v>0</v>
      </c>
      <c r="AB1831" s="122">
        <v>0</v>
      </c>
      <c r="AC1831" s="122">
        <v>0</v>
      </c>
      <c r="AD1831" s="121"/>
      <c r="BO1831" s="72" t="s">
        <v>5066</v>
      </c>
      <c r="BP1831" s="73" t="s">
        <v>5230</v>
      </c>
      <c r="BQ1831" s="74"/>
      <c r="BR1831" s="74"/>
      <c r="BS1831" s="74"/>
      <c r="BT1831" s="75">
        <v>0</v>
      </c>
      <c r="BU1831" s="74"/>
      <c r="BV1831" s="74"/>
      <c r="BW1831" s="74"/>
      <c r="BX1831" s="75">
        <v>680000000</v>
      </c>
      <c r="BY1831" s="74"/>
      <c r="BZ1831" s="74"/>
      <c r="CA1831" s="74"/>
    </row>
    <row r="1832" spans="14:79" ht="12" customHeight="1">
      <c r="N1832" s="119" t="s">
        <v>43</v>
      </c>
      <c r="O1832" s="120" t="s">
        <v>2441</v>
      </c>
      <c r="P1832" s="122">
        <v>80000026</v>
      </c>
      <c r="Q1832" s="122">
        <v>85000026</v>
      </c>
      <c r="R1832" s="122">
        <v>90000026</v>
      </c>
      <c r="S1832" s="122">
        <v>105000026</v>
      </c>
      <c r="T1832" s="122">
        <v>120000026</v>
      </c>
      <c r="U1832" s="122">
        <v>155000026</v>
      </c>
      <c r="V1832" s="122">
        <v>0</v>
      </c>
      <c r="W1832" s="122">
        <v>0</v>
      </c>
      <c r="X1832" s="122">
        <v>0</v>
      </c>
      <c r="Y1832" s="122">
        <v>0</v>
      </c>
      <c r="Z1832" s="122">
        <v>0</v>
      </c>
      <c r="AA1832" s="122">
        <v>0</v>
      </c>
      <c r="AB1832" s="122">
        <v>0</v>
      </c>
      <c r="AC1832" s="122">
        <v>0</v>
      </c>
      <c r="AD1832" s="121"/>
      <c r="BO1832" s="72" t="s">
        <v>5066</v>
      </c>
      <c r="BP1832" s="73" t="s">
        <v>5117</v>
      </c>
      <c r="BQ1832" s="75">
        <v>0</v>
      </c>
      <c r="BR1832" s="75">
        <v>0</v>
      </c>
      <c r="BS1832" s="75">
        <v>0</v>
      </c>
      <c r="BT1832" s="75">
        <v>0</v>
      </c>
      <c r="BU1832" s="75">
        <v>0</v>
      </c>
      <c r="BV1832" s="74"/>
      <c r="BW1832" s="74"/>
      <c r="BX1832" s="74"/>
      <c r="BY1832" s="75">
        <v>0</v>
      </c>
      <c r="BZ1832" s="74"/>
      <c r="CA1832" s="74"/>
    </row>
    <row r="1833" spans="14:79" ht="12" customHeight="1">
      <c r="N1833" s="119" t="s">
        <v>43</v>
      </c>
      <c r="O1833" s="120" t="s">
        <v>2442</v>
      </c>
      <c r="P1833" s="122">
        <v>85000026</v>
      </c>
      <c r="Q1833" s="122">
        <v>90000026</v>
      </c>
      <c r="R1833" s="122">
        <v>95000026</v>
      </c>
      <c r="S1833" s="122">
        <v>115000026</v>
      </c>
      <c r="T1833" s="122">
        <v>130000026</v>
      </c>
      <c r="U1833" s="122">
        <v>160000026</v>
      </c>
      <c r="V1833" s="122">
        <v>0</v>
      </c>
      <c r="W1833" s="122">
        <v>0</v>
      </c>
      <c r="X1833" s="122">
        <v>0</v>
      </c>
      <c r="Y1833" s="122">
        <v>0</v>
      </c>
      <c r="Z1833" s="122">
        <v>0</v>
      </c>
      <c r="AA1833" s="122">
        <v>0</v>
      </c>
      <c r="AB1833" s="122">
        <v>0</v>
      </c>
      <c r="AC1833" s="122">
        <v>0</v>
      </c>
      <c r="AD1833" s="121"/>
      <c r="BO1833" s="72" t="s">
        <v>5066</v>
      </c>
      <c r="BP1833" s="73" t="s">
        <v>5178</v>
      </c>
      <c r="BQ1833" s="74"/>
      <c r="BR1833" s="75">
        <v>0</v>
      </c>
      <c r="BS1833" s="75">
        <v>0</v>
      </c>
      <c r="BT1833" s="75">
        <v>0</v>
      </c>
      <c r="BU1833" s="75">
        <v>0</v>
      </c>
      <c r="BV1833" s="75">
        <v>0</v>
      </c>
      <c r="BW1833" s="74"/>
      <c r="BX1833" s="74"/>
      <c r="BY1833" s="74"/>
      <c r="BZ1833" s="74"/>
      <c r="CA1833" s="74"/>
    </row>
    <row r="1834" spans="14:79" ht="12" customHeight="1">
      <c r="N1834" s="119" t="s">
        <v>43</v>
      </c>
      <c r="O1834" s="120" t="s">
        <v>2443</v>
      </c>
      <c r="P1834" s="122">
        <v>75000026</v>
      </c>
      <c r="Q1834" s="122">
        <v>80000026</v>
      </c>
      <c r="R1834" s="122">
        <v>0</v>
      </c>
      <c r="S1834" s="122">
        <v>0</v>
      </c>
      <c r="T1834" s="122">
        <v>0</v>
      </c>
      <c r="U1834" s="122">
        <v>0</v>
      </c>
      <c r="V1834" s="122">
        <v>0</v>
      </c>
      <c r="W1834" s="122">
        <v>0</v>
      </c>
      <c r="X1834" s="122">
        <v>0</v>
      </c>
      <c r="Y1834" s="122">
        <v>0</v>
      </c>
      <c r="Z1834" s="122">
        <v>0</v>
      </c>
      <c r="AA1834" s="122">
        <v>0</v>
      </c>
      <c r="AB1834" s="122">
        <v>0</v>
      </c>
      <c r="AC1834" s="122">
        <v>0</v>
      </c>
      <c r="AD1834" s="121"/>
      <c r="BO1834" s="72" t="s">
        <v>5066</v>
      </c>
      <c r="BP1834" s="73" t="s">
        <v>5179</v>
      </c>
      <c r="BQ1834" s="74"/>
      <c r="BR1834" s="75">
        <v>0</v>
      </c>
      <c r="BS1834" s="74"/>
      <c r="BT1834" s="74"/>
      <c r="BU1834" s="74"/>
      <c r="BV1834" s="74"/>
      <c r="BW1834" s="74"/>
      <c r="BX1834" s="74"/>
      <c r="BY1834" s="74"/>
      <c r="BZ1834" s="74"/>
      <c r="CA1834" s="74"/>
    </row>
    <row r="1835" spans="14:79" ht="12" customHeight="1">
      <c r="N1835" s="119" t="s">
        <v>43</v>
      </c>
      <c r="O1835" s="120" t="s">
        <v>2454</v>
      </c>
      <c r="P1835" s="122">
        <v>75000026</v>
      </c>
      <c r="Q1835" s="122">
        <v>80000026</v>
      </c>
      <c r="R1835" s="122">
        <v>0</v>
      </c>
      <c r="S1835" s="122">
        <v>0</v>
      </c>
      <c r="T1835" s="122">
        <v>0</v>
      </c>
      <c r="U1835" s="122">
        <v>0</v>
      </c>
      <c r="V1835" s="122">
        <v>0</v>
      </c>
      <c r="W1835" s="122">
        <v>0</v>
      </c>
      <c r="X1835" s="122">
        <v>0</v>
      </c>
      <c r="Y1835" s="122">
        <v>0</v>
      </c>
      <c r="Z1835" s="122">
        <v>0</v>
      </c>
      <c r="AA1835" s="122">
        <v>0</v>
      </c>
      <c r="AB1835" s="122">
        <v>0</v>
      </c>
      <c r="AC1835" s="122">
        <v>0</v>
      </c>
      <c r="AD1835" s="121"/>
      <c r="BO1835" s="72" t="s">
        <v>5066</v>
      </c>
      <c r="BP1835" s="73" t="s">
        <v>5118</v>
      </c>
      <c r="BQ1835" s="75">
        <v>0</v>
      </c>
      <c r="BR1835" s="75">
        <v>420000825</v>
      </c>
      <c r="BS1835" s="75">
        <v>505000026</v>
      </c>
      <c r="BT1835" s="75">
        <v>0</v>
      </c>
      <c r="BU1835" s="75">
        <v>0</v>
      </c>
      <c r="BV1835" s="75">
        <v>0</v>
      </c>
      <c r="BW1835" s="75">
        <v>0</v>
      </c>
      <c r="BX1835" s="75">
        <v>0</v>
      </c>
      <c r="BY1835" s="75">
        <v>0</v>
      </c>
      <c r="BZ1835" s="74"/>
      <c r="CA1835" s="74"/>
    </row>
    <row r="1836" spans="14:79" ht="12" customHeight="1">
      <c r="N1836" s="119" t="s">
        <v>43</v>
      </c>
      <c r="O1836" s="120" t="s">
        <v>2508</v>
      </c>
      <c r="P1836" s="122">
        <v>70000026</v>
      </c>
      <c r="Q1836" s="122">
        <v>75000026</v>
      </c>
      <c r="R1836" s="122">
        <v>0</v>
      </c>
      <c r="S1836" s="122">
        <v>0</v>
      </c>
      <c r="T1836" s="122">
        <v>0</v>
      </c>
      <c r="U1836" s="122">
        <v>0</v>
      </c>
      <c r="V1836" s="122">
        <v>0</v>
      </c>
      <c r="W1836" s="122">
        <v>0</v>
      </c>
      <c r="X1836" s="122">
        <v>0</v>
      </c>
      <c r="Y1836" s="122">
        <v>0</v>
      </c>
      <c r="Z1836" s="122">
        <v>0</v>
      </c>
      <c r="AA1836" s="122">
        <v>0</v>
      </c>
      <c r="AB1836" s="122">
        <v>0</v>
      </c>
      <c r="AC1836" s="122">
        <v>0</v>
      </c>
      <c r="AD1836" s="121"/>
      <c r="BO1836" s="72" t="s">
        <v>5066</v>
      </c>
      <c r="BP1836" s="73" t="s">
        <v>5180</v>
      </c>
      <c r="BQ1836" s="74"/>
      <c r="BR1836" s="75">
        <v>0</v>
      </c>
      <c r="BS1836" s="74"/>
      <c r="BT1836" s="74"/>
      <c r="BU1836" s="74"/>
      <c r="BV1836" s="74"/>
      <c r="BW1836" s="74"/>
      <c r="BX1836" s="74"/>
      <c r="BY1836" s="74"/>
      <c r="BZ1836" s="74"/>
      <c r="CA1836" s="74"/>
    </row>
    <row r="1837" spans="14:79" ht="12" customHeight="1">
      <c r="N1837" s="119" t="s">
        <v>43</v>
      </c>
      <c r="O1837" s="120" t="s">
        <v>2444</v>
      </c>
      <c r="P1837" s="122">
        <v>70000026</v>
      </c>
      <c r="Q1837" s="122">
        <v>75000026</v>
      </c>
      <c r="R1837" s="122">
        <v>0</v>
      </c>
      <c r="S1837" s="122">
        <v>0</v>
      </c>
      <c r="T1837" s="122">
        <v>0</v>
      </c>
      <c r="U1837" s="122">
        <v>0</v>
      </c>
      <c r="V1837" s="122">
        <v>0</v>
      </c>
      <c r="W1837" s="122">
        <v>0</v>
      </c>
      <c r="X1837" s="122">
        <v>0</v>
      </c>
      <c r="Y1837" s="122">
        <v>0</v>
      </c>
      <c r="Z1837" s="122">
        <v>0</v>
      </c>
      <c r="AA1837" s="122">
        <v>0</v>
      </c>
      <c r="AB1837" s="122">
        <v>0</v>
      </c>
      <c r="AC1837" s="122">
        <v>0</v>
      </c>
      <c r="AD1837" s="121"/>
      <c r="BO1837" s="72" t="s">
        <v>5066</v>
      </c>
      <c r="BP1837" s="73" t="s">
        <v>5231</v>
      </c>
      <c r="BQ1837" s="74"/>
      <c r="BR1837" s="74"/>
      <c r="BS1837" s="74"/>
      <c r="BT1837" s="75">
        <v>0</v>
      </c>
      <c r="BU1837" s="75">
        <v>0</v>
      </c>
      <c r="BV1837" s="75">
        <v>0</v>
      </c>
      <c r="BW1837" s="75">
        <v>0</v>
      </c>
      <c r="BX1837" s="75">
        <v>0</v>
      </c>
      <c r="BY1837" s="75">
        <v>0</v>
      </c>
      <c r="BZ1837" s="74"/>
      <c r="CA1837" s="74"/>
    </row>
    <row r="1838" spans="14:79" ht="12" customHeight="1">
      <c r="N1838" s="119" t="s">
        <v>43</v>
      </c>
      <c r="O1838" s="120" t="s">
        <v>2455</v>
      </c>
      <c r="P1838" s="122">
        <v>65000026</v>
      </c>
      <c r="Q1838" s="122">
        <v>70000026</v>
      </c>
      <c r="R1838" s="122">
        <v>0</v>
      </c>
      <c r="S1838" s="122">
        <v>0</v>
      </c>
      <c r="T1838" s="122">
        <v>0</v>
      </c>
      <c r="U1838" s="122">
        <v>0</v>
      </c>
      <c r="V1838" s="122">
        <v>0</v>
      </c>
      <c r="W1838" s="122">
        <v>0</v>
      </c>
      <c r="X1838" s="122">
        <v>0</v>
      </c>
      <c r="Y1838" s="122">
        <v>0</v>
      </c>
      <c r="Z1838" s="122">
        <v>0</v>
      </c>
      <c r="AA1838" s="122">
        <v>0</v>
      </c>
      <c r="AB1838" s="122">
        <v>0</v>
      </c>
      <c r="AC1838" s="122">
        <v>0</v>
      </c>
      <c r="AD1838" s="121"/>
      <c r="BO1838" s="72" t="s">
        <v>5066</v>
      </c>
      <c r="BP1838" s="73" t="s">
        <v>5232</v>
      </c>
      <c r="BQ1838" s="74"/>
      <c r="BR1838" s="74"/>
      <c r="BS1838" s="74"/>
      <c r="BT1838" s="75">
        <v>0</v>
      </c>
      <c r="BU1838" s="75">
        <v>0</v>
      </c>
      <c r="BV1838" s="75">
        <v>0</v>
      </c>
      <c r="BW1838" s="75">
        <v>0</v>
      </c>
      <c r="BX1838" s="75">
        <v>0</v>
      </c>
      <c r="BY1838" s="75">
        <v>0</v>
      </c>
      <c r="BZ1838" s="74"/>
      <c r="CA1838" s="74"/>
    </row>
    <row r="1839" spans="14:79" ht="12" customHeight="1">
      <c r="N1839" s="119" t="s">
        <v>43</v>
      </c>
      <c r="O1839" s="120" t="s">
        <v>105</v>
      </c>
      <c r="P1839" s="122">
        <v>90000026</v>
      </c>
      <c r="Q1839" s="122">
        <v>95000026</v>
      </c>
      <c r="R1839" s="122">
        <v>110000026</v>
      </c>
      <c r="S1839" s="122">
        <v>125000026</v>
      </c>
      <c r="T1839" s="122">
        <v>150000026</v>
      </c>
      <c r="U1839" s="122">
        <v>160000026</v>
      </c>
      <c r="V1839" s="122">
        <v>0</v>
      </c>
      <c r="W1839" s="122">
        <v>0</v>
      </c>
      <c r="X1839" s="122">
        <v>0</v>
      </c>
      <c r="Y1839" s="122">
        <v>0</v>
      </c>
      <c r="Z1839" s="122">
        <v>0</v>
      </c>
      <c r="AA1839" s="122">
        <v>0</v>
      </c>
      <c r="AB1839" s="122">
        <v>0</v>
      </c>
      <c r="AC1839" s="122">
        <v>0</v>
      </c>
      <c r="AD1839" s="121"/>
      <c r="BO1839" s="72" t="s">
        <v>5066</v>
      </c>
      <c r="BP1839" s="73" t="s">
        <v>5233</v>
      </c>
      <c r="BQ1839" s="74"/>
      <c r="BR1839" s="74"/>
      <c r="BS1839" s="74"/>
      <c r="BT1839" s="75">
        <v>0</v>
      </c>
      <c r="BU1839" s="74"/>
      <c r="BV1839" s="74"/>
      <c r="BW1839" s="74"/>
      <c r="BX1839" s="74"/>
      <c r="BY1839" s="74"/>
      <c r="BZ1839" s="74"/>
      <c r="CA1839" s="74"/>
    </row>
    <row r="1840" spans="14:79" ht="12" customHeight="1">
      <c r="N1840" s="119" t="s">
        <v>43</v>
      </c>
      <c r="O1840" s="120" t="s">
        <v>106</v>
      </c>
      <c r="P1840" s="122">
        <v>80000026</v>
      </c>
      <c r="Q1840" s="122">
        <v>90000026</v>
      </c>
      <c r="R1840" s="122">
        <v>95000026</v>
      </c>
      <c r="S1840" s="122">
        <v>110000026</v>
      </c>
      <c r="T1840" s="122">
        <v>125000026</v>
      </c>
      <c r="U1840" s="122">
        <v>150000026</v>
      </c>
      <c r="V1840" s="122">
        <v>0</v>
      </c>
      <c r="W1840" s="122">
        <v>0</v>
      </c>
      <c r="X1840" s="122">
        <v>0</v>
      </c>
      <c r="Y1840" s="122">
        <v>0</v>
      </c>
      <c r="Z1840" s="122">
        <v>0</v>
      </c>
      <c r="AA1840" s="122">
        <v>0</v>
      </c>
      <c r="AB1840" s="122">
        <v>0</v>
      </c>
      <c r="AC1840" s="122">
        <v>0</v>
      </c>
      <c r="AD1840" s="121"/>
      <c r="BO1840" s="72" t="s">
        <v>5066</v>
      </c>
      <c r="BP1840" s="73" t="s">
        <v>5253</v>
      </c>
      <c r="BQ1840" s="74"/>
      <c r="BR1840" s="74"/>
      <c r="BS1840" s="74"/>
      <c r="BT1840" s="74"/>
      <c r="BU1840" s="75">
        <v>0</v>
      </c>
      <c r="BV1840" s="74"/>
      <c r="BW1840" s="74"/>
      <c r="BX1840" s="74"/>
      <c r="BY1840" s="74"/>
      <c r="BZ1840" s="74"/>
      <c r="CA1840" s="74"/>
    </row>
    <row r="1841" spans="14:79" ht="12" customHeight="1">
      <c r="N1841" s="119" t="s">
        <v>43</v>
      </c>
      <c r="O1841" s="120" t="s">
        <v>1901</v>
      </c>
      <c r="P1841" s="122">
        <v>75000026</v>
      </c>
      <c r="Q1841" s="122">
        <v>80000026</v>
      </c>
      <c r="R1841" s="122">
        <v>85000026</v>
      </c>
      <c r="S1841" s="122">
        <v>90000026</v>
      </c>
      <c r="T1841" s="122">
        <v>100000026</v>
      </c>
      <c r="U1841" s="122">
        <v>110000026</v>
      </c>
      <c r="V1841" s="122">
        <v>0</v>
      </c>
      <c r="W1841" s="122">
        <v>0</v>
      </c>
      <c r="X1841" s="122">
        <v>0</v>
      </c>
      <c r="Y1841" s="122">
        <v>0</v>
      </c>
      <c r="Z1841" s="122">
        <v>0</v>
      </c>
      <c r="AA1841" s="122">
        <v>0</v>
      </c>
      <c r="AB1841" s="122">
        <v>0</v>
      </c>
      <c r="AC1841" s="122">
        <v>0</v>
      </c>
      <c r="AD1841" s="121"/>
      <c r="BO1841" s="72" t="s">
        <v>5066</v>
      </c>
      <c r="BP1841" s="73" t="s">
        <v>5234</v>
      </c>
      <c r="BQ1841" s="74"/>
      <c r="BR1841" s="74"/>
      <c r="BS1841" s="74"/>
      <c r="BT1841" s="75">
        <v>0</v>
      </c>
      <c r="BU1841" s="74"/>
      <c r="BV1841" s="74"/>
      <c r="BW1841" s="74"/>
      <c r="BX1841" s="74"/>
      <c r="BY1841" s="74"/>
      <c r="BZ1841" s="74"/>
      <c r="CA1841" s="74"/>
    </row>
    <row r="1842" spans="14:79" ht="12" customHeight="1">
      <c r="N1842" s="119" t="s">
        <v>43</v>
      </c>
      <c r="O1842" s="120" t="s">
        <v>1003</v>
      </c>
      <c r="P1842" s="122">
        <v>85000026</v>
      </c>
      <c r="Q1842" s="122">
        <v>90000026</v>
      </c>
      <c r="R1842" s="122">
        <v>95000026</v>
      </c>
      <c r="S1842" s="122">
        <v>105000026</v>
      </c>
      <c r="T1842" s="122">
        <v>115000026</v>
      </c>
      <c r="U1842" s="122">
        <v>125000026</v>
      </c>
      <c r="V1842" s="122">
        <v>135000026</v>
      </c>
      <c r="W1842" s="122">
        <v>0</v>
      </c>
      <c r="X1842" s="122">
        <v>0</v>
      </c>
      <c r="Y1842" s="122">
        <v>0</v>
      </c>
      <c r="Z1842" s="122">
        <v>0</v>
      </c>
      <c r="AA1842" s="122">
        <v>0</v>
      </c>
      <c r="AB1842" s="122">
        <v>0</v>
      </c>
      <c r="AC1842" s="122">
        <v>0</v>
      </c>
      <c r="AD1842" s="121"/>
      <c r="BO1842" s="72" t="s">
        <v>5066</v>
      </c>
      <c r="BP1842" s="73" t="s">
        <v>5271</v>
      </c>
      <c r="BQ1842" s="74"/>
      <c r="BR1842" s="74"/>
      <c r="BS1842" s="74"/>
      <c r="BT1842" s="74"/>
      <c r="BU1842" s="74"/>
      <c r="BV1842" s="74"/>
      <c r="BW1842" s="75">
        <v>0</v>
      </c>
      <c r="BX1842" s="74"/>
      <c r="BY1842" s="74"/>
      <c r="BZ1842" s="74"/>
      <c r="CA1842" s="74"/>
    </row>
    <row r="1843" spans="14:79" ht="12" customHeight="1">
      <c r="N1843" s="119" t="s">
        <v>43</v>
      </c>
      <c r="O1843" s="120" t="s">
        <v>1004</v>
      </c>
      <c r="P1843" s="122">
        <v>80000026</v>
      </c>
      <c r="Q1843" s="122">
        <v>85000026</v>
      </c>
      <c r="R1843" s="122">
        <v>90000026</v>
      </c>
      <c r="S1843" s="122">
        <v>95000026</v>
      </c>
      <c r="T1843" s="122">
        <v>105000026</v>
      </c>
      <c r="U1843" s="122">
        <v>115000026</v>
      </c>
      <c r="V1843" s="122">
        <v>125000026</v>
      </c>
      <c r="W1843" s="122">
        <v>0</v>
      </c>
      <c r="X1843" s="122">
        <v>0</v>
      </c>
      <c r="Y1843" s="122">
        <v>0</v>
      </c>
      <c r="Z1843" s="122">
        <v>0</v>
      </c>
      <c r="AA1843" s="122">
        <v>0</v>
      </c>
      <c r="AB1843" s="122">
        <v>0</v>
      </c>
      <c r="AC1843" s="122">
        <v>0</v>
      </c>
      <c r="AD1843" s="121"/>
      <c r="BO1843" s="72" t="s">
        <v>5066</v>
      </c>
      <c r="BP1843" s="73" t="s">
        <v>5235</v>
      </c>
      <c r="BQ1843" s="74"/>
      <c r="BR1843" s="74"/>
      <c r="BS1843" s="74"/>
      <c r="BT1843" s="75">
        <v>0</v>
      </c>
      <c r="BU1843" s="75">
        <v>0</v>
      </c>
      <c r="BV1843" s="74"/>
      <c r="BW1843" s="74"/>
      <c r="BX1843" s="74"/>
      <c r="BY1843" s="74"/>
      <c r="BZ1843" s="74"/>
      <c r="CA1843" s="74"/>
    </row>
    <row r="1844" spans="14:79" ht="12" customHeight="1">
      <c r="N1844" s="119" t="s">
        <v>43</v>
      </c>
      <c r="O1844" s="120" t="s">
        <v>1005</v>
      </c>
      <c r="P1844" s="122">
        <v>85000026</v>
      </c>
      <c r="Q1844" s="122">
        <v>90000026</v>
      </c>
      <c r="R1844" s="122">
        <v>95000026</v>
      </c>
      <c r="S1844" s="122">
        <v>100000026</v>
      </c>
      <c r="T1844" s="122">
        <v>110000026</v>
      </c>
      <c r="U1844" s="122">
        <v>115000026</v>
      </c>
      <c r="V1844" s="122">
        <v>125000026</v>
      </c>
      <c r="W1844" s="122">
        <v>130000026</v>
      </c>
      <c r="X1844" s="122">
        <v>0</v>
      </c>
      <c r="Y1844" s="122">
        <v>0</v>
      </c>
      <c r="Z1844" s="122">
        <v>0</v>
      </c>
      <c r="AA1844" s="122">
        <v>0</v>
      </c>
      <c r="AB1844" s="122">
        <v>0</v>
      </c>
      <c r="AC1844" s="122">
        <v>0</v>
      </c>
      <c r="AD1844" s="121"/>
      <c r="BO1844" s="72" t="s">
        <v>5066</v>
      </c>
      <c r="BP1844" s="73" t="s">
        <v>5260</v>
      </c>
      <c r="BQ1844" s="74"/>
      <c r="BR1844" s="74"/>
      <c r="BS1844" s="74"/>
      <c r="BT1844" s="74"/>
      <c r="BU1844" s="74"/>
      <c r="BV1844" s="75">
        <v>0</v>
      </c>
      <c r="BW1844" s="74"/>
      <c r="BX1844" s="74"/>
      <c r="BY1844" s="74"/>
      <c r="BZ1844" s="74"/>
      <c r="CA1844" s="74"/>
    </row>
    <row r="1845" spans="14:79" ht="12" customHeight="1">
      <c r="N1845" s="119" t="s">
        <v>43</v>
      </c>
      <c r="O1845" s="120" t="s">
        <v>1089</v>
      </c>
      <c r="P1845" s="122">
        <v>80000026</v>
      </c>
      <c r="Q1845" s="122">
        <v>85000026</v>
      </c>
      <c r="R1845" s="122">
        <v>90000026</v>
      </c>
      <c r="S1845" s="122">
        <v>95000026</v>
      </c>
      <c r="T1845" s="122">
        <v>100000026</v>
      </c>
      <c r="U1845" s="122">
        <v>110000026</v>
      </c>
      <c r="V1845" s="122">
        <v>115000026</v>
      </c>
      <c r="W1845" s="122">
        <v>125000026</v>
      </c>
      <c r="X1845" s="122">
        <v>0</v>
      </c>
      <c r="Y1845" s="122">
        <v>0</v>
      </c>
      <c r="Z1845" s="122">
        <v>0</v>
      </c>
      <c r="AA1845" s="122">
        <v>0</v>
      </c>
      <c r="AB1845" s="122">
        <v>0</v>
      </c>
      <c r="AC1845" s="122">
        <v>0</v>
      </c>
      <c r="AD1845" s="121"/>
      <c r="BO1845" s="72" t="s">
        <v>5066</v>
      </c>
      <c r="BP1845" s="73" t="s">
        <v>5236</v>
      </c>
      <c r="BQ1845" s="74"/>
      <c r="BR1845" s="74"/>
      <c r="BS1845" s="74"/>
      <c r="BT1845" s="75">
        <v>210000024</v>
      </c>
      <c r="BU1845" s="75">
        <v>230000024</v>
      </c>
      <c r="BV1845" s="75">
        <v>250000024</v>
      </c>
      <c r="BW1845" s="75">
        <v>270000024</v>
      </c>
      <c r="BX1845" s="75">
        <v>290000024</v>
      </c>
      <c r="BY1845" s="75">
        <v>310000024</v>
      </c>
      <c r="BZ1845" s="74"/>
      <c r="CA1845" s="74"/>
    </row>
    <row r="1846" spans="14:79" ht="12" customHeight="1">
      <c r="N1846" s="119" t="s">
        <v>43</v>
      </c>
      <c r="O1846" s="120" t="s">
        <v>1090</v>
      </c>
      <c r="P1846" s="122">
        <v>90000026</v>
      </c>
      <c r="Q1846" s="122">
        <v>95000026</v>
      </c>
      <c r="R1846" s="122">
        <v>100000026</v>
      </c>
      <c r="S1846" s="122">
        <v>105000026</v>
      </c>
      <c r="T1846" s="122">
        <v>115000026</v>
      </c>
      <c r="U1846" s="122">
        <v>135000026</v>
      </c>
      <c r="V1846" s="122">
        <v>150000026</v>
      </c>
      <c r="W1846" s="122">
        <v>160000026</v>
      </c>
      <c r="X1846" s="122">
        <v>0</v>
      </c>
      <c r="Y1846" s="122">
        <v>0</v>
      </c>
      <c r="Z1846" s="122">
        <v>0</v>
      </c>
      <c r="AA1846" s="122">
        <v>0</v>
      </c>
      <c r="AB1846" s="122">
        <v>0</v>
      </c>
      <c r="AC1846" s="122">
        <v>0</v>
      </c>
      <c r="AD1846" s="121"/>
      <c r="BO1846" s="72" t="s">
        <v>5066</v>
      </c>
      <c r="BP1846" s="73" t="s">
        <v>5237</v>
      </c>
      <c r="BQ1846" s="74"/>
      <c r="BR1846" s="74"/>
      <c r="BS1846" s="74"/>
      <c r="BT1846" s="75">
        <v>0</v>
      </c>
      <c r="BU1846" s="75">
        <v>0</v>
      </c>
      <c r="BV1846" s="75">
        <v>0</v>
      </c>
      <c r="BW1846" s="75">
        <v>0</v>
      </c>
      <c r="BX1846" s="75">
        <v>0</v>
      </c>
      <c r="BY1846" s="75">
        <v>0</v>
      </c>
      <c r="BZ1846" s="74"/>
      <c r="CA1846" s="74"/>
    </row>
    <row r="1847" spans="14:79" ht="12" customHeight="1">
      <c r="N1847" s="119" t="s">
        <v>43</v>
      </c>
      <c r="O1847" s="120" t="s">
        <v>1091</v>
      </c>
      <c r="P1847" s="122">
        <v>85000026</v>
      </c>
      <c r="Q1847" s="122">
        <v>90000026</v>
      </c>
      <c r="R1847" s="122">
        <v>95000026</v>
      </c>
      <c r="S1847" s="122">
        <v>100000026</v>
      </c>
      <c r="T1847" s="122">
        <v>105000026</v>
      </c>
      <c r="U1847" s="122">
        <v>115000026</v>
      </c>
      <c r="V1847" s="122">
        <v>135000026</v>
      </c>
      <c r="W1847" s="122">
        <v>150000026</v>
      </c>
      <c r="X1847" s="122">
        <v>0</v>
      </c>
      <c r="Y1847" s="122">
        <v>0</v>
      </c>
      <c r="Z1847" s="122">
        <v>0</v>
      </c>
      <c r="AA1847" s="122">
        <v>0</v>
      </c>
      <c r="AB1847" s="122">
        <v>0</v>
      </c>
      <c r="AC1847" s="122">
        <v>0</v>
      </c>
      <c r="AD1847" s="121"/>
      <c r="BO1847" s="72" t="s">
        <v>5066</v>
      </c>
      <c r="BP1847" s="73" t="s">
        <v>5272</v>
      </c>
      <c r="BQ1847" s="74"/>
      <c r="BR1847" s="74"/>
      <c r="BS1847" s="74"/>
      <c r="BT1847" s="74"/>
      <c r="BU1847" s="74"/>
      <c r="BV1847" s="74"/>
      <c r="BW1847" s="75">
        <v>0</v>
      </c>
      <c r="BX1847" s="74"/>
      <c r="BY1847" s="74"/>
      <c r="BZ1847" s="74"/>
      <c r="CA1847" s="74"/>
    </row>
    <row r="1848" spans="14:79" ht="12" customHeight="1">
      <c r="N1848" s="119" t="s">
        <v>43</v>
      </c>
      <c r="O1848" s="120" t="s">
        <v>1006</v>
      </c>
      <c r="P1848" s="122">
        <v>85000026</v>
      </c>
      <c r="Q1848" s="122">
        <v>90000026</v>
      </c>
      <c r="R1848" s="122">
        <v>95000026</v>
      </c>
      <c r="S1848" s="122">
        <v>105000026</v>
      </c>
      <c r="T1848" s="122">
        <v>115000026</v>
      </c>
      <c r="U1848" s="122">
        <v>125000026</v>
      </c>
      <c r="V1848" s="122">
        <v>130000026</v>
      </c>
      <c r="W1848" s="122">
        <v>0</v>
      </c>
      <c r="X1848" s="122">
        <v>0</v>
      </c>
      <c r="Y1848" s="122">
        <v>0</v>
      </c>
      <c r="Z1848" s="122">
        <v>0</v>
      </c>
      <c r="AA1848" s="122">
        <v>0</v>
      </c>
      <c r="AB1848" s="122">
        <v>0</v>
      </c>
      <c r="AC1848" s="122">
        <v>0</v>
      </c>
      <c r="AD1848" s="121"/>
      <c r="BO1848" s="72" t="s">
        <v>5066</v>
      </c>
      <c r="BP1848" s="73" t="s">
        <v>5181</v>
      </c>
      <c r="BQ1848" s="74"/>
      <c r="BR1848" s="75">
        <v>240000026</v>
      </c>
      <c r="BS1848" s="75">
        <v>260000026</v>
      </c>
      <c r="BT1848" s="75">
        <v>280000026</v>
      </c>
      <c r="BU1848" s="75">
        <v>295000026</v>
      </c>
      <c r="BV1848" s="75">
        <v>310000026</v>
      </c>
      <c r="BW1848" s="74"/>
      <c r="BX1848" s="74"/>
      <c r="BY1848" s="74"/>
      <c r="BZ1848" s="74"/>
      <c r="CA1848" s="74"/>
    </row>
    <row r="1849" spans="14:79" ht="12" customHeight="1">
      <c r="N1849" s="119" t="s">
        <v>43</v>
      </c>
      <c r="O1849" s="120" t="s">
        <v>1328</v>
      </c>
      <c r="P1849" s="122">
        <v>0</v>
      </c>
      <c r="Q1849" s="122">
        <v>85000026</v>
      </c>
      <c r="R1849" s="122">
        <v>90000026</v>
      </c>
      <c r="S1849" s="122">
        <v>95000026</v>
      </c>
      <c r="T1849" s="122">
        <v>110000026</v>
      </c>
      <c r="U1849" s="122">
        <v>125000026</v>
      </c>
      <c r="V1849" s="122">
        <v>140000026</v>
      </c>
      <c r="W1849" s="122">
        <v>0</v>
      </c>
      <c r="X1849" s="122">
        <v>0</v>
      </c>
      <c r="Y1849" s="122">
        <v>0</v>
      </c>
      <c r="Z1849" s="122">
        <v>0</v>
      </c>
      <c r="AA1849" s="122">
        <v>0</v>
      </c>
      <c r="AB1849" s="122">
        <v>0</v>
      </c>
      <c r="AC1849" s="122">
        <v>0</v>
      </c>
      <c r="AD1849" s="121"/>
      <c r="BO1849" s="72" t="s">
        <v>5066</v>
      </c>
      <c r="BP1849" s="73" t="s">
        <v>5238</v>
      </c>
      <c r="BQ1849" s="74"/>
      <c r="BR1849" s="74"/>
      <c r="BS1849" s="74"/>
      <c r="BT1849" s="75">
        <v>0</v>
      </c>
      <c r="BU1849" s="75">
        <v>0</v>
      </c>
      <c r="BV1849" s="75">
        <v>0</v>
      </c>
      <c r="BW1849" s="75">
        <v>0</v>
      </c>
      <c r="BX1849" s="75">
        <v>290000026</v>
      </c>
      <c r="BY1849" s="74"/>
      <c r="BZ1849" s="74"/>
      <c r="CA1849" s="74"/>
    </row>
    <row r="1850" spans="14:79" ht="12" customHeight="1">
      <c r="N1850" s="119" t="s">
        <v>43</v>
      </c>
      <c r="O1850" s="120" t="s">
        <v>1007</v>
      </c>
      <c r="P1850" s="122">
        <v>80000026</v>
      </c>
      <c r="Q1850" s="122">
        <v>85000026</v>
      </c>
      <c r="R1850" s="122">
        <v>90000026</v>
      </c>
      <c r="S1850" s="122">
        <v>95000026</v>
      </c>
      <c r="T1850" s="122">
        <v>105000026</v>
      </c>
      <c r="U1850" s="122">
        <v>115000026</v>
      </c>
      <c r="V1850" s="122">
        <v>125000026</v>
      </c>
      <c r="W1850" s="122">
        <v>0</v>
      </c>
      <c r="X1850" s="122">
        <v>0</v>
      </c>
      <c r="Y1850" s="122">
        <v>0</v>
      </c>
      <c r="Z1850" s="122">
        <v>0</v>
      </c>
      <c r="AA1850" s="122">
        <v>0</v>
      </c>
      <c r="AB1850" s="122">
        <v>0</v>
      </c>
      <c r="AC1850" s="122">
        <v>0</v>
      </c>
      <c r="AD1850" s="121"/>
      <c r="BO1850" s="72" t="s">
        <v>5066</v>
      </c>
      <c r="BP1850" s="73" t="s">
        <v>5076</v>
      </c>
      <c r="BQ1850" s="74"/>
      <c r="BR1850" s="74"/>
      <c r="BS1850" s="74"/>
      <c r="BT1850" s="74"/>
      <c r="BU1850" s="74"/>
      <c r="BV1850" s="74"/>
      <c r="BW1850" s="74"/>
      <c r="BX1850" s="74"/>
      <c r="BY1850" s="74"/>
      <c r="BZ1850" s="74"/>
      <c r="CA1850" s="74"/>
    </row>
    <row r="1851" spans="14:79" ht="12" customHeight="1">
      <c r="N1851" s="119" t="s">
        <v>43</v>
      </c>
      <c r="O1851" s="120" t="s">
        <v>1092</v>
      </c>
      <c r="P1851" s="122">
        <v>80000026</v>
      </c>
      <c r="Q1851" s="122">
        <v>85000026</v>
      </c>
      <c r="R1851" s="122">
        <v>90000026</v>
      </c>
      <c r="S1851" s="122">
        <v>95000026</v>
      </c>
      <c r="T1851" s="122">
        <v>105000026</v>
      </c>
      <c r="U1851" s="122">
        <v>115000026</v>
      </c>
      <c r="V1851" s="122">
        <v>125000026</v>
      </c>
      <c r="W1851" s="122">
        <v>135000026</v>
      </c>
      <c r="X1851" s="122">
        <v>0</v>
      </c>
      <c r="Y1851" s="122">
        <v>0</v>
      </c>
      <c r="Z1851" s="122">
        <v>0</v>
      </c>
      <c r="AA1851" s="122">
        <v>0</v>
      </c>
      <c r="AB1851" s="122">
        <v>0</v>
      </c>
      <c r="AC1851" s="122">
        <v>0</v>
      </c>
      <c r="AD1851" s="121"/>
      <c r="BO1851" s="72" t="s">
        <v>5066</v>
      </c>
      <c r="BP1851" s="73" t="s">
        <v>5058</v>
      </c>
      <c r="BQ1851" s="74"/>
      <c r="BR1851" s="74"/>
      <c r="BS1851" s="74"/>
      <c r="BT1851" s="74"/>
      <c r="BU1851" s="74"/>
      <c r="BV1851" s="74"/>
      <c r="BW1851" s="74"/>
      <c r="BX1851" s="74"/>
      <c r="BY1851" s="74"/>
      <c r="BZ1851" s="74"/>
      <c r="CA1851" s="74"/>
    </row>
    <row r="1852" spans="14:79" ht="12" customHeight="1">
      <c r="N1852" s="119" t="s">
        <v>43</v>
      </c>
      <c r="O1852" s="120" t="s">
        <v>1093</v>
      </c>
      <c r="P1852" s="122">
        <v>75000026</v>
      </c>
      <c r="Q1852" s="122">
        <v>80000026</v>
      </c>
      <c r="R1852" s="122">
        <v>85000026</v>
      </c>
      <c r="S1852" s="122">
        <v>90000026</v>
      </c>
      <c r="T1852" s="122">
        <v>95000026</v>
      </c>
      <c r="U1852" s="122">
        <v>105000026</v>
      </c>
      <c r="V1852" s="122">
        <v>115000026</v>
      </c>
      <c r="W1852" s="122">
        <v>125000026</v>
      </c>
      <c r="X1852" s="122">
        <v>0</v>
      </c>
      <c r="Y1852" s="122">
        <v>0</v>
      </c>
      <c r="Z1852" s="122">
        <v>0</v>
      </c>
      <c r="AA1852" s="122">
        <v>0</v>
      </c>
      <c r="AB1852" s="122">
        <v>0</v>
      </c>
      <c r="AC1852" s="122">
        <v>0</v>
      </c>
      <c r="AD1852" s="121"/>
      <c r="BO1852" s="72" t="s">
        <v>5066</v>
      </c>
      <c r="BP1852" s="73" t="s">
        <v>5112</v>
      </c>
      <c r="BQ1852" s="74"/>
      <c r="BR1852" s="74"/>
      <c r="BS1852" s="74"/>
      <c r="BT1852" s="74"/>
      <c r="BU1852" s="74"/>
      <c r="BV1852" s="74"/>
      <c r="BW1852" s="74"/>
      <c r="BX1852" s="74"/>
      <c r="BY1852" s="74"/>
      <c r="BZ1852" s="74"/>
      <c r="CA1852" s="74"/>
    </row>
    <row r="1853" spans="14:79" ht="12" customHeight="1">
      <c r="N1853" s="119" t="s">
        <v>43</v>
      </c>
      <c r="O1853" s="120" t="s">
        <v>2136</v>
      </c>
      <c r="P1853" s="122">
        <v>0</v>
      </c>
      <c r="Q1853" s="122">
        <v>0</v>
      </c>
      <c r="R1853" s="122">
        <v>0</v>
      </c>
      <c r="S1853" s="122">
        <v>0</v>
      </c>
      <c r="T1853" s="122">
        <v>0</v>
      </c>
      <c r="U1853" s="122">
        <v>0</v>
      </c>
      <c r="V1853" s="122">
        <v>0</v>
      </c>
      <c r="W1853" s="122">
        <v>180000026</v>
      </c>
      <c r="X1853" s="122">
        <v>185000026</v>
      </c>
      <c r="Y1853" s="122">
        <v>190000026</v>
      </c>
      <c r="Z1853" s="122">
        <v>195000026</v>
      </c>
      <c r="AA1853" s="122">
        <v>200000026</v>
      </c>
      <c r="AB1853" s="122">
        <v>0</v>
      </c>
      <c r="AC1853" s="122">
        <v>0</v>
      </c>
      <c r="AD1853" s="121"/>
      <c r="BO1853" s="72" t="s">
        <v>5066</v>
      </c>
      <c r="BP1853" s="73" t="s">
        <v>5077</v>
      </c>
      <c r="BQ1853" s="74"/>
      <c r="BR1853" s="74"/>
      <c r="BS1853" s="74"/>
      <c r="BT1853" s="74"/>
      <c r="BU1853" s="74"/>
      <c r="BV1853" s="74"/>
      <c r="BW1853" s="74"/>
      <c r="BX1853" s="74"/>
      <c r="BY1853" s="74"/>
      <c r="BZ1853" s="74"/>
      <c r="CA1853" s="74"/>
    </row>
    <row r="1854" spans="14:79" ht="12" customHeight="1">
      <c r="N1854" s="119" t="s">
        <v>43</v>
      </c>
      <c r="O1854" s="120" t="s">
        <v>1893</v>
      </c>
      <c r="P1854" s="122">
        <v>0</v>
      </c>
      <c r="Q1854" s="122">
        <v>0</v>
      </c>
      <c r="R1854" s="122">
        <v>0</v>
      </c>
      <c r="S1854" s="122">
        <v>0</v>
      </c>
      <c r="T1854" s="122">
        <v>0</v>
      </c>
      <c r="U1854" s="122">
        <v>0</v>
      </c>
      <c r="V1854" s="122">
        <v>0</v>
      </c>
      <c r="W1854" s="122">
        <v>175000026</v>
      </c>
      <c r="X1854" s="122">
        <v>180000026</v>
      </c>
      <c r="Y1854" s="122">
        <v>185000026</v>
      </c>
      <c r="Z1854" s="122">
        <v>190000026</v>
      </c>
      <c r="AA1854" s="122">
        <v>195000026</v>
      </c>
      <c r="AB1854" s="122">
        <v>200000026</v>
      </c>
      <c r="AC1854" s="122">
        <v>0</v>
      </c>
      <c r="AD1854" s="121"/>
      <c r="BO1854" s="72" t="s">
        <v>5066</v>
      </c>
      <c r="BP1854" s="73" t="s">
        <v>5113</v>
      </c>
      <c r="BQ1854" s="74"/>
      <c r="BR1854" s="74"/>
      <c r="BS1854" s="74"/>
      <c r="BT1854" s="74"/>
      <c r="BU1854" s="74"/>
      <c r="BV1854" s="74"/>
      <c r="BW1854" s="74"/>
      <c r="BX1854" s="74"/>
      <c r="BY1854" s="74"/>
      <c r="BZ1854" s="74"/>
      <c r="CA1854" s="74"/>
    </row>
    <row r="1855" spans="14:79" ht="12" customHeight="1">
      <c r="N1855" s="119" t="s">
        <v>43</v>
      </c>
      <c r="O1855" s="120" t="s">
        <v>107</v>
      </c>
      <c r="P1855" s="122">
        <v>90000026</v>
      </c>
      <c r="Q1855" s="122">
        <v>105000026</v>
      </c>
      <c r="R1855" s="122">
        <v>115000026</v>
      </c>
      <c r="S1855" s="122">
        <v>120000026</v>
      </c>
      <c r="T1855" s="122">
        <v>130000026</v>
      </c>
      <c r="U1855" s="122">
        <v>140000026</v>
      </c>
      <c r="V1855" s="122">
        <v>0</v>
      </c>
      <c r="W1855" s="122">
        <v>0</v>
      </c>
      <c r="X1855" s="122">
        <v>0</v>
      </c>
      <c r="Y1855" s="122">
        <v>0</v>
      </c>
      <c r="Z1855" s="122">
        <v>0</v>
      </c>
      <c r="AA1855" s="122">
        <v>0</v>
      </c>
      <c r="AB1855" s="122">
        <v>0</v>
      </c>
      <c r="AC1855" s="122">
        <v>0</v>
      </c>
      <c r="AD1855" s="121"/>
      <c r="BO1855" s="72" t="s">
        <v>5066</v>
      </c>
      <c r="BP1855" s="73" t="s">
        <v>5092</v>
      </c>
      <c r="BQ1855" s="74"/>
      <c r="BR1855" s="74"/>
      <c r="BS1855" s="74"/>
      <c r="BT1855" s="74"/>
      <c r="BU1855" s="74"/>
      <c r="BV1855" s="74"/>
      <c r="BW1855" s="74"/>
      <c r="BX1855" s="74"/>
      <c r="BY1855" s="74"/>
      <c r="BZ1855" s="74"/>
      <c r="CA1855" s="74"/>
    </row>
    <row r="1856" spans="14:79" ht="12" customHeight="1">
      <c r="N1856" s="119" t="s">
        <v>43</v>
      </c>
      <c r="O1856" s="120" t="s">
        <v>2223</v>
      </c>
      <c r="P1856" s="122">
        <v>0</v>
      </c>
      <c r="Q1856" s="122">
        <v>0</v>
      </c>
      <c r="R1856" s="122">
        <v>0</v>
      </c>
      <c r="S1856" s="122">
        <v>0</v>
      </c>
      <c r="T1856" s="122">
        <v>0</v>
      </c>
      <c r="U1856" s="122">
        <v>0</v>
      </c>
      <c r="V1856" s="122">
        <v>0</v>
      </c>
      <c r="W1856" s="122">
        <v>0</v>
      </c>
      <c r="X1856" s="122">
        <v>0</v>
      </c>
      <c r="Y1856" s="122">
        <v>160000026</v>
      </c>
      <c r="Z1856" s="122">
        <v>165000026</v>
      </c>
      <c r="AA1856" s="122">
        <v>175000026</v>
      </c>
      <c r="AB1856" s="122">
        <v>185000026</v>
      </c>
      <c r="AC1856" s="122">
        <v>190000026</v>
      </c>
      <c r="AD1856" s="121"/>
      <c r="BO1856" s="72" t="s">
        <v>5066</v>
      </c>
      <c r="BP1856" s="73" t="s">
        <v>5114</v>
      </c>
      <c r="BQ1856" s="74"/>
      <c r="BR1856" s="74"/>
      <c r="BS1856" s="74"/>
      <c r="BT1856" s="74"/>
      <c r="BU1856" s="74"/>
      <c r="BV1856" s="74"/>
      <c r="BW1856" s="74"/>
      <c r="BX1856" s="74"/>
      <c r="BY1856" s="74"/>
      <c r="BZ1856" s="74"/>
      <c r="CA1856" s="74"/>
    </row>
    <row r="1857" spans="14:79" ht="12" customHeight="1">
      <c r="N1857" s="119" t="s">
        <v>43</v>
      </c>
      <c r="O1857" s="120" t="s">
        <v>2179</v>
      </c>
      <c r="P1857" s="122">
        <v>0</v>
      </c>
      <c r="Q1857" s="122">
        <v>0</v>
      </c>
      <c r="R1857" s="122">
        <v>0</v>
      </c>
      <c r="S1857" s="122">
        <v>0</v>
      </c>
      <c r="T1857" s="122">
        <v>0</v>
      </c>
      <c r="U1857" s="122">
        <v>0</v>
      </c>
      <c r="V1857" s="122">
        <v>0</v>
      </c>
      <c r="W1857" s="122">
        <v>0</v>
      </c>
      <c r="X1857" s="122">
        <v>0</v>
      </c>
      <c r="Y1857" s="122">
        <v>155000026</v>
      </c>
      <c r="Z1857" s="122">
        <v>160000026</v>
      </c>
      <c r="AA1857" s="122">
        <v>170000026</v>
      </c>
      <c r="AB1857" s="122">
        <v>180000026</v>
      </c>
      <c r="AC1857" s="122">
        <v>185000026</v>
      </c>
      <c r="AD1857" s="121"/>
      <c r="BO1857" s="72" t="s">
        <v>5066</v>
      </c>
      <c r="BP1857" s="73" t="s">
        <v>5078</v>
      </c>
      <c r="BQ1857" s="74"/>
      <c r="BR1857" s="74"/>
      <c r="BS1857" s="74"/>
      <c r="BT1857" s="74"/>
      <c r="BU1857" s="74"/>
      <c r="BV1857" s="74"/>
      <c r="BW1857" s="74"/>
      <c r="BX1857" s="74"/>
      <c r="BY1857" s="74"/>
      <c r="BZ1857" s="74"/>
      <c r="CA1857" s="74"/>
    </row>
    <row r="1858" spans="14:79" ht="12" customHeight="1">
      <c r="N1858" s="119" t="s">
        <v>43</v>
      </c>
      <c r="O1858" s="120" t="s">
        <v>2620</v>
      </c>
      <c r="P1858" s="122">
        <v>0</v>
      </c>
      <c r="Q1858" s="122">
        <v>0</v>
      </c>
      <c r="R1858" s="122">
        <v>0</v>
      </c>
      <c r="S1858" s="122">
        <v>0</v>
      </c>
      <c r="T1858" s="122">
        <v>0</v>
      </c>
      <c r="U1858" s="122">
        <v>0</v>
      </c>
      <c r="V1858" s="122">
        <v>0</v>
      </c>
      <c r="W1858" s="122">
        <v>0</v>
      </c>
      <c r="X1858" s="122">
        <v>0</v>
      </c>
      <c r="Y1858" s="122">
        <v>160000026</v>
      </c>
      <c r="Z1858" s="122">
        <v>165000026</v>
      </c>
      <c r="AA1858" s="122">
        <v>175000026</v>
      </c>
      <c r="AB1858" s="122">
        <v>185000026</v>
      </c>
      <c r="AC1858" s="122">
        <v>190000026</v>
      </c>
      <c r="AD1858" s="121"/>
      <c r="BO1858" s="72" t="s">
        <v>5066</v>
      </c>
      <c r="BP1858" s="73" t="s">
        <v>5079</v>
      </c>
      <c r="BQ1858" s="74"/>
      <c r="BR1858" s="74"/>
      <c r="BS1858" s="74"/>
      <c r="BT1858" s="74"/>
      <c r="BU1858" s="74"/>
      <c r="BV1858" s="74"/>
      <c r="BW1858" s="74"/>
      <c r="BX1858" s="74"/>
      <c r="BY1858" s="74"/>
      <c r="BZ1858" s="74"/>
      <c r="CA1858" s="74"/>
    </row>
    <row r="1859" spans="14:79" ht="12" customHeight="1">
      <c r="N1859" s="119" t="s">
        <v>43</v>
      </c>
      <c r="O1859" s="120" t="s">
        <v>565</v>
      </c>
      <c r="P1859" s="122">
        <v>70000026</v>
      </c>
      <c r="Q1859" s="122">
        <v>85000026</v>
      </c>
      <c r="R1859" s="122">
        <v>90000026</v>
      </c>
      <c r="S1859" s="122">
        <v>95000026</v>
      </c>
      <c r="T1859" s="122">
        <v>100000026</v>
      </c>
      <c r="U1859" s="122">
        <v>105000026</v>
      </c>
      <c r="V1859" s="122">
        <v>0</v>
      </c>
      <c r="W1859" s="122">
        <v>0</v>
      </c>
      <c r="X1859" s="122">
        <v>0</v>
      </c>
      <c r="Y1859" s="122">
        <v>0</v>
      </c>
      <c r="Z1859" s="122">
        <v>0</v>
      </c>
      <c r="AA1859" s="122">
        <v>0</v>
      </c>
      <c r="AB1859" s="122">
        <v>0</v>
      </c>
      <c r="AC1859" s="122">
        <v>0</v>
      </c>
      <c r="AD1859" s="121"/>
      <c r="BO1859" s="72" t="s">
        <v>5066</v>
      </c>
      <c r="BP1859" s="73" t="s">
        <v>5093</v>
      </c>
      <c r="BQ1859" s="74"/>
      <c r="BR1859" s="74"/>
      <c r="BS1859" s="74"/>
      <c r="BT1859" s="74"/>
      <c r="BU1859" s="74"/>
      <c r="BV1859" s="74"/>
      <c r="BW1859" s="74"/>
      <c r="BX1859" s="74"/>
      <c r="BY1859" s="74"/>
      <c r="BZ1859" s="74"/>
      <c r="CA1859" s="74"/>
    </row>
    <row r="1860" spans="14:79" ht="12" customHeight="1">
      <c r="N1860" s="119" t="s">
        <v>43</v>
      </c>
      <c r="O1860" s="120" t="s">
        <v>1860</v>
      </c>
      <c r="P1860" s="122">
        <v>75000026</v>
      </c>
      <c r="Q1860" s="122">
        <v>85000026</v>
      </c>
      <c r="R1860" s="122">
        <v>90000026</v>
      </c>
      <c r="S1860" s="122">
        <v>100000026</v>
      </c>
      <c r="T1860" s="122">
        <v>105000026</v>
      </c>
      <c r="U1860" s="122">
        <v>110000026</v>
      </c>
      <c r="V1860" s="122">
        <v>115000026</v>
      </c>
      <c r="W1860" s="122">
        <v>0</v>
      </c>
      <c r="X1860" s="122">
        <v>0</v>
      </c>
      <c r="Y1860" s="122">
        <v>0</v>
      </c>
      <c r="Z1860" s="122">
        <v>0</v>
      </c>
      <c r="AA1860" s="122">
        <v>0</v>
      </c>
      <c r="AB1860" s="122">
        <v>0</v>
      </c>
      <c r="AC1860" s="122">
        <v>0</v>
      </c>
      <c r="AD1860" s="121"/>
      <c r="BO1860" s="72" t="s">
        <v>5066</v>
      </c>
      <c r="BP1860" s="73" t="s">
        <v>5094</v>
      </c>
      <c r="BQ1860" s="74"/>
      <c r="BR1860" s="74"/>
      <c r="BS1860" s="74"/>
      <c r="BT1860" s="74"/>
      <c r="BU1860" s="74"/>
      <c r="BV1860" s="74"/>
      <c r="BW1860" s="74"/>
      <c r="BX1860" s="74"/>
      <c r="BY1860" s="74"/>
      <c r="BZ1860" s="74"/>
      <c r="CA1860" s="74"/>
    </row>
    <row r="1861" spans="14:79" ht="12" customHeight="1">
      <c r="N1861" s="119" t="s">
        <v>43</v>
      </c>
      <c r="O1861" s="120" t="s">
        <v>902</v>
      </c>
      <c r="P1861" s="122">
        <v>0</v>
      </c>
      <c r="Q1861" s="122">
        <v>80000026</v>
      </c>
      <c r="R1861" s="122">
        <v>85000026</v>
      </c>
      <c r="S1861" s="122">
        <v>90000026</v>
      </c>
      <c r="T1861" s="122">
        <v>95000026</v>
      </c>
      <c r="U1861" s="122">
        <v>105000026</v>
      </c>
      <c r="V1861" s="122">
        <v>110000026</v>
      </c>
      <c r="W1861" s="122">
        <v>120000026</v>
      </c>
      <c r="X1861" s="122">
        <v>0</v>
      </c>
      <c r="Y1861" s="122">
        <v>0</v>
      </c>
      <c r="Z1861" s="122">
        <v>0</v>
      </c>
      <c r="AA1861" s="122">
        <v>0</v>
      </c>
      <c r="AB1861" s="122">
        <v>0</v>
      </c>
      <c r="AC1861" s="122">
        <v>0</v>
      </c>
      <c r="AD1861" s="121"/>
      <c r="BO1861" s="72" t="s">
        <v>5066</v>
      </c>
      <c r="BP1861" s="73" t="s">
        <v>5059</v>
      </c>
      <c r="BQ1861" s="74"/>
      <c r="BR1861" s="74"/>
      <c r="BS1861" s="74"/>
      <c r="BT1861" s="74"/>
      <c r="BU1861" s="74"/>
      <c r="BV1861" s="74"/>
      <c r="BW1861" s="74"/>
      <c r="BX1861" s="74"/>
      <c r="BY1861" s="74"/>
      <c r="BZ1861" s="74"/>
      <c r="CA1861" s="74"/>
    </row>
    <row r="1862" spans="14:79" ht="12" customHeight="1">
      <c r="N1862" s="119" t="s">
        <v>43</v>
      </c>
      <c r="O1862" s="120" t="s">
        <v>135</v>
      </c>
      <c r="P1862" s="122">
        <v>70000026</v>
      </c>
      <c r="Q1862" s="122">
        <v>75000026</v>
      </c>
      <c r="R1862" s="122">
        <v>80000026</v>
      </c>
      <c r="S1862" s="122">
        <v>85000026</v>
      </c>
      <c r="T1862" s="122">
        <v>90000026</v>
      </c>
      <c r="U1862" s="122">
        <v>95000026</v>
      </c>
      <c r="V1862" s="122">
        <v>100000026</v>
      </c>
      <c r="W1862" s="122">
        <v>105000026</v>
      </c>
      <c r="X1862" s="122">
        <v>0</v>
      </c>
      <c r="Y1862" s="122">
        <v>0</v>
      </c>
      <c r="Z1862" s="122">
        <v>0</v>
      </c>
      <c r="AA1862" s="122">
        <v>0</v>
      </c>
      <c r="AB1862" s="122">
        <v>0</v>
      </c>
      <c r="AC1862" s="122">
        <v>0</v>
      </c>
      <c r="AD1862" s="121"/>
      <c r="BO1862" s="72" t="s">
        <v>5066</v>
      </c>
      <c r="BP1862" s="73" t="s">
        <v>5080</v>
      </c>
      <c r="BQ1862" s="74"/>
      <c r="BR1862" s="74"/>
      <c r="BS1862" s="74"/>
      <c r="BT1862" s="74"/>
      <c r="BU1862" s="74"/>
      <c r="BV1862" s="74"/>
      <c r="BW1862" s="74"/>
      <c r="BX1862" s="74"/>
      <c r="BY1862" s="74"/>
      <c r="BZ1862" s="74"/>
      <c r="CA1862" s="74"/>
    </row>
    <row r="1863" spans="14:79" ht="12" customHeight="1">
      <c r="N1863" s="119" t="s">
        <v>43</v>
      </c>
      <c r="O1863" s="120" t="s">
        <v>136</v>
      </c>
      <c r="P1863" s="122">
        <v>65000026</v>
      </c>
      <c r="Q1863" s="122">
        <v>70000026</v>
      </c>
      <c r="R1863" s="122">
        <v>75000026</v>
      </c>
      <c r="S1863" s="122">
        <v>80000026</v>
      </c>
      <c r="T1863" s="122">
        <v>85000026</v>
      </c>
      <c r="U1863" s="122">
        <v>90000026</v>
      </c>
      <c r="V1863" s="122">
        <v>95000026</v>
      </c>
      <c r="W1863" s="122">
        <v>100000026</v>
      </c>
      <c r="X1863" s="122">
        <v>0</v>
      </c>
      <c r="Y1863" s="122">
        <v>0</v>
      </c>
      <c r="Z1863" s="122">
        <v>0</v>
      </c>
      <c r="AA1863" s="122">
        <v>0</v>
      </c>
      <c r="AB1863" s="122">
        <v>0</v>
      </c>
      <c r="AC1863" s="122">
        <v>0</v>
      </c>
      <c r="AD1863" s="121"/>
      <c r="BO1863" s="72" t="s">
        <v>5066</v>
      </c>
      <c r="BP1863" s="73" t="s">
        <v>5095</v>
      </c>
      <c r="BQ1863" s="74"/>
      <c r="BR1863" s="74"/>
      <c r="BS1863" s="74"/>
      <c r="BT1863" s="74"/>
      <c r="BU1863" s="74"/>
      <c r="BV1863" s="74"/>
      <c r="BW1863" s="74"/>
      <c r="BX1863" s="74"/>
      <c r="BY1863" s="74"/>
      <c r="BZ1863" s="74"/>
      <c r="CA1863" s="74"/>
    </row>
    <row r="1864" spans="14:79" ht="12" customHeight="1">
      <c r="N1864" s="119" t="s">
        <v>43</v>
      </c>
      <c r="O1864" s="120" t="s">
        <v>1008</v>
      </c>
      <c r="P1864" s="122">
        <v>80000026</v>
      </c>
      <c r="Q1864" s="122">
        <v>85000026</v>
      </c>
      <c r="R1864" s="122">
        <v>0</v>
      </c>
      <c r="S1864" s="122">
        <v>0</v>
      </c>
      <c r="T1864" s="122">
        <v>0</v>
      </c>
      <c r="U1864" s="122">
        <v>0</v>
      </c>
      <c r="V1864" s="122">
        <v>0</v>
      </c>
      <c r="W1864" s="122">
        <v>0</v>
      </c>
      <c r="X1864" s="122">
        <v>0</v>
      </c>
      <c r="Y1864" s="122">
        <v>0</v>
      </c>
      <c r="Z1864" s="122">
        <v>0</v>
      </c>
      <c r="AA1864" s="122">
        <v>0</v>
      </c>
      <c r="AB1864" s="122">
        <v>0</v>
      </c>
      <c r="AC1864" s="122">
        <v>0</v>
      </c>
      <c r="AD1864" s="121"/>
      <c r="BO1864" s="72" t="s">
        <v>5066</v>
      </c>
      <c r="BP1864" s="73" t="s">
        <v>5096</v>
      </c>
      <c r="BQ1864" s="75">
        <v>0</v>
      </c>
      <c r="BR1864" s="75">
        <v>0</v>
      </c>
      <c r="BS1864" s="75">
        <v>0</v>
      </c>
      <c r="BT1864" s="75">
        <v>0</v>
      </c>
      <c r="BU1864" s="75">
        <v>0</v>
      </c>
      <c r="BV1864" s="74"/>
      <c r="BW1864" s="74"/>
      <c r="BX1864" s="74"/>
      <c r="BY1864" s="74"/>
      <c r="BZ1864" s="74"/>
      <c r="CA1864" s="74"/>
    </row>
    <row r="1865" spans="14:79" ht="12" customHeight="1">
      <c r="N1865" s="119" t="s">
        <v>43</v>
      </c>
      <c r="O1865" s="120" t="s">
        <v>1009</v>
      </c>
      <c r="P1865" s="122">
        <v>70000026</v>
      </c>
      <c r="Q1865" s="122">
        <v>75000026</v>
      </c>
      <c r="R1865" s="122">
        <v>0</v>
      </c>
      <c r="S1865" s="122">
        <v>0</v>
      </c>
      <c r="T1865" s="122">
        <v>0</v>
      </c>
      <c r="U1865" s="122">
        <v>0</v>
      </c>
      <c r="V1865" s="122">
        <v>0</v>
      </c>
      <c r="W1865" s="122">
        <v>0</v>
      </c>
      <c r="X1865" s="122">
        <v>0</v>
      </c>
      <c r="Y1865" s="122">
        <v>0</v>
      </c>
      <c r="Z1865" s="122">
        <v>0</v>
      </c>
      <c r="AA1865" s="122">
        <v>0</v>
      </c>
      <c r="AB1865" s="122">
        <v>0</v>
      </c>
      <c r="AC1865" s="122">
        <v>0</v>
      </c>
      <c r="AD1865" s="121"/>
      <c r="BO1865" s="72" t="s">
        <v>5066</v>
      </c>
      <c r="BP1865" s="73" t="s">
        <v>5060</v>
      </c>
      <c r="BQ1865" s="74"/>
      <c r="BR1865" s="74"/>
      <c r="BS1865" s="74"/>
      <c r="BT1865" s="74"/>
      <c r="BU1865" s="74"/>
      <c r="BV1865" s="74"/>
      <c r="BW1865" s="74"/>
      <c r="BX1865" s="74"/>
      <c r="BY1865" s="74"/>
      <c r="BZ1865" s="74"/>
      <c r="CA1865" s="74"/>
    </row>
    <row r="1866" spans="14:79" ht="12" customHeight="1">
      <c r="N1866" s="119" t="s">
        <v>43</v>
      </c>
      <c r="O1866" s="120" t="s">
        <v>1094</v>
      </c>
      <c r="P1866" s="122">
        <v>80000026</v>
      </c>
      <c r="Q1866" s="122">
        <v>85000026</v>
      </c>
      <c r="R1866" s="122">
        <v>0</v>
      </c>
      <c r="S1866" s="122">
        <v>0</v>
      </c>
      <c r="T1866" s="122">
        <v>0</v>
      </c>
      <c r="U1866" s="122">
        <v>0</v>
      </c>
      <c r="V1866" s="122">
        <v>0</v>
      </c>
      <c r="W1866" s="122">
        <v>0</v>
      </c>
      <c r="X1866" s="122">
        <v>0</v>
      </c>
      <c r="Y1866" s="122">
        <v>0</v>
      </c>
      <c r="Z1866" s="122">
        <v>0</v>
      </c>
      <c r="AA1866" s="122">
        <v>0</v>
      </c>
      <c r="AB1866" s="122">
        <v>0</v>
      </c>
      <c r="AC1866" s="122">
        <v>0</v>
      </c>
      <c r="AD1866" s="121"/>
      <c r="BO1866" s="72" t="s">
        <v>5066</v>
      </c>
      <c r="BP1866" s="73" t="s">
        <v>5119</v>
      </c>
      <c r="BQ1866" s="74"/>
      <c r="BR1866" s="74"/>
      <c r="BS1866" s="74"/>
      <c r="BT1866" s="74"/>
      <c r="BU1866" s="74"/>
      <c r="BV1866" s="74"/>
      <c r="BW1866" s="74"/>
      <c r="BX1866" s="74"/>
      <c r="BY1866" s="74"/>
      <c r="BZ1866" s="74"/>
      <c r="CA1866" s="74"/>
    </row>
    <row r="1867" spans="14:79" ht="12" customHeight="1">
      <c r="N1867" s="119" t="s">
        <v>43</v>
      </c>
      <c r="O1867" s="120" t="s">
        <v>137</v>
      </c>
      <c r="P1867" s="122">
        <v>75000026</v>
      </c>
      <c r="Q1867" s="122">
        <v>80000026</v>
      </c>
      <c r="R1867" s="122">
        <v>85000026</v>
      </c>
      <c r="S1867" s="122">
        <v>90000026</v>
      </c>
      <c r="T1867" s="122">
        <v>95000026</v>
      </c>
      <c r="U1867" s="122">
        <v>100000026</v>
      </c>
      <c r="V1867" s="122">
        <v>105000026</v>
      </c>
      <c r="W1867" s="122">
        <v>110000026</v>
      </c>
      <c r="X1867" s="122">
        <v>0</v>
      </c>
      <c r="Y1867" s="122">
        <v>0</v>
      </c>
      <c r="Z1867" s="122">
        <v>0</v>
      </c>
      <c r="AA1867" s="122">
        <v>0</v>
      </c>
      <c r="AB1867" s="122">
        <v>0</v>
      </c>
      <c r="AC1867" s="122">
        <v>0</v>
      </c>
      <c r="AD1867" s="121"/>
      <c r="BO1867" s="72" t="s">
        <v>5066</v>
      </c>
      <c r="BP1867" s="73" t="s">
        <v>5097</v>
      </c>
      <c r="BQ1867" s="74"/>
      <c r="BR1867" s="74"/>
      <c r="BS1867" s="74"/>
      <c r="BT1867" s="74"/>
      <c r="BU1867" s="74"/>
      <c r="BV1867" s="74"/>
      <c r="BW1867" s="74"/>
      <c r="BX1867" s="74"/>
      <c r="BY1867" s="74"/>
      <c r="BZ1867" s="74"/>
      <c r="CA1867" s="74"/>
    </row>
    <row r="1868" spans="14:79" ht="12" customHeight="1">
      <c r="N1868" s="119" t="s">
        <v>43</v>
      </c>
      <c r="O1868" s="120" t="s">
        <v>2077</v>
      </c>
      <c r="P1868" s="122">
        <v>60000026</v>
      </c>
      <c r="Q1868" s="122">
        <v>65000026</v>
      </c>
      <c r="R1868" s="122">
        <v>70000026</v>
      </c>
      <c r="S1868" s="122">
        <v>80000026</v>
      </c>
      <c r="T1868" s="122">
        <v>90000026</v>
      </c>
      <c r="U1868" s="122">
        <v>100000026</v>
      </c>
      <c r="V1868" s="122">
        <v>0</v>
      </c>
      <c r="W1868" s="122">
        <v>0</v>
      </c>
      <c r="X1868" s="122">
        <v>0</v>
      </c>
      <c r="Y1868" s="122">
        <v>0</v>
      </c>
      <c r="Z1868" s="122">
        <v>0</v>
      </c>
      <c r="AA1868" s="122">
        <v>0</v>
      </c>
      <c r="AB1868" s="122">
        <v>0</v>
      </c>
      <c r="AC1868" s="122">
        <v>0</v>
      </c>
      <c r="AD1868" s="121"/>
      <c r="BO1868" s="72" t="s">
        <v>5066</v>
      </c>
      <c r="BP1868" s="73" t="s">
        <v>5115</v>
      </c>
      <c r="BQ1868" s="74"/>
      <c r="BR1868" s="74"/>
      <c r="BS1868" s="74"/>
      <c r="BT1868" s="74"/>
      <c r="BU1868" s="74"/>
      <c r="BV1868" s="74"/>
      <c r="BW1868" s="74"/>
      <c r="BX1868" s="74"/>
      <c r="BY1868" s="74"/>
      <c r="BZ1868" s="74"/>
      <c r="CA1868" s="74"/>
    </row>
    <row r="1869" spans="14:79" ht="12" customHeight="1">
      <c r="N1869" s="119" t="s">
        <v>43</v>
      </c>
      <c r="O1869" s="120" t="s">
        <v>826</v>
      </c>
      <c r="P1869" s="122">
        <v>0</v>
      </c>
      <c r="Q1869" s="122">
        <v>75000026</v>
      </c>
      <c r="R1869" s="122">
        <v>80000026</v>
      </c>
      <c r="S1869" s="122">
        <v>85000026</v>
      </c>
      <c r="T1869" s="122">
        <v>90000026</v>
      </c>
      <c r="U1869" s="122">
        <v>95000026</v>
      </c>
      <c r="V1869" s="122">
        <v>105000026</v>
      </c>
      <c r="W1869" s="122">
        <v>115000026</v>
      </c>
      <c r="X1869" s="122">
        <v>0</v>
      </c>
      <c r="Y1869" s="122">
        <v>0</v>
      </c>
      <c r="Z1869" s="122">
        <v>0</v>
      </c>
      <c r="AA1869" s="122">
        <v>0</v>
      </c>
      <c r="AB1869" s="122">
        <v>0</v>
      </c>
      <c r="AC1869" s="122">
        <v>0</v>
      </c>
      <c r="AD1869" s="121"/>
      <c r="BO1869" s="72" t="s">
        <v>5066</v>
      </c>
      <c r="BP1869" s="73" t="s">
        <v>5098</v>
      </c>
      <c r="BQ1869" s="74"/>
      <c r="BR1869" s="74"/>
      <c r="BS1869" s="74"/>
      <c r="BT1869" s="74"/>
      <c r="BU1869" s="74"/>
      <c r="BV1869" s="74"/>
      <c r="BW1869" s="74"/>
      <c r="BX1869" s="74"/>
      <c r="BY1869" s="74"/>
      <c r="BZ1869" s="74"/>
      <c r="CA1869" s="74"/>
    </row>
    <row r="1870" spans="14:79" ht="12" customHeight="1">
      <c r="N1870" s="119" t="s">
        <v>43</v>
      </c>
      <c r="O1870" s="120" t="s">
        <v>2326</v>
      </c>
      <c r="P1870" s="122">
        <v>0</v>
      </c>
      <c r="Q1870" s="122">
        <v>80000026</v>
      </c>
      <c r="R1870" s="122">
        <v>90000026</v>
      </c>
      <c r="S1870" s="122">
        <v>100000026</v>
      </c>
      <c r="T1870" s="122">
        <v>115000026</v>
      </c>
      <c r="U1870" s="122">
        <v>120000026</v>
      </c>
      <c r="V1870" s="122">
        <v>0</v>
      </c>
      <c r="W1870" s="122">
        <v>0</v>
      </c>
      <c r="X1870" s="122">
        <v>0</v>
      </c>
      <c r="Y1870" s="122">
        <v>0</v>
      </c>
      <c r="Z1870" s="122">
        <v>0</v>
      </c>
      <c r="AA1870" s="122">
        <v>0</v>
      </c>
      <c r="AB1870" s="122">
        <v>0</v>
      </c>
      <c r="AC1870" s="122">
        <v>0</v>
      </c>
      <c r="AD1870" s="121"/>
      <c r="BO1870" s="72" t="s">
        <v>5066</v>
      </c>
      <c r="BP1870" s="73" t="s">
        <v>5151</v>
      </c>
      <c r="BQ1870" s="75">
        <v>0</v>
      </c>
      <c r="BR1870" s="74"/>
      <c r="BS1870" s="74"/>
      <c r="BT1870" s="74"/>
      <c r="BU1870" s="74"/>
      <c r="BV1870" s="74"/>
      <c r="BW1870" s="74"/>
      <c r="BX1870" s="74"/>
      <c r="BY1870" s="74"/>
      <c r="BZ1870" s="74"/>
      <c r="CA1870" s="74"/>
    </row>
    <row r="1871" spans="14:79" ht="12" customHeight="1">
      <c r="N1871" s="119" t="s">
        <v>43</v>
      </c>
      <c r="O1871" s="120" t="s">
        <v>2779</v>
      </c>
      <c r="P1871" s="122">
        <v>0</v>
      </c>
      <c r="Q1871" s="122">
        <v>75000026</v>
      </c>
      <c r="R1871" s="122">
        <v>80000026</v>
      </c>
      <c r="S1871" s="122">
        <v>95000026</v>
      </c>
      <c r="T1871" s="122">
        <v>110000026</v>
      </c>
      <c r="U1871" s="122">
        <v>115000026</v>
      </c>
      <c r="V1871" s="122">
        <v>0</v>
      </c>
      <c r="W1871" s="122">
        <v>0</v>
      </c>
      <c r="X1871" s="122">
        <v>0</v>
      </c>
      <c r="Y1871" s="122">
        <v>0</v>
      </c>
      <c r="Z1871" s="122">
        <v>0</v>
      </c>
      <c r="AA1871" s="122">
        <v>0</v>
      </c>
      <c r="AB1871" s="122">
        <v>0</v>
      </c>
      <c r="AC1871" s="122">
        <v>0</v>
      </c>
      <c r="AD1871" s="121"/>
      <c r="BO1871" s="72" t="s">
        <v>5066</v>
      </c>
      <c r="BP1871" s="73" t="s">
        <v>5206</v>
      </c>
      <c r="BQ1871" s="74"/>
      <c r="BR1871" s="74"/>
      <c r="BS1871" s="75">
        <v>0</v>
      </c>
      <c r="BT1871" s="74"/>
      <c r="BU1871" s="74"/>
      <c r="BV1871" s="74"/>
      <c r="BW1871" s="74"/>
      <c r="BX1871" s="74"/>
      <c r="BY1871" s="74"/>
      <c r="BZ1871" s="74"/>
      <c r="CA1871" s="74"/>
    </row>
    <row r="1872" spans="14:79" ht="12" customHeight="1">
      <c r="N1872" s="119" t="s">
        <v>43</v>
      </c>
      <c r="O1872" s="120" t="s">
        <v>1010</v>
      </c>
      <c r="P1872" s="122">
        <v>0</v>
      </c>
      <c r="Q1872" s="122">
        <v>65000026</v>
      </c>
      <c r="R1872" s="122">
        <v>75000026</v>
      </c>
      <c r="S1872" s="122">
        <v>85000026</v>
      </c>
      <c r="T1872" s="122">
        <v>95000026</v>
      </c>
      <c r="U1872" s="122">
        <v>105000026</v>
      </c>
      <c r="V1872" s="122">
        <v>0</v>
      </c>
      <c r="W1872" s="122">
        <v>0</v>
      </c>
      <c r="X1872" s="122">
        <v>0</v>
      </c>
      <c r="Y1872" s="122">
        <v>0</v>
      </c>
      <c r="Z1872" s="122">
        <v>0</v>
      </c>
      <c r="AA1872" s="122">
        <v>0</v>
      </c>
      <c r="AB1872" s="122">
        <v>0</v>
      </c>
      <c r="AC1872" s="122">
        <v>0</v>
      </c>
      <c r="AD1872" s="121"/>
      <c r="BO1872" s="72" t="s">
        <v>5066</v>
      </c>
      <c r="BP1872" s="73" t="s">
        <v>5254</v>
      </c>
      <c r="BQ1872" s="74"/>
      <c r="BR1872" s="74"/>
      <c r="BS1872" s="74"/>
      <c r="BT1872" s="74"/>
      <c r="BU1872" s="75">
        <v>0</v>
      </c>
      <c r="BV1872" s="74"/>
      <c r="BW1872" s="74"/>
      <c r="BX1872" s="74"/>
      <c r="BY1872" s="74"/>
      <c r="BZ1872" s="74"/>
      <c r="CA1872" s="74"/>
    </row>
    <row r="1873" spans="14:79" ht="12" customHeight="1">
      <c r="N1873" s="119" t="s">
        <v>43</v>
      </c>
      <c r="O1873" s="120" t="s">
        <v>1011</v>
      </c>
      <c r="P1873" s="122">
        <v>0</v>
      </c>
      <c r="Q1873" s="122">
        <v>60000026</v>
      </c>
      <c r="R1873" s="122">
        <v>70000026</v>
      </c>
      <c r="S1873" s="122">
        <v>80000026</v>
      </c>
      <c r="T1873" s="122">
        <v>90000026</v>
      </c>
      <c r="U1873" s="122">
        <v>100000026</v>
      </c>
      <c r="V1873" s="122">
        <v>0</v>
      </c>
      <c r="W1873" s="122">
        <v>0</v>
      </c>
      <c r="X1873" s="122">
        <v>0</v>
      </c>
      <c r="Y1873" s="122">
        <v>0</v>
      </c>
      <c r="Z1873" s="122">
        <v>0</v>
      </c>
      <c r="AA1873" s="122">
        <v>0</v>
      </c>
      <c r="AB1873" s="122">
        <v>0</v>
      </c>
      <c r="AC1873" s="122">
        <v>0</v>
      </c>
      <c r="AD1873" s="121"/>
      <c r="BO1873" s="72" t="s">
        <v>5066</v>
      </c>
      <c r="BP1873" s="73" t="s">
        <v>5152</v>
      </c>
      <c r="BQ1873" s="75">
        <v>0</v>
      </c>
      <c r="BR1873" s="75">
        <v>0</v>
      </c>
      <c r="BS1873" s="75">
        <v>0</v>
      </c>
      <c r="BT1873" s="75">
        <v>0</v>
      </c>
      <c r="BU1873" s="75">
        <v>0</v>
      </c>
      <c r="BV1873" s="75">
        <v>0</v>
      </c>
      <c r="BW1873" s="75">
        <v>0</v>
      </c>
      <c r="BX1873" s="75">
        <v>0</v>
      </c>
      <c r="BY1873" s="75">
        <v>0</v>
      </c>
      <c r="BZ1873" s="74"/>
      <c r="CA1873" s="74"/>
    </row>
    <row r="1874" spans="14:79" ht="12" customHeight="1">
      <c r="N1874" s="119" t="s">
        <v>43</v>
      </c>
      <c r="O1874" s="120" t="s">
        <v>1852</v>
      </c>
      <c r="P1874" s="122">
        <v>0</v>
      </c>
      <c r="Q1874" s="122">
        <v>65000026</v>
      </c>
      <c r="R1874" s="122">
        <v>70000026</v>
      </c>
      <c r="S1874" s="122">
        <v>75000026</v>
      </c>
      <c r="T1874" s="122">
        <v>80000026</v>
      </c>
      <c r="U1874" s="122">
        <v>85000026</v>
      </c>
      <c r="V1874" s="122">
        <v>0</v>
      </c>
      <c r="W1874" s="122">
        <v>0</v>
      </c>
      <c r="X1874" s="122">
        <v>0</v>
      </c>
      <c r="Y1874" s="122">
        <v>0</v>
      </c>
      <c r="Z1874" s="122">
        <v>0</v>
      </c>
      <c r="AA1874" s="122">
        <v>0</v>
      </c>
      <c r="AB1874" s="122">
        <v>0</v>
      </c>
      <c r="AC1874" s="122">
        <v>0</v>
      </c>
      <c r="AD1874" s="121"/>
      <c r="BO1874" s="72" t="s">
        <v>5066</v>
      </c>
      <c r="BP1874" s="73" t="s">
        <v>5182</v>
      </c>
      <c r="BQ1874" s="74"/>
      <c r="BR1874" s="75">
        <v>0</v>
      </c>
      <c r="BS1874" s="74"/>
      <c r="BT1874" s="74"/>
      <c r="BU1874" s="74"/>
      <c r="BV1874" s="74"/>
      <c r="BW1874" s="74"/>
      <c r="BX1874" s="74"/>
      <c r="BY1874" s="74"/>
      <c r="BZ1874" s="74"/>
      <c r="CA1874" s="74"/>
    </row>
    <row r="1875" spans="14:79" ht="12" customHeight="1">
      <c r="N1875" s="119" t="s">
        <v>43</v>
      </c>
      <c r="O1875" s="120" t="s">
        <v>1645</v>
      </c>
      <c r="P1875" s="122">
        <v>75000026</v>
      </c>
      <c r="Q1875" s="122">
        <v>80000026</v>
      </c>
      <c r="R1875" s="122">
        <v>85000026</v>
      </c>
      <c r="S1875" s="122">
        <v>90000026</v>
      </c>
      <c r="T1875" s="122">
        <v>95000026</v>
      </c>
      <c r="U1875" s="122">
        <v>105000026</v>
      </c>
      <c r="V1875" s="122">
        <v>0</v>
      </c>
      <c r="W1875" s="122">
        <v>0</v>
      </c>
      <c r="X1875" s="122">
        <v>0</v>
      </c>
      <c r="Y1875" s="122">
        <v>0</v>
      </c>
      <c r="Z1875" s="122">
        <v>0</v>
      </c>
      <c r="AA1875" s="122">
        <v>0</v>
      </c>
      <c r="AB1875" s="122">
        <v>0</v>
      </c>
      <c r="AC1875" s="122">
        <v>0</v>
      </c>
      <c r="AD1875" s="121"/>
      <c r="BO1875" s="72" t="s">
        <v>5066</v>
      </c>
      <c r="BP1875" s="73" t="s">
        <v>5239</v>
      </c>
      <c r="BQ1875" s="74"/>
      <c r="BR1875" s="74"/>
      <c r="BS1875" s="74"/>
      <c r="BT1875" s="75">
        <v>0</v>
      </c>
      <c r="BU1875" s="74"/>
      <c r="BV1875" s="74"/>
      <c r="BW1875" s="74"/>
      <c r="BX1875" s="74"/>
      <c r="BY1875" s="74"/>
      <c r="BZ1875" s="74"/>
      <c r="CA1875" s="74"/>
    </row>
    <row r="1876" spans="14:79" ht="12" customHeight="1">
      <c r="N1876" s="119" t="s">
        <v>43</v>
      </c>
      <c r="O1876" s="120" t="s">
        <v>2486</v>
      </c>
      <c r="P1876" s="122">
        <v>0</v>
      </c>
      <c r="Q1876" s="122">
        <v>210000026</v>
      </c>
      <c r="R1876" s="122">
        <v>220000026</v>
      </c>
      <c r="S1876" s="122">
        <v>230000026</v>
      </c>
      <c r="T1876" s="122">
        <v>250000026</v>
      </c>
      <c r="U1876" s="122">
        <v>280000026</v>
      </c>
      <c r="V1876" s="122">
        <v>295000026</v>
      </c>
      <c r="W1876" s="122">
        <v>330000026</v>
      </c>
      <c r="X1876" s="122">
        <v>350000026</v>
      </c>
      <c r="Y1876" s="122">
        <v>0</v>
      </c>
      <c r="Z1876" s="122">
        <v>0</v>
      </c>
      <c r="AA1876" s="122">
        <v>0</v>
      </c>
      <c r="AB1876" s="122">
        <v>0</v>
      </c>
      <c r="AC1876" s="122">
        <v>0</v>
      </c>
      <c r="AD1876" s="121"/>
      <c r="BO1876" s="72" t="s">
        <v>5066</v>
      </c>
      <c r="BP1876" s="73" t="s">
        <v>5183</v>
      </c>
      <c r="BQ1876" s="74"/>
      <c r="BR1876" s="75">
        <v>0</v>
      </c>
      <c r="BS1876" s="75">
        <v>0</v>
      </c>
      <c r="BT1876" s="75">
        <v>480000925</v>
      </c>
      <c r="BU1876" s="75">
        <v>0</v>
      </c>
      <c r="BV1876" s="74"/>
      <c r="BW1876" s="74"/>
      <c r="BX1876" s="74"/>
      <c r="BY1876" s="74"/>
      <c r="BZ1876" s="74"/>
      <c r="CA1876" s="74"/>
    </row>
    <row r="1877" spans="14:79" ht="12" customHeight="1">
      <c r="N1877" s="119" t="s">
        <v>43</v>
      </c>
      <c r="O1877" s="120" t="s">
        <v>1198</v>
      </c>
      <c r="P1877" s="122">
        <v>0</v>
      </c>
      <c r="Q1877" s="122">
        <v>210000026</v>
      </c>
      <c r="R1877" s="122">
        <v>220000026</v>
      </c>
      <c r="S1877" s="122">
        <v>230000026</v>
      </c>
      <c r="T1877" s="122">
        <v>250000026</v>
      </c>
      <c r="U1877" s="122">
        <v>280000026</v>
      </c>
      <c r="V1877" s="122">
        <v>295000026</v>
      </c>
      <c r="W1877" s="122">
        <v>330000026</v>
      </c>
      <c r="X1877" s="122">
        <v>350000026</v>
      </c>
      <c r="Y1877" s="122">
        <v>0</v>
      </c>
      <c r="Z1877" s="122">
        <v>0</v>
      </c>
      <c r="AA1877" s="122">
        <v>0</v>
      </c>
      <c r="AB1877" s="122">
        <v>0</v>
      </c>
      <c r="AC1877" s="122">
        <v>0</v>
      </c>
      <c r="AD1877" s="121"/>
      <c r="BO1877" s="72" t="s">
        <v>5066</v>
      </c>
      <c r="BP1877" s="73" t="s">
        <v>5153</v>
      </c>
      <c r="BQ1877" s="75">
        <v>0</v>
      </c>
      <c r="BR1877" s="75">
        <v>0</v>
      </c>
      <c r="BS1877" s="75">
        <v>520000825</v>
      </c>
      <c r="BT1877" s="74"/>
      <c r="BU1877" s="74"/>
      <c r="BV1877" s="74"/>
      <c r="BW1877" s="74"/>
      <c r="BX1877" s="74"/>
      <c r="BY1877" s="74"/>
      <c r="BZ1877" s="74"/>
      <c r="CA1877" s="74"/>
    </row>
    <row r="1878" spans="14:79" ht="12" customHeight="1">
      <c r="N1878" s="119" t="s">
        <v>43</v>
      </c>
      <c r="O1878" s="120" t="s">
        <v>3007</v>
      </c>
      <c r="P1878" s="122">
        <v>0</v>
      </c>
      <c r="Q1878" s="122">
        <v>180000026</v>
      </c>
      <c r="R1878" s="122">
        <v>195000026</v>
      </c>
      <c r="S1878" s="122">
        <v>210000026</v>
      </c>
      <c r="T1878" s="122">
        <v>230000026</v>
      </c>
      <c r="U1878" s="122">
        <v>260000026</v>
      </c>
      <c r="V1878" s="122">
        <v>290000026</v>
      </c>
      <c r="W1878" s="122">
        <v>305000026</v>
      </c>
      <c r="X1878" s="122">
        <v>0</v>
      </c>
      <c r="Y1878" s="122">
        <v>0</v>
      </c>
      <c r="Z1878" s="122">
        <v>0</v>
      </c>
      <c r="AA1878" s="122">
        <v>0</v>
      </c>
      <c r="AB1878" s="122">
        <v>0</v>
      </c>
      <c r="AC1878" s="122">
        <v>0</v>
      </c>
      <c r="AD1878" s="121"/>
      <c r="BO1878" s="72" t="s">
        <v>5066</v>
      </c>
      <c r="BP1878" s="73" t="s">
        <v>5240</v>
      </c>
      <c r="BQ1878" s="74"/>
      <c r="BR1878" s="74"/>
      <c r="BS1878" s="74"/>
      <c r="BT1878" s="75">
        <v>0</v>
      </c>
      <c r="BU1878" s="74"/>
      <c r="BV1878" s="74"/>
      <c r="BW1878" s="74"/>
      <c r="BX1878" s="74"/>
      <c r="BY1878" s="74"/>
      <c r="BZ1878" s="74"/>
      <c r="CA1878" s="74"/>
    </row>
    <row r="1879" spans="14:79" ht="12" customHeight="1">
      <c r="N1879" s="119" t="s">
        <v>43</v>
      </c>
      <c r="O1879" s="120" t="s">
        <v>3320</v>
      </c>
      <c r="P1879" s="122">
        <v>0</v>
      </c>
      <c r="Q1879" s="122">
        <v>180000026</v>
      </c>
      <c r="R1879" s="122">
        <v>195000026</v>
      </c>
      <c r="S1879" s="122">
        <v>210000026</v>
      </c>
      <c r="T1879" s="122">
        <v>230000026</v>
      </c>
      <c r="U1879" s="122">
        <v>260000026</v>
      </c>
      <c r="V1879" s="122">
        <v>290000026</v>
      </c>
      <c r="W1879" s="122">
        <v>305000026</v>
      </c>
      <c r="X1879" s="122">
        <v>0</v>
      </c>
      <c r="Y1879" s="122">
        <v>0</v>
      </c>
      <c r="Z1879" s="122">
        <v>0</v>
      </c>
      <c r="AA1879" s="122">
        <v>0</v>
      </c>
      <c r="AB1879" s="122">
        <v>0</v>
      </c>
      <c r="AC1879" s="122">
        <v>0</v>
      </c>
      <c r="AD1879" s="121"/>
      <c r="BO1879" s="72" t="s">
        <v>5066</v>
      </c>
      <c r="BP1879" s="73" t="s">
        <v>5154</v>
      </c>
      <c r="BQ1879" s="75">
        <v>0</v>
      </c>
      <c r="BR1879" s="75">
        <v>0</v>
      </c>
      <c r="BS1879" s="75">
        <v>0</v>
      </c>
      <c r="BT1879" s="74"/>
      <c r="BU1879" s="74"/>
      <c r="BV1879" s="74"/>
      <c r="BW1879" s="74"/>
      <c r="BX1879" s="74"/>
      <c r="BY1879" s="74"/>
      <c r="BZ1879" s="74"/>
      <c r="CA1879" s="74"/>
    </row>
    <row r="1880" spans="14:79" ht="12" customHeight="1">
      <c r="N1880" s="119" t="s">
        <v>43</v>
      </c>
      <c r="O1880" s="120" t="s">
        <v>577</v>
      </c>
      <c r="P1880" s="122">
        <v>0</v>
      </c>
      <c r="Q1880" s="122">
        <v>170000026</v>
      </c>
      <c r="R1880" s="122">
        <v>180000026</v>
      </c>
      <c r="S1880" s="122">
        <v>190000026</v>
      </c>
      <c r="T1880" s="122">
        <v>210000026</v>
      </c>
      <c r="U1880" s="122">
        <v>230000026</v>
      </c>
      <c r="V1880" s="122">
        <v>250000026</v>
      </c>
      <c r="W1880" s="122">
        <v>270000026</v>
      </c>
      <c r="X1880" s="122">
        <v>0</v>
      </c>
      <c r="Y1880" s="122">
        <v>0</v>
      </c>
      <c r="Z1880" s="122">
        <v>0</v>
      </c>
      <c r="AA1880" s="122">
        <v>0</v>
      </c>
      <c r="AB1880" s="122">
        <v>0</v>
      </c>
      <c r="AC1880" s="122">
        <v>0</v>
      </c>
      <c r="AD1880" s="121"/>
      <c r="BO1880" s="72" t="s">
        <v>5066</v>
      </c>
      <c r="BP1880" s="73" t="s">
        <v>5255</v>
      </c>
      <c r="BQ1880" s="74"/>
      <c r="BR1880" s="74"/>
      <c r="BS1880" s="74"/>
      <c r="BT1880" s="74"/>
      <c r="BU1880" s="75">
        <v>0</v>
      </c>
      <c r="BV1880" s="74"/>
      <c r="BW1880" s="74"/>
      <c r="BX1880" s="74"/>
      <c r="BY1880" s="74"/>
      <c r="BZ1880" s="74"/>
      <c r="CA1880" s="74"/>
    </row>
    <row r="1881" spans="14:79" ht="12" customHeight="1">
      <c r="N1881" s="119" t="s">
        <v>43</v>
      </c>
      <c r="O1881" s="120" t="s">
        <v>488</v>
      </c>
      <c r="P1881" s="122">
        <v>0</v>
      </c>
      <c r="Q1881" s="122">
        <v>210000026</v>
      </c>
      <c r="R1881" s="122">
        <v>245000026</v>
      </c>
      <c r="S1881" s="122">
        <v>285000026</v>
      </c>
      <c r="T1881" s="122">
        <v>295000026</v>
      </c>
      <c r="U1881" s="122">
        <v>305000026</v>
      </c>
      <c r="V1881" s="122">
        <v>325000026</v>
      </c>
      <c r="W1881" s="122">
        <v>370000026</v>
      </c>
      <c r="X1881" s="122">
        <v>0</v>
      </c>
      <c r="Y1881" s="122">
        <v>0</v>
      </c>
      <c r="Z1881" s="122">
        <v>0</v>
      </c>
      <c r="AA1881" s="122">
        <v>0</v>
      </c>
      <c r="AB1881" s="122">
        <v>0</v>
      </c>
      <c r="AC1881" s="122">
        <v>0</v>
      </c>
      <c r="AD1881" s="121"/>
      <c r="BO1881" s="72" t="s">
        <v>5066</v>
      </c>
      <c r="BP1881" s="73" t="s">
        <v>5184</v>
      </c>
      <c r="BQ1881" s="74"/>
      <c r="BR1881" s="75">
        <v>0</v>
      </c>
      <c r="BS1881" s="75">
        <v>0</v>
      </c>
      <c r="BT1881" s="74"/>
      <c r="BU1881" s="74"/>
      <c r="BV1881" s="74"/>
      <c r="BW1881" s="75">
        <v>580000725</v>
      </c>
      <c r="BX1881" s="74"/>
      <c r="BY1881" s="74"/>
      <c r="BZ1881" s="74"/>
      <c r="CA1881" s="74"/>
    </row>
    <row r="1882" spans="14:79" ht="12" customHeight="1">
      <c r="N1882" s="119" t="s">
        <v>43</v>
      </c>
      <c r="O1882" s="120" t="s">
        <v>1199</v>
      </c>
      <c r="P1882" s="122">
        <v>0</v>
      </c>
      <c r="Q1882" s="122">
        <v>210000026</v>
      </c>
      <c r="R1882" s="122">
        <v>225000026</v>
      </c>
      <c r="S1882" s="122">
        <v>240000026</v>
      </c>
      <c r="T1882" s="122">
        <v>260000026</v>
      </c>
      <c r="U1882" s="122">
        <v>275000026</v>
      </c>
      <c r="V1882" s="122">
        <v>285000026</v>
      </c>
      <c r="W1882" s="122">
        <v>0</v>
      </c>
      <c r="X1882" s="122">
        <v>0</v>
      </c>
      <c r="Y1882" s="122">
        <v>0</v>
      </c>
      <c r="Z1882" s="122">
        <v>0</v>
      </c>
      <c r="AA1882" s="122">
        <v>0</v>
      </c>
      <c r="AB1882" s="122">
        <v>0</v>
      </c>
      <c r="AC1882" s="122">
        <v>0</v>
      </c>
      <c r="AD1882" s="121"/>
      <c r="BO1882" s="72" t="s">
        <v>5066</v>
      </c>
      <c r="BP1882" s="73" t="s">
        <v>5155</v>
      </c>
      <c r="BQ1882" s="75">
        <v>0</v>
      </c>
      <c r="BR1882" s="74"/>
      <c r="BS1882" s="74"/>
      <c r="BT1882" s="74"/>
      <c r="BU1882" s="75">
        <v>0</v>
      </c>
      <c r="BV1882" s="74"/>
      <c r="BW1882" s="74"/>
      <c r="BX1882" s="74"/>
      <c r="BY1882" s="74"/>
      <c r="BZ1882" s="74"/>
      <c r="CA1882" s="74"/>
    </row>
    <row r="1883" spans="14:79" ht="12" customHeight="1">
      <c r="N1883" s="119" t="s">
        <v>43</v>
      </c>
      <c r="O1883" s="120" t="s">
        <v>1734</v>
      </c>
      <c r="P1883" s="122">
        <v>0</v>
      </c>
      <c r="Q1883" s="122">
        <v>0</v>
      </c>
      <c r="R1883" s="122">
        <v>0</v>
      </c>
      <c r="S1883" s="122">
        <v>0</v>
      </c>
      <c r="T1883" s="122">
        <v>0</v>
      </c>
      <c r="U1883" s="122">
        <v>0</v>
      </c>
      <c r="V1883" s="122">
        <v>0</v>
      </c>
      <c r="W1883" s="122">
        <v>180000026</v>
      </c>
      <c r="X1883" s="122">
        <v>195000026</v>
      </c>
      <c r="Y1883" s="122">
        <v>210000026</v>
      </c>
      <c r="Z1883" s="122">
        <v>225000026</v>
      </c>
      <c r="AA1883" s="122">
        <v>235000026</v>
      </c>
      <c r="AB1883" s="122">
        <v>0</v>
      </c>
      <c r="AC1883" s="122">
        <v>0</v>
      </c>
      <c r="AD1883" s="121"/>
      <c r="BO1883" s="72" t="s">
        <v>5066</v>
      </c>
      <c r="BP1883" s="73" t="s">
        <v>5207</v>
      </c>
      <c r="BQ1883" s="74"/>
      <c r="BR1883" s="74"/>
      <c r="BS1883" s="75">
        <v>0</v>
      </c>
      <c r="BT1883" s="75">
        <v>0</v>
      </c>
      <c r="BU1883" s="75">
        <v>0</v>
      </c>
      <c r="BV1883" s="75">
        <v>0</v>
      </c>
      <c r="BW1883" s="75">
        <v>0</v>
      </c>
      <c r="BX1883" s="75">
        <v>0</v>
      </c>
      <c r="BY1883" s="75">
        <v>0</v>
      </c>
      <c r="BZ1883" s="74"/>
      <c r="CA1883" s="74"/>
    </row>
    <row r="1884" spans="14:79" ht="12" customHeight="1">
      <c r="N1884" s="119" t="s">
        <v>43</v>
      </c>
      <c r="O1884" s="120" t="s">
        <v>2540</v>
      </c>
      <c r="P1884" s="122">
        <v>105000026</v>
      </c>
      <c r="Q1884" s="122">
        <v>125000026</v>
      </c>
      <c r="R1884" s="122">
        <v>145000026</v>
      </c>
      <c r="S1884" s="122">
        <v>160000026</v>
      </c>
      <c r="T1884" s="122">
        <v>170000026</v>
      </c>
      <c r="U1884" s="122">
        <v>0</v>
      </c>
      <c r="V1884" s="122">
        <v>0</v>
      </c>
      <c r="W1884" s="122">
        <v>0</v>
      </c>
      <c r="X1884" s="122">
        <v>0</v>
      </c>
      <c r="Y1884" s="122">
        <v>0</v>
      </c>
      <c r="Z1884" s="122">
        <v>0</v>
      </c>
      <c r="AA1884" s="122">
        <v>0</v>
      </c>
      <c r="AB1884" s="122">
        <v>0</v>
      </c>
      <c r="AC1884" s="122">
        <v>0</v>
      </c>
      <c r="AD1884" s="121"/>
      <c r="BO1884" s="72" t="s">
        <v>5066</v>
      </c>
      <c r="BP1884" s="73" t="s">
        <v>5241</v>
      </c>
      <c r="BQ1884" s="74"/>
      <c r="BR1884" s="74"/>
      <c r="BS1884" s="74"/>
      <c r="BT1884" s="75">
        <v>0</v>
      </c>
      <c r="BU1884" s="75">
        <v>0</v>
      </c>
      <c r="BV1884" s="74"/>
      <c r="BW1884" s="74"/>
      <c r="BX1884" s="74"/>
      <c r="BY1884" s="74"/>
      <c r="BZ1884" s="74"/>
      <c r="CA1884" s="74"/>
    </row>
    <row r="1885" spans="14:79" ht="12" customHeight="1">
      <c r="N1885" s="119" t="s">
        <v>43</v>
      </c>
      <c r="O1885" s="120" t="s">
        <v>2456</v>
      </c>
      <c r="P1885" s="122">
        <v>0</v>
      </c>
      <c r="Q1885" s="122">
        <v>130000026</v>
      </c>
      <c r="R1885" s="122">
        <v>150000026</v>
      </c>
      <c r="S1885" s="122">
        <v>170000026</v>
      </c>
      <c r="T1885" s="122">
        <v>0</v>
      </c>
      <c r="U1885" s="122">
        <v>0</v>
      </c>
      <c r="V1885" s="122">
        <v>0</v>
      </c>
      <c r="W1885" s="122">
        <v>0</v>
      </c>
      <c r="X1885" s="122">
        <v>0</v>
      </c>
      <c r="Y1885" s="122">
        <v>0</v>
      </c>
      <c r="Z1885" s="122">
        <v>0</v>
      </c>
      <c r="AA1885" s="122">
        <v>0</v>
      </c>
      <c r="AB1885" s="122">
        <v>0</v>
      </c>
      <c r="AC1885" s="122">
        <v>0</v>
      </c>
      <c r="AD1885" s="121"/>
      <c r="BO1885" s="72" t="s">
        <v>5066</v>
      </c>
      <c r="BP1885" s="73" t="s">
        <v>5120</v>
      </c>
      <c r="BQ1885" s="75">
        <v>0</v>
      </c>
      <c r="BR1885" s="75">
        <v>0</v>
      </c>
      <c r="BS1885" s="75">
        <v>420000925</v>
      </c>
      <c r="BT1885" s="75">
        <v>550000925</v>
      </c>
      <c r="BU1885" s="75">
        <v>0</v>
      </c>
      <c r="BV1885" s="75">
        <v>0</v>
      </c>
      <c r="BW1885" s="74"/>
      <c r="BX1885" s="75">
        <v>0</v>
      </c>
      <c r="BY1885" s="75">
        <v>0</v>
      </c>
      <c r="BZ1885" s="74"/>
      <c r="CA1885" s="74"/>
    </row>
    <row r="1886" spans="14:79" ht="12" customHeight="1">
      <c r="N1886" s="119" t="s">
        <v>43</v>
      </c>
      <c r="O1886" s="120" t="s">
        <v>1329</v>
      </c>
      <c r="P1886" s="122">
        <v>0</v>
      </c>
      <c r="Q1886" s="122">
        <v>110000026</v>
      </c>
      <c r="R1886" s="122">
        <v>120000026</v>
      </c>
      <c r="S1886" s="122">
        <v>125000026</v>
      </c>
      <c r="T1886" s="122">
        <v>135000026</v>
      </c>
      <c r="U1886" s="122">
        <v>160000026</v>
      </c>
      <c r="V1886" s="122">
        <v>180000026</v>
      </c>
      <c r="W1886" s="122">
        <v>205000026</v>
      </c>
      <c r="X1886" s="122">
        <v>0</v>
      </c>
      <c r="Y1886" s="122">
        <v>0</v>
      </c>
      <c r="Z1886" s="122">
        <v>0</v>
      </c>
      <c r="AA1886" s="122">
        <v>0</v>
      </c>
      <c r="AB1886" s="122">
        <v>0</v>
      </c>
      <c r="AC1886" s="122">
        <v>0</v>
      </c>
      <c r="AD1886" s="121"/>
      <c r="BO1886" s="72" t="s">
        <v>5066</v>
      </c>
      <c r="BP1886" s="73" t="s">
        <v>5156</v>
      </c>
      <c r="BQ1886" s="75">
        <v>0</v>
      </c>
      <c r="BR1886" s="75">
        <v>600000026</v>
      </c>
      <c r="BS1886" s="75">
        <v>0</v>
      </c>
      <c r="BT1886" s="74"/>
      <c r="BU1886" s="75">
        <v>0</v>
      </c>
      <c r="BV1886" s="74"/>
      <c r="BW1886" s="74"/>
      <c r="BX1886" s="74"/>
      <c r="BY1886" s="74"/>
      <c r="BZ1886" s="75">
        <v>0</v>
      </c>
      <c r="CA1886" s="74"/>
    </row>
    <row r="1887" spans="14:79" ht="12" customHeight="1">
      <c r="N1887" s="119" t="s">
        <v>43</v>
      </c>
      <c r="O1887" s="120" t="s">
        <v>1095</v>
      </c>
      <c r="P1887" s="122">
        <v>0</v>
      </c>
      <c r="Q1887" s="122">
        <v>130000026</v>
      </c>
      <c r="R1887" s="122">
        <v>140000026</v>
      </c>
      <c r="S1887" s="122">
        <v>150000026</v>
      </c>
      <c r="T1887" s="122">
        <v>160000026</v>
      </c>
      <c r="U1887" s="122">
        <v>175000026</v>
      </c>
      <c r="V1887" s="122">
        <v>190000026</v>
      </c>
      <c r="W1887" s="122">
        <v>205000026</v>
      </c>
      <c r="X1887" s="122">
        <v>220000026</v>
      </c>
      <c r="Y1887" s="122">
        <v>0</v>
      </c>
      <c r="Z1887" s="122">
        <v>0</v>
      </c>
      <c r="AA1887" s="122">
        <v>0</v>
      </c>
      <c r="AB1887" s="122">
        <v>0</v>
      </c>
      <c r="AC1887" s="122">
        <v>0</v>
      </c>
      <c r="AD1887" s="121"/>
      <c r="BO1887" s="72" t="s">
        <v>5066</v>
      </c>
      <c r="BP1887" s="73" t="s">
        <v>5157</v>
      </c>
      <c r="BQ1887" s="75">
        <v>0</v>
      </c>
      <c r="BR1887" s="74"/>
      <c r="BS1887" s="75">
        <v>0</v>
      </c>
      <c r="BT1887" s="75">
        <v>0</v>
      </c>
      <c r="BU1887" s="75">
        <v>0</v>
      </c>
      <c r="BV1887" s="74"/>
      <c r="BW1887" s="74"/>
      <c r="BX1887" s="74"/>
      <c r="BY1887" s="74"/>
      <c r="BZ1887" s="74"/>
      <c r="CA1887" s="74"/>
    </row>
    <row r="1888" spans="14:79" ht="12" customHeight="1">
      <c r="N1888" s="119" t="s">
        <v>43</v>
      </c>
      <c r="O1888" s="120" t="s">
        <v>1012</v>
      </c>
      <c r="P1888" s="122">
        <v>0</v>
      </c>
      <c r="Q1888" s="122">
        <v>130000026</v>
      </c>
      <c r="R1888" s="122">
        <v>150000026</v>
      </c>
      <c r="S1888" s="122">
        <v>170000026</v>
      </c>
      <c r="T1888" s="122">
        <v>0</v>
      </c>
      <c r="U1888" s="122">
        <v>0</v>
      </c>
      <c r="V1888" s="122">
        <v>0</v>
      </c>
      <c r="W1888" s="122">
        <v>0</v>
      </c>
      <c r="X1888" s="122">
        <v>0</v>
      </c>
      <c r="Y1888" s="122">
        <v>0</v>
      </c>
      <c r="Z1888" s="122">
        <v>0</v>
      </c>
      <c r="AA1888" s="122">
        <v>0</v>
      </c>
      <c r="AB1888" s="122">
        <v>0</v>
      </c>
      <c r="AC1888" s="122">
        <v>0</v>
      </c>
      <c r="AD1888" s="121"/>
      <c r="BO1888" s="72" t="s">
        <v>5066</v>
      </c>
      <c r="BP1888" s="73" t="s">
        <v>5242</v>
      </c>
      <c r="BQ1888" s="74"/>
      <c r="BR1888" s="74"/>
      <c r="BS1888" s="74"/>
      <c r="BT1888" s="75">
        <v>520000026</v>
      </c>
      <c r="BU1888" s="74"/>
      <c r="BV1888" s="74"/>
      <c r="BW1888" s="74"/>
      <c r="BX1888" s="74"/>
      <c r="BY1888" s="74"/>
      <c r="BZ1888" s="74"/>
      <c r="CA1888" s="74"/>
    </row>
    <row r="1889" spans="14:79" ht="12" customHeight="1">
      <c r="N1889" s="119" t="s">
        <v>43</v>
      </c>
      <c r="O1889" s="120" t="s">
        <v>1679</v>
      </c>
      <c r="P1889" s="122">
        <v>130000026</v>
      </c>
      <c r="Q1889" s="122">
        <v>135000026</v>
      </c>
      <c r="R1889" s="122">
        <v>140000026</v>
      </c>
      <c r="S1889" s="122">
        <v>150000026</v>
      </c>
      <c r="T1889" s="122">
        <v>160000026</v>
      </c>
      <c r="U1889" s="122">
        <v>170000026</v>
      </c>
      <c r="V1889" s="122">
        <v>185000026</v>
      </c>
      <c r="W1889" s="122">
        <v>210000026</v>
      </c>
      <c r="X1889" s="122">
        <v>220000026</v>
      </c>
      <c r="Y1889" s="122">
        <v>235000026</v>
      </c>
      <c r="Z1889" s="122">
        <v>265000026</v>
      </c>
      <c r="AA1889" s="122">
        <v>295000026</v>
      </c>
      <c r="AB1889" s="122">
        <v>0</v>
      </c>
      <c r="AC1889" s="122">
        <v>0</v>
      </c>
      <c r="AD1889" s="121"/>
      <c r="BO1889" s="72" t="s">
        <v>5066</v>
      </c>
      <c r="BP1889" s="73" t="s">
        <v>5297</v>
      </c>
      <c r="BQ1889" s="74"/>
      <c r="BR1889" s="74"/>
      <c r="BS1889" s="74"/>
      <c r="BT1889" s="74"/>
      <c r="BU1889" s="74"/>
      <c r="BV1889" s="74"/>
      <c r="BW1889" s="74"/>
      <c r="BX1889" s="75">
        <v>480000925</v>
      </c>
      <c r="BY1889" s="74"/>
      <c r="BZ1889" s="74"/>
      <c r="CA1889" s="74"/>
    </row>
    <row r="1890" spans="14:79" ht="12" customHeight="1">
      <c r="N1890" s="119" t="s">
        <v>43</v>
      </c>
      <c r="O1890" s="120" t="s">
        <v>2425</v>
      </c>
      <c r="P1890" s="122">
        <v>0</v>
      </c>
      <c r="Q1890" s="122">
        <v>110000026</v>
      </c>
      <c r="R1890" s="122">
        <v>120000026</v>
      </c>
      <c r="S1890" s="122">
        <v>125000026</v>
      </c>
      <c r="T1890" s="122">
        <v>135000026</v>
      </c>
      <c r="U1890" s="122">
        <v>160000026</v>
      </c>
      <c r="V1890" s="122">
        <v>180000026</v>
      </c>
      <c r="W1890" s="122">
        <v>205000026</v>
      </c>
      <c r="X1890" s="122">
        <v>0</v>
      </c>
      <c r="Y1890" s="122">
        <v>0</v>
      </c>
      <c r="Z1890" s="122">
        <v>0</v>
      </c>
      <c r="AA1890" s="122">
        <v>0</v>
      </c>
      <c r="AB1890" s="122">
        <v>0</v>
      </c>
      <c r="AC1890" s="122">
        <v>0</v>
      </c>
      <c r="AD1890" s="121"/>
      <c r="BO1890" s="72" t="s">
        <v>5066</v>
      </c>
      <c r="BP1890" s="73" t="s">
        <v>5185</v>
      </c>
      <c r="BQ1890" s="74"/>
      <c r="BR1890" s="75">
        <v>600000024</v>
      </c>
      <c r="BS1890" s="74"/>
      <c r="BT1890" s="74"/>
      <c r="BU1890" s="74"/>
      <c r="BV1890" s="74"/>
      <c r="BW1890" s="74"/>
      <c r="BX1890" s="74"/>
      <c r="BY1890" s="74"/>
      <c r="BZ1890" s="74"/>
      <c r="CA1890" s="74"/>
    </row>
    <row r="1891" spans="14:79" ht="12" customHeight="1">
      <c r="N1891" s="119" t="s">
        <v>43</v>
      </c>
      <c r="O1891" s="120" t="s">
        <v>1013</v>
      </c>
      <c r="P1891" s="122">
        <v>0</v>
      </c>
      <c r="Q1891" s="122">
        <v>110000026</v>
      </c>
      <c r="R1891" s="122">
        <v>125000026</v>
      </c>
      <c r="S1891" s="122">
        <v>135000026</v>
      </c>
      <c r="T1891" s="122">
        <v>150000026</v>
      </c>
      <c r="U1891" s="122">
        <v>165000026</v>
      </c>
      <c r="V1891" s="122">
        <v>0</v>
      </c>
      <c r="W1891" s="122">
        <v>0</v>
      </c>
      <c r="X1891" s="122">
        <v>0</v>
      </c>
      <c r="Y1891" s="122">
        <v>0</v>
      </c>
      <c r="Z1891" s="122">
        <v>0</v>
      </c>
      <c r="AA1891" s="122">
        <v>0</v>
      </c>
      <c r="AB1891" s="122">
        <v>0</v>
      </c>
      <c r="AC1891" s="122">
        <v>0</v>
      </c>
      <c r="AD1891" s="121"/>
      <c r="BO1891" s="72" t="s">
        <v>5066</v>
      </c>
      <c r="BP1891" s="73" t="s">
        <v>5208</v>
      </c>
      <c r="BQ1891" s="74"/>
      <c r="BR1891" s="74"/>
      <c r="BS1891" s="75">
        <v>0</v>
      </c>
      <c r="BT1891" s="74"/>
      <c r="BU1891" s="74"/>
      <c r="BV1891" s="74"/>
      <c r="BW1891" s="74"/>
      <c r="BX1891" s="74"/>
      <c r="BY1891" s="74"/>
      <c r="BZ1891" s="74"/>
      <c r="CA1891" s="74"/>
    </row>
    <row r="1892" spans="14:79" ht="12" customHeight="1">
      <c r="N1892" s="119" t="s">
        <v>43</v>
      </c>
      <c r="O1892" s="120" t="s">
        <v>726</v>
      </c>
      <c r="P1892" s="122">
        <v>80000026</v>
      </c>
      <c r="Q1892" s="122">
        <v>90000026</v>
      </c>
      <c r="R1892" s="122">
        <v>95000026</v>
      </c>
      <c r="S1892" s="122">
        <v>105000026</v>
      </c>
      <c r="T1892" s="122">
        <v>0</v>
      </c>
      <c r="U1892" s="122">
        <v>0</v>
      </c>
      <c r="V1892" s="122">
        <v>0</v>
      </c>
      <c r="W1892" s="122">
        <v>0</v>
      </c>
      <c r="X1892" s="122">
        <v>0</v>
      </c>
      <c r="Y1892" s="122">
        <v>0</v>
      </c>
      <c r="Z1892" s="122">
        <v>0</v>
      </c>
      <c r="AA1892" s="122">
        <v>0</v>
      </c>
      <c r="AB1892" s="122">
        <v>0</v>
      </c>
      <c r="AC1892" s="122">
        <v>0</v>
      </c>
      <c r="AD1892" s="121"/>
      <c r="BO1892" s="72" t="s">
        <v>5066</v>
      </c>
      <c r="BP1892" s="73" t="s">
        <v>5209</v>
      </c>
      <c r="BQ1892" s="74"/>
      <c r="BR1892" s="74"/>
      <c r="BS1892" s="75">
        <v>520000925</v>
      </c>
      <c r="BT1892" s="75">
        <v>575000925</v>
      </c>
      <c r="BU1892" s="74"/>
      <c r="BV1892" s="75">
        <v>0</v>
      </c>
      <c r="BW1892" s="74"/>
      <c r="BX1892" s="74"/>
      <c r="BY1892" s="74"/>
      <c r="BZ1892" s="74"/>
      <c r="CA1892" s="74"/>
    </row>
    <row r="1893" spans="14:79" ht="12" customHeight="1">
      <c r="N1893" s="119" t="s">
        <v>43</v>
      </c>
      <c r="O1893" s="120" t="s">
        <v>44</v>
      </c>
      <c r="P1893" s="122">
        <v>80000026</v>
      </c>
      <c r="Q1893" s="122">
        <v>90000026</v>
      </c>
      <c r="R1893" s="122">
        <v>100000026</v>
      </c>
      <c r="S1893" s="122">
        <v>115000026</v>
      </c>
      <c r="T1893" s="122">
        <v>130000026</v>
      </c>
      <c r="U1893" s="122">
        <v>150000026</v>
      </c>
      <c r="V1893" s="122">
        <v>0</v>
      </c>
      <c r="W1893" s="122">
        <v>0</v>
      </c>
      <c r="X1893" s="122">
        <v>0</v>
      </c>
      <c r="Y1893" s="122">
        <v>0</v>
      </c>
      <c r="Z1893" s="122">
        <v>0</v>
      </c>
      <c r="AA1893" s="122">
        <v>0</v>
      </c>
      <c r="AB1893" s="122">
        <v>0</v>
      </c>
      <c r="AC1893" s="122">
        <v>0</v>
      </c>
      <c r="AD1893" s="121"/>
      <c r="BO1893" s="72" t="s">
        <v>5066</v>
      </c>
      <c r="BP1893" s="73" t="s">
        <v>5158</v>
      </c>
      <c r="BQ1893" s="75">
        <v>420000925</v>
      </c>
      <c r="BR1893" s="75">
        <v>465000925</v>
      </c>
      <c r="BS1893" s="74"/>
      <c r="BT1893" s="75">
        <v>505000925</v>
      </c>
      <c r="BU1893" s="74"/>
      <c r="BV1893" s="74"/>
      <c r="BW1893" s="74"/>
      <c r="BX1893" s="74"/>
      <c r="BY1893" s="75">
        <v>0</v>
      </c>
      <c r="BZ1893" s="74"/>
      <c r="CA1893" s="74"/>
    </row>
    <row r="1894" spans="14:79" ht="12" customHeight="1">
      <c r="N1894" s="119" t="s">
        <v>43</v>
      </c>
      <c r="O1894" s="120" t="s">
        <v>903</v>
      </c>
      <c r="P1894" s="122">
        <v>0</v>
      </c>
      <c r="Q1894" s="122">
        <v>115000026</v>
      </c>
      <c r="R1894" s="122">
        <v>125000026</v>
      </c>
      <c r="S1894" s="122">
        <v>135000026</v>
      </c>
      <c r="T1894" s="122">
        <v>145000026</v>
      </c>
      <c r="U1894" s="122">
        <v>160000026</v>
      </c>
      <c r="V1894" s="122">
        <v>180000026</v>
      </c>
      <c r="W1894" s="122">
        <v>220000026</v>
      </c>
      <c r="X1894" s="122">
        <v>245000026</v>
      </c>
      <c r="Y1894" s="122">
        <v>270000026</v>
      </c>
      <c r="Z1894" s="122">
        <v>285000026</v>
      </c>
      <c r="AA1894" s="122">
        <v>305000026</v>
      </c>
      <c r="AB1894" s="122">
        <v>0</v>
      </c>
      <c r="AC1894" s="122">
        <v>0</v>
      </c>
      <c r="AD1894" s="121"/>
      <c r="BO1894" s="72" t="s">
        <v>5066</v>
      </c>
      <c r="BP1894" s="73" t="s">
        <v>5159</v>
      </c>
      <c r="BQ1894" s="75">
        <v>0</v>
      </c>
      <c r="BR1894" s="74"/>
      <c r="BS1894" s="74"/>
      <c r="BT1894" s="74"/>
      <c r="BU1894" s="74"/>
      <c r="BV1894" s="74"/>
      <c r="BW1894" s="74"/>
      <c r="BX1894" s="74"/>
      <c r="BY1894" s="74"/>
      <c r="BZ1894" s="74"/>
      <c r="CA1894" s="74"/>
    </row>
    <row r="1895" spans="14:79" ht="12" customHeight="1">
      <c r="N1895" s="119" t="s">
        <v>43</v>
      </c>
      <c r="O1895" s="120" t="s">
        <v>45</v>
      </c>
      <c r="P1895" s="122">
        <v>130000026</v>
      </c>
      <c r="Q1895" s="122">
        <v>135000026</v>
      </c>
      <c r="R1895" s="122">
        <v>140000026</v>
      </c>
      <c r="S1895" s="122">
        <v>150000026</v>
      </c>
      <c r="T1895" s="122">
        <v>160000026</v>
      </c>
      <c r="U1895" s="122">
        <v>170000026</v>
      </c>
      <c r="V1895" s="122">
        <v>185000026</v>
      </c>
      <c r="W1895" s="122">
        <v>210000026</v>
      </c>
      <c r="X1895" s="122">
        <v>225000026</v>
      </c>
      <c r="Y1895" s="122">
        <v>240000026</v>
      </c>
      <c r="Z1895" s="122">
        <v>270000026</v>
      </c>
      <c r="AA1895" s="122">
        <v>290000026</v>
      </c>
      <c r="AB1895" s="122">
        <v>0</v>
      </c>
      <c r="AC1895" s="122">
        <v>0</v>
      </c>
      <c r="AD1895" s="121"/>
      <c r="BO1895" s="72" t="s">
        <v>5066</v>
      </c>
      <c r="BP1895" s="73" t="s">
        <v>5210</v>
      </c>
      <c r="BQ1895" s="74"/>
      <c r="BR1895" s="74"/>
      <c r="BS1895" s="75">
        <v>0</v>
      </c>
      <c r="BT1895" s="74"/>
      <c r="BU1895" s="74"/>
      <c r="BV1895" s="74"/>
      <c r="BW1895" s="74"/>
      <c r="BX1895" s="74"/>
      <c r="BY1895" s="74"/>
      <c r="BZ1895" s="74"/>
      <c r="CA1895" s="74"/>
    </row>
    <row r="1896" spans="14:79" ht="12" customHeight="1">
      <c r="N1896" s="119" t="s">
        <v>43</v>
      </c>
      <c r="O1896" s="120" t="s">
        <v>787</v>
      </c>
      <c r="P1896" s="122">
        <v>0</v>
      </c>
      <c r="Q1896" s="122">
        <v>120000026</v>
      </c>
      <c r="R1896" s="122">
        <v>135000026</v>
      </c>
      <c r="S1896" s="122">
        <v>145000026</v>
      </c>
      <c r="T1896" s="122">
        <v>165000026</v>
      </c>
      <c r="U1896" s="122">
        <v>180000026</v>
      </c>
      <c r="V1896" s="122">
        <v>195000026</v>
      </c>
      <c r="W1896" s="122">
        <v>220000026</v>
      </c>
      <c r="X1896" s="122">
        <v>0</v>
      </c>
      <c r="Y1896" s="122">
        <v>0</v>
      </c>
      <c r="Z1896" s="122">
        <v>0</v>
      </c>
      <c r="AA1896" s="122">
        <v>0</v>
      </c>
      <c r="AB1896" s="122">
        <v>0</v>
      </c>
      <c r="AC1896" s="122">
        <v>0</v>
      </c>
      <c r="AD1896" s="121"/>
      <c r="BO1896" s="72" t="s">
        <v>5066</v>
      </c>
      <c r="BP1896" s="73" t="s">
        <v>5298</v>
      </c>
      <c r="BQ1896" s="74"/>
      <c r="BR1896" s="74"/>
      <c r="BS1896" s="74"/>
      <c r="BT1896" s="74"/>
      <c r="BU1896" s="74"/>
      <c r="BV1896" s="74"/>
      <c r="BW1896" s="74"/>
      <c r="BX1896" s="75">
        <v>605000026</v>
      </c>
      <c r="BY1896" s="74"/>
      <c r="BZ1896" s="74"/>
      <c r="CA1896" s="74"/>
    </row>
    <row r="1897" spans="14:79" ht="12" customHeight="1">
      <c r="N1897" s="119" t="s">
        <v>43</v>
      </c>
      <c r="O1897" s="120" t="s">
        <v>138</v>
      </c>
      <c r="P1897" s="122">
        <v>115000026</v>
      </c>
      <c r="Q1897" s="122">
        <v>125000026</v>
      </c>
      <c r="R1897" s="122">
        <v>135000026</v>
      </c>
      <c r="S1897" s="122">
        <v>145000026</v>
      </c>
      <c r="T1897" s="122">
        <v>150000026</v>
      </c>
      <c r="U1897" s="122">
        <v>165000026</v>
      </c>
      <c r="V1897" s="122">
        <v>175000026</v>
      </c>
      <c r="W1897" s="122">
        <v>185000026</v>
      </c>
      <c r="X1897" s="122">
        <v>195000026</v>
      </c>
      <c r="Y1897" s="122">
        <v>205000026</v>
      </c>
      <c r="Z1897" s="122">
        <v>215000026</v>
      </c>
      <c r="AA1897" s="122">
        <v>0</v>
      </c>
      <c r="AB1897" s="122">
        <v>0</v>
      </c>
      <c r="AC1897" s="122">
        <v>0</v>
      </c>
      <c r="AD1897" s="121"/>
      <c r="BO1897" s="72" t="s">
        <v>5066</v>
      </c>
      <c r="BP1897" s="73" t="s">
        <v>5273</v>
      </c>
      <c r="BQ1897" s="74"/>
      <c r="BR1897" s="74"/>
      <c r="BS1897" s="74"/>
      <c r="BT1897" s="74"/>
      <c r="BU1897" s="74"/>
      <c r="BV1897" s="74"/>
      <c r="BW1897" s="75">
        <v>0</v>
      </c>
      <c r="BX1897" s="74"/>
      <c r="BY1897" s="74"/>
      <c r="BZ1897" s="74"/>
      <c r="CA1897" s="74"/>
    </row>
    <row r="1898" spans="14:79" ht="12" customHeight="1">
      <c r="N1898" s="119" t="s">
        <v>43</v>
      </c>
      <c r="O1898" s="120" t="s">
        <v>1200</v>
      </c>
      <c r="P1898" s="122">
        <v>110000026</v>
      </c>
      <c r="Q1898" s="122">
        <v>125000026</v>
      </c>
      <c r="R1898" s="122">
        <v>140000026</v>
      </c>
      <c r="S1898" s="122">
        <v>150000026</v>
      </c>
      <c r="T1898" s="122">
        <v>165000026</v>
      </c>
      <c r="U1898" s="122">
        <v>180000026</v>
      </c>
      <c r="V1898" s="122">
        <v>190000026</v>
      </c>
      <c r="W1898" s="122">
        <v>0</v>
      </c>
      <c r="X1898" s="122">
        <v>0</v>
      </c>
      <c r="Y1898" s="122">
        <v>0</v>
      </c>
      <c r="Z1898" s="122">
        <v>0</v>
      </c>
      <c r="AA1898" s="122">
        <v>0</v>
      </c>
      <c r="AB1898" s="122">
        <v>0</v>
      </c>
      <c r="AC1898" s="122">
        <v>0</v>
      </c>
      <c r="AD1898" s="121"/>
      <c r="BO1898" s="72" t="s">
        <v>5066</v>
      </c>
      <c r="BP1898" s="73" t="s">
        <v>5160</v>
      </c>
      <c r="BQ1898" s="75">
        <v>0</v>
      </c>
      <c r="BR1898" s="74"/>
      <c r="BS1898" s="74"/>
      <c r="BT1898" s="75">
        <v>0</v>
      </c>
      <c r="BU1898" s="74"/>
      <c r="BV1898" s="74"/>
      <c r="BW1898" s="74"/>
      <c r="BX1898" s="74"/>
      <c r="BY1898" s="74"/>
      <c r="BZ1898" s="74"/>
      <c r="CA1898" s="74"/>
    </row>
    <row r="1899" spans="14:79" ht="12" customHeight="1">
      <c r="N1899" s="119" t="s">
        <v>43</v>
      </c>
      <c r="O1899" s="120" t="s">
        <v>2509</v>
      </c>
      <c r="P1899" s="122">
        <v>0</v>
      </c>
      <c r="Q1899" s="122">
        <v>110000026</v>
      </c>
      <c r="R1899" s="122">
        <v>120000026</v>
      </c>
      <c r="S1899" s="122">
        <v>125000026</v>
      </c>
      <c r="T1899" s="122">
        <v>135000026</v>
      </c>
      <c r="U1899" s="122">
        <v>160000026</v>
      </c>
      <c r="V1899" s="122">
        <v>180000026</v>
      </c>
      <c r="W1899" s="122">
        <v>205000026</v>
      </c>
      <c r="X1899" s="122">
        <v>0</v>
      </c>
      <c r="Y1899" s="122">
        <v>0</v>
      </c>
      <c r="Z1899" s="122">
        <v>0</v>
      </c>
      <c r="AA1899" s="122">
        <v>0</v>
      </c>
      <c r="AB1899" s="122">
        <v>0</v>
      </c>
      <c r="AC1899" s="122">
        <v>0</v>
      </c>
      <c r="AD1899" s="121"/>
      <c r="BO1899" s="72" t="s">
        <v>5066</v>
      </c>
      <c r="BP1899" s="73" t="s">
        <v>5161</v>
      </c>
      <c r="BQ1899" s="75">
        <v>0</v>
      </c>
      <c r="BR1899" s="74"/>
      <c r="BS1899" s="74"/>
      <c r="BT1899" s="74"/>
      <c r="BU1899" s="74"/>
      <c r="BV1899" s="74"/>
      <c r="BW1899" s="74"/>
      <c r="BX1899" s="74"/>
      <c r="BY1899" s="74"/>
      <c r="BZ1899" s="74"/>
      <c r="CA1899" s="74"/>
    </row>
    <row r="1900" spans="14:79" ht="12" customHeight="1">
      <c r="N1900" s="119" t="s">
        <v>43</v>
      </c>
      <c r="O1900" s="120" t="s">
        <v>1625</v>
      </c>
      <c r="P1900" s="122">
        <v>0</v>
      </c>
      <c r="Q1900" s="122">
        <v>0</v>
      </c>
      <c r="R1900" s="122">
        <v>0</v>
      </c>
      <c r="S1900" s="122">
        <v>0</v>
      </c>
      <c r="T1900" s="122">
        <v>0</v>
      </c>
      <c r="U1900" s="122">
        <v>0</v>
      </c>
      <c r="V1900" s="122">
        <v>0</v>
      </c>
      <c r="W1900" s="122">
        <v>0</v>
      </c>
      <c r="X1900" s="122">
        <v>0</v>
      </c>
      <c r="Y1900" s="122">
        <v>0</v>
      </c>
      <c r="Z1900" s="122">
        <v>4520000026</v>
      </c>
      <c r="AA1900" s="122">
        <v>0</v>
      </c>
      <c r="AB1900" s="122">
        <v>0</v>
      </c>
      <c r="AC1900" s="122">
        <v>0</v>
      </c>
      <c r="AD1900" s="121"/>
      <c r="BO1900" s="72" t="s">
        <v>5066</v>
      </c>
      <c r="BP1900" s="73" t="s">
        <v>5061</v>
      </c>
      <c r="BQ1900" s="75">
        <v>0</v>
      </c>
      <c r="BR1900" s="75">
        <v>415000925</v>
      </c>
      <c r="BS1900" s="75">
        <v>475000925</v>
      </c>
      <c r="BT1900" s="75">
        <v>505000925</v>
      </c>
      <c r="BU1900" s="75">
        <v>585000925</v>
      </c>
      <c r="BV1900" s="75">
        <v>605000925</v>
      </c>
      <c r="BW1900" s="75">
        <v>665000925</v>
      </c>
      <c r="BX1900" s="75">
        <v>705000925</v>
      </c>
      <c r="BY1900" s="75">
        <v>745000925</v>
      </c>
      <c r="BZ1900" s="75">
        <v>0</v>
      </c>
      <c r="CA1900" s="75">
        <v>0</v>
      </c>
    </row>
    <row r="1901" spans="14:79" ht="12" customHeight="1">
      <c r="N1901" s="119" t="s">
        <v>43</v>
      </c>
      <c r="O1901" s="120" t="s">
        <v>1201</v>
      </c>
      <c r="P1901" s="122">
        <v>110000026</v>
      </c>
      <c r="Q1901" s="122">
        <v>120000026</v>
      </c>
      <c r="R1901" s="122">
        <v>135000026</v>
      </c>
      <c r="S1901" s="122">
        <v>150000026</v>
      </c>
      <c r="T1901" s="122">
        <v>160000026</v>
      </c>
      <c r="U1901" s="122">
        <v>165000026</v>
      </c>
      <c r="V1901" s="122">
        <v>0</v>
      </c>
      <c r="W1901" s="122">
        <v>0</v>
      </c>
      <c r="X1901" s="122">
        <v>0</v>
      </c>
      <c r="Y1901" s="122">
        <v>0</v>
      </c>
      <c r="Z1901" s="122">
        <v>0</v>
      </c>
      <c r="AA1901" s="122">
        <v>0</v>
      </c>
      <c r="AB1901" s="122">
        <v>0</v>
      </c>
      <c r="AC1901" s="122">
        <v>0</v>
      </c>
      <c r="AD1901" s="121"/>
      <c r="BO1901" s="72" t="s">
        <v>5066</v>
      </c>
      <c r="BP1901" s="73" t="s">
        <v>5256</v>
      </c>
      <c r="BQ1901" s="74"/>
      <c r="BR1901" s="74"/>
      <c r="BS1901" s="74"/>
      <c r="BT1901" s="74"/>
      <c r="BU1901" s="75">
        <v>0</v>
      </c>
      <c r="BV1901" s="74"/>
      <c r="BW1901" s="74"/>
      <c r="BX1901" s="74"/>
      <c r="BY1901" s="74"/>
      <c r="BZ1901" s="74"/>
      <c r="CA1901" s="74"/>
    </row>
    <row r="1902" spans="14:79" ht="12" customHeight="1">
      <c r="N1902" s="119" t="s">
        <v>43</v>
      </c>
      <c r="O1902" s="120" t="s">
        <v>904</v>
      </c>
      <c r="P1902" s="122">
        <v>110000026</v>
      </c>
      <c r="Q1902" s="122">
        <v>115000026</v>
      </c>
      <c r="R1902" s="122">
        <v>125000026</v>
      </c>
      <c r="S1902" s="122">
        <v>135000026</v>
      </c>
      <c r="T1902" s="122">
        <v>150000026</v>
      </c>
      <c r="U1902" s="122">
        <v>165000026</v>
      </c>
      <c r="V1902" s="122">
        <v>0</v>
      </c>
      <c r="W1902" s="122">
        <v>0</v>
      </c>
      <c r="X1902" s="122">
        <v>0</v>
      </c>
      <c r="Y1902" s="122">
        <v>0</v>
      </c>
      <c r="Z1902" s="122">
        <v>0</v>
      </c>
      <c r="AA1902" s="122">
        <v>0</v>
      </c>
      <c r="AB1902" s="122">
        <v>0</v>
      </c>
      <c r="AC1902" s="122">
        <v>0</v>
      </c>
      <c r="AD1902" s="121"/>
      <c r="BO1902" s="72" t="s">
        <v>5066</v>
      </c>
      <c r="BP1902" s="73" t="s">
        <v>5299</v>
      </c>
      <c r="BQ1902" s="74"/>
      <c r="BR1902" s="74"/>
      <c r="BS1902" s="74"/>
      <c r="BT1902" s="74"/>
      <c r="BU1902" s="74"/>
      <c r="BV1902" s="74"/>
      <c r="BW1902" s="74"/>
      <c r="BX1902" s="75">
        <v>0</v>
      </c>
      <c r="BY1902" s="75">
        <v>0</v>
      </c>
      <c r="BZ1902" s="74"/>
      <c r="CA1902" s="74"/>
    </row>
    <row r="1903" spans="14:79" ht="12" customHeight="1">
      <c r="N1903" s="119" t="s">
        <v>43</v>
      </c>
      <c r="O1903" s="120" t="s">
        <v>2482</v>
      </c>
      <c r="P1903" s="122">
        <v>0</v>
      </c>
      <c r="Q1903" s="122">
        <v>150000026</v>
      </c>
      <c r="R1903" s="122">
        <v>160000026</v>
      </c>
      <c r="S1903" s="122">
        <v>170000026</v>
      </c>
      <c r="T1903" s="122">
        <v>180000026</v>
      </c>
      <c r="U1903" s="122">
        <v>190000026</v>
      </c>
      <c r="V1903" s="122">
        <v>0</v>
      </c>
      <c r="W1903" s="122">
        <v>0</v>
      </c>
      <c r="X1903" s="122">
        <v>0</v>
      </c>
      <c r="Y1903" s="122">
        <v>0</v>
      </c>
      <c r="Z1903" s="122">
        <v>0</v>
      </c>
      <c r="AA1903" s="122">
        <v>0</v>
      </c>
      <c r="AB1903" s="122">
        <v>0</v>
      </c>
      <c r="AC1903" s="122">
        <v>0</v>
      </c>
      <c r="AD1903" s="121"/>
      <c r="BO1903" s="72" t="s">
        <v>5066</v>
      </c>
      <c r="BP1903" s="73" t="s">
        <v>5243</v>
      </c>
      <c r="BQ1903" s="74"/>
      <c r="BR1903" s="74"/>
      <c r="BS1903" s="74"/>
      <c r="BT1903" s="75">
        <v>0</v>
      </c>
      <c r="BU1903" s="74"/>
      <c r="BV1903" s="74"/>
      <c r="BW1903" s="74"/>
      <c r="BX1903" s="74"/>
      <c r="BY1903" s="74"/>
      <c r="BZ1903" s="74"/>
      <c r="CA1903" s="74"/>
    </row>
    <row r="1904" spans="14:79" ht="12" customHeight="1">
      <c r="N1904" s="119" t="s">
        <v>43</v>
      </c>
      <c r="O1904" s="120" t="s">
        <v>727</v>
      </c>
      <c r="P1904" s="122">
        <v>110000026</v>
      </c>
      <c r="Q1904" s="122">
        <v>120000026</v>
      </c>
      <c r="R1904" s="122">
        <v>135000026</v>
      </c>
      <c r="S1904" s="122">
        <v>150000026</v>
      </c>
      <c r="T1904" s="122">
        <v>160000026</v>
      </c>
      <c r="U1904" s="122">
        <v>165000026</v>
      </c>
      <c r="V1904" s="122">
        <v>0</v>
      </c>
      <c r="W1904" s="122">
        <v>0</v>
      </c>
      <c r="X1904" s="122">
        <v>0</v>
      </c>
      <c r="Y1904" s="122">
        <v>0</v>
      </c>
      <c r="Z1904" s="122">
        <v>0</v>
      </c>
      <c r="AA1904" s="122">
        <v>0</v>
      </c>
      <c r="AB1904" s="122">
        <v>0</v>
      </c>
      <c r="AC1904" s="122">
        <v>0</v>
      </c>
      <c r="AD1904" s="121"/>
      <c r="BO1904" s="72" t="s">
        <v>5066</v>
      </c>
      <c r="BP1904" s="73" t="s">
        <v>5244</v>
      </c>
      <c r="BQ1904" s="74"/>
      <c r="BR1904" s="74"/>
      <c r="BS1904" s="74"/>
      <c r="BT1904" s="75">
        <v>780000000</v>
      </c>
      <c r="BU1904" s="74"/>
      <c r="BV1904" s="74"/>
      <c r="BW1904" s="74"/>
      <c r="BX1904" s="74"/>
      <c r="BY1904" s="74"/>
      <c r="BZ1904" s="74"/>
      <c r="CA1904" s="74"/>
    </row>
    <row r="1905" spans="14:79" ht="12" customHeight="1">
      <c r="N1905" s="119" t="s">
        <v>43</v>
      </c>
      <c r="O1905" s="120" t="s">
        <v>2104</v>
      </c>
      <c r="P1905" s="122">
        <v>0</v>
      </c>
      <c r="Q1905" s="122">
        <v>0</v>
      </c>
      <c r="R1905" s="122">
        <v>0</v>
      </c>
      <c r="S1905" s="122">
        <v>0</v>
      </c>
      <c r="T1905" s="122">
        <v>0</v>
      </c>
      <c r="U1905" s="122">
        <v>0</v>
      </c>
      <c r="V1905" s="122">
        <v>250000026</v>
      </c>
      <c r="W1905" s="122">
        <v>260000026</v>
      </c>
      <c r="X1905" s="122">
        <v>0</v>
      </c>
      <c r="Y1905" s="122">
        <v>0</v>
      </c>
      <c r="Z1905" s="122">
        <v>0</v>
      </c>
      <c r="AA1905" s="122">
        <v>0</v>
      </c>
      <c r="AB1905" s="122">
        <v>0</v>
      </c>
      <c r="AC1905" s="122">
        <v>0</v>
      </c>
      <c r="AD1905" s="121"/>
      <c r="BO1905" s="72" t="s">
        <v>5066</v>
      </c>
      <c r="BP1905" s="73" t="s">
        <v>5261</v>
      </c>
      <c r="BQ1905" s="74"/>
      <c r="BR1905" s="74"/>
      <c r="BS1905" s="74"/>
      <c r="BT1905" s="74"/>
      <c r="BU1905" s="74"/>
      <c r="BV1905" s="75">
        <v>0</v>
      </c>
      <c r="BW1905" s="74"/>
      <c r="BX1905" s="74"/>
      <c r="BY1905" s="74"/>
      <c r="BZ1905" s="74"/>
      <c r="CA1905" s="74"/>
    </row>
    <row r="1906" spans="14:79" ht="12" customHeight="1">
      <c r="N1906" s="119" t="s">
        <v>43</v>
      </c>
      <c r="O1906" s="120" t="s">
        <v>1819</v>
      </c>
      <c r="P1906" s="122">
        <v>0</v>
      </c>
      <c r="Q1906" s="122">
        <v>0</v>
      </c>
      <c r="R1906" s="122">
        <v>0</v>
      </c>
      <c r="S1906" s="122">
        <v>0</v>
      </c>
      <c r="T1906" s="122">
        <v>0</v>
      </c>
      <c r="U1906" s="122">
        <v>0</v>
      </c>
      <c r="V1906" s="122">
        <v>240000026</v>
      </c>
      <c r="W1906" s="122">
        <v>250000026</v>
      </c>
      <c r="X1906" s="122">
        <v>0</v>
      </c>
      <c r="Y1906" s="122">
        <v>0</v>
      </c>
      <c r="Z1906" s="122">
        <v>0</v>
      </c>
      <c r="AA1906" s="122">
        <v>0</v>
      </c>
      <c r="AB1906" s="122">
        <v>0</v>
      </c>
      <c r="AC1906" s="122">
        <v>0</v>
      </c>
      <c r="AD1906" s="121"/>
      <c r="BO1906" s="72" t="s">
        <v>5066</v>
      </c>
      <c r="BP1906" s="73" t="s">
        <v>5262</v>
      </c>
      <c r="BQ1906" s="74"/>
      <c r="BR1906" s="74"/>
      <c r="BS1906" s="74"/>
      <c r="BT1906" s="74"/>
      <c r="BU1906" s="74"/>
      <c r="BV1906" s="75">
        <v>0</v>
      </c>
      <c r="BW1906" s="75">
        <v>0</v>
      </c>
      <c r="BX1906" s="75">
        <v>0</v>
      </c>
      <c r="BY1906" s="75">
        <v>0</v>
      </c>
      <c r="BZ1906" s="74"/>
      <c r="CA1906" s="74"/>
    </row>
    <row r="1907" spans="14:79" ht="12" customHeight="1">
      <c r="N1907" s="119" t="s">
        <v>43</v>
      </c>
      <c r="O1907" s="120" t="s">
        <v>1840</v>
      </c>
      <c r="P1907" s="122">
        <v>0</v>
      </c>
      <c r="Q1907" s="122">
        <v>0</v>
      </c>
      <c r="R1907" s="122">
        <v>0</v>
      </c>
      <c r="S1907" s="122">
        <v>0</v>
      </c>
      <c r="T1907" s="122">
        <v>0</v>
      </c>
      <c r="U1907" s="122">
        <v>0</v>
      </c>
      <c r="V1907" s="122">
        <v>295000026</v>
      </c>
      <c r="W1907" s="122">
        <v>330000026</v>
      </c>
      <c r="X1907" s="122">
        <v>375000026</v>
      </c>
      <c r="Y1907" s="122">
        <v>410000026</v>
      </c>
      <c r="Z1907" s="122">
        <v>450000026</v>
      </c>
      <c r="AA1907" s="122">
        <v>480000026</v>
      </c>
      <c r="AB1907" s="122">
        <v>0</v>
      </c>
      <c r="AC1907" s="122">
        <v>0</v>
      </c>
      <c r="AD1907" s="121"/>
      <c r="BO1907" s="72" t="s">
        <v>5066</v>
      </c>
      <c r="BP1907" s="73" t="s">
        <v>5245</v>
      </c>
      <c r="BQ1907" s="74"/>
      <c r="BR1907" s="74"/>
      <c r="BS1907" s="74"/>
      <c r="BT1907" s="75">
        <v>0</v>
      </c>
      <c r="BU1907" s="74"/>
      <c r="BV1907" s="74"/>
      <c r="BW1907" s="74"/>
      <c r="BX1907" s="74"/>
      <c r="BY1907" s="74"/>
      <c r="BZ1907" s="74"/>
      <c r="CA1907" s="74"/>
    </row>
    <row r="1908" spans="14:79" ht="12" customHeight="1">
      <c r="N1908" s="119" t="s">
        <v>43</v>
      </c>
      <c r="O1908" s="120" t="s">
        <v>1683</v>
      </c>
      <c r="P1908" s="122">
        <v>0</v>
      </c>
      <c r="Q1908" s="122">
        <v>0</v>
      </c>
      <c r="R1908" s="122">
        <v>0</v>
      </c>
      <c r="S1908" s="122">
        <v>0</v>
      </c>
      <c r="T1908" s="122">
        <v>0</v>
      </c>
      <c r="U1908" s="122">
        <v>0</v>
      </c>
      <c r="V1908" s="122">
        <v>375000026</v>
      </c>
      <c r="W1908" s="122">
        <v>395000026</v>
      </c>
      <c r="X1908" s="122">
        <v>425000026</v>
      </c>
      <c r="Y1908" s="122">
        <v>460000026</v>
      </c>
      <c r="Z1908" s="122">
        <v>0</v>
      </c>
      <c r="AA1908" s="122">
        <v>0</v>
      </c>
      <c r="AB1908" s="122">
        <v>0</v>
      </c>
      <c r="AC1908" s="122">
        <v>0</v>
      </c>
      <c r="AD1908" s="121"/>
    </row>
    <row r="1909" spans="14:79" ht="12" customHeight="1">
      <c r="N1909" s="119" t="s">
        <v>43</v>
      </c>
      <c r="O1909" s="120" t="s">
        <v>1739</v>
      </c>
      <c r="P1909" s="122">
        <v>0</v>
      </c>
      <c r="Q1909" s="122">
        <v>0</v>
      </c>
      <c r="R1909" s="122">
        <v>0</v>
      </c>
      <c r="S1909" s="122">
        <v>0</v>
      </c>
      <c r="T1909" s="122">
        <v>0</v>
      </c>
      <c r="U1909" s="122">
        <v>0</v>
      </c>
      <c r="V1909" s="122">
        <v>305000026</v>
      </c>
      <c r="W1909" s="122">
        <v>320000026</v>
      </c>
      <c r="X1909" s="122">
        <v>365000026</v>
      </c>
      <c r="Y1909" s="122">
        <v>405000026</v>
      </c>
      <c r="Z1909" s="122">
        <v>460000026</v>
      </c>
      <c r="AA1909" s="122">
        <v>490000026</v>
      </c>
      <c r="AB1909" s="122">
        <v>0</v>
      </c>
      <c r="AC1909" s="122">
        <v>0</v>
      </c>
      <c r="AD1909" s="121"/>
    </row>
    <row r="1910" spans="14:79" ht="12" customHeight="1">
      <c r="N1910" s="119" t="s">
        <v>43</v>
      </c>
      <c r="O1910" s="120" t="s">
        <v>728</v>
      </c>
      <c r="P1910" s="122">
        <v>0</v>
      </c>
      <c r="Q1910" s="122">
        <v>0</v>
      </c>
      <c r="R1910" s="122">
        <v>0</v>
      </c>
      <c r="S1910" s="122">
        <v>0</v>
      </c>
      <c r="T1910" s="122">
        <v>0</v>
      </c>
      <c r="U1910" s="122">
        <v>170000026</v>
      </c>
      <c r="V1910" s="122">
        <v>0</v>
      </c>
      <c r="W1910" s="122">
        <v>0</v>
      </c>
      <c r="X1910" s="122">
        <v>0</v>
      </c>
      <c r="Y1910" s="122">
        <v>0</v>
      </c>
      <c r="Z1910" s="122">
        <v>0</v>
      </c>
      <c r="AA1910" s="122">
        <v>0</v>
      </c>
      <c r="AB1910" s="122">
        <v>0</v>
      </c>
      <c r="AC1910" s="122">
        <v>0</v>
      </c>
      <c r="AD1910" s="121"/>
    </row>
    <row r="1911" spans="14:79" ht="12" customHeight="1">
      <c r="N1911" s="119" t="s">
        <v>43</v>
      </c>
      <c r="O1911" s="120" t="s">
        <v>342</v>
      </c>
      <c r="P1911" s="122">
        <v>0</v>
      </c>
      <c r="Q1911" s="122">
        <v>120000026</v>
      </c>
      <c r="R1911" s="122">
        <v>130000026</v>
      </c>
      <c r="S1911" s="122">
        <v>145000026</v>
      </c>
      <c r="T1911" s="122">
        <v>160000026</v>
      </c>
      <c r="U1911" s="122">
        <v>170000026</v>
      </c>
      <c r="V1911" s="122">
        <v>180000026</v>
      </c>
      <c r="W1911" s="122">
        <v>190000026</v>
      </c>
      <c r="X1911" s="122">
        <v>0</v>
      </c>
      <c r="Y1911" s="122">
        <v>0</v>
      </c>
      <c r="Z1911" s="122">
        <v>0</v>
      </c>
      <c r="AA1911" s="122">
        <v>0</v>
      </c>
      <c r="AB1911" s="122">
        <v>0</v>
      </c>
      <c r="AC1911" s="122">
        <v>0</v>
      </c>
      <c r="AD1911" s="121"/>
    </row>
    <row r="1912" spans="14:79" ht="12" customHeight="1">
      <c r="N1912" s="119" t="s">
        <v>43</v>
      </c>
      <c r="O1912" s="120" t="s">
        <v>1465</v>
      </c>
      <c r="P1912" s="122">
        <v>0</v>
      </c>
      <c r="Q1912" s="122">
        <v>105000026</v>
      </c>
      <c r="R1912" s="122">
        <v>115000026</v>
      </c>
      <c r="S1912" s="122">
        <v>125000026</v>
      </c>
      <c r="T1912" s="122">
        <v>140000026</v>
      </c>
      <c r="U1912" s="122">
        <v>165000026</v>
      </c>
      <c r="V1912" s="122">
        <v>0</v>
      </c>
      <c r="W1912" s="122">
        <v>0</v>
      </c>
      <c r="X1912" s="122">
        <v>0</v>
      </c>
      <c r="Y1912" s="122">
        <v>0</v>
      </c>
      <c r="Z1912" s="122">
        <v>0</v>
      </c>
      <c r="AA1912" s="122">
        <v>0</v>
      </c>
      <c r="AB1912" s="122">
        <v>0</v>
      </c>
      <c r="AC1912" s="122">
        <v>0</v>
      </c>
      <c r="AD1912" s="121"/>
    </row>
    <row r="1913" spans="14:79" ht="12" customHeight="1">
      <c r="N1913" s="119" t="s">
        <v>43</v>
      </c>
      <c r="O1913" s="120" t="s">
        <v>1796</v>
      </c>
      <c r="P1913" s="122">
        <v>0</v>
      </c>
      <c r="Q1913" s="122">
        <v>130000026</v>
      </c>
      <c r="R1913" s="122">
        <v>135000026</v>
      </c>
      <c r="S1913" s="122">
        <v>140000026</v>
      </c>
      <c r="T1913" s="122">
        <v>150000026</v>
      </c>
      <c r="U1913" s="122">
        <v>160000026</v>
      </c>
      <c r="V1913" s="122">
        <v>170000026</v>
      </c>
      <c r="W1913" s="122">
        <v>185000026</v>
      </c>
      <c r="X1913" s="122">
        <v>0</v>
      </c>
      <c r="Y1913" s="122">
        <v>0</v>
      </c>
      <c r="Z1913" s="122">
        <v>0</v>
      </c>
      <c r="AA1913" s="122">
        <v>0</v>
      </c>
      <c r="AB1913" s="122">
        <v>0</v>
      </c>
      <c r="AC1913" s="122">
        <v>0</v>
      </c>
      <c r="AD1913" s="121"/>
    </row>
    <row r="1914" spans="14:79" ht="12" customHeight="1">
      <c r="N1914" s="119" t="s">
        <v>43</v>
      </c>
      <c r="O1914" s="120" t="s">
        <v>1690</v>
      </c>
      <c r="P1914" s="122">
        <v>0</v>
      </c>
      <c r="Q1914" s="122">
        <v>130000026</v>
      </c>
      <c r="R1914" s="122">
        <v>135000026</v>
      </c>
      <c r="S1914" s="122">
        <v>140000026</v>
      </c>
      <c r="T1914" s="122">
        <v>150000026</v>
      </c>
      <c r="U1914" s="122">
        <v>160000026</v>
      </c>
      <c r="V1914" s="122">
        <v>170000026</v>
      </c>
      <c r="W1914" s="122">
        <v>185000026</v>
      </c>
      <c r="X1914" s="122">
        <v>0</v>
      </c>
      <c r="Y1914" s="122">
        <v>0</v>
      </c>
      <c r="Z1914" s="122">
        <v>0</v>
      </c>
      <c r="AA1914" s="122">
        <v>0</v>
      </c>
      <c r="AB1914" s="122">
        <v>0</v>
      </c>
      <c r="AC1914" s="122">
        <v>0</v>
      </c>
      <c r="AD1914" s="121"/>
    </row>
    <row r="1915" spans="14:79" ht="12" customHeight="1">
      <c r="N1915" s="119" t="s">
        <v>43</v>
      </c>
      <c r="O1915" s="120" t="s">
        <v>46</v>
      </c>
      <c r="P1915" s="122">
        <v>175000026</v>
      </c>
      <c r="Q1915" s="122">
        <v>185000026</v>
      </c>
      <c r="R1915" s="122">
        <v>0</v>
      </c>
      <c r="S1915" s="122">
        <v>0</v>
      </c>
      <c r="T1915" s="122">
        <v>0</v>
      </c>
      <c r="U1915" s="122">
        <v>0</v>
      </c>
      <c r="V1915" s="122">
        <v>0</v>
      </c>
      <c r="W1915" s="122">
        <v>0</v>
      </c>
      <c r="X1915" s="122">
        <v>0</v>
      </c>
      <c r="Y1915" s="122">
        <v>0</v>
      </c>
      <c r="Z1915" s="122">
        <v>0</v>
      </c>
      <c r="AA1915" s="122">
        <v>0</v>
      </c>
      <c r="AB1915" s="122">
        <v>0</v>
      </c>
      <c r="AC1915" s="122">
        <v>0</v>
      </c>
      <c r="AD1915" s="121"/>
    </row>
    <row r="1916" spans="14:79" ht="12" customHeight="1">
      <c r="N1916" s="119" t="s">
        <v>43</v>
      </c>
      <c r="O1916" s="120" t="s">
        <v>108</v>
      </c>
      <c r="P1916" s="122">
        <v>110000026</v>
      </c>
      <c r="Q1916" s="122">
        <v>130000026</v>
      </c>
      <c r="R1916" s="122">
        <v>140000026</v>
      </c>
      <c r="S1916" s="122">
        <v>150000026</v>
      </c>
      <c r="T1916" s="122">
        <v>165000026</v>
      </c>
      <c r="U1916" s="122">
        <v>180000026</v>
      </c>
      <c r="V1916" s="122">
        <v>195000026</v>
      </c>
      <c r="W1916" s="122">
        <v>210000026</v>
      </c>
      <c r="X1916" s="122">
        <v>0</v>
      </c>
      <c r="Y1916" s="122">
        <v>0</v>
      </c>
      <c r="Z1916" s="122">
        <v>0</v>
      </c>
      <c r="AA1916" s="122">
        <v>0</v>
      </c>
      <c r="AB1916" s="122">
        <v>0</v>
      </c>
      <c r="AC1916" s="122">
        <v>0</v>
      </c>
      <c r="AD1916" s="121"/>
    </row>
    <row r="1917" spans="14:79" ht="12" customHeight="1">
      <c r="N1917" s="119" t="s">
        <v>43</v>
      </c>
      <c r="O1917" s="120" t="s">
        <v>1014</v>
      </c>
      <c r="P1917" s="122">
        <v>160000026</v>
      </c>
      <c r="Q1917" s="122">
        <v>175000026</v>
      </c>
      <c r="R1917" s="122">
        <v>0</v>
      </c>
      <c r="S1917" s="122">
        <v>0</v>
      </c>
      <c r="T1917" s="122">
        <v>0</v>
      </c>
      <c r="U1917" s="122">
        <v>0</v>
      </c>
      <c r="V1917" s="122">
        <v>0</v>
      </c>
      <c r="W1917" s="122">
        <v>0</v>
      </c>
      <c r="X1917" s="122">
        <v>0</v>
      </c>
      <c r="Y1917" s="122">
        <v>0</v>
      </c>
      <c r="Z1917" s="122">
        <v>0</v>
      </c>
      <c r="AA1917" s="122">
        <v>0</v>
      </c>
      <c r="AB1917" s="122">
        <v>0</v>
      </c>
      <c r="AC1917" s="122">
        <v>0</v>
      </c>
      <c r="AD1917" s="121"/>
    </row>
    <row r="1918" spans="14:79" ht="12" customHeight="1">
      <c r="N1918" s="119" t="s">
        <v>43</v>
      </c>
      <c r="O1918" s="120" t="s">
        <v>2784</v>
      </c>
      <c r="P1918" s="122">
        <v>0</v>
      </c>
      <c r="Q1918" s="122">
        <v>130000026</v>
      </c>
      <c r="R1918" s="122">
        <v>135000026</v>
      </c>
      <c r="S1918" s="122">
        <v>140000026</v>
      </c>
      <c r="T1918" s="122">
        <v>150000026</v>
      </c>
      <c r="U1918" s="122">
        <v>160000026</v>
      </c>
      <c r="V1918" s="122">
        <v>170000026</v>
      </c>
      <c r="W1918" s="122">
        <v>185000026</v>
      </c>
      <c r="X1918" s="122">
        <v>0</v>
      </c>
      <c r="Y1918" s="122">
        <v>0</v>
      </c>
      <c r="Z1918" s="122">
        <v>0</v>
      </c>
      <c r="AA1918" s="122">
        <v>0</v>
      </c>
      <c r="AB1918" s="122">
        <v>0</v>
      </c>
      <c r="AC1918" s="122">
        <v>0</v>
      </c>
      <c r="AD1918" s="121"/>
    </row>
    <row r="1919" spans="14:79" ht="12" customHeight="1">
      <c r="N1919" s="119" t="s">
        <v>43</v>
      </c>
      <c r="O1919" s="120" t="s">
        <v>905</v>
      </c>
      <c r="P1919" s="122">
        <v>165000026</v>
      </c>
      <c r="Q1919" s="122">
        <v>180000026</v>
      </c>
      <c r="R1919" s="122">
        <v>0</v>
      </c>
      <c r="S1919" s="122">
        <v>0</v>
      </c>
      <c r="T1919" s="122">
        <v>0</v>
      </c>
      <c r="U1919" s="122">
        <v>0</v>
      </c>
      <c r="V1919" s="122">
        <v>0</v>
      </c>
      <c r="W1919" s="122">
        <v>0</v>
      </c>
      <c r="X1919" s="122">
        <v>0</v>
      </c>
      <c r="Y1919" s="122">
        <v>0</v>
      </c>
      <c r="Z1919" s="122">
        <v>0</v>
      </c>
      <c r="AA1919" s="122">
        <v>0</v>
      </c>
      <c r="AB1919" s="122">
        <v>0</v>
      </c>
      <c r="AC1919" s="122">
        <v>0</v>
      </c>
      <c r="AD1919" s="121"/>
    </row>
    <row r="1920" spans="14:79" ht="12" customHeight="1">
      <c r="N1920" s="119" t="s">
        <v>43</v>
      </c>
      <c r="O1920" s="120" t="s">
        <v>1096</v>
      </c>
      <c r="P1920" s="122">
        <v>145000026</v>
      </c>
      <c r="Q1920" s="122">
        <v>160000026</v>
      </c>
      <c r="R1920" s="122">
        <v>170000026</v>
      </c>
      <c r="S1920" s="122">
        <v>175000026</v>
      </c>
      <c r="T1920" s="122">
        <v>0</v>
      </c>
      <c r="U1920" s="122">
        <v>0</v>
      </c>
      <c r="V1920" s="122">
        <v>0</v>
      </c>
      <c r="W1920" s="122">
        <v>0</v>
      </c>
      <c r="X1920" s="122">
        <v>0</v>
      </c>
      <c r="Y1920" s="122">
        <v>0</v>
      </c>
      <c r="Z1920" s="122">
        <v>0</v>
      </c>
      <c r="AA1920" s="122">
        <v>0</v>
      </c>
      <c r="AB1920" s="122">
        <v>0</v>
      </c>
      <c r="AC1920" s="122">
        <v>0</v>
      </c>
      <c r="AD1920" s="121"/>
    </row>
    <row r="1921" spans="14:30" ht="12" customHeight="1">
      <c r="N1921" s="119" t="s">
        <v>43</v>
      </c>
      <c r="O1921" s="120" t="s">
        <v>489</v>
      </c>
      <c r="P1921" s="122">
        <v>0</v>
      </c>
      <c r="Q1921" s="122">
        <v>140000026</v>
      </c>
      <c r="R1921" s="122">
        <v>145000026</v>
      </c>
      <c r="S1921" s="122">
        <v>150000026</v>
      </c>
      <c r="T1921" s="122">
        <v>160000026</v>
      </c>
      <c r="U1921" s="122">
        <v>170000026</v>
      </c>
      <c r="V1921" s="122">
        <v>175000026</v>
      </c>
      <c r="W1921" s="122">
        <v>185000026</v>
      </c>
      <c r="X1921" s="122">
        <v>0</v>
      </c>
      <c r="Y1921" s="122">
        <v>0</v>
      </c>
      <c r="Z1921" s="122">
        <v>0</v>
      </c>
      <c r="AA1921" s="122">
        <v>0</v>
      </c>
      <c r="AB1921" s="122">
        <v>0</v>
      </c>
      <c r="AC1921" s="122">
        <v>0</v>
      </c>
      <c r="AD1921" s="121"/>
    </row>
    <row r="1922" spans="14:30" ht="12" customHeight="1">
      <c r="N1922" s="119" t="s">
        <v>43</v>
      </c>
      <c r="O1922" s="120" t="s">
        <v>1097</v>
      </c>
      <c r="P1922" s="122">
        <v>0</v>
      </c>
      <c r="Q1922" s="122">
        <v>130000026</v>
      </c>
      <c r="R1922" s="122">
        <v>135000026</v>
      </c>
      <c r="S1922" s="122">
        <v>140000026</v>
      </c>
      <c r="T1922" s="122">
        <v>150000026</v>
      </c>
      <c r="U1922" s="122">
        <v>160000026</v>
      </c>
      <c r="V1922" s="122">
        <v>170000026</v>
      </c>
      <c r="W1922" s="122">
        <v>185000026</v>
      </c>
      <c r="X1922" s="122">
        <v>0</v>
      </c>
      <c r="Y1922" s="122">
        <v>0</v>
      </c>
      <c r="Z1922" s="122">
        <v>0</v>
      </c>
      <c r="AA1922" s="122">
        <v>0</v>
      </c>
      <c r="AB1922" s="122">
        <v>0</v>
      </c>
      <c r="AC1922" s="122">
        <v>0</v>
      </c>
      <c r="AD1922" s="121"/>
    </row>
    <row r="1923" spans="14:30" ht="12" customHeight="1">
      <c r="N1923" s="119" t="s">
        <v>43</v>
      </c>
      <c r="O1923" s="120" t="s">
        <v>603</v>
      </c>
      <c r="P1923" s="122">
        <v>0</v>
      </c>
      <c r="Q1923" s="122">
        <v>120000026</v>
      </c>
      <c r="R1923" s="122">
        <v>130000026</v>
      </c>
      <c r="S1923" s="122">
        <v>140000026</v>
      </c>
      <c r="T1923" s="122">
        <v>160000026</v>
      </c>
      <c r="U1923" s="122">
        <v>170000026</v>
      </c>
      <c r="V1923" s="122">
        <v>0</v>
      </c>
      <c r="W1923" s="122">
        <v>0</v>
      </c>
      <c r="X1923" s="122">
        <v>0</v>
      </c>
      <c r="Y1923" s="122">
        <v>0</v>
      </c>
      <c r="Z1923" s="122">
        <v>0</v>
      </c>
      <c r="AA1923" s="122">
        <v>0</v>
      </c>
      <c r="AB1923" s="122">
        <v>0</v>
      </c>
      <c r="AC1923" s="122">
        <v>0</v>
      </c>
      <c r="AD1923" s="121"/>
    </row>
    <row r="1924" spans="14:30" ht="12" customHeight="1">
      <c r="N1924" s="119" t="s">
        <v>43</v>
      </c>
      <c r="O1924" s="120" t="s">
        <v>827</v>
      </c>
      <c r="P1924" s="122">
        <v>0</v>
      </c>
      <c r="Q1924" s="122">
        <v>150000026</v>
      </c>
      <c r="R1924" s="122">
        <v>160000026</v>
      </c>
      <c r="S1924" s="122">
        <v>170000026</v>
      </c>
      <c r="T1924" s="122">
        <v>180000026</v>
      </c>
      <c r="U1924" s="122">
        <v>190000026</v>
      </c>
      <c r="V1924" s="122">
        <v>200000026</v>
      </c>
      <c r="W1924" s="122">
        <v>215000026</v>
      </c>
      <c r="X1924" s="122">
        <v>0</v>
      </c>
      <c r="Y1924" s="122">
        <v>0</v>
      </c>
      <c r="Z1924" s="122">
        <v>0</v>
      </c>
      <c r="AA1924" s="122">
        <v>0</v>
      </c>
      <c r="AB1924" s="122">
        <v>0</v>
      </c>
      <c r="AC1924" s="122">
        <v>0</v>
      </c>
      <c r="AD1924" s="121"/>
    </row>
    <row r="1925" spans="14:30" ht="12" customHeight="1">
      <c r="N1925" s="119" t="s">
        <v>43</v>
      </c>
      <c r="O1925" s="120" t="s">
        <v>2008</v>
      </c>
      <c r="P1925" s="122">
        <v>0</v>
      </c>
      <c r="Q1925" s="122">
        <v>135000026</v>
      </c>
      <c r="R1925" s="122">
        <v>150000026</v>
      </c>
      <c r="S1925" s="122">
        <v>165000026</v>
      </c>
      <c r="T1925" s="122">
        <v>175000026</v>
      </c>
      <c r="U1925" s="122">
        <v>185000026</v>
      </c>
      <c r="V1925" s="122">
        <v>195000026</v>
      </c>
      <c r="W1925" s="122">
        <v>215000026</v>
      </c>
      <c r="X1925" s="122">
        <v>0</v>
      </c>
      <c r="Y1925" s="122">
        <v>0</v>
      </c>
      <c r="Z1925" s="122">
        <v>0</v>
      </c>
      <c r="AA1925" s="122">
        <v>0</v>
      </c>
      <c r="AB1925" s="122">
        <v>0</v>
      </c>
      <c r="AC1925" s="122">
        <v>0</v>
      </c>
      <c r="AD1925" s="121"/>
    </row>
    <row r="1926" spans="14:30" ht="12" customHeight="1">
      <c r="N1926" s="119" t="s">
        <v>43</v>
      </c>
      <c r="O1926" s="120" t="s">
        <v>423</v>
      </c>
      <c r="P1926" s="122">
        <v>0</v>
      </c>
      <c r="Q1926" s="122">
        <v>135000026</v>
      </c>
      <c r="R1926" s="122">
        <v>150000026</v>
      </c>
      <c r="S1926" s="122">
        <v>165000026</v>
      </c>
      <c r="T1926" s="122">
        <v>175000026</v>
      </c>
      <c r="U1926" s="122">
        <v>185000026</v>
      </c>
      <c r="V1926" s="122">
        <v>195000026</v>
      </c>
      <c r="W1926" s="122">
        <v>215000026</v>
      </c>
      <c r="X1926" s="122">
        <v>0</v>
      </c>
      <c r="Y1926" s="122">
        <v>0</v>
      </c>
      <c r="Z1926" s="122">
        <v>0</v>
      </c>
      <c r="AA1926" s="122">
        <v>0</v>
      </c>
      <c r="AB1926" s="122">
        <v>0</v>
      </c>
      <c r="AC1926" s="122">
        <v>0</v>
      </c>
      <c r="AD1926" s="121"/>
    </row>
    <row r="1927" spans="14:30" ht="12" customHeight="1">
      <c r="N1927" s="119" t="s">
        <v>43</v>
      </c>
      <c r="O1927" s="120" t="s">
        <v>435</v>
      </c>
      <c r="P1927" s="122">
        <v>0</v>
      </c>
      <c r="Q1927" s="122">
        <v>135000026</v>
      </c>
      <c r="R1927" s="122">
        <v>145000026</v>
      </c>
      <c r="S1927" s="122">
        <v>160000026</v>
      </c>
      <c r="T1927" s="122">
        <v>175000026</v>
      </c>
      <c r="U1927" s="122">
        <v>185000026</v>
      </c>
      <c r="V1927" s="122">
        <v>195000026</v>
      </c>
      <c r="W1927" s="122">
        <v>210000026</v>
      </c>
      <c r="X1927" s="122">
        <v>0</v>
      </c>
      <c r="Y1927" s="122">
        <v>0</v>
      </c>
      <c r="Z1927" s="122">
        <v>0</v>
      </c>
      <c r="AA1927" s="122">
        <v>0</v>
      </c>
      <c r="AB1927" s="122">
        <v>0</v>
      </c>
      <c r="AC1927" s="122">
        <v>0</v>
      </c>
      <c r="AD1927" s="121"/>
    </row>
    <row r="1928" spans="14:30" ht="12" customHeight="1">
      <c r="N1928" s="119" t="s">
        <v>43</v>
      </c>
      <c r="O1928" s="120" t="s">
        <v>1202</v>
      </c>
      <c r="P1928" s="122">
        <v>165000026</v>
      </c>
      <c r="Q1928" s="122">
        <v>180000026</v>
      </c>
      <c r="R1928" s="122">
        <v>0</v>
      </c>
      <c r="S1928" s="122">
        <v>0</v>
      </c>
      <c r="T1928" s="122">
        <v>0</v>
      </c>
      <c r="U1928" s="122">
        <v>0</v>
      </c>
      <c r="V1928" s="122">
        <v>0</v>
      </c>
      <c r="W1928" s="122">
        <v>0</v>
      </c>
      <c r="X1928" s="122">
        <v>0</v>
      </c>
      <c r="Y1928" s="122">
        <v>0</v>
      </c>
      <c r="Z1928" s="122">
        <v>0</v>
      </c>
      <c r="AA1928" s="122">
        <v>0</v>
      </c>
      <c r="AB1928" s="122">
        <v>0</v>
      </c>
      <c r="AC1928" s="122">
        <v>0</v>
      </c>
      <c r="AD1928" s="121"/>
    </row>
    <row r="1929" spans="14:30" ht="12" customHeight="1">
      <c r="N1929" s="119" t="s">
        <v>43</v>
      </c>
      <c r="O1929" s="120" t="s">
        <v>1882</v>
      </c>
      <c r="P1929" s="122">
        <v>0</v>
      </c>
      <c r="Q1929" s="122">
        <v>120000026</v>
      </c>
      <c r="R1929" s="122">
        <v>130000026</v>
      </c>
      <c r="S1929" s="122">
        <v>140000026</v>
      </c>
      <c r="T1929" s="122">
        <v>150000026</v>
      </c>
      <c r="U1929" s="122">
        <v>160000026</v>
      </c>
      <c r="V1929" s="122">
        <v>175000026</v>
      </c>
      <c r="W1929" s="122">
        <v>190000026</v>
      </c>
      <c r="X1929" s="122">
        <v>0</v>
      </c>
      <c r="Y1929" s="122">
        <v>0</v>
      </c>
      <c r="Z1929" s="122">
        <v>0</v>
      </c>
      <c r="AA1929" s="122">
        <v>0</v>
      </c>
      <c r="AB1929" s="122">
        <v>0</v>
      </c>
      <c r="AC1929" s="122">
        <v>0</v>
      </c>
      <c r="AD1929" s="121"/>
    </row>
    <row r="1930" spans="14:30" ht="12" customHeight="1">
      <c r="N1930" s="119" t="s">
        <v>43</v>
      </c>
      <c r="O1930" s="120" t="s">
        <v>1617</v>
      </c>
      <c r="P1930" s="122">
        <v>130000026</v>
      </c>
      <c r="Q1930" s="122">
        <v>140000026</v>
      </c>
      <c r="R1930" s="122">
        <v>150000026</v>
      </c>
      <c r="S1930" s="122">
        <v>155000026</v>
      </c>
      <c r="T1930" s="122">
        <v>160000026</v>
      </c>
      <c r="U1930" s="122">
        <v>165000026</v>
      </c>
      <c r="V1930" s="122">
        <v>0</v>
      </c>
      <c r="W1930" s="122">
        <v>0</v>
      </c>
      <c r="X1930" s="122">
        <v>0</v>
      </c>
      <c r="Y1930" s="122">
        <v>0</v>
      </c>
      <c r="Z1930" s="122">
        <v>0</v>
      </c>
      <c r="AA1930" s="122">
        <v>0</v>
      </c>
      <c r="AB1930" s="122">
        <v>0</v>
      </c>
      <c r="AC1930" s="122">
        <v>0</v>
      </c>
      <c r="AD1930" s="121"/>
    </row>
    <row r="1931" spans="14:30" ht="12" customHeight="1">
      <c r="N1931" s="119" t="s">
        <v>43</v>
      </c>
      <c r="O1931" s="120" t="s">
        <v>729</v>
      </c>
      <c r="P1931" s="122">
        <v>135000026</v>
      </c>
      <c r="Q1931" s="122">
        <v>150000026</v>
      </c>
      <c r="R1931" s="122">
        <v>0</v>
      </c>
      <c r="S1931" s="122">
        <v>0</v>
      </c>
      <c r="T1931" s="122">
        <v>0</v>
      </c>
      <c r="U1931" s="122">
        <v>0</v>
      </c>
      <c r="V1931" s="122">
        <v>0</v>
      </c>
      <c r="W1931" s="122">
        <v>0</v>
      </c>
      <c r="X1931" s="122">
        <v>0</v>
      </c>
      <c r="Y1931" s="122">
        <v>0</v>
      </c>
      <c r="Z1931" s="122">
        <v>0</v>
      </c>
      <c r="AA1931" s="122">
        <v>0</v>
      </c>
      <c r="AB1931" s="122">
        <v>0</v>
      </c>
      <c r="AC1931" s="122">
        <v>0</v>
      </c>
      <c r="AD1931" s="121"/>
    </row>
    <row r="1932" spans="14:30" ht="12" customHeight="1">
      <c r="N1932" s="119" t="s">
        <v>48</v>
      </c>
      <c r="O1932" s="120" t="s">
        <v>2642</v>
      </c>
      <c r="P1932" s="122">
        <v>0</v>
      </c>
      <c r="Q1932" s="122">
        <v>0</v>
      </c>
      <c r="R1932" s="122">
        <v>0</v>
      </c>
      <c r="S1932" s="122">
        <v>0</v>
      </c>
      <c r="T1932" s="122">
        <v>0</v>
      </c>
      <c r="U1932" s="122">
        <v>0</v>
      </c>
      <c r="V1932" s="122">
        <v>115000026</v>
      </c>
      <c r="W1932" s="122">
        <v>125000026</v>
      </c>
      <c r="X1932" s="122">
        <v>130000026</v>
      </c>
      <c r="Y1932" s="122">
        <v>0</v>
      </c>
      <c r="Z1932" s="122">
        <v>0</v>
      </c>
      <c r="AA1932" s="122">
        <v>0</v>
      </c>
      <c r="AB1932" s="122">
        <v>0</v>
      </c>
      <c r="AC1932" s="122">
        <v>0</v>
      </c>
      <c r="AD1932" s="121"/>
    </row>
    <row r="1933" spans="14:30" ht="12" customHeight="1">
      <c r="N1933" s="119" t="s">
        <v>48</v>
      </c>
      <c r="O1933" s="120" t="s">
        <v>1466</v>
      </c>
      <c r="P1933" s="122">
        <v>100000026</v>
      </c>
      <c r="Q1933" s="122">
        <v>105000026</v>
      </c>
      <c r="R1933" s="122">
        <v>110000026</v>
      </c>
      <c r="S1933" s="122">
        <v>115000025</v>
      </c>
      <c r="T1933" s="122">
        <v>120000026</v>
      </c>
      <c r="U1933" s="122">
        <v>130000025</v>
      </c>
      <c r="V1933" s="122">
        <v>140000026</v>
      </c>
      <c r="W1933" s="122">
        <v>150000026</v>
      </c>
      <c r="X1933" s="122">
        <v>160000026</v>
      </c>
      <c r="Y1933" s="122">
        <v>170000026</v>
      </c>
      <c r="Z1933" s="122">
        <v>175000026</v>
      </c>
      <c r="AA1933" s="122">
        <v>180000026</v>
      </c>
      <c r="AB1933" s="122">
        <v>190000026</v>
      </c>
      <c r="AC1933" s="122">
        <v>205000026</v>
      </c>
      <c r="AD1933" s="121"/>
    </row>
    <row r="1934" spans="14:30" ht="12" customHeight="1">
      <c r="N1934" s="119" t="s">
        <v>48</v>
      </c>
      <c r="O1934" s="120" t="s">
        <v>1555</v>
      </c>
      <c r="P1934" s="122">
        <v>95000026</v>
      </c>
      <c r="Q1934" s="122">
        <v>100000026</v>
      </c>
      <c r="R1934" s="122">
        <v>105000026</v>
      </c>
      <c r="S1934" s="122">
        <v>110000026</v>
      </c>
      <c r="T1934" s="122">
        <v>115000025</v>
      </c>
      <c r="U1934" s="122">
        <v>120000026</v>
      </c>
      <c r="V1934" s="122">
        <v>130000025</v>
      </c>
      <c r="W1934" s="122">
        <v>140000026</v>
      </c>
      <c r="X1934" s="122">
        <v>150000026</v>
      </c>
      <c r="Y1934" s="122">
        <v>160000026</v>
      </c>
      <c r="Z1934" s="122">
        <v>170000026</v>
      </c>
      <c r="AA1934" s="122">
        <v>175000026</v>
      </c>
      <c r="AB1934" s="122">
        <v>180000026</v>
      </c>
      <c r="AC1934" s="122">
        <v>200000026</v>
      </c>
      <c r="AD1934" s="121"/>
    </row>
    <row r="1935" spans="14:30" ht="12" customHeight="1">
      <c r="N1935" s="119" t="s">
        <v>48</v>
      </c>
      <c r="O1935" s="120" t="s">
        <v>2042</v>
      </c>
      <c r="P1935" s="122">
        <v>0</v>
      </c>
      <c r="Q1935" s="122">
        <v>0</v>
      </c>
      <c r="R1935" s="122">
        <v>0</v>
      </c>
      <c r="S1935" s="122">
        <v>0</v>
      </c>
      <c r="T1935" s="122">
        <v>115000026</v>
      </c>
      <c r="U1935" s="122">
        <v>125000026</v>
      </c>
      <c r="V1935" s="122">
        <v>130000026</v>
      </c>
      <c r="W1935" s="122">
        <v>0</v>
      </c>
      <c r="X1935" s="122">
        <v>0</v>
      </c>
      <c r="Y1935" s="122">
        <v>0</v>
      </c>
      <c r="Z1935" s="122">
        <v>0</v>
      </c>
      <c r="AA1935" s="122">
        <v>0</v>
      </c>
      <c r="AB1935" s="122">
        <v>0</v>
      </c>
      <c r="AC1935" s="122">
        <v>0</v>
      </c>
      <c r="AD1935" s="121"/>
    </row>
    <row r="1936" spans="14:30" ht="12" customHeight="1">
      <c r="N1936" s="119" t="s">
        <v>48</v>
      </c>
      <c r="O1936" s="120" t="s">
        <v>1967</v>
      </c>
      <c r="P1936" s="122">
        <v>0</v>
      </c>
      <c r="Q1936" s="122">
        <v>0</v>
      </c>
      <c r="R1936" s="122">
        <v>0</v>
      </c>
      <c r="S1936" s="122">
        <v>0</v>
      </c>
      <c r="T1936" s="122">
        <v>0</v>
      </c>
      <c r="U1936" s="122">
        <v>0</v>
      </c>
      <c r="V1936" s="122">
        <v>0</v>
      </c>
      <c r="W1936" s="122">
        <v>170000026</v>
      </c>
      <c r="X1936" s="122">
        <v>175000026</v>
      </c>
      <c r="Y1936" s="122">
        <v>180000026</v>
      </c>
      <c r="Z1936" s="122">
        <v>185000026</v>
      </c>
      <c r="AA1936" s="122">
        <v>190000026</v>
      </c>
      <c r="AB1936" s="122">
        <v>200000026</v>
      </c>
      <c r="AC1936" s="122">
        <v>0</v>
      </c>
      <c r="AD1936" s="121"/>
    </row>
    <row r="1937" spans="14:30" ht="12" customHeight="1">
      <c r="N1937" s="119" t="s">
        <v>48</v>
      </c>
      <c r="O1937" s="120" t="s">
        <v>1793</v>
      </c>
      <c r="P1937" s="122">
        <v>0</v>
      </c>
      <c r="Q1937" s="122">
        <v>0</v>
      </c>
      <c r="R1937" s="122">
        <v>0</v>
      </c>
      <c r="S1937" s="122">
        <v>0</v>
      </c>
      <c r="T1937" s="122">
        <v>0</v>
      </c>
      <c r="U1937" s="122">
        <v>0</v>
      </c>
      <c r="V1937" s="122">
        <v>0</v>
      </c>
      <c r="W1937" s="122">
        <v>160000025</v>
      </c>
      <c r="X1937" s="122">
        <v>170000026</v>
      </c>
      <c r="Y1937" s="122">
        <v>175000026</v>
      </c>
      <c r="Z1937" s="122">
        <v>180000026</v>
      </c>
      <c r="AA1937" s="122">
        <v>185000026</v>
      </c>
      <c r="AB1937" s="122">
        <v>190000026</v>
      </c>
      <c r="AC1937" s="122">
        <v>0</v>
      </c>
      <c r="AD1937" s="121"/>
    </row>
    <row r="1938" spans="14:30" ht="12" customHeight="1">
      <c r="N1938" s="119" t="s">
        <v>48</v>
      </c>
      <c r="O1938" s="120" t="s">
        <v>1556</v>
      </c>
      <c r="P1938" s="122">
        <v>90000026</v>
      </c>
      <c r="Q1938" s="122">
        <v>100000026</v>
      </c>
      <c r="R1938" s="122">
        <v>105000026</v>
      </c>
      <c r="S1938" s="122">
        <v>110000026</v>
      </c>
      <c r="T1938" s="122">
        <v>115000026</v>
      </c>
      <c r="U1938" s="122">
        <v>120000026</v>
      </c>
      <c r="V1938" s="122">
        <v>135000026</v>
      </c>
      <c r="W1938" s="122">
        <v>145000026</v>
      </c>
      <c r="X1938" s="122">
        <v>155000026</v>
      </c>
      <c r="Y1938" s="122">
        <v>170000026</v>
      </c>
      <c r="Z1938" s="122">
        <v>180000026</v>
      </c>
      <c r="AA1938" s="122">
        <v>185000026</v>
      </c>
      <c r="AB1938" s="122">
        <v>190000026</v>
      </c>
      <c r="AC1938" s="122">
        <v>210000026</v>
      </c>
      <c r="AD1938" s="121"/>
    </row>
    <row r="1939" spans="14:30" ht="12" customHeight="1">
      <c r="N1939" s="119" t="s">
        <v>48</v>
      </c>
      <c r="O1939" s="120" t="s">
        <v>2137</v>
      </c>
      <c r="P1939" s="122">
        <v>90000026</v>
      </c>
      <c r="Q1939" s="122">
        <v>100000026</v>
      </c>
      <c r="R1939" s="122">
        <v>105000026</v>
      </c>
      <c r="S1939" s="122">
        <v>110000026</v>
      </c>
      <c r="T1939" s="122">
        <v>115000026</v>
      </c>
      <c r="U1939" s="122">
        <v>120000026</v>
      </c>
      <c r="V1939" s="122">
        <v>135000026</v>
      </c>
      <c r="W1939" s="122">
        <v>145000026</v>
      </c>
      <c r="X1939" s="122">
        <v>155000026</v>
      </c>
      <c r="Y1939" s="122">
        <v>170000026</v>
      </c>
      <c r="Z1939" s="122">
        <v>180000026</v>
      </c>
      <c r="AA1939" s="122">
        <v>185000026</v>
      </c>
      <c r="AB1939" s="122">
        <v>190000026</v>
      </c>
      <c r="AC1939" s="122">
        <v>210000026</v>
      </c>
      <c r="AD1939" s="121"/>
    </row>
    <row r="1940" spans="14:30" ht="12" customHeight="1">
      <c r="N1940" s="119" t="s">
        <v>48</v>
      </c>
      <c r="O1940" s="120" t="s">
        <v>1557</v>
      </c>
      <c r="P1940" s="122">
        <v>85000026</v>
      </c>
      <c r="Q1940" s="122">
        <v>90000026</v>
      </c>
      <c r="R1940" s="122">
        <v>100000026</v>
      </c>
      <c r="S1940" s="122">
        <v>105000026</v>
      </c>
      <c r="T1940" s="122">
        <v>110000026</v>
      </c>
      <c r="U1940" s="122">
        <v>115000026</v>
      </c>
      <c r="V1940" s="122">
        <v>120000026</v>
      </c>
      <c r="W1940" s="122">
        <v>135000026</v>
      </c>
      <c r="X1940" s="122">
        <v>145000026</v>
      </c>
      <c r="Y1940" s="122">
        <v>155000026</v>
      </c>
      <c r="Z1940" s="122">
        <v>170000026</v>
      </c>
      <c r="AA1940" s="122">
        <v>180000026</v>
      </c>
      <c r="AB1940" s="122">
        <v>185000026</v>
      </c>
      <c r="AC1940" s="122">
        <v>190000026</v>
      </c>
      <c r="AD1940" s="121"/>
    </row>
    <row r="1941" spans="14:30" ht="12" customHeight="1">
      <c r="N1941" s="119" t="s">
        <v>48</v>
      </c>
      <c r="O1941" s="120" t="s">
        <v>2498</v>
      </c>
      <c r="P1941" s="122">
        <v>85000026</v>
      </c>
      <c r="Q1941" s="122">
        <v>90000026</v>
      </c>
      <c r="R1941" s="122">
        <v>100000026</v>
      </c>
      <c r="S1941" s="122">
        <v>105000026</v>
      </c>
      <c r="T1941" s="122">
        <v>110000026</v>
      </c>
      <c r="U1941" s="122">
        <v>115000026</v>
      </c>
      <c r="V1941" s="122">
        <v>120000026</v>
      </c>
      <c r="W1941" s="122">
        <v>135000026</v>
      </c>
      <c r="X1941" s="122">
        <v>145000026</v>
      </c>
      <c r="Y1941" s="122">
        <v>155000026</v>
      </c>
      <c r="Z1941" s="122">
        <v>170000026</v>
      </c>
      <c r="AA1941" s="122">
        <v>180000026</v>
      </c>
      <c r="AB1941" s="122">
        <v>185000026</v>
      </c>
      <c r="AC1941" s="122">
        <v>190000026</v>
      </c>
      <c r="AD1941" s="121"/>
    </row>
    <row r="1942" spans="14:30" ht="12" customHeight="1">
      <c r="N1942" s="119" t="s">
        <v>48</v>
      </c>
      <c r="O1942" s="120" t="s">
        <v>2799</v>
      </c>
      <c r="P1942" s="122">
        <v>0</v>
      </c>
      <c r="Q1942" s="122">
        <v>0</v>
      </c>
      <c r="R1942" s="122">
        <v>0</v>
      </c>
      <c r="S1942" s="122">
        <v>0</v>
      </c>
      <c r="T1942" s="122">
        <v>0</v>
      </c>
      <c r="U1942" s="122">
        <v>0</v>
      </c>
      <c r="V1942" s="122">
        <v>0</v>
      </c>
      <c r="W1942" s="122">
        <v>0</v>
      </c>
      <c r="X1942" s="122">
        <v>0</v>
      </c>
      <c r="Y1942" s="122">
        <v>0</v>
      </c>
      <c r="Z1942" s="122">
        <v>195000026</v>
      </c>
      <c r="AA1942" s="122">
        <v>205000026</v>
      </c>
      <c r="AB1942" s="122">
        <v>215000026</v>
      </c>
      <c r="AC1942" s="122">
        <v>225000026</v>
      </c>
      <c r="AD1942" s="121"/>
    </row>
    <row r="1943" spans="14:30" ht="12" customHeight="1">
      <c r="N1943" s="119" t="s">
        <v>48</v>
      </c>
      <c r="O1943" s="120" t="s">
        <v>1829</v>
      </c>
      <c r="P1943" s="122">
        <v>0</v>
      </c>
      <c r="Q1943" s="122">
        <v>0</v>
      </c>
      <c r="R1943" s="122">
        <v>0</v>
      </c>
      <c r="S1943" s="122">
        <v>0</v>
      </c>
      <c r="T1943" s="122">
        <v>0</v>
      </c>
      <c r="U1943" s="122">
        <v>0</v>
      </c>
      <c r="V1943" s="122">
        <v>0</v>
      </c>
      <c r="W1943" s="122">
        <v>165000026</v>
      </c>
      <c r="X1943" s="122">
        <v>175000026</v>
      </c>
      <c r="Y1943" s="122">
        <v>185000026</v>
      </c>
      <c r="Z1943" s="122">
        <v>195000026</v>
      </c>
      <c r="AA1943" s="122">
        <v>205000026</v>
      </c>
      <c r="AB1943" s="122">
        <v>215000026</v>
      </c>
      <c r="AC1943" s="122">
        <v>225000026</v>
      </c>
      <c r="AD1943" s="121"/>
    </row>
    <row r="1944" spans="14:30" ht="12" customHeight="1">
      <c r="N1944" s="119" t="s">
        <v>48</v>
      </c>
      <c r="O1944" s="120" t="s">
        <v>1871</v>
      </c>
      <c r="P1944" s="122">
        <v>0</v>
      </c>
      <c r="Q1944" s="122">
        <v>0</v>
      </c>
      <c r="R1944" s="122">
        <v>0</v>
      </c>
      <c r="S1944" s="122">
        <v>0</v>
      </c>
      <c r="T1944" s="122">
        <v>0</v>
      </c>
      <c r="U1944" s="122">
        <v>0</v>
      </c>
      <c r="V1944" s="122">
        <v>0</v>
      </c>
      <c r="W1944" s="122">
        <v>150000026</v>
      </c>
      <c r="X1944" s="122">
        <v>170000026</v>
      </c>
      <c r="Y1944" s="122">
        <v>185000026</v>
      </c>
      <c r="Z1944" s="122">
        <v>190000026</v>
      </c>
      <c r="AA1944" s="122">
        <v>195000026</v>
      </c>
      <c r="AB1944" s="122">
        <v>200000026</v>
      </c>
      <c r="AC1944" s="122">
        <v>215000026</v>
      </c>
      <c r="AD1944" s="121"/>
    </row>
    <row r="1945" spans="14:30" ht="12" customHeight="1">
      <c r="N1945" s="119" t="s">
        <v>48</v>
      </c>
      <c r="O1945" s="120" t="s">
        <v>109</v>
      </c>
      <c r="P1945" s="122">
        <v>0</v>
      </c>
      <c r="Q1945" s="122">
        <v>0</v>
      </c>
      <c r="R1945" s="122">
        <v>60000026</v>
      </c>
      <c r="S1945" s="122">
        <v>65000026</v>
      </c>
      <c r="T1945" s="122">
        <v>70000026</v>
      </c>
      <c r="U1945" s="122">
        <v>75000026</v>
      </c>
      <c r="V1945" s="122">
        <v>80000026</v>
      </c>
      <c r="W1945" s="122">
        <v>85000026</v>
      </c>
      <c r="X1945" s="122">
        <v>90000026</v>
      </c>
      <c r="Y1945" s="122">
        <v>95000026</v>
      </c>
      <c r="Z1945" s="122">
        <v>0</v>
      </c>
      <c r="AA1945" s="122">
        <v>0</v>
      </c>
      <c r="AB1945" s="122">
        <v>0</v>
      </c>
      <c r="AC1945" s="122">
        <v>0</v>
      </c>
      <c r="AD1945" s="121"/>
    </row>
    <row r="1946" spans="14:30" ht="12" customHeight="1">
      <c r="N1946" s="119" t="s">
        <v>48</v>
      </c>
      <c r="O1946" s="120" t="s">
        <v>49</v>
      </c>
      <c r="P1946" s="122">
        <v>0</v>
      </c>
      <c r="Q1946" s="122">
        <v>0</v>
      </c>
      <c r="R1946" s="122">
        <v>60000026</v>
      </c>
      <c r="S1946" s="122">
        <v>65000026</v>
      </c>
      <c r="T1946" s="122">
        <v>70000026</v>
      </c>
      <c r="U1946" s="122">
        <v>75000026</v>
      </c>
      <c r="V1946" s="122">
        <v>80000026</v>
      </c>
      <c r="W1946" s="122">
        <v>85000026</v>
      </c>
      <c r="X1946" s="122">
        <v>90000026</v>
      </c>
      <c r="Y1946" s="122">
        <v>95000026</v>
      </c>
      <c r="Z1946" s="122">
        <v>0</v>
      </c>
      <c r="AA1946" s="122">
        <v>0</v>
      </c>
      <c r="AB1946" s="122">
        <v>0</v>
      </c>
      <c r="AC1946" s="122">
        <v>0</v>
      </c>
      <c r="AD1946" s="121"/>
    </row>
    <row r="1947" spans="14:30" ht="12" customHeight="1">
      <c r="N1947" s="119" t="s">
        <v>48</v>
      </c>
      <c r="O1947" s="120" t="s">
        <v>688</v>
      </c>
      <c r="P1947" s="122">
        <v>90000026</v>
      </c>
      <c r="Q1947" s="122">
        <v>95000026</v>
      </c>
      <c r="R1947" s="122">
        <v>105000026</v>
      </c>
      <c r="S1947" s="122">
        <v>110000026</v>
      </c>
      <c r="T1947" s="122">
        <v>120000026</v>
      </c>
      <c r="U1947" s="122">
        <v>125000026</v>
      </c>
      <c r="V1947" s="122">
        <v>130000026</v>
      </c>
      <c r="W1947" s="122">
        <v>135000026</v>
      </c>
      <c r="X1947" s="122">
        <v>140000026</v>
      </c>
      <c r="Y1947" s="122">
        <v>145000026</v>
      </c>
      <c r="Z1947" s="122">
        <v>160000026</v>
      </c>
      <c r="AA1947" s="122">
        <v>170000026</v>
      </c>
      <c r="AB1947" s="122">
        <v>0</v>
      </c>
      <c r="AC1947" s="122">
        <v>0</v>
      </c>
      <c r="AD1947" s="121"/>
    </row>
    <row r="1948" spans="14:30" ht="12" customHeight="1">
      <c r="N1948" s="119" t="s">
        <v>48</v>
      </c>
      <c r="O1948" s="120" t="s">
        <v>90</v>
      </c>
      <c r="P1948" s="122">
        <v>65000026</v>
      </c>
      <c r="Q1948" s="122">
        <v>70000026</v>
      </c>
      <c r="R1948" s="122">
        <v>75000026</v>
      </c>
      <c r="S1948" s="122">
        <v>80000026</v>
      </c>
      <c r="T1948" s="122">
        <v>85000026</v>
      </c>
      <c r="U1948" s="122">
        <v>90000026</v>
      </c>
      <c r="V1948" s="122">
        <v>95000026</v>
      </c>
      <c r="W1948" s="122">
        <v>100000026</v>
      </c>
      <c r="X1948" s="122">
        <v>105000026</v>
      </c>
      <c r="Y1948" s="122">
        <v>110000026</v>
      </c>
      <c r="Z1948" s="122">
        <v>0</v>
      </c>
      <c r="AA1948" s="122">
        <v>0</v>
      </c>
      <c r="AB1948" s="122">
        <v>0</v>
      </c>
      <c r="AC1948" s="122">
        <v>0</v>
      </c>
      <c r="AD1948" s="121"/>
    </row>
    <row r="1949" spans="14:30" ht="12" customHeight="1">
      <c r="N1949" s="119" t="s">
        <v>48</v>
      </c>
      <c r="O1949" s="120" t="s">
        <v>1203</v>
      </c>
      <c r="P1949" s="122">
        <v>0</v>
      </c>
      <c r="Q1949" s="122">
        <v>0</v>
      </c>
      <c r="R1949" s="122">
        <v>60000026</v>
      </c>
      <c r="S1949" s="122">
        <v>65000026</v>
      </c>
      <c r="T1949" s="122">
        <v>70000026</v>
      </c>
      <c r="U1949" s="122">
        <v>75000026</v>
      </c>
      <c r="V1949" s="122">
        <v>80000026</v>
      </c>
      <c r="W1949" s="122">
        <v>85000026</v>
      </c>
      <c r="X1949" s="122">
        <v>90000026</v>
      </c>
      <c r="Y1949" s="122">
        <v>95000026</v>
      </c>
      <c r="Z1949" s="122">
        <v>0</v>
      </c>
      <c r="AA1949" s="122">
        <v>0</v>
      </c>
      <c r="AB1949" s="122">
        <v>0</v>
      </c>
      <c r="AC1949" s="122">
        <v>0</v>
      </c>
      <c r="AD1949" s="121"/>
    </row>
    <row r="1950" spans="14:30" ht="12" customHeight="1">
      <c r="N1950" s="119" t="s">
        <v>48</v>
      </c>
      <c r="O1950" s="120" t="s">
        <v>91</v>
      </c>
      <c r="P1950" s="122">
        <v>0</v>
      </c>
      <c r="Q1950" s="122">
        <v>0</v>
      </c>
      <c r="R1950" s="122">
        <v>60000026</v>
      </c>
      <c r="S1950" s="122">
        <v>65000026</v>
      </c>
      <c r="T1950" s="122">
        <v>70000026</v>
      </c>
      <c r="U1950" s="122">
        <v>75000026</v>
      </c>
      <c r="V1950" s="122">
        <v>80000026</v>
      </c>
      <c r="W1950" s="122">
        <v>85000026</v>
      </c>
      <c r="X1950" s="122">
        <v>90000026</v>
      </c>
      <c r="Y1950" s="122">
        <v>95000026</v>
      </c>
      <c r="Z1950" s="122">
        <v>0</v>
      </c>
      <c r="AA1950" s="122">
        <v>0</v>
      </c>
      <c r="AB1950" s="122">
        <v>0</v>
      </c>
      <c r="AC1950" s="122">
        <v>0</v>
      </c>
      <c r="AD1950" s="121"/>
    </row>
    <row r="1951" spans="14:30" ht="12" customHeight="1">
      <c r="N1951" s="119" t="s">
        <v>48</v>
      </c>
      <c r="O1951" s="120" t="s">
        <v>92</v>
      </c>
      <c r="P1951" s="122">
        <v>0</v>
      </c>
      <c r="Q1951" s="122">
        <v>0</v>
      </c>
      <c r="R1951" s="122">
        <v>80000026</v>
      </c>
      <c r="S1951" s="122">
        <v>85000026</v>
      </c>
      <c r="T1951" s="122">
        <v>90000026</v>
      </c>
      <c r="U1951" s="122">
        <v>95000026</v>
      </c>
      <c r="V1951" s="122">
        <v>105000026</v>
      </c>
      <c r="W1951" s="122">
        <v>110000026</v>
      </c>
      <c r="X1951" s="122">
        <v>115000026</v>
      </c>
      <c r="Y1951" s="122">
        <v>120000026</v>
      </c>
      <c r="Z1951" s="122">
        <v>0</v>
      </c>
      <c r="AA1951" s="122">
        <v>0</v>
      </c>
      <c r="AB1951" s="122">
        <v>0</v>
      </c>
      <c r="AC1951" s="122">
        <v>0</v>
      </c>
      <c r="AD1951" s="121"/>
    </row>
    <row r="1952" spans="14:30" ht="12" customHeight="1">
      <c r="N1952" s="119" t="s">
        <v>48</v>
      </c>
      <c r="O1952" s="120" t="s">
        <v>122</v>
      </c>
      <c r="P1952" s="122">
        <v>0</v>
      </c>
      <c r="Q1952" s="122">
        <v>0</v>
      </c>
      <c r="R1952" s="122">
        <v>60000026</v>
      </c>
      <c r="S1952" s="122">
        <v>65000026</v>
      </c>
      <c r="T1952" s="122">
        <v>70000026</v>
      </c>
      <c r="U1952" s="122">
        <v>75000026</v>
      </c>
      <c r="V1952" s="122">
        <v>80000026</v>
      </c>
      <c r="W1952" s="122">
        <v>85000026</v>
      </c>
      <c r="X1952" s="122">
        <v>90000026</v>
      </c>
      <c r="Y1952" s="122">
        <v>95000026</v>
      </c>
      <c r="Z1952" s="122">
        <v>0</v>
      </c>
      <c r="AA1952" s="122">
        <v>0</v>
      </c>
      <c r="AB1952" s="122">
        <v>0</v>
      </c>
      <c r="AC1952" s="122">
        <v>0</v>
      </c>
      <c r="AD1952" s="121"/>
    </row>
    <row r="1953" spans="14:30" ht="12" customHeight="1">
      <c r="N1953" s="119" t="s">
        <v>48</v>
      </c>
      <c r="O1953" s="120" t="s">
        <v>730</v>
      </c>
      <c r="P1953" s="122">
        <v>0</v>
      </c>
      <c r="Q1953" s="122">
        <v>0</v>
      </c>
      <c r="R1953" s="122">
        <v>60000026</v>
      </c>
      <c r="S1953" s="122">
        <v>65000026</v>
      </c>
      <c r="T1953" s="122">
        <v>70000026</v>
      </c>
      <c r="U1953" s="122">
        <v>75000026</v>
      </c>
      <c r="V1953" s="122">
        <v>80000026</v>
      </c>
      <c r="W1953" s="122">
        <v>85000026</v>
      </c>
      <c r="X1953" s="122">
        <v>90000026</v>
      </c>
      <c r="Y1953" s="122">
        <v>95000026</v>
      </c>
      <c r="Z1953" s="122">
        <v>0</v>
      </c>
      <c r="AA1953" s="122">
        <v>0</v>
      </c>
      <c r="AB1953" s="122">
        <v>0</v>
      </c>
      <c r="AC1953" s="122">
        <v>0</v>
      </c>
      <c r="AD1953" s="121"/>
    </row>
    <row r="1954" spans="14:30" ht="12" customHeight="1">
      <c r="N1954" s="119" t="s">
        <v>48</v>
      </c>
      <c r="O1954" s="120" t="s">
        <v>324</v>
      </c>
      <c r="P1954" s="122">
        <v>0</v>
      </c>
      <c r="Q1954" s="122">
        <v>0</v>
      </c>
      <c r="R1954" s="122">
        <v>60000026</v>
      </c>
      <c r="S1954" s="122">
        <v>65000026</v>
      </c>
      <c r="T1954" s="122">
        <v>70000026</v>
      </c>
      <c r="U1954" s="122">
        <v>75000026</v>
      </c>
      <c r="V1954" s="122">
        <v>80000026</v>
      </c>
      <c r="W1954" s="122">
        <v>85000026</v>
      </c>
      <c r="X1954" s="122">
        <v>90000026</v>
      </c>
      <c r="Y1954" s="122">
        <v>95000026</v>
      </c>
      <c r="Z1954" s="122">
        <v>0</v>
      </c>
      <c r="AA1954" s="122">
        <v>0</v>
      </c>
      <c r="AB1954" s="122">
        <v>0</v>
      </c>
      <c r="AC1954" s="122">
        <v>0</v>
      </c>
      <c r="AD1954" s="121"/>
    </row>
    <row r="1955" spans="14:30" ht="12" customHeight="1">
      <c r="N1955" s="119" t="s">
        <v>48</v>
      </c>
      <c r="O1955" s="120" t="s">
        <v>123</v>
      </c>
      <c r="P1955" s="122">
        <v>0</v>
      </c>
      <c r="Q1955" s="122">
        <v>0</v>
      </c>
      <c r="R1955" s="122">
        <v>60000026</v>
      </c>
      <c r="S1955" s="122">
        <v>65000026</v>
      </c>
      <c r="T1955" s="122">
        <v>70000026</v>
      </c>
      <c r="U1955" s="122">
        <v>75000026</v>
      </c>
      <c r="V1955" s="122">
        <v>80000026</v>
      </c>
      <c r="W1955" s="122">
        <v>85000026</v>
      </c>
      <c r="X1955" s="122">
        <v>90000026</v>
      </c>
      <c r="Y1955" s="122">
        <v>95000026</v>
      </c>
      <c r="Z1955" s="122">
        <v>0</v>
      </c>
      <c r="AA1955" s="122">
        <v>0</v>
      </c>
      <c r="AB1955" s="122">
        <v>0</v>
      </c>
      <c r="AC1955" s="122">
        <v>0</v>
      </c>
      <c r="AD1955" s="121"/>
    </row>
    <row r="1956" spans="14:30" ht="12" customHeight="1">
      <c r="N1956" s="119" t="s">
        <v>48</v>
      </c>
      <c r="O1956" s="120" t="s">
        <v>640</v>
      </c>
      <c r="P1956" s="122">
        <v>0</v>
      </c>
      <c r="Q1956" s="122">
        <v>0</v>
      </c>
      <c r="R1956" s="122">
        <v>60000026</v>
      </c>
      <c r="S1956" s="122">
        <v>65000026</v>
      </c>
      <c r="T1956" s="122">
        <v>70000026</v>
      </c>
      <c r="U1956" s="122">
        <v>75000026</v>
      </c>
      <c r="V1956" s="122">
        <v>80000026</v>
      </c>
      <c r="W1956" s="122">
        <v>85000026</v>
      </c>
      <c r="X1956" s="122">
        <v>90000026</v>
      </c>
      <c r="Y1956" s="122">
        <v>95000026</v>
      </c>
      <c r="Z1956" s="122">
        <v>0</v>
      </c>
      <c r="AA1956" s="122">
        <v>0</v>
      </c>
      <c r="AB1956" s="122">
        <v>0</v>
      </c>
      <c r="AC1956" s="122">
        <v>0</v>
      </c>
      <c r="AD1956" s="121"/>
    </row>
    <row r="1957" spans="14:30" ht="12" customHeight="1">
      <c r="N1957" s="119" t="s">
        <v>48</v>
      </c>
      <c r="O1957" s="120" t="s">
        <v>110</v>
      </c>
      <c r="P1957" s="122">
        <v>0</v>
      </c>
      <c r="Q1957" s="122">
        <v>0</v>
      </c>
      <c r="R1957" s="122">
        <v>60000026</v>
      </c>
      <c r="S1957" s="122">
        <v>65000026</v>
      </c>
      <c r="T1957" s="122">
        <v>70000026</v>
      </c>
      <c r="U1957" s="122">
        <v>75000026</v>
      </c>
      <c r="V1957" s="122">
        <v>80000026</v>
      </c>
      <c r="W1957" s="122">
        <v>85000026</v>
      </c>
      <c r="X1957" s="122">
        <v>90000026</v>
      </c>
      <c r="Y1957" s="122">
        <v>95000026</v>
      </c>
      <c r="Z1957" s="122">
        <v>0</v>
      </c>
      <c r="AA1957" s="122">
        <v>0</v>
      </c>
      <c r="AB1957" s="122">
        <v>0</v>
      </c>
      <c r="AC1957" s="122">
        <v>0</v>
      </c>
      <c r="AD1957" s="121"/>
    </row>
    <row r="1958" spans="14:30" ht="12" customHeight="1">
      <c r="N1958" s="119" t="s">
        <v>48</v>
      </c>
      <c r="O1958" s="120" t="s">
        <v>111</v>
      </c>
      <c r="P1958" s="122">
        <v>0</v>
      </c>
      <c r="Q1958" s="122">
        <v>0</v>
      </c>
      <c r="R1958" s="122">
        <v>60000026</v>
      </c>
      <c r="S1958" s="122">
        <v>65000026</v>
      </c>
      <c r="T1958" s="122">
        <v>70000026</v>
      </c>
      <c r="U1958" s="122">
        <v>75000026</v>
      </c>
      <c r="V1958" s="122">
        <v>80000026</v>
      </c>
      <c r="W1958" s="122">
        <v>85000026</v>
      </c>
      <c r="X1958" s="122">
        <v>90000026</v>
      </c>
      <c r="Y1958" s="122">
        <v>95000026</v>
      </c>
      <c r="Z1958" s="122">
        <v>0</v>
      </c>
      <c r="AA1958" s="122">
        <v>0</v>
      </c>
      <c r="AB1958" s="122">
        <v>0</v>
      </c>
      <c r="AC1958" s="122">
        <v>0</v>
      </c>
      <c r="AD1958" s="121"/>
    </row>
    <row r="1959" spans="14:30" ht="12" customHeight="1">
      <c r="N1959" s="119" t="s">
        <v>48</v>
      </c>
      <c r="O1959" s="120" t="s">
        <v>431</v>
      </c>
      <c r="P1959" s="122">
        <v>0</v>
      </c>
      <c r="Q1959" s="122">
        <v>0</v>
      </c>
      <c r="R1959" s="122">
        <v>60000026</v>
      </c>
      <c r="S1959" s="122">
        <v>65000026</v>
      </c>
      <c r="T1959" s="122">
        <v>70000026</v>
      </c>
      <c r="U1959" s="122">
        <v>75000026</v>
      </c>
      <c r="V1959" s="122">
        <v>80000026</v>
      </c>
      <c r="W1959" s="122">
        <v>85000026</v>
      </c>
      <c r="X1959" s="122">
        <v>90000026</v>
      </c>
      <c r="Y1959" s="122">
        <v>95000026</v>
      </c>
      <c r="Z1959" s="122">
        <v>0</v>
      </c>
      <c r="AA1959" s="122">
        <v>0</v>
      </c>
      <c r="AB1959" s="122">
        <v>0</v>
      </c>
      <c r="AC1959" s="122">
        <v>0</v>
      </c>
      <c r="AD1959" s="121"/>
    </row>
    <row r="1960" spans="14:30" ht="12" customHeight="1">
      <c r="N1960" s="119" t="s">
        <v>48</v>
      </c>
      <c r="O1960" s="120" t="s">
        <v>1682</v>
      </c>
      <c r="P1960" s="122">
        <v>0</v>
      </c>
      <c r="Q1960" s="122">
        <v>0</v>
      </c>
      <c r="R1960" s="122">
        <v>60000026</v>
      </c>
      <c r="S1960" s="122">
        <v>65000026</v>
      </c>
      <c r="T1960" s="122">
        <v>70000026</v>
      </c>
      <c r="U1960" s="122">
        <v>75000026</v>
      </c>
      <c r="V1960" s="122">
        <v>80000026</v>
      </c>
      <c r="W1960" s="122">
        <v>85000026</v>
      </c>
      <c r="X1960" s="122">
        <v>90000026</v>
      </c>
      <c r="Y1960" s="122">
        <v>95000026</v>
      </c>
      <c r="Z1960" s="122">
        <v>105000026</v>
      </c>
      <c r="AA1960" s="122">
        <v>0</v>
      </c>
      <c r="AB1960" s="122">
        <v>0</v>
      </c>
      <c r="AC1960" s="122">
        <v>0</v>
      </c>
      <c r="AD1960" s="121"/>
    </row>
    <row r="1961" spans="14:30" ht="12" customHeight="1">
      <c r="N1961" s="119" t="s">
        <v>48</v>
      </c>
      <c r="O1961" s="120" t="s">
        <v>1666</v>
      </c>
      <c r="P1961" s="122">
        <v>0</v>
      </c>
      <c r="Q1961" s="122">
        <v>0</v>
      </c>
      <c r="R1961" s="122">
        <v>60000026</v>
      </c>
      <c r="S1961" s="122">
        <v>65000026</v>
      </c>
      <c r="T1961" s="122">
        <v>70000026</v>
      </c>
      <c r="U1961" s="122">
        <v>75000026</v>
      </c>
      <c r="V1961" s="122">
        <v>80000026</v>
      </c>
      <c r="W1961" s="122">
        <v>85000026</v>
      </c>
      <c r="X1961" s="122">
        <v>90000026</v>
      </c>
      <c r="Y1961" s="122">
        <v>95000026</v>
      </c>
      <c r="Z1961" s="122">
        <v>0</v>
      </c>
      <c r="AA1961" s="122">
        <v>0</v>
      </c>
      <c r="AB1961" s="122">
        <v>0</v>
      </c>
      <c r="AC1961" s="122">
        <v>0</v>
      </c>
      <c r="AD1961" s="121"/>
    </row>
    <row r="1962" spans="14:30" ht="12" customHeight="1">
      <c r="N1962" s="119" t="s">
        <v>48</v>
      </c>
      <c r="O1962" s="120" t="s">
        <v>2344</v>
      </c>
      <c r="P1962" s="122">
        <v>0</v>
      </c>
      <c r="Q1962" s="122">
        <v>0</v>
      </c>
      <c r="R1962" s="122">
        <v>60000026</v>
      </c>
      <c r="S1962" s="122">
        <v>65000026</v>
      </c>
      <c r="T1962" s="122">
        <v>70000026</v>
      </c>
      <c r="U1962" s="122">
        <v>75000026</v>
      </c>
      <c r="V1962" s="122">
        <v>80000026</v>
      </c>
      <c r="W1962" s="122">
        <v>85000026</v>
      </c>
      <c r="X1962" s="122">
        <v>90000026</v>
      </c>
      <c r="Y1962" s="122">
        <v>95000026</v>
      </c>
      <c r="Z1962" s="122">
        <v>0</v>
      </c>
      <c r="AA1962" s="122">
        <v>0</v>
      </c>
      <c r="AB1962" s="122">
        <v>0</v>
      </c>
      <c r="AC1962" s="122">
        <v>0</v>
      </c>
      <c r="AD1962" s="121"/>
    </row>
    <row r="1963" spans="14:30" ht="12" customHeight="1">
      <c r="N1963" s="119" t="s">
        <v>48</v>
      </c>
      <c r="O1963" s="120" t="s">
        <v>1579</v>
      </c>
      <c r="P1963" s="122">
        <v>0</v>
      </c>
      <c r="Q1963" s="122">
        <v>0</v>
      </c>
      <c r="R1963" s="122">
        <v>60000026</v>
      </c>
      <c r="S1963" s="122">
        <v>65000026</v>
      </c>
      <c r="T1963" s="122">
        <v>70000026</v>
      </c>
      <c r="U1963" s="122">
        <v>75000026</v>
      </c>
      <c r="V1963" s="122">
        <v>80000026</v>
      </c>
      <c r="W1963" s="122">
        <v>85000026</v>
      </c>
      <c r="X1963" s="122">
        <v>90000026</v>
      </c>
      <c r="Y1963" s="122">
        <v>95000026</v>
      </c>
      <c r="Z1963" s="122">
        <v>0</v>
      </c>
      <c r="AA1963" s="122">
        <v>0</v>
      </c>
      <c r="AB1963" s="122">
        <v>0</v>
      </c>
      <c r="AC1963" s="122">
        <v>0</v>
      </c>
      <c r="AD1963" s="121"/>
    </row>
    <row r="1964" spans="14:30" ht="12" customHeight="1">
      <c r="N1964" s="119" t="s">
        <v>48</v>
      </c>
      <c r="O1964" s="120" t="s">
        <v>1581</v>
      </c>
      <c r="P1964" s="122">
        <v>0</v>
      </c>
      <c r="Q1964" s="122">
        <v>70000026</v>
      </c>
      <c r="R1964" s="122">
        <v>75000026</v>
      </c>
      <c r="S1964" s="122">
        <v>80000026</v>
      </c>
      <c r="T1964" s="122">
        <v>85000026</v>
      </c>
      <c r="U1964" s="122">
        <v>90000026</v>
      </c>
      <c r="V1964" s="122">
        <v>95000026</v>
      </c>
      <c r="W1964" s="122">
        <v>100000026</v>
      </c>
      <c r="X1964" s="122">
        <v>105000026</v>
      </c>
      <c r="Y1964" s="122">
        <v>110000026</v>
      </c>
      <c r="Z1964" s="122">
        <v>0</v>
      </c>
      <c r="AA1964" s="122">
        <v>0</v>
      </c>
      <c r="AB1964" s="122">
        <v>0</v>
      </c>
      <c r="AC1964" s="122">
        <v>0</v>
      </c>
      <c r="AD1964" s="121"/>
    </row>
    <row r="1965" spans="14:30" ht="12" customHeight="1">
      <c r="N1965" s="119" t="s">
        <v>48</v>
      </c>
      <c r="O1965" s="120" t="s">
        <v>1098</v>
      </c>
      <c r="P1965" s="122">
        <v>0</v>
      </c>
      <c r="Q1965" s="122">
        <v>0</v>
      </c>
      <c r="R1965" s="122">
        <v>70000026</v>
      </c>
      <c r="S1965" s="122">
        <v>85000026</v>
      </c>
      <c r="T1965" s="122">
        <v>95000026</v>
      </c>
      <c r="U1965" s="122">
        <v>120000026</v>
      </c>
      <c r="V1965" s="122">
        <v>125000026</v>
      </c>
      <c r="W1965" s="122">
        <v>130000026</v>
      </c>
      <c r="X1965" s="122">
        <v>135000026</v>
      </c>
      <c r="Y1965" s="122">
        <v>145000026</v>
      </c>
      <c r="Z1965" s="122">
        <v>0</v>
      </c>
      <c r="AA1965" s="122">
        <v>0</v>
      </c>
      <c r="AB1965" s="122">
        <v>0</v>
      </c>
      <c r="AC1965" s="122">
        <v>0</v>
      </c>
      <c r="AD1965" s="121"/>
    </row>
    <row r="1966" spans="14:30" ht="12" customHeight="1">
      <c r="N1966" s="119" t="s">
        <v>48</v>
      </c>
      <c r="O1966" s="120" t="s">
        <v>731</v>
      </c>
      <c r="P1966" s="122">
        <v>0</v>
      </c>
      <c r="Q1966" s="122">
        <v>0</v>
      </c>
      <c r="R1966" s="122">
        <v>60000026</v>
      </c>
      <c r="S1966" s="122">
        <v>65000026</v>
      </c>
      <c r="T1966" s="122">
        <v>70000026</v>
      </c>
      <c r="U1966" s="122">
        <v>75000026</v>
      </c>
      <c r="V1966" s="122">
        <v>80000026</v>
      </c>
      <c r="W1966" s="122">
        <v>85000026</v>
      </c>
      <c r="X1966" s="122">
        <v>90000026</v>
      </c>
      <c r="Y1966" s="122">
        <v>95000026</v>
      </c>
      <c r="Z1966" s="122">
        <v>0</v>
      </c>
      <c r="AA1966" s="122">
        <v>0</v>
      </c>
      <c r="AB1966" s="122">
        <v>0</v>
      </c>
      <c r="AC1966" s="122">
        <v>0</v>
      </c>
      <c r="AD1966" s="121"/>
    </row>
    <row r="1967" spans="14:30" ht="12" customHeight="1">
      <c r="N1967" s="119" t="s">
        <v>48</v>
      </c>
      <c r="O1967" s="120" t="s">
        <v>50</v>
      </c>
      <c r="P1967" s="122">
        <v>0</v>
      </c>
      <c r="Q1967" s="122">
        <v>0</v>
      </c>
      <c r="R1967" s="122">
        <v>60000026</v>
      </c>
      <c r="S1967" s="122">
        <v>65000026</v>
      </c>
      <c r="T1967" s="122">
        <v>70000026</v>
      </c>
      <c r="U1967" s="122">
        <v>75000026</v>
      </c>
      <c r="V1967" s="122">
        <v>80000026</v>
      </c>
      <c r="W1967" s="122">
        <v>85000026</v>
      </c>
      <c r="X1967" s="122">
        <v>90000026</v>
      </c>
      <c r="Y1967" s="122">
        <v>95000026</v>
      </c>
      <c r="Z1967" s="122">
        <v>0</v>
      </c>
      <c r="AA1967" s="122">
        <v>0</v>
      </c>
      <c r="AB1967" s="122">
        <v>0</v>
      </c>
      <c r="AC1967" s="122">
        <v>0</v>
      </c>
      <c r="AD1967" s="121"/>
    </row>
    <row r="1968" spans="14:30" ht="12" customHeight="1">
      <c r="N1968" s="119" t="s">
        <v>48</v>
      </c>
      <c r="O1968" s="120" t="s">
        <v>51</v>
      </c>
      <c r="P1968" s="122">
        <v>0</v>
      </c>
      <c r="Q1968" s="122">
        <v>0</v>
      </c>
      <c r="R1968" s="122">
        <v>60000026</v>
      </c>
      <c r="S1968" s="122">
        <v>65000026</v>
      </c>
      <c r="T1968" s="122">
        <v>70000026</v>
      </c>
      <c r="U1968" s="122">
        <v>75000026</v>
      </c>
      <c r="V1968" s="122">
        <v>80000026</v>
      </c>
      <c r="W1968" s="122">
        <v>85000026</v>
      </c>
      <c r="X1968" s="122">
        <v>90000026</v>
      </c>
      <c r="Y1968" s="122">
        <v>95000026</v>
      </c>
      <c r="Z1968" s="122">
        <v>0</v>
      </c>
      <c r="AA1968" s="122">
        <v>0</v>
      </c>
      <c r="AB1968" s="122">
        <v>0</v>
      </c>
      <c r="AC1968" s="122">
        <v>0</v>
      </c>
      <c r="AD1968" s="121"/>
    </row>
    <row r="1969" spans="14:30" ht="12" customHeight="1">
      <c r="N1969" s="119" t="s">
        <v>48</v>
      </c>
      <c r="O1969" s="120" t="s">
        <v>1330</v>
      </c>
      <c r="P1969" s="122">
        <v>0</v>
      </c>
      <c r="Q1969" s="122">
        <v>0</v>
      </c>
      <c r="R1969" s="122">
        <v>60000026</v>
      </c>
      <c r="S1969" s="122">
        <v>65000026</v>
      </c>
      <c r="T1969" s="122">
        <v>70000026</v>
      </c>
      <c r="U1969" s="122">
        <v>75000026</v>
      </c>
      <c r="V1969" s="122">
        <v>80000026</v>
      </c>
      <c r="W1969" s="122">
        <v>85000026</v>
      </c>
      <c r="X1969" s="122">
        <v>90000026</v>
      </c>
      <c r="Y1969" s="122">
        <v>95000026</v>
      </c>
      <c r="Z1969" s="122">
        <v>0</v>
      </c>
      <c r="AA1969" s="122">
        <v>0</v>
      </c>
      <c r="AB1969" s="122">
        <v>0</v>
      </c>
      <c r="AC1969" s="122">
        <v>0</v>
      </c>
      <c r="AD1969" s="121"/>
    </row>
    <row r="1970" spans="14:30" ht="12" customHeight="1">
      <c r="N1970" s="119" t="s">
        <v>48</v>
      </c>
      <c r="O1970" s="120" t="s">
        <v>52</v>
      </c>
      <c r="P1970" s="122">
        <v>85000026</v>
      </c>
      <c r="Q1970" s="122">
        <v>90000026</v>
      </c>
      <c r="R1970" s="122">
        <v>95000026</v>
      </c>
      <c r="S1970" s="122">
        <v>100000026</v>
      </c>
      <c r="T1970" s="122">
        <v>105000026</v>
      </c>
      <c r="U1970" s="122">
        <v>110000026</v>
      </c>
      <c r="V1970" s="122">
        <v>115000026</v>
      </c>
      <c r="W1970" s="122">
        <v>120000026</v>
      </c>
      <c r="X1970" s="122">
        <v>130000026</v>
      </c>
      <c r="Y1970" s="122">
        <v>140000026</v>
      </c>
      <c r="Z1970" s="122">
        <v>150000026</v>
      </c>
      <c r="AA1970" s="122">
        <v>160000026</v>
      </c>
      <c r="AB1970" s="122">
        <v>170000026</v>
      </c>
      <c r="AC1970" s="122">
        <v>180000026</v>
      </c>
      <c r="AD1970" s="121"/>
    </row>
    <row r="1971" spans="14:30" ht="12" customHeight="1">
      <c r="N1971" s="119" t="s">
        <v>48</v>
      </c>
      <c r="O1971" s="120" t="s">
        <v>1204</v>
      </c>
      <c r="P1971" s="122">
        <v>0</v>
      </c>
      <c r="Q1971" s="122">
        <v>0</v>
      </c>
      <c r="R1971" s="122">
        <v>60000026</v>
      </c>
      <c r="S1971" s="122">
        <v>65000026</v>
      </c>
      <c r="T1971" s="122">
        <v>70000026</v>
      </c>
      <c r="U1971" s="122">
        <v>75000026</v>
      </c>
      <c r="V1971" s="122">
        <v>80000026</v>
      </c>
      <c r="W1971" s="122">
        <v>85000026</v>
      </c>
      <c r="X1971" s="122">
        <v>90000026</v>
      </c>
      <c r="Y1971" s="122">
        <v>95000026</v>
      </c>
      <c r="Z1971" s="122">
        <v>0</v>
      </c>
      <c r="AA1971" s="122">
        <v>0</v>
      </c>
      <c r="AB1971" s="122">
        <v>0</v>
      </c>
      <c r="AC1971" s="122">
        <v>0</v>
      </c>
      <c r="AD1971" s="121"/>
    </row>
    <row r="1972" spans="14:30" ht="12" customHeight="1">
      <c r="N1972" s="119" t="s">
        <v>48</v>
      </c>
      <c r="O1972" s="120" t="s">
        <v>1015</v>
      </c>
      <c r="P1972" s="122">
        <v>0</v>
      </c>
      <c r="Q1972" s="122">
        <v>0</v>
      </c>
      <c r="R1972" s="122">
        <v>60000026</v>
      </c>
      <c r="S1972" s="122">
        <v>65000026</v>
      </c>
      <c r="T1972" s="122">
        <v>70000026</v>
      </c>
      <c r="U1972" s="122">
        <v>75000026</v>
      </c>
      <c r="V1972" s="122">
        <v>80000026</v>
      </c>
      <c r="W1972" s="122">
        <v>85000026</v>
      </c>
      <c r="X1972" s="122">
        <v>90000026</v>
      </c>
      <c r="Y1972" s="122">
        <v>95000026</v>
      </c>
      <c r="Z1972" s="122">
        <v>0</v>
      </c>
      <c r="AA1972" s="122">
        <v>0</v>
      </c>
      <c r="AB1972" s="122">
        <v>0</v>
      </c>
      <c r="AC1972" s="122">
        <v>0</v>
      </c>
      <c r="AD1972" s="121"/>
    </row>
    <row r="1973" spans="14:30" ht="12" customHeight="1">
      <c r="N1973" s="119" t="s">
        <v>48</v>
      </c>
      <c r="O1973" s="120" t="s">
        <v>1099</v>
      </c>
      <c r="P1973" s="122">
        <v>0</v>
      </c>
      <c r="Q1973" s="122">
        <v>0</v>
      </c>
      <c r="R1973" s="122">
        <v>60000026</v>
      </c>
      <c r="S1973" s="122">
        <v>65000026</v>
      </c>
      <c r="T1973" s="122">
        <v>70000026</v>
      </c>
      <c r="U1973" s="122">
        <v>75000026</v>
      </c>
      <c r="V1973" s="122">
        <v>80000026</v>
      </c>
      <c r="W1973" s="122">
        <v>85000026</v>
      </c>
      <c r="X1973" s="122">
        <v>90000026</v>
      </c>
      <c r="Y1973" s="122">
        <v>95000026</v>
      </c>
      <c r="Z1973" s="122">
        <v>0</v>
      </c>
      <c r="AA1973" s="122">
        <v>0</v>
      </c>
      <c r="AB1973" s="122">
        <v>0</v>
      </c>
      <c r="AC1973" s="122">
        <v>0</v>
      </c>
      <c r="AD1973" s="121"/>
    </row>
    <row r="1974" spans="14:30" ht="12" customHeight="1">
      <c r="N1974" s="119" t="s">
        <v>48</v>
      </c>
      <c r="O1974" s="120" t="s">
        <v>1100</v>
      </c>
      <c r="P1974" s="122">
        <v>0</v>
      </c>
      <c r="Q1974" s="122">
        <v>0</v>
      </c>
      <c r="R1974" s="122">
        <v>60000026</v>
      </c>
      <c r="S1974" s="122">
        <v>65000026</v>
      </c>
      <c r="T1974" s="122">
        <v>70000026</v>
      </c>
      <c r="U1974" s="122">
        <v>75000026</v>
      </c>
      <c r="V1974" s="122">
        <v>80000026</v>
      </c>
      <c r="W1974" s="122">
        <v>85000026</v>
      </c>
      <c r="X1974" s="122">
        <v>90000026</v>
      </c>
      <c r="Y1974" s="122">
        <v>95000026</v>
      </c>
      <c r="Z1974" s="122">
        <v>0</v>
      </c>
      <c r="AA1974" s="122">
        <v>0</v>
      </c>
      <c r="AB1974" s="122">
        <v>0</v>
      </c>
      <c r="AC1974" s="122">
        <v>0</v>
      </c>
      <c r="AD1974" s="121"/>
    </row>
    <row r="1975" spans="14:30" ht="12" customHeight="1">
      <c r="N1975" s="119" t="s">
        <v>48</v>
      </c>
      <c r="O1975" s="120" t="s">
        <v>1467</v>
      </c>
      <c r="P1975" s="122">
        <v>0</v>
      </c>
      <c r="Q1975" s="122">
        <v>0</v>
      </c>
      <c r="R1975" s="122">
        <v>0</v>
      </c>
      <c r="S1975" s="122">
        <v>0</v>
      </c>
      <c r="T1975" s="122">
        <v>0</v>
      </c>
      <c r="U1975" s="122">
        <v>130000026</v>
      </c>
      <c r="V1975" s="122">
        <v>140000026</v>
      </c>
      <c r="W1975" s="122">
        <v>145000026</v>
      </c>
      <c r="X1975" s="122">
        <v>155000026</v>
      </c>
      <c r="Y1975" s="122">
        <v>160000026</v>
      </c>
      <c r="Z1975" s="122">
        <v>170000026</v>
      </c>
      <c r="AA1975" s="122">
        <v>190000026</v>
      </c>
      <c r="AB1975" s="122">
        <v>0</v>
      </c>
      <c r="AC1975" s="122">
        <v>0</v>
      </c>
      <c r="AD1975" s="121"/>
    </row>
    <row r="1976" spans="14:30" ht="12" customHeight="1">
      <c r="N1976" s="119" t="s">
        <v>48</v>
      </c>
      <c r="O1976" s="120" t="s">
        <v>583</v>
      </c>
      <c r="P1976" s="122">
        <v>0</v>
      </c>
      <c r="Q1976" s="122">
        <v>0</v>
      </c>
      <c r="R1976" s="122">
        <v>0</v>
      </c>
      <c r="S1976" s="122">
        <v>0</v>
      </c>
      <c r="T1976" s="122">
        <v>0</v>
      </c>
      <c r="U1976" s="122">
        <v>130000026</v>
      </c>
      <c r="V1976" s="122">
        <v>140000026</v>
      </c>
      <c r="W1976" s="122">
        <v>145000026</v>
      </c>
      <c r="X1976" s="122">
        <v>155000026</v>
      </c>
      <c r="Y1976" s="122">
        <v>160000026</v>
      </c>
      <c r="Z1976" s="122">
        <v>170000026</v>
      </c>
      <c r="AA1976" s="122">
        <v>190000026</v>
      </c>
      <c r="AB1976" s="122">
        <v>0</v>
      </c>
      <c r="AC1976" s="122">
        <v>0</v>
      </c>
      <c r="AD1976" s="121"/>
    </row>
    <row r="1977" spans="14:30" ht="12" customHeight="1">
      <c r="N1977" s="119" t="s">
        <v>48</v>
      </c>
      <c r="O1977" s="120" t="s">
        <v>1468</v>
      </c>
      <c r="P1977" s="122">
        <v>0</v>
      </c>
      <c r="Q1977" s="122">
        <v>0</v>
      </c>
      <c r="R1977" s="122">
        <v>0</v>
      </c>
      <c r="S1977" s="122">
        <v>0</v>
      </c>
      <c r="T1977" s="122">
        <v>0</v>
      </c>
      <c r="U1977" s="122">
        <v>125000026</v>
      </c>
      <c r="V1977" s="122">
        <v>135000026</v>
      </c>
      <c r="W1977" s="122">
        <v>140000026</v>
      </c>
      <c r="X1977" s="122">
        <v>150000026</v>
      </c>
      <c r="Y1977" s="122">
        <v>155000026</v>
      </c>
      <c r="Z1977" s="122">
        <v>160000026</v>
      </c>
      <c r="AA1977" s="122">
        <v>185000026</v>
      </c>
      <c r="AB1977" s="122">
        <v>0</v>
      </c>
      <c r="AC1977" s="122">
        <v>0</v>
      </c>
      <c r="AD1977" s="121"/>
    </row>
    <row r="1978" spans="14:30" ht="12" customHeight="1">
      <c r="N1978" s="119" t="s">
        <v>48</v>
      </c>
      <c r="O1978" s="120" t="s">
        <v>1469</v>
      </c>
      <c r="P1978" s="122">
        <v>0</v>
      </c>
      <c r="Q1978" s="122">
        <v>0</v>
      </c>
      <c r="R1978" s="122">
        <v>0</v>
      </c>
      <c r="S1978" s="122">
        <v>0</v>
      </c>
      <c r="T1978" s="122">
        <v>0</v>
      </c>
      <c r="U1978" s="122">
        <v>130000026</v>
      </c>
      <c r="V1978" s="122">
        <v>140000026</v>
      </c>
      <c r="W1978" s="122">
        <v>145000026</v>
      </c>
      <c r="X1978" s="122">
        <v>155000026</v>
      </c>
      <c r="Y1978" s="122">
        <v>160000026</v>
      </c>
      <c r="Z1978" s="122">
        <v>170000026</v>
      </c>
      <c r="AA1978" s="122">
        <v>190000026</v>
      </c>
      <c r="AB1978" s="122">
        <v>0</v>
      </c>
      <c r="AC1978" s="122">
        <v>0</v>
      </c>
      <c r="AD1978" s="121"/>
    </row>
    <row r="1979" spans="14:30" ht="12" customHeight="1">
      <c r="N1979" s="119" t="s">
        <v>48</v>
      </c>
      <c r="O1979" s="120" t="s">
        <v>732</v>
      </c>
      <c r="P1979" s="122">
        <v>0</v>
      </c>
      <c r="Q1979" s="122">
        <v>0</v>
      </c>
      <c r="R1979" s="122">
        <v>0</v>
      </c>
      <c r="S1979" s="122">
        <v>0</v>
      </c>
      <c r="T1979" s="122">
        <v>0</v>
      </c>
      <c r="U1979" s="122">
        <v>125000026</v>
      </c>
      <c r="V1979" s="122">
        <v>135000026</v>
      </c>
      <c r="W1979" s="122">
        <v>140000026</v>
      </c>
      <c r="X1979" s="122">
        <v>150000026</v>
      </c>
      <c r="Y1979" s="122">
        <v>155000026</v>
      </c>
      <c r="Z1979" s="122">
        <v>160000026</v>
      </c>
      <c r="AA1979" s="122">
        <v>185000026</v>
      </c>
      <c r="AB1979" s="122">
        <v>0</v>
      </c>
      <c r="AC1979" s="122">
        <v>0</v>
      </c>
      <c r="AD1979" s="121"/>
    </row>
    <row r="1980" spans="14:30" ht="12" customHeight="1">
      <c r="N1980" s="119" t="s">
        <v>48</v>
      </c>
      <c r="O1980" s="120" t="s">
        <v>124</v>
      </c>
      <c r="P1980" s="122">
        <v>0</v>
      </c>
      <c r="Q1980" s="122">
        <v>0</v>
      </c>
      <c r="R1980" s="122">
        <v>0</v>
      </c>
      <c r="S1980" s="122">
        <v>0</v>
      </c>
      <c r="T1980" s="122">
        <v>0</v>
      </c>
      <c r="U1980" s="122">
        <v>130000026</v>
      </c>
      <c r="V1980" s="122">
        <v>140000026</v>
      </c>
      <c r="W1980" s="122">
        <v>145000026</v>
      </c>
      <c r="X1980" s="122">
        <v>155000026</v>
      </c>
      <c r="Y1980" s="122">
        <v>160000026</v>
      </c>
      <c r="Z1980" s="122">
        <v>170000026</v>
      </c>
      <c r="AA1980" s="122">
        <v>190000026</v>
      </c>
      <c r="AB1980" s="122">
        <v>0</v>
      </c>
      <c r="AC1980" s="122">
        <v>0</v>
      </c>
      <c r="AD1980" s="121"/>
    </row>
    <row r="1981" spans="14:30" ht="12" customHeight="1">
      <c r="N1981" s="119" t="s">
        <v>48</v>
      </c>
      <c r="O1981" s="120" t="s">
        <v>125</v>
      </c>
      <c r="P1981" s="122">
        <v>0</v>
      </c>
      <c r="Q1981" s="122">
        <v>0</v>
      </c>
      <c r="R1981" s="122">
        <v>0</v>
      </c>
      <c r="S1981" s="122">
        <v>0</v>
      </c>
      <c r="T1981" s="122">
        <v>0</v>
      </c>
      <c r="U1981" s="122">
        <v>125000026</v>
      </c>
      <c r="V1981" s="122">
        <v>135000026</v>
      </c>
      <c r="W1981" s="122">
        <v>140000026</v>
      </c>
      <c r="X1981" s="122">
        <v>150000026</v>
      </c>
      <c r="Y1981" s="122">
        <v>155000026</v>
      </c>
      <c r="Z1981" s="122">
        <v>160000026</v>
      </c>
      <c r="AA1981" s="122">
        <v>185000026</v>
      </c>
      <c r="AB1981" s="122">
        <v>0</v>
      </c>
      <c r="AC1981" s="122">
        <v>0</v>
      </c>
      <c r="AD1981" s="121"/>
    </row>
    <row r="1982" spans="14:30" ht="12" customHeight="1">
      <c r="N1982" s="119" t="s">
        <v>48</v>
      </c>
      <c r="O1982" s="120" t="s">
        <v>2330</v>
      </c>
      <c r="P1982" s="122">
        <v>0</v>
      </c>
      <c r="Q1982" s="122">
        <v>0</v>
      </c>
      <c r="R1982" s="122">
        <v>0</v>
      </c>
      <c r="S1982" s="122">
        <v>0</v>
      </c>
      <c r="T1982" s="122">
        <v>0</v>
      </c>
      <c r="U1982" s="122">
        <v>130000026</v>
      </c>
      <c r="V1982" s="122">
        <v>140000026</v>
      </c>
      <c r="W1982" s="122">
        <v>145000026</v>
      </c>
      <c r="X1982" s="122">
        <v>155000026</v>
      </c>
      <c r="Y1982" s="122">
        <v>160000026</v>
      </c>
      <c r="Z1982" s="122">
        <v>170000026</v>
      </c>
      <c r="AA1982" s="122">
        <v>190000026</v>
      </c>
      <c r="AB1982" s="122">
        <v>0</v>
      </c>
      <c r="AC1982" s="122">
        <v>0</v>
      </c>
      <c r="AD1982" s="121"/>
    </row>
    <row r="1983" spans="14:30" ht="12" customHeight="1">
      <c r="N1983" s="119" t="s">
        <v>48</v>
      </c>
      <c r="O1983" s="120" t="s">
        <v>2703</v>
      </c>
      <c r="P1983" s="122">
        <v>0</v>
      </c>
      <c r="Q1983" s="122">
        <v>0</v>
      </c>
      <c r="R1983" s="122">
        <v>0</v>
      </c>
      <c r="S1983" s="122">
        <v>0</v>
      </c>
      <c r="T1983" s="122">
        <v>0</v>
      </c>
      <c r="U1983" s="122">
        <v>125000026</v>
      </c>
      <c r="V1983" s="122">
        <v>135000026</v>
      </c>
      <c r="W1983" s="122">
        <v>140000026</v>
      </c>
      <c r="X1983" s="122">
        <v>150000026</v>
      </c>
      <c r="Y1983" s="122">
        <v>155000026</v>
      </c>
      <c r="Z1983" s="122">
        <v>160000026</v>
      </c>
      <c r="AA1983" s="122">
        <v>185000026</v>
      </c>
      <c r="AB1983" s="122">
        <v>0</v>
      </c>
      <c r="AC1983" s="122">
        <v>0</v>
      </c>
      <c r="AD1983" s="121"/>
    </row>
    <row r="1984" spans="14:30" ht="12" customHeight="1">
      <c r="N1984" s="119" t="s">
        <v>48</v>
      </c>
      <c r="O1984" s="120" t="s">
        <v>3321</v>
      </c>
      <c r="P1984" s="122">
        <v>0</v>
      </c>
      <c r="Q1984" s="122">
        <v>0</v>
      </c>
      <c r="R1984" s="122">
        <v>0</v>
      </c>
      <c r="S1984" s="122">
        <v>0</v>
      </c>
      <c r="T1984" s="122">
        <v>0</v>
      </c>
      <c r="U1984" s="122">
        <v>130000026</v>
      </c>
      <c r="V1984" s="122">
        <v>140000026</v>
      </c>
      <c r="W1984" s="122">
        <v>145000026</v>
      </c>
      <c r="X1984" s="122">
        <v>155000026</v>
      </c>
      <c r="Y1984" s="122">
        <v>160000026</v>
      </c>
      <c r="Z1984" s="122">
        <v>170000026</v>
      </c>
      <c r="AA1984" s="122">
        <v>190000026</v>
      </c>
      <c r="AB1984" s="122">
        <v>210000026</v>
      </c>
      <c r="AC1984" s="122">
        <v>0</v>
      </c>
      <c r="AD1984" s="121"/>
    </row>
    <row r="1985" spans="14:30" ht="12" customHeight="1">
      <c r="N1985" s="119" t="s">
        <v>48</v>
      </c>
      <c r="O1985" s="120" t="s">
        <v>2025</v>
      </c>
      <c r="P1985" s="122">
        <v>0</v>
      </c>
      <c r="Q1985" s="122">
        <v>0</v>
      </c>
      <c r="R1985" s="122">
        <v>0</v>
      </c>
      <c r="S1985" s="122">
        <v>0</v>
      </c>
      <c r="T1985" s="122">
        <v>0</v>
      </c>
      <c r="U1985" s="122">
        <v>130000026</v>
      </c>
      <c r="V1985" s="122">
        <v>140000026</v>
      </c>
      <c r="W1985" s="122">
        <v>145000026</v>
      </c>
      <c r="X1985" s="122">
        <v>155000026</v>
      </c>
      <c r="Y1985" s="122">
        <v>160000026</v>
      </c>
      <c r="Z1985" s="122">
        <v>170000026</v>
      </c>
      <c r="AA1985" s="122">
        <v>190000026</v>
      </c>
      <c r="AB1985" s="122">
        <v>0</v>
      </c>
      <c r="AC1985" s="122">
        <v>0</v>
      </c>
      <c r="AD1985" s="121"/>
    </row>
    <row r="1986" spans="14:30" ht="12" customHeight="1">
      <c r="N1986" s="119" t="s">
        <v>48</v>
      </c>
      <c r="O1986" s="120" t="s">
        <v>2331</v>
      </c>
      <c r="P1986" s="122">
        <v>0</v>
      </c>
      <c r="Q1986" s="122">
        <v>0</v>
      </c>
      <c r="R1986" s="122">
        <v>0</v>
      </c>
      <c r="S1986" s="122">
        <v>0</v>
      </c>
      <c r="T1986" s="122">
        <v>0</v>
      </c>
      <c r="U1986" s="122">
        <v>125000026</v>
      </c>
      <c r="V1986" s="122">
        <v>135000026</v>
      </c>
      <c r="W1986" s="122">
        <v>140000026</v>
      </c>
      <c r="X1986" s="122">
        <v>150000026</v>
      </c>
      <c r="Y1986" s="122">
        <v>155000026</v>
      </c>
      <c r="Z1986" s="122">
        <v>160000026</v>
      </c>
      <c r="AA1986" s="122">
        <v>185000026</v>
      </c>
      <c r="AB1986" s="122">
        <v>0</v>
      </c>
      <c r="AC1986" s="122">
        <v>0</v>
      </c>
      <c r="AD1986" s="121"/>
    </row>
    <row r="1987" spans="14:30" ht="12" customHeight="1">
      <c r="N1987" s="119" t="s">
        <v>48</v>
      </c>
      <c r="O1987" s="120" t="s">
        <v>1806</v>
      </c>
      <c r="P1987" s="122">
        <v>95000026</v>
      </c>
      <c r="Q1987" s="122">
        <v>100000026</v>
      </c>
      <c r="R1987" s="122">
        <v>105000026</v>
      </c>
      <c r="S1987" s="122">
        <v>110000026</v>
      </c>
      <c r="T1987" s="122">
        <v>115000025</v>
      </c>
      <c r="U1987" s="122">
        <v>120000026</v>
      </c>
      <c r="V1987" s="122">
        <v>130000025</v>
      </c>
      <c r="W1987" s="122">
        <v>140000026</v>
      </c>
      <c r="X1987" s="122">
        <v>150000026</v>
      </c>
      <c r="Y1987" s="122">
        <v>160000026</v>
      </c>
      <c r="Z1987" s="122">
        <v>170000026</v>
      </c>
      <c r="AA1987" s="122">
        <v>175000026</v>
      </c>
      <c r="AB1987" s="122">
        <v>180000026</v>
      </c>
      <c r="AC1987" s="122">
        <v>200000026</v>
      </c>
      <c r="AD1987" s="121"/>
    </row>
    <row r="1988" spans="14:30" ht="12" customHeight="1">
      <c r="N1988" s="119" t="s">
        <v>48</v>
      </c>
      <c r="O1988" s="120" t="s">
        <v>2499</v>
      </c>
      <c r="P1988" s="122">
        <v>95000026</v>
      </c>
      <c r="Q1988" s="122">
        <v>100000026</v>
      </c>
      <c r="R1988" s="122">
        <v>105000026</v>
      </c>
      <c r="S1988" s="122">
        <v>110000026</v>
      </c>
      <c r="T1988" s="122">
        <v>115000025</v>
      </c>
      <c r="U1988" s="122">
        <v>120000026</v>
      </c>
      <c r="V1988" s="122">
        <v>130000025</v>
      </c>
      <c r="W1988" s="122">
        <v>140000026</v>
      </c>
      <c r="X1988" s="122">
        <v>150000026</v>
      </c>
      <c r="Y1988" s="122">
        <v>160000026</v>
      </c>
      <c r="Z1988" s="122">
        <v>170000026</v>
      </c>
      <c r="AA1988" s="122">
        <v>175000026</v>
      </c>
      <c r="AB1988" s="122">
        <v>180000026</v>
      </c>
      <c r="AC1988" s="122">
        <v>200000026</v>
      </c>
      <c r="AD1988" s="121"/>
    </row>
    <row r="1989" spans="14:30" ht="12" customHeight="1">
      <c r="N1989" s="119" t="s">
        <v>48</v>
      </c>
      <c r="O1989" s="120" t="s">
        <v>220</v>
      </c>
      <c r="P1989" s="122">
        <v>90000026</v>
      </c>
      <c r="Q1989" s="122">
        <v>100000026</v>
      </c>
      <c r="R1989" s="122">
        <v>105000026</v>
      </c>
      <c r="S1989" s="122">
        <v>110000026</v>
      </c>
      <c r="T1989" s="122">
        <v>115000026</v>
      </c>
      <c r="U1989" s="122">
        <v>120000026</v>
      </c>
      <c r="V1989" s="122">
        <v>135000026</v>
      </c>
      <c r="W1989" s="122">
        <v>145000026</v>
      </c>
      <c r="X1989" s="122">
        <v>155000026</v>
      </c>
      <c r="Y1989" s="122">
        <v>170000026</v>
      </c>
      <c r="Z1989" s="122">
        <v>180000026</v>
      </c>
      <c r="AA1989" s="122">
        <v>185000026</v>
      </c>
      <c r="AB1989" s="122">
        <v>190000026</v>
      </c>
      <c r="AC1989" s="122">
        <v>210000026</v>
      </c>
      <c r="AD1989" s="121"/>
    </row>
    <row r="1990" spans="14:30" ht="12" customHeight="1">
      <c r="N1990" s="119" t="s">
        <v>48</v>
      </c>
      <c r="O1990" s="120" t="s">
        <v>1016</v>
      </c>
      <c r="P1990" s="122">
        <v>85000026</v>
      </c>
      <c r="Q1990" s="122">
        <v>90000026</v>
      </c>
      <c r="R1990" s="122">
        <v>100000026</v>
      </c>
      <c r="S1990" s="122">
        <v>105000026</v>
      </c>
      <c r="T1990" s="122">
        <v>110000026</v>
      </c>
      <c r="U1990" s="122">
        <v>115000026</v>
      </c>
      <c r="V1990" s="122">
        <v>120000026</v>
      </c>
      <c r="W1990" s="122">
        <v>135000026</v>
      </c>
      <c r="X1990" s="122">
        <v>145000026</v>
      </c>
      <c r="Y1990" s="122">
        <v>155000026</v>
      </c>
      <c r="Z1990" s="122">
        <v>170000026</v>
      </c>
      <c r="AA1990" s="122">
        <v>180000026</v>
      </c>
      <c r="AB1990" s="122">
        <v>185000026</v>
      </c>
      <c r="AC1990" s="122">
        <v>190000026</v>
      </c>
      <c r="AD1990" s="121"/>
    </row>
    <row r="1991" spans="14:30" ht="12" customHeight="1">
      <c r="N1991" s="119" t="s">
        <v>48</v>
      </c>
      <c r="O1991" s="120" t="s">
        <v>325</v>
      </c>
      <c r="P1991" s="122">
        <v>85000026</v>
      </c>
      <c r="Q1991" s="122">
        <v>90000026</v>
      </c>
      <c r="R1991" s="122">
        <v>100000026</v>
      </c>
      <c r="S1991" s="122">
        <v>105000026</v>
      </c>
      <c r="T1991" s="122">
        <v>110000026</v>
      </c>
      <c r="U1991" s="122">
        <v>115000026</v>
      </c>
      <c r="V1991" s="122">
        <v>120000026</v>
      </c>
      <c r="W1991" s="122">
        <v>135000026</v>
      </c>
      <c r="X1991" s="122">
        <v>145000026</v>
      </c>
      <c r="Y1991" s="122">
        <v>155000026</v>
      </c>
      <c r="Z1991" s="122">
        <v>170000026</v>
      </c>
      <c r="AA1991" s="122">
        <v>180000026</v>
      </c>
      <c r="AB1991" s="122">
        <v>185000026</v>
      </c>
      <c r="AC1991" s="122">
        <v>190000026</v>
      </c>
      <c r="AD1991" s="121"/>
    </row>
    <row r="1992" spans="14:30" ht="12" customHeight="1">
      <c r="N1992" s="119" t="s">
        <v>48</v>
      </c>
      <c r="O1992" s="120" t="s">
        <v>1331</v>
      </c>
      <c r="P1992" s="122">
        <v>0</v>
      </c>
      <c r="Q1992" s="122">
        <v>0</v>
      </c>
      <c r="R1992" s="122">
        <v>0</v>
      </c>
      <c r="S1992" s="122">
        <v>0</v>
      </c>
      <c r="T1992" s="122">
        <v>0</v>
      </c>
      <c r="U1992" s="122">
        <v>0</v>
      </c>
      <c r="V1992" s="122">
        <v>115000026</v>
      </c>
      <c r="W1992" s="122">
        <v>125000026</v>
      </c>
      <c r="X1992" s="122">
        <v>130000026</v>
      </c>
      <c r="Y1992" s="122">
        <v>0</v>
      </c>
      <c r="Z1992" s="122">
        <v>0</v>
      </c>
      <c r="AA1992" s="122">
        <v>0</v>
      </c>
      <c r="AB1992" s="122">
        <v>0</v>
      </c>
      <c r="AC1992" s="122">
        <v>0</v>
      </c>
      <c r="AD1992" s="121"/>
    </row>
    <row r="1993" spans="14:30" ht="12" customHeight="1">
      <c r="N1993" s="119" t="s">
        <v>48</v>
      </c>
      <c r="O1993" s="120" t="s">
        <v>2730</v>
      </c>
      <c r="P1993" s="122">
        <v>0</v>
      </c>
      <c r="Q1993" s="122">
        <v>0</v>
      </c>
      <c r="R1993" s="122">
        <v>0</v>
      </c>
      <c r="S1993" s="122">
        <v>0</v>
      </c>
      <c r="T1993" s="122">
        <v>0</v>
      </c>
      <c r="U1993" s="122">
        <v>0</v>
      </c>
      <c r="V1993" s="122">
        <v>0</v>
      </c>
      <c r="W1993" s="122">
        <v>0</v>
      </c>
      <c r="X1993" s="122">
        <v>0</v>
      </c>
      <c r="Y1993" s="122">
        <v>175000026</v>
      </c>
      <c r="Z1993" s="122">
        <v>0</v>
      </c>
      <c r="AA1993" s="122">
        <v>0</v>
      </c>
      <c r="AB1993" s="122">
        <v>0</v>
      </c>
      <c r="AC1993" s="122">
        <v>0</v>
      </c>
      <c r="AD1993" s="121"/>
    </row>
    <row r="1994" spans="14:30" ht="12" customHeight="1">
      <c r="N1994" s="119" t="s">
        <v>48</v>
      </c>
      <c r="O1994" s="120" t="s">
        <v>2332</v>
      </c>
      <c r="P1994" s="122">
        <v>90000026</v>
      </c>
      <c r="Q1994" s="122">
        <v>100000026</v>
      </c>
      <c r="R1994" s="122">
        <v>105000026</v>
      </c>
      <c r="S1994" s="122">
        <v>110000026</v>
      </c>
      <c r="T1994" s="122">
        <v>115000026</v>
      </c>
      <c r="U1994" s="122">
        <v>120000026</v>
      </c>
      <c r="V1994" s="122">
        <v>135000026</v>
      </c>
      <c r="W1994" s="122">
        <v>145000026</v>
      </c>
      <c r="X1994" s="122">
        <v>155000026</v>
      </c>
      <c r="Y1994" s="122">
        <v>170000026</v>
      </c>
      <c r="Z1994" s="122">
        <v>180000026</v>
      </c>
      <c r="AA1994" s="122">
        <v>185000026</v>
      </c>
      <c r="AB1994" s="122">
        <v>190000026</v>
      </c>
      <c r="AC1994" s="122">
        <v>210000026</v>
      </c>
      <c r="AD1994" s="121"/>
    </row>
    <row r="1995" spans="14:30" ht="12" customHeight="1">
      <c r="N1995" s="119" t="s">
        <v>48</v>
      </c>
      <c r="O1995" s="120" t="s">
        <v>2117</v>
      </c>
      <c r="P1995" s="122">
        <v>90000026</v>
      </c>
      <c r="Q1995" s="122">
        <v>100000026</v>
      </c>
      <c r="R1995" s="122">
        <v>105000026</v>
      </c>
      <c r="S1995" s="122">
        <v>110000026</v>
      </c>
      <c r="T1995" s="122">
        <v>115000026</v>
      </c>
      <c r="U1995" s="122">
        <v>120000026</v>
      </c>
      <c r="V1995" s="122">
        <v>135000026</v>
      </c>
      <c r="W1995" s="122">
        <v>145000026</v>
      </c>
      <c r="X1995" s="122">
        <v>155000026</v>
      </c>
      <c r="Y1995" s="122">
        <v>170000026</v>
      </c>
      <c r="Z1995" s="122">
        <v>180000026</v>
      </c>
      <c r="AA1995" s="122">
        <v>185000026</v>
      </c>
      <c r="AB1995" s="122">
        <v>190000026</v>
      </c>
      <c r="AC1995" s="122">
        <v>210000026</v>
      </c>
      <c r="AD1995" s="121"/>
    </row>
    <row r="1996" spans="14:30" ht="12" customHeight="1">
      <c r="N1996" s="119" t="s">
        <v>48</v>
      </c>
      <c r="O1996" s="120" t="s">
        <v>2224</v>
      </c>
      <c r="P1996" s="122">
        <v>90000026</v>
      </c>
      <c r="Q1996" s="122">
        <v>100000026</v>
      </c>
      <c r="R1996" s="122">
        <v>105000026</v>
      </c>
      <c r="S1996" s="122">
        <v>110000026</v>
      </c>
      <c r="T1996" s="122">
        <v>115000026</v>
      </c>
      <c r="U1996" s="122">
        <v>120000026</v>
      </c>
      <c r="V1996" s="122">
        <v>135000026</v>
      </c>
      <c r="W1996" s="122">
        <v>145000026</v>
      </c>
      <c r="X1996" s="122">
        <v>155000026</v>
      </c>
      <c r="Y1996" s="122">
        <v>170000026</v>
      </c>
      <c r="Z1996" s="122">
        <v>180000026</v>
      </c>
      <c r="AA1996" s="122">
        <v>185000026</v>
      </c>
      <c r="AB1996" s="122">
        <v>190000026</v>
      </c>
      <c r="AC1996" s="122">
        <v>210000026</v>
      </c>
      <c r="AD1996" s="121"/>
    </row>
    <row r="1997" spans="14:30" ht="12" customHeight="1">
      <c r="N1997" s="119" t="s">
        <v>48</v>
      </c>
      <c r="O1997" s="120" t="s">
        <v>2694</v>
      </c>
      <c r="P1997" s="122">
        <v>85000026</v>
      </c>
      <c r="Q1997" s="122">
        <v>90000026</v>
      </c>
      <c r="R1997" s="122">
        <v>100000026</v>
      </c>
      <c r="S1997" s="122">
        <v>105000026</v>
      </c>
      <c r="T1997" s="122">
        <v>110000026</v>
      </c>
      <c r="U1997" s="122">
        <v>115000026</v>
      </c>
      <c r="V1997" s="122">
        <v>120000026</v>
      </c>
      <c r="W1997" s="122">
        <v>135000026</v>
      </c>
      <c r="X1997" s="122">
        <v>145000026</v>
      </c>
      <c r="Y1997" s="122">
        <v>155000026</v>
      </c>
      <c r="Z1997" s="122">
        <v>170000026</v>
      </c>
      <c r="AA1997" s="122">
        <v>180000026</v>
      </c>
      <c r="AB1997" s="122">
        <v>185000026</v>
      </c>
      <c r="AC1997" s="122">
        <v>190000026</v>
      </c>
      <c r="AD1997" s="121"/>
    </row>
    <row r="1998" spans="14:30" ht="12" customHeight="1">
      <c r="N1998" s="119" t="s">
        <v>48</v>
      </c>
      <c r="O1998" s="120" t="s">
        <v>2180</v>
      </c>
      <c r="P1998" s="122">
        <v>0</v>
      </c>
      <c r="Q1998" s="122">
        <v>0</v>
      </c>
      <c r="R1998" s="122">
        <v>0</v>
      </c>
      <c r="S1998" s="122">
        <v>0</v>
      </c>
      <c r="T1998" s="122">
        <v>0</v>
      </c>
      <c r="U1998" s="122">
        <v>0</v>
      </c>
      <c r="V1998" s="122">
        <v>0</v>
      </c>
      <c r="W1998" s="122">
        <v>0</v>
      </c>
      <c r="X1998" s="122">
        <v>0</v>
      </c>
      <c r="Y1998" s="122">
        <v>0</v>
      </c>
      <c r="Z1998" s="122">
        <v>195000026</v>
      </c>
      <c r="AA1998" s="122">
        <v>205000026</v>
      </c>
      <c r="AB1998" s="122">
        <v>215000026</v>
      </c>
      <c r="AC1998" s="122">
        <v>225000026</v>
      </c>
      <c r="AD1998" s="121"/>
    </row>
    <row r="1999" spans="14:30" ht="12" customHeight="1">
      <c r="N1999" s="119" t="s">
        <v>48</v>
      </c>
      <c r="O1999" s="120" t="s">
        <v>2333</v>
      </c>
      <c r="P1999" s="122">
        <v>0</v>
      </c>
      <c r="Q1999" s="122">
        <v>0</v>
      </c>
      <c r="R1999" s="122">
        <v>0</v>
      </c>
      <c r="S1999" s="122">
        <v>0</v>
      </c>
      <c r="T1999" s="122">
        <v>0</v>
      </c>
      <c r="U1999" s="122">
        <v>0</v>
      </c>
      <c r="V1999" s="122">
        <v>0</v>
      </c>
      <c r="W1999" s="122">
        <v>0</v>
      </c>
      <c r="X1999" s="122">
        <v>0</v>
      </c>
      <c r="Y1999" s="122">
        <v>0</v>
      </c>
      <c r="Z1999" s="122">
        <v>190000026</v>
      </c>
      <c r="AA1999" s="122">
        <v>195000026</v>
      </c>
      <c r="AB1999" s="122">
        <v>200000026</v>
      </c>
      <c r="AC1999" s="122">
        <v>215000026</v>
      </c>
      <c r="AD1999" s="121"/>
    </row>
    <row r="2000" spans="14:30" ht="12" customHeight="1">
      <c r="N2000" s="119" t="s">
        <v>48</v>
      </c>
      <c r="O2000" s="120" t="s">
        <v>2731</v>
      </c>
      <c r="P2000" s="122">
        <v>0</v>
      </c>
      <c r="Q2000" s="122">
        <v>0</v>
      </c>
      <c r="R2000" s="122">
        <v>0</v>
      </c>
      <c r="S2000" s="122">
        <v>115000026</v>
      </c>
      <c r="T2000" s="122">
        <v>0</v>
      </c>
      <c r="U2000" s="122">
        <v>0</v>
      </c>
      <c r="V2000" s="122">
        <v>0</v>
      </c>
      <c r="W2000" s="122">
        <v>0</v>
      </c>
      <c r="X2000" s="122">
        <v>0</v>
      </c>
      <c r="Y2000" s="122">
        <v>0</v>
      </c>
      <c r="Z2000" s="122">
        <v>0</v>
      </c>
      <c r="AA2000" s="122">
        <v>0</v>
      </c>
      <c r="AB2000" s="122">
        <v>0</v>
      </c>
      <c r="AC2000" s="122">
        <v>0</v>
      </c>
      <c r="AD2000" s="121"/>
    </row>
    <row r="2001" spans="14:30" ht="12" customHeight="1">
      <c r="N2001" s="119" t="s">
        <v>48</v>
      </c>
      <c r="O2001" s="120" t="s">
        <v>608</v>
      </c>
      <c r="P2001" s="122">
        <v>100000026</v>
      </c>
      <c r="Q2001" s="122">
        <v>105000026</v>
      </c>
      <c r="R2001" s="122">
        <v>110000026</v>
      </c>
      <c r="S2001" s="122">
        <v>115000025</v>
      </c>
      <c r="T2001" s="122">
        <v>120000026</v>
      </c>
      <c r="U2001" s="122">
        <v>130000025</v>
      </c>
      <c r="V2001" s="122">
        <v>140000026</v>
      </c>
      <c r="W2001" s="122">
        <v>150000026</v>
      </c>
      <c r="X2001" s="122">
        <v>160000026</v>
      </c>
      <c r="Y2001" s="122">
        <v>170000026</v>
      </c>
      <c r="Z2001" s="122">
        <v>175000026</v>
      </c>
      <c r="AA2001" s="122">
        <v>180000026</v>
      </c>
      <c r="AB2001" s="122">
        <v>190000026</v>
      </c>
      <c r="AC2001" s="122">
        <v>205000026</v>
      </c>
      <c r="AD2001" s="121"/>
    </row>
    <row r="2002" spans="14:30" ht="12" customHeight="1">
      <c r="N2002" s="119" t="s">
        <v>48</v>
      </c>
      <c r="O2002" s="120" t="s">
        <v>221</v>
      </c>
      <c r="P2002" s="122">
        <v>95000026</v>
      </c>
      <c r="Q2002" s="122">
        <v>100000026</v>
      </c>
      <c r="R2002" s="122">
        <v>105000026</v>
      </c>
      <c r="S2002" s="122">
        <v>110000026</v>
      </c>
      <c r="T2002" s="122">
        <v>115000025</v>
      </c>
      <c r="U2002" s="122">
        <v>120000026</v>
      </c>
      <c r="V2002" s="122">
        <v>130000025</v>
      </c>
      <c r="W2002" s="122">
        <v>140000026</v>
      </c>
      <c r="X2002" s="122">
        <v>150000026</v>
      </c>
      <c r="Y2002" s="122">
        <v>160000026</v>
      </c>
      <c r="Z2002" s="122">
        <v>170000026</v>
      </c>
      <c r="AA2002" s="122">
        <v>175000026</v>
      </c>
      <c r="AB2002" s="122">
        <v>180000026</v>
      </c>
      <c r="AC2002" s="122">
        <v>200000026</v>
      </c>
      <c r="AD2002" s="121"/>
    </row>
    <row r="2003" spans="14:30" ht="12" customHeight="1">
      <c r="N2003" s="119" t="s">
        <v>48</v>
      </c>
      <c r="O2003" s="120" t="s">
        <v>195</v>
      </c>
      <c r="P2003" s="122">
        <v>90000026</v>
      </c>
      <c r="Q2003" s="122">
        <v>100000026</v>
      </c>
      <c r="R2003" s="122">
        <v>105000026</v>
      </c>
      <c r="S2003" s="122">
        <v>110000026</v>
      </c>
      <c r="T2003" s="122">
        <v>115000026</v>
      </c>
      <c r="U2003" s="122">
        <v>120000026</v>
      </c>
      <c r="V2003" s="122">
        <v>135000026</v>
      </c>
      <c r="W2003" s="122">
        <v>145000026</v>
      </c>
      <c r="X2003" s="122">
        <v>155000026</v>
      </c>
      <c r="Y2003" s="122">
        <v>170000026</v>
      </c>
      <c r="Z2003" s="122">
        <v>180000026</v>
      </c>
      <c r="AA2003" s="122">
        <v>185000026</v>
      </c>
      <c r="AB2003" s="122">
        <v>190000026</v>
      </c>
      <c r="AC2003" s="122">
        <v>210000026</v>
      </c>
      <c r="AD2003" s="121"/>
    </row>
    <row r="2004" spans="14:30" ht="12" customHeight="1">
      <c r="N2004" s="119" t="s">
        <v>48</v>
      </c>
      <c r="O2004" s="120" t="s">
        <v>222</v>
      </c>
      <c r="P2004" s="122">
        <v>85000026</v>
      </c>
      <c r="Q2004" s="122">
        <v>90000026</v>
      </c>
      <c r="R2004" s="122">
        <v>100000026</v>
      </c>
      <c r="S2004" s="122">
        <v>105000026</v>
      </c>
      <c r="T2004" s="122">
        <v>110000026</v>
      </c>
      <c r="U2004" s="122">
        <v>115000026</v>
      </c>
      <c r="V2004" s="122">
        <v>120000026</v>
      </c>
      <c r="W2004" s="122">
        <v>135000026</v>
      </c>
      <c r="X2004" s="122">
        <v>145000026</v>
      </c>
      <c r="Y2004" s="122">
        <v>155000026</v>
      </c>
      <c r="Z2004" s="122">
        <v>170000026</v>
      </c>
      <c r="AA2004" s="122">
        <v>180000026</v>
      </c>
      <c r="AB2004" s="122">
        <v>185000026</v>
      </c>
      <c r="AC2004" s="122">
        <v>190000026</v>
      </c>
      <c r="AD2004" s="121"/>
    </row>
    <row r="2005" spans="14:30" ht="12" customHeight="1">
      <c r="N2005" s="119" t="s">
        <v>48</v>
      </c>
      <c r="O2005" s="120" t="s">
        <v>1332</v>
      </c>
      <c r="P2005" s="122">
        <v>0</v>
      </c>
      <c r="Q2005" s="122">
        <v>0</v>
      </c>
      <c r="R2005" s="122">
        <v>0</v>
      </c>
      <c r="S2005" s="122">
        <v>0</v>
      </c>
      <c r="T2005" s="122">
        <v>120000026</v>
      </c>
      <c r="U2005" s="122">
        <v>130000026</v>
      </c>
      <c r="V2005" s="122">
        <v>135000026</v>
      </c>
      <c r="W2005" s="122">
        <v>0</v>
      </c>
      <c r="X2005" s="122">
        <v>0</v>
      </c>
      <c r="Y2005" s="122">
        <v>0</v>
      </c>
      <c r="Z2005" s="122">
        <v>0</v>
      </c>
      <c r="AA2005" s="122">
        <v>0</v>
      </c>
      <c r="AB2005" s="122">
        <v>0</v>
      </c>
      <c r="AC2005" s="122">
        <v>0</v>
      </c>
      <c r="AD2005" s="121"/>
    </row>
    <row r="2006" spans="14:30" ht="12" customHeight="1">
      <c r="N2006" s="119" t="s">
        <v>48</v>
      </c>
      <c r="O2006" s="120" t="s">
        <v>313</v>
      </c>
      <c r="P2006" s="122">
        <v>0</v>
      </c>
      <c r="Q2006" s="122">
        <v>0</v>
      </c>
      <c r="R2006" s="122">
        <v>0</v>
      </c>
      <c r="S2006" s="122">
        <v>0</v>
      </c>
      <c r="T2006" s="122">
        <v>120000026</v>
      </c>
      <c r="U2006" s="122">
        <v>130000026</v>
      </c>
      <c r="V2006" s="122">
        <v>135000026</v>
      </c>
      <c r="W2006" s="122">
        <v>0</v>
      </c>
      <c r="X2006" s="122">
        <v>0</v>
      </c>
      <c r="Y2006" s="122">
        <v>0</v>
      </c>
      <c r="Z2006" s="122">
        <v>0</v>
      </c>
      <c r="AA2006" s="122">
        <v>0</v>
      </c>
      <c r="AB2006" s="122">
        <v>0</v>
      </c>
      <c r="AC2006" s="122">
        <v>0</v>
      </c>
      <c r="AD2006" s="121"/>
    </row>
    <row r="2007" spans="14:30" ht="12" customHeight="1">
      <c r="N2007" s="119" t="s">
        <v>48</v>
      </c>
      <c r="O2007" s="120" t="s">
        <v>510</v>
      </c>
      <c r="P2007" s="122">
        <v>0</v>
      </c>
      <c r="Q2007" s="122">
        <v>0</v>
      </c>
      <c r="R2007" s="122">
        <v>0</v>
      </c>
      <c r="S2007" s="122">
        <v>0</v>
      </c>
      <c r="T2007" s="122">
        <v>115000026</v>
      </c>
      <c r="U2007" s="122">
        <v>125000026</v>
      </c>
      <c r="V2007" s="122">
        <v>130000026</v>
      </c>
      <c r="W2007" s="122">
        <v>0</v>
      </c>
      <c r="X2007" s="122">
        <v>0</v>
      </c>
      <c r="Y2007" s="122">
        <v>0</v>
      </c>
      <c r="Z2007" s="122">
        <v>0</v>
      </c>
      <c r="AA2007" s="122">
        <v>0</v>
      </c>
      <c r="AB2007" s="122">
        <v>0</v>
      </c>
      <c r="AC2007" s="122">
        <v>0</v>
      </c>
      <c r="AD2007" s="121"/>
    </row>
    <row r="2008" spans="14:30" ht="12" customHeight="1">
      <c r="N2008" s="119" t="s">
        <v>48</v>
      </c>
      <c r="O2008" s="120" t="s">
        <v>1333</v>
      </c>
      <c r="P2008" s="122">
        <v>90000026</v>
      </c>
      <c r="Q2008" s="122">
        <v>100000026</v>
      </c>
      <c r="R2008" s="122">
        <v>105000026</v>
      </c>
      <c r="S2008" s="122">
        <v>110000026</v>
      </c>
      <c r="T2008" s="122">
        <v>115000026</v>
      </c>
      <c r="U2008" s="122">
        <v>120000026</v>
      </c>
      <c r="V2008" s="122">
        <v>135000026</v>
      </c>
      <c r="W2008" s="122">
        <v>145000026</v>
      </c>
      <c r="X2008" s="122">
        <v>155000026</v>
      </c>
      <c r="Y2008" s="122">
        <v>170000026</v>
      </c>
      <c r="Z2008" s="122">
        <v>180000026</v>
      </c>
      <c r="AA2008" s="122">
        <v>185000026</v>
      </c>
      <c r="AB2008" s="122">
        <v>190000026</v>
      </c>
      <c r="AC2008" s="122">
        <v>210000026</v>
      </c>
      <c r="AD2008" s="121"/>
    </row>
    <row r="2009" spans="14:30" ht="12" customHeight="1">
      <c r="N2009" s="119" t="s">
        <v>48</v>
      </c>
      <c r="O2009" s="120" t="s">
        <v>1334</v>
      </c>
      <c r="P2009" s="122">
        <v>85000026</v>
      </c>
      <c r="Q2009" s="122">
        <v>90000026</v>
      </c>
      <c r="R2009" s="122">
        <v>100000026</v>
      </c>
      <c r="S2009" s="122">
        <v>105000026</v>
      </c>
      <c r="T2009" s="122">
        <v>110000026</v>
      </c>
      <c r="U2009" s="122">
        <v>115000026</v>
      </c>
      <c r="V2009" s="122">
        <v>120000026</v>
      </c>
      <c r="W2009" s="122">
        <v>135000026</v>
      </c>
      <c r="X2009" s="122">
        <v>145000026</v>
      </c>
      <c r="Y2009" s="122">
        <v>155000026</v>
      </c>
      <c r="Z2009" s="122">
        <v>170000026</v>
      </c>
      <c r="AA2009" s="122">
        <v>180000026</v>
      </c>
      <c r="AB2009" s="122">
        <v>185000026</v>
      </c>
      <c r="AC2009" s="122">
        <v>190000026</v>
      </c>
      <c r="AD2009" s="121"/>
    </row>
    <row r="2010" spans="14:30" ht="12" customHeight="1">
      <c r="N2010" s="119" t="s">
        <v>48</v>
      </c>
      <c r="O2010" s="120" t="s">
        <v>314</v>
      </c>
      <c r="P2010" s="122">
        <v>0</v>
      </c>
      <c r="Q2010" s="122">
        <v>0</v>
      </c>
      <c r="R2010" s="122">
        <v>0</v>
      </c>
      <c r="S2010" s="122">
        <v>0</v>
      </c>
      <c r="T2010" s="122">
        <v>115000026</v>
      </c>
      <c r="U2010" s="122">
        <v>125000026</v>
      </c>
      <c r="V2010" s="122">
        <v>130000026</v>
      </c>
      <c r="W2010" s="122">
        <v>0</v>
      </c>
      <c r="X2010" s="122">
        <v>0</v>
      </c>
      <c r="Y2010" s="122">
        <v>0</v>
      </c>
      <c r="Z2010" s="122">
        <v>0</v>
      </c>
      <c r="AA2010" s="122">
        <v>0</v>
      </c>
      <c r="AB2010" s="122">
        <v>0</v>
      </c>
      <c r="AC2010" s="122">
        <v>0</v>
      </c>
      <c r="AD2010" s="121"/>
    </row>
    <row r="2011" spans="14:30" ht="12" customHeight="1">
      <c r="N2011" s="119" t="s">
        <v>48</v>
      </c>
      <c r="O2011" s="120" t="s">
        <v>1101</v>
      </c>
      <c r="P2011" s="122">
        <v>85000026</v>
      </c>
      <c r="Q2011" s="122">
        <v>90000026</v>
      </c>
      <c r="R2011" s="122">
        <v>95000026</v>
      </c>
      <c r="S2011" s="122">
        <v>100000026</v>
      </c>
      <c r="T2011" s="122">
        <v>105000026</v>
      </c>
      <c r="U2011" s="122">
        <v>110000026</v>
      </c>
      <c r="V2011" s="122">
        <v>115000026</v>
      </c>
      <c r="W2011" s="122">
        <v>0</v>
      </c>
      <c r="X2011" s="122">
        <v>0</v>
      </c>
      <c r="Y2011" s="122">
        <v>0</v>
      </c>
      <c r="Z2011" s="122">
        <v>0</v>
      </c>
      <c r="AA2011" s="122">
        <v>0</v>
      </c>
      <c r="AB2011" s="122">
        <v>0</v>
      </c>
      <c r="AC2011" s="122">
        <v>0</v>
      </c>
      <c r="AD2011" s="121"/>
    </row>
    <row r="2012" spans="14:30" ht="12" customHeight="1">
      <c r="N2012" s="119" t="s">
        <v>48</v>
      </c>
      <c r="O2012" s="120" t="s">
        <v>196</v>
      </c>
      <c r="P2012" s="122">
        <v>60000026</v>
      </c>
      <c r="Q2012" s="122">
        <v>65000026</v>
      </c>
      <c r="R2012" s="122">
        <v>70000026</v>
      </c>
      <c r="S2012" s="122">
        <v>75000026</v>
      </c>
      <c r="T2012" s="122">
        <v>95000026</v>
      </c>
      <c r="U2012" s="122">
        <v>105000026</v>
      </c>
      <c r="V2012" s="122">
        <v>110000026</v>
      </c>
      <c r="W2012" s="122">
        <v>115000026</v>
      </c>
      <c r="X2012" s="122">
        <v>120000026</v>
      </c>
      <c r="Y2012" s="122">
        <v>125000026</v>
      </c>
      <c r="Z2012" s="122">
        <v>130000026</v>
      </c>
      <c r="AA2012" s="122">
        <v>145000026</v>
      </c>
      <c r="AB2012" s="122">
        <v>155000026</v>
      </c>
      <c r="AC2012" s="122">
        <v>160000026</v>
      </c>
      <c r="AD2012" s="121"/>
    </row>
    <row r="2013" spans="14:30" ht="12" customHeight="1">
      <c r="N2013" s="119" t="s">
        <v>48</v>
      </c>
      <c r="O2013" s="120" t="s">
        <v>1807</v>
      </c>
      <c r="P2013" s="122">
        <v>100000026</v>
      </c>
      <c r="Q2013" s="122">
        <v>105000026</v>
      </c>
      <c r="R2013" s="122">
        <v>110000026</v>
      </c>
      <c r="S2013" s="122">
        <v>115000025</v>
      </c>
      <c r="T2013" s="122">
        <v>120000026</v>
      </c>
      <c r="U2013" s="122">
        <v>130000025</v>
      </c>
      <c r="V2013" s="122">
        <v>140000026</v>
      </c>
      <c r="W2013" s="122">
        <v>150000026</v>
      </c>
      <c r="X2013" s="122">
        <v>160000026</v>
      </c>
      <c r="Y2013" s="122">
        <v>170000026</v>
      </c>
      <c r="Z2013" s="122">
        <v>175000026</v>
      </c>
      <c r="AA2013" s="122">
        <v>180000026</v>
      </c>
      <c r="AB2013" s="122">
        <v>190000026</v>
      </c>
      <c r="AC2013" s="122">
        <v>205000026</v>
      </c>
      <c r="AD2013" s="121"/>
    </row>
    <row r="2014" spans="14:30" ht="12" customHeight="1">
      <c r="N2014" s="119" t="s">
        <v>48</v>
      </c>
      <c r="O2014" s="120" t="s">
        <v>1335</v>
      </c>
      <c r="P2014" s="122">
        <v>100000026</v>
      </c>
      <c r="Q2014" s="122">
        <v>105000026</v>
      </c>
      <c r="R2014" s="122">
        <v>110000026</v>
      </c>
      <c r="S2014" s="122">
        <v>115000025</v>
      </c>
      <c r="T2014" s="122">
        <v>120000026</v>
      </c>
      <c r="U2014" s="122">
        <v>130000025</v>
      </c>
      <c r="V2014" s="122">
        <v>140000026</v>
      </c>
      <c r="W2014" s="122">
        <v>150000026</v>
      </c>
      <c r="X2014" s="122">
        <v>160000026</v>
      </c>
      <c r="Y2014" s="122">
        <v>170000026</v>
      </c>
      <c r="Z2014" s="122">
        <v>175000026</v>
      </c>
      <c r="AA2014" s="122">
        <v>180000026</v>
      </c>
      <c r="AB2014" s="122">
        <v>190000026</v>
      </c>
      <c r="AC2014" s="122">
        <v>205000026</v>
      </c>
      <c r="AD2014" s="121"/>
    </row>
    <row r="2015" spans="14:30" ht="12" customHeight="1">
      <c r="N2015" s="119" t="s">
        <v>48</v>
      </c>
      <c r="O2015" s="120" t="s">
        <v>1102</v>
      </c>
      <c r="P2015" s="122">
        <v>100000026</v>
      </c>
      <c r="Q2015" s="122">
        <v>105000026</v>
      </c>
      <c r="R2015" s="122">
        <v>110000026</v>
      </c>
      <c r="S2015" s="122">
        <v>115000025</v>
      </c>
      <c r="T2015" s="122">
        <v>120000026</v>
      </c>
      <c r="U2015" s="122">
        <v>130000025</v>
      </c>
      <c r="V2015" s="122">
        <v>140000026</v>
      </c>
      <c r="W2015" s="122">
        <v>150000026</v>
      </c>
      <c r="X2015" s="122">
        <v>160000026</v>
      </c>
      <c r="Y2015" s="122">
        <v>170000026</v>
      </c>
      <c r="Z2015" s="122">
        <v>175000026</v>
      </c>
      <c r="AA2015" s="122">
        <v>180000026</v>
      </c>
      <c r="AB2015" s="122">
        <v>190000026</v>
      </c>
      <c r="AC2015" s="122">
        <v>205000026</v>
      </c>
      <c r="AD2015" s="121"/>
    </row>
    <row r="2016" spans="14:30" ht="12" customHeight="1">
      <c r="N2016" s="119" t="s">
        <v>48</v>
      </c>
      <c r="O2016" s="120" t="s">
        <v>156</v>
      </c>
      <c r="P2016" s="122">
        <v>95000026</v>
      </c>
      <c r="Q2016" s="122">
        <v>100000026</v>
      </c>
      <c r="R2016" s="122">
        <v>105000026</v>
      </c>
      <c r="S2016" s="122">
        <v>110000026</v>
      </c>
      <c r="T2016" s="122">
        <v>115000025</v>
      </c>
      <c r="U2016" s="122">
        <v>120000026</v>
      </c>
      <c r="V2016" s="122">
        <v>130000025</v>
      </c>
      <c r="W2016" s="122">
        <v>140000026</v>
      </c>
      <c r="X2016" s="122">
        <v>150000026</v>
      </c>
      <c r="Y2016" s="122">
        <v>160000026</v>
      </c>
      <c r="Z2016" s="122">
        <v>170000026</v>
      </c>
      <c r="AA2016" s="122">
        <v>175000026</v>
      </c>
      <c r="AB2016" s="122">
        <v>180000026</v>
      </c>
      <c r="AC2016" s="122">
        <v>200000026</v>
      </c>
      <c r="AD2016" s="121"/>
    </row>
    <row r="2017" spans="14:30" ht="12" customHeight="1">
      <c r="N2017" s="119" t="s">
        <v>48</v>
      </c>
      <c r="O2017" s="120" t="s">
        <v>1103</v>
      </c>
      <c r="P2017" s="122">
        <v>95000026</v>
      </c>
      <c r="Q2017" s="122">
        <v>100000026</v>
      </c>
      <c r="R2017" s="122">
        <v>105000026</v>
      </c>
      <c r="S2017" s="122">
        <v>110000026</v>
      </c>
      <c r="T2017" s="122">
        <v>115000025</v>
      </c>
      <c r="U2017" s="122">
        <v>120000026</v>
      </c>
      <c r="V2017" s="122">
        <v>130000025</v>
      </c>
      <c r="W2017" s="122">
        <v>140000026</v>
      </c>
      <c r="X2017" s="122">
        <v>150000026</v>
      </c>
      <c r="Y2017" s="122">
        <v>160000026</v>
      </c>
      <c r="Z2017" s="122">
        <v>170000026</v>
      </c>
      <c r="AA2017" s="122">
        <v>175000026</v>
      </c>
      <c r="AB2017" s="122">
        <v>180000026</v>
      </c>
      <c r="AC2017" s="122">
        <v>200000026</v>
      </c>
      <c r="AD2017" s="121"/>
    </row>
    <row r="2018" spans="14:30" ht="12" customHeight="1">
      <c r="N2018" s="119" t="s">
        <v>48</v>
      </c>
      <c r="O2018" s="120" t="s">
        <v>455</v>
      </c>
      <c r="P2018" s="122">
        <v>90000026</v>
      </c>
      <c r="Q2018" s="122">
        <v>100000026</v>
      </c>
      <c r="R2018" s="122">
        <v>105000026</v>
      </c>
      <c r="S2018" s="122">
        <v>110000026</v>
      </c>
      <c r="T2018" s="122">
        <v>115000026</v>
      </c>
      <c r="U2018" s="122">
        <v>120000026</v>
      </c>
      <c r="V2018" s="122">
        <v>135000026</v>
      </c>
      <c r="W2018" s="122">
        <v>145000026</v>
      </c>
      <c r="X2018" s="122">
        <v>155000026</v>
      </c>
      <c r="Y2018" s="122">
        <v>170000026</v>
      </c>
      <c r="Z2018" s="122">
        <v>180000026</v>
      </c>
      <c r="AA2018" s="122">
        <v>185000026</v>
      </c>
      <c r="AB2018" s="122">
        <v>190000026</v>
      </c>
      <c r="AC2018" s="122">
        <v>210000026</v>
      </c>
      <c r="AD2018" s="121"/>
    </row>
    <row r="2019" spans="14:30" ht="12" customHeight="1">
      <c r="N2019" s="119" t="s">
        <v>48</v>
      </c>
      <c r="O2019" s="120" t="s">
        <v>1336</v>
      </c>
      <c r="P2019" s="122">
        <v>90000026</v>
      </c>
      <c r="Q2019" s="122">
        <v>100000026</v>
      </c>
      <c r="R2019" s="122">
        <v>105000026</v>
      </c>
      <c r="S2019" s="122">
        <v>110000026</v>
      </c>
      <c r="T2019" s="122">
        <v>115000026</v>
      </c>
      <c r="U2019" s="122">
        <v>120000026</v>
      </c>
      <c r="V2019" s="122">
        <v>135000026</v>
      </c>
      <c r="W2019" s="122">
        <v>145000026</v>
      </c>
      <c r="X2019" s="122">
        <v>155000026</v>
      </c>
      <c r="Y2019" s="122">
        <v>170000026</v>
      </c>
      <c r="Z2019" s="122">
        <v>180000026</v>
      </c>
      <c r="AA2019" s="122">
        <v>185000026</v>
      </c>
      <c r="AB2019" s="122">
        <v>190000026</v>
      </c>
      <c r="AC2019" s="122">
        <v>210000026</v>
      </c>
      <c r="AD2019" s="121"/>
    </row>
    <row r="2020" spans="14:30" ht="12" customHeight="1">
      <c r="N2020" s="119" t="s">
        <v>48</v>
      </c>
      <c r="O2020" s="120" t="s">
        <v>1337</v>
      </c>
      <c r="P2020" s="122">
        <v>85000026</v>
      </c>
      <c r="Q2020" s="122">
        <v>90000026</v>
      </c>
      <c r="R2020" s="122">
        <v>100000026</v>
      </c>
      <c r="S2020" s="122">
        <v>105000026</v>
      </c>
      <c r="T2020" s="122">
        <v>110000026</v>
      </c>
      <c r="U2020" s="122">
        <v>115000026</v>
      </c>
      <c r="V2020" s="122">
        <v>120000026</v>
      </c>
      <c r="W2020" s="122">
        <v>135000026</v>
      </c>
      <c r="X2020" s="122">
        <v>145000026</v>
      </c>
      <c r="Y2020" s="122">
        <v>155000026</v>
      </c>
      <c r="Z2020" s="122">
        <v>170000026</v>
      </c>
      <c r="AA2020" s="122">
        <v>180000026</v>
      </c>
      <c r="AB2020" s="122">
        <v>185000026</v>
      </c>
      <c r="AC2020" s="122">
        <v>190000026</v>
      </c>
      <c r="AD2020" s="121"/>
    </row>
    <row r="2021" spans="14:30" ht="12" customHeight="1">
      <c r="N2021" s="119" t="s">
        <v>48</v>
      </c>
      <c r="O2021" s="120" t="s">
        <v>157</v>
      </c>
      <c r="P2021" s="122">
        <v>85000026</v>
      </c>
      <c r="Q2021" s="122">
        <v>95000026</v>
      </c>
      <c r="R2021" s="122">
        <v>110000026</v>
      </c>
      <c r="S2021" s="122">
        <v>125000026</v>
      </c>
      <c r="T2021" s="122">
        <v>130000026</v>
      </c>
      <c r="U2021" s="122">
        <v>140000026</v>
      </c>
      <c r="V2021" s="122">
        <v>145000026</v>
      </c>
      <c r="W2021" s="122">
        <v>150000026</v>
      </c>
      <c r="X2021" s="122">
        <v>155000026</v>
      </c>
      <c r="Y2021" s="122">
        <v>160000026</v>
      </c>
      <c r="Z2021" s="122">
        <v>185000026</v>
      </c>
      <c r="AA2021" s="122">
        <v>0</v>
      </c>
      <c r="AB2021" s="122">
        <v>0</v>
      </c>
      <c r="AC2021" s="122">
        <v>0</v>
      </c>
      <c r="AD2021" s="121"/>
    </row>
    <row r="2022" spans="14:30" ht="12" customHeight="1">
      <c r="N2022" s="119" t="s">
        <v>48</v>
      </c>
      <c r="O2022" s="120" t="s">
        <v>2621</v>
      </c>
      <c r="P2022" s="122">
        <v>0</v>
      </c>
      <c r="Q2022" s="122">
        <v>0</v>
      </c>
      <c r="R2022" s="122">
        <v>0</v>
      </c>
      <c r="S2022" s="122">
        <v>0</v>
      </c>
      <c r="T2022" s="122">
        <v>0</v>
      </c>
      <c r="U2022" s="122">
        <v>0</v>
      </c>
      <c r="V2022" s="122">
        <v>0</v>
      </c>
      <c r="W2022" s="122">
        <v>0</v>
      </c>
      <c r="X2022" s="122">
        <v>0</v>
      </c>
      <c r="Y2022" s="122">
        <v>0</v>
      </c>
      <c r="Z2022" s="122">
        <v>195000026</v>
      </c>
      <c r="AA2022" s="122">
        <v>205000026</v>
      </c>
      <c r="AB2022" s="122">
        <v>215000026</v>
      </c>
      <c r="AC2022" s="122">
        <v>225000026</v>
      </c>
      <c r="AD2022" s="121"/>
    </row>
    <row r="2023" spans="14:30" ht="12" customHeight="1">
      <c r="N2023" s="119" t="s">
        <v>48</v>
      </c>
      <c r="O2023" s="120" t="s">
        <v>1338</v>
      </c>
      <c r="P2023" s="122">
        <v>0</v>
      </c>
      <c r="Q2023" s="122">
        <v>0</v>
      </c>
      <c r="R2023" s="122">
        <v>0</v>
      </c>
      <c r="S2023" s="122">
        <v>0</v>
      </c>
      <c r="T2023" s="122">
        <v>0</v>
      </c>
      <c r="U2023" s="122">
        <v>0</v>
      </c>
      <c r="V2023" s="122">
        <v>0</v>
      </c>
      <c r="W2023" s="122">
        <v>0</v>
      </c>
      <c r="X2023" s="122">
        <v>0</v>
      </c>
      <c r="Y2023" s="122">
        <v>0</v>
      </c>
      <c r="Z2023" s="122">
        <v>190000026</v>
      </c>
      <c r="AA2023" s="122">
        <v>195000026</v>
      </c>
      <c r="AB2023" s="122">
        <v>200000026</v>
      </c>
      <c r="AC2023" s="122">
        <v>215000026</v>
      </c>
      <c r="AD2023" s="121"/>
    </row>
    <row r="2024" spans="14:30" ht="12" customHeight="1">
      <c r="N2024" s="119" t="s">
        <v>48</v>
      </c>
      <c r="O2024" s="120" t="s">
        <v>1470</v>
      </c>
      <c r="P2024" s="122">
        <v>95000026</v>
      </c>
      <c r="Q2024" s="122">
        <v>100000026</v>
      </c>
      <c r="R2024" s="122">
        <v>105000026</v>
      </c>
      <c r="S2024" s="122">
        <v>110000026</v>
      </c>
      <c r="T2024" s="122">
        <v>115000025</v>
      </c>
      <c r="U2024" s="122">
        <v>120000026</v>
      </c>
      <c r="V2024" s="122">
        <v>130000025</v>
      </c>
      <c r="W2024" s="122">
        <v>140000026</v>
      </c>
      <c r="X2024" s="122">
        <v>150000026</v>
      </c>
      <c r="Y2024" s="122">
        <v>160000026</v>
      </c>
      <c r="Z2024" s="122">
        <v>170000026</v>
      </c>
      <c r="AA2024" s="122">
        <v>175000026</v>
      </c>
      <c r="AB2024" s="122">
        <v>180000026</v>
      </c>
      <c r="AC2024" s="122">
        <v>200000026</v>
      </c>
      <c r="AD2024" s="121"/>
    </row>
    <row r="2025" spans="14:30" ht="12" customHeight="1">
      <c r="N2025" s="119" t="s">
        <v>48</v>
      </c>
      <c r="O2025" s="120" t="s">
        <v>511</v>
      </c>
      <c r="P2025" s="122">
        <v>0</v>
      </c>
      <c r="Q2025" s="122">
        <v>0</v>
      </c>
      <c r="R2025" s="122">
        <v>0</v>
      </c>
      <c r="S2025" s="122">
        <v>0</v>
      </c>
      <c r="T2025" s="122">
        <v>120000026</v>
      </c>
      <c r="U2025" s="122">
        <v>130000026</v>
      </c>
      <c r="V2025" s="122">
        <v>135000026</v>
      </c>
      <c r="W2025" s="122">
        <v>0</v>
      </c>
      <c r="X2025" s="122">
        <v>0</v>
      </c>
      <c r="Y2025" s="122">
        <v>0</v>
      </c>
      <c r="Z2025" s="122">
        <v>0</v>
      </c>
      <c r="AA2025" s="122">
        <v>0</v>
      </c>
      <c r="AB2025" s="122">
        <v>0</v>
      </c>
      <c r="AC2025" s="122">
        <v>0</v>
      </c>
      <c r="AD2025" s="121"/>
    </row>
    <row r="2026" spans="14:30" ht="12" customHeight="1">
      <c r="N2026" s="119" t="s">
        <v>48</v>
      </c>
      <c r="O2026" s="120" t="s">
        <v>512</v>
      </c>
      <c r="P2026" s="122">
        <v>0</v>
      </c>
      <c r="Q2026" s="122">
        <v>0</v>
      </c>
      <c r="R2026" s="122">
        <v>0</v>
      </c>
      <c r="S2026" s="122">
        <v>0</v>
      </c>
      <c r="T2026" s="122">
        <v>115000026</v>
      </c>
      <c r="U2026" s="122">
        <v>125000026</v>
      </c>
      <c r="V2026" s="122">
        <v>130000026</v>
      </c>
      <c r="W2026" s="122">
        <v>0</v>
      </c>
      <c r="X2026" s="122">
        <v>0</v>
      </c>
      <c r="Y2026" s="122">
        <v>0</v>
      </c>
      <c r="Z2026" s="122">
        <v>0</v>
      </c>
      <c r="AA2026" s="122">
        <v>0</v>
      </c>
      <c r="AB2026" s="122">
        <v>0</v>
      </c>
      <c r="AC2026" s="122">
        <v>0</v>
      </c>
      <c r="AD2026" s="121"/>
    </row>
    <row r="2027" spans="14:30" ht="12" customHeight="1">
      <c r="N2027" s="119" t="s">
        <v>48</v>
      </c>
      <c r="O2027" s="120" t="s">
        <v>1205</v>
      </c>
      <c r="P2027" s="122">
        <v>85000026</v>
      </c>
      <c r="Q2027" s="122">
        <v>90000026</v>
      </c>
      <c r="R2027" s="122">
        <v>95000026</v>
      </c>
      <c r="S2027" s="122">
        <v>100000026</v>
      </c>
      <c r="T2027" s="122">
        <v>105000026</v>
      </c>
      <c r="U2027" s="122">
        <v>110000026</v>
      </c>
      <c r="V2027" s="122">
        <v>115000026</v>
      </c>
      <c r="W2027" s="122">
        <v>120000026</v>
      </c>
      <c r="X2027" s="122">
        <v>125000026</v>
      </c>
      <c r="Y2027" s="122">
        <v>130000026</v>
      </c>
      <c r="Z2027" s="122">
        <v>135000026</v>
      </c>
      <c r="AA2027" s="122">
        <v>145000026</v>
      </c>
      <c r="AB2027" s="122">
        <v>155000026</v>
      </c>
      <c r="AC2027" s="122">
        <v>160000026</v>
      </c>
      <c r="AD2027" s="121"/>
    </row>
    <row r="2028" spans="14:30" ht="12" customHeight="1">
      <c r="N2028" s="119" t="s">
        <v>48</v>
      </c>
      <c r="O2028" s="120" t="s">
        <v>1471</v>
      </c>
      <c r="P2028" s="122">
        <v>60000026</v>
      </c>
      <c r="Q2028" s="122">
        <v>65000026</v>
      </c>
      <c r="R2028" s="122">
        <v>70000026</v>
      </c>
      <c r="S2028" s="122">
        <v>75000026</v>
      </c>
      <c r="T2028" s="122">
        <v>95000026</v>
      </c>
      <c r="U2028" s="122">
        <v>105000026</v>
      </c>
      <c r="V2028" s="122">
        <v>110000026</v>
      </c>
      <c r="W2028" s="122">
        <v>115000026</v>
      </c>
      <c r="X2028" s="122">
        <v>120000026</v>
      </c>
      <c r="Y2028" s="122">
        <v>125000026</v>
      </c>
      <c r="Z2028" s="122">
        <v>130000026</v>
      </c>
      <c r="AA2028" s="122">
        <v>145000026</v>
      </c>
      <c r="AB2028" s="122">
        <v>155000026</v>
      </c>
      <c r="AC2028" s="122">
        <v>160000026</v>
      </c>
      <c r="AD2028" s="121"/>
    </row>
    <row r="2029" spans="14:30" ht="12" customHeight="1">
      <c r="N2029" s="119" t="s">
        <v>48</v>
      </c>
      <c r="O2029" s="120" t="s">
        <v>1206</v>
      </c>
      <c r="P2029" s="122">
        <v>100000026</v>
      </c>
      <c r="Q2029" s="122">
        <v>105000026</v>
      </c>
      <c r="R2029" s="122">
        <v>110000026</v>
      </c>
      <c r="S2029" s="122">
        <v>115000025</v>
      </c>
      <c r="T2029" s="122">
        <v>120000026</v>
      </c>
      <c r="U2029" s="122">
        <v>130000025</v>
      </c>
      <c r="V2029" s="122">
        <v>140000026</v>
      </c>
      <c r="W2029" s="122">
        <v>150000026</v>
      </c>
      <c r="X2029" s="122">
        <v>160000026</v>
      </c>
      <c r="Y2029" s="122">
        <v>170000026</v>
      </c>
      <c r="Z2029" s="122">
        <v>175000026</v>
      </c>
      <c r="AA2029" s="122">
        <v>180000026</v>
      </c>
      <c r="AB2029" s="122">
        <v>190000026</v>
      </c>
      <c r="AC2029" s="122">
        <v>205000026</v>
      </c>
      <c r="AD2029" s="121"/>
    </row>
    <row r="2030" spans="14:30" ht="12" customHeight="1">
      <c r="N2030" s="119" t="s">
        <v>48</v>
      </c>
      <c r="O2030" s="120" t="s">
        <v>1207</v>
      </c>
      <c r="P2030" s="122">
        <v>100000026</v>
      </c>
      <c r="Q2030" s="122">
        <v>105000026</v>
      </c>
      <c r="R2030" s="122">
        <v>110000026</v>
      </c>
      <c r="S2030" s="122">
        <v>115000025</v>
      </c>
      <c r="T2030" s="122">
        <v>120000026</v>
      </c>
      <c r="U2030" s="122">
        <v>130000025</v>
      </c>
      <c r="V2030" s="122">
        <v>140000026</v>
      </c>
      <c r="W2030" s="122">
        <v>150000026</v>
      </c>
      <c r="X2030" s="122">
        <v>160000026</v>
      </c>
      <c r="Y2030" s="122">
        <v>170000026</v>
      </c>
      <c r="Z2030" s="122">
        <v>175000026</v>
      </c>
      <c r="AA2030" s="122">
        <v>180000026</v>
      </c>
      <c r="AB2030" s="122">
        <v>190000026</v>
      </c>
      <c r="AC2030" s="122">
        <v>205000026</v>
      </c>
      <c r="AD2030" s="121"/>
    </row>
    <row r="2031" spans="14:30" ht="12" customHeight="1">
      <c r="N2031" s="119" t="s">
        <v>48</v>
      </c>
      <c r="O2031" s="120" t="s">
        <v>1208</v>
      </c>
      <c r="P2031" s="122">
        <v>95000026</v>
      </c>
      <c r="Q2031" s="122">
        <v>100000026</v>
      </c>
      <c r="R2031" s="122">
        <v>105000026</v>
      </c>
      <c r="S2031" s="122">
        <v>110000026</v>
      </c>
      <c r="T2031" s="122">
        <v>115000025</v>
      </c>
      <c r="U2031" s="122">
        <v>120000026</v>
      </c>
      <c r="V2031" s="122">
        <v>130000025</v>
      </c>
      <c r="W2031" s="122">
        <v>140000026</v>
      </c>
      <c r="X2031" s="122">
        <v>150000026</v>
      </c>
      <c r="Y2031" s="122">
        <v>160000026</v>
      </c>
      <c r="Z2031" s="122">
        <v>170000026</v>
      </c>
      <c r="AA2031" s="122">
        <v>175000026</v>
      </c>
      <c r="AB2031" s="122">
        <v>180000026</v>
      </c>
      <c r="AC2031" s="122">
        <v>200000026</v>
      </c>
      <c r="AD2031" s="121"/>
    </row>
    <row r="2032" spans="14:30" ht="12" customHeight="1">
      <c r="N2032" s="119" t="s">
        <v>48</v>
      </c>
      <c r="O2032" s="120" t="s">
        <v>566</v>
      </c>
      <c r="P2032" s="122">
        <v>95000026</v>
      </c>
      <c r="Q2032" s="122">
        <v>100000026</v>
      </c>
      <c r="R2032" s="122">
        <v>105000026</v>
      </c>
      <c r="S2032" s="122">
        <v>110000026</v>
      </c>
      <c r="T2032" s="122">
        <v>115000025</v>
      </c>
      <c r="U2032" s="122">
        <v>120000026</v>
      </c>
      <c r="V2032" s="122">
        <v>130000025</v>
      </c>
      <c r="W2032" s="122">
        <v>140000026</v>
      </c>
      <c r="X2032" s="122">
        <v>150000026</v>
      </c>
      <c r="Y2032" s="122">
        <v>160000026</v>
      </c>
      <c r="Z2032" s="122">
        <v>170000026</v>
      </c>
      <c r="AA2032" s="122">
        <v>175000026</v>
      </c>
      <c r="AB2032" s="122">
        <v>180000026</v>
      </c>
      <c r="AC2032" s="122">
        <v>200000026</v>
      </c>
      <c r="AD2032" s="121"/>
    </row>
    <row r="2033" spans="14:30" ht="12" customHeight="1">
      <c r="N2033" s="119" t="s">
        <v>48</v>
      </c>
      <c r="O2033" s="120" t="s">
        <v>1209</v>
      </c>
      <c r="P2033" s="122">
        <v>90000026</v>
      </c>
      <c r="Q2033" s="122">
        <v>100000026</v>
      </c>
      <c r="R2033" s="122">
        <v>105000026</v>
      </c>
      <c r="S2033" s="122">
        <v>110000026</v>
      </c>
      <c r="T2033" s="122">
        <v>115000026</v>
      </c>
      <c r="U2033" s="122">
        <v>120000026</v>
      </c>
      <c r="V2033" s="122">
        <v>135000026</v>
      </c>
      <c r="W2033" s="122">
        <v>145000026</v>
      </c>
      <c r="X2033" s="122">
        <v>155000026</v>
      </c>
      <c r="Y2033" s="122">
        <v>170000026</v>
      </c>
      <c r="Z2033" s="122">
        <v>180000026</v>
      </c>
      <c r="AA2033" s="122">
        <v>185000026</v>
      </c>
      <c r="AB2033" s="122">
        <v>190000026</v>
      </c>
      <c r="AC2033" s="122">
        <v>210000026</v>
      </c>
      <c r="AD2033" s="121"/>
    </row>
    <row r="2034" spans="14:30" ht="12" customHeight="1">
      <c r="N2034" s="119" t="s">
        <v>48</v>
      </c>
      <c r="O2034" s="120" t="s">
        <v>354</v>
      </c>
      <c r="P2034" s="122">
        <v>90000026</v>
      </c>
      <c r="Q2034" s="122">
        <v>100000026</v>
      </c>
      <c r="R2034" s="122">
        <v>105000026</v>
      </c>
      <c r="S2034" s="122">
        <v>110000026</v>
      </c>
      <c r="T2034" s="122">
        <v>115000026</v>
      </c>
      <c r="U2034" s="122">
        <v>120000026</v>
      </c>
      <c r="V2034" s="122">
        <v>135000026</v>
      </c>
      <c r="W2034" s="122">
        <v>145000026</v>
      </c>
      <c r="X2034" s="122">
        <v>155000026</v>
      </c>
      <c r="Y2034" s="122">
        <v>170000026</v>
      </c>
      <c r="Z2034" s="122">
        <v>180000026</v>
      </c>
      <c r="AA2034" s="122">
        <v>185000026</v>
      </c>
      <c r="AB2034" s="122">
        <v>190000026</v>
      </c>
      <c r="AC2034" s="122">
        <v>210000026</v>
      </c>
      <c r="AD2034" s="121"/>
    </row>
    <row r="2035" spans="14:30" ht="12" customHeight="1">
      <c r="N2035" s="119" t="s">
        <v>48</v>
      </c>
      <c r="O2035" s="120" t="s">
        <v>1210</v>
      </c>
      <c r="P2035" s="122">
        <v>90000026</v>
      </c>
      <c r="Q2035" s="122">
        <v>100000026</v>
      </c>
      <c r="R2035" s="122">
        <v>105000026</v>
      </c>
      <c r="S2035" s="122">
        <v>110000026</v>
      </c>
      <c r="T2035" s="122">
        <v>115000026</v>
      </c>
      <c r="U2035" s="122">
        <v>120000026</v>
      </c>
      <c r="V2035" s="122">
        <v>135000026</v>
      </c>
      <c r="W2035" s="122">
        <v>145000026</v>
      </c>
      <c r="X2035" s="122">
        <v>155000026</v>
      </c>
      <c r="Y2035" s="122">
        <v>170000026</v>
      </c>
      <c r="Z2035" s="122">
        <v>180000026</v>
      </c>
      <c r="AA2035" s="122">
        <v>185000026</v>
      </c>
      <c r="AB2035" s="122">
        <v>190000026</v>
      </c>
      <c r="AC2035" s="122">
        <v>210000026</v>
      </c>
      <c r="AD2035" s="121"/>
    </row>
    <row r="2036" spans="14:30" ht="12" customHeight="1">
      <c r="N2036" s="119" t="s">
        <v>48</v>
      </c>
      <c r="O2036" s="120" t="s">
        <v>349</v>
      </c>
      <c r="P2036" s="122">
        <v>85000026</v>
      </c>
      <c r="Q2036" s="122">
        <v>90000026</v>
      </c>
      <c r="R2036" s="122">
        <v>100000026</v>
      </c>
      <c r="S2036" s="122">
        <v>105000026</v>
      </c>
      <c r="T2036" s="122">
        <v>110000026</v>
      </c>
      <c r="U2036" s="122">
        <v>115000026</v>
      </c>
      <c r="V2036" s="122">
        <v>120000026</v>
      </c>
      <c r="W2036" s="122">
        <v>135000026</v>
      </c>
      <c r="X2036" s="122">
        <v>145000026</v>
      </c>
      <c r="Y2036" s="122">
        <v>155000026</v>
      </c>
      <c r="Z2036" s="122">
        <v>170000026</v>
      </c>
      <c r="AA2036" s="122">
        <v>180000026</v>
      </c>
      <c r="AB2036" s="122">
        <v>185000026</v>
      </c>
      <c r="AC2036" s="122">
        <v>190000026</v>
      </c>
      <c r="AD2036" s="121"/>
    </row>
    <row r="2037" spans="14:30" ht="12" customHeight="1">
      <c r="N2037" s="119" t="s">
        <v>48</v>
      </c>
      <c r="O2037" s="120" t="s">
        <v>559</v>
      </c>
      <c r="P2037" s="122">
        <v>85000026</v>
      </c>
      <c r="Q2037" s="122">
        <v>90000026</v>
      </c>
      <c r="R2037" s="122">
        <v>100000026</v>
      </c>
      <c r="S2037" s="122">
        <v>105000026</v>
      </c>
      <c r="T2037" s="122">
        <v>110000026</v>
      </c>
      <c r="U2037" s="122">
        <v>115000026</v>
      </c>
      <c r="V2037" s="122">
        <v>120000026</v>
      </c>
      <c r="W2037" s="122">
        <v>135000026</v>
      </c>
      <c r="X2037" s="122">
        <v>145000026</v>
      </c>
      <c r="Y2037" s="122">
        <v>155000026</v>
      </c>
      <c r="Z2037" s="122">
        <v>170000026</v>
      </c>
      <c r="AA2037" s="122">
        <v>180000026</v>
      </c>
      <c r="AB2037" s="122">
        <v>185000026</v>
      </c>
      <c r="AC2037" s="122">
        <v>190000026</v>
      </c>
      <c r="AD2037" s="121"/>
    </row>
    <row r="2038" spans="14:30" ht="12" customHeight="1">
      <c r="N2038" s="119" t="s">
        <v>48</v>
      </c>
      <c r="O2038" s="120" t="s">
        <v>1211</v>
      </c>
      <c r="P2038" s="122">
        <v>85000026</v>
      </c>
      <c r="Q2038" s="122">
        <v>95000026</v>
      </c>
      <c r="R2038" s="122">
        <v>110000026</v>
      </c>
      <c r="S2038" s="122">
        <v>120000026</v>
      </c>
      <c r="T2038" s="122">
        <v>125000026</v>
      </c>
      <c r="U2038" s="122">
        <v>130000026</v>
      </c>
      <c r="V2038" s="122">
        <v>0</v>
      </c>
      <c r="W2038" s="122">
        <v>0</v>
      </c>
      <c r="X2038" s="122">
        <v>0</v>
      </c>
      <c r="Y2038" s="122">
        <v>0</v>
      </c>
      <c r="Z2038" s="122">
        <v>0</v>
      </c>
      <c r="AA2038" s="122">
        <v>0</v>
      </c>
      <c r="AB2038" s="122">
        <v>0</v>
      </c>
      <c r="AC2038" s="122">
        <v>0</v>
      </c>
      <c r="AD2038" s="121"/>
    </row>
    <row r="2039" spans="14:30" ht="12" customHeight="1">
      <c r="N2039" s="119" t="s">
        <v>48</v>
      </c>
      <c r="O2039" s="120" t="s">
        <v>490</v>
      </c>
      <c r="P2039" s="122">
        <v>60000026</v>
      </c>
      <c r="Q2039" s="122">
        <v>65000026</v>
      </c>
      <c r="R2039" s="122">
        <v>70000026</v>
      </c>
      <c r="S2039" s="122">
        <v>75000026</v>
      </c>
      <c r="T2039" s="122">
        <v>95000026</v>
      </c>
      <c r="U2039" s="122">
        <v>105000026</v>
      </c>
      <c r="V2039" s="122">
        <v>110000026</v>
      </c>
      <c r="W2039" s="122">
        <v>115000026</v>
      </c>
      <c r="X2039" s="122">
        <v>120000026</v>
      </c>
      <c r="Y2039" s="122">
        <v>125000026</v>
      </c>
      <c r="Z2039" s="122">
        <v>130000026</v>
      </c>
      <c r="AA2039" s="122">
        <v>145000026</v>
      </c>
      <c r="AB2039" s="122">
        <v>155000026</v>
      </c>
      <c r="AC2039" s="122">
        <v>160000026</v>
      </c>
      <c r="AD2039" s="121"/>
    </row>
    <row r="2040" spans="14:30" ht="12" customHeight="1">
      <c r="N2040" s="119" t="s">
        <v>48</v>
      </c>
      <c r="O2040" s="120" t="s">
        <v>491</v>
      </c>
      <c r="P2040" s="122">
        <v>100000026</v>
      </c>
      <c r="Q2040" s="122">
        <v>105000026</v>
      </c>
      <c r="R2040" s="122">
        <v>110000026</v>
      </c>
      <c r="S2040" s="122">
        <v>115000025</v>
      </c>
      <c r="T2040" s="122">
        <v>120000026</v>
      </c>
      <c r="U2040" s="122">
        <v>130000025</v>
      </c>
      <c r="V2040" s="122">
        <v>140000026</v>
      </c>
      <c r="W2040" s="122">
        <v>150000026</v>
      </c>
      <c r="X2040" s="122">
        <v>160000026</v>
      </c>
      <c r="Y2040" s="122">
        <v>170000026</v>
      </c>
      <c r="Z2040" s="122">
        <v>175000026</v>
      </c>
      <c r="AA2040" s="122">
        <v>180000026</v>
      </c>
      <c r="AB2040" s="122">
        <v>190000026</v>
      </c>
      <c r="AC2040" s="122">
        <v>205000026</v>
      </c>
      <c r="AD2040" s="121"/>
    </row>
    <row r="2041" spans="14:30" ht="12" customHeight="1">
      <c r="N2041" s="119" t="s">
        <v>48</v>
      </c>
      <c r="O2041" s="120" t="s">
        <v>492</v>
      </c>
      <c r="P2041" s="122">
        <v>95000026</v>
      </c>
      <c r="Q2041" s="122">
        <v>100000026</v>
      </c>
      <c r="R2041" s="122">
        <v>105000026</v>
      </c>
      <c r="S2041" s="122">
        <v>110000026</v>
      </c>
      <c r="T2041" s="122">
        <v>115000025</v>
      </c>
      <c r="U2041" s="122">
        <v>120000026</v>
      </c>
      <c r="V2041" s="122">
        <v>130000025</v>
      </c>
      <c r="W2041" s="122">
        <v>140000026</v>
      </c>
      <c r="X2041" s="122">
        <v>150000026</v>
      </c>
      <c r="Y2041" s="122">
        <v>160000026</v>
      </c>
      <c r="Z2041" s="122">
        <v>170000026</v>
      </c>
      <c r="AA2041" s="122">
        <v>175000026</v>
      </c>
      <c r="AB2041" s="122">
        <v>180000026</v>
      </c>
      <c r="AC2041" s="122">
        <v>200000026</v>
      </c>
      <c r="AD2041" s="121"/>
    </row>
    <row r="2042" spans="14:30" ht="12" customHeight="1">
      <c r="N2042" s="119" t="s">
        <v>48</v>
      </c>
      <c r="O2042" s="120" t="s">
        <v>1472</v>
      </c>
      <c r="P2042" s="122">
        <v>0</v>
      </c>
      <c r="Q2042" s="122">
        <v>0</v>
      </c>
      <c r="R2042" s="122">
        <v>0</v>
      </c>
      <c r="S2042" s="122">
        <v>0</v>
      </c>
      <c r="T2042" s="122">
        <v>115000026</v>
      </c>
      <c r="U2042" s="122">
        <v>125000026</v>
      </c>
      <c r="V2042" s="122">
        <v>130000026</v>
      </c>
      <c r="W2042" s="122">
        <v>0</v>
      </c>
      <c r="X2042" s="122">
        <v>0</v>
      </c>
      <c r="Y2042" s="122">
        <v>0</v>
      </c>
      <c r="Z2042" s="122">
        <v>0</v>
      </c>
      <c r="AA2042" s="122">
        <v>0</v>
      </c>
      <c r="AB2042" s="122">
        <v>0</v>
      </c>
      <c r="AC2042" s="122">
        <v>0</v>
      </c>
      <c r="AD2042" s="121"/>
    </row>
    <row r="2043" spans="14:30" ht="12" customHeight="1">
      <c r="N2043" s="119" t="s">
        <v>48</v>
      </c>
      <c r="O2043" s="120" t="s">
        <v>2525</v>
      </c>
      <c r="P2043" s="122">
        <v>80000026</v>
      </c>
      <c r="Q2043" s="122">
        <v>85000026</v>
      </c>
      <c r="R2043" s="122">
        <v>90000026</v>
      </c>
      <c r="S2043" s="122">
        <v>100000026</v>
      </c>
      <c r="T2043" s="122">
        <v>110000026</v>
      </c>
      <c r="U2043" s="122">
        <v>120000026</v>
      </c>
      <c r="V2043" s="122">
        <v>0</v>
      </c>
      <c r="W2043" s="122">
        <v>0</v>
      </c>
      <c r="X2043" s="122">
        <v>0</v>
      </c>
      <c r="Y2043" s="122">
        <v>0</v>
      </c>
      <c r="Z2043" s="122">
        <v>0</v>
      </c>
      <c r="AA2043" s="122">
        <v>0</v>
      </c>
      <c r="AB2043" s="122">
        <v>0</v>
      </c>
      <c r="AC2043" s="122">
        <v>0</v>
      </c>
      <c r="AD2043" s="121"/>
    </row>
    <row r="2044" spans="14:30" ht="12" customHeight="1">
      <c r="N2044" s="119" t="s">
        <v>48</v>
      </c>
      <c r="O2044" s="120" t="s">
        <v>2225</v>
      </c>
      <c r="P2044" s="122">
        <v>100000026</v>
      </c>
      <c r="Q2044" s="122">
        <v>105000026</v>
      </c>
      <c r="R2044" s="122">
        <v>110000026</v>
      </c>
      <c r="S2044" s="122">
        <v>115000025</v>
      </c>
      <c r="T2044" s="122">
        <v>120000026</v>
      </c>
      <c r="U2044" s="122">
        <v>130000025</v>
      </c>
      <c r="V2044" s="122">
        <v>140000026</v>
      </c>
      <c r="W2044" s="122">
        <v>150000026</v>
      </c>
      <c r="X2044" s="122">
        <v>160000026</v>
      </c>
      <c r="Y2044" s="122">
        <v>170000026</v>
      </c>
      <c r="Z2044" s="122">
        <v>175000026</v>
      </c>
      <c r="AA2044" s="122">
        <v>180000026</v>
      </c>
      <c r="AB2044" s="122">
        <v>190000026</v>
      </c>
      <c r="AC2044" s="122">
        <v>205000026</v>
      </c>
      <c r="AD2044" s="121"/>
    </row>
    <row r="2045" spans="14:30" ht="12" customHeight="1">
      <c r="N2045" s="119" t="s">
        <v>48</v>
      </c>
      <c r="O2045" s="120" t="s">
        <v>2643</v>
      </c>
      <c r="P2045" s="122">
        <v>95000026</v>
      </c>
      <c r="Q2045" s="122">
        <v>100000026</v>
      </c>
      <c r="R2045" s="122">
        <v>105000026</v>
      </c>
      <c r="S2045" s="122">
        <v>110000026</v>
      </c>
      <c r="T2045" s="122">
        <v>115000025</v>
      </c>
      <c r="U2045" s="122">
        <v>120000026</v>
      </c>
      <c r="V2045" s="122">
        <v>130000025</v>
      </c>
      <c r="W2045" s="122">
        <v>140000026</v>
      </c>
      <c r="X2045" s="122">
        <v>150000026</v>
      </c>
      <c r="Y2045" s="122">
        <v>160000026</v>
      </c>
      <c r="Z2045" s="122">
        <v>170000026</v>
      </c>
      <c r="AA2045" s="122">
        <v>175000026</v>
      </c>
      <c r="AB2045" s="122">
        <v>180000026</v>
      </c>
      <c r="AC2045" s="122">
        <v>200000026</v>
      </c>
      <c r="AD2045" s="121"/>
    </row>
    <row r="2046" spans="14:30" ht="12" customHeight="1">
      <c r="N2046" s="119" t="s">
        <v>48</v>
      </c>
      <c r="O2046" s="120" t="s">
        <v>1740</v>
      </c>
      <c r="P2046" s="122">
        <v>100000026</v>
      </c>
      <c r="Q2046" s="122">
        <v>105000026</v>
      </c>
      <c r="R2046" s="122">
        <v>110000026</v>
      </c>
      <c r="S2046" s="122">
        <v>115000025</v>
      </c>
      <c r="T2046" s="122">
        <v>120000026</v>
      </c>
      <c r="U2046" s="122">
        <v>130000025</v>
      </c>
      <c r="V2046" s="122">
        <v>140000026</v>
      </c>
      <c r="W2046" s="122">
        <v>150000026</v>
      </c>
      <c r="X2046" s="122">
        <v>160000026</v>
      </c>
      <c r="Y2046" s="122">
        <v>170000026</v>
      </c>
      <c r="Z2046" s="122">
        <v>175000026</v>
      </c>
      <c r="AA2046" s="122">
        <v>180000026</v>
      </c>
      <c r="AB2046" s="122">
        <v>190000026</v>
      </c>
      <c r="AC2046" s="122">
        <v>205000026</v>
      </c>
      <c r="AD2046" s="121"/>
    </row>
    <row r="2047" spans="14:30" ht="12" customHeight="1">
      <c r="N2047" s="119" t="s">
        <v>48</v>
      </c>
      <c r="O2047" s="120" t="s">
        <v>1830</v>
      </c>
      <c r="P2047" s="122">
        <v>95000026</v>
      </c>
      <c r="Q2047" s="122">
        <v>100000026</v>
      </c>
      <c r="R2047" s="122">
        <v>105000026</v>
      </c>
      <c r="S2047" s="122">
        <v>110000026</v>
      </c>
      <c r="T2047" s="122">
        <v>115000025</v>
      </c>
      <c r="U2047" s="122">
        <v>120000026</v>
      </c>
      <c r="V2047" s="122">
        <v>130000025</v>
      </c>
      <c r="W2047" s="122">
        <v>140000026</v>
      </c>
      <c r="X2047" s="122">
        <v>150000026</v>
      </c>
      <c r="Y2047" s="122">
        <v>160000026</v>
      </c>
      <c r="Z2047" s="122">
        <v>170000026</v>
      </c>
      <c r="AA2047" s="122">
        <v>175000026</v>
      </c>
      <c r="AB2047" s="122">
        <v>180000026</v>
      </c>
      <c r="AC2047" s="122">
        <v>200000026</v>
      </c>
      <c r="AD2047" s="121"/>
    </row>
    <row r="2048" spans="14:30" ht="12" customHeight="1">
      <c r="N2048" s="119" t="s">
        <v>48</v>
      </c>
      <c r="O2048" s="120" t="s">
        <v>3322</v>
      </c>
      <c r="P2048" s="122">
        <v>0</v>
      </c>
      <c r="Q2048" s="122">
        <v>0</v>
      </c>
      <c r="R2048" s="122">
        <v>0</v>
      </c>
      <c r="S2048" s="122">
        <v>0</v>
      </c>
      <c r="T2048" s="122">
        <v>0</v>
      </c>
      <c r="U2048" s="122">
        <v>0</v>
      </c>
      <c r="V2048" s="122">
        <v>0</v>
      </c>
      <c r="W2048" s="122">
        <v>0</v>
      </c>
      <c r="X2048" s="122">
        <v>0</v>
      </c>
      <c r="Y2048" s="122">
        <v>0</v>
      </c>
      <c r="Z2048" s="122">
        <v>0</v>
      </c>
      <c r="AA2048" s="122">
        <v>0</v>
      </c>
      <c r="AB2048" s="122">
        <v>0</v>
      </c>
      <c r="AC2048" s="122">
        <v>260000026</v>
      </c>
      <c r="AD2048" s="121"/>
    </row>
    <row r="2049" spans="14:30" ht="12" customHeight="1">
      <c r="N2049" s="119" t="s">
        <v>48</v>
      </c>
      <c r="O2049" s="120" t="s">
        <v>3439</v>
      </c>
      <c r="P2049" s="121"/>
      <c r="Q2049" s="121"/>
      <c r="R2049" s="121"/>
      <c r="S2049" s="121"/>
      <c r="T2049" s="121"/>
      <c r="U2049" s="121"/>
      <c r="V2049" s="121"/>
      <c r="W2049" s="121"/>
      <c r="X2049" s="121"/>
      <c r="Y2049" s="121"/>
      <c r="Z2049" s="121"/>
      <c r="AA2049" s="121"/>
      <c r="AB2049" s="121"/>
      <c r="AC2049" s="122">
        <v>250000026</v>
      </c>
      <c r="AD2049" s="121"/>
    </row>
    <row r="2050" spans="14:30" ht="12" customHeight="1">
      <c r="N2050" s="119" t="s">
        <v>48</v>
      </c>
      <c r="O2050" s="120" t="s">
        <v>1473</v>
      </c>
      <c r="P2050" s="122">
        <v>0</v>
      </c>
      <c r="Q2050" s="122">
        <v>0</v>
      </c>
      <c r="R2050" s="122">
        <v>0</v>
      </c>
      <c r="S2050" s="122">
        <v>0</v>
      </c>
      <c r="T2050" s="122">
        <v>0</v>
      </c>
      <c r="U2050" s="122">
        <v>100000026</v>
      </c>
      <c r="V2050" s="122">
        <v>110000026</v>
      </c>
      <c r="W2050" s="122">
        <v>115000026</v>
      </c>
      <c r="X2050" s="122">
        <v>120000026</v>
      </c>
      <c r="Y2050" s="122">
        <v>125000026</v>
      </c>
      <c r="Z2050" s="122">
        <v>0</v>
      </c>
      <c r="AA2050" s="122">
        <v>0</v>
      </c>
      <c r="AB2050" s="122">
        <v>0</v>
      </c>
      <c r="AC2050" s="122">
        <v>0</v>
      </c>
      <c r="AD2050" s="121"/>
    </row>
    <row r="2051" spans="14:30" ht="12" customHeight="1">
      <c r="N2051" s="119" t="s">
        <v>48</v>
      </c>
      <c r="O2051" s="120" t="s">
        <v>1558</v>
      </c>
      <c r="P2051" s="122">
        <v>0</v>
      </c>
      <c r="Q2051" s="122">
        <v>0</v>
      </c>
      <c r="R2051" s="122">
        <v>0</v>
      </c>
      <c r="S2051" s="122">
        <v>0</v>
      </c>
      <c r="T2051" s="122">
        <v>0</v>
      </c>
      <c r="U2051" s="122">
        <v>95000026</v>
      </c>
      <c r="V2051" s="122">
        <v>100000026</v>
      </c>
      <c r="W2051" s="122">
        <v>110000026</v>
      </c>
      <c r="X2051" s="122">
        <v>115000026</v>
      </c>
      <c r="Y2051" s="122">
        <v>120000026</v>
      </c>
      <c r="Z2051" s="122">
        <v>0</v>
      </c>
      <c r="AA2051" s="122">
        <v>0</v>
      </c>
      <c r="AB2051" s="122">
        <v>0</v>
      </c>
      <c r="AC2051" s="122">
        <v>0</v>
      </c>
      <c r="AD2051" s="121"/>
    </row>
    <row r="2052" spans="14:30" ht="12" customHeight="1">
      <c r="N2052" s="119" t="s">
        <v>48</v>
      </c>
      <c r="O2052" s="120" t="s">
        <v>541</v>
      </c>
      <c r="P2052" s="122">
        <v>0</v>
      </c>
      <c r="Q2052" s="122">
        <v>0</v>
      </c>
      <c r="R2052" s="122">
        <v>0</v>
      </c>
      <c r="S2052" s="122">
        <v>0</v>
      </c>
      <c r="T2052" s="122">
        <v>0</v>
      </c>
      <c r="U2052" s="122">
        <v>95000026</v>
      </c>
      <c r="V2052" s="122">
        <v>100000026</v>
      </c>
      <c r="W2052" s="122">
        <v>110000026</v>
      </c>
      <c r="X2052" s="122">
        <v>115000026</v>
      </c>
      <c r="Y2052" s="122">
        <v>120000026</v>
      </c>
      <c r="Z2052" s="122">
        <v>0</v>
      </c>
      <c r="AA2052" s="122">
        <v>0</v>
      </c>
      <c r="AB2052" s="122">
        <v>0</v>
      </c>
      <c r="AC2052" s="122">
        <v>0</v>
      </c>
      <c r="AD2052" s="121"/>
    </row>
    <row r="2053" spans="14:30" ht="12" customHeight="1">
      <c r="N2053" s="119" t="s">
        <v>48</v>
      </c>
      <c r="O2053" s="120" t="s">
        <v>1474</v>
      </c>
      <c r="P2053" s="122">
        <v>0</v>
      </c>
      <c r="Q2053" s="122">
        <v>0</v>
      </c>
      <c r="R2053" s="122">
        <v>0</v>
      </c>
      <c r="S2053" s="122">
        <v>0</v>
      </c>
      <c r="T2053" s="122">
        <v>0</v>
      </c>
      <c r="U2053" s="122">
        <v>95000026</v>
      </c>
      <c r="V2053" s="122">
        <v>105000026</v>
      </c>
      <c r="W2053" s="122">
        <v>110000026</v>
      </c>
      <c r="X2053" s="122">
        <v>120000026</v>
      </c>
      <c r="Y2053" s="122">
        <v>130000036</v>
      </c>
      <c r="Z2053" s="122">
        <v>0</v>
      </c>
      <c r="AA2053" s="122">
        <v>0</v>
      </c>
      <c r="AB2053" s="122">
        <v>0</v>
      </c>
      <c r="AC2053" s="122">
        <v>0</v>
      </c>
      <c r="AD2053" s="121"/>
    </row>
    <row r="2054" spans="14:30" ht="12" customHeight="1">
      <c r="N2054" s="119" t="s">
        <v>48</v>
      </c>
      <c r="O2054" s="120" t="s">
        <v>660</v>
      </c>
      <c r="P2054" s="122">
        <v>0</v>
      </c>
      <c r="Q2054" s="122">
        <v>0</v>
      </c>
      <c r="R2054" s="122">
        <v>0</v>
      </c>
      <c r="S2054" s="122">
        <v>0</v>
      </c>
      <c r="T2054" s="122">
        <v>0</v>
      </c>
      <c r="U2054" s="122">
        <v>100000026</v>
      </c>
      <c r="V2054" s="122">
        <v>105000026</v>
      </c>
      <c r="W2054" s="122">
        <v>110000026</v>
      </c>
      <c r="X2054" s="122">
        <v>0</v>
      </c>
      <c r="Y2054" s="122">
        <v>0</v>
      </c>
      <c r="Z2054" s="122">
        <v>0</v>
      </c>
      <c r="AA2054" s="122">
        <v>0</v>
      </c>
      <c r="AB2054" s="122">
        <v>0</v>
      </c>
      <c r="AC2054" s="122">
        <v>0</v>
      </c>
      <c r="AD2054" s="121"/>
    </row>
    <row r="2055" spans="14:30" ht="12" customHeight="1">
      <c r="N2055" s="119" t="s">
        <v>48</v>
      </c>
      <c r="O2055" s="120" t="s">
        <v>1475</v>
      </c>
      <c r="P2055" s="122">
        <v>0</v>
      </c>
      <c r="Q2055" s="122">
        <v>0</v>
      </c>
      <c r="R2055" s="122">
        <v>0</v>
      </c>
      <c r="S2055" s="122">
        <v>0</v>
      </c>
      <c r="T2055" s="122">
        <v>0</v>
      </c>
      <c r="U2055" s="122">
        <v>105000026</v>
      </c>
      <c r="V2055" s="122">
        <v>115000026</v>
      </c>
      <c r="W2055" s="122">
        <v>120000026</v>
      </c>
      <c r="X2055" s="122">
        <v>130000026</v>
      </c>
      <c r="Y2055" s="122">
        <v>140000026</v>
      </c>
      <c r="Z2055" s="122">
        <v>145000026</v>
      </c>
      <c r="AA2055" s="122">
        <v>150000026</v>
      </c>
      <c r="AB2055" s="122">
        <v>0</v>
      </c>
      <c r="AC2055" s="122">
        <v>0</v>
      </c>
      <c r="AD2055" s="121"/>
    </row>
    <row r="2056" spans="14:30" ht="12" customHeight="1">
      <c r="N2056" s="119" t="s">
        <v>48</v>
      </c>
      <c r="O2056" s="120" t="s">
        <v>598</v>
      </c>
      <c r="P2056" s="122">
        <v>0</v>
      </c>
      <c r="Q2056" s="122">
        <v>0</v>
      </c>
      <c r="R2056" s="122">
        <v>0</v>
      </c>
      <c r="S2056" s="122">
        <v>0</v>
      </c>
      <c r="T2056" s="122">
        <v>0</v>
      </c>
      <c r="U2056" s="122">
        <v>105000026</v>
      </c>
      <c r="V2056" s="122">
        <v>115000026</v>
      </c>
      <c r="W2056" s="122">
        <v>120000026</v>
      </c>
      <c r="X2056" s="122">
        <v>130000026</v>
      </c>
      <c r="Y2056" s="122">
        <v>140000026</v>
      </c>
      <c r="Z2056" s="122">
        <v>145000026</v>
      </c>
      <c r="AA2056" s="122">
        <v>150000026</v>
      </c>
      <c r="AB2056" s="122">
        <v>0</v>
      </c>
      <c r="AC2056" s="122">
        <v>0</v>
      </c>
      <c r="AD2056" s="121"/>
    </row>
    <row r="2057" spans="14:30" ht="12" customHeight="1">
      <c r="N2057" s="119" t="s">
        <v>48</v>
      </c>
      <c r="O2057" s="120" t="s">
        <v>1476</v>
      </c>
      <c r="P2057" s="122">
        <v>0</v>
      </c>
      <c r="Q2057" s="122">
        <v>0</v>
      </c>
      <c r="R2057" s="122">
        <v>0</v>
      </c>
      <c r="S2057" s="122">
        <v>0</v>
      </c>
      <c r="T2057" s="122">
        <v>0</v>
      </c>
      <c r="U2057" s="122">
        <v>100000026</v>
      </c>
      <c r="V2057" s="122">
        <v>110000026</v>
      </c>
      <c r="W2057" s="122">
        <v>115000026</v>
      </c>
      <c r="X2057" s="122">
        <v>120000026</v>
      </c>
      <c r="Y2057" s="122">
        <v>130000026</v>
      </c>
      <c r="Z2057" s="122">
        <v>140000026</v>
      </c>
      <c r="AA2057" s="122">
        <v>145000026</v>
      </c>
      <c r="AB2057" s="122">
        <v>0</v>
      </c>
      <c r="AC2057" s="122">
        <v>0</v>
      </c>
      <c r="AD2057" s="121"/>
    </row>
    <row r="2058" spans="14:30" ht="12" customHeight="1">
      <c r="N2058" s="119" t="s">
        <v>48</v>
      </c>
      <c r="O2058" s="120" t="s">
        <v>2105</v>
      </c>
      <c r="P2058" s="122">
        <v>0</v>
      </c>
      <c r="Q2058" s="122">
        <v>0</v>
      </c>
      <c r="R2058" s="122">
        <v>0</v>
      </c>
      <c r="S2058" s="122">
        <v>0</v>
      </c>
      <c r="T2058" s="122">
        <v>0</v>
      </c>
      <c r="U2058" s="122">
        <v>0</v>
      </c>
      <c r="V2058" s="122">
        <v>120000026</v>
      </c>
      <c r="W2058" s="122">
        <v>0</v>
      </c>
      <c r="X2058" s="122">
        <v>0</v>
      </c>
      <c r="Y2058" s="122">
        <v>0</v>
      </c>
      <c r="Z2058" s="122">
        <v>0</v>
      </c>
      <c r="AA2058" s="122">
        <v>0</v>
      </c>
      <c r="AB2058" s="122">
        <v>0</v>
      </c>
      <c r="AC2058" s="122">
        <v>0</v>
      </c>
      <c r="AD2058" s="121"/>
    </row>
    <row r="2059" spans="14:30" ht="12" customHeight="1">
      <c r="N2059" s="119" t="s">
        <v>48</v>
      </c>
      <c r="O2059" s="120" t="s">
        <v>1722</v>
      </c>
      <c r="P2059" s="122">
        <v>0</v>
      </c>
      <c r="Q2059" s="122">
        <v>0</v>
      </c>
      <c r="R2059" s="122">
        <v>0</v>
      </c>
      <c r="S2059" s="122">
        <v>0</v>
      </c>
      <c r="T2059" s="122">
        <v>0</v>
      </c>
      <c r="U2059" s="122">
        <v>330000026</v>
      </c>
      <c r="V2059" s="122">
        <v>350000026</v>
      </c>
      <c r="W2059" s="122">
        <v>360000026</v>
      </c>
      <c r="X2059" s="122">
        <v>370000026</v>
      </c>
      <c r="Y2059" s="122">
        <v>380000026</v>
      </c>
      <c r="Z2059" s="122">
        <v>390000026</v>
      </c>
      <c r="AA2059" s="122">
        <v>400000026</v>
      </c>
      <c r="AB2059" s="122">
        <v>410000026</v>
      </c>
      <c r="AC2059" s="122">
        <v>420000026</v>
      </c>
      <c r="AD2059" s="121"/>
    </row>
    <row r="2060" spans="14:30" ht="12" customHeight="1">
      <c r="N2060" s="119" t="s">
        <v>48</v>
      </c>
      <c r="O2060" s="120" t="s">
        <v>2181</v>
      </c>
      <c r="P2060" s="122">
        <v>0</v>
      </c>
      <c r="Q2060" s="122">
        <v>0</v>
      </c>
      <c r="R2060" s="122">
        <v>0</v>
      </c>
      <c r="S2060" s="122">
        <v>0</v>
      </c>
      <c r="T2060" s="122">
        <v>0</v>
      </c>
      <c r="U2060" s="122">
        <v>325000026</v>
      </c>
      <c r="V2060" s="122">
        <v>345000026</v>
      </c>
      <c r="W2060" s="122">
        <v>355000026</v>
      </c>
      <c r="X2060" s="122">
        <v>365000026</v>
      </c>
      <c r="Y2060" s="122">
        <v>375000026</v>
      </c>
      <c r="Z2060" s="122">
        <v>385000026</v>
      </c>
      <c r="AA2060" s="122">
        <v>395000026</v>
      </c>
      <c r="AB2060" s="122">
        <v>405000026</v>
      </c>
      <c r="AC2060" s="122">
        <v>415000026</v>
      </c>
      <c r="AD2060" s="121"/>
    </row>
    <row r="2061" spans="14:30" ht="12" customHeight="1">
      <c r="N2061" s="119" t="s">
        <v>48</v>
      </c>
      <c r="O2061" s="120" t="s">
        <v>2667</v>
      </c>
      <c r="P2061" s="122">
        <v>0</v>
      </c>
      <c r="Q2061" s="122">
        <v>0</v>
      </c>
      <c r="R2061" s="122">
        <v>0</v>
      </c>
      <c r="S2061" s="122">
        <v>0</v>
      </c>
      <c r="T2061" s="122">
        <v>0</v>
      </c>
      <c r="U2061" s="122">
        <v>330000026</v>
      </c>
      <c r="V2061" s="122">
        <v>350000026</v>
      </c>
      <c r="W2061" s="122">
        <v>360000026</v>
      </c>
      <c r="X2061" s="122">
        <v>370000026</v>
      </c>
      <c r="Y2061" s="122">
        <v>380000026</v>
      </c>
      <c r="Z2061" s="122">
        <v>390000026</v>
      </c>
      <c r="AA2061" s="122">
        <v>400000026</v>
      </c>
      <c r="AB2061" s="122">
        <v>410000026</v>
      </c>
      <c r="AC2061" s="122">
        <v>420000026</v>
      </c>
      <c r="AD2061" s="121"/>
    </row>
    <row r="2062" spans="14:30" ht="12" customHeight="1">
      <c r="N2062" s="119" t="s">
        <v>48</v>
      </c>
      <c r="O2062" s="120" t="s">
        <v>2668</v>
      </c>
      <c r="P2062" s="122">
        <v>0</v>
      </c>
      <c r="Q2062" s="122">
        <v>0</v>
      </c>
      <c r="R2062" s="122">
        <v>0</v>
      </c>
      <c r="S2062" s="122">
        <v>0</v>
      </c>
      <c r="T2062" s="122">
        <v>0</v>
      </c>
      <c r="U2062" s="122">
        <v>330000026</v>
      </c>
      <c r="V2062" s="122">
        <v>350000026</v>
      </c>
      <c r="W2062" s="122">
        <v>360000026</v>
      </c>
      <c r="X2062" s="122">
        <v>370000026</v>
      </c>
      <c r="Y2062" s="122">
        <v>380000026</v>
      </c>
      <c r="Z2062" s="122">
        <v>390000026</v>
      </c>
      <c r="AA2062" s="122">
        <v>400000026</v>
      </c>
      <c r="AB2062" s="122">
        <v>410000026</v>
      </c>
      <c r="AC2062" s="122">
        <v>420000026</v>
      </c>
      <c r="AD2062" s="121"/>
    </row>
    <row r="2063" spans="14:30" ht="12" customHeight="1">
      <c r="N2063" s="119" t="s">
        <v>48</v>
      </c>
      <c r="O2063" s="120" t="s">
        <v>2669</v>
      </c>
      <c r="P2063" s="122">
        <v>0</v>
      </c>
      <c r="Q2063" s="122">
        <v>0</v>
      </c>
      <c r="R2063" s="122">
        <v>0</v>
      </c>
      <c r="S2063" s="122">
        <v>0</v>
      </c>
      <c r="T2063" s="122">
        <v>0</v>
      </c>
      <c r="U2063" s="122">
        <v>325000026</v>
      </c>
      <c r="V2063" s="122">
        <v>345000026</v>
      </c>
      <c r="W2063" s="122">
        <v>355000026</v>
      </c>
      <c r="X2063" s="122">
        <v>365000026</v>
      </c>
      <c r="Y2063" s="122">
        <v>375000026</v>
      </c>
      <c r="Z2063" s="122">
        <v>385000026</v>
      </c>
      <c r="AA2063" s="122">
        <v>395000026</v>
      </c>
      <c r="AB2063" s="122">
        <v>405000026</v>
      </c>
      <c r="AC2063" s="122">
        <v>415000026</v>
      </c>
      <c r="AD2063" s="121"/>
    </row>
    <row r="2064" spans="14:30" ht="12" customHeight="1">
      <c r="N2064" s="119" t="s">
        <v>48</v>
      </c>
      <c r="O2064" s="120" t="s">
        <v>2670</v>
      </c>
      <c r="P2064" s="122">
        <v>0</v>
      </c>
      <c r="Q2064" s="122">
        <v>0</v>
      </c>
      <c r="R2064" s="122">
        <v>0</v>
      </c>
      <c r="S2064" s="122">
        <v>0</v>
      </c>
      <c r="T2064" s="122">
        <v>0</v>
      </c>
      <c r="U2064" s="122">
        <v>325000026</v>
      </c>
      <c r="V2064" s="122">
        <v>345000026</v>
      </c>
      <c r="W2064" s="122">
        <v>355000026</v>
      </c>
      <c r="X2064" s="122">
        <v>365000026</v>
      </c>
      <c r="Y2064" s="122">
        <v>375000026</v>
      </c>
      <c r="Z2064" s="122">
        <v>385000026</v>
      </c>
      <c r="AA2064" s="122">
        <v>395000026</v>
      </c>
      <c r="AB2064" s="122">
        <v>405000026</v>
      </c>
      <c r="AC2064" s="122">
        <v>415000026</v>
      </c>
      <c r="AD2064" s="121"/>
    </row>
    <row r="2065" spans="14:30" ht="12" customHeight="1">
      <c r="N2065" s="119" t="s">
        <v>48</v>
      </c>
      <c r="O2065" s="120" t="s">
        <v>1723</v>
      </c>
      <c r="P2065" s="122">
        <v>0</v>
      </c>
      <c r="Q2065" s="122">
        <v>0</v>
      </c>
      <c r="R2065" s="122">
        <v>0</v>
      </c>
      <c r="S2065" s="122">
        <v>0</v>
      </c>
      <c r="T2065" s="122">
        <v>0</v>
      </c>
      <c r="U2065" s="122">
        <v>330000026</v>
      </c>
      <c r="V2065" s="122">
        <v>350000026</v>
      </c>
      <c r="W2065" s="122">
        <v>360000026</v>
      </c>
      <c r="X2065" s="122">
        <v>370000026</v>
      </c>
      <c r="Y2065" s="122">
        <v>380000026</v>
      </c>
      <c r="Z2065" s="122">
        <v>390000026</v>
      </c>
      <c r="AA2065" s="122">
        <v>400000026</v>
      </c>
      <c r="AB2065" s="122">
        <v>410000026</v>
      </c>
      <c r="AC2065" s="122">
        <v>420000026</v>
      </c>
      <c r="AD2065" s="121"/>
    </row>
    <row r="2066" spans="14:30" ht="12" customHeight="1">
      <c r="N2066" s="119" t="s">
        <v>48</v>
      </c>
      <c r="O2066" s="120" t="s">
        <v>1883</v>
      </c>
      <c r="P2066" s="122">
        <v>0</v>
      </c>
      <c r="Q2066" s="122">
        <v>0</v>
      </c>
      <c r="R2066" s="122">
        <v>0</v>
      </c>
      <c r="S2066" s="122">
        <v>0</v>
      </c>
      <c r="T2066" s="122">
        <v>0</v>
      </c>
      <c r="U2066" s="122">
        <v>330000026</v>
      </c>
      <c r="V2066" s="122">
        <v>350000026</v>
      </c>
      <c r="W2066" s="122">
        <v>360000026</v>
      </c>
      <c r="X2066" s="122">
        <v>370000026</v>
      </c>
      <c r="Y2066" s="122">
        <v>380000026</v>
      </c>
      <c r="Z2066" s="122">
        <v>390000026</v>
      </c>
      <c r="AA2066" s="122">
        <v>400000026</v>
      </c>
      <c r="AB2066" s="122">
        <v>410000026</v>
      </c>
      <c r="AC2066" s="122">
        <v>420000026</v>
      </c>
      <c r="AD2066" s="121"/>
    </row>
    <row r="2067" spans="14:30" ht="12" customHeight="1">
      <c r="N2067" s="119" t="s">
        <v>48</v>
      </c>
      <c r="O2067" s="120" t="s">
        <v>1872</v>
      </c>
      <c r="P2067" s="122">
        <v>0</v>
      </c>
      <c r="Q2067" s="122">
        <v>0</v>
      </c>
      <c r="R2067" s="122">
        <v>0</v>
      </c>
      <c r="S2067" s="122">
        <v>0</v>
      </c>
      <c r="T2067" s="122">
        <v>0</v>
      </c>
      <c r="U2067" s="122">
        <v>325000026</v>
      </c>
      <c r="V2067" s="122">
        <v>345000026</v>
      </c>
      <c r="W2067" s="122">
        <v>355000026</v>
      </c>
      <c r="X2067" s="122">
        <v>365000026</v>
      </c>
      <c r="Y2067" s="122">
        <v>375000026</v>
      </c>
      <c r="Z2067" s="122">
        <v>385000026</v>
      </c>
      <c r="AA2067" s="122">
        <v>395000026</v>
      </c>
      <c r="AB2067" s="122">
        <v>405000026</v>
      </c>
      <c r="AC2067" s="122">
        <v>415000026</v>
      </c>
      <c r="AD2067" s="121"/>
    </row>
    <row r="2068" spans="14:30" ht="12" customHeight="1">
      <c r="N2068" s="119" t="s">
        <v>48</v>
      </c>
      <c r="O2068" s="120" t="s">
        <v>2610</v>
      </c>
      <c r="P2068" s="122">
        <v>0</v>
      </c>
      <c r="Q2068" s="122">
        <v>0</v>
      </c>
      <c r="R2068" s="122">
        <v>0</v>
      </c>
      <c r="S2068" s="122">
        <v>0</v>
      </c>
      <c r="T2068" s="122">
        <v>0</v>
      </c>
      <c r="U2068" s="122">
        <v>325000026</v>
      </c>
      <c r="V2068" s="122">
        <v>345000026</v>
      </c>
      <c r="W2068" s="122">
        <v>355000026</v>
      </c>
      <c r="X2068" s="122">
        <v>365000026</v>
      </c>
      <c r="Y2068" s="122">
        <v>375000026</v>
      </c>
      <c r="Z2068" s="122">
        <v>385000026</v>
      </c>
      <c r="AA2068" s="122">
        <v>395000026</v>
      </c>
      <c r="AB2068" s="122">
        <v>405000026</v>
      </c>
      <c r="AC2068" s="122">
        <v>415000026</v>
      </c>
      <c r="AD2068" s="121"/>
    </row>
    <row r="2069" spans="14:30" ht="12" customHeight="1">
      <c r="N2069" s="119" t="s">
        <v>48</v>
      </c>
      <c r="O2069" s="120" t="s">
        <v>2226</v>
      </c>
      <c r="P2069" s="122">
        <v>0</v>
      </c>
      <c r="Q2069" s="122">
        <v>0</v>
      </c>
      <c r="R2069" s="122">
        <v>0</v>
      </c>
      <c r="S2069" s="122">
        <v>0</v>
      </c>
      <c r="T2069" s="122">
        <v>0</v>
      </c>
      <c r="U2069" s="122">
        <v>330000026</v>
      </c>
      <c r="V2069" s="122">
        <v>350000026</v>
      </c>
      <c r="W2069" s="122">
        <v>360000026</v>
      </c>
      <c r="X2069" s="122">
        <v>370000026</v>
      </c>
      <c r="Y2069" s="122">
        <v>380000026</v>
      </c>
      <c r="Z2069" s="122">
        <v>390000026</v>
      </c>
      <c r="AA2069" s="122">
        <v>400000026</v>
      </c>
      <c r="AB2069" s="122">
        <v>410000026</v>
      </c>
      <c r="AC2069" s="122">
        <v>420000026</v>
      </c>
      <c r="AD2069" s="121"/>
    </row>
    <row r="2070" spans="14:30" ht="12" customHeight="1">
      <c r="N2070" s="119" t="s">
        <v>48</v>
      </c>
      <c r="O2070" s="120" t="s">
        <v>2586</v>
      </c>
      <c r="P2070" s="122">
        <v>0</v>
      </c>
      <c r="Q2070" s="122">
        <v>50000026</v>
      </c>
      <c r="R2070" s="122">
        <v>55000026</v>
      </c>
      <c r="S2070" s="122">
        <v>60000026</v>
      </c>
      <c r="T2070" s="122">
        <v>65000026</v>
      </c>
      <c r="U2070" s="122">
        <v>70000026</v>
      </c>
      <c r="V2070" s="122">
        <v>75000026</v>
      </c>
      <c r="W2070" s="122">
        <v>80000026</v>
      </c>
      <c r="X2070" s="122">
        <v>85000026</v>
      </c>
      <c r="Y2070" s="122">
        <v>90000026</v>
      </c>
      <c r="Z2070" s="122">
        <v>0</v>
      </c>
      <c r="AA2070" s="122">
        <v>0</v>
      </c>
      <c r="AB2070" s="122">
        <v>0</v>
      </c>
      <c r="AC2070" s="122">
        <v>0</v>
      </c>
      <c r="AD2070" s="121"/>
    </row>
    <row r="2071" spans="14:30" ht="12" customHeight="1">
      <c r="N2071" s="119" t="s">
        <v>48</v>
      </c>
      <c r="O2071" s="120" t="s">
        <v>2422</v>
      </c>
      <c r="P2071" s="122">
        <v>0</v>
      </c>
      <c r="Q2071" s="122">
        <v>50000026</v>
      </c>
      <c r="R2071" s="122">
        <v>55000026</v>
      </c>
      <c r="S2071" s="122">
        <v>60000026</v>
      </c>
      <c r="T2071" s="122">
        <v>65000026</v>
      </c>
      <c r="U2071" s="122">
        <v>70000026</v>
      </c>
      <c r="V2071" s="122">
        <v>75000026</v>
      </c>
      <c r="W2071" s="122">
        <v>80000026</v>
      </c>
      <c r="X2071" s="122">
        <v>85000026</v>
      </c>
      <c r="Y2071" s="122">
        <v>90000026</v>
      </c>
      <c r="Z2071" s="122">
        <v>0</v>
      </c>
      <c r="AA2071" s="122">
        <v>0</v>
      </c>
      <c r="AB2071" s="122">
        <v>0</v>
      </c>
      <c r="AC2071" s="122">
        <v>0</v>
      </c>
      <c r="AD2071" s="121"/>
    </row>
    <row r="2072" spans="14:30" ht="12" customHeight="1">
      <c r="N2072" s="119" t="s">
        <v>48</v>
      </c>
      <c r="O2072" s="120" t="s">
        <v>1212</v>
      </c>
      <c r="P2072" s="122">
        <v>0</v>
      </c>
      <c r="Q2072" s="122">
        <v>50000026</v>
      </c>
      <c r="R2072" s="122">
        <v>55000026</v>
      </c>
      <c r="S2072" s="122">
        <v>60000026</v>
      </c>
      <c r="T2072" s="122">
        <v>65000026</v>
      </c>
      <c r="U2072" s="122">
        <v>70000026</v>
      </c>
      <c r="V2072" s="122">
        <v>75000026</v>
      </c>
      <c r="W2072" s="122">
        <v>80000026</v>
      </c>
      <c r="X2072" s="122">
        <v>85000026</v>
      </c>
      <c r="Y2072" s="122">
        <v>90000026</v>
      </c>
      <c r="Z2072" s="122">
        <v>0</v>
      </c>
      <c r="AA2072" s="122">
        <v>0</v>
      </c>
      <c r="AB2072" s="122">
        <v>0</v>
      </c>
      <c r="AC2072" s="122">
        <v>0</v>
      </c>
      <c r="AD2072" s="121"/>
    </row>
    <row r="2073" spans="14:30" ht="12" customHeight="1">
      <c r="N2073" s="119" t="s">
        <v>48</v>
      </c>
      <c r="O2073" s="120" t="s">
        <v>578</v>
      </c>
      <c r="P2073" s="122">
        <v>0</v>
      </c>
      <c r="Q2073" s="122">
        <v>50000026</v>
      </c>
      <c r="R2073" s="122">
        <v>55000026</v>
      </c>
      <c r="S2073" s="122">
        <v>60000026</v>
      </c>
      <c r="T2073" s="122">
        <v>65000026</v>
      </c>
      <c r="U2073" s="122">
        <v>70000026</v>
      </c>
      <c r="V2073" s="122">
        <v>75000026</v>
      </c>
      <c r="W2073" s="122">
        <v>80000026</v>
      </c>
      <c r="X2073" s="122">
        <v>85000026</v>
      </c>
      <c r="Y2073" s="122">
        <v>90000026</v>
      </c>
      <c r="Z2073" s="122">
        <v>0</v>
      </c>
      <c r="AA2073" s="122">
        <v>0</v>
      </c>
      <c r="AB2073" s="122">
        <v>0</v>
      </c>
      <c r="AC2073" s="122">
        <v>0</v>
      </c>
      <c r="AD2073" s="121"/>
    </row>
    <row r="2074" spans="14:30" ht="12" customHeight="1">
      <c r="N2074" s="119" t="s">
        <v>48</v>
      </c>
      <c r="O2074" s="120" t="s">
        <v>1213</v>
      </c>
      <c r="P2074" s="122">
        <v>0</v>
      </c>
      <c r="Q2074" s="122">
        <v>50000026</v>
      </c>
      <c r="R2074" s="122">
        <v>55000026</v>
      </c>
      <c r="S2074" s="122">
        <v>60000026</v>
      </c>
      <c r="T2074" s="122">
        <v>65000026</v>
      </c>
      <c r="U2074" s="122">
        <v>70000026</v>
      </c>
      <c r="V2074" s="122">
        <v>75000026</v>
      </c>
      <c r="W2074" s="122">
        <v>80000026</v>
      </c>
      <c r="X2074" s="122">
        <v>85000026</v>
      </c>
      <c r="Y2074" s="122">
        <v>90000026</v>
      </c>
      <c r="Z2074" s="122">
        <v>0</v>
      </c>
      <c r="AA2074" s="122">
        <v>0</v>
      </c>
      <c r="AB2074" s="122">
        <v>0</v>
      </c>
      <c r="AC2074" s="122">
        <v>0</v>
      </c>
      <c r="AD2074" s="121"/>
    </row>
    <row r="2075" spans="14:30" ht="12" customHeight="1">
      <c r="N2075" s="119" t="s">
        <v>48</v>
      </c>
      <c r="O2075" s="120" t="s">
        <v>1214</v>
      </c>
      <c r="P2075" s="122">
        <v>0</v>
      </c>
      <c r="Q2075" s="122">
        <v>50000026</v>
      </c>
      <c r="R2075" s="122">
        <v>55000026</v>
      </c>
      <c r="S2075" s="122">
        <v>60000026</v>
      </c>
      <c r="T2075" s="122">
        <v>65000026</v>
      </c>
      <c r="U2075" s="122">
        <v>70000026</v>
      </c>
      <c r="V2075" s="122">
        <v>75000026</v>
      </c>
      <c r="W2075" s="122">
        <v>80000026</v>
      </c>
      <c r="X2075" s="122">
        <v>85000026</v>
      </c>
      <c r="Y2075" s="122">
        <v>90000026</v>
      </c>
      <c r="Z2075" s="122">
        <v>0</v>
      </c>
      <c r="AA2075" s="122">
        <v>0</v>
      </c>
      <c r="AB2075" s="122">
        <v>0</v>
      </c>
      <c r="AC2075" s="122">
        <v>0</v>
      </c>
      <c r="AD2075" s="121"/>
    </row>
    <row r="2076" spans="14:30" ht="12" customHeight="1">
      <c r="N2076" s="119" t="s">
        <v>48</v>
      </c>
      <c r="O2076" s="120" t="s">
        <v>2074</v>
      </c>
      <c r="P2076" s="122">
        <v>0</v>
      </c>
      <c r="Q2076" s="122">
        <v>50000026</v>
      </c>
      <c r="R2076" s="122">
        <v>55000026</v>
      </c>
      <c r="S2076" s="122">
        <v>60000026</v>
      </c>
      <c r="T2076" s="122">
        <v>65000026</v>
      </c>
      <c r="U2076" s="122">
        <v>70000026</v>
      </c>
      <c r="V2076" s="122">
        <v>75000026</v>
      </c>
      <c r="W2076" s="122">
        <v>80000026</v>
      </c>
      <c r="X2076" s="122">
        <v>85000026</v>
      </c>
      <c r="Y2076" s="122">
        <v>90000026</v>
      </c>
      <c r="Z2076" s="122">
        <v>0</v>
      </c>
      <c r="AA2076" s="122">
        <v>0</v>
      </c>
      <c r="AB2076" s="122">
        <v>0</v>
      </c>
      <c r="AC2076" s="122">
        <v>0</v>
      </c>
      <c r="AD2076" s="121"/>
    </row>
    <row r="2077" spans="14:30" ht="12" customHeight="1">
      <c r="N2077" s="119" t="s">
        <v>48</v>
      </c>
      <c r="O2077" s="120" t="s">
        <v>2401</v>
      </c>
      <c r="P2077" s="122">
        <v>0</v>
      </c>
      <c r="Q2077" s="122">
        <v>50000026</v>
      </c>
      <c r="R2077" s="122">
        <v>55000026</v>
      </c>
      <c r="S2077" s="122">
        <v>60000026</v>
      </c>
      <c r="T2077" s="122">
        <v>65000026</v>
      </c>
      <c r="U2077" s="122">
        <v>70000026</v>
      </c>
      <c r="V2077" s="122">
        <v>75000026</v>
      </c>
      <c r="W2077" s="122">
        <v>80000026</v>
      </c>
      <c r="X2077" s="122">
        <v>85000026</v>
      </c>
      <c r="Y2077" s="122">
        <v>90000026</v>
      </c>
      <c r="Z2077" s="122">
        <v>0</v>
      </c>
      <c r="AA2077" s="122">
        <v>0</v>
      </c>
      <c r="AB2077" s="122">
        <v>0</v>
      </c>
      <c r="AC2077" s="122">
        <v>0</v>
      </c>
      <c r="AD2077" s="121"/>
    </row>
    <row r="2078" spans="14:30" ht="12" customHeight="1">
      <c r="N2078" s="119" t="s">
        <v>48</v>
      </c>
      <c r="O2078" s="120" t="s">
        <v>1339</v>
      </c>
      <c r="P2078" s="122">
        <v>0</v>
      </c>
      <c r="Q2078" s="122">
        <v>50000026</v>
      </c>
      <c r="R2078" s="122">
        <v>55000026</v>
      </c>
      <c r="S2078" s="122">
        <v>60000026</v>
      </c>
      <c r="T2078" s="122">
        <v>65000026</v>
      </c>
      <c r="U2078" s="122">
        <v>70000026</v>
      </c>
      <c r="V2078" s="122">
        <v>75000026</v>
      </c>
      <c r="W2078" s="122">
        <v>80000026</v>
      </c>
      <c r="X2078" s="122">
        <v>85000026</v>
      </c>
      <c r="Y2078" s="122">
        <v>90000026</v>
      </c>
      <c r="Z2078" s="122">
        <v>0</v>
      </c>
      <c r="AA2078" s="122">
        <v>0</v>
      </c>
      <c r="AB2078" s="122">
        <v>0</v>
      </c>
      <c r="AC2078" s="122">
        <v>0</v>
      </c>
      <c r="AD2078" s="121"/>
    </row>
    <row r="2079" spans="14:30" ht="12" customHeight="1">
      <c r="N2079" s="119" t="s">
        <v>48</v>
      </c>
      <c r="O2079" s="120" t="s">
        <v>1017</v>
      </c>
      <c r="P2079" s="122">
        <v>0</v>
      </c>
      <c r="Q2079" s="122">
        <v>50000026</v>
      </c>
      <c r="R2079" s="122">
        <v>55000026</v>
      </c>
      <c r="S2079" s="122">
        <v>60000026</v>
      </c>
      <c r="T2079" s="122">
        <v>65000026</v>
      </c>
      <c r="U2079" s="122">
        <v>70000026</v>
      </c>
      <c r="V2079" s="122">
        <v>75000026</v>
      </c>
      <c r="W2079" s="122">
        <v>80000026</v>
      </c>
      <c r="X2079" s="122">
        <v>85000026</v>
      </c>
      <c r="Y2079" s="122">
        <v>90000026</v>
      </c>
      <c r="Z2079" s="122">
        <v>0</v>
      </c>
      <c r="AA2079" s="122">
        <v>0</v>
      </c>
      <c r="AB2079" s="122">
        <v>0</v>
      </c>
      <c r="AC2079" s="122">
        <v>0</v>
      </c>
      <c r="AD2079" s="121"/>
    </row>
    <row r="2080" spans="14:30" ht="12" customHeight="1">
      <c r="N2080" s="119" t="s">
        <v>48</v>
      </c>
      <c r="O2080" s="120" t="s">
        <v>2138</v>
      </c>
      <c r="P2080" s="122">
        <v>0</v>
      </c>
      <c r="Q2080" s="122">
        <v>50000026</v>
      </c>
      <c r="R2080" s="122">
        <v>55000026</v>
      </c>
      <c r="S2080" s="122">
        <v>60000026</v>
      </c>
      <c r="T2080" s="122">
        <v>65000026</v>
      </c>
      <c r="U2080" s="122">
        <v>70000026</v>
      </c>
      <c r="V2080" s="122">
        <v>75000026</v>
      </c>
      <c r="W2080" s="122">
        <v>80000026</v>
      </c>
      <c r="X2080" s="122">
        <v>85000026</v>
      </c>
      <c r="Y2080" s="122">
        <v>90000026</v>
      </c>
      <c r="Z2080" s="122">
        <v>0</v>
      </c>
      <c r="AA2080" s="122">
        <v>0</v>
      </c>
      <c r="AB2080" s="122">
        <v>0</v>
      </c>
      <c r="AC2080" s="122">
        <v>0</v>
      </c>
      <c r="AD2080" s="121"/>
    </row>
    <row r="2081" spans="14:30" ht="12" customHeight="1">
      <c r="N2081" s="119" t="s">
        <v>48</v>
      </c>
      <c r="O2081" s="120" t="s">
        <v>1018</v>
      </c>
      <c r="P2081" s="122">
        <v>0</v>
      </c>
      <c r="Q2081" s="122">
        <v>50000026</v>
      </c>
      <c r="R2081" s="122">
        <v>55000026</v>
      </c>
      <c r="S2081" s="122">
        <v>60000026</v>
      </c>
      <c r="T2081" s="122">
        <v>65000026</v>
      </c>
      <c r="U2081" s="122">
        <v>70000026</v>
      </c>
      <c r="V2081" s="122">
        <v>75000026</v>
      </c>
      <c r="W2081" s="122">
        <v>80000026</v>
      </c>
      <c r="X2081" s="122">
        <v>85000026</v>
      </c>
      <c r="Y2081" s="122">
        <v>90000026</v>
      </c>
      <c r="Z2081" s="122">
        <v>0</v>
      </c>
      <c r="AA2081" s="122">
        <v>0</v>
      </c>
      <c r="AB2081" s="122">
        <v>0</v>
      </c>
      <c r="AC2081" s="122">
        <v>0</v>
      </c>
      <c r="AD2081" s="121"/>
    </row>
    <row r="2082" spans="14:30" ht="12" customHeight="1">
      <c r="N2082" s="119" t="s">
        <v>48</v>
      </c>
      <c r="O2082" s="120" t="s">
        <v>1019</v>
      </c>
      <c r="P2082" s="122">
        <v>0</v>
      </c>
      <c r="Q2082" s="122">
        <v>50000026</v>
      </c>
      <c r="R2082" s="122">
        <v>55000026</v>
      </c>
      <c r="S2082" s="122">
        <v>60000026</v>
      </c>
      <c r="T2082" s="122">
        <v>65000026</v>
      </c>
      <c r="U2082" s="122">
        <v>70000026</v>
      </c>
      <c r="V2082" s="122">
        <v>75000026</v>
      </c>
      <c r="W2082" s="122">
        <v>80000026</v>
      </c>
      <c r="X2082" s="122">
        <v>85000026</v>
      </c>
      <c r="Y2082" s="122">
        <v>90000026</v>
      </c>
      <c r="Z2082" s="122">
        <v>0</v>
      </c>
      <c r="AA2082" s="122">
        <v>0</v>
      </c>
      <c r="AB2082" s="122">
        <v>0</v>
      </c>
      <c r="AC2082" s="122">
        <v>0</v>
      </c>
      <c r="AD2082" s="121"/>
    </row>
    <row r="2083" spans="14:30" ht="12" customHeight="1">
      <c r="N2083" s="119" t="s">
        <v>48</v>
      </c>
      <c r="O2083" s="120" t="s">
        <v>641</v>
      </c>
      <c r="P2083" s="122">
        <v>0</v>
      </c>
      <c r="Q2083" s="122">
        <v>50000026</v>
      </c>
      <c r="R2083" s="122">
        <v>55000026</v>
      </c>
      <c r="S2083" s="122">
        <v>60000026</v>
      </c>
      <c r="T2083" s="122">
        <v>65000026</v>
      </c>
      <c r="U2083" s="122">
        <v>70000026</v>
      </c>
      <c r="V2083" s="122">
        <v>75000026</v>
      </c>
      <c r="W2083" s="122">
        <v>80000026</v>
      </c>
      <c r="X2083" s="122">
        <v>85000026</v>
      </c>
      <c r="Y2083" s="122">
        <v>90000026</v>
      </c>
      <c r="Z2083" s="122">
        <v>0</v>
      </c>
      <c r="AA2083" s="122">
        <v>0</v>
      </c>
      <c r="AB2083" s="122">
        <v>0</v>
      </c>
      <c r="AC2083" s="122">
        <v>0</v>
      </c>
      <c r="AD2083" s="121"/>
    </row>
    <row r="2084" spans="14:30" ht="12" customHeight="1">
      <c r="N2084" s="119" t="s">
        <v>48</v>
      </c>
      <c r="O2084" s="120" t="s">
        <v>1215</v>
      </c>
      <c r="P2084" s="122">
        <v>0</v>
      </c>
      <c r="Q2084" s="122">
        <v>55000026</v>
      </c>
      <c r="R2084" s="122">
        <v>60000026</v>
      </c>
      <c r="S2084" s="122">
        <v>65000026</v>
      </c>
      <c r="T2084" s="122">
        <v>70000026</v>
      </c>
      <c r="U2084" s="122">
        <v>75000026</v>
      </c>
      <c r="V2084" s="122">
        <v>80000026</v>
      </c>
      <c r="W2084" s="122">
        <v>85000026</v>
      </c>
      <c r="X2084" s="122">
        <v>90000026</v>
      </c>
      <c r="Y2084" s="122">
        <v>95000026</v>
      </c>
      <c r="Z2084" s="122">
        <v>0</v>
      </c>
      <c r="AA2084" s="122">
        <v>0</v>
      </c>
      <c r="AB2084" s="122">
        <v>0</v>
      </c>
      <c r="AC2084" s="122">
        <v>0</v>
      </c>
      <c r="AD2084" s="121"/>
    </row>
    <row r="2085" spans="14:30" ht="12" customHeight="1">
      <c r="N2085" s="119" t="s">
        <v>48</v>
      </c>
      <c r="O2085" s="120" t="s">
        <v>1216</v>
      </c>
      <c r="P2085" s="122">
        <v>0</v>
      </c>
      <c r="Q2085" s="122">
        <v>50000026</v>
      </c>
      <c r="R2085" s="122">
        <v>55000026</v>
      </c>
      <c r="S2085" s="122">
        <v>60000026</v>
      </c>
      <c r="T2085" s="122">
        <v>65000026</v>
      </c>
      <c r="U2085" s="122">
        <v>70000026</v>
      </c>
      <c r="V2085" s="122">
        <v>75000026</v>
      </c>
      <c r="W2085" s="122">
        <v>80000026</v>
      </c>
      <c r="X2085" s="122">
        <v>85000026</v>
      </c>
      <c r="Y2085" s="122">
        <v>90000026</v>
      </c>
      <c r="Z2085" s="122">
        <v>0</v>
      </c>
      <c r="AA2085" s="122">
        <v>0</v>
      </c>
      <c r="AB2085" s="122">
        <v>0</v>
      </c>
      <c r="AC2085" s="122">
        <v>0</v>
      </c>
      <c r="AD2085" s="121"/>
    </row>
    <row r="2086" spans="14:30" ht="12" customHeight="1">
      <c r="N2086" s="119" t="s">
        <v>48</v>
      </c>
      <c r="O2086" s="120" t="s">
        <v>1217</v>
      </c>
      <c r="P2086" s="122">
        <v>0</v>
      </c>
      <c r="Q2086" s="122">
        <v>50000026</v>
      </c>
      <c r="R2086" s="122">
        <v>55000026</v>
      </c>
      <c r="S2086" s="122">
        <v>60000026</v>
      </c>
      <c r="T2086" s="122">
        <v>65000026</v>
      </c>
      <c r="U2086" s="122">
        <v>70000026</v>
      </c>
      <c r="V2086" s="122">
        <v>75000026</v>
      </c>
      <c r="W2086" s="122">
        <v>90000026</v>
      </c>
      <c r="X2086" s="122">
        <v>95000026</v>
      </c>
      <c r="Y2086" s="122">
        <v>100000026</v>
      </c>
      <c r="Z2086" s="122">
        <v>0</v>
      </c>
      <c r="AA2086" s="122">
        <v>0</v>
      </c>
      <c r="AB2086" s="122">
        <v>0</v>
      </c>
      <c r="AC2086" s="122">
        <v>0</v>
      </c>
      <c r="AD2086" s="121"/>
    </row>
    <row r="2087" spans="14:30" ht="12" customHeight="1">
      <c r="N2087" s="119" t="s">
        <v>48</v>
      </c>
      <c r="O2087" s="120" t="s">
        <v>1218</v>
      </c>
      <c r="P2087" s="122">
        <v>0</v>
      </c>
      <c r="Q2087" s="122">
        <v>50000026</v>
      </c>
      <c r="R2087" s="122">
        <v>55000026</v>
      </c>
      <c r="S2087" s="122">
        <v>60000026</v>
      </c>
      <c r="T2087" s="122">
        <v>65000026</v>
      </c>
      <c r="U2087" s="122">
        <v>70000026</v>
      </c>
      <c r="V2087" s="122">
        <v>75000026</v>
      </c>
      <c r="W2087" s="122">
        <v>80000026</v>
      </c>
      <c r="X2087" s="122">
        <v>85000026</v>
      </c>
      <c r="Y2087" s="122">
        <v>90000026</v>
      </c>
      <c r="Z2087" s="122">
        <v>0</v>
      </c>
      <c r="AA2087" s="122">
        <v>0</v>
      </c>
      <c r="AB2087" s="122">
        <v>0</v>
      </c>
      <c r="AC2087" s="122">
        <v>0</v>
      </c>
      <c r="AD2087" s="121"/>
    </row>
    <row r="2088" spans="14:30" ht="12" customHeight="1">
      <c r="N2088" s="119" t="s">
        <v>48</v>
      </c>
      <c r="O2088" s="120" t="s">
        <v>1219</v>
      </c>
      <c r="P2088" s="122">
        <v>0</v>
      </c>
      <c r="Q2088" s="122">
        <v>50000026</v>
      </c>
      <c r="R2088" s="122">
        <v>55000026</v>
      </c>
      <c r="S2088" s="122">
        <v>60000026</v>
      </c>
      <c r="T2088" s="122">
        <v>65000026</v>
      </c>
      <c r="U2088" s="122">
        <v>70000026</v>
      </c>
      <c r="V2088" s="122">
        <v>75000026</v>
      </c>
      <c r="W2088" s="122">
        <v>80000026</v>
      </c>
      <c r="X2088" s="122">
        <v>85000026</v>
      </c>
      <c r="Y2088" s="122">
        <v>90000026</v>
      </c>
      <c r="Z2088" s="122">
        <v>0</v>
      </c>
      <c r="AA2088" s="122">
        <v>0</v>
      </c>
      <c r="AB2088" s="122">
        <v>0</v>
      </c>
      <c r="AC2088" s="122">
        <v>0</v>
      </c>
      <c r="AD2088" s="121"/>
    </row>
    <row r="2089" spans="14:30" ht="12" customHeight="1">
      <c r="N2089" s="119" t="s">
        <v>48</v>
      </c>
      <c r="O2089" s="120" t="s">
        <v>1220</v>
      </c>
      <c r="P2089" s="122">
        <v>0</v>
      </c>
      <c r="Q2089" s="122">
        <v>50000026</v>
      </c>
      <c r="R2089" s="122">
        <v>55000026</v>
      </c>
      <c r="S2089" s="122">
        <v>60000026</v>
      </c>
      <c r="T2089" s="122">
        <v>65000026</v>
      </c>
      <c r="U2089" s="122">
        <v>70000026</v>
      </c>
      <c r="V2089" s="122">
        <v>75000026</v>
      </c>
      <c r="W2089" s="122">
        <v>80000026</v>
      </c>
      <c r="X2089" s="122">
        <v>85000026</v>
      </c>
      <c r="Y2089" s="122">
        <v>90000026</v>
      </c>
      <c r="Z2089" s="122">
        <v>0</v>
      </c>
      <c r="AA2089" s="122">
        <v>0</v>
      </c>
      <c r="AB2089" s="122">
        <v>0</v>
      </c>
      <c r="AC2089" s="122">
        <v>0</v>
      </c>
      <c r="AD2089" s="121"/>
    </row>
    <row r="2090" spans="14:30" ht="12" customHeight="1">
      <c r="N2090" s="119" t="s">
        <v>48</v>
      </c>
      <c r="O2090" s="120" t="s">
        <v>223</v>
      </c>
      <c r="P2090" s="122">
        <v>0</v>
      </c>
      <c r="Q2090" s="122">
        <v>50000026</v>
      </c>
      <c r="R2090" s="122">
        <v>55000026</v>
      </c>
      <c r="S2090" s="122">
        <v>60000026</v>
      </c>
      <c r="T2090" s="122">
        <v>65000026</v>
      </c>
      <c r="U2090" s="122">
        <v>70000026</v>
      </c>
      <c r="V2090" s="122">
        <v>75000026</v>
      </c>
      <c r="W2090" s="122">
        <v>80000026</v>
      </c>
      <c r="X2090" s="122">
        <v>85000026</v>
      </c>
      <c r="Y2090" s="122">
        <v>90000026</v>
      </c>
      <c r="Z2090" s="122">
        <v>0</v>
      </c>
      <c r="AA2090" s="122">
        <v>0</v>
      </c>
      <c r="AB2090" s="122">
        <v>0</v>
      </c>
      <c r="AC2090" s="122">
        <v>0</v>
      </c>
      <c r="AD2090" s="121"/>
    </row>
    <row r="2091" spans="14:30" ht="12" customHeight="1">
      <c r="N2091" s="119" t="s">
        <v>48</v>
      </c>
      <c r="O2091" s="120" t="s">
        <v>1221</v>
      </c>
      <c r="P2091" s="122">
        <v>0</v>
      </c>
      <c r="Q2091" s="122">
        <v>50000026</v>
      </c>
      <c r="R2091" s="122">
        <v>55000026</v>
      </c>
      <c r="S2091" s="122">
        <v>60000026</v>
      </c>
      <c r="T2091" s="122">
        <v>65000026</v>
      </c>
      <c r="U2091" s="122">
        <v>70000026</v>
      </c>
      <c r="V2091" s="122">
        <v>75000026</v>
      </c>
      <c r="W2091" s="122">
        <v>80000026</v>
      </c>
      <c r="X2091" s="122">
        <v>85000026</v>
      </c>
      <c r="Y2091" s="122">
        <v>90000026</v>
      </c>
      <c r="Z2091" s="122">
        <v>0</v>
      </c>
      <c r="AA2091" s="122">
        <v>0</v>
      </c>
      <c r="AB2091" s="122">
        <v>0</v>
      </c>
      <c r="AC2091" s="122">
        <v>0</v>
      </c>
      <c r="AD2091" s="121"/>
    </row>
    <row r="2092" spans="14:30" ht="12" customHeight="1">
      <c r="N2092" s="119" t="s">
        <v>48</v>
      </c>
      <c r="O2092" s="120" t="s">
        <v>1222</v>
      </c>
      <c r="P2092" s="122">
        <v>0</v>
      </c>
      <c r="Q2092" s="122">
        <v>50000026</v>
      </c>
      <c r="R2092" s="122">
        <v>55000026</v>
      </c>
      <c r="S2092" s="122">
        <v>60000026</v>
      </c>
      <c r="T2092" s="122">
        <v>65000026</v>
      </c>
      <c r="U2092" s="122">
        <v>70000026</v>
      </c>
      <c r="V2092" s="122">
        <v>75000026</v>
      </c>
      <c r="W2092" s="122">
        <v>80000026</v>
      </c>
      <c r="X2092" s="122">
        <v>85000026</v>
      </c>
      <c r="Y2092" s="122">
        <v>90000026</v>
      </c>
      <c r="Z2092" s="122">
        <v>0</v>
      </c>
      <c r="AA2092" s="122">
        <v>0</v>
      </c>
      <c r="AB2092" s="122">
        <v>0</v>
      </c>
      <c r="AC2092" s="122">
        <v>0</v>
      </c>
      <c r="AD2092" s="121"/>
    </row>
    <row r="2093" spans="14:30" ht="12" customHeight="1">
      <c r="N2093" s="119" t="s">
        <v>48</v>
      </c>
      <c r="O2093" s="120" t="s">
        <v>224</v>
      </c>
      <c r="P2093" s="122">
        <v>0</v>
      </c>
      <c r="Q2093" s="122">
        <v>50000026</v>
      </c>
      <c r="R2093" s="122">
        <v>55000026</v>
      </c>
      <c r="S2093" s="122">
        <v>60000026</v>
      </c>
      <c r="T2093" s="122">
        <v>65000026</v>
      </c>
      <c r="U2093" s="122">
        <v>70000026</v>
      </c>
      <c r="V2093" s="122">
        <v>75000026</v>
      </c>
      <c r="W2093" s="122">
        <v>80000026</v>
      </c>
      <c r="X2093" s="122">
        <v>85000026</v>
      </c>
      <c r="Y2093" s="122">
        <v>90000026</v>
      </c>
      <c r="Z2093" s="122">
        <v>0</v>
      </c>
      <c r="AA2093" s="122">
        <v>0</v>
      </c>
      <c r="AB2093" s="122">
        <v>0</v>
      </c>
      <c r="AC2093" s="122">
        <v>0</v>
      </c>
      <c r="AD2093" s="121"/>
    </row>
    <row r="2094" spans="14:30" ht="12" customHeight="1">
      <c r="N2094" s="119" t="s">
        <v>48</v>
      </c>
      <c r="O2094" s="120" t="s">
        <v>1020</v>
      </c>
      <c r="P2094" s="122">
        <v>0</v>
      </c>
      <c r="Q2094" s="122">
        <v>50000026</v>
      </c>
      <c r="R2094" s="122">
        <v>55000026</v>
      </c>
      <c r="S2094" s="122">
        <v>60000026</v>
      </c>
      <c r="T2094" s="122">
        <v>65000026</v>
      </c>
      <c r="U2094" s="122">
        <v>70000026</v>
      </c>
      <c r="V2094" s="122">
        <v>75000026</v>
      </c>
      <c r="W2094" s="122">
        <v>80000026</v>
      </c>
      <c r="X2094" s="122">
        <v>85000026</v>
      </c>
      <c r="Y2094" s="122">
        <v>90000026</v>
      </c>
      <c r="Z2094" s="122">
        <v>0</v>
      </c>
      <c r="AA2094" s="122">
        <v>0</v>
      </c>
      <c r="AB2094" s="122">
        <v>0</v>
      </c>
      <c r="AC2094" s="122">
        <v>0</v>
      </c>
      <c r="AD2094" s="121"/>
    </row>
    <row r="2095" spans="14:30" ht="12" customHeight="1">
      <c r="N2095" s="119" t="s">
        <v>48</v>
      </c>
      <c r="O2095" s="120" t="s">
        <v>1223</v>
      </c>
      <c r="P2095" s="122">
        <v>0</v>
      </c>
      <c r="Q2095" s="122">
        <v>50000026</v>
      </c>
      <c r="R2095" s="122">
        <v>55000026</v>
      </c>
      <c r="S2095" s="122">
        <v>60000026</v>
      </c>
      <c r="T2095" s="122">
        <v>65000026</v>
      </c>
      <c r="U2095" s="122">
        <v>70000026</v>
      </c>
      <c r="V2095" s="122">
        <v>75000026</v>
      </c>
      <c r="W2095" s="122">
        <v>80000026</v>
      </c>
      <c r="X2095" s="122">
        <v>85000026</v>
      </c>
      <c r="Y2095" s="122">
        <v>90000026</v>
      </c>
      <c r="Z2095" s="122">
        <v>0</v>
      </c>
      <c r="AA2095" s="122">
        <v>0</v>
      </c>
      <c r="AB2095" s="122">
        <v>0</v>
      </c>
      <c r="AC2095" s="122">
        <v>0</v>
      </c>
      <c r="AD2095" s="121"/>
    </row>
    <row r="2096" spans="14:30" ht="12" customHeight="1">
      <c r="N2096" s="119" t="s">
        <v>48</v>
      </c>
      <c r="O2096" s="120" t="s">
        <v>1104</v>
      </c>
      <c r="P2096" s="122">
        <v>0</v>
      </c>
      <c r="Q2096" s="122">
        <v>50000026</v>
      </c>
      <c r="R2096" s="122">
        <v>55000026</v>
      </c>
      <c r="S2096" s="122">
        <v>60000026</v>
      </c>
      <c r="T2096" s="122">
        <v>65000026</v>
      </c>
      <c r="U2096" s="122">
        <v>70000026</v>
      </c>
      <c r="V2096" s="122">
        <v>75000026</v>
      </c>
      <c r="W2096" s="122">
        <v>80000026</v>
      </c>
      <c r="X2096" s="122">
        <v>85000026</v>
      </c>
      <c r="Y2096" s="122">
        <v>90000026</v>
      </c>
      <c r="Z2096" s="122">
        <v>0</v>
      </c>
      <c r="AA2096" s="122">
        <v>0</v>
      </c>
      <c r="AB2096" s="122">
        <v>0</v>
      </c>
      <c r="AC2096" s="122">
        <v>0</v>
      </c>
      <c r="AD2096" s="121"/>
    </row>
    <row r="2097" spans="14:30" ht="12" customHeight="1">
      <c r="N2097" s="119" t="s">
        <v>48</v>
      </c>
      <c r="O2097" s="120" t="s">
        <v>1105</v>
      </c>
      <c r="P2097" s="122">
        <v>0</v>
      </c>
      <c r="Q2097" s="122">
        <v>50000026</v>
      </c>
      <c r="R2097" s="122">
        <v>55000026</v>
      </c>
      <c r="S2097" s="122">
        <v>60000026</v>
      </c>
      <c r="T2097" s="122">
        <v>65000026</v>
      </c>
      <c r="U2097" s="122">
        <v>70000026</v>
      </c>
      <c r="V2097" s="122">
        <v>75000026</v>
      </c>
      <c r="W2097" s="122">
        <v>80000026</v>
      </c>
      <c r="X2097" s="122">
        <v>85000026</v>
      </c>
      <c r="Y2097" s="122">
        <v>90000026</v>
      </c>
      <c r="Z2097" s="122">
        <v>0</v>
      </c>
      <c r="AA2097" s="122">
        <v>0</v>
      </c>
      <c r="AB2097" s="122">
        <v>0</v>
      </c>
      <c r="AC2097" s="122">
        <v>0</v>
      </c>
      <c r="AD2097" s="121"/>
    </row>
    <row r="2098" spans="14:30" ht="12" customHeight="1">
      <c r="N2098" s="119" t="s">
        <v>48</v>
      </c>
      <c r="O2098" s="120" t="s">
        <v>267</v>
      </c>
      <c r="P2098" s="122">
        <v>0</v>
      </c>
      <c r="Q2098" s="122">
        <v>50000026</v>
      </c>
      <c r="R2098" s="122">
        <v>55000026</v>
      </c>
      <c r="S2098" s="122">
        <v>60000026</v>
      </c>
      <c r="T2098" s="122">
        <v>65000026</v>
      </c>
      <c r="U2098" s="122">
        <v>70000026</v>
      </c>
      <c r="V2098" s="122">
        <v>75000026</v>
      </c>
      <c r="W2098" s="122">
        <v>80000026</v>
      </c>
      <c r="X2098" s="122">
        <v>85000026</v>
      </c>
      <c r="Y2098" s="122">
        <v>90000026</v>
      </c>
      <c r="Z2098" s="122">
        <v>0</v>
      </c>
      <c r="AA2098" s="122">
        <v>0</v>
      </c>
      <c r="AB2098" s="122">
        <v>0</v>
      </c>
      <c r="AC2098" s="122">
        <v>0</v>
      </c>
      <c r="AD2098" s="121"/>
    </row>
    <row r="2099" spans="14:30" ht="12" customHeight="1">
      <c r="N2099" s="119" t="s">
        <v>48</v>
      </c>
      <c r="O2099" s="120" t="s">
        <v>1935</v>
      </c>
      <c r="P2099" s="122">
        <v>0</v>
      </c>
      <c r="Q2099" s="122">
        <v>50000026</v>
      </c>
      <c r="R2099" s="122">
        <v>55000026</v>
      </c>
      <c r="S2099" s="122">
        <v>60000026</v>
      </c>
      <c r="T2099" s="122">
        <v>65000026</v>
      </c>
      <c r="U2099" s="122">
        <v>70000026</v>
      </c>
      <c r="V2099" s="122">
        <v>75000026</v>
      </c>
      <c r="W2099" s="122">
        <v>80000026</v>
      </c>
      <c r="X2099" s="122">
        <v>85000026</v>
      </c>
      <c r="Y2099" s="122">
        <v>90000026</v>
      </c>
      <c r="Z2099" s="122">
        <v>0</v>
      </c>
      <c r="AA2099" s="122">
        <v>0</v>
      </c>
      <c r="AB2099" s="122">
        <v>0</v>
      </c>
      <c r="AC2099" s="122">
        <v>0</v>
      </c>
      <c r="AD2099" s="121"/>
    </row>
    <row r="2100" spans="14:30" ht="12" customHeight="1">
      <c r="N2100" s="119" t="s">
        <v>48</v>
      </c>
      <c r="O2100" s="120" t="s">
        <v>2510</v>
      </c>
      <c r="P2100" s="122">
        <v>0</v>
      </c>
      <c r="Q2100" s="122">
        <v>50000026</v>
      </c>
      <c r="R2100" s="122">
        <v>55000026</v>
      </c>
      <c r="S2100" s="122">
        <v>60000026</v>
      </c>
      <c r="T2100" s="122">
        <v>65000026</v>
      </c>
      <c r="U2100" s="122">
        <v>70000026</v>
      </c>
      <c r="V2100" s="122">
        <v>75000026</v>
      </c>
      <c r="W2100" s="122">
        <v>80000026</v>
      </c>
      <c r="X2100" s="122">
        <v>85000026</v>
      </c>
      <c r="Y2100" s="122">
        <v>90000026</v>
      </c>
      <c r="Z2100" s="122">
        <v>0</v>
      </c>
      <c r="AA2100" s="122">
        <v>0</v>
      </c>
      <c r="AB2100" s="122">
        <v>0</v>
      </c>
      <c r="AC2100" s="122">
        <v>0</v>
      </c>
      <c r="AD2100" s="121"/>
    </row>
    <row r="2101" spans="14:30" ht="12" customHeight="1">
      <c r="N2101" s="119" t="s">
        <v>48</v>
      </c>
      <c r="O2101" s="120" t="s">
        <v>1106</v>
      </c>
      <c r="P2101" s="122">
        <v>0</v>
      </c>
      <c r="Q2101" s="122">
        <v>50000026</v>
      </c>
      <c r="R2101" s="122">
        <v>55000026</v>
      </c>
      <c r="S2101" s="122">
        <v>60000026</v>
      </c>
      <c r="T2101" s="122">
        <v>65000026</v>
      </c>
      <c r="U2101" s="122">
        <v>70000026</v>
      </c>
      <c r="V2101" s="122">
        <v>75000026</v>
      </c>
      <c r="W2101" s="122">
        <v>80000026</v>
      </c>
      <c r="X2101" s="122">
        <v>85000026</v>
      </c>
      <c r="Y2101" s="122">
        <v>90000026</v>
      </c>
      <c r="Z2101" s="122">
        <v>0</v>
      </c>
      <c r="AA2101" s="122">
        <v>0</v>
      </c>
      <c r="AB2101" s="122">
        <v>0</v>
      </c>
      <c r="AC2101" s="122">
        <v>0</v>
      </c>
      <c r="AD2101" s="121"/>
    </row>
    <row r="2102" spans="14:30" ht="12" customHeight="1">
      <c r="N2102" s="119" t="s">
        <v>48</v>
      </c>
      <c r="O2102" s="120" t="s">
        <v>1224</v>
      </c>
      <c r="P2102" s="122">
        <v>0</v>
      </c>
      <c r="Q2102" s="122">
        <v>50000026</v>
      </c>
      <c r="R2102" s="122">
        <v>55000026</v>
      </c>
      <c r="S2102" s="122">
        <v>60000026</v>
      </c>
      <c r="T2102" s="122">
        <v>65000026</v>
      </c>
      <c r="U2102" s="122">
        <v>70000026</v>
      </c>
      <c r="V2102" s="122">
        <v>75000026</v>
      </c>
      <c r="W2102" s="122">
        <v>80000026</v>
      </c>
      <c r="X2102" s="122">
        <v>85000026</v>
      </c>
      <c r="Y2102" s="122">
        <v>90000026</v>
      </c>
      <c r="Z2102" s="122">
        <v>0</v>
      </c>
      <c r="AA2102" s="122">
        <v>0</v>
      </c>
      <c r="AB2102" s="122">
        <v>0</v>
      </c>
      <c r="AC2102" s="122">
        <v>0</v>
      </c>
      <c r="AD2102" s="121"/>
    </row>
    <row r="2103" spans="14:30" ht="12" customHeight="1">
      <c r="N2103" s="119" t="s">
        <v>48</v>
      </c>
      <c r="O2103" s="120" t="s">
        <v>613</v>
      </c>
      <c r="P2103" s="122">
        <v>0</v>
      </c>
      <c r="Q2103" s="122">
        <v>50000026</v>
      </c>
      <c r="R2103" s="122">
        <v>55000026</v>
      </c>
      <c r="S2103" s="122">
        <v>60000026</v>
      </c>
      <c r="T2103" s="122">
        <v>65000026</v>
      </c>
      <c r="U2103" s="122">
        <v>70000026</v>
      </c>
      <c r="V2103" s="122">
        <v>75000026</v>
      </c>
      <c r="W2103" s="122">
        <v>80000026</v>
      </c>
      <c r="X2103" s="122">
        <v>85000026</v>
      </c>
      <c r="Y2103" s="122">
        <v>90000026</v>
      </c>
      <c r="Z2103" s="122">
        <v>0</v>
      </c>
      <c r="AA2103" s="122">
        <v>0</v>
      </c>
      <c r="AB2103" s="122">
        <v>0</v>
      </c>
      <c r="AC2103" s="122">
        <v>0</v>
      </c>
      <c r="AD2103" s="121"/>
    </row>
    <row r="2104" spans="14:30" ht="12" customHeight="1">
      <c r="N2104" s="119" t="s">
        <v>48</v>
      </c>
      <c r="O2104" s="120" t="s">
        <v>1225</v>
      </c>
      <c r="P2104" s="122">
        <v>0</v>
      </c>
      <c r="Q2104" s="122">
        <v>50000026</v>
      </c>
      <c r="R2104" s="122">
        <v>55000026</v>
      </c>
      <c r="S2104" s="122">
        <v>60000026</v>
      </c>
      <c r="T2104" s="122">
        <v>65000026</v>
      </c>
      <c r="U2104" s="122">
        <v>70000026</v>
      </c>
      <c r="V2104" s="122">
        <v>75000026</v>
      </c>
      <c r="W2104" s="122">
        <v>80000026</v>
      </c>
      <c r="X2104" s="122">
        <v>85000026</v>
      </c>
      <c r="Y2104" s="122">
        <v>90000026</v>
      </c>
      <c r="Z2104" s="122">
        <v>0</v>
      </c>
      <c r="AA2104" s="122">
        <v>0</v>
      </c>
      <c r="AB2104" s="122">
        <v>0</v>
      </c>
      <c r="AC2104" s="122">
        <v>0</v>
      </c>
      <c r="AD2104" s="121"/>
    </row>
    <row r="2105" spans="14:30" ht="12" customHeight="1">
      <c r="N2105" s="119" t="s">
        <v>48</v>
      </c>
      <c r="O2105" s="120" t="s">
        <v>2511</v>
      </c>
      <c r="P2105" s="122">
        <v>0</v>
      </c>
      <c r="Q2105" s="122">
        <v>50000026</v>
      </c>
      <c r="R2105" s="122">
        <v>55000026</v>
      </c>
      <c r="S2105" s="122">
        <v>60000026</v>
      </c>
      <c r="T2105" s="122">
        <v>65000026</v>
      </c>
      <c r="U2105" s="122">
        <v>70000026</v>
      </c>
      <c r="V2105" s="122">
        <v>75000026</v>
      </c>
      <c r="W2105" s="122">
        <v>80000026</v>
      </c>
      <c r="X2105" s="122">
        <v>85000026</v>
      </c>
      <c r="Y2105" s="122">
        <v>90000026</v>
      </c>
      <c r="Z2105" s="122">
        <v>0</v>
      </c>
      <c r="AA2105" s="122">
        <v>0</v>
      </c>
      <c r="AB2105" s="122">
        <v>0</v>
      </c>
      <c r="AC2105" s="122">
        <v>0</v>
      </c>
      <c r="AD2105" s="121"/>
    </row>
    <row r="2106" spans="14:30" ht="12" customHeight="1">
      <c r="N2106" s="119" t="s">
        <v>48</v>
      </c>
      <c r="O2106" s="120" t="s">
        <v>2039</v>
      </c>
      <c r="P2106" s="122">
        <v>65000026</v>
      </c>
      <c r="Q2106" s="122">
        <v>70000026</v>
      </c>
      <c r="R2106" s="122">
        <v>80000026</v>
      </c>
      <c r="S2106" s="122">
        <v>85000026</v>
      </c>
      <c r="T2106" s="122">
        <v>0</v>
      </c>
      <c r="U2106" s="122">
        <v>0</v>
      </c>
      <c r="V2106" s="122">
        <v>0</v>
      </c>
      <c r="W2106" s="122">
        <v>0</v>
      </c>
      <c r="X2106" s="122">
        <v>0</v>
      </c>
      <c r="Y2106" s="122">
        <v>0</v>
      </c>
      <c r="Z2106" s="122">
        <v>0</v>
      </c>
      <c r="AA2106" s="122">
        <v>0</v>
      </c>
      <c r="AB2106" s="122">
        <v>0</v>
      </c>
      <c r="AC2106" s="122">
        <v>0</v>
      </c>
      <c r="AD2106" s="121"/>
    </row>
    <row r="2107" spans="14:30" ht="12" customHeight="1">
      <c r="N2107" s="119" t="s">
        <v>48</v>
      </c>
      <c r="O2107" s="120" t="s">
        <v>2091</v>
      </c>
      <c r="P2107" s="122">
        <v>60000026</v>
      </c>
      <c r="Q2107" s="122">
        <v>65000026</v>
      </c>
      <c r="R2107" s="122">
        <v>75000026</v>
      </c>
      <c r="S2107" s="122">
        <v>80000026</v>
      </c>
      <c r="T2107" s="122">
        <v>0</v>
      </c>
      <c r="U2107" s="122">
        <v>0</v>
      </c>
      <c r="V2107" s="122">
        <v>0</v>
      </c>
      <c r="W2107" s="122">
        <v>0</v>
      </c>
      <c r="X2107" s="122">
        <v>0</v>
      </c>
      <c r="Y2107" s="122">
        <v>0</v>
      </c>
      <c r="Z2107" s="122">
        <v>0</v>
      </c>
      <c r="AA2107" s="122">
        <v>0</v>
      </c>
      <c r="AB2107" s="122">
        <v>0</v>
      </c>
      <c r="AC2107" s="122">
        <v>0</v>
      </c>
      <c r="AD2107" s="121"/>
    </row>
    <row r="2108" spans="14:30" ht="12" customHeight="1">
      <c r="N2108" s="119" t="s">
        <v>48</v>
      </c>
      <c r="O2108" s="120" t="s">
        <v>225</v>
      </c>
      <c r="P2108" s="122">
        <v>65000026</v>
      </c>
      <c r="Q2108" s="122">
        <v>70000026</v>
      </c>
      <c r="R2108" s="122">
        <v>80000026</v>
      </c>
      <c r="S2108" s="122">
        <v>85000026</v>
      </c>
      <c r="T2108" s="122">
        <v>0</v>
      </c>
      <c r="U2108" s="122">
        <v>0</v>
      </c>
      <c r="V2108" s="122">
        <v>0</v>
      </c>
      <c r="W2108" s="122">
        <v>0</v>
      </c>
      <c r="X2108" s="122">
        <v>0</v>
      </c>
      <c r="Y2108" s="122">
        <v>0</v>
      </c>
      <c r="Z2108" s="122">
        <v>0</v>
      </c>
      <c r="AA2108" s="122">
        <v>0</v>
      </c>
      <c r="AB2108" s="122">
        <v>0</v>
      </c>
      <c r="AC2108" s="122">
        <v>0</v>
      </c>
      <c r="AD2108" s="121"/>
    </row>
    <row r="2109" spans="14:30" ht="12" customHeight="1">
      <c r="N2109" s="119" t="s">
        <v>48</v>
      </c>
      <c r="O2109" s="120" t="s">
        <v>140</v>
      </c>
      <c r="P2109" s="122">
        <v>75000026</v>
      </c>
      <c r="Q2109" s="122">
        <v>80000026</v>
      </c>
      <c r="R2109" s="122">
        <v>85000026</v>
      </c>
      <c r="S2109" s="122">
        <v>0</v>
      </c>
      <c r="T2109" s="122">
        <v>0</v>
      </c>
      <c r="U2109" s="122">
        <v>0</v>
      </c>
      <c r="V2109" s="122">
        <v>0</v>
      </c>
      <c r="W2109" s="122">
        <v>0</v>
      </c>
      <c r="X2109" s="122">
        <v>0</v>
      </c>
      <c r="Y2109" s="122">
        <v>0</v>
      </c>
      <c r="Z2109" s="122">
        <v>0</v>
      </c>
      <c r="AA2109" s="122">
        <v>0</v>
      </c>
      <c r="AB2109" s="122">
        <v>0</v>
      </c>
      <c r="AC2109" s="122">
        <v>0</v>
      </c>
      <c r="AD2109" s="121"/>
    </row>
    <row r="2110" spans="14:30" ht="12" customHeight="1">
      <c r="N2110" s="119" t="s">
        <v>48</v>
      </c>
      <c r="O2110" s="120" t="s">
        <v>1021</v>
      </c>
      <c r="P2110" s="122">
        <v>65000026</v>
      </c>
      <c r="Q2110" s="122">
        <v>70000026</v>
      </c>
      <c r="R2110" s="122">
        <v>80000026</v>
      </c>
      <c r="S2110" s="122">
        <v>85000026</v>
      </c>
      <c r="T2110" s="122">
        <v>0</v>
      </c>
      <c r="U2110" s="122">
        <v>0</v>
      </c>
      <c r="V2110" s="122">
        <v>0</v>
      </c>
      <c r="W2110" s="122">
        <v>0</v>
      </c>
      <c r="X2110" s="122">
        <v>0</v>
      </c>
      <c r="Y2110" s="122">
        <v>0</v>
      </c>
      <c r="Z2110" s="122">
        <v>0</v>
      </c>
      <c r="AA2110" s="122">
        <v>0</v>
      </c>
      <c r="AB2110" s="122">
        <v>0</v>
      </c>
      <c r="AC2110" s="122">
        <v>0</v>
      </c>
      <c r="AD2110" s="121"/>
    </row>
    <row r="2111" spans="14:30" ht="12" customHeight="1">
      <c r="N2111" s="119" t="s">
        <v>48</v>
      </c>
      <c r="O2111" s="120" t="s">
        <v>319</v>
      </c>
      <c r="P2111" s="122">
        <v>60000026</v>
      </c>
      <c r="Q2111" s="122">
        <v>65000026</v>
      </c>
      <c r="R2111" s="122">
        <v>75000026</v>
      </c>
      <c r="S2111" s="122">
        <v>80000026</v>
      </c>
      <c r="T2111" s="122">
        <v>0</v>
      </c>
      <c r="U2111" s="122">
        <v>0</v>
      </c>
      <c r="V2111" s="122">
        <v>0</v>
      </c>
      <c r="W2111" s="122">
        <v>0</v>
      </c>
      <c r="X2111" s="122">
        <v>0</v>
      </c>
      <c r="Y2111" s="122">
        <v>0</v>
      </c>
      <c r="Z2111" s="122">
        <v>0</v>
      </c>
      <c r="AA2111" s="122">
        <v>0</v>
      </c>
      <c r="AB2111" s="122">
        <v>0</v>
      </c>
      <c r="AC2111" s="122">
        <v>0</v>
      </c>
      <c r="AD2111" s="121"/>
    </row>
    <row r="2112" spans="14:30" ht="12" customHeight="1">
      <c r="N2112" s="119" t="s">
        <v>48</v>
      </c>
      <c r="O2112" s="120" t="s">
        <v>789</v>
      </c>
      <c r="P2112" s="122">
        <v>60000026</v>
      </c>
      <c r="Q2112" s="122">
        <v>65000026</v>
      </c>
      <c r="R2112" s="122">
        <v>75000026</v>
      </c>
      <c r="S2112" s="122">
        <v>80000026</v>
      </c>
      <c r="T2112" s="122">
        <v>0</v>
      </c>
      <c r="U2112" s="122">
        <v>0</v>
      </c>
      <c r="V2112" s="122">
        <v>0</v>
      </c>
      <c r="W2112" s="122">
        <v>0</v>
      </c>
      <c r="X2112" s="122">
        <v>0</v>
      </c>
      <c r="Y2112" s="122">
        <v>0</v>
      </c>
      <c r="Z2112" s="122">
        <v>0</v>
      </c>
      <c r="AA2112" s="122">
        <v>0</v>
      </c>
      <c r="AB2112" s="122">
        <v>0</v>
      </c>
      <c r="AC2112" s="122">
        <v>0</v>
      </c>
      <c r="AD2112" s="121"/>
    </row>
    <row r="2113" spans="14:30" ht="12" customHeight="1">
      <c r="N2113" s="119" t="s">
        <v>48</v>
      </c>
      <c r="O2113" s="120" t="s">
        <v>2227</v>
      </c>
      <c r="P2113" s="122">
        <v>0</v>
      </c>
      <c r="Q2113" s="122">
        <v>0</v>
      </c>
      <c r="R2113" s="122">
        <v>0</v>
      </c>
      <c r="S2113" s="122">
        <v>0</v>
      </c>
      <c r="T2113" s="122">
        <v>0</v>
      </c>
      <c r="U2113" s="122">
        <v>0</v>
      </c>
      <c r="V2113" s="122">
        <v>0</v>
      </c>
      <c r="W2113" s="122">
        <v>0</v>
      </c>
      <c r="X2113" s="122">
        <v>0</v>
      </c>
      <c r="Y2113" s="122">
        <v>0</v>
      </c>
      <c r="Z2113" s="122">
        <v>110000026</v>
      </c>
      <c r="AA2113" s="122">
        <v>115000026</v>
      </c>
      <c r="AB2113" s="122">
        <v>125000026</v>
      </c>
      <c r="AC2113" s="122">
        <v>140000026</v>
      </c>
      <c r="AD2113" s="121"/>
    </row>
    <row r="2114" spans="14:30" ht="12" customHeight="1">
      <c r="N2114" s="119" t="s">
        <v>48</v>
      </c>
      <c r="O2114" s="120" t="s">
        <v>2334</v>
      </c>
      <c r="P2114" s="122">
        <v>0</v>
      </c>
      <c r="Q2114" s="122">
        <v>0</v>
      </c>
      <c r="R2114" s="122">
        <v>0</v>
      </c>
      <c r="S2114" s="122">
        <v>0</v>
      </c>
      <c r="T2114" s="122">
        <v>0</v>
      </c>
      <c r="U2114" s="122">
        <v>0</v>
      </c>
      <c r="V2114" s="122">
        <v>0</v>
      </c>
      <c r="W2114" s="122">
        <v>0</v>
      </c>
      <c r="X2114" s="122">
        <v>0</v>
      </c>
      <c r="Y2114" s="122">
        <v>0</v>
      </c>
      <c r="Z2114" s="122">
        <v>105000026</v>
      </c>
      <c r="AA2114" s="122">
        <v>110000026</v>
      </c>
      <c r="AB2114" s="122">
        <v>120000026</v>
      </c>
      <c r="AC2114" s="122">
        <v>140000026</v>
      </c>
      <c r="AD2114" s="121"/>
    </row>
    <row r="2115" spans="14:30" ht="12" customHeight="1">
      <c r="N2115" s="119" t="s">
        <v>48</v>
      </c>
      <c r="O2115" s="120" t="s">
        <v>2432</v>
      </c>
      <c r="P2115" s="122">
        <v>0</v>
      </c>
      <c r="Q2115" s="122">
        <v>0</v>
      </c>
      <c r="R2115" s="122">
        <v>75000026</v>
      </c>
      <c r="S2115" s="122">
        <v>80000026</v>
      </c>
      <c r="T2115" s="122">
        <v>0</v>
      </c>
      <c r="U2115" s="122">
        <v>0</v>
      </c>
      <c r="V2115" s="122">
        <v>0</v>
      </c>
      <c r="W2115" s="122">
        <v>0</v>
      </c>
      <c r="X2115" s="122">
        <v>0</v>
      </c>
      <c r="Y2115" s="122">
        <v>0</v>
      </c>
      <c r="Z2115" s="122">
        <v>0</v>
      </c>
      <c r="AA2115" s="122">
        <v>0</v>
      </c>
      <c r="AB2115" s="122">
        <v>0</v>
      </c>
      <c r="AC2115" s="122">
        <v>0</v>
      </c>
      <c r="AD2115" s="121"/>
    </row>
    <row r="2116" spans="14:30" ht="12" customHeight="1">
      <c r="N2116" s="119" t="s">
        <v>48</v>
      </c>
      <c r="O2116" s="120" t="s">
        <v>906</v>
      </c>
      <c r="P2116" s="122">
        <v>0</v>
      </c>
      <c r="Q2116" s="122">
        <v>0</v>
      </c>
      <c r="R2116" s="122">
        <v>75000026</v>
      </c>
      <c r="S2116" s="122">
        <v>0</v>
      </c>
      <c r="T2116" s="122">
        <v>0</v>
      </c>
      <c r="U2116" s="122">
        <v>0</v>
      </c>
      <c r="V2116" s="122">
        <v>0</v>
      </c>
      <c r="W2116" s="122">
        <v>0</v>
      </c>
      <c r="X2116" s="122">
        <v>0</v>
      </c>
      <c r="Y2116" s="122">
        <v>0</v>
      </c>
      <c r="Z2116" s="122">
        <v>0</v>
      </c>
      <c r="AA2116" s="122">
        <v>0</v>
      </c>
      <c r="AB2116" s="122">
        <v>0</v>
      </c>
      <c r="AC2116" s="122">
        <v>0</v>
      </c>
      <c r="AD2116" s="121"/>
    </row>
    <row r="2117" spans="14:30" ht="12" customHeight="1">
      <c r="N2117" s="119" t="s">
        <v>48</v>
      </c>
      <c r="O2117" s="120" t="s">
        <v>907</v>
      </c>
      <c r="P2117" s="122">
        <v>0</v>
      </c>
      <c r="Q2117" s="122">
        <v>0</v>
      </c>
      <c r="R2117" s="122">
        <v>70000026</v>
      </c>
      <c r="S2117" s="122">
        <v>0</v>
      </c>
      <c r="T2117" s="122">
        <v>0</v>
      </c>
      <c r="U2117" s="122">
        <v>0</v>
      </c>
      <c r="V2117" s="122">
        <v>0</v>
      </c>
      <c r="W2117" s="122">
        <v>0</v>
      </c>
      <c r="X2117" s="122">
        <v>0</v>
      </c>
      <c r="Y2117" s="122">
        <v>0</v>
      </c>
      <c r="Z2117" s="122">
        <v>0</v>
      </c>
      <c r="AA2117" s="122">
        <v>0</v>
      </c>
      <c r="AB2117" s="122">
        <v>0</v>
      </c>
      <c r="AC2117" s="122">
        <v>0</v>
      </c>
      <c r="AD2117" s="121"/>
    </row>
    <row r="2118" spans="14:30" ht="12" customHeight="1">
      <c r="N2118" s="119" t="s">
        <v>48</v>
      </c>
      <c r="O2118" s="120" t="s">
        <v>642</v>
      </c>
      <c r="P2118" s="122">
        <v>0</v>
      </c>
      <c r="Q2118" s="122">
        <v>0</v>
      </c>
      <c r="R2118" s="122">
        <v>80000026</v>
      </c>
      <c r="S2118" s="122">
        <v>85000026</v>
      </c>
      <c r="T2118" s="122">
        <v>0</v>
      </c>
      <c r="U2118" s="122">
        <v>0</v>
      </c>
      <c r="V2118" s="122">
        <v>0</v>
      </c>
      <c r="W2118" s="122">
        <v>0</v>
      </c>
      <c r="X2118" s="122">
        <v>0</v>
      </c>
      <c r="Y2118" s="122">
        <v>0</v>
      </c>
      <c r="Z2118" s="122">
        <v>0</v>
      </c>
      <c r="AA2118" s="122">
        <v>0</v>
      </c>
      <c r="AB2118" s="122">
        <v>0</v>
      </c>
      <c r="AC2118" s="122">
        <v>0</v>
      </c>
      <c r="AD2118" s="121"/>
    </row>
    <row r="2119" spans="14:30" ht="12" customHeight="1">
      <c r="N2119" s="119" t="s">
        <v>48</v>
      </c>
      <c r="O2119" s="120" t="s">
        <v>614</v>
      </c>
      <c r="P2119" s="122">
        <v>0</v>
      </c>
      <c r="Q2119" s="122">
        <v>0</v>
      </c>
      <c r="R2119" s="122">
        <v>75000026</v>
      </c>
      <c r="S2119" s="122">
        <v>80000026</v>
      </c>
      <c r="T2119" s="122">
        <v>0</v>
      </c>
      <c r="U2119" s="122">
        <v>0</v>
      </c>
      <c r="V2119" s="122">
        <v>0</v>
      </c>
      <c r="W2119" s="122">
        <v>0</v>
      </c>
      <c r="X2119" s="122">
        <v>0</v>
      </c>
      <c r="Y2119" s="122">
        <v>0</v>
      </c>
      <c r="Z2119" s="122">
        <v>0</v>
      </c>
      <c r="AA2119" s="122">
        <v>0</v>
      </c>
      <c r="AB2119" s="122">
        <v>0</v>
      </c>
      <c r="AC2119" s="122">
        <v>0</v>
      </c>
      <c r="AD2119" s="121"/>
    </row>
    <row r="2120" spans="14:30" ht="12" customHeight="1">
      <c r="N2120" s="119" t="s">
        <v>48</v>
      </c>
      <c r="O2120" s="120" t="s">
        <v>1107</v>
      </c>
      <c r="P2120" s="122">
        <v>0</v>
      </c>
      <c r="Q2120" s="122">
        <v>0</v>
      </c>
      <c r="R2120" s="122">
        <v>225000026</v>
      </c>
      <c r="S2120" s="122">
        <v>0</v>
      </c>
      <c r="T2120" s="122">
        <v>0</v>
      </c>
      <c r="U2120" s="122">
        <v>0</v>
      </c>
      <c r="V2120" s="122">
        <v>0</v>
      </c>
      <c r="W2120" s="122">
        <v>0</v>
      </c>
      <c r="X2120" s="122">
        <v>0</v>
      </c>
      <c r="Y2120" s="122">
        <v>0</v>
      </c>
      <c r="Z2120" s="122">
        <v>0</v>
      </c>
      <c r="AA2120" s="122">
        <v>0</v>
      </c>
      <c r="AB2120" s="122">
        <v>0</v>
      </c>
      <c r="AC2120" s="122">
        <v>0</v>
      </c>
      <c r="AD2120" s="121"/>
    </row>
    <row r="2121" spans="14:30" ht="12" customHeight="1">
      <c r="N2121" s="119" t="s">
        <v>48</v>
      </c>
      <c r="O2121" s="120" t="s">
        <v>1022</v>
      </c>
      <c r="P2121" s="122">
        <v>0</v>
      </c>
      <c r="Q2121" s="122">
        <v>0</v>
      </c>
      <c r="R2121" s="122">
        <v>220000026</v>
      </c>
      <c r="S2121" s="122">
        <v>0</v>
      </c>
      <c r="T2121" s="122">
        <v>0</v>
      </c>
      <c r="U2121" s="122">
        <v>0</v>
      </c>
      <c r="V2121" s="122">
        <v>0</v>
      </c>
      <c r="W2121" s="122">
        <v>0</v>
      </c>
      <c r="X2121" s="122">
        <v>0</v>
      </c>
      <c r="Y2121" s="122">
        <v>0</v>
      </c>
      <c r="Z2121" s="122">
        <v>0</v>
      </c>
      <c r="AA2121" s="122">
        <v>0</v>
      </c>
      <c r="AB2121" s="122">
        <v>0</v>
      </c>
      <c r="AC2121" s="122">
        <v>0</v>
      </c>
      <c r="AD2121" s="121"/>
    </row>
    <row r="2122" spans="14:30" ht="12" customHeight="1">
      <c r="N2122" s="119" t="s">
        <v>48</v>
      </c>
      <c r="O2122" s="120" t="s">
        <v>53</v>
      </c>
      <c r="P2122" s="122">
        <v>0</v>
      </c>
      <c r="Q2122" s="122">
        <v>0</v>
      </c>
      <c r="R2122" s="122">
        <v>80000026</v>
      </c>
      <c r="S2122" s="122">
        <v>0</v>
      </c>
      <c r="T2122" s="122">
        <v>0</v>
      </c>
      <c r="U2122" s="122">
        <v>0</v>
      </c>
      <c r="V2122" s="122">
        <v>0</v>
      </c>
      <c r="W2122" s="122">
        <v>0</v>
      </c>
      <c r="X2122" s="122">
        <v>0</v>
      </c>
      <c r="Y2122" s="122">
        <v>0</v>
      </c>
      <c r="Z2122" s="122">
        <v>0</v>
      </c>
      <c r="AA2122" s="122">
        <v>0</v>
      </c>
      <c r="AB2122" s="122">
        <v>0</v>
      </c>
      <c r="AC2122" s="122">
        <v>0</v>
      </c>
      <c r="AD2122" s="121"/>
    </row>
    <row r="2123" spans="14:30" ht="12" customHeight="1">
      <c r="N2123" s="119" t="s">
        <v>48</v>
      </c>
      <c r="O2123" s="120" t="s">
        <v>54</v>
      </c>
      <c r="P2123" s="122">
        <v>0</v>
      </c>
      <c r="Q2123" s="122">
        <v>0</v>
      </c>
      <c r="R2123" s="122">
        <v>70000026</v>
      </c>
      <c r="S2123" s="122">
        <v>0</v>
      </c>
      <c r="T2123" s="122">
        <v>0</v>
      </c>
      <c r="U2123" s="122">
        <v>0</v>
      </c>
      <c r="V2123" s="122">
        <v>0</v>
      </c>
      <c r="W2123" s="122">
        <v>0</v>
      </c>
      <c r="X2123" s="122">
        <v>0</v>
      </c>
      <c r="Y2123" s="122">
        <v>0</v>
      </c>
      <c r="Z2123" s="122">
        <v>0</v>
      </c>
      <c r="AA2123" s="122">
        <v>0</v>
      </c>
      <c r="AB2123" s="122">
        <v>0</v>
      </c>
      <c r="AC2123" s="122">
        <v>0</v>
      </c>
      <c r="AD2123" s="121"/>
    </row>
    <row r="2124" spans="14:30" ht="12" customHeight="1">
      <c r="N2124" s="119" t="s">
        <v>48</v>
      </c>
      <c r="O2124" s="120" t="s">
        <v>2335</v>
      </c>
      <c r="P2124" s="122">
        <v>0</v>
      </c>
      <c r="Q2124" s="122">
        <v>0</v>
      </c>
      <c r="R2124" s="122">
        <v>75000026</v>
      </c>
      <c r="S2124" s="122">
        <v>80000026</v>
      </c>
      <c r="T2124" s="122">
        <v>0</v>
      </c>
      <c r="U2124" s="122">
        <v>0</v>
      </c>
      <c r="V2124" s="122">
        <v>0</v>
      </c>
      <c r="W2124" s="122">
        <v>0</v>
      </c>
      <c r="X2124" s="122">
        <v>0</v>
      </c>
      <c r="Y2124" s="122">
        <v>0</v>
      </c>
      <c r="Z2124" s="122">
        <v>0</v>
      </c>
      <c r="AA2124" s="122">
        <v>0</v>
      </c>
      <c r="AB2124" s="122">
        <v>0</v>
      </c>
      <c r="AC2124" s="122">
        <v>0</v>
      </c>
      <c r="AD2124" s="121"/>
    </row>
    <row r="2125" spans="14:30" ht="12" customHeight="1">
      <c r="N2125" s="119" t="s">
        <v>48</v>
      </c>
      <c r="O2125" s="120" t="s">
        <v>1974</v>
      </c>
      <c r="P2125" s="122">
        <v>0</v>
      </c>
      <c r="Q2125" s="122">
        <v>0</v>
      </c>
      <c r="R2125" s="122">
        <v>80000026</v>
      </c>
      <c r="S2125" s="122">
        <v>85000026</v>
      </c>
      <c r="T2125" s="122">
        <v>0</v>
      </c>
      <c r="U2125" s="122">
        <v>0</v>
      </c>
      <c r="V2125" s="122">
        <v>0</v>
      </c>
      <c r="W2125" s="122">
        <v>0</v>
      </c>
      <c r="X2125" s="122">
        <v>0</v>
      </c>
      <c r="Y2125" s="122">
        <v>0</v>
      </c>
      <c r="Z2125" s="122">
        <v>0</v>
      </c>
      <c r="AA2125" s="122">
        <v>0</v>
      </c>
      <c r="AB2125" s="122">
        <v>0</v>
      </c>
      <c r="AC2125" s="122">
        <v>0</v>
      </c>
      <c r="AD2125" s="121"/>
    </row>
    <row r="2126" spans="14:30" ht="12" customHeight="1">
      <c r="N2126" s="119" t="s">
        <v>48</v>
      </c>
      <c r="O2126" s="120" t="s">
        <v>2336</v>
      </c>
      <c r="P2126" s="122">
        <v>0</v>
      </c>
      <c r="Q2126" s="122">
        <v>0</v>
      </c>
      <c r="R2126" s="122">
        <v>75000026</v>
      </c>
      <c r="S2126" s="122">
        <v>80000026</v>
      </c>
      <c r="T2126" s="122">
        <v>0</v>
      </c>
      <c r="U2126" s="122">
        <v>0</v>
      </c>
      <c r="V2126" s="122">
        <v>0</v>
      </c>
      <c r="W2126" s="122">
        <v>0</v>
      </c>
      <c r="X2126" s="122">
        <v>0</v>
      </c>
      <c r="Y2126" s="122">
        <v>0</v>
      </c>
      <c r="Z2126" s="122">
        <v>0</v>
      </c>
      <c r="AA2126" s="122">
        <v>0</v>
      </c>
      <c r="AB2126" s="122">
        <v>0</v>
      </c>
      <c r="AC2126" s="122">
        <v>0</v>
      </c>
      <c r="AD2126" s="121"/>
    </row>
    <row r="2127" spans="14:30" ht="12" customHeight="1">
      <c r="N2127" s="119" t="s">
        <v>48</v>
      </c>
      <c r="O2127" s="120" t="s">
        <v>2671</v>
      </c>
      <c r="P2127" s="122">
        <v>110000026</v>
      </c>
      <c r="Q2127" s="122">
        <v>115000026</v>
      </c>
      <c r="R2127" s="122">
        <v>120000026</v>
      </c>
      <c r="S2127" s="122">
        <v>125000026</v>
      </c>
      <c r="T2127" s="122">
        <v>130000026</v>
      </c>
      <c r="U2127" s="122">
        <v>0</v>
      </c>
      <c r="V2127" s="122">
        <v>0</v>
      </c>
      <c r="W2127" s="122">
        <v>0</v>
      </c>
      <c r="X2127" s="122">
        <v>0</v>
      </c>
      <c r="Y2127" s="122">
        <v>0</v>
      </c>
      <c r="Z2127" s="122">
        <v>0</v>
      </c>
      <c r="AA2127" s="122">
        <v>0</v>
      </c>
      <c r="AB2127" s="122">
        <v>0</v>
      </c>
      <c r="AC2127" s="122">
        <v>0</v>
      </c>
      <c r="AD2127" s="121"/>
    </row>
    <row r="2128" spans="14:30" ht="12" customHeight="1">
      <c r="N2128" s="119" t="s">
        <v>48</v>
      </c>
      <c r="O2128" s="120" t="s">
        <v>2445</v>
      </c>
      <c r="P2128" s="122">
        <v>85000026</v>
      </c>
      <c r="Q2128" s="122">
        <v>0</v>
      </c>
      <c r="R2128" s="122">
        <v>0</v>
      </c>
      <c r="S2128" s="122">
        <v>0</v>
      </c>
      <c r="T2128" s="122">
        <v>0</v>
      </c>
      <c r="U2128" s="122">
        <v>0</v>
      </c>
      <c r="V2128" s="122">
        <v>0</v>
      </c>
      <c r="W2128" s="122">
        <v>0</v>
      </c>
      <c r="X2128" s="122">
        <v>0</v>
      </c>
      <c r="Y2128" s="122">
        <v>0</v>
      </c>
      <c r="Z2128" s="122">
        <v>0</v>
      </c>
      <c r="AA2128" s="122">
        <v>0</v>
      </c>
      <c r="AB2128" s="122">
        <v>0</v>
      </c>
      <c r="AC2128" s="122">
        <v>0</v>
      </c>
      <c r="AD2128" s="121"/>
    </row>
    <row r="2129" spans="14:30" ht="12" customHeight="1">
      <c r="N2129" s="119" t="s">
        <v>48</v>
      </c>
      <c r="O2129" s="120" t="s">
        <v>2396</v>
      </c>
      <c r="P2129" s="122">
        <v>110000026</v>
      </c>
      <c r="Q2129" s="122">
        <v>115000026</v>
      </c>
      <c r="R2129" s="122">
        <v>120000026</v>
      </c>
      <c r="S2129" s="122">
        <v>125000026</v>
      </c>
      <c r="T2129" s="122">
        <v>130000026</v>
      </c>
      <c r="U2129" s="122">
        <v>0</v>
      </c>
      <c r="V2129" s="122">
        <v>0</v>
      </c>
      <c r="W2129" s="122">
        <v>0</v>
      </c>
      <c r="X2129" s="122">
        <v>0</v>
      </c>
      <c r="Y2129" s="122">
        <v>0</v>
      </c>
      <c r="Z2129" s="122">
        <v>0</v>
      </c>
      <c r="AA2129" s="122">
        <v>0</v>
      </c>
      <c r="AB2129" s="122">
        <v>0</v>
      </c>
      <c r="AC2129" s="122">
        <v>0</v>
      </c>
      <c r="AD2129" s="121"/>
    </row>
    <row r="2130" spans="14:30" ht="12" customHeight="1">
      <c r="N2130" s="119" t="s">
        <v>48</v>
      </c>
      <c r="O2130" s="120" t="s">
        <v>2767</v>
      </c>
      <c r="P2130" s="122">
        <v>0</v>
      </c>
      <c r="Q2130" s="122">
        <v>0</v>
      </c>
      <c r="R2130" s="122">
        <v>0</v>
      </c>
      <c r="S2130" s="122">
        <v>0</v>
      </c>
      <c r="T2130" s="122">
        <v>0</v>
      </c>
      <c r="U2130" s="122">
        <v>0</v>
      </c>
      <c r="V2130" s="122">
        <v>0</v>
      </c>
      <c r="W2130" s="122">
        <v>0</v>
      </c>
      <c r="X2130" s="122">
        <v>0</v>
      </c>
      <c r="Y2130" s="122">
        <v>0</v>
      </c>
      <c r="Z2130" s="122">
        <v>0</v>
      </c>
      <c r="AA2130" s="122">
        <v>265000026</v>
      </c>
      <c r="AB2130" s="122">
        <v>285000026</v>
      </c>
      <c r="AC2130" s="122">
        <v>310000026</v>
      </c>
      <c r="AD2130" s="121"/>
    </row>
    <row r="2131" spans="14:30" ht="12" customHeight="1">
      <c r="N2131" s="119" t="s">
        <v>48</v>
      </c>
      <c r="O2131" s="120" t="s">
        <v>2710</v>
      </c>
      <c r="P2131" s="122">
        <v>0</v>
      </c>
      <c r="Q2131" s="122">
        <v>0</v>
      </c>
      <c r="R2131" s="122">
        <v>0</v>
      </c>
      <c r="S2131" s="122">
        <v>0</v>
      </c>
      <c r="T2131" s="122">
        <v>0</v>
      </c>
      <c r="U2131" s="122">
        <v>0</v>
      </c>
      <c r="V2131" s="122">
        <v>0</v>
      </c>
      <c r="W2131" s="122">
        <v>0</v>
      </c>
      <c r="X2131" s="122">
        <v>0</v>
      </c>
      <c r="Y2131" s="122">
        <v>0</v>
      </c>
      <c r="Z2131" s="122">
        <v>0</v>
      </c>
      <c r="AA2131" s="122">
        <v>265000026</v>
      </c>
      <c r="AB2131" s="122">
        <v>285000026</v>
      </c>
      <c r="AC2131" s="122">
        <v>310000026</v>
      </c>
      <c r="AD2131" s="121"/>
    </row>
    <row r="2132" spans="14:30" ht="12" customHeight="1">
      <c r="N2132" s="119" t="s">
        <v>48</v>
      </c>
      <c r="O2132" s="120" t="s">
        <v>2776</v>
      </c>
      <c r="P2132" s="122">
        <v>0</v>
      </c>
      <c r="Q2132" s="122">
        <v>0</v>
      </c>
      <c r="R2132" s="122">
        <v>0</v>
      </c>
      <c r="S2132" s="122">
        <v>0</v>
      </c>
      <c r="T2132" s="122">
        <v>0</v>
      </c>
      <c r="U2132" s="122">
        <v>0</v>
      </c>
      <c r="V2132" s="122">
        <v>0</v>
      </c>
      <c r="W2132" s="122">
        <v>0</v>
      </c>
      <c r="X2132" s="122">
        <v>0</v>
      </c>
      <c r="Y2132" s="122">
        <v>0</v>
      </c>
      <c r="Z2132" s="122">
        <v>0</v>
      </c>
      <c r="AA2132" s="122">
        <v>265000026</v>
      </c>
      <c r="AB2132" s="122">
        <v>285000026</v>
      </c>
      <c r="AC2132" s="122">
        <v>310000026</v>
      </c>
      <c r="AD2132" s="121"/>
    </row>
    <row r="2133" spans="14:30" ht="12" customHeight="1">
      <c r="N2133" s="119" t="s">
        <v>48</v>
      </c>
      <c r="O2133" s="120" t="s">
        <v>1687</v>
      </c>
      <c r="P2133" s="122">
        <v>95000026</v>
      </c>
      <c r="Q2133" s="122">
        <v>100000026</v>
      </c>
      <c r="R2133" s="122">
        <v>0</v>
      </c>
      <c r="S2133" s="122">
        <v>0</v>
      </c>
      <c r="T2133" s="122">
        <v>0</v>
      </c>
      <c r="U2133" s="122">
        <v>0</v>
      </c>
      <c r="V2133" s="122">
        <v>0</v>
      </c>
      <c r="W2133" s="122">
        <v>0</v>
      </c>
      <c r="X2133" s="122">
        <v>0</v>
      </c>
      <c r="Y2133" s="122">
        <v>0</v>
      </c>
      <c r="Z2133" s="122">
        <v>0</v>
      </c>
      <c r="AA2133" s="122">
        <v>0</v>
      </c>
      <c r="AB2133" s="122">
        <v>0</v>
      </c>
      <c r="AC2133" s="122">
        <v>0</v>
      </c>
      <c r="AD2133" s="121"/>
    </row>
    <row r="2134" spans="14:30" ht="12" customHeight="1">
      <c r="N2134" s="119" t="s">
        <v>48</v>
      </c>
      <c r="O2134" s="120" t="s">
        <v>1784</v>
      </c>
      <c r="P2134" s="122">
        <v>95000026</v>
      </c>
      <c r="Q2134" s="122">
        <v>100000026</v>
      </c>
      <c r="R2134" s="122">
        <v>0</v>
      </c>
      <c r="S2134" s="122">
        <v>0</v>
      </c>
      <c r="T2134" s="122">
        <v>0</v>
      </c>
      <c r="U2134" s="122">
        <v>0</v>
      </c>
      <c r="V2134" s="122">
        <v>0</v>
      </c>
      <c r="W2134" s="122">
        <v>0</v>
      </c>
      <c r="X2134" s="122">
        <v>0</v>
      </c>
      <c r="Y2134" s="122">
        <v>0</v>
      </c>
      <c r="Z2134" s="122">
        <v>0</v>
      </c>
      <c r="AA2134" s="122">
        <v>0</v>
      </c>
      <c r="AB2134" s="122">
        <v>0</v>
      </c>
      <c r="AC2134" s="122">
        <v>0</v>
      </c>
      <c r="AD2134" s="121"/>
    </row>
    <row r="2135" spans="14:30" ht="12" customHeight="1">
      <c r="N2135" s="119" t="s">
        <v>48</v>
      </c>
      <c r="O2135" s="120" t="s">
        <v>2075</v>
      </c>
      <c r="P2135" s="122">
        <v>100000026</v>
      </c>
      <c r="Q2135" s="122">
        <v>105000026</v>
      </c>
      <c r="R2135" s="122">
        <v>0</v>
      </c>
      <c r="S2135" s="122">
        <v>0</v>
      </c>
      <c r="T2135" s="122">
        <v>0</v>
      </c>
      <c r="U2135" s="122">
        <v>0</v>
      </c>
      <c r="V2135" s="122">
        <v>0</v>
      </c>
      <c r="W2135" s="122">
        <v>0</v>
      </c>
      <c r="X2135" s="122">
        <v>0</v>
      </c>
      <c r="Y2135" s="122">
        <v>0</v>
      </c>
      <c r="Z2135" s="122">
        <v>0</v>
      </c>
      <c r="AA2135" s="122">
        <v>0</v>
      </c>
      <c r="AB2135" s="122">
        <v>0</v>
      </c>
      <c r="AC2135" s="122">
        <v>0</v>
      </c>
      <c r="AD2135" s="121"/>
    </row>
    <row r="2136" spans="14:30" ht="12" customHeight="1">
      <c r="N2136" s="119" t="s">
        <v>48</v>
      </c>
      <c r="O2136" s="120" t="s">
        <v>2672</v>
      </c>
      <c r="P2136" s="122">
        <v>0</v>
      </c>
      <c r="Q2136" s="122">
        <v>0</v>
      </c>
      <c r="R2136" s="122">
        <v>0</v>
      </c>
      <c r="S2136" s="122">
        <v>0</v>
      </c>
      <c r="T2136" s="122">
        <v>0</v>
      </c>
      <c r="U2136" s="122">
        <v>0</v>
      </c>
      <c r="V2136" s="122">
        <v>0</v>
      </c>
      <c r="W2136" s="122">
        <v>0</v>
      </c>
      <c r="X2136" s="122">
        <v>0</v>
      </c>
      <c r="Y2136" s="122">
        <v>0</v>
      </c>
      <c r="Z2136" s="122">
        <v>0</v>
      </c>
      <c r="AA2136" s="122">
        <v>265000026</v>
      </c>
      <c r="AB2136" s="122">
        <v>285000026</v>
      </c>
      <c r="AC2136" s="122">
        <v>310000026</v>
      </c>
      <c r="AD2136" s="121"/>
    </row>
    <row r="2137" spans="14:30" ht="12" customHeight="1">
      <c r="N2137" s="119" t="s">
        <v>48</v>
      </c>
      <c r="O2137" s="120" t="s">
        <v>2446</v>
      </c>
      <c r="P2137" s="122">
        <v>85000026</v>
      </c>
      <c r="Q2137" s="122">
        <v>0</v>
      </c>
      <c r="R2137" s="122">
        <v>0</v>
      </c>
      <c r="S2137" s="122">
        <v>0</v>
      </c>
      <c r="T2137" s="122">
        <v>0</v>
      </c>
      <c r="U2137" s="122">
        <v>0</v>
      </c>
      <c r="V2137" s="122">
        <v>0</v>
      </c>
      <c r="W2137" s="122">
        <v>0</v>
      </c>
      <c r="X2137" s="122">
        <v>0</v>
      </c>
      <c r="Y2137" s="122">
        <v>0</v>
      </c>
      <c r="Z2137" s="122">
        <v>0</v>
      </c>
      <c r="AA2137" s="122">
        <v>0</v>
      </c>
      <c r="AB2137" s="122">
        <v>0</v>
      </c>
      <c r="AC2137" s="122">
        <v>0</v>
      </c>
      <c r="AD2137" s="121"/>
    </row>
    <row r="2138" spans="14:30" ht="12" customHeight="1">
      <c r="N2138" s="119" t="s">
        <v>48</v>
      </c>
      <c r="O2138" s="120" t="s">
        <v>1595</v>
      </c>
      <c r="P2138" s="122">
        <v>110000026</v>
      </c>
      <c r="Q2138" s="122">
        <v>115000026</v>
      </c>
      <c r="R2138" s="122">
        <v>120000026</v>
      </c>
      <c r="S2138" s="122">
        <v>125000026</v>
      </c>
      <c r="T2138" s="122">
        <v>130000026</v>
      </c>
      <c r="U2138" s="122">
        <v>0</v>
      </c>
      <c r="V2138" s="122">
        <v>0</v>
      </c>
      <c r="W2138" s="122">
        <v>0</v>
      </c>
      <c r="X2138" s="122">
        <v>0</v>
      </c>
      <c r="Y2138" s="122">
        <v>0</v>
      </c>
      <c r="Z2138" s="122">
        <v>0</v>
      </c>
      <c r="AA2138" s="122">
        <v>0</v>
      </c>
      <c r="AB2138" s="122">
        <v>0</v>
      </c>
      <c r="AC2138" s="122">
        <v>0</v>
      </c>
      <c r="AD2138" s="121"/>
    </row>
    <row r="2139" spans="14:30" ht="12" customHeight="1">
      <c r="N2139" s="119" t="s">
        <v>48</v>
      </c>
      <c r="O2139" s="120" t="s">
        <v>1894</v>
      </c>
      <c r="P2139" s="122">
        <v>0</v>
      </c>
      <c r="Q2139" s="122">
        <v>0</v>
      </c>
      <c r="R2139" s="122">
        <v>0</v>
      </c>
      <c r="S2139" s="122">
        <v>0</v>
      </c>
      <c r="T2139" s="122">
        <v>0</v>
      </c>
      <c r="U2139" s="122">
        <v>0</v>
      </c>
      <c r="V2139" s="122">
        <v>0</v>
      </c>
      <c r="W2139" s="122">
        <v>0</v>
      </c>
      <c r="X2139" s="122">
        <v>185000026</v>
      </c>
      <c r="Y2139" s="122">
        <v>195000026</v>
      </c>
      <c r="Z2139" s="122">
        <v>205000026</v>
      </c>
      <c r="AA2139" s="122">
        <v>215000026</v>
      </c>
      <c r="AB2139" s="122">
        <v>225000026</v>
      </c>
      <c r="AC2139" s="122">
        <v>235000026</v>
      </c>
      <c r="AD2139" s="121"/>
    </row>
    <row r="2140" spans="14:30" ht="12" customHeight="1">
      <c r="N2140" s="119" t="s">
        <v>48</v>
      </c>
      <c r="O2140" s="120" t="s">
        <v>1895</v>
      </c>
      <c r="P2140" s="122">
        <v>0</v>
      </c>
      <c r="Q2140" s="122">
        <v>0</v>
      </c>
      <c r="R2140" s="122">
        <v>0</v>
      </c>
      <c r="S2140" s="122">
        <v>0</v>
      </c>
      <c r="T2140" s="122">
        <v>0</v>
      </c>
      <c r="U2140" s="122">
        <v>0</v>
      </c>
      <c r="V2140" s="122">
        <v>0</v>
      </c>
      <c r="W2140" s="122">
        <v>0</v>
      </c>
      <c r="X2140" s="122">
        <v>180000026</v>
      </c>
      <c r="Y2140" s="122">
        <v>190000026</v>
      </c>
      <c r="Z2140" s="122">
        <v>200000026</v>
      </c>
      <c r="AA2140" s="122">
        <v>210000026</v>
      </c>
      <c r="AB2140" s="122">
        <v>220000026</v>
      </c>
      <c r="AC2140" s="122">
        <v>230000026</v>
      </c>
      <c r="AD2140" s="121"/>
    </row>
    <row r="2141" spans="14:30" ht="12" customHeight="1">
      <c r="N2141" s="119" t="s">
        <v>48</v>
      </c>
      <c r="O2141" s="120" t="s">
        <v>1774</v>
      </c>
      <c r="P2141" s="122">
        <v>0</v>
      </c>
      <c r="Q2141" s="122">
        <v>0</v>
      </c>
      <c r="R2141" s="122">
        <v>0</v>
      </c>
      <c r="S2141" s="122">
        <v>0</v>
      </c>
      <c r="T2141" s="122">
        <v>0</v>
      </c>
      <c r="U2141" s="122">
        <v>0</v>
      </c>
      <c r="V2141" s="122">
        <v>0</v>
      </c>
      <c r="W2141" s="122">
        <v>0</v>
      </c>
      <c r="X2141" s="122">
        <v>190000026</v>
      </c>
      <c r="Y2141" s="122">
        <v>205000026</v>
      </c>
      <c r="Z2141" s="122">
        <v>215000026</v>
      </c>
      <c r="AA2141" s="122">
        <v>225000026</v>
      </c>
      <c r="AB2141" s="122">
        <v>235000026</v>
      </c>
      <c r="AC2141" s="122">
        <v>260000026</v>
      </c>
      <c r="AD2141" s="121"/>
    </row>
    <row r="2142" spans="14:30" ht="12" customHeight="1">
      <c r="N2142" s="119" t="s">
        <v>48</v>
      </c>
      <c r="O2142" s="120" t="s">
        <v>2747</v>
      </c>
      <c r="P2142" s="122">
        <v>0</v>
      </c>
      <c r="Q2142" s="122">
        <v>0</v>
      </c>
      <c r="R2142" s="122">
        <v>0</v>
      </c>
      <c r="S2142" s="122">
        <v>0</v>
      </c>
      <c r="T2142" s="122">
        <v>0</v>
      </c>
      <c r="U2142" s="122">
        <v>0</v>
      </c>
      <c r="V2142" s="122">
        <v>0</v>
      </c>
      <c r="W2142" s="122">
        <v>0</v>
      </c>
      <c r="X2142" s="122">
        <v>235000026</v>
      </c>
      <c r="Y2142" s="122">
        <v>245000026</v>
      </c>
      <c r="Z2142" s="122">
        <v>255000026</v>
      </c>
      <c r="AA2142" s="122">
        <v>265000026</v>
      </c>
      <c r="AB2142" s="122">
        <v>275000026</v>
      </c>
      <c r="AC2142" s="122">
        <v>285000026</v>
      </c>
      <c r="AD2142" s="121"/>
    </row>
    <row r="2143" spans="14:30" ht="12" customHeight="1">
      <c r="N2143" s="119" t="s">
        <v>48</v>
      </c>
      <c r="O2143" s="120" t="s">
        <v>1896</v>
      </c>
      <c r="P2143" s="122">
        <v>0</v>
      </c>
      <c r="Q2143" s="122">
        <v>0</v>
      </c>
      <c r="R2143" s="122">
        <v>0</v>
      </c>
      <c r="S2143" s="122">
        <v>0</v>
      </c>
      <c r="T2143" s="122">
        <v>0</v>
      </c>
      <c r="U2143" s="122">
        <v>0</v>
      </c>
      <c r="V2143" s="122">
        <v>0</v>
      </c>
      <c r="W2143" s="122">
        <v>0</v>
      </c>
      <c r="X2143" s="122">
        <v>185000026</v>
      </c>
      <c r="Y2143" s="122">
        <v>195000026</v>
      </c>
      <c r="Z2143" s="122">
        <v>205000026</v>
      </c>
      <c r="AA2143" s="122">
        <v>215000026</v>
      </c>
      <c r="AB2143" s="122">
        <v>225000026</v>
      </c>
      <c r="AC2143" s="122">
        <v>235000026</v>
      </c>
      <c r="AD2143" s="121"/>
    </row>
    <row r="2144" spans="14:30" ht="12" customHeight="1">
      <c r="N2144" s="119" t="s">
        <v>48</v>
      </c>
      <c r="O2144" s="120" t="s">
        <v>2748</v>
      </c>
      <c r="P2144" s="122">
        <v>0</v>
      </c>
      <c r="Q2144" s="122">
        <v>0</v>
      </c>
      <c r="R2144" s="122">
        <v>0</v>
      </c>
      <c r="S2144" s="122">
        <v>0</v>
      </c>
      <c r="T2144" s="122">
        <v>0</v>
      </c>
      <c r="U2144" s="122">
        <v>0</v>
      </c>
      <c r="V2144" s="122">
        <v>0</v>
      </c>
      <c r="W2144" s="122">
        <v>0</v>
      </c>
      <c r="X2144" s="122">
        <v>185000026</v>
      </c>
      <c r="Y2144" s="122">
        <v>195000026</v>
      </c>
      <c r="Z2144" s="122">
        <v>205000026</v>
      </c>
      <c r="AA2144" s="122">
        <v>215000026</v>
      </c>
      <c r="AB2144" s="122">
        <v>225000026</v>
      </c>
      <c r="AC2144" s="122">
        <v>235000026</v>
      </c>
      <c r="AD2144" s="121"/>
    </row>
    <row r="2145" spans="14:30" ht="12" customHeight="1">
      <c r="N2145" s="119" t="s">
        <v>48</v>
      </c>
      <c r="O2145" s="120" t="s">
        <v>1783</v>
      </c>
      <c r="P2145" s="122">
        <v>0</v>
      </c>
      <c r="Q2145" s="122">
        <v>0</v>
      </c>
      <c r="R2145" s="122">
        <v>0</v>
      </c>
      <c r="S2145" s="122">
        <v>0</v>
      </c>
      <c r="T2145" s="122">
        <v>0</v>
      </c>
      <c r="U2145" s="122">
        <v>0</v>
      </c>
      <c r="V2145" s="122">
        <v>0</v>
      </c>
      <c r="W2145" s="122">
        <v>0</v>
      </c>
      <c r="X2145" s="122">
        <v>185000026</v>
      </c>
      <c r="Y2145" s="122">
        <v>195000026</v>
      </c>
      <c r="Z2145" s="122">
        <v>205000026</v>
      </c>
      <c r="AA2145" s="122">
        <v>215000026</v>
      </c>
      <c r="AB2145" s="122">
        <v>225000026</v>
      </c>
      <c r="AC2145" s="122">
        <v>235000026</v>
      </c>
      <c r="AD2145" s="121"/>
    </row>
    <row r="2146" spans="14:30" ht="12" customHeight="1">
      <c r="N2146" s="119" t="s">
        <v>48</v>
      </c>
      <c r="O2146" s="120" t="s">
        <v>2760</v>
      </c>
      <c r="P2146" s="122">
        <v>0</v>
      </c>
      <c r="Q2146" s="122">
        <v>0</v>
      </c>
      <c r="R2146" s="122">
        <v>0</v>
      </c>
      <c r="S2146" s="122">
        <v>0</v>
      </c>
      <c r="T2146" s="122">
        <v>0</v>
      </c>
      <c r="U2146" s="122">
        <v>0</v>
      </c>
      <c r="V2146" s="122">
        <v>0</v>
      </c>
      <c r="W2146" s="122">
        <v>0</v>
      </c>
      <c r="X2146" s="122">
        <v>185000026</v>
      </c>
      <c r="Y2146" s="122">
        <v>195000026</v>
      </c>
      <c r="Z2146" s="122">
        <v>205000026</v>
      </c>
      <c r="AA2146" s="122">
        <v>215000026</v>
      </c>
      <c r="AB2146" s="122">
        <v>225000026</v>
      </c>
      <c r="AC2146" s="122">
        <v>235000026</v>
      </c>
      <c r="AD2146" s="121"/>
    </row>
    <row r="2147" spans="14:30" ht="12" customHeight="1">
      <c r="N2147" s="119" t="s">
        <v>48</v>
      </c>
      <c r="O2147" s="120" t="s">
        <v>1843</v>
      </c>
      <c r="P2147" s="122">
        <v>0</v>
      </c>
      <c r="Q2147" s="122">
        <v>0</v>
      </c>
      <c r="R2147" s="122">
        <v>0</v>
      </c>
      <c r="S2147" s="122">
        <v>0</v>
      </c>
      <c r="T2147" s="122">
        <v>0</v>
      </c>
      <c r="U2147" s="122">
        <v>0</v>
      </c>
      <c r="V2147" s="122">
        <v>0</v>
      </c>
      <c r="W2147" s="122">
        <v>0</v>
      </c>
      <c r="X2147" s="122">
        <v>180000026</v>
      </c>
      <c r="Y2147" s="122">
        <v>190000026</v>
      </c>
      <c r="Z2147" s="122">
        <v>200000026</v>
      </c>
      <c r="AA2147" s="122">
        <v>210000026</v>
      </c>
      <c r="AB2147" s="122">
        <v>220000026</v>
      </c>
      <c r="AC2147" s="122">
        <v>230000026</v>
      </c>
      <c r="AD2147" s="121"/>
    </row>
    <row r="2148" spans="14:30" ht="12" customHeight="1">
      <c r="N2148" s="119" t="s">
        <v>48</v>
      </c>
      <c r="O2148" s="120" t="s">
        <v>3387</v>
      </c>
      <c r="P2148" s="121"/>
      <c r="Q2148" s="121"/>
      <c r="R2148" s="121"/>
      <c r="S2148" s="121"/>
      <c r="T2148" s="121"/>
      <c r="U2148" s="121"/>
      <c r="V2148" s="121"/>
      <c r="W2148" s="121"/>
      <c r="X2148" s="121"/>
      <c r="Y2148" s="121"/>
      <c r="Z2148" s="121"/>
      <c r="AA2148" s="122">
        <v>210000026</v>
      </c>
      <c r="AB2148" s="122">
        <v>220000026</v>
      </c>
      <c r="AC2148" s="121"/>
      <c r="AD2148" s="121"/>
    </row>
    <row r="2149" spans="14:30" ht="12" customHeight="1">
      <c r="N2149" s="119" t="s">
        <v>48</v>
      </c>
      <c r="O2149" s="120" t="s">
        <v>3323</v>
      </c>
      <c r="P2149" s="122">
        <v>0</v>
      </c>
      <c r="Q2149" s="122">
        <v>0</v>
      </c>
      <c r="R2149" s="122">
        <v>0</v>
      </c>
      <c r="S2149" s="122">
        <v>0</v>
      </c>
      <c r="T2149" s="122">
        <v>0</v>
      </c>
      <c r="U2149" s="122">
        <v>0</v>
      </c>
      <c r="V2149" s="122">
        <v>0</v>
      </c>
      <c r="W2149" s="122">
        <v>0</v>
      </c>
      <c r="X2149" s="122">
        <v>235000026</v>
      </c>
      <c r="Y2149" s="122">
        <v>245000026</v>
      </c>
      <c r="Z2149" s="122">
        <v>255000026</v>
      </c>
      <c r="AA2149" s="122">
        <v>265000026</v>
      </c>
      <c r="AB2149" s="122">
        <v>275000026</v>
      </c>
      <c r="AC2149" s="122">
        <v>285000026</v>
      </c>
      <c r="AD2149" s="121"/>
    </row>
    <row r="2150" spans="14:30" ht="12" customHeight="1">
      <c r="N2150" s="119" t="s">
        <v>48</v>
      </c>
      <c r="O2150" s="120" t="s">
        <v>1924</v>
      </c>
      <c r="P2150" s="122">
        <v>0</v>
      </c>
      <c r="Q2150" s="122">
        <v>0</v>
      </c>
      <c r="R2150" s="122">
        <v>0</v>
      </c>
      <c r="S2150" s="122">
        <v>0</v>
      </c>
      <c r="T2150" s="122">
        <v>0</v>
      </c>
      <c r="U2150" s="122">
        <v>0</v>
      </c>
      <c r="V2150" s="122">
        <v>0</v>
      </c>
      <c r="W2150" s="122">
        <v>0</v>
      </c>
      <c r="X2150" s="122">
        <v>170000026</v>
      </c>
      <c r="Y2150" s="122">
        <v>180000026</v>
      </c>
      <c r="Z2150" s="122">
        <v>190000026</v>
      </c>
      <c r="AA2150" s="122">
        <v>195000026</v>
      </c>
      <c r="AB2150" s="122">
        <v>200000026</v>
      </c>
      <c r="AC2150" s="122">
        <v>205000026</v>
      </c>
      <c r="AD2150" s="121"/>
    </row>
    <row r="2151" spans="14:30" ht="12" customHeight="1">
      <c r="N2151" s="119" t="s">
        <v>48</v>
      </c>
      <c r="O2151" s="120" t="s">
        <v>1756</v>
      </c>
      <c r="P2151" s="122">
        <v>0</v>
      </c>
      <c r="Q2151" s="122">
        <v>0</v>
      </c>
      <c r="R2151" s="122">
        <v>0</v>
      </c>
      <c r="S2151" s="122">
        <v>0</v>
      </c>
      <c r="T2151" s="122">
        <v>0</v>
      </c>
      <c r="U2151" s="122">
        <v>0</v>
      </c>
      <c r="V2151" s="122">
        <v>0</v>
      </c>
      <c r="W2151" s="122">
        <v>0</v>
      </c>
      <c r="X2151" s="122">
        <v>165000026</v>
      </c>
      <c r="Y2151" s="122">
        <v>175000026</v>
      </c>
      <c r="Z2151" s="122">
        <v>185000026</v>
      </c>
      <c r="AA2151" s="122">
        <v>190000026</v>
      </c>
      <c r="AB2151" s="122">
        <v>195000026</v>
      </c>
      <c r="AC2151" s="122">
        <v>210000026</v>
      </c>
      <c r="AD2151" s="121"/>
    </row>
    <row r="2152" spans="14:30" ht="12" customHeight="1">
      <c r="N2152" s="119" t="s">
        <v>26</v>
      </c>
      <c r="O2152" s="120" t="s">
        <v>1761</v>
      </c>
      <c r="P2152" s="122">
        <v>0</v>
      </c>
      <c r="Q2152" s="122">
        <v>70000026</v>
      </c>
      <c r="R2152" s="122">
        <v>75000026</v>
      </c>
      <c r="S2152" s="122">
        <v>80000026</v>
      </c>
      <c r="T2152" s="122">
        <v>85000026</v>
      </c>
      <c r="U2152" s="122">
        <v>90000026</v>
      </c>
      <c r="V2152" s="122">
        <v>95000026</v>
      </c>
      <c r="W2152" s="122">
        <v>100000026</v>
      </c>
      <c r="X2152" s="122">
        <v>105000026</v>
      </c>
      <c r="Y2152" s="122">
        <v>110000026</v>
      </c>
      <c r="Z2152" s="122">
        <v>115000026</v>
      </c>
      <c r="AA2152" s="122">
        <v>120000026</v>
      </c>
      <c r="AB2152" s="122">
        <v>125000026</v>
      </c>
      <c r="AC2152" s="122">
        <v>130000026</v>
      </c>
      <c r="AD2152" s="121"/>
    </row>
    <row r="2153" spans="14:30" ht="12" customHeight="1">
      <c r="N2153" s="119" t="s">
        <v>26</v>
      </c>
      <c r="O2153" s="120" t="s">
        <v>1789</v>
      </c>
      <c r="P2153" s="122">
        <v>0</v>
      </c>
      <c r="Q2153" s="122">
        <v>75000026</v>
      </c>
      <c r="R2153" s="122">
        <v>80000026</v>
      </c>
      <c r="S2153" s="122">
        <v>85000026</v>
      </c>
      <c r="T2153" s="122">
        <v>90000026</v>
      </c>
      <c r="U2153" s="122">
        <v>100000026</v>
      </c>
      <c r="V2153" s="122">
        <v>105000026</v>
      </c>
      <c r="W2153" s="122">
        <v>110000026</v>
      </c>
      <c r="X2153" s="122">
        <v>115000026</v>
      </c>
      <c r="Y2153" s="122">
        <v>120000026</v>
      </c>
      <c r="Z2153" s="122">
        <v>125000026</v>
      </c>
      <c r="AA2153" s="122">
        <v>130000026</v>
      </c>
      <c r="AB2153" s="122">
        <v>135000026</v>
      </c>
      <c r="AC2153" s="122">
        <v>145000026</v>
      </c>
      <c r="AD2153" s="121"/>
    </row>
    <row r="2154" spans="14:30" ht="12" customHeight="1">
      <c r="N2154" s="119" t="s">
        <v>26</v>
      </c>
      <c r="O2154" s="120" t="s">
        <v>1477</v>
      </c>
      <c r="P2154" s="122">
        <v>0</v>
      </c>
      <c r="Q2154" s="122">
        <v>70000026</v>
      </c>
      <c r="R2154" s="122">
        <v>75000026</v>
      </c>
      <c r="S2154" s="122">
        <v>80000026</v>
      </c>
      <c r="T2154" s="122">
        <v>85000026</v>
      </c>
      <c r="U2154" s="122">
        <v>90000026</v>
      </c>
      <c r="V2154" s="122">
        <v>95000026</v>
      </c>
      <c r="W2154" s="122">
        <v>100000026</v>
      </c>
      <c r="X2154" s="122">
        <v>105000026</v>
      </c>
      <c r="Y2154" s="122">
        <v>110000026</v>
      </c>
      <c r="Z2154" s="122">
        <v>115000026</v>
      </c>
      <c r="AA2154" s="122">
        <v>120000026</v>
      </c>
      <c r="AB2154" s="122">
        <v>125000026</v>
      </c>
      <c r="AC2154" s="122">
        <v>130000026</v>
      </c>
      <c r="AD2154" s="121"/>
    </row>
    <row r="2155" spans="14:30" ht="12" customHeight="1">
      <c r="N2155" s="119" t="s">
        <v>26</v>
      </c>
      <c r="O2155" s="120" t="s">
        <v>2182</v>
      </c>
      <c r="P2155" s="122">
        <v>0</v>
      </c>
      <c r="Q2155" s="122">
        <v>70000026</v>
      </c>
      <c r="R2155" s="122">
        <v>75000026</v>
      </c>
      <c r="S2155" s="122">
        <v>80000026</v>
      </c>
      <c r="T2155" s="122">
        <v>85000026</v>
      </c>
      <c r="U2155" s="122">
        <v>90000026</v>
      </c>
      <c r="V2155" s="122">
        <v>95000026</v>
      </c>
      <c r="W2155" s="122">
        <v>100000026</v>
      </c>
      <c r="X2155" s="122">
        <v>105000026</v>
      </c>
      <c r="Y2155" s="122">
        <v>110000026</v>
      </c>
      <c r="Z2155" s="122">
        <v>115000026</v>
      </c>
      <c r="AA2155" s="122">
        <v>120000026</v>
      </c>
      <c r="AB2155" s="122">
        <v>125000026</v>
      </c>
      <c r="AC2155" s="122">
        <v>130000026</v>
      </c>
      <c r="AD2155" s="121"/>
    </row>
    <row r="2156" spans="14:30" ht="12" customHeight="1">
      <c r="N2156" s="119" t="s">
        <v>26</v>
      </c>
      <c r="O2156" s="120" t="s">
        <v>2696</v>
      </c>
      <c r="P2156" s="122">
        <v>0</v>
      </c>
      <c r="Q2156" s="122">
        <v>70000026</v>
      </c>
      <c r="R2156" s="122">
        <v>75000026</v>
      </c>
      <c r="S2156" s="122">
        <v>80000026</v>
      </c>
      <c r="T2156" s="122">
        <v>85000026</v>
      </c>
      <c r="U2156" s="122">
        <v>90000026</v>
      </c>
      <c r="V2156" s="122">
        <v>95000026</v>
      </c>
      <c r="W2156" s="122">
        <v>100000026</v>
      </c>
      <c r="X2156" s="122">
        <v>105000026</v>
      </c>
      <c r="Y2156" s="122">
        <v>110000026</v>
      </c>
      <c r="Z2156" s="122">
        <v>115000026</v>
      </c>
      <c r="AA2156" s="122">
        <v>120000026</v>
      </c>
      <c r="AB2156" s="122">
        <v>125000026</v>
      </c>
      <c r="AC2156" s="122">
        <v>130000026</v>
      </c>
      <c r="AD2156" s="121"/>
    </row>
    <row r="2157" spans="14:30" ht="12" customHeight="1">
      <c r="N2157" s="119" t="s">
        <v>26</v>
      </c>
      <c r="O2157" s="120" t="s">
        <v>2337</v>
      </c>
      <c r="P2157" s="122">
        <v>0</v>
      </c>
      <c r="Q2157" s="122">
        <v>70000026</v>
      </c>
      <c r="R2157" s="122">
        <v>75000026</v>
      </c>
      <c r="S2157" s="122">
        <v>80000026</v>
      </c>
      <c r="T2157" s="122">
        <v>85000026</v>
      </c>
      <c r="U2157" s="122">
        <v>90000026</v>
      </c>
      <c r="V2157" s="122">
        <v>95000026</v>
      </c>
      <c r="W2157" s="122">
        <v>100000026</v>
      </c>
      <c r="X2157" s="122">
        <v>105000026</v>
      </c>
      <c r="Y2157" s="122">
        <v>115000026</v>
      </c>
      <c r="Z2157" s="122">
        <v>130000026</v>
      </c>
      <c r="AA2157" s="122">
        <v>145000026</v>
      </c>
      <c r="AB2157" s="122">
        <v>160000026</v>
      </c>
      <c r="AC2157" s="122">
        <v>170000026</v>
      </c>
      <c r="AD2157" s="121"/>
    </row>
    <row r="2158" spans="14:30" ht="12" customHeight="1">
      <c r="N2158" s="119" t="s">
        <v>26</v>
      </c>
      <c r="O2158" s="120" t="s">
        <v>3388</v>
      </c>
      <c r="P2158" s="121"/>
      <c r="Q2158" s="121"/>
      <c r="R2158" s="121"/>
      <c r="S2158" s="121"/>
      <c r="T2158" s="121"/>
      <c r="U2158" s="121"/>
      <c r="V2158" s="121"/>
      <c r="W2158" s="121"/>
      <c r="X2158" s="121"/>
      <c r="Y2158" s="121"/>
      <c r="Z2158" s="121"/>
      <c r="AA2158" s="122">
        <v>145000026</v>
      </c>
      <c r="AB2158" s="121"/>
      <c r="AC2158" s="121"/>
      <c r="AD2158" s="121"/>
    </row>
    <row r="2159" spans="14:30" ht="12" customHeight="1">
      <c r="N2159" s="119" t="s">
        <v>26</v>
      </c>
      <c r="O2159" s="120" t="s">
        <v>542</v>
      </c>
      <c r="P2159" s="122">
        <v>0</v>
      </c>
      <c r="Q2159" s="122">
        <v>70000026</v>
      </c>
      <c r="R2159" s="122">
        <v>75000026</v>
      </c>
      <c r="S2159" s="122">
        <v>80000026</v>
      </c>
      <c r="T2159" s="122">
        <v>85000026</v>
      </c>
      <c r="U2159" s="122">
        <v>90000026</v>
      </c>
      <c r="V2159" s="122">
        <v>95000026</v>
      </c>
      <c r="W2159" s="122">
        <v>100000026</v>
      </c>
      <c r="X2159" s="122">
        <v>105000026</v>
      </c>
      <c r="Y2159" s="122">
        <v>110000026</v>
      </c>
      <c r="Z2159" s="122">
        <v>120000026</v>
      </c>
      <c r="AA2159" s="122">
        <v>125000026</v>
      </c>
      <c r="AB2159" s="122">
        <v>130000026</v>
      </c>
      <c r="AC2159" s="122">
        <v>135000026</v>
      </c>
      <c r="AD2159" s="121"/>
    </row>
    <row r="2160" spans="14:30" ht="12" customHeight="1">
      <c r="N2160" s="119" t="s">
        <v>26</v>
      </c>
      <c r="O2160" s="120" t="s">
        <v>2183</v>
      </c>
      <c r="P2160" s="122">
        <v>0</v>
      </c>
      <c r="Q2160" s="122">
        <v>70000026</v>
      </c>
      <c r="R2160" s="122">
        <v>75000026</v>
      </c>
      <c r="S2160" s="122">
        <v>80000026</v>
      </c>
      <c r="T2160" s="122">
        <v>85000026</v>
      </c>
      <c r="U2160" s="122">
        <v>90000026</v>
      </c>
      <c r="V2160" s="122">
        <v>95000026</v>
      </c>
      <c r="W2160" s="122">
        <v>100000026</v>
      </c>
      <c r="X2160" s="122">
        <v>105000026</v>
      </c>
      <c r="Y2160" s="122">
        <v>110000026</v>
      </c>
      <c r="Z2160" s="122">
        <v>115000026</v>
      </c>
      <c r="AA2160" s="122">
        <v>120000026</v>
      </c>
      <c r="AB2160" s="122">
        <v>125000026</v>
      </c>
      <c r="AC2160" s="122">
        <v>130000026</v>
      </c>
      <c r="AD2160" s="121"/>
    </row>
    <row r="2161" spans="14:30" ht="12" customHeight="1">
      <c r="N2161" s="119" t="s">
        <v>26</v>
      </c>
      <c r="O2161" s="120" t="s">
        <v>361</v>
      </c>
      <c r="P2161" s="122">
        <v>0</v>
      </c>
      <c r="Q2161" s="122">
        <v>75000026</v>
      </c>
      <c r="R2161" s="122">
        <v>80000026</v>
      </c>
      <c r="S2161" s="122">
        <v>85000026</v>
      </c>
      <c r="T2161" s="122">
        <v>90000026</v>
      </c>
      <c r="U2161" s="122">
        <v>95000026</v>
      </c>
      <c r="V2161" s="122">
        <v>100000026</v>
      </c>
      <c r="W2161" s="122">
        <v>105000026</v>
      </c>
      <c r="X2161" s="122">
        <v>110000026</v>
      </c>
      <c r="Y2161" s="122">
        <v>115000026</v>
      </c>
      <c r="Z2161" s="122">
        <v>120000026</v>
      </c>
      <c r="AA2161" s="122">
        <v>125000026</v>
      </c>
      <c r="AB2161" s="122">
        <v>130000026</v>
      </c>
      <c r="AC2161" s="122">
        <v>140000026</v>
      </c>
      <c r="AD2161" s="121"/>
    </row>
    <row r="2162" spans="14:30" ht="12" customHeight="1">
      <c r="N2162" s="119" t="s">
        <v>26</v>
      </c>
      <c r="O2162" s="120" t="s">
        <v>1340</v>
      </c>
      <c r="P2162" s="122">
        <v>0</v>
      </c>
      <c r="Q2162" s="122">
        <v>70000026</v>
      </c>
      <c r="R2162" s="122">
        <v>75000026</v>
      </c>
      <c r="S2162" s="122">
        <v>80000026</v>
      </c>
      <c r="T2162" s="122">
        <v>85000026</v>
      </c>
      <c r="U2162" s="122">
        <v>90000026</v>
      </c>
      <c r="V2162" s="122">
        <v>95000026</v>
      </c>
      <c r="W2162" s="122">
        <v>100000026</v>
      </c>
      <c r="X2162" s="122">
        <v>105000026</v>
      </c>
      <c r="Y2162" s="122">
        <v>110000026</v>
      </c>
      <c r="Z2162" s="122">
        <v>115000026</v>
      </c>
      <c r="AA2162" s="122">
        <v>120000026</v>
      </c>
      <c r="AB2162" s="122">
        <v>125000026</v>
      </c>
      <c r="AC2162" s="122">
        <v>130000026</v>
      </c>
      <c r="AD2162" s="121"/>
    </row>
    <row r="2163" spans="14:30" ht="12" customHeight="1">
      <c r="N2163" s="119" t="s">
        <v>26</v>
      </c>
      <c r="O2163" s="120" t="s">
        <v>2338</v>
      </c>
      <c r="P2163" s="122">
        <v>0</v>
      </c>
      <c r="Q2163" s="122">
        <v>0</v>
      </c>
      <c r="R2163" s="122">
        <v>0</v>
      </c>
      <c r="S2163" s="122">
        <v>0</v>
      </c>
      <c r="T2163" s="122">
        <v>0</v>
      </c>
      <c r="U2163" s="122">
        <v>0</v>
      </c>
      <c r="V2163" s="122">
        <v>0</v>
      </c>
      <c r="W2163" s="122">
        <v>0</v>
      </c>
      <c r="X2163" s="122">
        <v>0</v>
      </c>
      <c r="Y2163" s="122">
        <v>125000026</v>
      </c>
      <c r="Z2163" s="122">
        <v>135000026</v>
      </c>
      <c r="AA2163" s="122">
        <v>150000026</v>
      </c>
      <c r="AB2163" s="122">
        <v>170000026</v>
      </c>
      <c r="AC2163" s="122">
        <v>190000026</v>
      </c>
      <c r="AD2163" s="121"/>
    </row>
    <row r="2164" spans="14:30" ht="12" customHeight="1">
      <c r="N2164" s="119" t="s">
        <v>26</v>
      </c>
      <c r="O2164" s="120" t="s">
        <v>2622</v>
      </c>
      <c r="P2164" s="122">
        <v>0</v>
      </c>
      <c r="Q2164" s="122">
        <v>0</v>
      </c>
      <c r="R2164" s="122">
        <v>0</v>
      </c>
      <c r="S2164" s="122">
        <v>0</v>
      </c>
      <c r="T2164" s="122">
        <v>0</v>
      </c>
      <c r="U2164" s="122">
        <v>0</v>
      </c>
      <c r="V2164" s="122">
        <v>0</v>
      </c>
      <c r="W2164" s="122">
        <v>0</v>
      </c>
      <c r="X2164" s="122">
        <v>0</v>
      </c>
      <c r="Y2164" s="122">
        <v>130000026</v>
      </c>
      <c r="Z2164" s="122">
        <v>140000026</v>
      </c>
      <c r="AA2164" s="122">
        <v>155000026</v>
      </c>
      <c r="AB2164" s="122">
        <v>175000026</v>
      </c>
      <c r="AC2164" s="122">
        <v>195000026</v>
      </c>
      <c r="AD2164" s="121"/>
    </row>
    <row r="2165" spans="14:30" ht="12" customHeight="1">
      <c r="N2165" s="119" t="s">
        <v>26</v>
      </c>
      <c r="O2165" s="120" t="s">
        <v>2623</v>
      </c>
      <c r="P2165" s="122">
        <v>0</v>
      </c>
      <c r="Q2165" s="122">
        <v>0</v>
      </c>
      <c r="R2165" s="122">
        <v>0</v>
      </c>
      <c r="S2165" s="122">
        <v>0</v>
      </c>
      <c r="T2165" s="122">
        <v>0</v>
      </c>
      <c r="U2165" s="122">
        <v>0</v>
      </c>
      <c r="V2165" s="122">
        <v>0</v>
      </c>
      <c r="W2165" s="122">
        <v>0</v>
      </c>
      <c r="X2165" s="122">
        <v>0</v>
      </c>
      <c r="Y2165" s="122">
        <v>125000026</v>
      </c>
      <c r="Z2165" s="122">
        <v>135000026</v>
      </c>
      <c r="AA2165" s="122">
        <v>150000026</v>
      </c>
      <c r="AB2165" s="122">
        <v>170000026</v>
      </c>
      <c r="AC2165" s="122">
        <v>190000026</v>
      </c>
      <c r="AD2165" s="121"/>
    </row>
    <row r="2166" spans="14:30" ht="12" customHeight="1">
      <c r="N2166" s="119" t="s">
        <v>26</v>
      </c>
      <c r="O2166" s="120" t="s">
        <v>1478</v>
      </c>
      <c r="P2166" s="122">
        <v>0</v>
      </c>
      <c r="Q2166" s="122">
        <v>75000026</v>
      </c>
      <c r="R2166" s="122">
        <v>80000026</v>
      </c>
      <c r="S2166" s="122">
        <v>85000026</v>
      </c>
      <c r="T2166" s="122">
        <v>90000026</v>
      </c>
      <c r="U2166" s="122">
        <v>95000026</v>
      </c>
      <c r="V2166" s="122">
        <v>100000026</v>
      </c>
      <c r="W2166" s="122">
        <v>105000026</v>
      </c>
      <c r="X2166" s="122">
        <v>110000026</v>
      </c>
      <c r="Y2166" s="122">
        <v>115000026</v>
      </c>
      <c r="Z2166" s="122">
        <v>120000026</v>
      </c>
      <c r="AA2166" s="122">
        <v>0</v>
      </c>
      <c r="AB2166" s="122">
        <v>0</v>
      </c>
      <c r="AC2166" s="122">
        <v>0</v>
      </c>
      <c r="AD2166" s="121"/>
    </row>
    <row r="2167" spans="14:30" ht="12" customHeight="1">
      <c r="N2167" s="119" t="s">
        <v>26</v>
      </c>
      <c r="O2167" s="120" t="s">
        <v>1479</v>
      </c>
      <c r="P2167" s="122">
        <v>0</v>
      </c>
      <c r="Q2167" s="122">
        <v>0</v>
      </c>
      <c r="R2167" s="122">
        <v>0</v>
      </c>
      <c r="S2167" s="122">
        <v>0</v>
      </c>
      <c r="T2167" s="122">
        <v>0</v>
      </c>
      <c r="U2167" s="122">
        <v>105000026</v>
      </c>
      <c r="V2167" s="122">
        <v>115000026</v>
      </c>
      <c r="W2167" s="122">
        <v>125000026</v>
      </c>
      <c r="X2167" s="122">
        <v>135000026</v>
      </c>
      <c r="Y2167" s="122">
        <v>140000026</v>
      </c>
      <c r="Z2167" s="122">
        <v>150000026</v>
      </c>
      <c r="AA2167" s="122">
        <v>0</v>
      </c>
      <c r="AB2167" s="122">
        <v>0</v>
      </c>
      <c r="AC2167" s="122">
        <v>0</v>
      </c>
      <c r="AD2167" s="121"/>
    </row>
    <row r="2168" spans="14:30" ht="12" customHeight="1">
      <c r="N2168" s="119" t="s">
        <v>26</v>
      </c>
      <c r="O2168" s="120" t="s">
        <v>226</v>
      </c>
      <c r="P2168" s="122">
        <v>0</v>
      </c>
      <c r="Q2168" s="122">
        <v>65000026</v>
      </c>
      <c r="R2168" s="122">
        <v>70000026</v>
      </c>
      <c r="S2168" s="122">
        <v>75000026</v>
      </c>
      <c r="T2168" s="122">
        <v>80000026</v>
      </c>
      <c r="U2168" s="122">
        <v>85000026</v>
      </c>
      <c r="V2168" s="122">
        <v>90000026</v>
      </c>
      <c r="W2168" s="122">
        <v>95000026</v>
      </c>
      <c r="X2168" s="122">
        <v>100000026</v>
      </c>
      <c r="Y2168" s="122">
        <v>105000026</v>
      </c>
      <c r="Z2168" s="122">
        <v>110000026</v>
      </c>
      <c r="AA2168" s="122">
        <v>115000026</v>
      </c>
      <c r="AB2168" s="122">
        <v>120000026</v>
      </c>
      <c r="AC2168" s="122">
        <v>125000026</v>
      </c>
      <c r="AD2168" s="121"/>
    </row>
    <row r="2169" spans="14:30" ht="12" customHeight="1">
      <c r="N2169" s="119" t="s">
        <v>26</v>
      </c>
      <c r="O2169" s="120" t="s">
        <v>227</v>
      </c>
      <c r="P2169" s="122">
        <v>0</v>
      </c>
      <c r="Q2169" s="122">
        <v>60000026</v>
      </c>
      <c r="R2169" s="122">
        <v>65000026</v>
      </c>
      <c r="S2169" s="122">
        <v>70000026</v>
      </c>
      <c r="T2169" s="122">
        <v>75000026</v>
      </c>
      <c r="U2169" s="122">
        <v>80000026</v>
      </c>
      <c r="V2169" s="122">
        <v>85000026</v>
      </c>
      <c r="W2169" s="122">
        <v>90000026</v>
      </c>
      <c r="X2169" s="122">
        <v>95000026</v>
      </c>
      <c r="Y2169" s="122">
        <v>100000026</v>
      </c>
      <c r="Z2169" s="122">
        <v>105000026</v>
      </c>
      <c r="AA2169" s="122">
        <v>110000026</v>
      </c>
      <c r="AB2169" s="122">
        <v>115000026</v>
      </c>
      <c r="AC2169" s="122">
        <v>120000026</v>
      </c>
      <c r="AD2169" s="121"/>
    </row>
    <row r="2170" spans="14:30" ht="12" customHeight="1">
      <c r="N2170" s="119" t="s">
        <v>26</v>
      </c>
      <c r="O2170" s="120" t="s">
        <v>228</v>
      </c>
      <c r="P2170" s="122">
        <v>0</v>
      </c>
      <c r="Q2170" s="122">
        <v>75000026</v>
      </c>
      <c r="R2170" s="122">
        <v>80000026</v>
      </c>
      <c r="S2170" s="122">
        <v>85000026</v>
      </c>
      <c r="T2170" s="122">
        <v>90000026</v>
      </c>
      <c r="U2170" s="122">
        <v>95000026</v>
      </c>
      <c r="V2170" s="122">
        <v>100000026</v>
      </c>
      <c r="W2170" s="122">
        <v>105000026</v>
      </c>
      <c r="X2170" s="122">
        <v>110000026</v>
      </c>
      <c r="Y2170" s="122">
        <v>115000026</v>
      </c>
      <c r="Z2170" s="122">
        <v>120000026</v>
      </c>
      <c r="AA2170" s="122">
        <v>125000026</v>
      </c>
      <c r="AB2170" s="122">
        <v>130000026</v>
      </c>
      <c r="AC2170" s="122">
        <v>140000026</v>
      </c>
      <c r="AD2170" s="121"/>
    </row>
    <row r="2171" spans="14:30" ht="12" customHeight="1">
      <c r="N2171" s="119" t="s">
        <v>26</v>
      </c>
      <c r="O2171" s="120" t="s">
        <v>229</v>
      </c>
      <c r="P2171" s="122">
        <v>0</v>
      </c>
      <c r="Q2171" s="122">
        <v>70000026</v>
      </c>
      <c r="R2171" s="122">
        <v>75000026</v>
      </c>
      <c r="S2171" s="122">
        <v>80000026</v>
      </c>
      <c r="T2171" s="122">
        <v>85000026</v>
      </c>
      <c r="U2171" s="122">
        <v>90000026</v>
      </c>
      <c r="V2171" s="122">
        <v>95000026</v>
      </c>
      <c r="W2171" s="122">
        <v>100000026</v>
      </c>
      <c r="X2171" s="122">
        <v>105000026</v>
      </c>
      <c r="Y2171" s="122">
        <v>110000026</v>
      </c>
      <c r="Z2171" s="122">
        <v>115000026</v>
      </c>
      <c r="AA2171" s="122">
        <v>120000026</v>
      </c>
      <c r="AB2171" s="122">
        <v>125000026</v>
      </c>
      <c r="AC2171" s="122">
        <v>130000026</v>
      </c>
      <c r="AD2171" s="121"/>
    </row>
    <row r="2172" spans="14:30" ht="12" customHeight="1">
      <c r="N2172" s="119" t="s">
        <v>26</v>
      </c>
      <c r="O2172" s="120" t="s">
        <v>230</v>
      </c>
      <c r="P2172" s="122">
        <v>0</v>
      </c>
      <c r="Q2172" s="122">
        <v>75000026</v>
      </c>
      <c r="R2172" s="122">
        <v>80000026</v>
      </c>
      <c r="S2172" s="122">
        <v>85000026</v>
      </c>
      <c r="T2172" s="122">
        <v>90000026</v>
      </c>
      <c r="U2172" s="122">
        <v>95000026</v>
      </c>
      <c r="V2172" s="122">
        <v>100000026</v>
      </c>
      <c r="W2172" s="122">
        <v>105000026</v>
      </c>
      <c r="X2172" s="122">
        <v>110000026</v>
      </c>
      <c r="Y2172" s="122">
        <v>115000026</v>
      </c>
      <c r="Z2172" s="122">
        <v>120000026</v>
      </c>
      <c r="AA2172" s="122">
        <v>125000026</v>
      </c>
      <c r="AB2172" s="122">
        <v>130000026</v>
      </c>
      <c r="AC2172" s="122">
        <v>140000026</v>
      </c>
      <c r="AD2172" s="121"/>
    </row>
    <row r="2173" spans="14:30" ht="12" customHeight="1">
      <c r="N2173" s="119" t="s">
        <v>26</v>
      </c>
      <c r="O2173" s="120" t="s">
        <v>231</v>
      </c>
      <c r="P2173" s="122">
        <v>0</v>
      </c>
      <c r="Q2173" s="122">
        <v>70000026</v>
      </c>
      <c r="R2173" s="122">
        <v>75000026</v>
      </c>
      <c r="S2173" s="122">
        <v>80000026</v>
      </c>
      <c r="T2173" s="122">
        <v>85000026</v>
      </c>
      <c r="U2173" s="122">
        <v>90000026</v>
      </c>
      <c r="V2173" s="122">
        <v>95000026</v>
      </c>
      <c r="W2173" s="122">
        <v>100000026</v>
      </c>
      <c r="X2173" s="122">
        <v>105000026</v>
      </c>
      <c r="Y2173" s="122">
        <v>110000026</v>
      </c>
      <c r="Z2173" s="122">
        <v>115000026</v>
      </c>
      <c r="AA2173" s="122">
        <v>120000026</v>
      </c>
      <c r="AB2173" s="122">
        <v>125000026</v>
      </c>
      <c r="AC2173" s="122">
        <v>130000026</v>
      </c>
      <c r="AD2173" s="121"/>
    </row>
    <row r="2174" spans="14:30" ht="12" customHeight="1">
      <c r="N2174" s="119" t="s">
        <v>26</v>
      </c>
      <c r="O2174" s="120" t="s">
        <v>1480</v>
      </c>
      <c r="P2174" s="122">
        <v>0</v>
      </c>
      <c r="Q2174" s="122">
        <v>75000026</v>
      </c>
      <c r="R2174" s="122">
        <v>80000026</v>
      </c>
      <c r="S2174" s="122">
        <v>85000026</v>
      </c>
      <c r="T2174" s="122">
        <v>90000026</v>
      </c>
      <c r="U2174" s="122">
        <v>95000026</v>
      </c>
      <c r="V2174" s="122">
        <v>100000026</v>
      </c>
      <c r="W2174" s="122">
        <v>105000026</v>
      </c>
      <c r="X2174" s="122">
        <v>110000026</v>
      </c>
      <c r="Y2174" s="122">
        <v>115000026</v>
      </c>
      <c r="Z2174" s="122">
        <v>120000026</v>
      </c>
      <c r="AA2174" s="122">
        <v>125000026</v>
      </c>
      <c r="AB2174" s="122">
        <v>130000026</v>
      </c>
      <c r="AC2174" s="122">
        <v>140000026</v>
      </c>
      <c r="AD2174" s="121"/>
    </row>
    <row r="2175" spans="14:30" ht="12" customHeight="1">
      <c r="N2175" s="119" t="s">
        <v>26</v>
      </c>
      <c r="O2175" s="120" t="s">
        <v>2673</v>
      </c>
      <c r="P2175" s="122">
        <v>0</v>
      </c>
      <c r="Q2175" s="122">
        <v>70000026</v>
      </c>
      <c r="R2175" s="122">
        <v>75000026</v>
      </c>
      <c r="S2175" s="122">
        <v>80000026</v>
      </c>
      <c r="T2175" s="122">
        <v>85000026</v>
      </c>
      <c r="U2175" s="122">
        <v>90000026</v>
      </c>
      <c r="V2175" s="122">
        <v>95000026</v>
      </c>
      <c r="W2175" s="122">
        <v>100000026</v>
      </c>
      <c r="X2175" s="122">
        <v>105000026</v>
      </c>
      <c r="Y2175" s="122">
        <v>110000026</v>
      </c>
      <c r="Z2175" s="122">
        <v>115000026</v>
      </c>
      <c r="AA2175" s="122">
        <v>120000026</v>
      </c>
      <c r="AB2175" s="122">
        <v>125000026</v>
      </c>
      <c r="AC2175" s="122">
        <v>130000026</v>
      </c>
      <c r="AD2175" s="121"/>
    </row>
    <row r="2176" spans="14:30" ht="12" customHeight="1">
      <c r="N2176" s="119" t="s">
        <v>26</v>
      </c>
      <c r="O2176" s="120" t="s">
        <v>1986</v>
      </c>
      <c r="P2176" s="122">
        <v>0</v>
      </c>
      <c r="Q2176" s="122">
        <v>70000026</v>
      </c>
      <c r="R2176" s="122">
        <v>75000026</v>
      </c>
      <c r="S2176" s="122">
        <v>80000026</v>
      </c>
      <c r="T2176" s="122">
        <v>85000026</v>
      </c>
      <c r="U2176" s="122">
        <v>90000026</v>
      </c>
      <c r="V2176" s="122">
        <v>95000026</v>
      </c>
      <c r="W2176" s="122">
        <v>100000026</v>
      </c>
      <c r="X2176" s="122">
        <v>105000026</v>
      </c>
      <c r="Y2176" s="122">
        <v>110000026</v>
      </c>
      <c r="Z2176" s="122">
        <v>115000026</v>
      </c>
      <c r="AA2176" s="122">
        <v>120000026</v>
      </c>
      <c r="AB2176" s="122">
        <v>125000026</v>
      </c>
      <c r="AC2176" s="122">
        <v>130000026</v>
      </c>
      <c r="AD2176" s="121"/>
    </row>
    <row r="2177" spans="14:30" ht="12" customHeight="1">
      <c r="N2177" s="119" t="s">
        <v>26</v>
      </c>
      <c r="O2177" s="120" t="s">
        <v>1481</v>
      </c>
      <c r="P2177" s="122">
        <v>0</v>
      </c>
      <c r="Q2177" s="122">
        <v>70000026</v>
      </c>
      <c r="R2177" s="122">
        <v>75000026</v>
      </c>
      <c r="S2177" s="122">
        <v>80000026</v>
      </c>
      <c r="T2177" s="122">
        <v>85000026</v>
      </c>
      <c r="U2177" s="122">
        <v>90000026</v>
      </c>
      <c r="V2177" s="122">
        <v>95000026</v>
      </c>
      <c r="W2177" s="122">
        <v>100000026</v>
      </c>
      <c r="X2177" s="122">
        <v>105000026</v>
      </c>
      <c r="Y2177" s="122">
        <v>110000026</v>
      </c>
      <c r="Z2177" s="122">
        <v>115000026</v>
      </c>
      <c r="AA2177" s="122">
        <v>120000026</v>
      </c>
      <c r="AB2177" s="122">
        <v>125000026</v>
      </c>
      <c r="AC2177" s="122">
        <v>130000026</v>
      </c>
      <c r="AD2177" s="121"/>
    </row>
    <row r="2178" spans="14:30" ht="12" customHeight="1">
      <c r="N2178" s="119" t="s">
        <v>26</v>
      </c>
      <c r="O2178" s="120" t="s">
        <v>1482</v>
      </c>
      <c r="P2178" s="122">
        <v>0</v>
      </c>
      <c r="Q2178" s="122">
        <v>70000026</v>
      </c>
      <c r="R2178" s="122">
        <v>75000026</v>
      </c>
      <c r="S2178" s="122">
        <v>80000026</v>
      </c>
      <c r="T2178" s="122">
        <v>85000026</v>
      </c>
      <c r="U2178" s="122">
        <v>90000026</v>
      </c>
      <c r="V2178" s="122">
        <v>95000026</v>
      </c>
      <c r="W2178" s="122">
        <v>100000026</v>
      </c>
      <c r="X2178" s="122">
        <v>105000026</v>
      </c>
      <c r="Y2178" s="122">
        <v>110000026</v>
      </c>
      <c r="Z2178" s="122">
        <v>120000026</v>
      </c>
      <c r="AA2178" s="122">
        <v>130000026</v>
      </c>
      <c r="AB2178" s="122">
        <v>135000026</v>
      </c>
      <c r="AC2178" s="122">
        <v>140000026</v>
      </c>
      <c r="AD2178" s="121"/>
    </row>
    <row r="2179" spans="14:30" ht="12" customHeight="1">
      <c r="N2179" s="119" t="s">
        <v>26</v>
      </c>
      <c r="O2179" s="120" t="s">
        <v>3324</v>
      </c>
      <c r="P2179" s="122">
        <v>0</v>
      </c>
      <c r="Q2179" s="122">
        <v>0</v>
      </c>
      <c r="R2179" s="122">
        <v>0</v>
      </c>
      <c r="S2179" s="122">
        <v>0</v>
      </c>
      <c r="T2179" s="122">
        <v>0</v>
      </c>
      <c r="U2179" s="122">
        <v>0</v>
      </c>
      <c r="V2179" s="122">
        <v>0</v>
      </c>
      <c r="W2179" s="122">
        <v>0</v>
      </c>
      <c r="X2179" s="122">
        <v>0</v>
      </c>
      <c r="Y2179" s="122">
        <v>125000026</v>
      </c>
      <c r="Z2179" s="122">
        <v>135000026</v>
      </c>
      <c r="AA2179" s="122">
        <v>150000026</v>
      </c>
      <c r="AB2179" s="122">
        <v>170000026</v>
      </c>
      <c r="AC2179" s="122">
        <v>190000026</v>
      </c>
      <c r="AD2179" s="121"/>
    </row>
    <row r="2180" spans="14:30" ht="12" customHeight="1">
      <c r="N2180" s="119" t="s">
        <v>26</v>
      </c>
      <c r="O2180" s="120" t="s">
        <v>681</v>
      </c>
      <c r="P2180" s="122">
        <v>0</v>
      </c>
      <c r="Q2180" s="122">
        <v>0</v>
      </c>
      <c r="R2180" s="122">
        <v>0</v>
      </c>
      <c r="S2180" s="122">
        <v>0</v>
      </c>
      <c r="T2180" s="122">
        <v>0</v>
      </c>
      <c r="U2180" s="122">
        <v>100000026</v>
      </c>
      <c r="V2180" s="122">
        <v>105000026</v>
      </c>
      <c r="W2180" s="122">
        <v>110000026</v>
      </c>
      <c r="X2180" s="122">
        <v>115000026</v>
      </c>
      <c r="Y2180" s="122">
        <v>120000026</v>
      </c>
      <c r="Z2180" s="122">
        <v>0</v>
      </c>
      <c r="AA2180" s="122">
        <v>0</v>
      </c>
      <c r="AB2180" s="122">
        <v>0</v>
      </c>
      <c r="AC2180" s="122">
        <v>0</v>
      </c>
      <c r="AD2180" s="121"/>
    </row>
    <row r="2181" spans="14:30" ht="12" customHeight="1">
      <c r="N2181" s="119" t="s">
        <v>26</v>
      </c>
      <c r="O2181" s="120" t="s">
        <v>2526</v>
      </c>
      <c r="P2181" s="122">
        <v>0</v>
      </c>
      <c r="Q2181" s="122">
        <v>70000026</v>
      </c>
      <c r="R2181" s="122">
        <v>75000026</v>
      </c>
      <c r="S2181" s="122">
        <v>80000026</v>
      </c>
      <c r="T2181" s="122">
        <v>85000026</v>
      </c>
      <c r="U2181" s="122">
        <v>90000026</v>
      </c>
      <c r="V2181" s="122">
        <v>95000026</v>
      </c>
      <c r="W2181" s="122">
        <v>100000026</v>
      </c>
      <c r="X2181" s="122">
        <v>105000026</v>
      </c>
      <c r="Y2181" s="122">
        <v>110000026</v>
      </c>
      <c r="Z2181" s="122">
        <v>115000026</v>
      </c>
      <c r="AA2181" s="122">
        <v>0</v>
      </c>
      <c r="AB2181" s="122">
        <v>0</v>
      </c>
      <c r="AC2181" s="122">
        <v>0</v>
      </c>
      <c r="AD2181" s="121"/>
    </row>
    <row r="2182" spans="14:30" ht="12" customHeight="1">
      <c r="N2182" s="119" t="s">
        <v>26</v>
      </c>
      <c r="O2182" s="120" t="s">
        <v>457</v>
      </c>
      <c r="P2182" s="122">
        <v>0</v>
      </c>
      <c r="Q2182" s="122">
        <v>65000026</v>
      </c>
      <c r="R2182" s="122">
        <v>70000026</v>
      </c>
      <c r="S2182" s="122">
        <v>75000026</v>
      </c>
      <c r="T2182" s="122">
        <v>80000026</v>
      </c>
      <c r="U2182" s="122">
        <v>85000026</v>
      </c>
      <c r="V2182" s="122">
        <v>90000026</v>
      </c>
      <c r="W2182" s="122">
        <v>95000026</v>
      </c>
      <c r="X2182" s="122">
        <v>100000026</v>
      </c>
      <c r="Y2182" s="122">
        <v>105000026</v>
      </c>
      <c r="Z2182" s="122">
        <v>110000026</v>
      </c>
      <c r="AA2182" s="122">
        <v>0</v>
      </c>
      <c r="AB2182" s="122">
        <v>0</v>
      </c>
      <c r="AC2182" s="122">
        <v>0</v>
      </c>
      <c r="AD2182" s="121"/>
    </row>
    <row r="2183" spans="14:30" ht="12" customHeight="1">
      <c r="N2183" s="119" t="s">
        <v>26</v>
      </c>
      <c r="O2183" s="120" t="s">
        <v>232</v>
      </c>
      <c r="P2183" s="122">
        <v>0</v>
      </c>
      <c r="Q2183" s="122">
        <v>70000026</v>
      </c>
      <c r="R2183" s="122">
        <v>75000026</v>
      </c>
      <c r="S2183" s="122">
        <v>80000026</v>
      </c>
      <c r="T2183" s="122">
        <v>85000026</v>
      </c>
      <c r="U2183" s="122">
        <v>90000026</v>
      </c>
      <c r="V2183" s="122">
        <v>95000026</v>
      </c>
      <c r="W2183" s="122">
        <v>100000026</v>
      </c>
      <c r="X2183" s="122">
        <v>105000026</v>
      </c>
      <c r="Y2183" s="122">
        <v>110000026</v>
      </c>
      <c r="Z2183" s="122">
        <v>115000026</v>
      </c>
      <c r="AA2183" s="122">
        <v>0</v>
      </c>
      <c r="AB2183" s="122">
        <v>0</v>
      </c>
      <c r="AC2183" s="122">
        <v>0</v>
      </c>
      <c r="AD2183" s="121"/>
    </row>
    <row r="2184" spans="14:30" ht="12" customHeight="1">
      <c r="N2184" s="119" t="s">
        <v>26</v>
      </c>
      <c r="O2184" s="120" t="s">
        <v>3008</v>
      </c>
      <c r="P2184" s="122">
        <v>0</v>
      </c>
      <c r="Q2184" s="122">
        <v>70000026</v>
      </c>
      <c r="R2184" s="122">
        <v>75000026</v>
      </c>
      <c r="S2184" s="122">
        <v>80000026</v>
      </c>
      <c r="T2184" s="122">
        <v>85000026</v>
      </c>
      <c r="U2184" s="122">
        <v>90000026</v>
      </c>
      <c r="V2184" s="122">
        <v>95000026</v>
      </c>
      <c r="W2184" s="122">
        <v>100000026</v>
      </c>
      <c r="X2184" s="122">
        <v>105000026</v>
      </c>
      <c r="Y2184" s="122">
        <v>110000026</v>
      </c>
      <c r="Z2184" s="122">
        <v>115000026</v>
      </c>
      <c r="AA2184" s="122">
        <v>120000026</v>
      </c>
      <c r="AB2184" s="122">
        <v>125000026</v>
      </c>
      <c r="AC2184" s="122">
        <v>130000026</v>
      </c>
      <c r="AD2184" s="121"/>
    </row>
    <row r="2185" spans="14:30" ht="12" customHeight="1">
      <c r="N2185" s="119" t="s">
        <v>26</v>
      </c>
      <c r="O2185" s="120" t="s">
        <v>2339</v>
      </c>
      <c r="P2185" s="122">
        <v>0</v>
      </c>
      <c r="Q2185" s="122">
        <v>0</v>
      </c>
      <c r="R2185" s="122">
        <v>0</v>
      </c>
      <c r="S2185" s="122">
        <v>0</v>
      </c>
      <c r="T2185" s="122">
        <v>0</v>
      </c>
      <c r="U2185" s="122">
        <v>100000026</v>
      </c>
      <c r="V2185" s="122">
        <v>105000026</v>
      </c>
      <c r="W2185" s="122">
        <v>110000026</v>
      </c>
      <c r="X2185" s="122">
        <v>115000026</v>
      </c>
      <c r="Y2185" s="122">
        <v>120000026</v>
      </c>
      <c r="Z2185" s="122">
        <v>0</v>
      </c>
      <c r="AA2185" s="122">
        <v>0</v>
      </c>
      <c r="AB2185" s="122">
        <v>0</v>
      </c>
      <c r="AC2185" s="122">
        <v>0</v>
      </c>
      <c r="AD2185" s="121"/>
    </row>
    <row r="2186" spans="14:30" ht="12" customHeight="1">
      <c r="N2186" s="119" t="s">
        <v>26</v>
      </c>
      <c r="O2186" s="120" t="s">
        <v>2426</v>
      </c>
      <c r="P2186" s="122">
        <v>230000026</v>
      </c>
      <c r="Q2186" s="122">
        <v>250000026</v>
      </c>
      <c r="R2186" s="122">
        <v>300000026</v>
      </c>
      <c r="S2186" s="122">
        <v>350000026</v>
      </c>
      <c r="T2186" s="122">
        <v>0</v>
      </c>
      <c r="U2186" s="122">
        <v>0</v>
      </c>
      <c r="V2186" s="122">
        <v>0</v>
      </c>
      <c r="W2186" s="122">
        <v>0</v>
      </c>
      <c r="X2186" s="122">
        <v>0</v>
      </c>
      <c r="Y2186" s="122">
        <v>0</v>
      </c>
      <c r="Z2186" s="122">
        <v>0</v>
      </c>
      <c r="AA2186" s="122">
        <v>0</v>
      </c>
      <c r="AB2186" s="122">
        <v>0</v>
      </c>
      <c r="AC2186" s="122">
        <v>0</v>
      </c>
      <c r="AD2186" s="121"/>
    </row>
    <row r="2187" spans="14:30" ht="12" customHeight="1">
      <c r="N2187" s="119" t="s">
        <v>26</v>
      </c>
      <c r="O2187" s="120" t="s">
        <v>1928</v>
      </c>
      <c r="P2187" s="122">
        <v>180000026</v>
      </c>
      <c r="Q2187" s="122">
        <v>210000026</v>
      </c>
      <c r="R2187" s="122">
        <v>240000026</v>
      </c>
      <c r="S2187" s="122">
        <v>280000026</v>
      </c>
      <c r="T2187" s="122">
        <v>300000026</v>
      </c>
      <c r="U2187" s="122">
        <v>320000026</v>
      </c>
      <c r="V2187" s="122">
        <v>400000026</v>
      </c>
      <c r="W2187" s="122">
        <v>430000026</v>
      </c>
      <c r="X2187" s="122">
        <v>0</v>
      </c>
      <c r="Y2187" s="122">
        <v>0</v>
      </c>
      <c r="Z2187" s="122">
        <v>0</v>
      </c>
      <c r="AA2187" s="122">
        <v>0</v>
      </c>
      <c r="AB2187" s="122">
        <v>0</v>
      </c>
      <c r="AC2187" s="122">
        <v>0</v>
      </c>
      <c r="AD2187" s="121"/>
    </row>
    <row r="2188" spans="14:30" ht="12" customHeight="1">
      <c r="N2188" s="119" t="s">
        <v>26</v>
      </c>
      <c r="O2188" s="120" t="s">
        <v>55</v>
      </c>
      <c r="P2188" s="122">
        <v>210000026</v>
      </c>
      <c r="Q2188" s="122">
        <v>220000026</v>
      </c>
      <c r="R2188" s="122">
        <v>250000026</v>
      </c>
      <c r="S2188" s="122">
        <v>320000026</v>
      </c>
      <c r="T2188" s="122">
        <v>400000026</v>
      </c>
      <c r="U2188" s="122">
        <v>430000026</v>
      </c>
      <c r="V2188" s="122">
        <v>500000026</v>
      </c>
      <c r="W2188" s="122">
        <v>550000026</v>
      </c>
      <c r="X2188" s="122">
        <v>600000026</v>
      </c>
      <c r="Y2188" s="122">
        <v>650000026</v>
      </c>
      <c r="Z2188" s="122">
        <v>720000026</v>
      </c>
      <c r="AA2188" s="122">
        <v>780000026</v>
      </c>
      <c r="AB2188" s="122">
        <v>1100000026</v>
      </c>
      <c r="AC2188" s="122">
        <v>1300000026</v>
      </c>
      <c r="AD2188" s="121"/>
    </row>
    <row r="2189" spans="14:30" ht="12" customHeight="1">
      <c r="N2189" s="119" t="s">
        <v>26</v>
      </c>
      <c r="O2189" s="120" t="s">
        <v>1108</v>
      </c>
      <c r="P2189" s="122">
        <v>210000026</v>
      </c>
      <c r="Q2189" s="122">
        <v>220000026</v>
      </c>
      <c r="R2189" s="122">
        <v>250000026</v>
      </c>
      <c r="S2189" s="122">
        <v>320000026</v>
      </c>
      <c r="T2189" s="122">
        <v>400000026</v>
      </c>
      <c r="U2189" s="122">
        <v>430000026</v>
      </c>
      <c r="V2189" s="122">
        <v>500000026</v>
      </c>
      <c r="W2189" s="122">
        <v>550000026</v>
      </c>
      <c r="X2189" s="122">
        <v>600000026</v>
      </c>
      <c r="Y2189" s="122">
        <v>650000026</v>
      </c>
      <c r="Z2189" s="122">
        <v>720000026</v>
      </c>
      <c r="AA2189" s="122">
        <v>780000026</v>
      </c>
      <c r="AB2189" s="122">
        <v>1100000026</v>
      </c>
      <c r="AC2189" s="122">
        <v>1300000026</v>
      </c>
      <c r="AD2189" s="121"/>
    </row>
    <row r="2190" spans="14:30" ht="12" customHeight="1">
      <c r="N2190" s="119" t="s">
        <v>26</v>
      </c>
      <c r="O2190" s="120" t="s">
        <v>93</v>
      </c>
      <c r="P2190" s="122">
        <v>230000026</v>
      </c>
      <c r="Q2190" s="122">
        <v>250000026</v>
      </c>
      <c r="R2190" s="122">
        <v>300000026</v>
      </c>
      <c r="S2190" s="122">
        <v>350000026</v>
      </c>
      <c r="T2190" s="122">
        <v>0</v>
      </c>
      <c r="U2190" s="122">
        <v>0</v>
      </c>
      <c r="V2190" s="122">
        <v>0</v>
      </c>
      <c r="W2190" s="122">
        <v>0</v>
      </c>
      <c r="X2190" s="122">
        <v>0</v>
      </c>
      <c r="Y2190" s="122">
        <v>0</v>
      </c>
      <c r="Z2190" s="122">
        <v>0</v>
      </c>
      <c r="AA2190" s="122">
        <v>0</v>
      </c>
      <c r="AB2190" s="122">
        <v>0</v>
      </c>
      <c r="AC2190" s="122">
        <v>0</v>
      </c>
      <c r="AD2190" s="121"/>
    </row>
    <row r="2191" spans="14:30" ht="12" customHeight="1">
      <c r="N2191" s="119" t="s">
        <v>26</v>
      </c>
      <c r="O2191" s="120" t="s">
        <v>1226</v>
      </c>
      <c r="P2191" s="122">
        <v>230000026</v>
      </c>
      <c r="Q2191" s="122">
        <v>250000026</v>
      </c>
      <c r="R2191" s="122">
        <v>300000026</v>
      </c>
      <c r="S2191" s="122">
        <v>350000026</v>
      </c>
      <c r="T2191" s="122">
        <v>0</v>
      </c>
      <c r="U2191" s="122">
        <v>0</v>
      </c>
      <c r="V2191" s="122">
        <v>0</v>
      </c>
      <c r="W2191" s="122">
        <v>0</v>
      </c>
      <c r="X2191" s="122">
        <v>0</v>
      </c>
      <c r="Y2191" s="122">
        <v>0</v>
      </c>
      <c r="Z2191" s="122">
        <v>0</v>
      </c>
      <c r="AA2191" s="122">
        <v>0</v>
      </c>
      <c r="AB2191" s="122">
        <v>0</v>
      </c>
      <c r="AC2191" s="122">
        <v>0</v>
      </c>
      <c r="AD2191" s="121"/>
    </row>
    <row r="2192" spans="14:30" ht="12" customHeight="1">
      <c r="N2192" s="119" t="s">
        <v>26</v>
      </c>
      <c r="O2192" s="120" t="s">
        <v>255</v>
      </c>
      <c r="P2192" s="122">
        <v>200000026</v>
      </c>
      <c r="Q2192" s="122">
        <v>210000026</v>
      </c>
      <c r="R2192" s="122">
        <v>220000026</v>
      </c>
      <c r="S2192" s="122">
        <v>300000026</v>
      </c>
      <c r="T2192" s="122">
        <v>350000026</v>
      </c>
      <c r="U2192" s="122">
        <v>400000026</v>
      </c>
      <c r="V2192" s="122">
        <v>450000026</v>
      </c>
      <c r="W2192" s="122">
        <v>500000026</v>
      </c>
      <c r="X2192" s="122">
        <v>0</v>
      </c>
      <c r="Y2192" s="122">
        <v>0</v>
      </c>
      <c r="Z2192" s="122">
        <v>0</v>
      </c>
      <c r="AA2192" s="122">
        <v>0</v>
      </c>
      <c r="AB2192" s="122">
        <v>0</v>
      </c>
      <c r="AC2192" s="122">
        <v>0</v>
      </c>
      <c r="AD2192" s="121"/>
    </row>
    <row r="2193" spans="14:30" ht="12" customHeight="1">
      <c r="N2193" s="119" t="s">
        <v>26</v>
      </c>
      <c r="O2193" s="120" t="s">
        <v>1109</v>
      </c>
      <c r="P2193" s="122">
        <v>200000026</v>
      </c>
      <c r="Q2193" s="122">
        <v>210000026</v>
      </c>
      <c r="R2193" s="122">
        <v>220000026</v>
      </c>
      <c r="S2193" s="122">
        <v>300000026</v>
      </c>
      <c r="T2193" s="122">
        <v>350000026</v>
      </c>
      <c r="U2193" s="122">
        <v>400000026</v>
      </c>
      <c r="V2193" s="122">
        <v>450000026</v>
      </c>
      <c r="W2193" s="122">
        <v>500000026</v>
      </c>
      <c r="X2193" s="122">
        <v>550000026</v>
      </c>
      <c r="Y2193" s="122">
        <v>0</v>
      </c>
      <c r="Z2193" s="122">
        <v>0</v>
      </c>
      <c r="AA2193" s="122">
        <v>0</v>
      </c>
      <c r="AB2193" s="122">
        <v>0</v>
      </c>
      <c r="AC2193" s="122">
        <v>0</v>
      </c>
      <c r="AD2193" s="121"/>
    </row>
    <row r="2194" spans="14:30" ht="12" customHeight="1">
      <c r="N2194" s="119" t="s">
        <v>26</v>
      </c>
      <c r="O2194" s="120" t="s">
        <v>560</v>
      </c>
      <c r="P2194" s="122">
        <v>210000026</v>
      </c>
      <c r="Q2194" s="122">
        <v>220000026</v>
      </c>
      <c r="R2194" s="122">
        <v>250000026</v>
      </c>
      <c r="S2194" s="122">
        <v>320000026</v>
      </c>
      <c r="T2194" s="122">
        <v>400000026</v>
      </c>
      <c r="U2194" s="122">
        <v>430000026</v>
      </c>
      <c r="V2194" s="122">
        <v>500000026</v>
      </c>
      <c r="W2194" s="122">
        <v>550000026</v>
      </c>
      <c r="X2194" s="122">
        <v>600000026</v>
      </c>
      <c r="Y2194" s="122">
        <v>650000026</v>
      </c>
      <c r="Z2194" s="122">
        <v>720000026</v>
      </c>
      <c r="AA2194" s="122">
        <v>780000026</v>
      </c>
      <c r="AB2194" s="122">
        <v>1100000026</v>
      </c>
      <c r="AC2194" s="122">
        <v>1300000026</v>
      </c>
      <c r="AD2194" s="121"/>
    </row>
    <row r="2195" spans="14:30" ht="12" customHeight="1">
      <c r="N2195" s="119" t="s">
        <v>26</v>
      </c>
      <c r="O2195" s="120" t="s">
        <v>404</v>
      </c>
      <c r="P2195" s="122">
        <v>0</v>
      </c>
      <c r="Q2195" s="122">
        <v>0</v>
      </c>
      <c r="R2195" s="122">
        <v>0</v>
      </c>
      <c r="S2195" s="122">
        <v>450000026</v>
      </c>
      <c r="T2195" s="122">
        <v>470000026</v>
      </c>
      <c r="U2195" s="122">
        <v>520000026</v>
      </c>
      <c r="V2195" s="122">
        <v>560000026</v>
      </c>
      <c r="W2195" s="122">
        <v>625000026</v>
      </c>
      <c r="X2195" s="122">
        <v>700000026</v>
      </c>
      <c r="Y2195" s="122">
        <v>720000026</v>
      </c>
      <c r="Z2195" s="122">
        <v>750000026</v>
      </c>
      <c r="AA2195" s="122">
        <v>825000026</v>
      </c>
      <c r="AB2195" s="122">
        <v>1100000026</v>
      </c>
      <c r="AC2195" s="122">
        <v>1300000026</v>
      </c>
      <c r="AD2195" s="121"/>
    </row>
    <row r="2196" spans="14:30" ht="12" customHeight="1">
      <c r="N2196" s="119" t="s">
        <v>26</v>
      </c>
      <c r="O2196" s="120" t="s">
        <v>1720</v>
      </c>
      <c r="P2196" s="122">
        <v>0</v>
      </c>
      <c r="Q2196" s="122">
        <v>0</v>
      </c>
      <c r="R2196" s="122">
        <v>0</v>
      </c>
      <c r="S2196" s="122">
        <v>320000026</v>
      </c>
      <c r="T2196" s="122">
        <v>400000026</v>
      </c>
      <c r="U2196" s="122">
        <v>430000026</v>
      </c>
      <c r="V2196" s="122">
        <v>500000026</v>
      </c>
      <c r="W2196" s="122">
        <v>550000026</v>
      </c>
      <c r="X2196" s="122">
        <v>600000026</v>
      </c>
      <c r="Y2196" s="122">
        <v>650000026</v>
      </c>
      <c r="Z2196" s="122">
        <v>720000026</v>
      </c>
      <c r="AA2196" s="122">
        <v>780000026</v>
      </c>
      <c r="AB2196" s="122">
        <v>1100000026</v>
      </c>
      <c r="AC2196" s="122">
        <v>1300000026</v>
      </c>
      <c r="AD2196" s="121"/>
    </row>
    <row r="2197" spans="14:30" ht="12" customHeight="1">
      <c r="N2197" s="119" t="s">
        <v>26</v>
      </c>
      <c r="O2197" s="120" t="s">
        <v>2644</v>
      </c>
      <c r="P2197" s="122">
        <v>180000026</v>
      </c>
      <c r="Q2197" s="122">
        <v>210000026</v>
      </c>
      <c r="R2197" s="122">
        <v>240000026</v>
      </c>
      <c r="S2197" s="122">
        <v>280000026</v>
      </c>
      <c r="T2197" s="122">
        <v>300000026</v>
      </c>
      <c r="U2197" s="122">
        <v>320000026</v>
      </c>
      <c r="V2197" s="122">
        <v>400000026</v>
      </c>
      <c r="W2197" s="122">
        <v>430000026</v>
      </c>
      <c r="X2197" s="122">
        <v>0</v>
      </c>
      <c r="Y2197" s="122">
        <v>0</v>
      </c>
      <c r="Z2197" s="122">
        <v>0</v>
      </c>
      <c r="AA2197" s="122">
        <v>0</v>
      </c>
      <c r="AB2197" s="122">
        <v>0</v>
      </c>
      <c r="AC2197" s="122">
        <v>0</v>
      </c>
      <c r="AD2197" s="121"/>
    </row>
    <row r="2198" spans="14:30" ht="12" customHeight="1">
      <c r="N2198" s="119" t="s">
        <v>26</v>
      </c>
      <c r="O2198" s="120" t="s">
        <v>396</v>
      </c>
      <c r="P2198" s="122">
        <v>180000026</v>
      </c>
      <c r="Q2198" s="122">
        <v>210000026</v>
      </c>
      <c r="R2198" s="122">
        <v>240000026</v>
      </c>
      <c r="S2198" s="122">
        <v>280000026</v>
      </c>
      <c r="T2198" s="122">
        <v>300000026</v>
      </c>
      <c r="U2198" s="122">
        <v>320000026</v>
      </c>
      <c r="V2198" s="122">
        <v>400000026</v>
      </c>
      <c r="W2198" s="122">
        <v>430000026</v>
      </c>
      <c r="X2198" s="122">
        <v>0</v>
      </c>
      <c r="Y2198" s="122">
        <v>0</v>
      </c>
      <c r="Z2198" s="122">
        <v>0</v>
      </c>
      <c r="AA2198" s="122">
        <v>0</v>
      </c>
      <c r="AB2198" s="122">
        <v>0</v>
      </c>
      <c r="AC2198" s="122">
        <v>0</v>
      </c>
      <c r="AD2198" s="121"/>
    </row>
    <row r="2199" spans="14:30" ht="12" customHeight="1">
      <c r="N2199" s="119" t="s">
        <v>26</v>
      </c>
      <c r="O2199" s="120" t="s">
        <v>1227</v>
      </c>
      <c r="P2199" s="122">
        <v>180000026</v>
      </c>
      <c r="Q2199" s="122">
        <v>210000026</v>
      </c>
      <c r="R2199" s="122">
        <v>240000026</v>
      </c>
      <c r="S2199" s="122">
        <v>280000026</v>
      </c>
      <c r="T2199" s="122">
        <v>300000026</v>
      </c>
      <c r="U2199" s="122">
        <v>320000026</v>
      </c>
      <c r="V2199" s="122">
        <v>400000026</v>
      </c>
      <c r="W2199" s="122">
        <v>430000026</v>
      </c>
      <c r="X2199" s="122">
        <v>0</v>
      </c>
      <c r="Y2199" s="122">
        <v>0</v>
      </c>
      <c r="Z2199" s="122">
        <v>0</v>
      </c>
      <c r="AA2199" s="122">
        <v>0</v>
      </c>
      <c r="AB2199" s="122">
        <v>0</v>
      </c>
      <c r="AC2199" s="122">
        <v>0</v>
      </c>
      <c r="AD2199" s="121"/>
    </row>
    <row r="2200" spans="14:30" ht="12" customHeight="1">
      <c r="N2200" s="119" t="s">
        <v>26</v>
      </c>
      <c r="O2200" s="120" t="s">
        <v>1228</v>
      </c>
      <c r="P2200" s="122">
        <v>200000026</v>
      </c>
      <c r="Q2200" s="122">
        <v>210000026</v>
      </c>
      <c r="R2200" s="122">
        <v>220000026</v>
      </c>
      <c r="S2200" s="122">
        <v>300000026</v>
      </c>
      <c r="T2200" s="122">
        <v>350000026</v>
      </c>
      <c r="U2200" s="122">
        <v>400000026</v>
      </c>
      <c r="V2200" s="122">
        <v>450000026</v>
      </c>
      <c r="W2200" s="122">
        <v>500000026</v>
      </c>
      <c r="X2200" s="122">
        <v>0</v>
      </c>
      <c r="Y2200" s="122">
        <v>0</v>
      </c>
      <c r="Z2200" s="122">
        <v>0</v>
      </c>
      <c r="AA2200" s="122">
        <v>0</v>
      </c>
      <c r="AB2200" s="122">
        <v>0</v>
      </c>
      <c r="AC2200" s="122">
        <v>0</v>
      </c>
      <c r="AD2200" s="121"/>
    </row>
    <row r="2201" spans="14:30" ht="12" customHeight="1">
      <c r="N2201" s="119" t="s">
        <v>26</v>
      </c>
      <c r="O2201" s="120" t="s">
        <v>1341</v>
      </c>
      <c r="P2201" s="122">
        <v>0</v>
      </c>
      <c r="Q2201" s="122">
        <v>0</v>
      </c>
      <c r="R2201" s="122">
        <v>0</v>
      </c>
      <c r="S2201" s="122">
        <v>350000026</v>
      </c>
      <c r="T2201" s="122">
        <v>400000026</v>
      </c>
      <c r="U2201" s="122">
        <v>450000026</v>
      </c>
      <c r="V2201" s="122">
        <v>550000026</v>
      </c>
      <c r="W2201" s="122">
        <v>650000026</v>
      </c>
      <c r="X2201" s="122">
        <v>0</v>
      </c>
      <c r="Y2201" s="122">
        <v>0</v>
      </c>
      <c r="Z2201" s="122">
        <v>0</v>
      </c>
      <c r="AA2201" s="122">
        <v>0</v>
      </c>
      <c r="AB2201" s="122">
        <v>0</v>
      </c>
      <c r="AC2201" s="122">
        <v>0</v>
      </c>
      <c r="AD2201" s="121"/>
    </row>
    <row r="2202" spans="14:30" ht="12" customHeight="1">
      <c r="N2202" s="119" t="s">
        <v>26</v>
      </c>
      <c r="O2202" s="120" t="s">
        <v>828</v>
      </c>
      <c r="P2202" s="122">
        <v>315000026</v>
      </c>
      <c r="Q2202" s="122">
        <v>0</v>
      </c>
      <c r="R2202" s="122">
        <v>0</v>
      </c>
      <c r="S2202" s="122">
        <v>0</v>
      </c>
      <c r="T2202" s="122">
        <v>0</v>
      </c>
      <c r="U2202" s="122">
        <v>0</v>
      </c>
      <c r="V2202" s="122">
        <v>0</v>
      </c>
      <c r="W2202" s="122">
        <v>0</v>
      </c>
      <c r="X2202" s="122">
        <v>0</v>
      </c>
      <c r="Y2202" s="122">
        <v>0</v>
      </c>
      <c r="Z2202" s="122">
        <v>0</v>
      </c>
      <c r="AA2202" s="122">
        <v>0</v>
      </c>
      <c r="AB2202" s="122">
        <v>0</v>
      </c>
      <c r="AC2202" s="122">
        <v>0</v>
      </c>
      <c r="AD2202" s="121"/>
    </row>
    <row r="2203" spans="14:30" ht="12" customHeight="1">
      <c r="N2203" s="119" t="s">
        <v>26</v>
      </c>
      <c r="O2203" s="120" t="s">
        <v>3325</v>
      </c>
      <c r="P2203" s="122">
        <v>0</v>
      </c>
      <c r="Q2203" s="122">
        <v>0</v>
      </c>
      <c r="R2203" s="122">
        <v>0</v>
      </c>
      <c r="S2203" s="122">
        <v>320000026</v>
      </c>
      <c r="T2203" s="122">
        <v>400000026</v>
      </c>
      <c r="U2203" s="122">
        <v>430000026</v>
      </c>
      <c r="V2203" s="122">
        <v>500000026</v>
      </c>
      <c r="W2203" s="122">
        <v>550000026</v>
      </c>
      <c r="X2203" s="122">
        <v>600000026</v>
      </c>
      <c r="Y2203" s="122">
        <v>650000026</v>
      </c>
      <c r="Z2203" s="122">
        <v>720000026</v>
      </c>
      <c r="AA2203" s="122">
        <v>780000026</v>
      </c>
      <c r="AB2203" s="122">
        <v>1100000026</v>
      </c>
      <c r="AC2203" s="122">
        <v>1300000026</v>
      </c>
      <c r="AD2203" s="121"/>
    </row>
    <row r="2204" spans="14:30" ht="12" customHeight="1">
      <c r="N2204" s="119" t="s">
        <v>26</v>
      </c>
      <c r="O2204" s="120" t="s">
        <v>1229</v>
      </c>
      <c r="P2204" s="122">
        <v>180000026</v>
      </c>
      <c r="Q2204" s="122">
        <v>210000026</v>
      </c>
      <c r="R2204" s="122">
        <v>240000026</v>
      </c>
      <c r="S2204" s="122">
        <v>280000026</v>
      </c>
      <c r="T2204" s="122">
        <v>300000026</v>
      </c>
      <c r="U2204" s="122">
        <v>320000026</v>
      </c>
      <c r="V2204" s="122">
        <v>400000026</v>
      </c>
      <c r="W2204" s="122">
        <v>430000026</v>
      </c>
      <c r="X2204" s="122">
        <v>0</v>
      </c>
      <c r="Y2204" s="122">
        <v>0</v>
      </c>
      <c r="Z2204" s="122">
        <v>0</v>
      </c>
      <c r="AA2204" s="122">
        <v>0</v>
      </c>
      <c r="AB2204" s="122">
        <v>0</v>
      </c>
      <c r="AC2204" s="122">
        <v>0</v>
      </c>
      <c r="AD2204" s="121"/>
    </row>
    <row r="2205" spans="14:30" ht="12" customHeight="1">
      <c r="N2205" s="119" t="s">
        <v>26</v>
      </c>
      <c r="O2205" s="120" t="s">
        <v>1230</v>
      </c>
      <c r="P2205" s="122">
        <v>180000026</v>
      </c>
      <c r="Q2205" s="122">
        <v>210000026</v>
      </c>
      <c r="R2205" s="122">
        <v>240000026</v>
      </c>
      <c r="S2205" s="122">
        <v>280000026</v>
      </c>
      <c r="T2205" s="122">
        <v>300000026</v>
      </c>
      <c r="U2205" s="122">
        <v>320000026</v>
      </c>
      <c r="V2205" s="122">
        <v>400000026</v>
      </c>
      <c r="W2205" s="122">
        <v>430000026</v>
      </c>
      <c r="X2205" s="122">
        <v>0</v>
      </c>
      <c r="Y2205" s="122">
        <v>0</v>
      </c>
      <c r="Z2205" s="122">
        <v>0</v>
      </c>
      <c r="AA2205" s="122">
        <v>0</v>
      </c>
      <c r="AB2205" s="122">
        <v>0</v>
      </c>
      <c r="AC2205" s="122">
        <v>0</v>
      </c>
      <c r="AD2205" s="121"/>
    </row>
    <row r="2206" spans="14:30" ht="12" customHeight="1">
      <c r="N2206" s="119" t="s">
        <v>26</v>
      </c>
      <c r="O2206" s="120" t="s">
        <v>1231</v>
      </c>
      <c r="P2206" s="122">
        <v>200000026</v>
      </c>
      <c r="Q2206" s="122">
        <v>210000026</v>
      </c>
      <c r="R2206" s="122">
        <v>220000026</v>
      </c>
      <c r="S2206" s="122">
        <v>300000026</v>
      </c>
      <c r="T2206" s="122">
        <v>350000026</v>
      </c>
      <c r="U2206" s="122">
        <v>400000026</v>
      </c>
      <c r="V2206" s="122">
        <v>450000026</v>
      </c>
      <c r="W2206" s="122">
        <v>500000026</v>
      </c>
      <c r="X2206" s="122">
        <v>0</v>
      </c>
      <c r="Y2206" s="122">
        <v>0</v>
      </c>
      <c r="Z2206" s="122">
        <v>0</v>
      </c>
      <c r="AA2206" s="122">
        <v>0</v>
      </c>
      <c r="AB2206" s="122">
        <v>0</v>
      </c>
      <c r="AC2206" s="122">
        <v>0</v>
      </c>
      <c r="AD2206" s="121"/>
    </row>
    <row r="2207" spans="14:30" ht="12" customHeight="1">
      <c r="N2207" s="119" t="s">
        <v>26</v>
      </c>
      <c r="O2207" s="120" t="s">
        <v>1232</v>
      </c>
      <c r="P2207" s="122">
        <v>210000026</v>
      </c>
      <c r="Q2207" s="122">
        <v>230000026</v>
      </c>
      <c r="R2207" s="122">
        <v>240000026</v>
      </c>
      <c r="S2207" s="122">
        <v>270000026</v>
      </c>
      <c r="T2207" s="122">
        <v>330000026</v>
      </c>
      <c r="U2207" s="122">
        <v>0</v>
      </c>
      <c r="V2207" s="122">
        <v>0</v>
      </c>
      <c r="W2207" s="122">
        <v>0</v>
      </c>
      <c r="X2207" s="122">
        <v>0</v>
      </c>
      <c r="Y2207" s="122">
        <v>0</v>
      </c>
      <c r="Z2207" s="122">
        <v>0</v>
      </c>
      <c r="AA2207" s="122">
        <v>0</v>
      </c>
      <c r="AB2207" s="122">
        <v>0</v>
      </c>
      <c r="AC2207" s="122">
        <v>0</v>
      </c>
      <c r="AD2207" s="121"/>
    </row>
    <row r="2208" spans="14:30" ht="12" customHeight="1">
      <c r="N2208" s="119" t="s">
        <v>26</v>
      </c>
      <c r="O2208" s="120" t="s">
        <v>567</v>
      </c>
      <c r="P2208" s="122">
        <v>0</v>
      </c>
      <c r="Q2208" s="122">
        <v>0</v>
      </c>
      <c r="R2208" s="122">
        <v>0</v>
      </c>
      <c r="S2208" s="122">
        <v>320000026</v>
      </c>
      <c r="T2208" s="122">
        <v>400000026</v>
      </c>
      <c r="U2208" s="122">
        <v>430000026</v>
      </c>
      <c r="V2208" s="122">
        <v>500000026</v>
      </c>
      <c r="W2208" s="122">
        <v>550000026</v>
      </c>
      <c r="X2208" s="122">
        <v>600000026</v>
      </c>
      <c r="Y2208" s="122">
        <v>650000026</v>
      </c>
      <c r="Z2208" s="122">
        <v>720000026</v>
      </c>
      <c r="AA2208" s="122">
        <v>780000026</v>
      </c>
      <c r="AB2208" s="122">
        <v>1100000026</v>
      </c>
      <c r="AC2208" s="122">
        <v>1300000026</v>
      </c>
      <c r="AD2208" s="121"/>
    </row>
    <row r="2209" spans="14:30" ht="12" customHeight="1">
      <c r="N2209" s="119" t="s">
        <v>26</v>
      </c>
      <c r="O2209" s="120" t="s">
        <v>2678</v>
      </c>
      <c r="P2209" s="122">
        <v>0</v>
      </c>
      <c r="Q2209" s="122">
        <v>0</v>
      </c>
      <c r="R2209" s="122">
        <v>0</v>
      </c>
      <c r="S2209" s="122">
        <v>320000026</v>
      </c>
      <c r="T2209" s="122">
        <v>400000026</v>
      </c>
      <c r="U2209" s="122">
        <v>430000026</v>
      </c>
      <c r="V2209" s="122">
        <v>500000026</v>
      </c>
      <c r="W2209" s="122">
        <v>550000026</v>
      </c>
      <c r="X2209" s="122">
        <v>600000026</v>
      </c>
      <c r="Y2209" s="122">
        <v>650000026</v>
      </c>
      <c r="Z2209" s="122">
        <v>720000026</v>
      </c>
      <c r="AA2209" s="122">
        <v>780000026</v>
      </c>
      <c r="AB2209" s="122">
        <v>1100000026</v>
      </c>
      <c r="AC2209" s="122">
        <v>1300000026</v>
      </c>
      <c r="AD2209" s="121"/>
    </row>
    <row r="2210" spans="14:30" ht="12" customHeight="1">
      <c r="N2210" s="119" t="s">
        <v>26</v>
      </c>
      <c r="O2210" s="120" t="s">
        <v>2716</v>
      </c>
      <c r="P2210" s="122">
        <v>0</v>
      </c>
      <c r="Q2210" s="122">
        <v>0</v>
      </c>
      <c r="R2210" s="122">
        <v>0</v>
      </c>
      <c r="S2210" s="122">
        <v>320000026</v>
      </c>
      <c r="T2210" s="122">
        <v>400000026</v>
      </c>
      <c r="U2210" s="122">
        <v>430000026</v>
      </c>
      <c r="V2210" s="122">
        <v>500000026</v>
      </c>
      <c r="W2210" s="122">
        <v>550000026</v>
      </c>
      <c r="X2210" s="122">
        <v>600000026</v>
      </c>
      <c r="Y2210" s="122">
        <v>650000026</v>
      </c>
      <c r="Z2210" s="122">
        <v>720000026</v>
      </c>
      <c r="AA2210" s="122">
        <v>780000026</v>
      </c>
      <c r="AB2210" s="122">
        <v>1100000026</v>
      </c>
      <c r="AC2210" s="122">
        <v>1300000026</v>
      </c>
      <c r="AD2210" s="121"/>
    </row>
    <row r="2211" spans="14:30" ht="12" customHeight="1">
      <c r="N2211" s="119" t="s">
        <v>26</v>
      </c>
      <c r="O2211" s="120" t="s">
        <v>3418</v>
      </c>
      <c r="P2211" s="121"/>
      <c r="Q2211" s="121"/>
      <c r="R2211" s="121"/>
      <c r="S2211" s="121"/>
      <c r="T2211" s="121"/>
      <c r="U2211" s="121"/>
      <c r="V2211" s="121"/>
      <c r="W2211" s="121"/>
      <c r="X2211" s="121"/>
      <c r="Y2211" s="121"/>
      <c r="Z2211" s="121"/>
      <c r="AA2211" s="121"/>
      <c r="AB2211" s="122">
        <v>1230000026</v>
      </c>
      <c r="AC2211" s="121"/>
      <c r="AD2211" s="121"/>
    </row>
    <row r="2212" spans="14:30" ht="12" customHeight="1">
      <c r="N2212" s="119" t="s">
        <v>26</v>
      </c>
      <c r="O2212" s="120" t="s">
        <v>1342</v>
      </c>
      <c r="P2212" s="122">
        <v>0</v>
      </c>
      <c r="Q2212" s="122">
        <v>0</v>
      </c>
      <c r="R2212" s="122">
        <v>0</v>
      </c>
      <c r="S2212" s="122">
        <v>320000026</v>
      </c>
      <c r="T2212" s="122">
        <v>400000026</v>
      </c>
      <c r="U2212" s="122">
        <v>430000026</v>
      </c>
      <c r="V2212" s="122">
        <v>500000026</v>
      </c>
      <c r="W2212" s="122">
        <v>550000026</v>
      </c>
      <c r="X2212" s="122">
        <v>650000026</v>
      </c>
      <c r="Y2212" s="122">
        <v>700000026</v>
      </c>
      <c r="Z2212" s="122">
        <v>750000026</v>
      </c>
      <c r="AA2212" s="122">
        <v>850000026</v>
      </c>
      <c r="AB2212" s="122">
        <v>1100000026</v>
      </c>
      <c r="AC2212" s="122">
        <v>1300000026</v>
      </c>
      <c r="AD2212" s="121"/>
    </row>
    <row r="2213" spans="14:30" ht="12" customHeight="1">
      <c r="N2213" s="119" t="s">
        <v>26</v>
      </c>
      <c r="O2213" s="120" t="s">
        <v>1233</v>
      </c>
      <c r="P2213" s="122">
        <v>180000026</v>
      </c>
      <c r="Q2213" s="122">
        <v>210000026</v>
      </c>
      <c r="R2213" s="122">
        <v>240000026</v>
      </c>
      <c r="S2213" s="122">
        <v>280000026</v>
      </c>
      <c r="T2213" s="122">
        <v>300000026</v>
      </c>
      <c r="U2213" s="122">
        <v>320000026</v>
      </c>
      <c r="V2213" s="122">
        <v>400000026</v>
      </c>
      <c r="W2213" s="122">
        <v>430000026</v>
      </c>
      <c r="X2213" s="122">
        <v>0</v>
      </c>
      <c r="Y2213" s="122">
        <v>0</v>
      </c>
      <c r="Z2213" s="122">
        <v>0</v>
      </c>
      <c r="AA2213" s="122">
        <v>850000026</v>
      </c>
      <c r="AB2213" s="122">
        <v>0</v>
      </c>
      <c r="AC2213" s="122">
        <v>0</v>
      </c>
      <c r="AD2213" s="121"/>
    </row>
    <row r="2214" spans="14:30" ht="12" customHeight="1">
      <c r="N2214" s="119" t="s">
        <v>26</v>
      </c>
      <c r="O2214" s="120" t="s">
        <v>458</v>
      </c>
      <c r="P2214" s="122">
        <v>0</v>
      </c>
      <c r="Q2214" s="122">
        <v>0</v>
      </c>
      <c r="R2214" s="122">
        <v>0</v>
      </c>
      <c r="S2214" s="122">
        <v>350000026</v>
      </c>
      <c r="T2214" s="122">
        <v>400000026</v>
      </c>
      <c r="U2214" s="122">
        <v>430000026</v>
      </c>
      <c r="V2214" s="122">
        <v>500000026</v>
      </c>
      <c r="W2214" s="122">
        <v>550000026</v>
      </c>
      <c r="X2214" s="122">
        <v>600000026</v>
      </c>
      <c r="Y2214" s="122">
        <v>650000026</v>
      </c>
      <c r="Z2214" s="122">
        <v>720000026</v>
      </c>
      <c r="AA2214" s="122">
        <v>780000026</v>
      </c>
      <c r="AB2214" s="122">
        <v>1100000026</v>
      </c>
      <c r="AC2214" s="122">
        <v>1300000026</v>
      </c>
      <c r="AD2214" s="121"/>
    </row>
    <row r="2215" spans="14:30" ht="12" customHeight="1">
      <c r="N2215" s="119" t="s">
        <v>26</v>
      </c>
      <c r="O2215" s="120" t="s">
        <v>2846</v>
      </c>
      <c r="P2215" s="122">
        <v>0</v>
      </c>
      <c r="Q2215" s="122">
        <v>0</v>
      </c>
      <c r="R2215" s="122">
        <v>0</v>
      </c>
      <c r="S2215" s="122">
        <v>320000026</v>
      </c>
      <c r="T2215" s="122">
        <v>400000026</v>
      </c>
      <c r="U2215" s="122">
        <v>430000026</v>
      </c>
      <c r="V2215" s="122">
        <v>500000026</v>
      </c>
      <c r="W2215" s="122">
        <v>550000026</v>
      </c>
      <c r="X2215" s="122">
        <v>600000026</v>
      </c>
      <c r="Y2215" s="122">
        <v>650000026</v>
      </c>
      <c r="Z2215" s="122">
        <v>720000026</v>
      </c>
      <c r="AA2215" s="122">
        <v>780000026</v>
      </c>
      <c r="AB2215" s="122">
        <v>1100000026</v>
      </c>
      <c r="AC2215" s="122">
        <v>1300000026</v>
      </c>
      <c r="AD2215" s="121"/>
    </row>
    <row r="2216" spans="14:30" ht="12" customHeight="1">
      <c r="N2216" s="119" t="s">
        <v>26</v>
      </c>
      <c r="O2216" s="120" t="s">
        <v>1559</v>
      </c>
      <c r="P2216" s="122">
        <v>0</v>
      </c>
      <c r="Q2216" s="122">
        <v>0</v>
      </c>
      <c r="R2216" s="122">
        <v>0</v>
      </c>
      <c r="S2216" s="122">
        <v>385000026</v>
      </c>
      <c r="T2216" s="122">
        <v>400000026</v>
      </c>
      <c r="U2216" s="122">
        <v>430000026</v>
      </c>
      <c r="V2216" s="122">
        <v>500000026</v>
      </c>
      <c r="W2216" s="122">
        <v>550000026</v>
      </c>
      <c r="X2216" s="122">
        <v>600000026</v>
      </c>
      <c r="Y2216" s="122">
        <v>650000026</v>
      </c>
      <c r="Z2216" s="122">
        <v>720000026</v>
      </c>
      <c r="AA2216" s="122">
        <v>780000026</v>
      </c>
      <c r="AB2216" s="122">
        <v>1100000026</v>
      </c>
      <c r="AC2216" s="122">
        <v>1300000026</v>
      </c>
      <c r="AD2216" s="121"/>
    </row>
    <row r="2217" spans="14:30" ht="12" customHeight="1">
      <c r="N2217" s="119" t="s">
        <v>26</v>
      </c>
      <c r="O2217" s="120" t="s">
        <v>2473</v>
      </c>
      <c r="P2217" s="122">
        <v>200000026</v>
      </c>
      <c r="Q2217" s="122">
        <v>210000026</v>
      </c>
      <c r="R2217" s="122">
        <v>225000026</v>
      </c>
      <c r="S2217" s="122">
        <v>300000026</v>
      </c>
      <c r="T2217" s="122">
        <v>350000026</v>
      </c>
      <c r="U2217" s="122">
        <v>400000026</v>
      </c>
      <c r="V2217" s="122">
        <v>450000026</v>
      </c>
      <c r="W2217" s="122">
        <v>500000026</v>
      </c>
      <c r="X2217" s="122">
        <v>0</v>
      </c>
      <c r="Y2217" s="122">
        <v>0</v>
      </c>
      <c r="Z2217" s="122">
        <v>0</v>
      </c>
      <c r="AA2217" s="122">
        <v>0</v>
      </c>
      <c r="AB2217" s="122">
        <v>0</v>
      </c>
      <c r="AC2217" s="122">
        <v>0</v>
      </c>
      <c r="AD2217" s="121"/>
    </row>
    <row r="2218" spans="14:30" ht="12" customHeight="1">
      <c r="N2218" s="119" t="s">
        <v>26</v>
      </c>
      <c r="O2218" s="120" t="s">
        <v>2118</v>
      </c>
      <c r="P2218" s="122">
        <v>180000026</v>
      </c>
      <c r="Q2218" s="122">
        <v>210000026</v>
      </c>
      <c r="R2218" s="122">
        <v>240000026</v>
      </c>
      <c r="S2218" s="122">
        <v>280000026</v>
      </c>
      <c r="T2218" s="122">
        <v>300000026</v>
      </c>
      <c r="U2218" s="122">
        <v>320000026</v>
      </c>
      <c r="V2218" s="122">
        <v>400000026</v>
      </c>
      <c r="W2218" s="122">
        <v>430000026</v>
      </c>
      <c r="X2218" s="122">
        <v>0</v>
      </c>
      <c r="Y2218" s="122">
        <v>0</v>
      </c>
      <c r="Z2218" s="122">
        <v>0</v>
      </c>
      <c r="AA2218" s="122">
        <v>0</v>
      </c>
      <c r="AB2218" s="122">
        <v>0</v>
      </c>
      <c r="AC2218" s="122">
        <v>0</v>
      </c>
      <c r="AD2218" s="121"/>
    </row>
    <row r="2219" spans="14:30" ht="12" customHeight="1">
      <c r="N2219" s="119" t="s">
        <v>26</v>
      </c>
      <c r="O2219" s="120" t="s">
        <v>1343</v>
      </c>
      <c r="P2219" s="122">
        <v>180000026</v>
      </c>
      <c r="Q2219" s="122">
        <v>210000026</v>
      </c>
      <c r="R2219" s="122">
        <v>240000026</v>
      </c>
      <c r="S2219" s="122">
        <v>280000026</v>
      </c>
      <c r="T2219" s="122">
        <v>300000026</v>
      </c>
      <c r="U2219" s="122">
        <v>320000026</v>
      </c>
      <c r="V2219" s="122">
        <v>400000026</v>
      </c>
      <c r="W2219" s="122">
        <v>430000026</v>
      </c>
      <c r="X2219" s="122">
        <v>0</v>
      </c>
      <c r="Y2219" s="122">
        <v>0</v>
      </c>
      <c r="Z2219" s="122">
        <v>0</v>
      </c>
      <c r="AA2219" s="122">
        <v>0</v>
      </c>
      <c r="AB2219" s="122">
        <v>0</v>
      </c>
      <c r="AC2219" s="122">
        <v>0</v>
      </c>
      <c r="AD2219" s="121"/>
    </row>
    <row r="2220" spans="14:30" ht="12" customHeight="1">
      <c r="N2220" s="119" t="s">
        <v>26</v>
      </c>
      <c r="O2220" s="120" t="s">
        <v>1234</v>
      </c>
      <c r="P2220" s="122">
        <v>180000026</v>
      </c>
      <c r="Q2220" s="122">
        <v>210000026</v>
      </c>
      <c r="R2220" s="122">
        <v>240000026</v>
      </c>
      <c r="S2220" s="122">
        <v>280000026</v>
      </c>
      <c r="T2220" s="122">
        <v>300000026</v>
      </c>
      <c r="U2220" s="122">
        <v>320000026</v>
      </c>
      <c r="V2220" s="122">
        <v>400000026</v>
      </c>
      <c r="W2220" s="122">
        <v>430000026</v>
      </c>
      <c r="X2220" s="122">
        <v>0</v>
      </c>
      <c r="Y2220" s="122">
        <v>0</v>
      </c>
      <c r="Z2220" s="122">
        <v>0</v>
      </c>
      <c r="AA2220" s="122">
        <v>0</v>
      </c>
      <c r="AB2220" s="122">
        <v>0</v>
      </c>
      <c r="AC2220" s="122">
        <v>0</v>
      </c>
      <c r="AD2220" s="121"/>
    </row>
    <row r="2221" spans="14:30" ht="12" customHeight="1">
      <c r="N2221" s="119" t="s">
        <v>26</v>
      </c>
      <c r="O2221" s="120" t="s">
        <v>790</v>
      </c>
      <c r="P2221" s="122">
        <v>230000026</v>
      </c>
      <c r="Q2221" s="122">
        <v>250000026</v>
      </c>
      <c r="R2221" s="122">
        <v>300000026</v>
      </c>
      <c r="S2221" s="122">
        <v>350000026</v>
      </c>
      <c r="T2221" s="122">
        <v>0</v>
      </c>
      <c r="U2221" s="122">
        <v>0</v>
      </c>
      <c r="V2221" s="122">
        <v>0</v>
      </c>
      <c r="W2221" s="122">
        <v>0</v>
      </c>
      <c r="X2221" s="122">
        <v>0</v>
      </c>
      <c r="Y2221" s="122">
        <v>0</v>
      </c>
      <c r="Z2221" s="122">
        <v>0</v>
      </c>
      <c r="AA2221" s="122">
        <v>0</v>
      </c>
      <c r="AB2221" s="122">
        <v>0</v>
      </c>
      <c r="AC2221" s="122">
        <v>0</v>
      </c>
      <c r="AD2221" s="121"/>
    </row>
    <row r="2222" spans="14:30" ht="12" customHeight="1">
      <c r="N2222" s="119" t="s">
        <v>26</v>
      </c>
      <c r="O2222" s="120" t="s">
        <v>1808</v>
      </c>
      <c r="P2222" s="122">
        <v>180000026</v>
      </c>
      <c r="Q2222" s="122">
        <v>210000026</v>
      </c>
      <c r="R2222" s="122">
        <v>240000026</v>
      </c>
      <c r="S2222" s="122">
        <v>280000026</v>
      </c>
      <c r="T2222" s="122">
        <v>300000026</v>
      </c>
      <c r="U2222" s="122">
        <v>320000026</v>
      </c>
      <c r="V2222" s="122">
        <v>400000026</v>
      </c>
      <c r="W2222" s="122">
        <v>430000026</v>
      </c>
      <c r="X2222" s="122">
        <v>0</v>
      </c>
      <c r="Y2222" s="122">
        <v>0</v>
      </c>
      <c r="Z2222" s="122">
        <v>0</v>
      </c>
      <c r="AA2222" s="122">
        <v>0</v>
      </c>
      <c r="AB2222" s="122">
        <v>0</v>
      </c>
      <c r="AC2222" s="122">
        <v>0</v>
      </c>
      <c r="AD2222" s="121"/>
    </row>
    <row r="2223" spans="14:30" ht="12" customHeight="1">
      <c r="N2223" s="119" t="s">
        <v>26</v>
      </c>
      <c r="O2223" s="120" t="s">
        <v>1110</v>
      </c>
      <c r="P2223" s="122">
        <v>180000026</v>
      </c>
      <c r="Q2223" s="122">
        <v>210000026</v>
      </c>
      <c r="R2223" s="122">
        <v>240000026</v>
      </c>
      <c r="S2223" s="122">
        <v>280000026</v>
      </c>
      <c r="T2223" s="122">
        <v>300000026</v>
      </c>
      <c r="U2223" s="122">
        <v>320000026</v>
      </c>
      <c r="V2223" s="122">
        <v>400000026</v>
      </c>
      <c r="W2223" s="122">
        <v>430000026</v>
      </c>
      <c r="X2223" s="122">
        <v>0</v>
      </c>
      <c r="Y2223" s="122">
        <v>0</v>
      </c>
      <c r="Z2223" s="122">
        <v>0</v>
      </c>
      <c r="AA2223" s="122">
        <v>0</v>
      </c>
      <c r="AB2223" s="122">
        <v>0</v>
      </c>
      <c r="AC2223" s="122">
        <v>0</v>
      </c>
      <c r="AD2223" s="121"/>
    </row>
    <row r="2224" spans="14:30" ht="12" customHeight="1">
      <c r="N2224" s="119" t="s">
        <v>26</v>
      </c>
      <c r="O2224" s="120" t="s">
        <v>1691</v>
      </c>
      <c r="P2224" s="122">
        <v>180000026</v>
      </c>
      <c r="Q2224" s="122">
        <v>210000026</v>
      </c>
      <c r="R2224" s="122">
        <v>240000026</v>
      </c>
      <c r="S2224" s="122">
        <v>380000026</v>
      </c>
      <c r="T2224" s="122">
        <v>400000026</v>
      </c>
      <c r="U2224" s="122">
        <v>420000026</v>
      </c>
      <c r="V2224" s="122">
        <v>460000026</v>
      </c>
      <c r="W2224" s="122">
        <v>475000026</v>
      </c>
      <c r="X2224" s="122">
        <v>0</v>
      </c>
      <c r="Y2224" s="122">
        <v>0</v>
      </c>
      <c r="Z2224" s="122">
        <v>0</v>
      </c>
      <c r="AA2224" s="122">
        <v>0</v>
      </c>
      <c r="AB2224" s="122">
        <v>0</v>
      </c>
      <c r="AC2224" s="122">
        <v>0</v>
      </c>
      <c r="AD2224" s="121"/>
    </row>
    <row r="2225" spans="14:30" ht="12" customHeight="1">
      <c r="N2225" s="119" t="s">
        <v>26</v>
      </c>
      <c r="O2225" s="120" t="s">
        <v>1692</v>
      </c>
      <c r="P2225" s="122">
        <v>180000026</v>
      </c>
      <c r="Q2225" s="122">
        <v>210000026</v>
      </c>
      <c r="R2225" s="122">
        <v>240000026</v>
      </c>
      <c r="S2225" s="122">
        <v>280000026</v>
      </c>
      <c r="T2225" s="122">
        <v>300000026</v>
      </c>
      <c r="U2225" s="122">
        <v>320000026</v>
      </c>
      <c r="V2225" s="122">
        <v>400000026</v>
      </c>
      <c r="W2225" s="122">
        <v>430000026</v>
      </c>
      <c r="X2225" s="122">
        <v>0</v>
      </c>
      <c r="Y2225" s="122">
        <v>0</v>
      </c>
      <c r="Z2225" s="122">
        <v>0</v>
      </c>
      <c r="AA2225" s="122">
        <v>0</v>
      </c>
      <c r="AB2225" s="122">
        <v>0</v>
      </c>
      <c r="AC2225" s="122">
        <v>0</v>
      </c>
      <c r="AD2225" s="121"/>
    </row>
    <row r="2226" spans="14:30" ht="12" customHeight="1">
      <c r="N2226" s="119" t="s">
        <v>26</v>
      </c>
      <c r="O2226" s="120" t="s">
        <v>668</v>
      </c>
      <c r="P2226" s="122">
        <v>180000026</v>
      </c>
      <c r="Q2226" s="122">
        <v>210000026</v>
      </c>
      <c r="R2226" s="122">
        <v>240000026</v>
      </c>
      <c r="S2226" s="122">
        <v>280000026</v>
      </c>
      <c r="T2226" s="122">
        <v>300000026</v>
      </c>
      <c r="U2226" s="122">
        <v>320000026</v>
      </c>
      <c r="V2226" s="122">
        <v>400000026</v>
      </c>
      <c r="W2226" s="122">
        <v>430000026</v>
      </c>
      <c r="X2226" s="122">
        <v>0</v>
      </c>
      <c r="Y2226" s="122">
        <v>0</v>
      </c>
      <c r="Z2226" s="122">
        <v>0</v>
      </c>
      <c r="AA2226" s="122">
        <v>0</v>
      </c>
      <c r="AB2226" s="122">
        <v>0</v>
      </c>
      <c r="AC2226" s="122">
        <v>0</v>
      </c>
      <c r="AD2226" s="121"/>
    </row>
    <row r="2227" spans="14:30" ht="12" customHeight="1">
      <c r="N2227" s="119" t="s">
        <v>26</v>
      </c>
      <c r="O2227" s="120" t="s">
        <v>1023</v>
      </c>
      <c r="P2227" s="122">
        <v>205000026</v>
      </c>
      <c r="Q2227" s="122">
        <v>230000026</v>
      </c>
      <c r="R2227" s="122">
        <v>260000026</v>
      </c>
      <c r="S2227" s="122">
        <v>320000026</v>
      </c>
      <c r="T2227" s="122">
        <v>390000026</v>
      </c>
      <c r="U2227" s="122">
        <v>440000026</v>
      </c>
      <c r="V2227" s="122">
        <v>490000026</v>
      </c>
      <c r="W2227" s="122">
        <v>0</v>
      </c>
      <c r="X2227" s="122">
        <v>0</v>
      </c>
      <c r="Y2227" s="122">
        <v>0</v>
      </c>
      <c r="Z2227" s="122">
        <v>0</v>
      </c>
      <c r="AA2227" s="122">
        <v>0</v>
      </c>
      <c r="AB2227" s="122">
        <v>0</v>
      </c>
      <c r="AC2227" s="122">
        <v>0</v>
      </c>
      <c r="AD2227" s="121"/>
    </row>
    <row r="2228" spans="14:30" ht="12" customHeight="1">
      <c r="N2228" s="119" t="s">
        <v>26</v>
      </c>
      <c r="O2228" s="120" t="s">
        <v>590</v>
      </c>
      <c r="P2228" s="122">
        <v>210000026</v>
      </c>
      <c r="Q2228" s="122">
        <v>230000026</v>
      </c>
      <c r="R2228" s="122">
        <v>240000026</v>
      </c>
      <c r="S2228" s="122">
        <v>270000026</v>
      </c>
      <c r="T2228" s="122">
        <v>330000026</v>
      </c>
      <c r="U2228" s="122">
        <v>0</v>
      </c>
      <c r="V2228" s="122">
        <v>0</v>
      </c>
      <c r="W2228" s="122">
        <v>0</v>
      </c>
      <c r="X2228" s="122">
        <v>0</v>
      </c>
      <c r="Y2228" s="122">
        <v>0</v>
      </c>
      <c r="Z2228" s="122">
        <v>0</v>
      </c>
      <c r="AA2228" s="122">
        <v>0</v>
      </c>
      <c r="AB2228" s="122">
        <v>0</v>
      </c>
      <c r="AC2228" s="122">
        <v>0</v>
      </c>
      <c r="AD2228" s="121"/>
    </row>
    <row r="2229" spans="14:30" ht="12" customHeight="1">
      <c r="N2229" s="119" t="s">
        <v>26</v>
      </c>
      <c r="O2229" s="120" t="s">
        <v>1024</v>
      </c>
      <c r="P2229" s="122">
        <v>210000026</v>
      </c>
      <c r="Q2229" s="122">
        <v>230000026</v>
      </c>
      <c r="R2229" s="122">
        <v>240000026</v>
      </c>
      <c r="S2229" s="122">
        <v>270000026</v>
      </c>
      <c r="T2229" s="122">
        <v>330000026</v>
      </c>
      <c r="U2229" s="122">
        <v>0</v>
      </c>
      <c r="V2229" s="122">
        <v>0</v>
      </c>
      <c r="W2229" s="122">
        <v>0</v>
      </c>
      <c r="X2229" s="122">
        <v>0</v>
      </c>
      <c r="Y2229" s="122">
        <v>0</v>
      </c>
      <c r="Z2229" s="122">
        <v>0</v>
      </c>
      <c r="AA2229" s="122">
        <v>0</v>
      </c>
      <c r="AB2229" s="122">
        <v>0</v>
      </c>
      <c r="AC2229" s="122">
        <v>0</v>
      </c>
      <c r="AD2229" s="121"/>
    </row>
    <row r="2230" spans="14:30" ht="12" customHeight="1">
      <c r="N2230" s="119" t="s">
        <v>26</v>
      </c>
      <c r="O2230" s="120" t="s">
        <v>1622</v>
      </c>
      <c r="P2230" s="122">
        <v>210000026</v>
      </c>
      <c r="Q2230" s="122">
        <v>230000026</v>
      </c>
      <c r="R2230" s="122">
        <v>240000026</v>
      </c>
      <c r="S2230" s="122">
        <v>270000026</v>
      </c>
      <c r="T2230" s="122">
        <v>330000026</v>
      </c>
      <c r="U2230" s="122">
        <v>0</v>
      </c>
      <c r="V2230" s="122">
        <v>0</v>
      </c>
      <c r="W2230" s="122">
        <v>0</v>
      </c>
      <c r="X2230" s="122">
        <v>0</v>
      </c>
      <c r="Y2230" s="122">
        <v>0</v>
      </c>
      <c r="Z2230" s="122">
        <v>0</v>
      </c>
      <c r="AA2230" s="122">
        <v>0</v>
      </c>
      <c r="AB2230" s="122">
        <v>0</v>
      </c>
      <c r="AC2230" s="122">
        <v>0</v>
      </c>
      <c r="AD2230" s="121"/>
    </row>
    <row r="2231" spans="14:30" ht="12" customHeight="1">
      <c r="N2231" s="119" t="s">
        <v>26</v>
      </c>
      <c r="O2231" s="120" t="s">
        <v>1025</v>
      </c>
      <c r="P2231" s="122">
        <v>230000026</v>
      </c>
      <c r="Q2231" s="122">
        <v>250000026</v>
      </c>
      <c r="R2231" s="122">
        <v>300000026</v>
      </c>
      <c r="S2231" s="122">
        <v>350000026</v>
      </c>
      <c r="T2231" s="122">
        <v>0</v>
      </c>
      <c r="U2231" s="122">
        <v>0</v>
      </c>
      <c r="V2231" s="122">
        <v>0</v>
      </c>
      <c r="W2231" s="122">
        <v>0</v>
      </c>
      <c r="X2231" s="122">
        <v>0</v>
      </c>
      <c r="Y2231" s="122">
        <v>0</v>
      </c>
      <c r="Z2231" s="122">
        <v>0</v>
      </c>
      <c r="AA2231" s="122">
        <v>0</v>
      </c>
      <c r="AB2231" s="122">
        <v>0</v>
      </c>
      <c r="AC2231" s="122">
        <v>0</v>
      </c>
      <c r="AD2231" s="121"/>
    </row>
    <row r="2232" spans="14:30" ht="12" customHeight="1">
      <c r="N2232" s="119" t="s">
        <v>26</v>
      </c>
      <c r="O2232" s="120" t="s">
        <v>126</v>
      </c>
      <c r="P2232" s="122">
        <v>200000026</v>
      </c>
      <c r="Q2232" s="122">
        <v>210000026</v>
      </c>
      <c r="R2232" s="122">
        <v>220000026</v>
      </c>
      <c r="S2232" s="122">
        <v>300000026</v>
      </c>
      <c r="T2232" s="122">
        <v>350000026</v>
      </c>
      <c r="U2232" s="122">
        <v>400000026</v>
      </c>
      <c r="V2232" s="122">
        <v>450000026</v>
      </c>
      <c r="W2232" s="122">
        <v>500000026</v>
      </c>
      <c r="X2232" s="122">
        <v>0</v>
      </c>
      <c r="Y2232" s="122">
        <v>0</v>
      </c>
      <c r="Z2232" s="122">
        <v>0</v>
      </c>
      <c r="AA2232" s="122">
        <v>0</v>
      </c>
      <c r="AB2232" s="122">
        <v>0</v>
      </c>
      <c r="AC2232" s="122">
        <v>0</v>
      </c>
      <c r="AD2232" s="121"/>
    </row>
    <row r="2233" spans="14:30" ht="12" customHeight="1">
      <c r="N2233" s="119" t="s">
        <v>26</v>
      </c>
      <c r="O2233" s="120" t="s">
        <v>791</v>
      </c>
      <c r="P2233" s="122">
        <v>210000026</v>
      </c>
      <c r="Q2233" s="122">
        <v>230000026</v>
      </c>
      <c r="R2233" s="122">
        <v>240000026</v>
      </c>
      <c r="S2233" s="122">
        <v>270000026</v>
      </c>
      <c r="T2233" s="122">
        <v>330000026</v>
      </c>
      <c r="U2233" s="122">
        <v>0</v>
      </c>
      <c r="V2233" s="122">
        <v>0</v>
      </c>
      <c r="W2233" s="122">
        <v>0</v>
      </c>
      <c r="X2233" s="122">
        <v>0</v>
      </c>
      <c r="Y2233" s="122">
        <v>0</v>
      </c>
      <c r="Z2233" s="122">
        <v>0</v>
      </c>
      <c r="AA2233" s="122">
        <v>0</v>
      </c>
      <c r="AB2233" s="122">
        <v>0</v>
      </c>
      <c r="AC2233" s="122">
        <v>0</v>
      </c>
      <c r="AD2233" s="121"/>
    </row>
    <row r="2234" spans="14:30" ht="12" customHeight="1">
      <c r="N2234" s="119" t="s">
        <v>26</v>
      </c>
      <c r="O2234" s="120" t="s">
        <v>530</v>
      </c>
      <c r="P2234" s="122">
        <v>180000026</v>
      </c>
      <c r="Q2234" s="122">
        <v>210000026</v>
      </c>
      <c r="R2234" s="122">
        <v>240000026</v>
      </c>
      <c r="S2234" s="122">
        <v>280000026</v>
      </c>
      <c r="T2234" s="122">
        <v>300000026</v>
      </c>
      <c r="U2234" s="122">
        <v>320000026</v>
      </c>
      <c r="V2234" s="122">
        <v>400000026</v>
      </c>
      <c r="W2234" s="122">
        <v>430000026</v>
      </c>
      <c r="X2234" s="122">
        <v>0</v>
      </c>
      <c r="Y2234" s="122">
        <v>0</v>
      </c>
      <c r="Z2234" s="122">
        <v>0</v>
      </c>
      <c r="AA2234" s="122">
        <v>0</v>
      </c>
      <c r="AB2234" s="122">
        <v>0</v>
      </c>
      <c r="AC2234" s="122">
        <v>0</v>
      </c>
      <c r="AD2234" s="121"/>
    </row>
    <row r="2235" spans="14:30" ht="12" customHeight="1">
      <c r="N2235" s="119" t="s">
        <v>26</v>
      </c>
      <c r="O2235" s="120" t="s">
        <v>197</v>
      </c>
      <c r="P2235" s="122">
        <v>200000026</v>
      </c>
      <c r="Q2235" s="122">
        <v>230000026</v>
      </c>
      <c r="R2235" s="122">
        <v>250000026</v>
      </c>
      <c r="S2235" s="122">
        <v>450000026</v>
      </c>
      <c r="T2235" s="122">
        <v>500000026</v>
      </c>
      <c r="U2235" s="122">
        <v>530000026</v>
      </c>
      <c r="V2235" s="122">
        <v>600000026</v>
      </c>
      <c r="W2235" s="122">
        <v>0</v>
      </c>
      <c r="X2235" s="122">
        <v>0</v>
      </c>
      <c r="Y2235" s="122">
        <v>0</v>
      </c>
      <c r="Z2235" s="122">
        <v>0</v>
      </c>
      <c r="AA2235" s="122">
        <v>0</v>
      </c>
      <c r="AB2235" s="122">
        <v>0</v>
      </c>
      <c r="AC2235" s="122">
        <v>0</v>
      </c>
      <c r="AD2235" s="121"/>
    </row>
    <row r="2236" spans="14:30" ht="12" customHeight="1">
      <c r="N2236" s="119" t="s">
        <v>26</v>
      </c>
      <c r="O2236" s="120" t="s">
        <v>294</v>
      </c>
      <c r="P2236" s="122">
        <v>0</v>
      </c>
      <c r="Q2236" s="122">
        <v>0</v>
      </c>
      <c r="R2236" s="122">
        <v>0</v>
      </c>
      <c r="S2236" s="122">
        <v>320000026</v>
      </c>
      <c r="T2236" s="122">
        <v>400000026</v>
      </c>
      <c r="U2236" s="122">
        <v>430000026</v>
      </c>
      <c r="V2236" s="122">
        <v>500000026</v>
      </c>
      <c r="W2236" s="122">
        <v>550000026</v>
      </c>
      <c r="X2236" s="122">
        <v>600000026</v>
      </c>
      <c r="Y2236" s="122">
        <v>650000026</v>
      </c>
      <c r="Z2236" s="122">
        <v>720000026</v>
      </c>
      <c r="AA2236" s="122">
        <v>780000026</v>
      </c>
      <c r="AB2236" s="122">
        <v>1100000026</v>
      </c>
      <c r="AC2236" s="122">
        <v>1300000026</v>
      </c>
      <c r="AD2236" s="121"/>
    </row>
    <row r="2237" spans="14:30" ht="12" customHeight="1">
      <c r="N2237" s="119" t="s">
        <v>26</v>
      </c>
      <c r="O2237" s="120" t="s">
        <v>1483</v>
      </c>
      <c r="P2237" s="122">
        <v>0</v>
      </c>
      <c r="Q2237" s="122">
        <v>0</v>
      </c>
      <c r="R2237" s="122">
        <v>0</v>
      </c>
      <c r="S2237" s="122">
        <v>320000026</v>
      </c>
      <c r="T2237" s="122">
        <v>400000026</v>
      </c>
      <c r="U2237" s="122">
        <v>430000026</v>
      </c>
      <c r="V2237" s="122">
        <v>500000026</v>
      </c>
      <c r="W2237" s="122">
        <v>550000026</v>
      </c>
      <c r="X2237" s="122">
        <v>600000026</v>
      </c>
      <c r="Y2237" s="122">
        <v>650000026</v>
      </c>
      <c r="Z2237" s="122">
        <v>720000026</v>
      </c>
      <c r="AA2237" s="122">
        <v>780000026</v>
      </c>
      <c r="AB2237" s="122">
        <v>1100000026</v>
      </c>
      <c r="AC2237" s="122">
        <v>1300000026</v>
      </c>
      <c r="AD2237" s="121"/>
    </row>
    <row r="2238" spans="14:30" ht="12" customHeight="1">
      <c r="N2238" s="119" t="s">
        <v>26</v>
      </c>
      <c r="O2238" s="120" t="s">
        <v>513</v>
      </c>
      <c r="P2238" s="122">
        <v>200000026</v>
      </c>
      <c r="Q2238" s="122">
        <v>230000026</v>
      </c>
      <c r="R2238" s="122">
        <v>250000026</v>
      </c>
      <c r="S2238" s="122">
        <v>450000026</v>
      </c>
      <c r="T2238" s="122">
        <v>500000026</v>
      </c>
      <c r="U2238" s="122">
        <v>530000026</v>
      </c>
      <c r="V2238" s="122">
        <v>600000026</v>
      </c>
      <c r="W2238" s="122">
        <v>0</v>
      </c>
      <c r="X2238" s="122">
        <v>0</v>
      </c>
      <c r="Y2238" s="122">
        <v>0</v>
      </c>
      <c r="Z2238" s="122">
        <v>0</v>
      </c>
      <c r="AA2238" s="122">
        <v>0</v>
      </c>
      <c r="AB2238" s="122">
        <v>0</v>
      </c>
      <c r="AC2238" s="122">
        <v>0</v>
      </c>
      <c r="AD2238" s="121"/>
    </row>
    <row r="2239" spans="14:30" ht="12" customHeight="1">
      <c r="N2239" s="119" t="s">
        <v>26</v>
      </c>
      <c r="O2239" s="120" t="s">
        <v>3343</v>
      </c>
      <c r="P2239" s="121"/>
      <c r="Q2239" s="121"/>
      <c r="R2239" s="121"/>
      <c r="S2239" s="122">
        <v>450000026</v>
      </c>
      <c r="T2239" s="121"/>
      <c r="U2239" s="121"/>
      <c r="V2239" s="121"/>
      <c r="W2239" s="121"/>
      <c r="X2239" s="121"/>
      <c r="Y2239" s="121"/>
      <c r="Z2239" s="121"/>
      <c r="AA2239" s="121"/>
      <c r="AB2239" s="121"/>
      <c r="AC2239" s="121"/>
      <c r="AD2239" s="121"/>
    </row>
    <row r="2240" spans="14:30" ht="12" customHeight="1">
      <c r="N2240" s="119" t="s">
        <v>26</v>
      </c>
      <c r="O2240" s="120" t="s">
        <v>1484</v>
      </c>
      <c r="P2240" s="122">
        <v>0</v>
      </c>
      <c r="Q2240" s="122">
        <v>0</v>
      </c>
      <c r="R2240" s="122">
        <v>0</v>
      </c>
      <c r="S2240" s="122">
        <v>320000026</v>
      </c>
      <c r="T2240" s="122">
        <v>400000026</v>
      </c>
      <c r="U2240" s="122">
        <v>430000026</v>
      </c>
      <c r="V2240" s="122">
        <v>500000026</v>
      </c>
      <c r="W2240" s="122">
        <v>550000026</v>
      </c>
      <c r="X2240" s="122">
        <v>600000026</v>
      </c>
      <c r="Y2240" s="122">
        <v>650000026</v>
      </c>
      <c r="Z2240" s="122">
        <v>720000026</v>
      </c>
      <c r="AA2240" s="122">
        <v>780000026</v>
      </c>
      <c r="AB2240" s="122">
        <v>1100000026</v>
      </c>
      <c r="AC2240" s="122">
        <v>1300000026</v>
      </c>
      <c r="AD2240" s="121"/>
    </row>
    <row r="2241" spans="14:30" ht="12" customHeight="1">
      <c r="N2241" s="119" t="s">
        <v>26</v>
      </c>
      <c r="O2241" s="120" t="s">
        <v>1111</v>
      </c>
      <c r="P2241" s="122">
        <v>0</v>
      </c>
      <c r="Q2241" s="122">
        <v>200000026</v>
      </c>
      <c r="R2241" s="122">
        <v>210000026</v>
      </c>
      <c r="S2241" s="122">
        <v>0</v>
      </c>
      <c r="T2241" s="122">
        <v>0</v>
      </c>
      <c r="U2241" s="122">
        <v>0</v>
      </c>
      <c r="V2241" s="122">
        <v>0</v>
      </c>
      <c r="W2241" s="122">
        <v>0</v>
      </c>
      <c r="X2241" s="122">
        <v>0</v>
      </c>
      <c r="Y2241" s="122">
        <v>0</v>
      </c>
      <c r="Z2241" s="122">
        <v>0</v>
      </c>
      <c r="AA2241" s="122">
        <v>0</v>
      </c>
      <c r="AB2241" s="122">
        <v>0</v>
      </c>
      <c r="AC2241" s="122">
        <v>0</v>
      </c>
      <c r="AD2241" s="121"/>
    </row>
    <row r="2242" spans="14:30" ht="12" customHeight="1">
      <c r="N2242" s="119" t="s">
        <v>26</v>
      </c>
      <c r="O2242" s="120" t="s">
        <v>1735</v>
      </c>
      <c r="P2242" s="122">
        <v>210000026</v>
      </c>
      <c r="Q2242" s="122">
        <v>230000026</v>
      </c>
      <c r="R2242" s="122">
        <v>240000026</v>
      </c>
      <c r="S2242" s="122">
        <v>270000026</v>
      </c>
      <c r="T2242" s="122">
        <v>330000026</v>
      </c>
      <c r="U2242" s="122">
        <v>0</v>
      </c>
      <c r="V2242" s="122">
        <v>0</v>
      </c>
      <c r="W2242" s="122">
        <v>0</v>
      </c>
      <c r="X2242" s="122">
        <v>0</v>
      </c>
      <c r="Y2242" s="122">
        <v>0</v>
      </c>
      <c r="Z2242" s="122">
        <v>0</v>
      </c>
      <c r="AA2242" s="122">
        <v>0</v>
      </c>
      <c r="AB2242" s="122">
        <v>0</v>
      </c>
      <c r="AC2242" s="122">
        <v>0</v>
      </c>
      <c r="AD2242" s="121"/>
    </row>
    <row r="2243" spans="14:30" ht="12" customHeight="1">
      <c r="N2243" s="119" t="s">
        <v>26</v>
      </c>
      <c r="O2243" s="120" t="s">
        <v>3326</v>
      </c>
      <c r="P2243" s="122">
        <v>200000026</v>
      </c>
      <c r="Q2243" s="122">
        <v>230000026</v>
      </c>
      <c r="R2243" s="122">
        <v>250000026</v>
      </c>
      <c r="S2243" s="122">
        <v>450000026</v>
      </c>
      <c r="T2243" s="122">
        <v>500000026</v>
      </c>
      <c r="U2243" s="122">
        <v>530000026</v>
      </c>
      <c r="V2243" s="122">
        <v>600000026</v>
      </c>
      <c r="W2243" s="122">
        <v>0</v>
      </c>
      <c r="X2243" s="122">
        <v>0</v>
      </c>
      <c r="Y2243" s="122">
        <v>0</v>
      </c>
      <c r="Z2243" s="122">
        <v>0</v>
      </c>
      <c r="AA2243" s="122">
        <v>0</v>
      </c>
      <c r="AB2243" s="122">
        <v>0</v>
      </c>
      <c r="AC2243" s="122">
        <v>0</v>
      </c>
      <c r="AD2243" s="121"/>
    </row>
    <row r="2244" spans="14:30" ht="12" customHeight="1">
      <c r="N2244" s="119" t="s">
        <v>26</v>
      </c>
      <c r="O2244" s="120" t="s">
        <v>1112</v>
      </c>
      <c r="P2244" s="122">
        <v>200000026</v>
      </c>
      <c r="Q2244" s="122">
        <v>230000026</v>
      </c>
      <c r="R2244" s="122">
        <v>250000026</v>
      </c>
      <c r="S2244" s="122">
        <v>450000026</v>
      </c>
      <c r="T2244" s="122">
        <v>500000026</v>
      </c>
      <c r="U2244" s="122">
        <v>530000026</v>
      </c>
      <c r="V2244" s="122">
        <v>600000026</v>
      </c>
      <c r="W2244" s="122">
        <v>0</v>
      </c>
      <c r="X2244" s="122">
        <v>0</v>
      </c>
      <c r="Y2244" s="122">
        <v>0</v>
      </c>
      <c r="Z2244" s="122">
        <v>0</v>
      </c>
      <c r="AA2244" s="122">
        <v>0</v>
      </c>
      <c r="AB2244" s="122">
        <v>0</v>
      </c>
      <c r="AC2244" s="122">
        <v>0</v>
      </c>
      <c r="AD2244" s="121"/>
    </row>
    <row r="2245" spans="14:30" ht="12" customHeight="1">
      <c r="N2245" s="119" t="s">
        <v>26</v>
      </c>
      <c r="O2245" s="120" t="s">
        <v>1485</v>
      </c>
      <c r="P2245" s="122">
        <v>200000026</v>
      </c>
      <c r="Q2245" s="122">
        <v>210000026</v>
      </c>
      <c r="R2245" s="122">
        <v>220000026</v>
      </c>
      <c r="S2245" s="122">
        <v>300000026</v>
      </c>
      <c r="T2245" s="122">
        <v>350000026</v>
      </c>
      <c r="U2245" s="122">
        <v>400000026</v>
      </c>
      <c r="V2245" s="122">
        <v>450000026</v>
      </c>
      <c r="W2245" s="122">
        <v>500000026</v>
      </c>
      <c r="X2245" s="122">
        <v>0</v>
      </c>
      <c r="Y2245" s="122">
        <v>0</v>
      </c>
      <c r="Z2245" s="122">
        <v>0</v>
      </c>
      <c r="AA2245" s="122">
        <v>0</v>
      </c>
      <c r="AB2245" s="122">
        <v>0</v>
      </c>
      <c r="AC2245" s="122">
        <v>0</v>
      </c>
      <c r="AD2245" s="121"/>
    </row>
    <row r="2246" spans="14:30" ht="12" customHeight="1">
      <c r="N2246" s="119" t="s">
        <v>26</v>
      </c>
      <c r="O2246" s="120" t="s">
        <v>1788</v>
      </c>
      <c r="P2246" s="122">
        <v>200000026</v>
      </c>
      <c r="Q2246" s="122">
        <v>210000026</v>
      </c>
      <c r="R2246" s="122">
        <v>220000026</v>
      </c>
      <c r="S2246" s="122">
        <v>300000026</v>
      </c>
      <c r="T2246" s="122">
        <v>350000026</v>
      </c>
      <c r="U2246" s="122">
        <v>400000026</v>
      </c>
      <c r="V2246" s="122">
        <v>450000026</v>
      </c>
      <c r="W2246" s="122">
        <v>500000026</v>
      </c>
      <c r="X2246" s="122">
        <v>0</v>
      </c>
      <c r="Y2246" s="122">
        <v>0</v>
      </c>
      <c r="Z2246" s="122">
        <v>0</v>
      </c>
      <c r="AA2246" s="122">
        <v>0</v>
      </c>
      <c r="AB2246" s="122">
        <v>0</v>
      </c>
      <c r="AC2246" s="122">
        <v>0</v>
      </c>
      <c r="AD2246" s="121"/>
    </row>
    <row r="2247" spans="14:30" ht="12" customHeight="1">
      <c r="N2247" s="119" t="s">
        <v>26</v>
      </c>
      <c r="O2247" s="120" t="s">
        <v>1235</v>
      </c>
      <c r="P2247" s="122">
        <v>200000026</v>
      </c>
      <c r="Q2247" s="122">
        <v>210000026</v>
      </c>
      <c r="R2247" s="122">
        <v>220000026</v>
      </c>
      <c r="S2247" s="122">
        <v>300000026</v>
      </c>
      <c r="T2247" s="122">
        <v>350000026</v>
      </c>
      <c r="U2247" s="122">
        <v>400000026</v>
      </c>
      <c r="V2247" s="122">
        <v>450000026</v>
      </c>
      <c r="W2247" s="122">
        <v>500000026</v>
      </c>
      <c r="X2247" s="122">
        <v>0</v>
      </c>
      <c r="Y2247" s="122">
        <v>0</v>
      </c>
      <c r="Z2247" s="122">
        <v>0</v>
      </c>
      <c r="AA2247" s="122">
        <v>0</v>
      </c>
      <c r="AB2247" s="122">
        <v>0</v>
      </c>
      <c r="AC2247" s="122">
        <v>0</v>
      </c>
      <c r="AD2247" s="121"/>
    </row>
    <row r="2248" spans="14:30" ht="12" customHeight="1">
      <c r="N2248" s="119" t="s">
        <v>26</v>
      </c>
      <c r="O2248" s="120" t="s">
        <v>669</v>
      </c>
      <c r="P2248" s="122">
        <v>90000026</v>
      </c>
      <c r="Q2248" s="122">
        <v>100000026</v>
      </c>
      <c r="R2248" s="122">
        <v>105000026</v>
      </c>
      <c r="S2248" s="122">
        <v>110000026</v>
      </c>
      <c r="T2248" s="122">
        <v>115000026</v>
      </c>
      <c r="U2248" s="122">
        <v>120000026</v>
      </c>
      <c r="V2248" s="122">
        <v>130000026</v>
      </c>
      <c r="W2248" s="122">
        <v>140000026</v>
      </c>
      <c r="X2248" s="122">
        <v>150000026</v>
      </c>
      <c r="Y2248" s="122">
        <v>160000026</v>
      </c>
      <c r="Z2248" s="122">
        <v>170000026</v>
      </c>
      <c r="AA2248" s="122">
        <v>180000026</v>
      </c>
      <c r="AB2248" s="122">
        <v>190000026</v>
      </c>
      <c r="AC2248" s="122">
        <v>200000026</v>
      </c>
      <c r="AD2248" s="121"/>
    </row>
    <row r="2249" spans="14:30" ht="12" customHeight="1">
      <c r="N2249" s="119" t="s">
        <v>26</v>
      </c>
      <c r="O2249" s="120" t="s">
        <v>604</v>
      </c>
      <c r="P2249" s="122">
        <v>90000026</v>
      </c>
      <c r="Q2249" s="122">
        <v>100000026</v>
      </c>
      <c r="R2249" s="122">
        <v>105000026</v>
      </c>
      <c r="S2249" s="122">
        <v>110000026</v>
      </c>
      <c r="T2249" s="122">
        <v>115000026</v>
      </c>
      <c r="U2249" s="122">
        <v>120000026</v>
      </c>
      <c r="V2249" s="122">
        <v>130000026</v>
      </c>
      <c r="W2249" s="122">
        <v>140000026</v>
      </c>
      <c r="X2249" s="122">
        <v>150000026</v>
      </c>
      <c r="Y2249" s="122">
        <v>160000026</v>
      </c>
      <c r="Z2249" s="122">
        <v>170000026</v>
      </c>
      <c r="AA2249" s="122">
        <v>180000026</v>
      </c>
      <c r="AB2249" s="122">
        <v>190000026</v>
      </c>
      <c r="AC2249" s="122">
        <v>200000026</v>
      </c>
      <c r="AD2249" s="121"/>
    </row>
    <row r="2250" spans="14:30" ht="12" customHeight="1">
      <c r="N2250" s="119" t="s">
        <v>26</v>
      </c>
      <c r="O2250" s="120" t="s">
        <v>1236</v>
      </c>
      <c r="P2250" s="122">
        <v>90000026</v>
      </c>
      <c r="Q2250" s="122">
        <v>100000026</v>
      </c>
      <c r="R2250" s="122">
        <v>105000026</v>
      </c>
      <c r="S2250" s="122">
        <v>110000026</v>
      </c>
      <c r="T2250" s="122">
        <v>115000026</v>
      </c>
      <c r="U2250" s="122">
        <v>120000026</v>
      </c>
      <c r="V2250" s="122">
        <v>130000026</v>
      </c>
      <c r="W2250" s="122">
        <v>140000026</v>
      </c>
      <c r="X2250" s="122">
        <v>150000026</v>
      </c>
      <c r="Y2250" s="122">
        <v>160000026</v>
      </c>
      <c r="Z2250" s="122">
        <v>170000026</v>
      </c>
      <c r="AA2250" s="122">
        <v>180000026</v>
      </c>
      <c r="AB2250" s="122">
        <v>190000026</v>
      </c>
      <c r="AC2250" s="122">
        <v>200000026</v>
      </c>
      <c r="AD2250" s="121"/>
    </row>
    <row r="2251" spans="14:30" ht="12" customHeight="1">
      <c r="N2251" s="119" t="s">
        <v>26</v>
      </c>
      <c r="O2251" s="120" t="s">
        <v>384</v>
      </c>
      <c r="P2251" s="122">
        <v>85000026</v>
      </c>
      <c r="Q2251" s="122">
        <v>95000026</v>
      </c>
      <c r="R2251" s="122">
        <v>100000026</v>
      </c>
      <c r="S2251" s="122">
        <v>105000026</v>
      </c>
      <c r="T2251" s="122">
        <v>110000026</v>
      </c>
      <c r="U2251" s="122">
        <v>115000026</v>
      </c>
      <c r="V2251" s="122">
        <v>125000026</v>
      </c>
      <c r="W2251" s="122">
        <v>135000026</v>
      </c>
      <c r="X2251" s="122">
        <v>145000026</v>
      </c>
      <c r="Y2251" s="122">
        <v>155000026</v>
      </c>
      <c r="Z2251" s="122">
        <v>165000026</v>
      </c>
      <c r="AA2251" s="122">
        <v>175000026</v>
      </c>
      <c r="AB2251" s="122">
        <v>185000026</v>
      </c>
      <c r="AC2251" s="122">
        <v>195000026</v>
      </c>
      <c r="AD2251" s="121"/>
    </row>
    <row r="2252" spans="14:30" ht="12" customHeight="1">
      <c r="N2252" s="119" t="s">
        <v>26</v>
      </c>
      <c r="O2252" s="120" t="s">
        <v>2427</v>
      </c>
      <c r="P2252" s="122">
        <v>85000026</v>
      </c>
      <c r="Q2252" s="122">
        <v>95000026</v>
      </c>
      <c r="R2252" s="122">
        <v>100000026</v>
      </c>
      <c r="S2252" s="122">
        <v>105000026</v>
      </c>
      <c r="T2252" s="122">
        <v>110000026</v>
      </c>
      <c r="U2252" s="122">
        <v>115000026</v>
      </c>
      <c r="V2252" s="122">
        <v>125000026</v>
      </c>
      <c r="W2252" s="122">
        <v>135000026</v>
      </c>
      <c r="X2252" s="122">
        <v>145000026</v>
      </c>
      <c r="Y2252" s="122">
        <v>155000026</v>
      </c>
      <c r="Z2252" s="122">
        <v>165000026</v>
      </c>
      <c r="AA2252" s="122">
        <v>175000026</v>
      </c>
      <c r="AB2252" s="122">
        <v>185000026</v>
      </c>
      <c r="AC2252" s="122">
        <v>195000026</v>
      </c>
      <c r="AD2252" s="121"/>
    </row>
    <row r="2253" spans="14:30" ht="12" customHeight="1">
      <c r="N2253" s="119" t="s">
        <v>26</v>
      </c>
      <c r="O2253" s="120" t="s">
        <v>605</v>
      </c>
      <c r="P2253" s="122">
        <v>85000026</v>
      </c>
      <c r="Q2253" s="122">
        <v>95000026</v>
      </c>
      <c r="R2253" s="122">
        <v>100000026</v>
      </c>
      <c r="S2253" s="122">
        <v>105000026</v>
      </c>
      <c r="T2253" s="122">
        <v>110000026</v>
      </c>
      <c r="U2253" s="122">
        <v>115000026</v>
      </c>
      <c r="V2253" s="122">
        <v>125000026</v>
      </c>
      <c r="W2253" s="122">
        <v>135000026</v>
      </c>
      <c r="X2253" s="122">
        <v>145000026</v>
      </c>
      <c r="Y2253" s="122">
        <v>155000026</v>
      </c>
      <c r="Z2253" s="122">
        <v>165000026</v>
      </c>
      <c r="AA2253" s="122">
        <v>175000026</v>
      </c>
      <c r="AB2253" s="122">
        <v>185000026</v>
      </c>
      <c r="AC2253" s="122">
        <v>195000026</v>
      </c>
      <c r="AD2253" s="121"/>
    </row>
    <row r="2254" spans="14:30" ht="12" customHeight="1">
      <c r="N2254" s="119" t="s">
        <v>26</v>
      </c>
      <c r="O2254" s="120" t="s">
        <v>56</v>
      </c>
      <c r="P2254" s="122">
        <v>85000026</v>
      </c>
      <c r="Q2254" s="122">
        <v>95000026</v>
      </c>
      <c r="R2254" s="122">
        <v>100000026</v>
      </c>
      <c r="S2254" s="122">
        <v>105000026</v>
      </c>
      <c r="T2254" s="122">
        <v>110000026</v>
      </c>
      <c r="U2254" s="122">
        <v>115000026</v>
      </c>
      <c r="V2254" s="122">
        <v>125000026</v>
      </c>
      <c r="W2254" s="122">
        <v>135000026</v>
      </c>
      <c r="X2254" s="122">
        <v>145000026</v>
      </c>
      <c r="Y2254" s="122">
        <v>155000026</v>
      </c>
      <c r="Z2254" s="122">
        <v>165000026</v>
      </c>
      <c r="AA2254" s="122">
        <v>175000026</v>
      </c>
      <c r="AB2254" s="122">
        <v>185000026</v>
      </c>
      <c r="AC2254" s="122">
        <v>195000026</v>
      </c>
      <c r="AD2254" s="121"/>
    </row>
    <row r="2255" spans="14:30" ht="12" customHeight="1">
      <c r="N2255" s="119" t="s">
        <v>26</v>
      </c>
      <c r="O2255" s="120" t="s">
        <v>389</v>
      </c>
      <c r="P2255" s="122">
        <v>85000026</v>
      </c>
      <c r="Q2255" s="122">
        <v>95000026</v>
      </c>
      <c r="R2255" s="122">
        <v>100000026</v>
      </c>
      <c r="S2255" s="122">
        <v>105000026</v>
      </c>
      <c r="T2255" s="122">
        <v>110000026</v>
      </c>
      <c r="U2255" s="122">
        <v>115000026</v>
      </c>
      <c r="V2255" s="122">
        <v>125000026</v>
      </c>
      <c r="W2255" s="122">
        <v>135000026</v>
      </c>
      <c r="X2255" s="122">
        <v>145000026</v>
      </c>
      <c r="Y2255" s="122">
        <v>155000026</v>
      </c>
      <c r="Z2255" s="122">
        <v>165000026</v>
      </c>
      <c r="AA2255" s="122">
        <v>175000026</v>
      </c>
      <c r="AB2255" s="122">
        <v>185000026</v>
      </c>
      <c r="AC2255" s="122">
        <v>195000026</v>
      </c>
      <c r="AD2255" s="121"/>
    </row>
    <row r="2256" spans="14:30" ht="12" customHeight="1">
      <c r="N2256" s="119" t="s">
        <v>26</v>
      </c>
      <c r="O2256" s="120" t="s">
        <v>2800</v>
      </c>
      <c r="P2256" s="122">
        <v>90000026</v>
      </c>
      <c r="Q2256" s="122">
        <v>100000026</v>
      </c>
      <c r="R2256" s="122">
        <v>105000026</v>
      </c>
      <c r="S2256" s="122">
        <v>110000026</v>
      </c>
      <c r="T2256" s="122">
        <v>115000026</v>
      </c>
      <c r="U2256" s="122">
        <v>120000026</v>
      </c>
      <c r="V2256" s="122">
        <v>130000026</v>
      </c>
      <c r="W2256" s="122">
        <v>140000026</v>
      </c>
      <c r="X2256" s="122">
        <v>150000026</v>
      </c>
      <c r="Y2256" s="122">
        <v>160000026</v>
      </c>
      <c r="Z2256" s="122">
        <v>170000026</v>
      </c>
      <c r="AA2256" s="122">
        <v>180000026</v>
      </c>
      <c r="AB2256" s="122">
        <v>190000026</v>
      </c>
      <c r="AC2256" s="122">
        <v>200000026</v>
      </c>
      <c r="AD2256" s="121"/>
    </row>
    <row r="2257" spans="14:30" ht="12" customHeight="1">
      <c r="N2257" s="119" t="s">
        <v>26</v>
      </c>
      <c r="O2257" s="120" t="s">
        <v>198</v>
      </c>
      <c r="P2257" s="122">
        <v>90000026</v>
      </c>
      <c r="Q2257" s="122">
        <v>100000026</v>
      </c>
      <c r="R2257" s="122">
        <v>105000026</v>
      </c>
      <c r="S2257" s="122">
        <v>110000026</v>
      </c>
      <c r="T2257" s="122">
        <v>115000026</v>
      </c>
      <c r="U2257" s="122">
        <v>120000026</v>
      </c>
      <c r="V2257" s="122">
        <v>130000026</v>
      </c>
      <c r="W2257" s="122">
        <v>140000026</v>
      </c>
      <c r="X2257" s="122">
        <v>150000026</v>
      </c>
      <c r="Y2257" s="122">
        <v>165000026</v>
      </c>
      <c r="Z2257" s="122">
        <v>175000026</v>
      </c>
      <c r="AA2257" s="122">
        <v>185000026</v>
      </c>
      <c r="AB2257" s="122">
        <v>195000026</v>
      </c>
      <c r="AC2257" s="122">
        <v>205000026</v>
      </c>
      <c r="AD2257" s="121"/>
    </row>
    <row r="2258" spans="14:30" ht="12" customHeight="1">
      <c r="N2258" s="119" t="s">
        <v>26</v>
      </c>
      <c r="O2258" s="120" t="s">
        <v>736</v>
      </c>
      <c r="P2258" s="122">
        <v>90000026</v>
      </c>
      <c r="Q2258" s="122">
        <v>100000026</v>
      </c>
      <c r="R2258" s="122">
        <v>105000026</v>
      </c>
      <c r="S2258" s="122">
        <v>110000026</v>
      </c>
      <c r="T2258" s="122">
        <v>115000026</v>
      </c>
      <c r="U2258" s="122">
        <v>120000026</v>
      </c>
      <c r="V2258" s="122">
        <v>130000026</v>
      </c>
      <c r="W2258" s="122">
        <v>140000026</v>
      </c>
      <c r="X2258" s="122">
        <v>150000026</v>
      </c>
      <c r="Y2258" s="122">
        <v>160000026</v>
      </c>
      <c r="Z2258" s="122">
        <v>170000026</v>
      </c>
      <c r="AA2258" s="122">
        <v>180000026</v>
      </c>
      <c r="AB2258" s="122">
        <v>190000026</v>
      </c>
      <c r="AC2258" s="122">
        <v>200000026</v>
      </c>
      <c r="AD2258" s="121"/>
    </row>
    <row r="2259" spans="14:30" ht="12" customHeight="1">
      <c r="N2259" s="119" t="s">
        <v>26</v>
      </c>
      <c r="O2259" s="120" t="s">
        <v>27</v>
      </c>
      <c r="P2259" s="122">
        <v>85000026</v>
      </c>
      <c r="Q2259" s="122">
        <v>95000026</v>
      </c>
      <c r="R2259" s="122">
        <v>110000026</v>
      </c>
      <c r="S2259" s="122">
        <v>105000026</v>
      </c>
      <c r="T2259" s="122">
        <v>115000026</v>
      </c>
      <c r="U2259" s="122">
        <v>125000026</v>
      </c>
      <c r="V2259" s="122">
        <v>140000026</v>
      </c>
      <c r="W2259" s="122">
        <v>150000026</v>
      </c>
      <c r="X2259" s="122">
        <v>160000026</v>
      </c>
      <c r="Y2259" s="122">
        <v>170000026</v>
      </c>
      <c r="Z2259" s="122">
        <v>180000026</v>
      </c>
      <c r="AA2259" s="122">
        <v>190000026</v>
      </c>
      <c r="AB2259" s="122">
        <v>205000026</v>
      </c>
      <c r="AC2259" s="122">
        <v>215000026</v>
      </c>
      <c r="AD2259" s="121"/>
    </row>
    <row r="2260" spans="14:30" ht="12" customHeight="1">
      <c r="N2260" s="119" t="s">
        <v>26</v>
      </c>
      <c r="O2260" s="120" t="s">
        <v>199</v>
      </c>
      <c r="P2260" s="122">
        <v>85000026</v>
      </c>
      <c r="Q2260" s="122">
        <v>95000026</v>
      </c>
      <c r="R2260" s="122">
        <v>100000026</v>
      </c>
      <c r="S2260" s="122">
        <v>105000026</v>
      </c>
      <c r="T2260" s="122">
        <v>110000026</v>
      </c>
      <c r="U2260" s="122">
        <v>115000026</v>
      </c>
      <c r="V2260" s="122">
        <v>125000026</v>
      </c>
      <c r="W2260" s="122">
        <v>135000026</v>
      </c>
      <c r="X2260" s="122">
        <v>145000026</v>
      </c>
      <c r="Y2260" s="122">
        <v>155000026</v>
      </c>
      <c r="Z2260" s="122">
        <v>165000026</v>
      </c>
      <c r="AA2260" s="122">
        <v>175000026</v>
      </c>
      <c r="AB2260" s="122">
        <v>185000026</v>
      </c>
      <c r="AC2260" s="122">
        <v>195000026</v>
      </c>
      <c r="AD2260" s="121"/>
    </row>
    <row r="2261" spans="14:30" ht="12" customHeight="1">
      <c r="N2261" s="119" t="s">
        <v>26</v>
      </c>
      <c r="O2261" s="120" t="s">
        <v>1862</v>
      </c>
      <c r="P2261" s="122">
        <v>85000026</v>
      </c>
      <c r="Q2261" s="122">
        <v>95000026</v>
      </c>
      <c r="R2261" s="122">
        <v>100000026</v>
      </c>
      <c r="S2261" s="122">
        <v>105000026</v>
      </c>
      <c r="T2261" s="122">
        <v>110000026</v>
      </c>
      <c r="U2261" s="122">
        <v>115000026</v>
      </c>
      <c r="V2261" s="122">
        <v>125000026</v>
      </c>
      <c r="W2261" s="122">
        <v>135000026</v>
      </c>
      <c r="X2261" s="122">
        <v>145000026</v>
      </c>
      <c r="Y2261" s="122">
        <v>155000026</v>
      </c>
      <c r="Z2261" s="122">
        <v>165000026</v>
      </c>
      <c r="AA2261" s="122">
        <v>175000026</v>
      </c>
      <c r="AB2261" s="122">
        <v>185000026</v>
      </c>
      <c r="AC2261" s="122">
        <v>195000026</v>
      </c>
      <c r="AD2261" s="121"/>
    </row>
    <row r="2262" spans="14:30" ht="12" customHeight="1">
      <c r="N2262" s="119" t="s">
        <v>26</v>
      </c>
      <c r="O2262" s="120" t="s">
        <v>792</v>
      </c>
      <c r="P2262" s="122">
        <v>85000026</v>
      </c>
      <c r="Q2262" s="122">
        <v>95000026</v>
      </c>
      <c r="R2262" s="122">
        <v>100000026</v>
      </c>
      <c r="S2262" s="122">
        <v>105000026</v>
      </c>
      <c r="T2262" s="122">
        <v>110000026</v>
      </c>
      <c r="U2262" s="122">
        <v>115000026</v>
      </c>
      <c r="V2262" s="122">
        <v>125000026</v>
      </c>
      <c r="W2262" s="122">
        <v>135000026</v>
      </c>
      <c r="X2262" s="122">
        <v>145000026</v>
      </c>
      <c r="Y2262" s="122">
        <v>155000026</v>
      </c>
      <c r="Z2262" s="122">
        <v>165000026</v>
      </c>
      <c r="AA2262" s="122">
        <v>175000026</v>
      </c>
      <c r="AB2262" s="122">
        <v>185000026</v>
      </c>
      <c r="AC2262" s="122">
        <v>195000026</v>
      </c>
      <c r="AD2262" s="121"/>
    </row>
    <row r="2263" spans="14:30" ht="12" customHeight="1">
      <c r="N2263" s="119" t="s">
        <v>26</v>
      </c>
      <c r="O2263" s="120" t="s">
        <v>1344</v>
      </c>
      <c r="P2263" s="122">
        <v>85000026</v>
      </c>
      <c r="Q2263" s="122">
        <v>95000026</v>
      </c>
      <c r="R2263" s="122">
        <v>100000026</v>
      </c>
      <c r="S2263" s="122">
        <v>105000026</v>
      </c>
      <c r="T2263" s="122">
        <v>110000026</v>
      </c>
      <c r="U2263" s="122">
        <v>115000026</v>
      </c>
      <c r="V2263" s="122">
        <v>125000026</v>
      </c>
      <c r="W2263" s="122">
        <v>135000026</v>
      </c>
      <c r="X2263" s="122">
        <v>145000026</v>
      </c>
      <c r="Y2263" s="122">
        <v>155000026</v>
      </c>
      <c r="Z2263" s="122">
        <v>165000026</v>
      </c>
      <c r="AA2263" s="122">
        <v>175000026</v>
      </c>
      <c r="AB2263" s="122">
        <v>185000026</v>
      </c>
      <c r="AC2263" s="122">
        <v>195000026</v>
      </c>
      <c r="AD2263" s="121"/>
    </row>
    <row r="2264" spans="14:30" ht="12" customHeight="1">
      <c r="N2264" s="119" t="s">
        <v>26</v>
      </c>
      <c r="O2264" s="120" t="s">
        <v>57</v>
      </c>
      <c r="P2264" s="122">
        <v>100000026</v>
      </c>
      <c r="Q2264" s="122">
        <v>110000026</v>
      </c>
      <c r="R2264" s="122">
        <v>115000026</v>
      </c>
      <c r="S2264" s="122">
        <v>120000026</v>
      </c>
      <c r="T2264" s="122">
        <v>125000026</v>
      </c>
      <c r="U2264" s="122">
        <v>130000026</v>
      </c>
      <c r="V2264" s="122">
        <v>140000026</v>
      </c>
      <c r="W2264" s="122">
        <v>150000026</v>
      </c>
      <c r="X2264" s="122">
        <v>160000026</v>
      </c>
      <c r="Y2264" s="122">
        <v>170000026</v>
      </c>
      <c r="Z2264" s="122">
        <v>180000026</v>
      </c>
      <c r="AA2264" s="122">
        <v>190000026</v>
      </c>
      <c r="AB2264" s="122">
        <v>200000026</v>
      </c>
      <c r="AC2264" s="122">
        <v>210000026</v>
      </c>
      <c r="AD2264" s="121"/>
    </row>
    <row r="2265" spans="14:30" ht="12" customHeight="1">
      <c r="N2265" s="119" t="s">
        <v>26</v>
      </c>
      <c r="O2265" s="120" t="s">
        <v>2340</v>
      </c>
      <c r="P2265" s="122">
        <v>0</v>
      </c>
      <c r="Q2265" s="122">
        <v>0</v>
      </c>
      <c r="R2265" s="122">
        <v>0</v>
      </c>
      <c r="S2265" s="122">
        <v>0</v>
      </c>
      <c r="T2265" s="122">
        <v>0</v>
      </c>
      <c r="U2265" s="122">
        <v>0</v>
      </c>
      <c r="V2265" s="122">
        <v>0</v>
      </c>
      <c r="W2265" s="122">
        <v>0</v>
      </c>
      <c r="X2265" s="122">
        <v>0</v>
      </c>
      <c r="Y2265" s="122">
        <v>160000026</v>
      </c>
      <c r="Z2265" s="122">
        <v>0</v>
      </c>
      <c r="AA2265" s="122">
        <v>0</v>
      </c>
      <c r="AB2265" s="122">
        <v>0</v>
      </c>
      <c r="AC2265" s="122">
        <v>0</v>
      </c>
      <c r="AD2265" s="121"/>
    </row>
    <row r="2266" spans="14:30" ht="12" customHeight="1">
      <c r="N2266" s="119" t="s">
        <v>26</v>
      </c>
      <c r="O2266" s="120" t="s">
        <v>1345</v>
      </c>
      <c r="P2266" s="122">
        <v>105000026</v>
      </c>
      <c r="Q2266" s="122">
        <v>115000026</v>
      </c>
      <c r="R2266" s="122">
        <v>120000026</v>
      </c>
      <c r="S2266" s="122">
        <v>125000026</v>
      </c>
      <c r="T2266" s="122">
        <v>130000026</v>
      </c>
      <c r="U2266" s="122">
        <v>135000026</v>
      </c>
      <c r="V2266" s="122">
        <v>145000026</v>
      </c>
      <c r="W2266" s="122">
        <v>155000026</v>
      </c>
      <c r="X2266" s="122">
        <v>165000026</v>
      </c>
      <c r="Y2266" s="122">
        <v>175000026</v>
      </c>
      <c r="Z2266" s="122">
        <v>185000026</v>
      </c>
      <c r="AA2266" s="122">
        <v>195000026</v>
      </c>
      <c r="AB2266" s="122">
        <v>205000026</v>
      </c>
      <c r="AC2266" s="122">
        <v>215000026</v>
      </c>
      <c r="AD2266" s="121"/>
    </row>
    <row r="2267" spans="14:30" ht="12" customHeight="1">
      <c r="N2267" s="119" t="s">
        <v>26</v>
      </c>
      <c r="O2267" s="120" t="s">
        <v>200</v>
      </c>
      <c r="P2267" s="122">
        <v>100000026</v>
      </c>
      <c r="Q2267" s="122">
        <v>110000026</v>
      </c>
      <c r="R2267" s="122">
        <v>115000026</v>
      </c>
      <c r="S2267" s="122">
        <v>120000026</v>
      </c>
      <c r="T2267" s="122">
        <v>125000026</v>
      </c>
      <c r="U2267" s="122">
        <v>130000026</v>
      </c>
      <c r="V2267" s="122">
        <v>140000026</v>
      </c>
      <c r="W2267" s="122">
        <v>150000026</v>
      </c>
      <c r="X2267" s="122">
        <v>160000026</v>
      </c>
      <c r="Y2267" s="122">
        <v>170000026</v>
      </c>
      <c r="Z2267" s="122">
        <v>180000026</v>
      </c>
      <c r="AA2267" s="122">
        <v>190000026</v>
      </c>
      <c r="AB2267" s="122">
        <v>200000026</v>
      </c>
      <c r="AC2267" s="122">
        <v>210000026</v>
      </c>
      <c r="AD2267" s="121"/>
    </row>
    <row r="2268" spans="14:30" ht="12" customHeight="1">
      <c r="N2268" s="119" t="s">
        <v>26</v>
      </c>
      <c r="O2268" s="120" t="s">
        <v>3009</v>
      </c>
      <c r="P2268" s="122">
        <v>0</v>
      </c>
      <c r="Q2268" s="122">
        <v>0</v>
      </c>
      <c r="R2268" s="122">
        <v>0</v>
      </c>
      <c r="S2268" s="122">
        <v>0</v>
      </c>
      <c r="T2268" s="122">
        <v>0</v>
      </c>
      <c r="U2268" s="122">
        <v>0</v>
      </c>
      <c r="V2268" s="122">
        <v>0</v>
      </c>
      <c r="W2268" s="122">
        <v>0</v>
      </c>
      <c r="X2268" s="122">
        <v>0</v>
      </c>
      <c r="Y2268" s="122">
        <v>215000026</v>
      </c>
      <c r="Z2268" s="122">
        <v>225000026</v>
      </c>
      <c r="AA2268" s="122">
        <v>235000026</v>
      </c>
      <c r="AB2268" s="122">
        <v>245000026</v>
      </c>
      <c r="AC2268" s="122">
        <v>255000026</v>
      </c>
      <c r="AD2268" s="121"/>
    </row>
    <row r="2269" spans="14:30" ht="12" customHeight="1">
      <c r="N2269" s="119" t="s">
        <v>26</v>
      </c>
      <c r="O2269" s="120" t="s">
        <v>829</v>
      </c>
      <c r="P2269" s="122">
        <v>100000026</v>
      </c>
      <c r="Q2269" s="122">
        <v>110000026</v>
      </c>
      <c r="R2269" s="122">
        <v>115000026</v>
      </c>
      <c r="S2269" s="122">
        <v>120000026</v>
      </c>
      <c r="T2269" s="122">
        <v>125000026</v>
      </c>
      <c r="U2269" s="122">
        <v>130000026</v>
      </c>
      <c r="V2269" s="122">
        <v>140000026</v>
      </c>
      <c r="W2269" s="122">
        <v>150000026</v>
      </c>
      <c r="X2269" s="122">
        <v>160000026</v>
      </c>
      <c r="Y2269" s="122">
        <v>170000026</v>
      </c>
      <c r="Z2269" s="122">
        <v>180000026</v>
      </c>
      <c r="AA2269" s="122">
        <v>190000026</v>
      </c>
      <c r="AB2269" s="122">
        <v>200000026</v>
      </c>
      <c r="AC2269" s="122">
        <v>210000026</v>
      </c>
      <c r="AD2269" s="121"/>
    </row>
    <row r="2270" spans="14:30" ht="12" customHeight="1">
      <c r="N2270" s="119" t="s">
        <v>26</v>
      </c>
      <c r="O2270" s="120" t="s">
        <v>94</v>
      </c>
      <c r="P2270" s="122">
        <v>100000026</v>
      </c>
      <c r="Q2270" s="122">
        <v>110000026</v>
      </c>
      <c r="R2270" s="122">
        <v>115000026</v>
      </c>
      <c r="S2270" s="122">
        <v>120000026</v>
      </c>
      <c r="T2270" s="122">
        <v>125000026</v>
      </c>
      <c r="U2270" s="122">
        <v>130000026</v>
      </c>
      <c r="V2270" s="122">
        <v>140000026</v>
      </c>
      <c r="W2270" s="122">
        <v>150000026</v>
      </c>
      <c r="X2270" s="122">
        <v>160000026</v>
      </c>
      <c r="Y2270" s="122">
        <v>170000026</v>
      </c>
      <c r="Z2270" s="122">
        <v>180000026</v>
      </c>
      <c r="AA2270" s="122">
        <v>190000026</v>
      </c>
      <c r="AB2270" s="122">
        <v>200000026</v>
      </c>
      <c r="AC2270" s="122">
        <v>210000026</v>
      </c>
      <c r="AD2270" s="121"/>
    </row>
    <row r="2271" spans="14:30" ht="12" customHeight="1">
      <c r="N2271" s="119" t="s">
        <v>26</v>
      </c>
      <c r="O2271" s="120" t="s">
        <v>793</v>
      </c>
      <c r="P2271" s="122">
        <v>100000026</v>
      </c>
      <c r="Q2271" s="122">
        <v>110000026</v>
      </c>
      <c r="R2271" s="122">
        <v>115000026</v>
      </c>
      <c r="S2271" s="122">
        <v>120000026</v>
      </c>
      <c r="T2271" s="122">
        <v>125000026</v>
      </c>
      <c r="U2271" s="122">
        <v>130000026</v>
      </c>
      <c r="V2271" s="122">
        <v>140000026</v>
      </c>
      <c r="W2271" s="122">
        <v>150000026</v>
      </c>
      <c r="X2271" s="122">
        <v>160000026</v>
      </c>
      <c r="Y2271" s="122">
        <v>170000026</v>
      </c>
      <c r="Z2271" s="122">
        <v>180000026</v>
      </c>
      <c r="AA2271" s="122">
        <v>190000026</v>
      </c>
      <c r="AB2271" s="122">
        <v>200000026</v>
      </c>
      <c r="AC2271" s="122">
        <v>210000026</v>
      </c>
      <c r="AD2271" s="121"/>
    </row>
    <row r="2272" spans="14:30" ht="12" customHeight="1">
      <c r="N2272" s="119" t="s">
        <v>26</v>
      </c>
      <c r="O2272" s="120" t="s">
        <v>368</v>
      </c>
      <c r="P2272" s="122">
        <v>95000026</v>
      </c>
      <c r="Q2272" s="122">
        <v>105000026</v>
      </c>
      <c r="R2272" s="122">
        <v>110000026</v>
      </c>
      <c r="S2272" s="122">
        <v>115000026</v>
      </c>
      <c r="T2272" s="122">
        <v>120000026</v>
      </c>
      <c r="U2272" s="122">
        <v>125000026</v>
      </c>
      <c r="V2272" s="122">
        <v>135000026</v>
      </c>
      <c r="W2272" s="122">
        <v>145000026</v>
      </c>
      <c r="X2272" s="122">
        <v>155000026</v>
      </c>
      <c r="Y2272" s="122">
        <v>165000026</v>
      </c>
      <c r="Z2272" s="122">
        <v>175000026</v>
      </c>
      <c r="AA2272" s="122">
        <v>185000026</v>
      </c>
      <c r="AB2272" s="122">
        <v>195000026</v>
      </c>
      <c r="AC2272" s="122">
        <v>205000026</v>
      </c>
      <c r="AD2272" s="121"/>
    </row>
    <row r="2273" spans="14:30" ht="12" customHeight="1">
      <c r="N2273" s="119" t="s">
        <v>26</v>
      </c>
      <c r="O2273" s="120" t="s">
        <v>632</v>
      </c>
      <c r="P2273" s="122">
        <v>95000026</v>
      </c>
      <c r="Q2273" s="122">
        <v>105000026</v>
      </c>
      <c r="R2273" s="122">
        <v>110000026</v>
      </c>
      <c r="S2273" s="122">
        <v>115000026</v>
      </c>
      <c r="T2273" s="122">
        <v>120000026</v>
      </c>
      <c r="U2273" s="122">
        <v>125000026</v>
      </c>
      <c r="V2273" s="122">
        <v>135000026</v>
      </c>
      <c r="W2273" s="122">
        <v>145000026</v>
      </c>
      <c r="X2273" s="122">
        <v>155000026</v>
      </c>
      <c r="Y2273" s="122">
        <v>165000026</v>
      </c>
      <c r="Z2273" s="122">
        <v>175000026</v>
      </c>
      <c r="AA2273" s="122">
        <v>185000026</v>
      </c>
      <c r="AB2273" s="122">
        <v>195000026</v>
      </c>
      <c r="AC2273" s="122">
        <v>205000026</v>
      </c>
      <c r="AD2273" s="121"/>
    </row>
    <row r="2274" spans="14:30" ht="12" customHeight="1">
      <c r="N2274" s="119" t="s">
        <v>26</v>
      </c>
      <c r="O2274" s="120" t="s">
        <v>737</v>
      </c>
      <c r="P2274" s="122">
        <v>95000026</v>
      </c>
      <c r="Q2274" s="122">
        <v>105000026</v>
      </c>
      <c r="R2274" s="122">
        <v>110000026</v>
      </c>
      <c r="S2274" s="122">
        <v>115000026</v>
      </c>
      <c r="T2274" s="122">
        <v>120000026</v>
      </c>
      <c r="U2274" s="122">
        <v>125000026</v>
      </c>
      <c r="V2274" s="122">
        <v>135000026</v>
      </c>
      <c r="W2274" s="122">
        <v>145000026</v>
      </c>
      <c r="X2274" s="122">
        <v>155000026</v>
      </c>
      <c r="Y2274" s="122">
        <v>165000026</v>
      </c>
      <c r="Z2274" s="122">
        <v>175000026</v>
      </c>
      <c r="AA2274" s="122">
        <v>185000026</v>
      </c>
      <c r="AB2274" s="122">
        <v>195000026</v>
      </c>
      <c r="AC2274" s="122">
        <v>205000026</v>
      </c>
      <c r="AD2274" s="121"/>
    </row>
    <row r="2275" spans="14:30" ht="12" customHeight="1">
      <c r="N2275" s="119" t="s">
        <v>26</v>
      </c>
      <c r="O2275" s="120" t="s">
        <v>2184</v>
      </c>
      <c r="P2275" s="122">
        <v>0</v>
      </c>
      <c r="Q2275" s="122">
        <v>0</v>
      </c>
      <c r="R2275" s="122">
        <v>0</v>
      </c>
      <c r="S2275" s="122">
        <v>0</v>
      </c>
      <c r="T2275" s="122">
        <v>0</v>
      </c>
      <c r="U2275" s="122">
        <v>0</v>
      </c>
      <c r="V2275" s="122">
        <v>0</v>
      </c>
      <c r="W2275" s="122">
        <v>0</v>
      </c>
      <c r="X2275" s="122">
        <v>0</v>
      </c>
      <c r="Y2275" s="122">
        <v>185000026</v>
      </c>
      <c r="Z2275" s="122">
        <v>0</v>
      </c>
      <c r="AA2275" s="122">
        <v>0</v>
      </c>
      <c r="AB2275" s="122">
        <v>0</v>
      </c>
      <c r="AC2275" s="122">
        <v>0</v>
      </c>
      <c r="AD2275" s="121"/>
    </row>
    <row r="2276" spans="14:30" ht="12" customHeight="1">
      <c r="N2276" s="119" t="s">
        <v>26</v>
      </c>
      <c r="O2276" s="120" t="s">
        <v>2341</v>
      </c>
      <c r="P2276" s="122">
        <v>90000026</v>
      </c>
      <c r="Q2276" s="122">
        <v>100000026</v>
      </c>
      <c r="R2276" s="122">
        <v>105000026</v>
      </c>
      <c r="S2276" s="122">
        <v>110000026</v>
      </c>
      <c r="T2276" s="122">
        <v>115000026</v>
      </c>
      <c r="U2276" s="122">
        <v>120000026</v>
      </c>
      <c r="V2276" s="122">
        <v>130000026</v>
      </c>
      <c r="W2276" s="122">
        <v>150000026</v>
      </c>
      <c r="X2276" s="122">
        <v>160000026</v>
      </c>
      <c r="Y2276" s="122">
        <v>170000026</v>
      </c>
      <c r="Z2276" s="122">
        <v>180000026</v>
      </c>
      <c r="AA2276" s="122">
        <v>190000026</v>
      </c>
      <c r="AB2276" s="122">
        <v>200000026</v>
      </c>
      <c r="AC2276" s="122">
        <v>220000026</v>
      </c>
      <c r="AD2276" s="121"/>
    </row>
    <row r="2277" spans="14:30" ht="12" customHeight="1">
      <c r="N2277" s="119" t="s">
        <v>26</v>
      </c>
      <c r="O2277" s="120" t="s">
        <v>2342</v>
      </c>
      <c r="P2277" s="122">
        <v>85000026</v>
      </c>
      <c r="Q2277" s="122">
        <v>95000026</v>
      </c>
      <c r="R2277" s="122">
        <v>100000026</v>
      </c>
      <c r="S2277" s="122">
        <v>105000026</v>
      </c>
      <c r="T2277" s="122">
        <v>110000026</v>
      </c>
      <c r="U2277" s="122">
        <v>115000026</v>
      </c>
      <c r="V2277" s="122">
        <v>125000026</v>
      </c>
      <c r="W2277" s="122">
        <v>135000026</v>
      </c>
      <c r="X2277" s="122">
        <v>145000026</v>
      </c>
      <c r="Y2277" s="122">
        <v>155000026</v>
      </c>
      <c r="Z2277" s="122">
        <v>165000026</v>
      </c>
      <c r="AA2277" s="122">
        <v>175000026</v>
      </c>
      <c r="AB2277" s="122">
        <v>185000026</v>
      </c>
      <c r="AC2277" s="122">
        <v>195000026</v>
      </c>
      <c r="AD2277" s="121"/>
    </row>
    <row r="2278" spans="14:30" ht="12" customHeight="1">
      <c r="N2278" s="119" t="s">
        <v>26</v>
      </c>
      <c r="O2278" s="120" t="s">
        <v>1346</v>
      </c>
      <c r="P2278" s="122">
        <v>85000026</v>
      </c>
      <c r="Q2278" s="122">
        <v>95000026</v>
      </c>
      <c r="R2278" s="122">
        <v>100000026</v>
      </c>
      <c r="S2278" s="122">
        <v>105000026</v>
      </c>
      <c r="T2278" s="122">
        <v>110000026</v>
      </c>
      <c r="U2278" s="122">
        <v>115000026</v>
      </c>
      <c r="V2278" s="122">
        <v>125000026</v>
      </c>
      <c r="W2278" s="122">
        <v>135000026</v>
      </c>
      <c r="X2278" s="122">
        <v>145000026</v>
      </c>
      <c r="Y2278" s="122">
        <v>155000026</v>
      </c>
      <c r="Z2278" s="122">
        <v>165000026</v>
      </c>
      <c r="AA2278" s="122">
        <v>175000026</v>
      </c>
      <c r="AB2278" s="122">
        <v>185000026</v>
      </c>
      <c r="AC2278" s="122">
        <v>195000026</v>
      </c>
      <c r="AD2278" s="121"/>
    </row>
    <row r="2279" spans="14:30" ht="12" customHeight="1">
      <c r="N2279" s="119" t="s">
        <v>26</v>
      </c>
      <c r="O2279" s="120" t="s">
        <v>2059</v>
      </c>
      <c r="P2279" s="122">
        <v>105000026</v>
      </c>
      <c r="Q2279" s="122">
        <v>115000026</v>
      </c>
      <c r="R2279" s="122">
        <v>120000026</v>
      </c>
      <c r="S2279" s="122">
        <v>125000026</v>
      </c>
      <c r="T2279" s="122">
        <v>130000026</v>
      </c>
      <c r="U2279" s="122">
        <v>135000026</v>
      </c>
      <c r="V2279" s="122">
        <v>145000026</v>
      </c>
      <c r="W2279" s="122">
        <v>155000026</v>
      </c>
      <c r="X2279" s="122">
        <v>165000026</v>
      </c>
      <c r="Y2279" s="122">
        <v>175000026</v>
      </c>
      <c r="Z2279" s="122">
        <v>185000026</v>
      </c>
      <c r="AA2279" s="122">
        <v>195000026</v>
      </c>
      <c r="AB2279" s="122">
        <v>205000026</v>
      </c>
      <c r="AC2279" s="122">
        <v>215000026</v>
      </c>
      <c r="AD2279" s="121"/>
    </row>
    <row r="2280" spans="14:30" ht="12" customHeight="1">
      <c r="N2280" s="119" t="s">
        <v>26</v>
      </c>
      <c r="O2280" s="120" t="s">
        <v>2185</v>
      </c>
      <c r="P2280" s="122">
        <v>105000026</v>
      </c>
      <c r="Q2280" s="122">
        <v>115000026</v>
      </c>
      <c r="R2280" s="122">
        <v>120000026</v>
      </c>
      <c r="S2280" s="122">
        <v>125000026</v>
      </c>
      <c r="T2280" s="122">
        <v>130000026</v>
      </c>
      <c r="U2280" s="122">
        <v>135000026</v>
      </c>
      <c r="V2280" s="122">
        <v>145000026</v>
      </c>
      <c r="W2280" s="122">
        <v>155000026</v>
      </c>
      <c r="X2280" s="122">
        <v>165000026</v>
      </c>
      <c r="Y2280" s="122">
        <v>175000026</v>
      </c>
      <c r="Z2280" s="122">
        <v>185000026</v>
      </c>
      <c r="AA2280" s="122">
        <v>195000026</v>
      </c>
      <c r="AB2280" s="122">
        <v>205000026</v>
      </c>
      <c r="AC2280" s="122">
        <v>215000026</v>
      </c>
      <c r="AD2280" s="121"/>
    </row>
    <row r="2281" spans="14:30" ht="12" customHeight="1">
      <c r="N2281" s="119" t="s">
        <v>26</v>
      </c>
      <c r="O2281" s="120" t="s">
        <v>2071</v>
      </c>
      <c r="P2281" s="122">
        <v>100000026</v>
      </c>
      <c r="Q2281" s="122">
        <v>110000026</v>
      </c>
      <c r="R2281" s="122">
        <v>115000026</v>
      </c>
      <c r="S2281" s="122">
        <v>120000026</v>
      </c>
      <c r="T2281" s="122">
        <v>125000026</v>
      </c>
      <c r="U2281" s="122">
        <v>130000026</v>
      </c>
      <c r="V2281" s="122">
        <v>140000026</v>
      </c>
      <c r="W2281" s="122">
        <v>150000026</v>
      </c>
      <c r="X2281" s="122">
        <v>160000026</v>
      </c>
      <c r="Y2281" s="122">
        <v>170000026</v>
      </c>
      <c r="Z2281" s="122">
        <v>180000026</v>
      </c>
      <c r="AA2281" s="122">
        <v>190000026</v>
      </c>
      <c r="AB2281" s="122">
        <v>200000026</v>
      </c>
      <c r="AC2281" s="122">
        <v>210000026</v>
      </c>
      <c r="AD2281" s="121"/>
    </row>
    <row r="2282" spans="14:30" ht="12" customHeight="1">
      <c r="N2282" s="119" t="s">
        <v>26</v>
      </c>
      <c r="O2282" s="120" t="s">
        <v>3010</v>
      </c>
      <c r="P2282" s="122">
        <v>100000026</v>
      </c>
      <c r="Q2282" s="122">
        <v>110000026</v>
      </c>
      <c r="R2282" s="122">
        <v>115000026</v>
      </c>
      <c r="S2282" s="122">
        <v>120000026</v>
      </c>
      <c r="T2282" s="122">
        <v>125000026</v>
      </c>
      <c r="U2282" s="122">
        <v>130000026</v>
      </c>
      <c r="V2282" s="122">
        <v>140000026</v>
      </c>
      <c r="W2282" s="122">
        <v>150000026</v>
      </c>
      <c r="X2282" s="122">
        <v>160000026</v>
      </c>
      <c r="Y2282" s="122">
        <v>170000026</v>
      </c>
      <c r="Z2282" s="122">
        <v>180000026</v>
      </c>
      <c r="AA2282" s="122">
        <v>190000026</v>
      </c>
      <c r="AB2282" s="122">
        <v>200000026</v>
      </c>
      <c r="AC2282" s="122">
        <v>210000026</v>
      </c>
      <c r="AD2282" s="121"/>
    </row>
    <row r="2283" spans="14:30" ht="12" customHeight="1">
      <c r="N2283" s="119" t="s">
        <v>26</v>
      </c>
      <c r="O2283" s="120" t="s">
        <v>2093</v>
      </c>
      <c r="P2283" s="122">
        <v>0</v>
      </c>
      <c r="Q2283" s="122">
        <v>105000026</v>
      </c>
      <c r="R2283" s="122">
        <v>115000026</v>
      </c>
      <c r="S2283" s="122">
        <v>125000026</v>
      </c>
      <c r="T2283" s="122">
        <v>130000026</v>
      </c>
      <c r="U2283" s="122">
        <v>135000026</v>
      </c>
      <c r="V2283" s="122">
        <v>145000026</v>
      </c>
      <c r="W2283" s="122">
        <v>155000026</v>
      </c>
      <c r="X2283" s="122">
        <v>160000026</v>
      </c>
      <c r="Y2283" s="122">
        <v>170000026</v>
      </c>
      <c r="Z2283" s="122">
        <v>180000026</v>
      </c>
      <c r="AA2283" s="122">
        <v>185000026</v>
      </c>
      <c r="AB2283" s="122">
        <v>0</v>
      </c>
      <c r="AC2283" s="122">
        <v>0</v>
      </c>
      <c r="AD2283" s="121"/>
    </row>
    <row r="2284" spans="14:30" ht="12" customHeight="1">
      <c r="N2284" s="119" t="s">
        <v>26</v>
      </c>
      <c r="O2284" s="120" t="s">
        <v>1706</v>
      </c>
      <c r="P2284" s="122">
        <v>0</v>
      </c>
      <c r="Q2284" s="122">
        <v>100000026</v>
      </c>
      <c r="R2284" s="122">
        <v>110000026</v>
      </c>
      <c r="S2284" s="122">
        <v>120000026</v>
      </c>
      <c r="T2284" s="122">
        <v>125000026</v>
      </c>
      <c r="U2284" s="122">
        <v>130000026</v>
      </c>
      <c r="V2284" s="122">
        <v>140000026</v>
      </c>
      <c r="W2284" s="122">
        <v>150000026</v>
      </c>
      <c r="X2284" s="122">
        <v>155000026</v>
      </c>
      <c r="Y2284" s="122">
        <v>165000026</v>
      </c>
      <c r="Z2284" s="122">
        <v>175000026</v>
      </c>
      <c r="AA2284" s="122">
        <v>180000026</v>
      </c>
      <c r="AB2284" s="122">
        <v>0</v>
      </c>
      <c r="AC2284" s="122">
        <v>0</v>
      </c>
      <c r="AD2284" s="121"/>
    </row>
    <row r="2285" spans="14:30" ht="12" customHeight="1">
      <c r="N2285" s="119" t="s">
        <v>26</v>
      </c>
      <c r="O2285" s="120" t="s">
        <v>2034</v>
      </c>
      <c r="P2285" s="122">
        <v>0</v>
      </c>
      <c r="Q2285" s="122">
        <v>0</v>
      </c>
      <c r="R2285" s="122">
        <v>0</v>
      </c>
      <c r="S2285" s="122">
        <v>0</v>
      </c>
      <c r="T2285" s="122">
        <v>0</v>
      </c>
      <c r="U2285" s="122">
        <v>0</v>
      </c>
      <c r="V2285" s="122">
        <v>0</v>
      </c>
      <c r="W2285" s="122">
        <v>0</v>
      </c>
      <c r="X2285" s="122">
        <v>0</v>
      </c>
      <c r="Y2285" s="122">
        <v>185000026</v>
      </c>
      <c r="Z2285" s="122">
        <v>190000026</v>
      </c>
      <c r="AA2285" s="122">
        <v>200000026</v>
      </c>
      <c r="AB2285" s="122">
        <v>210000026</v>
      </c>
      <c r="AC2285" s="122">
        <v>220000026</v>
      </c>
      <c r="AD2285" s="121"/>
    </row>
    <row r="2286" spans="14:30" ht="12" customHeight="1">
      <c r="N2286" s="119" t="s">
        <v>26</v>
      </c>
      <c r="O2286" s="120" t="s">
        <v>2228</v>
      </c>
      <c r="P2286" s="122">
        <v>0</v>
      </c>
      <c r="Q2286" s="122">
        <v>0</v>
      </c>
      <c r="R2286" s="122">
        <v>0</v>
      </c>
      <c r="S2286" s="122">
        <v>0</v>
      </c>
      <c r="T2286" s="122">
        <v>0</v>
      </c>
      <c r="U2286" s="122">
        <v>0</v>
      </c>
      <c r="V2286" s="122">
        <v>0</v>
      </c>
      <c r="W2286" s="122">
        <v>0</v>
      </c>
      <c r="X2286" s="122">
        <v>0</v>
      </c>
      <c r="Y2286" s="122">
        <v>190000026</v>
      </c>
      <c r="Z2286" s="122">
        <v>195000026</v>
      </c>
      <c r="AA2286" s="122">
        <v>205000026</v>
      </c>
      <c r="AB2286" s="122">
        <v>215000026</v>
      </c>
      <c r="AC2286" s="122">
        <v>225000026</v>
      </c>
      <c r="AD2286" s="121"/>
    </row>
    <row r="2287" spans="14:30" ht="12" customHeight="1">
      <c r="N2287" s="119" t="s">
        <v>26</v>
      </c>
      <c r="O2287" s="120" t="s">
        <v>2072</v>
      </c>
      <c r="P2287" s="122">
        <v>0</v>
      </c>
      <c r="Q2287" s="122">
        <v>0</v>
      </c>
      <c r="R2287" s="122">
        <v>0</v>
      </c>
      <c r="S2287" s="122">
        <v>0</v>
      </c>
      <c r="T2287" s="122">
        <v>0</v>
      </c>
      <c r="U2287" s="122">
        <v>0</v>
      </c>
      <c r="V2287" s="122">
        <v>0</v>
      </c>
      <c r="W2287" s="122">
        <v>0</v>
      </c>
      <c r="X2287" s="122">
        <v>0</v>
      </c>
      <c r="Y2287" s="122">
        <v>210000026</v>
      </c>
      <c r="Z2287" s="122">
        <v>220000026</v>
      </c>
      <c r="AA2287" s="122">
        <v>230000026</v>
      </c>
      <c r="AB2287" s="122">
        <v>240000026</v>
      </c>
      <c r="AC2287" s="122">
        <v>250000026</v>
      </c>
      <c r="AD2287" s="121"/>
    </row>
    <row r="2288" spans="14:30" ht="12" customHeight="1">
      <c r="N2288" s="119" t="s">
        <v>26</v>
      </c>
      <c r="O2288" s="120" t="s">
        <v>2035</v>
      </c>
      <c r="P2288" s="122">
        <v>0</v>
      </c>
      <c r="Q2288" s="122">
        <v>0</v>
      </c>
      <c r="R2288" s="122">
        <v>0</v>
      </c>
      <c r="S2288" s="122">
        <v>0</v>
      </c>
      <c r="T2288" s="122">
        <v>0</v>
      </c>
      <c r="U2288" s="122">
        <v>0</v>
      </c>
      <c r="V2288" s="122">
        <v>0</v>
      </c>
      <c r="W2288" s="122">
        <v>0</v>
      </c>
      <c r="X2288" s="122">
        <v>0</v>
      </c>
      <c r="Y2288" s="122">
        <v>215000026</v>
      </c>
      <c r="Z2288" s="122">
        <v>225000026</v>
      </c>
      <c r="AA2288" s="122">
        <v>235000026</v>
      </c>
      <c r="AB2288" s="122">
        <v>245000026</v>
      </c>
      <c r="AC2288" s="122">
        <v>255000026</v>
      </c>
      <c r="AD2288" s="121"/>
    </row>
    <row r="2289" spans="14:30" ht="12" customHeight="1">
      <c r="N2289" s="119" t="s">
        <v>26</v>
      </c>
      <c r="O2289" s="120" t="s">
        <v>2186</v>
      </c>
      <c r="P2289" s="122">
        <v>0</v>
      </c>
      <c r="Q2289" s="122">
        <v>0</v>
      </c>
      <c r="R2289" s="122">
        <v>0</v>
      </c>
      <c r="S2289" s="122">
        <v>0</v>
      </c>
      <c r="T2289" s="122">
        <v>0</v>
      </c>
      <c r="U2289" s="122">
        <v>0</v>
      </c>
      <c r="V2289" s="122">
        <v>0</v>
      </c>
      <c r="W2289" s="122">
        <v>0</v>
      </c>
      <c r="X2289" s="122">
        <v>0</v>
      </c>
      <c r="Y2289" s="122">
        <v>215000026</v>
      </c>
      <c r="Z2289" s="122">
        <v>225000026</v>
      </c>
      <c r="AA2289" s="122">
        <v>235000026</v>
      </c>
      <c r="AB2289" s="122">
        <v>245000026</v>
      </c>
      <c r="AC2289" s="122">
        <v>255000026</v>
      </c>
      <c r="AD2289" s="121"/>
    </row>
    <row r="2290" spans="14:30" ht="12" customHeight="1">
      <c r="N2290" s="119" t="s">
        <v>26</v>
      </c>
      <c r="O2290" s="120" t="s">
        <v>2014</v>
      </c>
      <c r="P2290" s="122">
        <v>0</v>
      </c>
      <c r="Q2290" s="122">
        <v>0</v>
      </c>
      <c r="R2290" s="122">
        <v>0</v>
      </c>
      <c r="S2290" s="122">
        <v>0</v>
      </c>
      <c r="T2290" s="122">
        <v>0</v>
      </c>
      <c r="U2290" s="122">
        <v>0</v>
      </c>
      <c r="V2290" s="122">
        <v>0</v>
      </c>
      <c r="W2290" s="122">
        <v>0</v>
      </c>
      <c r="X2290" s="122">
        <v>0</v>
      </c>
      <c r="Y2290" s="122">
        <v>220000026</v>
      </c>
      <c r="Z2290" s="122">
        <v>230000026</v>
      </c>
      <c r="AA2290" s="122">
        <v>240000026</v>
      </c>
      <c r="AB2290" s="122">
        <v>250000026</v>
      </c>
      <c r="AC2290" s="122">
        <v>260000026</v>
      </c>
      <c r="AD2290" s="121"/>
    </row>
    <row r="2291" spans="14:30" ht="12" customHeight="1">
      <c r="N2291" s="119" t="s">
        <v>26</v>
      </c>
      <c r="O2291" s="120" t="s">
        <v>2500</v>
      </c>
      <c r="P2291" s="122">
        <v>110000026</v>
      </c>
      <c r="Q2291" s="122">
        <v>115000026</v>
      </c>
      <c r="R2291" s="122">
        <v>120000026</v>
      </c>
      <c r="S2291" s="122">
        <v>125000026</v>
      </c>
      <c r="T2291" s="122">
        <v>140000026</v>
      </c>
      <c r="U2291" s="122">
        <v>145000026</v>
      </c>
      <c r="V2291" s="122">
        <v>150000026</v>
      </c>
      <c r="W2291" s="122">
        <v>155000026</v>
      </c>
      <c r="X2291" s="122">
        <v>175000026</v>
      </c>
      <c r="Y2291" s="122">
        <v>190000026</v>
      </c>
      <c r="Z2291" s="122">
        <v>195000026</v>
      </c>
      <c r="AA2291" s="122">
        <v>205000026</v>
      </c>
      <c r="AB2291" s="122">
        <v>215000026</v>
      </c>
      <c r="AC2291" s="122">
        <v>225000026</v>
      </c>
      <c r="AD2291" s="121"/>
    </row>
    <row r="2292" spans="14:30" ht="12" customHeight="1">
      <c r="N2292" s="119" t="s">
        <v>26</v>
      </c>
      <c r="O2292" s="120" t="s">
        <v>436</v>
      </c>
      <c r="P2292" s="122">
        <v>105000026</v>
      </c>
      <c r="Q2292" s="122">
        <v>110000026</v>
      </c>
      <c r="R2292" s="122">
        <v>115000026</v>
      </c>
      <c r="S2292" s="122">
        <v>120000026</v>
      </c>
      <c r="T2292" s="122">
        <v>135000026</v>
      </c>
      <c r="U2292" s="122">
        <v>140000026</v>
      </c>
      <c r="V2292" s="122">
        <v>145000026</v>
      </c>
      <c r="W2292" s="122">
        <v>150000026</v>
      </c>
      <c r="X2292" s="122">
        <v>170000026</v>
      </c>
      <c r="Y2292" s="122">
        <v>185000026</v>
      </c>
      <c r="Z2292" s="122">
        <v>190000026</v>
      </c>
      <c r="AA2292" s="122">
        <v>200000026</v>
      </c>
      <c r="AB2292" s="122">
        <v>210000026</v>
      </c>
      <c r="AC2292" s="122">
        <v>220000026</v>
      </c>
      <c r="AD2292" s="121"/>
    </row>
    <row r="2293" spans="14:30" ht="12" customHeight="1">
      <c r="N2293" s="119" t="s">
        <v>26</v>
      </c>
      <c r="O2293" s="120" t="s">
        <v>437</v>
      </c>
      <c r="P2293" s="122">
        <v>110000026</v>
      </c>
      <c r="Q2293" s="122">
        <v>115000026</v>
      </c>
      <c r="R2293" s="122">
        <v>120000026</v>
      </c>
      <c r="S2293" s="122">
        <v>125000026</v>
      </c>
      <c r="T2293" s="122">
        <v>140000026</v>
      </c>
      <c r="U2293" s="122">
        <v>145000026</v>
      </c>
      <c r="V2293" s="122">
        <v>150000026</v>
      </c>
      <c r="W2293" s="122">
        <v>160000026</v>
      </c>
      <c r="X2293" s="122">
        <v>180000026</v>
      </c>
      <c r="Y2293" s="122">
        <v>190000026</v>
      </c>
      <c r="Z2293" s="122">
        <v>195000026</v>
      </c>
      <c r="AA2293" s="122">
        <v>205000026</v>
      </c>
      <c r="AB2293" s="122">
        <v>215000026</v>
      </c>
      <c r="AC2293" s="122">
        <v>225000026</v>
      </c>
      <c r="AD2293" s="121"/>
    </row>
    <row r="2294" spans="14:30" ht="12" customHeight="1">
      <c r="N2294" s="119" t="s">
        <v>26</v>
      </c>
      <c r="O2294" s="120" t="s">
        <v>438</v>
      </c>
      <c r="P2294" s="122">
        <v>105000026</v>
      </c>
      <c r="Q2294" s="122">
        <v>110000026</v>
      </c>
      <c r="R2294" s="122">
        <v>115000026</v>
      </c>
      <c r="S2294" s="122">
        <v>120000026</v>
      </c>
      <c r="T2294" s="122">
        <v>135000026</v>
      </c>
      <c r="U2294" s="122">
        <v>140000026</v>
      </c>
      <c r="V2294" s="122">
        <v>145000026</v>
      </c>
      <c r="W2294" s="122">
        <v>150000026</v>
      </c>
      <c r="X2294" s="122">
        <v>170000026</v>
      </c>
      <c r="Y2294" s="122">
        <v>185000026</v>
      </c>
      <c r="Z2294" s="122">
        <v>190000026</v>
      </c>
      <c r="AA2294" s="122">
        <v>200000026</v>
      </c>
      <c r="AB2294" s="122">
        <v>210000026</v>
      </c>
      <c r="AC2294" s="122">
        <v>220000026</v>
      </c>
      <c r="AD2294" s="121"/>
    </row>
    <row r="2295" spans="14:30" ht="12" customHeight="1">
      <c r="N2295" s="119" t="s">
        <v>26</v>
      </c>
      <c r="O2295" s="120" t="s">
        <v>2483</v>
      </c>
      <c r="P2295" s="122">
        <v>90000026</v>
      </c>
      <c r="Q2295" s="122">
        <v>100000026</v>
      </c>
      <c r="R2295" s="122">
        <v>105000026</v>
      </c>
      <c r="S2295" s="122">
        <v>110000026</v>
      </c>
      <c r="T2295" s="122">
        <v>115000026</v>
      </c>
      <c r="U2295" s="122">
        <v>120000026</v>
      </c>
      <c r="V2295" s="122">
        <v>130000026</v>
      </c>
      <c r="W2295" s="122">
        <v>140000026</v>
      </c>
      <c r="X2295" s="122">
        <v>150000026</v>
      </c>
      <c r="Y2295" s="122">
        <v>160000026</v>
      </c>
      <c r="Z2295" s="122">
        <v>170000026</v>
      </c>
      <c r="AA2295" s="122">
        <v>180000026</v>
      </c>
      <c r="AB2295" s="122">
        <v>190000026</v>
      </c>
      <c r="AC2295" s="122">
        <v>200000026</v>
      </c>
      <c r="AD2295" s="121"/>
    </row>
    <row r="2296" spans="14:30" ht="12" customHeight="1">
      <c r="N2296" s="119" t="s">
        <v>26</v>
      </c>
      <c r="O2296" s="120" t="s">
        <v>439</v>
      </c>
      <c r="P2296" s="122">
        <v>90000026</v>
      </c>
      <c r="Q2296" s="122">
        <v>100000026</v>
      </c>
      <c r="R2296" s="122">
        <v>105000026</v>
      </c>
      <c r="S2296" s="122">
        <v>110000026</v>
      </c>
      <c r="T2296" s="122">
        <v>115000026</v>
      </c>
      <c r="U2296" s="122">
        <v>120000026</v>
      </c>
      <c r="V2296" s="122">
        <v>130000026</v>
      </c>
      <c r="W2296" s="122">
        <v>140000026</v>
      </c>
      <c r="X2296" s="122">
        <v>150000026</v>
      </c>
      <c r="Y2296" s="122">
        <v>160000026</v>
      </c>
      <c r="Z2296" s="122">
        <v>170000026</v>
      </c>
      <c r="AA2296" s="122">
        <v>180000026</v>
      </c>
      <c r="AB2296" s="122">
        <v>190000026</v>
      </c>
      <c r="AC2296" s="122">
        <v>200000026</v>
      </c>
      <c r="AD2296" s="121"/>
    </row>
    <row r="2297" spans="14:30" ht="12" customHeight="1">
      <c r="N2297" s="119" t="s">
        <v>26</v>
      </c>
      <c r="O2297" s="120" t="s">
        <v>2428</v>
      </c>
      <c r="P2297" s="122">
        <v>85000026</v>
      </c>
      <c r="Q2297" s="122">
        <v>95000026</v>
      </c>
      <c r="R2297" s="122">
        <v>100000026</v>
      </c>
      <c r="S2297" s="122">
        <v>105000026</v>
      </c>
      <c r="T2297" s="122">
        <v>110000026</v>
      </c>
      <c r="U2297" s="122">
        <v>115000026</v>
      </c>
      <c r="V2297" s="122">
        <v>125000026</v>
      </c>
      <c r="W2297" s="122">
        <v>135000026</v>
      </c>
      <c r="X2297" s="122">
        <v>145000026</v>
      </c>
      <c r="Y2297" s="122">
        <v>155000026</v>
      </c>
      <c r="Z2297" s="122">
        <v>165000026</v>
      </c>
      <c r="AA2297" s="122">
        <v>175000026</v>
      </c>
      <c r="AB2297" s="122">
        <v>185000026</v>
      </c>
      <c r="AC2297" s="122">
        <v>195000026</v>
      </c>
      <c r="AD2297" s="121"/>
    </row>
    <row r="2298" spans="14:30" ht="12" customHeight="1">
      <c r="N2298" s="119" t="s">
        <v>26</v>
      </c>
      <c r="O2298" s="120" t="s">
        <v>414</v>
      </c>
      <c r="P2298" s="122">
        <v>85000026</v>
      </c>
      <c r="Q2298" s="122">
        <v>95000026</v>
      </c>
      <c r="R2298" s="122">
        <v>100000026</v>
      </c>
      <c r="S2298" s="122">
        <v>105000026</v>
      </c>
      <c r="T2298" s="122">
        <v>110000026</v>
      </c>
      <c r="U2298" s="122">
        <v>115000026</v>
      </c>
      <c r="V2298" s="122">
        <v>125000026</v>
      </c>
      <c r="W2298" s="122">
        <v>135000026</v>
      </c>
      <c r="X2298" s="122">
        <v>145000026</v>
      </c>
      <c r="Y2298" s="122">
        <v>155000026</v>
      </c>
      <c r="Z2298" s="122">
        <v>165000026</v>
      </c>
      <c r="AA2298" s="122">
        <v>175000026</v>
      </c>
      <c r="AB2298" s="122">
        <v>185000026</v>
      </c>
      <c r="AC2298" s="122">
        <v>195000026</v>
      </c>
      <c r="AD2298" s="121"/>
    </row>
    <row r="2299" spans="14:30" ht="12" customHeight="1">
      <c r="N2299" s="119" t="s">
        <v>26</v>
      </c>
      <c r="O2299" s="120" t="s">
        <v>738</v>
      </c>
      <c r="P2299" s="122">
        <v>85000026</v>
      </c>
      <c r="Q2299" s="122">
        <v>95000026</v>
      </c>
      <c r="R2299" s="122">
        <v>100000026</v>
      </c>
      <c r="S2299" s="122">
        <v>105000026</v>
      </c>
      <c r="T2299" s="122">
        <v>110000026</v>
      </c>
      <c r="U2299" s="122">
        <v>115000026</v>
      </c>
      <c r="V2299" s="122">
        <v>125000026</v>
      </c>
      <c r="W2299" s="122">
        <v>135000026</v>
      </c>
      <c r="X2299" s="122">
        <v>145000026</v>
      </c>
      <c r="Y2299" s="122">
        <v>155000026</v>
      </c>
      <c r="Z2299" s="122">
        <v>165000026</v>
      </c>
      <c r="AA2299" s="122">
        <v>175000026</v>
      </c>
      <c r="AB2299" s="122">
        <v>185000026</v>
      </c>
      <c r="AC2299" s="122">
        <v>195000026</v>
      </c>
      <c r="AD2299" s="121"/>
    </row>
    <row r="2300" spans="14:30" ht="12" customHeight="1">
      <c r="N2300" s="119" t="s">
        <v>26</v>
      </c>
      <c r="O2300" s="120" t="s">
        <v>532</v>
      </c>
      <c r="P2300" s="122">
        <v>90000026</v>
      </c>
      <c r="Q2300" s="122">
        <v>100000026</v>
      </c>
      <c r="R2300" s="122">
        <v>105000026</v>
      </c>
      <c r="S2300" s="122">
        <v>110000026</v>
      </c>
      <c r="T2300" s="122">
        <v>115000026</v>
      </c>
      <c r="U2300" s="122">
        <v>120000026</v>
      </c>
      <c r="V2300" s="122">
        <v>130000026</v>
      </c>
      <c r="W2300" s="122">
        <v>140000026</v>
      </c>
      <c r="X2300" s="122">
        <v>150000026</v>
      </c>
      <c r="Y2300" s="122">
        <v>160000026</v>
      </c>
      <c r="Z2300" s="122">
        <v>170000026</v>
      </c>
      <c r="AA2300" s="122">
        <v>180000026</v>
      </c>
      <c r="AB2300" s="122">
        <v>190000026</v>
      </c>
      <c r="AC2300" s="122">
        <v>200000026</v>
      </c>
      <c r="AD2300" s="121"/>
    </row>
    <row r="2301" spans="14:30" ht="12" customHeight="1">
      <c r="N2301" s="119" t="s">
        <v>26</v>
      </c>
      <c r="O2301" s="120" t="s">
        <v>1237</v>
      </c>
      <c r="P2301" s="122">
        <v>85000026</v>
      </c>
      <c r="Q2301" s="122">
        <v>95000026</v>
      </c>
      <c r="R2301" s="122">
        <v>100000026</v>
      </c>
      <c r="S2301" s="122">
        <v>105000026</v>
      </c>
      <c r="T2301" s="122">
        <v>110000026</v>
      </c>
      <c r="U2301" s="122">
        <v>115000026</v>
      </c>
      <c r="V2301" s="122">
        <v>125000026</v>
      </c>
      <c r="W2301" s="122">
        <v>135000026</v>
      </c>
      <c r="X2301" s="122">
        <v>145000026</v>
      </c>
      <c r="Y2301" s="122">
        <v>155000026</v>
      </c>
      <c r="Z2301" s="122">
        <v>165000026</v>
      </c>
      <c r="AA2301" s="122">
        <v>175000026</v>
      </c>
      <c r="AB2301" s="122">
        <v>185000026</v>
      </c>
      <c r="AC2301" s="122">
        <v>195000026</v>
      </c>
      <c r="AD2301" s="121"/>
    </row>
    <row r="2302" spans="14:30" ht="12" customHeight="1">
      <c r="N2302" s="119" t="s">
        <v>26</v>
      </c>
      <c r="O2302" s="120" t="s">
        <v>268</v>
      </c>
      <c r="P2302" s="122">
        <v>85000026</v>
      </c>
      <c r="Q2302" s="122">
        <v>95000026</v>
      </c>
      <c r="R2302" s="122">
        <v>100000026</v>
      </c>
      <c r="S2302" s="122">
        <v>105000026</v>
      </c>
      <c r="T2302" s="122">
        <v>110000026</v>
      </c>
      <c r="U2302" s="122">
        <v>115000026</v>
      </c>
      <c r="V2302" s="122">
        <v>125000026</v>
      </c>
      <c r="W2302" s="122">
        <v>135000026</v>
      </c>
      <c r="X2302" s="122">
        <v>145000026</v>
      </c>
      <c r="Y2302" s="122">
        <v>155000026</v>
      </c>
      <c r="Z2302" s="122">
        <v>165000026</v>
      </c>
      <c r="AA2302" s="122">
        <v>175000026</v>
      </c>
      <c r="AB2302" s="122">
        <v>185000026</v>
      </c>
      <c r="AC2302" s="122">
        <v>195000026</v>
      </c>
      <c r="AD2302" s="121"/>
    </row>
    <row r="2303" spans="14:30" ht="12" customHeight="1">
      <c r="N2303" s="119" t="s">
        <v>26</v>
      </c>
      <c r="O2303" s="120" t="s">
        <v>2679</v>
      </c>
      <c r="P2303" s="122">
        <v>105000026</v>
      </c>
      <c r="Q2303" s="122">
        <v>115000026</v>
      </c>
      <c r="R2303" s="122">
        <v>120000026</v>
      </c>
      <c r="S2303" s="122">
        <v>125000026</v>
      </c>
      <c r="T2303" s="122">
        <v>130000026</v>
      </c>
      <c r="U2303" s="122">
        <v>135000026</v>
      </c>
      <c r="V2303" s="122">
        <v>145000026</v>
      </c>
      <c r="W2303" s="122">
        <v>155000026</v>
      </c>
      <c r="X2303" s="122">
        <v>165000026</v>
      </c>
      <c r="Y2303" s="122">
        <v>175000026</v>
      </c>
      <c r="Z2303" s="122">
        <v>185000026</v>
      </c>
      <c r="AA2303" s="122">
        <v>195000026</v>
      </c>
      <c r="AB2303" s="122">
        <v>205000026</v>
      </c>
      <c r="AC2303" s="122">
        <v>215000026</v>
      </c>
      <c r="AD2303" s="121"/>
    </row>
    <row r="2304" spans="14:30" ht="12" customHeight="1">
      <c r="N2304" s="119" t="s">
        <v>26</v>
      </c>
      <c r="O2304" s="120" t="s">
        <v>650</v>
      </c>
      <c r="P2304" s="122">
        <v>100000026</v>
      </c>
      <c r="Q2304" s="122">
        <v>110000026</v>
      </c>
      <c r="R2304" s="122">
        <v>115000026</v>
      </c>
      <c r="S2304" s="122">
        <v>120000026</v>
      </c>
      <c r="T2304" s="122">
        <v>125000026</v>
      </c>
      <c r="U2304" s="122">
        <v>130000026</v>
      </c>
      <c r="V2304" s="122">
        <v>140000026</v>
      </c>
      <c r="W2304" s="122">
        <v>150000026</v>
      </c>
      <c r="X2304" s="122">
        <v>160000026</v>
      </c>
      <c r="Y2304" s="122">
        <v>170000026</v>
      </c>
      <c r="Z2304" s="122">
        <v>180000026</v>
      </c>
      <c r="AA2304" s="122">
        <v>190000026</v>
      </c>
      <c r="AB2304" s="122">
        <v>200000026</v>
      </c>
      <c r="AC2304" s="122">
        <v>210000026</v>
      </c>
      <c r="AD2304" s="121"/>
    </row>
    <row r="2305" spans="14:30" ht="12" customHeight="1">
      <c r="N2305" s="119" t="s">
        <v>26</v>
      </c>
      <c r="O2305" s="120" t="s">
        <v>1486</v>
      </c>
      <c r="P2305" s="122">
        <v>100000026</v>
      </c>
      <c r="Q2305" s="122">
        <v>110000026</v>
      </c>
      <c r="R2305" s="122">
        <v>115000026</v>
      </c>
      <c r="S2305" s="122">
        <v>120000026</v>
      </c>
      <c r="T2305" s="122">
        <v>125000026</v>
      </c>
      <c r="U2305" s="122">
        <v>130000026</v>
      </c>
      <c r="V2305" s="122">
        <v>140000026</v>
      </c>
      <c r="W2305" s="122">
        <v>150000026</v>
      </c>
      <c r="X2305" s="122">
        <v>160000026</v>
      </c>
      <c r="Y2305" s="122">
        <v>170000026</v>
      </c>
      <c r="Z2305" s="122">
        <v>180000026</v>
      </c>
      <c r="AA2305" s="122">
        <v>190000026</v>
      </c>
      <c r="AB2305" s="122">
        <v>200000026</v>
      </c>
      <c r="AC2305" s="122">
        <v>210000026</v>
      </c>
      <c r="AD2305" s="121"/>
    </row>
    <row r="2306" spans="14:30" ht="12" customHeight="1">
      <c r="N2306" s="119" t="s">
        <v>26</v>
      </c>
      <c r="O2306" s="120" t="s">
        <v>376</v>
      </c>
      <c r="P2306" s="122">
        <v>90000026</v>
      </c>
      <c r="Q2306" s="122">
        <v>100000026</v>
      </c>
      <c r="R2306" s="122">
        <v>105000026</v>
      </c>
      <c r="S2306" s="122">
        <v>110000026</v>
      </c>
      <c r="T2306" s="122">
        <v>115000026</v>
      </c>
      <c r="U2306" s="122">
        <v>120000026</v>
      </c>
      <c r="V2306" s="122">
        <v>130000026</v>
      </c>
      <c r="W2306" s="122">
        <v>140000026</v>
      </c>
      <c r="X2306" s="122">
        <v>150000026</v>
      </c>
      <c r="Y2306" s="122">
        <v>160000026</v>
      </c>
      <c r="Z2306" s="122">
        <v>170000026</v>
      </c>
      <c r="AA2306" s="122">
        <v>180000026</v>
      </c>
      <c r="AB2306" s="122">
        <v>190000026</v>
      </c>
      <c r="AC2306" s="122">
        <v>200000026</v>
      </c>
      <c r="AD2306" s="121"/>
    </row>
    <row r="2307" spans="14:30" ht="12" customHeight="1">
      <c r="N2307" s="119" t="s">
        <v>26</v>
      </c>
      <c r="O2307" s="120" t="s">
        <v>301</v>
      </c>
      <c r="P2307" s="122">
        <v>85000026</v>
      </c>
      <c r="Q2307" s="122">
        <v>95000026</v>
      </c>
      <c r="R2307" s="122">
        <v>100000026</v>
      </c>
      <c r="S2307" s="122">
        <v>105000026</v>
      </c>
      <c r="T2307" s="122">
        <v>110000026</v>
      </c>
      <c r="U2307" s="122">
        <v>115000026</v>
      </c>
      <c r="V2307" s="122">
        <v>125000026</v>
      </c>
      <c r="W2307" s="122">
        <v>135000026</v>
      </c>
      <c r="X2307" s="122">
        <v>145000026</v>
      </c>
      <c r="Y2307" s="122">
        <v>155000026</v>
      </c>
      <c r="Z2307" s="122">
        <v>165000026</v>
      </c>
      <c r="AA2307" s="122">
        <v>175000026</v>
      </c>
      <c r="AB2307" s="122">
        <v>185000026</v>
      </c>
      <c r="AC2307" s="122">
        <v>195000026</v>
      </c>
      <c r="AD2307" s="121"/>
    </row>
    <row r="2308" spans="14:30" ht="12" customHeight="1">
      <c r="N2308" s="119" t="s">
        <v>26</v>
      </c>
      <c r="O2308" s="120" t="s">
        <v>1937</v>
      </c>
      <c r="P2308" s="122">
        <v>85000026</v>
      </c>
      <c r="Q2308" s="122">
        <v>95000026</v>
      </c>
      <c r="R2308" s="122">
        <v>100000026</v>
      </c>
      <c r="S2308" s="122">
        <v>105000026</v>
      </c>
      <c r="T2308" s="122">
        <v>110000026</v>
      </c>
      <c r="U2308" s="122">
        <v>115000026</v>
      </c>
      <c r="V2308" s="122">
        <v>125000026</v>
      </c>
      <c r="W2308" s="122">
        <v>135000026</v>
      </c>
      <c r="X2308" s="122">
        <v>145000026</v>
      </c>
      <c r="Y2308" s="122">
        <v>155000026</v>
      </c>
      <c r="Z2308" s="122">
        <v>165000026</v>
      </c>
      <c r="AA2308" s="122">
        <v>175000026</v>
      </c>
      <c r="AB2308" s="122">
        <v>185000026</v>
      </c>
      <c r="AC2308" s="122">
        <v>195000026</v>
      </c>
      <c r="AD2308" s="121"/>
    </row>
    <row r="2309" spans="14:30" ht="12" customHeight="1">
      <c r="N2309" s="119" t="s">
        <v>26</v>
      </c>
      <c r="O2309" s="120" t="s">
        <v>365</v>
      </c>
      <c r="P2309" s="122">
        <v>95000026</v>
      </c>
      <c r="Q2309" s="122">
        <v>105000026</v>
      </c>
      <c r="R2309" s="122">
        <v>110000026</v>
      </c>
      <c r="S2309" s="122">
        <v>115000026</v>
      </c>
      <c r="T2309" s="122">
        <v>120000026</v>
      </c>
      <c r="U2309" s="122">
        <v>125000026</v>
      </c>
      <c r="V2309" s="122">
        <v>135000026</v>
      </c>
      <c r="W2309" s="122">
        <v>145000026</v>
      </c>
      <c r="X2309" s="122">
        <v>155000026</v>
      </c>
      <c r="Y2309" s="122">
        <v>165000026</v>
      </c>
      <c r="Z2309" s="122">
        <v>175000026</v>
      </c>
      <c r="AA2309" s="122">
        <v>185000026</v>
      </c>
      <c r="AB2309" s="122">
        <v>195000026</v>
      </c>
      <c r="AC2309" s="122">
        <v>205000026</v>
      </c>
      <c r="AD2309" s="121"/>
    </row>
    <row r="2310" spans="14:30" ht="12" customHeight="1">
      <c r="N2310" s="119" t="s">
        <v>26</v>
      </c>
      <c r="O2310" s="120" t="s">
        <v>302</v>
      </c>
      <c r="P2310" s="122">
        <v>90000026</v>
      </c>
      <c r="Q2310" s="122">
        <v>100000026</v>
      </c>
      <c r="R2310" s="122">
        <v>105000026</v>
      </c>
      <c r="S2310" s="122">
        <v>110000026</v>
      </c>
      <c r="T2310" s="122">
        <v>115000026</v>
      </c>
      <c r="U2310" s="122">
        <v>120000026</v>
      </c>
      <c r="V2310" s="122">
        <v>130000026</v>
      </c>
      <c r="W2310" s="122">
        <v>140000026</v>
      </c>
      <c r="X2310" s="122">
        <v>150000026</v>
      </c>
      <c r="Y2310" s="122">
        <v>160000026</v>
      </c>
      <c r="Z2310" s="122">
        <v>170000026</v>
      </c>
      <c r="AA2310" s="122">
        <v>180000026</v>
      </c>
      <c r="AB2310" s="122">
        <v>190000026</v>
      </c>
      <c r="AC2310" s="122">
        <v>200000026</v>
      </c>
      <c r="AD2310" s="121"/>
    </row>
    <row r="2311" spans="14:30" ht="12" customHeight="1">
      <c r="N2311" s="119" t="s">
        <v>26</v>
      </c>
      <c r="O2311" s="120" t="s">
        <v>315</v>
      </c>
      <c r="P2311" s="122">
        <v>100000026</v>
      </c>
      <c r="Q2311" s="122">
        <v>110000026</v>
      </c>
      <c r="R2311" s="122">
        <v>115000026</v>
      </c>
      <c r="S2311" s="122">
        <v>120000026</v>
      </c>
      <c r="T2311" s="122">
        <v>125000026</v>
      </c>
      <c r="U2311" s="122">
        <v>130000026</v>
      </c>
      <c r="V2311" s="122">
        <v>140000026</v>
      </c>
      <c r="W2311" s="122">
        <v>150000026</v>
      </c>
      <c r="X2311" s="122">
        <v>160000026</v>
      </c>
      <c r="Y2311" s="122">
        <v>170000026</v>
      </c>
      <c r="Z2311" s="122">
        <v>180000026</v>
      </c>
      <c r="AA2311" s="122">
        <v>190000026</v>
      </c>
      <c r="AB2311" s="122">
        <v>200000026</v>
      </c>
      <c r="AC2311" s="122">
        <v>210000026</v>
      </c>
      <c r="AD2311" s="121"/>
    </row>
    <row r="2312" spans="14:30" ht="12" customHeight="1">
      <c r="N2312" s="119" t="s">
        <v>26</v>
      </c>
      <c r="O2312" s="120" t="s">
        <v>1347</v>
      </c>
      <c r="P2312" s="122">
        <v>90000026</v>
      </c>
      <c r="Q2312" s="122">
        <v>100000026</v>
      </c>
      <c r="R2312" s="122">
        <v>105000026</v>
      </c>
      <c r="S2312" s="122">
        <v>110000026</v>
      </c>
      <c r="T2312" s="122">
        <v>115000026</v>
      </c>
      <c r="U2312" s="122">
        <v>120000026</v>
      </c>
      <c r="V2312" s="122">
        <v>130000026</v>
      </c>
      <c r="W2312" s="122">
        <v>140000026</v>
      </c>
      <c r="X2312" s="122">
        <v>150000026</v>
      </c>
      <c r="Y2312" s="122">
        <v>160000026</v>
      </c>
      <c r="Z2312" s="122">
        <v>170000026</v>
      </c>
      <c r="AA2312" s="122">
        <v>180000026</v>
      </c>
      <c r="AB2312" s="122">
        <v>190000026</v>
      </c>
      <c r="AC2312" s="122">
        <v>200000026</v>
      </c>
      <c r="AD2312" s="121"/>
    </row>
    <row r="2313" spans="14:30" ht="12" customHeight="1">
      <c r="N2313" s="119" t="s">
        <v>26</v>
      </c>
      <c r="O2313" s="120" t="s">
        <v>1487</v>
      </c>
      <c r="P2313" s="122">
        <v>85000026</v>
      </c>
      <c r="Q2313" s="122">
        <v>95000026</v>
      </c>
      <c r="R2313" s="122">
        <v>100000026</v>
      </c>
      <c r="S2313" s="122">
        <v>105000026</v>
      </c>
      <c r="T2313" s="122">
        <v>110000026</v>
      </c>
      <c r="U2313" s="122">
        <v>115000026</v>
      </c>
      <c r="V2313" s="122">
        <v>125000026</v>
      </c>
      <c r="W2313" s="122">
        <v>135000026</v>
      </c>
      <c r="X2313" s="122">
        <v>145000026</v>
      </c>
      <c r="Y2313" s="122">
        <v>155000026</v>
      </c>
      <c r="Z2313" s="122">
        <v>165000026</v>
      </c>
      <c r="AA2313" s="122">
        <v>175000026</v>
      </c>
      <c r="AB2313" s="122">
        <v>185000026</v>
      </c>
      <c r="AC2313" s="122">
        <v>195000026</v>
      </c>
      <c r="AD2313" s="121"/>
    </row>
    <row r="2314" spans="14:30" ht="12" customHeight="1">
      <c r="N2314" s="119" t="s">
        <v>26</v>
      </c>
      <c r="O2314" s="120" t="s">
        <v>1238</v>
      </c>
      <c r="P2314" s="122">
        <v>0</v>
      </c>
      <c r="Q2314" s="122">
        <v>105000026</v>
      </c>
      <c r="R2314" s="122">
        <v>115000026</v>
      </c>
      <c r="S2314" s="122">
        <v>125000026</v>
      </c>
      <c r="T2314" s="122">
        <v>130000026</v>
      </c>
      <c r="U2314" s="122">
        <v>135000026</v>
      </c>
      <c r="V2314" s="122">
        <v>145000026</v>
      </c>
      <c r="W2314" s="122">
        <v>155000026</v>
      </c>
      <c r="X2314" s="122">
        <v>160000026</v>
      </c>
      <c r="Y2314" s="122">
        <v>170000026</v>
      </c>
      <c r="Z2314" s="122">
        <v>180000026</v>
      </c>
      <c r="AA2314" s="122">
        <v>185000026</v>
      </c>
      <c r="AB2314" s="122">
        <v>0</v>
      </c>
      <c r="AC2314" s="122">
        <v>0</v>
      </c>
      <c r="AD2314" s="121"/>
    </row>
    <row r="2315" spans="14:30" ht="12" customHeight="1">
      <c r="N2315" s="119" t="s">
        <v>26</v>
      </c>
      <c r="O2315" s="120" t="s">
        <v>493</v>
      </c>
      <c r="P2315" s="122">
        <v>0</v>
      </c>
      <c r="Q2315" s="122">
        <v>105000026</v>
      </c>
      <c r="R2315" s="122">
        <v>115000026</v>
      </c>
      <c r="S2315" s="122">
        <v>125000026</v>
      </c>
      <c r="T2315" s="122">
        <v>130000026</v>
      </c>
      <c r="U2315" s="122">
        <v>135000026</v>
      </c>
      <c r="V2315" s="122">
        <v>145000026</v>
      </c>
      <c r="W2315" s="122">
        <v>155000026</v>
      </c>
      <c r="X2315" s="122">
        <v>160000026</v>
      </c>
      <c r="Y2315" s="122">
        <v>170000026</v>
      </c>
      <c r="Z2315" s="122">
        <v>180000026</v>
      </c>
      <c r="AA2315" s="122">
        <v>185000026</v>
      </c>
      <c r="AB2315" s="122">
        <v>0</v>
      </c>
      <c r="AC2315" s="122">
        <v>0</v>
      </c>
      <c r="AD2315" s="121"/>
    </row>
    <row r="2316" spans="14:30" ht="12" customHeight="1">
      <c r="N2316" s="119" t="s">
        <v>26</v>
      </c>
      <c r="O2316" s="120" t="s">
        <v>274</v>
      </c>
      <c r="P2316" s="122">
        <v>0</v>
      </c>
      <c r="Q2316" s="122">
        <v>100000026</v>
      </c>
      <c r="R2316" s="122">
        <v>110000026</v>
      </c>
      <c r="S2316" s="122">
        <v>120000026</v>
      </c>
      <c r="T2316" s="122">
        <v>125000026</v>
      </c>
      <c r="U2316" s="122">
        <v>130000026</v>
      </c>
      <c r="V2316" s="122">
        <v>140000026</v>
      </c>
      <c r="W2316" s="122">
        <v>150000026</v>
      </c>
      <c r="X2316" s="122">
        <v>155000026</v>
      </c>
      <c r="Y2316" s="122">
        <v>165000026</v>
      </c>
      <c r="Z2316" s="122">
        <v>175000026</v>
      </c>
      <c r="AA2316" s="122">
        <v>180000026</v>
      </c>
      <c r="AB2316" s="122">
        <v>0</v>
      </c>
      <c r="AC2316" s="122">
        <v>0</v>
      </c>
      <c r="AD2316" s="121"/>
    </row>
    <row r="2317" spans="14:30" ht="12" customHeight="1">
      <c r="N2317" s="119" t="s">
        <v>26</v>
      </c>
      <c r="O2317" s="120" t="s">
        <v>388</v>
      </c>
      <c r="P2317" s="122">
        <v>110000026</v>
      </c>
      <c r="Q2317" s="122">
        <v>115000026</v>
      </c>
      <c r="R2317" s="122">
        <v>120000026</v>
      </c>
      <c r="S2317" s="122">
        <v>125000026</v>
      </c>
      <c r="T2317" s="122">
        <v>140000026</v>
      </c>
      <c r="U2317" s="122">
        <v>145000026</v>
      </c>
      <c r="V2317" s="122">
        <v>150000026</v>
      </c>
      <c r="W2317" s="122">
        <v>155000026</v>
      </c>
      <c r="X2317" s="122">
        <v>175000026</v>
      </c>
      <c r="Y2317" s="122">
        <v>190000026</v>
      </c>
      <c r="Z2317" s="122">
        <v>195000026</v>
      </c>
      <c r="AA2317" s="122">
        <v>205000026</v>
      </c>
      <c r="AB2317" s="122">
        <v>215000026</v>
      </c>
      <c r="AC2317" s="122">
        <v>225000026</v>
      </c>
      <c r="AD2317" s="121"/>
    </row>
    <row r="2318" spans="14:30" ht="12" customHeight="1">
      <c r="N2318" s="119" t="s">
        <v>26</v>
      </c>
      <c r="O2318" s="120" t="s">
        <v>2187</v>
      </c>
      <c r="P2318" s="122">
        <v>110000026</v>
      </c>
      <c r="Q2318" s="122">
        <v>115000026</v>
      </c>
      <c r="R2318" s="122">
        <v>120000026</v>
      </c>
      <c r="S2318" s="122">
        <v>125000026</v>
      </c>
      <c r="T2318" s="122">
        <v>140000026</v>
      </c>
      <c r="U2318" s="122">
        <v>145000026</v>
      </c>
      <c r="V2318" s="122">
        <v>150000026</v>
      </c>
      <c r="W2318" s="122">
        <v>155000026</v>
      </c>
      <c r="X2318" s="122">
        <v>175000026</v>
      </c>
      <c r="Y2318" s="122">
        <v>190000026</v>
      </c>
      <c r="Z2318" s="122">
        <v>195000026</v>
      </c>
      <c r="AA2318" s="122">
        <v>205000026</v>
      </c>
      <c r="AB2318" s="122">
        <v>215000026</v>
      </c>
      <c r="AC2318" s="122">
        <v>225000026</v>
      </c>
      <c r="AD2318" s="121"/>
    </row>
    <row r="2319" spans="14:30" ht="12" customHeight="1">
      <c r="N2319" s="119" t="s">
        <v>26</v>
      </c>
      <c r="O2319" s="120" t="s">
        <v>293</v>
      </c>
      <c r="P2319" s="122">
        <v>105000026</v>
      </c>
      <c r="Q2319" s="122">
        <v>110000026</v>
      </c>
      <c r="R2319" s="122">
        <v>115000026</v>
      </c>
      <c r="S2319" s="122">
        <v>120000026</v>
      </c>
      <c r="T2319" s="122">
        <v>135000026</v>
      </c>
      <c r="U2319" s="122">
        <v>140000026</v>
      </c>
      <c r="V2319" s="122">
        <v>145000026</v>
      </c>
      <c r="W2319" s="122">
        <v>150000026</v>
      </c>
      <c r="X2319" s="122">
        <v>170000026</v>
      </c>
      <c r="Y2319" s="122">
        <v>185000026</v>
      </c>
      <c r="Z2319" s="122">
        <v>190000026</v>
      </c>
      <c r="AA2319" s="122">
        <v>200000026</v>
      </c>
      <c r="AB2319" s="122">
        <v>210000026</v>
      </c>
      <c r="AC2319" s="122">
        <v>220000026</v>
      </c>
      <c r="AD2319" s="121"/>
    </row>
    <row r="2320" spans="14:30" ht="12" customHeight="1">
      <c r="N2320" s="119" t="s">
        <v>26</v>
      </c>
      <c r="O2320" s="120" t="s">
        <v>2343</v>
      </c>
      <c r="P2320" s="122">
        <v>0</v>
      </c>
      <c r="Q2320" s="122">
        <v>0</v>
      </c>
      <c r="R2320" s="122">
        <v>0</v>
      </c>
      <c r="S2320" s="122">
        <v>0</v>
      </c>
      <c r="T2320" s="122">
        <v>0</v>
      </c>
      <c r="U2320" s="122">
        <v>0</v>
      </c>
      <c r="V2320" s="122">
        <v>0</v>
      </c>
      <c r="W2320" s="122">
        <v>0</v>
      </c>
      <c r="X2320" s="122">
        <v>0</v>
      </c>
      <c r="Y2320" s="122">
        <v>190000026</v>
      </c>
      <c r="Z2320" s="122">
        <v>0</v>
      </c>
      <c r="AA2320" s="122">
        <v>0</v>
      </c>
      <c r="AB2320" s="122">
        <v>0</v>
      </c>
      <c r="AC2320" s="122">
        <v>0</v>
      </c>
      <c r="AD2320" s="121"/>
    </row>
    <row r="2321" spans="14:30" ht="12" customHeight="1">
      <c r="N2321" s="119" t="s">
        <v>26</v>
      </c>
      <c r="O2321" s="120" t="s">
        <v>311</v>
      </c>
      <c r="P2321" s="122">
        <v>85000026</v>
      </c>
      <c r="Q2321" s="122">
        <v>95000026</v>
      </c>
      <c r="R2321" s="122">
        <v>100000026</v>
      </c>
      <c r="S2321" s="122">
        <v>105000026</v>
      </c>
      <c r="T2321" s="122">
        <v>110000026</v>
      </c>
      <c r="U2321" s="122">
        <v>115000026</v>
      </c>
      <c r="V2321" s="122">
        <v>125000026</v>
      </c>
      <c r="W2321" s="122">
        <v>135000026</v>
      </c>
      <c r="X2321" s="122">
        <v>145000026</v>
      </c>
      <c r="Y2321" s="122">
        <v>155000026</v>
      </c>
      <c r="Z2321" s="122">
        <v>165000026</v>
      </c>
      <c r="AA2321" s="122">
        <v>175000026</v>
      </c>
      <c r="AB2321" s="122">
        <v>185000026</v>
      </c>
      <c r="AC2321" s="122">
        <v>195000026</v>
      </c>
      <c r="AD2321" s="121"/>
    </row>
    <row r="2322" spans="14:30" ht="12" customHeight="1">
      <c r="N2322" s="119" t="s">
        <v>26</v>
      </c>
      <c r="O2322" s="120" t="s">
        <v>2188</v>
      </c>
      <c r="P2322" s="122">
        <v>0</v>
      </c>
      <c r="Q2322" s="122">
        <v>0</v>
      </c>
      <c r="R2322" s="122">
        <v>0</v>
      </c>
      <c r="S2322" s="122">
        <v>0</v>
      </c>
      <c r="T2322" s="122">
        <v>0</v>
      </c>
      <c r="U2322" s="122">
        <v>0</v>
      </c>
      <c r="V2322" s="122">
        <v>0</v>
      </c>
      <c r="W2322" s="122">
        <v>0</v>
      </c>
      <c r="X2322" s="122">
        <v>0</v>
      </c>
      <c r="Y2322" s="122">
        <v>210000026</v>
      </c>
      <c r="Z2322" s="122">
        <v>220000026</v>
      </c>
      <c r="AA2322" s="122">
        <v>230000026</v>
      </c>
      <c r="AB2322" s="122">
        <v>240000026</v>
      </c>
      <c r="AC2322" s="122">
        <v>250000026</v>
      </c>
      <c r="AD2322" s="121"/>
    </row>
    <row r="2323" spans="14:30" ht="12" customHeight="1">
      <c r="N2323" s="119" t="s">
        <v>26</v>
      </c>
      <c r="O2323" s="120" t="s">
        <v>420</v>
      </c>
      <c r="P2323" s="122">
        <v>85000026</v>
      </c>
      <c r="Q2323" s="122">
        <v>95000026</v>
      </c>
      <c r="R2323" s="122">
        <v>100000026</v>
      </c>
      <c r="S2323" s="122">
        <v>105000026</v>
      </c>
      <c r="T2323" s="122">
        <v>110000026</v>
      </c>
      <c r="U2323" s="122">
        <v>115000026</v>
      </c>
      <c r="V2323" s="122">
        <v>125000026</v>
      </c>
      <c r="W2323" s="122">
        <v>135000026</v>
      </c>
      <c r="X2323" s="122">
        <v>145000026</v>
      </c>
      <c r="Y2323" s="122">
        <v>155000026</v>
      </c>
      <c r="Z2323" s="122">
        <v>165000026</v>
      </c>
      <c r="AA2323" s="122">
        <v>175000026</v>
      </c>
      <c r="AB2323" s="122">
        <v>185000026</v>
      </c>
      <c r="AC2323" s="122">
        <v>195000026</v>
      </c>
      <c r="AD2323" s="121"/>
    </row>
    <row r="2324" spans="14:30" ht="12" customHeight="1">
      <c r="N2324" s="119" t="s">
        <v>26</v>
      </c>
      <c r="O2324" s="120" t="s">
        <v>2447</v>
      </c>
      <c r="P2324" s="122">
        <v>100000026</v>
      </c>
      <c r="Q2324" s="122">
        <v>110000026</v>
      </c>
      <c r="R2324" s="122">
        <v>115000026</v>
      </c>
      <c r="S2324" s="122">
        <v>120000026</v>
      </c>
      <c r="T2324" s="122">
        <v>125000026</v>
      </c>
      <c r="U2324" s="122">
        <v>130000026</v>
      </c>
      <c r="V2324" s="122">
        <v>140000026</v>
      </c>
      <c r="W2324" s="122">
        <v>150000026</v>
      </c>
      <c r="X2324" s="122">
        <v>160000026</v>
      </c>
      <c r="Y2324" s="122">
        <v>170000026</v>
      </c>
      <c r="Z2324" s="122">
        <v>180000026</v>
      </c>
      <c r="AA2324" s="122">
        <v>190000026</v>
      </c>
      <c r="AB2324" s="122">
        <v>200000026</v>
      </c>
      <c r="AC2324" s="122">
        <v>210000026</v>
      </c>
      <c r="AD2324" s="121"/>
    </row>
    <row r="2325" spans="14:30" ht="12" customHeight="1">
      <c r="N2325" s="119" t="s">
        <v>26</v>
      </c>
      <c r="O2325" s="120" t="s">
        <v>2433</v>
      </c>
      <c r="P2325" s="122">
        <v>95000026</v>
      </c>
      <c r="Q2325" s="122">
        <v>105000026</v>
      </c>
      <c r="R2325" s="122">
        <v>110000026</v>
      </c>
      <c r="S2325" s="122">
        <v>115000026</v>
      </c>
      <c r="T2325" s="122">
        <v>120000026</v>
      </c>
      <c r="U2325" s="122">
        <v>125000026</v>
      </c>
      <c r="V2325" s="122">
        <v>135000026</v>
      </c>
      <c r="W2325" s="122">
        <v>145000026</v>
      </c>
      <c r="X2325" s="122">
        <v>155000026</v>
      </c>
      <c r="Y2325" s="122">
        <v>165000026</v>
      </c>
      <c r="Z2325" s="122">
        <v>175000026</v>
      </c>
      <c r="AA2325" s="122">
        <v>185000026</v>
      </c>
      <c r="AB2325" s="122">
        <v>195000026</v>
      </c>
      <c r="AC2325" s="122">
        <v>205000026</v>
      </c>
      <c r="AD2325" s="121"/>
    </row>
    <row r="2326" spans="14:30" ht="12" customHeight="1">
      <c r="N2326" s="119" t="s">
        <v>26</v>
      </c>
      <c r="O2326" s="120" t="s">
        <v>1348</v>
      </c>
      <c r="P2326" s="122">
        <v>85000026</v>
      </c>
      <c r="Q2326" s="122">
        <v>95000026</v>
      </c>
      <c r="R2326" s="122">
        <v>100000026</v>
      </c>
      <c r="S2326" s="122">
        <v>105000026</v>
      </c>
      <c r="T2326" s="122">
        <v>110000026</v>
      </c>
      <c r="U2326" s="122">
        <v>115000026</v>
      </c>
      <c r="V2326" s="122">
        <v>125000026</v>
      </c>
      <c r="W2326" s="122">
        <v>135000026</v>
      </c>
      <c r="X2326" s="122">
        <v>145000026</v>
      </c>
      <c r="Y2326" s="122">
        <v>155000026</v>
      </c>
      <c r="Z2326" s="122">
        <v>165000026</v>
      </c>
      <c r="AA2326" s="122">
        <v>175000026</v>
      </c>
      <c r="AB2326" s="122">
        <v>185000026</v>
      </c>
      <c r="AC2326" s="122">
        <v>195000026</v>
      </c>
      <c r="AD2326" s="121"/>
    </row>
    <row r="2327" spans="14:30" ht="12" customHeight="1">
      <c r="N2327" s="119" t="s">
        <v>26</v>
      </c>
      <c r="O2327" s="120" t="s">
        <v>1907</v>
      </c>
      <c r="P2327" s="122">
        <v>0</v>
      </c>
      <c r="Q2327" s="122">
        <v>100000026</v>
      </c>
      <c r="R2327" s="122">
        <v>110000026</v>
      </c>
      <c r="S2327" s="122">
        <v>120000026</v>
      </c>
      <c r="T2327" s="122">
        <v>125000026</v>
      </c>
      <c r="U2327" s="122">
        <v>130000026</v>
      </c>
      <c r="V2327" s="122">
        <v>140000026</v>
      </c>
      <c r="W2327" s="122">
        <v>150000026</v>
      </c>
      <c r="X2327" s="122">
        <v>155000026</v>
      </c>
      <c r="Y2327" s="122">
        <v>165000026</v>
      </c>
      <c r="Z2327" s="122">
        <v>175000026</v>
      </c>
      <c r="AA2327" s="122">
        <v>180000026</v>
      </c>
      <c r="AB2327" s="122">
        <v>0</v>
      </c>
      <c r="AC2327" s="122">
        <v>0</v>
      </c>
      <c r="AD2327" s="121"/>
    </row>
    <row r="2328" spans="14:30" ht="12" customHeight="1">
      <c r="N2328" s="119" t="s">
        <v>26</v>
      </c>
      <c r="O2328" s="120" t="s">
        <v>1113</v>
      </c>
      <c r="P2328" s="122">
        <v>110000026</v>
      </c>
      <c r="Q2328" s="122">
        <v>115000026</v>
      </c>
      <c r="R2328" s="122">
        <v>120000026</v>
      </c>
      <c r="S2328" s="122">
        <v>125000026</v>
      </c>
      <c r="T2328" s="122">
        <v>140000026</v>
      </c>
      <c r="U2328" s="122">
        <v>145000026</v>
      </c>
      <c r="V2328" s="122">
        <v>150000026</v>
      </c>
      <c r="W2328" s="122">
        <v>155000026</v>
      </c>
      <c r="X2328" s="122">
        <v>175000026</v>
      </c>
      <c r="Y2328" s="122">
        <v>190000026</v>
      </c>
      <c r="Z2328" s="122">
        <v>195000026</v>
      </c>
      <c r="AA2328" s="122">
        <v>205000026</v>
      </c>
      <c r="AB2328" s="122">
        <v>215000026</v>
      </c>
      <c r="AC2328" s="122">
        <v>225000026</v>
      </c>
      <c r="AD2328" s="121"/>
    </row>
    <row r="2329" spans="14:30" ht="12" customHeight="1">
      <c r="N2329" s="119" t="s">
        <v>26</v>
      </c>
      <c r="O2329" s="120" t="s">
        <v>158</v>
      </c>
      <c r="P2329" s="122">
        <v>110000026</v>
      </c>
      <c r="Q2329" s="122">
        <v>115000026</v>
      </c>
      <c r="R2329" s="122">
        <v>120000026</v>
      </c>
      <c r="S2329" s="122">
        <v>125000026</v>
      </c>
      <c r="T2329" s="122">
        <v>140000026</v>
      </c>
      <c r="U2329" s="122">
        <v>145000026</v>
      </c>
      <c r="V2329" s="122">
        <v>150000026</v>
      </c>
      <c r="W2329" s="122">
        <v>155000026</v>
      </c>
      <c r="X2329" s="122">
        <v>175000026</v>
      </c>
      <c r="Y2329" s="122">
        <v>190000026</v>
      </c>
      <c r="Z2329" s="122">
        <v>195000026</v>
      </c>
      <c r="AA2329" s="122">
        <v>205000026</v>
      </c>
      <c r="AB2329" s="122">
        <v>215000026</v>
      </c>
      <c r="AC2329" s="122">
        <v>225000026</v>
      </c>
      <c r="AD2329" s="121"/>
    </row>
    <row r="2330" spans="14:30" ht="12" customHeight="1">
      <c r="N2330" s="119" t="s">
        <v>26</v>
      </c>
      <c r="O2330" s="120" t="s">
        <v>544</v>
      </c>
      <c r="P2330" s="122">
        <v>105000026</v>
      </c>
      <c r="Q2330" s="122">
        <v>110000026</v>
      </c>
      <c r="R2330" s="122">
        <v>115000026</v>
      </c>
      <c r="S2330" s="122">
        <v>120000026</v>
      </c>
      <c r="T2330" s="122">
        <v>135000026</v>
      </c>
      <c r="U2330" s="122">
        <v>140000026</v>
      </c>
      <c r="V2330" s="122">
        <v>145000026</v>
      </c>
      <c r="W2330" s="122">
        <v>150000026</v>
      </c>
      <c r="X2330" s="122">
        <v>170000026</v>
      </c>
      <c r="Y2330" s="122">
        <v>185000026</v>
      </c>
      <c r="Z2330" s="122">
        <v>190000026</v>
      </c>
      <c r="AA2330" s="122">
        <v>200000026</v>
      </c>
      <c r="AB2330" s="122">
        <v>210000026</v>
      </c>
      <c r="AC2330" s="122">
        <v>220000026</v>
      </c>
      <c r="AD2330" s="121"/>
    </row>
    <row r="2331" spans="14:30" ht="12" customHeight="1">
      <c r="N2331" s="119" t="s">
        <v>26</v>
      </c>
      <c r="O2331" s="120" t="s">
        <v>299</v>
      </c>
      <c r="P2331" s="122">
        <v>105000026</v>
      </c>
      <c r="Q2331" s="122">
        <v>110000026</v>
      </c>
      <c r="R2331" s="122">
        <v>115000026</v>
      </c>
      <c r="S2331" s="122">
        <v>120000026</v>
      </c>
      <c r="T2331" s="122">
        <v>135000026</v>
      </c>
      <c r="U2331" s="122">
        <v>140000026</v>
      </c>
      <c r="V2331" s="122">
        <v>145000026</v>
      </c>
      <c r="W2331" s="122">
        <v>150000026</v>
      </c>
      <c r="X2331" s="122">
        <v>170000026</v>
      </c>
      <c r="Y2331" s="122">
        <v>185000026</v>
      </c>
      <c r="Z2331" s="122">
        <v>190000026</v>
      </c>
      <c r="AA2331" s="122">
        <v>200000026</v>
      </c>
      <c r="AB2331" s="122">
        <v>210000026</v>
      </c>
      <c r="AC2331" s="122">
        <v>220000026</v>
      </c>
      <c r="AD2331" s="121"/>
    </row>
    <row r="2332" spans="14:30" ht="12" customHeight="1">
      <c r="N2332" s="119" t="s">
        <v>26</v>
      </c>
      <c r="O2332" s="120" t="s">
        <v>159</v>
      </c>
      <c r="P2332" s="122">
        <v>105000026</v>
      </c>
      <c r="Q2332" s="122">
        <v>110000026</v>
      </c>
      <c r="R2332" s="122">
        <v>115000026</v>
      </c>
      <c r="S2332" s="122">
        <v>120000026</v>
      </c>
      <c r="T2332" s="122">
        <v>135000026</v>
      </c>
      <c r="U2332" s="122">
        <v>140000026</v>
      </c>
      <c r="V2332" s="122">
        <v>145000026</v>
      </c>
      <c r="W2332" s="122">
        <v>150000026</v>
      </c>
      <c r="X2332" s="122">
        <v>170000026</v>
      </c>
      <c r="Y2332" s="122">
        <v>185000026</v>
      </c>
      <c r="Z2332" s="122">
        <v>190000026</v>
      </c>
      <c r="AA2332" s="122">
        <v>200000026</v>
      </c>
      <c r="AB2332" s="122">
        <v>210000026</v>
      </c>
      <c r="AC2332" s="122">
        <v>220000026</v>
      </c>
      <c r="AD2332" s="121"/>
    </row>
    <row r="2333" spans="14:30" ht="12" customHeight="1">
      <c r="N2333" s="119" t="s">
        <v>26</v>
      </c>
      <c r="O2333" s="120" t="s">
        <v>1644</v>
      </c>
      <c r="P2333" s="122">
        <v>105000026</v>
      </c>
      <c r="Q2333" s="122">
        <v>110000026</v>
      </c>
      <c r="R2333" s="122">
        <v>115000026</v>
      </c>
      <c r="S2333" s="122">
        <v>120000026</v>
      </c>
      <c r="T2333" s="122">
        <v>135000026</v>
      </c>
      <c r="U2333" s="122">
        <v>140000026</v>
      </c>
      <c r="V2333" s="122">
        <v>145000026</v>
      </c>
      <c r="W2333" s="122">
        <v>150000026</v>
      </c>
      <c r="X2333" s="122">
        <v>170000026</v>
      </c>
      <c r="Y2333" s="122">
        <v>185000026</v>
      </c>
      <c r="Z2333" s="122">
        <v>190000026</v>
      </c>
      <c r="AA2333" s="122">
        <v>200000026</v>
      </c>
      <c r="AB2333" s="122">
        <v>210000026</v>
      </c>
      <c r="AC2333" s="122">
        <v>220000026</v>
      </c>
      <c r="AD2333" s="121"/>
    </row>
    <row r="2334" spans="14:30" ht="12" customHeight="1">
      <c r="N2334" s="119" t="s">
        <v>26</v>
      </c>
      <c r="O2334" s="120" t="s">
        <v>3389</v>
      </c>
      <c r="P2334" s="121"/>
      <c r="Q2334" s="121"/>
      <c r="R2334" s="121"/>
      <c r="S2334" s="121"/>
      <c r="T2334" s="121"/>
      <c r="U2334" s="121"/>
      <c r="V2334" s="121"/>
      <c r="W2334" s="121"/>
      <c r="X2334" s="121"/>
      <c r="Y2334" s="121"/>
      <c r="Z2334" s="121"/>
      <c r="AA2334" s="122">
        <v>225000026</v>
      </c>
      <c r="AB2334" s="121"/>
      <c r="AC2334" s="121"/>
      <c r="AD2334" s="121"/>
    </row>
    <row r="2335" spans="14:30" ht="12" customHeight="1">
      <c r="N2335" s="119" t="s">
        <v>26</v>
      </c>
      <c r="O2335" s="120" t="s">
        <v>2726</v>
      </c>
      <c r="P2335" s="122">
        <v>0</v>
      </c>
      <c r="Q2335" s="122">
        <v>0</v>
      </c>
      <c r="R2335" s="122">
        <v>0</v>
      </c>
      <c r="S2335" s="122">
        <v>0</v>
      </c>
      <c r="T2335" s="122">
        <v>0</v>
      </c>
      <c r="U2335" s="122">
        <v>0</v>
      </c>
      <c r="V2335" s="122">
        <v>0</v>
      </c>
      <c r="W2335" s="122">
        <v>0</v>
      </c>
      <c r="X2335" s="122">
        <v>0</v>
      </c>
      <c r="Y2335" s="122">
        <v>215000026</v>
      </c>
      <c r="Z2335" s="122">
        <v>225000026</v>
      </c>
      <c r="AA2335" s="122">
        <v>235000026</v>
      </c>
      <c r="AB2335" s="122">
        <v>245000026</v>
      </c>
      <c r="AC2335" s="122">
        <v>255000026</v>
      </c>
      <c r="AD2335" s="121"/>
    </row>
    <row r="2336" spans="14:30" ht="12" customHeight="1">
      <c r="N2336" s="119" t="s">
        <v>26</v>
      </c>
      <c r="O2336" s="120" t="s">
        <v>3390</v>
      </c>
      <c r="P2336" s="121"/>
      <c r="Q2336" s="121"/>
      <c r="R2336" s="121"/>
      <c r="S2336" s="121"/>
      <c r="T2336" s="121"/>
      <c r="U2336" s="121"/>
      <c r="V2336" s="121"/>
      <c r="W2336" s="121"/>
      <c r="X2336" s="121"/>
      <c r="Y2336" s="121"/>
      <c r="Z2336" s="121"/>
      <c r="AA2336" s="122">
        <v>220000026</v>
      </c>
      <c r="AB2336" s="121"/>
      <c r="AC2336" s="121"/>
      <c r="AD2336" s="121"/>
    </row>
    <row r="2337" spans="14:30" ht="12" customHeight="1">
      <c r="N2337" s="119" t="s">
        <v>26</v>
      </c>
      <c r="O2337" s="120" t="s">
        <v>3391</v>
      </c>
      <c r="P2337" s="121"/>
      <c r="Q2337" s="121"/>
      <c r="R2337" s="121"/>
      <c r="S2337" s="121"/>
      <c r="T2337" s="121"/>
      <c r="U2337" s="121"/>
      <c r="V2337" s="121"/>
      <c r="W2337" s="121"/>
      <c r="X2337" s="121"/>
      <c r="Y2337" s="121"/>
      <c r="Z2337" s="121"/>
      <c r="AA2337" s="122">
        <v>560000026</v>
      </c>
      <c r="AB2337" s="121"/>
      <c r="AC2337" s="121"/>
      <c r="AD2337" s="121"/>
    </row>
    <row r="2338" spans="14:30" ht="12" customHeight="1">
      <c r="N2338" s="119" t="s">
        <v>26</v>
      </c>
      <c r="O2338" s="120" t="s">
        <v>3392</v>
      </c>
      <c r="P2338" s="121"/>
      <c r="Q2338" s="121"/>
      <c r="R2338" s="121"/>
      <c r="S2338" s="121"/>
      <c r="T2338" s="121"/>
      <c r="U2338" s="121"/>
      <c r="V2338" s="121"/>
      <c r="W2338" s="121"/>
      <c r="X2338" s="121"/>
      <c r="Y2338" s="121"/>
      <c r="Z2338" s="121"/>
      <c r="AA2338" s="122">
        <v>560000026</v>
      </c>
      <c r="AB2338" s="122">
        <v>635000026</v>
      </c>
      <c r="AC2338" s="122">
        <v>700000026</v>
      </c>
      <c r="AD2338" s="121"/>
    </row>
    <row r="2339" spans="14:30" ht="12" customHeight="1">
      <c r="N2339" s="119" t="s">
        <v>26</v>
      </c>
      <c r="O2339" s="120" t="s">
        <v>551</v>
      </c>
      <c r="P2339" s="122">
        <v>0</v>
      </c>
      <c r="Q2339" s="122">
        <v>0</v>
      </c>
      <c r="R2339" s="122">
        <v>0</v>
      </c>
      <c r="S2339" s="122">
        <v>0</v>
      </c>
      <c r="T2339" s="122">
        <v>80000026</v>
      </c>
      <c r="U2339" s="122">
        <v>85000026</v>
      </c>
      <c r="V2339" s="122">
        <v>90000026</v>
      </c>
      <c r="W2339" s="122">
        <v>95000026</v>
      </c>
      <c r="X2339" s="122">
        <v>100000026</v>
      </c>
      <c r="Y2339" s="122">
        <v>105000026</v>
      </c>
      <c r="Z2339" s="122">
        <v>110000026</v>
      </c>
      <c r="AA2339" s="122">
        <v>115000026</v>
      </c>
      <c r="AB2339" s="122">
        <v>120000026</v>
      </c>
      <c r="AC2339" s="122">
        <v>125000026</v>
      </c>
      <c r="AD2339" s="121"/>
    </row>
    <row r="2340" spans="14:30" ht="12" customHeight="1">
      <c r="N2340" s="119" t="s">
        <v>26</v>
      </c>
      <c r="O2340" s="120" t="s">
        <v>2106</v>
      </c>
      <c r="P2340" s="122">
        <v>0</v>
      </c>
      <c r="Q2340" s="122">
        <v>0</v>
      </c>
      <c r="R2340" s="122">
        <v>0</v>
      </c>
      <c r="S2340" s="122">
        <v>0</v>
      </c>
      <c r="T2340" s="122">
        <v>85000026</v>
      </c>
      <c r="U2340" s="122">
        <v>90000026</v>
      </c>
      <c r="V2340" s="122">
        <v>95000026</v>
      </c>
      <c r="W2340" s="122">
        <v>110000026</v>
      </c>
      <c r="X2340" s="122">
        <v>120000026</v>
      </c>
      <c r="Y2340" s="122">
        <v>125000026</v>
      </c>
      <c r="Z2340" s="122">
        <v>130000026</v>
      </c>
      <c r="AA2340" s="122">
        <v>135000026</v>
      </c>
      <c r="AB2340" s="122">
        <v>140000026</v>
      </c>
      <c r="AC2340" s="122">
        <v>145000026</v>
      </c>
      <c r="AD2340" s="121"/>
    </row>
    <row r="2341" spans="14:30" ht="12" customHeight="1">
      <c r="N2341" s="119" t="s">
        <v>26</v>
      </c>
      <c r="O2341" s="120" t="s">
        <v>2363</v>
      </c>
      <c r="P2341" s="122">
        <v>0</v>
      </c>
      <c r="Q2341" s="122">
        <v>0</v>
      </c>
      <c r="R2341" s="122">
        <v>0</v>
      </c>
      <c r="S2341" s="122">
        <v>0</v>
      </c>
      <c r="T2341" s="122">
        <v>85000026</v>
      </c>
      <c r="U2341" s="122">
        <v>90000026</v>
      </c>
      <c r="V2341" s="122">
        <v>95000026</v>
      </c>
      <c r="W2341" s="122">
        <v>100000026</v>
      </c>
      <c r="X2341" s="122">
        <v>105000026</v>
      </c>
      <c r="Y2341" s="122">
        <v>110000026</v>
      </c>
      <c r="Z2341" s="122">
        <v>115000026</v>
      </c>
      <c r="AA2341" s="122">
        <v>120000026</v>
      </c>
      <c r="AB2341" s="122">
        <v>125000026</v>
      </c>
      <c r="AC2341" s="122">
        <v>130000026</v>
      </c>
      <c r="AD2341" s="121"/>
    </row>
    <row r="2342" spans="14:30" ht="12" customHeight="1">
      <c r="N2342" s="119" t="s">
        <v>26</v>
      </c>
      <c r="O2342" s="120" t="s">
        <v>2575</v>
      </c>
      <c r="P2342" s="122">
        <v>0</v>
      </c>
      <c r="Q2342" s="122">
        <v>0</v>
      </c>
      <c r="R2342" s="122">
        <v>0</v>
      </c>
      <c r="S2342" s="122">
        <v>0</v>
      </c>
      <c r="T2342" s="122">
        <v>85000026</v>
      </c>
      <c r="U2342" s="122">
        <v>90000026</v>
      </c>
      <c r="V2342" s="122">
        <v>95000026</v>
      </c>
      <c r="W2342" s="122">
        <v>100000026</v>
      </c>
      <c r="X2342" s="122">
        <v>105000026</v>
      </c>
      <c r="Y2342" s="122">
        <v>110000026</v>
      </c>
      <c r="Z2342" s="122">
        <v>115000026</v>
      </c>
      <c r="AA2342" s="122">
        <v>120000026</v>
      </c>
      <c r="AB2342" s="122">
        <v>125000026</v>
      </c>
      <c r="AC2342" s="122">
        <v>130000026</v>
      </c>
      <c r="AD2342" s="121"/>
    </row>
    <row r="2343" spans="14:30" ht="12" customHeight="1">
      <c r="N2343" s="119" t="s">
        <v>26</v>
      </c>
      <c r="O2343" s="120" t="s">
        <v>514</v>
      </c>
      <c r="P2343" s="122">
        <v>0</v>
      </c>
      <c r="Q2343" s="122">
        <v>0</v>
      </c>
      <c r="R2343" s="122">
        <v>0</v>
      </c>
      <c r="S2343" s="122">
        <v>0</v>
      </c>
      <c r="T2343" s="122">
        <v>80000026</v>
      </c>
      <c r="U2343" s="122">
        <v>85000026</v>
      </c>
      <c r="V2343" s="122">
        <v>90000026</v>
      </c>
      <c r="W2343" s="122">
        <v>95000026</v>
      </c>
      <c r="X2343" s="122">
        <v>100000026</v>
      </c>
      <c r="Y2343" s="122">
        <v>105000026</v>
      </c>
      <c r="Z2343" s="122">
        <v>110000026</v>
      </c>
      <c r="AA2343" s="122">
        <v>115000026</v>
      </c>
      <c r="AB2343" s="122">
        <v>120000026</v>
      </c>
      <c r="AC2343" s="122">
        <v>125000026</v>
      </c>
      <c r="AD2343" s="121"/>
    </row>
    <row r="2344" spans="14:30" ht="12" customHeight="1">
      <c r="N2344" s="119" t="s">
        <v>26</v>
      </c>
      <c r="O2344" s="120" t="s">
        <v>1488</v>
      </c>
      <c r="P2344" s="122">
        <v>0</v>
      </c>
      <c r="Q2344" s="122">
        <v>0</v>
      </c>
      <c r="R2344" s="122">
        <v>0</v>
      </c>
      <c r="S2344" s="122">
        <v>0</v>
      </c>
      <c r="T2344" s="122">
        <v>85000026</v>
      </c>
      <c r="U2344" s="122">
        <v>90000026</v>
      </c>
      <c r="V2344" s="122">
        <v>95000026</v>
      </c>
      <c r="W2344" s="122">
        <v>100000026</v>
      </c>
      <c r="X2344" s="122">
        <v>105000026</v>
      </c>
      <c r="Y2344" s="122">
        <v>110000026</v>
      </c>
      <c r="Z2344" s="122">
        <v>115000026</v>
      </c>
      <c r="AA2344" s="122">
        <v>120000026</v>
      </c>
      <c r="AB2344" s="122">
        <v>125000026</v>
      </c>
      <c r="AC2344" s="122">
        <v>130000026</v>
      </c>
      <c r="AD2344" s="121"/>
    </row>
    <row r="2345" spans="14:30" ht="12" customHeight="1">
      <c r="N2345" s="119" t="s">
        <v>26</v>
      </c>
      <c r="O2345" s="120" t="s">
        <v>1349</v>
      </c>
      <c r="P2345" s="122">
        <v>0</v>
      </c>
      <c r="Q2345" s="122">
        <v>0</v>
      </c>
      <c r="R2345" s="122">
        <v>0</v>
      </c>
      <c r="S2345" s="122">
        <v>0</v>
      </c>
      <c r="T2345" s="122">
        <v>80000026</v>
      </c>
      <c r="U2345" s="122">
        <v>85000026</v>
      </c>
      <c r="V2345" s="122">
        <v>90000026</v>
      </c>
      <c r="W2345" s="122">
        <v>95000026</v>
      </c>
      <c r="X2345" s="122">
        <v>100000026</v>
      </c>
      <c r="Y2345" s="122">
        <v>105000026</v>
      </c>
      <c r="Z2345" s="122">
        <v>110000026</v>
      </c>
      <c r="AA2345" s="122">
        <v>115000026</v>
      </c>
      <c r="AB2345" s="122">
        <v>120000026</v>
      </c>
      <c r="AC2345" s="122">
        <v>125000026</v>
      </c>
      <c r="AD2345" s="121"/>
    </row>
    <row r="2346" spans="14:30" ht="12" customHeight="1">
      <c r="N2346" s="119" t="s">
        <v>26</v>
      </c>
      <c r="O2346" s="120" t="s">
        <v>515</v>
      </c>
      <c r="P2346" s="122">
        <v>0</v>
      </c>
      <c r="Q2346" s="122">
        <v>0</v>
      </c>
      <c r="R2346" s="122">
        <v>0</v>
      </c>
      <c r="S2346" s="122">
        <v>0</v>
      </c>
      <c r="T2346" s="122">
        <v>80000026</v>
      </c>
      <c r="U2346" s="122">
        <v>85000026</v>
      </c>
      <c r="V2346" s="122">
        <v>90000026</v>
      </c>
      <c r="W2346" s="122">
        <v>95000026</v>
      </c>
      <c r="X2346" s="122">
        <v>100000026</v>
      </c>
      <c r="Y2346" s="122">
        <v>105000026</v>
      </c>
      <c r="Z2346" s="122">
        <v>110000026</v>
      </c>
      <c r="AA2346" s="122">
        <v>115000026</v>
      </c>
      <c r="AB2346" s="122">
        <v>120000026</v>
      </c>
      <c r="AC2346" s="122">
        <v>125000026</v>
      </c>
      <c r="AD2346" s="121"/>
    </row>
    <row r="2347" spans="14:30" ht="12" customHeight="1">
      <c r="N2347" s="119" t="s">
        <v>26</v>
      </c>
      <c r="O2347" s="120" t="s">
        <v>3419</v>
      </c>
      <c r="P2347" s="121"/>
      <c r="Q2347" s="121"/>
      <c r="R2347" s="121"/>
      <c r="S2347" s="121"/>
      <c r="T2347" s="121"/>
      <c r="U2347" s="121"/>
      <c r="V2347" s="121"/>
      <c r="W2347" s="121"/>
      <c r="X2347" s="121"/>
      <c r="Y2347" s="121"/>
      <c r="Z2347" s="121"/>
      <c r="AA2347" s="121"/>
      <c r="AB2347" s="122">
        <v>130000026</v>
      </c>
      <c r="AC2347" s="121"/>
      <c r="AD2347" s="121"/>
    </row>
    <row r="2348" spans="14:30" ht="12" customHeight="1">
      <c r="N2348" s="119" t="s">
        <v>26</v>
      </c>
      <c r="O2348" s="120" t="s">
        <v>317</v>
      </c>
      <c r="P2348" s="122">
        <v>0</v>
      </c>
      <c r="Q2348" s="122">
        <v>0</v>
      </c>
      <c r="R2348" s="122">
        <v>0</v>
      </c>
      <c r="S2348" s="122">
        <v>0</v>
      </c>
      <c r="T2348" s="122">
        <v>95000026</v>
      </c>
      <c r="U2348" s="122">
        <v>100000026</v>
      </c>
      <c r="V2348" s="122">
        <v>105000026</v>
      </c>
      <c r="W2348" s="122">
        <v>110000026</v>
      </c>
      <c r="X2348" s="122">
        <v>115000026</v>
      </c>
      <c r="Y2348" s="122">
        <v>120000026</v>
      </c>
      <c r="Z2348" s="122">
        <v>125000026</v>
      </c>
      <c r="AA2348" s="122">
        <v>130000026</v>
      </c>
      <c r="AB2348" s="122">
        <v>135000026</v>
      </c>
      <c r="AC2348" s="122">
        <v>145000026</v>
      </c>
      <c r="AD2348" s="121"/>
    </row>
    <row r="2349" spans="14:30" ht="12" customHeight="1">
      <c r="N2349" s="119" t="s">
        <v>26</v>
      </c>
      <c r="O2349" s="120" t="s">
        <v>2549</v>
      </c>
      <c r="P2349" s="122">
        <v>0</v>
      </c>
      <c r="Q2349" s="122">
        <v>0</v>
      </c>
      <c r="R2349" s="122">
        <v>0</v>
      </c>
      <c r="S2349" s="122">
        <v>0</v>
      </c>
      <c r="T2349" s="122">
        <v>95000026</v>
      </c>
      <c r="U2349" s="122">
        <v>100000026</v>
      </c>
      <c r="V2349" s="122">
        <v>105000026</v>
      </c>
      <c r="W2349" s="122">
        <v>110000026</v>
      </c>
      <c r="X2349" s="122">
        <v>115000026</v>
      </c>
      <c r="Y2349" s="122">
        <v>120000026</v>
      </c>
      <c r="Z2349" s="122">
        <v>125000026</v>
      </c>
      <c r="AA2349" s="122">
        <v>130000026</v>
      </c>
      <c r="AB2349" s="122">
        <v>135000026</v>
      </c>
      <c r="AC2349" s="122">
        <v>145000026</v>
      </c>
      <c r="AD2349" s="121"/>
    </row>
    <row r="2350" spans="14:30" ht="12" customHeight="1">
      <c r="N2350" s="119" t="s">
        <v>26</v>
      </c>
      <c r="O2350" s="120" t="s">
        <v>310</v>
      </c>
      <c r="P2350" s="122">
        <v>0</v>
      </c>
      <c r="Q2350" s="122">
        <v>0</v>
      </c>
      <c r="R2350" s="122">
        <v>0</v>
      </c>
      <c r="S2350" s="122">
        <v>0</v>
      </c>
      <c r="T2350" s="122">
        <v>90000026</v>
      </c>
      <c r="U2350" s="122">
        <v>95000026</v>
      </c>
      <c r="V2350" s="122">
        <v>100000026</v>
      </c>
      <c r="W2350" s="122">
        <v>110000026</v>
      </c>
      <c r="X2350" s="122">
        <v>115000026</v>
      </c>
      <c r="Y2350" s="122">
        <v>120000026</v>
      </c>
      <c r="Z2350" s="122">
        <v>125000026</v>
      </c>
      <c r="AA2350" s="122">
        <v>130000026</v>
      </c>
      <c r="AB2350" s="122">
        <v>140000026</v>
      </c>
      <c r="AC2350" s="122">
        <v>145000026</v>
      </c>
      <c r="AD2350" s="121"/>
    </row>
    <row r="2351" spans="14:30" ht="12" customHeight="1">
      <c r="N2351" s="119" t="s">
        <v>26</v>
      </c>
      <c r="O2351" s="120" t="s">
        <v>2189</v>
      </c>
      <c r="P2351" s="122">
        <v>0</v>
      </c>
      <c r="Q2351" s="122">
        <v>0</v>
      </c>
      <c r="R2351" s="122">
        <v>0</v>
      </c>
      <c r="S2351" s="122">
        <v>0</v>
      </c>
      <c r="T2351" s="122">
        <v>80000026</v>
      </c>
      <c r="U2351" s="122">
        <v>85000026</v>
      </c>
      <c r="V2351" s="122">
        <v>90000026</v>
      </c>
      <c r="W2351" s="122">
        <v>95000026</v>
      </c>
      <c r="X2351" s="122">
        <v>100000026</v>
      </c>
      <c r="Y2351" s="122">
        <v>105000026</v>
      </c>
      <c r="Z2351" s="122">
        <v>110000026</v>
      </c>
      <c r="AA2351" s="122">
        <v>115000026</v>
      </c>
      <c r="AB2351" s="122">
        <v>120000026</v>
      </c>
      <c r="AC2351" s="122">
        <v>125000026</v>
      </c>
      <c r="AD2351" s="121"/>
    </row>
    <row r="2352" spans="14:30" ht="12" customHeight="1">
      <c r="N2352" s="119" t="s">
        <v>26</v>
      </c>
      <c r="O2352" s="120" t="s">
        <v>1916</v>
      </c>
      <c r="P2352" s="122">
        <v>0</v>
      </c>
      <c r="Q2352" s="122">
        <v>0</v>
      </c>
      <c r="R2352" s="122">
        <v>0</v>
      </c>
      <c r="S2352" s="122">
        <v>0</v>
      </c>
      <c r="T2352" s="122">
        <v>85000026</v>
      </c>
      <c r="U2352" s="122">
        <v>90000026</v>
      </c>
      <c r="V2352" s="122">
        <v>95000026</v>
      </c>
      <c r="W2352" s="122">
        <v>100000026</v>
      </c>
      <c r="X2352" s="122">
        <v>105000026</v>
      </c>
      <c r="Y2352" s="122">
        <v>110000026</v>
      </c>
      <c r="Z2352" s="122">
        <v>115000026</v>
      </c>
      <c r="AA2352" s="122">
        <v>120000026</v>
      </c>
      <c r="AB2352" s="122">
        <v>125000026</v>
      </c>
      <c r="AC2352" s="122">
        <v>130000026</v>
      </c>
      <c r="AD2352" s="121"/>
    </row>
    <row r="2353" spans="14:30" ht="12" customHeight="1">
      <c r="N2353" s="119" t="s">
        <v>26</v>
      </c>
      <c r="O2353" s="120" t="s">
        <v>1629</v>
      </c>
      <c r="P2353" s="122">
        <v>130000026</v>
      </c>
      <c r="Q2353" s="122">
        <v>145000026</v>
      </c>
      <c r="R2353" s="122">
        <v>170000026</v>
      </c>
      <c r="S2353" s="122">
        <v>180000026</v>
      </c>
      <c r="T2353" s="122">
        <v>190000026</v>
      </c>
      <c r="U2353" s="122">
        <v>215000026</v>
      </c>
      <c r="V2353" s="122">
        <v>225000026</v>
      </c>
      <c r="W2353" s="122">
        <v>270000026</v>
      </c>
      <c r="X2353" s="122">
        <v>290000026</v>
      </c>
      <c r="Y2353" s="122">
        <v>320000026</v>
      </c>
      <c r="Z2353" s="122">
        <v>400000026</v>
      </c>
      <c r="AA2353" s="122">
        <v>550000026</v>
      </c>
      <c r="AB2353" s="122">
        <v>600000026</v>
      </c>
      <c r="AC2353" s="122">
        <v>0</v>
      </c>
      <c r="AD2353" s="121"/>
    </row>
    <row r="2354" spans="14:30" ht="12" customHeight="1">
      <c r="N2354" s="119" t="s">
        <v>26</v>
      </c>
      <c r="O2354" s="120" t="s">
        <v>233</v>
      </c>
      <c r="P2354" s="122">
        <v>130000026</v>
      </c>
      <c r="Q2354" s="122">
        <v>145000026</v>
      </c>
      <c r="R2354" s="122">
        <v>170000026</v>
      </c>
      <c r="S2354" s="122">
        <v>180000026</v>
      </c>
      <c r="T2354" s="122">
        <v>190000026</v>
      </c>
      <c r="U2354" s="122">
        <v>215000026</v>
      </c>
      <c r="V2354" s="122">
        <v>225000026</v>
      </c>
      <c r="W2354" s="122">
        <v>270000026</v>
      </c>
      <c r="X2354" s="122">
        <v>290000026</v>
      </c>
      <c r="Y2354" s="122">
        <v>320000026</v>
      </c>
      <c r="Z2354" s="122">
        <v>400000026</v>
      </c>
      <c r="AA2354" s="122">
        <v>550000026</v>
      </c>
      <c r="AB2354" s="122">
        <v>600000026</v>
      </c>
      <c r="AC2354" s="122">
        <v>0</v>
      </c>
      <c r="AD2354" s="121"/>
    </row>
    <row r="2355" spans="14:30" ht="12" customHeight="1">
      <c r="N2355" s="119" t="s">
        <v>26</v>
      </c>
      <c r="O2355" s="120" t="s">
        <v>2501</v>
      </c>
      <c r="P2355" s="122">
        <v>130000026</v>
      </c>
      <c r="Q2355" s="122">
        <v>145000026</v>
      </c>
      <c r="R2355" s="122">
        <v>170000026</v>
      </c>
      <c r="S2355" s="122">
        <v>180000026</v>
      </c>
      <c r="T2355" s="122">
        <v>190000026</v>
      </c>
      <c r="U2355" s="122">
        <v>215000026</v>
      </c>
      <c r="V2355" s="122">
        <v>225000026</v>
      </c>
      <c r="W2355" s="122">
        <v>270000026</v>
      </c>
      <c r="X2355" s="122">
        <v>290000026</v>
      </c>
      <c r="Y2355" s="122">
        <v>320000026</v>
      </c>
      <c r="Z2355" s="122">
        <v>400000026</v>
      </c>
      <c r="AA2355" s="122">
        <v>550000026</v>
      </c>
      <c r="AB2355" s="122">
        <v>600000026</v>
      </c>
      <c r="AC2355" s="122">
        <v>0</v>
      </c>
      <c r="AD2355" s="121"/>
    </row>
    <row r="2356" spans="14:30" ht="12" customHeight="1">
      <c r="N2356" s="119" t="s">
        <v>26</v>
      </c>
      <c r="O2356" s="120" t="s">
        <v>794</v>
      </c>
      <c r="P2356" s="122">
        <v>120000026</v>
      </c>
      <c r="Q2356" s="122">
        <v>125000026</v>
      </c>
      <c r="R2356" s="122">
        <v>0</v>
      </c>
      <c r="S2356" s="122">
        <v>0</v>
      </c>
      <c r="T2356" s="122">
        <v>0</v>
      </c>
      <c r="U2356" s="122">
        <v>0</v>
      </c>
      <c r="V2356" s="122">
        <v>0</v>
      </c>
      <c r="W2356" s="122">
        <v>0</v>
      </c>
      <c r="X2356" s="122">
        <v>0</v>
      </c>
      <c r="Y2356" s="122">
        <v>0</v>
      </c>
      <c r="Z2356" s="122">
        <v>0</v>
      </c>
      <c r="AA2356" s="122">
        <v>0</v>
      </c>
      <c r="AB2356" s="122">
        <v>0</v>
      </c>
      <c r="AC2356" s="122">
        <v>0</v>
      </c>
      <c r="AD2356" s="121"/>
    </row>
    <row r="2357" spans="14:30" ht="12" customHeight="1">
      <c r="N2357" s="119" t="s">
        <v>26</v>
      </c>
      <c r="O2357" s="120" t="s">
        <v>459</v>
      </c>
      <c r="P2357" s="122">
        <v>130000026</v>
      </c>
      <c r="Q2357" s="122">
        <v>135000026</v>
      </c>
      <c r="R2357" s="122">
        <v>140000026</v>
      </c>
      <c r="S2357" s="122">
        <v>145000026</v>
      </c>
      <c r="T2357" s="122">
        <v>160000026</v>
      </c>
      <c r="U2357" s="122">
        <v>165000026</v>
      </c>
      <c r="V2357" s="122">
        <v>170000026</v>
      </c>
      <c r="W2357" s="122">
        <v>220000026</v>
      </c>
      <c r="X2357" s="122">
        <v>240000026</v>
      </c>
      <c r="Y2357" s="122">
        <v>250000026</v>
      </c>
      <c r="Z2357" s="122">
        <v>0</v>
      </c>
      <c r="AA2357" s="122">
        <v>0</v>
      </c>
      <c r="AB2357" s="122">
        <v>0</v>
      </c>
      <c r="AC2357" s="122">
        <v>0</v>
      </c>
      <c r="AD2357" s="121"/>
    </row>
    <row r="2358" spans="14:30" ht="12" customHeight="1">
      <c r="N2358" s="119" t="s">
        <v>26</v>
      </c>
      <c r="O2358" s="120" t="s">
        <v>673</v>
      </c>
      <c r="P2358" s="122">
        <v>130000026</v>
      </c>
      <c r="Q2358" s="122">
        <v>145000026</v>
      </c>
      <c r="R2358" s="122">
        <v>170000026</v>
      </c>
      <c r="S2358" s="122">
        <v>180000026</v>
      </c>
      <c r="T2358" s="122">
        <v>190000026</v>
      </c>
      <c r="U2358" s="122">
        <v>215000026</v>
      </c>
      <c r="V2358" s="122">
        <v>225000026</v>
      </c>
      <c r="W2358" s="122">
        <v>270000026</v>
      </c>
      <c r="X2358" s="122">
        <v>290000026</v>
      </c>
      <c r="Y2358" s="122">
        <v>320000026</v>
      </c>
      <c r="Z2358" s="122">
        <v>400000026</v>
      </c>
      <c r="AA2358" s="122">
        <v>550000026</v>
      </c>
      <c r="AB2358" s="122">
        <v>600000026</v>
      </c>
      <c r="AC2358" s="122">
        <v>0</v>
      </c>
      <c r="AD2358" s="121"/>
    </row>
    <row r="2359" spans="14:30" ht="12" customHeight="1">
      <c r="N2359" s="119" t="s">
        <v>26</v>
      </c>
      <c r="O2359" s="120" t="s">
        <v>908</v>
      </c>
      <c r="P2359" s="122">
        <v>130000026</v>
      </c>
      <c r="Q2359" s="122">
        <v>145000026</v>
      </c>
      <c r="R2359" s="122">
        <v>170000026</v>
      </c>
      <c r="S2359" s="122">
        <v>180000026</v>
      </c>
      <c r="T2359" s="122">
        <v>190000026</v>
      </c>
      <c r="U2359" s="122">
        <v>215000026</v>
      </c>
      <c r="V2359" s="122">
        <v>225000026</v>
      </c>
      <c r="W2359" s="122">
        <v>270000026</v>
      </c>
      <c r="X2359" s="122">
        <v>290000026</v>
      </c>
      <c r="Y2359" s="122">
        <v>320000026</v>
      </c>
      <c r="Z2359" s="122">
        <v>400000026</v>
      </c>
      <c r="AA2359" s="122">
        <v>550000026</v>
      </c>
      <c r="AB2359" s="122">
        <v>600000026</v>
      </c>
      <c r="AC2359" s="122">
        <v>0</v>
      </c>
      <c r="AD2359" s="121"/>
    </row>
    <row r="2360" spans="14:30" ht="12" customHeight="1">
      <c r="N2360" s="119" t="s">
        <v>26</v>
      </c>
      <c r="O2360" s="120" t="s">
        <v>909</v>
      </c>
      <c r="P2360" s="122">
        <v>130000026</v>
      </c>
      <c r="Q2360" s="122">
        <v>145000026</v>
      </c>
      <c r="R2360" s="122">
        <v>170000026</v>
      </c>
      <c r="S2360" s="122">
        <v>180000026</v>
      </c>
      <c r="T2360" s="122">
        <v>260000026</v>
      </c>
      <c r="U2360" s="122">
        <v>295000026</v>
      </c>
      <c r="V2360" s="122">
        <v>325000026</v>
      </c>
      <c r="W2360" s="122">
        <v>365000026</v>
      </c>
      <c r="X2360" s="122">
        <v>375000026</v>
      </c>
      <c r="Y2360" s="122">
        <v>390000026</v>
      </c>
      <c r="Z2360" s="122">
        <v>400000026</v>
      </c>
      <c r="AA2360" s="122">
        <v>550000026</v>
      </c>
      <c r="AB2360" s="122">
        <v>600000026</v>
      </c>
      <c r="AC2360" s="122">
        <v>0</v>
      </c>
      <c r="AD2360" s="121"/>
    </row>
    <row r="2361" spans="14:30" ht="12" customHeight="1">
      <c r="N2361" s="119" t="s">
        <v>26</v>
      </c>
      <c r="O2361" s="120" t="s">
        <v>1560</v>
      </c>
      <c r="P2361" s="122">
        <v>0</v>
      </c>
      <c r="Q2361" s="122">
        <v>0</v>
      </c>
      <c r="R2361" s="122">
        <v>0</v>
      </c>
      <c r="S2361" s="122">
        <v>0</v>
      </c>
      <c r="T2361" s="122">
        <v>0</v>
      </c>
      <c r="U2361" s="122">
        <v>0</v>
      </c>
      <c r="V2361" s="122">
        <v>260000026</v>
      </c>
      <c r="W2361" s="122">
        <v>270000026</v>
      </c>
      <c r="X2361" s="122">
        <v>280000026</v>
      </c>
      <c r="Y2361" s="122">
        <v>300000026</v>
      </c>
      <c r="Z2361" s="122">
        <v>310000026</v>
      </c>
      <c r="AA2361" s="122">
        <v>0</v>
      </c>
      <c r="AB2361" s="122">
        <v>0</v>
      </c>
      <c r="AC2361" s="122">
        <v>0</v>
      </c>
      <c r="AD2361" s="121"/>
    </row>
    <row r="2362" spans="14:30" ht="12" customHeight="1">
      <c r="N2362" s="119" t="s">
        <v>26</v>
      </c>
      <c r="O2362" s="120" t="s">
        <v>1561</v>
      </c>
      <c r="P2362" s="122">
        <v>0</v>
      </c>
      <c r="Q2362" s="122">
        <v>0</v>
      </c>
      <c r="R2362" s="122">
        <v>0</v>
      </c>
      <c r="S2362" s="122">
        <v>0</v>
      </c>
      <c r="T2362" s="122">
        <v>0</v>
      </c>
      <c r="U2362" s="122">
        <v>0</v>
      </c>
      <c r="V2362" s="122">
        <v>260000026</v>
      </c>
      <c r="W2362" s="122">
        <v>270000026</v>
      </c>
      <c r="X2362" s="122">
        <v>280000026</v>
      </c>
      <c r="Y2362" s="122">
        <v>300000026</v>
      </c>
      <c r="Z2362" s="122">
        <v>310000026</v>
      </c>
      <c r="AA2362" s="122">
        <v>0</v>
      </c>
      <c r="AB2362" s="122">
        <v>0</v>
      </c>
      <c r="AC2362" s="122">
        <v>0</v>
      </c>
      <c r="AD2362" s="121"/>
    </row>
    <row r="2363" spans="14:30" ht="12" customHeight="1">
      <c r="N2363" s="119" t="s">
        <v>26</v>
      </c>
      <c r="O2363" s="120" t="s">
        <v>1999</v>
      </c>
      <c r="P2363" s="122">
        <v>0</v>
      </c>
      <c r="Q2363" s="122">
        <v>0</v>
      </c>
      <c r="R2363" s="122">
        <v>0</v>
      </c>
      <c r="S2363" s="122">
        <v>0</v>
      </c>
      <c r="T2363" s="122">
        <v>0</v>
      </c>
      <c r="U2363" s="122">
        <v>0</v>
      </c>
      <c r="V2363" s="122">
        <v>260000026</v>
      </c>
      <c r="W2363" s="122">
        <v>270000026</v>
      </c>
      <c r="X2363" s="122">
        <v>280000026</v>
      </c>
      <c r="Y2363" s="122">
        <v>300000026</v>
      </c>
      <c r="Z2363" s="122">
        <v>310000026</v>
      </c>
      <c r="AA2363" s="122">
        <v>0</v>
      </c>
      <c r="AB2363" s="122">
        <v>0</v>
      </c>
      <c r="AC2363" s="122">
        <v>0</v>
      </c>
      <c r="AD2363" s="121"/>
    </row>
    <row r="2364" spans="14:30" ht="12" customHeight="1">
      <c r="N2364" s="119" t="s">
        <v>26</v>
      </c>
      <c r="O2364" s="120" t="s">
        <v>1562</v>
      </c>
      <c r="P2364" s="122">
        <v>0</v>
      </c>
      <c r="Q2364" s="122">
        <v>0</v>
      </c>
      <c r="R2364" s="122">
        <v>0</v>
      </c>
      <c r="S2364" s="122">
        <v>0</v>
      </c>
      <c r="T2364" s="122">
        <v>0</v>
      </c>
      <c r="U2364" s="122">
        <v>0</v>
      </c>
      <c r="V2364" s="122">
        <v>260000026</v>
      </c>
      <c r="W2364" s="122">
        <v>270000026</v>
      </c>
      <c r="X2364" s="122">
        <v>280000026</v>
      </c>
      <c r="Y2364" s="122">
        <v>300000026</v>
      </c>
      <c r="Z2364" s="122">
        <v>310000026</v>
      </c>
      <c r="AA2364" s="122">
        <v>0</v>
      </c>
      <c r="AB2364" s="122">
        <v>0</v>
      </c>
      <c r="AC2364" s="122">
        <v>0</v>
      </c>
      <c r="AD2364" s="121"/>
    </row>
    <row r="2365" spans="14:30" ht="12" customHeight="1">
      <c r="N2365" s="119" t="s">
        <v>26</v>
      </c>
      <c r="O2365" s="120" t="s">
        <v>2611</v>
      </c>
      <c r="P2365" s="122">
        <v>0</v>
      </c>
      <c r="Q2365" s="122">
        <v>0</v>
      </c>
      <c r="R2365" s="122">
        <v>0</v>
      </c>
      <c r="S2365" s="122">
        <v>0</v>
      </c>
      <c r="T2365" s="122">
        <v>0</v>
      </c>
      <c r="U2365" s="122">
        <v>0</v>
      </c>
      <c r="V2365" s="122">
        <v>260000026</v>
      </c>
      <c r="W2365" s="122">
        <v>270000026</v>
      </c>
      <c r="X2365" s="122">
        <v>280000026</v>
      </c>
      <c r="Y2365" s="122">
        <v>300000026</v>
      </c>
      <c r="Z2365" s="122">
        <v>310000026</v>
      </c>
      <c r="AA2365" s="122">
        <v>0</v>
      </c>
      <c r="AB2365" s="122">
        <v>0</v>
      </c>
      <c r="AC2365" s="122">
        <v>0</v>
      </c>
      <c r="AD2365" s="121"/>
    </row>
    <row r="2366" spans="14:30" ht="12" customHeight="1">
      <c r="N2366" s="119" t="s">
        <v>26</v>
      </c>
      <c r="O2366" s="120" t="s">
        <v>2139</v>
      </c>
      <c r="P2366" s="122">
        <v>0</v>
      </c>
      <c r="Q2366" s="122">
        <v>0</v>
      </c>
      <c r="R2366" s="122">
        <v>0</v>
      </c>
      <c r="S2366" s="122">
        <v>0</v>
      </c>
      <c r="T2366" s="122">
        <v>0</v>
      </c>
      <c r="U2366" s="122">
        <v>0</v>
      </c>
      <c r="V2366" s="122">
        <v>260000026</v>
      </c>
      <c r="W2366" s="122">
        <v>270000026</v>
      </c>
      <c r="X2366" s="122">
        <v>280000026</v>
      </c>
      <c r="Y2366" s="122">
        <v>300000026</v>
      </c>
      <c r="Z2366" s="122">
        <v>310000026</v>
      </c>
      <c r="AA2366" s="122">
        <v>0</v>
      </c>
      <c r="AB2366" s="122">
        <v>0</v>
      </c>
      <c r="AC2366" s="122">
        <v>0</v>
      </c>
      <c r="AD2366" s="121"/>
    </row>
    <row r="2367" spans="14:30" ht="12" customHeight="1">
      <c r="N2367" s="119" t="s">
        <v>26</v>
      </c>
      <c r="O2367" s="120" t="s">
        <v>1848</v>
      </c>
      <c r="P2367" s="122">
        <v>120000026</v>
      </c>
      <c r="Q2367" s="122">
        <v>130000026</v>
      </c>
      <c r="R2367" s="122">
        <v>140000026</v>
      </c>
      <c r="S2367" s="122">
        <v>150000026</v>
      </c>
      <c r="T2367" s="122">
        <v>160000026</v>
      </c>
      <c r="U2367" s="122">
        <v>170000026</v>
      </c>
      <c r="V2367" s="122">
        <v>180000026</v>
      </c>
      <c r="W2367" s="122">
        <v>205000026</v>
      </c>
      <c r="X2367" s="122">
        <v>240000026</v>
      </c>
      <c r="Y2367" s="122">
        <v>260000026</v>
      </c>
      <c r="Z2367" s="122">
        <v>290000026</v>
      </c>
      <c r="AA2367" s="122">
        <v>310000026</v>
      </c>
      <c r="AB2367" s="122">
        <v>0</v>
      </c>
      <c r="AC2367" s="122">
        <v>0</v>
      </c>
      <c r="AD2367" s="121"/>
    </row>
    <row r="2368" spans="14:30" ht="12" customHeight="1">
      <c r="N2368" s="119" t="s">
        <v>26</v>
      </c>
      <c r="O2368" s="120" t="s">
        <v>910</v>
      </c>
      <c r="P2368" s="122">
        <v>120000026</v>
      </c>
      <c r="Q2368" s="122">
        <v>130000026</v>
      </c>
      <c r="R2368" s="122">
        <v>140000026</v>
      </c>
      <c r="S2368" s="122">
        <v>150000026</v>
      </c>
      <c r="T2368" s="122">
        <v>160000026</v>
      </c>
      <c r="U2368" s="122">
        <v>170000026</v>
      </c>
      <c r="V2368" s="122">
        <v>180000026</v>
      </c>
      <c r="W2368" s="122">
        <v>205000026</v>
      </c>
      <c r="X2368" s="122">
        <v>240000026</v>
      </c>
      <c r="Y2368" s="122">
        <v>260000026</v>
      </c>
      <c r="Z2368" s="122">
        <v>290000026</v>
      </c>
      <c r="AA2368" s="122">
        <v>310000026</v>
      </c>
      <c r="AB2368" s="122">
        <v>0</v>
      </c>
      <c r="AC2368" s="122">
        <v>0</v>
      </c>
      <c r="AD2368" s="121"/>
    </row>
    <row r="2369" spans="14:30" ht="12" customHeight="1">
      <c r="N2369" s="119" t="s">
        <v>26</v>
      </c>
      <c r="O2369" s="120" t="s">
        <v>609</v>
      </c>
      <c r="P2369" s="122">
        <v>110000026</v>
      </c>
      <c r="Q2369" s="122">
        <v>115000026</v>
      </c>
      <c r="R2369" s="122">
        <v>120000026</v>
      </c>
      <c r="S2369" s="122">
        <v>125000026</v>
      </c>
      <c r="T2369" s="122">
        <v>130000026</v>
      </c>
      <c r="U2369" s="122">
        <v>0</v>
      </c>
      <c r="V2369" s="122">
        <v>0</v>
      </c>
      <c r="W2369" s="122">
        <v>0</v>
      </c>
      <c r="X2369" s="122">
        <v>0</v>
      </c>
      <c r="Y2369" s="122">
        <v>0</v>
      </c>
      <c r="Z2369" s="122">
        <v>0</v>
      </c>
      <c r="AA2369" s="122">
        <v>0</v>
      </c>
      <c r="AB2369" s="122">
        <v>0</v>
      </c>
      <c r="AC2369" s="122">
        <v>0</v>
      </c>
      <c r="AD2369" s="121"/>
    </row>
    <row r="2370" spans="14:30" ht="12" customHeight="1">
      <c r="N2370" s="119" t="s">
        <v>26</v>
      </c>
      <c r="O2370" s="120" t="s">
        <v>830</v>
      </c>
      <c r="P2370" s="122">
        <v>105000026</v>
      </c>
      <c r="Q2370" s="122">
        <v>110000026</v>
      </c>
      <c r="R2370" s="122">
        <v>115000026</v>
      </c>
      <c r="S2370" s="122">
        <v>120000026</v>
      </c>
      <c r="T2370" s="122">
        <v>135000026</v>
      </c>
      <c r="U2370" s="122">
        <v>165000026</v>
      </c>
      <c r="V2370" s="122">
        <v>195000026</v>
      </c>
      <c r="W2370" s="122">
        <v>0</v>
      </c>
      <c r="X2370" s="122">
        <v>0</v>
      </c>
      <c r="Y2370" s="122">
        <v>0</v>
      </c>
      <c r="Z2370" s="122">
        <v>0</v>
      </c>
      <c r="AA2370" s="122">
        <v>0</v>
      </c>
      <c r="AB2370" s="122">
        <v>0</v>
      </c>
      <c r="AC2370" s="122">
        <v>0</v>
      </c>
      <c r="AD2370" s="121"/>
    </row>
    <row r="2371" spans="14:30" ht="12" customHeight="1">
      <c r="N2371" s="119" t="s">
        <v>26</v>
      </c>
      <c r="O2371" s="120" t="s">
        <v>1809</v>
      </c>
      <c r="P2371" s="122">
        <v>120000026</v>
      </c>
      <c r="Q2371" s="122">
        <v>130000026</v>
      </c>
      <c r="R2371" s="122">
        <v>140000026</v>
      </c>
      <c r="S2371" s="122">
        <v>150000026</v>
      </c>
      <c r="T2371" s="122">
        <v>160000026</v>
      </c>
      <c r="U2371" s="122">
        <v>170000026</v>
      </c>
      <c r="V2371" s="122">
        <v>180000026</v>
      </c>
      <c r="W2371" s="122">
        <v>205000026</v>
      </c>
      <c r="X2371" s="122">
        <v>240000026</v>
      </c>
      <c r="Y2371" s="122">
        <v>260000026</v>
      </c>
      <c r="Z2371" s="122">
        <v>290000026</v>
      </c>
      <c r="AA2371" s="122">
        <v>310000026</v>
      </c>
      <c r="AB2371" s="122">
        <v>0</v>
      </c>
      <c r="AC2371" s="122">
        <v>0</v>
      </c>
      <c r="AD2371" s="121"/>
    </row>
    <row r="2372" spans="14:30" ht="12" customHeight="1">
      <c r="N2372" s="119" t="s">
        <v>26</v>
      </c>
      <c r="O2372" s="120" t="s">
        <v>432</v>
      </c>
      <c r="P2372" s="122">
        <v>120000026</v>
      </c>
      <c r="Q2372" s="122">
        <v>130000026</v>
      </c>
      <c r="R2372" s="122">
        <v>140000026</v>
      </c>
      <c r="S2372" s="122">
        <v>150000026</v>
      </c>
      <c r="T2372" s="122">
        <v>160000026</v>
      </c>
      <c r="U2372" s="122">
        <v>170000026</v>
      </c>
      <c r="V2372" s="122">
        <v>180000026</v>
      </c>
      <c r="W2372" s="122">
        <v>205000026</v>
      </c>
      <c r="X2372" s="122">
        <v>240000026</v>
      </c>
      <c r="Y2372" s="122">
        <v>260000026</v>
      </c>
      <c r="Z2372" s="122">
        <v>290000026</v>
      </c>
      <c r="AA2372" s="122">
        <v>310000026</v>
      </c>
      <c r="AB2372" s="122">
        <v>0</v>
      </c>
      <c r="AC2372" s="122">
        <v>0</v>
      </c>
      <c r="AD2372" s="121"/>
    </row>
    <row r="2373" spans="14:30" ht="12" customHeight="1">
      <c r="N2373" s="119" t="s">
        <v>26</v>
      </c>
      <c r="O2373" s="120" t="s">
        <v>2487</v>
      </c>
      <c r="P2373" s="122">
        <v>120000026</v>
      </c>
      <c r="Q2373" s="122">
        <v>130000026</v>
      </c>
      <c r="R2373" s="122">
        <v>140000026</v>
      </c>
      <c r="S2373" s="122">
        <v>150000026</v>
      </c>
      <c r="T2373" s="122">
        <v>160000026</v>
      </c>
      <c r="U2373" s="122">
        <v>170000026</v>
      </c>
      <c r="V2373" s="122">
        <v>180000026</v>
      </c>
      <c r="W2373" s="122">
        <v>205000026</v>
      </c>
      <c r="X2373" s="122">
        <v>240000026</v>
      </c>
      <c r="Y2373" s="122">
        <v>260000026</v>
      </c>
      <c r="Z2373" s="122">
        <v>290000026</v>
      </c>
      <c r="AA2373" s="122">
        <v>310000026</v>
      </c>
      <c r="AB2373" s="122">
        <v>0</v>
      </c>
      <c r="AC2373" s="122">
        <v>0</v>
      </c>
      <c r="AD2373" s="121"/>
    </row>
    <row r="2374" spans="14:30" ht="12" customHeight="1">
      <c r="N2374" s="119" t="s">
        <v>26</v>
      </c>
      <c r="O2374" s="120" t="s">
        <v>1026</v>
      </c>
      <c r="P2374" s="122">
        <v>115000026</v>
      </c>
      <c r="Q2374" s="122">
        <v>125000026</v>
      </c>
      <c r="R2374" s="122">
        <v>135000026</v>
      </c>
      <c r="S2374" s="122">
        <v>145000026</v>
      </c>
      <c r="T2374" s="122">
        <v>155000026</v>
      </c>
      <c r="U2374" s="122">
        <v>165000026</v>
      </c>
      <c r="V2374" s="122">
        <v>175000026</v>
      </c>
      <c r="W2374" s="122">
        <v>200000026</v>
      </c>
      <c r="X2374" s="122">
        <v>235000026</v>
      </c>
      <c r="Y2374" s="122">
        <v>255000026</v>
      </c>
      <c r="Z2374" s="122">
        <v>285000026</v>
      </c>
      <c r="AA2374" s="122">
        <v>305000026</v>
      </c>
      <c r="AB2374" s="122">
        <v>0</v>
      </c>
      <c r="AC2374" s="122">
        <v>0</v>
      </c>
      <c r="AD2374" s="121"/>
    </row>
    <row r="2375" spans="14:30" ht="12" customHeight="1">
      <c r="N2375" s="119" t="s">
        <v>26</v>
      </c>
      <c r="O2375" s="120" t="s">
        <v>2026</v>
      </c>
      <c r="P2375" s="122">
        <v>120000026</v>
      </c>
      <c r="Q2375" s="122">
        <v>130000026</v>
      </c>
      <c r="R2375" s="122">
        <v>140000026</v>
      </c>
      <c r="S2375" s="122">
        <v>150000026</v>
      </c>
      <c r="T2375" s="122">
        <v>160000026</v>
      </c>
      <c r="U2375" s="122">
        <v>170000026</v>
      </c>
      <c r="V2375" s="122">
        <v>180000026</v>
      </c>
      <c r="W2375" s="122">
        <v>205000026</v>
      </c>
      <c r="X2375" s="122">
        <v>240000026</v>
      </c>
      <c r="Y2375" s="122">
        <v>260000026</v>
      </c>
      <c r="Z2375" s="122">
        <v>290000026</v>
      </c>
      <c r="AA2375" s="122">
        <v>310000026</v>
      </c>
      <c r="AB2375" s="122">
        <v>0</v>
      </c>
      <c r="AC2375" s="122">
        <v>0</v>
      </c>
      <c r="AD2375" s="121"/>
    </row>
    <row r="2376" spans="14:30" ht="12" customHeight="1">
      <c r="N2376" s="119" t="s">
        <v>26</v>
      </c>
      <c r="O2376" s="120" t="s">
        <v>1954</v>
      </c>
      <c r="P2376" s="122">
        <v>0</v>
      </c>
      <c r="Q2376" s="122">
        <v>0</v>
      </c>
      <c r="R2376" s="122">
        <v>0</v>
      </c>
      <c r="S2376" s="122">
        <v>0</v>
      </c>
      <c r="T2376" s="122">
        <v>0</v>
      </c>
      <c r="U2376" s="122">
        <v>0</v>
      </c>
      <c r="V2376" s="122">
        <v>0</v>
      </c>
      <c r="W2376" s="122">
        <v>245000026</v>
      </c>
      <c r="X2376" s="122">
        <v>285000026</v>
      </c>
      <c r="Y2376" s="122">
        <v>295000026</v>
      </c>
      <c r="Z2376" s="122">
        <v>320000026</v>
      </c>
      <c r="AA2376" s="122">
        <v>350000026</v>
      </c>
      <c r="AB2376" s="122">
        <v>400000026</v>
      </c>
      <c r="AC2376" s="122">
        <v>490000026</v>
      </c>
      <c r="AD2376" s="121"/>
    </row>
    <row r="2377" spans="14:30" ht="12" customHeight="1">
      <c r="N2377" s="119" t="s">
        <v>26</v>
      </c>
      <c r="O2377" s="120" t="s">
        <v>2416</v>
      </c>
      <c r="P2377" s="122">
        <v>110000026</v>
      </c>
      <c r="Q2377" s="122">
        <v>115000026</v>
      </c>
      <c r="R2377" s="122">
        <v>120000026</v>
      </c>
      <c r="S2377" s="122">
        <v>125000026</v>
      </c>
      <c r="T2377" s="122">
        <v>130000026</v>
      </c>
      <c r="U2377" s="122">
        <v>0</v>
      </c>
      <c r="V2377" s="122">
        <v>0</v>
      </c>
      <c r="W2377" s="122">
        <v>0</v>
      </c>
      <c r="X2377" s="122">
        <v>0</v>
      </c>
      <c r="Y2377" s="122">
        <v>0</v>
      </c>
      <c r="Z2377" s="122">
        <v>0</v>
      </c>
      <c r="AA2377" s="122">
        <v>0</v>
      </c>
      <c r="AB2377" s="122">
        <v>0</v>
      </c>
      <c r="AC2377" s="122">
        <v>0</v>
      </c>
      <c r="AD2377" s="121"/>
    </row>
    <row r="2378" spans="14:30" ht="12" customHeight="1">
      <c r="N2378" s="119" t="s">
        <v>26</v>
      </c>
      <c r="O2378" s="120" t="s">
        <v>2488</v>
      </c>
      <c r="P2378" s="122">
        <v>120000026</v>
      </c>
      <c r="Q2378" s="122">
        <v>130000026</v>
      </c>
      <c r="R2378" s="122">
        <v>140000026</v>
      </c>
      <c r="S2378" s="122">
        <v>150000026</v>
      </c>
      <c r="T2378" s="122">
        <v>160000026</v>
      </c>
      <c r="U2378" s="122">
        <v>170000026</v>
      </c>
      <c r="V2378" s="122">
        <v>180000026</v>
      </c>
      <c r="W2378" s="122">
        <v>205000026</v>
      </c>
      <c r="X2378" s="122">
        <v>240000026</v>
      </c>
      <c r="Y2378" s="122">
        <v>260000026</v>
      </c>
      <c r="Z2378" s="122">
        <v>290000026</v>
      </c>
      <c r="AA2378" s="122">
        <v>310000026</v>
      </c>
      <c r="AB2378" s="122">
        <v>0</v>
      </c>
      <c r="AC2378" s="122">
        <v>0</v>
      </c>
      <c r="AD2378" s="121"/>
    </row>
    <row r="2379" spans="14:30" ht="12" customHeight="1">
      <c r="N2379" s="119" t="s">
        <v>26</v>
      </c>
      <c r="O2379" s="120" t="s">
        <v>2462</v>
      </c>
      <c r="P2379" s="122">
        <v>110000026</v>
      </c>
      <c r="Q2379" s="122">
        <v>115000026</v>
      </c>
      <c r="R2379" s="122">
        <v>0</v>
      </c>
      <c r="S2379" s="122">
        <v>0</v>
      </c>
      <c r="T2379" s="122">
        <v>0</v>
      </c>
      <c r="U2379" s="122">
        <v>0</v>
      </c>
      <c r="V2379" s="122">
        <v>0</v>
      </c>
      <c r="W2379" s="122">
        <v>0</v>
      </c>
      <c r="X2379" s="122">
        <v>0</v>
      </c>
      <c r="Y2379" s="122">
        <v>0</v>
      </c>
      <c r="Z2379" s="122">
        <v>0</v>
      </c>
      <c r="AA2379" s="122">
        <v>0</v>
      </c>
      <c r="AB2379" s="122">
        <v>0</v>
      </c>
      <c r="AC2379" s="122">
        <v>0</v>
      </c>
      <c r="AD2379" s="121"/>
    </row>
    <row r="2380" spans="14:30" ht="12" customHeight="1">
      <c r="N2380" s="119" t="s">
        <v>26</v>
      </c>
      <c r="O2380" s="120" t="s">
        <v>795</v>
      </c>
      <c r="P2380" s="122">
        <v>110000026</v>
      </c>
      <c r="Q2380" s="122">
        <v>115000026</v>
      </c>
      <c r="R2380" s="122">
        <v>120000026</v>
      </c>
      <c r="S2380" s="122">
        <v>125000026</v>
      </c>
      <c r="T2380" s="122">
        <v>130000026</v>
      </c>
      <c r="U2380" s="122">
        <v>0</v>
      </c>
      <c r="V2380" s="122">
        <v>0</v>
      </c>
      <c r="W2380" s="122">
        <v>0</v>
      </c>
      <c r="X2380" s="122">
        <v>0</v>
      </c>
      <c r="Y2380" s="122">
        <v>0</v>
      </c>
      <c r="Z2380" s="122">
        <v>0</v>
      </c>
      <c r="AA2380" s="122">
        <v>0</v>
      </c>
      <c r="AB2380" s="122">
        <v>0</v>
      </c>
      <c r="AC2380" s="122">
        <v>0</v>
      </c>
      <c r="AD2380" s="121"/>
    </row>
    <row r="2381" spans="14:30" ht="12" customHeight="1">
      <c r="N2381" s="119" t="s">
        <v>26</v>
      </c>
      <c r="O2381" s="120" t="s">
        <v>2381</v>
      </c>
      <c r="P2381" s="122">
        <v>105000026</v>
      </c>
      <c r="Q2381" s="122">
        <v>110000026</v>
      </c>
      <c r="R2381" s="122">
        <v>115000026</v>
      </c>
      <c r="S2381" s="122">
        <v>120000026</v>
      </c>
      <c r="T2381" s="122">
        <v>125000026</v>
      </c>
      <c r="U2381" s="122">
        <v>0</v>
      </c>
      <c r="V2381" s="122">
        <v>0</v>
      </c>
      <c r="W2381" s="122">
        <v>0</v>
      </c>
      <c r="X2381" s="122">
        <v>0</v>
      </c>
      <c r="Y2381" s="122">
        <v>0</v>
      </c>
      <c r="Z2381" s="122">
        <v>0</v>
      </c>
      <c r="AA2381" s="122">
        <v>0</v>
      </c>
      <c r="AB2381" s="122">
        <v>0</v>
      </c>
      <c r="AC2381" s="122">
        <v>0</v>
      </c>
      <c r="AD2381" s="121"/>
    </row>
    <row r="2382" spans="14:30" ht="12" customHeight="1">
      <c r="N2382" s="119" t="s">
        <v>26</v>
      </c>
      <c r="O2382" s="120" t="s">
        <v>1350</v>
      </c>
      <c r="P2382" s="122">
        <v>120000026</v>
      </c>
      <c r="Q2382" s="122">
        <v>130000026</v>
      </c>
      <c r="R2382" s="122">
        <v>140000026</v>
      </c>
      <c r="S2382" s="122">
        <v>150000026</v>
      </c>
      <c r="T2382" s="122">
        <v>160000026</v>
      </c>
      <c r="U2382" s="122">
        <v>170000026</v>
      </c>
      <c r="V2382" s="122">
        <v>180000026</v>
      </c>
      <c r="W2382" s="122">
        <v>205000026</v>
      </c>
      <c r="X2382" s="122">
        <v>240000026</v>
      </c>
      <c r="Y2382" s="122">
        <v>260000026</v>
      </c>
      <c r="Z2382" s="122">
        <v>290000026</v>
      </c>
      <c r="AA2382" s="122">
        <v>310000026</v>
      </c>
      <c r="AB2382" s="122">
        <v>0</v>
      </c>
      <c r="AC2382" s="122">
        <v>0</v>
      </c>
      <c r="AD2382" s="121"/>
    </row>
    <row r="2383" spans="14:30" ht="12" customHeight="1">
      <c r="N2383" s="119" t="s">
        <v>26</v>
      </c>
      <c r="O2383" s="120" t="s">
        <v>1351</v>
      </c>
      <c r="P2383" s="122">
        <v>0</v>
      </c>
      <c r="Q2383" s="122">
        <v>65000026</v>
      </c>
      <c r="R2383" s="122">
        <v>70000026</v>
      </c>
      <c r="S2383" s="122">
        <v>75000026</v>
      </c>
      <c r="T2383" s="122">
        <v>80000026</v>
      </c>
      <c r="U2383" s="122">
        <v>85000026</v>
      </c>
      <c r="V2383" s="122">
        <v>0</v>
      </c>
      <c r="W2383" s="122">
        <v>0</v>
      </c>
      <c r="X2383" s="122">
        <v>0</v>
      </c>
      <c r="Y2383" s="122">
        <v>0</v>
      </c>
      <c r="Z2383" s="122">
        <v>0</v>
      </c>
      <c r="AA2383" s="122">
        <v>0</v>
      </c>
      <c r="AB2383" s="122">
        <v>0</v>
      </c>
      <c r="AC2383" s="122">
        <v>0</v>
      </c>
      <c r="AD2383" s="121"/>
    </row>
    <row r="2384" spans="14:30" ht="12" customHeight="1">
      <c r="N2384" s="119" t="s">
        <v>26</v>
      </c>
      <c r="O2384" s="120" t="s">
        <v>1352</v>
      </c>
      <c r="P2384" s="122">
        <v>0</v>
      </c>
      <c r="Q2384" s="122">
        <v>65000026</v>
      </c>
      <c r="R2384" s="122">
        <v>70000026</v>
      </c>
      <c r="S2384" s="122">
        <v>75000026</v>
      </c>
      <c r="T2384" s="122">
        <v>80000026</v>
      </c>
      <c r="U2384" s="122">
        <v>85000026</v>
      </c>
      <c r="V2384" s="122">
        <v>0</v>
      </c>
      <c r="W2384" s="122">
        <v>0</v>
      </c>
      <c r="X2384" s="122">
        <v>0</v>
      </c>
      <c r="Y2384" s="122">
        <v>0</v>
      </c>
      <c r="Z2384" s="122">
        <v>0</v>
      </c>
      <c r="AA2384" s="122">
        <v>0</v>
      </c>
      <c r="AB2384" s="122">
        <v>0</v>
      </c>
      <c r="AC2384" s="122">
        <v>0</v>
      </c>
      <c r="AD2384" s="121"/>
    </row>
    <row r="2385" spans="14:30" ht="12" customHeight="1">
      <c r="N2385" s="119" t="s">
        <v>26</v>
      </c>
      <c r="O2385" s="120" t="s">
        <v>234</v>
      </c>
      <c r="P2385" s="122">
        <v>0</v>
      </c>
      <c r="Q2385" s="122">
        <v>65000026</v>
      </c>
      <c r="R2385" s="122">
        <v>70000026</v>
      </c>
      <c r="S2385" s="122">
        <v>75000026</v>
      </c>
      <c r="T2385" s="122">
        <v>80000026</v>
      </c>
      <c r="U2385" s="122">
        <v>85000026</v>
      </c>
      <c r="V2385" s="122">
        <v>0</v>
      </c>
      <c r="W2385" s="122">
        <v>0</v>
      </c>
      <c r="X2385" s="122">
        <v>0</v>
      </c>
      <c r="Y2385" s="122">
        <v>0</v>
      </c>
      <c r="Z2385" s="122">
        <v>0</v>
      </c>
      <c r="AA2385" s="122">
        <v>0</v>
      </c>
      <c r="AB2385" s="122">
        <v>0</v>
      </c>
      <c r="AC2385" s="122">
        <v>0</v>
      </c>
      <c r="AD2385" s="121"/>
    </row>
    <row r="2386" spans="14:30" ht="12" customHeight="1">
      <c r="N2386" s="119" t="s">
        <v>26</v>
      </c>
      <c r="O2386" s="120" t="s">
        <v>235</v>
      </c>
      <c r="P2386" s="122">
        <v>0</v>
      </c>
      <c r="Q2386" s="122">
        <v>75000026</v>
      </c>
      <c r="R2386" s="122">
        <v>80000026</v>
      </c>
      <c r="S2386" s="122">
        <v>85000026</v>
      </c>
      <c r="T2386" s="122">
        <v>90000026</v>
      </c>
      <c r="U2386" s="122">
        <v>95000026</v>
      </c>
      <c r="V2386" s="122">
        <v>0</v>
      </c>
      <c r="W2386" s="122">
        <v>0</v>
      </c>
      <c r="X2386" s="122">
        <v>0</v>
      </c>
      <c r="Y2386" s="122">
        <v>0</v>
      </c>
      <c r="Z2386" s="122">
        <v>0</v>
      </c>
      <c r="AA2386" s="122">
        <v>0</v>
      </c>
      <c r="AB2386" s="122">
        <v>0</v>
      </c>
      <c r="AC2386" s="122">
        <v>0</v>
      </c>
      <c r="AD2386" s="121"/>
    </row>
    <row r="2387" spans="14:30" ht="12" customHeight="1">
      <c r="N2387" s="119" t="s">
        <v>26</v>
      </c>
      <c r="O2387" s="120" t="s">
        <v>236</v>
      </c>
      <c r="P2387" s="122">
        <v>0</v>
      </c>
      <c r="Q2387" s="122">
        <v>70000026</v>
      </c>
      <c r="R2387" s="122">
        <v>80000026</v>
      </c>
      <c r="S2387" s="122">
        <v>90000026</v>
      </c>
      <c r="T2387" s="122">
        <v>95000026</v>
      </c>
      <c r="U2387" s="122">
        <v>100000026</v>
      </c>
      <c r="V2387" s="122">
        <v>0</v>
      </c>
      <c r="W2387" s="122">
        <v>0</v>
      </c>
      <c r="X2387" s="122">
        <v>0</v>
      </c>
      <c r="Y2387" s="122">
        <v>0</v>
      </c>
      <c r="Z2387" s="122">
        <v>0</v>
      </c>
      <c r="AA2387" s="122">
        <v>0</v>
      </c>
      <c r="AB2387" s="122">
        <v>0</v>
      </c>
      <c r="AC2387" s="122">
        <v>0</v>
      </c>
      <c r="AD2387" s="121"/>
    </row>
    <row r="2388" spans="14:30" ht="12" customHeight="1">
      <c r="N2388" s="119" t="s">
        <v>26</v>
      </c>
      <c r="O2388" s="120" t="s">
        <v>1027</v>
      </c>
      <c r="P2388" s="122">
        <v>0</v>
      </c>
      <c r="Q2388" s="122">
        <v>70000026</v>
      </c>
      <c r="R2388" s="122">
        <v>75000026</v>
      </c>
      <c r="S2388" s="122">
        <v>80000026</v>
      </c>
      <c r="T2388" s="122">
        <v>85000026</v>
      </c>
      <c r="U2388" s="122">
        <v>90000026</v>
      </c>
      <c r="V2388" s="122">
        <v>0</v>
      </c>
      <c r="W2388" s="122">
        <v>0</v>
      </c>
      <c r="X2388" s="122">
        <v>0</v>
      </c>
      <c r="Y2388" s="122">
        <v>0</v>
      </c>
      <c r="Z2388" s="122">
        <v>0</v>
      </c>
      <c r="AA2388" s="122">
        <v>0</v>
      </c>
      <c r="AB2388" s="122">
        <v>0</v>
      </c>
      <c r="AC2388" s="122">
        <v>0</v>
      </c>
      <c r="AD2388" s="121"/>
    </row>
    <row r="2389" spans="14:30" ht="12" customHeight="1">
      <c r="N2389" s="119" t="s">
        <v>26</v>
      </c>
      <c r="O2389" s="120" t="s">
        <v>1239</v>
      </c>
      <c r="P2389" s="122">
        <v>0</v>
      </c>
      <c r="Q2389" s="122">
        <v>70000026</v>
      </c>
      <c r="R2389" s="122">
        <v>75000026</v>
      </c>
      <c r="S2389" s="122">
        <v>80000026</v>
      </c>
      <c r="T2389" s="122">
        <v>85000026</v>
      </c>
      <c r="U2389" s="122">
        <v>90000026</v>
      </c>
      <c r="V2389" s="122">
        <v>0</v>
      </c>
      <c r="W2389" s="122">
        <v>0</v>
      </c>
      <c r="X2389" s="122">
        <v>0</v>
      </c>
      <c r="Y2389" s="122">
        <v>0</v>
      </c>
      <c r="Z2389" s="122">
        <v>0</v>
      </c>
      <c r="AA2389" s="122">
        <v>0</v>
      </c>
      <c r="AB2389" s="122">
        <v>0</v>
      </c>
      <c r="AC2389" s="122">
        <v>0</v>
      </c>
      <c r="AD2389" s="121"/>
    </row>
    <row r="2390" spans="14:30" ht="12" customHeight="1">
      <c r="N2390" s="119" t="s">
        <v>26</v>
      </c>
      <c r="O2390" s="120" t="s">
        <v>1353</v>
      </c>
      <c r="P2390" s="122">
        <v>0</v>
      </c>
      <c r="Q2390" s="122">
        <v>0</v>
      </c>
      <c r="R2390" s="122">
        <v>80000026</v>
      </c>
      <c r="S2390" s="122">
        <v>85000026</v>
      </c>
      <c r="T2390" s="122">
        <v>90000026</v>
      </c>
      <c r="U2390" s="122">
        <v>95000026</v>
      </c>
      <c r="V2390" s="122">
        <v>0</v>
      </c>
      <c r="W2390" s="122">
        <v>0</v>
      </c>
      <c r="X2390" s="122">
        <v>0</v>
      </c>
      <c r="Y2390" s="122">
        <v>0</v>
      </c>
      <c r="Z2390" s="122">
        <v>0</v>
      </c>
      <c r="AA2390" s="122">
        <v>0</v>
      </c>
      <c r="AB2390" s="122">
        <v>0</v>
      </c>
      <c r="AC2390" s="122">
        <v>0</v>
      </c>
      <c r="AD2390" s="121"/>
    </row>
    <row r="2391" spans="14:30" ht="12" customHeight="1">
      <c r="N2391" s="119" t="s">
        <v>26</v>
      </c>
      <c r="O2391" s="120" t="s">
        <v>1931</v>
      </c>
      <c r="P2391" s="122">
        <v>1100000026</v>
      </c>
      <c r="Q2391" s="122">
        <v>1150000026</v>
      </c>
      <c r="R2391" s="122">
        <v>1200000026</v>
      </c>
      <c r="S2391" s="122">
        <v>1250000026</v>
      </c>
      <c r="T2391" s="122">
        <v>1300000026</v>
      </c>
      <c r="U2391" s="122">
        <v>0</v>
      </c>
      <c r="V2391" s="122">
        <v>0</v>
      </c>
      <c r="W2391" s="122">
        <v>0</v>
      </c>
      <c r="X2391" s="122">
        <v>0</v>
      </c>
      <c r="Y2391" s="122">
        <v>0</v>
      </c>
      <c r="Z2391" s="122">
        <v>1600000026</v>
      </c>
      <c r="AA2391" s="122">
        <v>1750000026</v>
      </c>
      <c r="AB2391" s="122">
        <v>0</v>
      </c>
      <c r="AC2391" s="122">
        <v>0</v>
      </c>
      <c r="AD2391" s="121"/>
    </row>
    <row r="2392" spans="14:30" ht="12" customHeight="1">
      <c r="N2392" s="119" t="s">
        <v>26</v>
      </c>
      <c r="O2392" s="120" t="s">
        <v>739</v>
      </c>
      <c r="P2392" s="122">
        <v>220000026</v>
      </c>
      <c r="Q2392" s="122">
        <v>240000026</v>
      </c>
      <c r="R2392" s="122">
        <v>255000026</v>
      </c>
      <c r="S2392" s="122">
        <v>270000026</v>
      </c>
      <c r="T2392" s="122">
        <v>280000026</v>
      </c>
      <c r="U2392" s="122">
        <v>290000026</v>
      </c>
      <c r="V2392" s="122">
        <v>300000026</v>
      </c>
      <c r="W2392" s="122">
        <v>320000026</v>
      </c>
      <c r="X2392" s="122">
        <v>325000026</v>
      </c>
      <c r="Y2392" s="122">
        <v>380000026</v>
      </c>
      <c r="Z2392" s="122">
        <v>400000026</v>
      </c>
      <c r="AA2392" s="122">
        <v>0</v>
      </c>
      <c r="AB2392" s="122">
        <v>0</v>
      </c>
      <c r="AC2392" s="122">
        <v>0</v>
      </c>
      <c r="AD2392" s="121"/>
    </row>
    <row r="2393" spans="14:30" ht="12" customHeight="1">
      <c r="N2393" s="119" t="s">
        <v>26</v>
      </c>
      <c r="O2393" s="120" t="s">
        <v>1563</v>
      </c>
      <c r="P2393" s="122">
        <v>0</v>
      </c>
      <c r="Q2393" s="122">
        <v>0</v>
      </c>
      <c r="R2393" s="122">
        <v>0</v>
      </c>
      <c r="S2393" s="122">
        <v>0</v>
      </c>
      <c r="T2393" s="122">
        <v>325000026</v>
      </c>
      <c r="U2393" s="122">
        <v>350000026</v>
      </c>
      <c r="V2393" s="122">
        <v>375000026</v>
      </c>
      <c r="W2393" s="122">
        <v>390000026</v>
      </c>
      <c r="X2393" s="122">
        <v>415000026</v>
      </c>
      <c r="Y2393" s="122">
        <v>335000026</v>
      </c>
      <c r="Z2393" s="122">
        <v>465000026</v>
      </c>
      <c r="AA2393" s="122">
        <v>0</v>
      </c>
      <c r="AB2393" s="122">
        <v>0</v>
      </c>
      <c r="AC2393" s="122">
        <v>0</v>
      </c>
      <c r="AD2393" s="121"/>
    </row>
    <row r="2394" spans="14:30" ht="12" customHeight="1">
      <c r="N2394" s="119" t="s">
        <v>26</v>
      </c>
      <c r="O2394" s="120" t="s">
        <v>1489</v>
      </c>
      <c r="P2394" s="122">
        <v>0</v>
      </c>
      <c r="Q2394" s="122">
        <v>0</v>
      </c>
      <c r="R2394" s="122">
        <v>0</v>
      </c>
      <c r="S2394" s="122">
        <v>0</v>
      </c>
      <c r="T2394" s="122">
        <v>0</v>
      </c>
      <c r="U2394" s="122">
        <v>0</v>
      </c>
      <c r="V2394" s="122">
        <v>0</v>
      </c>
      <c r="W2394" s="122">
        <v>0</v>
      </c>
      <c r="X2394" s="122">
        <v>405000026</v>
      </c>
      <c r="Y2394" s="122">
        <v>435000026</v>
      </c>
      <c r="Z2394" s="122">
        <v>460000026</v>
      </c>
      <c r="AA2394" s="122">
        <v>480000026</v>
      </c>
      <c r="AB2394" s="122">
        <v>0</v>
      </c>
      <c r="AC2394" s="122">
        <v>0</v>
      </c>
      <c r="AD2394" s="121"/>
    </row>
    <row r="2395" spans="14:30" ht="12" customHeight="1">
      <c r="N2395" s="119" t="s">
        <v>26</v>
      </c>
      <c r="O2395" s="120" t="s">
        <v>1490</v>
      </c>
      <c r="P2395" s="122">
        <v>0</v>
      </c>
      <c r="Q2395" s="122">
        <v>0</v>
      </c>
      <c r="R2395" s="122">
        <v>0</v>
      </c>
      <c r="S2395" s="122">
        <v>0</v>
      </c>
      <c r="T2395" s="122">
        <v>0</v>
      </c>
      <c r="U2395" s="122">
        <v>0</v>
      </c>
      <c r="V2395" s="122">
        <v>0</v>
      </c>
      <c r="W2395" s="122">
        <v>315000026</v>
      </c>
      <c r="X2395" s="122">
        <v>335000026</v>
      </c>
      <c r="Y2395" s="122">
        <v>350000026</v>
      </c>
      <c r="Z2395" s="122">
        <v>390000026</v>
      </c>
      <c r="AA2395" s="122">
        <v>0</v>
      </c>
      <c r="AB2395" s="122">
        <v>0</v>
      </c>
      <c r="AC2395" s="122">
        <v>0</v>
      </c>
      <c r="AD2395" s="121"/>
    </row>
    <row r="2396" spans="14:30" ht="12" customHeight="1">
      <c r="N2396" s="119" t="s">
        <v>26</v>
      </c>
      <c r="O2396" s="120" t="s">
        <v>1738</v>
      </c>
      <c r="P2396" s="122">
        <v>0</v>
      </c>
      <c r="Q2396" s="122">
        <v>0</v>
      </c>
      <c r="R2396" s="122">
        <v>0</v>
      </c>
      <c r="S2396" s="122">
        <v>290000026</v>
      </c>
      <c r="T2396" s="122">
        <v>320000026</v>
      </c>
      <c r="U2396" s="122">
        <v>335000026</v>
      </c>
      <c r="V2396" s="122">
        <v>375000026</v>
      </c>
      <c r="W2396" s="122">
        <v>390000026</v>
      </c>
      <c r="X2396" s="122">
        <v>405000026</v>
      </c>
      <c r="Y2396" s="122">
        <v>420000026</v>
      </c>
      <c r="Z2396" s="122">
        <v>435000026</v>
      </c>
      <c r="AA2396" s="122">
        <v>0</v>
      </c>
      <c r="AB2396" s="122">
        <v>0</v>
      </c>
      <c r="AC2396" s="122">
        <v>0</v>
      </c>
      <c r="AD2396" s="121"/>
    </row>
    <row r="2397" spans="14:30" ht="12" customHeight="1">
      <c r="N2397" s="119" t="s">
        <v>26</v>
      </c>
      <c r="O2397" s="120" t="s">
        <v>1960</v>
      </c>
      <c r="P2397" s="122">
        <v>0</v>
      </c>
      <c r="Q2397" s="122">
        <v>0</v>
      </c>
      <c r="R2397" s="122">
        <v>0</v>
      </c>
      <c r="S2397" s="122">
        <v>0</v>
      </c>
      <c r="T2397" s="122">
        <v>0</v>
      </c>
      <c r="U2397" s="122">
        <v>350000026</v>
      </c>
      <c r="V2397" s="122">
        <v>380000026</v>
      </c>
      <c r="W2397" s="122">
        <v>395000026</v>
      </c>
      <c r="X2397" s="122">
        <v>425000026</v>
      </c>
      <c r="Y2397" s="122">
        <v>485000026</v>
      </c>
      <c r="Z2397" s="122">
        <v>505000026</v>
      </c>
      <c r="AA2397" s="122">
        <v>525000026</v>
      </c>
      <c r="AB2397" s="122">
        <v>0</v>
      </c>
      <c r="AC2397" s="122">
        <v>0</v>
      </c>
      <c r="AD2397" s="121"/>
    </row>
    <row r="2398" spans="14:30" ht="12" customHeight="1">
      <c r="N2398" s="119" t="s">
        <v>26</v>
      </c>
      <c r="O2398" s="120" t="s">
        <v>1960</v>
      </c>
      <c r="P2398" s="122">
        <v>0</v>
      </c>
      <c r="Q2398" s="122">
        <v>0</v>
      </c>
      <c r="R2398" s="122">
        <v>0</v>
      </c>
      <c r="S2398" s="122">
        <v>0</v>
      </c>
      <c r="T2398" s="122">
        <v>0</v>
      </c>
      <c r="U2398" s="122">
        <v>0</v>
      </c>
      <c r="V2398" s="122">
        <v>315000026</v>
      </c>
      <c r="W2398" s="122">
        <v>335000026</v>
      </c>
      <c r="X2398" s="122">
        <v>365000026</v>
      </c>
      <c r="Y2398" s="122">
        <v>405000026</v>
      </c>
      <c r="Z2398" s="122">
        <v>465000026</v>
      </c>
      <c r="AA2398" s="122">
        <v>0</v>
      </c>
      <c r="AB2398" s="122">
        <v>0</v>
      </c>
      <c r="AC2398" s="122">
        <v>0</v>
      </c>
      <c r="AD2398" s="121"/>
    </row>
    <row r="2399" spans="14:30" ht="12" customHeight="1">
      <c r="N2399" s="119" t="s">
        <v>26</v>
      </c>
      <c r="O2399" s="120" t="s">
        <v>2269</v>
      </c>
      <c r="P2399" s="122">
        <v>0</v>
      </c>
      <c r="Q2399" s="122">
        <v>0</v>
      </c>
      <c r="R2399" s="122">
        <v>0</v>
      </c>
      <c r="S2399" s="122">
        <v>0</v>
      </c>
      <c r="T2399" s="122">
        <v>0</v>
      </c>
      <c r="U2399" s="122">
        <v>350000026</v>
      </c>
      <c r="V2399" s="122">
        <v>380000026</v>
      </c>
      <c r="W2399" s="122">
        <v>395000026</v>
      </c>
      <c r="X2399" s="122">
        <v>425000026</v>
      </c>
      <c r="Y2399" s="122">
        <v>485000026</v>
      </c>
      <c r="Z2399" s="122">
        <v>505000026</v>
      </c>
      <c r="AA2399" s="122">
        <v>525000026</v>
      </c>
      <c r="AB2399" s="122">
        <v>0</v>
      </c>
      <c r="AC2399" s="122">
        <v>0</v>
      </c>
      <c r="AD2399" s="121"/>
    </row>
    <row r="2400" spans="14:30" ht="12" customHeight="1">
      <c r="N2400" s="119" t="s">
        <v>26</v>
      </c>
      <c r="O2400" s="120" t="s">
        <v>3011</v>
      </c>
      <c r="P2400" s="122">
        <v>0</v>
      </c>
      <c r="Q2400" s="122">
        <v>0</v>
      </c>
      <c r="R2400" s="122">
        <v>0</v>
      </c>
      <c r="S2400" s="122">
        <v>0</v>
      </c>
      <c r="T2400" s="122">
        <v>310000026</v>
      </c>
      <c r="U2400" s="122">
        <v>325000026</v>
      </c>
      <c r="V2400" s="122">
        <v>335000026</v>
      </c>
      <c r="W2400" s="122">
        <v>345000026</v>
      </c>
      <c r="X2400" s="122">
        <v>360000026</v>
      </c>
      <c r="Y2400" s="122">
        <v>395000026</v>
      </c>
      <c r="Z2400" s="122">
        <v>0</v>
      </c>
      <c r="AA2400" s="122">
        <v>0</v>
      </c>
      <c r="AB2400" s="122">
        <v>0</v>
      </c>
      <c r="AC2400" s="122">
        <v>0</v>
      </c>
      <c r="AD2400" s="121"/>
    </row>
    <row r="2401" spans="14:30" ht="12" customHeight="1">
      <c r="N2401" s="119" t="s">
        <v>26</v>
      </c>
      <c r="O2401" s="120" t="s">
        <v>1491</v>
      </c>
      <c r="P2401" s="122">
        <v>0</v>
      </c>
      <c r="Q2401" s="122">
        <v>0</v>
      </c>
      <c r="R2401" s="122">
        <v>0</v>
      </c>
      <c r="S2401" s="122">
        <v>0</v>
      </c>
      <c r="T2401" s="122">
        <v>325000026</v>
      </c>
      <c r="U2401" s="122">
        <v>335000026</v>
      </c>
      <c r="V2401" s="122">
        <v>345000026</v>
      </c>
      <c r="W2401" s="122">
        <v>370000026</v>
      </c>
      <c r="X2401" s="122">
        <v>400000026</v>
      </c>
      <c r="Y2401" s="122">
        <v>410000026</v>
      </c>
      <c r="Z2401" s="122">
        <v>0</v>
      </c>
      <c r="AA2401" s="122">
        <v>0</v>
      </c>
      <c r="AB2401" s="122">
        <v>0</v>
      </c>
      <c r="AC2401" s="122">
        <v>0</v>
      </c>
      <c r="AD2401" s="121"/>
    </row>
    <row r="2402" spans="14:30" ht="12" customHeight="1">
      <c r="N2402" s="119" t="s">
        <v>26</v>
      </c>
      <c r="O2402" s="120" t="s">
        <v>796</v>
      </c>
      <c r="P2402" s="122">
        <v>180000026</v>
      </c>
      <c r="Q2402" s="122">
        <v>190000026</v>
      </c>
      <c r="R2402" s="122">
        <v>200000026</v>
      </c>
      <c r="S2402" s="122">
        <v>210000026</v>
      </c>
      <c r="T2402" s="122">
        <v>0</v>
      </c>
      <c r="U2402" s="122">
        <v>0</v>
      </c>
      <c r="V2402" s="122">
        <v>0</v>
      </c>
      <c r="W2402" s="122">
        <v>0</v>
      </c>
      <c r="X2402" s="122">
        <v>0</v>
      </c>
      <c r="Y2402" s="122">
        <v>0</v>
      </c>
      <c r="Z2402" s="122">
        <v>0</v>
      </c>
      <c r="AA2402" s="122">
        <v>0</v>
      </c>
      <c r="AB2402" s="122">
        <v>0</v>
      </c>
      <c r="AC2402" s="122">
        <v>0</v>
      </c>
      <c r="AD2402" s="121"/>
    </row>
    <row r="2403" spans="14:30" ht="12" customHeight="1">
      <c r="N2403" s="119" t="s">
        <v>26</v>
      </c>
      <c r="O2403" s="120" t="s">
        <v>610</v>
      </c>
      <c r="P2403" s="122">
        <v>220000026</v>
      </c>
      <c r="Q2403" s="122">
        <v>240000026</v>
      </c>
      <c r="R2403" s="122">
        <v>255000026</v>
      </c>
      <c r="S2403" s="122">
        <v>270000026</v>
      </c>
      <c r="T2403" s="122">
        <v>280000026</v>
      </c>
      <c r="U2403" s="122">
        <v>290000026</v>
      </c>
      <c r="V2403" s="122">
        <v>300000026</v>
      </c>
      <c r="W2403" s="122">
        <v>320000026</v>
      </c>
      <c r="X2403" s="122">
        <v>0</v>
      </c>
      <c r="Y2403" s="122">
        <v>0</v>
      </c>
      <c r="Z2403" s="122">
        <v>0</v>
      </c>
      <c r="AA2403" s="122">
        <v>0</v>
      </c>
      <c r="AB2403" s="122">
        <v>0</v>
      </c>
      <c r="AC2403" s="122">
        <v>0</v>
      </c>
      <c r="AD2403" s="121"/>
    </row>
    <row r="2404" spans="14:30" ht="12" customHeight="1">
      <c r="N2404" s="119" t="s">
        <v>26</v>
      </c>
      <c r="O2404" s="120" t="s">
        <v>1601</v>
      </c>
      <c r="P2404" s="122">
        <v>205000026</v>
      </c>
      <c r="Q2404" s="122">
        <v>240000026</v>
      </c>
      <c r="R2404" s="122">
        <v>270000026</v>
      </c>
      <c r="S2404" s="122">
        <v>295000026</v>
      </c>
      <c r="T2404" s="122">
        <v>0</v>
      </c>
      <c r="U2404" s="122">
        <v>0</v>
      </c>
      <c r="V2404" s="122">
        <v>0</v>
      </c>
      <c r="W2404" s="122">
        <v>0</v>
      </c>
      <c r="X2404" s="122">
        <v>0</v>
      </c>
      <c r="Y2404" s="122">
        <v>0</v>
      </c>
      <c r="Z2404" s="122">
        <v>0</v>
      </c>
      <c r="AA2404" s="122">
        <v>0</v>
      </c>
      <c r="AB2404" s="122">
        <v>0</v>
      </c>
      <c r="AC2404" s="122">
        <v>0</v>
      </c>
      <c r="AD2404" s="121"/>
    </row>
    <row r="2405" spans="14:30" ht="12" customHeight="1">
      <c r="N2405" s="119" t="s">
        <v>26</v>
      </c>
      <c r="O2405" s="120" t="s">
        <v>494</v>
      </c>
      <c r="P2405" s="122">
        <v>205000026</v>
      </c>
      <c r="Q2405" s="122">
        <v>215000026</v>
      </c>
      <c r="R2405" s="122">
        <v>235000026</v>
      </c>
      <c r="S2405" s="122">
        <v>260000026</v>
      </c>
      <c r="T2405" s="122">
        <v>0</v>
      </c>
      <c r="U2405" s="122">
        <v>0</v>
      </c>
      <c r="V2405" s="122">
        <v>0</v>
      </c>
      <c r="W2405" s="122">
        <v>0</v>
      </c>
      <c r="X2405" s="122">
        <v>0</v>
      </c>
      <c r="Y2405" s="122">
        <v>0</v>
      </c>
      <c r="Z2405" s="122">
        <v>0</v>
      </c>
      <c r="AA2405" s="122">
        <v>0</v>
      </c>
      <c r="AB2405" s="122">
        <v>0</v>
      </c>
      <c r="AC2405" s="122">
        <v>0</v>
      </c>
      <c r="AD2405" s="121"/>
    </row>
    <row r="2406" spans="14:30" ht="12" customHeight="1">
      <c r="N2406" s="119" t="s">
        <v>26</v>
      </c>
      <c r="O2406" s="120" t="s">
        <v>1492</v>
      </c>
      <c r="P2406" s="122">
        <v>0</v>
      </c>
      <c r="Q2406" s="122">
        <v>0</v>
      </c>
      <c r="R2406" s="122">
        <v>0</v>
      </c>
      <c r="S2406" s="122">
        <v>250000026</v>
      </c>
      <c r="T2406" s="122">
        <v>275000026</v>
      </c>
      <c r="U2406" s="122">
        <v>290000026</v>
      </c>
      <c r="V2406" s="122">
        <v>300000026</v>
      </c>
      <c r="W2406" s="122">
        <v>320000026</v>
      </c>
      <c r="X2406" s="122">
        <v>365000026</v>
      </c>
      <c r="Y2406" s="122">
        <v>385000026</v>
      </c>
      <c r="Z2406" s="122">
        <v>425000026</v>
      </c>
      <c r="AA2406" s="122">
        <v>0</v>
      </c>
      <c r="AB2406" s="122">
        <v>0</v>
      </c>
      <c r="AC2406" s="122">
        <v>0</v>
      </c>
      <c r="AD2406" s="121"/>
    </row>
    <row r="2407" spans="14:30" ht="12" customHeight="1">
      <c r="N2407" s="119" t="s">
        <v>26</v>
      </c>
      <c r="O2407" s="120" t="s">
        <v>1493</v>
      </c>
      <c r="P2407" s="122">
        <v>0</v>
      </c>
      <c r="Q2407" s="122">
        <v>0</v>
      </c>
      <c r="R2407" s="122">
        <v>235000026</v>
      </c>
      <c r="S2407" s="122">
        <v>245000026</v>
      </c>
      <c r="T2407" s="122">
        <v>265000026</v>
      </c>
      <c r="U2407" s="122">
        <v>285000026</v>
      </c>
      <c r="V2407" s="122">
        <v>305000026</v>
      </c>
      <c r="W2407" s="122">
        <v>335000026</v>
      </c>
      <c r="X2407" s="122">
        <v>370000026</v>
      </c>
      <c r="Y2407" s="122">
        <v>495000026</v>
      </c>
      <c r="Z2407" s="122">
        <v>0</v>
      </c>
      <c r="AA2407" s="122">
        <v>0</v>
      </c>
      <c r="AB2407" s="122">
        <v>0</v>
      </c>
      <c r="AC2407" s="122">
        <v>0</v>
      </c>
      <c r="AD2407" s="121"/>
    </row>
    <row r="2408" spans="14:30" ht="12" customHeight="1">
      <c r="N2408" s="119" t="s">
        <v>26</v>
      </c>
      <c r="O2408" s="120" t="s">
        <v>1572</v>
      </c>
      <c r="P2408" s="122">
        <v>190000026</v>
      </c>
      <c r="Q2408" s="122">
        <v>210000026</v>
      </c>
      <c r="R2408" s="122">
        <v>225000026</v>
      </c>
      <c r="S2408" s="122">
        <v>260000026</v>
      </c>
      <c r="T2408" s="122">
        <v>285000026</v>
      </c>
      <c r="U2408" s="122">
        <v>295000026</v>
      </c>
      <c r="V2408" s="122">
        <v>305000026</v>
      </c>
      <c r="W2408" s="122">
        <v>325000026</v>
      </c>
      <c r="X2408" s="122">
        <v>385000026</v>
      </c>
      <c r="Y2408" s="122">
        <v>445000026</v>
      </c>
      <c r="Z2408" s="122">
        <v>0</v>
      </c>
      <c r="AA2408" s="122">
        <v>0</v>
      </c>
      <c r="AB2408" s="122">
        <v>0</v>
      </c>
      <c r="AC2408" s="122">
        <v>0</v>
      </c>
      <c r="AD2408" s="121"/>
    </row>
    <row r="2409" spans="14:30" ht="12" customHeight="1">
      <c r="N2409" s="119" t="s">
        <v>26</v>
      </c>
      <c r="O2409" s="120" t="s">
        <v>740</v>
      </c>
      <c r="P2409" s="122">
        <v>175000026</v>
      </c>
      <c r="Q2409" s="122">
        <v>195000026</v>
      </c>
      <c r="R2409" s="122">
        <v>215000026</v>
      </c>
      <c r="S2409" s="122">
        <v>0</v>
      </c>
      <c r="T2409" s="122">
        <v>0</v>
      </c>
      <c r="U2409" s="122">
        <v>0</v>
      </c>
      <c r="V2409" s="122">
        <v>0</v>
      </c>
      <c r="W2409" s="122">
        <v>0</v>
      </c>
      <c r="X2409" s="122">
        <v>0</v>
      </c>
      <c r="Y2409" s="122">
        <v>0</v>
      </c>
      <c r="Z2409" s="122">
        <v>0</v>
      </c>
      <c r="AA2409" s="122">
        <v>0</v>
      </c>
      <c r="AB2409" s="122">
        <v>0</v>
      </c>
      <c r="AC2409" s="122">
        <v>0</v>
      </c>
      <c r="AD2409" s="121"/>
    </row>
    <row r="2410" spans="14:30" ht="12" customHeight="1">
      <c r="N2410" s="119" t="s">
        <v>26</v>
      </c>
      <c r="O2410" s="120" t="s">
        <v>2190</v>
      </c>
      <c r="P2410" s="122">
        <v>0</v>
      </c>
      <c r="Q2410" s="122">
        <v>0</v>
      </c>
      <c r="R2410" s="122">
        <v>0</v>
      </c>
      <c r="S2410" s="122">
        <v>0</v>
      </c>
      <c r="T2410" s="122">
        <v>265000026</v>
      </c>
      <c r="U2410" s="122">
        <v>295000026</v>
      </c>
      <c r="V2410" s="122">
        <v>325000026</v>
      </c>
      <c r="W2410" s="122">
        <v>365000026</v>
      </c>
      <c r="X2410" s="122">
        <v>385000026</v>
      </c>
      <c r="Y2410" s="122">
        <v>405000026</v>
      </c>
      <c r="Z2410" s="122">
        <v>420000026</v>
      </c>
      <c r="AA2410" s="122">
        <v>425000026</v>
      </c>
      <c r="AB2410" s="122">
        <v>0</v>
      </c>
      <c r="AC2410" s="122">
        <v>0</v>
      </c>
      <c r="AD2410" s="121"/>
    </row>
    <row r="2411" spans="14:30" ht="12" customHeight="1">
      <c r="N2411" s="119" t="s">
        <v>26</v>
      </c>
      <c r="O2411" s="120" t="s">
        <v>2550</v>
      </c>
      <c r="P2411" s="122">
        <v>0</v>
      </c>
      <c r="Q2411" s="122">
        <v>0</v>
      </c>
      <c r="R2411" s="122">
        <v>0</v>
      </c>
      <c r="S2411" s="122">
        <v>0</v>
      </c>
      <c r="T2411" s="122">
        <v>265000026</v>
      </c>
      <c r="U2411" s="122">
        <v>295000026</v>
      </c>
      <c r="V2411" s="122">
        <v>325000026</v>
      </c>
      <c r="W2411" s="122">
        <v>365000026</v>
      </c>
      <c r="X2411" s="122">
        <v>385000026</v>
      </c>
      <c r="Y2411" s="122">
        <v>405000026</v>
      </c>
      <c r="Z2411" s="122">
        <v>435000026</v>
      </c>
      <c r="AA2411" s="122">
        <v>0</v>
      </c>
      <c r="AB2411" s="122">
        <v>0</v>
      </c>
      <c r="AC2411" s="122">
        <v>0</v>
      </c>
      <c r="AD2411" s="121"/>
    </row>
    <row r="2412" spans="14:30" ht="12" customHeight="1">
      <c r="N2412" s="119" t="s">
        <v>26</v>
      </c>
      <c r="O2412" s="120" t="s">
        <v>1904</v>
      </c>
      <c r="P2412" s="122">
        <v>0</v>
      </c>
      <c r="Q2412" s="122">
        <v>210000026</v>
      </c>
      <c r="R2412" s="122">
        <v>235000026</v>
      </c>
      <c r="S2412" s="122">
        <v>275000026</v>
      </c>
      <c r="T2412" s="122">
        <v>295000026</v>
      </c>
      <c r="U2412" s="122">
        <v>0</v>
      </c>
      <c r="V2412" s="122">
        <v>0</v>
      </c>
      <c r="W2412" s="122">
        <v>0</v>
      </c>
      <c r="X2412" s="122">
        <v>0</v>
      </c>
      <c r="Y2412" s="122">
        <v>0</v>
      </c>
      <c r="Z2412" s="122">
        <v>0</v>
      </c>
      <c r="AA2412" s="122">
        <v>0</v>
      </c>
      <c r="AB2412" s="122">
        <v>0</v>
      </c>
      <c r="AC2412" s="122">
        <v>0</v>
      </c>
      <c r="AD2412" s="121"/>
    </row>
    <row r="2413" spans="14:30" ht="12" customHeight="1">
      <c r="N2413" s="119" t="s">
        <v>26</v>
      </c>
      <c r="O2413" s="120" t="s">
        <v>2345</v>
      </c>
      <c r="P2413" s="122">
        <v>0</v>
      </c>
      <c r="Q2413" s="122">
        <v>0</v>
      </c>
      <c r="R2413" s="122">
        <v>0</v>
      </c>
      <c r="S2413" s="122">
        <v>0</v>
      </c>
      <c r="T2413" s="122">
        <v>0</v>
      </c>
      <c r="U2413" s="122">
        <v>0</v>
      </c>
      <c r="V2413" s="122">
        <v>0</v>
      </c>
      <c r="W2413" s="122">
        <v>0</v>
      </c>
      <c r="X2413" s="122">
        <v>0</v>
      </c>
      <c r="Y2413" s="122">
        <v>450000026</v>
      </c>
      <c r="Z2413" s="122">
        <v>465000026</v>
      </c>
      <c r="AA2413" s="122">
        <v>480000026</v>
      </c>
      <c r="AB2413" s="122">
        <v>495000026</v>
      </c>
      <c r="AC2413" s="122">
        <v>0</v>
      </c>
      <c r="AD2413" s="121"/>
    </row>
    <row r="2414" spans="14:30" ht="12" customHeight="1">
      <c r="N2414" s="119" t="s">
        <v>26</v>
      </c>
      <c r="O2414" s="120" t="s">
        <v>2006</v>
      </c>
      <c r="P2414" s="122">
        <v>0</v>
      </c>
      <c r="Q2414" s="122">
        <v>0</v>
      </c>
      <c r="R2414" s="122">
        <v>0</v>
      </c>
      <c r="S2414" s="122">
        <v>0</v>
      </c>
      <c r="T2414" s="122">
        <v>0</v>
      </c>
      <c r="U2414" s="122">
        <v>0</v>
      </c>
      <c r="V2414" s="122">
        <v>0</v>
      </c>
      <c r="W2414" s="122">
        <v>0</v>
      </c>
      <c r="X2414" s="122">
        <v>430000026</v>
      </c>
      <c r="Y2414" s="122">
        <v>450000026</v>
      </c>
      <c r="Z2414" s="122">
        <v>480000026</v>
      </c>
      <c r="AA2414" s="122">
        <v>490000026</v>
      </c>
      <c r="AB2414" s="122">
        <v>505000026</v>
      </c>
      <c r="AC2414" s="122">
        <v>550000026</v>
      </c>
      <c r="AD2414" s="121"/>
    </row>
    <row r="2415" spans="14:30" ht="12" customHeight="1">
      <c r="N2415" s="119" t="s">
        <v>26</v>
      </c>
      <c r="O2415" s="120" t="s">
        <v>2346</v>
      </c>
      <c r="P2415" s="122">
        <v>0</v>
      </c>
      <c r="Q2415" s="122">
        <v>0</v>
      </c>
      <c r="R2415" s="122">
        <v>0</v>
      </c>
      <c r="S2415" s="122">
        <v>0</v>
      </c>
      <c r="T2415" s="122">
        <v>0</v>
      </c>
      <c r="U2415" s="122">
        <v>0</v>
      </c>
      <c r="V2415" s="122">
        <v>0</v>
      </c>
      <c r="W2415" s="122">
        <v>0</v>
      </c>
      <c r="X2415" s="122">
        <v>430000026</v>
      </c>
      <c r="Y2415" s="122">
        <v>495000026</v>
      </c>
      <c r="Z2415" s="122">
        <v>575000026</v>
      </c>
      <c r="AA2415" s="122">
        <v>635000026</v>
      </c>
      <c r="AB2415" s="122">
        <v>0</v>
      </c>
      <c r="AC2415" s="122">
        <v>0</v>
      </c>
      <c r="AD2415" s="121"/>
    </row>
    <row r="2416" spans="14:30" ht="12" customHeight="1">
      <c r="N2416" s="119" t="s">
        <v>26</v>
      </c>
      <c r="O2416" s="120" t="s">
        <v>2347</v>
      </c>
      <c r="P2416" s="122">
        <v>0</v>
      </c>
      <c r="Q2416" s="122">
        <v>0</v>
      </c>
      <c r="R2416" s="122">
        <v>0</v>
      </c>
      <c r="S2416" s="122">
        <v>0</v>
      </c>
      <c r="T2416" s="122">
        <v>0</v>
      </c>
      <c r="U2416" s="122">
        <v>0</v>
      </c>
      <c r="V2416" s="122">
        <v>0</v>
      </c>
      <c r="W2416" s="122">
        <v>0</v>
      </c>
      <c r="X2416" s="122">
        <v>0</v>
      </c>
      <c r="Y2416" s="122">
        <v>0</v>
      </c>
      <c r="Z2416" s="122">
        <v>485000026</v>
      </c>
      <c r="AA2416" s="122">
        <v>540000026</v>
      </c>
      <c r="AB2416" s="122">
        <v>595000026</v>
      </c>
      <c r="AC2416" s="122">
        <v>650000026</v>
      </c>
      <c r="AD2416" s="121"/>
    </row>
    <row r="2417" spans="14:30" ht="12" customHeight="1">
      <c r="N2417" s="119" t="s">
        <v>26</v>
      </c>
      <c r="O2417" s="120" t="s">
        <v>2645</v>
      </c>
      <c r="P2417" s="122">
        <v>0</v>
      </c>
      <c r="Q2417" s="122">
        <v>0</v>
      </c>
      <c r="R2417" s="122">
        <v>0</v>
      </c>
      <c r="S2417" s="122">
        <v>0</v>
      </c>
      <c r="T2417" s="122">
        <v>0</v>
      </c>
      <c r="U2417" s="122">
        <v>0</v>
      </c>
      <c r="V2417" s="122">
        <v>0</v>
      </c>
      <c r="W2417" s="122">
        <v>0</v>
      </c>
      <c r="X2417" s="122">
        <v>0</v>
      </c>
      <c r="Y2417" s="122">
        <v>0</v>
      </c>
      <c r="Z2417" s="122">
        <v>475000026</v>
      </c>
      <c r="AA2417" s="122">
        <v>540000026</v>
      </c>
      <c r="AB2417" s="122">
        <v>595000026</v>
      </c>
      <c r="AC2417" s="122">
        <v>650000026</v>
      </c>
      <c r="AD2417" s="121"/>
    </row>
    <row r="2418" spans="14:30" ht="12" customHeight="1">
      <c r="N2418" s="119" t="s">
        <v>26</v>
      </c>
      <c r="O2418" s="120" t="s">
        <v>3440</v>
      </c>
      <c r="P2418" s="121"/>
      <c r="Q2418" s="121"/>
      <c r="R2418" s="121"/>
      <c r="S2418" s="121"/>
      <c r="T2418" s="121"/>
      <c r="U2418" s="121"/>
      <c r="V2418" s="121"/>
      <c r="W2418" s="121"/>
      <c r="X2418" s="121"/>
      <c r="Y2418" s="121"/>
      <c r="Z2418" s="121"/>
      <c r="AA2418" s="121"/>
      <c r="AB2418" s="121"/>
      <c r="AC2418" s="122">
        <v>510000026</v>
      </c>
      <c r="AD2418" s="121"/>
    </row>
    <row r="2419" spans="14:30" ht="12" customHeight="1">
      <c r="N2419" s="119" t="s">
        <v>26</v>
      </c>
      <c r="O2419" s="120" t="s">
        <v>3327</v>
      </c>
      <c r="P2419" s="122">
        <v>0</v>
      </c>
      <c r="Q2419" s="122">
        <v>0</v>
      </c>
      <c r="R2419" s="122">
        <v>0</v>
      </c>
      <c r="S2419" s="122">
        <v>0</v>
      </c>
      <c r="T2419" s="122">
        <v>0</v>
      </c>
      <c r="U2419" s="122">
        <v>0</v>
      </c>
      <c r="V2419" s="122">
        <v>0</v>
      </c>
      <c r="W2419" s="122">
        <v>0</v>
      </c>
      <c r="X2419" s="122">
        <v>0</v>
      </c>
      <c r="Y2419" s="122">
        <v>0</v>
      </c>
      <c r="Z2419" s="122">
        <v>0</v>
      </c>
      <c r="AA2419" s="122">
        <v>0</v>
      </c>
      <c r="AB2419" s="122">
        <v>520000026</v>
      </c>
      <c r="AC2419" s="122">
        <v>0</v>
      </c>
      <c r="AD2419" s="121"/>
    </row>
    <row r="2420" spans="14:30" ht="12" customHeight="1">
      <c r="N2420" s="119" t="s">
        <v>26</v>
      </c>
      <c r="O2420" s="120" t="s">
        <v>3441</v>
      </c>
      <c r="P2420" s="121"/>
      <c r="Q2420" s="121"/>
      <c r="R2420" s="121"/>
      <c r="S2420" s="121"/>
      <c r="T2420" s="121"/>
      <c r="U2420" s="121"/>
      <c r="V2420" s="121"/>
      <c r="W2420" s="121"/>
      <c r="X2420" s="121"/>
      <c r="Y2420" s="121"/>
      <c r="Z2420" s="121"/>
      <c r="AA2420" s="121"/>
      <c r="AB2420" s="121"/>
      <c r="AC2420" s="122">
        <v>495000026</v>
      </c>
      <c r="AD2420" s="121"/>
    </row>
    <row r="2421" spans="14:30" ht="12" customHeight="1">
      <c r="N2421" s="119" t="s">
        <v>26</v>
      </c>
      <c r="O2421" s="120" t="s">
        <v>1354</v>
      </c>
      <c r="P2421" s="122">
        <v>0</v>
      </c>
      <c r="Q2421" s="122">
        <v>0</v>
      </c>
      <c r="R2421" s="122">
        <v>0</v>
      </c>
      <c r="S2421" s="122">
        <v>0</v>
      </c>
      <c r="T2421" s="122">
        <v>0</v>
      </c>
      <c r="U2421" s="122">
        <v>0</v>
      </c>
      <c r="V2421" s="122">
        <v>0</v>
      </c>
      <c r="W2421" s="122">
        <v>315000026</v>
      </c>
      <c r="X2421" s="122">
        <v>325000026</v>
      </c>
      <c r="Y2421" s="122">
        <v>335000026</v>
      </c>
      <c r="Z2421" s="122">
        <v>0</v>
      </c>
      <c r="AA2421" s="122">
        <v>0</v>
      </c>
      <c r="AB2421" s="122">
        <v>0</v>
      </c>
      <c r="AC2421" s="122">
        <v>0</v>
      </c>
      <c r="AD2421" s="121"/>
    </row>
    <row r="2422" spans="14:30" ht="12" customHeight="1">
      <c r="N2422" s="119" t="s">
        <v>26</v>
      </c>
      <c r="O2422" s="120" t="s">
        <v>516</v>
      </c>
      <c r="P2422" s="122">
        <v>0</v>
      </c>
      <c r="Q2422" s="122">
        <v>0</v>
      </c>
      <c r="R2422" s="122">
        <v>0</v>
      </c>
      <c r="S2422" s="122">
        <v>0</v>
      </c>
      <c r="T2422" s="122">
        <v>300000026</v>
      </c>
      <c r="U2422" s="122">
        <v>310000026</v>
      </c>
      <c r="V2422" s="122">
        <v>320000026</v>
      </c>
      <c r="W2422" s="122">
        <v>335000026</v>
      </c>
      <c r="X2422" s="122">
        <v>375000026</v>
      </c>
      <c r="Y2422" s="122">
        <v>395000026</v>
      </c>
      <c r="Z2422" s="122">
        <v>420000026</v>
      </c>
      <c r="AA2422" s="122">
        <v>465000026</v>
      </c>
      <c r="AB2422" s="122">
        <v>0</v>
      </c>
      <c r="AC2422" s="122">
        <v>0</v>
      </c>
      <c r="AD2422" s="121"/>
    </row>
    <row r="2423" spans="14:30" ht="12" customHeight="1">
      <c r="N2423" s="119" t="s">
        <v>26</v>
      </c>
      <c r="O2423" s="120" t="s">
        <v>568</v>
      </c>
      <c r="P2423" s="122">
        <v>0</v>
      </c>
      <c r="Q2423" s="122">
        <v>0</v>
      </c>
      <c r="R2423" s="122">
        <v>0</v>
      </c>
      <c r="S2423" s="122">
        <v>0</v>
      </c>
      <c r="T2423" s="122">
        <v>320000026</v>
      </c>
      <c r="U2423" s="122">
        <v>330000026</v>
      </c>
      <c r="V2423" s="122">
        <v>360000026</v>
      </c>
      <c r="W2423" s="122">
        <v>370000026</v>
      </c>
      <c r="X2423" s="122">
        <v>405000026</v>
      </c>
      <c r="Y2423" s="122">
        <v>420000026</v>
      </c>
      <c r="Z2423" s="122">
        <v>435000026</v>
      </c>
      <c r="AA2423" s="122">
        <v>0</v>
      </c>
      <c r="AB2423" s="122">
        <v>0</v>
      </c>
      <c r="AC2423" s="122">
        <v>0</v>
      </c>
      <c r="AD2423" s="121"/>
    </row>
    <row r="2424" spans="14:30" ht="12" customHeight="1">
      <c r="N2424" s="119" t="s">
        <v>26</v>
      </c>
      <c r="O2424" s="120" t="s">
        <v>631</v>
      </c>
      <c r="P2424" s="122">
        <v>0</v>
      </c>
      <c r="Q2424" s="122">
        <v>0</v>
      </c>
      <c r="R2424" s="122">
        <v>0</v>
      </c>
      <c r="S2424" s="122">
        <v>0</v>
      </c>
      <c r="T2424" s="122">
        <v>290000026</v>
      </c>
      <c r="U2424" s="122">
        <v>305000026</v>
      </c>
      <c r="V2424" s="122">
        <v>365000026</v>
      </c>
      <c r="W2424" s="122">
        <v>405000026</v>
      </c>
      <c r="X2424" s="122">
        <v>425000026</v>
      </c>
      <c r="Y2424" s="122">
        <v>0</v>
      </c>
      <c r="Z2424" s="122">
        <v>0</v>
      </c>
      <c r="AA2424" s="122">
        <v>0</v>
      </c>
      <c r="AB2424" s="122">
        <v>0</v>
      </c>
      <c r="AC2424" s="122">
        <v>0</v>
      </c>
      <c r="AD2424" s="121"/>
    </row>
    <row r="2425" spans="14:30" ht="12" customHeight="1">
      <c r="N2425" s="119" t="s">
        <v>26</v>
      </c>
      <c r="O2425" s="120" t="s">
        <v>682</v>
      </c>
      <c r="P2425" s="122">
        <v>0</v>
      </c>
      <c r="Q2425" s="122">
        <v>0</v>
      </c>
      <c r="R2425" s="122">
        <v>0</v>
      </c>
      <c r="S2425" s="122">
        <v>0</v>
      </c>
      <c r="T2425" s="122">
        <v>290000026</v>
      </c>
      <c r="U2425" s="122">
        <v>305000026</v>
      </c>
      <c r="V2425" s="122">
        <v>365000026</v>
      </c>
      <c r="W2425" s="122">
        <v>405000026</v>
      </c>
      <c r="X2425" s="122">
        <v>425000026</v>
      </c>
      <c r="Y2425" s="122">
        <v>0</v>
      </c>
      <c r="Z2425" s="122">
        <v>0</v>
      </c>
      <c r="AA2425" s="122">
        <v>0</v>
      </c>
      <c r="AB2425" s="122">
        <v>0</v>
      </c>
      <c r="AC2425" s="122">
        <v>0</v>
      </c>
      <c r="AD2425" s="121"/>
    </row>
    <row r="2426" spans="14:30" ht="12" customHeight="1">
      <c r="N2426" s="119" t="s">
        <v>26</v>
      </c>
      <c r="O2426" s="120" t="s">
        <v>2348</v>
      </c>
      <c r="P2426" s="122">
        <v>0</v>
      </c>
      <c r="Q2426" s="122">
        <v>0</v>
      </c>
      <c r="R2426" s="122">
        <v>0</v>
      </c>
      <c r="S2426" s="122">
        <v>0</v>
      </c>
      <c r="T2426" s="122">
        <v>0</v>
      </c>
      <c r="U2426" s="122">
        <v>0</v>
      </c>
      <c r="V2426" s="122">
        <v>0</v>
      </c>
      <c r="W2426" s="122">
        <v>0</v>
      </c>
      <c r="X2426" s="122">
        <v>0</v>
      </c>
      <c r="Y2426" s="122">
        <v>0</v>
      </c>
      <c r="Z2426" s="122">
        <v>485000026</v>
      </c>
      <c r="AA2426" s="122">
        <v>520000026</v>
      </c>
      <c r="AB2426" s="122">
        <v>590000026</v>
      </c>
      <c r="AC2426" s="122">
        <v>620000026</v>
      </c>
      <c r="AD2426" s="121"/>
    </row>
    <row r="2427" spans="14:30" ht="12" customHeight="1">
      <c r="N2427" s="119" t="s">
        <v>26</v>
      </c>
      <c r="O2427" s="120" t="s">
        <v>615</v>
      </c>
      <c r="P2427" s="122">
        <v>0</v>
      </c>
      <c r="Q2427" s="122">
        <v>0</v>
      </c>
      <c r="R2427" s="122">
        <v>0</v>
      </c>
      <c r="S2427" s="122">
        <v>0</v>
      </c>
      <c r="T2427" s="122">
        <v>300000026</v>
      </c>
      <c r="U2427" s="122">
        <v>320000026</v>
      </c>
      <c r="V2427" s="122">
        <v>375000026</v>
      </c>
      <c r="W2427" s="122">
        <v>395000026</v>
      </c>
      <c r="X2427" s="122">
        <v>410000026</v>
      </c>
      <c r="Y2427" s="122">
        <v>425000026</v>
      </c>
      <c r="Z2427" s="122">
        <v>0</v>
      </c>
      <c r="AA2427" s="122">
        <v>0</v>
      </c>
      <c r="AB2427" s="122">
        <v>0</v>
      </c>
      <c r="AC2427" s="122">
        <v>0</v>
      </c>
      <c r="AD2427" s="121"/>
    </row>
    <row r="2428" spans="14:30" ht="12" customHeight="1">
      <c r="N2428" s="119" t="s">
        <v>26</v>
      </c>
      <c r="O2428" s="120" t="s">
        <v>1908</v>
      </c>
      <c r="P2428" s="122">
        <v>170000026</v>
      </c>
      <c r="Q2428" s="122">
        <v>185000026</v>
      </c>
      <c r="R2428" s="122">
        <v>205000026</v>
      </c>
      <c r="S2428" s="122">
        <v>250000026</v>
      </c>
      <c r="T2428" s="122">
        <v>290000026</v>
      </c>
      <c r="U2428" s="122">
        <v>320000026</v>
      </c>
      <c r="V2428" s="122">
        <v>0</v>
      </c>
      <c r="W2428" s="122">
        <v>0</v>
      </c>
      <c r="X2428" s="122">
        <v>0</v>
      </c>
      <c r="Y2428" s="122">
        <v>0</v>
      </c>
      <c r="Z2428" s="122">
        <v>0</v>
      </c>
      <c r="AA2428" s="122">
        <v>0</v>
      </c>
      <c r="AB2428" s="122">
        <v>0</v>
      </c>
      <c r="AC2428" s="122">
        <v>0</v>
      </c>
      <c r="AD2428" s="121"/>
    </row>
    <row r="2429" spans="14:30" ht="12" customHeight="1">
      <c r="N2429" s="119" t="s">
        <v>26</v>
      </c>
      <c r="O2429" s="120" t="s">
        <v>831</v>
      </c>
      <c r="P2429" s="122">
        <v>0</v>
      </c>
      <c r="Q2429" s="122">
        <v>275000026</v>
      </c>
      <c r="R2429" s="122">
        <v>305000026</v>
      </c>
      <c r="S2429" s="122">
        <v>315000026</v>
      </c>
      <c r="T2429" s="122">
        <v>325000026</v>
      </c>
      <c r="U2429" s="122">
        <v>345000026</v>
      </c>
      <c r="V2429" s="122">
        <v>365000026</v>
      </c>
      <c r="W2429" s="122">
        <v>375000026</v>
      </c>
      <c r="X2429" s="122">
        <v>385000026</v>
      </c>
      <c r="Y2429" s="122">
        <v>395000026</v>
      </c>
      <c r="Z2429" s="122">
        <v>0</v>
      </c>
      <c r="AA2429" s="122">
        <v>0</v>
      </c>
      <c r="AB2429" s="122">
        <v>0</v>
      </c>
      <c r="AC2429" s="122">
        <v>0</v>
      </c>
      <c r="AD2429" s="121"/>
    </row>
    <row r="2430" spans="14:30" ht="12" customHeight="1">
      <c r="N2430" s="119" t="s">
        <v>26</v>
      </c>
      <c r="O2430" s="120" t="s">
        <v>797</v>
      </c>
      <c r="P2430" s="122">
        <v>215000026</v>
      </c>
      <c r="Q2430" s="122">
        <v>235000026</v>
      </c>
      <c r="R2430" s="122">
        <v>250000026</v>
      </c>
      <c r="S2430" s="122">
        <v>265000026</v>
      </c>
      <c r="T2430" s="122">
        <v>275000026</v>
      </c>
      <c r="U2430" s="122">
        <v>285000026</v>
      </c>
      <c r="V2430" s="122">
        <v>295000026</v>
      </c>
      <c r="W2430" s="122">
        <v>315000026</v>
      </c>
      <c r="X2430" s="122">
        <v>320000026</v>
      </c>
      <c r="Y2430" s="122">
        <v>375000026</v>
      </c>
      <c r="Z2430" s="122">
        <v>395000026</v>
      </c>
      <c r="AA2430" s="122">
        <v>0</v>
      </c>
      <c r="AB2430" s="122">
        <v>0</v>
      </c>
      <c r="AC2430" s="122">
        <v>0</v>
      </c>
      <c r="AD2430" s="121"/>
    </row>
    <row r="2431" spans="14:30" ht="12" customHeight="1">
      <c r="N2431" s="119" t="s">
        <v>26</v>
      </c>
      <c r="O2431" s="120" t="s">
        <v>201</v>
      </c>
      <c r="P2431" s="122">
        <v>215000026</v>
      </c>
      <c r="Q2431" s="122">
        <v>235000026</v>
      </c>
      <c r="R2431" s="122">
        <v>250000026</v>
      </c>
      <c r="S2431" s="122">
        <v>265000026</v>
      </c>
      <c r="T2431" s="122">
        <v>275000026</v>
      </c>
      <c r="U2431" s="122">
        <v>285000026</v>
      </c>
      <c r="V2431" s="122">
        <v>295000026</v>
      </c>
      <c r="W2431" s="122">
        <v>315000026</v>
      </c>
      <c r="X2431" s="122">
        <v>320000026</v>
      </c>
      <c r="Y2431" s="122">
        <v>375000026</v>
      </c>
      <c r="Z2431" s="122">
        <v>395000026</v>
      </c>
      <c r="AA2431" s="122">
        <v>0</v>
      </c>
      <c r="AB2431" s="122">
        <v>0</v>
      </c>
      <c r="AC2431" s="122">
        <v>0</v>
      </c>
      <c r="AD2431" s="121"/>
    </row>
    <row r="2432" spans="14:30" ht="12" customHeight="1">
      <c r="N2432" s="119" t="s">
        <v>26</v>
      </c>
      <c r="O2432" s="120" t="s">
        <v>741</v>
      </c>
      <c r="P2432" s="122">
        <v>220000026</v>
      </c>
      <c r="Q2432" s="122">
        <v>240000026</v>
      </c>
      <c r="R2432" s="122">
        <v>255000026</v>
      </c>
      <c r="S2432" s="122">
        <v>270000026</v>
      </c>
      <c r="T2432" s="122">
        <v>280000026</v>
      </c>
      <c r="U2432" s="122">
        <v>290000026</v>
      </c>
      <c r="V2432" s="122">
        <v>300000026</v>
      </c>
      <c r="W2432" s="122">
        <v>320000026</v>
      </c>
      <c r="X2432" s="122">
        <v>325000026</v>
      </c>
      <c r="Y2432" s="122">
        <v>380000026</v>
      </c>
      <c r="Z2432" s="122">
        <v>400000026</v>
      </c>
      <c r="AA2432" s="122">
        <v>0</v>
      </c>
      <c r="AB2432" s="122">
        <v>0</v>
      </c>
      <c r="AC2432" s="122">
        <v>0</v>
      </c>
      <c r="AD2432" s="121"/>
    </row>
    <row r="2433" spans="14:30" ht="12" customHeight="1">
      <c r="N2433" s="119" t="s">
        <v>26</v>
      </c>
      <c r="O2433" s="120" t="s">
        <v>2801</v>
      </c>
      <c r="P2433" s="122">
        <v>190000026</v>
      </c>
      <c r="Q2433" s="122">
        <v>210000026</v>
      </c>
      <c r="R2433" s="122">
        <v>225000026</v>
      </c>
      <c r="S2433" s="122">
        <v>250000026</v>
      </c>
      <c r="T2433" s="122">
        <v>295000026</v>
      </c>
      <c r="U2433" s="122">
        <v>320000026</v>
      </c>
      <c r="V2433" s="122">
        <v>390000026</v>
      </c>
      <c r="W2433" s="122">
        <v>0</v>
      </c>
      <c r="X2433" s="122">
        <v>0</v>
      </c>
      <c r="Y2433" s="122">
        <v>0</v>
      </c>
      <c r="Z2433" s="122">
        <v>0</v>
      </c>
      <c r="AA2433" s="122">
        <v>0</v>
      </c>
      <c r="AB2433" s="122">
        <v>0</v>
      </c>
      <c r="AC2433" s="122">
        <v>0</v>
      </c>
      <c r="AD2433" s="121"/>
    </row>
    <row r="2434" spans="14:30" ht="12" customHeight="1">
      <c r="N2434" s="119" t="s">
        <v>26</v>
      </c>
      <c r="O2434" s="120" t="s">
        <v>1633</v>
      </c>
      <c r="P2434" s="122">
        <v>245000026</v>
      </c>
      <c r="Q2434" s="122">
        <v>275000026</v>
      </c>
      <c r="R2434" s="122">
        <v>295000026</v>
      </c>
      <c r="S2434" s="122">
        <v>320000026</v>
      </c>
      <c r="T2434" s="122">
        <v>0</v>
      </c>
      <c r="U2434" s="122">
        <v>0</v>
      </c>
      <c r="V2434" s="122">
        <v>0</v>
      </c>
      <c r="W2434" s="122">
        <v>0</v>
      </c>
      <c r="X2434" s="122">
        <v>0</v>
      </c>
      <c r="Y2434" s="122">
        <v>0</v>
      </c>
      <c r="Z2434" s="122">
        <v>0</v>
      </c>
      <c r="AA2434" s="122">
        <v>0</v>
      </c>
      <c r="AB2434" s="122">
        <v>0</v>
      </c>
      <c r="AC2434" s="122">
        <v>0</v>
      </c>
      <c r="AD2434" s="121"/>
    </row>
    <row r="2435" spans="14:30" ht="12" customHeight="1">
      <c r="N2435" s="119" t="s">
        <v>26</v>
      </c>
      <c r="O2435" s="120" t="s">
        <v>832</v>
      </c>
      <c r="P2435" s="122">
        <v>190000026</v>
      </c>
      <c r="Q2435" s="122">
        <v>210000026</v>
      </c>
      <c r="R2435" s="122">
        <v>250000026</v>
      </c>
      <c r="S2435" s="122">
        <v>280000026</v>
      </c>
      <c r="T2435" s="122">
        <v>0</v>
      </c>
      <c r="U2435" s="122">
        <v>0</v>
      </c>
      <c r="V2435" s="122">
        <v>0</v>
      </c>
      <c r="W2435" s="122">
        <v>0</v>
      </c>
      <c r="X2435" s="122">
        <v>0</v>
      </c>
      <c r="Y2435" s="122">
        <v>0</v>
      </c>
      <c r="Z2435" s="122">
        <v>0</v>
      </c>
      <c r="AA2435" s="122">
        <v>0</v>
      </c>
      <c r="AB2435" s="122">
        <v>0</v>
      </c>
      <c r="AC2435" s="122">
        <v>0</v>
      </c>
      <c r="AD2435" s="121"/>
    </row>
    <row r="2436" spans="14:30" ht="12" customHeight="1">
      <c r="N2436" s="119" t="s">
        <v>26</v>
      </c>
      <c r="O2436" s="120" t="s">
        <v>1494</v>
      </c>
      <c r="P2436" s="122">
        <v>0</v>
      </c>
      <c r="Q2436" s="122">
        <v>0</v>
      </c>
      <c r="R2436" s="122">
        <v>0</v>
      </c>
      <c r="S2436" s="122">
        <v>0</v>
      </c>
      <c r="T2436" s="122">
        <v>325000026</v>
      </c>
      <c r="U2436" s="122">
        <v>335000026</v>
      </c>
      <c r="V2436" s="122">
        <v>345000026</v>
      </c>
      <c r="W2436" s="122">
        <v>370000026</v>
      </c>
      <c r="X2436" s="122">
        <v>445000026</v>
      </c>
      <c r="Y2436" s="122">
        <v>0</v>
      </c>
      <c r="Z2436" s="122">
        <v>0</v>
      </c>
      <c r="AA2436" s="122">
        <v>0</v>
      </c>
      <c r="AB2436" s="122">
        <v>0</v>
      </c>
      <c r="AC2436" s="122">
        <v>0</v>
      </c>
      <c r="AD2436" s="121"/>
    </row>
    <row r="2437" spans="14:30" ht="12" customHeight="1">
      <c r="N2437" s="119" t="s">
        <v>26</v>
      </c>
      <c r="O2437" s="120" t="s">
        <v>798</v>
      </c>
      <c r="P2437" s="122">
        <v>220000026</v>
      </c>
      <c r="Q2437" s="122">
        <v>240000026</v>
      </c>
      <c r="R2437" s="122">
        <v>255000026</v>
      </c>
      <c r="S2437" s="122">
        <v>270000026</v>
      </c>
      <c r="T2437" s="122">
        <v>280000026</v>
      </c>
      <c r="U2437" s="122">
        <v>290000026</v>
      </c>
      <c r="V2437" s="122">
        <v>300000026</v>
      </c>
      <c r="W2437" s="122">
        <v>320000026</v>
      </c>
      <c r="X2437" s="122">
        <v>325000026</v>
      </c>
      <c r="Y2437" s="122">
        <v>380000026</v>
      </c>
      <c r="Z2437" s="122">
        <v>400000026</v>
      </c>
      <c r="AA2437" s="122">
        <v>0</v>
      </c>
      <c r="AB2437" s="122">
        <v>0</v>
      </c>
      <c r="AC2437" s="122">
        <v>0</v>
      </c>
      <c r="AD2437" s="121"/>
    </row>
    <row r="2438" spans="14:30" ht="12" customHeight="1">
      <c r="N2438" s="119" t="s">
        <v>26</v>
      </c>
      <c r="O2438" s="120" t="s">
        <v>1684</v>
      </c>
      <c r="P2438" s="122">
        <v>0</v>
      </c>
      <c r="Q2438" s="122">
        <v>0</v>
      </c>
      <c r="R2438" s="122">
        <v>0</v>
      </c>
      <c r="S2438" s="122">
        <v>0</v>
      </c>
      <c r="T2438" s="122">
        <v>305000026</v>
      </c>
      <c r="U2438" s="122">
        <v>315000026</v>
      </c>
      <c r="V2438" s="122">
        <v>345000026</v>
      </c>
      <c r="W2438" s="122">
        <v>360000026</v>
      </c>
      <c r="X2438" s="122">
        <v>390000026</v>
      </c>
      <c r="Y2438" s="122">
        <v>420000026</v>
      </c>
      <c r="Z2438" s="122">
        <v>430000026</v>
      </c>
      <c r="AA2438" s="122">
        <v>0</v>
      </c>
      <c r="AB2438" s="122">
        <v>0</v>
      </c>
      <c r="AC2438" s="122">
        <v>0</v>
      </c>
      <c r="AD2438" s="121"/>
    </row>
    <row r="2439" spans="14:30" ht="12" customHeight="1">
      <c r="N2439" s="119" t="s">
        <v>26</v>
      </c>
      <c r="O2439" s="120" t="s">
        <v>3362</v>
      </c>
      <c r="P2439" s="121"/>
      <c r="Q2439" s="121"/>
      <c r="R2439" s="121"/>
      <c r="S2439" s="121"/>
      <c r="T2439" s="121"/>
      <c r="U2439" s="121"/>
      <c r="V2439" s="121"/>
      <c r="W2439" s="121"/>
      <c r="X2439" s="121"/>
      <c r="Y2439" s="122">
        <v>450000026</v>
      </c>
      <c r="Z2439" s="121"/>
      <c r="AA2439" s="121"/>
      <c r="AB2439" s="121"/>
      <c r="AC2439" s="121"/>
      <c r="AD2439" s="121"/>
    </row>
    <row r="2440" spans="14:30" ht="12" customHeight="1">
      <c r="N2440" s="119" t="s">
        <v>26</v>
      </c>
      <c r="O2440" s="120" t="s">
        <v>2717</v>
      </c>
      <c r="P2440" s="122">
        <v>0</v>
      </c>
      <c r="Q2440" s="122">
        <v>0</v>
      </c>
      <c r="R2440" s="122">
        <v>0</v>
      </c>
      <c r="S2440" s="122">
        <v>0</v>
      </c>
      <c r="T2440" s="122">
        <v>0</v>
      </c>
      <c r="U2440" s="122">
        <v>0</v>
      </c>
      <c r="V2440" s="122">
        <v>315000026</v>
      </c>
      <c r="W2440" s="122">
        <v>350000026</v>
      </c>
      <c r="X2440" s="122">
        <v>395000026</v>
      </c>
      <c r="Y2440" s="122">
        <v>475000026</v>
      </c>
      <c r="Z2440" s="122">
        <v>0</v>
      </c>
      <c r="AA2440" s="122">
        <v>0</v>
      </c>
      <c r="AB2440" s="122">
        <v>0</v>
      </c>
      <c r="AC2440" s="122">
        <v>0</v>
      </c>
      <c r="AD2440" s="121"/>
    </row>
    <row r="2441" spans="14:30" ht="12" customHeight="1">
      <c r="N2441" s="119" t="s">
        <v>26</v>
      </c>
      <c r="O2441" s="120" t="s">
        <v>517</v>
      </c>
      <c r="P2441" s="122">
        <v>0</v>
      </c>
      <c r="Q2441" s="122">
        <v>0</v>
      </c>
      <c r="R2441" s="122">
        <v>0</v>
      </c>
      <c r="S2441" s="122">
        <v>0</v>
      </c>
      <c r="T2441" s="122">
        <v>0</v>
      </c>
      <c r="U2441" s="122">
        <v>0</v>
      </c>
      <c r="V2441" s="122">
        <v>0</v>
      </c>
      <c r="W2441" s="122">
        <v>315000026</v>
      </c>
      <c r="X2441" s="122">
        <v>325000026</v>
      </c>
      <c r="Y2441" s="122">
        <v>340000026</v>
      </c>
      <c r="Z2441" s="122">
        <v>0</v>
      </c>
      <c r="AA2441" s="122">
        <v>0</v>
      </c>
      <c r="AB2441" s="122">
        <v>0</v>
      </c>
      <c r="AC2441" s="122">
        <v>0</v>
      </c>
      <c r="AD2441" s="121"/>
    </row>
    <row r="2442" spans="14:30" ht="12" customHeight="1">
      <c r="N2442" s="119" t="s">
        <v>26</v>
      </c>
      <c r="O2442" s="120" t="s">
        <v>518</v>
      </c>
      <c r="P2442" s="122">
        <v>0</v>
      </c>
      <c r="Q2442" s="122">
        <v>0</v>
      </c>
      <c r="R2442" s="122">
        <v>0</v>
      </c>
      <c r="S2442" s="122">
        <v>0</v>
      </c>
      <c r="T2442" s="122">
        <v>0</v>
      </c>
      <c r="U2442" s="122">
        <v>0</v>
      </c>
      <c r="V2442" s="122">
        <v>0</v>
      </c>
      <c r="W2442" s="122">
        <v>315000026</v>
      </c>
      <c r="X2442" s="122">
        <v>325000026</v>
      </c>
      <c r="Y2442" s="122">
        <v>340000026</v>
      </c>
      <c r="Z2442" s="122">
        <v>390000026</v>
      </c>
      <c r="AA2442" s="122">
        <v>0</v>
      </c>
      <c r="AB2442" s="122">
        <v>0</v>
      </c>
      <c r="AC2442" s="122">
        <v>0</v>
      </c>
      <c r="AD2442" s="121"/>
    </row>
    <row r="2443" spans="14:30" ht="12" customHeight="1">
      <c r="N2443" s="119" t="s">
        <v>26</v>
      </c>
      <c r="O2443" s="120" t="s">
        <v>519</v>
      </c>
      <c r="P2443" s="122">
        <v>0</v>
      </c>
      <c r="Q2443" s="122">
        <v>0</v>
      </c>
      <c r="R2443" s="122">
        <v>0</v>
      </c>
      <c r="S2443" s="122">
        <v>0</v>
      </c>
      <c r="T2443" s="122">
        <v>0</v>
      </c>
      <c r="U2443" s="122">
        <v>0</v>
      </c>
      <c r="V2443" s="122">
        <v>0</v>
      </c>
      <c r="W2443" s="122">
        <v>315000026</v>
      </c>
      <c r="X2443" s="122">
        <v>325000026</v>
      </c>
      <c r="Y2443" s="122">
        <v>340000026</v>
      </c>
      <c r="Z2443" s="122">
        <v>0</v>
      </c>
      <c r="AA2443" s="122">
        <v>0</v>
      </c>
      <c r="AB2443" s="122">
        <v>0</v>
      </c>
      <c r="AC2443" s="122">
        <v>0</v>
      </c>
      <c r="AD2443" s="121"/>
    </row>
    <row r="2444" spans="14:30" ht="12" customHeight="1">
      <c r="N2444" s="119" t="s">
        <v>26</v>
      </c>
      <c r="O2444" s="120" t="s">
        <v>520</v>
      </c>
      <c r="P2444" s="122">
        <v>0</v>
      </c>
      <c r="Q2444" s="122">
        <v>0</v>
      </c>
      <c r="R2444" s="122">
        <v>0</v>
      </c>
      <c r="S2444" s="122">
        <v>0</v>
      </c>
      <c r="T2444" s="122">
        <v>305000026</v>
      </c>
      <c r="U2444" s="122">
        <v>315000026</v>
      </c>
      <c r="V2444" s="122">
        <v>335000026</v>
      </c>
      <c r="W2444" s="122">
        <v>345000026</v>
      </c>
      <c r="X2444" s="122">
        <v>365000026</v>
      </c>
      <c r="Y2444" s="122">
        <v>430000026</v>
      </c>
      <c r="Z2444" s="122">
        <v>0</v>
      </c>
      <c r="AA2444" s="122">
        <v>0</v>
      </c>
      <c r="AB2444" s="122">
        <v>0</v>
      </c>
      <c r="AC2444" s="122">
        <v>0</v>
      </c>
      <c r="AD2444" s="121"/>
    </row>
    <row r="2445" spans="14:30" ht="12" customHeight="1">
      <c r="N2445" s="119" t="s">
        <v>26</v>
      </c>
      <c r="O2445" s="120" t="s">
        <v>521</v>
      </c>
      <c r="P2445" s="122">
        <v>0</v>
      </c>
      <c r="Q2445" s="122">
        <v>0</v>
      </c>
      <c r="R2445" s="122">
        <v>0</v>
      </c>
      <c r="S2445" s="122">
        <v>0</v>
      </c>
      <c r="T2445" s="122">
        <v>310000026</v>
      </c>
      <c r="U2445" s="122">
        <v>390000026</v>
      </c>
      <c r="V2445" s="122">
        <v>410000026</v>
      </c>
      <c r="W2445" s="122">
        <v>440000026</v>
      </c>
      <c r="X2445" s="122">
        <v>390000026</v>
      </c>
      <c r="Y2445" s="122">
        <v>435000026</v>
      </c>
      <c r="Z2445" s="122">
        <v>475000026</v>
      </c>
      <c r="AA2445" s="122">
        <v>505000026</v>
      </c>
      <c r="AB2445" s="122">
        <v>565000026</v>
      </c>
      <c r="AC2445" s="122">
        <v>600000026</v>
      </c>
      <c r="AD2445" s="121"/>
    </row>
    <row r="2446" spans="14:30" ht="12" customHeight="1">
      <c r="N2446" s="119" t="s">
        <v>26</v>
      </c>
      <c r="O2446" s="120" t="s">
        <v>2229</v>
      </c>
      <c r="P2446" s="122">
        <v>0</v>
      </c>
      <c r="Q2446" s="122">
        <v>0</v>
      </c>
      <c r="R2446" s="122">
        <v>0</v>
      </c>
      <c r="S2446" s="122">
        <v>0</v>
      </c>
      <c r="T2446" s="122">
        <v>0</v>
      </c>
      <c r="U2446" s="122">
        <v>0</v>
      </c>
      <c r="V2446" s="122">
        <v>0</v>
      </c>
      <c r="W2446" s="122">
        <v>0</v>
      </c>
      <c r="X2446" s="122">
        <v>0</v>
      </c>
      <c r="Y2446" s="122">
        <v>0</v>
      </c>
      <c r="Z2446" s="122">
        <v>485000026</v>
      </c>
      <c r="AA2446" s="122">
        <v>520000026</v>
      </c>
      <c r="AB2446" s="122">
        <v>590000026</v>
      </c>
      <c r="AC2446" s="122">
        <v>620000026</v>
      </c>
      <c r="AD2446" s="121"/>
    </row>
    <row r="2447" spans="14:30" ht="12" customHeight="1">
      <c r="N2447" s="119" t="s">
        <v>26</v>
      </c>
      <c r="O2447" s="120" t="s">
        <v>2349</v>
      </c>
      <c r="P2447" s="122">
        <v>0</v>
      </c>
      <c r="Q2447" s="122">
        <v>0</v>
      </c>
      <c r="R2447" s="122">
        <v>0</v>
      </c>
      <c r="S2447" s="122">
        <v>0</v>
      </c>
      <c r="T2447" s="122">
        <v>0</v>
      </c>
      <c r="U2447" s="122">
        <v>0</v>
      </c>
      <c r="V2447" s="122">
        <v>0</v>
      </c>
      <c r="W2447" s="122">
        <v>0</v>
      </c>
      <c r="X2447" s="122">
        <v>430000026</v>
      </c>
      <c r="Y2447" s="122">
        <v>475000026</v>
      </c>
      <c r="Z2447" s="122">
        <v>495000026</v>
      </c>
      <c r="AA2447" s="122">
        <v>540000026</v>
      </c>
      <c r="AB2447" s="122">
        <v>590000026</v>
      </c>
      <c r="AC2447" s="122">
        <v>650000026</v>
      </c>
      <c r="AD2447" s="121"/>
    </row>
    <row r="2448" spans="14:30" ht="12" customHeight="1">
      <c r="N2448" s="119" t="s">
        <v>26</v>
      </c>
      <c r="O2448" s="120" t="s">
        <v>2230</v>
      </c>
      <c r="P2448" s="122">
        <v>0</v>
      </c>
      <c r="Q2448" s="122">
        <v>0</v>
      </c>
      <c r="R2448" s="122">
        <v>0</v>
      </c>
      <c r="S2448" s="122">
        <v>0</v>
      </c>
      <c r="T2448" s="122">
        <v>0</v>
      </c>
      <c r="U2448" s="122">
        <v>0</v>
      </c>
      <c r="V2448" s="122">
        <v>0</v>
      </c>
      <c r="W2448" s="122">
        <v>0</v>
      </c>
      <c r="X2448" s="122">
        <v>380000026</v>
      </c>
      <c r="Y2448" s="122">
        <v>400000026</v>
      </c>
      <c r="Z2448" s="122">
        <v>420000026</v>
      </c>
      <c r="AA2448" s="122">
        <v>450000026</v>
      </c>
      <c r="AB2448" s="122">
        <v>480000026</v>
      </c>
      <c r="AC2448" s="122">
        <v>500000026</v>
      </c>
      <c r="AD2448" s="121"/>
    </row>
    <row r="2449" spans="14:30" ht="12" customHeight="1">
      <c r="N2449" s="119" t="s">
        <v>26</v>
      </c>
      <c r="O2449" s="120" t="s">
        <v>2036</v>
      </c>
      <c r="P2449" s="122">
        <v>205000026</v>
      </c>
      <c r="Q2449" s="122">
        <v>210000026</v>
      </c>
      <c r="R2449" s="122">
        <v>230000026</v>
      </c>
      <c r="S2449" s="122">
        <v>260000026</v>
      </c>
      <c r="T2449" s="122">
        <v>280000026</v>
      </c>
      <c r="U2449" s="122">
        <v>290000026</v>
      </c>
      <c r="V2449" s="122">
        <v>305000026</v>
      </c>
      <c r="W2449" s="122">
        <v>335000026</v>
      </c>
      <c r="X2449" s="122">
        <v>385000026</v>
      </c>
      <c r="Y2449" s="122">
        <v>435000026</v>
      </c>
      <c r="Z2449" s="122">
        <v>495000026</v>
      </c>
      <c r="AA2449" s="122">
        <v>0</v>
      </c>
      <c r="AB2449" s="122">
        <v>0</v>
      </c>
      <c r="AC2449" s="122">
        <v>0</v>
      </c>
      <c r="AD2449" s="121"/>
    </row>
    <row r="2450" spans="14:30" ht="12" customHeight="1">
      <c r="N2450" s="119" t="s">
        <v>26</v>
      </c>
      <c r="O2450" s="120" t="s">
        <v>2587</v>
      </c>
      <c r="P2450" s="122">
        <v>205000026</v>
      </c>
      <c r="Q2450" s="122">
        <v>215000026</v>
      </c>
      <c r="R2450" s="122">
        <v>225000026</v>
      </c>
      <c r="S2450" s="122">
        <v>235000026</v>
      </c>
      <c r="T2450" s="122">
        <v>0</v>
      </c>
      <c r="U2450" s="122">
        <v>0</v>
      </c>
      <c r="V2450" s="122">
        <v>0</v>
      </c>
      <c r="W2450" s="122">
        <v>0</v>
      </c>
      <c r="X2450" s="122">
        <v>0</v>
      </c>
      <c r="Y2450" s="122">
        <v>0</v>
      </c>
      <c r="Z2450" s="122">
        <v>0</v>
      </c>
      <c r="AA2450" s="122">
        <v>0</v>
      </c>
      <c r="AB2450" s="122">
        <v>0</v>
      </c>
      <c r="AC2450" s="122">
        <v>0</v>
      </c>
      <c r="AD2450" s="121"/>
    </row>
    <row r="2451" spans="14:30" ht="12" customHeight="1">
      <c r="N2451" s="119" t="s">
        <v>26</v>
      </c>
      <c r="O2451" s="120" t="s">
        <v>2350</v>
      </c>
      <c r="P2451" s="122">
        <v>0</v>
      </c>
      <c r="Q2451" s="122">
        <v>210000026</v>
      </c>
      <c r="R2451" s="122">
        <v>230000026</v>
      </c>
      <c r="S2451" s="122">
        <v>260000026</v>
      </c>
      <c r="T2451" s="122">
        <v>280000026</v>
      </c>
      <c r="U2451" s="122">
        <v>290000026</v>
      </c>
      <c r="V2451" s="122">
        <v>305000026</v>
      </c>
      <c r="W2451" s="122">
        <v>335000026</v>
      </c>
      <c r="X2451" s="122">
        <v>385000026</v>
      </c>
      <c r="Y2451" s="122">
        <v>435000026</v>
      </c>
      <c r="Z2451" s="122">
        <v>495000026</v>
      </c>
      <c r="AA2451" s="122">
        <v>0</v>
      </c>
      <c r="AB2451" s="122">
        <v>0</v>
      </c>
      <c r="AC2451" s="122">
        <v>0</v>
      </c>
      <c r="AD2451" s="121"/>
    </row>
    <row r="2452" spans="14:30" ht="12" customHeight="1">
      <c r="N2452" s="119" t="s">
        <v>26</v>
      </c>
      <c r="O2452" s="120" t="s">
        <v>1648</v>
      </c>
      <c r="P2452" s="122">
        <v>0</v>
      </c>
      <c r="Q2452" s="122">
        <v>0</v>
      </c>
      <c r="R2452" s="122">
        <v>245000026</v>
      </c>
      <c r="S2452" s="122">
        <v>265000026</v>
      </c>
      <c r="T2452" s="122">
        <v>295000026</v>
      </c>
      <c r="U2452" s="122">
        <v>310000026</v>
      </c>
      <c r="V2452" s="122">
        <v>330000026</v>
      </c>
      <c r="W2452" s="122">
        <v>370000026</v>
      </c>
      <c r="X2452" s="122">
        <v>425000026</v>
      </c>
      <c r="Y2452" s="122">
        <v>495000026</v>
      </c>
      <c r="Z2452" s="122">
        <v>0</v>
      </c>
      <c r="AA2452" s="122">
        <v>0</v>
      </c>
      <c r="AB2452" s="122">
        <v>0</v>
      </c>
      <c r="AC2452" s="122">
        <v>0</v>
      </c>
      <c r="AD2452" s="121"/>
    </row>
    <row r="2453" spans="14:30" ht="12" customHeight="1">
      <c r="N2453" s="119" t="s">
        <v>26</v>
      </c>
      <c r="O2453" s="120" t="s">
        <v>1905</v>
      </c>
      <c r="P2453" s="122">
        <v>220000026</v>
      </c>
      <c r="Q2453" s="122">
        <v>235000026</v>
      </c>
      <c r="R2453" s="122">
        <v>245000026</v>
      </c>
      <c r="S2453" s="122">
        <v>260000026</v>
      </c>
      <c r="T2453" s="122">
        <v>0</v>
      </c>
      <c r="U2453" s="122">
        <v>0</v>
      </c>
      <c r="V2453" s="122">
        <v>0</v>
      </c>
      <c r="W2453" s="122">
        <v>0</v>
      </c>
      <c r="X2453" s="122">
        <v>0</v>
      </c>
      <c r="Y2453" s="122">
        <v>0</v>
      </c>
      <c r="Z2453" s="122">
        <v>0</v>
      </c>
      <c r="AA2453" s="122">
        <v>0</v>
      </c>
      <c r="AB2453" s="122">
        <v>0</v>
      </c>
      <c r="AC2453" s="122">
        <v>0</v>
      </c>
      <c r="AD2453" s="121"/>
    </row>
    <row r="2454" spans="14:30" ht="12" customHeight="1">
      <c r="N2454" s="119" t="s">
        <v>26</v>
      </c>
      <c r="O2454" s="120" t="s">
        <v>1355</v>
      </c>
      <c r="P2454" s="122">
        <v>0</v>
      </c>
      <c r="Q2454" s="122">
        <v>0</v>
      </c>
      <c r="R2454" s="122">
        <v>0</v>
      </c>
      <c r="S2454" s="122">
        <v>0</v>
      </c>
      <c r="T2454" s="122">
        <v>325000026</v>
      </c>
      <c r="U2454" s="122">
        <v>345000026</v>
      </c>
      <c r="V2454" s="122">
        <v>365000026</v>
      </c>
      <c r="W2454" s="122">
        <v>385000026</v>
      </c>
      <c r="X2454" s="122">
        <v>395000026</v>
      </c>
      <c r="Y2454" s="122">
        <v>410000026</v>
      </c>
      <c r="Z2454" s="122">
        <v>420000026</v>
      </c>
      <c r="AA2454" s="122">
        <v>0</v>
      </c>
      <c r="AB2454" s="122">
        <v>0</v>
      </c>
      <c r="AC2454" s="122">
        <v>0</v>
      </c>
      <c r="AD2454" s="121"/>
    </row>
    <row r="2455" spans="14:30" ht="12" customHeight="1">
      <c r="N2455" s="119" t="s">
        <v>26</v>
      </c>
      <c r="O2455" s="120" t="s">
        <v>522</v>
      </c>
      <c r="P2455" s="122">
        <v>0</v>
      </c>
      <c r="Q2455" s="122">
        <v>0</v>
      </c>
      <c r="R2455" s="122">
        <v>0</v>
      </c>
      <c r="S2455" s="122">
        <v>0</v>
      </c>
      <c r="T2455" s="122">
        <v>0</v>
      </c>
      <c r="U2455" s="122">
        <v>0</v>
      </c>
      <c r="V2455" s="122">
        <v>0</v>
      </c>
      <c r="W2455" s="122">
        <v>315000026</v>
      </c>
      <c r="X2455" s="122">
        <v>335000026</v>
      </c>
      <c r="Y2455" s="122">
        <v>360000026</v>
      </c>
      <c r="Z2455" s="122">
        <v>0</v>
      </c>
      <c r="AA2455" s="122">
        <v>0</v>
      </c>
      <c r="AB2455" s="122">
        <v>0</v>
      </c>
      <c r="AC2455" s="122">
        <v>0</v>
      </c>
      <c r="AD2455" s="121"/>
    </row>
    <row r="2456" spans="14:30" ht="12" customHeight="1">
      <c r="N2456" s="119" t="s">
        <v>26</v>
      </c>
      <c r="O2456" s="120" t="s">
        <v>616</v>
      </c>
      <c r="P2456" s="122">
        <v>0</v>
      </c>
      <c r="Q2456" s="122">
        <v>0</v>
      </c>
      <c r="R2456" s="122">
        <v>0</v>
      </c>
      <c r="S2456" s="122">
        <v>0</v>
      </c>
      <c r="T2456" s="122">
        <v>0</v>
      </c>
      <c r="U2456" s="122">
        <v>0</v>
      </c>
      <c r="V2456" s="122">
        <v>305000026</v>
      </c>
      <c r="W2456" s="122">
        <v>315000026</v>
      </c>
      <c r="X2456" s="122">
        <v>330000026</v>
      </c>
      <c r="Y2456" s="122">
        <v>350000026</v>
      </c>
      <c r="Z2456" s="122">
        <v>0</v>
      </c>
      <c r="AA2456" s="122">
        <v>0</v>
      </c>
      <c r="AB2456" s="122">
        <v>0</v>
      </c>
      <c r="AC2456" s="122">
        <v>0</v>
      </c>
      <c r="AD2456" s="121"/>
    </row>
    <row r="2457" spans="14:30" ht="12" customHeight="1">
      <c r="N2457" s="119" t="s">
        <v>26</v>
      </c>
      <c r="O2457" s="120" t="s">
        <v>1356</v>
      </c>
      <c r="P2457" s="122">
        <v>0</v>
      </c>
      <c r="Q2457" s="122">
        <v>0</v>
      </c>
      <c r="R2457" s="122">
        <v>0</v>
      </c>
      <c r="S2457" s="122">
        <v>0</v>
      </c>
      <c r="T2457" s="122">
        <v>325000026</v>
      </c>
      <c r="U2457" s="122">
        <v>345000026</v>
      </c>
      <c r="V2457" s="122">
        <v>365000026</v>
      </c>
      <c r="W2457" s="122">
        <v>385000026</v>
      </c>
      <c r="X2457" s="122">
        <v>405000026</v>
      </c>
      <c r="Y2457" s="122">
        <v>435000026</v>
      </c>
      <c r="Z2457" s="122">
        <v>475000026</v>
      </c>
      <c r="AA2457" s="122">
        <v>0</v>
      </c>
      <c r="AB2457" s="122">
        <v>0</v>
      </c>
      <c r="AC2457" s="122">
        <v>0</v>
      </c>
      <c r="AD2457" s="121"/>
    </row>
    <row r="2458" spans="14:30" ht="12" customHeight="1">
      <c r="N2458" s="119" t="s">
        <v>26</v>
      </c>
      <c r="O2458" s="120" t="s">
        <v>1357</v>
      </c>
      <c r="P2458" s="122">
        <v>0</v>
      </c>
      <c r="Q2458" s="122">
        <v>0</v>
      </c>
      <c r="R2458" s="122">
        <v>0</v>
      </c>
      <c r="S2458" s="122">
        <v>0</v>
      </c>
      <c r="T2458" s="122">
        <v>295000026</v>
      </c>
      <c r="U2458" s="122">
        <v>305000026</v>
      </c>
      <c r="V2458" s="122">
        <v>335000026</v>
      </c>
      <c r="W2458" s="122">
        <v>365000026</v>
      </c>
      <c r="X2458" s="122">
        <v>395000026</v>
      </c>
      <c r="Y2458" s="122">
        <v>475000026</v>
      </c>
      <c r="Z2458" s="122">
        <v>0</v>
      </c>
      <c r="AA2458" s="122">
        <v>0</v>
      </c>
      <c r="AB2458" s="122">
        <v>0</v>
      </c>
      <c r="AC2458" s="122">
        <v>0</v>
      </c>
      <c r="AD2458" s="121"/>
    </row>
    <row r="2459" spans="14:30" ht="12" customHeight="1">
      <c r="N2459" s="119" t="s">
        <v>26</v>
      </c>
      <c r="O2459" s="120" t="s">
        <v>1358</v>
      </c>
      <c r="P2459" s="122">
        <v>0</v>
      </c>
      <c r="Q2459" s="122">
        <v>0</v>
      </c>
      <c r="R2459" s="122">
        <v>0</v>
      </c>
      <c r="S2459" s="122">
        <v>0</v>
      </c>
      <c r="T2459" s="122">
        <v>0</v>
      </c>
      <c r="U2459" s="122">
        <v>0</v>
      </c>
      <c r="V2459" s="122">
        <v>335000026</v>
      </c>
      <c r="W2459" s="122">
        <v>365000026</v>
      </c>
      <c r="X2459" s="122">
        <v>395000026</v>
      </c>
      <c r="Y2459" s="122">
        <v>415000026</v>
      </c>
      <c r="Z2459" s="122">
        <v>425000026</v>
      </c>
      <c r="AA2459" s="122">
        <v>435000026</v>
      </c>
      <c r="AB2459" s="122">
        <v>0</v>
      </c>
      <c r="AC2459" s="122">
        <v>0</v>
      </c>
      <c r="AD2459" s="121"/>
    </row>
    <row r="2460" spans="14:30" ht="12" customHeight="1">
      <c r="N2460" s="119" t="s">
        <v>26</v>
      </c>
      <c r="O2460" s="120" t="s">
        <v>683</v>
      </c>
      <c r="P2460" s="122">
        <v>0</v>
      </c>
      <c r="Q2460" s="122">
        <v>0</v>
      </c>
      <c r="R2460" s="122">
        <v>0</v>
      </c>
      <c r="S2460" s="122">
        <v>0</v>
      </c>
      <c r="T2460" s="122">
        <v>320000026</v>
      </c>
      <c r="U2460" s="122">
        <v>335000026</v>
      </c>
      <c r="V2460" s="122">
        <v>355000026</v>
      </c>
      <c r="W2460" s="122">
        <v>370000026</v>
      </c>
      <c r="X2460" s="122">
        <v>385000025</v>
      </c>
      <c r="Y2460" s="122">
        <v>410000026</v>
      </c>
      <c r="Z2460" s="122">
        <v>0</v>
      </c>
      <c r="AA2460" s="122">
        <v>0</v>
      </c>
      <c r="AB2460" s="122">
        <v>0</v>
      </c>
      <c r="AC2460" s="122">
        <v>0</v>
      </c>
      <c r="AD2460" s="121"/>
    </row>
    <row r="2461" spans="14:30" ht="12" customHeight="1">
      <c r="N2461" s="119" t="s">
        <v>26</v>
      </c>
      <c r="O2461" s="120" t="s">
        <v>1359</v>
      </c>
      <c r="P2461" s="122">
        <v>0</v>
      </c>
      <c r="Q2461" s="122">
        <v>0</v>
      </c>
      <c r="R2461" s="122">
        <v>0</v>
      </c>
      <c r="S2461" s="122">
        <v>0</v>
      </c>
      <c r="T2461" s="122">
        <v>0</v>
      </c>
      <c r="U2461" s="122">
        <v>0</v>
      </c>
      <c r="V2461" s="122">
        <v>0</v>
      </c>
      <c r="W2461" s="122">
        <v>335000026</v>
      </c>
      <c r="X2461" s="122">
        <v>340000026</v>
      </c>
      <c r="Y2461" s="122">
        <v>345000026</v>
      </c>
      <c r="Z2461" s="122">
        <v>0</v>
      </c>
      <c r="AA2461" s="122">
        <v>0</v>
      </c>
      <c r="AB2461" s="122">
        <v>0</v>
      </c>
      <c r="AC2461" s="122">
        <v>0</v>
      </c>
      <c r="AD2461" s="121"/>
    </row>
    <row r="2462" spans="14:30" ht="12" customHeight="1">
      <c r="N2462" s="119" t="s">
        <v>26</v>
      </c>
      <c r="O2462" s="120" t="s">
        <v>1360</v>
      </c>
      <c r="P2462" s="122">
        <v>0</v>
      </c>
      <c r="Q2462" s="122">
        <v>0</v>
      </c>
      <c r="R2462" s="122">
        <v>0</v>
      </c>
      <c r="S2462" s="122">
        <v>0</v>
      </c>
      <c r="T2462" s="122">
        <v>325000026</v>
      </c>
      <c r="U2462" s="122">
        <v>335000026</v>
      </c>
      <c r="V2462" s="122">
        <v>345000026</v>
      </c>
      <c r="W2462" s="122">
        <v>370000026</v>
      </c>
      <c r="X2462" s="122">
        <v>445000026</v>
      </c>
      <c r="Y2462" s="122">
        <v>0</v>
      </c>
      <c r="Z2462" s="122">
        <v>0</v>
      </c>
      <c r="AA2462" s="122">
        <v>0</v>
      </c>
      <c r="AB2462" s="122">
        <v>0</v>
      </c>
      <c r="AC2462" s="122">
        <v>0</v>
      </c>
      <c r="AD2462" s="121"/>
    </row>
    <row r="2463" spans="14:30" ht="12" customHeight="1">
      <c r="N2463" s="119" t="s">
        <v>26</v>
      </c>
      <c r="O2463" s="120" t="s">
        <v>1361</v>
      </c>
      <c r="P2463" s="122">
        <v>0</v>
      </c>
      <c r="Q2463" s="122">
        <v>0</v>
      </c>
      <c r="R2463" s="122">
        <v>0</v>
      </c>
      <c r="S2463" s="122">
        <v>0</v>
      </c>
      <c r="T2463" s="122">
        <v>325000026</v>
      </c>
      <c r="U2463" s="122">
        <v>345000026</v>
      </c>
      <c r="V2463" s="122">
        <v>365000026</v>
      </c>
      <c r="W2463" s="122">
        <v>385000026</v>
      </c>
      <c r="X2463" s="122">
        <v>405000026</v>
      </c>
      <c r="Y2463" s="122">
        <v>435000026</v>
      </c>
      <c r="Z2463" s="122">
        <v>475000026</v>
      </c>
      <c r="AA2463" s="122">
        <v>0</v>
      </c>
      <c r="AB2463" s="122">
        <v>0</v>
      </c>
      <c r="AC2463" s="122">
        <v>0</v>
      </c>
      <c r="AD2463" s="121"/>
    </row>
    <row r="2464" spans="14:30" ht="12" customHeight="1">
      <c r="N2464" s="119" t="s">
        <v>26</v>
      </c>
      <c r="O2464" s="120" t="s">
        <v>1643</v>
      </c>
      <c r="P2464" s="122">
        <v>210000026</v>
      </c>
      <c r="Q2464" s="122">
        <v>250000026</v>
      </c>
      <c r="R2464" s="122">
        <v>280000026</v>
      </c>
      <c r="S2464" s="122">
        <v>310000026</v>
      </c>
      <c r="T2464" s="122">
        <v>0</v>
      </c>
      <c r="U2464" s="122">
        <v>0</v>
      </c>
      <c r="V2464" s="122">
        <v>0</v>
      </c>
      <c r="W2464" s="122">
        <v>0</v>
      </c>
      <c r="X2464" s="122">
        <v>0</v>
      </c>
      <c r="Y2464" s="122">
        <v>0</v>
      </c>
      <c r="Z2464" s="122">
        <v>0</v>
      </c>
      <c r="AA2464" s="122">
        <v>0</v>
      </c>
      <c r="AB2464" s="122">
        <v>0</v>
      </c>
      <c r="AC2464" s="122">
        <v>0</v>
      </c>
      <c r="AD2464" s="121"/>
    </row>
    <row r="2465" spans="14:30" ht="12" customHeight="1">
      <c r="N2465" s="119" t="s">
        <v>26</v>
      </c>
      <c r="O2465" s="120" t="s">
        <v>1495</v>
      </c>
      <c r="P2465" s="122">
        <v>0</v>
      </c>
      <c r="Q2465" s="122">
        <v>0</v>
      </c>
      <c r="R2465" s="122">
        <v>0</v>
      </c>
      <c r="S2465" s="122">
        <v>0</v>
      </c>
      <c r="T2465" s="122">
        <v>0</v>
      </c>
      <c r="U2465" s="122">
        <v>0</v>
      </c>
      <c r="V2465" s="122">
        <v>0</v>
      </c>
      <c r="W2465" s="122">
        <v>0</v>
      </c>
      <c r="X2465" s="122">
        <v>405000026</v>
      </c>
      <c r="Y2465" s="122">
        <v>435000026</v>
      </c>
      <c r="Z2465" s="122">
        <v>460000026</v>
      </c>
      <c r="AA2465" s="122">
        <v>480000026</v>
      </c>
      <c r="AB2465" s="122">
        <v>0</v>
      </c>
      <c r="AC2465" s="122">
        <v>0</v>
      </c>
      <c r="AD2465" s="121"/>
    </row>
    <row r="2466" spans="14:30" ht="12" customHeight="1">
      <c r="N2466" s="119" t="s">
        <v>26</v>
      </c>
      <c r="O2466" s="120" t="s">
        <v>667</v>
      </c>
      <c r="P2466" s="122">
        <v>0</v>
      </c>
      <c r="Q2466" s="122">
        <v>0</v>
      </c>
      <c r="R2466" s="122">
        <v>0</v>
      </c>
      <c r="S2466" s="122">
        <v>0</v>
      </c>
      <c r="T2466" s="122">
        <v>370000026</v>
      </c>
      <c r="U2466" s="122">
        <v>380000026</v>
      </c>
      <c r="V2466" s="122">
        <v>390000026</v>
      </c>
      <c r="W2466" s="122">
        <v>410000026</v>
      </c>
      <c r="X2466" s="122">
        <v>420000026</v>
      </c>
      <c r="Y2466" s="122">
        <v>0</v>
      </c>
      <c r="Z2466" s="122">
        <v>0</v>
      </c>
      <c r="AA2466" s="122">
        <v>0</v>
      </c>
      <c r="AB2466" s="122">
        <v>0</v>
      </c>
      <c r="AC2466" s="122">
        <v>0</v>
      </c>
      <c r="AD2466" s="121"/>
    </row>
    <row r="2467" spans="14:30" ht="12" customHeight="1">
      <c r="N2467" s="119" t="s">
        <v>26</v>
      </c>
      <c r="O2467" s="120" t="s">
        <v>318</v>
      </c>
      <c r="P2467" s="122">
        <v>220000026</v>
      </c>
      <c r="Q2467" s="122">
        <v>240000026</v>
      </c>
      <c r="R2467" s="122">
        <v>255000026</v>
      </c>
      <c r="S2467" s="122">
        <v>270000026</v>
      </c>
      <c r="T2467" s="122">
        <v>280000026</v>
      </c>
      <c r="U2467" s="122">
        <v>290000026</v>
      </c>
      <c r="V2467" s="122">
        <v>300000026</v>
      </c>
      <c r="W2467" s="122">
        <v>320000026</v>
      </c>
      <c r="X2467" s="122">
        <v>325000026</v>
      </c>
      <c r="Y2467" s="122">
        <v>380000026</v>
      </c>
      <c r="Z2467" s="122">
        <v>400000026</v>
      </c>
      <c r="AA2467" s="122">
        <v>0</v>
      </c>
      <c r="AB2467" s="122">
        <v>0</v>
      </c>
      <c r="AC2467" s="122">
        <v>0</v>
      </c>
      <c r="AD2467" s="121"/>
    </row>
    <row r="2468" spans="14:30" ht="12" customHeight="1">
      <c r="N2468" s="119" t="s">
        <v>26</v>
      </c>
      <c r="O2468" s="120" t="s">
        <v>3368</v>
      </c>
      <c r="P2468" s="121"/>
      <c r="Q2468" s="121"/>
      <c r="R2468" s="121"/>
      <c r="S2468" s="121"/>
      <c r="T2468" s="121"/>
      <c r="U2468" s="121"/>
      <c r="V2468" s="121"/>
      <c r="W2468" s="121"/>
      <c r="X2468" s="121"/>
      <c r="Y2468" s="121"/>
      <c r="Z2468" s="122">
        <v>465000026</v>
      </c>
      <c r="AA2468" s="122">
        <v>505000026</v>
      </c>
      <c r="AB2468" s="122">
        <v>530000026</v>
      </c>
      <c r="AC2468" s="122">
        <v>560000026</v>
      </c>
      <c r="AD2468" s="121"/>
    </row>
    <row r="2469" spans="14:30" ht="12" customHeight="1">
      <c r="N2469" s="119" t="s">
        <v>26</v>
      </c>
      <c r="O2469" s="120" t="s">
        <v>1496</v>
      </c>
      <c r="P2469" s="122">
        <v>0</v>
      </c>
      <c r="Q2469" s="122">
        <v>0</v>
      </c>
      <c r="R2469" s="122">
        <v>0</v>
      </c>
      <c r="S2469" s="122">
        <v>0</v>
      </c>
      <c r="T2469" s="122">
        <v>0</v>
      </c>
      <c r="U2469" s="122">
        <v>350000026</v>
      </c>
      <c r="V2469" s="122">
        <v>365000026</v>
      </c>
      <c r="W2469" s="122">
        <v>395000026</v>
      </c>
      <c r="X2469" s="122">
        <v>425000026</v>
      </c>
      <c r="Y2469" s="122">
        <v>445000026</v>
      </c>
      <c r="Z2469" s="122">
        <v>460000026</v>
      </c>
      <c r="AA2469" s="122">
        <v>0</v>
      </c>
      <c r="AB2469" s="122">
        <v>0</v>
      </c>
      <c r="AC2469" s="122">
        <v>0</v>
      </c>
      <c r="AD2469" s="121"/>
    </row>
    <row r="2470" spans="14:30" ht="12" customHeight="1">
      <c r="N2470" s="119" t="s">
        <v>26</v>
      </c>
      <c r="O2470" s="120" t="s">
        <v>911</v>
      </c>
      <c r="P2470" s="122">
        <v>220000026</v>
      </c>
      <c r="Q2470" s="122">
        <v>240000026</v>
      </c>
      <c r="R2470" s="122">
        <v>255000026</v>
      </c>
      <c r="S2470" s="122">
        <v>270000026</v>
      </c>
      <c r="T2470" s="122">
        <v>280000026</v>
      </c>
      <c r="U2470" s="122">
        <v>290000026</v>
      </c>
      <c r="V2470" s="122">
        <v>300000026</v>
      </c>
      <c r="W2470" s="122">
        <v>320000026</v>
      </c>
      <c r="X2470" s="122">
        <v>0</v>
      </c>
      <c r="Y2470" s="122">
        <v>0</v>
      </c>
      <c r="Z2470" s="122">
        <v>0</v>
      </c>
      <c r="AA2470" s="122">
        <v>0</v>
      </c>
      <c r="AB2470" s="122">
        <v>0</v>
      </c>
      <c r="AC2470" s="122">
        <v>0</v>
      </c>
      <c r="AD2470" s="121"/>
    </row>
    <row r="2471" spans="14:30" ht="12" customHeight="1">
      <c r="N2471" s="119" t="s">
        <v>26</v>
      </c>
      <c r="O2471" s="120" t="s">
        <v>160</v>
      </c>
      <c r="P2471" s="122">
        <v>220000026</v>
      </c>
      <c r="Q2471" s="122">
        <v>230000026</v>
      </c>
      <c r="R2471" s="122">
        <v>245000026</v>
      </c>
      <c r="S2471" s="122">
        <v>260000026</v>
      </c>
      <c r="T2471" s="122">
        <v>0</v>
      </c>
      <c r="U2471" s="122">
        <v>0</v>
      </c>
      <c r="V2471" s="122">
        <v>0</v>
      </c>
      <c r="W2471" s="122">
        <v>0</v>
      </c>
      <c r="X2471" s="122">
        <v>0</v>
      </c>
      <c r="Y2471" s="122">
        <v>0</v>
      </c>
      <c r="Z2471" s="122">
        <v>0</v>
      </c>
      <c r="AA2471" s="122">
        <v>0</v>
      </c>
      <c r="AB2471" s="122">
        <v>0</v>
      </c>
      <c r="AC2471" s="122">
        <v>0</v>
      </c>
      <c r="AD2471" s="121"/>
    </row>
    <row r="2472" spans="14:30" ht="12" customHeight="1">
      <c r="N2472" s="119" t="s">
        <v>26</v>
      </c>
      <c r="O2472" s="120" t="s">
        <v>1240</v>
      </c>
      <c r="P2472" s="122">
        <v>220000026</v>
      </c>
      <c r="Q2472" s="122">
        <v>240000026</v>
      </c>
      <c r="R2472" s="122">
        <v>265000026</v>
      </c>
      <c r="S2472" s="122">
        <v>295000026</v>
      </c>
      <c r="T2472" s="122">
        <v>0</v>
      </c>
      <c r="U2472" s="122">
        <v>0</v>
      </c>
      <c r="V2472" s="122">
        <v>0</v>
      </c>
      <c r="W2472" s="122">
        <v>0</v>
      </c>
      <c r="X2472" s="122">
        <v>0</v>
      </c>
      <c r="Y2472" s="122">
        <v>0</v>
      </c>
      <c r="Z2472" s="122">
        <v>0</v>
      </c>
      <c r="AA2472" s="122">
        <v>0</v>
      </c>
      <c r="AB2472" s="122">
        <v>0</v>
      </c>
      <c r="AC2472" s="122">
        <v>0</v>
      </c>
      <c r="AD2472" s="121"/>
    </row>
    <row r="2473" spans="14:30" ht="12" customHeight="1">
      <c r="N2473" s="119" t="s">
        <v>26</v>
      </c>
      <c r="O2473" s="120" t="s">
        <v>611</v>
      </c>
      <c r="P2473" s="122">
        <v>220000026</v>
      </c>
      <c r="Q2473" s="122">
        <v>240000026</v>
      </c>
      <c r="R2473" s="122">
        <v>255000026</v>
      </c>
      <c r="S2473" s="122">
        <v>270000026</v>
      </c>
      <c r="T2473" s="122">
        <v>280000026</v>
      </c>
      <c r="U2473" s="122">
        <v>290000026</v>
      </c>
      <c r="V2473" s="122">
        <v>300000026</v>
      </c>
      <c r="W2473" s="122">
        <v>320000026</v>
      </c>
      <c r="X2473" s="122">
        <v>0</v>
      </c>
      <c r="Y2473" s="122">
        <v>0</v>
      </c>
      <c r="Z2473" s="122">
        <v>0</v>
      </c>
      <c r="AA2473" s="122">
        <v>0</v>
      </c>
      <c r="AB2473" s="122">
        <v>0</v>
      </c>
      <c r="AC2473" s="122">
        <v>0</v>
      </c>
      <c r="AD2473" s="121"/>
    </row>
    <row r="2474" spans="14:30" ht="12" customHeight="1">
      <c r="N2474" s="119" t="s">
        <v>26</v>
      </c>
      <c r="O2474" s="120" t="s">
        <v>912</v>
      </c>
      <c r="P2474" s="122">
        <v>215000026</v>
      </c>
      <c r="Q2474" s="122">
        <v>235000026</v>
      </c>
      <c r="R2474" s="122">
        <v>250000026</v>
      </c>
      <c r="S2474" s="122">
        <v>265000026</v>
      </c>
      <c r="T2474" s="122">
        <v>275000026</v>
      </c>
      <c r="U2474" s="122">
        <v>285000026</v>
      </c>
      <c r="V2474" s="122">
        <v>295000026</v>
      </c>
      <c r="W2474" s="122">
        <v>315000026</v>
      </c>
      <c r="X2474" s="122">
        <v>0</v>
      </c>
      <c r="Y2474" s="122">
        <v>0</v>
      </c>
      <c r="Z2474" s="122">
        <v>0</v>
      </c>
      <c r="AA2474" s="122">
        <v>0</v>
      </c>
      <c r="AB2474" s="122">
        <v>0</v>
      </c>
      <c r="AC2474" s="122">
        <v>0</v>
      </c>
      <c r="AD2474" s="121"/>
    </row>
    <row r="2475" spans="14:30" ht="12" customHeight="1">
      <c r="N2475" s="119" t="s">
        <v>26</v>
      </c>
      <c r="O2475" s="120" t="s">
        <v>1028</v>
      </c>
      <c r="P2475" s="122">
        <v>220000026</v>
      </c>
      <c r="Q2475" s="122">
        <v>235000026</v>
      </c>
      <c r="R2475" s="122">
        <v>260000026</v>
      </c>
      <c r="S2475" s="122">
        <v>290000026</v>
      </c>
      <c r="T2475" s="122">
        <v>0</v>
      </c>
      <c r="U2475" s="122">
        <v>0</v>
      </c>
      <c r="V2475" s="122">
        <v>0</v>
      </c>
      <c r="W2475" s="122">
        <v>0</v>
      </c>
      <c r="X2475" s="122">
        <v>0</v>
      </c>
      <c r="Y2475" s="122">
        <v>0</v>
      </c>
      <c r="Z2475" s="122">
        <v>0</v>
      </c>
      <c r="AA2475" s="122">
        <v>0</v>
      </c>
      <c r="AB2475" s="122">
        <v>0</v>
      </c>
      <c r="AC2475" s="122">
        <v>0</v>
      </c>
      <c r="AD2475" s="121"/>
    </row>
    <row r="2476" spans="14:30" ht="12" customHeight="1">
      <c r="N2476" s="119" t="s">
        <v>26</v>
      </c>
      <c r="O2476" s="120" t="s">
        <v>913</v>
      </c>
      <c r="P2476" s="122">
        <v>215000026</v>
      </c>
      <c r="Q2476" s="122">
        <v>235000026</v>
      </c>
      <c r="R2476" s="122">
        <v>250000026</v>
      </c>
      <c r="S2476" s="122">
        <v>265000026</v>
      </c>
      <c r="T2476" s="122">
        <v>275000026</v>
      </c>
      <c r="U2476" s="122">
        <v>285000026</v>
      </c>
      <c r="V2476" s="122">
        <v>295000026</v>
      </c>
      <c r="W2476" s="122">
        <v>315000026</v>
      </c>
      <c r="X2476" s="122">
        <v>0</v>
      </c>
      <c r="Y2476" s="122">
        <v>0</v>
      </c>
      <c r="Z2476" s="122">
        <v>0</v>
      </c>
      <c r="AA2476" s="122">
        <v>0</v>
      </c>
      <c r="AB2476" s="122">
        <v>0</v>
      </c>
      <c r="AC2476" s="122">
        <v>0</v>
      </c>
      <c r="AD2476" s="121"/>
    </row>
    <row r="2477" spans="14:30" ht="12" customHeight="1">
      <c r="N2477" s="119" t="s">
        <v>26</v>
      </c>
      <c r="O2477" s="120" t="s">
        <v>914</v>
      </c>
      <c r="P2477" s="122">
        <v>0</v>
      </c>
      <c r="Q2477" s="122">
        <v>195000026</v>
      </c>
      <c r="R2477" s="122">
        <v>220000026</v>
      </c>
      <c r="S2477" s="122">
        <v>235000026</v>
      </c>
      <c r="T2477" s="122">
        <v>265000026</v>
      </c>
      <c r="U2477" s="122">
        <v>290000026</v>
      </c>
      <c r="V2477" s="122">
        <v>310000026</v>
      </c>
      <c r="W2477" s="122">
        <v>0</v>
      </c>
      <c r="X2477" s="122">
        <v>0</v>
      </c>
      <c r="Y2477" s="122">
        <v>0</v>
      </c>
      <c r="Z2477" s="122">
        <v>0</v>
      </c>
      <c r="AA2477" s="122">
        <v>0</v>
      </c>
      <c r="AB2477" s="122">
        <v>0</v>
      </c>
      <c r="AC2477" s="122">
        <v>0</v>
      </c>
      <c r="AD2477" s="121"/>
    </row>
    <row r="2478" spans="14:30" ht="12" customHeight="1">
      <c r="N2478" s="119" t="s">
        <v>26</v>
      </c>
      <c r="O2478" s="120" t="s">
        <v>1029</v>
      </c>
      <c r="P2478" s="122">
        <v>170000026</v>
      </c>
      <c r="Q2478" s="122">
        <v>190000026</v>
      </c>
      <c r="R2478" s="122">
        <v>210000026</v>
      </c>
      <c r="S2478" s="122">
        <v>0</v>
      </c>
      <c r="T2478" s="122">
        <v>0</v>
      </c>
      <c r="U2478" s="122">
        <v>0</v>
      </c>
      <c r="V2478" s="122">
        <v>0</v>
      </c>
      <c r="W2478" s="122">
        <v>0</v>
      </c>
      <c r="X2478" s="122">
        <v>0</v>
      </c>
      <c r="Y2478" s="122">
        <v>0</v>
      </c>
      <c r="Z2478" s="122">
        <v>0</v>
      </c>
      <c r="AA2478" s="122">
        <v>0</v>
      </c>
      <c r="AB2478" s="122">
        <v>0</v>
      </c>
      <c r="AC2478" s="122">
        <v>0</v>
      </c>
      <c r="AD2478" s="121"/>
    </row>
    <row r="2479" spans="14:30" ht="12" customHeight="1">
      <c r="N2479" s="119" t="s">
        <v>26</v>
      </c>
      <c r="O2479" s="120" t="s">
        <v>2429</v>
      </c>
      <c r="P2479" s="122">
        <v>0</v>
      </c>
      <c r="Q2479" s="122">
        <v>0</v>
      </c>
      <c r="R2479" s="122">
        <v>225000026</v>
      </c>
      <c r="S2479" s="122">
        <v>245000026</v>
      </c>
      <c r="T2479" s="122">
        <v>270000026</v>
      </c>
      <c r="U2479" s="122">
        <v>290000026</v>
      </c>
      <c r="V2479" s="122">
        <v>0</v>
      </c>
      <c r="W2479" s="122">
        <v>0</v>
      </c>
      <c r="X2479" s="122">
        <v>0</v>
      </c>
      <c r="Y2479" s="122">
        <v>0</v>
      </c>
      <c r="Z2479" s="122">
        <v>0</v>
      </c>
      <c r="AA2479" s="122">
        <v>0</v>
      </c>
      <c r="AB2479" s="122">
        <v>0</v>
      </c>
      <c r="AC2479" s="122">
        <v>0</v>
      </c>
      <c r="AD2479" s="121"/>
    </row>
    <row r="2480" spans="14:30" ht="12" customHeight="1">
      <c r="N2480" s="119" t="s">
        <v>26</v>
      </c>
      <c r="O2480" s="120" t="s">
        <v>2430</v>
      </c>
      <c r="P2480" s="122">
        <v>0</v>
      </c>
      <c r="Q2480" s="122">
        <v>205000026</v>
      </c>
      <c r="R2480" s="122">
        <v>0</v>
      </c>
      <c r="S2480" s="122">
        <v>0</v>
      </c>
      <c r="T2480" s="122">
        <v>0</v>
      </c>
      <c r="U2480" s="122">
        <v>0</v>
      </c>
      <c r="V2480" s="122">
        <v>0</v>
      </c>
      <c r="W2480" s="122">
        <v>0</v>
      </c>
      <c r="X2480" s="122">
        <v>0</v>
      </c>
      <c r="Y2480" s="122">
        <v>0</v>
      </c>
      <c r="Z2480" s="122">
        <v>0</v>
      </c>
      <c r="AA2480" s="122">
        <v>0</v>
      </c>
      <c r="AB2480" s="122">
        <v>0</v>
      </c>
      <c r="AC2480" s="122">
        <v>0</v>
      </c>
      <c r="AD2480" s="121"/>
    </row>
    <row r="2481" spans="14:30" ht="12" customHeight="1">
      <c r="N2481" s="119" t="s">
        <v>26</v>
      </c>
      <c r="O2481" s="120" t="s">
        <v>1719</v>
      </c>
      <c r="P2481" s="122">
        <v>0</v>
      </c>
      <c r="Q2481" s="122">
        <v>205000026</v>
      </c>
      <c r="R2481" s="122">
        <v>235000026</v>
      </c>
      <c r="S2481" s="122">
        <v>275000026</v>
      </c>
      <c r="T2481" s="122">
        <v>305000026</v>
      </c>
      <c r="U2481" s="122">
        <v>0</v>
      </c>
      <c r="V2481" s="122">
        <v>0</v>
      </c>
      <c r="W2481" s="122">
        <v>0</v>
      </c>
      <c r="X2481" s="122">
        <v>0</v>
      </c>
      <c r="Y2481" s="122">
        <v>0</v>
      </c>
      <c r="Z2481" s="122">
        <v>0</v>
      </c>
      <c r="AA2481" s="122">
        <v>0</v>
      </c>
      <c r="AB2481" s="122">
        <v>0</v>
      </c>
      <c r="AC2481" s="122">
        <v>0</v>
      </c>
      <c r="AD2481" s="121"/>
    </row>
    <row r="2482" spans="14:30" ht="12" customHeight="1">
      <c r="N2482" s="119" t="s">
        <v>26</v>
      </c>
      <c r="O2482" s="120" t="s">
        <v>440</v>
      </c>
      <c r="P2482" s="122">
        <v>205000026</v>
      </c>
      <c r="Q2482" s="122">
        <v>225000026</v>
      </c>
      <c r="R2482" s="122">
        <v>245000026</v>
      </c>
      <c r="S2482" s="122">
        <v>265000026</v>
      </c>
      <c r="T2482" s="122">
        <v>0</v>
      </c>
      <c r="U2482" s="122">
        <v>0</v>
      </c>
      <c r="V2482" s="122">
        <v>0</v>
      </c>
      <c r="W2482" s="122">
        <v>0</v>
      </c>
      <c r="X2482" s="122">
        <v>0</v>
      </c>
      <c r="Y2482" s="122">
        <v>0</v>
      </c>
      <c r="Z2482" s="122">
        <v>0</v>
      </c>
      <c r="AA2482" s="122">
        <v>0</v>
      </c>
      <c r="AB2482" s="122">
        <v>0</v>
      </c>
      <c r="AC2482" s="122">
        <v>0</v>
      </c>
      <c r="AD2482" s="121"/>
    </row>
    <row r="2483" spans="14:30" ht="12" customHeight="1">
      <c r="N2483" s="119" t="s">
        <v>26</v>
      </c>
      <c r="O2483" s="120" t="s">
        <v>441</v>
      </c>
      <c r="P2483" s="122">
        <v>205000026</v>
      </c>
      <c r="Q2483" s="122">
        <v>225000026</v>
      </c>
      <c r="R2483" s="122">
        <v>245000026</v>
      </c>
      <c r="S2483" s="122">
        <v>265000026</v>
      </c>
      <c r="T2483" s="122">
        <v>0</v>
      </c>
      <c r="U2483" s="122">
        <v>0</v>
      </c>
      <c r="V2483" s="122">
        <v>0</v>
      </c>
      <c r="W2483" s="122">
        <v>0</v>
      </c>
      <c r="X2483" s="122">
        <v>0</v>
      </c>
      <c r="Y2483" s="122">
        <v>0</v>
      </c>
      <c r="Z2483" s="122">
        <v>0</v>
      </c>
      <c r="AA2483" s="122">
        <v>0</v>
      </c>
      <c r="AB2483" s="122">
        <v>0</v>
      </c>
      <c r="AC2483" s="122">
        <v>0</v>
      </c>
      <c r="AD2483" s="121"/>
    </row>
    <row r="2484" spans="14:30" ht="12" customHeight="1">
      <c r="N2484" s="119" t="s">
        <v>26</v>
      </c>
      <c r="O2484" s="120" t="s">
        <v>442</v>
      </c>
      <c r="P2484" s="122">
        <v>215000026</v>
      </c>
      <c r="Q2484" s="122">
        <v>225000026</v>
      </c>
      <c r="R2484" s="122">
        <v>245000026</v>
      </c>
      <c r="S2484" s="122">
        <v>265000026</v>
      </c>
      <c r="T2484" s="122">
        <v>0</v>
      </c>
      <c r="U2484" s="122">
        <v>0</v>
      </c>
      <c r="V2484" s="122">
        <v>0</v>
      </c>
      <c r="W2484" s="122">
        <v>0</v>
      </c>
      <c r="X2484" s="122">
        <v>0</v>
      </c>
      <c r="Y2484" s="122">
        <v>0</v>
      </c>
      <c r="Z2484" s="122">
        <v>0</v>
      </c>
      <c r="AA2484" s="122">
        <v>0</v>
      </c>
      <c r="AB2484" s="122">
        <v>0</v>
      </c>
      <c r="AC2484" s="122">
        <v>0</v>
      </c>
      <c r="AD2484" s="121"/>
    </row>
    <row r="2485" spans="14:30" ht="12" customHeight="1">
      <c r="N2485" s="119" t="s">
        <v>26</v>
      </c>
      <c r="O2485" s="120" t="s">
        <v>2448</v>
      </c>
      <c r="P2485" s="122">
        <v>215000026</v>
      </c>
      <c r="Q2485" s="122">
        <v>225000026</v>
      </c>
      <c r="R2485" s="122">
        <v>245000026</v>
      </c>
      <c r="S2485" s="122">
        <v>265000026</v>
      </c>
      <c r="T2485" s="122">
        <v>0</v>
      </c>
      <c r="U2485" s="122">
        <v>0</v>
      </c>
      <c r="V2485" s="122">
        <v>0</v>
      </c>
      <c r="W2485" s="122">
        <v>0</v>
      </c>
      <c r="X2485" s="122">
        <v>0</v>
      </c>
      <c r="Y2485" s="122">
        <v>0</v>
      </c>
      <c r="Z2485" s="122">
        <v>0</v>
      </c>
      <c r="AA2485" s="122">
        <v>0</v>
      </c>
      <c r="AB2485" s="122">
        <v>0</v>
      </c>
      <c r="AC2485" s="122">
        <v>0</v>
      </c>
      <c r="AD2485" s="121"/>
    </row>
    <row r="2486" spans="14:30" ht="12" customHeight="1">
      <c r="N2486" s="119" t="s">
        <v>26</v>
      </c>
      <c r="O2486" s="120" t="s">
        <v>1114</v>
      </c>
      <c r="P2486" s="122">
        <v>0</v>
      </c>
      <c r="Q2486" s="122">
        <v>0</v>
      </c>
      <c r="R2486" s="122">
        <v>0</v>
      </c>
      <c r="S2486" s="122">
        <v>320000026</v>
      </c>
      <c r="T2486" s="122">
        <v>325000026</v>
      </c>
      <c r="U2486" s="122">
        <v>330000026</v>
      </c>
      <c r="V2486" s="122">
        <v>340000026</v>
      </c>
      <c r="W2486" s="122">
        <v>350000026</v>
      </c>
      <c r="X2486" s="122">
        <v>360000026</v>
      </c>
      <c r="Y2486" s="122">
        <v>380000026</v>
      </c>
      <c r="Z2486" s="122">
        <v>405000026</v>
      </c>
      <c r="AA2486" s="122">
        <v>420000026</v>
      </c>
      <c r="AB2486" s="122">
        <v>450000026</v>
      </c>
      <c r="AC2486" s="122">
        <v>490000026</v>
      </c>
      <c r="AD2486" s="121"/>
    </row>
    <row r="2487" spans="14:30" ht="12" customHeight="1">
      <c r="N2487" s="119" t="s">
        <v>26</v>
      </c>
      <c r="O2487" s="120" t="s">
        <v>2646</v>
      </c>
      <c r="P2487" s="122">
        <v>0</v>
      </c>
      <c r="Q2487" s="122">
        <v>0</v>
      </c>
      <c r="R2487" s="122">
        <v>0</v>
      </c>
      <c r="S2487" s="122">
        <v>0</v>
      </c>
      <c r="T2487" s="122">
        <v>0</v>
      </c>
      <c r="U2487" s="122">
        <v>0</v>
      </c>
      <c r="V2487" s="122">
        <v>0</v>
      </c>
      <c r="W2487" s="122">
        <v>0</v>
      </c>
      <c r="X2487" s="122">
        <v>345000026</v>
      </c>
      <c r="Y2487" s="122">
        <v>395000026</v>
      </c>
      <c r="Z2487" s="122">
        <v>420000026</v>
      </c>
      <c r="AA2487" s="122">
        <v>460000026</v>
      </c>
      <c r="AB2487" s="122">
        <v>505000026</v>
      </c>
      <c r="AC2487" s="122">
        <v>565000026</v>
      </c>
      <c r="AD2487" s="121"/>
    </row>
    <row r="2488" spans="14:30" ht="12" customHeight="1">
      <c r="N2488" s="119" t="s">
        <v>26</v>
      </c>
      <c r="O2488" s="120" t="s">
        <v>915</v>
      </c>
      <c r="P2488" s="122">
        <v>425000026</v>
      </c>
      <c r="Q2488" s="122">
        <v>440000026</v>
      </c>
      <c r="R2488" s="122">
        <v>465000026</v>
      </c>
      <c r="S2488" s="122">
        <v>490000026</v>
      </c>
      <c r="T2488" s="122">
        <v>510000026</v>
      </c>
      <c r="U2488" s="122">
        <v>530000026</v>
      </c>
      <c r="V2488" s="122">
        <v>545000026</v>
      </c>
      <c r="W2488" s="122">
        <v>570000026</v>
      </c>
      <c r="X2488" s="122">
        <v>600000026</v>
      </c>
      <c r="Y2488" s="122">
        <v>625000026</v>
      </c>
      <c r="Z2488" s="122">
        <v>0</v>
      </c>
      <c r="AA2488" s="122">
        <v>0</v>
      </c>
      <c r="AB2488" s="122">
        <v>0</v>
      </c>
      <c r="AC2488" s="122">
        <v>0</v>
      </c>
      <c r="AD2488" s="121"/>
    </row>
    <row r="2489" spans="14:30" ht="12" customHeight="1">
      <c r="N2489" s="119" t="s">
        <v>26</v>
      </c>
      <c r="O2489" s="120" t="s">
        <v>1030</v>
      </c>
      <c r="P2489" s="122">
        <v>425000026</v>
      </c>
      <c r="Q2489" s="122">
        <v>440000026</v>
      </c>
      <c r="R2489" s="122">
        <v>465000026</v>
      </c>
      <c r="S2489" s="122">
        <v>490000026</v>
      </c>
      <c r="T2489" s="122">
        <v>510000026</v>
      </c>
      <c r="U2489" s="122">
        <v>530000026</v>
      </c>
      <c r="V2489" s="122">
        <v>545000026</v>
      </c>
      <c r="W2489" s="122">
        <v>570000026</v>
      </c>
      <c r="X2489" s="122">
        <v>600000026</v>
      </c>
      <c r="Y2489" s="122">
        <v>625000026</v>
      </c>
      <c r="Z2489" s="122">
        <v>0</v>
      </c>
      <c r="AA2489" s="122">
        <v>0</v>
      </c>
      <c r="AB2489" s="122">
        <v>0</v>
      </c>
      <c r="AC2489" s="122">
        <v>0</v>
      </c>
      <c r="AD2489" s="121"/>
    </row>
    <row r="2490" spans="14:30" ht="12" customHeight="1">
      <c r="N2490" s="119" t="s">
        <v>26</v>
      </c>
      <c r="O2490" s="120" t="s">
        <v>643</v>
      </c>
      <c r="P2490" s="122">
        <v>425000026</v>
      </c>
      <c r="Q2490" s="122">
        <v>440000026</v>
      </c>
      <c r="R2490" s="122">
        <v>465000026</v>
      </c>
      <c r="S2490" s="122">
        <v>490000026</v>
      </c>
      <c r="T2490" s="122">
        <v>510000026</v>
      </c>
      <c r="U2490" s="122">
        <v>530000026</v>
      </c>
      <c r="V2490" s="122">
        <v>545000026</v>
      </c>
      <c r="W2490" s="122">
        <v>570000026</v>
      </c>
      <c r="X2490" s="122">
        <v>600000026</v>
      </c>
      <c r="Y2490" s="122">
        <v>625000026</v>
      </c>
      <c r="Z2490" s="122">
        <v>0</v>
      </c>
      <c r="AA2490" s="122">
        <v>0</v>
      </c>
      <c r="AB2490" s="122">
        <v>0</v>
      </c>
      <c r="AC2490" s="122">
        <v>0</v>
      </c>
      <c r="AD2490" s="121"/>
    </row>
    <row r="2491" spans="14:30" ht="12" customHeight="1">
      <c r="N2491" s="119" t="s">
        <v>26</v>
      </c>
      <c r="O2491" s="120" t="s">
        <v>1031</v>
      </c>
      <c r="P2491" s="122">
        <v>420000026</v>
      </c>
      <c r="Q2491" s="122">
        <v>435000026</v>
      </c>
      <c r="R2491" s="122">
        <v>460000026</v>
      </c>
      <c r="S2491" s="122">
        <v>485000026</v>
      </c>
      <c r="T2491" s="122">
        <v>505000026</v>
      </c>
      <c r="U2491" s="122">
        <v>525000026</v>
      </c>
      <c r="V2491" s="122">
        <v>540000026</v>
      </c>
      <c r="W2491" s="122">
        <v>565000026</v>
      </c>
      <c r="X2491" s="122">
        <v>595000026</v>
      </c>
      <c r="Y2491" s="122">
        <v>620000026</v>
      </c>
      <c r="Z2491" s="122">
        <v>0</v>
      </c>
      <c r="AA2491" s="122">
        <v>0</v>
      </c>
      <c r="AB2491" s="122">
        <v>0</v>
      </c>
      <c r="AC2491" s="122">
        <v>0</v>
      </c>
      <c r="AD2491" s="121"/>
    </row>
    <row r="2492" spans="14:30" ht="12" customHeight="1">
      <c r="N2492" s="119" t="s">
        <v>26</v>
      </c>
      <c r="O2492" s="120" t="s">
        <v>2724</v>
      </c>
      <c r="P2492" s="122">
        <v>0</v>
      </c>
      <c r="Q2492" s="122">
        <v>0</v>
      </c>
      <c r="R2492" s="122">
        <v>0</v>
      </c>
      <c r="S2492" s="122">
        <v>0</v>
      </c>
      <c r="T2492" s="122">
        <v>0</v>
      </c>
      <c r="U2492" s="122">
        <v>0</v>
      </c>
      <c r="V2492" s="122">
        <v>0</v>
      </c>
      <c r="W2492" s="122">
        <v>0</v>
      </c>
      <c r="X2492" s="122">
        <v>0</v>
      </c>
      <c r="Y2492" s="122">
        <v>0</v>
      </c>
      <c r="Z2492" s="122">
        <v>880000026</v>
      </c>
      <c r="AA2492" s="122">
        <v>1025000026</v>
      </c>
      <c r="AB2492" s="122">
        <v>1150000026</v>
      </c>
      <c r="AC2492" s="122">
        <v>0</v>
      </c>
      <c r="AD2492" s="121"/>
    </row>
    <row r="2493" spans="14:30" ht="12" customHeight="1">
      <c r="N2493" s="119" t="s">
        <v>26</v>
      </c>
      <c r="O2493" s="120" t="s">
        <v>2704</v>
      </c>
      <c r="P2493" s="122">
        <v>0</v>
      </c>
      <c r="Q2493" s="122">
        <v>0</v>
      </c>
      <c r="R2493" s="122">
        <v>0</v>
      </c>
      <c r="S2493" s="122">
        <v>415000026</v>
      </c>
      <c r="T2493" s="122">
        <v>460000026</v>
      </c>
      <c r="U2493" s="122">
        <v>505000026</v>
      </c>
      <c r="V2493" s="122">
        <v>580000026</v>
      </c>
      <c r="W2493" s="122">
        <v>610000026</v>
      </c>
      <c r="X2493" s="122">
        <v>705000026</v>
      </c>
      <c r="Y2493" s="122">
        <v>845000026</v>
      </c>
      <c r="Z2493" s="122">
        <v>925000026</v>
      </c>
      <c r="AA2493" s="122">
        <v>1050000026</v>
      </c>
      <c r="AB2493" s="122">
        <v>0</v>
      </c>
      <c r="AC2493" s="122">
        <v>0</v>
      </c>
      <c r="AD2493" s="121"/>
    </row>
    <row r="2494" spans="14:30" ht="12" customHeight="1">
      <c r="N2494" s="119" t="s">
        <v>26</v>
      </c>
      <c r="O2494" s="120" t="s">
        <v>2411</v>
      </c>
      <c r="P2494" s="122">
        <v>0</v>
      </c>
      <c r="Q2494" s="122">
        <v>0</v>
      </c>
      <c r="R2494" s="122">
        <v>220000026</v>
      </c>
      <c r="S2494" s="122">
        <v>265000026</v>
      </c>
      <c r="T2494" s="122">
        <v>0</v>
      </c>
      <c r="U2494" s="122">
        <v>0</v>
      </c>
      <c r="V2494" s="122">
        <v>0</v>
      </c>
      <c r="W2494" s="122">
        <v>0</v>
      </c>
      <c r="X2494" s="122">
        <v>0</v>
      </c>
      <c r="Y2494" s="122">
        <v>0</v>
      </c>
      <c r="Z2494" s="122">
        <v>0</v>
      </c>
      <c r="AA2494" s="122">
        <v>0</v>
      </c>
      <c r="AB2494" s="122">
        <v>0</v>
      </c>
      <c r="AC2494" s="122">
        <v>0</v>
      </c>
      <c r="AD2494" s="121"/>
    </row>
    <row r="2495" spans="14:30" ht="12" customHeight="1">
      <c r="N2495" s="119" t="s">
        <v>26</v>
      </c>
      <c r="O2495" s="120" t="s">
        <v>1115</v>
      </c>
      <c r="P2495" s="122">
        <v>0</v>
      </c>
      <c r="Q2495" s="122">
        <v>0</v>
      </c>
      <c r="R2495" s="122">
        <v>220000026</v>
      </c>
      <c r="S2495" s="122">
        <v>265000026</v>
      </c>
      <c r="T2495" s="122">
        <v>0</v>
      </c>
      <c r="U2495" s="122">
        <v>0</v>
      </c>
      <c r="V2495" s="122">
        <v>0</v>
      </c>
      <c r="W2495" s="122">
        <v>0</v>
      </c>
      <c r="X2495" s="122">
        <v>0</v>
      </c>
      <c r="Y2495" s="122">
        <v>0</v>
      </c>
      <c r="Z2495" s="122">
        <v>0</v>
      </c>
      <c r="AA2495" s="122">
        <v>0</v>
      </c>
      <c r="AB2495" s="122">
        <v>0</v>
      </c>
      <c r="AC2495" s="122">
        <v>0</v>
      </c>
      <c r="AD2495" s="121"/>
    </row>
    <row r="2496" spans="14:30" ht="12" customHeight="1">
      <c r="N2496" s="119" t="s">
        <v>26</v>
      </c>
      <c r="O2496" s="120" t="s">
        <v>409</v>
      </c>
      <c r="P2496" s="122">
        <v>0</v>
      </c>
      <c r="Q2496" s="122">
        <v>0</v>
      </c>
      <c r="R2496" s="122">
        <v>220000026</v>
      </c>
      <c r="S2496" s="122">
        <v>265000026</v>
      </c>
      <c r="T2496" s="122">
        <v>0</v>
      </c>
      <c r="U2496" s="122">
        <v>0</v>
      </c>
      <c r="V2496" s="122">
        <v>0</v>
      </c>
      <c r="W2496" s="122">
        <v>0</v>
      </c>
      <c r="X2496" s="122">
        <v>0</v>
      </c>
      <c r="Y2496" s="122">
        <v>0</v>
      </c>
      <c r="Z2496" s="122">
        <v>0</v>
      </c>
      <c r="AA2496" s="122">
        <v>550000026</v>
      </c>
      <c r="AB2496" s="122">
        <v>0</v>
      </c>
      <c r="AC2496" s="122">
        <v>0</v>
      </c>
      <c r="AD2496" s="121"/>
    </row>
    <row r="2497" spans="14:30" ht="12" customHeight="1">
      <c r="N2497" s="119" t="s">
        <v>26</v>
      </c>
      <c r="O2497" s="120" t="s">
        <v>2119</v>
      </c>
      <c r="P2497" s="122">
        <v>0</v>
      </c>
      <c r="Q2497" s="122">
        <v>0</v>
      </c>
      <c r="R2497" s="122">
        <v>220000026</v>
      </c>
      <c r="S2497" s="122">
        <v>265000026</v>
      </c>
      <c r="T2497" s="122">
        <v>0</v>
      </c>
      <c r="U2497" s="122">
        <v>0</v>
      </c>
      <c r="V2497" s="122">
        <v>0</v>
      </c>
      <c r="W2497" s="122">
        <v>0</v>
      </c>
      <c r="X2497" s="122">
        <v>0</v>
      </c>
      <c r="Y2497" s="122">
        <v>0</v>
      </c>
      <c r="Z2497" s="122">
        <v>0</v>
      </c>
      <c r="AA2497" s="122">
        <v>0</v>
      </c>
      <c r="AB2497" s="122">
        <v>550000026</v>
      </c>
      <c r="AC2497" s="122">
        <v>0</v>
      </c>
      <c r="AD2497" s="121"/>
    </row>
    <row r="2498" spans="14:30" ht="12" customHeight="1">
      <c r="N2498" s="119" t="s">
        <v>26</v>
      </c>
      <c r="O2498" s="120" t="s">
        <v>1241</v>
      </c>
      <c r="P2498" s="122">
        <v>0</v>
      </c>
      <c r="Q2498" s="122">
        <v>0</v>
      </c>
      <c r="R2498" s="122">
        <v>220000026</v>
      </c>
      <c r="S2498" s="122">
        <v>265000026</v>
      </c>
      <c r="T2498" s="122">
        <v>0</v>
      </c>
      <c r="U2498" s="122">
        <v>0</v>
      </c>
      <c r="V2498" s="122">
        <v>0</v>
      </c>
      <c r="W2498" s="122">
        <v>0</v>
      </c>
      <c r="X2498" s="122">
        <v>0</v>
      </c>
      <c r="Y2498" s="122">
        <v>0</v>
      </c>
      <c r="Z2498" s="122">
        <v>0</v>
      </c>
      <c r="AA2498" s="122">
        <v>0</v>
      </c>
      <c r="AB2498" s="122">
        <v>0</v>
      </c>
      <c r="AC2498" s="122">
        <v>0</v>
      </c>
      <c r="AD2498" s="121"/>
    </row>
    <row r="2499" spans="14:30" ht="12" customHeight="1">
      <c r="N2499" s="119" t="s">
        <v>26</v>
      </c>
      <c r="O2499" s="120" t="s">
        <v>1242</v>
      </c>
      <c r="P2499" s="122">
        <v>0</v>
      </c>
      <c r="Q2499" s="122">
        <v>0</v>
      </c>
      <c r="R2499" s="122">
        <v>220000026</v>
      </c>
      <c r="S2499" s="122">
        <v>265000026</v>
      </c>
      <c r="T2499" s="122">
        <v>0</v>
      </c>
      <c r="U2499" s="122">
        <v>0</v>
      </c>
      <c r="V2499" s="122">
        <v>0</v>
      </c>
      <c r="W2499" s="122">
        <v>0</v>
      </c>
      <c r="X2499" s="122">
        <v>0</v>
      </c>
      <c r="Y2499" s="122">
        <v>0</v>
      </c>
      <c r="Z2499" s="122">
        <v>0</v>
      </c>
      <c r="AA2499" s="122">
        <v>0</v>
      </c>
      <c r="AB2499" s="122">
        <v>0</v>
      </c>
      <c r="AC2499" s="122">
        <v>0</v>
      </c>
      <c r="AD2499" s="121"/>
    </row>
    <row r="2500" spans="14:30" ht="12" customHeight="1">
      <c r="N2500" s="119" t="s">
        <v>26</v>
      </c>
      <c r="O2500" s="120" t="s">
        <v>1243</v>
      </c>
      <c r="P2500" s="122">
        <v>0</v>
      </c>
      <c r="Q2500" s="122">
        <v>0</v>
      </c>
      <c r="R2500" s="122">
        <v>220000026</v>
      </c>
      <c r="S2500" s="122">
        <v>265000026</v>
      </c>
      <c r="T2500" s="122">
        <v>0</v>
      </c>
      <c r="U2500" s="122">
        <v>0</v>
      </c>
      <c r="V2500" s="122">
        <v>0</v>
      </c>
      <c r="W2500" s="122">
        <v>0</v>
      </c>
      <c r="X2500" s="122">
        <v>0</v>
      </c>
      <c r="Y2500" s="122">
        <v>0</v>
      </c>
      <c r="Z2500" s="122">
        <v>0</v>
      </c>
      <c r="AA2500" s="122">
        <v>0</v>
      </c>
      <c r="AB2500" s="122">
        <v>0</v>
      </c>
      <c r="AC2500" s="122">
        <v>0</v>
      </c>
      <c r="AD2500" s="121"/>
    </row>
    <row r="2501" spans="14:30" ht="12" customHeight="1">
      <c r="N2501" s="119" t="s">
        <v>26</v>
      </c>
      <c r="O2501" s="120" t="s">
        <v>1746</v>
      </c>
      <c r="P2501" s="122">
        <v>0</v>
      </c>
      <c r="Q2501" s="122">
        <v>0</v>
      </c>
      <c r="R2501" s="122">
        <v>260000026</v>
      </c>
      <c r="S2501" s="122">
        <v>280000026</v>
      </c>
      <c r="T2501" s="122">
        <v>305000026</v>
      </c>
      <c r="U2501" s="122">
        <v>345000026</v>
      </c>
      <c r="V2501" s="122">
        <v>370000026</v>
      </c>
      <c r="W2501" s="122">
        <v>420000026</v>
      </c>
      <c r="X2501" s="122">
        <v>0</v>
      </c>
      <c r="Y2501" s="122">
        <v>0</v>
      </c>
      <c r="Z2501" s="122">
        <v>0</v>
      </c>
      <c r="AA2501" s="122">
        <v>0</v>
      </c>
      <c r="AB2501" s="122">
        <v>0</v>
      </c>
      <c r="AC2501" s="122">
        <v>0</v>
      </c>
      <c r="AD2501" s="121"/>
    </row>
    <row r="2502" spans="14:30" ht="12" customHeight="1">
      <c r="N2502" s="119" t="s">
        <v>26</v>
      </c>
      <c r="O2502" s="120" t="s">
        <v>1244</v>
      </c>
      <c r="P2502" s="122">
        <v>0</v>
      </c>
      <c r="Q2502" s="122">
        <v>0</v>
      </c>
      <c r="R2502" s="122">
        <v>220000026</v>
      </c>
      <c r="S2502" s="122">
        <v>265000026</v>
      </c>
      <c r="T2502" s="122">
        <v>0</v>
      </c>
      <c r="U2502" s="122">
        <v>0</v>
      </c>
      <c r="V2502" s="122">
        <v>0</v>
      </c>
      <c r="W2502" s="122">
        <v>0</v>
      </c>
      <c r="X2502" s="122">
        <v>0</v>
      </c>
      <c r="Y2502" s="122">
        <v>0</v>
      </c>
      <c r="Z2502" s="122">
        <v>0</v>
      </c>
      <c r="AA2502" s="122">
        <v>0</v>
      </c>
      <c r="AB2502" s="122">
        <v>0</v>
      </c>
      <c r="AC2502" s="122">
        <v>0</v>
      </c>
      <c r="AD2502" s="121"/>
    </row>
    <row r="2503" spans="14:30" ht="12" customHeight="1">
      <c r="N2503" s="119" t="s">
        <v>26</v>
      </c>
      <c r="O2503" s="120" t="s">
        <v>1116</v>
      </c>
      <c r="P2503" s="122">
        <v>0</v>
      </c>
      <c r="Q2503" s="122">
        <v>0</v>
      </c>
      <c r="R2503" s="122">
        <v>220000026</v>
      </c>
      <c r="S2503" s="122">
        <v>265000026</v>
      </c>
      <c r="T2503" s="122">
        <v>0</v>
      </c>
      <c r="U2503" s="122">
        <v>0</v>
      </c>
      <c r="V2503" s="122">
        <v>0</v>
      </c>
      <c r="W2503" s="122">
        <v>0</v>
      </c>
      <c r="X2503" s="122">
        <v>0</v>
      </c>
      <c r="Y2503" s="122">
        <v>0</v>
      </c>
      <c r="Z2503" s="122">
        <v>0</v>
      </c>
      <c r="AA2503" s="122">
        <v>0</v>
      </c>
      <c r="AB2503" s="122">
        <v>0</v>
      </c>
      <c r="AC2503" s="122">
        <v>0</v>
      </c>
      <c r="AD2503" s="121"/>
    </row>
    <row r="2504" spans="14:30" ht="12" customHeight="1">
      <c r="N2504" s="119" t="s">
        <v>26</v>
      </c>
      <c r="O2504" s="120" t="s">
        <v>1245</v>
      </c>
      <c r="P2504" s="122">
        <v>0</v>
      </c>
      <c r="Q2504" s="122">
        <v>0</v>
      </c>
      <c r="R2504" s="122">
        <v>220000026</v>
      </c>
      <c r="S2504" s="122">
        <v>265000026</v>
      </c>
      <c r="T2504" s="122">
        <v>0</v>
      </c>
      <c r="U2504" s="122">
        <v>0</v>
      </c>
      <c r="V2504" s="122">
        <v>0</v>
      </c>
      <c r="W2504" s="122">
        <v>0</v>
      </c>
      <c r="X2504" s="122">
        <v>0</v>
      </c>
      <c r="Y2504" s="122">
        <v>0</v>
      </c>
      <c r="Z2504" s="122">
        <v>0</v>
      </c>
      <c r="AA2504" s="122">
        <v>0</v>
      </c>
      <c r="AB2504" s="122">
        <v>0</v>
      </c>
      <c r="AC2504" s="122">
        <v>0</v>
      </c>
      <c r="AD2504" s="121"/>
    </row>
    <row r="2505" spans="14:30" ht="12" customHeight="1">
      <c r="N2505" s="119" t="s">
        <v>26</v>
      </c>
      <c r="O2505" s="120" t="s">
        <v>2412</v>
      </c>
      <c r="P2505" s="122">
        <v>0</v>
      </c>
      <c r="Q2505" s="122">
        <v>0</v>
      </c>
      <c r="R2505" s="122">
        <v>220000026</v>
      </c>
      <c r="S2505" s="122">
        <v>265000026</v>
      </c>
      <c r="T2505" s="122">
        <v>0</v>
      </c>
      <c r="U2505" s="122">
        <v>0</v>
      </c>
      <c r="V2505" s="122">
        <v>0</v>
      </c>
      <c r="W2505" s="122">
        <v>0</v>
      </c>
      <c r="X2505" s="122">
        <v>0</v>
      </c>
      <c r="Y2505" s="122">
        <v>0</v>
      </c>
      <c r="Z2505" s="122">
        <v>0</v>
      </c>
      <c r="AA2505" s="122">
        <v>0</v>
      </c>
      <c r="AB2505" s="122">
        <v>0</v>
      </c>
      <c r="AC2505" s="122">
        <v>0</v>
      </c>
      <c r="AD2505" s="121"/>
    </row>
    <row r="2506" spans="14:30" ht="12" customHeight="1">
      <c r="N2506" s="119" t="s">
        <v>26</v>
      </c>
      <c r="O2506" s="120" t="s">
        <v>2413</v>
      </c>
      <c r="P2506" s="122">
        <v>0</v>
      </c>
      <c r="Q2506" s="122">
        <v>0</v>
      </c>
      <c r="R2506" s="122">
        <v>375000026</v>
      </c>
      <c r="S2506" s="122">
        <v>405000026</v>
      </c>
      <c r="T2506" s="122">
        <v>575000026</v>
      </c>
      <c r="U2506" s="122">
        <v>520000026</v>
      </c>
      <c r="V2506" s="122">
        <v>0</v>
      </c>
      <c r="W2506" s="122">
        <v>0</v>
      </c>
      <c r="X2506" s="122">
        <v>0</v>
      </c>
      <c r="Y2506" s="122">
        <v>0</v>
      </c>
      <c r="Z2506" s="122">
        <v>0</v>
      </c>
      <c r="AA2506" s="122">
        <v>0</v>
      </c>
      <c r="AB2506" s="122">
        <v>0</v>
      </c>
      <c r="AC2506" s="122">
        <v>0</v>
      </c>
      <c r="AD2506" s="121"/>
    </row>
    <row r="2507" spans="14:30" ht="12" customHeight="1">
      <c r="N2507" s="119" t="s">
        <v>26</v>
      </c>
      <c r="O2507" s="120" t="s">
        <v>1620</v>
      </c>
      <c r="P2507" s="122">
        <v>0</v>
      </c>
      <c r="Q2507" s="122">
        <v>0</v>
      </c>
      <c r="R2507" s="122">
        <v>250000026</v>
      </c>
      <c r="S2507" s="122">
        <v>300000026</v>
      </c>
      <c r="T2507" s="122">
        <v>350000026</v>
      </c>
      <c r="U2507" s="122">
        <v>490000026</v>
      </c>
      <c r="V2507" s="122">
        <v>0</v>
      </c>
      <c r="W2507" s="122">
        <v>0</v>
      </c>
      <c r="X2507" s="122">
        <v>0</v>
      </c>
      <c r="Y2507" s="122">
        <v>0</v>
      </c>
      <c r="Z2507" s="122">
        <v>0</v>
      </c>
      <c r="AA2507" s="122">
        <v>0</v>
      </c>
      <c r="AB2507" s="122">
        <v>0</v>
      </c>
      <c r="AC2507" s="122">
        <v>0</v>
      </c>
      <c r="AD2507" s="121"/>
    </row>
    <row r="2508" spans="14:30" ht="12" customHeight="1">
      <c r="N2508" s="119" t="s">
        <v>26</v>
      </c>
      <c r="O2508" s="120" t="s">
        <v>2351</v>
      </c>
      <c r="P2508" s="122">
        <v>0</v>
      </c>
      <c r="Q2508" s="122">
        <v>0</v>
      </c>
      <c r="R2508" s="122">
        <v>0</v>
      </c>
      <c r="S2508" s="122">
        <v>395000026</v>
      </c>
      <c r="T2508" s="122">
        <v>465000026</v>
      </c>
      <c r="U2508" s="122">
        <v>520000026</v>
      </c>
      <c r="V2508" s="122">
        <v>590000026</v>
      </c>
      <c r="W2508" s="122">
        <v>640000026</v>
      </c>
      <c r="X2508" s="122">
        <v>695000026</v>
      </c>
      <c r="Y2508" s="122">
        <v>700000026</v>
      </c>
      <c r="Z2508" s="122">
        <v>750000026</v>
      </c>
      <c r="AA2508" s="122">
        <v>800000026</v>
      </c>
      <c r="AB2508" s="122">
        <v>820000026</v>
      </c>
      <c r="AC2508" s="122">
        <v>0</v>
      </c>
      <c r="AD2508" s="121"/>
    </row>
    <row r="2509" spans="14:30" ht="12" customHeight="1">
      <c r="N2509" s="119" t="s">
        <v>26</v>
      </c>
      <c r="O2509" s="120" t="s">
        <v>1117</v>
      </c>
      <c r="P2509" s="122">
        <v>0</v>
      </c>
      <c r="Q2509" s="122">
        <v>0</v>
      </c>
      <c r="R2509" s="122">
        <v>285000026</v>
      </c>
      <c r="S2509" s="122">
        <v>345000026</v>
      </c>
      <c r="T2509" s="122">
        <v>395000026</v>
      </c>
      <c r="U2509" s="122">
        <v>435000026</v>
      </c>
      <c r="V2509" s="122">
        <v>485000026</v>
      </c>
      <c r="W2509" s="122">
        <v>520000026</v>
      </c>
      <c r="X2509" s="122">
        <v>0</v>
      </c>
      <c r="Y2509" s="122">
        <v>0</v>
      </c>
      <c r="Z2509" s="122">
        <v>0</v>
      </c>
      <c r="AA2509" s="122">
        <v>0</v>
      </c>
      <c r="AB2509" s="122">
        <v>0</v>
      </c>
      <c r="AC2509" s="122">
        <v>0</v>
      </c>
      <c r="AD2509" s="121"/>
    </row>
    <row r="2510" spans="14:30" ht="12" customHeight="1">
      <c r="N2510" s="119" t="s">
        <v>26</v>
      </c>
      <c r="O2510" s="120" t="s">
        <v>742</v>
      </c>
      <c r="P2510" s="122">
        <v>0</v>
      </c>
      <c r="Q2510" s="122">
        <v>0</v>
      </c>
      <c r="R2510" s="122">
        <v>250000026</v>
      </c>
      <c r="S2510" s="122">
        <v>300000026</v>
      </c>
      <c r="T2510" s="122">
        <v>350000026</v>
      </c>
      <c r="U2510" s="122">
        <v>490000026</v>
      </c>
      <c r="V2510" s="122">
        <v>0</v>
      </c>
      <c r="W2510" s="122">
        <v>0</v>
      </c>
      <c r="X2510" s="122">
        <v>0</v>
      </c>
      <c r="Y2510" s="122">
        <v>0</v>
      </c>
      <c r="Z2510" s="122">
        <v>0</v>
      </c>
      <c r="AA2510" s="122">
        <v>0</v>
      </c>
      <c r="AB2510" s="122">
        <v>0</v>
      </c>
      <c r="AC2510" s="122">
        <v>0</v>
      </c>
      <c r="AD2510" s="121"/>
    </row>
    <row r="2511" spans="14:30" ht="12" customHeight="1">
      <c r="N2511" s="119" t="s">
        <v>26</v>
      </c>
      <c r="O2511" s="120" t="s">
        <v>1246</v>
      </c>
      <c r="P2511" s="122">
        <v>0</v>
      </c>
      <c r="Q2511" s="122">
        <v>0</v>
      </c>
      <c r="R2511" s="122">
        <v>220000026</v>
      </c>
      <c r="S2511" s="122">
        <v>265000026</v>
      </c>
      <c r="T2511" s="122">
        <v>0</v>
      </c>
      <c r="U2511" s="122">
        <v>0</v>
      </c>
      <c r="V2511" s="122">
        <v>0</v>
      </c>
      <c r="W2511" s="122">
        <v>0</v>
      </c>
      <c r="X2511" s="122">
        <v>0</v>
      </c>
      <c r="Y2511" s="122">
        <v>0</v>
      </c>
      <c r="Z2511" s="122">
        <v>0</v>
      </c>
      <c r="AA2511" s="122">
        <v>0</v>
      </c>
      <c r="AB2511" s="122">
        <v>0</v>
      </c>
      <c r="AC2511" s="122">
        <v>0</v>
      </c>
      <c r="AD2511" s="121"/>
    </row>
    <row r="2512" spans="14:30" ht="12" customHeight="1">
      <c r="N2512" s="119" t="s">
        <v>26</v>
      </c>
      <c r="O2512" s="120" t="s">
        <v>1649</v>
      </c>
      <c r="P2512" s="122">
        <v>0</v>
      </c>
      <c r="Q2512" s="122">
        <v>0</v>
      </c>
      <c r="R2512" s="122">
        <v>285000026</v>
      </c>
      <c r="S2512" s="122">
        <v>300000026</v>
      </c>
      <c r="T2512" s="122">
        <v>325000026</v>
      </c>
      <c r="U2512" s="122">
        <v>365000026</v>
      </c>
      <c r="V2512" s="122">
        <v>405000026</v>
      </c>
      <c r="W2512" s="122">
        <v>485000026</v>
      </c>
      <c r="X2512" s="122">
        <v>0</v>
      </c>
      <c r="Y2512" s="122">
        <v>0</v>
      </c>
      <c r="Z2512" s="122">
        <v>0</v>
      </c>
      <c r="AA2512" s="122">
        <v>0</v>
      </c>
      <c r="AB2512" s="122">
        <v>0</v>
      </c>
      <c r="AC2512" s="122">
        <v>0</v>
      </c>
      <c r="AD2512" s="121"/>
    </row>
    <row r="2513" spans="14:30" ht="12" customHeight="1">
      <c r="N2513" s="119" t="s">
        <v>26</v>
      </c>
      <c r="O2513" s="120" t="s">
        <v>1497</v>
      </c>
      <c r="P2513" s="122">
        <v>0</v>
      </c>
      <c r="Q2513" s="122">
        <v>0</v>
      </c>
      <c r="R2513" s="122">
        <v>0</v>
      </c>
      <c r="S2513" s="122">
        <v>0</v>
      </c>
      <c r="T2513" s="122">
        <v>0</v>
      </c>
      <c r="U2513" s="122">
        <v>0</v>
      </c>
      <c r="V2513" s="122">
        <v>0</v>
      </c>
      <c r="W2513" s="122">
        <v>275000026</v>
      </c>
      <c r="X2513" s="122">
        <v>285000026</v>
      </c>
      <c r="Y2513" s="122">
        <v>310000026</v>
      </c>
      <c r="Z2513" s="122">
        <v>335000026</v>
      </c>
      <c r="AA2513" s="122">
        <v>350000026</v>
      </c>
      <c r="AB2513" s="122">
        <v>380000026</v>
      </c>
      <c r="AC2513" s="122">
        <v>415000026</v>
      </c>
      <c r="AD2513" s="121"/>
    </row>
    <row r="2514" spans="14:30" ht="12" customHeight="1">
      <c r="N2514" s="119" t="s">
        <v>26</v>
      </c>
      <c r="O2514" s="120" t="s">
        <v>2021</v>
      </c>
      <c r="P2514" s="122">
        <v>0</v>
      </c>
      <c r="Q2514" s="122">
        <v>0</v>
      </c>
      <c r="R2514" s="122">
        <v>0</v>
      </c>
      <c r="S2514" s="122">
        <v>0</v>
      </c>
      <c r="T2514" s="122">
        <v>0</v>
      </c>
      <c r="U2514" s="122">
        <v>0</v>
      </c>
      <c r="V2514" s="122">
        <v>0</v>
      </c>
      <c r="W2514" s="122">
        <v>310000026</v>
      </c>
      <c r="X2514" s="122">
        <v>330000026</v>
      </c>
      <c r="Y2514" s="122">
        <v>345000026</v>
      </c>
      <c r="Z2514" s="122">
        <v>360000026</v>
      </c>
      <c r="AA2514" s="122">
        <v>370000026</v>
      </c>
      <c r="AB2514" s="122">
        <v>380000026</v>
      </c>
      <c r="AC2514" s="122">
        <v>0</v>
      </c>
      <c r="AD2514" s="121"/>
    </row>
    <row r="2515" spans="14:30" ht="12" customHeight="1">
      <c r="N2515" s="119" t="s">
        <v>26</v>
      </c>
      <c r="O2515" s="120" t="s">
        <v>2541</v>
      </c>
      <c r="P2515" s="122">
        <v>0</v>
      </c>
      <c r="Q2515" s="122">
        <v>0</v>
      </c>
      <c r="R2515" s="122">
        <v>0</v>
      </c>
      <c r="S2515" s="122">
        <v>0</v>
      </c>
      <c r="T2515" s="122">
        <v>0</v>
      </c>
      <c r="U2515" s="122">
        <v>260000026</v>
      </c>
      <c r="V2515" s="122">
        <v>280000026</v>
      </c>
      <c r="W2515" s="122">
        <v>305000026</v>
      </c>
      <c r="X2515" s="122">
        <v>365000026</v>
      </c>
      <c r="Y2515" s="122">
        <v>385000026</v>
      </c>
      <c r="Z2515" s="122">
        <v>405000026</v>
      </c>
      <c r="AA2515" s="122">
        <v>425000026</v>
      </c>
      <c r="AB2515" s="122">
        <v>465000026</v>
      </c>
      <c r="AC2515" s="122">
        <v>0</v>
      </c>
      <c r="AD2515" s="121"/>
    </row>
    <row r="2516" spans="14:30" ht="12" customHeight="1">
      <c r="N2516" s="119" t="s">
        <v>26</v>
      </c>
      <c r="O2516" s="120" t="s">
        <v>2647</v>
      </c>
      <c r="P2516" s="122">
        <v>0</v>
      </c>
      <c r="Q2516" s="122">
        <v>0</v>
      </c>
      <c r="R2516" s="122">
        <v>0</v>
      </c>
      <c r="S2516" s="122">
        <v>0</v>
      </c>
      <c r="T2516" s="122">
        <v>0</v>
      </c>
      <c r="U2516" s="122">
        <v>0</v>
      </c>
      <c r="V2516" s="122">
        <v>280000026</v>
      </c>
      <c r="W2516" s="122">
        <v>330000026</v>
      </c>
      <c r="X2516" s="122">
        <v>390000026</v>
      </c>
      <c r="Y2516" s="122">
        <v>425000026</v>
      </c>
      <c r="Z2516" s="122">
        <v>460000026</v>
      </c>
      <c r="AA2516" s="122">
        <v>495000026</v>
      </c>
      <c r="AB2516" s="122">
        <v>0</v>
      </c>
      <c r="AC2516" s="122">
        <v>0</v>
      </c>
      <c r="AD2516" s="121"/>
    </row>
    <row r="2517" spans="14:30" ht="12" customHeight="1">
      <c r="N2517" s="119" t="s">
        <v>26</v>
      </c>
      <c r="O2517" s="120" t="s">
        <v>3337</v>
      </c>
      <c r="P2517" s="122">
        <v>190000026</v>
      </c>
      <c r="Q2517" s="122">
        <v>210000026</v>
      </c>
      <c r="R2517" s="122">
        <v>225000026</v>
      </c>
      <c r="S2517" s="122">
        <v>235000026</v>
      </c>
      <c r="T2517" s="122">
        <v>265000026</v>
      </c>
      <c r="U2517" s="121"/>
      <c r="V2517" s="121"/>
      <c r="W2517" s="121"/>
      <c r="X2517" s="121"/>
      <c r="Y2517" s="121"/>
      <c r="Z2517" s="121"/>
      <c r="AA2517" s="121"/>
      <c r="AB2517" s="121"/>
      <c r="AC2517" s="121"/>
      <c r="AD2517" s="121"/>
    </row>
    <row r="2518" spans="14:30" ht="12" customHeight="1">
      <c r="N2518" s="119" t="s">
        <v>26</v>
      </c>
      <c r="O2518" s="120" t="s">
        <v>3328</v>
      </c>
      <c r="P2518" s="122">
        <v>0</v>
      </c>
      <c r="Q2518" s="122">
        <v>0</v>
      </c>
      <c r="R2518" s="122">
        <v>235000026</v>
      </c>
      <c r="S2518" s="122">
        <v>245000026</v>
      </c>
      <c r="T2518" s="122">
        <v>255000026</v>
      </c>
      <c r="U2518" s="122">
        <v>265000026</v>
      </c>
      <c r="V2518" s="122">
        <v>275000026</v>
      </c>
      <c r="W2518" s="122">
        <v>285000026</v>
      </c>
      <c r="X2518" s="122">
        <v>295000026</v>
      </c>
      <c r="Y2518" s="122">
        <v>305000026</v>
      </c>
      <c r="Z2518" s="122">
        <v>0</v>
      </c>
      <c r="AA2518" s="122">
        <v>0</v>
      </c>
      <c r="AB2518" s="122">
        <v>0</v>
      </c>
      <c r="AC2518" s="122">
        <v>0</v>
      </c>
      <c r="AD2518" s="121"/>
    </row>
    <row r="2519" spans="14:30" ht="12" customHeight="1">
      <c r="N2519" s="119" t="s">
        <v>26</v>
      </c>
      <c r="O2519" s="120" t="s">
        <v>3351</v>
      </c>
      <c r="P2519" s="121"/>
      <c r="Q2519" s="121"/>
      <c r="R2519" s="121"/>
      <c r="S2519" s="121"/>
      <c r="T2519" s="121"/>
      <c r="U2519" s="121"/>
      <c r="V2519" s="121"/>
      <c r="W2519" s="122">
        <v>295000026</v>
      </c>
      <c r="X2519" s="121"/>
      <c r="Y2519" s="121"/>
      <c r="Z2519" s="121"/>
      <c r="AA2519" s="121"/>
      <c r="AB2519" s="121"/>
      <c r="AC2519" s="121"/>
      <c r="AD2519" s="121"/>
    </row>
    <row r="2520" spans="14:30" ht="12" customHeight="1">
      <c r="N2520" s="119" t="s">
        <v>26</v>
      </c>
      <c r="O2520" s="120" t="s">
        <v>1498</v>
      </c>
      <c r="P2520" s="122">
        <v>0</v>
      </c>
      <c r="Q2520" s="122">
        <v>0</v>
      </c>
      <c r="R2520" s="122">
        <v>0</v>
      </c>
      <c r="S2520" s="122">
        <v>220000026</v>
      </c>
      <c r="T2520" s="122">
        <v>240000026</v>
      </c>
      <c r="U2520" s="122">
        <v>260000026</v>
      </c>
      <c r="V2520" s="122">
        <v>270000026</v>
      </c>
      <c r="W2520" s="122">
        <v>285000026</v>
      </c>
      <c r="X2520" s="122">
        <v>300000026</v>
      </c>
      <c r="Y2520" s="122">
        <v>305000026</v>
      </c>
      <c r="Z2520" s="122">
        <v>350000026</v>
      </c>
      <c r="AA2520" s="122">
        <v>390000026</v>
      </c>
      <c r="AB2520" s="122">
        <v>0</v>
      </c>
      <c r="AC2520" s="122">
        <v>0</v>
      </c>
      <c r="AD2520" s="121"/>
    </row>
    <row r="2521" spans="14:30" ht="12" customHeight="1">
      <c r="N2521" s="119" t="s">
        <v>26</v>
      </c>
      <c r="O2521" s="120" t="s">
        <v>1897</v>
      </c>
      <c r="P2521" s="122">
        <v>0</v>
      </c>
      <c r="Q2521" s="122">
        <v>235000026</v>
      </c>
      <c r="R2521" s="122">
        <v>260000026</v>
      </c>
      <c r="S2521" s="122">
        <v>280000026</v>
      </c>
      <c r="T2521" s="122">
        <v>290000026</v>
      </c>
      <c r="U2521" s="122">
        <v>300000026</v>
      </c>
      <c r="V2521" s="122">
        <v>320000026</v>
      </c>
      <c r="W2521" s="122">
        <v>330000026</v>
      </c>
      <c r="X2521" s="122">
        <v>340000026</v>
      </c>
      <c r="Y2521" s="122">
        <v>350000026</v>
      </c>
      <c r="Z2521" s="122">
        <v>375000026</v>
      </c>
      <c r="AA2521" s="122">
        <v>385000026</v>
      </c>
      <c r="AB2521" s="122">
        <v>405000026</v>
      </c>
      <c r="AC2521" s="122">
        <v>425000026</v>
      </c>
      <c r="AD2521" s="121"/>
    </row>
    <row r="2522" spans="14:30" ht="12" customHeight="1">
      <c r="N2522" s="119" t="s">
        <v>26</v>
      </c>
      <c r="O2522" s="120" t="s">
        <v>1564</v>
      </c>
      <c r="P2522" s="122">
        <v>0</v>
      </c>
      <c r="Q2522" s="122">
        <v>0</v>
      </c>
      <c r="R2522" s="122">
        <v>0</v>
      </c>
      <c r="S2522" s="122">
        <v>0</v>
      </c>
      <c r="T2522" s="122">
        <v>0</v>
      </c>
      <c r="U2522" s="122">
        <v>0</v>
      </c>
      <c r="V2522" s="122">
        <v>280000026</v>
      </c>
      <c r="W2522" s="122">
        <v>305000026</v>
      </c>
      <c r="X2522" s="122">
        <v>335000026</v>
      </c>
      <c r="Y2522" s="122">
        <v>385000026</v>
      </c>
      <c r="Z2522" s="122">
        <v>400000026</v>
      </c>
      <c r="AA2522" s="122">
        <v>420000026</v>
      </c>
      <c r="AB2522" s="122">
        <v>465000026</v>
      </c>
      <c r="AC2522" s="122">
        <v>500000026</v>
      </c>
      <c r="AD2522" s="121"/>
    </row>
    <row r="2523" spans="14:30" ht="12" customHeight="1">
      <c r="N2523" s="119" t="s">
        <v>26</v>
      </c>
      <c r="O2523" s="120" t="s">
        <v>390</v>
      </c>
      <c r="P2523" s="122">
        <v>0</v>
      </c>
      <c r="Q2523" s="122">
        <v>0</v>
      </c>
      <c r="R2523" s="122">
        <v>160000026</v>
      </c>
      <c r="S2523" s="122">
        <v>190000026</v>
      </c>
      <c r="T2523" s="122">
        <v>220000026</v>
      </c>
      <c r="U2523" s="122">
        <v>290000026</v>
      </c>
      <c r="V2523" s="122">
        <v>310000026</v>
      </c>
      <c r="W2523" s="122">
        <v>320000026</v>
      </c>
      <c r="X2523" s="122">
        <v>365000026</v>
      </c>
      <c r="Y2523" s="122">
        <v>0</v>
      </c>
      <c r="Z2523" s="122">
        <v>0</v>
      </c>
      <c r="AA2523" s="122">
        <v>0</v>
      </c>
      <c r="AB2523" s="122">
        <v>0</v>
      </c>
      <c r="AC2523" s="122">
        <v>0</v>
      </c>
      <c r="AD2523" s="121"/>
    </row>
    <row r="2524" spans="14:30" ht="12" customHeight="1">
      <c r="N2524" s="119" t="s">
        <v>26</v>
      </c>
      <c r="O2524" s="120" t="s">
        <v>391</v>
      </c>
      <c r="P2524" s="122">
        <v>0</v>
      </c>
      <c r="Q2524" s="122">
        <v>185000026</v>
      </c>
      <c r="R2524" s="122">
        <v>235000026</v>
      </c>
      <c r="S2524" s="122">
        <v>245000026</v>
      </c>
      <c r="T2524" s="122">
        <v>255000026</v>
      </c>
      <c r="U2524" s="122">
        <v>265000026</v>
      </c>
      <c r="V2524" s="122">
        <v>275000026</v>
      </c>
      <c r="W2524" s="122">
        <v>285000026</v>
      </c>
      <c r="X2524" s="122">
        <v>295000026</v>
      </c>
      <c r="Y2524" s="122">
        <v>305000026</v>
      </c>
      <c r="Z2524" s="122">
        <v>350000026</v>
      </c>
      <c r="AA2524" s="122">
        <v>0</v>
      </c>
      <c r="AB2524" s="122">
        <v>0</v>
      </c>
      <c r="AC2524" s="122">
        <v>0</v>
      </c>
      <c r="AD2524" s="121"/>
    </row>
    <row r="2525" spans="14:30" ht="12" customHeight="1">
      <c r="N2525" s="119" t="s">
        <v>26</v>
      </c>
      <c r="O2525" s="120" t="s">
        <v>3345</v>
      </c>
      <c r="P2525" s="121"/>
      <c r="Q2525" s="121"/>
      <c r="R2525" s="121"/>
      <c r="S2525" s="121"/>
      <c r="T2525" s="121"/>
      <c r="U2525" s="122">
        <v>250000026</v>
      </c>
      <c r="V2525" s="121"/>
      <c r="W2525" s="121"/>
      <c r="X2525" s="121"/>
      <c r="Y2525" s="121"/>
      <c r="Z2525" s="121"/>
      <c r="AA2525" s="121"/>
      <c r="AB2525" s="122">
        <v>450000026</v>
      </c>
      <c r="AC2525" s="121"/>
      <c r="AD2525" s="121"/>
    </row>
    <row r="2526" spans="14:30" ht="12" customHeight="1">
      <c r="N2526" s="119" t="s">
        <v>26</v>
      </c>
      <c r="O2526" s="120" t="s">
        <v>3354</v>
      </c>
      <c r="P2526" s="121"/>
      <c r="Q2526" s="121"/>
      <c r="R2526" s="121"/>
      <c r="S2526" s="121"/>
      <c r="T2526" s="121"/>
      <c r="U2526" s="121"/>
      <c r="V2526" s="121"/>
      <c r="W2526" s="121"/>
      <c r="X2526" s="122">
        <v>0</v>
      </c>
      <c r="Y2526" s="122">
        <v>0</v>
      </c>
      <c r="Z2526" s="122">
        <v>0</v>
      </c>
      <c r="AA2526" s="122">
        <v>635000026</v>
      </c>
      <c r="AB2526" s="122">
        <v>0</v>
      </c>
      <c r="AC2526" s="122">
        <v>0</v>
      </c>
      <c r="AD2526" s="121"/>
    </row>
    <row r="2527" spans="14:30" ht="12" customHeight="1">
      <c r="N2527" s="119" t="s">
        <v>26</v>
      </c>
      <c r="O2527" s="120" t="s">
        <v>443</v>
      </c>
      <c r="P2527" s="122">
        <v>0</v>
      </c>
      <c r="Q2527" s="122">
        <v>0</v>
      </c>
      <c r="R2527" s="122">
        <v>235000026</v>
      </c>
      <c r="S2527" s="122">
        <v>245000026</v>
      </c>
      <c r="T2527" s="122">
        <v>255000026</v>
      </c>
      <c r="U2527" s="122">
        <v>265000026</v>
      </c>
      <c r="V2527" s="122">
        <v>275000026</v>
      </c>
      <c r="W2527" s="122">
        <v>285000026</v>
      </c>
      <c r="X2527" s="122">
        <v>295000026</v>
      </c>
      <c r="Y2527" s="122">
        <v>305000026</v>
      </c>
      <c r="Z2527" s="122">
        <v>0</v>
      </c>
      <c r="AA2527" s="122">
        <v>0</v>
      </c>
      <c r="AB2527" s="122">
        <v>0</v>
      </c>
      <c r="AC2527" s="122">
        <v>0</v>
      </c>
      <c r="AD2527" s="121"/>
    </row>
    <row r="2528" spans="14:30" ht="12" customHeight="1">
      <c r="N2528" s="119" t="s">
        <v>26</v>
      </c>
      <c r="O2528" s="120" t="s">
        <v>3352</v>
      </c>
      <c r="P2528" s="121"/>
      <c r="Q2528" s="121"/>
      <c r="R2528" s="121"/>
      <c r="S2528" s="121"/>
      <c r="T2528" s="121"/>
      <c r="U2528" s="121"/>
      <c r="V2528" s="121"/>
      <c r="W2528" s="122">
        <v>270000026</v>
      </c>
      <c r="X2528" s="121"/>
      <c r="Y2528" s="121"/>
      <c r="Z2528" s="121"/>
      <c r="AA2528" s="121"/>
      <c r="AB2528" s="121"/>
      <c r="AC2528" s="121"/>
      <c r="AD2528" s="121"/>
    </row>
    <row r="2529" spans="14:30" ht="12" customHeight="1">
      <c r="N2529" s="119" t="s">
        <v>26</v>
      </c>
      <c r="O2529" s="120" t="s">
        <v>677</v>
      </c>
      <c r="P2529" s="122">
        <v>0</v>
      </c>
      <c r="Q2529" s="122">
        <v>0</v>
      </c>
      <c r="R2529" s="122">
        <v>0</v>
      </c>
      <c r="S2529" s="122">
        <v>210000026</v>
      </c>
      <c r="T2529" s="122">
        <v>215000026</v>
      </c>
      <c r="U2529" s="122">
        <v>220000026</v>
      </c>
      <c r="V2529" s="122">
        <v>225000026</v>
      </c>
      <c r="W2529" s="122">
        <v>245000026</v>
      </c>
      <c r="X2529" s="122">
        <v>275000026</v>
      </c>
      <c r="Y2529" s="122">
        <v>305000026</v>
      </c>
      <c r="Z2529" s="122">
        <v>325000026</v>
      </c>
      <c r="AA2529" s="122">
        <v>385000026</v>
      </c>
      <c r="AB2529" s="122">
        <v>405000026</v>
      </c>
      <c r="AC2529" s="122">
        <v>0</v>
      </c>
      <c r="AD2529" s="121"/>
    </row>
    <row r="2530" spans="14:30" ht="12" customHeight="1">
      <c r="N2530" s="119" t="s">
        <v>26</v>
      </c>
      <c r="O2530" s="120" t="s">
        <v>3329</v>
      </c>
      <c r="P2530" s="122">
        <v>0</v>
      </c>
      <c r="Q2530" s="122">
        <v>0</v>
      </c>
      <c r="R2530" s="122">
        <v>0</v>
      </c>
      <c r="S2530" s="122">
        <v>0</v>
      </c>
      <c r="T2530" s="122">
        <v>0</v>
      </c>
      <c r="U2530" s="122">
        <v>0</v>
      </c>
      <c r="V2530" s="122">
        <v>345000026</v>
      </c>
      <c r="W2530" s="122">
        <v>360000026</v>
      </c>
      <c r="X2530" s="122">
        <v>375000026</v>
      </c>
      <c r="Y2530" s="122">
        <v>395000026</v>
      </c>
      <c r="Z2530" s="122">
        <v>415000026</v>
      </c>
      <c r="AA2530" s="122">
        <v>445000026</v>
      </c>
      <c r="AB2530" s="122">
        <v>460000026</v>
      </c>
      <c r="AC2530" s="122">
        <v>500000026</v>
      </c>
      <c r="AD2530" s="121"/>
    </row>
    <row r="2531" spans="14:30" ht="12" customHeight="1">
      <c r="N2531" s="119" t="s">
        <v>26</v>
      </c>
      <c r="O2531" s="120" t="s">
        <v>463</v>
      </c>
      <c r="P2531" s="122">
        <v>0</v>
      </c>
      <c r="Q2531" s="122">
        <v>0</v>
      </c>
      <c r="R2531" s="122">
        <v>0</v>
      </c>
      <c r="S2531" s="122">
        <v>0</v>
      </c>
      <c r="T2531" s="122">
        <v>0</v>
      </c>
      <c r="U2531" s="122">
        <v>0</v>
      </c>
      <c r="V2531" s="122">
        <v>270000026</v>
      </c>
      <c r="W2531" s="122">
        <v>0</v>
      </c>
      <c r="X2531" s="122">
        <v>0</v>
      </c>
      <c r="Y2531" s="122">
        <v>0</v>
      </c>
      <c r="Z2531" s="122">
        <v>0</v>
      </c>
      <c r="AA2531" s="122">
        <v>0</v>
      </c>
      <c r="AB2531" s="122">
        <v>0</v>
      </c>
      <c r="AC2531" s="122">
        <v>0</v>
      </c>
      <c r="AD2531" s="121"/>
    </row>
    <row r="2532" spans="14:30" ht="12" customHeight="1">
      <c r="N2532" s="119" t="s">
        <v>26</v>
      </c>
      <c r="O2532" s="120" t="s">
        <v>350</v>
      </c>
      <c r="P2532" s="122">
        <v>0</v>
      </c>
      <c r="Q2532" s="122">
        <v>0</v>
      </c>
      <c r="R2532" s="122">
        <v>220000026</v>
      </c>
      <c r="S2532" s="122">
        <v>230000026</v>
      </c>
      <c r="T2532" s="122">
        <v>240000026</v>
      </c>
      <c r="U2532" s="122">
        <v>250000026</v>
      </c>
      <c r="V2532" s="122">
        <v>260000026</v>
      </c>
      <c r="W2532" s="122">
        <v>270000026</v>
      </c>
      <c r="X2532" s="122">
        <v>280000026</v>
      </c>
      <c r="Y2532" s="122">
        <v>285000026</v>
      </c>
      <c r="Z2532" s="122">
        <v>290000026</v>
      </c>
      <c r="AA2532" s="122">
        <v>295000026</v>
      </c>
      <c r="AB2532" s="122">
        <v>0</v>
      </c>
      <c r="AC2532" s="122">
        <v>0</v>
      </c>
      <c r="AD2532" s="121"/>
    </row>
    <row r="2533" spans="14:30" ht="12" customHeight="1">
      <c r="N2533" s="119" t="s">
        <v>26</v>
      </c>
      <c r="O2533" s="120" t="s">
        <v>1247</v>
      </c>
      <c r="P2533" s="122">
        <v>0</v>
      </c>
      <c r="Q2533" s="122">
        <v>0</v>
      </c>
      <c r="R2533" s="122">
        <v>0</v>
      </c>
      <c r="S2533" s="122">
        <v>190000026</v>
      </c>
      <c r="T2533" s="122">
        <v>200000026</v>
      </c>
      <c r="U2533" s="122">
        <v>215000026</v>
      </c>
      <c r="V2533" s="122">
        <v>225000026</v>
      </c>
      <c r="W2533" s="122">
        <v>235000026</v>
      </c>
      <c r="X2533" s="122">
        <v>0</v>
      </c>
      <c r="Y2533" s="122">
        <v>0</v>
      </c>
      <c r="Z2533" s="122">
        <v>0</v>
      </c>
      <c r="AA2533" s="122">
        <v>0</v>
      </c>
      <c r="AB2533" s="122">
        <v>0</v>
      </c>
      <c r="AC2533" s="122">
        <v>0</v>
      </c>
      <c r="AD2533" s="121"/>
    </row>
    <row r="2534" spans="14:30" ht="12" customHeight="1">
      <c r="N2534" s="119" t="s">
        <v>26</v>
      </c>
      <c r="O2534" s="120" t="s">
        <v>3420</v>
      </c>
      <c r="P2534" s="121"/>
      <c r="Q2534" s="121"/>
      <c r="R2534" s="121"/>
      <c r="S2534" s="121"/>
      <c r="T2534" s="121"/>
      <c r="U2534" s="121"/>
      <c r="V2534" s="121"/>
      <c r="W2534" s="121"/>
      <c r="X2534" s="121"/>
      <c r="Y2534" s="121"/>
      <c r="Z2534" s="121"/>
      <c r="AA2534" s="121"/>
      <c r="AB2534" s="122">
        <v>310000026</v>
      </c>
      <c r="AC2534" s="121"/>
      <c r="AD2534" s="121"/>
    </row>
    <row r="2535" spans="14:30" ht="12" customHeight="1">
      <c r="N2535" s="119" t="s">
        <v>26</v>
      </c>
      <c r="O2535" s="120" t="s">
        <v>1499</v>
      </c>
      <c r="P2535" s="122">
        <v>0</v>
      </c>
      <c r="Q2535" s="122">
        <v>0</v>
      </c>
      <c r="R2535" s="122">
        <v>0</v>
      </c>
      <c r="S2535" s="122">
        <v>0</v>
      </c>
      <c r="T2535" s="122">
        <v>0</v>
      </c>
      <c r="U2535" s="122">
        <v>0</v>
      </c>
      <c r="V2535" s="122">
        <v>280000026</v>
      </c>
      <c r="W2535" s="122">
        <v>305000026</v>
      </c>
      <c r="X2535" s="122">
        <v>365000026</v>
      </c>
      <c r="Y2535" s="122">
        <v>385000026</v>
      </c>
      <c r="Z2535" s="122">
        <v>405000026</v>
      </c>
      <c r="AA2535" s="122">
        <v>425000026</v>
      </c>
      <c r="AB2535" s="122">
        <v>465000026</v>
      </c>
      <c r="AC2535" s="122">
        <v>0</v>
      </c>
      <c r="AD2535" s="121"/>
    </row>
    <row r="2536" spans="14:30" ht="12" customHeight="1">
      <c r="N2536" s="119" t="s">
        <v>26</v>
      </c>
      <c r="O2536" s="120" t="s">
        <v>3330</v>
      </c>
      <c r="P2536" s="122">
        <v>0</v>
      </c>
      <c r="Q2536" s="122">
        <v>0</v>
      </c>
      <c r="R2536" s="122">
        <v>0</v>
      </c>
      <c r="S2536" s="122">
        <v>0</v>
      </c>
      <c r="T2536" s="122">
        <v>0</v>
      </c>
      <c r="U2536" s="122">
        <v>0</v>
      </c>
      <c r="V2536" s="122">
        <v>0</v>
      </c>
      <c r="W2536" s="122">
        <v>0</v>
      </c>
      <c r="X2536" s="122">
        <v>335000026</v>
      </c>
      <c r="Y2536" s="122">
        <v>0</v>
      </c>
      <c r="Z2536" s="122">
        <v>0</v>
      </c>
      <c r="AA2536" s="122">
        <v>0</v>
      </c>
      <c r="AB2536" s="122">
        <v>0</v>
      </c>
      <c r="AC2536" s="122">
        <v>0</v>
      </c>
      <c r="AD2536" s="122">
        <v>490000026</v>
      </c>
    </row>
    <row r="2537" spans="14:30" ht="12" customHeight="1">
      <c r="N2537" s="119" t="s">
        <v>26</v>
      </c>
      <c r="O2537" s="120" t="s">
        <v>1846</v>
      </c>
      <c r="P2537" s="122">
        <v>0</v>
      </c>
      <c r="Q2537" s="122">
        <v>0</v>
      </c>
      <c r="R2537" s="122">
        <v>0</v>
      </c>
      <c r="S2537" s="122">
        <v>245000026</v>
      </c>
      <c r="T2537" s="122">
        <v>260000026</v>
      </c>
      <c r="U2537" s="122">
        <v>270000026</v>
      </c>
      <c r="V2537" s="122">
        <v>280000026</v>
      </c>
      <c r="W2537" s="122">
        <v>290000026</v>
      </c>
      <c r="X2537" s="122">
        <v>300000026</v>
      </c>
      <c r="Y2537" s="122">
        <v>320000026</v>
      </c>
      <c r="Z2537" s="122">
        <v>360000026</v>
      </c>
      <c r="AA2537" s="122">
        <v>385000026</v>
      </c>
      <c r="AB2537" s="122">
        <v>395000026</v>
      </c>
      <c r="AC2537" s="122">
        <v>0</v>
      </c>
      <c r="AD2537" s="121"/>
    </row>
    <row r="2538" spans="14:30" ht="12" customHeight="1">
      <c r="N2538" s="119" t="s">
        <v>26</v>
      </c>
      <c r="O2538" s="120" t="s">
        <v>3393</v>
      </c>
      <c r="P2538" s="121"/>
      <c r="Q2538" s="121"/>
      <c r="R2538" s="121"/>
      <c r="S2538" s="121"/>
      <c r="T2538" s="121"/>
      <c r="U2538" s="121"/>
      <c r="V2538" s="121"/>
      <c r="W2538" s="121"/>
      <c r="X2538" s="121"/>
      <c r="Y2538" s="121"/>
      <c r="Z2538" s="121"/>
      <c r="AA2538" s="122">
        <v>550000026</v>
      </c>
      <c r="AB2538" s="121"/>
      <c r="AC2538" s="121"/>
      <c r="AD2538" s="121"/>
    </row>
    <row r="2539" spans="14:30" ht="12" customHeight="1">
      <c r="N2539" s="119" t="s">
        <v>26</v>
      </c>
      <c r="O2539" s="120" t="s">
        <v>3355</v>
      </c>
      <c r="P2539" s="121"/>
      <c r="Q2539" s="121"/>
      <c r="R2539" s="121"/>
      <c r="S2539" s="121"/>
      <c r="T2539" s="121"/>
      <c r="U2539" s="121"/>
      <c r="V2539" s="121"/>
      <c r="W2539" s="121"/>
      <c r="X2539" s="122">
        <v>0</v>
      </c>
      <c r="Y2539" s="122">
        <v>0</v>
      </c>
      <c r="Z2539" s="122">
        <v>0</v>
      </c>
      <c r="AA2539" s="122">
        <v>0</v>
      </c>
      <c r="AB2539" s="122">
        <v>265000026</v>
      </c>
      <c r="AC2539" s="122">
        <v>275000026</v>
      </c>
      <c r="AD2539" s="121"/>
    </row>
    <row r="2540" spans="14:30" ht="12" customHeight="1">
      <c r="N2540" s="119" t="s">
        <v>26</v>
      </c>
      <c r="O2540" s="120" t="s">
        <v>2612</v>
      </c>
      <c r="P2540" s="122">
        <v>0</v>
      </c>
      <c r="Q2540" s="122">
        <v>0</v>
      </c>
      <c r="R2540" s="122">
        <v>0</v>
      </c>
      <c r="S2540" s="122">
        <v>0</v>
      </c>
      <c r="T2540" s="122">
        <v>0</v>
      </c>
      <c r="U2540" s="122">
        <v>265000026</v>
      </c>
      <c r="V2540" s="122">
        <v>275000026</v>
      </c>
      <c r="W2540" s="122">
        <v>290000026</v>
      </c>
      <c r="X2540" s="122">
        <v>315000026</v>
      </c>
      <c r="Y2540" s="122">
        <v>335000026</v>
      </c>
      <c r="Z2540" s="122">
        <v>350000026</v>
      </c>
      <c r="AA2540" s="122">
        <v>360000026</v>
      </c>
      <c r="AB2540" s="122">
        <v>0</v>
      </c>
      <c r="AC2540" s="122">
        <v>0</v>
      </c>
      <c r="AD2540" s="121"/>
    </row>
    <row r="2541" spans="14:30" ht="12" customHeight="1">
      <c r="N2541" s="119" t="s">
        <v>26</v>
      </c>
      <c r="O2541" s="120" t="s">
        <v>2009</v>
      </c>
      <c r="P2541" s="122">
        <v>0</v>
      </c>
      <c r="Q2541" s="122">
        <v>0</v>
      </c>
      <c r="R2541" s="122">
        <v>0</v>
      </c>
      <c r="S2541" s="122">
        <v>0</v>
      </c>
      <c r="T2541" s="122">
        <v>310000026</v>
      </c>
      <c r="U2541" s="122">
        <v>330000026</v>
      </c>
      <c r="V2541" s="122">
        <v>350000026</v>
      </c>
      <c r="W2541" s="122">
        <v>370000026</v>
      </c>
      <c r="X2541" s="122">
        <v>390000026</v>
      </c>
      <c r="Y2541" s="122">
        <v>0</v>
      </c>
      <c r="Z2541" s="122">
        <v>0</v>
      </c>
      <c r="AA2541" s="122">
        <v>0</v>
      </c>
      <c r="AB2541" s="122">
        <v>0</v>
      </c>
      <c r="AC2541" s="122">
        <v>0</v>
      </c>
      <c r="AD2541" s="121"/>
    </row>
    <row r="2542" spans="14:30" ht="12" customHeight="1">
      <c r="N2542" s="119" t="s">
        <v>26</v>
      </c>
      <c r="O2542" s="120" t="s">
        <v>3356</v>
      </c>
      <c r="P2542" s="121"/>
      <c r="Q2542" s="121"/>
      <c r="R2542" s="121"/>
      <c r="S2542" s="121"/>
      <c r="T2542" s="121"/>
      <c r="U2542" s="121"/>
      <c r="V2542" s="121"/>
      <c r="W2542" s="121"/>
      <c r="X2542" s="122">
        <v>340000026</v>
      </c>
      <c r="Y2542" s="122">
        <v>360000026</v>
      </c>
      <c r="Z2542" s="121"/>
      <c r="AA2542" s="121"/>
      <c r="AB2542" s="121"/>
      <c r="AC2542" s="121"/>
      <c r="AD2542" s="121"/>
    </row>
    <row r="2543" spans="14:30" ht="12" customHeight="1">
      <c r="N2543" s="119" t="s">
        <v>26</v>
      </c>
      <c r="O2543" s="120" t="s">
        <v>2352</v>
      </c>
      <c r="P2543" s="122">
        <v>0</v>
      </c>
      <c r="Q2543" s="122">
        <v>0</v>
      </c>
      <c r="R2543" s="122">
        <v>0</v>
      </c>
      <c r="S2543" s="122">
        <v>0</v>
      </c>
      <c r="T2543" s="122">
        <v>0</v>
      </c>
      <c r="U2543" s="122">
        <v>260000026</v>
      </c>
      <c r="V2543" s="122">
        <v>270000026</v>
      </c>
      <c r="W2543" s="122">
        <v>295000026</v>
      </c>
      <c r="X2543" s="122">
        <v>0</v>
      </c>
      <c r="Y2543" s="122">
        <v>0</v>
      </c>
      <c r="Z2543" s="122">
        <v>0</v>
      </c>
      <c r="AA2543" s="122">
        <v>0</v>
      </c>
      <c r="AB2543" s="122">
        <v>0</v>
      </c>
      <c r="AC2543" s="122">
        <v>0</v>
      </c>
      <c r="AD2543" s="121"/>
    </row>
    <row r="2544" spans="14:30" ht="12" customHeight="1">
      <c r="N2544" s="119" t="s">
        <v>26</v>
      </c>
      <c r="O2544" s="120" t="s">
        <v>275</v>
      </c>
      <c r="P2544" s="122">
        <v>0</v>
      </c>
      <c r="Q2544" s="122">
        <v>0</v>
      </c>
      <c r="R2544" s="122">
        <v>0</v>
      </c>
      <c r="S2544" s="122">
        <v>0</v>
      </c>
      <c r="T2544" s="122">
        <v>0</v>
      </c>
      <c r="U2544" s="122">
        <v>210000026</v>
      </c>
      <c r="V2544" s="122">
        <v>225000026</v>
      </c>
      <c r="W2544" s="122">
        <v>235000026</v>
      </c>
      <c r="X2544" s="122">
        <v>245000026</v>
      </c>
      <c r="Y2544" s="122">
        <v>260000026</v>
      </c>
      <c r="Z2544" s="122">
        <v>275000026</v>
      </c>
      <c r="AA2544" s="122">
        <v>0</v>
      </c>
      <c r="AB2544" s="122">
        <v>0</v>
      </c>
      <c r="AC2544" s="122">
        <v>0</v>
      </c>
      <c r="AD2544" s="121"/>
    </row>
    <row r="2545" spans="14:30" ht="12" customHeight="1">
      <c r="N2545" s="119" t="s">
        <v>26</v>
      </c>
      <c r="O2545" s="120" t="s">
        <v>1248</v>
      </c>
      <c r="P2545" s="122">
        <v>0</v>
      </c>
      <c r="Q2545" s="122">
        <v>0</v>
      </c>
      <c r="R2545" s="122">
        <v>0</v>
      </c>
      <c r="S2545" s="122">
        <v>0</v>
      </c>
      <c r="T2545" s="122">
        <v>0</v>
      </c>
      <c r="U2545" s="122">
        <v>210000026</v>
      </c>
      <c r="V2545" s="122">
        <v>225000026</v>
      </c>
      <c r="W2545" s="122">
        <v>235000026</v>
      </c>
      <c r="X2545" s="122">
        <v>245000026</v>
      </c>
      <c r="Y2545" s="122">
        <v>260000026</v>
      </c>
      <c r="Z2545" s="122">
        <v>275000026</v>
      </c>
      <c r="AA2545" s="122">
        <v>0</v>
      </c>
      <c r="AB2545" s="122">
        <v>0</v>
      </c>
      <c r="AC2545" s="122">
        <v>0</v>
      </c>
      <c r="AD2545" s="121"/>
    </row>
    <row r="2546" spans="14:30" ht="12" customHeight="1">
      <c r="N2546" s="119" t="s">
        <v>26</v>
      </c>
      <c r="O2546" s="120" t="s">
        <v>626</v>
      </c>
      <c r="P2546" s="122">
        <v>145000026</v>
      </c>
      <c r="Q2546" s="122">
        <v>160000026</v>
      </c>
      <c r="R2546" s="122">
        <v>165000026</v>
      </c>
      <c r="S2546" s="122">
        <v>180000026</v>
      </c>
      <c r="T2546" s="122">
        <v>190000026</v>
      </c>
      <c r="U2546" s="122">
        <v>205000026</v>
      </c>
      <c r="V2546" s="122">
        <v>210000026</v>
      </c>
      <c r="W2546" s="122">
        <v>220000026</v>
      </c>
      <c r="X2546" s="122">
        <v>230000026</v>
      </c>
      <c r="Y2546" s="122">
        <v>250000026</v>
      </c>
      <c r="Z2546" s="122">
        <v>285000026</v>
      </c>
      <c r="AA2546" s="122">
        <v>310000026</v>
      </c>
      <c r="AB2546" s="122">
        <v>0</v>
      </c>
      <c r="AC2546" s="122">
        <v>0</v>
      </c>
      <c r="AD2546" s="121"/>
    </row>
    <row r="2547" spans="14:30" ht="12" customHeight="1">
      <c r="N2547" s="119" t="s">
        <v>26</v>
      </c>
      <c r="O2547" s="120" t="s">
        <v>1249</v>
      </c>
      <c r="P2547" s="122">
        <v>0</v>
      </c>
      <c r="Q2547" s="122">
        <v>0</v>
      </c>
      <c r="R2547" s="122">
        <v>0</v>
      </c>
      <c r="S2547" s="122">
        <v>0</v>
      </c>
      <c r="T2547" s="122">
        <v>0</v>
      </c>
      <c r="U2547" s="122">
        <v>205000026</v>
      </c>
      <c r="V2547" s="122">
        <v>220000026</v>
      </c>
      <c r="W2547" s="122">
        <v>230000026</v>
      </c>
      <c r="X2547" s="122">
        <v>240000026</v>
      </c>
      <c r="Y2547" s="122">
        <v>250000026</v>
      </c>
      <c r="Z2547" s="122">
        <v>270000026</v>
      </c>
      <c r="AA2547" s="122">
        <v>0</v>
      </c>
      <c r="AB2547" s="122">
        <v>0</v>
      </c>
      <c r="AC2547" s="122">
        <v>0</v>
      </c>
      <c r="AD2547" s="121"/>
    </row>
    <row r="2548" spans="14:30" ht="12" customHeight="1">
      <c r="N2548" s="119" t="s">
        <v>26</v>
      </c>
      <c r="O2548" s="120" t="s">
        <v>1500</v>
      </c>
      <c r="P2548" s="122">
        <v>0</v>
      </c>
      <c r="Q2548" s="122">
        <v>0</v>
      </c>
      <c r="R2548" s="122">
        <v>0</v>
      </c>
      <c r="S2548" s="122">
        <v>0</v>
      </c>
      <c r="T2548" s="122">
        <v>0</v>
      </c>
      <c r="U2548" s="122">
        <v>255000026</v>
      </c>
      <c r="V2548" s="122">
        <v>275000026</v>
      </c>
      <c r="W2548" s="122">
        <v>305000026</v>
      </c>
      <c r="X2548" s="122">
        <v>320000026</v>
      </c>
      <c r="Y2548" s="122">
        <v>340000026</v>
      </c>
      <c r="Z2548" s="122">
        <v>385000026</v>
      </c>
      <c r="AA2548" s="122">
        <v>0</v>
      </c>
      <c r="AB2548" s="122">
        <v>0</v>
      </c>
      <c r="AC2548" s="122">
        <v>0</v>
      </c>
      <c r="AD2548" s="121"/>
    </row>
    <row r="2549" spans="14:30" ht="12" customHeight="1">
      <c r="N2549" s="119" t="s">
        <v>26</v>
      </c>
      <c r="O2549" s="120" t="s">
        <v>1250</v>
      </c>
      <c r="P2549" s="122">
        <v>0</v>
      </c>
      <c r="Q2549" s="122">
        <v>0</v>
      </c>
      <c r="R2549" s="122">
        <v>0</v>
      </c>
      <c r="S2549" s="122">
        <v>225000026</v>
      </c>
      <c r="T2549" s="122">
        <v>235000026</v>
      </c>
      <c r="U2549" s="122">
        <v>250000026</v>
      </c>
      <c r="V2549" s="122">
        <v>0</v>
      </c>
      <c r="W2549" s="122">
        <v>0</v>
      </c>
      <c r="X2549" s="122">
        <v>0</v>
      </c>
      <c r="Y2549" s="122">
        <v>0</v>
      </c>
      <c r="Z2549" s="122">
        <v>0</v>
      </c>
      <c r="AA2549" s="122">
        <v>0</v>
      </c>
      <c r="AB2549" s="122">
        <v>0</v>
      </c>
      <c r="AC2549" s="122">
        <v>0</v>
      </c>
      <c r="AD2549" s="121"/>
    </row>
    <row r="2550" spans="14:30" ht="12" customHeight="1">
      <c r="N2550" s="119" t="s">
        <v>26</v>
      </c>
      <c r="O2550" s="120" t="s">
        <v>1501</v>
      </c>
      <c r="P2550" s="122">
        <v>0</v>
      </c>
      <c r="Q2550" s="122">
        <v>0</v>
      </c>
      <c r="R2550" s="122">
        <v>0</v>
      </c>
      <c r="S2550" s="122">
        <v>0</v>
      </c>
      <c r="T2550" s="122">
        <v>0</v>
      </c>
      <c r="U2550" s="122">
        <v>250000026</v>
      </c>
      <c r="V2550" s="122">
        <v>265000026</v>
      </c>
      <c r="W2550" s="122">
        <v>275000026</v>
      </c>
      <c r="X2550" s="122">
        <v>285000026</v>
      </c>
      <c r="Y2550" s="122">
        <v>295000026</v>
      </c>
      <c r="Z2550" s="122">
        <v>0</v>
      </c>
      <c r="AA2550" s="122">
        <v>0</v>
      </c>
      <c r="AB2550" s="122">
        <v>0</v>
      </c>
      <c r="AC2550" s="122">
        <v>0</v>
      </c>
      <c r="AD2550" s="121"/>
    </row>
    <row r="2551" spans="14:30" ht="12" customHeight="1">
      <c r="N2551" s="119" t="s">
        <v>26</v>
      </c>
      <c r="O2551" s="120" t="s">
        <v>1251</v>
      </c>
      <c r="P2551" s="122">
        <v>0</v>
      </c>
      <c r="Q2551" s="122">
        <v>0</v>
      </c>
      <c r="R2551" s="122">
        <v>0</v>
      </c>
      <c r="S2551" s="122">
        <v>220000026</v>
      </c>
      <c r="T2551" s="122">
        <v>230000026</v>
      </c>
      <c r="U2551" s="122">
        <v>245000026</v>
      </c>
      <c r="V2551" s="122">
        <v>0</v>
      </c>
      <c r="W2551" s="122">
        <v>0</v>
      </c>
      <c r="X2551" s="122">
        <v>0</v>
      </c>
      <c r="Y2551" s="122">
        <v>0</v>
      </c>
      <c r="Z2551" s="122">
        <v>0</v>
      </c>
      <c r="AA2551" s="122">
        <v>0</v>
      </c>
      <c r="AB2551" s="122">
        <v>0</v>
      </c>
      <c r="AC2551" s="122">
        <v>0</v>
      </c>
      <c r="AD2551" s="121"/>
    </row>
    <row r="2552" spans="14:30" ht="12" customHeight="1">
      <c r="N2552" s="119" t="s">
        <v>26</v>
      </c>
      <c r="O2552" s="120" t="s">
        <v>1362</v>
      </c>
      <c r="P2552" s="122">
        <v>0</v>
      </c>
      <c r="Q2552" s="122">
        <v>0</v>
      </c>
      <c r="R2552" s="122">
        <v>0</v>
      </c>
      <c r="S2552" s="122">
        <v>0</v>
      </c>
      <c r="T2552" s="122">
        <v>0</v>
      </c>
      <c r="U2552" s="122">
        <v>245000026</v>
      </c>
      <c r="V2552" s="122">
        <v>255000026</v>
      </c>
      <c r="W2552" s="122">
        <v>270000026</v>
      </c>
      <c r="X2552" s="122">
        <v>280000026</v>
      </c>
      <c r="Y2552" s="122">
        <v>290000026</v>
      </c>
      <c r="Z2552" s="122">
        <v>0</v>
      </c>
      <c r="AA2552" s="122">
        <v>0</v>
      </c>
      <c r="AB2552" s="122">
        <v>0</v>
      </c>
      <c r="AC2552" s="122">
        <v>0</v>
      </c>
      <c r="AD2552" s="121"/>
    </row>
    <row r="2553" spans="14:30" ht="12" customHeight="1">
      <c r="N2553" s="119" t="s">
        <v>26</v>
      </c>
      <c r="O2553" s="120" t="s">
        <v>1252</v>
      </c>
      <c r="P2553" s="122">
        <v>145000026</v>
      </c>
      <c r="Q2553" s="122">
        <v>150000026</v>
      </c>
      <c r="R2553" s="122">
        <v>160000026</v>
      </c>
      <c r="S2553" s="122">
        <v>170000026</v>
      </c>
      <c r="T2553" s="122">
        <v>185000026</v>
      </c>
      <c r="U2553" s="122">
        <v>205000026</v>
      </c>
      <c r="V2553" s="122">
        <v>230000026</v>
      </c>
      <c r="W2553" s="122">
        <v>240000026</v>
      </c>
      <c r="X2553" s="122">
        <v>265000026</v>
      </c>
      <c r="Y2553" s="122">
        <v>285000026</v>
      </c>
      <c r="Z2553" s="122">
        <v>315000026</v>
      </c>
      <c r="AA2553" s="122">
        <v>345000026</v>
      </c>
      <c r="AB2553" s="122">
        <v>0</v>
      </c>
      <c r="AC2553" s="122">
        <v>0</v>
      </c>
      <c r="AD2553" s="121"/>
    </row>
    <row r="2554" spans="14:30" ht="12" customHeight="1">
      <c r="N2554" s="119" t="s">
        <v>26</v>
      </c>
      <c r="O2554" s="120" t="s">
        <v>1253</v>
      </c>
      <c r="P2554" s="122">
        <v>0</v>
      </c>
      <c r="Q2554" s="122">
        <v>0</v>
      </c>
      <c r="R2554" s="122">
        <v>0</v>
      </c>
      <c r="S2554" s="122">
        <v>190000026</v>
      </c>
      <c r="T2554" s="122">
        <v>205000026</v>
      </c>
      <c r="U2554" s="122">
        <v>225000026</v>
      </c>
      <c r="V2554" s="122">
        <v>0</v>
      </c>
      <c r="W2554" s="122">
        <v>0</v>
      </c>
      <c r="X2554" s="122">
        <v>0</v>
      </c>
      <c r="Y2554" s="122">
        <v>0</v>
      </c>
      <c r="Z2554" s="122">
        <v>0</v>
      </c>
      <c r="AA2554" s="122">
        <v>0</v>
      </c>
      <c r="AB2554" s="122">
        <v>0</v>
      </c>
      <c r="AC2554" s="122">
        <v>0</v>
      </c>
      <c r="AD2554" s="121"/>
    </row>
    <row r="2555" spans="14:30" ht="12" customHeight="1">
      <c r="N2555" s="119" t="s">
        <v>26</v>
      </c>
      <c r="O2555" s="120" t="s">
        <v>1254</v>
      </c>
      <c r="P2555" s="122">
        <v>0</v>
      </c>
      <c r="Q2555" s="122">
        <v>0</v>
      </c>
      <c r="R2555" s="122">
        <v>0</v>
      </c>
      <c r="S2555" s="122">
        <v>185000026</v>
      </c>
      <c r="T2555" s="122">
        <v>200000026</v>
      </c>
      <c r="U2555" s="122">
        <v>220000026</v>
      </c>
      <c r="V2555" s="122">
        <v>0</v>
      </c>
      <c r="W2555" s="122">
        <v>300000026</v>
      </c>
      <c r="X2555" s="122">
        <v>0</v>
      </c>
      <c r="Y2555" s="122">
        <v>0</v>
      </c>
      <c r="Z2555" s="122">
        <v>0</v>
      </c>
      <c r="AA2555" s="122">
        <v>0</v>
      </c>
      <c r="AB2555" s="122">
        <v>0</v>
      </c>
      <c r="AC2555" s="122">
        <v>0</v>
      </c>
      <c r="AD2555" s="121"/>
    </row>
    <row r="2556" spans="14:30" ht="12" customHeight="1">
      <c r="N2556" s="119" t="s">
        <v>26</v>
      </c>
      <c r="O2556" s="120" t="s">
        <v>1255</v>
      </c>
      <c r="P2556" s="122">
        <v>0</v>
      </c>
      <c r="Q2556" s="122">
        <v>0</v>
      </c>
      <c r="R2556" s="122">
        <v>150000026</v>
      </c>
      <c r="S2556" s="122">
        <v>185000026</v>
      </c>
      <c r="T2556" s="122">
        <v>200000026</v>
      </c>
      <c r="U2556" s="122">
        <v>220000026</v>
      </c>
      <c r="V2556" s="122">
        <v>0</v>
      </c>
      <c r="W2556" s="122">
        <v>0</v>
      </c>
      <c r="X2556" s="122">
        <v>0</v>
      </c>
      <c r="Y2556" s="122">
        <v>0</v>
      </c>
      <c r="Z2556" s="122">
        <v>0</v>
      </c>
      <c r="AA2556" s="122">
        <v>0</v>
      </c>
      <c r="AB2556" s="122">
        <v>0</v>
      </c>
      <c r="AC2556" s="122">
        <v>0</v>
      </c>
      <c r="AD2556" s="121"/>
    </row>
    <row r="2557" spans="14:30" ht="12" customHeight="1">
      <c r="N2557" s="119" t="s">
        <v>26</v>
      </c>
      <c r="O2557" s="120" t="s">
        <v>1363</v>
      </c>
      <c r="P2557" s="122">
        <v>0</v>
      </c>
      <c r="Q2557" s="122">
        <v>0</v>
      </c>
      <c r="R2557" s="122">
        <v>0</v>
      </c>
      <c r="S2557" s="122">
        <v>0</v>
      </c>
      <c r="T2557" s="122">
        <v>310000026</v>
      </c>
      <c r="U2557" s="122">
        <v>330000026</v>
      </c>
      <c r="V2557" s="122">
        <v>350000026</v>
      </c>
      <c r="W2557" s="122">
        <v>370000026</v>
      </c>
      <c r="X2557" s="122">
        <v>390000026</v>
      </c>
      <c r="Y2557" s="122">
        <v>0</v>
      </c>
      <c r="Z2557" s="122">
        <v>0</v>
      </c>
      <c r="AA2557" s="122">
        <v>0</v>
      </c>
      <c r="AB2557" s="122">
        <v>0</v>
      </c>
      <c r="AC2557" s="122">
        <v>0</v>
      </c>
      <c r="AD2557" s="121"/>
    </row>
    <row r="2558" spans="14:30" ht="12" customHeight="1">
      <c r="N2558" s="119" t="s">
        <v>26</v>
      </c>
      <c r="O2558" s="120" t="s">
        <v>410</v>
      </c>
      <c r="P2558" s="122">
        <v>0</v>
      </c>
      <c r="Q2558" s="122">
        <v>0</v>
      </c>
      <c r="R2558" s="122">
        <v>0</v>
      </c>
      <c r="S2558" s="122">
        <v>0</v>
      </c>
      <c r="T2558" s="122">
        <v>215000026</v>
      </c>
      <c r="U2558" s="122">
        <v>235000026</v>
      </c>
      <c r="V2558" s="122">
        <v>250000026</v>
      </c>
      <c r="W2558" s="122">
        <v>265000026</v>
      </c>
      <c r="X2558" s="122">
        <v>270000026</v>
      </c>
      <c r="Y2558" s="122">
        <v>275000026</v>
      </c>
      <c r="Z2558" s="122">
        <v>280000026</v>
      </c>
      <c r="AA2558" s="122">
        <v>300000026</v>
      </c>
      <c r="AB2558" s="122">
        <v>350000026</v>
      </c>
      <c r="AC2558" s="122">
        <v>360000026</v>
      </c>
      <c r="AD2558" s="121"/>
    </row>
    <row r="2559" spans="14:30" ht="12" customHeight="1">
      <c r="N2559" s="119" t="s">
        <v>26</v>
      </c>
      <c r="O2559" s="120" t="s">
        <v>1256</v>
      </c>
      <c r="P2559" s="122">
        <v>0</v>
      </c>
      <c r="Q2559" s="122">
        <v>0</v>
      </c>
      <c r="R2559" s="122">
        <v>0</v>
      </c>
      <c r="S2559" s="122">
        <v>0</v>
      </c>
      <c r="T2559" s="122">
        <v>0</v>
      </c>
      <c r="U2559" s="122">
        <v>0</v>
      </c>
      <c r="V2559" s="122">
        <v>0</v>
      </c>
      <c r="W2559" s="122">
        <v>0</v>
      </c>
      <c r="X2559" s="122">
        <v>280000026</v>
      </c>
      <c r="Y2559" s="122">
        <v>305000026</v>
      </c>
      <c r="Z2559" s="122">
        <v>335000026</v>
      </c>
      <c r="AA2559" s="122">
        <v>360000026</v>
      </c>
      <c r="AB2559" s="122">
        <v>390000026</v>
      </c>
      <c r="AC2559" s="122">
        <v>0</v>
      </c>
      <c r="AD2559" s="121"/>
    </row>
    <row r="2560" spans="14:30" ht="12" customHeight="1">
      <c r="N2560" s="119" t="s">
        <v>26</v>
      </c>
      <c r="O2560" s="120" t="s">
        <v>656</v>
      </c>
      <c r="P2560" s="121"/>
      <c r="Q2560" s="121"/>
      <c r="R2560" s="121"/>
      <c r="S2560" s="121"/>
      <c r="T2560" s="121"/>
      <c r="U2560" s="121"/>
      <c r="V2560" s="121"/>
      <c r="W2560" s="121"/>
      <c r="X2560" s="121"/>
      <c r="Y2560" s="121"/>
      <c r="Z2560" s="121"/>
      <c r="AA2560" s="122">
        <v>330000026</v>
      </c>
      <c r="AB2560" s="121"/>
      <c r="AC2560" s="122">
        <v>370000026</v>
      </c>
      <c r="AD2560" s="121"/>
    </row>
    <row r="2561" spans="14:30" ht="12" customHeight="1">
      <c r="N2561" s="119" t="s">
        <v>26</v>
      </c>
      <c r="O2561" s="120" t="s">
        <v>656</v>
      </c>
      <c r="P2561" s="122">
        <v>170000026</v>
      </c>
      <c r="Q2561" s="122">
        <v>180000026</v>
      </c>
      <c r="R2561" s="122">
        <v>190000026</v>
      </c>
      <c r="S2561" s="122">
        <v>225000026</v>
      </c>
      <c r="T2561" s="122">
        <v>240000026</v>
      </c>
      <c r="U2561" s="122">
        <v>250000026</v>
      </c>
      <c r="V2561" s="122">
        <v>260000026</v>
      </c>
      <c r="W2561" s="122">
        <v>270000026</v>
      </c>
      <c r="X2561" s="122">
        <v>280000026</v>
      </c>
      <c r="Y2561" s="122">
        <v>290000026</v>
      </c>
      <c r="Z2561" s="122">
        <v>310000026</v>
      </c>
      <c r="AA2561" s="122">
        <v>330000026</v>
      </c>
      <c r="AB2561" s="122">
        <v>345000026</v>
      </c>
      <c r="AC2561" s="122">
        <v>370000026</v>
      </c>
      <c r="AD2561" s="121"/>
    </row>
    <row r="2562" spans="14:30" ht="12" customHeight="1">
      <c r="N2562" s="119" t="s">
        <v>26</v>
      </c>
      <c r="O2562" s="120" t="s">
        <v>1257</v>
      </c>
      <c r="P2562" s="122">
        <v>0</v>
      </c>
      <c r="Q2562" s="122">
        <v>0</v>
      </c>
      <c r="R2562" s="122">
        <v>0</v>
      </c>
      <c r="S2562" s="122">
        <v>0</v>
      </c>
      <c r="T2562" s="122">
        <v>0</v>
      </c>
      <c r="U2562" s="122">
        <v>0</v>
      </c>
      <c r="V2562" s="122">
        <v>0</v>
      </c>
      <c r="W2562" s="122">
        <v>0</v>
      </c>
      <c r="X2562" s="122">
        <v>285000026</v>
      </c>
      <c r="Y2562" s="122">
        <v>310000026</v>
      </c>
      <c r="Z2562" s="122">
        <v>340000026</v>
      </c>
      <c r="AA2562" s="122">
        <v>0</v>
      </c>
      <c r="AB2562" s="122">
        <v>0</v>
      </c>
      <c r="AC2562" s="122">
        <v>0</v>
      </c>
      <c r="AD2562" s="121"/>
    </row>
    <row r="2563" spans="14:30" ht="12" customHeight="1">
      <c r="N2563" s="119" t="s">
        <v>26</v>
      </c>
      <c r="O2563" s="120" t="s">
        <v>2231</v>
      </c>
      <c r="P2563" s="122">
        <v>0</v>
      </c>
      <c r="Q2563" s="122">
        <v>0</v>
      </c>
      <c r="R2563" s="122">
        <v>0</v>
      </c>
      <c r="S2563" s="122">
        <v>0</v>
      </c>
      <c r="T2563" s="122">
        <v>295000026</v>
      </c>
      <c r="U2563" s="122">
        <v>305000026</v>
      </c>
      <c r="V2563" s="122">
        <v>215000026</v>
      </c>
      <c r="W2563" s="122">
        <v>325000026</v>
      </c>
      <c r="X2563" s="122">
        <v>335000026</v>
      </c>
      <c r="Y2563" s="122">
        <v>340000026</v>
      </c>
      <c r="Z2563" s="122">
        <v>0</v>
      </c>
      <c r="AA2563" s="122">
        <v>0</v>
      </c>
      <c r="AB2563" s="122">
        <v>0</v>
      </c>
      <c r="AC2563" s="122">
        <v>0</v>
      </c>
      <c r="AD2563" s="121"/>
    </row>
    <row r="2564" spans="14:30" ht="12" customHeight="1">
      <c r="N2564" s="119" t="s">
        <v>26</v>
      </c>
      <c r="O2564" s="120" t="s">
        <v>587</v>
      </c>
      <c r="P2564" s="122">
        <v>0</v>
      </c>
      <c r="Q2564" s="122">
        <v>0</v>
      </c>
      <c r="R2564" s="122">
        <v>0</v>
      </c>
      <c r="S2564" s="122">
        <v>240000026</v>
      </c>
      <c r="T2564" s="122">
        <v>310000026</v>
      </c>
      <c r="U2564" s="122">
        <v>330000026</v>
      </c>
      <c r="V2564" s="122">
        <v>350000026</v>
      </c>
      <c r="W2564" s="122">
        <v>370000026</v>
      </c>
      <c r="X2564" s="122">
        <v>390000026</v>
      </c>
      <c r="Y2564" s="122">
        <v>0</v>
      </c>
      <c r="Z2564" s="122">
        <v>0</v>
      </c>
      <c r="AA2564" s="122">
        <v>0</v>
      </c>
      <c r="AB2564" s="122">
        <v>0</v>
      </c>
      <c r="AC2564" s="122">
        <v>0</v>
      </c>
      <c r="AD2564" s="121"/>
    </row>
    <row r="2565" spans="14:30" ht="12" customHeight="1">
      <c r="N2565" s="119" t="s">
        <v>26</v>
      </c>
      <c r="O2565" s="120" t="s">
        <v>661</v>
      </c>
      <c r="P2565" s="122">
        <v>0</v>
      </c>
      <c r="Q2565" s="122">
        <v>0</v>
      </c>
      <c r="R2565" s="122">
        <v>0</v>
      </c>
      <c r="S2565" s="122">
        <v>0</v>
      </c>
      <c r="T2565" s="122">
        <v>0</v>
      </c>
      <c r="U2565" s="122">
        <v>285000026</v>
      </c>
      <c r="V2565" s="122">
        <v>295000026</v>
      </c>
      <c r="W2565" s="122">
        <v>325000026</v>
      </c>
      <c r="X2565" s="122">
        <v>345000026</v>
      </c>
      <c r="Y2565" s="122">
        <v>365000026</v>
      </c>
      <c r="Z2565" s="122">
        <v>395000026</v>
      </c>
      <c r="AA2565" s="122">
        <v>0</v>
      </c>
      <c r="AB2565" s="122">
        <v>0</v>
      </c>
      <c r="AC2565" s="122">
        <v>0</v>
      </c>
      <c r="AD2565" s="121"/>
    </row>
    <row r="2566" spans="14:30" ht="12" customHeight="1">
      <c r="N2566" s="119" t="s">
        <v>26</v>
      </c>
      <c r="O2566" s="120" t="s">
        <v>588</v>
      </c>
      <c r="P2566" s="122">
        <v>0</v>
      </c>
      <c r="Q2566" s="122">
        <v>0</v>
      </c>
      <c r="R2566" s="122">
        <v>0</v>
      </c>
      <c r="S2566" s="122">
        <v>0</v>
      </c>
      <c r="T2566" s="122">
        <v>0</v>
      </c>
      <c r="U2566" s="122">
        <v>285000026</v>
      </c>
      <c r="V2566" s="122">
        <v>295000026</v>
      </c>
      <c r="W2566" s="122">
        <v>325000026</v>
      </c>
      <c r="X2566" s="122">
        <v>345000026</v>
      </c>
      <c r="Y2566" s="122">
        <v>365000026</v>
      </c>
      <c r="Z2566" s="122">
        <v>395000026</v>
      </c>
      <c r="AA2566" s="122">
        <v>0</v>
      </c>
      <c r="AB2566" s="122">
        <v>0</v>
      </c>
      <c r="AC2566" s="122">
        <v>0</v>
      </c>
      <c r="AD2566" s="121"/>
    </row>
    <row r="2567" spans="14:30" ht="12" customHeight="1">
      <c r="N2567" s="119" t="s">
        <v>26</v>
      </c>
      <c r="O2567" s="120" t="s">
        <v>355</v>
      </c>
      <c r="P2567" s="122">
        <v>0</v>
      </c>
      <c r="Q2567" s="122">
        <v>0</v>
      </c>
      <c r="R2567" s="122">
        <v>0</v>
      </c>
      <c r="S2567" s="122">
        <v>0</v>
      </c>
      <c r="T2567" s="122">
        <v>0</v>
      </c>
      <c r="U2567" s="122">
        <v>280000026</v>
      </c>
      <c r="V2567" s="122">
        <v>290000026</v>
      </c>
      <c r="W2567" s="122">
        <v>320000026</v>
      </c>
      <c r="X2567" s="122">
        <v>340000026</v>
      </c>
      <c r="Y2567" s="122">
        <v>360000026</v>
      </c>
      <c r="Z2567" s="122">
        <v>390000026</v>
      </c>
      <c r="AA2567" s="122">
        <v>0</v>
      </c>
      <c r="AB2567" s="122">
        <v>0</v>
      </c>
      <c r="AC2567" s="122">
        <v>0</v>
      </c>
      <c r="AD2567" s="121"/>
    </row>
    <row r="2568" spans="14:30" ht="12" customHeight="1">
      <c r="N2568" s="119" t="s">
        <v>26</v>
      </c>
      <c r="O2568" s="120" t="s">
        <v>1258</v>
      </c>
      <c r="P2568" s="122">
        <v>0</v>
      </c>
      <c r="Q2568" s="122">
        <v>0</v>
      </c>
      <c r="R2568" s="122">
        <v>0</v>
      </c>
      <c r="S2568" s="122">
        <v>0</v>
      </c>
      <c r="T2568" s="122">
        <v>0</v>
      </c>
      <c r="U2568" s="122">
        <v>280000026</v>
      </c>
      <c r="V2568" s="122">
        <v>290000026</v>
      </c>
      <c r="W2568" s="122">
        <v>320000026</v>
      </c>
      <c r="X2568" s="122">
        <v>340000026</v>
      </c>
      <c r="Y2568" s="122">
        <v>360000026</v>
      </c>
      <c r="Z2568" s="122">
        <v>390000026</v>
      </c>
      <c r="AA2568" s="122">
        <v>0</v>
      </c>
      <c r="AB2568" s="122">
        <v>0</v>
      </c>
      <c r="AC2568" s="122">
        <v>0</v>
      </c>
      <c r="AD2568" s="121"/>
    </row>
    <row r="2569" spans="14:30" ht="12" customHeight="1">
      <c r="N2569" s="119" t="s">
        <v>26</v>
      </c>
      <c r="O2569" s="120" t="s">
        <v>569</v>
      </c>
      <c r="P2569" s="122">
        <v>0</v>
      </c>
      <c r="Q2569" s="122">
        <v>0</v>
      </c>
      <c r="R2569" s="122">
        <v>0</v>
      </c>
      <c r="S2569" s="122">
        <v>0</v>
      </c>
      <c r="T2569" s="122">
        <v>0</v>
      </c>
      <c r="U2569" s="122">
        <v>280000026</v>
      </c>
      <c r="V2569" s="122">
        <v>290000026</v>
      </c>
      <c r="W2569" s="122">
        <v>320000026</v>
      </c>
      <c r="X2569" s="122">
        <v>340000026</v>
      </c>
      <c r="Y2569" s="122">
        <v>360000026</v>
      </c>
      <c r="Z2569" s="122">
        <v>390000026</v>
      </c>
      <c r="AA2569" s="122">
        <v>0</v>
      </c>
      <c r="AB2569" s="122">
        <v>0</v>
      </c>
      <c r="AC2569" s="122">
        <v>0</v>
      </c>
      <c r="AD2569" s="121"/>
    </row>
    <row r="2570" spans="14:30" ht="12" customHeight="1">
      <c r="N2570" s="119" t="s">
        <v>26</v>
      </c>
      <c r="O2570" s="120" t="s">
        <v>1502</v>
      </c>
      <c r="P2570" s="122">
        <v>0</v>
      </c>
      <c r="Q2570" s="122">
        <v>0</v>
      </c>
      <c r="R2570" s="122">
        <v>0</v>
      </c>
      <c r="S2570" s="122">
        <v>0</v>
      </c>
      <c r="T2570" s="122">
        <v>0</v>
      </c>
      <c r="U2570" s="122">
        <v>280000026</v>
      </c>
      <c r="V2570" s="122">
        <v>290000026</v>
      </c>
      <c r="W2570" s="122">
        <v>320000026</v>
      </c>
      <c r="X2570" s="122">
        <v>340000026</v>
      </c>
      <c r="Y2570" s="122">
        <v>360000026</v>
      </c>
      <c r="Z2570" s="122">
        <v>390000026</v>
      </c>
      <c r="AA2570" s="122">
        <v>0</v>
      </c>
      <c r="AB2570" s="122">
        <v>0</v>
      </c>
      <c r="AC2570" s="122">
        <v>0</v>
      </c>
      <c r="AD2570" s="121"/>
    </row>
    <row r="2571" spans="14:30" ht="12" customHeight="1">
      <c r="N2571" s="119" t="s">
        <v>26</v>
      </c>
      <c r="O2571" s="120" t="s">
        <v>378</v>
      </c>
      <c r="P2571" s="122">
        <v>0</v>
      </c>
      <c r="Q2571" s="122">
        <v>0</v>
      </c>
      <c r="R2571" s="122">
        <v>0</v>
      </c>
      <c r="S2571" s="122">
        <v>0</v>
      </c>
      <c r="T2571" s="122">
        <v>305000026</v>
      </c>
      <c r="U2571" s="122">
        <v>315000026</v>
      </c>
      <c r="V2571" s="122">
        <v>325000026</v>
      </c>
      <c r="W2571" s="122">
        <v>335000026</v>
      </c>
      <c r="X2571" s="122">
        <v>345000026</v>
      </c>
      <c r="Y2571" s="122">
        <v>365000026</v>
      </c>
      <c r="Z2571" s="122">
        <v>380000026</v>
      </c>
      <c r="AA2571" s="122">
        <v>0</v>
      </c>
      <c r="AB2571" s="122">
        <v>0</v>
      </c>
      <c r="AC2571" s="122">
        <v>0</v>
      </c>
      <c r="AD2571" s="121"/>
    </row>
    <row r="2572" spans="14:30" ht="12" customHeight="1">
      <c r="N2572" s="119" t="s">
        <v>26</v>
      </c>
      <c r="O2572" s="120" t="s">
        <v>1503</v>
      </c>
      <c r="P2572" s="122">
        <v>0</v>
      </c>
      <c r="Q2572" s="122">
        <v>0</v>
      </c>
      <c r="R2572" s="122">
        <v>0</v>
      </c>
      <c r="S2572" s="122">
        <v>0</v>
      </c>
      <c r="T2572" s="122">
        <v>295000026</v>
      </c>
      <c r="U2572" s="122">
        <v>305000026</v>
      </c>
      <c r="V2572" s="122">
        <v>320000026</v>
      </c>
      <c r="W2572" s="122">
        <v>340000026</v>
      </c>
      <c r="X2572" s="122">
        <v>370000026</v>
      </c>
      <c r="Y2572" s="122">
        <v>395000026</v>
      </c>
      <c r="Z2572" s="122">
        <v>410000026</v>
      </c>
      <c r="AA2572" s="122">
        <v>0</v>
      </c>
      <c r="AB2572" s="122">
        <v>0</v>
      </c>
      <c r="AC2572" s="122">
        <v>0</v>
      </c>
      <c r="AD2572" s="121"/>
    </row>
    <row r="2573" spans="14:30" ht="12" customHeight="1">
      <c r="N2573" s="119" t="s">
        <v>26</v>
      </c>
      <c r="O2573" s="120" t="s">
        <v>2551</v>
      </c>
      <c r="P2573" s="122">
        <v>0</v>
      </c>
      <c r="Q2573" s="122">
        <v>0</v>
      </c>
      <c r="R2573" s="122">
        <v>0</v>
      </c>
      <c r="S2573" s="122">
        <v>0</v>
      </c>
      <c r="T2573" s="122">
        <v>305000026</v>
      </c>
      <c r="U2573" s="122">
        <v>310000026</v>
      </c>
      <c r="V2573" s="122">
        <v>315000026</v>
      </c>
      <c r="W2573" s="122">
        <v>325000026</v>
      </c>
      <c r="X2573" s="122">
        <v>330000026</v>
      </c>
      <c r="Y2573" s="122">
        <v>340000026</v>
      </c>
      <c r="Z2573" s="122">
        <v>0</v>
      </c>
      <c r="AA2573" s="122">
        <v>0</v>
      </c>
      <c r="AB2573" s="122">
        <v>0</v>
      </c>
      <c r="AC2573" s="122">
        <v>0</v>
      </c>
      <c r="AD2573" s="121"/>
    </row>
    <row r="2574" spans="14:30" ht="12" customHeight="1">
      <c r="N2574" s="119" t="s">
        <v>26</v>
      </c>
      <c r="O2574" s="120" t="s">
        <v>411</v>
      </c>
      <c r="P2574" s="122">
        <v>0</v>
      </c>
      <c r="Q2574" s="122">
        <v>0</v>
      </c>
      <c r="R2574" s="122">
        <v>0</v>
      </c>
      <c r="S2574" s="122">
        <v>0</v>
      </c>
      <c r="T2574" s="122">
        <v>290000026</v>
      </c>
      <c r="U2574" s="122">
        <v>295000026</v>
      </c>
      <c r="V2574" s="122">
        <v>315000026</v>
      </c>
      <c r="W2574" s="122">
        <v>325000026</v>
      </c>
      <c r="X2574" s="122">
        <v>335000026</v>
      </c>
      <c r="Y2574" s="122">
        <v>345000026</v>
      </c>
      <c r="Z2574" s="122">
        <v>0</v>
      </c>
      <c r="AA2574" s="122">
        <v>0</v>
      </c>
      <c r="AB2574" s="122">
        <v>0</v>
      </c>
      <c r="AC2574" s="122">
        <v>0</v>
      </c>
      <c r="AD2574" s="121"/>
    </row>
    <row r="2575" spans="14:30" ht="12" customHeight="1">
      <c r="N2575" s="119" t="s">
        <v>26</v>
      </c>
      <c r="O2575" s="120" t="s">
        <v>1259</v>
      </c>
      <c r="P2575" s="122">
        <v>0</v>
      </c>
      <c r="Q2575" s="122">
        <v>0</v>
      </c>
      <c r="R2575" s="122">
        <v>0</v>
      </c>
      <c r="S2575" s="122">
        <v>0</v>
      </c>
      <c r="T2575" s="122">
        <v>290000026</v>
      </c>
      <c r="U2575" s="122">
        <v>295000026</v>
      </c>
      <c r="V2575" s="122">
        <v>315000026</v>
      </c>
      <c r="W2575" s="122">
        <v>325000026</v>
      </c>
      <c r="X2575" s="122">
        <v>335000026</v>
      </c>
      <c r="Y2575" s="122">
        <v>345000026</v>
      </c>
      <c r="Z2575" s="122">
        <v>0</v>
      </c>
      <c r="AA2575" s="122">
        <v>0</v>
      </c>
      <c r="AB2575" s="122">
        <v>0</v>
      </c>
      <c r="AC2575" s="122">
        <v>0</v>
      </c>
      <c r="AD2575" s="121"/>
    </row>
    <row r="2576" spans="14:30" ht="12" customHeight="1">
      <c r="N2576" s="119" t="s">
        <v>26</v>
      </c>
      <c r="O2576" s="120" t="s">
        <v>2552</v>
      </c>
      <c r="P2576" s="122">
        <v>0</v>
      </c>
      <c r="Q2576" s="122">
        <v>0</v>
      </c>
      <c r="R2576" s="122">
        <v>0</v>
      </c>
      <c r="S2576" s="122">
        <v>0</v>
      </c>
      <c r="T2576" s="122">
        <v>295000026</v>
      </c>
      <c r="U2576" s="122">
        <v>305000026</v>
      </c>
      <c r="V2576" s="122">
        <v>215000026</v>
      </c>
      <c r="W2576" s="122">
        <v>325000026</v>
      </c>
      <c r="X2576" s="122">
        <v>335000026</v>
      </c>
      <c r="Y2576" s="122">
        <v>340000026</v>
      </c>
      <c r="Z2576" s="122">
        <v>0</v>
      </c>
      <c r="AA2576" s="122">
        <v>0</v>
      </c>
      <c r="AB2576" s="122">
        <v>0</v>
      </c>
      <c r="AC2576" s="122">
        <v>0</v>
      </c>
      <c r="AD2576" s="121"/>
    </row>
    <row r="2577" spans="14:30" ht="12" customHeight="1">
      <c r="N2577" s="119" t="s">
        <v>26</v>
      </c>
      <c r="O2577" s="120" t="s">
        <v>1364</v>
      </c>
      <c r="P2577" s="122">
        <v>0</v>
      </c>
      <c r="Q2577" s="122">
        <v>0</v>
      </c>
      <c r="R2577" s="122">
        <v>0</v>
      </c>
      <c r="S2577" s="122">
        <v>0</v>
      </c>
      <c r="T2577" s="122">
        <v>305000026</v>
      </c>
      <c r="U2577" s="122">
        <v>315000026</v>
      </c>
      <c r="V2577" s="122">
        <v>325000026</v>
      </c>
      <c r="W2577" s="122">
        <v>335000026</v>
      </c>
      <c r="X2577" s="122">
        <v>345000026</v>
      </c>
      <c r="Y2577" s="122">
        <v>365000026</v>
      </c>
      <c r="Z2577" s="122">
        <v>0</v>
      </c>
      <c r="AA2577" s="122">
        <v>0</v>
      </c>
      <c r="AB2577" s="122">
        <v>0</v>
      </c>
      <c r="AC2577" s="122">
        <v>0</v>
      </c>
      <c r="AD2577" s="121"/>
    </row>
    <row r="2578" spans="14:30" ht="12" customHeight="1">
      <c r="N2578" s="119" t="s">
        <v>26</v>
      </c>
      <c r="O2578" s="120" t="s">
        <v>2086</v>
      </c>
      <c r="P2578" s="122">
        <v>160000026</v>
      </c>
      <c r="Q2578" s="122">
        <v>170000026</v>
      </c>
      <c r="R2578" s="122">
        <v>175000026</v>
      </c>
      <c r="S2578" s="122">
        <v>180000026</v>
      </c>
      <c r="T2578" s="122">
        <v>0</v>
      </c>
      <c r="U2578" s="122">
        <v>0</v>
      </c>
      <c r="V2578" s="122">
        <v>0</v>
      </c>
      <c r="W2578" s="122">
        <v>0</v>
      </c>
      <c r="X2578" s="122">
        <v>0</v>
      </c>
      <c r="Y2578" s="122">
        <v>0</v>
      </c>
      <c r="Z2578" s="122">
        <v>0</v>
      </c>
      <c r="AA2578" s="122">
        <v>0</v>
      </c>
      <c r="AB2578" s="122">
        <v>0</v>
      </c>
      <c r="AC2578" s="122">
        <v>0</v>
      </c>
      <c r="AD2578" s="121"/>
    </row>
    <row r="2579" spans="14:30" ht="12" customHeight="1">
      <c r="N2579" s="119" t="s">
        <v>26</v>
      </c>
      <c r="O2579" s="120" t="s">
        <v>415</v>
      </c>
      <c r="P2579" s="122">
        <v>135000026</v>
      </c>
      <c r="Q2579" s="122">
        <v>150000026</v>
      </c>
      <c r="R2579" s="122">
        <v>160000026</v>
      </c>
      <c r="S2579" s="122">
        <v>175000026</v>
      </c>
      <c r="T2579" s="122">
        <v>185000026</v>
      </c>
      <c r="U2579" s="122">
        <v>215000026</v>
      </c>
      <c r="V2579" s="122">
        <v>240000026</v>
      </c>
      <c r="W2579" s="122">
        <v>270000026</v>
      </c>
      <c r="X2579" s="122">
        <v>280000026</v>
      </c>
      <c r="Y2579" s="122">
        <v>295000026</v>
      </c>
      <c r="Z2579" s="122">
        <v>315000026</v>
      </c>
      <c r="AA2579" s="122">
        <v>0</v>
      </c>
      <c r="AB2579" s="122">
        <v>0</v>
      </c>
      <c r="AC2579" s="122">
        <v>0</v>
      </c>
      <c r="AD2579" s="121"/>
    </row>
    <row r="2580" spans="14:30" ht="12" customHeight="1">
      <c r="N2580" s="119" t="s">
        <v>26</v>
      </c>
      <c r="O2580" s="120" t="s">
        <v>416</v>
      </c>
      <c r="P2580" s="122">
        <v>130000026</v>
      </c>
      <c r="Q2580" s="122">
        <v>135000026</v>
      </c>
      <c r="R2580" s="122">
        <v>140000026</v>
      </c>
      <c r="S2580" s="122">
        <v>150000026</v>
      </c>
      <c r="T2580" s="122">
        <v>190000026</v>
      </c>
      <c r="U2580" s="122">
        <v>205000026</v>
      </c>
      <c r="V2580" s="122">
        <v>235000026</v>
      </c>
      <c r="W2580" s="122">
        <v>265000026</v>
      </c>
      <c r="X2580" s="122">
        <v>275000026</v>
      </c>
      <c r="Y2580" s="122">
        <v>290000026</v>
      </c>
      <c r="Z2580" s="122">
        <v>300000026</v>
      </c>
      <c r="AA2580" s="122">
        <v>310000026</v>
      </c>
      <c r="AB2580" s="122">
        <v>0</v>
      </c>
      <c r="AC2580" s="122">
        <v>0</v>
      </c>
      <c r="AD2580" s="121"/>
    </row>
    <row r="2581" spans="14:30" ht="12" customHeight="1">
      <c r="N2581" s="119" t="s">
        <v>26</v>
      </c>
      <c r="O2581" s="120" t="s">
        <v>417</v>
      </c>
      <c r="P2581" s="122">
        <v>0</v>
      </c>
      <c r="Q2581" s="122">
        <v>165000026</v>
      </c>
      <c r="R2581" s="122">
        <v>175000026</v>
      </c>
      <c r="S2581" s="122">
        <v>185000026</v>
      </c>
      <c r="T2581" s="122">
        <v>225000026</v>
      </c>
      <c r="U2581" s="122">
        <v>235000026</v>
      </c>
      <c r="V2581" s="122">
        <v>245000026</v>
      </c>
      <c r="W2581" s="122">
        <v>265000026</v>
      </c>
      <c r="X2581" s="122">
        <v>280000026</v>
      </c>
      <c r="Y2581" s="122">
        <v>290000026</v>
      </c>
      <c r="Z2581" s="122">
        <v>300000026</v>
      </c>
      <c r="AA2581" s="122">
        <v>310000026</v>
      </c>
      <c r="AB2581" s="122">
        <v>0</v>
      </c>
      <c r="AC2581" s="122">
        <v>0</v>
      </c>
      <c r="AD2581" s="121"/>
    </row>
    <row r="2582" spans="14:30" ht="12" customHeight="1">
      <c r="N2582" s="119" t="s">
        <v>26</v>
      </c>
      <c r="O2582" s="120" t="s">
        <v>1700</v>
      </c>
      <c r="P2582" s="122">
        <v>135000026</v>
      </c>
      <c r="Q2582" s="122">
        <v>160000026</v>
      </c>
      <c r="R2582" s="122">
        <v>170000026</v>
      </c>
      <c r="S2582" s="122">
        <v>180000026</v>
      </c>
      <c r="T2582" s="122">
        <v>220000026</v>
      </c>
      <c r="U2582" s="122">
        <v>230000026</v>
      </c>
      <c r="V2582" s="122">
        <v>240000026</v>
      </c>
      <c r="W2582" s="122">
        <v>260000026</v>
      </c>
      <c r="X2582" s="122">
        <v>275000026</v>
      </c>
      <c r="Y2582" s="122">
        <v>285000026</v>
      </c>
      <c r="Z2582" s="122">
        <v>295000026</v>
      </c>
      <c r="AA2582" s="122">
        <v>305000026</v>
      </c>
      <c r="AB2582" s="122">
        <v>0</v>
      </c>
      <c r="AC2582" s="122">
        <v>0</v>
      </c>
      <c r="AD2582" s="121"/>
    </row>
    <row r="2583" spans="14:30" ht="12" customHeight="1">
      <c r="N2583" s="119" t="s">
        <v>26</v>
      </c>
      <c r="O2583" s="120" t="s">
        <v>1765</v>
      </c>
      <c r="P2583" s="122">
        <v>175000026</v>
      </c>
      <c r="Q2583" s="122">
        <v>185000026</v>
      </c>
      <c r="R2583" s="122">
        <v>190000026</v>
      </c>
      <c r="S2583" s="122">
        <v>195000026</v>
      </c>
      <c r="T2583" s="122">
        <v>0</v>
      </c>
      <c r="U2583" s="122">
        <v>0</v>
      </c>
      <c r="V2583" s="122">
        <v>0</v>
      </c>
      <c r="W2583" s="122">
        <v>0</v>
      </c>
      <c r="X2583" s="122">
        <v>0</v>
      </c>
      <c r="Y2583" s="122">
        <v>0</v>
      </c>
      <c r="Z2583" s="122">
        <v>0</v>
      </c>
      <c r="AA2583" s="122">
        <v>0</v>
      </c>
      <c r="AB2583" s="122">
        <v>0</v>
      </c>
      <c r="AC2583" s="122">
        <v>0</v>
      </c>
      <c r="AD2583" s="121"/>
    </row>
    <row r="2584" spans="14:30" ht="12" customHeight="1">
      <c r="N2584" s="119" t="s">
        <v>26</v>
      </c>
      <c r="O2584" s="120" t="s">
        <v>1766</v>
      </c>
      <c r="P2584" s="122">
        <v>175000026</v>
      </c>
      <c r="Q2584" s="122">
        <v>185000026</v>
      </c>
      <c r="R2584" s="122">
        <v>190000026</v>
      </c>
      <c r="S2584" s="122">
        <v>195000026</v>
      </c>
      <c r="T2584" s="122">
        <v>0</v>
      </c>
      <c r="U2584" s="122">
        <v>0</v>
      </c>
      <c r="V2584" s="122">
        <v>0</v>
      </c>
      <c r="W2584" s="122">
        <v>0</v>
      </c>
      <c r="X2584" s="122">
        <v>0</v>
      </c>
      <c r="Y2584" s="122">
        <v>0</v>
      </c>
      <c r="Z2584" s="122">
        <v>0</v>
      </c>
      <c r="AA2584" s="122">
        <v>0</v>
      </c>
      <c r="AB2584" s="122">
        <v>0</v>
      </c>
      <c r="AC2584" s="122">
        <v>0</v>
      </c>
      <c r="AD2584" s="121"/>
    </row>
    <row r="2585" spans="14:30" ht="12" customHeight="1">
      <c r="N2585" s="119" t="s">
        <v>26</v>
      </c>
      <c r="O2585" s="120" t="s">
        <v>418</v>
      </c>
      <c r="P2585" s="122">
        <v>185000026</v>
      </c>
      <c r="Q2585" s="122">
        <v>195000026</v>
      </c>
      <c r="R2585" s="122">
        <v>205000026</v>
      </c>
      <c r="S2585" s="122">
        <v>225000026</v>
      </c>
      <c r="T2585" s="122">
        <v>235000026</v>
      </c>
      <c r="U2585" s="122">
        <v>0</v>
      </c>
      <c r="V2585" s="122">
        <v>0</v>
      </c>
      <c r="W2585" s="122">
        <v>0</v>
      </c>
      <c r="X2585" s="122">
        <v>0</v>
      </c>
      <c r="Y2585" s="122">
        <v>0</v>
      </c>
      <c r="Z2585" s="122">
        <v>0</v>
      </c>
      <c r="AA2585" s="122">
        <v>0</v>
      </c>
      <c r="AB2585" s="122">
        <v>0</v>
      </c>
      <c r="AC2585" s="122">
        <v>0</v>
      </c>
      <c r="AD2585" s="121"/>
    </row>
    <row r="2586" spans="14:30" ht="12" customHeight="1">
      <c r="N2586" s="119" t="s">
        <v>26</v>
      </c>
      <c r="O2586" s="120" t="s">
        <v>1855</v>
      </c>
      <c r="P2586" s="122">
        <v>180000026</v>
      </c>
      <c r="Q2586" s="122">
        <v>190000026</v>
      </c>
      <c r="R2586" s="122">
        <v>200000026</v>
      </c>
      <c r="S2586" s="122">
        <v>220000026</v>
      </c>
      <c r="T2586" s="122">
        <v>230000026</v>
      </c>
      <c r="U2586" s="122">
        <v>0</v>
      </c>
      <c r="V2586" s="122">
        <v>0</v>
      </c>
      <c r="W2586" s="122">
        <v>0</v>
      </c>
      <c r="X2586" s="122">
        <v>0</v>
      </c>
      <c r="Y2586" s="122">
        <v>0</v>
      </c>
      <c r="Z2586" s="122">
        <v>0</v>
      </c>
      <c r="AA2586" s="122">
        <v>0</v>
      </c>
      <c r="AB2586" s="122">
        <v>0</v>
      </c>
      <c r="AC2586" s="122">
        <v>0</v>
      </c>
      <c r="AD2586" s="121"/>
    </row>
    <row r="2587" spans="14:30" ht="12" customHeight="1">
      <c r="N2587" s="119" t="s">
        <v>26</v>
      </c>
      <c r="O2587" s="120" t="s">
        <v>1856</v>
      </c>
      <c r="P2587" s="122">
        <v>195000026</v>
      </c>
      <c r="Q2587" s="122">
        <v>200000026</v>
      </c>
      <c r="R2587" s="122">
        <v>210000026</v>
      </c>
      <c r="S2587" s="122">
        <v>225000026</v>
      </c>
      <c r="T2587" s="122">
        <v>0</v>
      </c>
      <c r="U2587" s="122">
        <v>0</v>
      </c>
      <c r="V2587" s="122">
        <v>320000026</v>
      </c>
      <c r="W2587" s="122">
        <v>0</v>
      </c>
      <c r="X2587" s="122">
        <v>0</v>
      </c>
      <c r="Y2587" s="122">
        <v>0</v>
      </c>
      <c r="Z2587" s="122">
        <v>0</v>
      </c>
      <c r="AA2587" s="122">
        <v>0</v>
      </c>
      <c r="AB2587" s="122">
        <v>0</v>
      </c>
      <c r="AC2587" s="122">
        <v>0</v>
      </c>
      <c r="AD2587" s="121"/>
    </row>
    <row r="2588" spans="14:30" ht="12" customHeight="1">
      <c r="N2588" s="119" t="s">
        <v>26</v>
      </c>
      <c r="O2588" s="120" t="s">
        <v>1857</v>
      </c>
      <c r="P2588" s="122">
        <v>195000026</v>
      </c>
      <c r="Q2588" s="122">
        <v>200000026</v>
      </c>
      <c r="R2588" s="122">
        <v>210000026</v>
      </c>
      <c r="S2588" s="122">
        <v>225000026</v>
      </c>
      <c r="T2588" s="122">
        <v>0</v>
      </c>
      <c r="U2588" s="122">
        <v>0</v>
      </c>
      <c r="V2588" s="122">
        <v>0</v>
      </c>
      <c r="W2588" s="122">
        <v>0</v>
      </c>
      <c r="X2588" s="122">
        <v>0</v>
      </c>
      <c r="Y2588" s="122">
        <v>0</v>
      </c>
      <c r="Z2588" s="122">
        <v>0</v>
      </c>
      <c r="AA2588" s="122">
        <v>0</v>
      </c>
      <c r="AB2588" s="122">
        <v>0</v>
      </c>
      <c r="AC2588" s="122">
        <v>0</v>
      </c>
      <c r="AD2588" s="121"/>
    </row>
    <row r="2589" spans="14:30" ht="12" customHeight="1">
      <c r="N2589" s="119" t="s">
        <v>26</v>
      </c>
      <c r="O2589" s="120" t="s">
        <v>833</v>
      </c>
      <c r="P2589" s="122">
        <v>0</v>
      </c>
      <c r="Q2589" s="122">
        <v>0</v>
      </c>
      <c r="R2589" s="122">
        <v>0</v>
      </c>
      <c r="S2589" s="122">
        <v>0</v>
      </c>
      <c r="T2589" s="122">
        <v>185000026</v>
      </c>
      <c r="U2589" s="122">
        <v>200000026</v>
      </c>
      <c r="V2589" s="122">
        <v>220000026</v>
      </c>
      <c r="W2589" s="122">
        <v>240000026</v>
      </c>
      <c r="X2589" s="122">
        <v>260000026</v>
      </c>
      <c r="Y2589" s="122">
        <v>280000026</v>
      </c>
      <c r="Z2589" s="122">
        <v>0</v>
      </c>
      <c r="AA2589" s="122">
        <v>0</v>
      </c>
      <c r="AB2589" s="122">
        <v>0</v>
      </c>
      <c r="AC2589" s="122">
        <v>0</v>
      </c>
      <c r="AD2589" s="121"/>
    </row>
    <row r="2590" spans="14:30" ht="12" customHeight="1">
      <c r="N2590" s="119" t="s">
        <v>26</v>
      </c>
      <c r="O2590" s="120" t="s">
        <v>834</v>
      </c>
      <c r="P2590" s="122">
        <v>0</v>
      </c>
      <c r="Q2590" s="122">
        <v>125000026</v>
      </c>
      <c r="R2590" s="122">
        <v>165000026</v>
      </c>
      <c r="S2590" s="122">
        <v>190000026</v>
      </c>
      <c r="T2590" s="122">
        <v>210000026</v>
      </c>
      <c r="U2590" s="122">
        <v>225000026</v>
      </c>
      <c r="V2590" s="122">
        <v>235000026</v>
      </c>
      <c r="W2590" s="122">
        <v>260000026</v>
      </c>
      <c r="X2590" s="122">
        <v>275000026</v>
      </c>
      <c r="Y2590" s="122">
        <v>290000026</v>
      </c>
      <c r="Z2590" s="122">
        <v>310000026</v>
      </c>
      <c r="AA2590" s="122">
        <v>0</v>
      </c>
      <c r="AB2590" s="122">
        <v>0</v>
      </c>
      <c r="AC2590" s="122">
        <v>0</v>
      </c>
      <c r="AD2590" s="121"/>
    </row>
    <row r="2591" spans="14:30" ht="12" customHeight="1">
      <c r="N2591" s="119" t="s">
        <v>26</v>
      </c>
      <c r="O2591" s="120" t="s">
        <v>2802</v>
      </c>
      <c r="P2591" s="122">
        <v>0</v>
      </c>
      <c r="Q2591" s="122">
        <v>0</v>
      </c>
      <c r="R2591" s="122">
        <v>0</v>
      </c>
      <c r="S2591" s="122">
        <v>175000026</v>
      </c>
      <c r="T2591" s="122">
        <v>190000026</v>
      </c>
      <c r="U2591" s="122">
        <v>205000026</v>
      </c>
      <c r="V2591" s="122">
        <v>215000026</v>
      </c>
      <c r="W2591" s="122">
        <v>230000026</v>
      </c>
      <c r="X2591" s="122">
        <v>250000026</v>
      </c>
      <c r="Y2591" s="122">
        <v>275000026</v>
      </c>
      <c r="Z2591" s="122">
        <v>0</v>
      </c>
      <c r="AA2591" s="122">
        <v>0</v>
      </c>
      <c r="AB2591" s="122">
        <v>0</v>
      </c>
      <c r="AC2591" s="122">
        <v>0</v>
      </c>
      <c r="AD2591" s="121"/>
    </row>
    <row r="2592" spans="14:30" ht="12" customHeight="1">
      <c r="N2592" s="119" t="s">
        <v>26</v>
      </c>
      <c r="O2592" s="120" t="s">
        <v>58</v>
      </c>
      <c r="P2592" s="122">
        <v>120000026</v>
      </c>
      <c r="Q2592" s="122">
        <v>125000026</v>
      </c>
      <c r="R2592" s="122">
        <v>135000026</v>
      </c>
      <c r="S2592" s="122">
        <v>160000026</v>
      </c>
      <c r="T2592" s="122">
        <v>185000026</v>
      </c>
      <c r="U2592" s="122">
        <v>200000026</v>
      </c>
      <c r="V2592" s="122">
        <v>220000026</v>
      </c>
      <c r="W2592" s="122">
        <v>240000026</v>
      </c>
      <c r="X2592" s="122">
        <v>260000026</v>
      </c>
      <c r="Y2592" s="122">
        <v>280000026</v>
      </c>
      <c r="Z2592" s="122">
        <v>0</v>
      </c>
      <c r="AA2592" s="122">
        <v>0</v>
      </c>
      <c r="AB2592" s="122">
        <v>0</v>
      </c>
      <c r="AC2592" s="122">
        <v>0</v>
      </c>
      <c r="AD2592" s="121"/>
    </row>
    <row r="2593" spans="14:30" ht="12" customHeight="1">
      <c r="N2593" s="119" t="s">
        <v>26</v>
      </c>
      <c r="O2593" s="120" t="s">
        <v>59</v>
      </c>
      <c r="P2593" s="122">
        <v>0</v>
      </c>
      <c r="Q2593" s="122">
        <v>0</v>
      </c>
      <c r="R2593" s="122">
        <v>0</v>
      </c>
      <c r="S2593" s="122">
        <v>0</v>
      </c>
      <c r="T2593" s="122">
        <v>190000026</v>
      </c>
      <c r="U2593" s="122">
        <v>205000026</v>
      </c>
      <c r="V2593" s="122">
        <v>215000026</v>
      </c>
      <c r="W2593" s="122">
        <v>230000026</v>
      </c>
      <c r="X2593" s="122">
        <v>250000026</v>
      </c>
      <c r="Y2593" s="122">
        <v>275000026</v>
      </c>
      <c r="Z2593" s="122">
        <v>0</v>
      </c>
      <c r="AA2593" s="122">
        <v>0</v>
      </c>
      <c r="AB2593" s="122">
        <v>0</v>
      </c>
      <c r="AC2593" s="122">
        <v>0</v>
      </c>
      <c r="AD2593" s="121"/>
    </row>
    <row r="2594" spans="14:30" ht="12" customHeight="1">
      <c r="N2594" s="119" t="s">
        <v>26</v>
      </c>
      <c r="O2594" s="120" t="s">
        <v>2502</v>
      </c>
      <c r="P2594" s="122">
        <v>0</v>
      </c>
      <c r="Q2594" s="122">
        <v>0</v>
      </c>
      <c r="R2594" s="122">
        <v>0</v>
      </c>
      <c r="S2594" s="122">
        <v>0</v>
      </c>
      <c r="T2594" s="122">
        <v>185000026</v>
      </c>
      <c r="U2594" s="122">
        <v>200000026</v>
      </c>
      <c r="V2594" s="122">
        <v>220000026</v>
      </c>
      <c r="W2594" s="122">
        <v>240000026</v>
      </c>
      <c r="X2594" s="122">
        <v>260000026</v>
      </c>
      <c r="Y2594" s="122">
        <v>280000026</v>
      </c>
      <c r="Z2594" s="122">
        <v>0</v>
      </c>
      <c r="AA2594" s="122">
        <v>0</v>
      </c>
      <c r="AB2594" s="122">
        <v>0</v>
      </c>
      <c r="AC2594" s="122">
        <v>0</v>
      </c>
      <c r="AD2594" s="121"/>
    </row>
    <row r="2595" spans="14:30" ht="12" customHeight="1">
      <c r="N2595" s="119" t="s">
        <v>26</v>
      </c>
      <c r="O2595" s="120" t="s">
        <v>2140</v>
      </c>
      <c r="P2595" s="122">
        <v>0</v>
      </c>
      <c r="Q2595" s="122">
        <v>0</v>
      </c>
      <c r="R2595" s="122">
        <v>0</v>
      </c>
      <c r="S2595" s="122">
        <v>0</v>
      </c>
      <c r="T2595" s="122">
        <v>0</v>
      </c>
      <c r="U2595" s="122">
        <v>265000026</v>
      </c>
      <c r="V2595" s="122">
        <v>275000026</v>
      </c>
      <c r="W2595" s="122">
        <v>290000026</v>
      </c>
      <c r="X2595" s="122">
        <v>315000026</v>
      </c>
      <c r="Y2595" s="122">
        <v>335000026</v>
      </c>
      <c r="Z2595" s="122">
        <v>360000026</v>
      </c>
      <c r="AA2595" s="122">
        <v>0</v>
      </c>
      <c r="AB2595" s="122">
        <v>0</v>
      </c>
      <c r="AC2595" s="122">
        <v>0</v>
      </c>
      <c r="AD2595" s="121"/>
    </row>
    <row r="2596" spans="14:30" ht="12" customHeight="1">
      <c r="N2596" s="119" t="s">
        <v>26</v>
      </c>
      <c r="O2596" s="120" t="s">
        <v>60</v>
      </c>
      <c r="P2596" s="122">
        <v>0</v>
      </c>
      <c r="Q2596" s="122">
        <v>140000026</v>
      </c>
      <c r="R2596" s="122">
        <v>150000026</v>
      </c>
      <c r="S2596" s="122">
        <v>160000026</v>
      </c>
      <c r="T2596" s="122">
        <v>170000026</v>
      </c>
      <c r="U2596" s="122">
        <v>180000026</v>
      </c>
      <c r="V2596" s="122">
        <v>195000026</v>
      </c>
      <c r="W2596" s="122">
        <v>205000026</v>
      </c>
      <c r="X2596" s="122">
        <v>225000026</v>
      </c>
      <c r="Y2596" s="122">
        <v>250000026</v>
      </c>
      <c r="Z2596" s="122">
        <v>0</v>
      </c>
      <c r="AA2596" s="122">
        <v>0</v>
      </c>
      <c r="AB2596" s="122">
        <v>0</v>
      </c>
      <c r="AC2596" s="122">
        <v>0</v>
      </c>
      <c r="AD2596" s="121"/>
    </row>
    <row r="2597" spans="14:30" ht="12" customHeight="1">
      <c r="N2597" s="119" t="s">
        <v>26</v>
      </c>
      <c r="O2597" s="120" t="s">
        <v>916</v>
      </c>
      <c r="P2597" s="122">
        <v>0</v>
      </c>
      <c r="Q2597" s="122">
        <v>0</v>
      </c>
      <c r="R2597" s="122">
        <v>0</v>
      </c>
      <c r="S2597" s="122">
        <v>0</v>
      </c>
      <c r="T2597" s="122">
        <v>0</v>
      </c>
      <c r="U2597" s="122">
        <v>0</v>
      </c>
      <c r="V2597" s="122">
        <v>0</v>
      </c>
      <c r="W2597" s="122">
        <v>190000026</v>
      </c>
      <c r="X2597" s="122">
        <v>230000026</v>
      </c>
      <c r="Y2597" s="122">
        <v>285000026</v>
      </c>
      <c r="Z2597" s="122">
        <v>0</v>
      </c>
      <c r="AA2597" s="122">
        <v>0</v>
      </c>
      <c r="AB2597" s="122">
        <v>0</v>
      </c>
      <c r="AC2597" s="122">
        <v>0</v>
      </c>
      <c r="AD2597" s="121"/>
    </row>
    <row r="2598" spans="14:30" ht="12" customHeight="1">
      <c r="N2598" s="119" t="s">
        <v>26</v>
      </c>
      <c r="O2598" s="120" t="s">
        <v>61</v>
      </c>
      <c r="P2598" s="122">
        <v>175000026</v>
      </c>
      <c r="Q2598" s="122">
        <v>0</v>
      </c>
      <c r="R2598" s="122">
        <v>0</v>
      </c>
      <c r="S2598" s="122">
        <v>225000026</v>
      </c>
      <c r="T2598" s="122">
        <v>265000026</v>
      </c>
      <c r="U2598" s="122">
        <v>295000026</v>
      </c>
      <c r="V2598" s="122">
        <v>315000026</v>
      </c>
      <c r="W2598" s="122">
        <v>325000026</v>
      </c>
      <c r="X2598" s="122">
        <v>345000026</v>
      </c>
      <c r="Y2598" s="122">
        <v>375000026</v>
      </c>
      <c r="Z2598" s="122">
        <v>395000026</v>
      </c>
      <c r="AA2598" s="122">
        <v>420000026</v>
      </c>
      <c r="AB2598" s="122">
        <v>460000026</v>
      </c>
      <c r="AC2598" s="122">
        <v>0</v>
      </c>
      <c r="AD2598" s="121"/>
    </row>
    <row r="2599" spans="14:30" ht="12" customHeight="1">
      <c r="N2599" s="119" t="s">
        <v>26</v>
      </c>
      <c r="O2599" s="120" t="s">
        <v>835</v>
      </c>
      <c r="P2599" s="122">
        <v>0</v>
      </c>
      <c r="Q2599" s="122">
        <v>140000026</v>
      </c>
      <c r="R2599" s="122">
        <v>150000026</v>
      </c>
      <c r="S2599" s="122">
        <v>160000026</v>
      </c>
      <c r="T2599" s="122">
        <v>170000026</v>
      </c>
      <c r="U2599" s="122">
        <v>180000026</v>
      </c>
      <c r="V2599" s="122">
        <v>195000026</v>
      </c>
      <c r="W2599" s="122">
        <v>205000026</v>
      </c>
      <c r="X2599" s="122">
        <v>225000026</v>
      </c>
      <c r="Y2599" s="122">
        <v>250000026</v>
      </c>
      <c r="Z2599" s="122">
        <v>0</v>
      </c>
      <c r="AA2599" s="122">
        <v>0</v>
      </c>
      <c r="AB2599" s="122">
        <v>0</v>
      </c>
      <c r="AC2599" s="122">
        <v>0</v>
      </c>
      <c r="AD2599" s="121"/>
    </row>
    <row r="2600" spans="14:30" ht="12" customHeight="1">
      <c r="N2600" s="119" t="s">
        <v>26</v>
      </c>
      <c r="O2600" s="120" t="s">
        <v>28</v>
      </c>
      <c r="P2600" s="122">
        <v>0</v>
      </c>
      <c r="Q2600" s="122">
        <v>140000026</v>
      </c>
      <c r="R2600" s="122">
        <v>150000026</v>
      </c>
      <c r="S2600" s="122">
        <v>175000026</v>
      </c>
      <c r="T2600" s="122">
        <v>205000026</v>
      </c>
      <c r="U2600" s="122">
        <v>225000026</v>
      </c>
      <c r="V2600" s="122">
        <v>235000026</v>
      </c>
      <c r="W2600" s="122">
        <v>245000026</v>
      </c>
      <c r="X2600" s="122">
        <v>250000026</v>
      </c>
      <c r="Y2600" s="122">
        <v>260000026</v>
      </c>
      <c r="Z2600" s="122">
        <v>270000026</v>
      </c>
      <c r="AA2600" s="122">
        <v>0</v>
      </c>
      <c r="AB2600" s="122">
        <v>0</v>
      </c>
      <c r="AC2600" s="122">
        <v>0</v>
      </c>
      <c r="AD2600" s="121"/>
    </row>
    <row r="2601" spans="14:30" ht="12" customHeight="1">
      <c r="N2601" s="119" t="s">
        <v>26</v>
      </c>
      <c r="O2601" s="120" t="s">
        <v>62</v>
      </c>
      <c r="P2601" s="122">
        <v>160000026</v>
      </c>
      <c r="Q2601" s="122">
        <v>180000026</v>
      </c>
      <c r="R2601" s="122">
        <v>190000026</v>
      </c>
      <c r="S2601" s="122">
        <v>215000026</v>
      </c>
      <c r="T2601" s="122">
        <v>265000026</v>
      </c>
      <c r="U2601" s="122">
        <v>285000026</v>
      </c>
      <c r="V2601" s="122">
        <v>295000026</v>
      </c>
      <c r="W2601" s="122">
        <v>300000026</v>
      </c>
      <c r="X2601" s="122">
        <v>315000026</v>
      </c>
      <c r="Y2601" s="122">
        <v>325000026</v>
      </c>
      <c r="Z2601" s="122">
        <v>345000026</v>
      </c>
      <c r="AA2601" s="122">
        <v>365000026</v>
      </c>
      <c r="AB2601" s="122">
        <v>380000026</v>
      </c>
      <c r="AC2601" s="122">
        <v>0</v>
      </c>
      <c r="AD2601" s="121"/>
    </row>
    <row r="2602" spans="14:30" ht="12" customHeight="1">
      <c r="N2602" s="119" t="s">
        <v>26</v>
      </c>
      <c r="O2602" s="120" t="s">
        <v>836</v>
      </c>
      <c r="P2602" s="122">
        <v>0</v>
      </c>
      <c r="Q2602" s="122">
        <v>0</v>
      </c>
      <c r="R2602" s="122">
        <v>0</v>
      </c>
      <c r="S2602" s="122">
        <v>0</v>
      </c>
      <c r="T2602" s="122">
        <v>275000026</v>
      </c>
      <c r="U2602" s="122">
        <v>285000026</v>
      </c>
      <c r="V2602" s="122">
        <v>295000026</v>
      </c>
      <c r="W2602" s="122">
        <v>300500026</v>
      </c>
      <c r="X2602" s="122">
        <v>315000026</v>
      </c>
      <c r="Y2602" s="122">
        <v>325000026</v>
      </c>
      <c r="Z2602" s="122">
        <v>345000026</v>
      </c>
      <c r="AA2602" s="122">
        <v>360000026</v>
      </c>
      <c r="AB2602" s="122">
        <v>0</v>
      </c>
      <c r="AC2602" s="122">
        <v>0</v>
      </c>
      <c r="AD2602" s="121"/>
    </row>
    <row r="2603" spans="14:30" ht="12" customHeight="1">
      <c r="N2603" s="119" t="s">
        <v>26</v>
      </c>
      <c r="O2603" s="120" t="s">
        <v>837</v>
      </c>
      <c r="P2603" s="122">
        <v>0</v>
      </c>
      <c r="Q2603" s="122">
        <v>0</v>
      </c>
      <c r="R2603" s="122">
        <v>0</v>
      </c>
      <c r="S2603" s="122">
        <v>0</v>
      </c>
      <c r="T2603" s="122">
        <v>230000026</v>
      </c>
      <c r="U2603" s="122">
        <v>245000026</v>
      </c>
      <c r="V2603" s="122">
        <v>260000026</v>
      </c>
      <c r="W2603" s="122">
        <v>275000026</v>
      </c>
      <c r="X2603" s="122">
        <v>285000026</v>
      </c>
      <c r="Y2603" s="122">
        <v>300000026</v>
      </c>
      <c r="Z2603" s="122">
        <v>330000026</v>
      </c>
      <c r="AA2603" s="122">
        <v>0</v>
      </c>
      <c r="AB2603" s="122">
        <v>0</v>
      </c>
      <c r="AC2603" s="122">
        <v>0</v>
      </c>
      <c r="AD2603" s="121"/>
    </row>
    <row r="2604" spans="14:30" ht="12" customHeight="1">
      <c r="N2604" s="119" t="s">
        <v>26</v>
      </c>
      <c r="O2604" s="120" t="s">
        <v>495</v>
      </c>
      <c r="P2604" s="122">
        <v>0</v>
      </c>
      <c r="Q2604" s="122">
        <v>0</v>
      </c>
      <c r="R2604" s="122">
        <v>0</v>
      </c>
      <c r="S2604" s="122">
        <v>0</v>
      </c>
      <c r="T2604" s="122">
        <v>0</v>
      </c>
      <c r="U2604" s="122">
        <v>215000026</v>
      </c>
      <c r="V2604" s="122">
        <v>240000026</v>
      </c>
      <c r="W2604" s="122">
        <v>270000026</v>
      </c>
      <c r="X2604" s="122">
        <v>280000026</v>
      </c>
      <c r="Y2604" s="122">
        <v>295000026</v>
      </c>
      <c r="Z2604" s="122">
        <v>315000026</v>
      </c>
      <c r="AA2604" s="122">
        <v>0</v>
      </c>
      <c r="AB2604" s="122">
        <v>0</v>
      </c>
      <c r="AC2604" s="122">
        <v>0</v>
      </c>
      <c r="AD2604" s="121"/>
    </row>
    <row r="2605" spans="14:30" ht="12" customHeight="1">
      <c r="N2605" s="119" t="s">
        <v>26</v>
      </c>
      <c r="O2605" s="120" t="s">
        <v>496</v>
      </c>
      <c r="P2605" s="122">
        <v>0</v>
      </c>
      <c r="Q2605" s="122">
        <v>0</v>
      </c>
      <c r="R2605" s="122">
        <v>0</v>
      </c>
      <c r="S2605" s="122">
        <v>0</v>
      </c>
      <c r="T2605" s="122">
        <v>0</v>
      </c>
      <c r="U2605" s="122">
        <v>205000026</v>
      </c>
      <c r="V2605" s="122">
        <v>235000026</v>
      </c>
      <c r="W2605" s="122">
        <v>265000026</v>
      </c>
      <c r="X2605" s="122">
        <v>275000026</v>
      </c>
      <c r="Y2605" s="122">
        <v>290000026</v>
      </c>
      <c r="Z2605" s="122">
        <v>310000026</v>
      </c>
      <c r="AA2605" s="122">
        <v>0</v>
      </c>
      <c r="AB2605" s="122">
        <v>0</v>
      </c>
      <c r="AC2605" s="122">
        <v>0</v>
      </c>
      <c r="AD2605" s="121"/>
    </row>
    <row r="2606" spans="14:30" ht="12" customHeight="1">
      <c r="N2606" s="119" t="s">
        <v>26</v>
      </c>
      <c r="O2606" s="120" t="s">
        <v>497</v>
      </c>
      <c r="P2606" s="122">
        <v>0</v>
      </c>
      <c r="Q2606" s="122">
        <v>0</v>
      </c>
      <c r="R2606" s="122">
        <v>0</v>
      </c>
      <c r="S2606" s="122">
        <v>0</v>
      </c>
      <c r="T2606" s="122">
        <v>245000026</v>
      </c>
      <c r="U2606" s="122">
        <v>260000026</v>
      </c>
      <c r="V2606" s="122">
        <v>275000026</v>
      </c>
      <c r="W2606" s="122">
        <v>295000026</v>
      </c>
      <c r="X2606" s="122">
        <v>320000026</v>
      </c>
      <c r="Y2606" s="122">
        <v>365000026</v>
      </c>
      <c r="Z2606" s="122">
        <v>0</v>
      </c>
      <c r="AA2606" s="122">
        <v>0</v>
      </c>
      <c r="AB2606" s="122">
        <v>0</v>
      </c>
      <c r="AC2606" s="122">
        <v>0</v>
      </c>
      <c r="AD2606" s="121"/>
    </row>
    <row r="2607" spans="14:30" ht="12" customHeight="1">
      <c r="N2607" s="119" t="s">
        <v>26</v>
      </c>
      <c r="O2607" s="120" t="s">
        <v>498</v>
      </c>
      <c r="P2607" s="122">
        <v>165000026</v>
      </c>
      <c r="Q2607" s="122">
        <v>175000026</v>
      </c>
      <c r="R2607" s="122">
        <v>185000026</v>
      </c>
      <c r="S2607" s="122">
        <v>195000026</v>
      </c>
      <c r="T2607" s="122">
        <v>0</v>
      </c>
      <c r="U2607" s="122">
        <v>0</v>
      </c>
      <c r="V2607" s="122">
        <v>0</v>
      </c>
      <c r="W2607" s="122">
        <v>0</v>
      </c>
      <c r="X2607" s="122">
        <v>0</v>
      </c>
      <c r="Y2607" s="122">
        <v>320000026</v>
      </c>
      <c r="Z2607" s="122">
        <v>0</v>
      </c>
      <c r="AA2607" s="122">
        <v>0</v>
      </c>
      <c r="AB2607" s="122">
        <v>0</v>
      </c>
      <c r="AC2607" s="122">
        <v>0</v>
      </c>
      <c r="AD2607" s="121"/>
    </row>
    <row r="2608" spans="14:30" ht="12" customHeight="1">
      <c r="N2608" s="119" t="s">
        <v>26</v>
      </c>
      <c r="O2608" s="120" t="s">
        <v>499</v>
      </c>
      <c r="P2608" s="122">
        <v>160000026</v>
      </c>
      <c r="Q2608" s="122">
        <v>170000026</v>
      </c>
      <c r="R2608" s="122">
        <v>180000026</v>
      </c>
      <c r="S2608" s="122">
        <v>195000026</v>
      </c>
      <c r="T2608" s="122">
        <v>0</v>
      </c>
      <c r="U2608" s="122">
        <v>0</v>
      </c>
      <c r="V2608" s="122">
        <v>0</v>
      </c>
      <c r="W2608" s="122">
        <v>0</v>
      </c>
      <c r="X2608" s="122">
        <v>0</v>
      </c>
      <c r="Y2608" s="122">
        <v>0</v>
      </c>
      <c r="Z2608" s="122">
        <v>0</v>
      </c>
      <c r="AA2608" s="122">
        <v>0</v>
      </c>
      <c r="AB2608" s="122">
        <v>0</v>
      </c>
      <c r="AC2608" s="122">
        <v>0</v>
      </c>
      <c r="AD2608" s="121"/>
    </row>
    <row r="2609" spans="14:30" ht="12" customHeight="1">
      <c r="N2609" s="119" t="s">
        <v>26</v>
      </c>
      <c r="O2609" s="120" t="s">
        <v>500</v>
      </c>
      <c r="P2609" s="122">
        <v>150000026</v>
      </c>
      <c r="Q2609" s="122">
        <v>160000026</v>
      </c>
      <c r="R2609" s="122">
        <v>170000026</v>
      </c>
      <c r="S2609" s="122">
        <v>190000026</v>
      </c>
      <c r="T2609" s="122">
        <v>225000026</v>
      </c>
      <c r="U2609" s="122">
        <v>235000026</v>
      </c>
      <c r="V2609" s="122">
        <v>250000026</v>
      </c>
      <c r="W2609" s="122">
        <v>260000026</v>
      </c>
      <c r="X2609" s="122">
        <v>285000026</v>
      </c>
      <c r="Y2609" s="122">
        <v>300000026</v>
      </c>
      <c r="Z2609" s="122">
        <v>310000026</v>
      </c>
      <c r="AA2609" s="122">
        <v>320000026</v>
      </c>
      <c r="AB2609" s="122">
        <v>340000026</v>
      </c>
      <c r="AC2609" s="122">
        <v>0</v>
      </c>
      <c r="AD2609" s="121"/>
    </row>
    <row r="2610" spans="14:30" ht="12" customHeight="1">
      <c r="N2610" s="119" t="s">
        <v>26</v>
      </c>
      <c r="O2610" s="120" t="s">
        <v>501</v>
      </c>
      <c r="P2610" s="122">
        <v>180000026</v>
      </c>
      <c r="Q2610" s="122">
        <v>190000026</v>
      </c>
      <c r="R2610" s="122">
        <v>200000026</v>
      </c>
      <c r="S2610" s="122">
        <v>220000026</v>
      </c>
      <c r="T2610" s="122">
        <v>230000026</v>
      </c>
      <c r="U2610" s="122">
        <v>0</v>
      </c>
      <c r="V2610" s="122">
        <v>0</v>
      </c>
      <c r="W2610" s="122">
        <v>0</v>
      </c>
      <c r="X2610" s="122">
        <v>0</v>
      </c>
      <c r="Y2610" s="122">
        <v>0</v>
      </c>
      <c r="Z2610" s="122">
        <v>0</v>
      </c>
      <c r="AA2610" s="122">
        <v>0</v>
      </c>
      <c r="AB2610" s="122">
        <v>0</v>
      </c>
      <c r="AC2610" s="122">
        <v>0</v>
      </c>
      <c r="AD2610" s="121"/>
    </row>
    <row r="2611" spans="14:30" ht="12" customHeight="1">
      <c r="N2611" s="119" t="s">
        <v>26</v>
      </c>
      <c r="O2611" s="120" t="s">
        <v>502</v>
      </c>
      <c r="P2611" s="122">
        <v>195000026</v>
      </c>
      <c r="Q2611" s="122">
        <v>200000026</v>
      </c>
      <c r="R2611" s="122">
        <v>210000026</v>
      </c>
      <c r="S2611" s="122">
        <v>225000026</v>
      </c>
      <c r="T2611" s="122">
        <v>0</v>
      </c>
      <c r="U2611" s="122">
        <v>0</v>
      </c>
      <c r="V2611" s="122">
        <v>0</v>
      </c>
      <c r="W2611" s="122">
        <v>0</v>
      </c>
      <c r="X2611" s="122">
        <v>0</v>
      </c>
      <c r="Y2611" s="122">
        <v>0</v>
      </c>
      <c r="Z2611" s="122">
        <v>0</v>
      </c>
      <c r="AA2611" s="122">
        <v>0</v>
      </c>
      <c r="AB2611" s="122">
        <v>0</v>
      </c>
      <c r="AC2611" s="122">
        <v>0</v>
      </c>
      <c r="AD2611" s="121"/>
    </row>
    <row r="2612" spans="14:30" ht="12" customHeight="1">
      <c r="N2612" s="119" t="s">
        <v>26</v>
      </c>
      <c r="O2612" s="120" t="s">
        <v>2463</v>
      </c>
      <c r="P2612" s="122">
        <v>195000026</v>
      </c>
      <c r="Q2612" s="122">
        <v>200000026</v>
      </c>
      <c r="R2612" s="122">
        <v>210000026</v>
      </c>
      <c r="S2612" s="122">
        <v>225000026</v>
      </c>
      <c r="T2612" s="122">
        <v>0</v>
      </c>
      <c r="U2612" s="122">
        <v>0</v>
      </c>
      <c r="V2612" s="122">
        <v>0</v>
      </c>
      <c r="W2612" s="122">
        <v>0</v>
      </c>
      <c r="X2612" s="122">
        <v>0</v>
      </c>
      <c r="Y2612" s="122">
        <v>0</v>
      </c>
      <c r="Z2612" s="122">
        <v>0</v>
      </c>
      <c r="AA2612" s="122">
        <v>0</v>
      </c>
      <c r="AB2612" s="122">
        <v>0</v>
      </c>
      <c r="AC2612" s="122">
        <v>0</v>
      </c>
      <c r="AD2612" s="121"/>
    </row>
    <row r="2613" spans="14:30" ht="12" customHeight="1">
      <c r="N2613" s="119" t="s">
        <v>26</v>
      </c>
      <c r="O2613" s="120" t="s">
        <v>1975</v>
      </c>
      <c r="P2613" s="122">
        <v>160000026</v>
      </c>
      <c r="Q2613" s="122">
        <v>170000026</v>
      </c>
      <c r="R2613" s="122">
        <v>0</v>
      </c>
      <c r="S2613" s="122">
        <v>0</v>
      </c>
      <c r="T2613" s="122">
        <v>0</v>
      </c>
      <c r="U2613" s="122">
        <v>0</v>
      </c>
      <c r="V2613" s="122">
        <v>0</v>
      </c>
      <c r="W2613" s="122">
        <v>0</v>
      </c>
      <c r="X2613" s="122">
        <v>0</v>
      </c>
      <c r="Y2613" s="122">
        <v>0</v>
      </c>
      <c r="Z2613" s="122">
        <v>0</v>
      </c>
      <c r="AA2613" s="122">
        <v>0</v>
      </c>
      <c r="AB2613" s="122">
        <v>0</v>
      </c>
      <c r="AC2613" s="122">
        <v>0</v>
      </c>
      <c r="AD2613" s="121"/>
    </row>
    <row r="2614" spans="14:30" ht="12" customHeight="1">
      <c r="N2614" s="119" t="s">
        <v>26</v>
      </c>
      <c r="O2614" s="120" t="s">
        <v>444</v>
      </c>
      <c r="P2614" s="122">
        <v>170000026</v>
      </c>
      <c r="Q2614" s="122">
        <v>180000026</v>
      </c>
      <c r="R2614" s="122">
        <v>190000026</v>
      </c>
      <c r="S2614" s="122">
        <v>195000026</v>
      </c>
      <c r="T2614" s="122">
        <v>0</v>
      </c>
      <c r="U2614" s="122">
        <v>0</v>
      </c>
      <c r="V2614" s="122">
        <v>0</v>
      </c>
      <c r="W2614" s="122">
        <v>0</v>
      </c>
      <c r="X2614" s="122">
        <v>0</v>
      </c>
      <c r="Y2614" s="122">
        <v>0</v>
      </c>
      <c r="Z2614" s="122">
        <v>0</v>
      </c>
      <c r="AA2614" s="122">
        <v>0</v>
      </c>
      <c r="AB2614" s="122">
        <v>0</v>
      </c>
      <c r="AC2614" s="122">
        <v>0</v>
      </c>
      <c r="AD2614" s="121"/>
    </row>
    <row r="2615" spans="14:30" ht="12" customHeight="1">
      <c r="N2615" s="119" t="s">
        <v>26</v>
      </c>
      <c r="O2615" s="120" t="s">
        <v>445</v>
      </c>
      <c r="P2615" s="122">
        <v>160000026</v>
      </c>
      <c r="Q2615" s="122">
        <v>170000026</v>
      </c>
      <c r="R2615" s="122">
        <v>180000026</v>
      </c>
      <c r="S2615" s="122">
        <v>185000026</v>
      </c>
      <c r="T2615" s="122">
        <v>0</v>
      </c>
      <c r="U2615" s="122">
        <v>0</v>
      </c>
      <c r="V2615" s="122">
        <v>0</v>
      </c>
      <c r="W2615" s="122">
        <v>0</v>
      </c>
      <c r="X2615" s="122">
        <v>0</v>
      </c>
      <c r="Y2615" s="122">
        <v>0</v>
      </c>
      <c r="Z2615" s="122">
        <v>0</v>
      </c>
      <c r="AA2615" s="122">
        <v>0</v>
      </c>
      <c r="AB2615" s="122">
        <v>0</v>
      </c>
      <c r="AC2615" s="122">
        <v>0</v>
      </c>
      <c r="AD2615" s="121"/>
    </row>
    <row r="2616" spans="14:30" ht="12" customHeight="1">
      <c r="N2616" s="119" t="s">
        <v>26</v>
      </c>
      <c r="O2616" s="120" t="s">
        <v>446</v>
      </c>
      <c r="P2616" s="122">
        <v>150000026</v>
      </c>
      <c r="Q2616" s="122">
        <v>165000026</v>
      </c>
      <c r="R2616" s="122">
        <v>180000026</v>
      </c>
      <c r="S2616" s="122">
        <v>185000026</v>
      </c>
      <c r="T2616" s="122">
        <v>0</v>
      </c>
      <c r="U2616" s="122">
        <v>0</v>
      </c>
      <c r="V2616" s="122">
        <v>0</v>
      </c>
      <c r="W2616" s="122">
        <v>0</v>
      </c>
      <c r="X2616" s="122">
        <v>0</v>
      </c>
      <c r="Y2616" s="122">
        <v>0</v>
      </c>
      <c r="Z2616" s="122">
        <v>0</v>
      </c>
      <c r="AA2616" s="122">
        <v>0</v>
      </c>
      <c r="AB2616" s="122">
        <v>0</v>
      </c>
      <c r="AC2616" s="122">
        <v>0</v>
      </c>
      <c r="AD2616" s="121"/>
    </row>
    <row r="2617" spans="14:30" ht="12" customHeight="1">
      <c r="N2617" s="119" t="s">
        <v>26</v>
      </c>
      <c r="O2617" s="120" t="s">
        <v>447</v>
      </c>
      <c r="P2617" s="122">
        <v>145000026</v>
      </c>
      <c r="Q2617" s="122">
        <v>160000026</v>
      </c>
      <c r="R2617" s="122">
        <v>175000026</v>
      </c>
      <c r="S2617" s="122">
        <v>180000026</v>
      </c>
      <c r="T2617" s="122">
        <v>0</v>
      </c>
      <c r="U2617" s="122">
        <v>0</v>
      </c>
      <c r="V2617" s="122">
        <v>0</v>
      </c>
      <c r="W2617" s="122">
        <v>0</v>
      </c>
      <c r="X2617" s="122">
        <v>0</v>
      </c>
      <c r="Y2617" s="122">
        <v>0</v>
      </c>
      <c r="Z2617" s="122">
        <v>0</v>
      </c>
      <c r="AA2617" s="122">
        <v>0</v>
      </c>
      <c r="AB2617" s="122">
        <v>0</v>
      </c>
      <c r="AC2617" s="122">
        <v>0</v>
      </c>
      <c r="AD2617" s="121"/>
    </row>
    <row r="2618" spans="14:30" ht="12" customHeight="1">
      <c r="N2618" s="119" t="s">
        <v>26</v>
      </c>
      <c r="O2618" s="120" t="s">
        <v>1902</v>
      </c>
      <c r="P2618" s="122">
        <v>145000026</v>
      </c>
      <c r="Q2618" s="122">
        <v>160000026</v>
      </c>
      <c r="R2618" s="122">
        <v>175000026</v>
      </c>
      <c r="S2618" s="122">
        <v>190000026</v>
      </c>
      <c r="T2618" s="122">
        <v>0</v>
      </c>
      <c r="U2618" s="122">
        <v>0</v>
      </c>
      <c r="V2618" s="122">
        <v>0</v>
      </c>
      <c r="W2618" s="122">
        <v>0</v>
      </c>
      <c r="X2618" s="122">
        <v>0</v>
      </c>
      <c r="Y2618" s="122">
        <v>0</v>
      </c>
      <c r="Z2618" s="122">
        <v>0</v>
      </c>
      <c r="AA2618" s="122">
        <v>0</v>
      </c>
      <c r="AB2618" s="122">
        <v>0</v>
      </c>
      <c r="AC2618" s="122">
        <v>0</v>
      </c>
      <c r="AD2618" s="121"/>
    </row>
    <row r="2619" spans="14:30" ht="12" customHeight="1">
      <c r="N2619" s="119" t="s">
        <v>26</v>
      </c>
      <c r="O2619" s="120" t="s">
        <v>448</v>
      </c>
      <c r="P2619" s="122">
        <v>165000026</v>
      </c>
      <c r="Q2619" s="122">
        <v>175000026</v>
      </c>
      <c r="R2619" s="122">
        <v>185000026</v>
      </c>
      <c r="S2619" s="122">
        <v>195000026</v>
      </c>
      <c r="T2619" s="122">
        <v>0</v>
      </c>
      <c r="U2619" s="122">
        <v>0</v>
      </c>
      <c r="V2619" s="122">
        <v>0</v>
      </c>
      <c r="W2619" s="122">
        <v>0</v>
      </c>
      <c r="X2619" s="122">
        <v>0</v>
      </c>
      <c r="Y2619" s="122">
        <v>0</v>
      </c>
      <c r="Z2619" s="122">
        <v>0</v>
      </c>
      <c r="AA2619" s="122">
        <v>0</v>
      </c>
      <c r="AB2619" s="122">
        <v>0</v>
      </c>
      <c r="AC2619" s="122">
        <v>0</v>
      </c>
      <c r="AD2619" s="121"/>
    </row>
    <row r="2620" spans="14:30" ht="12" customHeight="1">
      <c r="N2620" s="119" t="s">
        <v>26</v>
      </c>
      <c r="O2620" s="120" t="s">
        <v>449</v>
      </c>
      <c r="P2620" s="122">
        <v>160000026</v>
      </c>
      <c r="Q2620" s="122">
        <v>170000026</v>
      </c>
      <c r="R2620" s="122">
        <v>180000026</v>
      </c>
      <c r="S2620" s="122">
        <v>195000026</v>
      </c>
      <c r="T2620" s="122">
        <v>0</v>
      </c>
      <c r="U2620" s="122">
        <v>0</v>
      </c>
      <c r="V2620" s="122">
        <v>0</v>
      </c>
      <c r="W2620" s="122">
        <v>0</v>
      </c>
      <c r="X2620" s="122">
        <v>0</v>
      </c>
      <c r="Y2620" s="122">
        <v>0</v>
      </c>
      <c r="Z2620" s="122">
        <v>0</v>
      </c>
      <c r="AA2620" s="122">
        <v>0</v>
      </c>
      <c r="AB2620" s="122">
        <v>0</v>
      </c>
      <c r="AC2620" s="122">
        <v>0</v>
      </c>
      <c r="AD2620" s="121"/>
    </row>
    <row r="2621" spans="14:30" ht="12" customHeight="1">
      <c r="N2621" s="119" t="s">
        <v>26</v>
      </c>
      <c r="O2621" s="120" t="s">
        <v>2107</v>
      </c>
      <c r="P2621" s="122">
        <v>160000026</v>
      </c>
      <c r="Q2621" s="122">
        <v>170000026</v>
      </c>
      <c r="R2621" s="122">
        <v>180000026</v>
      </c>
      <c r="S2621" s="122">
        <v>195000026</v>
      </c>
      <c r="T2621" s="122">
        <v>0</v>
      </c>
      <c r="U2621" s="122">
        <v>0</v>
      </c>
      <c r="V2621" s="122">
        <v>0</v>
      </c>
      <c r="W2621" s="122">
        <v>0</v>
      </c>
      <c r="X2621" s="122">
        <v>0</v>
      </c>
      <c r="Y2621" s="122">
        <v>0</v>
      </c>
      <c r="Z2621" s="122">
        <v>0</v>
      </c>
      <c r="AA2621" s="122">
        <v>0</v>
      </c>
      <c r="AB2621" s="122">
        <v>0</v>
      </c>
      <c r="AC2621" s="122">
        <v>0</v>
      </c>
      <c r="AD2621" s="121"/>
    </row>
    <row r="2622" spans="14:30" ht="12" customHeight="1">
      <c r="N2622" s="119" t="s">
        <v>26</v>
      </c>
      <c r="O2622" s="120" t="s">
        <v>1767</v>
      </c>
      <c r="P2622" s="122">
        <v>175000026</v>
      </c>
      <c r="Q2622" s="122">
        <v>185000026</v>
      </c>
      <c r="R2622" s="122">
        <v>190000026</v>
      </c>
      <c r="S2622" s="122">
        <v>195000026</v>
      </c>
      <c r="T2622" s="122">
        <v>0</v>
      </c>
      <c r="U2622" s="122">
        <v>0</v>
      </c>
      <c r="V2622" s="122">
        <v>0</v>
      </c>
      <c r="W2622" s="122">
        <v>0</v>
      </c>
      <c r="X2622" s="122">
        <v>0</v>
      </c>
      <c r="Y2622" s="122">
        <v>0</v>
      </c>
      <c r="Z2622" s="122">
        <v>0</v>
      </c>
      <c r="AA2622" s="122">
        <v>0</v>
      </c>
      <c r="AB2622" s="122">
        <v>0</v>
      </c>
      <c r="AC2622" s="122">
        <v>0</v>
      </c>
      <c r="AD2622" s="121"/>
    </row>
    <row r="2623" spans="14:30" ht="12" customHeight="1">
      <c r="N2623" s="119" t="s">
        <v>26</v>
      </c>
      <c r="O2623" s="120" t="s">
        <v>450</v>
      </c>
      <c r="P2623" s="122">
        <v>195000026</v>
      </c>
      <c r="Q2623" s="122">
        <v>205000026</v>
      </c>
      <c r="R2623" s="122">
        <v>210000026</v>
      </c>
      <c r="S2623" s="122">
        <v>225000026</v>
      </c>
      <c r="T2623" s="122">
        <v>235000026</v>
      </c>
      <c r="U2623" s="122">
        <v>0</v>
      </c>
      <c r="V2623" s="122">
        <v>0</v>
      </c>
      <c r="W2623" s="122">
        <v>0</v>
      </c>
      <c r="X2623" s="122">
        <v>0</v>
      </c>
      <c r="Y2623" s="122">
        <v>0</v>
      </c>
      <c r="Z2623" s="122">
        <v>0</v>
      </c>
      <c r="AA2623" s="122">
        <v>0</v>
      </c>
      <c r="AB2623" s="122">
        <v>0</v>
      </c>
      <c r="AC2623" s="122">
        <v>0</v>
      </c>
      <c r="AD2623" s="121"/>
    </row>
    <row r="2624" spans="14:30" ht="12" customHeight="1">
      <c r="N2624" s="119" t="s">
        <v>26</v>
      </c>
      <c r="O2624" s="120" t="s">
        <v>451</v>
      </c>
      <c r="P2624" s="122">
        <v>180000026</v>
      </c>
      <c r="Q2624" s="122">
        <v>190000026</v>
      </c>
      <c r="R2624" s="122">
        <v>200000026</v>
      </c>
      <c r="S2624" s="122">
        <v>220000026</v>
      </c>
      <c r="T2624" s="122">
        <v>230000026</v>
      </c>
      <c r="U2624" s="122">
        <v>0</v>
      </c>
      <c r="V2624" s="122">
        <v>0</v>
      </c>
      <c r="W2624" s="122">
        <v>0</v>
      </c>
      <c r="X2624" s="122">
        <v>0</v>
      </c>
      <c r="Y2624" s="122">
        <v>0</v>
      </c>
      <c r="Z2624" s="122">
        <v>0</v>
      </c>
      <c r="AA2624" s="122">
        <v>0</v>
      </c>
      <c r="AB2624" s="122">
        <v>0</v>
      </c>
      <c r="AC2624" s="122">
        <v>0</v>
      </c>
      <c r="AD2624" s="121"/>
    </row>
    <row r="2625" spans="14:30" ht="12" customHeight="1">
      <c r="N2625" s="119" t="s">
        <v>26</v>
      </c>
      <c r="O2625" s="120" t="s">
        <v>452</v>
      </c>
      <c r="P2625" s="122">
        <v>195000026</v>
      </c>
      <c r="Q2625" s="122">
        <v>200000026</v>
      </c>
      <c r="R2625" s="122">
        <v>210000026</v>
      </c>
      <c r="S2625" s="122">
        <v>225000026</v>
      </c>
      <c r="T2625" s="122">
        <v>0</v>
      </c>
      <c r="U2625" s="122">
        <v>0</v>
      </c>
      <c r="V2625" s="122">
        <v>0</v>
      </c>
      <c r="W2625" s="122">
        <v>0</v>
      </c>
      <c r="X2625" s="122">
        <v>0</v>
      </c>
      <c r="Y2625" s="122">
        <v>0</v>
      </c>
      <c r="Z2625" s="122">
        <v>0</v>
      </c>
      <c r="AA2625" s="122">
        <v>0</v>
      </c>
      <c r="AB2625" s="122">
        <v>0</v>
      </c>
      <c r="AC2625" s="122">
        <v>0</v>
      </c>
      <c r="AD2625" s="121"/>
    </row>
    <row r="2626" spans="14:30" ht="12" customHeight="1">
      <c r="N2626" s="119" t="s">
        <v>26</v>
      </c>
      <c r="O2626" s="120" t="s">
        <v>453</v>
      </c>
      <c r="P2626" s="122">
        <v>195000026</v>
      </c>
      <c r="Q2626" s="122">
        <v>200000026</v>
      </c>
      <c r="R2626" s="122">
        <v>210000026</v>
      </c>
      <c r="S2626" s="122">
        <v>225000026</v>
      </c>
      <c r="T2626" s="122">
        <v>0</v>
      </c>
      <c r="U2626" s="122">
        <v>0</v>
      </c>
      <c r="V2626" s="122">
        <v>0</v>
      </c>
      <c r="W2626" s="122">
        <v>0</v>
      </c>
      <c r="X2626" s="122">
        <v>0</v>
      </c>
      <c r="Y2626" s="122">
        <v>0</v>
      </c>
      <c r="Z2626" s="122">
        <v>0</v>
      </c>
      <c r="AA2626" s="122">
        <v>0</v>
      </c>
      <c r="AB2626" s="122">
        <v>0</v>
      </c>
      <c r="AC2626" s="122">
        <v>0</v>
      </c>
      <c r="AD2626" s="121"/>
    </row>
    <row r="2627" spans="14:30" ht="12" customHeight="1">
      <c r="N2627" s="119" t="s">
        <v>26</v>
      </c>
      <c r="O2627" s="120" t="s">
        <v>838</v>
      </c>
      <c r="P2627" s="122">
        <v>0</v>
      </c>
      <c r="Q2627" s="122">
        <v>0</v>
      </c>
      <c r="R2627" s="122">
        <v>0</v>
      </c>
      <c r="S2627" s="122">
        <v>0</v>
      </c>
      <c r="T2627" s="122">
        <v>210000026</v>
      </c>
      <c r="U2627" s="122">
        <v>225000026</v>
      </c>
      <c r="V2627" s="122">
        <v>235000026</v>
      </c>
      <c r="W2627" s="122">
        <v>260000026</v>
      </c>
      <c r="X2627" s="122">
        <v>275000026</v>
      </c>
      <c r="Y2627" s="122">
        <v>290000026</v>
      </c>
      <c r="Z2627" s="122">
        <v>310000026</v>
      </c>
      <c r="AA2627" s="122">
        <v>0</v>
      </c>
      <c r="AB2627" s="122">
        <v>0</v>
      </c>
      <c r="AC2627" s="122">
        <v>0</v>
      </c>
      <c r="AD2627" s="121"/>
    </row>
    <row r="2628" spans="14:30" ht="12" customHeight="1">
      <c r="N2628" s="119" t="s">
        <v>26</v>
      </c>
      <c r="O2628" s="120" t="s">
        <v>612</v>
      </c>
      <c r="P2628" s="122">
        <v>0</v>
      </c>
      <c r="Q2628" s="122">
        <v>0</v>
      </c>
      <c r="R2628" s="122">
        <v>0</v>
      </c>
      <c r="S2628" s="122">
        <v>0</v>
      </c>
      <c r="T2628" s="122">
        <v>185000026</v>
      </c>
      <c r="U2628" s="122">
        <v>200000026</v>
      </c>
      <c r="V2628" s="122">
        <v>220000026</v>
      </c>
      <c r="W2628" s="122">
        <v>240000026</v>
      </c>
      <c r="X2628" s="122">
        <v>260000026</v>
      </c>
      <c r="Y2628" s="122">
        <v>280000026</v>
      </c>
      <c r="Z2628" s="122">
        <v>0</v>
      </c>
      <c r="AA2628" s="122">
        <v>0</v>
      </c>
      <c r="AB2628" s="122">
        <v>0</v>
      </c>
      <c r="AC2628" s="122">
        <v>0</v>
      </c>
      <c r="AD2628" s="121"/>
    </row>
    <row r="2629" spans="14:30" ht="12" customHeight="1">
      <c r="N2629" s="119" t="s">
        <v>26</v>
      </c>
      <c r="O2629" s="120" t="s">
        <v>687</v>
      </c>
      <c r="P2629" s="122">
        <v>0</v>
      </c>
      <c r="Q2629" s="122">
        <v>140000026</v>
      </c>
      <c r="R2629" s="122">
        <v>150000026</v>
      </c>
      <c r="S2629" s="122">
        <v>160000026</v>
      </c>
      <c r="T2629" s="122">
        <v>170000026</v>
      </c>
      <c r="U2629" s="122">
        <v>180000026</v>
      </c>
      <c r="V2629" s="122">
        <v>195000026</v>
      </c>
      <c r="W2629" s="122">
        <v>205000026</v>
      </c>
      <c r="X2629" s="122">
        <v>225000026</v>
      </c>
      <c r="Y2629" s="122">
        <v>250000026</v>
      </c>
      <c r="Z2629" s="122">
        <v>0</v>
      </c>
      <c r="AA2629" s="122">
        <v>0</v>
      </c>
      <c r="AB2629" s="122">
        <v>0</v>
      </c>
      <c r="AC2629" s="122">
        <v>0</v>
      </c>
      <c r="AD2629" s="121"/>
    </row>
    <row r="2630" spans="14:30" ht="12" customHeight="1">
      <c r="N2630" s="119" t="s">
        <v>26</v>
      </c>
      <c r="O2630" s="120" t="s">
        <v>161</v>
      </c>
      <c r="P2630" s="122">
        <v>0</v>
      </c>
      <c r="Q2630" s="122">
        <v>0</v>
      </c>
      <c r="R2630" s="122">
        <v>0</v>
      </c>
      <c r="S2630" s="122">
        <v>0</v>
      </c>
      <c r="T2630" s="122">
        <v>280000026</v>
      </c>
      <c r="U2630" s="122">
        <v>290000026</v>
      </c>
      <c r="V2630" s="122">
        <v>300000026</v>
      </c>
      <c r="W2630" s="122">
        <v>305000026</v>
      </c>
      <c r="X2630" s="122">
        <v>315000026</v>
      </c>
      <c r="Y2630" s="122">
        <v>325000026</v>
      </c>
      <c r="Z2630" s="122">
        <v>340000026</v>
      </c>
      <c r="AA2630" s="122">
        <v>350000026</v>
      </c>
      <c r="AB2630" s="122">
        <v>360000026</v>
      </c>
      <c r="AC2630" s="122">
        <v>370000026</v>
      </c>
      <c r="AD2630" s="121"/>
    </row>
    <row r="2631" spans="14:30" ht="12" customHeight="1">
      <c r="N2631" s="119" t="s">
        <v>26</v>
      </c>
      <c r="O2631" s="120" t="s">
        <v>651</v>
      </c>
      <c r="P2631" s="122">
        <v>0</v>
      </c>
      <c r="Q2631" s="122">
        <v>0</v>
      </c>
      <c r="R2631" s="122">
        <v>0</v>
      </c>
      <c r="S2631" s="122">
        <v>0</v>
      </c>
      <c r="T2631" s="122">
        <v>235000026</v>
      </c>
      <c r="U2631" s="122">
        <v>250000026</v>
      </c>
      <c r="V2631" s="122">
        <v>265000026</v>
      </c>
      <c r="W2631" s="122">
        <v>280000026</v>
      </c>
      <c r="X2631" s="122">
        <v>290000026</v>
      </c>
      <c r="Y2631" s="122">
        <v>305000026</v>
      </c>
      <c r="Z2631" s="122">
        <v>330000026</v>
      </c>
      <c r="AA2631" s="122">
        <v>0</v>
      </c>
      <c r="AB2631" s="122">
        <v>0</v>
      </c>
      <c r="AC2631" s="122">
        <v>0</v>
      </c>
      <c r="AD2631" s="121"/>
    </row>
    <row r="2632" spans="14:30" ht="12" customHeight="1">
      <c r="N2632" s="119" t="s">
        <v>26</v>
      </c>
      <c r="O2632" s="120" t="s">
        <v>1260</v>
      </c>
      <c r="P2632" s="122">
        <v>210000026</v>
      </c>
      <c r="Q2632" s="122">
        <v>215000026</v>
      </c>
      <c r="R2632" s="122">
        <v>220000026</v>
      </c>
      <c r="S2632" s="122">
        <v>225000026</v>
      </c>
      <c r="T2632" s="122">
        <v>0</v>
      </c>
      <c r="U2632" s="122">
        <v>0</v>
      </c>
      <c r="V2632" s="122">
        <v>0</v>
      </c>
      <c r="W2632" s="122">
        <v>0</v>
      </c>
      <c r="X2632" s="122">
        <v>0</v>
      </c>
      <c r="Y2632" s="122">
        <v>0</v>
      </c>
      <c r="Z2632" s="122">
        <v>0</v>
      </c>
      <c r="AA2632" s="122">
        <v>0</v>
      </c>
      <c r="AB2632" s="122">
        <v>0</v>
      </c>
      <c r="AC2632" s="122">
        <v>0</v>
      </c>
      <c r="AD2632" s="121"/>
    </row>
    <row r="2633" spans="14:30" ht="12" customHeight="1">
      <c r="N2633" s="119" t="s">
        <v>26</v>
      </c>
      <c r="O2633" s="120" t="s">
        <v>162</v>
      </c>
      <c r="P2633" s="122">
        <v>125000026</v>
      </c>
      <c r="Q2633" s="122">
        <v>145000026</v>
      </c>
      <c r="R2633" s="122">
        <v>165000026</v>
      </c>
      <c r="S2633" s="122">
        <v>180000026</v>
      </c>
      <c r="T2633" s="122">
        <v>200000026</v>
      </c>
      <c r="U2633" s="122">
        <v>220000026</v>
      </c>
      <c r="V2633" s="122">
        <v>230000026</v>
      </c>
      <c r="W2633" s="122">
        <v>240000026</v>
      </c>
      <c r="X2633" s="122">
        <v>260000026</v>
      </c>
      <c r="Y2633" s="122">
        <v>280000026</v>
      </c>
      <c r="Z2633" s="122">
        <v>300000026</v>
      </c>
      <c r="AA2633" s="122">
        <v>320000026</v>
      </c>
      <c r="AB2633" s="122">
        <v>0</v>
      </c>
      <c r="AC2633" s="122">
        <v>0</v>
      </c>
      <c r="AD2633" s="121"/>
    </row>
    <row r="2634" spans="14:30" ht="12" customHeight="1">
      <c r="N2634" s="119" t="s">
        <v>26</v>
      </c>
      <c r="O2634" s="120" t="s">
        <v>839</v>
      </c>
      <c r="P2634" s="122">
        <v>0</v>
      </c>
      <c r="Q2634" s="122">
        <v>0</v>
      </c>
      <c r="R2634" s="122">
        <v>0</v>
      </c>
      <c r="S2634" s="122">
        <v>0</v>
      </c>
      <c r="T2634" s="122">
        <v>275000026</v>
      </c>
      <c r="U2634" s="122">
        <v>285000026</v>
      </c>
      <c r="V2634" s="122">
        <v>295000026</v>
      </c>
      <c r="W2634" s="122">
        <v>300000026</v>
      </c>
      <c r="X2634" s="122">
        <v>315000026</v>
      </c>
      <c r="Y2634" s="122">
        <v>325000026</v>
      </c>
      <c r="Z2634" s="122">
        <v>0</v>
      </c>
      <c r="AA2634" s="122">
        <v>0</v>
      </c>
      <c r="AB2634" s="122">
        <v>0</v>
      </c>
      <c r="AC2634" s="122">
        <v>0</v>
      </c>
      <c r="AD2634" s="121"/>
    </row>
    <row r="2635" spans="14:30" ht="12" customHeight="1">
      <c r="N2635" s="119" t="s">
        <v>26</v>
      </c>
      <c r="O2635" s="120" t="s">
        <v>840</v>
      </c>
      <c r="P2635" s="122">
        <v>0</v>
      </c>
      <c r="Q2635" s="122">
        <v>0</v>
      </c>
      <c r="R2635" s="122">
        <v>0</v>
      </c>
      <c r="S2635" s="122">
        <v>0</v>
      </c>
      <c r="T2635" s="122">
        <v>230000026</v>
      </c>
      <c r="U2635" s="122">
        <v>245000026</v>
      </c>
      <c r="V2635" s="122">
        <v>260000026</v>
      </c>
      <c r="W2635" s="122">
        <v>275000026</v>
      </c>
      <c r="X2635" s="122">
        <v>285000026</v>
      </c>
      <c r="Y2635" s="122">
        <v>300000026</v>
      </c>
      <c r="Z2635" s="122">
        <v>330000026</v>
      </c>
      <c r="AA2635" s="122">
        <v>0</v>
      </c>
      <c r="AB2635" s="122">
        <v>0</v>
      </c>
      <c r="AC2635" s="122">
        <v>0</v>
      </c>
      <c r="AD2635" s="121"/>
    </row>
    <row r="2636" spans="14:30" ht="12" customHeight="1">
      <c r="N2636" s="119" t="s">
        <v>26</v>
      </c>
      <c r="O2636" s="120" t="s">
        <v>1261</v>
      </c>
      <c r="P2636" s="122">
        <v>205000026</v>
      </c>
      <c r="Q2636" s="122">
        <v>210000026</v>
      </c>
      <c r="R2636" s="122">
        <v>215000026</v>
      </c>
      <c r="S2636" s="122">
        <v>220000026</v>
      </c>
      <c r="T2636" s="122">
        <v>0</v>
      </c>
      <c r="U2636" s="122">
        <v>0</v>
      </c>
      <c r="V2636" s="122">
        <v>0</v>
      </c>
      <c r="W2636" s="122">
        <v>0</v>
      </c>
      <c r="X2636" s="122">
        <v>0</v>
      </c>
      <c r="Y2636" s="122">
        <v>0</v>
      </c>
      <c r="Z2636" s="122">
        <v>0</v>
      </c>
      <c r="AA2636" s="122">
        <v>0</v>
      </c>
      <c r="AB2636" s="122">
        <v>0</v>
      </c>
      <c r="AC2636" s="122">
        <v>0</v>
      </c>
      <c r="AD2636" s="121"/>
    </row>
    <row r="2637" spans="14:30" ht="12" customHeight="1">
      <c r="N2637" s="119" t="s">
        <v>26</v>
      </c>
      <c r="O2637" s="120" t="s">
        <v>664</v>
      </c>
      <c r="P2637" s="122">
        <v>120000026</v>
      </c>
      <c r="Q2637" s="122">
        <v>135000026</v>
      </c>
      <c r="R2637" s="122">
        <v>150000026</v>
      </c>
      <c r="S2637" s="122">
        <v>175000026</v>
      </c>
      <c r="T2637" s="122">
        <v>0</v>
      </c>
      <c r="U2637" s="122">
        <v>0</v>
      </c>
      <c r="V2637" s="122">
        <v>0</v>
      </c>
      <c r="W2637" s="122">
        <v>0</v>
      </c>
      <c r="X2637" s="122">
        <v>0</v>
      </c>
      <c r="Y2637" s="122">
        <v>0</v>
      </c>
      <c r="Z2637" s="122">
        <v>0</v>
      </c>
      <c r="AA2637" s="122">
        <v>0</v>
      </c>
      <c r="AB2637" s="122">
        <v>0</v>
      </c>
      <c r="AC2637" s="122">
        <v>0</v>
      </c>
      <c r="AD2637" s="121"/>
    </row>
    <row r="2638" spans="14:30" ht="12" customHeight="1">
      <c r="N2638" s="119" t="s">
        <v>26</v>
      </c>
      <c r="O2638" s="120" t="s">
        <v>841</v>
      </c>
      <c r="P2638" s="122">
        <v>0</v>
      </c>
      <c r="Q2638" s="122">
        <v>0</v>
      </c>
      <c r="R2638" s="122">
        <v>0</v>
      </c>
      <c r="S2638" s="122">
        <v>185000026</v>
      </c>
      <c r="T2638" s="122">
        <v>200000026</v>
      </c>
      <c r="U2638" s="122">
        <v>220000026</v>
      </c>
      <c r="V2638" s="122">
        <v>0</v>
      </c>
      <c r="W2638" s="122">
        <v>0</v>
      </c>
      <c r="X2638" s="122">
        <v>0</v>
      </c>
      <c r="Y2638" s="122">
        <v>0</v>
      </c>
      <c r="Z2638" s="122">
        <v>0</v>
      </c>
      <c r="AA2638" s="122">
        <v>0</v>
      </c>
      <c r="AB2638" s="122">
        <v>0</v>
      </c>
      <c r="AC2638" s="122">
        <v>0</v>
      </c>
      <c r="AD2638" s="121"/>
    </row>
    <row r="2639" spans="14:30" ht="12" customHeight="1">
      <c r="N2639" s="119" t="s">
        <v>26</v>
      </c>
      <c r="O2639" s="120" t="s">
        <v>163</v>
      </c>
      <c r="P2639" s="122">
        <v>0</v>
      </c>
      <c r="Q2639" s="122">
        <v>0</v>
      </c>
      <c r="R2639" s="122">
        <v>0</v>
      </c>
      <c r="S2639" s="122">
        <v>185000026</v>
      </c>
      <c r="T2639" s="122">
        <v>200000026</v>
      </c>
      <c r="U2639" s="122">
        <v>220000026</v>
      </c>
      <c r="V2639" s="122">
        <v>0</v>
      </c>
      <c r="W2639" s="122">
        <v>0</v>
      </c>
      <c r="X2639" s="122">
        <v>0</v>
      </c>
      <c r="Y2639" s="122">
        <v>0</v>
      </c>
      <c r="Z2639" s="122">
        <v>0</v>
      </c>
      <c r="AA2639" s="122">
        <v>0</v>
      </c>
      <c r="AB2639" s="122">
        <v>0</v>
      </c>
      <c r="AC2639" s="122">
        <v>0</v>
      </c>
      <c r="AD2639" s="121"/>
    </row>
    <row r="2640" spans="14:30" ht="12" customHeight="1">
      <c r="N2640" s="119" t="s">
        <v>26</v>
      </c>
      <c r="O2640" s="120" t="s">
        <v>842</v>
      </c>
      <c r="P2640" s="122">
        <v>0</v>
      </c>
      <c r="Q2640" s="122">
        <v>0</v>
      </c>
      <c r="R2640" s="122">
        <v>0</v>
      </c>
      <c r="S2640" s="122">
        <v>190000026</v>
      </c>
      <c r="T2640" s="122">
        <v>205000026</v>
      </c>
      <c r="U2640" s="122">
        <v>225000026</v>
      </c>
      <c r="V2640" s="122">
        <v>125000026</v>
      </c>
      <c r="W2640" s="122">
        <v>275000026</v>
      </c>
      <c r="X2640" s="122">
        <v>290000026</v>
      </c>
      <c r="Y2640" s="122">
        <v>300000026</v>
      </c>
      <c r="Z2640" s="122">
        <v>0</v>
      </c>
      <c r="AA2640" s="122">
        <v>0</v>
      </c>
      <c r="AB2640" s="122">
        <v>0</v>
      </c>
      <c r="AC2640" s="122">
        <v>0</v>
      </c>
      <c r="AD2640" s="121"/>
    </row>
    <row r="2641" spans="14:30" ht="12" customHeight="1">
      <c r="N2641" s="119" t="s">
        <v>26</v>
      </c>
      <c r="O2641" s="120" t="s">
        <v>1365</v>
      </c>
      <c r="P2641" s="122">
        <v>0</v>
      </c>
      <c r="Q2641" s="122">
        <v>0</v>
      </c>
      <c r="R2641" s="122">
        <v>0</v>
      </c>
      <c r="S2641" s="122">
        <v>0</v>
      </c>
      <c r="T2641" s="122">
        <v>305000026</v>
      </c>
      <c r="U2641" s="122">
        <v>315000026</v>
      </c>
      <c r="V2641" s="122">
        <v>325000026</v>
      </c>
      <c r="W2641" s="122">
        <v>335000026</v>
      </c>
      <c r="X2641" s="122">
        <v>345000026</v>
      </c>
      <c r="Y2641" s="122">
        <v>365000026</v>
      </c>
      <c r="Z2641" s="122">
        <v>0</v>
      </c>
      <c r="AA2641" s="122">
        <v>0</v>
      </c>
      <c r="AB2641" s="122">
        <v>0</v>
      </c>
      <c r="AC2641" s="122">
        <v>0</v>
      </c>
      <c r="AD2641" s="121"/>
    </row>
    <row r="2642" spans="14:30" ht="12" customHeight="1">
      <c r="N2642" s="119" t="s">
        <v>26</v>
      </c>
      <c r="O2642" s="120" t="s">
        <v>1709</v>
      </c>
      <c r="P2642" s="122">
        <v>0</v>
      </c>
      <c r="Q2642" s="122">
        <v>0</v>
      </c>
      <c r="R2642" s="122">
        <v>0</v>
      </c>
      <c r="S2642" s="122">
        <v>220000026</v>
      </c>
      <c r="T2642" s="122">
        <v>245000026</v>
      </c>
      <c r="U2642" s="122">
        <v>260000026</v>
      </c>
      <c r="V2642" s="122">
        <v>285000026</v>
      </c>
      <c r="W2642" s="122">
        <v>295000026</v>
      </c>
      <c r="X2642" s="122">
        <v>305000026</v>
      </c>
      <c r="Y2642" s="122">
        <v>320000026</v>
      </c>
      <c r="Z2642" s="122">
        <v>0</v>
      </c>
      <c r="AA2642" s="122">
        <v>0</v>
      </c>
      <c r="AB2642" s="122">
        <v>0</v>
      </c>
      <c r="AC2642" s="122">
        <v>0</v>
      </c>
      <c r="AD2642" s="121"/>
    </row>
    <row r="2643" spans="14:30" ht="12" customHeight="1">
      <c r="N2643" s="119" t="s">
        <v>26</v>
      </c>
      <c r="O2643" s="120" t="s">
        <v>674</v>
      </c>
      <c r="P2643" s="122">
        <v>0</v>
      </c>
      <c r="Q2643" s="122">
        <v>0</v>
      </c>
      <c r="R2643" s="122">
        <v>0</v>
      </c>
      <c r="S2643" s="122">
        <v>185000026</v>
      </c>
      <c r="T2643" s="122">
        <v>200000026</v>
      </c>
      <c r="U2643" s="122">
        <v>220000026</v>
      </c>
      <c r="V2643" s="122">
        <v>0</v>
      </c>
      <c r="W2643" s="122">
        <v>0</v>
      </c>
      <c r="X2643" s="122">
        <v>0</v>
      </c>
      <c r="Y2643" s="122">
        <v>0</v>
      </c>
      <c r="Z2643" s="122">
        <v>0</v>
      </c>
      <c r="AA2643" s="122">
        <v>0</v>
      </c>
      <c r="AB2643" s="122">
        <v>0</v>
      </c>
      <c r="AC2643" s="122">
        <v>0</v>
      </c>
      <c r="AD2643" s="121"/>
    </row>
    <row r="2644" spans="14:30" ht="12" customHeight="1">
      <c r="N2644" s="119" t="s">
        <v>26</v>
      </c>
      <c r="O2644" s="120" t="s">
        <v>843</v>
      </c>
      <c r="P2644" s="122">
        <v>0</v>
      </c>
      <c r="Q2644" s="122">
        <v>0</v>
      </c>
      <c r="R2644" s="122">
        <v>0</v>
      </c>
      <c r="S2644" s="122">
        <v>185000026</v>
      </c>
      <c r="T2644" s="122">
        <v>200000026</v>
      </c>
      <c r="U2644" s="122">
        <v>220000026</v>
      </c>
      <c r="V2644" s="122">
        <v>0</v>
      </c>
      <c r="W2644" s="122">
        <v>0</v>
      </c>
      <c r="X2644" s="122">
        <v>0</v>
      </c>
      <c r="Y2644" s="122">
        <v>0</v>
      </c>
      <c r="Z2644" s="122">
        <v>0</v>
      </c>
      <c r="AA2644" s="122">
        <v>0</v>
      </c>
      <c r="AB2644" s="122">
        <v>0</v>
      </c>
      <c r="AC2644" s="122">
        <v>0</v>
      </c>
      <c r="AD2644" s="121"/>
    </row>
    <row r="2645" spans="14:30" ht="12" customHeight="1">
      <c r="N2645" s="119" t="s">
        <v>26</v>
      </c>
      <c r="O2645" s="120" t="s">
        <v>256</v>
      </c>
      <c r="P2645" s="122">
        <v>0</v>
      </c>
      <c r="Q2645" s="122">
        <v>0</v>
      </c>
      <c r="R2645" s="122">
        <v>0</v>
      </c>
      <c r="S2645" s="122">
        <v>185000026</v>
      </c>
      <c r="T2645" s="122">
        <v>200000026</v>
      </c>
      <c r="U2645" s="122">
        <v>220000026</v>
      </c>
      <c r="V2645" s="122">
        <v>0</v>
      </c>
      <c r="W2645" s="122">
        <v>0</v>
      </c>
      <c r="X2645" s="122">
        <v>0</v>
      </c>
      <c r="Y2645" s="122">
        <v>0</v>
      </c>
      <c r="Z2645" s="122">
        <v>0</v>
      </c>
      <c r="AA2645" s="122">
        <v>0</v>
      </c>
      <c r="AB2645" s="122">
        <v>0</v>
      </c>
      <c r="AC2645" s="122">
        <v>0</v>
      </c>
      <c r="AD2645" s="121"/>
    </row>
    <row r="2646" spans="14:30" ht="12" customHeight="1">
      <c r="N2646" s="119" t="s">
        <v>26</v>
      </c>
      <c r="O2646" s="120" t="s">
        <v>1262</v>
      </c>
      <c r="P2646" s="122">
        <v>0</v>
      </c>
      <c r="Q2646" s="122">
        <v>0</v>
      </c>
      <c r="R2646" s="122">
        <v>0</v>
      </c>
      <c r="S2646" s="122">
        <v>0</v>
      </c>
      <c r="T2646" s="122">
        <v>290000026</v>
      </c>
      <c r="U2646" s="122">
        <v>295000026</v>
      </c>
      <c r="V2646" s="122">
        <v>315000026</v>
      </c>
      <c r="W2646" s="122">
        <v>325000026</v>
      </c>
      <c r="X2646" s="122">
        <v>335000026</v>
      </c>
      <c r="Y2646" s="122">
        <v>345000026</v>
      </c>
      <c r="Z2646" s="122">
        <v>0</v>
      </c>
      <c r="AA2646" s="122">
        <v>0</v>
      </c>
      <c r="AB2646" s="122">
        <v>0</v>
      </c>
      <c r="AC2646" s="122">
        <v>0</v>
      </c>
      <c r="AD2646" s="121"/>
    </row>
    <row r="2647" spans="14:30" ht="12" customHeight="1">
      <c r="N2647" s="119" t="s">
        <v>26</v>
      </c>
      <c r="O2647" s="120" t="s">
        <v>1898</v>
      </c>
      <c r="P2647" s="122">
        <v>0</v>
      </c>
      <c r="Q2647" s="122">
        <v>0</v>
      </c>
      <c r="R2647" s="122">
        <v>0</v>
      </c>
      <c r="S2647" s="122">
        <v>215000026</v>
      </c>
      <c r="T2647" s="122">
        <v>225000026</v>
      </c>
      <c r="U2647" s="122">
        <v>235000026</v>
      </c>
      <c r="V2647" s="122">
        <v>250000026</v>
      </c>
      <c r="W2647" s="122">
        <v>265000026</v>
      </c>
      <c r="X2647" s="122">
        <v>285000026</v>
      </c>
      <c r="Y2647" s="122">
        <v>305000026</v>
      </c>
      <c r="Z2647" s="122">
        <v>0</v>
      </c>
      <c r="AA2647" s="122">
        <v>0</v>
      </c>
      <c r="AB2647" s="122">
        <v>0</v>
      </c>
      <c r="AC2647" s="122">
        <v>0</v>
      </c>
      <c r="AD2647" s="121"/>
    </row>
    <row r="2648" spans="14:30" ht="12" customHeight="1">
      <c r="N2648" s="119" t="s">
        <v>26</v>
      </c>
      <c r="O2648" s="120" t="s">
        <v>917</v>
      </c>
      <c r="P2648" s="122">
        <v>120000026</v>
      </c>
      <c r="Q2648" s="122">
        <v>135000026</v>
      </c>
      <c r="R2648" s="122">
        <v>150000026</v>
      </c>
      <c r="S2648" s="122">
        <v>175000026</v>
      </c>
      <c r="T2648" s="122">
        <v>0</v>
      </c>
      <c r="U2648" s="122">
        <v>0</v>
      </c>
      <c r="V2648" s="122">
        <v>0</v>
      </c>
      <c r="W2648" s="122">
        <v>0</v>
      </c>
      <c r="X2648" s="122">
        <v>0</v>
      </c>
      <c r="Y2648" s="122">
        <v>0</v>
      </c>
      <c r="Z2648" s="122">
        <v>0</v>
      </c>
      <c r="AA2648" s="122">
        <v>0</v>
      </c>
      <c r="AB2648" s="122">
        <v>0</v>
      </c>
      <c r="AC2648" s="122">
        <v>0</v>
      </c>
      <c r="AD2648" s="121"/>
    </row>
    <row r="2649" spans="14:30" ht="12" customHeight="1">
      <c r="N2649" s="119" t="s">
        <v>26</v>
      </c>
      <c r="O2649" s="120" t="s">
        <v>918</v>
      </c>
      <c r="P2649" s="122">
        <v>120000026</v>
      </c>
      <c r="Q2649" s="122">
        <v>135000026</v>
      </c>
      <c r="R2649" s="122">
        <v>150000026</v>
      </c>
      <c r="S2649" s="122">
        <v>175000026</v>
      </c>
      <c r="T2649" s="122">
        <v>0</v>
      </c>
      <c r="U2649" s="122">
        <v>0</v>
      </c>
      <c r="V2649" s="122">
        <v>0</v>
      </c>
      <c r="W2649" s="122">
        <v>0</v>
      </c>
      <c r="X2649" s="122">
        <v>0</v>
      </c>
      <c r="Y2649" s="122">
        <v>0</v>
      </c>
      <c r="Z2649" s="122">
        <v>0</v>
      </c>
      <c r="AA2649" s="122">
        <v>0</v>
      </c>
      <c r="AB2649" s="122">
        <v>0</v>
      </c>
      <c r="AC2649" s="122">
        <v>0</v>
      </c>
      <c r="AD2649" s="121"/>
    </row>
    <row r="2650" spans="14:30" ht="12" customHeight="1">
      <c r="N2650" s="119" t="s">
        <v>26</v>
      </c>
      <c r="O2650" s="120" t="s">
        <v>2098</v>
      </c>
      <c r="P2650" s="122">
        <v>0</v>
      </c>
      <c r="Q2650" s="122">
        <v>0</v>
      </c>
      <c r="R2650" s="122">
        <v>0</v>
      </c>
      <c r="S2650" s="122">
        <v>0</v>
      </c>
      <c r="T2650" s="122">
        <v>0</v>
      </c>
      <c r="U2650" s="122">
        <v>235000026</v>
      </c>
      <c r="V2650" s="122">
        <v>240000026</v>
      </c>
      <c r="W2650" s="122">
        <v>250000026</v>
      </c>
      <c r="X2650" s="122">
        <v>265000026</v>
      </c>
      <c r="Y2650" s="122">
        <v>320000026</v>
      </c>
      <c r="Z2650" s="122">
        <v>0</v>
      </c>
      <c r="AA2650" s="122">
        <v>0</v>
      </c>
      <c r="AB2650" s="122">
        <v>0</v>
      </c>
      <c r="AC2650" s="122">
        <v>0</v>
      </c>
      <c r="AD2650" s="121"/>
    </row>
    <row r="2651" spans="14:30" ht="12" customHeight="1">
      <c r="N2651" s="119" t="s">
        <v>26</v>
      </c>
      <c r="O2651" s="120" t="s">
        <v>1939</v>
      </c>
      <c r="P2651" s="122">
        <v>0</v>
      </c>
      <c r="Q2651" s="122">
        <v>0</v>
      </c>
      <c r="R2651" s="122">
        <v>0</v>
      </c>
      <c r="S2651" s="122">
        <v>0</v>
      </c>
      <c r="T2651" s="122">
        <v>195000026</v>
      </c>
      <c r="U2651" s="122">
        <v>205000026</v>
      </c>
      <c r="V2651" s="122">
        <v>225000026</v>
      </c>
      <c r="W2651" s="122">
        <v>250000026</v>
      </c>
      <c r="X2651" s="122">
        <v>265000026</v>
      </c>
      <c r="Y2651" s="122">
        <v>305000026</v>
      </c>
      <c r="Z2651" s="122">
        <v>320000026</v>
      </c>
      <c r="AA2651" s="122">
        <v>330000026</v>
      </c>
      <c r="AB2651" s="122">
        <v>0</v>
      </c>
      <c r="AC2651" s="122">
        <v>0</v>
      </c>
      <c r="AD2651" s="121"/>
    </row>
    <row r="2652" spans="14:30" ht="12" customHeight="1">
      <c r="N2652" s="119" t="s">
        <v>26</v>
      </c>
      <c r="O2652" s="120" t="s">
        <v>424</v>
      </c>
      <c r="P2652" s="122">
        <v>0</v>
      </c>
      <c r="Q2652" s="122">
        <v>0</v>
      </c>
      <c r="R2652" s="122">
        <v>0</v>
      </c>
      <c r="S2652" s="122">
        <v>0</v>
      </c>
      <c r="T2652" s="122">
        <v>0</v>
      </c>
      <c r="U2652" s="122">
        <v>215000026</v>
      </c>
      <c r="V2652" s="122">
        <v>240000026</v>
      </c>
      <c r="W2652" s="122">
        <v>270000026</v>
      </c>
      <c r="X2652" s="122">
        <v>280000026</v>
      </c>
      <c r="Y2652" s="122">
        <v>295000026</v>
      </c>
      <c r="Z2652" s="122">
        <v>315000026</v>
      </c>
      <c r="AA2652" s="122">
        <v>0</v>
      </c>
      <c r="AB2652" s="122">
        <v>0</v>
      </c>
      <c r="AC2652" s="122">
        <v>0</v>
      </c>
      <c r="AD2652" s="121"/>
    </row>
    <row r="2653" spans="14:30" ht="12" customHeight="1">
      <c r="N2653" s="119" t="s">
        <v>26</v>
      </c>
      <c r="O2653" s="120" t="s">
        <v>425</v>
      </c>
      <c r="P2653" s="122">
        <v>0</v>
      </c>
      <c r="Q2653" s="122">
        <v>0</v>
      </c>
      <c r="R2653" s="122">
        <v>0</v>
      </c>
      <c r="S2653" s="122">
        <v>180000026</v>
      </c>
      <c r="T2653" s="122">
        <v>205000026</v>
      </c>
      <c r="U2653" s="122">
        <v>220000026</v>
      </c>
      <c r="V2653" s="122">
        <v>235000026</v>
      </c>
      <c r="W2653" s="122">
        <v>265000026</v>
      </c>
      <c r="X2653" s="122">
        <v>275000026</v>
      </c>
      <c r="Y2653" s="122">
        <v>290000026</v>
      </c>
      <c r="Z2653" s="122">
        <v>310000026</v>
      </c>
      <c r="AA2653" s="122">
        <v>315000026</v>
      </c>
      <c r="AB2653" s="122">
        <v>0</v>
      </c>
      <c r="AC2653" s="122">
        <v>0</v>
      </c>
      <c r="AD2653" s="121"/>
    </row>
    <row r="2654" spans="14:30" ht="12" customHeight="1">
      <c r="N2654" s="119" t="s">
        <v>26</v>
      </c>
      <c r="O2654" s="120" t="s">
        <v>426</v>
      </c>
      <c r="P2654" s="122">
        <v>0</v>
      </c>
      <c r="Q2654" s="122">
        <v>150000026</v>
      </c>
      <c r="R2654" s="122">
        <v>165000026</v>
      </c>
      <c r="S2654" s="122">
        <v>185000026</v>
      </c>
      <c r="T2654" s="122">
        <v>215000026</v>
      </c>
      <c r="U2654" s="122">
        <v>225000026</v>
      </c>
      <c r="V2654" s="122">
        <v>240000026</v>
      </c>
      <c r="W2654" s="122">
        <v>260000026</v>
      </c>
      <c r="X2654" s="122">
        <v>290000026</v>
      </c>
      <c r="Y2654" s="122">
        <v>310000026</v>
      </c>
      <c r="Z2654" s="122">
        <v>335000026</v>
      </c>
      <c r="AA2654" s="122">
        <v>0</v>
      </c>
      <c r="AB2654" s="122">
        <v>0</v>
      </c>
      <c r="AC2654" s="122">
        <v>0</v>
      </c>
      <c r="AD2654" s="121"/>
    </row>
    <row r="2655" spans="14:30" ht="12" customHeight="1">
      <c r="N2655" s="119" t="s">
        <v>26</v>
      </c>
      <c r="O2655" s="120" t="s">
        <v>427</v>
      </c>
      <c r="P2655" s="122">
        <v>0</v>
      </c>
      <c r="Q2655" s="122">
        <v>0</v>
      </c>
      <c r="R2655" s="122">
        <v>0</v>
      </c>
      <c r="S2655" s="122">
        <v>0</v>
      </c>
      <c r="T2655" s="122">
        <v>240000026</v>
      </c>
      <c r="U2655" s="122">
        <v>250000026</v>
      </c>
      <c r="V2655" s="122">
        <v>260000026</v>
      </c>
      <c r="W2655" s="122">
        <v>275000026</v>
      </c>
      <c r="X2655" s="122">
        <v>305000026</v>
      </c>
      <c r="Y2655" s="122">
        <v>330000026</v>
      </c>
      <c r="Z2655" s="122">
        <v>0</v>
      </c>
      <c r="AA2655" s="122">
        <v>0</v>
      </c>
      <c r="AB2655" s="122">
        <v>0</v>
      </c>
      <c r="AC2655" s="122">
        <v>0</v>
      </c>
      <c r="AD2655" s="121"/>
    </row>
    <row r="2656" spans="14:30" ht="12" customHeight="1">
      <c r="N2656" s="119" t="s">
        <v>26</v>
      </c>
      <c r="O2656" s="120" t="s">
        <v>1768</v>
      </c>
      <c r="P2656" s="122">
        <v>175000026</v>
      </c>
      <c r="Q2656" s="122">
        <v>185000026</v>
      </c>
      <c r="R2656" s="122">
        <v>190000026</v>
      </c>
      <c r="S2656" s="122">
        <v>195000026</v>
      </c>
      <c r="T2656" s="122">
        <v>0</v>
      </c>
      <c r="U2656" s="122">
        <v>0</v>
      </c>
      <c r="V2656" s="122">
        <v>0</v>
      </c>
      <c r="W2656" s="122">
        <v>0</v>
      </c>
      <c r="X2656" s="122">
        <v>0</v>
      </c>
      <c r="Y2656" s="122">
        <v>0</v>
      </c>
      <c r="Z2656" s="122">
        <v>0</v>
      </c>
      <c r="AA2656" s="122">
        <v>0</v>
      </c>
      <c r="AB2656" s="122">
        <v>0</v>
      </c>
      <c r="AC2656" s="122">
        <v>0</v>
      </c>
      <c r="AD2656" s="121"/>
    </row>
    <row r="2657" spans="14:30" ht="12" customHeight="1">
      <c r="N2657" s="119" t="s">
        <v>26</v>
      </c>
      <c r="O2657" s="120" t="s">
        <v>1769</v>
      </c>
      <c r="P2657" s="122">
        <v>175000026</v>
      </c>
      <c r="Q2657" s="122">
        <v>185000026</v>
      </c>
      <c r="R2657" s="122">
        <v>190000026</v>
      </c>
      <c r="S2657" s="122">
        <v>195000026</v>
      </c>
      <c r="T2657" s="122">
        <v>0</v>
      </c>
      <c r="U2657" s="122">
        <v>0</v>
      </c>
      <c r="V2657" s="122">
        <v>0</v>
      </c>
      <c r="W2657" s="122">
        <v>0</v>
      </c>
      <c r="X2657" s="122">
        <v>0</v>
      </c>
      <c r="Y2657" s="122">
        <v>0</v>
      </c>
      <c r="Z2657" s="122">
        <v>0</v>
      </c>
      <c r="AA2657" s="122">
        <v>0</v>
      </c>
      <c r="AB2657" s="122">
        <v>0</v>
      </c>
      <c r="AC2657" s="122">
        <v>0</v>
      </c>
      <c r="AD2657" s="121"/>
    </row>
    <row r="2658" spans="14:30" ht="12" customHeight="1">
      <c r="N2658" s="119" t="s">
        <v>26</v>
      </c>
      <c r="O2658" s="120" t="s">
        <v>428</v>
      </c>
      <c r="P2658" s="122">
        <v>195000026</v>
      </c>
      <c r="Q2658" s="122">
        <v>205000026</v>
      </c>
      <c r="R2658" s="122">
        <v>210000026</v>
      </c>
      <c r="S2658" s="122">
        <v>225000026</v>
      </c>
      <c r="T2658" s="122">
        <v>235000026</v>
      </c>
      <c r="U2658" s="122">
        <v>0</v>
      </c>
      <c r="V2658" s="122">
        <v>0</v>
      </c>
      <c r="W2658" s="122">
        <v>0</v>
      </c>
      <c r="X2658" s="122">
        <v>0</v>
      </c>
      <c r="Y2658" s="122">
        <v>0</v>
      </c>
      <c r="Z2658" s="122">
        <v>0</v>
      </c>
      <c r="AA2658" s="122">
        <v>0</v>
      </c>
      <c r="AB2658" s="122">
        <v>0</v>
      </c>
      <c r="AC2658" s="122">
        <v>0</v>
      </c>
      <c r="AD2658" s="121"/>
    </row>
    <row r="2659" spans="14:30" ht="12" customHeight="1">
      <c r="N2659" s="119" t="s">
        <v>26</v>
      </c>
      <c r="O2659" s="120" t="s">
        <v>429</v>
      </c>
      <c r="P2659" s="122">
        <v>180000026</v>
      </c>
      <c r="Q2659" s="122">
        <v>190000026</v>
      </c>
      <c r="R2659" s="122">
        <v>200000026</v>
      </c>
      <c r="S2659" s="122">
        <v>220000026</v>
      </c>
      <c r="T2659" s="122">
        <v>230000026</v>
      </c>
      <c r="U2659" s="122">
        <v>0</v>
      </c>
      <c r="V2659" s="122">
        <v>0</v>
      </c>
      <c r="W2659" s="122">
        <v>0</v>
      </c>
      <c r="X2659" s="122">
        <v>0</v>
      </c>
      <c r="Y2659" s="122">
        <v>0</v>
      </c>
      <c r="Z2659" s="122">
        <v>0</v>
      </c>
      <c r="AA2659" s="122">
        <v>0</v>
      </c>
      <c r="AB2659" s="122">
        <v>0</v>
      </c>
      <c r="AC2659" s="122">
        <v>0</v>
      </c>
      <c r="AD2659" s="121"/>
    </row>
    <row r="2660" spans="14:30" ht="12" customHeight="1">
      <c r="N2660" s="119" t="s">
        <v>26</v>
      </c>
      <c r="O2660" s="120" t="s">
        <v>2464</v>
      </c>
      <c r="P2660" s="122">
        <v>195000026</v>
      </c>
      <c r="Q2660" s="122">
        <v>200000026</v>
      </c>
      <c r="R2660" s="122">
        <v>210000026</v>
      </c>
      <c r="S2660" s="122">
        <v>225000026</v>
      </c>
      <c r="T2660" s="122">
        <v>0</v>
      </c>
      <c r="U2660" s="122">
        <v>0</v>
      </c>
      <c r="V2660" s="122">
        <v>0</v>
      </c>
      <c r="W2660" s="122">
        <v>0</v>
      </c>
      <c r="X2660" s="122">
        <v>0</v>
      </c>
      <c r="Y2660" s="122">
        <v>0</v>
      </c>
      <c r="Z2660" s="122">
        <v>0</v>
      </c>
      <c r="AA2660" s="122">
        <v>0</v>
      </c>
      <c r="AB2660" s="122">
        <v>0</v>
      </c>
      <c r="AC2660" s="122">
        <v>0</v>
      </c>
      <c r="AD2660" s="121"/>
    </row>
    <row r="2661" spans="14:30" ht="12" customHeight="1">
      <c r="N2661" s="119" t="s">
        <v>26</v>
      </c>
      <c r="O2661" s="120" t="s">
        <v>430</v>
      </c>
      <c r="P2661" s="122">
        <v>195000026</v>
      </c>
      <c r="Q2661" s="122">
        <v>200000026</v>
      </c>
      <c r="R2661" s="122">
        <v>210000026</v>
      </c>
      <c r="S2661" s="122">
        <v>225000026</v>
      </c>
      <c r="T2661" s="122">
        <v>0</v>
      </c>
      <c r="U2661" s="122">
        <v>0</v>
      </c>
      <c r="V2661" s="122">
        <v>0</v>
      </c>
      <c r="W2661" s="122">
        <v>0</v>
      </c>
      <c r="X2661" s="122">
        <v>0</v>
      </c>
      <c r="Y2661" s="122">
        <v>0</v>
      </c>
      <c r="Z2661" s="122">
        <v>0</v>
      </c>
      <c r="AA2661" s="122">
        <v>0</v>
      </c>
      <c r="AB2661" s="122">
        <v>0</v>
      </c>
      <c r="AC2661" s="122">
        <v>0</v>
      </c>
      <c r="AD2661" s="121"/>
    </row>
    <row r="2662" spans="14:30" ht="12" customHeight="1">
      <c r="N2662" s="119" t="s">
        <v>26</v>
      </c>
      <c r="O2662" s="120" t="s">
        <v>1884</v>
      </c>
      <c r="P2662" s="122">
        <v>0</v>
      </c>
      <c r="Q2662" s="122">
        <v>0</v>
      </c>
      <c r="R2662" s="122">
        <v>0</v>
      </c>
      <c r="S2662" s="122">
        <v>0</v>
      </c>
      <c r="T2662" s="122">
        <v>0</v>
      </c>
      <c r="U2662" s="122">
        <v>260000026</v>
      </c>
      <c r="V2662" s="122">
        <v>270000026</v>
      </c>
      <c r="W2662" s="122">
        <v>280000026</v>
      </c>
      <c r="X2662" s="122">
        <v>300000026</v>
      </c>
      <c r="Y2662" s="122">
        <v>340000026</v>
      </c>
      <c r="Z2662" s="122">
        <v>385000026</v>
      </c>
      <c r="AA2662" s="122">
        <v>0</v>
      </c>
      <c r="AB2662" s="122">
        <v>0</v>
      </c>
      <c r="AC2662" s="122">
        <v>0</v>
      </c>
      <c r="AD2662" s="121"/>
    </row>
    <row r="2663" spans="14:30" ht="12" customHeight="1">
      <c r="N2663" s="119" t="s">
        <v>26</v>
      </c>
      <c r="O2663" s="120" t="s">
        <v>3331</v>
      </c>
      <c r="P2663" s="122">
        <v>0</v>
      </c>
      <c r="Q2663" s="122">
        <v>0</v>
      </c>
      <c r="R2663" s="122">
        <v>0</v>
      </c>
      <c r="S2663" s="122">
        <v>0</v>
      </c>
      <c r="T2663" s="122">
        <v>0</v>
      </c>
      <c r="U2663" s="122">
        <v>0</v>
      </c>
      <c r="V2663" s="122">
        <v>310000026</v>
      </c>
      <c r="W2663" s="122">
        <v>340000026</v>
      </c>
      <c r="X2663" s="122">
        <v>375000026</v>
      </c>
      <c r="Y2663" s="122">
        <v>380000026</v>
      </c>
      <c r="Z2663" s="122">
        <v>390000026</v>
      </c>
      <c r="AA2663" s="122">
        <v>400000026</v>
      </c>
      <c r="AB2663" s="122">
        <v>405000026</v>
      </c>
      <c r="AC2663" s="122">
        <v>0</v>
      </c>
      <c r="AD2663" s="121"/>
    </row>
    <row r="2664" spans="14:30" ht="12" customHeight="1">
      <c r="N2664" s="119" t="s">
        <v>26</v>
      </c>
      <c r="O2664" s="120" t="s">
        <v>1032</v>
      </c>
      <c r="P2664" s="122">
        <v>0</v>
      </c>
      <c r="Q2664" s="122">
        <v>0</v>
      </c>
      <c r="R2664" s="122">
        <v>0</v>
      </c>
      <c r="S2664" s="122">
        <v>185000026</v>
      </c>
      <c r="T2664" s="122">
        <v>200000026</v>
      </c>
      <c r="U2664" s="122">
        <v>220000026</v>
      </c>
      <c r="V2664" s="122">
        <v>0</v>
      </c>
      <c r="W2664" s="122">
        <v>0</v>
      </c>
      <c r="X2664" s="122">
        <v>0</v>
      </c>
      <c r="Y2664" s="122">
        <v>0</v>
      </c>
      <c r="Z2664" s="122">
        <v>0</v>
      </c>
      <c r="AA2664" s="122">
        <v>0</v>
      </c>
      <c r="AB2664" s="122">
        <v>0</v>
      </c>
      <c r="AC2664" s="122">
        <v>0</v>
      </c>
      <c r="AD2664" s="121"/>
    </row>
    <row r="2665" spans="14:30" ht="12" customHeight="1">
      <c r="N2665" s="119" t="s">
        <v>26</v>
      </c>
      <c r="O2665" s="120" t="s">
        <v>63</v>
      </c>
      <c r="P2665" s="122">
        <v>140000026</v>
      </c>
      <c r="Q2665" s="122">
        <v>150000026</v>
      </c>
      <c r="R2665" s="122">
        <v>170000026</v>
      </c>
      <c r="S2665" s="122">
        <v>185000026</v>
      </c>
      <c r="T2665" s="122">
        <v>200000026</v>
      </c>
      <c r="U2665" s="122">
        <v>220000026</v>
      </c>
      <c r="V2665" s="122">
        <v>0</v>
      </c>
      <c r="W2665" s="122">
        <v>0</v>
      </c>
      <c r="X2665" s="122">
        <v>0</v>
      </c>
      <c r="Y2665" s="122">
        <v>0</v>
      </c>
      <c r="Z2665" s="122">
        <v>350000026</v>
      </c>
      <c r="AA2665" s="122">
        <v>0</v>
      </c>
      <c r="AB2665" s="122">
        <v>0</v>
      </c>
      <c r="AC2665" s="122">
        <v>0</v>
      </c>
      <c r="AD2665" s="121"/>
    </row>
    <row r="2666" spans="14:30" ht="12" customHeight="1">
      <c r="N2666" s="119" t="s">
        <v>26</v>
      </c>
      <c r="O2666" s="120" t="s">
        <v>64</v>
      </c>
      <c r="P2666" s="122">
        <v>165000026</v>
      </c>
      <c r="Q2666" s="122">
        <v>185000026</v>
      </c>
      <c r="R2666" s="122">
        <v>205000026</v>
      </c>
      <c r="S2666" s="122">
        <v>220000026</v>
      </c>
      <c r="T2666" s="122">
        <v>230000026</v>
      </c>
      <c r="U2666" s="122">
        <v>240000026</v>
      </c>
      <c r="V2666" s="122">
        <v>250000026</v>
      </c>
      <c r="W2666" s="122">
        <v>300000026</v>
      </c>
      <c r="X2666" s="122">
        <v>310000026</v>
      </c>
      <c r="Y2666" s="122">
        <v>320000026</v>
      </c>
      <c r="Z2666" s="122">
        <v>375000026</v>
      </c>
      <c r="AA2666" s="122">
        <v>0</v>
      </c>
      <c r="AB2666" s="122">
        <v>0</v>
      </c>
      <c r="AC2666" s="122">
        <v>0</v>
      </c>
      <c r="AD2666" s="121"/>
    </row>
    <row r="2667" spans="14:30" ht="12" customHeight="1">
      <c r="N2667" s="119" t="s">
        <v>26</v>
      </c>
      <c r="O2667" s="120" t="s">
        <v>919</v>
      </c>
      <c r="P2667" s="122">
        <v>0</v>
      </c>
      <c r="Q2667" s="122">
        <v>0</v>
      </c>
      <c r="R2667" s="122">
        <v>0</v>
      </c>
      <c r="S2667" s="122">
        <v>225000026</v>
      </c>
      <c r="T2667" s="122">
        <v>290000026</v>
      </c>
      <c r="U2667" s="122">
        <v>310000026</v>
      </c>
      <c r="V2667" s="122">
        <v>0</v>
      </c>
      <c r="W2667" s="122">
        <v>0</v>
      </c>
      <c r="X2667" s="122">
        <v>0</v>
      </c>
      <c r="Y2667" s="122">
        <v>0</v>
      </c>
      <c r="Z2667" s="122">
        <v>0</v>
      </c>
      <c r="AA2667" s="122">
        <v>0</v>
      </c>
      <c r="AB2667" s="122">
        <v>0</v>
      </c>
      <c r="AC2667" s="122">
        <v>0</v>
      </c>
      <c r="AD2667" s="121"/>
    </row>
    <row r="2668" spans="14:30" ht="12" customHeight="1">
      <c r="N2668" s="119" t="s">
        <v>26</v>
      </c>
      <c r="O2668" s="120" t="s">
        <v>799</v>
      </c>
      <c r="P2668" s="122">
        <v>130000026</v>
      </c>
      <c r="Q2668" s="122">
        <v>135000026</v>
      </c>
      <c r="R2668" s="122">
        <v>140000026</v>
      </c>
      <c r="S2668" s="122">
        <v>160000026</v>
      </c>
      <c r="T2668" s="122">
        <v>185000026</v>
      </c>
      <c r="U2668" s="122">
        <v>205000026</v>
      </c>
      <c r="V2668" s="122">
        <v>235000026</v>
      </c>
      <c r="W2668" s="122">
        <v>245000026</v>
      </c>
      <c r="X2668" s="122">
        <v>0</v>
      </c>
      <c r="Y2668" s="122">
        <v>0</v>
      </c>
      <c r="Z2668" s="122">
        <v>0</v>
      </c>
      <c r="AA2668" s="122">
        <v>0</v>
      </c>
      <c r="AB2668" s="122">
        <v>0</v>
      </c>
      <c r="AC2668" s="122">
        <v>0</v>
      </c>
      <c r="AD2668" s="121"/>
    </row>
    <row r="2669" spans="14:30" ht="12" customHeight="1">
      <c r="N2669" s="119" t="s">
        <v>26</v>
      </c>
      <c r="O2669" s="120" t="s">
        <v>65</v>
      </c>
      <c r="P2669" s="122">
        <v>145000026</v>
      </c>
      <c r="Q2669" s="122">
        <v>150000026</v>
      </c>
      <c r="R2669" s="122">
        <v>160000026</v>
      </c>
      <c r="S2669" s="122">
        <v>190000026</v>
      </c>
      <c r="T2669" s="122">
        <v>225000026</v>
      </c>
      <c r="U2669" s="122">
        <v>235000026</v>
      </c>
      <c r="V2669" s="122">
        <v>245000026</v>
      </c>
      <c r="W2669" s="122">
        <v>260000026</v>
      </c>
      <c r="X2669" s="122">
        <v>270000026</v>
      </c>
      <c r="Y2669" s="122">
        <v>295000026</v>
      </c>
      <c r="Z2669" s="122">
        <v>305000026</v>
      </c>
      <c r="AA2669" s="122">
        <v>325000026</v>
      </c>
      <c r="AB2669" s="122">
        <v>0</v>
      </c>
      <c r="AC2669" s="122">
        <v>0</v>
      </c>
      <c r="AD2669" s="121"/>
    </row>
    <row r="2670" spans="14:30" ht="12" customHeight="1">
      <c r="N2670" s="119" t="s">
        <v>26</v>
      </c>
      <c r="O2670" s="120" t="s">
        <v>66</v>
      </c>
      <c r="P2670" s="122">
        <v>0</v>
      </c>
      <c r="Q2670" s="122">
        <v>0</v>
      </c>
      <c r="R2670" s="122">
        <v>0</v>
      </c>
      <c r="S2670" s="122">
        <v>185000026</v>
      </c>
      <c r="T2670" s="122">
        <v>200000026</v>
      </c>
      <c r="U2670" s="122">
        <v>220000026</v>
      </c>
      <c r="V2670" s="122">
        <v>275000026</v>
      </c>
      <c r="W2670" s="122">
        <v>295000026</v>
      </c>
      <c r="X2670" s="122">
        <v>325000026</v>
      </c>
      <c r="Y2670" s="122">
        <v>365000026</v>
      </c>
      <c r="Z2670" s="122">
        <v>380000026</v>
      </c>
      <c r="AA2670" s="122">
        <v>0</v>
      </c>
      <c r="AB2670" s="122">
        <v>0</v>
      </c>
      <c r="AC2670" s="122">
        <v>0</v>
      </c>
      <c r="AD2670" s="121"/>
    </row>
    <row r="2671" spans="14:30" ht="12" customHeight="1">
      <c r="N2671" s="119" t="s">
        <v>26</v>
      </c>
      <c r="O2671" s="120" t="s">
        <v>1263</v>
      </c>
      <c r="P2671" s="122">
        <v>0</v>
      </c>
      <c r="Q2671" s="122">
        <v>0</v>
      </c>
      <c r="R2671" s="122">
        <v>0</v>
      </c>
      <c r="S2671" s="122">
        <v>185000026</v>
      </c>
      <c r="T2671" s="122">
        <v>200000026</v>
      </c>
      <c r="U2671" s="122">
        <v>220000026</v>
      </c>
      <c r="V2671" s="122">
        <v>0</v>
      </c>
      <c r="W2671" s="122">
        <v>0</v>
      </c>
      <c r="X2671" s="122">
        <v>0</v>
      </c>
      <c r="Y2671" s="122">
        <v>0</v>
      </c>
      <c r="Z2671" s="122">
        <v>0</v>
      </c>
      <c r="AA2671" s="122">
        <v>0</v>
      </c>
      <c r="AB2671" s="122">
        <v>0</v>
      </c>
      <c r="AC2671" s="122">
        <v>0</v>
      </c>
      <c r="AD2671" s="121"/>
    </row>
    <row r="2672" spans="14:30" ht="12" customHeight="1">
      <c r="N2672" s="119" t="s">
        <v>26</v>
      </c>
      <c r="O2672" s="120" t="s">
        <v>67</v>
      </c>
      <c r="P2672" s="122">
        <v>0</v>
      </c>
      <c r="Q2672" s="122">
        <v>0</v>
      </c>
      <c r="R2672" s="122">
        <v>0</v>
      </c>
      <c r="S2672" s="122">
        <v>185000026</v>
      </c>
      <c r="T2672" s="122">
        <v>200000026</v>
      </c>
      <c r="U2672" s="122">
        <v>220000026</v>
      </c>
      <c r="V2672" s="122">
        <v>0</v>
      </c>
      <c r="W2672" s="122">
        <v>0</v>
      </c>
      <c r="X2672" s="122">
        <v>0</v>
      </c>
      <c r="Y2672" s="122">
        <v>0</v>
      </c>
      <c r="Z2672" s="122">
        <v>0</v>
      </c>
      <c r="AA2672" s="122">
        <v>0</v>
      </c>
      <c r="AB2672" s="122">
        <v>0</v>
      </c>
      <c r="AC2672" s="122">
        <v>0</v>
      </c>
      <c r="AD2672" s="121"/>
    </row>
    <row r="2673" spans="14:30" ht="12" customHeight="1">
      <c r="N2673" s="119" t="s">
        <v>26</v>
      </c>
      <c r="O2673" s="120" t="s">
        <v>2624</v>
      </c>
      <c r="P2673" s="122">
        <v>0</v>
      </c>
      <c r="Q2673" s="122">
        <v>0</v>
      </c>
      <c r="R2673" s="122">
        <v>0</v>
      </c>
      <c r="S2673" s="122">
        <v>185000026</v>
      </c>
      <c r="T2673" s="122">
        <v>195000026</v>
      </c>
      <c r="U2673" s="122">
        <v>215000026</v>
      </c>
      <c r="V2673" s="122">
        <v>235000026</v>
      </c>
      <c r="W2673" s="122">
        <v>265000026</v>
      </c>
      <c r="X2673" s="122">
        <v>285000026</v>
      </c>
      <c r="Y2673" s="122">
        <v>305000026</v>
      </c>
      <c r="Z2673" s="122">
        <v>330000026</v>
      </c>
      <c r="AA2673" s="122">
        <v>350000026</v>
      </c>
      <c r="AB2673" s="122">
        <v>0</v>
      </c>
      <c r="AC2673" s="122">
        <v>0</v>
      </c>
      <c r="AD2673" s="121"/>
    </row>
    <row r="2674" spans="14:30" ht="12" customHeight="1">
      <c r="N2674" s="119" t="s">
        <v>26</v>
      </c>
      <c r="O2674" s="120" t="s">
        <v>529</v>
      </c>
      <c r="P2674" s="122">
        <v>0</v>
      </c>
      <c r="Q2674" s="122">
        <v>0</v>
      </c>
      <c r="R2674" s="122">
        <v>0</v>
      </c>
      <c r="S2674" s="122">
        <v>0</v>
      </c>
      <c r="T2674" s="122">
        <v>0</v>
      </c>
      <c r="U2674" s="122">
        <v>245000026</v>
      </c>
      <c r="V2674" s="122">
        <v>275000026</v>
      </c>
      <c r="W2674" s="122">
        <v>285000026</v>
      </c>
      <c r="X2674" s="122">
        <v>315000026</v>
      </c>
      <c r="Y2674" s="122">
        <v>325000026</v>
      </c>
      <c r="Z2674" s="122">
        <v>335000026</v>
      </c>
      <c r="AA2674" s="122">
        <v>0</v>
      </c>
      <c r="AB2674" s="122">
        <v>0</v>
      </c>
      <c r="AC2674" s="122">
        <v>0</v>
      </c>
      <c r="AD2674" s="121"/>
    </row>
    <row r="2675" spans="14:30" ht="12" customHeight="1">
      <c r="N2675" s="119" t="s">
        <v>26</v>
      </c>
      <c r="O2675" s="120" t="s">
        <v>2099</v>
      </c>
      <c r="P2675" s="122">
        <v>0</v>
      </c>
      <c r="Q2675" s="122">
        <v>0</v>
      </c>
      <c r="R2675" s="122">
        <v>0</v>
      </c>
      <c r="S2675" s="122">
        <v>0</v>
      </c>
      <c r="T2675" s="122">
        <v>0</v>
      </c>
      <c r="U2675" s="122">
        <v>265000026</v>
      </c>
      <c r="V2675" s="122">
        <v>275000026</v>
      </c>
      <c r="W2675" s="122">
        <v>290000026</v>
      </c>
      <c r="X2675" s="122">
        <v>315000026</v>
      </c>
      <c r="Y2675" s="122">
        <v>335000026</v>
      </c>
      <c r="Z2675" s="122">
        <v>360000026</v>
      </c>
      <c r="AA2675" s="122">
        <v>0</v>
      </c>
      <c r="AB2675" s="122">
        <v>0</v>
      </c>
      <c r="AC2675" s="122">
        <v>0</v>
      </c>
      <c r="AD2675" s="121"/>
    </row>
    <row r="2676" spans="14:30" ht="12" customHeight="1">
      <c r="N2676" s="119" t="s">
        <v>26</v>
      </c>
      <c r="O2676" s="120" t="s">
        <v>2732</v>
      </c>
      <c r="P2676" s="122">
        <v>0</v>
      </c>
      <c r="Q2676" s="122">
        <v>0</v>
      </c>
      <c r="R2676" s="122">
        <v>0</v>
      </c>
      <c r="S2676" s="122">
        <v>0</v>
      </c>
      <c r="T2676" s="122">
        <v>0</v>
      </c>
      <c r="U2676" s="122">
        <v>225000026</v>
      </c>
      <c r="V2676" s="122">
        <v>250000026</v>
      </c>
      <c r="W2676" s="122">
        <v>290000026</v>
      </c>
      <c r="X2676" s="122">
        <v>305000026</v>
      </c>
      <c r="Y2676" s="122">
        <v>325000026</v>
      </c>
      <c r="Z2676" s="122">
        <v>345000026</v>
      </c>
      <c r="AA2676" s="122">
        <v>0</v>
      </c>
      <c r="AB2676" s="122">
        <v>0</v>
      </c>
      <c r="AC2676" s="122">
        <v>0</v>
      </c>
      <c r="AD2676" s="121"/>
    </row>
    <row r="2677" spans="14:30" ht="12" customHeight="1">
      <c r="N2677" s="119" t="s">
        <v>26</v>
      </c>
      <c r="O2677" s="120" t="s">
        <v>1812</v>
      </c>
      <c r="P2677" s="122">
        <v>0</v>
      </c>
      <c r="Q2677" s="122">
        <v>0</v>
      </c>
      <c r="R2677" s="122">
        <v>0</v>
      </c>
      <c r="S2677" s="122">
        <v>0</v>
      </c>
      <c r="T2677" s="122">
        <v>0</v>
      </c>
      <c r="U2677" s="122">
        <v>285000026</v>
      </c>
      <c r="V2677" s="122">
        <v>305000026</v>
      </c>
      <c r="W2677" s="122">
        <v>345000026</v>
      </c>
      <c r="X2677" s="122">
        <v>375000026</v>
      </c>
      <c r="Y2677" s="122">
        <v>395000026</v>
      </c>
      <c r="Z2677" s="122">
        <v>410000026</v>
      </c>
      <c r="AA2677" s="122">
        <v>0</v>
      </c>
      <c r="AB2677" s="122">
        <v>0</v>
      </c>
      <c r="AC2677" s="122">
        <v>0</v>
      </c>
      <c r="AD2677" s="121"/>
    </row>
    <row r="2678" spans="14:30" ht="12" customHeight="1">
      <c r="N2678" s="119" t="s">
        <v>26</v>
      </c>
      <c r="O2678" s="120" t="s">
        <v>572</v>
      </c>
      <c r="P2678" s="122">
        <v>0</v>
      </c>
      <c r="Q2678" s="122">
        <v>0</v>
      </c>
      <c r="R2678" s="122">
        <v>0</v>
      </c>
      <c r="S2678" s="122">
        <v>0</v>
      </c>
      <c r="T2678" s="122">
        <v>0</v>
      </c>
      <c r="U2678" s="122">
        <v>285000026</v>
      </c>
      <c r="V2678" s="122">
        <v>305000026</v>
      </c>
      <c r="W2678" s="122">
        <v>345000026</v>
      </c>
      <c r="X2678" s="122">
        <v>375000026</v>
      </c>
      <c r="Y2678" s="122">
        <v>395000026</v>
      </c>
      <c r="Z2678" s="122">
        <v>410000026</v>
      </c>
      <c r="AA2678" s="122">
        <v>0</v>
      </c>
      <c r="AB2678" s="122">
        <v>0</v>
      </c>
      <c r="AC2678" s="122">
        <v>0</v>
      </c>
      <c r="AD2678" s="121"/>
    </row>
    <row r="2679" spans="14:30" ht="12" customHeight="1">
      <c r="N2679" s="119" t="s">
        <v>26</v>
      </c>
      <c r="O2679" s="120" t="s">
        <v>2060</v>
      </c>
      <c r="P2679" s="122">
        <v>0</v>
      </c>
      <c r="Q2679" s="122">
        <v>0</v>
      </c>
      <c r="R2679" s="122">
        <v>0</v>
      </c>
      <c r="S2679" s="122">
        <v>0</v>
      </c>
      <c r="T2679" s="122">
        <v>0</v>
      </c>
      <c r="U2679" s="122">
        <v>285000026</v>
      </c>
      <c r="V2679" s="122">
        <v>305000026</v>
      </c>
      <c r="W2679" s="122">
        <v>345000026</v>
      </c>
      <c r="X2679" s="122">
        <v>375000026</v>
      </c>
      <c r="Y2679" s="122">
        <v>395000026</v>
      </c>
      <c r="Z2679" s="122">
        <v>410000026</v>
      </c>
      <c r="AA2679" s="122">
        <v>0</v>
      </c>
      <c r="AB2679" s="122">
        <v>0</v>
      </c>
      <c r="AC2679" s="122">
        <v>0</v>
      </c>
      <c r="AD2679" s="121"/>
    </row>
    <row r="2680" spans="14:30" ht="12" customHeight="1">
      <c r="N2680" s="119" t="s">
        <v>26</v>
      </c>
      <c r="O2680" s="120" t="s">
        <v>1696</v>
      </c>
      <c r="P2680" s="122">
        <v>0</v>
      </c>
      <c r="Q2680" s="122">
        <v>0</v>
      </c>
      <c r="R2680" s="122">
        <v>0</v>
      </c>
      <c r="S2680" s="122">
        <v>0</v>
      </c>
      <c r="T2680" s="122">
        <v>0</v>
      </c>
      <c r="U2680" s="122">
        <v>320000026</v>
      </c>
      <c r="V2680" s="122">
        <v>335000026</v>
      </c>
      <c r="W2680" s="122">
        <v>345000026</v>
      </c>
      <c r="X2680" s="122">
        <v>365000026</v>
      </c>
      <c r="Y2680" s="122">
        <v>390000026</v>
      </c>
      <c r="Z2680" s="122">
        <v>410000026</v>
      </c>
      <c r="AA2680" s="122">
        <v>0</v>
      </c>
      <c r="AB2680" s="122">
        <v>0</v>
      </c>
      <c r="AC2680" s="122">
        <v>0</v>
      </c>
      <c r="AD2680" s="121"/>
    </row>
    <row r="2681" spans="14:30" ht="12" customHeight="1">
      <c r="N2681" s="119" t="s">
        <v>26</v>
      </c>
      <c r="O2681" s="120" t="s">
        <v>2353</v>
      </c>
      <c r="P2681" s="122">
        <v>0</v>
      </c>
      <c r="Q2681" s="122">
        <v>0</v>
      </c>
      <c r="R2681" s="122">
        <v>0</v>
      </c>
      <c r="S2681" s="122">
        <v>0</v>
      </c>
      <c r="T2681" s="122">
        <v>0</v>
      </c>
      <c r="U2681" s="122">
        <v>0</v>
      </c>
      <c r="V2681" s="122">
        <v>0</v>
      </c>
      <c r="W2681" s="122">
        <v>0</v>
      </c>
      <c r="X2681" s="122">
        <v>0</v>
      </c>
      <c r="Y2681" s="122">
        <v>0</v>
      </c>
      <c r="Z2681" s="122">
        <v>340000026</v>
      </c>
      <c r="AA2681" s="122">
        <v>345000026</v>
      </c>
      <c r="AB2681" s="122">
        <v>405000026</v>
      </c>
      <c r="AC2681" s="122">
        <v>0</v>
      </c>
      <c r="AD2681" s="121"/>
    </row>
    <row r="2682" spans="14:30" ht="12" customHeight="1">
      <c r="N2682" s="119" t="s">
        <v>26</v>
      </c>
      <c r="O2682" s="120" t="s">
        <v>2354</v>
      </c>
      <c r="P2682" s="122">
        <v>0</v>
      </c>
      <c r="Q2682" s="122">
        <v>0</v>
      </c>
      <c r="R2682" s="122">
        <v>0</v>
      </c>
      <c r="S2682" s="122">
        <v>0</v>
      </c>
      <c r="T2682" s="122">
        <v>0</v>
      </c>
      <c r="U2682" s="122">
        <v>0</v>
      </c>
      <c r="V2682" s="122">
        <v>0</v>
      </c>
      <c r="W2682" s="122">
        <v>0</v>
      </c>
      <c r="X2682" s="122">
        <v>0</v>
      </c>
      <c r="Y2682" s="122">
        <v>0</v>
      </c>
      <c r="Z2682" s="122">
        <v>0</v>
      </c>
      <c r="AA2682" s="122">
        <v>335000026</v>
      </c>
      <c r="AB2682" s="122">
        <v>375000026</v>
      </c>
      <c r="AC2682" s="122">
        <v>0</v>
      </c>
      <c r="AD2682" s="121"/>
    </row>
    <row r="2683" spans="14:30" ht="12" customHeight="1">
      <c r="N2683" s="119" t="s">
        <v>26</v>
      </c>
      <c r="O2683" s="120" t="s">
        <v>2854</v>
      </c>
      <c r="P2683" s="122">
        <v>0</v>
      </c>
      <c r="Q2683" s="122">
        <v>0</v>
      </c>
      <c r="R2683" s="122">
        <v>0</v>
      </c>
      <c r="S2683" s="122">
        <v>0</v>
      </c>
      <c r="T2683" s="122">
        <v>0</v>
      </c>
      <c r="U2683" s="122">
        <v>0</v>
      </c>
      <c r="V2683" s="122">
        <v>0</v>
      </c>
      <c r="W2683" s="122">
        <v>0</v>
      </c>
      <c r="X2683" s="122">
        <v>0</v>
      </c>
      <c r="Y2683" s="122">
        <v>0</v>
      </c>
      <c r="Z2683" s="122">
        <v>305000026</v>
      </c>
      <c r="AA2683" s="122">
        <v>375000026</v>
      </c>
      <c r="AB2683" s="122">
        <v>405000026</v>
      </c>
      <c r="AC2683" s="122">
        <v>0</v>
      </c>
      <c r="AD2683" s="121"/>
    </row>
    <row r="2684" spans="14:30" ht="12" customHeight="1">
      <c r="N2684" s="119" t="s">
        <v>26</v>
      </c>
      <c r="O2684" s="120" t="s">
        <v>2811</v>
      </c>
      <c r="P2684" s="122">
        <v>0</v>
      </c>
      <c r="Q2684" s="122">
        <v>0</v>
      </c>
      <c r="R2684" s="122">
        <v>0</v>
      </c>
      <c r="S2684" s="122">
        <v>0</v>
      </c>
      <c r="T2684" s="122">
        <v>0</v>
      </c>
      <c r="U2684" s="122">
        <v>0</v>
      </c>
      <c r="V2684" s="122">
        <v>0</v>
      </c>
      <c r="W2684" s="122">
        <v>0</v>
      </c>
      <c r="X2684" s="122">
        <v>0</v>
      </c>
      <c r="Y2684" s="122">
        <v>0</v>
      </c>
      <c r="Z2684" s="122">
        <v>305000026</v>
      </c>
      <c r="AA2684" s="122">
        <v>375000026</v>
      </c>
      <c r="AB2684" s="122">
        <v>395500026</v>
      </c>
      <c r="AC2684" s="122">
        <v>405000026</v>
      </c>
      <c r="AD2684" s="121"/>
    </row>
    <row r="2685" spans="14:30" ht="12" customHeight="1">
      <c r="N2685" s="119" t="s">
        <v>26</v>
      </c>
      <c r="O2685" s="120" t="s">
        <v>2240</v>
      </c>
      <c r="P2685" s="122">
        <v>0</v>
      </c>
      <c r="Q2685" s="122">
        <v>0</v>
      </c>
      <c r="R2685" s="122">
        <v>0</v>
      </c>
      <c r="S2685" s="122">
        <v>0</v>
      </c>
      <c r="T2685" s="122">
        <v>0</v>
      </c>
      <c r="U2685" s="122">
        <v>0</v>
      </c>
      <c r="V2685" s="122">
        <v>0</v>
      </c>
      <c r="W2685" s="122">
        <v>0</v>
      </c>
      <c r="X2685" s="122">
        <v>0</v>
      </c>
      <c r="Y2685" s="122">
        <v>0</v>
      </c>
      <c r="Z2685" s="122">
        <v>305000026</v>
      </c>
      <c r="AA2685" s="122">
        <v>375000026</v>
      </c>
      <c r="AB2685" s="122">
        <v>395000026</v>
      </c>
      <c r="AC2685" s="122">
        <v>405000026</v>
      </c>
      <c r="AD2685" s="121"/>
    </row>
    <row r="2686" spans="14:30" ht="12" customHeight="1">
      <c r="N2686" s="119" t="s">
        <v>26</v>
      </c>
      <c r="O2686" s="120" t="s">
        <v>2355</v>
      </c>
      <c r="P2686" s="122">
        <v>0</v>
      </c>
      <c r="Q2686" s="122">
        <v>0</v>
      </c>
      <c r="R2686" s="122">
        <v>0</v>
      </c>
      <c r="S2686" s="122">
        <v>0</v>
      </c>
      <c r="T2686" s="122">
        <v>0</v>
      </c>
      <c r="U2686" s="122">
        <v>0</v>
      </c>
      <c r="V2686" s="122">
        <v>0</v>
      </c>
      <c r="W2686" s="122">
        <v>0</v>
      </c>
      <c r="X2686" s="122">
        <v>0</v>
      </c>
      <c r="Y2686" s="122">
        <v>0</v>
      </c>
      <c r="Z2686" s="122">
        <v>325000026</v>
      </c>
      <c r="AA2686" s="122">
        <v>375000026</v>
      </c>
      <c r="AB2686" s="122">
        <v>425000026</v>
      </c>
      <c r="AC2686" s="122">
        <v>0</v>
      </c>
      <c r="AD2686" s="121"/>
    </row>
    <row r="2687" spans="14:30" ht="12" customHeight="1">
      <c r="N2687" s="119" t="s">
        <v>26</v>
      </c>
      <c r="O2687" s="120" t="s">
        <v>3421</v>
      </c>
      <c r="P2687" s="121"/>
      <c r="Q2687" s="121"/>
      <c r="R2687" s="121"/>
      <c r="S2687" s="121"/>
      <c r="T2687" s="121"/>
      <c r="U2687" s="121"/>
      <c r="V2687" s="121"/>
      <c r="W2687" s="121"/>
      <c r="X2687" s="121"/>
      <c r="Y2687" s="121"/>
      <c r="Z2687" s="121"/>
      <c r="AA2687" s="121"/>
      <c r="AB2687" s="122">
        <v>460000026</v>
      </c>
      <c r="AC2687" s="121"/>
      <c r="AD2687" s="121"/>
    </row>
    <row r="2688" spans="14:30" ht="12" customHeight="1">
      <c r="N2688" s="119" t="s">
        <v>26</v>
      </c>
      <c r="O2688" s="120" t="s">
        <v>2674</v>
      </c>
      <c r="P2688" s="122">
        <v>0</v>
      </c>
      <c r="Q2688" s="122">
        <v>0</v>
      </c>
      <c r="R2688" s="122">
        <v>0</v>
      </c>
      <c r="S2688" s="122">
        <v>0</v>
      </c>
      <c r="T2688" s="122">
        <v>0</v>
      </c>
      <c r="U2688" s="122">
        <v>0</v>
      </c>
      <c r="V2688" s="122">
        <v>0</v>
      </c>
      <c r="W2688" s="122">
        <v>0</v>
      </c>
      <c r="X2688" s="122">
        <v>0</v>
      </c>
      <c r="Y2688" s="122">
        <v>0</v>
      </c>
      <c r="Z2688" s="122">
        <v>0</v>
      </c>
      <c r="AA2688" s="122">
        <v>525000026</v>
      </c>
      <c r="AB2688" s="122">
        <v>585000026</v>
      </c>
      <c r="AC2688" s="122">
        <v>0</v>
      </c>
      <c r="AD2688" s="121"/>
    </row>
    <row r="2689" spans="14:30" ht="12" customHeight="1">
      <c r="N2689" s="119" t="s">
        <v>26</v>
      </c>
      <c r="O2689" s="120" t="s">
        <v>2356</v>
      </c>
      <c r="P2689" s="122">
        <v>0</v>
      </c>
      <c r="Q2689" s="122">
        <v>0</v>
      </c>
      <c r="R2689" s="122">
        <v>0</v>
      </c>
      <c r="S2689" s="122">
        <v>0</v>
      </c>
      <c r="T2689" s="122">
        <v>0</v>
      </c>
      <c r="U2689" s="122">
        <v>0</v>
      </c>
      <c r="V2689" s="122">
        <v>0</v>
      </c>
      <c r="W2689" s="122">
        <v>0</v>
      </c>
      <c r="X2689" s="122">
        <v>0</v>
      </c>
      <c r="Y2689" s="122">
        <v>0</v>
      </c>
      <c r="Z2689" s="122">
        <v>350000026</v>
      </c>
      <c r="AA2689" s="122">
        <v>425000026</v>
      </c>
      <c r="AB2689" s="122">
        <v>490000026</v>
      </c>
      <c r="AC2689" s="122">
        <v>0</v>
      </c>
      <c r="AD2689" s="121"/>
    </row>
    <row r="2690" spans="14:30" ht="12" customHeight="1">
      <c r="N2690" s="119" t="s">
        <v>26</v>
      </c>
      <c r="O2690" s="120" t="s">
        <v>2793</v>
      </c>
      <c r="P2690" s="122">
        <v>0</v>
      </c>
      <c r="Q2690" s="122">
        <v>0</v>
      </c>
      <c r="R2690" s="122">
        <v>0</v>
      </c>
      <c r="S2690" s="122">
        <v>0</v>
      </c>
      <c r="T2690" s="122">
        <v>0</v>
      </c>
      <c r="U2690" s="122">
        <v>0</v>
      </c>
      <c r="V2690" s="122">
        <v>0</v>
      </c>
      <c r="W2690" s="122">
        <v>0</v>
      </c>
      <c r="X2690" s="122">
        <v>0</v>
      </c>
      <c r="Y2690" s="122">
        <v>0</v>
      </c>
      <c r="Z2690" s="122">
        <v>0</v>
      </c>
      <c r="AA2690" s="122">
        <v>420000026</v>
      </c>
      <c r="AB2690" s="122">
        <v>470000026</v>
      </c>
      <c r="AC2690" s="122">
        <v>0</v>
      </c>
      <c r="AD2690" s="121"/>
    </row>
    <row r="2691" spans="14:30" ht="12" customHeight="1">
      <c r="N2691" s="119" t="s">
        <v>26</v>
      </c>
      <c r="O2691" s="120" t="s">
        <v>2357</v>
      </c>
      <c r="P2691" s="122">
        <v>0</v>
      </c>
      <c r="Q2691" s="122">
        <v>0</v>
      </c>
      <c r="R2691" s="122">
        <v>0</v>
      </c>
      <c r="S2691" s="122">
        <v>0</v>
      </c>
      <c r="T2691" s="122">
        <v>0</v>
      </c>
      <c r="U2691" s="122">
        <v>0</v>
      </c>
      <c r="V2691" s="122">
        <v>0</v>
      </c>
      <c r="W2691" s="122">
        <v>0</v>
      </c>
      <c r="X2691" s="122">
        <v>0</v>
      </c>
      <c r="Y2691" s="122">
        <v>0</v>
      </c>
      <c r="Z2691" s="122">
        <v>375000026</v>
      </c>
      <c r="AA2691" s="122">
        <v>395000026</v>
      </c>
      <c r="AB2691" s="122">
        <v>425000026</v>
      </c>
      <c r="AC2691" s="122">
        <v>465000026</v>
      </c>
      <c r="AD2691" s="121"/>
    </row>
    <row r="2692" spans="14:30" ht="12" customHeight="1">
      <c r="N2692" s="119" t="s">
        <v>26</v>
      </c>
      <c r="O2692" s="120" t="s">
        <v>2358</v>
      </c>
      <c r="P2692" s="122">
        <v>0</v>
      </c>
      <c r="Q2692" s="122">
        <v>0</v>
      </c>
      <c r="R2692" s="122">
        <v>0</v>
      </c>
      <c r="S2692" s="122">
        <v>0</v>
      </c>
      <c r="T2692" s="122">
        <v>0</v>
      </c>
      <c r="U2692" s="122">
        <v>0</v>
      </c>
      <c r="V2692" s="122">
        <v>0</v>
      </c>
      <c r="W2692" s="122">
        <v>0</v>
      </c>
      <c r="X2692" s="122">
        <v>0</v>
      </c>
      <c r="Y2692" s="122">
        <v>0</v>
      </c>
      <c r="Z2692" s="122">
        <v>385000026</v>
      </c>
      <c r="AA2692" s="122">
        <v>400000026</v>
      </c>
      <c r="AB2692" s="122">
        <v>430000026</v>
      </c>
      <c r="AC2692" s="122">
        <v>450000026</v>
      </c>
      <c r="AD2692" s="121"/>
    </row>
    <row r="2693" spans="14:30" ht="12" customHeight="1">
      <c r="N2693" s="119" t="s">
        <v>26</v>
      </c>
      <c r="O2693" s="120" t="s">
        <v>2711</v>
      </c>
      <c r="P2693" s="122">
        <v>0</v>
      </c>
      <c r="Q2693" s="122">
        <v>0</v>
      </c>
      <c r="R2693" s="122">
        <v>0</v>
      </c>
      <c r="S2693" s="122">
        <v>0</v>
      </c>
      <c r="T2693" s="122">
        <v>0</v>
      </c>
      <c r="U2693" s="122">
        <v>0</v>
      </c>
      <c r="V2693" s="122">
        <v>0</v>
      </c>
      <c r="W2693" s="122">
        <v>0</v>
      </c>
      <c r="X2693" s="122">
        <v>0</v>
      </c>
      <c r="Y2693" s="122">
        <v>0</v>
      </c>
      <c r="Z2693" s="122">
        <v>0</v>
      </c>
      <c r="AA2693" s="122">
        <v>450000026</v>
      </c>
      <c r="AB2693" s="122">
        <v>490000026</v>
      </c>
      <c r="AC2693" s="122">
        <v>525000026</v>
      </c>
      <c r="AD2693" s="121"/>
    </row>
    <row r="2694" spans="14:30" ht="12" customHeight="1">
      <c r="N2694" s="119" t="s">
        <v>26</v>
      </c>
      <c r="O2694" s="120" t="s">
        <v>2648</v>
      </c>
      <c r="P2694" s="122">
        <v>0</v>
      </c>
      <c r="Q2694" s="122">
        <v>0</v>
      </c>
      <c r="R2694" s="122">
        <v>0</v>
      </c>
      <c r="S2694" s="122">
        <v>0</v>
      </c>
      <c r="T2694" s="122">
        <v>0</v>
      </c>
      <c r="U2694" s="122">
        <v>0</v>
      </c>
      <c r="V2694" s="122">
        <v>0</v>
      </c>
      <c r="W2694" s="122">
        <v>0</v>
      </c>
      <c r="X2694" s="122">
        <v>0</v>
      </c>
      <c r="Y2694" s="122">
        <v>0</v>
      </c>
      <c r="Z2694" s="122">
        <v>430000026</v>
      </c>
      <c r="AA2694" s="122">
        <v>450000026</v>
      </c>
      <c r="AB2694" s="122">
        <v>475000026</v>
      </c>
      <c r="AC2694" s="122">
        <v>0</v>
      </c>
      <c r="AD2694" s="121"/>
    </row>
    <row r="2695" spans="14:30" ht="12" customHeight="1">
      <c r="N2695" s="119" t="s">
        <v>26</v>
      </c>
      <c r="O2695" s="120" t="s">
        <v>2735</v>
      </c>
      <c r="P2695" s="122">
        <v>170000026</v>
      </c>
      <c r="Q2695" s="122">
        <v>180000026</v>
      </c>
      <c r="R2695" s="122">
        <v>190000026</v>
      </c>
      <c r="S2695" s="122">
        <v>195000026</v>
      </c>
      <c r="T2695" s="122">
        <v>210000026</v>
      </c>
      <c r="U2695" s="122">
        <v>220000026</v>
      </c>
      <c r="V2695" s="122">
        <v>235000026</v>
      </c>
      <c r="W2695" s="122">
        <v>245000026</v>
      </c>
      <c r="X2695" s="122">
        <v>265000026</v>
      </c>
      <c r="Y2695" s="122">
        <v>295000026</v>
      </c>
      <c r="Z2695" s="122">
        <v>310000026</v>
      </c>
      <c r="AA2695" s="122">
        <v>0</v>
      </c>
      <c r="AB2695" s="122">
        <v>0</v>
      </c>
      <c r="AC2695" s="122">
        <v>0</v>
      </c>
      <c r="AD2695" s="121"/>
    </row>
    <row r="2696" spans="14:30" ht="12" customHeight="1">
      <c r="N2696" s="119" t="s">
        <v>26</v>
      </c>
      <c r="O2696" s="120" t="s">
        <v>2046</v>
      </c>
      <c r="P2696" s="122">
        <v>0</v>
      </c>
      <c r="Q2696" s="122">
        <v>180000026</v>
      </c>
      <c r="R2696" s="122">
        <v>195000026</v>
      </c>
      <c r="S2696" s="122">
        <v>220000026</v>
      </c>
      <c r="T2696" s="122">
        <v>250000026</v>
      </c>
      <c r="U2696" s="122">
        <v>270000026</v>
      </c>
      <c r="V2696" s="122">
        <v>285000026</v>
      </c>
      <c r="W2696" s="122">
        <v>295000026</v>
      </c>
      <c r="X2696" s="122">
        <v>305000026</v>
      </c>
      <c r="Y2696" s="122">
        <v>330000026</v>
      </c>
      <c r="Z2696" s="122">
        <v>340000026</v>
      </c>
      <c r="AA2696" s="122">
        <v>350000026</v>
      </c>
      <c r="AB2696" s="122">
        <v>370000026</v>
      </c>
      <c r="AC2696" s="122">
        <v>405000026</v>
      </c>
      <c r="AD2696" s="121"/>
    </row>
    <row r="2697" spans="14:30" ht="12" customHeight="1">
      <c r="N2697" s="119" t="s">
        <v>26</v>
      </c>
      <c r="O2697" s="120" t="s">
        <v>1565</v>
      </c>
      <c r="P2697" s="122">
        <v>0</v>
      </c>
      <c r="Q2697" s="122">
        <v>155000026</v>
      </c>
      <c r="R2697" s="122">
        <v>0</v>
      </c>
      <c r="S2697" s="122">
        <v>0</v>
      </c>
      <c r="T2697" s="122">
        <v>245000026</v>
      </c>
      <c r="U2697" s="122">
        <v>250000026</v>
      </c>
      <c r="V2697" s="122">
        <v>255000026</v>
      </c>
      <c r="W2697" s="122">
        <v>260000026</v>
      </c>
      <c r="X2697" s="122">
        <v>265000026</v>
      </c>
      <c r="Y2697" s="122">
        <v>270000026</v>
      </c>
      <c r="Z2697" s="122">
        <v>275000026</v>
      </c>
      <c r="AA2697" s="122">
        <v>290000026</v>
      </c>
      <c r="AB2697" s="122">
        <v>310000026</v>
      </c>
      <c r="AC2697" s="122">
        <v>320000026</v>
      </c>
      <c r="AD2697" s="121"/>
    </row>
    <row r="2698" spans="14:30" ht="12" customHeight="1">
      <c r="N2698" s="119" t="s">
        <v>26</v>
      </c>
      <c r="O2698" s="120" t="s">
        <v>1655</v>
      </c>
      <c r="P2698" s="122">
        <v>0</v>
      </c>
      <c r="Q2698" s="122">
        <v>130000026</v>
      </c>
      <c r="R2698" s="122">
        <v>145000026</v>
      </c>
      <c r="S2698" s="122">
        <v>165000026</v>
      </c>
      <c r="T2698" s="122">
        <v>185000026</v>
      </c>
      <c r="U2698" s="122">
        <v>215000026</v>
      </c>
      <c r="V2698" s="122">
        <v>240000026</v>
      </c>
      <c r="W2698" s="122">
        <v>250000026</v>
      </c>
      <c r="X2698" s="122">
        <v>260000026</v>
      </c>
      <c r="Y2698" s="122">
        <v>270000026</v>
      </c>
      <c r="Z2698" s="122">
        <v>275000026</v>
      </c>
      <c r="AA2698" s="122">
        <v>0</v>
      </c>
      <c r="AB2698" s="122">
        <v>0</v>
      </c>
      <c r="AC2698" s="122">
        <v>0</v>
      </c>
      <c r="AD2698" s="121"/>
    </row>
    <row r="2699" spans="14:30" ht="12" customHeight="1">
      <c r="N2699" s="119" t="s">
        <v>26</v>
      </c>
      <c r="O2699" s="120" t="s">
        <v>1669</v>
      </c>
      <c r="P2699" s="122">
        <v>0</v>
      </c>
      <c r="Q2699" s="122">
        <v>0</v>
      </c>
      <c r="R2699" s="122">
        <v>0</v>
      </c>
      <c r="S2699" s="122">
        <v>185000026</v>
      </c>
      <c r="T2699" s="122">
        <v>200000026</v>
      </c>
      <c r="U2699" s="122">
        <v>220000026</v>
      </c>
      <c r="V2699" s="122">
        <v>230000026</v>
      </c>
      <c r="W2699" s="122">
        <v>240000026</v>
      </c>
      <c r="X2699" s="122">
        <v>265000026</v>
      </c>
      <c r="Y2699" s="122">
        <v>280000026</v>
      </c>
      <c r="Z2699" s="122">
        <v>300000026</v>
      </c>
      <c r="AA2699" s="122">
        <v>325000026</v>
      </c>
      <c r="AB2699" s="122">
        <v>0</v>
      </c>
      <c r="AC2699" s="122">
        <v>0</v>
      </c>
      <c r="AD2699" s="121"/>
    </row>
    <row r="2700" spans="14:30" ht="12" customHeight="1">
      <c r="N2700" s="119" t="s">
        <v>26</v>
      </c>
      <c r="O2700" s="120" t="s">
        <v>2359</v>
      </c>
      <c r="P2700" s="122">
        <v>0</v>
      </c>
      <c r="Q2700" s="122">
        <v>0</v>
      </c>
      <c r="R2700" s="122">
        <v>0</v>
      </c>
      <c r="S2700" s="122">
        <v>0</v>
      </c>
      <c r="T2700" s="122">
        <v>0</v>
      </c>
      <c r="U2700" s="122">
        <v>0</v>
      </c>
      <c r="V2700" s="122">
        <v>0</v>
      </c>
      <c r="W2700" s="122">
        <v>0</v>
      </c>
      <c r="X2700" s="122">
        <v>0</v>
      </c>
      <c r="Y2700" s="122">
        <v>0</v>
      </c>
      <c r="Z2700" s="122">
        <v>0</v>
      </c>
      <c r="AA2700" s="122">
        <v>345000026</v>
      </c>
      <c r="AB2700" s="122">
        <v>390000026</v>
      </c>
      <c r="AC2700" s="122">
        <v>0</v>
      </c>
      <c r="AD2700" s="121"/>
    </row>
    <row r="2701" spans="14:30" ht="12" customHeight="1">
      <c r="N2701" s="119" t="s">
        <v>26</v>
      </c>
      <c r="O2701" s="120" t="s">
        <v>2360</v>
      </c>
      <c r="P2701" s="122">
        <v>0</v>
      </c>
      <c r="Q2701" s="122">
        <v>0</v>
      </c>
      <c r="R2701" s="122">
        <v>0</v>
      </c>
      <c r="S2701" s="122">
        <v>0</v>
      </c>
      <c r="T2701" s="122">
        <v>0</v>
      </c>
      <c r="U2701" s="122">
        <v>0</v>
      </c>
      <c r="V2701" s="122">
        <v>0</v>
      </c>
      <c r="W2701" s="122">
        <v>0</v>
      </c>
      <c r="X2701" s="122">
        <v>0</v>
      </c>
      <c r="Y2701" s="122">
        <v>0</v>
      </c>
      <c r="Z2701" s="122">
        <v>305000026</v>
      </c>
      <c r="AA2701" s="122">
        <v>375000026</v>
      </c>
      <c r="AB2701" s="122">
        <v>405000026</v>
      </c>
      <c r="AC2701" s="122">
        <v>0</v>
      </c>
      <c r="AD2701" s="121"/>
    </row>
    <row r="2702" spans="14:30" ht="12" customHeight="1">
      <c r="N2702" s="119" t="s">
        <v>26</v>
      </c>
      <c r="O2702" s="120" t="s">
        <v>2241</v>
      </c>
      <c r="P2702" s="122">
        <v>0</v>
      </c>
      <c r="Q2702" s="122">
        <v>0</v>
      </c>
      <c r="R2702" s="122">
        <v>0</v>
      </c>
      <c r="S2702" s="122">
        <v>0</v>
      </c>
      <c r="T2702" s="122">
        <v>0</v>
      </c>
      <c r="U2702" s="122">
        <v>0</v>
      </c>
      <c r="V2702" s="122">
        <v>0</v>
      </c>
      <c r="W2702" s="122">
        <v>0</v>
      </c>
      <c r="X2702" s="122">
        <v>0</v>
      </c>
      <c r="Y2702" s="122">
        <v>0</v>
      </c>
      <c r="Z2702" s="122">
        <v>350000026</v>
      </c>
      <c r="AA2702" s="122">
        <v>420000026</v>
      </c>
      <c r="AB2702" s="122">
        <v>470000026</v>
      </c>
      <c r="AC2702" s="122">
        <v>0</v>
      </c>
      <c r="AD2702" s="121"/>
    </row>
    <row r="2703" spans="14:30" ht="12" customHeight="1">
      <c r="N2703" s="119" t="s">
        <v>26</v>
      </c>
      <c r="O2703" s="120" t="s">
        <v>2705</v>
      </c>
      <c r="P2703" s="122">
        <v>0</v>
      </c>
      <c r="Q2703" s="122">
        <v>0</v>
      </c>
      <c r="R2703" s="122">
        <v>0</v>
      </c>
      <c r="S2703" s="122">
        <v>0</v>
      </c>
      <c r="T2703" s="122">
        <v>0</v>
      </c>
      <c r="U2703" s="122">
        <v>0</v>
      </c>
      <c r="V2703" s="122">
        <v>0</v>
      </c>
      <c r="W2703" s="122">
        <v>0</v>
      </c>
      <c r="X2703" s="122">
        <v>0</v>
      </c>
      <c r="Y2703" s="122">
        <v>0</v>
      </c>
      <c r="Z2703" s="122">
        <v>350000026</v>
      </c>
      <c r="AA2703" s="122">
        <v>380000026</v>
      </c>
      <c r="AB2703" s="122">
        <v>400000026</v>
      </c>
      <c r="AC2703" s="122">
        <v>450000026</v>
      </c>
      <c r="AD2703" s="121"/>
    </row>
    <row r="2704" spans="14:30" ht="12" customHeight="1">
      <c r="N2704" s="119" t="s">
        <v>26</v>
      </c>
      <c r="O2704" s="120" t="s">
        <v>2706</v>
      </c>
      <c r="P2704" s="122">
        <v>0</v>
      </c>
      <c r="Q2704" s="122">
        <v>0</v>
      </c>
      <c r="R2704" s="122">
        <v>0</v>
      </c>
      <c r="S2704" s="122">
        <v>0</v>
      </c>
      <c r="T2704" s="122">
        <v>0</v>
      </c>
      <c r="U2704" s="122">
        <v>0</v>
      </c>
      <c r="V2704" s="122">
        <v>0</v>
      </c>
      <c r="W2704" s="122">
        <v>0</v>
      </c>
      <c r="X2704" s="122">
        <v>0</v>
      </c>
      <c r="Y2704" s="122">
        <v>0</v>
      </c>
      <c r="Z2704" s="122">
        <v>485000026</v>
      </c>
      <c r="AA2704" s="122">
        <v>505000026</v>
      </c>
      <c r="AB2704" s="122">
        <v>545000026</v>
      </c>
      <c r="AC2704" s="122">
        <v>0</v>
      </c>
      <c r="AD2704" s="121"/>
    </row>
    <row r="2705" spans="14:30" ht="12" customHeight="1">
      <c r="N2705" s="119" t="s">
        <v>26</v>
      </c>
      <c r="O2705" s="120" t="s">
        <v>2649</v>
      </c>
      <c r="P2705" s="122">
        <v>0</v>
      </c>
      <c r="Q2705" s="122">
        <v>0</v>
      </c>
      <c r="R2705" s="122">
        <v>0</v>
      </c>
      <c r="S2705" s="122">
        <v>0</v>
      </c>
      <c r="T2705" s="122">
        <v>0</v>
      </c>
      <c r="U2705" s="122">
        <v>0</v>
      </c>
      <c r="V2705" s="122">
        <v>0</v>
      </c>
      <c r="W2705" s="122">
        <v>0</v>
      </c>
      <c r="X2705" s="122">
        <v>0</v>
      </c>
      <c r="Y2705" s="122">
        <v>0</v>
      </c>
      <c r="Z2705" s="122">
        <v>0</v>
      </c>
      <c r="AA2705" s="122">
        <v>525000026</v>
      </c>
      <c r="AB2705" s="122">
        <v>585000026</v>
      </c>
      <c r="AC2705" s="122">
        <v>0</v>
      </c>
      <c r="AD2705" s="121"/>
    </row>
    <row r="2706" spans="14:30" ht="12" customHeight="1">
      <c r="N2706" s="119" t="s">
        <v>26</v>
      </c>
      <c r="O2706" s="120" t="s">
        <v>665</v>
      </c>
      <c r="P2706" s="122">
        <v>720000026</v>
      </c>
      <c r="Q2706" s="122">
        <v>805000026</v>
      </c>
      <c r="R2706" s="122">
        <v>865000026</v>
      </c>
      <c r="S2706" s="122">
        <v>1050000026</v>
      </c>
      <c r="T2706" s="122">
        <v>1150000026</v>
      </c>
      <c r="U2706" s="122">
        <v>1200000026</v>
      </c>
      <c r="V2706" s="122">
        <v>1250000026</v>
      </c>
      <c r="W2706" s="122">
        <v>0</v>
      </c>
      <c r="X2706" s="122">
        <v>0</v>
      </c>
      <c r="Y2706" s="122">
        <v>0</v>
      </c>
      <c r="Z2706" s="122">
        <v>0</v>
      </c>
      <c r="AA2706" s="122">
        <v>0</v>
      </c>
      <c r="AB2706" s="122">
        <v>0</v>
      </c>
      <c r="AC2706" s="122">
        <v>0</v>
      </c>
      <c r="AD2706" s="121"/>
    </row>
    <row r="2707" spans="14:30" ht="12" customHeight="1">
      <c r="N2707" s="119" t="s">
        <v>26</v>
      </c>
      <c r="O2707" s="120" t="s">
        <v>1590</v>
      </c>
      <c r="P2707" s="122">
        <v>935000026</v>
      </c>
      <c r="Q2707" s="122">
        <v>1055000026</v>
      </c>
      <c r="R2707" s="122">
        <v>1175000026</v>
      </c>
      <c r="S2707" s="122">
        <v>1245000026</v>
      </c>
      <c r="T2707" s="122">
        <v>1295000026</v>
      </c>
      <c r="U2707" s="122">
        <v>1325000026</v>
      </c>
      <c r="V2707" s="122">
        <v>0</v>
      </c>
      <c r="W2707" s="122">
        <v>0</v>
      </c>
      <c r="X2707" s="122">
        <v>0</v>
      </c>
      <c r="Y2707" s="122">
        <v>0</v>
      </c>
      <c r="Z2707" s="122">
        <v>0</v>
      </c>
      <c r="AA2707" s="122">
        <v>0</v>
      </c>
      <c r="AB2707" s="122">
        <v>0</v>
      </c>
      <c r="AC2707" s="122">
        <v>0</v>
      </c>
      <c r="AD2707" s="121"/>
    </row>
    <row r="2708" spans="14:30" ht="12" customHeight="1">
      <c r="N2708" s="119" t="s">
        <v>26</v>
      </c>
      <c r="O2708" s="120" t="s">
        <v>112</v>
      </c>
      <c r="P2708" s="122">
        <v>875000026</v>
      </c>
      <c r="Q2708" s="122">
        <v>0</v>
      </c>
      <c r="R2708" s="122">
        <v>0</v>
      </c>
      <c r="S2708" s="122">
        <v>0</v>
      </c>
      <c r="T2708" s="122">
        <v>0</v>
      </c>
      <c r="U2708" s="122">
        <v>1205000026</v>
      </c>
      <c r="V2708" s="122">
        <v>0</v>
      </c>
      <c r="W2708" s="122">
        <v>0</v>
      </c>
      <c r="X2708" s="122">
        <v>0</v>
      </c>
      <c r="Y2708" s="122">
        <v>0</v>
      </c>
      <c r="Z2708" s="122">
        <v>0</v>
      </c>
      <c r="AA2708" s="122">
        <v>0</v>
      </c>
      <c r="AB2708" s="122">
        <v>0</v>
      </c>
      <c r="AC2708" s="122">
        <v>0</v>
      </c>
      <c r="AD2708" s="121"/>
    </row>
    <row r="2709" spans="14:30" ht="12" customHeight="1">
      <c r="N2709" s="119" t="s">
        <v>26</v>
      </c>
      <c r="O2709" s="120" t="s">
        <v>844</v>
      </c>
      <c r="P2709" s="122">
        <v>800000026</v>
      </c>
      <c r="Q2709" s="122">
        <v>0</v>
      </c>
      <c r="R2709" s="122">
        <v>895000026</v>
      </c>
      <c r="S2709" s="122">
        <v>0</v>
      </c>
      <c r="T2709" s="122">
        <v>0</v>
      </c>
      <c r="U2709" s="122">
        <v>1205000026</v>
      </c>
      <c r="V2709" s="122">
        <v>0</v>
      </c>
      <c r="W2709" s="122">
        <v>0</v>
      </c>
      <c r="X2709" s="122">
        <v>0</v>
      </c>
      <c r="Y2709" s="122">
        <v>0</v>
      </c>
      <c r="Z2709" s="122">
        <v>0</v>
      </c>
      <c r="AA2709" s="122">
        <v>0</v>
      </c>
      <c r="AB2709" s="122">
        <v>0</v>
      </c>
      <c r="AC2709" s="122">
        <v>0</v>
      </c>
      <c r="AD2709" s="121"/>
    </row>
    <row r="2710" spans="14:30" ht="12" customHeight="1">
      <c r="N2710" s="119" t="s">
        <v>26</v>
      </c>
      <c r="O2710" s="120" t="s">
        <v>1566</v>
      </c>
      <c r="P2710" s="122">
        <v>0</v>
      </c>
      <c r="Q2710" s="122">
        <v>0</v>
      </c>
      <c r="R2710" s="122">
        <v>0</v>
      </c>
      <c r="S2710" s="122">
        <v>0</v>
      </c>
      <c r="T2710" s="122">
        <v>0</v>
      </c>
      <c r="U2710" s="122">
        <v>1305000026</v>
      </c>
      <c r="V2710" s="122">
        <v>0</v>
      </c>
      <c r="W2710" s="122">
        <v>0</v>
      </c>
      <c r="X2710" s="122">
        <v>0</v>
      </c>
      <c r="Y2710" s="122">
        <v>0</v>
      </c>
      <c r="Z2710" s="122">
        <v>0</v>
      </c>
      <c r="AA2710" s="122">
        <v>0</v>
      </c>
      <c r="AB2710" s="122">
        <v>0</v>
      </c>
      <c r="AC2710" s="122">
        <v>0</v>
      </c>
      <c r="AD2710" s="121"/>
    </row>
    <row r="2711" spans="14:30" ht="12" customHeight="1">
      <c r="N2711" s="119" t="s">
        <v>26</v>
      </c>
      <c r="O2711" s="120" t="s">
        <v>2232</v>
      </c>
      <c r="P2711" s="122">
        <v>0</v>
      </c>
      <c r="Q2711" s="122">
        <v>0</v>
      </c>
      <c r="R2711" s="122">
        <v>0</v>
      </c>
      <c r="S2711" s="122">
        <v>0</v>
      </c>
      <c r="T2711" s="122">
        <v>0</v>
      </c>
      <c r="U2711" s="122">
        <v>0</v>
      </c>
      <c r="V2711" s="122">
        <v>0</v>
      </c>
      <c r="W2711" s="122">
        <v>0</v>
      </c>
      <c r="X2711" s="122">
        <v>0</v>
      </c>
      <c r="Y2711" s="122">
        <v>0</v>
      </c>
      <c r="Z2711" s="122">
        <v>1825000026</v>
      </c>
      <c r="AA2711" s="122">
        <v>2025000026</v>
      </c>
      <c r="AB2711" s="122">
        <v>2115000026</v>
      </c>
      <c r="AC2711" s="122">
        <v>0</v>
      </c>
      <c r="AD2711" s="121"/>
    </row>
    <row r="2712" spans="14:30" ht="12" customHeight="1">
      <c r="N2712" s="119" t="s">
        <v>26</v>
      </c>
      <c r="O2712" s="120" t="s">
        <v>2361</v>
      </c>
      <c r="P2712" s="122">
        <v>0</v>
      </c>
      <c r="Q2712" s="122">
        <v>0</v>
      </c>
      <c r="R2712" s="122">
        <v>0</v>
      </c>
      <c r="S2712" s="122">
        <v>0</v>
      </c>
      <c r="T2712" s="122">
        <v>0</v>
      </c>
      <c r="U2712" s="122">
        <v>0</v>
      </c>
      <c r="V2712" s="122">
        <v>0</v>
      </c>
      <c r="W2712" s="122">
        <v>0</v>
      </c>
      <c r="X2712" s="122">
        <v>0</v>
      </c>
      <c r="Y2712" s="122">
        <v>0</v>
      </c>
      <c r="Z2712" s="122">
        <v>1825000026</v>
      </c>
      <c r="AA2712" s="122">
        <v>2025000026</v>
      </c>
      <c r="AB2712" s="122">
        <v>2115000026</v>
      </c>
      <c r="AC2712" s="122">
        <v>0</v>
      </c>
      <c r="AD2712" s="121"/>
    </row>
    <row r="2713" spans="14:30" ht="12" customHeight="1">
      <c r="N2713" s="119" t="s">
        <v>26</v>
      </c>
      <c r="O2713" s="120" t="s">
        <v>2593</v>
      </c>
      <c r="P2713" s="122">
        <v>0</v>
      </c>
      <c r="Q2713" s="122">
        <v>0</v>
      </c>
      <c r="R2713" s="122">
        <v>0</v>
      </c>
      <c r="S2713" s="122">
        <v>0</v>
      </c>
      <c r="T2713" s="122">
        <v>0</v>
      </c>
      <c r="U2713" s="122">
        <v>1500000026</v>
      </c>
      <c r="V2713" s="122">
        <v>0</v>
      </c>
      <c r="W2713" s="122">
        <v>0</v>
      </c>
      <c r="X2713" s="122">
        <v>0</v>
      </c>
      <c r="Y2713" s="122">
        <v>0</v>
      </c>
      <c r="Z2713" s="122">
        <v>1825000026</v>
      </c>
      <c r="AA2713" s="122">
        <v>2025000026</v>
      </c>
      <c r="AB2713" s="122">
        <v>2115000026</v>
      </c>
      <c r="AC2713" s="122">
        <v>0</v>
      </c>
      <c r="AD2713" s="121"/>
    </row>
    <row r="2714" spans="14:30" ht="12" customHeight="1">
      <c r="N2714" s="119" t="s">
        <v>26</v>
      </c>
      <c r="O2714" s="120" t="s">
        <v>2594</v>
      </c>
      <c r="P2714" s="122">
        <v>0</v>
      </c>
      <c r="Q2714" s="122">
        <v>0</v>
      </c>
      <c r="R2714" s="122">
        <v>0</v>
      </c>
      <c r="S2714" s="122">
        <v>0</v>
      </c>
      <c r="T2714" s="122">
        <v>0</v>
      </c>
      <c r="U2714" s="122">
        <v>0</v>
      </c>
      <c r="V2714" s="122">
        <v>0</v>
      </c>
      <c r="W2714" s="122">
        <v>0</v>
      </c>
      <c r="X2714" s="122">
        <v>0</v>
      </c>
      <c r="Y2714" s="122">
        <v>0</v>
      </c>
      <c r="Z2714" s="122">
        <v>1825000026</v>
      </c>
      <c r="AA2714" s="122">
        <v>2025000026</v>
      </c>
      <c r="AB2714" s="122">
        <v>2115000026</v>
      </c>
      <c r="AC2714" s="122">
        <v>0</v>
      </c>
      <c r="AD2714" s="121"/>
    </row>
    <row r="2715" spans="14:30" ht="12" customHeight="1">
      <c r="N2715" s="119" t="s">
        <v>26</v>
      </c>
      <c r="O2715" s="120" t="s">
        <v>2233</v>
      </c>
      <c r="P2715" s="122">
        <v>0</v>
      </c>
      <c r="Q2715" s="122">
        <v>0</v>
      </c>
      <c r="R2715" s="122">
        <v>0</v>
      </c>
      <c r="S2715" s="122">
        <v>0</v>
      </c>
      <c r="T2715" s="122">
        <v>0</v>
      </c>
      <c r="U2715" s="122">
        <v>0</v>
      </c>
      <c r="V2715" s="122">
        <v>0</v>
      </c>
      <c r="W2715" s="122">
        <v>0</v>
      </c>
      <c r="X2715" s="122">
        <v>0</v>
      </c>
      <c r="Y2715" s="122">
        <v>0</v>
      </c>
      <c r="Z2715" s="122">
        <v>1975000026</v>
      </c>
      <c r="AA2715" s="122">
        <v>2225000026</v>
      </c>
      <c r="AB2715" s="122">
        <v>2305000026</v>
      </c>
      <c r="AC2715" s="122">
        <v>0</v>
      </c>
      <c r="AD2715" s="121"/>
    </row>
    <row r="2716" spans="14:30" ht="12" customHeight="1">
      <c r="N2716" s="119" t="s">
        <v>26</v>
      </c>
      <c r="O2716" s="120" t="s">
        <v>2030</v>
      </c>
      <c r="P2716" s="122">
        <v>0</v>
      </c>
      <c r="Q2716" s="122">
        <v>0</v>
      </c>
      <c r="R2716" s="122">
        <v>0</v>
      </c>
      <c r="S2716" s="122">
        <v>0</v>
      </c>
      <c r="T2716" s="122">
        <v>0</v>
      </c>
      <c r="U2716" s="122">
        <v>0</v>
      </c>
      <c r="V2716" s="122">
        <v>0</v>
      </c>
      <c r="W2716" s="122">
        <v>0</v>
      </c>
      <c r="X2716" s="122">
        <v>0</v>
      </c>
      <c r="Y2716" s="122">
        <v>0</v>
      </c>
      <c r="Z2716" s="122">
        <v>1825000026</v>
      </c>
      <c r="AA2716" s="122">
        <v>2025000026</v>
      </c>
      <c r="AB2716" s="122">
        <v>2115000026</v>
      </c>
      <c r="AC2716" s="122">
        <v>0</v>
      </c>
      <c r="AD2716" s="121"/>
    </row>
    <row r="2717" spans="14:30" ht="12" customHeight="1">
      <c r="N2717" s="119" t="s">
        <v>26</v>
      </c>
      <c r="O2717" s="120" t="s">
        <v>1786</v>
      </c>
      <c r="P2717" s="122">
        <v>900000026</v>
      </c>
      <c r="Q2717" s="122">
        <v>0</v>
      </c>
      <c r="R2717" s="122">
        <v>0</v>
      </c>
      <c r="S2717" s="122">
        <v>0</v>
      </c>
      <c r="T2717" s="122">
        <v>0</v>
      </c>
      <c r="U2717" s="122">
        <v>0</v>
      </c>
      <c r="V2717" s="122">
        <v>0</v>
      </c>
      <c r="W2717" s="122">
        <v>0</v>
      </c>
      <c r="X2717" s="122">
        <v>0</v>
      </c>
      <c r="Y2717" s="122">
        <v>0</v>
      </c>
      <c r="Z2717" s="122">
        <v>0</v>
      </c>
      <c r="AA2717" s="122">
        <v>0</v>
      </c>
      <c r="AB2717" s="122">
        <v>0</v>
      </c>
      <c r="AC2717" s="122">
        <v>0</v>
      </c>
      <c r="AD2717" s="121"/>
    </row>
    <row r="2718" spans="14:30" ht="12" customHeight="1">
      <c r="N2718" s="119" t="s">
        <v>26</v>
      </c>
      <c r="O2718" s="120" t="s">
        <v>2512</v>
      </c>
      <c r="P2718" s="122">
        <v>0</v>
      </c>
      <c r="Q2718" s="122">
        <v>0</v>
      </c>
      <c r="R2718" s="122">
        <v>0</v>
      </c>
      <c r="S2718" s="122">
        <v>0</v>
      </c>
      <c r="T2718" s="122">
        <v>0</v>
      </c>
      <c r="U2718" s="122">
        <v>1205000026</v>
      </c>
      <c r="V2718" s="122">
        <v>0</v>
      </c>
      <c r="W2718" s="122">
        <v>0</v>
      </c>
      <c r="X2718" s="122">
        <v>0</v>
      </c>
      <c r="Y2718" s="122">
        <v>0</v>
      </c>
      <c r="Z2718" s="122">
        <v>0</v>
      </c>
      <c r="AA2718" s="122">
        <v>0</v>
      </c>
      <c r="AB2718" s="122">
        <v>0</v>
      </c>
      <c r="AC2718" s="122">
        <v>0</v>
      </c>
      <c r="AD2718" s="121"/>
    </row>
    <row r="2719" spans="14:30" ht="12" customHeight="1">
      <c r="N2719" s="119" t="s">
        <v>26</v>
      </c>
      <c r="O2719" s="120" t="s">
        <v>2362</v>
      </c>
      <c r="P2719" s="122">
        <v>0</v>
      </c>
      <c r="Q2719" s="122">
        <v>0</v>
      </c>
      <c r="R2719" s="122">
        <v>0</v>
      </c>
      <c r="S2719" s="122">
        <v>0</v>
      </c>
      <c r="T2719" s="122">
        <v>0</v>
      </c>
      <c r="U2719" s="122">
        <v>0</v>
      </c>
      <c r="V2719" s="122">
        <v>0</v>
      </c>
      <c r="W2719" s="122">
        <v>0</v>
      </c>
      <c r="X2719" s="122">
        <v>0</v>
      </c>
      <c r="Y2719" s="122">
        <v>0</v>
      </c>
      <c r="Z2719" s="122">
        <v>1700000026</v>
      </c>
      <c r="AA2719" s="122">
        <v>1800000026</v>
      </c>
      <c r="AB2719" s="122">
        <v>0</v>
      </c>
      <c r="AC2719" s="122">
        <v>0</v>
      </c>
      <c r="AD2719" s="121"/>
    </row>
    <row r="2720" spans="14:30" ht="12" customHeight="1">
      <c r="N2720" s="119" t="s">
        <v>26</v>
      </c>
      <c r="O2720" s="120" t="s">
        <v>920</v>
      </c>
      <c r="P2720" s="122">
        <v>0</v>
      </c>
      <c r="Q2720" s="122">
        <v>1255000026</v>
      </c>
      <c r="R2720" s="122">
        <v>1325000026</v>
      </c>
      <c r="S2720" s="122">
        <v>1475000026</v>
      </c>
      <c r="T2720" s="122">
        <v>1595000026</v>
      </c>
      <c r="U2720" s="122">
        <v>0</v>
      </c>
      <c r="V2720" s="122">
        <v>0</v>
      </c>
      <c r="W2720" s="122">
        <v>0</v>
      </c>
      <c r="X2720" s="122">
        <v>0</v>
      </c>
      <c r="Y2720" s="122">
        <v>0</v>
      </c>
      <c r="Z2720" s="122">
        <v>0</v>
      </c>
      <c r="AA2720" s="122">
        <v>0</v>
      </c>
      <c r="AB2720" s="122">
        <v>0</v>
      </c>
      <c r="AC2720" s="122">
        <v>0</v>
      </c>
      <c r="AD2720" s="121"/>
    </row>
    <row r="2721" spans="14:30" ht="12" customHeight="1">
      <c r="N2721" s="119" t="s">
        <v>26</v>
      </c>
      <c r="O2721" s="120" t="s">
        <v>1603</v>
      </c>
      <c r="P2721" s="122">
        <v>475000026</v>
      </c>
      <c r="Q2721" s="122">
        <v>565000026</v>
      </c>
      <c r="R2721" s="122">
        <v>605000026</v>
      </c>
      <c r="S2721" s="122">
        <v>0</v>
      </c>
      <c r="T2721" s="122">
        <v>0</v>
      </c>
      <c r="U2721" s="122">
        <v>0</v>
      </c>
      <c r="V2721" s="122">
        <v>0</v>
      </c>
      <c r="W2721" s="122">
        <v>0</v>
      </c>
      <c r="X2721" s="122">
        <v>0</v>
      </c>
      <c r="Y2721" s="122">
        <v>0</v>
      </c>
      <c r="Z2721" s="122">
        <v>0</v>
      </c>
      <c r="AA2721" s="122">
        <v>0</v>
      </c>
      <c r="AB2721" s="122">
        <v>0</v>
      </c>
      <c r="AC2721" s="122">
        <v>0</v>
      </c>
      <c r="AD2721" s="121"/>
    </row>
    <row r="2722" spans="14:30" ht="12" customHeight="1">
      <c r="N2722" s="119" t="s">
        <v>26</v>
      </c>
      <c r="O2722" s="120" t="s">
        <v>1609</v>
      </c>
      <c r="P2722" s="122">
        <v>0</v>
      </c>
      <c r="Q2722" s="122">
        <v>0</v>
      </c>
      <c r="R2722" s="122">
        <v>925000026</v>
      </c>
      <c r="S2722" s="122">
        <v>1125000026</v>
      </c>
      <c r="T2722" s="122">
        <v>0</v>
      </c>
      <c r="U2722" s="122">
        <v>0</v>
      </c>
      <c r="V2722" s="122">
        <v>0</v>
      </c>
      <c r="W2722" s="122">
        <v>0</v>
      </c>
      <c r="X2722" s="122">
        <v>0</v>
      </c>
      <c r="Y2722" s="122">
        <v>0</v>
      </c>
      <c r="Z2722" s="122">
        <v>0</v>
      </c>
      <c r="AA2722" s="122">
        <v>0</v>
      </c>
      <c r="AB2722" s="122">
        <v>0</v>
      </c>
      <c r="AC2722" s="122">
        <v>0</v>
      </c>
      <c r="AD2722" s="121"/>
    </row>
    <row r="2723" spans="14:30" ht="12" customHeight="1">
      <c r="N2723" s="119" t="s">
        <v>26</v>
      </c>
      <c r="O2723" s="120" t="s">
        <v>2588</v>
      </c>
      <c r="P2723" s="122">
        <v>505000026</v>
      </c>
      <c r="Q2723" s="122">
        <v>525000026</v>
      </c>
      <c r="R2723" s="122">
        <v>565000026</v>
      </c>
      <c r="S2723" s="122">
        <v>585000026</v>
      </c>
      <c r="T2723" s="122">
        <v>625000026</v>
      </c>
      <c r="U2723" s="122">
        <v>685000026</v>
      </c>
      <c r="V2723" s="122">
        <v>0</v>
      </c>
      <c r="W2723" s="122">
        <v>0</v>
      </c>
      <c r="X2723" s="122">
        <v>0</v>
      </c>
      <c r="Y2723" s="122">
        <v>0</v>
      </c>
      <c r="Z2723" s="122">
        <v>0</v>
      </c>
      <c r="AA2723" s="122">
        <v>0</v>
      </c>
      <c r="AB2723" s="122">
        <v>1800000026</v>
      </c>
      <c r="AC2723" s="122">
        <v>0</v>
      </c>
      <c r="AD2723" s="121"/>
    </row>
    <row r="2724" spans="14:30" ht="12" customHeight="1">
      <c r="N2724" s="119" t="s">
        <v>26</v>
      </c>
      <c r="O2724" s="120" t="s">
        <v>1607</v>
      </c>
      <c r="P2724" s="122">
        <v>475000026</v>
      </c>
      <c r="Q2724" s="122">
        <v>505000026</v>
      </c>
      <c r="R2724" s="122">
        <v>545000026</v>
      </c>
      <c r="S2724" s="122">
        <v>595000026</v>
      </c>
      <c r="T2724" s="122">
        <v>605000026</v>
      </c>
      <c r="U2724" s="122">
        <v>670000026</v>
      </c>
      <c r="V2724" s="122">
        <v>720000026</v>
      </c>
      <c r="W2724" s="122">
        <v>885000026</v>
      </c>
      <c r="X2724" s="122">
        <v>1050000026</v>
      </c>
      <c r="Y2724" s="122">
        <v>0</v>
      </c>
      <c r="Z2724" s="122">
        <v>0</v>
      </c>
      <c r="AA2724" s="122">
        <v>0</v>
      </c>
      <c r="AB2724" s="122">
        <v>0</v>
      </c>
      <c r="AC2724" s="122">
        <v>0</v>
      </c>
      <c r="AD2724" s="121"/>
    </row>
    <row r="2725" spans="14:30" ht="12" customHeight="1">
      <c r="N2725" s="119" t="s">
        <v>26</v>
      </c>
      <c r="O2725" s="120" t="s">
        <v>68</v>
      </c>
      <c r="P2725" s="122">
        <v>505000026</v>
      </c>
      <c r="Q2725" s="122">
        <v>525000026</v>
      </c>
      <c r="R2725" s="122">
        <v>565000026</v>
      </c>
      <c r="S2725" s="122">
        <v>585000026</v>
      </c>
      <c r="T2725" s="122">
        <v>625000026</v>
      </c>
      <c r="U2725" s="122">
        <v>685000026</v>
      </c>
      <c r="V2725" s="122">
        <v>0</v>
      </c>
      <c r="W2725" s="122">
        <v>0</v>
      </c>
      <c r="X2725" s="122">
        <v>0</v>
      </c>
      <c r="Y2725" s="122">
        <v>0</v>
      </c>
      <c r="Z2725" s="122">
        <v>0</v>
      </c>
      <c r="AA2725" s="122">
        <v>0</v>
      </c>
      <c r="AB2725" s="122">
        <v>0</v>
      </c>
      <c r="AC2725" s="122">
        <v>0</v>
      </c>
      <c r="AD2725" s="121"/>
    </row>
    <row r="2726" spans="14:30" ht="12" customHeight="1">
      <c r="N2726" s="119" t="s">
        <v>26</v>
      </c>
      <c r="O2726" s="120" t="s">
        <v>1264</v>
      </c>
      <c r="P2726" s="122">
        <v>505000026</v>
      </c>
      <c r="Q2726" s="122">
        <v>525000026</v>
      </c>
      <c r="R2726" s="122">
        <v>565000026</v>
      </c>
      <c r="S2726" s="122">
        <v>585000026</v>
      </c>
      <c r="T2726" s="122">
        <v>625000026</v>
      </c>
      <c r="U2726" s="122">
        <v>685000026</v>
      </c>
      <c r="V2726" s="122">
        <v>0</v>
      </c>
      <c r="W2726" s="122">
        <v>0</v>
      </c>
      <c r="X2726" s="122">
        <v>0</v>
      </c>
      <c r="Y2726" s="122">
        <v>0</v>
      </c>
      <c r="Z2726" s="122">
        <v>0</v>
      </c>
      <c r="AA2726" s="122">
        <v>0</v>
      </c>
      <c r="AB2726" s="122">
        <v>2125000026</v>
      </c>
      <c r="AC2726" s="122">
        <v>0</v>
      </c>
      <c r="AD2726" s="121"/>
    </row>
    <row r="2727" spans="14:30" ht="12" customHeight="1">
      <c r="N2727" s="119" t="s">
        <v>26</v>
      </c>
      <c r="O2727" s="120" t="s">
        <v>2423</v>
      </c>
      <c r="P2727" s="122">
        <v>0</v>
      </c>
      <c r="Q2727" s="122">
        <v>525000026</v>
      </c>
      <c r="R2727" s="122">
        <v>565000026</v>
      </c>
      <c r="S2727" s="122">
        <v>605000026</v>
      </c>
      <c r="T2727" s="122">
        <v>650000026</v>
      </c>
      <c r="U2727" s="122">
        <v>715000026</v>
      </c>
      <c r="V2727" s="122">
        <v>775000026</v>
      </c>
      <c r="W2727" s="122">
        <v>825000026</v>
      </c>
      <c r="X2727" s="122">
        <v>905000026</v>
      </c>
      <c r="Y2727" s="122">
        <v>1150000026</v>
      </c>
      <c r="Z2727" s="122">
        <v>1225000026</v>
      </c>
      <c r="AA2727" s="122">
        <v>1305000026</v>
      </c>
      <c r="AB2727" s="122">
        <v>0</v>
      </c>
      <c r="AC2727" s="122">
        <v>0</v>
      </c>
      <c r="AD2727" s="121"/>
    </row>
    <row r="2728" spans="14:30" ht="12" customHeight="1">
      <c r="N2728" s="119" t="s">
        <v>26</v>
      </c>
      <c r="O2728" s="120" t="s">
        <v>1610</v>
      </c>
      <c r="P2728" s="122">
        <v>0</v>
      </c>
      <c r="Q2728" s="122">
        <v>525000026</v>
      </c>
      <c r="R2728" s="122">
        <v>565000026</v>
      </c>
      <c r="S2728" s="122">
        <v>605000026</v>
      </c>
      <c r="T2728" s="122">
        <v>650000026</v>
      </c>
      <c r="U2728" s="122">
        <v>715000026</v>
      </c>
      <c r="V2728" s="122">
        <v>775000026</v>
      </c>
      <c r="W2728" s="122">
        <v>825000026</v>
      </c>
      <c r="X2728" s="122">
        <v>905000026</v>
      </c>
      <c r="Y2728" s="122">
        <v>1150000026</v>
      </c>
      <c r="Z2728" s="122">
        <v>1225000026</v>
      </c>
      <c r="AA2728" s="122">
        <v>1305000026</v>
      </c>
      <c r="AB2728" s="122">
        <v>0</v>
      </c>
      <c r="AC2728" s="122">
        <v>0</v>
      </c>
      <c r="AD2728" s="121"/>
    </row>
    <row r="2729" spans="14:30" ht="12" customHeight="1">
      <c r="N2729" s="119" t="s">
        <v>26</v>
      </c>
      <c r="O2729" s="120" t="s">
        <v>1118</v>
      </c>
      <c r="P2729" s="122">
        <v>0</v>
      </c>
      <c r="Q2729" s="122">
        <v>0</v>
      </c>
      <c r="R2729" s="122">
        <v>0</v>
      </c>
      <c r="S2729" s="122">
        <v>0</v>
      </c>
      <c r="T2729" s="122">
        <v>0</v>
      </c>
      <c r="U2729" s="122">
        <v>925000026</v>
      </c>
      <c r="V2729" s="122">
        <v>1095000026</v>
      </c>
      <c r="W2729" s="122">
        <v>0</v>
      </c>
      <c r="X2729" s="122">
        <v>0</v>
      </c>
      <c r="Y2729" s="122">
        <v>0</v>
      </c>
      <c r="Z2729" s="122">
        <v>0</v>
      </c>
      <c r="AA2729" s="122">
        <v>0</v>
      </c>
      <c r="AB2729" s="122">
        <v>0</v>
      </c>
      <c r="AC2729" s="122">
        <v>0</v>
      </c>
      <c r="AD2729" s="121"/>
    </row>
    <row r="2730" spans="14:30" ht="12" customHeight="1">
      <c r="N2730" s="119" t="s">
        <v>26</v>
      </c>
      <c r="O2730" s="120" t="s">
        <v>2414</v>
      </c>
      <c r="P2730" s="122">
        <v>1050000026</v>
      </c>
      <c r="Q2730" s="122">
        <v>1120000026</v>
      </c>
      <c r="R2730" s="122">
        <v>1190000026</v>
      </c>
      <c r="S2730" s="122">
        <v>1250000026</v>
      </c>
      <c r="T2730" s="122">
        <v>1380000026</v>
      </c>
      <c r="U2730" s="122">
        <v>1505000026</v>
      </c>
      <c r="V2730" s="122">
        <v>0</v>
      </c>
      <c r="W2730" s="122">
        <v>0</v>
      </c>
      <c r="X2730" s="122">
        <v>0</v>
      </c>
      <c r="Y2730" s="122">
        <v>0</v>
      </c>
      <c r="Z2730" s="122">
        <v>0</v>
      </c>
      <c r="AA2730" s="122">
        <v>0</v>
      </c>
      <c r="AB2730" s="122">
        <v>0</v>
      </c>
      <c r="AC2730" s="122">
        <v>0</v>
      </c>
      <c r="AD2730" s="121"/>
    </row>
    <row r="2731" spans="14:30" ht="12" customHeight="1">
      <c r="N2731" s="119" t="s">
        <v>26</v>
      </c>
      <c r="O2731" s="120" t="s">
        <v>1119</v>
      </c>
      <c r="P2731" s="122">
        <v>935000026</v>
      </c>
      <c r="Q2731" s="122">
        <v>1055000026</v>
      </c>
      <c r="R2731" s="122">
        <v>1175000026</v>
      </c>
      <c r="S2731" s="122">
        <v>1245000026</v>
      </c>
      <c r="T2731" s="122">
        <v>1295000026</v>
      </c>
      <c r="U2731" s="122">
        <v>1325000026</v>
      </c>
      <c r="V2731" s="122">
        <v>0</v>
      </c>
      <c r="W2731" s="122">
        <v>0</v>
      </c>
      <c r="X2731" s="122">
        <v>0</v>
      </c>
      <c r="Y2731" s="122">
        <v>0</v>
      </c>
      <c r="Z2731" s="122">
        <v>0</v>
      </c>
      <c r="AA2731" s="122">
        <v>0</v>
      </c>
      <c r="AB2731" s="122">
        <v>0</v>
      </c>
      <c r="AC2731" s="122">
        <v>0</v>
      </c>
      <c r="AD2731" s="121"/>
    </row>
    <row r="2732" spans="14:30" ht="12" customHeight="1">
      <c r="N2732" s="119" t="s">
        <v>26</v>
      </c>
      <c r="O2732" s="120" t="s">
        <v>1787</v>
      </c>
      <c r="P2732" s="122">
        <v>0</v>
      </c>
      <c r="Q2732" s="122">
        <v>0</v>
      </c>
      <c r="R2732" s="122">
        <v>0</v>
      </c>
      <c r="S2732" s="122">
        <v>0</v>
      </c>
      <c r="T2732" s="122">
        <v>0</v>
      </c>
      <c r="U2732" s="122">
        <v>1305000026</v>
      </c>
      <c r="V2732" s="122">
        <v>0</v>
      </c>
      <c r="W2732" s="122">
        <v>0</v>
      </c>
      <c r="X2732" s="122">
        <v>0</v>
      </c>
      <c r="Y2732" s="122">
        <v>0</v>
      </c>
      <c r="Z2732" s="122">
        <v>0</v>
      </c>
      <c r="AA2732" s="122">
        <v>0</v>
      </c>
      <c r="AB2732" s="122">
        <v>0</v>
      </c>
      <c r="AC2732" s="122">
        <v>0</v>
      </c>
      <c r="AD2732" s="121"/>
    </row>
    <row r="2733" spans="14:30" ht="12" customHeight="1">
      <c r="N2733" s="119" t="s">
        <v>26</v>
      </c>
      <c r="O2733" s="120" t="s">
        <v>1366</v>
      </c>
      <c r="P2733" s="122">
        <v>0</v>
      </c>
      <c r="Q2733" s="122">
        <v>0</v>
      </c>
      <c r="R2733" s="122">
        <v>0</v>
      </c>
      <c r="S2733" s="122">
        <v>0</v>
      </c>
      <c r="T2733" s="122">
        <v>0</v>
      </c>
      <c r="U2733" s="122">
        <v>0</v>
      </c>
      <c r="V2733" s="122">
        <v>0</v>
      </c>
      <c r="W2733" s="122">
        <v>0</v>
      </c>
      <c r="X2733" s="122">
        <v>0</v>
      </c>
      <c r="Y2733" s="122">
        <v>0</v>
      </c>
      <c r="Z2733" s="122">
        <v>2025000026</v>
      </c>
      <c r="AA2733" s="122">
        <v>2185000026</v>
      </c>
      <c r="AB2733" s="122">
        <v>0</v>
      </c>
      <c r="AC2733" s="122">
        <v>0</v>
      </c>
      <c r="AD2733" s="121"/>
    </row>
    <row r="2734" spans="14:30" ht="12" customHeight="1">
      <c r="N2734" s="119" t="s">
        <v>26</v>
      </c>
      <c r="O2734" s="120" t="s">
        <v>1033</v>
      </c>
      <c r="P2734" s="122">
        <v>0</v>
      </c>
      <c r="Q2734" s="122">
        <v>120000026</v>
      </c>
      <c r="R2734" s="122">
        <v>135000026</v>
      </c>
      <c r="S2734" s="122">
        <v>150000026</v>
      </c>
      <c r="T2734" s="122">
        <v>160000026</v>
      </c>
      <c r="U2734" s="122">
        <v>170000026</v>
      </c>
      <c r="V2734" s="122">
        <v>0</v>
      </c>
      <c r="W2734" s="122">
        <v>0</v>
      </c>
      <c r="X2734" s="122">
        <v>0</v>
      </c>
      <c r="Y2734" s="122">
        <v>0</v>
      </c>
      <c r="Z2734" s="122">
        <v>0</v>
      </c>
      <c r="AA2734" s="122">
        <v>0</v>
      </c>
      <c r="AB2734" s="122">
        <v>0</v>
      </c>
      <c r="AC2734" s="122">
        <v>0</v>
      </c>
      <c r="AD2734" s="121"/>
    </row>
    <row r="2735" spans="14:30" ht="12" customHeight="1">
      <c r="N2735" s="119" t="s">
        <v>26</v>
      </c>
      <c r="O2735" s="120" t="s">
        <v>237</v>
      </c>
      <c r="P2735" s="122">
        <v>0</v>
      </c>
      <c r="Q2735" s="122">
        <v>120000026</v>
      </c>
      <c r="R2735" s="122">
        <v>135000026</v>
      </c>
      <c r="S2735" s="122">
        <v>150000026</v>
      </c>
      <c r="T2735" s="122">
        <v>160000026</v>
      </c>
      <c r="U2735" s="122">
        <v>170000026</v>
      </c>
      <c r="V2735" s="122">
        <v>0</v>
      </c>
      <c r="W2735" s="122">
        <v>0</v>
      </c>
      <c r="X2735" s="122">
        <v>0</v>
      </c>
      <c r="Y2735" s="122">
        <v>0</v>
      </c>
      <c r="Z2735" s="122">
        <v>0</v>
      </c>
      <c r="AA2735" s="122">
        <v>0</v>
      </c>
      <c r="AB2735" s="122">
        <v>0</v>
      </c>
      <c r="AC2735" s="122">
        <v>0</v>
      </c>
      <c r="AD2735" s="121"/>
    </row>
    <row r="2736" spans="14:30" ht="12" customHeight="1">
      <c r="N2736" s="119" t="s">
        <v>26</v>
      </c>
      <c r="O2736" s="120" t="s">
        <v>238</v>
      </c>
      <c r="P2736" s="122">
        <v>0</v>
      </c>
      <c r="Q2736" s="122">
        <v>120000026</v>
      </c>
      <c r="R2736" s="122">
        <v>135000026</v>
      </c>
      <c r="S2736" s="122">
        <v>150000026</v>
      </c>
      <c r="T2736" s="122">
        <v>165000026</v>
      </c>
      <c r="U2736" s="122">
        <v>180000026</v>
      </c>
      <c r="V2736" s="122">
        <v>0</v>
      </c>
      <c r="W2736" s="122">
        <v>0</v>
      </c>
      <c r="X2736" s="122">
        <v>0</v>
      </c>
      <c r="Y2736" s="122">
        <v>0</v>
      </c>
      <c r="Z2736" s="122">
        <v>0</v>
      </c>
      <c r="AA2736" s="122">
        <v>0</v>
      </c>
      <c r="AB2736" s="122">
        <v>0</v>
      </c>
      <c r="AC2736" s="122">
        <v>0</v>
      </c>
      <c r="AD2736" s="121"/>
    </row>
    <row r="2737" spans="14:30" ht="12" customHeight="1">
      <c r="N2737" s="119" t="s">
        <v>26</v>
      </c>
      <c r="O2737" s="120" t="s">
        <v>1367</v>
      </c>
      <c r="P2737" s="122">
        <v>0</v>
      </c>
      <c r="Q2737" s="122">
        <v>120000026</v>
      </c>
      <c r="R2737" s="122">
        <v>135000026</v>
      </c>
      <c r="S2737" s="122">
        <v>150000026</v>
      </c>
      <c r="T2737" s="122">
        <v>165000026</v>
      </c>
      <c r="U2737" s="122">
        <v>180000026</v>
      </c>
      <c r="V2737" s="122">
        <v>0</v>
      </c>
      <c r="W2737" s="122">
        <v>0</v>
      </c>
      <c r="X2737" s="122">
        <v>0</v>
      </c>
      <c r="Y2737" s="122">
        <v>0</v>
      </c>
      <c r="Z2737" s="122">
        <v>0</v>
      </c>
      <c r="AA2737" s="122">
        <v>0</v>
      </c>
      <c r="AB2737" s="122">
        <v>0</v>
      </c>
      <c r="AC2737" s="122">
        <v>0</v>
      </c>
      <c r="AD2737" s="121"/>
    </row>
    <row r="2738" spans="14:30" ht="12" customHeight="1">
      <c r="N2738" s="119" t="s">
        <v>26</v>
      </c>
      <c r="O2738" s="120" t="s">
        <v>1265</v>
      </c>
      <c r="P2738" s="122">
        <v>0</v>
      </c>
      <c r="Q2738" s="122">
        <v>120000026</v>
      </c>
      <c r="R2738" s="122">
        <v>135000026</v>
      </c>
      <c r="S2738" s="122">
        <v>150000026</v>
      </c>
      <c r="T2738" s="122">
        <v>165000026</v>
      </c>
      <c r="U2738" s="122">
        <v>180000026</v>
      </c>
      <c r="V2738" s="122">
        <v>0</v>
      </c>
      <c r="W2738" s="122">
        <v>0</v>
      </c>
      <c r="X2738" s="122">
        <v>0</v>
      </c>
      <c r="Y2738" s="122">
        <v>0</v>
      </c>
      <c r="Z2738" s="122">
        <v>0</v>
      </c>
      <c r="AA2738" s="122">
        <v>0</v>
      </c>
      <c r="AB2738" s="122">
        <v>0</v>
      </c>
      <c r="AC2738" s="122">
        <v>0</v>
      </c>
      <c r="AD2738" s="121"/>
    </row>
    <row r="2739" spans="14:30" ht="12" customHeight="1">
      <c r="N2739" s="119" t="s">
        <v>26</v>
      </c>
      <c r="O2739" s="120" t="s">
        <v>1034</v>
      </c>
      <c r="P2739" s="122">
        <v>0</v>
      </c>
      <c r="Q2739" s="122">
        <v>120000026</v>
      </c>
      <c r="R2739" s="122">
        <v>135000026</v>
      </c>
      <c r="S2739" s="122">
        <v>150000026</v>
      </c>
      <c r="T2739" s="122">
        <v>165000026</v>
      </c>
      <c r="U2739" s="122">
        <v>180000026</v>
      </c>
      <c r="V2739" s="122">
        <v>0</v>
      </c>
      <c r="W2739" s="122">
        <v>0</v>
      </c>
      <c r="X2739" s="122">
        <v>0</v>
      </c>
      <c r="Y2739" s="122">
        <v>0</v>
      </c>
      <c r="Z2739" s="122">
        <v>0</v>
      </c>
      <c r="AA2739" s="122">
        <v>0</v>
      </c>
      <c r="AB2739" s="122">
        <v>0</v>
      </c>
      <c r="AC2739" s="122">
        <v>0</v>
      </c>
      <c r="AD2739" s="121"/>
    </row>
    <row r="2740" spans="14:30" ht="12" customHeight="1">
      <c r="N2740" s="119" t="s">
        <v>26</v>
      </c>
      <c r="O2740" s="120" t="s">
        <v>1961</v>
      </c>
      <c r="P2740" s="122">
        <v>0</v>
      </c>
      <c r="Q2740" s="122">
        <v>0</v>
      </c>
      <c r="R2740" s="122">
        <v>0</v>
      </c>
      <c r="S2740" s="122">
        <v>0</v>
      </c>
      <c r="T2740" s="122">
        <v>0</v>
      </c>
      <c r="U2740" s="122">
        <v>0</v>
      </c>
      <c r="V2740" s="122">
        <v>0</v>
      </c>
      <c r="W2740" s="122">
        <v>0</v>
      </c>
      <c r="X2740" s="122">
        <v>0</v>
      </c>
      <c r="Y2740" s="122">
        <v>185000026</v>
      </c>
      <c r="Z2740" s="122">
        <v>190000026</v>
      </c>
      <c r="AA2740" s="122">
        <v>195000026</v>
      </c>
      <c r="AB2740" s="122">
        <v>210000026</v>
      </c>
      <c r="AC2740" s="122">
        <v>225000026</v>
      </c>
      <c r="AD2740" s="121"/>
    </row>
    <row r="2741" spans="14:30" ht="12" customHeight="1">
      <c r="N2741" s="119" t="s">
        <v>26</v>
      </c>
      <c r="O2741" s="120" t="s">
        <v>2328</v>
      </c>
      <c r="P2741" s="122">
        <v>0</v>
      </c>
      <c r="Q2741" s="122">
        <v>0</v>
      </c>
      <c r="R2741" s="122">
        <v>0</v>
      </c>
      <c r="S2741" s="122">
        <v>0</v>
      </c>
      <c r="T2741" s="122">
        <v>0</v>
      </c>
      <c r="U2741" s="122">
        <v>0</v>
      </c>
      <c r="V2741" s="122">
        <v>0</v>
      </c>
      <c r="W2741" s="122">
        <v>0</v>
      </c>
      <c r="X2741" s="122">
        <v>0</v>
      </c>
      <c r="Y2741" s="122">
        <v>185000026</v>
      </c>
      <c r="Z2741" s="122">
        <v>190000026</v>
      </c>
      <c r="AA2741" s="122">
        <v>195000026</v>
      </c>
      <c r="AB2741" s="122">
        <v>0</v>
      </c>
      <c r="AC2741" s="122">
        <v>0</v>
      </c>
      <c r="AD2741" s="121"/>
    </row>
    <row r="2742" spans="14:30" ht="12" customHeight="1">
      <c r="N2742" s="119" t="s">
        <v>26</v>
      </c>
      <c r="O2742" s="120" t="s">
        <v>2031</v>
      </c>
      <c r="P2742" s="122">
        <v>0</v>
      </c>
      <c r="Q2742" s="122">
        <v>0</v>
      </c>
      <c r="R2742" s="122">
        <v>0</v>
      </c>
      <c r="S2742" s="122">
        <v>0</v>
      </c>
      <c r="T2742" s="122">
        <v>0</v>
      </c>
      <c r="U2742" s="122">
        <v>0</v>
      </c>
      <c r="V2742" s="122">
        <v>0</v>
      </c>
      <c r="W2742" s="122">
        <v>0</v>
      </c>
      <c r="X2742" s="122">
        <v>0</v>
      </c>
      <c r="Y2742" s="122">
        <v>175000026</v>
      </c>
      <c r="Z2742" s="122">
        <v>185000026</v>
      </c>
      <c r="AA2742" s="122">
        <v>190000026</v>
      </c>
      <c r="AB2742" s="122">
        <v>0</v>
      </c>
      <c r="AC2742" s="122">
        <v>0</v>
      </c>
      <c r="AD2742" s="121"/>
    </row>
    <row r="2743" spans="14:30" ht="12" customHeight="1">
      <c r="N2743" s="119" t="s">
        <v>26</v>
      </c>
      <c r="O2743" s="120" t="s">
        <v>2191</v>
      </c>
      <c r="P2743" s="122">
        <v>0</v>
      </c>
      <c r="Q2743" s="122">
        <v>0</v>
      </c>
      <c r="R2743" s="122">
        <v>0</v>
      </c>
      <c r="S2743" s="122">
        <v>0</v>
      </c>
      <c r="T2743" s="122">
        <v>0</v>
      </c>
      <c r="U2743" s="122">
        <v>0</v>
      </c>
      <c r="V2743" s="122">
        <v>0</v>
      </c>
      <c r="W2743" s="122">
        <v>0</v>
      </c>
      <c r="X2743" s="122">
        <v>0</v>
      </c>
      <c r="Y2743" s="122">
        <v>175000026</v>
      </c>
      <c r="Z2743" s="122">
        <v>185000026</v>
      </c>
      <c r="AA2743" s="122">
        <v>190000026</v>
      </c>
      <c r="AB2743" s="122">
        <v>0</v>
      </c>
      <c r="AC2743" s="122">
        <v>0</v>
      </c>
      <c r="AD2743" s="121"/>
    </row>
    <row r="2744" spans="14:30" ht="12" customHeight="1">
      <c r="N2744" s="119" t="s">
        <v>26</v>
      </c>
      <c r="O2744" s="120" t="s">
        <v>2625</v>
      </c>
      <c r="P2744" s="122">
        <v>0</v>
      </c>
      <c r="Q2744" s="122">
        <v>0</v>
      </c>
      <c r="R2744" s="122">
        <v>0</v>
      </c>
      <c r="S2744" s="122">
        <v>0</v>
      </c>
      <c r="T2744" s="122">
        <v>0</v>
      </c>
      <c r="U2744" s="122">
        <v>0</v>
      </c>
      <c r="V2744" s="122">
        <v>0</v>
      </c>
      <c r="W2744" s="122">
        <v>0</v>
      </c>
      <c r="X2744" s="122">
        <v>0</v>
      </c>
      <c r="Y2744" s="122">
        <v>190000026</v>
      </c>
      <c r="Z2744" s="122">
        <v>200000026</v>
      </c>
      <c r="AA2744" s="122">
        <v>210000026</v>
      </c>
      <c r="AB2744" s="122">
        <v>0</v>
      </c>
      <c r="AC2744" s="122">
        <v>0</v>
      </c>
      <c r="AD2744" s="121"/>
    </row>
    <row r="2745" spans="14:30" ht="12" customHeight="1">
      <c r="N2745" s="119" t="s">
        <v>26</v>
      </c>
      <c r="O2745" s="120" t="s">
        <v>2032</v>
      </c>
      <c r="P2745" s="122">
        <v>0</v>
      </c>
      <c r="Q2745" s="122">
        <v>0</v>
      </c>
      <c r="R2745" s="122">
        <v>0</v>
      </c>
      <c r="S2745" s="122">
        <v>0</v>
      </c>
      <c r="T2745" s="122">
        <v>0</v>
      </c>
      <c r="U2745" s="122">
        <v>0</v>
      </c>
      <c r="V2745" s="122">
        <v>0</v>
      </c>
      <c r="W2745" s="122">
        <v>0</v>
      </c>
      <c r="X2745" s="122">
        <v>0</v>
      </c>
      <c r="Y2745" s="122">
        <v>190000026</v>
      </c>
      <c r="Z2745" s="122">
        <v>195000026</v>
      </c>
      <c r="AA2745" s="122">
        <v>205000026</v>
      </c>
      <c r="AB2745" s="122">
        <v>215000026</v>
      </c>
      <c r="AC2745" s="122">
        <v>0</v>
      </c>
      <c r="AD2745" s="121"/>
    </row>
    <row r="2746" spans="14:30" ht="12" customHeight="1">
      <c r="N2746" s="119" t="s">
        <v>26</v>
      </c>
      <c r="O2746" s="120" t="s">
        <v>1847</v>
      </c>
      <c r="P2746" s="122">
        <v>0</v>
      </c>
      <c r="Q2746" s="122">
        <v>0</v>
      </c>
      <c r="R2746" s="122">
        <v>0</v>
      </c>
      <c r="S2746" s="122">
        <v>0</v>
      </c>
      <c r="T2746" s="122">
        <v>0</v>
      </c>
      <c r="U2746" s="122">
        <v>0</v>
      </c>
      <c r="V2746" s="122">
        <v>0</v>
      </c>
      <c r="W2746" s="122">
        <v>0</v>
      </c>
      <c r="X2746" s="122">
        <v>0</v>
      </c>
      <c r="Y2746" s="122">
        <v>195000026</v>
      </c>
      <c r="Z2746" s="122">
        <v>205000026</v>
      </c>
      <c r="AA2746" s="122">
        <v>210000026</v>
      </c>
      <c r="AB2746" s="122">
        <v>220000026</v>
      </c>
      <c r="AC2746" s="122">
        <v>230000026</v>
      </c>
      <c r="AD2746" s="121"/>
    </row>
    <row r="2747" spans="14:30" ht="12" customHeight="1">
      <c r="N2747" s="119" t="s">
        <v>26</v>
      </c>
      <c r="O2747" s="120" t="s">
        <v>1925</v>
      </c>
      <c r="P2747" s="122">
        <v>0</v>
      </c>
      <c r="Q2747" s="122">
        <v>0</v>
      </c>
      <c r="R2747" s="122">
        <v>0</v>
      </c>
      <c r="S2747" s="122">
        <v>0</v>
      </c>
      <c r="T2747" s="122">
        <v>0</v>
      </c>
      <c r="U2747" s="122">
        <v>0</v>
      </c>
      <c r="V2747" s="122">
        <v>0</v>
      </c>
      <c r="W2747" s="122">
        <v>0</v>
      </c>
      <c r="X2747" s="122">
        <v>0</v>
      </c>
      <c r="Y2747" s="122">
        <v>190000026</v>
      </c>
      <c r="Z2747" s="122">
        <v>200000026</v>
      </c>
      <c r="AA2747" s="122">
        <v>215000026</v>
      </c>
      <c r="AB2747" s="122">
        <v>0</v>
      </c>
      <c r="AC2747" s="122">
        <v>0</v>
      </c>
      <c r="AD2747" s="121"/>
    </row>
    <row r="2748" spans="14:30" ht="12" customHeight="1">
      <c r="N2748" s="119" t="s">
        <v>26</v>
      </c>
      <c r="O2748" s="120" t="s">
        <v>2073</v>
      </c>
      <c r="P2748" s="122">
        <v>0</v>
      </c>
      <c r="Q2748" s="122">
        <v>0</v>
      </c>
      <c r="R2748" s="122">
        <v>0</v>
      </c>
      <c r="S2748" s="122">
        <v>0</v>
      </c>
      <c r="T2748" s="122">
        <v>0</v>
      </c>
      <c r="U2748" s="122">
        <v>0</v>
      </c>
      <c r="V2748" s="122">
        <v>0</v>
      </c>
      <c r="W2748" s="122">
        <v>0</v>
      </c>
      <c r="X2748" s="122">
        <v>0</v>
      </c>
      <c r="Y2748" s="122">
        <v>195000026</v>
      </c>
      <c r="Z2748" s="122">
        <v>205000026</v>
      </c>
      <c r="AA2748" s="122">
        <v>215000026</v>
      </c>
      <c r="AB2748" s="122">
        <v>225000026</v>
      </c>
      <c r="AC2748" s="122">
        <v>235000026</v>
      </c>
      <c r="AD2748" s="121"/>
    </row>
    <row r="2749" spans="14:30" ht="12" customHeight="1">
      <c r="N2749" s="119" t="s">
        <v>26</v>
      </c>
      <c r="O2749" s="120" t="s">
        <v>2192</v>
      </c>
      <c r="P2749" s="122">
        <v>0</v>
      </c>
      <c r="Q2749" s="122">
        <v>0</v>
      </c>
      <c r="R2749" s="122">
        <v>0</v>
      </c>
      <c r="S2749" s="122">
        <v>0</v>
      </c>
      <c r="T2749" s="122">
        <v>0</v>
      </c>
      <c r="U2749" s="122">
        <v>0</v>
      </c>
      <c r="V2749" s="122">
        <v>0</v>
      </c>
      <c r="W2749" s="122">
        <v>0</v>
      </c>
      <c r="X2749" s="122">
        <v>0</v>
      </c>
      <c r="Y2749" s="122">
        <v>180000026</v>
      </c>
      <c r="Z2749" s="122">
        <v>190000026</v>
      </c>
      <c r="AA2749" s="122">
        <v>205000026</v>
      </c>
      <c r="AB2749" s="122">
        <v>210000026</v>
      </c>
      <c r="AC2749" s="122">
        <v>0</v>
      </c>
      <c r="AD2749" s="121"/>
    </row>
    <row r="2750" spans="14:30" ht="12" customHeight="1">
      <c r="N2750" s="119" t="s">
        <v>26</v>
      </c>
      <c r="O2750" s="120" t="s">
        <v>2193</v>
      </c>
      <c r="P2750" s="122">
        <v>0</v>
      </c>
      <c r="Q2750" s="122">
        <v>0</v>
      </c>
      <c r="R2750" s="122">
        <v>0</v>
      </c>
      <c r="S2750" s="122">
        <v>0</v>
      </c>
      <c r="T2750" s="122">
        <v>0</v>
      </c>
      <c r="U2750" s="122">
        <v>0</v>
      </c>
      <c r="V2750" s="122">
        <v>0</v>
      </c>
      <c r="W2750" s="122">
        <v>0</v>
      </c>
      <c r="X2750" s="122">
        <v>0</v>
      </c>
      <c r="Y2750" s="122">
        <v>190000026</v>
      </c>
      <c r="Z2750" s="122">
        <v>200000026</v>
      </c>
      <c r="AA2750" s="122">
        <v>210000026</v>
      </c>
      <c r="AB2750" s="122">
        <v>0</v>
      </c>
      <c r="AC2750" s="122">
        <v>0</v>
      </c>
      <c r="AD2750" s="121"/>
    </row>
    <row r="2751" spans="14:30" ht="12" customHeight="1">
      <c r="N2751" s="119" t="s">
        <v>26</v>
      </c>
      <c r="O2751" s="120" t="s">
        <v>2364</v>
      </c>
      <c r="P2751" s="122">
        <v>0</v>
      </c>
      <c r="Q2751" s="122">
        <v>0</v>
      </c>
      <c r="R2751" s="122">
        <v>0</v>
      </c>
      <c r="S2751" s="122">
        <v>0</v>
      </c>
      <c r="T2751" s="122">
        <v>0</v>
      </c>
      <c r="U2751" s="122">
        <v>0</v>
      </c>
      <c r="V2751" s="122">
        <v>0</v>
      </c>
      <c r="W2751" s="122">
        <v>0</v>
      </c>
      <c r="X2751" s="122">
        <v>0</v>
      </c>
      <c r="Y2751" s="122">
        <v>185000026</v>
      </c>
      <c r="Z2751" s="122">
        <v>195000026</v>
      </c>
      <c r="AA2751" s="122">
        <v>205000026</v>
      </c>
      <c r="AB2751" s="122">
        <v>0</v>
      </c>
      <c r="AC2751" s="122">
        <v>0</v>
      </c>
      <c r="AD2751" s="121"/>
    </row>
    <row r="2752" spans="14:30" ht="12" customHeight="1">
      <c r="N2752" s="119" t="s">
        <v>26</v>
      </c>
      <c r="O2752" s="120" t="s">
        <v>2015</v>
      </c>
      <c r="P2752" s="122">
        <v>0</v>
      </c>
      <c r="Q2752" s="122">
        <v>0</v>
      </c>
      <c r="R2752" s="122">
        <v>0</v>
      </c>
      <c r="S2752" s="122">
        <v>0</v>
      </c>
      <c r="T2752" s="122">
        <v>0</v>
      </c>
      <c r="U2752" s="122">
        <v>0</v>
      </c>
      <c r="V2752" s="122">
        <v>0</v>
      </c>
      <c r="W2752" s="122">
        <v>0</v>
      </c>
      <c r="X2752" s="122">
        <v>0</v>
      </c>
      <c r="Y2752" s="122">
        <v>165000026</v>
      </c>
      <c r="Z2752" s="122">
        <v>170000026</v>
      </c>
      <c r="AA2752" s="122">
        <v>175000026</v>
      </c>
      <c r="AB2752" s="122">
        <v>185000026</v>
      </c>
      <c r="AC2752" s="122">
        <v>0</v>
      </c>
      <c r="AD2752" s="121"/>
    </row>
    <row r="2753" spans="14:30" ht="12" customHeight="1">
      <c r="N2753" s="119" t="s">
        <v>26</v>
      </c>
      <c r="O2753" s="120" t="s">
        <v>1971</v>
      </c>
      <c r="P2753" s="122">
        <v>0</v>
      </c>
      <c r="Q2753" s="122">
        <v>0</v>
      </c>
      <c r="R2753" s="122">
        <v>0</v>
      </c>
      <c r="S2753" s="122">
        <v>0</v>
      </c>
      <c r="T2753" s="122">
        <v>0</v>
      </c>
      <c r="U2753" s="122">
        <v>0</v>
      </c>
      <c r="V2753" s="122">
        <v>0</v>
      </c>
      <c r="W2753" s="122">
        <v>0</v>
      </c>
      <c r="X2753" s="122">
        <v>0</v>
      </c>
      <c r="Y2753" s="122">
        <v>165000026</v>
      </c>
      <c r="Z2753" s="122">
        <v>175000026</v>
      </c>
      <c r="AA2753" s="122">
        <v>185000026</v>
      </c>
      <c r="AB2753" s="122">
        <v>0</v>
      </c>
      <c r="AC2753" s="122">
        <v>0</v>
      </c>
      <c r="AD2753" s="121"/>
    </row>
    <row r="2754" spans="14:30" ht="12" customHeight="1">
      <c r="N2754" s="119" t="s">
        <v>26</v>
      </c>
      <c r="O2754" s="120" t="s">
        <v>2650</v>
      </c>
      <c r="P2754" s="122">
        <v>0</v>
      </c>
      <c r="Q2754" s="122">
        <v>0</v>
      </c>
      <c r="R2754" s="122">
        <v>0</v>
      </c>
      <c r="S2754" s="122">
        <v>0</v>
      </c>
      <c r="T2754" s="122">
        <v>0</v>
      </c>
      <c r="U2754" s="122">
        <v>0</v>
      </c>
      <c r="V2754" s="122">
        <v>0</v>
      </c>
      <c r="W2754" s="122">
        <v>0</v>
      </c>
      <c r="X2754" s="122">
        <v>0</v>
      </c>
      <c r="Y2754" s="122">
        <v>160000026</v>
      </c>
      <c r="Z2754" s="122">
        <v>170000026</v>
      </c>
      <c r="AA2754" s="122">
        <v>180000026</v>
      </c>
      <c r="AB2754" s="122">
        <v>0</v>
      </c>
      <c r="AC2754" s="122">
        <v>0</v>
      </c>
      <c r="AD2754" s="121"/>
    </row>
    <row r="2755" spans="14:30" ht="12" customHeight="1">
      <c r="N2755" s="119" t="s">
        <v>26</v>
      </c>
      <c r="O2755" s="120" t="s">
        <v>2626</v>
      </c>
      <c r="P2755" s="122">
        <v>0</v>
      </c>
      <c r="Q2755" s="122">
        <v>0</v>
      </c>
      <c r="R2755" s="122">
        <v>0</v>
      </c>
      <c r="S2755" s="122">
        <v>0</v>
      </c>
      <c r="T2755" s="122">
        <v>0</v>
      </c>
      <c r="U2755" s="122">
        <v>0</v>
      </c>
      <c r="V2755" s="122">
        <v>0</v>
      </c>
      <c r="W2755" s="122">
        <v>0</v>
      </c>
      <c r="X2755" s="122">
        <v>160000026</v>
      </c>
      <c r="Y2755" s="122">
        <v>170000026</v>
      </c>
      <c r="Z2755" s="122">
        <v>180000026</v>
      </c>
      <c r="AA2755" s="122">
        <v>190000026</v>
      </c>
      <c r="AB2755" s="122">
        <v>0</v>
      </c>
      <c r="AC2755" s="122">
        <v>0</v>
      </c>
      <c r="AD2755" s="121"/>
    </row>
    <row r="2756" spans="14:30" ht="12" customHeight="1">
      <c r="N2756" s="119" t="s">
        <v>26</v>
      </c>
      <c r="O2756" s="120" t="s">
        <v>2194</v>
      </c>
      <c r="P2756" s="122">
        <v>0</v>
      </c>
      <c r="Q2756" s="122">
        <v>0</v>
      </c>
      <c r="R2756" s="122">
        <v>0</v>
      </c>
      <c r="S2756" s="122">
        <v>0</v>
      </c>
      <c r="T2756" s="122">
        <v>0</v>
      </c>
      <c r="U2756" s="122">
        <v>0</v>
      </c>
      <c r="V2756" s="122">
        <v>0</v>
      </c>
      <c r="W2756" s="122">
        <v>0</v>
      </c>
      <c r="X2756" s="122">
        <v>0</v>
      </c>
      <c r="Y2756" s="122">
        <v>190000026</v>
      </c>
      <c r="Z2756" s="122">
        <v>205000026</v>
      </c>
      <c r="AA2756" s="122">
        <v>215000026</v>
      </c>
      <c r="AB2756" s="122">
        <v>0</v>
      </c>
      <c r="AC2756" s="122">
        <v>0</v>
      </c>
      <c r="AD2756" s="121"/>
    </row>
    <row r="2757" spans="14:30" ht="12" customHeight="1">
      <c r="N2757" s="119" t="s">
        <v>26</v>
      </c>
      <c r="O2757" s="120" t="s">
        <v>2627</v>
      </c>
      <c r="P2757" s="122">
        <v>0</v>
      </c>
      <c r="Q2757" s="122">
        <v>0</v>
      </c>
      <c r="R2757" s="122">
        <v>0</v>
      </c>
      <c r="S2757" s="122">
        <v>0</v>
      </c>
      <c r="T2757" s="122">
        <v>0</v>
      </c>
      <c r="U2757" s="122">
        <v>0</v>
      </c>
      <c r="V2757" s="122">
        <v>0</v>
      </c>
      <c r="W2757" s="122">
        <v>0</v>
      </c>
      <c r="X2757" s="122">
        <v>0</v>
      </c>
      <c r="Y2757" s="122">
        <v>180000026</v>
      </c>
      <c r="Z2757" s="122">
        <v>190000026</v>
      </c>
      <c r="AA2757" s="122">
        <v>205000026</v>
      </c>
      <c r="AB2757" s="122">
        <v>0</v>
      </c>
      <c r="AC2757" s="122">
        <v>0</v>
      </c>
      <c r="AD2757" s="121"/>
    </row>
    <row r="2758" spans="14:30" ht="12" customHeight="1">
      <c r="N2758" s="119" t="s">
        <v>26</v>
      </c>
      <c r="O2758" s="120" t="s">
        <v>1368</v>
      </c>
      <c r="P2758" s="122">
        <v>0</v>
      </c>
      <c r="Q2758" s="122">
        <v>0</v>
      </c>
      <c r="R2758" s="122">
        <v>0</v>
      </c>
      <c r="S2758" s="122">
        <v>150000026</v>
      </c>
      <c r="T2758" s="122">
        <v>160000026</v>
      </c>
      <c r="U2758" s="122">
        <v>170000026</v>
      </c>
      <c r="V2758" s="122">
        <v>0</v>
      </c>
      <c r="W2758" s="122">
        <v>0</v>
      </c>
      <c r="X2758" s="122">
        <v>0</v>
      </c>
      <c r="Y2758" s="122">
        <v>0</v>
      </c>
      <c r="Z2758" s="122">
        <v>0</v>
      </c>
      <c r="AA2758" s="122">
        <v>0</v>
      </c>
      <c r="AB2758" s="122">
        <v>0</v>
      </c>
      <c r="AC2758" s="122">
        <v>0</v>
      </c>
      <c r="AD2758" s="121"/>
    </row>
    <row r="2759" spans="14:30" ht="12" customHeight="1">
      <c r="N2759" s="119" t="s">
        <v>26</v>
      </c>
      <c r="O2759" s="120" t="s">
        <v>1266</v>
      </c>
      <c r="P2759" s="122">
        <v>85000026</v>
      </c>
      <c r="Q2759" s="122">
        <v>90000026</v>
      </c>
      <c r="R2759" s="122">
        <v>100000026</v>
      </c>
      <c r="S2759" s="122">
        <v>120000026</v>
      </c>
      <c r="T2759" s="122">
        <v>140000026</v>
      </c>
      <c r="U2759" s="122">
        <v>160000026</v>
      </c>
      <c r="V2759" s="122">
        <v>175000026</v>
      </c>
      <c r="W2759" s="122">
        <v>185000026</v>
      </c>
      <c r="X2759" s="122">
        <v>200000026</v>
      </c>
      <c r="Y2759" s="122">
        <v>210000026</v>
      </c>
      <c r="Z2759" s="122">
        <v>220000026</v>
      </c>
      <c r="AA2759" s="122">
        <v>225000026</v>
      </c>
      <c r="AB2759" s="122">
        <v>230000026</v>
      </c>
      <c r="AC2759" s="122">
        <v>0</v>
      </c>
      <c r="AD2759" s="121"/>
    </row>
    <row r="2760" spans="14:30" ht="12" customHeight="1">
      <c r="N2760" s="119" t="s">
        <v>26</v>
      </c>
      <c r="O2760" s="120" t="s">
        <v>1369</v>
      </c>
      <c r="P2760" s="122">
        <v>0</v>
      </c>
      <c r="Q2760" s="122">
        <v>0</v>
      </c>
      <c r="R2760" s="122">
        <v>0</v>
      </c>
      <c r="S2760" s="122">
        <v>0</v>
      </c>
      <c r="T2760" s="122">
        <v>0</v>
      </c>
      <c r="U2760" s="122">
        <v>0</v>
      </c>
      <c r="V2760" s="122">
        <v>175000026</v>
      </c>
      <c r="W2760" s="122">
        <v>185000026</v>
      </c>
      <c r="X2760" s="122">
        <v>200000026</v>
      </c>
      <c r="Y2760" s="122">
        <v>210000026</v>
      </c>
      <c r="Z2760" s="122">
        <v>220000026</v>
      </c>
      <c r="AA2760" s="122">
        <v>225000026</v>
      </c>
      <c r="AB2760" s="122">
        <v>230000026</v>
      </c>
      <c r="AC2760" s="122">
        <v>0</v>
      </c>
      <c r="AD2760" s="121"/>
    </row>
    <row r="2761" spans="14:30" ht="12" customHeight="1">
      <c r="N2761" s="119" t="s">
        <v>26</v>
      </c>
      <c r="O2761" s="120" t="s">
        <v>684</v>
      </c>
      <c r="P2761" s="122">
        <v>110000026</v>
      </c>
      <c r="Q2761" s="122">
        <v>115000026</v>
      </c>
      <c r="R2761" s="122">
        <v>120000026</v>
      </c>
      <c r="S2761" s="122">
        <v>125000026</v>
      </c>
      <c r="T2761" s="122">
        <v>135000026</v>
      </c>
      <c r="U2761" s="122">
        <v>150000026</v>
      </c>
      <c r="V2761" s="122">
        <v>170000026</v>
      </c>
      <c r="W2761" s="122">
        <v>180000026</v>
      </c>
      <c r="X2761" s="122">
        <v>190000026</v>
      </c>
      <c r="Y2761" s="122">
        <v>200000026</v>
      </c>
      <c r="Z2761" s="122">
        <v>210000026</v>
      </c>
      <c r="AA2761" s="122">
        <v>215000026</v>
      </c>
      <c r="AB2761" s="122">
        <v>220000026</v>
      </c>
      <c r="AC2761" s="122">
        <v>0</v>
      </c>
      <c r="AD2761" s="121"/>
    </row>
    <row r="2762" spans="14:30" ht="12" customHeight="1">
      <c r="N2762" s="119" t="s">
        <v>26</v>
      </c>
      <c r="O2762" s="120" t="s">
        <v>1370</v>
      </c>
      <c r="P2762" s="122">
        <v>0</v>
      </c>
      <c r="Q2762" s="122">
        <v>0</v>
      </c>
      <c r="R2762" s="122">
        <v>0</v>
      </c>
      <c r="S2762" s="122">
        <v>0</v>
      </c>
      <c r="T2762" s="122">
        <v>0</v>
      </c>
      <c r="U2762" s="122">
        <v>0</v>
      </c>
      <c r="V2762" s="122">
        <v>170000026</v>
      </c>
      <c r="W2762" s="122">
        <v>180000026</v>
      </c>
      <c r="X2762" s="122">
        <v>190000026</v>
      </c>
      <c r="Y2762" s="122">
        <v>200000026</v>
      </c>
      <c r="Z2762" s="122">
        <v>210000026</v>
      </c>
      <c r="AA2762" s="122">
        <v>215000026</v>
      </c>
      <c r="AB2762" s="122">
        <v>220000026</v>
      </c>
      <c r="AC2762" s="122">
        <v>0</v>
      </c>
      <c r="AD2762" s="121"/>
    </row>
    <row r="2763" spans="14:30" ht="12" customHeight="1">
      <c r="N2763" s="119" t="s">
        <v>26</v>
      </c>
      <c r="O2763" s="120" t="s">
        <v>1035</v>
      </c>
      <c r="P2763" s="122">
        <v>0</v>
      </c>
      <c r="Q2763" s="122">
        <v>0</v>
      </c>
      <c r="R2763" s="122">
        <v>0</v>
      </c>
      <c r="S2763" s="122">
        <v>0</v>
      </c>
      <c r="T2763" s="122">
        <v>0</v>
      </c>
      <c r="U2763" s="122">
        <v>165000026</v>
      </c>
      <c r="V2763" s="122">
        <v>175000026</v>
      </c>
      <c r="W2763" s="122">
        <v>185000026</v>
      </c>
      <c r="X2763" s="122">
        <v>195000026</v>
      </c>
      <c r="Y2763" s="122">
        <v>205000026</v>
      </c>
      <c r="Z2763" s="122">
        <v>220000026</v>
      </c>
      <c r="AA2763" s="122">
        <v>0</v>
      </c>
      <c r="AB2763" s="122">
        <v>0</v>
      </c>
      <c r="AC2763" s="122">
        <v>0</v>
      </c>
      <c r="AD2763" s="121"/>
    </row>
    <row r="2764" spans="14:30" ht="12" customHeight="1">
      <c r="N2764" s="119" t="s">
        <v>26</v>
      </c>
      <c r="O2764" s="120" t="s">
        <v>239</v>
      </c>
      <c r="P2764" s="122">
        <v>0</v>
      </c>
      <c r="Q2764" s="122">
        <v>0</v>
      </c>
      <c r="R2764" s="122">
        <v>0</v>
      </c>
      <c r="S2764" s="122">
        <v>0</v>
      </c>
      <c r="T2764" s="122">
        <v>0</v>
      </c>
      <c r="U2764" s="122">
        <v>160000026</v>
      </c>
      <c r="V2764" s="122">
        <v>170000026</v>
      </c>
      <c r="W2764" s="122">
        <v>180000026</v>
      </c>
      <c r="X2764" s="122">
        <v>190000026</v>
      </c>
      <c r="Y2764" s="122">
        <v>200000026</v>
      </c>
      <c r="Z2764" s="122">
        <v>210000026</v>
      </c>
      <c r="AA2764" s="122">
        <v>0</v>
      </c>
      <c r="AB2764" s="122">
        <v>0</v>
      </c>
      <c r="AC2764" s="122">
        <v>0</v>
      </c>
      <c r="AD2764" s="121"/>
    </row>
    <row r="2765" spans="14:30" ht="12" customHeight="1">
      <c r="N2765" s="119" t="s">
        <v>26</v>
      </c>
      <c r="O2765" s="120" t="s">
        <v>1992</v>
      </c>
      <c r="P2765" s="122">
        <v>0</v>
      </c>
      <c r="Q2765" s="122">
        <v>0</v>
      </c>
      <c r="R2765" s="122">
        <v>0</v>
      </c>
      <c r="S2765" s="122">
        <v>120000026</v>
      </c>
      <c r="T2765" s="122">
        <v>135000026</v>
      </c>
      <c r="U2765" s="122">
        <v>150000026</v>
      </c>
      <c r="V2765" s="122">
        <v>165000026</v>
      </c>
      <c r="W2765" s="122">
        <v>185000026</v>
      </c>
      <c r="X2765" s="122">
        <v>190000026</v>
      </c>
      <c r="Y2765" s="122">
        <v>205000026</v>
      </c>
      <c r="Z2765" s="122">
        <v>215000026</v>
      </c>
      <c r="AA2765" s="122">
        <v>220000026</v>
      </c>
      <c r="AB2765" s="122">
        <v>245000026</v>
      </c>
      <c r="AC2765" s="122">
        <v>0</v>
      </c>
      <c r="AD2765" s="121"/>
    </row>
    <row r="2766" spans="14:30" ht="12" customHeight="1">
      <c r="N2766" s="119" t="s">
        <v>26</v>
      </c>
      <c r="O2766" s="120" t="s">
        <v>2589</v>
      </c>
      <c r="P2766" s="122">
        <v>0</v>
      </c>
      <c r="Q2766" s="122">
        <v>0</v>
      </c>
      <c r="R2766" s="122">
        <v>0</v>
      </c>
      <c r="S2766" s="122">
        <v>0</v>
      </c>
      <c r="T2766" s="122">
        <v>0</v>
      </c>
      <c r="U2766" s="122">
        <v>0</v>
      </c>
      <c r="V2766" s="122">
        <v>0</v>
      </c>
      <c r="W2766" s="122">
        <v>0</v>
      </c>
      <c r="X2766" s="122">
        <v>0</v>
      </c>
      <c r="Y2766" s="122">
        <v>205000026</v>
      </c>
      <c r="Z2766" s="122">
        <v>225000026</v>
      </c>
      <c r="AA2766" s="122">
        <v>235000026</v>
      </c>
      <c r="AB2766" s="122">
        <v>245000026</v>
      </c>
      <c r="AC2766" s="122">
        <v>0</v>
      </c>
      <c r="AD2766" s="121"/>
    </row>
    <row r="2767" spans="14:30" ht="12" customHeight="1">
      <c r="N2767" s="119" t="s">
        <v>26</v>
      </c>
      <c r="O2767" s="120" t="s">
        <v>356</v>
      </c>
      <c r="P2767" s="122">
        <v>0</v>
      </c>
      <c r="Q2767" s="122">
        <v>0</v>
      </c>
      <c r="R2767" s="122">
        <v>0</v>
      </c>
      <c r="S2767" s="122">
        <v>135000026</v>
      </c>
      <c r="T2767" s="122">
        <v>145000026</v>
      </c>
      <c r="U2767" s="122">
        <v>160000026</v>
      </c>
      <c r="V2767" s="122">
        <v>170000026</v>
      </c>
      <c r="W2767" s="122">
        <v>180000026</v>
      </c>
      <c r="X2767" s="122">
        <v>190000026</v>
      </c>
      <c r="Y2767" s="122">
        <v>205000026</v>
      </c>
      <c r="Z2767" s="122">
        <v>0</v>
      </c>
      <c r="AA2767" s="122">
        <v>0</v>
      </c>
      <c r="AB2767" s="122">
        <v>0</v>
      </c>
      <c r="AC2767" s="122">
        <v>0</v>
      </c>
      <c r="AD2767" s="121"/>
    </row>
    <row r="2768" spans="14:30" ht="12" customHeight="1">
      <c r="N2768" s="119" t="s">
        <v>26</v>
      </c>
      <c r="O2768" s="120" t="s">
        <v>2590</v>
      </c>
      <c r="P2768" s="122">
        <v>0</v>
      </c>
      <c r="Q2768" s="122">
        <v>0</v>
      </c>
      <c r="R2768" s="122">
        <v>0</v>
      </c>
      <c r="S2768" s="122">
        <v>130000026</v>
      </c>
      <c r="T2768" s="122">
        <v>140000026</v>
      </c>
      <c r="U2768" s="122">
        <v>150000026</v>
      </c>
      <c r="V2768" s="122">
        <v>160000026</v>
      </c>
      <c r="W2768" s="122">
        <v>170000026</v>
      </c>
      <c r="X2768" s="122">
        <v>180000026</v>
      </c>
      <c r="Y2768" s="122">
        <v>195000026</v>
      </c>
      <c r="Z2768" s="122">
        <v>0</v>
      </c>
      <c r="AA2768" s="122">
        <v>0</v>
      </c>
      <c r="AB2768" s="122">
        <v>0</v>
      </c>
      <c r="AC2768" s="122">
        <v>0</v>
      </c>
      <c r="AD2768" s="121"/>
    </row>
    <row r="2769" spans="14:30" ht="12" customHeight="1">
      <c r="N2769" s="119" t="s">
        <v>26</v>
      </c>
      <c r="O2769" s="120" t="s">
        <v>1371</v>
      </c>
      <c r="P2769" s="122">
        <v>0</v>
      </c>
      <c r="Q2769" s="122">
        <v>0</v>
      </c>
      <c r="R2769" s="122">
        <v>0</v>
      </c>
      <c r="S2769" s="122">
        <v>130000026</v>
      </c>
      <c r="T2769" s="122">
        <v>140000026</v>
      </c>
      <c r="U2769" s="122">
        <v>150000026</v>
      </c>
      <c r="V2769" s="122">
        <v>160000026</v>
      </c>
      <c r="W2769" s="122">
        <v>170000026</v>
      </c>
      <c r="X2769" s="122">
        <v>180000026</v>
      </c>
      <c r="Y2769" s="122">
        <v>195000026</v>
      </c>
      <c r="Z2769" s="122">
        <v>0</v>
      </c>
      <c r="AA2769" s="122">
        <v>0</v>
      </c>
      <c r="AB2769" s="122">
        <v>0</v>
      </c>
      <c r="AC2769" s="122">
        <v>0</v>
      </c>
      <c r="AD2769" s="121"/>
    </row>
    <row r="2770" spans="14:30" ht="12" customHeight="1">
      <c r="N2770" s="119" t="s">
        <v>26</v>
      </c>
      <c r="O2770" s="120" t="s">
        <v>1372</v>
      </c>
      <c r="P2770" s="122">
        <v>0</v>
      </c>
      <c r="Q2770" s="122">
        <v>0</v>
      </c>
      <c r="R2770" s="122">
        <v>0</v>
      </c>
      <c r="S2770" s="122">
        <v>130000026</v>
      </c>
      <c r="T2770" s="122">
        <v>140000026</v>
      </c>
      <c r="U2770" s="122">
        <v>150000026</v>
      </c>
      <c r="V2770" s="122">
        <v>160000026</v>
      </c>
      <c r="W2770" s="122">
        <v>170000026</v>
      </c>
      <c r="X2770" s="122">
        <v>180000026</v>
      </c>
      <c r="Y2770" s="122">
        <v>195000026</v>
      </c>
      <c r="Z2770" s="122">
        <v>0</v>
      </c>
      <c r="AA2770" s="122">
        <v>0</v>
      </c>
      <c r="AB2770" s="122">
        <v>0</v>
      </c>
      <c r="AC2770" s="122">
        <v>0</v>
      </c>
      <c r="AD2770" s="121"/>
    </row>
    <row r="2771" spans="14:30" ht="12" customHeight="1">
      <c r="N2771" s="119" t="s">
        <v>26</v>
      </c>
      <c r="O2771" s="120" t="s">
        <v>2591</v>
      </c>
      <c r="P2771" s="122">
        <v>0</v>
      </c>
      <c r="Q2771" s="122">
        <v>0</v>
      </c>
      <c r="R2771" s="122">
        <v>0</v>
      </c>
      <c r="S2771" s="122">
        <v>0</v>
      </c>
      <c r="T2771" s="122">
        <v>0</v>
      </c>
      <c r="U2771" s="122">
        <v>165000026</v>
      </c>
      <c r="V2771" s="122">
        <v>175000026</v>
      </c>
      <c r="W2771" s="122">
        <v>190000026</v>
      </c>
      <c r="X2771" s="122">
        <v>205000026</v>
      </c>
      <c r="Y2771" s="122">
        <v>210000026</v>
      </c>
      <c r="Z2771" s="122">
        <v>215000026</v>
      </c>
      <c r="AA2771" s="122">
        <v>220000026</v>
      </c>
      <c r="AB2771" s="122">
        <v>0</v>
      </c>
      <c r="AC2771" s="122">
        <v>0</v>
      </c>
      <c r="AD2771" s="121"/>
    </row>
    <row r="2772" spans="14:30" ht="12" customHeight="1">
      <c r="N2772" s="119" t="s">
        <v>26</v>
      </c>
      <c r="O2772" s="120" t="s">
        <v>1614</v>
      </c>
      <c r="P2772" s="122">
        <v>105000026</v>
      </c>
      <c r="Q2772" s="122">
        <v>110000026</v>
      </c>
      <c r="R2772" s="122">
        <v>115000026</v>
      </c>
      <c r="S2772" s="122">
        <v>120000026</v>
      </c>
      <c r="T2772" s="122">
        <v>135000026</v>
      </c>
      <c r="U2772" s="122">
        <v>160000026</v>
      </c>
      <c r="V2772" s="122">
        <v>170000026</v>
      </c>
      <c r="W2772" s="122">
        <v>180000026</v>
      </c>
      <c r="X2772" s="122">
        <v>190000026</v>
      </c>
      <c r="Y2772" s="122">
        <v>200000026</v>
      </c>
      <c r="Z2772" s="122">
        <v>210000026</v>
      </c>
      <c r="AA2772" s="122">
        <v>220000026</v>
      </c>
      <c r="AB2772" s="122">
        <v>0</v>
      </c>
      <c r="AC2772" s="122">
        <v>0</v>
      </c>
      <c r="AD2772" s="121"/>
    </row>
    <row r="2773" spans="14:30" ht="12" customHeight="1">
      <c r="N2773" s="119" t="s">
        <v>26</v>
      </c>
      <c r="O2773" s="120" t="s">
        <v>1962</v>
      </c>
      <c r="P2773" s="122">
        <v>0</v>
      </c>
      <c r="Q2773" s="122">
        <v>0</v>
      </c>
      <c r="R2773" s="122">
        <v>0</v>
      </c>
      <c r="S2773" s="122">
        <v>0</v>
      </c>
      <c r="T2773" s="122">
        <v>0</v>
      </c>
      <c r="U2773" s="122">
        <v>0</v>
      </c>
      <c r="V2773" s="122">
        <v>160000026</v>
      </c>
      <c r="W2773" s="122">
        <v>170000026</v>
      </c>
      <c r="X2773" s="122">
        <v>180000026</v>
      </c>
      <c r="Y2773" s="122">
        <v>185000026</v>
      </c>
      <c r="Z2773" s="122">
        <v>205000026</v>
      </c>
      <c r="AA2773" s="122">
        <v>215000026</v>
      </c>
      <c r="AB2773" s="122">
        <v>230000026</v>
      </c>
      <c r="AC2773" s="122">
        <v>250000026</v>
      </c>
      <c r="AD2773" s="121"/>
    </row>
    <row r="2774" spans="14:30" ht="12" customHeight="1">
      <c r="N2774" s="119" t="s">
        <v>26</v>
      </c>
      <c r="O2774" s="120" t="s">
        <v>2195</v>
      </c>
      <c r="P2774" s="122">
        <v>0</v>
      </c>
      <c r="Q2774" s="122">
        <v>0</v>
      </c>
      <c r="R2774" s="122">
        <v>0</v>
      </c>
      <c r="S2774" s="122">
        <v>0</v>
      </c>
      <c r="T2774" s="122">
        <v>0</v>
      </c>
      <c r="U2774" s="122">
        <v>0</v>
      </c>
      <c r="V2774" s="122">
        <v>0</v>
      </c>
      <c r="W2774" s="122">
        <v>0</v>
      </c>
      <c r="X2774" s="122">
        <v>0</v>
      </c>
      <c r="Y2774" s="122">
        <v>200000026</v>
      </c>
      <c r="Z2774" s="122">
        <v>210000026</v>
      </c>
      <c r="AA2774" s="122">
        <v>220000026</v>
      </c>
      <c r="AB2774" s="122">
        <v>230000026</v>
      </c>
      <c r="AC2774" s="122">
        <v>0</v>
      </c>
      <c r="AD2774" s="121"/>
    </row>
    <row r="2775" spans="14:30" ht="12" customHeight="1">
      <c r="N2775" s="119" t="s">
        <v>26</v>
      </c>
      <c r="O2775" s="120" t="s">
        <v>2613</v>
      </c>
      <c r="P2775" s="122">
        <v>0</v>
      </c>
      <c r="Q2775" s="122">
        <v>0</v>
      </c>
      <c r="R2775" s="122">
        <v>0</v>
      </c>
      <c r="S2775" s="122">
        <v>125000026</v>
      </c>
      <c r="T2775" s="122">
        <v>135000026</v>
      </c>
      <c r="U2775" s="122">
        <v>145000026</v>
      </c>
      <c r="V2775" s="122">
        <v>160000026</v>
      </c>
      <c r="W2775" s="122">
        <v>175000026</v>
      </c>
      <c r="X2775" s="122">
        <v>190000026</v>
      </c>
      <c r="Y2775" s="122">
        <v>210000026</v>
      </c>
      <c r="Z2775" s="122">
        <v>0</v>
      </c>
      <c r="AA2775" s="122">
        <v>0</v>
      </c>
      <c r="AB2775" s="122">
        <v>0</v>
      </c>
      <c r="AC2775" s="122">
        <v>0</v>
      </c>
      <c r="AD2775" s="121"/>
    </row>
    <row r="2776" spans="14:30" ht="12" customHeight="1">
      <c r="N2776" s="119" t="s">
        <v>26</v>
      </c>
      <c r="O2776" s="120" t="s">
        <v>584</v>
      </c>
      <c r="P2776" s="122">
        <v>0</v>
      </c>
      <c r="Q2776" s="122">
        <v>0</v>
      </c>
      <c r="R2776" s="122">
        <v>120000026</v>
      </c>
      <c r="S2776" s="122">
        <v>130000026</v>
      </c>
      <c r="T2776" s="122">
        <v>140000026</v>
      </c>
      <c r="U2776" s="122">
        <v>165000026</v>
      </c>
      <c r="V2776" s="122">
        <v>180000026</v>
      </c>
      <c r="W2776" s="122">
        <v>195000026</v>
      </c>
      <c r="X2776" s="122">
        <v>205000026</v>
      </c>
      <c r="Y2776" s="122">
        <v>210000026</v>
      </c>
      <c r="Z2776" s="122">
        <v>225000026</v>
      </c>
      <c r="AA2776" s="122">
        <v>250000026</v>
      </c>
      <c r="AB2776" s="122">
        <v>270000026</v>
      </c>
      <c r="AC2776" s="122">
        <v>0</v>
      </c>
      <c r="AD2776" s="121"/>
    </row>
    <row r="2777" spans="14:30" ht="12" customHeight="1">
      <c r="N2777" s="119" t="s">
        <v>26</v>
      </c>
      <c r="O2777" s="120" t="s">
        <v>1373</v>
      </c>
      <c r="P2777" s="122">
        <v>0</v>
      </c>
      <c r="Q2777" s="122">
        <v>0</v>
      </c>
      <c r="R2777" s="122">
        <v>0</v>
      </c>
      <c r="S2777" s="122">
        <v>0</v>
      </c>
      <c r="T2777" s="122">
        <v>150000026</v>
      </c>
      <c r="U2777" s="122">
        <v>160000026</v>
      </c>
      <c r="V2777" s="122">
        <v>170000026</v>
      </c>
      <c r="W2777" s="122">
        <v>180000026</v>
      </c>
      <c r="X2777" s="122">
        <v>190000026</v>
      </c>
      <c r="Y2777" s="122">
        <v>195000026</v>
      </c>
      <c r="Z2777" s="122">
        <v>0</v>
      </c>
      <c r="AA2777" s="122">
        <v>0</v>
      </c>
      <c r="AB2777" s="122">
        <v>0</v>
      </c>
      <c r="AC2777" s="122">
        <v>0</v>
      </c>
      <c r="AD2777" s="121"/>
    </row>
    <row r="2778" spans="14:30" ht="12" customHeight="1">
      <c r="N2778" s="119" t="s">
        <v>26</v>
      </c>
      <c r="O2778" s="120" t="s">
        <v>1612</v>
      </c>
      <c r="P2778" s="122">
        <v>0</v>
      </c>
      <c r="Q2778" s="122">
        <v>0</v>
      </c>
      <c r="R2778" s="122">
        <v>0</v>
      </c>
      <c r="S2778" s="122">
        <v>0</v>
      </c>
      <c r="T2778" s="122">
        <v>150000026</v>
      </c>
      <c r="U2778" s="122">
        <v>160000026</v>
      </c>
      <c r="V2778" s="122">
        <v>170000026</v>
      </c>
      <c r="W2778" s="122">
        <v>180000026</v>
      </c>
      <c r="X2778" s="122">
        <v>190000026</v>
      </c>
      <c r="Y2778" s="122">
        <v>195000026</v>
      </c>
      <c r="Z2778" s="122">
        <v>0</v>
      </c>
      <c r="AA2778" s="122">
        <v>0</v>
      </c>
      <c r="AB2778" s="122">
        <v>0</v>
      </c>
      <c r="AC2778" s="122">
        <v>0</v>
      </c>
      <c r="AD2778" s="121"/>
    </row>
    <row r="2779" spans="14:30" ht="12" customHeight="1">
      <c r="N2779" s="119" t="s">
        <v>26</v>
      </c>
      <c r="O2779" s="120" t="s">
        <v>303</v>
      </c>
      <c r="P2779" s="122">
        <v>0</v>
      </c>
      <c r="Q2779" s="122">
        <v>0</v>
      </c>
      <c r="R2779" s="122">
        <v>0</v>
      </c>
      <c r="S2779" s="122">
        <v>0</v>
      </c>
      <c r="T2779" s="122">
        <v>150000026</v>
      </c>
      <c r="U2779" s="122">
        <v>160000026</v>
      </c>
      <c r="V2779" s="122">
        <v>0</v>
      </c>
      <c r="W2779" s="122">
        <v>0</v>
      </c>
      <c r="X2779" s="122">
        <v>0</v>
      </c>
      <c r="Y2779" s="122">
        <v>0</v>
      </c>
      <c r="Z2779" s="122">
        <v>0</v>
      </c>
      <c r="AA2779" s="122">
        <v>0</v>
      </c>
      <c r="AB2779" s="122">
        <v>0</v>
      </c>
      <c r="AC2779" s="122">
        <v>0</v>
      </c>
      <c r="AD2779" s="121"/>
    </row>
    <row r="2780" spans="14:30" ht="12" customHeight="1">
      <c r="N2780" s="119" t="s">
        <v>26</v>
      </c>
      <c r="O2780" s="120" t="s">
        <v>1374</v>
      </c>
      <c r="P2780" s="122">
        <v>0</v>
      </c>
      <c r="Q2780" s="122">
        <v>0</v>
      </c>
      <c r="R2780" s="122">
        <v>0</v>
      </c>
      <c r="S2780" s="122">
        <v>0</v>
      </c>
      <c r="T2780" s="122">
        <v>150000026</v>
      </c>
      <c r="U2780" s="122">
        <v>160000026</v>
      </c>
      <c r="V2780" s="122">
        <v>170000026</v>
      </c>
      <c r="W2780" s="122">
        <v>180000026</v>
      </c>
      <c r="X2780" s="122">
        <v>190000026</v>
      </c>
      <c r="Y2780" s="122">
        <v>195000026</v>
      </c>
      <c r="Z2780" s="122">
        <v>0</v>
      </c>
      <c r="AA2780" s="122">
        <v>0</v>
      </c>
      <c r="AB2780" s="122">
        <v>0</v>
      </c>
      <c r="AC2780" s="122">
        <v>0</v>
      </c>
      <c r="AD2780" s="121"/>
    </row>
    <row r="2781" spans="14:30" ht="12" customHeight="1">
      <c r="N2781" s="119" t="s">
        <v>26</v>
      </c>
      <c r="O2781" s="120" t="s">
        <v>412</v>
      </c>
      <c r="P2781" s="122">
        <v>0</v>
      </c>
      <c r="Q2781" s="122">
        <v>0</v>
      </c>
      <c r="R2781" s="122">
        <v>0</v>
      </c>
      <c r="S2781" s="122">
        <v>0</v>
      </c>
      <c r="T2781" s="122">
        <v>150000026</v>
      </c>
      <c r="U2781" s="122">
        <v>160000026</v>
      </c>
      <c r="V2781" s="122">
        <v>170000026</v>
      </c>
      <c r="W2781" s="122">
        <v>180000026</v>
      </c>
      <c r="X2781" s="122">
        <v>190000026</v>
      </c>
      <c r="Y2781" s="122">
        <v>195000026</v>
      </c>
      <c r="Z2781" s="122">
        <v>0</v>
      </c>
      <c r="AA2781" s="122">
        <v>0</v>
      </c>
      <c r="AB2781" s="122">
        <v>0</v>
      </c>
      <c r="AC2781" s="122">
        <v>0</v>
      </c>
      <c r="AD2781" s="121"/>
    </row>
    <row r="2782" spans="14:30" ht="12" customHeight="1">
      <c r="N2782" s="119" t="s">
        <v>26</v>
      </c>
      <c r="O2782" s="120" t="s">
        <v>305</v>
      </c>
      <c r="P2782" s="122">
        <v>0</v>
      </c>
      <c r="Q2782" s="122">
        <v>125000026</v>
      </c>
      <c r="R2782" s="122">
        <v>130000026</v>
      </c>
      <c r="S2782" s="122">
        <v>135000026</v>
      </c>
      <c r="T2782" s="122">
        <v>140000026</v>
      </c>
      <c r="U2782" s="122">
        <v>145000026</v>
      </c>
      <c r="V2782" s="122">
        <v>160000026</v>
      </c>
      <c r="W2782" s="122">
        <v>185000026</v>
      </c>
      <c r="X2782" s="122">
        <v>195000026</v>
      </c>
      <c r="Y2782" s="122">
        <v>205000026</v>
      </c>
      <c r="Z2782" s="122">
        <v>0</v>
      </c>
      <c r="AA2782" s="122">
        <v>0</v>
      </c>
      <c r="AB2782" s="122">
        <v>0</v>
      </c>
      <c r="AC2782" s="122">
        <v>0</v>
      </c>
      <c r="AD2782" s="121"/>
    </row>
    <row r="2783" spans="14:30" ht="12" customHeight="1">
      <c r="N2783" s="119" t="s">
        <v>26</v>
      </c>
      <c r="O2783" s="120" t="s">
        <v>639</v>
      </c>
      <c r="P2783" s="122">
        <v>0</v>
      </c>
      <c r="Q2783" s="122">
        <v>0</v>
      </c>
      <c r="R2783" s="122">
        <v>0</v>
      </c>
      <c r="S2783" s="122">
        <v>120000026</v>
      </c>
      <c r="T2783" s="122">
        <v>130000026</v>
      </c>
      <c r="U2783" s="122">
        <v>140000026</v>
      </c>
      <c r="V2783" s="122">
        <v>150000026</v>
      </c>
      <c r="W2783" s="122">
        <v>175000026</v>
      </c>
      <c r="X2783" s="122">
        <v>185000026</v>
      </c>
      <c r="Y2783" s="122">
        <v>195000026</v>
      </c>
      <c r="Z2783" s="122">
        <v>0</v>
      </c>
      <c r="AA2783" s="122">
        <v>0</v>
      </c>
      <c r="AB2783" s="122">
        <v>0</v>
      </c>
      <c r="AC2783" s="122">
        <v>0</v>
      </c>
      <c r="AD2783" s="121"/>
    </row>
    <row r="2784" spans="14:30" ht="12" customHeight="1">
      <c r="N2784" s="119" t="s">
        <v>26</v>
      </c>
      <c r="O2784" s="120" t="s">
        <v>1036</v>
      </c>
      <c r="P2784" s="122">
        <v>105000026</v>
      </c>
      <c r="Q2784" s="122">
        <v>110000026</v>
      </c>
      <c r="R2784" s="122">
        <v>115000026</v>
      </c>
      <c r="S2784" s="122">
        <v>125000026</v>
      </c>
      <c r="T2784" s="122">
        <v>140000026</v>
      </c>
      <c r="U2784" s="122">
        <v>160000026</v>
      </c>
      <c r="V2784" s="122">
        <v>175000026</v>
      </c>
      <c r="W2784" s="122">
        <v>180000026</v>
      </c>
      <c r="X2784" s="122">
        <v>185000026</v>
      </c>
      <c r="Y2784" s="122">
        <v>190000026</v>
      </c>
      <c r="Z2784" s="122">
        <v>0</v>
      </c>
      <c r="AA2784" s="122">
        <v>0</v>
      </c>
      <c r="AB2784" s="122">
        <v>0</v>
      </c>
      <c r="AC2784" s="122">
        <v>0</v>
      </c>
      <c r="AD2784" s="121"/>
    </row>
    <row r="2785" spans="14:30" ht="12" customHeight="1">
      <c r="N2785" s="119" t="s">
        <v>26</v>
      </c>
      <c r="O2785" s="120" t="s">
        <v>1267</v>
      </c>
      <c r="P2785" s="122">
        <v>0</v>
      </c>
      <c r="Q2785" s="122">
        <v>0</v>
      </c>
      <c r="R2785" s="122">
        <v>0</v>
      </c>
      <c r="S2785" s="122">
        <v>125000026</v>
      </c>
      <c r="T2785" s="122">
        <v>135000026</v>
      </c>
      <c r="U2785" s="122">
        <v>150000026</v>
      </c>
      <c r="V2785" s="122">
        <v>175000026</v>
      </c>
      <c r="W2785" s="122">
        <v>190000026</v>
      </c>
      <c r="X2785" s="122">
        <v>0</v>
      </c>
      <c r="Y2785" s="122">
        <v>0</v>
      </c>
      <c r="Z2785" s="122">
        <v>0</v>
      </c>
      <c r="AA2785" s="122">
        <v>0</v>
      </c>
      <c r="AB2785" s="122">
        <v>0</v>
      </c>
      <c r="AC2785" s="122">
        <v>0</v>
      </c>
      <c r="AD2785" s="121"/>
    </row>
    <row r="2786" spans="14:30" ht="12" customHeight="1">
      <c r="N2786" s="119" t="s">
        <v>26</v>
      </c>
      <c r="O2786" s="120" t="s">
        <v>1120</v>
      </c>
      <c r="P2786" s="122">
        <v>0</v>
      </c>
      <c r="Q2786" s="122">
        <v>0</v>
      </c>
      <c r="R2786" s="122">
        <v>0</v>
      </c>
      <c r="S2786" s="122">
        <v>125000026</v>
      </c>
      <c r="T2786" s="122">
        <v>140000026</v>
      </c>
      <c r="U2786" s="122">
        <v>160000026</v>
      </c>
      <c r="V2786" s="122">
        <v>175000026</v>
      </c>
      <c r="W2786" s="122">
        <v>190000026</v>
      </c>
      <c r="X2786" s="122">
        <v>0</v>
      </c>
      <c r="Y2786" s="122">
        <v>0</v>
      </c>
      <c r="Z2786" s="122">
        <v>0</v>
      </c>
      <c r="AA2786" s="122">
        <v>0</v>
      </c>
      <c r="AB2786" s="122">
        <v>0</v>
      </c>
      <c r="AC2786" s="122">
        <v>0</v>
      </c>
      <c r="AD2786" s="121"/>
    </row>
    <row r="2787" spans="14:30" ht="12" customHeight="1">
      <c r="N2787" s="119" t="s">
        <v>26</v>
      </c>
      <c r="O2787" s="120" t="s">
        <v>1037</v>
      </c>
      <c r="P2787" s="122">
        <v>0</v>
      </c>
      <c r="Q2787" s="122">
        <v>0</v>
      </c>
      <c r="R2787" s="122">
        <v>0</v>
      </c>
      <c r="S2787" s="122">
        <v>125000026</v>
      </c>
      <c r="T2787" s="122">
        <v>140000026</v>
      </c>
      <c r="U2787" s="122">
        <v>160000026</v>
      </c>
      <c r="V2787" s="122">
        <v>175000026</v>
      </c>
      <c r="W2787" s="122">
        <v>190000026</v>
      </c>
      <c r="X2787" s="122">
        <v>0</v>
      </c>
      <c r="Y2787" s="122">
        <v>0</v>
      </c>
      <c r="Z2787" s="122">
        <v>0</v>
      </c>
      <c r="AA2787" s="122">
        <v>0</v>
      </c>
      <c r="AB2787" s="122">
        <v>0</v>
      </c>
      <c r="AC2787" s="122">
        <v>0</v>
      </c>
      <c r="AD2787" s="121"/>
    </row>
    <row r="2788" spans="14:30" ht="12" customHeight="1">
      <c r="N2788" s="119" t="s">
        <v>26</v>
      </c>
      <c r="O2788" s="120" t="s">
        <v>306</v>
      </c>
      <c r="P2788" s="122">
        <v>0</v>
      </c>
      <c r="Q2788" s="122">
        <v>0</v>
      </c>
      <c r="R2788" s="122">
        <v>0</v>
      </c>
      <c r="S2788" s="122">
        <v>125000026</v>
      </c>
      <c r="T2788" s="122">
        <v>140000026</v>
      </c>
      <c r="U2788" s="122">
        <v>160000026</v>
      </c>
      <c r="V2788" s="122">
        <v>175000026</v>
      </c>
      <c r="W2788" s="122">
        <v>185000026</v>
      </c>
      <c r="X2788" s="122">
        <v>195000026</v>
      </c>
      <c r="Y2788" s="122">
        <v>205000026</v>
      </c>
      <c r="Z2788" s="122">
        <v>210000026</v>
      </c>
      <c r="AA2788" s="122">
        <v>220000026</v>
      </c>
      <c r="AB2788" s="122">
        <v>0</v>
      </c>
      <c r="AC2788" s="122">
        <v>0</v>
      </c>
      <c r="AD2788" s="121"/>
    </row>
    <row r="2789" spans="14:30" ht="12" customHeight="1">
      <c r="N2789" s="119" t="s">
        <v>26</v>
      </c>
      <c r="O2789" s="120" t="s">
        <v>1038</v>
      </c>
      <c r="P2789" s="122">
        <v>0</v>
      </c>
      <c r="Q2789" s="122">
        <v>0</v>
      </c>
      <c r="R2789" s="122">
        <v>0</v>
      </c>
      <c r="S2789" s="122">
        <v>125000026</v>
      </c>
      <c r="T2789" s="122">
        <v>140000026</v>
      </c>
      <c r="U2789" s="122">
        <v>155000026</v>
      </c>
      <c r="V2789" s="122">
        <v>175000026</v>
      </c>
      <c r="W2789" s="122">
        <v>190000026</v>
      </c>
      <c r="X2789" s="122">
        <v>0</v>
      </c>
      <c r="Y2789" s="122">
        <v>0</v>
      </c>
      <c r="Z2789" s="122">
        <v>0</v>
      </c>
      <c r="AA2789" s="122">
        <v>0</v>
      </c>
      <c r="AB2789" s="122">
        <v>0</v>
      </c>
      <c r="AC2789" s="122">
        <v>0</v>
      </c>
      <c r="AD2789" s="121"/>
    </row>
    <row r="2790" spans="14:30" ht="12" customHeight="1">
      <c r="N2790" s="119" t="s">
        <v>26</v>
      </c>
      <c r="O2790" s="120" t="s">
        <v>295</v>
      </c>
      <c r="P2790" s="122">
        <v>0</v>
      </c>
      <c r="Q2790" s="122">
        <v>0</v>
      </c>
      <c r="R2790" s="122">
        <v>0</v>
      </c>
      <c r="S2790" s="122">
        <v>125000026</v>
      </c>
      <c r="T2790" s="122">
        <v>140000026</v>
      </c>
      <c r="U2790" s="122">
        <v>155000026</v>
      </c>
      <c r="V2790" s="122">
        <v>175000026</v>
      </c>
      <c r="W2790" s="122">
        <v>190000026</v>
      </c>
      <c r="X2790" s="122">
        <v>0</v>
      </c>
      <c r="Y2790" s="122">
        <v>0</v>
      </c>
      <c r="Z2790" s="122">
        <v>0</v>
      </c>
      <c r="AA2790" s="122">
        <v>0</v>
      </c>
      <c r="AB2790" s="122">
        <v>0</v>
      </c>
      <c r="AC2790" s="122">
        <v>0</v>
      </c>
      <c r="AD2790" s="121"/>
    </row>
    <row r="2791" spans="14:30" ht="12" customHeight="1">
      <c r="N2791" s="119" t="s">
        <v>26</v>
      </c>
      <c r="O2791" s="120" t="s">
        <v>1504</v>
      </c>
      <c r="P2791" s="122">
        <v>0</v>
      </c>
      <c r="Q2791" s="122">
        <v>0</v>
      </c>
      <c r="R2791" s="122">
        <v>0</v>
      </c>
      <c r="S2791" s="122">
        <v>125000026</v>
      </c>
      <c r="T2791" s="122">
        <v>135000026</v>
      </c>
      <c r="U2791" s="122">
        <v>150000026</v>
      </c>
      <c r="V2791" s="122">
        <v>165000026</v>
      </c>
      <c r="W2791" s="122">
        <v>180000026</v>
      </c>
      <c r="X2791" s="122">
        <v>190000026</v>
      </c>
      <c r="Y2791" s="122">
        <v>0</v>
      </c>
      <c r="Z2791" s="122">
        <v>0</v>
      </c>
      <c r="AA2791" s="122">
        <v>0</v>
      </c>
      <c r="AB2791" s="122">
        <v>0</v>
      </c>
      <c r="AC2791" s="122">
        <v>0</v>
      </c>
      <c r="AD2791" s="121"/>
    </row>
    <row r="2792" spans="14:30" ht="12" customHeight="1">
      <c r="N2792" s="119" t="s">
        <v>26</v>
      </c>
      <c r="O2792" s="120" t="s">
        <v>1505</v>
      </c>
      <c r="P2792" s="122">
        <v>0</v>
      </c>
      <c r="Q2792" s="122">
        <v>0</v>
      </c>
      <c r="R2792" s="122">
        <v>0</v>
      </c>
      <c r="S2792" s="122">
        <v>0</v>
      </c>
      <c r="T2792" s="122">
        <v>0</v>
      </c>
      <c r="U2792" s="122">
        <v>0</v>
      </c>
      <c r="V2792" s="122">
        <v>175000026</v>
      </c>
      <c r="W2792" s="122">
        <v>185000026</v>
      </c>
      <c r="X2792" s="122">
        <v>200000026</v>
      </c>
      <c r="Y2792" s="122">
        <v>210000026</v>
      </c>
      <c r="Z2792" s="122">
        <v>220000026</v>
      </c>
      <c r="AA2792" s="122">
        <v>225000026</v>
      </c>
      <c r="AB2792" s="122">
        <v>230000026</v>
      </c>
      <c r="AC2792" s="122">
        <v>0</v>
      </c>
      <c r="AD2792" s="121"/>
    </row>
    <row r="2793" spans="14:30" ht="12" customHeight="1">
      <c r="N2793" s="119" t="s">
        <v>26</v>
      </c>
      <c r="O2793" s="120" t="s">
        <v>1506</v>
      </c>
      <c r="P2793" s="122">
        <v>0</v>
      </c>
      <c r="Q2793" s="122">
        <v>0</v>
      </c>
      <c r="R2793" s="122">
        <v>0</v>
      </c>
      <c r="S2793" s="122">
        <v>0</v>
      </c>
      <c r="T2793" s="122">
        <v>0</v>
      </c>
      <c r="U2793" s="122">
        <v>0</v>
      </c>
      <c r="V2793" s="122">
        <v>170000026</v>
      </c>
      <c r="W2793" s="122">
        <v>180000026</v>
      </c>
      <c r="X2793" s="122">
        <v>190000026</v>
      </c>
      <c r="Y2793" s="122">
        <v>200000026</v>
      </c>
      <c r="Z2793" s="122">
        <v>210000026</v>
      </c>
      <c r="AA2793" s="122">
        <v>215000026</v>
      </c>
      <c r="AB2793" s="122">
        <v>220000026</v>
      </c>
      <c r="AC2793" s="122">
        <v>0</v>
      </c>
      <c r="AD2793" s="121"/>
    </row>
    <row r="2794" spans="14:30" ht="12" customHeight="1">
      <c r="N2794" s="119" t="s">
        <v>26</v>
      </c>
      <c r="O2794" s="120" t="s">
        <v>1567</v>
      </c>
      <c r="P2794" s="122">
        <v>0</v>
      </c>
      <c r="Q2794" s="122">
        <v>0</v>
      </c>
      <c r="R2794" s="122">
        <v>0</v>
      </c>
      <c r="S2794" s="122">
        <v>145000026</v>
      </c>
      <c r="T2794" s="122">
        <v>150000026</v>
      </c>
      <c r="U2794" s="122">
        <v>155000026</v>
      </c>
      <c r="V2794" s="122">
        <v>165000026</v>
      </c>
      <c r="W2794" s="122">
        <v>170000026</v>
      </c>
      <c r="X2794" s="122">
        <v>185000026</v>
      </c>
      <c r="Y2794" s="122">
        <v>195000026</v>
      </c>
      <c r="Z2794" s="122">
        <v>205000026</v>
      </c>
      <c r="AA2794" s="122">
        <v>210000026</v>
      </c>
      <c r="AB2794" s="122">
        <v>220000026</v>
      </c>
      <c r="AC2794" s="122">
        <v>0</v>
      </c>
      <c r="AD2794" s="121"/>
    </row>
    <row r="2795" spans="14:30" ht="12" customHeight="1">
      <c r="N2795" s="119" t="s">
        <v>26</v>
      </c>
      <c r="O2795" s="120" t="s">
        <v>1507</v>
      </c>
      <c r="P2795" s="122">
        <v>0</v>
      </c>
      <c r="Q2795" s="122">
        <v>0</v>
      </c>
      <c r="R2795" s="122">
        <v>0</v>
      </c>
      <c r="S2795" s="122">
        <v>0</v>
      </c>
      <c r="T2795" s="122">
        <v>0</v>
      </c>
      <c r="U2795" s="122">
        <v>0</v>
      </c>
      <c r="V2795" s="122">
        <v>180000026</v>
      </c>
      <c r="W2795" s="122">
        <v>185000026</v>
      </c>
      <c r="X2795" s="122">
        <v>190000026</v>
      </c>
      <c r="Y2795" s="122">
        <v>195000026</v>
      </c>
      <c r="Z2795" s="122">
        <v>0</v>
      </c>
      <c r="AA2795" s="122">
        <v>0</v>
      </c>
      <c r="AB2795" s="122">
        <v>0</v>
      </c>
      <c r="AC2795" s="122">
        <v>0</v>
      </c>
      <c r="AD2795" s="121"/>
    </row>
    <row r="2796" spans="14:30" ht="12" customHeight="1">
      <c r="N2796" s="119" t="s">
        <v>26</v>
      </c>
      <c r="O2796" s="120" t="s">
        <v>601</v>
      </c>
      <c r="P2796" s="122">
        <v>0</v>
      </c>
      <c r="Q2796" s="122">
        <v>0</v>
      </c>
      <c r="R2796" s="122">
        <v>0</v>
      </c>
      <c r="S2796" s="122">
        <v>125000026</v>
      </c>
      <c r="T2796" s="122">
        <v>135000026</v>
      </c>
      <c r="U2796" s="122">
        <v>145000026</v>
      </c>
      <c r="V2796" s="122">
        <v>160000026</v>
      </c>
      <c r="W2796" s="122">
        <v>175000026</v>
      </c>
      <c r="X2796" s="122">
        <v>190000026</v>
      </c>
      <c r="Y2796" s="122">
        <v>210000026</v>
      </c>
      <c r="Z2796" s="122">
        <v>0</v>
      </c>
      <c r="AA2796" s="122">
        <v>0</v>
      </c>
      <c r="AB2796" s="122">
        <v>0</v>
      </c>
      <c r="AC2796" s="122">
        <v>0</v>
      </c>
      <c r="AD2796" s="121"/>
    </row>
    <row r="2797" spans="14:30" ht="12" customHeight="1">
      <c r="N2797" s="119" t="s">
        <v>26</v>
      </c>
      <c r="O2797" s="120" t="s">
        <v>141</v>
      </c>
      <c r="P2797" s="122">
        <v>105000026</v>
      </c>
      <c r="Q2797" s="122">
        <v>115000026</v>
      </c>
      <c r="R2797" s="122">
        <v>125000026</v>
      </c>
      <c r="S2797" s="122">
        <v>135000026</v>
      </c>
      <c r="T2797" s="122">
        <v>145000026</v>
      </c>
      <c r="U2797" s="122">
        <v>155000026</v>
      </c>
      <c r="V2797" s="122">
        <v>165000026</v>
      </c>
      <c r="W2797" s="122">
        <v>175000026</v>
      </c>
      <c r="X2797" s="122">
        <v>185000026</v>
      </c>
      <c r="Y2797" s="122">
        <v>195000026</v>
      </c>
      <c r="Z2797" s="122">
        <v>205000026</v>
      </c>
      <c r="AA2797" s="122">
        <v>210000026</v>
      </c>
      <c r="AB2797" s="122">
        <v>0</v>
      </c>
      <c r="AC2797" s="122">
        <v>0</v>
      </c>
      <c r="AD2797" s="121"/>
    </row>
    <row r="2798" spans="14:30" ht="12" customHeight="1">
      <c r="N2798" s="119" t="s">
        <v>26</v>
      </c>
      <c r="O2798" s="120" t="s">
        <v>95</v>
      </c>
      <c r="P2798" s="122">
        <v>105000026</v>
      </c>
      <c r="Q2798" s="122">
        <v>115000026</v>
      </c>
      <c r="R2798" s="122">
        <v>125000026</v>
      </c>
      <c r="S2798" s="122">
        <v>130000026</v>
      </c>
      <c r="T2798" s="122">
        <v>135000026</v>
      </c>
      <c r="U2798" s="122">
        <v>150000026</v>
      </c>
      <c r="V2798" s="122">
        <v>165000026</v>
      </c>
      <c r="W2798" s="122">
        <v>180000026</v>
      </c>
      <c r="X2798" s="122">
        <v>195000026</v>
      </c>
      <c r="Y2798" s="122">
        <v>205000026</v>
      </c>
      <c r="Z2798" s="122">
        <v>215000026</v>
      </c>
      <c r="AA2798" s="122">
        <v>225000026</v>
      </c>
      <c r="AB2798" s="122">
        <v>0</v>
      </c>
      <c r="AC2798" s="122">
        <v>0</v>
      </c>
      <c r="AD2798" s="121"/>
    </row>
    <row r="2799" spans="14:30" ht="12" customHeight="1">
      <c r="N2799" s="119" t="s">
        <v>26</v>
      </c>
      <c r="O2799" s="120" t="s">
        <v>743</v>
      </c>
      <c r="P2799" s="122">
        <v>105000026</v>
      </c>
      <c r="Q2799" s="122">
        <v>115000026</v>
      </c>
      <c r="R2799" s="122">
        <v>125000026</v>
      </c>
      <c r="S2799" s="122">
        <v>135000026</v>
      </c>
      <c r="T2799" s="122">
        <v>145000026</v>
      </c>
      <c r="U2799" s="122">
        <v>155000026</v>
      </c>
      <c r="V2799" s="122">
        <v>165000026</v>
      </c>
      <c r="W2799" s="122">
        <v>175000026</v>
      </c>
      <c r="X2799" s="122">
        <v>185000026</v>
      </c>
      <c r="Y2799" s="122">
        <v>195000026</v>
      </c>
      <c r="Z2799" s="122">
        <v>205000026</v>
      </c>
      <c r="AA2799" s="122">
        <v>210000026</v>
      </c>
      <c r="AB2799" s="122">
        <v>0</v>
      </c>
      <c r="AC2799" s="122">
        <v>0</v>
      </c>
      <c r="AD2799" s="121"/>
    </row>
    <row r="2800" spans="14:30" ht="12" customHeight="1">
      <c r="N2800" s="119" t="s">
        <v>26</v>
      </c>
      <c r="O2800" s="120" t="s">
        <v>845</v>
      </c>
      <c r="P2800" s="122">
        <v>0</v>
      </c>
      <c r="Q2800" s="122">
        <v>0</v>
      </c>
      <c r="R2800" s="122">
        <v>0</v>
      </c>
      <c r="S2800" s="122">
        <v>160000026</v>
      </c>
      <c r="T2800" s="122">
        <v>165000026</v>
      </c>
      <c r="U2800" s="122">
        <v>170000026</v>
      </c>
      <c r="V2800" s="122">
        <v>175000026</v>
      </c>
      <c r="W2800" s="122">
        <v>185000026</v>
      </c>
      <c r="X2800" s="122">
        <v>0</v>
      </c>
      <c r="Y2800" s="122">
        <v>0</v>
      </c>
      <c r="Z2800" s="122">
        <v>0</v>
      </c>
      <c r="AA2800" s="122">
        <v>0</v>
      </c>
      <c r="AB2800" s="122">
        <v>0</v>
      </c>
      <c r="AC2800" s="122">
        <v>0</v>
      </c>
      <c r="AD2800" s="121"/>
    </row>
    <row r="2801" spans="14:30" ht="12" customHeight="1">
      <c r="N2801" s="119" t="s">
        <v>26</v>
      </c>
      <c r="O2801" s="120" t="s">
        <v>846</v>
      </c>
      <c r="P2801" s="122">
        <v>0</v>
      </c>
      <c r="Q2801" s="122">
        <v>0</v>
      </c>
      <c r="R2801" s="122">
        <v>0</v>
      </c>
      <c r="S2801" s="122">
        <v>160000026</v>
      </c>
      <c r="T2801" s="122">
        <v>165000026</v>
      </c>
      <c r="U2801" s="122">
        <v>170000026</v>
      </c>
      <c r="V2801" s="122">
        <v>175000026</v>
      </c>
      <c r="W2801" s="122">
        <v>185000026</v>
      </c>
      <c r="X2801" s="122">
        <v>0</v>
      </c>
      <c r="Y2801" s="122">
        <v>0</v>
      </c>
      <c r="Z2801" s="122">
        <v>0</v>
      </c>
      <c r="AA2801" s="122">
        <v>0</v>
      </c>
      <c r="AB2801" s="122">
        <v>0</v>
      </c>
      <c r="AC2801" s="122">
        <v>0</v>
      </c>
      <c r="AD2801" s="121"/>
    </row>
    <row r="2802" spans="14:30" ht="12" customHeight="1">
      <c r="N2802" s="119" t="s">
        <v>26</v>
      </c>
      <c r="O2802" s="120" t="s">
        <v>847</v>
      </c>
      <c r="P2802" s="122">
        <v>0</v>
      </c>
      <c r="Q2802" s="122">
        <v>0</v>
      </c>
      <c r="R2802" s="122">
        <v>0</v>
      </c>
      <c r="S2802" s="122">
        <v>150000026</v>
      </c>
      <c r="T2802" s="122">
        <v>160000026</v>
      </c>
      <c r="U2802" s="122">
        <v>165000026</v>
      </c>
      <c r="V2802" s="122">
        <v>170000026</v>
      </c>
      <c r="W2802" s="122">
        <v>180000026</v>
      </c>
      <c r="X2802" s="122">
        <v>0</v>
      </c>
      <c r="Y2802" s="122">
        <v>0</v>
      </c>
      <c r="Z2802" s="122">
        <v>0</v>
      </c>
      <c r="AA2802" s="122">
        <v>0</v>
      </c>
      <c r="AB2802" s="122">
        <v>0</v>
      </c>
      <c r="AC2802" s="122">
        <v>0</v>
      </c>
      <c r="AD2802" s="121"/>
    </row>
    <row r="2803" spans="14:30" ht="12" customHeight="1">
      <c r="N2803" s="119" t="s">
        <v>26</v>
      </c>
      <c r="O2803" s="120" t="s">
        <v>848</v>
      </c>
      <c r="P2803" s="122">
        <v>0</v>
      </c>
      <c r="Q2803" s="122">
        <v>0</v>
      </c>
      <c r="R2803" s="122">
        <v>0</v>
      </c>
      <c r="S2803" s="122">
        <v>150000026</v>
      </c>
      <c r="T2803" s="122">
        <v>160000026</v>
      </c>
      <c r="U2803" s="122">
        <v>165000026</v>
      </c>
      <c r="V2803" s="122">
        <v>170000026</v>
      </c>
      <c r="W2803" s="122">
        <v>180000026</v>
      </c>
      <c r="X2803" s="122">
        <v>0</v>
      </c>
      <c r="Y2803" s="122">
        <v>0</v>
      </c>
      <c r="Z2803" s="122">
        <v>0</v>
      </c>
      <c r="AA2803" s="122">
        <v>0</v>
      </c>
      <c r="AB2803" s="122">
        <v>0</v>
      </c>
      <c r="AC2803" s="122">
        <v>0</v>
      </c>
      <c r="AD2803" s="121"/>
    </row>
    <row r="2804" spans="14:30" ht="12" customHeight="1">
      <c r="N2804" s="119" t="s">
        <v>26</v>
      </c>
      <c r="O2804" s="120" t="s">
        <v>1121</v>
      </c>
      <c r="P2804" s="122">
        <v>0</v>
      </c>
      <c r="Q2804" s="122">
        <v>0</v>
      </c>
      <c r="R2804" s="122">
        <v>0</v>
      </c>
      <c r="S2804" s="122">
        <v>0</v>
      </c>
      <c r="T2804" s="122">
        <v>0</v>
      </c>
      <c r="U2804" s="122">
        <v>0</v>
      </c>
      <c r="V2804" s="122">
        <v>0</v>
      </c>
      <c r="W2804" s="122">
        <v>0</v>
      </c>
      <c r="X2804" s="122">
        <v>180000026</v>
      </c>
      <c r="Y2804" s="122">
        <v>190000026</v>
      </c>
      <c r="Z2804" s="122">
        <v>205000026</v>
      </c>
      <c r="AA2804" s="122">
        <v>225000026</v>
      </c>
      <c r="AB2804" s="122">
        <v>0</v>
      </c>
      <c r="AC2804" s="122">
        <v>0</v>
      </c>
      <c r="AD2804" s="121"/>
    </row>
    <row r="2805" spans="14:30" ht="12" customHeight="1">
      <c r="N2805" s="119" t="s">
        <v>26</v>
      </c>
      <c r="O2805" s="120" t="s">
        <v>1122</v>
      </c>
      <c r="P2805" s="122">
        <v>0</v>
      </c>
      <c r="Q2805" s="122">
        <v>0</v>
      </c>
      <c r="R2805" s="122">
        <v>0</v>
      </c>
      <c r="S2805" s="122">
        <v>0</v>
      </c>
      <c r="T2805" s="122">
        <v>0</v>
      </c>
      <c r="U2805" s="122">
        <v>0</v>
      </c>
      <c r="V2805" s="122">
        <v>0</v>
      </c>
      <c r="W2805" s="122">
        <v>0</v>
      </c>
      <c r="X2805" s="122">
        <v>175000026</v>
      </c>
      <c r="Y2805" s="122">
        <v>185000026</v>
      </c>
      <c r="Z2805" s="122">
        <v>205000026</v>
      </c>
      <c r="AA2805" s="122">
        <v>210000026</v>
      </c>
      <c r="AB2805" s="122">
        <v>220000026</v>
      </c>
      <c r="AC2805" s="122">
        <v>0</v>
      </c>
      <c r="AD2805" s="121"/>
    </row>
    <row r="2806" spans="14:30" ht="12" customHeight="1">
      <c r="N2806" s="119" t="s">
        <v>26</v>
      </c>
      <c r="O2806" s="120" t="s">
        <v>1268</v>
      </c>
      <c r="P2806" s="122">
        <v>0</v>
      </c>
      <c r="Q2806" s="122">
        <v>0</v>
      </c>
      <c r="R2806" s="122">
        <v>0</v>
      </c>
      <c r="S2806" s="122">
        <v>0</v>
      </c>
      <c r="T2806" s="122">
        <v>0</v>
      </c>
      <c r="U2806" s="122">
        <v>0</v>
      </c>
      <c r="V2806" s="122">
        <v>0</v>
      </c>
      <c r="W2806" s="122">
        <v>185000026</v>
      </c>
      <c r="X2806" s="122">
        <v>200000026</v>
      </c>
      <c r="Y2806" s="122">
        <v>210000026</v>
      </c>
      <c r="Z2806" s="122">
        <v>220000026</v>
      </c>
      <c r="AA2806" s="122">
        <v>0</v>
      </c>
      <c r="AB2806" s="122">
        <v>0</v>
      </c>
      <c r="AC2806" s="122">
        <v>0</v>
      </c>
      <c r="AD2806" s="121"/>
    </row>
    <row r="2807" spans="14:30" ht="12" customHeight="1">
      <c r="N2807" s="119" t="s">
        <v>26</v>
      </c>
      <c r="O2807" s="120" t="s">
        <v>1269</v>
      </c>
      <c r="P2807" s="122">
        <v>0</v>
      </c>
      <c r="Q2807" s="122">
        <v>100000026</v>
      </c>
      <c r="R2807" s="122">
        <v>0</v>
      </c>
      <c r="S2807" s="122">
        <v>0</v>
      </c>
      <c r="T2807" s="122">
        <v>0</v>
      </c>
      <c r="U2807" s="122">
        <v>0</v>
      </c>
      <c r="V2807" s="122">
        <v>0</v>
      </c>
      <c r="W2807" s="122">
        <v>185000026</v>
      </c>
      <c r="X2807" s="122">
        <v>200000026</v>
      </c>
      <c r="Y2807" s="122">
        <v>220000026</v>
      </c>
      <c r="Z2807" s="122">
        <v>0</v>
      </c>
      <c r="AA2807" s="122">
        <v>0</v>
      </c>
      <c r="AB2807" s="122">
        <v>0</v>
      </c>
      <c r="AC2807" s="122">
        <v>0</v>
      </c>
      <c r="AD2807" s="121"/>
    </row>
    <row r="2808" spans="14:30" ht="12" customHeight="1">
      <c r="N2808" s="119" t="s">
        <v>26</v>
      </c>
      <c r="O2808" s="120" t="s">
        <v>1270</v>
      </c>
      <c r="P2808" s="122">
        <v>0</v>
      </c>
      <c r="Q2808" s="122">
        <v>0</v>
      </c>
      <c r="R2808" s="122">
        <v>0</v>
      </c>
      <c r="S2808" s="122">
        <v>0</v>
      </c>
      <c r="T2808" s="122">
        <v>0</v>
      </c>
      <c r="U2808" s="122">
        <v>0</v>
      </c>
      <c r="V2808" s="122">
        <v>0</v>
      </c>
      <c r="W2808" s="122">
        <v>180000026</v>
      </c>
      <c r="X2808" s="122">
        <v>195000026</v>
      </c>
      <c r="Y2808" s="122">
        <v>215000026</v>
      </c>
      <c r="Z2808" s="122">
        <v>0</v>
      </c>
      <c r="AA2808" s="122">
        <v>0</v>
      </c>
      <c r="AB2808" s="122">
        <v>0</v>
      </c>
      <c r="AC2808" s="122">
        <v>0</v>
      </c>
      <c r="AD2808" s="121"/>
    </row>
    <row r="2809" spans="14:30" ht="12" customHeight="1">
      <c r="N2809" s="119" t="s">
        <v>26</v>
      </c>
      <c r="O2809" s="120" t="s">
        <v>1271</v>
      </c>
      <c r="P2809" s="122">
        <v>0</v>
      </c>
      <c r="Q2809" s="122">
        <v>0</v>
      </c>
      <c r="R2809" s="122">
        <v>0</v>
      </c>
      <c r="S2809" s="122">
        <v>0</v>
      </c>
      <c r="T2809" s="122">
        <v>0</v>
      </c>
      <c r="U2809" s="122">
        <v>0</v>
      </c>
      <c r="V2809" s="122">
        <v>0</v>
      </c>
      <c r="W2809" s="122">
        <v>180000026</v>
      </c>
      <c r="X2809" s="122">
        <v>195000026</v>
      </c>
      <c r="Y2809" s="122">
        <v>215000026</v>
      </c>
      <c r="Z2809" s="122">
        <v>0</v>
      </c>
      <c r="AA2809" s="122">
        <v>0</v>
      </c>
      <c r="AB2809" s="122">
        <v>0</v>
      </c>
      <c r="AC2809" s="122">
        <v>0</v>
      </c>
      <c r="AD2809" s="121"/>
    </row>
    <row r="2810" spans="14:30" ht="12" customHeight="1">
      <c r="N2810" s="119" t="s">
        <v>26</v>
      </c>
      <c r="O2810" s="120" t="s">
        <v>579</v>
      </c>
      <c r="P2810" s="122">
        <v>0</v>
      </c>
      <c r="Q2810" s="122">
        <v>115000026</v>
      </c>
      <c r="R2810" s="122">
        <v>125000026</v>
      </c>
      <c r="S2810" s="122">
        <v>135000026</v>
      </c>
      <c r="T2810" s="122">
        <v>145000026</v>
      </c>
      <c r="U2810" s="122">
        <v>170000026</v>
      </c>
      <c r="V2810" s="122">
        <v>180000026</v>
      </c>
      <c r="W2810" s="122">
        <v>190000026</v>
      </c>
      <c r="X2810" s="122">
        <v>0</v>
      </c>
      <c r="Y2810" s="122">
        <v>0</v>
      </c>
      <c r="Z2810" s="122">
        <v>0</v>
      </c>
      <c r="AA2810" s="122">
        <v>0</v>
      </c>
      <c r="AB2810" s="122">
        <v>0</v>
      </c>
      <c r="AC2810" s="122">
        <v>0</v>
      </c>
      <c r="AD2810" s="121"/>
    </row>
    <row r="2811" spans="14:30" ht="12" customHeight="1">
      <c r="N2811" s="119" t="s">
        <v>26</v>
      </c>
      <c r="O2811" s="120" t="s">
        <v>1272</v>
      </c>
      <c r="P2811" s="122">
        <v>0</v>
      </c>
      <c r="Q2811" s="122">
        <v>115000026</v>
      </c>
      <c r="R2811" s="122">
        <v>125000026</v>
      </c>
      <c r="S2811" s="122">
        <v>135000026</v>
      </c>
      <c r="T2811" s="122">
        <v>145000026</v>
      </c>
      <c r="U2811" s="122">
        <v>170000026</v>
      </c>
      <c r="V2811" s="122">
        <v>180000026</v>
      </c>
      <c r="W2811" s="122">
        <v>190000026</v>
      </c>
      <c r="X2811" s="122">
        <v>200000026</v>
      </c>
      <c r="Y2811" s="122">
        <v>215000026</v>
      </c>
      <c r="Z2811" s="122">
        <v>235000026</v>
      </c>
      <c r="AA2811" s="122">
        <v>0</v>
      </c>
      <c r="AB2811" s="122">
        <v>0</v>
      </c>
      <c r="AC2811" s="122">
        <v>0</v>
      </c>
      <c r="AD2811" s="121"/>
    </row>
    <row r="2812" spans="14:30" ht="12" customHeight="1">
      <c r="N2812" s="119" t="s">
        <v>26</v>
      </c>
      <c r="O2812" s="120" t="s">
        <v>657</v>
      </c>
      <c r="P2812" s="122">
        <v>0</v>
      </c>
      <c r="Q2812" s="122">
        <v>110000026</v>
      </c>
      <c r="R2812" s="122">
        <v>120000026</v>
      </c>
      <c r="S2812" s="122">
        <v>130000026</v>
      </c>
      <c r="T2812" s="122">
        <v>140000026</v>
      </c>
      <c r="U2812" s="122">
        <v>165000026</v>
      </c>
      <c r="V2812" s="122">
        <v>175000026</v>
      </c>
      <c r="W2812" s="122">
        <v>185000026</v>
      </c>
      <c r="X2812" s="122">
        <v>0</v>
      </c>
      <c r="Y2812" s="122">
        <v>0</v>
      </c>
      <c r="Z2812" s="122">
        <v>0</v>
      </c>
      <c r="AA2812" s="122">
        <v>0</v>
      </c>
      <c r="AB2812" s="122">
        <v>0</v>
      </c>
      <c r="AC2812" s="122">
        <v>0</v>
      </c>
      <c r="AD2812" s="121"/>
    </row>
    <row r="2813" spans="14:30" ht="12" customHeight="1">
      <c r="N2813" s="119" t="s">
        <v>26</v>
      </c>
      <c r="O2813" s="120" t="s">
        <v>1273</v>
      </c>
      <c r="P2813" s="122">
        <v>0</v>
      </c>
      <c r="Q2813" s="122">
        <v>110000026</v>
      </c>
      <c r="R2813" s="122">
        <v>120000026</v>
      </c>
      <c r="S2813" s="122">
        <v>130000026</v>
      </c>
      <c r="T2813" s="122">
        <v>140000026</v>
      </c>
      <c r="U2813" s="122">
        <v>165000026</v>
      </c>
      <c r="V2813" s="122">
        <v>175000026</v>
      </c>
      <c r="W2813" s="122">
        <v>185000026</v>
      </c>
      <c r="X2813" s="122">
        <v>0</v>
      </c>
      <c r="Y2813" s="122">
        <v>0</v>
      </c>
      <c r="Z2813" s="122">
        <v>0</v>
      </c>
      <c r="AA2813" s="122">
        <v>0</v>
      </c>
      <c r="AB2813" s="122">
        <v>0</v>
      </c>
      <c r="AC2813" s="122">
        <v>0</v>
      </c>
      <c r="AD2813" s="121"/>
    </row>
    <row r="2814" spans="14:30" ht="12" customHeight="1">
      <c r="N2814" s="119" t="s">
        <v>26</v>
      </c>
      <c r="O2814" s="120" t="s">
        <v>2614</v>
      </c>
      <c r="P2814" s="122">
        <v>0</v>
      </c>
      <c r="Q2814" s="122">
        <v>0</v>
      </c>
      <c r="R2814" s="122">
        <v>115000026</v>
      </c>
      <c r="S2814" s="122">
        <v>125000026</v>
      </c>
      <c r="T2814" s="122">
        <v>135000026</v>
      </c>
      <c r="U2814" s="122">
        <v>145000026</v>
      </c>
      <c r="V2814" s="122">
        <v>160000026</v>
      </c>
      <c r="W2814" s="122">
        <v>170000026</v>
      </c>
      <c r="X2814" s="122">
        <v>180000026</v>
      </c>
      <c r="Y2814" s="122">
        <v>190000026</v>
      </c>
      <c r="Z2814" s="122">
        <v>205000026</v>
      </c>
      <c r="AA2814" s="122">
        <v>220000026</v>
      </c>
      <c r="AB2814" s="122">
        <v>0</v>
      </c>
      <c r="AC2814" s="122">
        <v>0</v>
      </c>
      <c r="AD2814" s="121"/>
    </row>
    <row r="2815" spans="14:30" ht="12" customHeight="1">
      <c r="N2815" s="119" t="s">
        <v>26</v>
      </c>
      <c r="O2815" s="120" t="s">
        <v>2234</v>
      </c>
      <c r="P2815" s="122">
        <v>0</v>
      </c>
      <c r="Q2815" s="122">
        <v>0</v>
      </c>
      <c r="R2815" s="122">
        <v>0</v>
      </c>
      <c r="S2815" s="122">
        <v>0</v>
      </c>
      <c r="T2815" s="122">
        <v>0</v>
      </c>
      <c r="U2815" s="122">
        <v>0</v>
      </c>
      <c r="V2815" s="122">
        <v>0</v>
      </c>
      <c r="W2815" s="122">
        <v>0</v>
      </c>
      <c r="X2815" s="122">
        <v>0</v>
      </c>
      <c r="Y2815" s="122">
        <v>215000026</v>
      </c>
      <c r="Z2815" s="122">
        <v>225000026</v>
      </c>
      <c r="AA2815" s="122">
        <v>235000026</v>
      </c>
      <c r="AB2815" s="122">
        <v>240000026</v>
      </c>
      <c r="AC2815" s="122">
        <v>0</v>
      </c>
      <c r="AD2815" s="121"/>
    </row>
    <row r="2816" spans="14:30" ht="12" customHeight="1">
      <c r="N2816" s="119" t="s">
        <v>26</v>
      </c>
      <c r="O2816" s="120" t="s">
        <v>344</v>
      </c>
      <c r="P2816" s="122">
        <v>0</v>
      </c>
      <c r="Q2816" s="122">
        <v>0</v>
      </c>
      <c r="R2816" s="122">
        <v>0</v>
      </c>
      <c r="S2816" s="122">
        <v>0</v>
      </c>
      <c r="T2816" s="122">
        <v>0</v>
      </c>
      <c r="U2816" s="122">
        <v>0</v>
      </c>
      <c r="V2816" s="122">
        <v>0</v>
      </c>
      <c r="W2816" s="122">
        <v>185000026</v>
      </c>
      <c r="X2816" s="122">
        <v>200000026</v>
      </c>
      <c r="Y2816" s="122">
        <v>220000026</v>
      </c>
      <c r="Z2816" s="122">
        <v>0</v>
      </c>
      <c r="AA2816" s="122">
        <v>0</v>
      </c>
      <c r="AB2816" s="122">
        <v>0</v>
      </c>
      <c r="AC2816" s="122">
        <v>0</v>
      </c>
      <c r="AD2816" s="121"/>
    </row>
    <row r="2817" spans="14:30" ht="12" customHeight="1">
      <c r="N2817" s="119" t="s">
        <v>26</v>
      </c>
      <c r="O2817" s="120" t="s">
        <v>678</v>
      </c>
      <c r="P2817" s="122">
        <v>0</v>
      </c>
      <c r="Q2817" s="122">
        <v>0</v>
      </c>
      <c r="R2817" s="122">
        <v>115000026</v>
      </c>
      <c r="S2817" s="122">
        <v>125000026</v>
      </c>
      <c r="T2817" s="122">
        <v>135000026</v>
      </c>
      <c r="U2817" s="122">
        <v>150000026</v>
      </c>
      <c r="V2817" s="122">
        <v>165000026</v>
      </c>
      <c r="W2817" s="122">
        <v>180000026</v>
      </c>
      <c r="X2817" s="122">
        <v>195000026</v>
      </c>
      <c r="Y2817" s="122">
        <v>0</v>
      </c>
      <c r="Z2817" s="122">
        <v>0</v>
      </c>
      <c r="AA2817" s="122">
        <v>0</v>
      </c>
      <c r="AB2817" s="122">
        <v>0</v>
      </c>
      <c r="AC2817" s="122">
        <v>0</v>
      </c>
      <c r="AD2817" s="121"/>
    </row>
    <row r="2818" spans="14:30" ht="12" customHeight="1">
      <c r="N2818" s="119" t="s">
        <v>26</v>
      </c>
      <c r="O2818" s="120" t="s">
        <v>464</v>
      </c>
      <c r="P2818" s="122">
        <v>0</v>
      </c>
      <c r="Q2818" s="122">
        <v>0</v>
      </c>
      <c r="R2818" s="122">
        <v>0</v>
      </c>
      <c r="S2818" s="122">
        <v>0</v>
      </c>
      <c r="T2818" s="122">
        <v>0</v>
      </c>
      <c r="U2818" s="122">
        <v>0</v>
      </c>
      <c r="V2818" s="122">
        <v>180000026</v>
      </c>
      <c r="W2818" s="122">
        <v>195000026</v>
      </c>
      <c r="X2818" s="122">
        <v>210000026</v>
      </c>
      <c r="Y2818" s="122">
        <v>220000026</v>
      </c>
      <c r="Z2818" s="122">
        <v>0</v>
      </c>
      <c r="AA2818" s="122">
        <v>0</v>
      </c>
      <c r="AB2818" s="122">
        <v>0</v>
      </c>
      <c r="AC2818" s="122">
        <v>0</v>
      </c>
      <c r="AD2818" s="121"/>
    </row>
    <row r="2819" spans="14:30" ht="12" customHeight="1">
      <c r="N2819" s="119" t="s">
        <v>26</v>
      </c>
      <c r="O2819" s="120" t="s">
        <v>465</v>
      </c>
      <c r="P2819" s="122">
        <v>0</v>
      </c>
      <c r="Q2819" s="122">
        <v>110000026</v>
      </c>
      <c r="R2819" s="122">
        <v>120000026</v>
      </c>
      <c r="S2819" s="122">
        <v>125000026</v>
      </c>
      <c r="T2819" s="122">
        <v>135000026</v>
      </c>
      <c r="U2819" s="122">
        <v>140000026</v>
      </c>
      <c r="V2819" s="122">
        <v>160000026</v>
      </c>
      <c r="W2819" s="122">
        <v>170000026</v>
      </c>
      <c r="X2819" s="122">
        <v>180000026</v>
      </c>
      <c r="Y2819" s="122">
        <v>195000026</v>
      </c>
      <c r="Z2819" s="122">
        <v>210000026</v>
      </c>
      <c r="AA2819" s="122">
        <v>220000026</v>
      </c>
      <c r="AB2819" s="122">
        <v>0</v>
      </c>
      <c r="AC2819" s="122">
        <v>0</v>
      </c>
      <c r="AD2819" s="121"/>
    </row>
    <row r="2820" spans="14:30" ht="12" customHeight="1">
      <c r="N2820" s="119" t="s">
        <v>26</v>
      </c>
      <c r="O2820" s="120" t="s">
        <v>1039</v>
      </c>
      <c r="P2820" s="122">
        <v>0</v>
      </c>
      <c r="Q2820" s="122">
        <v>110000026</v>
      </c>
      <c r="R2820" s="122">
        <v>120000026</v>
      </c>
      <c r="S2820" s="122">
        <v>135000026</v>
      </c>
      <c r="T2820" s="122">
        <v>145000026</v>
      </c>
      <c r="U2820" s="122">
        <v>165000026</v>
      </c>
      <c r="V2820" s="122">
        <v>0</v>
      </c>
      <c r="W2820" s="122">
        <v>0</v>
      </c>
      <c r="X2820" s="122">
        <v>0</v>
      </c>
      <c r="Y2820" s="122">
        <v>0</v>
      </c>
      <c r="Z2820" s="122">
        <v>0</v>
      </c>
      <c r="AA2820" s="122">
        <v>0</v>
      </c>
      <c r="AB2820" s="122">
        <v>0</v>
      </c>
      <c r="AC2820" s="122">
        <v>0</v>
      </c>
      <c r="AD2820" s="121"/>
    </row>
    <row r="2821" spans="14:30" ht="12" customHeight="1">
      <c r="N2821" s="119" t="s">
        <v>26</v>
      </c>
      <c r="O2821" s="120" t="s">
        <v>96</v>
      </c>
      <c r="P2821" s="122">
        <v>90000026</v>
      </c>
      <c r="Q2821" s="122">
        <v>105000026</v>
      </c>
      <c r="R2821" s="122">
        <v>120000026</v>
      </c>
      <c r="S2821" s="122">
        <v>130000026</v>
      </c>
      <c r="T2821" s="122">
        <v>140000026</v>
      </c>
      <c r="U2821" s="122">
        <v>150000026</v>
      </c>
      <c r="V2821" s="122">
        <v>160000026</v>
      </c>
      <c r="W2821" s="122">
        <v>170000026</v>
      </c>
      <c r="X2821" s="122">
        <v>180000026</v>
      </c>
      <c r="Y2821" s="122">
        <v>195000026</v>
      </c>
      <c r="Z2821" s="122">
        <v>205000026</v>
      </c>
      <c r="AA2821" s="122">
        <v>210000026</v>
      </c>
      <c r="AB2821" s="122">
        <v>0</v>
      </c>
      <c r="AC2821" s="122">
        <v>0</v>
      </c>
      <c r="AD2821" s="121"/>
    </row>
    <row r="2822" spans="14:30" ht="12" customHeight="1">
      <c r="N2822" s="119" t="s">
        <v>26</v>
      </c>
      <c r="O2822" s="120" t="s">
        <v>97</v>
      </c>
      <c r="P2822" s="122">
        <v>105000026</v>
      </c>
      <c r="Q2822" s="122">
        <v>115000026</v>
      </c>
      <c r="R2822" s="122">
        <v>120000026</v>
      </c>
      <c r="S2822" s="122">
        <v>130000026</v>
      </c>
      <c r="T2822" s="122">
        <v>140000026</v>
      </c>
      <c r="U2822" s="122">
        <v>160000026</v>
      </c>
      <c r="V2822" s="122">
        <v>180000026</v>
      </c>
      <c r="W2822" s="122">
        <v>190000026</v>
      </c>
      <c r="X2822" s="122">
        <v>195000026</v>
      </c>
      <c r="Y2822" s="122">
        <v>200000026</v>
      </c>
      <c r="Z2822" s="122">
        <v>205000026</v>
      </c>
      <c r="AA2822" s="122">
        <v>210000026</v>
      </c>
      <c r="AB2822" s="122">
        <v>0</v>
      </c>
      <c r="AC2822" s="122">
        <v>0</v>
      </c>
      <c r="AD2822" s="121"/>
    </row>
    <row r="2823" spans="14:30" ht="12" customHeight="1">
      <c r="N2823" s="119" t="s">
        <v>26</v>
      </c>
      <c r="O2823" s="120" t="s">
        <v>257</v>
      </c>
      <c r="P2823" s="122">
        <v>0</v>
      </c>
      <c r="Q2823" s="122">
        <v>0</v>
      </c>
      <c r="R2823" s="122">
        <v>125000026</v>
      </c>
      <c r="S2823" s="122">
        <v>140000026</v>
      </c>
      <c r="T2823" s="122">
        <v>150000026</v>
      </c>
      <c r="U2823" s="122">
        <v>165000026</v>
      </c>
      <c r="V2823" s="122">
        <v>180000026</v>
      </c>
      <c r="W2823" s="122">
        <v>195000026</v>
      </c>
      <c r="X2823" s="122">
        <v>0</v>
      </c>
      <c r="Y2823" s="122">
        <v>0</v>
      </c>
      <c r="Z2823" s="122">
        <v>0</v>
      </c>
      <c r="AA2823" s="122">
        <v>0</v>
      </c>
      <c r="AB2823" s="122">
        <v>0</v>
      </c>
      <c r="AC2823" s="122">
        <v>0</v>
      </c>
      <c r="AD2823" s="121"/>
    </row>
    <row r="2824" spans="14:30" ht="12" customHeight="1">
      <c r="N2824" s="119" t="s">
        <v>26</v>
      </c>
      <c r="O2824" s="120" t="s">
        <v>345</v>
      </c>
      <c r="P2824" s="122">
        <v>0</v>
      </c>
      <c r="Q2824" s="122">
        <v>0</v>
      </c>
      <c r="R2824" s="122">
        <v>120000026</v>
      </c>
      <c r="S2824" s="122">
        <v>135000026</v>
      </c>
      <c r="T2824" s="122">
        <v>145000026</v>
      </c>
      <c r="U2824" s="122">
        <v>160000026</v>
      </c>
      <c r="V2824" s="122">
        <v>175000026</v>
      </c>
      <c r="W2824" s="122">
        <v>190000026</v>
      </c>
      <c r="X2824" s="122">
        <v>0</v>
      </c>
      <c r="Y2824" s="122">
        <v>0</v>
      </c>
      <c r="Z2824" s="122">
        <v>0</v>
      </c>
      <c r="AA2824" s="122">
        <v>0</v>
      </c>
      <c r="AB2824" s="122">
        <v>0</v>
      </c>
      <c r="AC2824" s="122">
        <v>0</v>
      </c>
      <c r="AD2824" s="121"/>
    </row>
    <row r="2825" spans="14:30" ht="12" customHeight="1">
      <c r="N2825" s="119" t="s">
        <v>26</v>
      </c>
      <c r="O2825" s="120" t="s">
        <v>849</v>
      </c>
      <c r="P2825" s="122">
        <v>0</v>
      </c>
      <c r="Q2825" s="122">
        <v>0</v>
      </c>
      <c r="R2825" s="122">
        <v>0</v>
      </c>
      <c r="S2825" s="122">
        <v>130000026</v>
      </c>
      <c r="T2825" s="122">
        <v>135000026</v>
      </c>
      <c r="U2825" s="122">
        <v>150000026</v>
      </c>
      <c r="V2825" s="122">
        <v>165000026</v>
      </c>
      <c r="W2825" s="122">
        <v>180000026</v>
      </c>
      <c r="X2825" s="122">
        <v>0</v>
      </c>
      <c r="Y2825" s="122">
        <v>0</v>
      </c>
      <c r="Z2825" s="122">
        <v>0</v>
      </c>
      <c r="AA2825" s="122">
        <v>0</v>
      </c>
      <c r="AB2825" s="122">
        <v>0</v>
      </c>
      <c r="AC2825" s="122">
        <v>0</v>
      </c>
      <c r="AD2825" s="121"/>
    </row>
    <row r="2826" spans="14:30" ht="12" customHeight="1">
      <c r="N2826" s="119" t="s">
        <v>26</v>
      </c>
      <c r="O2826" s="120" t="s">
        <v>1375</v>
      </c>
      <c r="P2826" s="122">
        <v>0</v>
      </c>
      <c r="Q2826" s="122">
        <v>0</v>
      </c>
      <c r="R2826" s="122">
        <v>0</v>
      </c>
      <c r="S2826" s="122">
        <v>130000026</v>
      </c>
      <c r="T2826" s="122">
        <v>140000026</v>
      </c>
      <c r="U2826" s="122">
        <v>150000026</v>
      </c>
      <c r="V2826" s="122">
        <v>160000026</v>
      </c>
      <c r="W2826" s="122">
        <v>170000026</v>
      </c>
      <c r="X2826" s="122">
        <v>180000026</v>
      </c>
      <c r="Y2826" s="122">
        <v>195000026</v>
      </c>
      <c r="Z2826" s="122">
        <v>0</v>
      </c>
      <c r="AA2826" s="122">
        <v>0</v>
      </c>
      <c r="AB2826" s="122">
        <v>0</v>
      </c>
      <c r="AC2826" s="122">
        <v>0</v>
      </c>
      <c r="AD2826" s="121"/>
    </row>
    <row r="2827" spans="14:30" ht="12" customHeight="1">
      <c r="N2827" s="119" t="s">
        <v>26</v>
      </c>
      <c r="O2827" s="120" t="s">
        <v>1376</v>
      </c>
      <c r="P2827" s="122">
        <v>0</v>
      </c>
      <c r="Q2827" s="122">
        <v>0</v>
      </c>
      <c r="R2827" s="122">
        <v>0</v>
      </c>
      <c r="S2827" s="122">
        <v>150000026</v>
      </c>
      <c r="T2827" s="122">
        <v>160000026</v>
      </c>
      <c r="U2827" s="122">
        <v>170000026</v>
      </c>
      <c r="V2827" s="122">
        <v>0</v>
      </c>
      <c r="W2827" s="122">
        <v>0</v>
      </c>
      <c r="X2827" s="122">
        <v>0</v>
      </c>
      <c r="Y2827" s="122">
        <v>0</v>
      </c>
      <c r="Z2827" s="122">
        <v>0</v>
      </c>
      <c r="AA2827" s="122">
        <v>0</v>
      </c>
      <c r="AB2827" s="122">
        <v>0</v>
      </c>
      <c r="AC2827" s="122">
        <v>0</v>
      </c>
      <c r="AD2827" s="121"/>
    </row>
    <row r="2828" spans="14:30" ht="12" customHeight="1">
      <c r="N2828" s="119" t="s">
        <v>26</v>
      </c>
      <c r="O2828" s="120" t="s">
        <v>850</v>
      </c>
      <c r="P2828" s="122">
        <v>0</v>
      </c>
      <c r="Q2828" s="122">
        <v>0</v>
      </c>
      <c r="R2828" s="122">
        <v>0</v>
      </c>
      <c r="S2828" s="122">
        <v>125000026</v>
      </c>
      <c r="T2828" s="122">
        <v>140000026</v>
      </c>
      <c r="U2828" s="122">
        <v>155000026</v>
      </c>
      <c r="V2828" s="122">
        <v>175000026</v>
      </c>
      <c r="W2828" s="122">
        <v>190000026</v>
      </c>
      <c r="X2828" s="122">
        <v>0</v>
      </c>
      <c r="Y2828" s="122">
        <v>0</v>
      </c>
      <c r="Z2828" s="122">
        <v>0</v>
      </c>
      <c r="AA2828" s="122">
        <v>0</v>
      </c>
      <c r="AB2828" s="122">
        <v>0</v>
      </c>
      <c r="AC2828" s="122">
        <v>0</v>
      </c>
      <c r="AD2828" s="121"/>
    </row>
    <row r="2829" spans="14:30" ht="12" customHeight="1">
      <c r="N2829" s="119" t="s">
        <v>26</v>
      </c>
      <c r="O2829" s="120" t="s">
        <v>1274</v>
      </c>
      <c r="P2829" s="122">
        <v>0</v>
      </c>
      <c r="Q2829" s="122">
        <v>0</v>
      </c>
      <c r="R2829" s="122">
        <v>115000026</v>
      </c>
      <c r="S2829" s="122">
        <v>125000026</v>
      </c>
      <c r="T2829" s="122">
        <v>135000026</v>
      </c>
      <c r="U2829" s="122">
        <v>150000026</v>
      </c>
      <c r="V2829" s="122">
        <v>170000026</v>
      </c>
      <c r="W2829" s="122">
        <v>185000026</v>
      </c>
      <c r="X2829" s="122">
        <v>0</v>
      </c>
      <c r="Y2829" s="122">
        <v>0</v>
      </c>
      <c r="Z2829" s="122">
        <v>0</v>
      </c>
      <c r="AA2829" s="122">
        <v>0</v>
      </c>
      <c r="AB2829" s="122">
        <v>0</v>
      </c>
      <c r="AC2829" s="122">
        <v>0</v>
      </c>
      <c r="AD2829" s="121"/>
    </row>
    <row r="2830" spans="14:30" ht="12" customHeight="1">
      <c r="N2830" s="119" t="s">
        <v>26</v>
      </c>
      <c r="O2830" s="120" t="s">
        <v>1123</v>
      </c>
      <c r="P2830" s="122">
        <v>0</v>
      </c>
      <c r="Q2830" s="122">
        <v>0</v>
      </c>
      <c r="R2830" s="122">
        <v>0</v>
      </c>
      <c r="S2830" s="122">
        <v>0</v>
      </c>
      <c r="T2830" s="122">
        <v>0</v>
      </c>
      <c r="U2830" s="122">
        <v>0</v>
      </c>
      <c r="V2830" s="122">
        <v>0</v>
      </c>
      <c r="W2830" s="122">
        <v>0</v>
      </c>
      <c r="X2830" s="122">
        <v>175000026</v>
      </c>
      <c r="Y2830" s="122">
        <v>185000026</v>
      </c>
      <c r="Z2830" s="122">
        <v>205000026</v>
      </c>
      <c r="AA2830" s="122">
        <v>220000026</v>
      </c>
      <c r="AB2830" s="122">
        <v>0</v>
      </c>
      <c r="AC2830" s="122">
        <v>0</v>
      </c>
      <c r="AD2830" s="121"/>
    </row>
    <row r="2831" spans="14:30" ht="12" customHeight="1">
      <c r="N2831" s="119" t="s">
        <v>26</v>
      </c>
      <c r="O2831" s="120" t="s">
        <v>346</v>
      </c>
      <c r="P2831" s="122">
        <v>0</v>
      </c>
      <c r="Q2831" s="122">
        <v>0</v>
      </c>
      <c r="R2831" s="122">
        <v>115000026</v>
      </c>
      <c r="S2831" s="122">
        <v>125000026</v>
      </c>
      <c r="T2831" s="122">
        <v>135000026</v>
      </c>
      <c r="U2831" s="122">
        <v>150000026</v>
      </c>
      <c r="V2831" s="122">
        <v>170000026</v>
      </c>
      <c r="W2831" s="122">
        <v>195000026</v>
      </c>
      <c r="X2831" s="122">
        <v>0</v>
      </c>
      <c r="Y2831" s="122">
        <v>0</v>
      </c>
      <c r="Z2831" s="122">
        <v>0</v>
      </c>
      <c r="AA2831" s="122">
        <v>0</v>
      </c>
      <c r="AB2831" s="122">
        <v>0</v>
      </c>
      <c r="AC2831" s="122">
        <v>0</v>
      </c>
      <c r="AD2831" s="121"/>
    </row>
    <row r="2832" spans="14:30" ht="12" customHeight="1">
      <c r="N2832" s="119" t="s">
        <v>26</v>
      </c>
      <c r="O2832" s="120" t="s">
        <v>240</v>
      </c>
      <c r="P2832" s="122">
        <v>0</v>
      </c>
      <c r="Q2832" s="122">
        <v>0</v>
      </c>
      <c r="R2832" s="122">
        <v>0</v>
      </c>
      <c r="S2832" s="122">
        <v>130000026</v>
      </c>
      <c r="T2832" s="122">
        <v>140000026</v>
      </c>
      <c r="U2832" s="122">
        <v>165000026</v>
      </c>
      <c r="V2832" s="122">
        <v>175000026</v>
      </c>
      <c r="W2832" s="122">
        <v>185000026</v>
      </c>
      <c r="X2832" s="122">
        <v>195000026</v>
      </c>
      <c r="Y2832" s="122">
        <v>0</v>
      </c>
      <c r="Z2832" s="122">
        <v>0</v>
      </c>
      <c r="AA2832" s="122">
        <v>0</v>
      </c>
      <c r="AB2832" s="122">
        <v>0</v>
      </c>
      <c r="AC2832" s="122">
        <v>0</v>
      </c>
      <c r="AD2832" s="121"/>
    </row>
    <row r="2833" spans="14:30" ht="12" customHeight="1">
      <c r="N2833" s="119" t="s">
        <v>26</v>
      </c>
      <c r="O2833" s="120" t="s">
        <v>617</v>
      </c>
      <c r="P2833" s="122">
        <v>0</v>
      </c>
      <c r="Q2833" s="122">
        <v>0</v>
      </c>
      <c r="R2833" s="122">
        <v>0</v>
      </c>
      <c r="S2833" s="122">
        <v>125000026</v>
      </c>
      <c r="T2833" s="122">
        <v>135000026</v>
      </c>
      <c r="U2833" s="122">
        <v>150000026</v>
      </c>
      <c r="V2833" s="122">
        <v>165000026</v>
      </c>
      <c r="W2833" s="122">
        <v>180000026</v>
      </c>
      <c r="X2833" s="122">
        <v>190000026</v>
      </c>
      <c r="Y2833" s="122">
        <v>0</v>
      </c>
      <c r="Z2833" s="122">
        <v>0</v>
      </c>
      <c r="AA2833" s="122">
        <v>0</v>
      </c>
      <c r="AB2833" s="122">
        <v>0</v>
      </c>
      <c r="AC2833" s="122">
        <v>0</v>
      </c>
      <c r="AD2833" s="121"/>
    </row>
    <row r="2834" spans="14:30" ht="12" customHeight="1">
      <c r="N2834" s="119" t="s">
        <v>26</v>
      </c>
      <c r="O2834" s="120" t="s">
        <v>523</v>
      </c>
      <c r="P2834" s="122">
        <v>0</v>
      </c>
      <c r="Q2834" s="122">
        <v>0</v>
      </c>
      <c r="R2834" s="122">
        <v>0</v>
      </c>
      <c r="S2834" s="122">
        <v>0</v>
      </c>
      <c r="T2834" s="122">
        <v>130000026</v>
      </c>
      <c r="U2834" s="122">
        <v>140000026</v>
      </c>
      <c r="V2834" s="122">
        <v>150000026</v>
      </c>
      <c r="W2834" s="122">
        <v>160000026</v>
      </c>
      <c r="X2834" s="122">
        <v>170000026</v>
      </c>
      <c r="Y2834" s="122">
        <v>180000026</v>
      </c>
      <c r="Z2834" s="122">
        <v>0</v>
      </c>
      <c r="AA2834" s="122">
        <v>0</v>
      </c>
      <c r="AB2834" s="122">
        <v>0</v>
      </c>
      <c r="AC2834" s="122">
        <v>0</v>
      </c>
      <c r="AD2834" s="121"/>
    </row>
    <row r="2835" spans="14:30" ht="12" customHeight="1">
      <c r="N2835" s="119" t="s">
        <v>26</v>
      </c>
      <c r="O2835" s="120" t="s">
        <v>1377</v>
      </c>
      <c r="P2835" s="122">
        <v>0</v>
      </c>
      <c r="Q2835" s="122">
        <v>0</v>
      </c>
      <c r="R2835" s="122">
        <v>0</v>
      </c>
      <c r="S2835" s="122">
        <v>0</v>
      </c>
      <c r="T2835" s="122">
        <v>130000026</v>
      </c>
      <c r="U2835" s="122">
        <v>140000026</v>
      </c>
      <c r="V2835" s="122">
        <v>150000026</v>
      </c>
      <c r="W2835" s="122">
        <v>160000026</v>
      </c>
      <c r="X2835" s="122">
        <v>170000026</v>
      </c>
      <c r="Y2835" s="122">
        <v>180000026</v>
      </c>
      <c r="Z2835" s="122">
        <v>0</v>
      </c>
      <c r="AA2835" s="122">
        <v>0</v>
      </c>
      <c r="AB2835" s="122">
        <v>0</v>
      </c>
      <c r="AC2835" s="122">
        <v>0</v>
      </c>
      <c r="AD2835" s="121"/>
    </row>
    <row r="2836" spans="14:30" ht="12" customHeight="1">
      <c r="N2836" s="119" t="s">
        <v>26</v>
      </c>
      <c r="O2836" s="120" t="s">
        <v>524</v>
      </c>
      <c r="P2836" s="122">
        <v>0</v>
      </c>
      <c r="Q2836" s="122">
        <v>0</v>
      </c>
      <c r="R2836" s="122">
        <v>0</v>
      </c>
      <c r="S2836" s="122">
        <v>0</v>
      </c>
      <c r="T2836" s="122">
        <v>145000026</v>
      </c>
      <c r="U2836" s="122">
        <v>165000026</v>
      </c>
      <c r="V2836" s="122">
        <v>175000026</v>
      </c>
      <c r="W2836" s="122">
        <v>180000026</v>
      </c>
      <c r="X2836" s="122">
        <v>185000026</v>
      </c>
      <c r="Y2836" s="122">
        <v>190000026</v>
      </c>
      <c r="Z2836" s="122">
        <v>0</v>
      </c>
      <c r="AA2836" s="122">
        <v>0</v>
      </c>
      <c r="AB2836" s="122">
        <v>0</v>
      </c>
      <c r="AC2836" s="122">
        <v>0</v>
      </c>
      <c r="AD2836" s="121"/>
    </row>
    <row r="2837" spans="14:30" ht="12" customHeight="1">
      <c r="N2837" s="119" t="s">
        <v>26</v>
      </c>
      <c r="O2837" s="120" t="s">
        <v>525</v>
      </c>
      <c r="P2837" s="122">
        <v>0</v>
      </c>
      <c r="Q2837" s="122">
        <v>0</v>
      </c>
      <c r="R2837" s="122">
        <v>0</v>
      </c>
      <c r="S2837" s="122">
        <v>0</v>
      </c>
      <c r="T2837" s="122">
        <v>140000026</v>
      </c>
      <c r="U2837" s="122">
        <v>150000026</v>
      </c>
      <c r="V2837" s="122">
        <v>160000026</v>
      </c>
      <c r="W2837" s="122">
        <v>170000026</v>
      </c>
      <c r="X2837" s="122">
        <v>180000026</v>
      </c>
      <c r="Y2837" s="122">
        <v>185000026</v>
      </c>
      <c r="Z2837" s="122">
        <v>0</v>
      </c>
      <c r="AA2837" s="122">
        <v>0</v>
      </c>
      <c r="AB2837" s="122">
        <v>0</v>
      </c>
      <c r="AC2837" s="122">
        <v>0</v>
      </c>
      <c r="AD2837" s="121"/>
    </row>
    <row r="2838" spans="14:30" ht="12" customHeight="1">
      <c r="N2838" s="119" t="s">
        <v>26</v>
      </c>
      <c r="O2838" s="120" t="s">
        <v>1378</v>
      </c>
      <c r="P2838" s="122">
        <v>0</v>
      </c>
      <c r="Q2838" s="122">
        <v>0</v>
      </c>
      <c r="R2838" s="122">
        <v>0</v>
      </c>
      <c r="S2838" s="122">
        <v>0</v>
      </c>
      <c r="T2838" s="122">
        <v>145000026</v>
      </c>
      <c r="U2838" s="122">
        <v>165000026</v>
      </c>
      <c r="V2838" s="122">
        <v>175000026</v>
      </c>
      <c r="W2838" s="122">
        <v>180000026</v>
      </c>
      <c r="X2838" s="122">
        <v>185000026</v>
      </c>
      <c r="Y2838" s="122">
        <v>190000026</v>
      </c>
      <c r="Z2838" s="122">
        <v>0</v>
      </c>
      <c r="AA2838" s="122">
        <v>0</v>
      </c>
      <c r="AB2838" s="122">
        <v>0</v>
      </c>
      <c r="AC2838" s="122">
        <v>0</v>
      </c>
      <c r="AD2838" s="121"/>
    </row>
    <row r="2839" spans="14:30" ht="12" customHeight="1">
      <c r="N2839" s="119" t="s">
        <v>26</v>
      </c>
      <c r="O2839" s="120" t="s">
        <v>1379</v>
      </c>
      <c r="P2839" s="122">
        <v>0</v>
      </c>
      <c r="Q2839" s="122">
        <v>0</v>
      </c>
      <c r="R2839" s="122">
        <v>0</v>
      </c>
      <c r="S2839" s="122">
        <v>0</v>
      </c>
      <c r="T2839" s="122">
        <v>140000026</v>
      </c>
      <c r="U2839" s="122">
        <v>150000026</v>
      </c>
      <c r="V2839" s="122">
        <v>160000026</v>
      </c>
      <c r="W2839" s="122">
        <v>170000026</v>
      </c>
      <c r="X2839" s="122">
        <v>180000026</v>
      </c>
      <c r="Y2839" s="122">
        <v>185000026</v>
      </c>
      <c r="Z2839" s="122">
        <v>0</v>
      </c>
      <c r="AA2839" s="122">
        <v>0</v>
      </c>
      <c r="AB2839" s="122">
        <v>0</v>
      </c>
      <c r="AC2839" s="122">
        <v>0</v>
      </c>
      <c r="AD2839" s="121"/>
    </row>
    <row r="2840" spans="14:30" ht="12" customHeight="1">
      <c r="N2840" s="119" t="s">
        <v>26</v>
      </c>
      <c r="O2840" s="120" t="s">
        <v>2553</v>
      </c>
      <c r="P2840" s="122">
        <v>0</v>
      </c>
      <c r="Q2840" s="122">
        <v>0</v>
      </c>
      <c r="R2840" s="122">
        <v>0</v>
      </c>
      <c r="S2840" s="122">
        <v>0</v>
      </c>
      <c r="T2840" s="122">
        <v>140000026</v>
      </c>
      <c r="U2840" s="122">
        <v>145000026</v>
      </c>
      <c r="V2840" s="122">
        <v>150000026</v>
      </c>
      <c r="W2840" s="122">
        <v>160000026</v>
      </c>
      <c r="X2840" s="122">
        <v>185000026</v>
      </c>
      <c r="Y2840" s="122">
        <v>200000026</v>
      </c>
      <c r="Z2840" s="122">
        <v>0</v>
      </c>
      <c r="AA2840" s="122">
        <v>0</v>
      </c>
      <c r="AB2840" s="122">
        <v>0</v>
      </c>
      <c r="AC2840" s="122">
        <v>0</v>
      </c>
      <c r="AD2840" s="121"/>
    </row>
    <row r="2841" spans="14:30" ht="12" customHeight="1">
      <c r="N2841" s="119" t="s">
        <v>26</v>
      </c>
      <c r="O2841" s="120" t="s">
        <v>323</v>
      </c>
      <c r="P2841" s="122">
        <v>0</v>
      </c>
      <c r="Q2841" s="122">
        <v>0</v>
      </c>
      <c r="R2841" s="122">
        <v>0</v>
      </c>
      <c r="S2841" s="122">
        <v>0</v>
      </c>
      <c r="T2841" s="122">
        <v>140000026</v>
      </c>
      <c r="U2841" s="122">
        <v>145000026</v>
      </c>
      <c r="V2841" s="122">
        <v>150000026</v>
      </c>
      <c r="W2841" s="122">
        <v>160000026</v>
      </c>
      <c r="X2841" s="122">
        <v>185000026</v>
      </c>
      <c r="Y2841" s="122">
        <v>200000026</v>
      </c>
      <c r="Z2841" s="122">
        <v>0</v>
      </c>
      <c r="AA2841" s="122">
        <v>0</v>
      </c>
      <c r="AB2841" s="122">
        <v>0</v>
      </c>
      <c r="AC2841" s="122">
        <v>0</v>
      </c>
      <c r="AD2841" s="121"/>
    </row>
    <row r="2842" spans="14:30" ht="12" customHeight="1">
      <c r="N2842" s="119" t="s">
        <v>26</v>
      </c>
      <c r="O2842" s="120" t="s">
        <v>379</v>
      </c>
      <c r="P2842" s="122">
        <v>0</v>
      </c>
      <c r="Q2842" s="122">
        <v>0</v>
      </c>
      <c r="R2842" s="122">
        <v>0</v>
      </c>
      <c r="S2842" s="122">
        <v>0</v>
      </c>
      <c r="T2842" s="122">
        <v>140000026</v>
      </c>
      <c r="U2842" s="122">
        <v>150000026</v>
      </c>
      <c r="V2842" s="122">
        <v>160000026</v>
      </c>
      <c r="W2842" s="122">
        <v>170000026</v>
      </c>
      <c r="X2842" s="122">
        <v>180000026</v>
      </c>
      <c r="Y2842" s="122">
        <v>190000026</v>
      </c>
      <c r="Z2842" s="122">
        <v>0</v>
      </c>
      <c r="AA2842" s="122">
        <v>0</v>
      </c>
      <c r="AB2842" s="122">
        <v>0</v>
      </c>
      <c r="AC2842" s="122">
        <v>0</v>
      </c>
      <c r="AD2842" s="121"/>
    </row>
    <row r="2843" spans="14:30" ht="12" customHeight="1">
      <c r="N2843" s="119" t="s">
        <v>26</v>
      </c>
      <c r="O2843" s="120" t="s">
        <v>330</v>
      </c>
      <c r="P2843" s="122">
        <v>0</v>
      </c>
      <c r="Q2843" s="122">
        <v>0</v>
      </c>
      <c r="R2843" s="122">
        <v>0</v>
      </c>
      <c r="S2843" s="122">
        <v>0</v>
      </c>
      <c r="T2843" s="122">
        <v>130000026</v>
      </c>
      <c r="U2843" s="122">
        <v>135000026</v>
      </c>
      <c r="V2843" s="122">
        <v>145000026</v>
      </c>
      <c r="W2843" s="122">
        <v>155000026</v>
      </c>
      <c r="X2843" s="122">
        <v>165000026</v>
      </c>
      <c r="Y2843" s="122">
        <v>0</v>
      </c>
      <c r="Z2843" s="122">
        <v>0</v>
      </c>
      <c r="AA2843" s="122">
        <v>0</v>
      </c>
      <c r="AB2843" s="122">
        <v>0</v>
      </c>
      <c r="AC2843" s="122">
        <v>0</v>
      </c>
      <c r="AD2843" s="121"/>
    </row>
    <row r="2844" spans="14:30" ht="12" customHeight="1">
      <c r="N2844" s="119" t="s">
        <v>26</v>
      </c>
      <c r="O2844" s="120" t="s">
        <v>2365</v>
      </c>
      <c r="P2844" s="122">
        <v>0</v>
      </c>
      <c r="Q2844" s="122">
        <v>0</v>
      </c>
      <c r="R2844" s="122">
        <v>0</v>
      </c>
      <c r="S2844" s="122">
        <v>0</v>
      </c>
      <c r="T2844" s="122">
        <v>0</v>
      </c>
      <c r="U2844" s="122">
        <v>0</v>
      </c>
      <c r="V2844" s="122">
        <v>0</v>
      </c>
      <c r="W2844" s="122">
        <v>1685000026</v>
      </c>
      <c r="X2844" s="122">
        <v>1750000026</v>
      </c>
      <c r="Y2844" s="122">
        <v>1800000026</v>
      </c>
      <c r="Z2844" s="122">
        <v>1850000026</v>
      </c>
      <c r="AA2844" s="122">
        <v>1885000026</v>
      </c>
      <c r="AB2844" s="122">
        <v>1950000026</v>
      </c>
      <c r="AC2844" s="122">
        <v>2150000026</v>
      </c>
      <c r="AD2844" s="121"/>
    </row>
    <row r="2845" spans="14:30" ht="12" customHeight="1">
      <c r="N2845" s="119" t="s">
        <v>26</v>
      </c>
      <c r="O2845" s="120" t="s">
        <v>2698</v>
      </c>
      <c r="P2845" s="122">
        <v>0</v>
      </c>
      <c r="Q2845" s="122">
        <v>0</v>
      </c>
      <c r="R2845" s="122">
        <v>0</v>
      </c>
      <c r="S2845" s="122">
        <v>0</v>
      </c>
      <c r="T2845" s="122">
        <v>0</v>
      </c>
      <c r="U2845" s="122">
        <v>0</v>
      </c>
      <c r="V2845" s="122">
        <v>0</v>
      </c>
      <c r="W2845" s="122">
        <v>1685000026</v>
      </c>
      <c r="X2845" s="122">
        <v>1750000026</v>
      </c>
      <c r="Y2845" s="122">
        <v>1800000026</v>
      </c>
      <c r="Z2845" s="122">
        <v>1850000026</v>
      </c>
      <c r="AA2845" s="122">
        <v>1885000026</v>
      </c>
      <c r="AB2845" s="122">
        <v>1950000026</v>
      </c>
      <c r="AC2845" s="122">
        <v>2150000026</v>
      </c>
      <c r="AD2845" s="121"/>
    </row>
    <row r="2846" spans="14:30" ht="12" customHeight="1">
      <c r="N2846" s="119" t="s">
        <v>26</v>
      </c>
      <c r="O2846" s="120" t="s">
        <v>1040</v>
      </c>
      <c r="P2846" s="122">
        <v>85000026</v>
      </c>
      <c r="Q2846" s="122">
        <v>90000026</v>
      </c>
      <c r="R2846" s="122">
        <v>95000026</v>
      </c>
      <c r="S2846" s="122">
        <v>110000026</v>
      </c>
      <c r="T2846" s="122">
        <v>125000026</v>
      </c>
      <c r="U2846" s="122">
        <v>130000026</v>
      </c>
      <c r="V2846" s="122">
        <v>140000026</v>
      </c>
      <c r="W2846" s="122">
        <v>145000026</v>
      </c>
      <c r="X2846" s="122">
        <v>160000026</v>
      </c>
      <c r="Y2846" s="122">
        <v>175000026</v>
      </c>
      <c r="Z2846" s="122">
        <v>0</v>
      </c>
      <c r="AA2846" s="122">
        <v>0</v>
      </c>
      <c r="AB2846" s="122">
        <v>0</v>
      </c>
      <c r="AC2846" s="122">
        <v>0</v>
      </c>
      <c r="AD2846" s="121"/>
    </row>
    <row r="2847" spans="14:30" ht="12" customHeight="1">
      <c r="N2847" s="119" t="s">
        <v>26</v>
      </c>
      <c r="O2847" s="120" t="s">
        <v>69</v>
      </c>
      <c r="P2847" s="122">
        <v>95000026</v>
      </c>
      <c r="Q2847" s="122">
        <v>105000026</v>
      </c>
      <c r="R2847" s="122">
        <v>110000026</v>
      </c>
      <c r="S2847" s="122">
        <v>115000026</v>
      </c>
      <c r="T2847" s="122">
        <v>120000026</v>
      </c>
      <c r="U2847" s="122">
        <v>130000026</v>
      </c>
      <c r="V2847" s="122">
        <v>0</v>
      </c>
      <c r="W2847" s="122">
        <v>0</v>
      </c>
      <c r="X2847" s="122">
        <v>0</v>
      </c>
      <c r="Y2847" s="122">
        <v>0</v>
      </c>
      <c r="Z2847" s="122">
        <v>0</v>
      </c>
      <c r="AA2847" s="122">
        <v>0</v>
      </c>
      <c r="AB2847" s="122">
        <v>0</v>
      </c>
      <c r="AC2847" s="122">
        <v>0</v>
      </c>
      <c r="AD2847" s="121"/>
    </row>
    <row r="2848" spans="14:30" ht="12" customHeight="1">
      <c r="N2848" s="119" t="s">
        <v>26</v>
      </c>
      <c r="O2848" s="120" t="s">
        <v>1797</v>
      </c>
      <c r="P2848" s="122">
        <v>95000026</v>
      </c>
      <c r="Q2848" s="122">
        <v>105000026</v>
      </c>
      <c r="R2848" s="122">
        <v>110000026</v>
      </c>
      <c r="S2848" s="122">
        <v>115000026</v>
      </c>
      <c r="T2848" s="122">
        <v>120000026</v>
      </c>
      <c r="U2848" s="122">
        <v>130000026</v>
      </c>
      <c r="V2848" s="122">
        <v>140000026</v>
      </c>
      <c r="W2848" s="122">
        <v>145000026</v>
      </c>
      <c r="X2848" s="122">
        <v>160000026</v>
      </c>
      <c r="Y2848" s="122">
        <v>180000026</v>
      </c>
      <c r="Z2848" s="122">
        <v>0</v>
      </c>
      <c r="AA2848" s="122">
        <v>0</v>
      </c>
      <c r="AB2848" s="122">
        <v>0</v>
      </c>
      <c r="AC2848" s="122">
        <v>0</v>
      </c>
      <c r="AD2848" s="121"/>
    </row>
    <row r="2849" spans="14:30" ht="12" customHeight="1">
      <c r="N2849" s="119" t="s">
        <v>26</v>
      </c>
      <c r="O2849" s="120" t="s">
        <v>589</v>
      </c>
      <c r="P2849" s="122">
        <v>90000026</v>
      </c>
      <c r="Q2849" s="122">
        <v>95000026</v>
      </c>
      <c r="R2849" s="122">
        <v>100000026</v>
      </c>
      <c r="S2849" s="122">
        <v>105000026</v>
      </c>
      <c r="T2849" s="122">
        <v>110000026</v>
      </c>
      <c r="U2849" s="122">
        <v>125000026</v>
      </c>
      <c r="V2849" s="122">
        <v>135000026</v>
      </c>
      <c r="W2849" s="122">
        <v>160000026</v>
      </c>
      <c r="X2849" s="122">
        <v>185000026</v>
      </c>
      <c r="Y2849" s="122">
        <v>0</v>
      </c>
      <c r="Z2849" s="122">
        <v>0</v>
      </c>
      <c r="AA2849" s="122">
        <v>0</v>
      </c>
      <c r="AB2849" s="122">
        <v>0</v>
      </c>
      <c r="AC2849" s="122">
        <v>0</v>
      </c>
      <c r="AD2849" s="121"/>
    </row>
    <row r="2850" spans="14:30" ht="12" customHeight="1">
      <c r="N2850" s="119" t="s">
        <v>26</v>
      </c>
      <c r="O2850" s="120" t="s">
        <v>70</v>
      </c>
      <c r="P2850" s="122">
        <v>0</v>
      </c>
      <c r="Q2850" s="122">
        <v>80000026</v>
      </c>
      <c r="R2850" s="122">
        <v>90000026</v>
      </c>
      <c r="S2850" s="122">
        <v>100000026</v>
      </c>
      <c r="T2850" s="122">
        <v>110000026</v>
      </c>
      <c r="U2850" s="122">
        <v>125000026</v>
      </c>
      <c r="V2850" s="122">
        <v>135000026</v>
      </c>
      <c r="W2850" s="122">
        <v>160000026</v>
      </c>
      <c r="X2850" s="122">
        <v>185000026</v>
      </c>
      <c r="Y2850" s="122">
        <v>0</v>
      </c>
      <c r="Z2850" s="122">
        <v>0</v>
      </c>
      <c r="AA2850" s="122">
        <v>0</v>
      </c>
      <c r="AB2850" s="122">
        <v>0</v>
      </c>
      <c r="AC2850" s="122">
        <v>0</v>
      </c>
      <c r="AD2850" s="121"/>
    </row>
    <row r="2851" spans="14:30" ht="12" customHeight="1">
      <c r="N2851" s="119" t="s">
        <v>26</v>
      </c>
      <c r="O2851" s="120" t="s">
        <v>2554</v>
      </c>
      <c r="P2851" s="122">
        <v>85000026</v>
      </c>
      <c r="Q2851" s="122">
        <v>90000026</v>
      </c>
      <c r="R2851" s="122">
        <v>95000026</v>
      </c>
      <c r="S2851" s="122">
        <v>110000026</v>
      </c>
      <c r="T2851" s="122">
        <v>125000026</v>
      </c>
      <c r="U2851" s="122">
        <v>130000026</v>
      </c>
      <c r="V2851" s="122">
        <v>140000026</v>
      </c>
      <c r="W2851" s="122">
        <v>145000026</v>
      </c>
      <c r="X2851" s="122">
        <v>160000026</v>
      </c>
      <c r="Y2851" s="122">
        <v>175000026</v>
      </c>
      <c r="Z2851" s="122">
        <v>0</v>
      </c>
      <c r="AA2851" s="122">
        <v>0</v>
      </c>
      <c r="AB2851" s="122">
        <v>0</v>
      </c>
      <c r="AC2851" s="122">
        <v>0</v>
      </c>
      <c r="AD2851" s="121"/>
    </row>
    <row r="2852" spans="14:30" ht="12" customHeight="1">
      <c r="N2852" s="119" t="s">
        <v>26</v>
      </c>
      <c r="O2852" s="120" t="s">
        <v>421</v>
      </c>
      <c r="P2852" s="122">
        <v>95000026</v>
      </c>
      <c r="Q2852" s="122">
        <v>105000026</v>
      </c>
      <c r="R2852" s="122">
        <v>110000026</v>
      </c>
      <c r="S2852" s="122">
        <v>115000026</v>
      </c>
      <c r="T2852" s="122">
        <v>120000026</v>
      </c>
      <c r="U2852" s="122">
        <v>130000026</v>
      </c>
      <c r="V2852" s="122">
        <v>0</v>
      </c>
      <c r="W2852" s="122">
        <v>0</v>
      </c>
      <c r="X2852" s="122">
        <v>0</v>
      </c>
      <c r="Y2852" s="122">
        <v>0</v>
      </c>
      <c r="Z2852" s="122">
        <v>0</v>
      </c>
      <c r="AA2852" s="122">
        <v>0</v>
      </c>
      <c r="AB2852" s="122">
        <v>0</v>
      </c>
      <c r="AC2852" s="122">
        <v>0</v>
      </c>
      <c r="AD2852" s="121"/>
    </row>
    <row r="2853" spans="14:30" ht="12" customHeight="1">
      <c r="N2853" s="119" t="s">
        <v>26</v>
      </c>
      <c r="O2853" s="120" t="s">
        <v>2576</v>
      </c>
      <c r="P2853" s="122">
        <v>0</v>
      </c>
      <c r="Q2853" s="122">
        <v>80000026</v>
      </c>
      <c r="R2853" s="122">
        <v>90000026</v>
      </c>
      <c r="S2853" s="122">
        <v>100000026</v>
      </c>
      <c r="T2853" s="122">
        <v>110000026</v>
      </c>
      <c r="U2853" s="122">
        <v>125000026</v>
      </c>
      <c r="V2853" s="122">
        <v>135000026</v>
      </c>
      <c r="W2853" s="122">
        <v>160000026</v>
      </c>
      <c r="X2853" s="122">
        <v>185000026</v>
      </c>
      <c r="Y2853" s="122">
        <v>0</v>
      </c>
      <c r="Z2853" s="122">
        <v>0</v>
      </c>
      <c r="AA2853" s="122">
        <v>0</v>
      </c>
      <c r="AB2853" s="122">
        <v>0</v>
      </c>
      <c r="AC2853" s="122">
        <v>0</v>
      </c>
      <c r="AD2853" s="121"/>
    </row>
    <row r="2854" spans="14:30" ht="12" customHeight="1">
      <c r="N2854" s="119" t="s">
        <v>26</v>
      </c>
      <c r="O2854" s="120" t="s">
        <v>2577</v>
      </c>
      <c r="P2854" s="122">
        <v>0</v>
      </c>
      <c r="Q2854" s="122">
        <v>0</v>
      </c>
      <c r="R2854" s="122">
        <v>0</v>
      </c>
      <c r="S2854" s="122">
        <v>0</v>
      </c>
      <c r="T2854" s="122">
        <v>135000026</v>
      </c>
      <c r="U2854" s="122">
        <v>145000026</v>
      </c>
      <c r="V2854" s="122">
        <v>155000026</v>
      </c>
      <c r="W2854" s="122">
        <v>165000026</v>
      </c>
      <c r="X2854" s="122">
        <v>175000026</v>
      </c>
      <c r="Y2854" s="122">
        <v>185000026</v>
      </c>
      <c r="Z2854" s="122">
        <v>0</v>
      </c>
      <c r="AA2854" s="122">
        <v>0</v>
      </c>
      <c r="AB2854" s="122">
        <v>0</v>
      </c>
      <c r="AC2854" s="122">
        <v>0</v>
      </c>
      <c r="AD2854" s="121"/>
    </row>
    <row r="2855" spans="14:30" ht="12" customHeight="1">
      <c r="N2855" s="119" t="s">
        <v>26</v>
      </c>
      <c r="O2855" s="120" t="s">
        <v>1932</v>
      </c>
      <c r="P2855" s="122">
        <v>85000026</v>
      </c>
      <c r="Q2855" s="122">
        <v>90000026</v>
      </c>
      <c r="R2855" s="122">
        <v>95000026</v>
      </c>
      <c r="S2855" s="122">
        <v>110000026</v>
      </c>
      <c r="T2855" s="122">
        <v>125000026</v>
      </c>
      <c r="U2855" s="122">
        <v>130000026</v>
      </c>
      <c r="V2855" s="122">
        <v>140000026</v>
      </c>
      <c r="W2855" s="122">
        <v>145000026</v>
      </c>
      <c r="X2855" s="122">
        <v>160000026</v>
      </c>
      <c r="Y2855" s="122">
        <v>175000026</v>
      </c>
      <c r="Z2855" s="122">
        <v>0</v>
      </c>
      <c r="AA2855" s="122">
        <v>0</v>
      </c>
      <c r="AB2855" s="122">
        <v>0</v>
      </c>
      <c r="AC2855" s="122">
        <v>0</v>
      </c>
      <c r="AD2855" s="121"/>
    </row>
    <row r="2856" spans="14:30" ht="12" customHeight="1">
      <c r="N2856" s="119" t="s">
        <v>26</v>
      </c>
      <c r="O2856" s="120" t="s">
        <v>800</v>
      </c>
      <c r="P2856" s="122">
        <v>95000026</v>
      </c>
      <c r="Q2856" s="122">
        <v>105000026</v>
      </c>
      <c r="R2856" s="122">
        <v>110000026</v>
      </c>
      <c r="S2856" s="122">
        <v>115000026</v>
      </c>
      <c r="T2856" s="122">
        <v>120000026</v>
      </c>
      <c r="U2856" s="122">
        <v>130000026</v>
      </c>
      <c r="V2856" s="122">
        <v>0</v>
      </c>
      <c r="W2856" s="122">
        <v>0</v>
      </c>
      <c r="X2856" s="122">
        <v>0</v>
      </c>
      <c r="Y2856" s="122">
        <v>0</v>
      </c>
      <c r="Z2856" s="122">
        <v>0</v>
      </c>
      <c r="AA2856" s="122">
        <v>0</v>
      </c>
      <c r="AB2856" s="122">
        <v>0</v>
      </c>
      <c r="AC2856" s="122">
        <v>0</v>
      </c>
      <c r="AD2856" s="121"/>
    </row>
    <row r="2857" spans="14:30" ht="12" customHeight="1">
      <c r="N2857" s="119" t="s">
        <v>26</v>
      </c>
      <c r="O2857" s="120" t="s">
        <v>921</v>
      </c>
      <c r="P2857" s="122">
        <v>0</v>
      </c>
      <c r="Q2857" s="122">
        <v>80000026</v>
      </c>
      <c r="R2857" s="122">
        <v>90000026</v>
      </c>
      <c r="S2857" s="122">
        <v>100000026</v>
      </c>
      <c r="T2857" s="122">
        <v>110000026</v>
      </c>
      <c r="U2857" s="122">
        <v>125000026</v>
      </c>
      <c r="V2857" s="122">
        <v>135000026</v>
      </c>
      <c r="W2857" s="122">
        <v>160000026</v>
      </c>
      <c r="X2857" s="122">
        <v>185000026</v>
      </c>
      <c r="Y2857" s="122">
        <v>0</v>
      </c>
      <c r="Z2857" s="122">
        <v>0</v>
      </c>
      <c r="AA2857" s="122">
        <v>0</v>
      </c>
      <c r="AB2857" s="122">
        <v>0</v>
      </c>
      <c r="AC2857" s="122">
        <v>0</v>
      </c>
      <c r="AD2857" s="121"/>
    </row>
    <row r="2858" spans="14:30" ht="12" customHeight="1">
      <c r="N2858" s="119" t="s">
        <v>26</v>
      </c>
      <c r="O2858" s="120" t="s">
        <v>744</v>
      </c>
      <c r="P2858" s="122">
        <v>0</v>
      </c>
      <c r="Q2858" s="122">
        <v>80000026</v>
      </c>
      <c r="R2858" s="122">
        <v>90000026</v>
      </c>
      <c r="S2858" s="122">
        <v>100000026</v>
      </c>
      <c r="T2858" s="122">
        <v>110000026</v>
      </c>
      <c r="U2858" s="122">
        <v>125000026</v>
      </c>
      <c r="V2858" s="122">
        <v>135000026</v>
      </c>
      <c r="W2858" s="122">
        <v>160000026</v>
      </c>
      <c r="X2858" s="122">
        <v>185000026</v>
      </c>
      <c r="Y2858" s="122">
        <v>0</v>
      </c>
      <c r="Z2858" s="122">
        <v>0</v>
      </c>
      <c r="AA2858" s="122">
        <v>0</v>
      </c>
      <c r="AB2858" s="122">
        <v>0</v>
      </c>
      <c r="AC2858" s="122">
        <v>0</v>
      </c>
      <c r="AD2858" s="121"/>
    </row>
    <row r="2859" spans="14:30" ht="12" customHeight="1">
      <c r="N2859" s="119" t="s">
        <v>26</v>
      </c>
      <c r="O2859" s="120" t="s">
        <v>801</v>
      </c>
      <c r="P2859" s="122">
        <v>95000026</v>
      </c>
      <c r="Q2859" s="122">
        <v>105000026</v>
      </c>
      <c r="R2859" s="122">
        <v>110000026</v>
      </c>
      <c r="S2859" s="122">
        <v>115000026</v>
      </c>
      <c r="T2859" s="122">
        <v>120000026</v>
      </c>
      <c r="U2859" s="122">
        <v>130000026</v>
      </c>
      <c r="V2859" s="122">
        <v>0</v>
      </c>
      <c r="W2859" s="122">
        <v>0</v>
      </c>
      <c r="X2859" s="122">
        <v>0</v>
      </c>
      <c r="Y2859" s="122">
        <v>0</v>
      </c>
      <c r="Z2859" s="122">
        <v>0</v>
      </c>
      <c r="AA2859" s="122">
        <v>0</v>
      </c>
      <c r="AB2859" s="122">
        <v>0</v>
      </c>
      <c r="AC2859" s="122">
        <v>0</v>
      </c>
      <c r="AD2859" s="121"/>
    </row>
    <row r="2860" spans="14:30" ht="12" customHeight="1">
      <c r="N2860" s="119" t="s">
        <v>26</v>
      </c>
      <c r="O2860" s="120" t="s">
        <v>71</v>
      </c>
      <c r="P2860" s="122">
        <v>0</v>
      </c>
      <c r="Q2860" s="122">
        <v>80000026</v>
      </c>
      <c r="R2860" s="122">
        <v>90000026</v>
      </c>
      <c r="S2860" s="122">
        <v>100000026</v>
      </c>
      <c r="T2860" s="122">
        <v>110000026</v>
      </c>
      <c r="U2860" s="122">
        <v>125000026</v>
      </c>
      <c r="V2860" s="122">
        <v>135000026</v>
      </c>
      <c r="W2860" s="122">
        <v>160000026</v>
      </c>
      <c r="X2860" s="122">
        <v>185000026</v>
      </c>
      <c r="Y2860" s="122">
        <v>0</v>
      </c>
      <c r="Z2860" s="122">
        <v>0</v>
      </c>
      <c r="AA2860" s="122">
        <v>0</v>
      </c>
      <c r="AB2860" s="122">
        <v>0</v>
      </c>
      <c r="AC2860" s="122">
        <v>0</v>
      </c>
      <c r="AD2860" s="121"/>
    </row>
    <row r="2861" spans="14:30" ht="12" customHeight="1">
      <c r="N2861" s="119" t="s">
        <v>26</v>
      </c>
      <c r="O2861" s="120" t="s">
        <v>1275</v>
      </c>
      <c r="P2861" s="122">
        <v>0</v>
      </c>
      <c r="Q2861" s="122">
        <v>0</v>
      </c>
      <c r="R2861" s="122">
        <v>0</v>
      </c>
      <c r="S2861" s="122">
        <v>0</v>
      </c>
      <c r="T2861" s="122">
        <v>125000026</v>
      </c>
      <c r="U2861" s="122">
        <v>145000026</v>
      </c>
      <c r="V2861" s="122">
        <v>155000026</v>
      </c>
      <c r="W2861" s="122">
        <v>165000026</v>
      </c>
      <c r="X2861" s="122">
        <v>170000026</v>
      </c>
      <c r="Y2861" s="122">
        <v>180000026</v>
      </c>
      <c r="Z2861" s="122">
        <v>0</v>
      </c>
      <c r="AA2861" s="122">
        <v>0</v>
      </c>
      <c r="AB2861" s="122">
        <v>0</v>
      </c>
      <c r="AC2861" s="122">
        <v>0</v>
      </c>
      <c r="AD2861" s="121"/>
    </row>
    <row r="2862" spans="14:30" ht="12" customHeight="1">
      <c r="N2862" s="119" t="s">
        <v>26</v>
      </c>
      <c r="O2862" s="120" t="s">
        <v>745</v>
      </c>
      <c r="P2862" s="122">
        <v>95000026</v>
      </c>
      <c r="Q2862" s="122">
        <v>105000026</v>
      </c>
      <c r="R2862" s="122">
        <v>110000026</v>
      </c>
      <c r="S2862" s="122">
        <v>115000026</v>
      </c>
      <c r="T2862" s="122">
        <v>120000026</v>
      </c>
      <c r="U2862" s="122">
        <v>130000026</v>
      </c>
      <c r="V2862" s="122">
        <v>0</v>
      </c>
      <c r="W2862" s="122">
        <v>0</v>
      </c>
      <c r="X2862" s="122">
        <v>0</v>
      </c>
      <c r="Y2862" s="122">
        <v>0</v>
      </c>
      <c r="Z2862" s="122">
        <v>0</v>
      </c>
      <c r="AA2862" s="122">
        <v>0</v>
      </c>
      <c r="AB2862" s="122">
        <v>0</v>
      </c>
      <c r="AC2862" s="122">
        <v>0</v>
      </c>
      <c r="AD2862" s="121"/>
    </row>
    <row r="2863" spans="14:30" ht="12" customHeight="1">
      <c r="N2863" s="119" t="s">
        <v>26</v>
      </c>
      <c r="O2863" s="120" t="s">
        <v>393</v>
      </c>
      <c r="P2863" s="122">
        <v>0</v>
      </c>
      <c r="Q2863" s="122">
        <v>0</v>
      </c>
      <c r="R2863" s="122">
        <v>0</v>
      </c>
      <c r="S2863" s="122">
        <v>0</v>
      </c>
      <c r="T2863" s="122">
        <v>0</v>
      </c>
      <c r="U2863" s="122">
        <v>0</v>
      </c>
      <c r="V2863" s="122">
        <v>250000026</v>
      </c>
      <c r="W2863" s="122">
        <v>280000026</v>
      </c>
      <c r="X2863" s="122">
        <v>305000026</v>
      </c>
      <c r="Y2863" s="122">
        <v>325000026</v>
      </c>
      <c r="Z2863" s="122">
        <v>375000026</v>
      </c>
      <c r="AA2863" s="122">
        <v>405000026</v>
      </c>
      <c r="AB2863" s="122">
        <v>450000026</v>
      </c>
      <c r="AC2863" s="122">
        <v>505000026</v>
      </c>
      <c r="AD2863" s="121"/>
    </row>
    <row r="2864" spans="14:30" ht="12" customHeight="1">
      <c r="N2864" s="119" t="s">
        <v>26</v>
      </c>
      <c r="O2864" s="120" t="s">
        <v>1508</v>
      </c>
      <c r="P2864" s="122">
        <v>0</v>
      </c>
      <c r="Q2864" s="122">
        <v>0</v>
      </c>
      <c r="R2864" s="122">
        <v>0</v>
      </c>
      <c r="S2864" s="122">
        <v>0</v>
      </c>
      <c r="T2864" s="122">
        <v>0</v>
      </c>
      <c r="U2864" s="122">
        <v>235000026</v>
      </c>
      <c r="V2864" s="122">
        <v>265000026</v>
      </c>
      <c r="W2864" s="122">
        <v>285000026</v>
      </c>
      <c r="X2864" s="122">
        <v>305000026</v>
      </c>
      <c r="Y2864" s="122">
        <v>325000026</v>
      </c>
      <c r="Z2864" s="122">
        <v>365000026</v>
      </c>
      <c r="AA2864" s="122">
        <v>440000026</v>
      </c>
      <c r="AB2864" s="122">
        <v>0</v>
      </c>
      <c r="AC2864" s="122">
        <v>0</v>
      </c>
      <c r="AD2864" s="121"/>
    </row>
    <row r="2865" spans="14:30" ht="12" customHeight="1">
      <c r="N2865" s="119" t="s">
        <v>26</v>
      </c>
      <c r="O2865" s="120" t="s">
        <v>1568</v>
      </c>
      <c r="P2865" s="122">
        <v>0</v>
      </c>
      <c r="Q2865" s="122">
        <v>0</v>
      </c>
      <c r="R2865" s="122">
        <v>0</v>
      </c>
      <c r="S2865" s="122">
        <v>0</v>
      </c>
      <c r="T2865" s="122">
        <v>0</v>
      </c>
      <c r="U2865" s="122">
        <v>235000026</v>
      </c>
      <c r="V2865" s="122">
        <v>265000026</v>
      </c>
      <c r="W2865" s="122">
        <v>285000026</v>
      </c>
      <c r="X2865" s="122">
        <v>305000026</v>
      </c>
      <c r="Y2865" s="122">
        <v>325000026</v>
      </c>
      <c r="Z2865" s="122">
        <v>335000026</v>
      </c>
      <c r="AA2865" s="122">
        <v>0</v>
      </c>
      <c r="AB2865" s="122">
        <v>0</v>
      </c>
      <c r="AC2865" s="122">
        <v>0</v>
      </c>
      <c r="AD2865" s="121"/>
    </row>
    <row r="2866" spans="14:30" ht="12" customHeight="1">
      <c r="N2866" s="119" t="s">
        <v>26</v>
      </c>
      <c r="O2866" s="120" t="s">
        <v>72</v>
      </c>
      <c r="P2866" s="122">
        <v>115000026</v>
      </c>
      <c r="Q2866" s="122">
        <v>120000026</v>
      </c>
      <c r="R2866" s="122">
        <v>0</v>
      </c>
      <c r="S2866" s="122">
        <v>0</v>
      </c>
      <c r="T2866" s="122">
        <v>0</v>
      </c>
      <c r="U2866" s="122">
        <v>0</v>
      </c>
      <c r="V2866" s="122">
        <v>0</v>
      </c>
      <c r="W2866" s="122">
        <v>0</v>
      </c>
      <c r="X2866" s="122">
        <v>0</v>
      </c>
      <c r="Y2866" s="122">
        <v>0</v>
      </c>
      <c r="Z2866" s="122">
        <v>0</v>
      </c>
      <c r="AA2866" s="122">
        <v>0</v>
      </c>
      <c r="AB2866" s="122">
        <v>0</v>
      </c>
      <c r="AC2866" s="122">
        <v>0</v>
      </c>
      <c r="AD2866" s="121"/>
    </row>
    <row r="2867" spans="14:30" ht="12" customHeight="1">
      <c r="N2867" s="119" t="s">
        <v>26</v>
      </c>
      <c r="O2867" s="120" t="s">
        <v>73</v>
      </c>
      <c r="P2867" s="122">
        <v>90000026</v>
      </c>
      <c r="Q2867" s="122">
        <v>95000026</v>
      </c>
      <c r="R2867" s="122">
        <v>0</v>
      </c>
      <c r="S2867" s="122">
        <v>0</v>
      </c>
      <c r="T2867" s="122">
        <v>0</v>
      </c>
      <c r="U2867" s="122">
        <v>0</v>
      </c>
      <c r="V2867" s="122">
        <v>0</v>
      </c>
      <c r="W2867" s="122">
        <v>0</v>
      </c>
      <c r="X2867" s="122">
        <v>0</v>
      </c>
      <c r="Y2867" s="122">
        <v>0</v>
      </c>
      <c r="Z2867" s="122">
        <v>0</v>
      </c>
      <c r="AA2867" s="122">
        <v>0</v>
      </c>
      <c r="AB2867" s="122">
        <v>0</v>
      </c>
      <c r="AC2867" s="122">
        <v>0</v>
      </c>
      <c r="AD2867" s="121"/>
    </row>
    <row r="2868" spans="14:30" ht="12" customHeight="1">
      <c r="N2868" s="119" t="s">
        <v>26</v>
      </c>
      <c r="O2868" s="120" t="s">
        <v>802</v>
      </c>
      <c r="P2868" s="122">
        <v>90000026</v>
      </c>
      <c r="Q2868" s="122">
        <v>105000026</v>
      </c>
      <c r="R2868" s="122">
        <v>0</v>
      </c>
      <c r="S2868" s="122">
        <v>0</v>
      </c>
      <c r="T2868" s="122">
        <v>0</v>
      </c>
      <c r="U2868" s="122">
        <v>0</v>
      </c>
      <c r="V2868" s="122">
        <v>0</v>
      </c>
      <c r="W2868" s="122">
        <v>0</v>
      </c>
      <c r="X2868" s="122">
        <v>0</v>
      </c>
      <c r="Y2868" s="122">
        <v>0</v>
      </c>
      <c r="Z2868" s="122">
        <v>0</v>
      </c>
      <c r="AA2868" s="122">
        <v>0</v>
      </c>
      <c r="AB2868" s="122">
        <v>0</v>
      </c>
      <c r="AC2868" s="122">
        <v>0</v>
      </c>
      <c r="AD2868" s="121"/>
    </row>
    <row r="2869" spans="14:30" ht="12" customHeight="1">
      <c r="N2869" s="119" t="s">
        <v>26</v>
      </c>
      <c r="O2869" s="120" t="s">
        <v>627</v>
      </c>
      <c r="P2869" s="122">
        <v>0</v>
      </c>
      <c r="Q2869" s="122">
        <v>0</v>
      </c>
      <c r="R2869" s="122">
        <v>115000026</v>
      </c>
      <c r="S2869" s="122">
        <v>120000026</v>
      </c>
      <c r="T2869" s="122">
        <v>125000026</v>
      </c>
      <c r="U2869" s="122">
        <v>135000026</v>
      </c>
      <c r="V2869" s="122">
        <v>145000026</v>
      </c>
      <c r="W2869" s="122">
        <v>155000026</v>
      </c>
      <c r="X2869" s="122">
        <v>165000026</v>
      </c>
      <c r="Y2869" s="122">
        <v>0</v>
      </c>
      <c r="Z2869" s="122">
        <v>0</v>
      </c>
      <c r="AA2869" s="122">
        <v>0</v>
      </c>
      <c r="AB2869" s="122">
        <v>0</v>
      </c>
      <c r="AC2869" s="122">
        <v>0</v>
      </c>
      <c r="AD2869" s="121"/>
    </row>
    <row r="2870" spans="14:30" ht="12" customHeight="1">
      <c r="N2870" s="119" t="s">
        <v>26</v>
      </c>
      <c r="O2870" s="120" t="s">
        <v>1124</v>
      </c>
      <c r="P2870" s="122">
        <v>0</v>
      </c>
      <c r="Q2870" s="122">
        <v>0</v>
      </c>
      <c r="R2870" s="122">
        <v>120000026</v>
      </c>
      <c r="S2870" s="122">
        <v>125000026</v>
      </c>
      <c r="T2870" s="122">
        <v>130000026</v>
      </c>
      <c r="U2870" s="122">
        <v>135000026</v>
      </c>
      <c r="V2870" s="122">
        <v>140000026</v>
      </c>
      <c r="W2870" s="122">
        <v>145000026</v>
      </c>
      <c r="X2870" s="122">
        <v>160000026</v>
      </c>
      <c r="Y2870" s="122">
        <v>0</v>
      </c>
      <c r="Z2870" s="122">
        <v>0</v>
      </c>
      <c r="AA2870" s="122">
        <v>0</v>
      </c>
      <c r="AB2870" s="122">
        <v>0</v>
      </c>
      <c r="AC2870" s="122">
        <v>0</v>
      </c>
      <c r="AD2870" s="121"/>
    </row>
    <row r="2871" spans="14:30" ht="12" customHeight="1">
      <c r="N2871" s="119" t="s">
        <v>26</v>
      </c>
      <c r="O2871" s="120" t="s">
        <v>113</v>
      </c>
      <c r="P2871" s="122">
        <v>85000026</v>
      </c>
      <c r="Q2871" s="122">
        <v>95000026</v>
      </c>
      <c r="R2871" s="122">
        <v>0</v>
      </c>
      <c r="S2871" s="122">
        <v>0</v>
      </c>
      <c r="T2871" s="122">
        <v>0</v>
      </c>
      <c r="U2871" s="122">
        <v>0</v>
      </c>
      <c r="V2871" s="122">
        <v>0</v>
      </c>
      <c r="W2871" s="122">
        <v>0</v>
      </c>
      <c r="X2871" s="122">
        <v>0</v>
      </c>
      <c r="Y2871" s="122">
        <v>0</v>
      </c>
      <c r="Z2871" s="122">
        <v>0</v>
      </c>
      <c r="AA2871" s="122">
        <v>0</v>
      </c>
      <c r="AB2871" s="122">
        <v>0</v>
      </c>
      <c r="AC2871" s="122">
        <v>0</v>
      </c>
      <c r="AD2871" s="121"/>
    </row>
    <row r="2872" spans="14:30" ht="12" customHeight="1">
      <c r="N2872" s="119" t="s">
        <v>26</v>
      </c>
      <c r="O2872" s="120" t="s">
        <v>114</v>
      </c>
      <c r="P2872" s="122">
        <v>80000026</v>
      </c>
      <c r="Q2872" s="122">
        <v>90000026</v>
      </c>
      <c r="R2872" s="122">
        <v>0</v>
      </c>
      <c r="S2872" s="122">
        <v>0</v>
      </c>
      <c r="T2872" s="122">
        <v>0</v>
      </c>
      <c r="U2872" s="122">
        <v>0</v>
      </c>
      <c r="V2872" s="122">
        <v>0</v>
      </c>
      <c r="W2872" s="122">
        <v>0</v>
      </c>
      <c r="X2872" s="122">
        <v>0</v>
      </c>
      <c r="Y2872" s="122">
        <v>0</v>
      </c>
      <c r="Z2872" s="122">
        <v>0</v>
      </c>
      <c r="AA2872" s="122">
        <v>0</v>
      </c>
      <c r="AB2872" s="122">
        <v>0</v>
      </c>
      <c r="AC2872" s="122">
        <v>0</v>
      </c>
      <c r="AD2872" s="121"/>
    </row>
    <row r="2873" spans="14:30" ht="12" customHeight="1">
      <c r="N2873" s="119" t="s">
        <v>26</v>
      </c>
      <c r="O2873" s="120" t="s">
        <v>1650</v>
      </c>
      <c r="P2873" s="122">
        <v>110000026</v>
      </c>
      <c r="Q2873" s="122">
        <v>115000026</v>
      </c>
      <c r="R2873" s="122">
        <v>125000026</v>
      </c>
      <c r="S2873" s="122">
        <v>135000026</v>
      </c>
      <c r="T2873" s="122">
        <v>150000026</v>
      </c>
      <c r="U2873" s="122">
        <v>160000026</v>
      </c>
      <c r="V2873" s="122">
        <v>170000026</v>
      </c>
      <c r="W2873" s="122">
        <v>180000026</v>
      </c>
      <c r="X2873" s="122">
        <v>190000026</v>
      </c>
      <c r="Y2873" s="122">
        <v>200000026</v>
      </c>
      <c r="Z2873" s="122">
        <v>205000026</v>
      </c>
      <c r="AA2873" s="122">
        <v>215000026</v>
      </c>
      <c r="AB2873" s="122">
        <v>0</v>
      </c>
      <c r="AC2873" s="122">
        <v>0</v>
      </c>
      <c r="AD2873" s="121"/>
    </row>
    <row r="2874" spans="14:30" ht="12" customHeight="1">
      <c r="N2874" s="119" t="s">
        <v>26</v>
      </c>
      <c r="O2874" s="120" t="s">
        <v>74</v>
      </c>
      <c r="P2874" s="122">
        <v>105000026</v>
      </c>
      <c r="Q2874" s="122">
        <v>110000026</v>
      </c>
      <c r="R2874" s="122">
        <v>0</v>
      </c>
      <c r="S2874" s="122">
        <v>0</v>
      </c>
      <c r="T2874" s="122">
        <v>0</v>
      </c>
      <c r="U2874" s="122">
        <v>0</v>
      </c>
      <c r="V2874" s="122">
        <v>0</v>
      </c>
      <c r="W2874" s="122">
        <v>0</v>
      </c>
      <c r="X2874" s="122">
        <v>0</v>
      </c>
      <c r="Y2874" s="122">
        <v>0</v>
      </c>
      <c r="Z2874" s="122">
        <v>0</v>
      </c>
      <c r="AA2874" s="122">
        <v>0</v>
      </c>
      <c r="AB2874" s="122">
        <v>0</v>
      </c>
      <c r="AC2874" s="122">
        <v>0</v>
      </c>
      <c r="AD2874" s="121"/>
    </row>
    <row r="2875" spans="14:30" ht="12" customHeight="1">
      <c r="N2875" s="119" t="s">
        <v>26</v>
      </c>
      <c r="O2875" s="120" t="s">
        <v>746</v>
      </c>
      <c r="P2875" s="122">
        <v>105000026</v>
      </c>
      <c r="Q2875" s="122">
        <v>110000026</v>
      </c>
      <c r="R2875" s="122">
        <v>0</v>
      </c>
      <c r="S2875" s="122">
        <v>0</v>
      </c>
      <c r="T2875" s="122">
        <v>0</v>
      </c>
      <c r="U2875" s="122">
        <v>0</v>
      </c>
      <c r="V2875" s="122">
        <v>0</v>
      </c>
      <c r="W2875" s="122">
        <v>0</v>
      </c>
      <c r="X2875" s="122">
        <v>0</v>
      </c>
      <c r="Y2875" s="122">
        <v>0</v>
      </c>
      <c r="Z2875" s="122">
        <v>0</v>
      </c>
      <c r="AA2875" s="122">
        <v>0</v>
      </c>
      <c r="AB2875" s="122">
        <v>0</v>
      </c>
      <c r="AC2875" s="122">
        <v>0</v>
      </c>
      <c r="AD2875" s="121"/>
    </row>
    <row r="2876" spans="14:30" ht="12" customHeight="1">
      <c r="N2876" s="119" t="s">
        <v>26</v>
      </c>
      <c r="O2876" s="120" t="s">
        <v>1276</v>
      </c>
      <c r="P2876" s="122">
        <v>0</v>
      </c>
      <c r="Q2876" s="122">
        <v>125000026</v>
      </c>
      <c r="R2876" s="122">
        <v>130000026</v>
      </c>
      <c r="S2876" s="122">
        <v>135000026</v>
      </c>
      <c r="T2876" s="122">
        <v>140000026</v>
      </c>
      <c r="U2876" s="122">
        <v>150000026</v>
      </c>
      <c r="V2876" s="122">
        <v>165000026</v>
      </c>
      <c r="W2876" s="122">
        <v>180000026</v>
      </c>
      <c r="X2876" s="122">
        <v>195000026</v>
      </c>
      <c r="Y2876" s="122">
        <v>0</v>
      </c>
      <c r="Z2876" s="122">
        <v>0</v>
      </c>
      <c r="AA2876" s="122">
        <v>0</v>
      </c>
      <c r="AB2876" s="122">
        <v>0</v>
      </c>
      <c r="AC2876" s="122">
        <v>0</v>
      </c>
      <c r="AD2876" s="121"/>
    </row>
    <row r="2877" spans="14:30" ht="12" customHeight="1">
      <c r="N2877" s="119" t="s">
        <v>26</v>
      </c>
      <c r="O2877" s="120" t="s">
        <v>2196</v>
      </c>
      <c r="P2877" s="122">
        <v>0</v>
      </c>
      <c r="Q2877" s="122">
        <v>0</v>
      </c>
      <c r="R2877" s="122">
        <v>0</v>
      </c>
      <c r="S2877" s="122">
        <v>0</v>
      </c>
      <c r="T2877" s="122">
        <v>0</v>
      </c>
      <c r="U2877" s="122">
        <v>0</v>
      </c>
      <c r="V2877" s="122">
        <v>0</v>
      </c>
      <c r="W2877" s="122">
        <v>0</v>
      </c>
      <c r="X2877" s="122">
        <v>0</v>
      </c>
      <c r="Y2877" s="122">
        <v>200000026</v>
      </c>
      <c r="Z2877" s="122">
        <v>215000026</v>
      </c>
      <c r="AA2877" s="122">
        <v>225000026</v>
      </c>
      <c r="AB2877" s="122">
        <v>0</v>
      </c>
      <c r="AC2877" s="122">
        <v>0</v>
      </c>
      <c r="AD2877" s="121"/>
    </row>
    <row r="2878" spans="14:30" ht="12" customHeight="1">
      <c r="N2878" s="119" t="s">
        <v>26</v>
      </c>
      <c r="O2878" s="120" t="s">
        <v>2061</v>
      </c>
      <c r="P2878" s="122">
        <v>0</v>
      </c>
      <c r="Q2878" s="122">
        <v>0</v>
      </c>
      <c r="R2878" s="122">
        <v>0</v>
      </c>
      <c r="S2878" s="122">
        <v>0</v>
      </c>
      <c r="T2878" s="122">
        <v>0</v>
      </c>
      <c r="U2878" s="122">
        <v>0</v>
      </c>
      <c r="V2878" s="122">
        <v>0</v>
      </c>
      <c r="W2878" s="122">
        <v>0</v>
      </c>
      <c r="X2878" s="122">
        <v>0</v>
      </c>
      <c r="Y2878" s="122">
        <v>0</v>
      </c>
      <c r="Z2878" s="122">
        <v>210000026</v>
      </c>
      <c r="AA2878" s="122">
        <v>220000026</v>
      </c>
      <c r="AB2878" s="122">
        <v>230000026</v>
      </c>
      <c r="AC2878" s="122">
        <v>0</v>
      </c>
      <c r="AD2878" s="121"/>
    </row>
    <row r="2879" spans="14:30" ht="12" customHeight="1">
      <c r="N2879" s="119" t="s">
        <v>26</v>
      </c>
      <c r="O2879" s="120" t="s">
        <v>1972</v>
      </c>
      <c r="P2879" s="122">
        <v>0</v>
      </c>
      <c r="Q2879" s="122">
        <v>0</v>
      </c>
      <c r="R2879" s="122">
        <v>0</v>
      </c>
      <c r="S2879" s="122">
        <v>0</v>
      </c>
      <c r="T2879" s="122">
        <v>145000026</v>
      </c>
      <c r="U2879" s="122">
        <v>155000026</v>
      </c>
      <c r="V2879" s="122">
        <v>165000026</v>
      </c>
      <c r="W2879" s="122">
        <v>175000026</v>
      </c>
      <c r="X2879" s="122">
        <v>190000026</v>
      </c>
      <c r="Y2879" s="122">
        <v>200000026</v>
      </c>
      <c r="Z2879" s="122">
        <v>215000026</v>
      </c>
      <c r="AA2879" s="122">
        <v>0</v>
      </c>
      <c r="AB2879" s="122">
        <v>0</v>
      </c>
      <c r="AC2879" s="122">
        <v>0</v>
      </c>
      <c r="AD2879" s="121"/>
    </row>
    <row r="2880" spans="14:30" ht="12" customHeight="1">
      <c r="N2880" s="119" t="s">
        <v>26</v>
      </c>
      <c r="O2880" s="120" t="s">
        <v>1652</v>
      </c>
      <c r="P2880" s="122">
        <v>0</v>
      </c>
      <c r="Q2880" s="122">
        <v>0</v>
      </c>
      <c r="R2880" s="122">
        <v>0</v>
      </c>
      <c r="S2880" s="122">
        <v>0</v>
      </c>
      <c r="T2880" s="122">
        <v>0</v>
      </c>
      <c r="U2880" s="122">
        <v>150000026</v>
      </c>
      <c r="V2880" s="122">
        <v>170000026</v>
      </c>
      <c r="W2880" s="122">
        <v>185000026</v>
      </c>
      <c r="X2880" s="122">
        <v>200000026</v>
      </c>
      <c r="Y2880" s="122">
        <v>205000026</v>
      </c>
      <c r="Z2880" s="122">
        <v>210000026</v>
      </c>
      <c r="AA2880" s="122">
        <v>0</v>
      </c>
      <c r="AB2880" s="122">
        <v>0</v>
      </c>
      <c r="AC2880" s="122">
        <v>0</v>
      </c>
      <c r="AD2880" s="121"/>
    </row>
    <row r="2881" spans="14:30" ht="12" customHeight="1">
      <c r="N2881" s="119" t="s">
        <v>26</v>
      </c>
      <c r="O2881" s="120" t="s">
        <v>747</v>
      </c>
      <c r="P2881" s="122">
        <v>90000026</v>
      </c>
      <c r="Q2881" s="122">
        <v>95000026</v>
      </c>
      <c r="R2881" s="122">
        <v>105000026</v>
      </c>
      <c r="S2881" s="122">
        <v>110000026</v>
      </c>
      <c r="T2881" s="122">
        <v>0</v>
      </c>
      <c r="U2881" s="122">
        <v>0</v>
      </c>
      <c r="V2881" s="122">
        <v>0</v>
      </c>
      <c r="W2881" s="122">
        <v>0</v>
      </c>
      <c r="X2881" s="122">
        <v>0</v>
      </c>
      <c r="Y2881" s="122">
        <v>0</v>
      </c>
      <c r="Z2881" s="122">
        <v>0</v>
      </c>
      <c r="AA2881" s="122">
        <v>0</v>
      </c>
      <c r="AB2881" s="122">
        <v>0</v>
      </c>
      <c r="AC2881" s="122">
        <v>120000026</v>
      </c>
      <c r="AD2881" s="121"/>
    </row>
    <row r="2882" spans="14:30" ht="12" customHeight="1">
      <c r="N2882" s="119" t="s">
        <v>26</v>
      </c>
      <c r="O2882" s="120" t="s">
        <v>1277</v>
      </c>
      <c r="P2882" s="122">
        <v>0</v>
      </c>
      <c r="Q2882" s="122">
        <v>0</v>
      </c>
      <c r="R2882" s="122">
        <v>0</v>
      </c>
      <c r="S2882" s="122">
        <v>0</v>
      </c>
      <c r="T2882" s="122">
        <v>0</v>
      </c>
      <c r="U2882" s="122">
        <v>150000026</v>
      </c>
      <c r="V2882" s="122">
        <v>165000026</v>
      </c>
      <c r="W2882" s="122">
        <v>180000026</v>
      </c>
      <c r="X2882" s="122">
        <v>195000026</v>
      </c>
      <c r="Y2882" s="122">
        <v>200000026</v>
      </c>
      <c r="Z2882" s="122">
        <v>0</v>
      </c>
      <c r="AA2882" s="122">
        <v>0</v>
      </c>
      <c r="AB2882" s="122">
        <v>0</v>
      </c>
      <c r="AC2882" s="122">
        <v>0</v>
      </c>
      <c r="AD2882" s="121"/>
    </row>
    <row r="2883" spans="14:30" ht="12" customHeight="1">
      <c r="N2883" s="119" t="s">
        <v>26</v>
      </c>
      <c r="O2883" s="120" t="s">
        <v>628</v>
      </c>
      <c r="P2883" s="122">
        <v>0</v>
      </c>
      <c r="Q2883" s="122">
        <v>0</v>
      </c>
      <c r="R2883" s="122">
        <v>140000026</v>
      </c>
      <c r="S2883" s="122">
        <v>145000026</v>
      </c>
      <c r="T2883" s="122">
        <v>150000026</v>
      </c>
      <c r="U2883" s="122">
        <v>160000026</v>
      </c>
      <c r="V2883" s="122">
        <v>165000026</v>
      </c>
      <c r="W2883" s="122">
        <v>180000026</v>
      </c>
      <c r="X2883" s="122">
        <v>195000026</v>
      </c>
      <c r="Y2883" s="122">
        <v>215000026</v>
      </c>
      <c r="Z2883" s="122">
        <v>0</v>
      </c>
      <c r="AA2883" s="122">
        <v>0</v>
      </c>
      <c r="AB2883" s="122">
        <v>0</v>
      </c>
      <c r="AC2883" s="122">
        <v>0</v>
      </c>
      <c r="AD2883" s="121"/>
    </row>
    <row r="2884" spans="14:30" ht="12" customHeight="1">
      <c r="N2884" s="119" t="s">
        <v>26</v>
      </c>
      <c r="O2884" s="120" t="s">
        <v>675</v>
      </c>
      <c r="P2884" s="122">
        <v>0</v>
      </c>
      <c r="Q2884" s="122">
        <v>0</v>
      </c>
      <c r="R2884" s="122">
        <v>0</v>
      </c>
      <c r="S2884" s="122">
        <v>0</v>
      </c>
      <c r="T2884" s="122">
        <v>0</v>
      </c>
      <c r="U2884" s="122">
        <v>150000026</v>
      </c>
      <c r="V2884" s="122">
        <v>165000026</v>
      </c>
      <c r="W2884" s="122">
        <v>180000026</v>
      </c>
      <c r="X2884" s="122">
        <v>195000026</v>
      </c>
      <c r="Y2884" s="122">
        <v>0</v>
      </c>
      <c r="Z2884" s="122">
        <v>0</v>
      </c>
      <c r="AA2884" s="122">
        <v>0</v>
      </c>
      <c r="AB2884" s="122">
        <v>0</v>
      </c>
      <c r="AC2884" s="122">
        <v>0</v>
      </c>
      <c r="AD2884" s="121"/>
    </row>
    <row r="2885" spans="14:30" ht="12" customHeight="1">
      <c r="N2885" s="119" t="s">
        <v>26</v>
      </c>
      <c r="O2885" s="120" t="s">
        <v>2527</v>
      </c>
      <c r="P2885" s="122">
        <v>0</v>
      </c>
      <c r="Q2885" s="122">
        <v>0</v>
      </c>
      <c r="R2885" s="122">
        <v>0</v>
      </c>
      <c r="S2885" s="122">
        <v>125000026</v>
      </c>
      <c r="T2885" s="122">
        <v>135000026</v>
      </c>
      <c r="U2885" s="122">
        <v>145000026</v>
      </c>
      <c r="V2885" s="122">
        <v>150000026</v>
      </c>
      <c r="W2885" s="122">
        <v>165000026</v>
      </c>
      <c r="X2885" s="122">
        <v>185000026</v>
      </c>
      <c r="Y2885" s="122">
        <v>205000026</v>
      </c>
      <c r="Z2885" s="122">
        <v>0</v>
      </c>
      <c r="AA2885" s="122">
        <v>0</v>
      </c>
      <c r="AB2885" s="122">
        <v>0</v>
      </c>
      <c r="AC2885" s="122">
        <v>0</v>
      </c>
      <c r="AD2885" s="121"/>
    </row>
    <row r="2886" spans="14:30" ht="12" customHeight="1">
      <c r="N2886" s="119" t="s">
        <v>26</v>
      </c>
      <c r="O2886" s="120" t="s">
        <v>1926</v>
      </c>
      <c r="P2886" s="122">
        <v>100000026</v>
      </c>
      <c r="Q2886" s="122">
        <v>110000026</v>
      </c>
      <c r="R2886" s="122">
        <v>120000026</v>
      </c>
      <c r="S2886" s="122">
        <v>130000026</v>
      </c>
      <c r="T2886" s="122">
        <v>145000026</v>
      </c>
      <c r="U2886" s="122">
        <v>165000026</v>
      </c>
      <c r="V2886" s="122">
        <v>0</v>
      </c>
      <c r="W2886" s="122">
        <v>0</v>
      </c>
      <c r="X2886" s="122">
        <v>0</v>
      </c>
      <c r="Y2886" s="122">
        <v>0</v>
      </c>
      <c r="Z2886" s="122">
        <v>0</v>
      </c>
      <c r="AA2886" s="122">
        <v>0</v>
      </c>
      <c r="AB2886" s="122">
        <v>0</v>
      </c>
      <c r="AC2886" s="122">
        <v>0</v>
      </c>
      <c r="AD2886" s="121"/>
    </row>
    <row r="2887" spans="14:30" ht="12" customHeight="1">
      <c r="N2887" s="119" t="s">
        <v>26</v>
      </c>
      <c r="O2887" s="120" t="s">
        <v>2474</v>
      </c>
      <c r="P2887" s="122">
        <v>0</v>
      </c>
      <c r="Q2887" s="122">
        <v>0</v>
      </c>
      <c r="R2887" s="122">
        <v>0</v>
      </c>
      <c r="S2887" s="122">
        <v>140000026</v>
      </c>
      <c r="T2887" s="122">
        <v>160000026</v>
      </c>
      <c r="U2887" s="122">
        <v>170000026</v>
      </c>
      <c r="V2887" s="122">
        <v>185000026</v>
      </c>
      <c r="W2887" s="122">
        <v>0</v>
      </c>
      <c r="X2887" s="122">
        <v>0</v>
      </c>
      <c r="Y2887" s="122">
        <v>0</v>
      </c>
      <c r="Z2887" s="122">
        <v>0</v>
      </c>
      <c r="AA2887" s="122">
        <v>0</v>
      </c>
      <c r="AB2887" s="122">
        <v>0</v>
      </c>
      <c r="AC2887" s="122">
        <v>0</v>
      </c>
      <c r="AD2887" s="121"/>
    </row>
    <row r="2888" spans="14:30" ht="12" customHeight="1">
      <c r="N2888" s="119" t="s">
        <v>26</v>
      </c>
      <c r="O2888" s="120" t="s">
        <v>2434</v>
      </c>
      <c r="P2888" s="122">
        <v>110000026</v>
      </c>
      <c r="Q2888" s="122">
        <v>120000026</v>
      </c>
      <c r="R2888" s="122">
        <v>135000026</v>
      </c>
      <c r="S2888" s="122">
        <v>150000026</v>
      </c>
      <c r="T2888" s="122">
        <v>165000026</v>
      </c>
      <c r="U2888" s="122">
        <v>0</v>
      </c>
      <c r="V2888" s="122">
        <v>0</v>
      </c>
      <c r="W2888" s="122">
        <v>0</v>
      </c>
      <c r="X2888" s="122">
        <v>0</v>
      </c>
      <c r="Y2888" s="122">
        <v>0</v>
      </c>
      <c r="Z2888" s="122">
        <v>0</v>
      </c>
      <c r="AA2888" s="122">
        <v>0</v>
      </c>
      <c r="AB2888" s="122">
        <v>0</v>
      </c>
      <c r="AC2888" s="122">
        <v>0</v>
      </c>
      <c r="AD2888" s="121"/>
    </row>
    <row r="2889" spans="14:30" ht="12" customHeight="1">
      <c r="N2889" s="119" t="s">
        <v>26</v>
      </c>
      <c r="O2889" s="120" t="s">
        <v>2108</v>
      </c>
      <c r="P2889" s="122">
        <v>105000026</v>
      </c>
      <c r="Q2889" s="122">
        <v>120000026</v>
      </c>
      <c r="R2889" s="122">
        <v>135000026</v>
      </c>
      <c r="S2889" s="122">
        <v>150000026</v>
      </c>
      <c r="T2889" s="122">
        <v>165000026</v>
      </c>
      <c r="U2889" s="122">
        <v>0</v>
      </c>
      <c r="V2889" s="122">
        <v>0</v>
      </c>
      <c r="W2889" s="122">
        <v>0</v>
      </c>
      <c r="X2889" s="122">
        <v>0</v>
      </c>
      <c r="Y2889" s="122">
        <v>0</v>
      </c>
      <c r="Z2889" s="122">
        <v>0</v>
      </c>
      <c r="AA2889" s="122">
        <v>0</v>
      </c>
      <c r="AB2889" s="122">
        <v>0</v>
      </c>
      <c r="AC2889" s="122">
        <v>0</v>
      </c>
      <c r="AD2889" s="121"/>
    </row>
    <row r="2890" spans="14:30" ht="12" customHeight="1">
      <c r="N2890" s="119" t="s">
        <v>26</v>
      </c>
      <c r="O2890" s="120" t="s">
        <v>466</v>
      </c>
      <c r="P2890" s="122">
        <v>0</v>
      </c>
      <c r="Q2890" s="122">
        <v>0</v>
      </c>
      <c r="R2890" s="122">
        <v>0</v>
      </c>
      <c r="S2890" s="122">
        <v>0</v>
      </c>
      <c r="T2890" s="122">
        <v>160000026</v>
      </c>
      <c r="U2890" s="122">
        <v>165000026</v>
      </c>
      <c r="V2890" s="122">
        <v>170000026</v>
      </c>
      <c r="W2890" s="122">
        <v>175000026</v>
      </c>
      <c r="X2890" s="122">
        <v>185000026</v>
      </c>
      <c r="Y2890" s="122">
        <v>195000026</v>
      </c>
      <c r="Z2890" s="122">
        <v>0</v>
      </c>
      <c r="AA2890" s="122">
        <v>0</v>
      </c>
      <c r="AB2890" s="122">
        <v>0</v>
      </c>
      <c r="AC2890" s="122">
        <v>0</v>
      </c>
      <c r="AD2890" s="121"/>
    </row>
    <row r="2891" spans="14:30" ht="12" customHeight="1">
      <c r="N2891" s="119" t="s">
        <v>26</v>
      </c>
      <c r="O2891" s="120" t="s">
        <v>467</v>
      </c>
      <c r="P2891" s="122">
        <v>0</v>
      </c>
      <c r="Q2891" s="122">
        <v>0</v>
      </c>
      <c r="R2891" s="122">
        <v>0</v>
      </c>
      <c r="S2891" s="122">
        <v>0</v>
      </c>
      <c r="T2891" s="122">
        <v>160000026</v>
      </c>
      <c r="U2891" s="122">
        <v>165000026</v>
      </c>
      <c r="V2891" s="122">
        <v>170000026</v>
      </c>
      <c r="W2891" s="122">
        <v>175000026</v>
      </c>
      <c r="X2891" s="122">
        <v>185000026</v>
      </c>
      <c r="Y2891" s="122">
        <v>0</v>
      </c>
      <c r="Z2891" s="122">
        <v>0</v>
      </c>
      <c r="AA2891" s="122">
        <v>0</v>
      </c>
      <c r="AB2891" s="122">
        <v>0</v>
      </c>
      <c r="AC2891" s="122">
        <v>0</v>
      </c>
      <c r="AD2891" s="121"/>
    </row>
    <row r="2892" spans="14:30" ht="12" customHeight="1">
      <c r="N2892" s="119" t="s">
        <v>26</v>
      </c>
      <c r="O2892" s="120" t="s">
        <v>468</v>
      </c>
      <c r="P2892" s="122">
        <v>0</v>
      </c>
      <c r="Q2892" s="122">
        <v>0</v>
      </c>
      <c r="R2892" s="122">
        <v>0</v>
      </c>
      <c r="S2892" s="122">
        <v>0</v>
      </c>
      <c r="T2892" s="122">
        <v>0</v>
      </c>
      <c r="U2892" s="122">
        <v>160000026</v>
      </c>
      <c r="V2892" s="122">
        <v>175000026</v>
      </c>
      <c r="W2892" s="122">
        <v>190000026</v>
      </c>
      <c r="X2892" s="122">
        <v>0</v>
      </c>
      <c r="Y2892" s="122">
        <v>0</v>
      </c>
      <c r="Z2892" s="122">
        <v>0</v>
      </c>
      <c r="AA2892" s="122">
        <v>0</v>
      </c>
      <c r="AB2892" s="122">
        <v>0</v>
      </c>
      <c r="AC2892" s="122">
        <v>0</v>
      </c>
      <c r="AD2892" s="121"/>
    </row>
    <row r="2893" spans="14:30" ht="12" customHeight="1">
      <c r="N2893" s="119" t="s">
        <v>26</v>
      </c>
      <c r="O2893" s="120" t="s">
        <v>469</v>
      </c>
      <c r="P2893" s="122">
        <v>0</v>
      </c>
      <c r="Q2893" s="122">
        <v>0</v>
      </c>
      <c r="R2893" s="122">
        <v>0</v>
      </c>
      <c r="S2893" s="122">
        <v>130000026</v>
      </c>
      <c r="T2893" s="122">
        <v>140000026</v>
      </c>
      <c r="U2893" s="122">
        <v>145000026</v>
      </c>
      <c r="V2893" s="122">
        <v>150000026</v>
      </c>
      <c r="W2893" s="122">
        <v>155000026</v>
      </c>
      <c r="X2893" s="122">
        <v>160000026</v>
      </c>
      <c r="Y2893" s="122">
        <v>0</v>
      </c>
      <c r="Z2893" s="122">
        <v>0</v>
      </c>
      <c r="AA2893" s="122">
        <v>0</v>
      </c>
      <c r="AB2893" s="122">
        <v>0</v>
      </c>
      <c r="AC2893" s="122">
        <v>0</v>
      </c>
      <c r="AD2893" s="121"/>
    </row>
    <row r="2894" spans="14:30" ht="12" customHeight="1">
      <c r="N2894" s="119" t="s">
        <v>26</v>
      </c>
      <c r="O2894" s="120" t="s">
        <v>2062</v>
      </c>
      <c r="P2894" s="122">
        <v>0</v>
      </c>
      <c r="Q2894" s="122">
        <v>0</v>
      </c>
      <c r="R2894" s="122">
        <v>0</v>
      </c>
      <c r="S2894" s="122">
        <v>0</v>
      </c>
      <c r="T2894" s="122">
        <v>130000026</v>
      </c>
      <c r="U2894" s="122">
        <v>150000026</v>
      </c>
      <c r="V2894" s="122">
        <v>160000026</v>
      </c>
      <c r="W2894" s="122">
        <v>170000026</v>
      </c>
      <c r="X2894" s="122">
        <v>180000026</v>
      </c>
      <c r="Y2894" s="122">
        <v>195000026</v>
      </c>
      <c r="Z2894" s="122">
        <v>205000026</v>
      </c>
      <c r="AA2894" s="122">
        <v>0</v>
      </c>
      <c r="AB2894" s="122">
        <v>0</v>
      </c>
      <c r="AC2894" s="122">
        <v>0</v>
      </c>
      <c r="AD2894" s="121"/>
    </row>
    <row r="2895" spans="14:30" ht="12" customHeight="1">
      <c r="N2895" s="119" t="s">
        <v>26</v>
      </c>
      <c r="O2895" s="120" t="s">
        <v>2013</v>
      </c>
      <c r="P2895" s="122">
        <v>0</v>
      </c>
      <c r="Q2895" s="122">
        <v>0</v>
      </c>
      <c r="R2895" s="122">
        <v>0</v>
      </c>
      <c r="S2895" s="122">
        <v>0</v>
      </c>
      <c r="T2895" s="122">
        <v>125000026</v>
      </c>
      <c r="U2895" s="122">
        <v>145000026</v>
      </c>
      <c r="V2895" s="122">
        <v>160000026</v>
      </c>
      <c r="W2895" s="122">
        <v>175000026</v>
      </c>
      <c r="X2895" s="122">
        <v>195000026</v>
      </c>
      <c r="Y2895" s="122">
        <v>215000026</v>
      </c>
      <c r="Z2895" s="122">
        <v>230000026</v>
      </c>
      <c r="AA2895" s="122">
        <v>0</v>
      </c>
      <c r="AB2895" s="122">
        <v>0</v>
      </c>
      <c r="AC2895" s="122">
        <v>0</v>
      </c>
      <c r="AD2895" s="121"/>
    </row>
    <row r="2896" spans="14:30" ht="12" customHeight="1">
      <c r="N2896" s="119" t="s">
        <v>26</v>
      </c>
      <c r="O2896" s="120" t="s">
        <v>1899</v>
      </c>
      <c r="P2896" s="122">
        <v>0</v>
      </c>
      <c r="Q2896" s="122">
        <v>0</v>
      </c>
      <c r="R2896" s="122">
        <v>0</v>
      </c>
      <c r="S2896" s="122">
        <v>0</v>
      </c>
      <c r="T2896" s="122">
        <v>125000026</v>
      </c>
      <c r="U2896" s="122">
        <v>145000026</v>
      </c>
      <c r="V2896" s="122">
        <v>160000026</v>
      </c>
      <c r="W2896" s="122">
        <v>170000026</v>
      </c>
      <c r="X2896" s="122">
        <v>180000026</v>
      </c>
      <c r="Y2896" s="122">
        <v>190000026</v>
      </c>
      <c r="Z2896" s="122">
        <v>205000026</v>
      </c>
      <c r="AA2896" s="122">
        <v>0</v>
      </c>
      <c r="AB2896" s="122">
        <v>0</v>
      </c>
      <c r="AC2896" s="122">
        <v>0</v>
      </c>
      <c r="AD2896" s="121"/>
    </row>
    <row r="2897" spans="14:30" ht="12" customHeight="1">
      <c r="N2897" s="119" t="s">
        <v>26</v>
      </c>
      <c r="O2897" s="120" t="s">
        <v>1380</v>
      </c>
      <c r="P2897" s="122">
        <v>0</v>
      </c>
      <c r="Q2897" s="122">
        <v>0</v>
      </c>
      <c r="R2897" s="122">
        <v>0</v>
      </c>
      <c r="S2897" s="122">
        <v>0</v>
      </c>
      <c r="T2897" s="122">
        <v>0</v>
      </c>
      <c r="U2897" s="122">
        <v>145000026</v>
      </c>
      <c r="V2897" s="122">
        <v>165000026</v>
      </c>
      <c r="W2897" s="122">
        <v>0</v>
      </c>
      <c r="X2897" s="122">
        <v>0</v>
      </c>
      <c r="Y2897" s="122">
        <v>0</v>
      </c>
      <c r="Z2897" s="122">
        <v>0</v>
      </c>
      <c r="AA2897" s="122">
        <v>0</v>
      </c>
      <c r="AB2897" s="122">
        <v>0</v>
      </c>
      <c r="AC2897" s="122">
        <v>0</v>
      </c>
      <c r="AD2897" s="121"/>
    </row>
    <row r="2898" spans="14:30" ht="12" customHeight="1">
      <c r="N2898" s="119" t="s">
        <v>26</v>
      </c>
      <c r="O2898" s="120" t="s">
        <v>1381</v>
      </c>
      <c r="P2898" s="122">
        <v>0</v>
      </c>
      <c r="Q2898" s="122">
        <v>0</v>
      </c>
      <c r="R2898" s="122">
        <v>135000026</v>
      </c>
      <c r="S2898" s="122">
        <v>0</v>
      </c>
      <c r="T2898" s="122">
        <v>0</v>
      </c>
      <c r="U2898" s="122">
        <v>150000026</v>
      </c>
      <c r="V2898" s="122">
        <v>170000026</v>
      </c>
      <c r="W2898" s="122">
        <v>185000026</v>
      </c>
      <c r="X2898" s="122">
        <v>205000026</v>
      </c>
      <c r="Y2898" s="122">
        <v>0</v>
      </c>
      <c r="Z2898" s="122">
        <v>0</v>
      </c>
      <c r="AA2898" s="122">
        <v>0</v>
      </c>
      <c r="AB2898" s="122">
        <v>0</v>
      </c>
      <c r="AC2898" s="122">
        <v>0</v>
      </c>
      <c r="AD2898" s="121"/>
    </row>
    <row r="2899" spans="14:30" ht="12" customHeight="1">
      <c r="N2899" s="119" t="s">
        <v>26</v>
      </c>
      <c r="O2899" s="120" t="s">
        <v>2475</v>
      </c>
      <c r="P2899" s="122">
        <v>0</v>
      </c>
      <c r="Q2899" s="122">
        <v>0</v>
      </c>
      <c r="R2899" s="122">
        <v>0</v>
      </c>
      <c r="S2899" s="122">
        <v>150000026</v>
      </c>
      <c r="T2899" s="122">
        <v>160000026</v>
      </c>
      <c r="U2899" s="122">
        <v>170000026</v>
      </c>
      <c r="V2899" s="122">
        <v>180000026</v>
      </c>
      <c r="W2899" s="122">
        <v>0</v>
      </c>
      <c r="X2899" s="122">
        <v>0</v>
      </c>
      <c r="Y2899" s="122">
        <v>0</v>
      </c>
      <c r="Z2899" s="122">
        <v>0</v>
      </c>
      <c r="AA2899" s="122">
        <v>0</v>
      </c>
      <c r="AB2899" s="122">
        <v>0</v>
      </c>
      <c r="AC2899" s="122">
        <v>0</v>
      </c>
      <c r="AD2899" s="121"/>
    </row>
    <row r="2900" spans="14:30" ht="12" customHeight="1">
      <c r="N2900" s="119" t="s">
        <v>26</v>
      </c>
      <c r="O2900" s="120" t="s">
        <v>2675</v>
      </c>
      <c r="P2900" s="122">
        <v>0</v>
      </c>
      <c r="Q2900" s="122">
        <v>0</v>
      </c>
      <c r="R2900" s="122">
        <v>0</v>
      </c>
      <c r="S2900" s="122">
        <v>0</v>
      </c>
      <c r="T2900" s="122">
        <v>0</v>
      </c>
      <c r="U2900" s="122">
        <v>0</v>
      </c>
      <c r="V2900" s="122">
        <v>0</v>
      </c>
      <c r="W2900" s="122">
        <v>0</v>
      </c>
      <c r="X2900" s="122">
        <v>0</v>
      </c>
      <c r="Y2900" s="122">
        <v>0</v>
      </c>
      <c r="Z2900" s="122">
        <v>0</v>
      </c>
      <c r="AA2900" s="122">
        <v>290000026</v>
      </c>
      <c r="AB2900" s="122">
        <v>325000026</v>
      </c>
      <c r="AC2900" s="122">
        <v>350000026</v>
      </c>
      <c r="AD2900" s="121"/>
    </row>
    <row r="2901" spans="14:30" ht="12" customHeight="1">
      <c r="N2901" s="119" t="s">
        <v>26</v>
      </c>
      <c r="O2901" s="120" t="s">
        <v>2628</v>
      </c>
      <c r="P2901" s="122">
        <v>0</v>
      </c>
      <c r="Q2901" s="122">
        <v>0</v>
      </c>
      <c r="R2901" s="122">
        <v>0</v>
      </c>
      <c r="S2901" s="122">
        <v>0</v>
      </c>
      <c r="T2901" s="122">
        <v>0</v>
      </c>
      <c r="U2901" s="122">
        <v>0</v>
      </c>
      <c r="V2901" s="122">
        <v>0</v>
      </c>
      <c r="W2901" s="122">
        <v>0</v>
      </c>
      <c r="X2901" s="122">
        <v>0</v>
      </c>
      <c r="Y2901" s="122">
        <v>0</v>
      </c>
      <c r="Z2901" s="122">
        <v>245000026</v>
      </c>
      <c r="AA2901" s="122">
        <v>285000026</v>
      </c>
      <c r="AB2901" s="122">
        <v>0</v>
      </c>
      <c r="AC2901" s="122">
        <v>0</v>
      </c>
      <c r="AD2901" s="121"/>
    </row>
    <row r="2902" spans="14:30" ht="12" customHeight="1">
      <c r="N2902" s="119" t="s">
        <v>26</v>
      </c>
      <c r="O2902" s="120" t="s">
        <v>3422</v>
      </c>
      <c r="P2902" s="121"/>
      <c r="Q2902" s="121"/>
      <c r="R2902" s="121"/>
      <c r="S2902" s="121"/>
      <c r="T2902" s="121"/>
      <c r="U2902" s="121"/>
      <c r="V2902" s="121"/>
      <c r="W2902" s="121"/>
      <c r="X2902" s="121"/>
      <c r="Y2902" s="121"/>
      <c r="Z2902" s="121"/>
      <c r="AA2902" s="121"/>
      <c r="AB2902" s="122">
        <v>310000026</v>
      </c>
      <c r="AC2902" s="121"/>
      <c r="AD2902" s="121"/>
    </row>
    <row r="2903" spans="14:30" ht="12" customHeight="1">
      <c r="N2903" s="119" t="s">
        <v>26</v>
      </c>
      <c r="O2903" s="120" t="s">
        <v>2712</v>
      </c>
      <c r="P2903" s="122">
        <v>0</v>
      </c>
      <c r="Q2903" s="122">
        <v>0</v>
      </c>
      <c r="R2903" s="122">
        <v>0</v>
      </c>
      <c r="S2903" s="122">
        <v>0</v>
      </c>
      <c r="T2903" s="122">
        <v>0</v>
      </c>
      <c r="U2903" s="122">
        <v>0</v>
      </c>
      <c r="V2903" s="122">
        <v>0</v>
      </c>
      <c r="W2903" s="122">
        <v>0</v>
      </c>
      <c r="X2903" s="122">
        <v>0</v>
      </c>
      <c r="Y2903" s="122">
        <v>270000026</v>
      </c>
      <c r="Z2903" s="122">
        <v>280000026</v>
      </c>
      <c r="AA2903" s="122">
        <v>300000026</v>
      </c>
      <c r="AB2903" s="122">
        <v>340000026</v>
      </c>
      <c r="AC2903" s="122">
        <v>0</v>
      </c>
      <c r="AD2903" s="121"/>
    </row>
    <row r="2904" spans="14:30" ht="12" customHeight="1">
      <c r="N2904" s="119" t="s">
        <v>26</v>
      </c>
      <c r="O2904" s="120" t="s">
        <v>2804</v>
      </c>
      <c r="P2904" s="122">
        <v>0</v>
      </c>
      <c r="Q2904" s="122">
        <v>0</v>
      </c>
      <c r="R2904" s="122">
        <v>0</v>
      </c>
      <c r="S2904" s="122">
        <v>0</v>
      </c>
      <c r="T2904" s="122">
        <v>0</v>
      </c>
      <c r="U2904" s="122">
        <v>0</v>
      </c>
      <c r="V2904" s="122">
        <v>0</v>
      </c>
      <c r="W2904" s="122">
        <v>0</v>
      </c>
      <c r="X2904" s="122">
        <v>0</v>
      </c>
      <c r="Y2904" s="122">
        <v>0</v>
      </c>
      <c r="Z2904" s="122">
        <v>0</v>
      </c>
      <c r="AA2904" s="122">
        <v>320000026</v>
      </c>
      <c r="AB2904" s="122">
        <v>340000026</v>
      </c>
      <c r="AC2904" s="122">
        <v>0</v>
      </c>
      <c r="AD2904" s="121"/>
    </row>
    <row r="2905" spans="14:30" ht="12" customHeight="1">
      <c r="N2905" s="119" t="s">
        <v>26</v>
      </c>
      <c r="O2905" s="120" t="s">
        <v>2828</v>
      </c>
      <c r="P2905" s="122">
        <v>0</v>
      </c>
      <c r="Q2905" s="122">
        <v>0</v>
      </c>
      <c r="R2905" s="122">
        <v>0</v>
      </c>
      <c r="S2905" s="122">
        <v>0</v>
      </c>
      <c r="T2905" s="122">
        <v>0</v>
      </c>
      <c r="U2905" s="122">
        <v>0</v>
      </c>
      <c r="V2905" s="122">
        <v>0</v>
      </c>
      <c r="W2905" s="122">
        <v>0</v>
      </c>
      <c r="X2905" s="122">
        <v>0</v>
      </c>
      <c r="Y2905" s="122">
        <v>0</v>
      </c>
      <c r="Z2905" s="122">
        <v>0</v>
      </c>
      <c r="AA2905" s="122">
        <v>305000026</v>
      </c>
      <c r="AB2905" s="122">
        <v>325000026</v>
      </c>
      <c r="AC2905" s="122">
        <v>350000026</v>
      </c>
      <c r="AD2905" s="121"/>
    </row>
    <row r="2906" spans="14:30" ht="12" customHeight="1">
      <c r="N2906" s="119" t="s">
        <v>26</v>
      </c>
      <c r="O2906" s="120" t="s">
        <v>2366</v>
      </c>
      <c r="P2906" s="122">
        <v>0</v>
      </c>
      <c r="Q2906" s="122">
        <v>0</v>
      </c>
      <c r="R2906" s="122">
        <v>0</v>
      </c>
      <c r="S2906" s="122">
        <v>0</v>
      </c>
      <c r="T2906" s="122">
        <v>0</v>
      </c>
      <c r="U2906" s="122">
        <v>0</v>
      </c>
      <c r="V2906" s="122">
        <v>0</v>
      </c>
      <c r="W2906" s="122">
        <v>0</v>
      </c>
      <c r="X2906" s="122">
        <v>0</v>
      </c>
      <c r="Y2906" s="122">
        <v>0</v>
      </c>
      <c r="Z2906" s="122">
        <v>290000026</v>
      </c>
      <c r="AA2906" s="122">
        <v>305000026</v>
      </c>
      <c r="AB2906" s="122">
        <v>325000026</v>
      </c>
      <c r="AC2906" s="122">
        <v>350000026</v>
      </c>
      <c r="AD2906" s="121"/>
    </row>
    <row r="2907" spans="14:30" ht="12" customHeight="1">
      <c r="N2907" s="119" t="s">
        <v>26</v>
      </c>
      <c r="O2907" s="120" t="s">
        <v>748</v>
      </c>
      <c r="P2907" s="122">
        <v>110000026</v>
      </c>
      <c r="Q2907" s="122">
        <v>115000026</v>
      </c>
      <c r="R2907" s="122">
        <v>0</v>
      </c>
      <c r="S2907" s="122">
        <v>0</v>
      </c>
      <c r="T2907" s="122">
        <v>0</v>
      </c>
      <c r="U2907" s="122">
        <v>0</v>
      </c>
      <c r="V2907" s="122">
        <v>0</v>
      </c>
      <c r="W2907" s="122">
        <v>0</v>
      </c>
      <c r="X2907" s="122">
        <v>0</v>
      </c>
      <c r="Y2907" s="122">
        <v>0</v>
      </c>
      <c r="Z2907" s="122">
        <v>0</v>
      </c>
      <c r="AA2907" s="122">
        <v>0</v>
      </c>
      <c r="AB2907" s="122">
        <v>0</v>
      </c>
      <c r="AC2907" s="122">
        <v>0</v>
      </c>
      <c r="AD2907" s="121"/>
    </row>
    <row r="2908" spans="14:30" ht="12" customHeight="1">
      <c r="N2908" s="119" t="s">
        <v>26</v>
      </c>
      <c r="O2908" s="120" t="s">
        <v>2197</v>
      </c>
      <c r="P2908" s="122">
        <v>0</v>
      </c>
      <c r="Q2908" s="122">
        <v>0</v>
      </c>
      <c r="R2908" s="122">
        <v>0</v>
      </c>
      <c r="S2908" s="122">
        <v>0</v>
      </c>
      <c r="T2908" s="122">
        <v>0</v>
      </c>
      <c r="U2908" s="122">
        <v>0</v>
      </c>
      <c r="V2908" s="122">
        <v>0</v>
      </c>
      <c r="W2908" s="122">
        <v>0</v>
      </c>
      <c r="X2908" s="122">
        <v>0</v>
      </c>
      <c r="Y2908" s="122">
        <v>750000026</v>
      </c>
      <c r="Z2908" s="122">
        <v>800000026</v>
      </c>
      <c r="AA2908" s="122">
        <v>850000026</v>
      </c>
      <c r="AB2908" s="122">
        <v>900000026</v>
      </c>
      <c r="AC2908" s="122">
        <v>950000026</v>
      </c>
      <c r="AD2908" s="121"/>
    </row>
    <row r="2909" spans="14:30" ht="12" customHeight="1">
      <c r="N2909" s="119" t="s">
        <v>26</v>
      </c>
      <c r="O2909" s="120" t="s">
        <v>749</v>
      </c>
      <c r="P2909" s="122">
        <v>85000026</v>
      </c>
      <c r="Q2909" s="122">
        <v>95000026</v>
      </c>
      <c r="R2909" s="122">
        <v>0</v>
      </c>
      <c r="S2909" s="122">
        <v>0</v>
      </c>
      <c r="T2909" s="122">
        <v>0</v>
      </c>
      <c r="U2909" s="122">
        <v>0</v>
      </c>
      <c r="V2909" s="122">
        <v>0</v>
      </c>
      <c r="W2909" s="122">
        <v>0</v>
      </c>
      <c r="X2909" s="122">
        <v>0</v>
      </c>
      <c r="Y2909" s="122">
        <v>0</v>
      </c>
      <c r="Z2909" s="122">
        <v>0</v>
      </c>
      <c r="AA2909" s="122">
        <v>0</v>
      </c>
      <c r="AB2909" s="122">
        <v>0</v>
      </c>
      <c r="AC2909" s="122">
        <v>0</v>
      </c>
      <c r="AD2909" s="121"/>
    </row>
    <row r="2910" spans="14:30" ht="12" customHeight="1">
      <c r="N2910" s="119" t="s">
        <v>26</v>
      </c>
      <c r="O2910" s="120" t="s">
        <v>750</v>
      </c>
      <c r="P2910" s="122">
        <v>80000026</v>
      </c>
      <c r="Q2910" s="122">
        <v>90000026</v>
      </c>
      <c r="R2910" s="122">
        <v>0</v>
      </c>
      <c r="S2910" s="122">
        <v>0</v>
      </c>
      <c r="T2910" s="122">
        <v>0</v>
      </c>
      <c r="U2910" s="122">
        <v>0</v>
      </c>
      <c r="V2910" s="122">
        <v>0</v>
      </c>
      <c r="W2910" s="122">
        <v>0</v>
      </c>
      <c r="X2910" s="122">
        <v>0</v>
      </c>
      <c r="Y2910" s="122">
        <v>0</v>
      </c>
      <c r="Z2910" s="122">
        <v>0</v>
      </c>
      <c r="AA2910" s="122">
        <v>0</v>
      </c>
      <c r="AB2910" s="122">
        <v>0</v>
      </c>
      <c r="AC2910" s="122">
        <v>0</v>
      </c>
      <c r="AD2910" s="121"/>
    </row>
    <row r="2911" spans="14:30" ht="12" customHeight="1">
      <c r="N2911" s="119" t="s">
        <v>26</v>
      </c>
      <c r="O2911" s="120" t="s">
        <v>585</v>
      </c>
      <c r="P2911" s="122">
        <v>0</v>
      </c>
      <c r="Q2911" s="122">
        <v>0</v>
      </c>
      <c r="R2911" s="122">
        <v>0</v>
      </c>
      <c r="S2911" s="122">
        <v>0</v>
      </c>
      <c r="T2911" s="122">
        <v>0</v>
      </c>
      <c r="U2911" s="122">
        <v>145000026</v>
      </c>
      <c r="V2911" s="122">
        <v>165000026</v>
      </c>
      <c r="W2911" s="122">
        <v>0</v>
      </c>
      <c r="X2911" s="122">
        <v>0</v>
      </c>
      <c r="Y2911" s="122">
        <v>0</v>
      </c>
      <c r="Z2911" s="122">
        <v>0</v>
      </c>
      <c r="AA2911" s="122">
        <v>0</v>
      </c>
      <c r="AB2911" s="122">
        <v>0</v>
      </c>
      <c r="AC2911" s="122">
        <v>0</v>
      </c>
      <c r="AD2911" s="121"/>
    </row>
    <row r="2912" spans="14:30" ht="12" customHeight="1">
      <c r="N2912" s="119" t="s">
        <v>26</v>
      </c>
      <c r="O2912" s="120" t="s">
        <v>1382</v>
      </c>
      <c r="P2912" s="122">
        <v>0</v>
      </c>
      <c r="Q2912" s="122">
        <v>0</v>
      </c>
      <c r="R2912" s="122">
        <v>0</v>
      </c>
      <c r="S2912" s="122">
        <v>0</v>
      </c>
      <c r="T2912" s="122">
        <v>0</v>
      </c>
      <c r="U2912" s="122">
        <v>145000026</v>
      </c>
      <c r="V2912" s="122">
        <v>160000026</v>
      </c>
      <c r="W2912" s="122">
        <v>0</v>
      </c>
      <c r="X2912" s="122">
        <v>0</v>
      </c>
      <c r="Y2912" s="122">
        <v>0</v>
      </c>
      <c r="Z2912" s="122">
        <v>0</v>
      </c>
      <c r="AA2912" s="122">
        <v>0</v>
      </c>
      <c r="AB2912" s="122">
        <v>0</v>
      </c>
      <c r="AC2912" s="122">
        <v>0</v>
      </c>
      <c r="AD2912" s="121"/>
    </row>
    <row r="2913" spans="14:30" ht="12" customHeight="1">
      <c r="N2913" s="119" t="s">
        <v>26</v>
      </c>
      <c r="O2913" s="120" t="s">
        <v>1509</v>
      </c>
      <c r="P2913" s="122">
        <v>115000026</v>
      </c>
      <c r="Q2913" s="122">
        <v>120000026</v>
      </c>
      <c r="R2913" s="122">
        <v>130000026</v>
      </c>
      <c r="S2913" s="122">
        <v>140000026</v>
      </c>
      <c r="T2913" s="122">
        <v>145000026</v>
      </c>
      <c r="U2913" s="122">
        <v>150000026</v>
      </c>
      <c r="V2913" s="122">
        <v>165000026</v>
      </c>
      <c r="W2913" s="122">
        <v>185000026</v>
      </c>
      <c r="X2913" s="122">
        <v>200000026</v>
      </c>
      <c r="Y2913" s="122">
        <v>0</v>
      </c>
      <c r="Z2913" s="122">
        <v>0</v>
      </c>
      <c r="AA2913" s="122">
        <v>0</v>
      </c>
      <c r="AB2913" s="122">
        <v>0</v>
      </c>
      <c r="AC2913" s="122">
        <v>0</v>
      </c>
      <c r="AD2913" s="121"/>
    </row>
    <row r="2914" spans="14:30" ht="12" customHeight="1">
      <c r="N2914" s="119" t="s">
        <v>26</v>
      </c>
      <c r="O2914" s="120" t="s">
        <v>623</v>
      </c>
      <c r="P2914" s="122">
        <v>0</v>
      </c>
      <c r="Q2914" s="122">
        <v>0</v>
      </c>
      <c r="R2914" s="122">
        <v>0</v>
      </c>
      <c r="S2914" s="122">
        <v>0</v>
      </c>
      <c r="T2914" s="122">
        <v>0</v>
      </c>
      <c r="U2914" s="122">
        <v>140000026</v>
      </c>
      <c r="V2914" s="122">
        <v>150000026</v>
      </c>
      <c r="W2914" s="122">
        <v>160000026</v>
      </c>
      <c r="X2914" s="122">
        <v>170000026</v>
      </c>
      <c r="Y2914" s="122">
        <v>175000026</v>
      </c>
      <c r="Z2914" s="122">
        <v>0</v>
      </c>
      <c r="AA2914" s="122">
        <v>0</v>
      </c>
      <c r="AB2914" s="122">
        <v>0</v>
      </c>
      <c r="AC2914" s="122">
        <v>0</v>
      </c>
      <c r="AD2914" s="121"/>
    </row>
    <row r="2915" spans="14:30" ht="12" customHeight="1">
      <c r="N2915" s="119" t="s">
        <v>26</v>
      </c>
      <c r="O2915" s="120" t="s">
        <v>1510</v>
      </c>
      <c r="P2915" s="122">
        <v>110000026</v>
      </c>
      <c r="Q2915" s="122">
        <v>120000026</v>
      </c>
      <c r="R2915" s="122">
        <v>135000026</v>
      </c>
      <c r="S2915" s="122">
        <v>150000026</v>
      </c>
      <c r="T2915" s="122">
        <v>165000026</v>
      </c>
      <c r="U2915" s="122">
        <v>0</v>
      </c>
      <c r="V2915" s="122">
        <v>0</v>
      </c>
      <c r="W2915" s="122">
        <v>0</v>
      </c>
      <c r="X2915" s="122">
        <v>0</v>
      </c>
      <c r="Y2915" s="122">
        <v>0</v>
      </c>
      <c r="Z2915" s="122">
        <v>0</v>
      </c>
      <c r="AA2915" s="122">
        <v>0</v>
      </c>
      <c r="AB2915" s="122">
        <v>0</v>
      </c>
      <c r="AC2915" s="122">
        <v>0</v>
      </c>
      <c r="AD2915" s="121"/>
    </row>
    <row r="2916" spans="14:30" ht="12" customHeight="1">
      <c r="N2916" s="119" t="s">
        <v>26</v>
      </c>
      <c r="O2916" s="120" t="s">
        <v>652</v>
      </c>
      <c r="P2916" s="122">
        <v>0</v>
      </c>
      <c r="Q2916" s="122">
        <v>0</v>
      </c>
      <c r="R2916" s="122">
        <v>130000026</v>
      </c>
      <c r="S2916" s="122">
        <v>135000026</v>
      </c>
      <c r="T2916" s="122">
        <v>140000026</v>
      </c>
      <c r="U2916" s="122">
        <v>145000026</v>
      </c>
      <c r="V2916" s="122">
        <v>150000026</v>
      </c>
      <c r="W2916" s="122">
        <v>155000026</v>
      </c>
      <c r="X2916" s="122">
        <v>165000026</v>
      </c>
      <c r="Y2916" s="122">
        <v>175000026</v>
      </c>
      <c r="Z2916" s="122">
        <v>0</v>
      </c>
      <c r="AA2916" s="122">
        <v>0</v>
      </c>
      <c r="AB2916" s="122">
        <v>0</v>
      </c>
      <c r="AC2916" s="122">
        <v>0</v>
      </c>
      <c r="AD2916" s="121"/>
    </row>
    <row r="2917" spans="14:30" ht="12" customHeight="1">
      <c r="N2917" s="119" t="s">
        <v>26</v>
      </c>
      <c r="O2917" s="120" t="s">
        <v>1383</v>
      </c>
      <c r="P2917" s="122">
        <v>0</v>
      </c>
      <c r="Q2917" s="122">
        <v>0</v>
      </c>
      <c r="R2917" s="122">
        <v>0</v>
      </c>
      <c r="S2917" s="122">
        <v>0</v>
      </c>
      <c r="T2917" s="122">
        <v>0</v>
      </c>
      <c r="U2917" s="122">
        <v>150000026</v>
      </c>
      <c r="V2917" s="122">
        <v>170000026</v>
      </c>
      <c r="W2917" s="122">
        <v>185000026</v>
      </c>
      <c r="X2917" s="122">
        <v>205000026</v>
      </c>
      <c r="Y2917" s="122">
        <v>0</v>
      </c>
      <c r="Z2917" s="122">
        <v>0</v>
      </c>
      <c r="AA2917" s="122">
        <v>0</v>
      </c>
      <c r="AB2917" s="122">
        <v>0</v>
      </c>
      <c r="AC2917" s="122">
        <v>0</v>
      </c>
      <c r="AD2917" s="121"/>
    </row>
    <row r="2918" spans="14:30" ht="12" customHeight="1">
      <c r="N2918" s="119" t="s">
        <v>26</v>
      </c>
      <c r="O2918" s="120" t="s">
        <v>1384</v>
      </c>
      <c r="P2918" s="122">
        <v>0</v>
      </c>
      <c r="Q2918" s="122">
        <v>0</v>
      </c>
      <c r="R2918" s="122">
        <v>0</v>
      </c>
      <c r="S2918" s="122">
        <v>0</v>
      </c>
      <c r="T2918" s="122">
        <v>0</v>
      </c>
      <c r="U2918" s="122">
        <v>150000026</v>
      </c>
      <c r="V2918" s="122">
        <v>165000026</v>
      </c>
      <c r="W2918" s="122">
        <v>0</v>
      </c>
      <c r="X2918" s="122">
        <v>0</v>
      </c>
      <c r="Y2918" s="122">
        <v>0</v>
      </c>
      <c r="Z2918" s="122">
        <v>0</v>
      </c>
      <c r="AA2918" s="122">
        <v>0</v>
      </c>
      <c r="AB2918" s="122">
        <v>0</v>
      </c>
      <c r="AC2918" s="122">
        <v>0</v>
      </c>
      <c r="AD2918" s="121"/>
    </row>
    <row r="2919" spans="14:30" ht="12" customHeight="1">
      <c r="N2919" s="119" t="s">
        <v>26</v>
      </c>
      <c r="O2919" s="120" t="s">
        <v>1569</v>
      </c>
      <c r="P2919" s="122">
        <v>0</v>
      </c>
      <c r="Q2919" s="122">
        <v>0</v>
      </c>
      <c r="R2919" s="122">
        <v>0</v>
      </c>
      <c r="S2919" s="122">
        <v>0</v>
      </c>
      <c r="T2919" s="122">
        <v>150000026</v>
      </c>
      <c r="U2919" s="122">
        <v>160000026</v>
      </c>
      <c r="V2919" s="122">
        <v>170000026</v>
      </c>
      <c r="W2919" s="122">
        <v>180000026</v>
      </c>
      <c r="X2919" s="122">
        <v>190000026</v>
      </c>
      <c r="Y2919" s="122">
        <v>195000026</v>
      </c>
      <c r="Z2919" s="122">
        <v>0</v>
      </c>
      <c r="AA2919" s="122">
        <v>0</v>
      </c>
      <c r="AB2919" s="122">
        <v>0</v>
      </c>
      <c r="AC2919" s="122">
        <v>0</v>
      </c>
      <c r="AD2919" s="121"/>
    </row>
    <row r="2920" spans="14:30" ht="12" customHeight="1">
      <c r="N2920" s="119" t="s">
        <v>26</v>
      </c>
      <c r="O2920" s="120" t="s">
        <v>316</v>
      </c>
      <c r="P2920" s="122">
        <v>0</v>
      </c>
      <c r="Q2920" s="122">
        <v>0</v>
      </c>
      <c r="R2920" s="122">
        <v>0</v>
      </c>
      <c r="S2920" s="122">
        <v>0</v>
      </c>
      <c r="T2920" s="122">
        <v>150000026</v>
      </c>
      <c r="U2920" s="122">
        <v>160000026</v>
      </c>
      <c r="V2920" s="122">
        <v>170000026</v>
      </c>
      <c r="W2920" s="122">
        <v>180000026</v>
      </c>
      <c r="X2920" s="122">
        <v>190000026</v>
      </c>
      <c r="Y2920" s="122">
        <v>195000026</v>
      </c>
      <c r="Z2920" s="122">
        <v>0</v>
      </c>
      <c r="AA2920" s="122">
        <v>0</v>
      </c>
      <c r="AB2920" s="122">
        <v>0</v>
      </c>
      <c r="AC2920" s="122">
        <v>0</v>
      </c>
      <c r="AD2920" s="121"/>
    </row>
    <row r="2921" spans="14:30" ht="12" customHeight="1">
      <c r="N2921" s="119" t="s">
        <v>26</v>
      </c>
      <c r="O2921" s="120" t="s">
        <v>1604</v>
      </c>
      <c r="P2921" s="122">
        <v>0</v>
      </c>
      <c r="Q2921" s="122">
        <v>0</v>
      </c>
      <c r="R2921" s="122">
        <v>0</v>
      </c>
      <c r="S2921" s="122">
        <v>0</v>
      </c>
      <c r="T2921" s="122">
        <v>0</v>
      </c>
      <c r="U2921" s="122">
        <v>150000026</v>
      </c>
      <c r="V2921" s="122">
        <v>170000026</v>
      </c>
      <c r="W2921" s="122">
        <v>185000026</v>
      </c>
      <c r="X2921" s="122">
        <v>205000026</v>
      </c>
      <c r="Y2921" s="122">
        <v>0</v>
      </c>
      <c r="Z2921" s="122">
        <v>0</v>
      </c>
      <c r="AA2921" s="122">
        <v>0</v>
      </c>
      <c r="AB2921" s="122">
        <v>0</v>
      </c>
      <c r="AC2921" s="122">
        <v>0</v>
      </c>
      <c r="AD2921" s="121"/>
    </row>
    <row r="2922" spans="14:30" ht="12" customHeight="1">
      <c r="N2922" s="119" t="s">
        <v>26</v>
      </c>
      <c r="O2922" s="120" t="s">
        <v>312</v>
      </c>
      <c r="P2922" s="122">
        <v>105000026</v>
      </c>
      <c r="Q2922" s="122">
        <v>110000026</v>
      </c>
      <c r="R2922" s="122">
        <v>120000026</v>
      </c>
      <c r="S2922" s="122">
        <v>140000026</v>
      </c>
      <c r="T2922" s="122">
        <v>150000026</v>
      </c>
      <c r="U2922" s="122">
        <v>160000026</v>
      </c>
      <c r="V2922" s="122">
        <v>175000026</v>
      </c>
      <c r="W2922" s="122">
        <v>185000026</v>
      </c>
      <c r="X2922" s="122">
        <v>195000026</v>
      </c>
      <c r="Y2922" s="122">
        <v>205000026</v>
      </c>
      <c r="Z2922" s="122">
        <v>215000026</v>
      </c>
      <c r="AA2922" s="122">
        <v>265000026</v>
      </c>
      <c r="AB2922" s="122">
        <v>0</v>
      </c>
      <c r="AC2922" s="122">
        <v>0</v>
      </c>
      <c r="AD2922" s="121"/>
    </row>
    <row r="2923" spans="14:30" ht="12" customHeight="1">
      <c r="N2923" s="119" t="s">
        <v>26</v>
      </c>
      <c r="O2923" s="120" t="s">
        <v>1385</v>
      </c>
      <c r="P2923" s="122">
        <v>0</v>
      </c>
      <c r="Q2923" s="122">
        <v>0</v>
      </c>
      <c r="R2923" s="122">
        <v>0</v>
      </c>
      <c r="S2923" s="122">
        <v>0</v>
      </c>
      <c r="T2923" s="122">
        <v>0</v>
      </c>
      <c r="U2923" s="122">
        <v>150000026</v>
      </c>
      <c r="V2923" s="122">
        <v>170000026</v>
      </c>
      <c r="W2923" s="122">
        <v>185000026</v>
      </c>
      <c r="X2923" s="122">
        <v>205000026</v>
      </c>
      <c r="Y2923" s="122">
        <v>0</v>
      </c>
      <c r="Z2923" s="122">
        <v>0</v>
      </c>
      <c r="AA2923" s="122">
        <v>0</v>
      </c>
      <c r="AB2923" s="122">
        <v>0</v>
      </c>
      <c r="AC2923" s="122">
        <v>0</v>
      </c>
      <c r="AD2923" s="121"/>
    </row>
    <row r="2924" spans="14:30" ht="12" customHeight="1">
      <c r="N2924" s="119" t="s">
        <v>26</v>
      </c>
      <c r="O2924" s="120" t="s">
        <v>679</v>
      </c>
      <c r="P2924" s="122">
        <v>0</v>
      </c>
      <c r="Q2924" s="122">
        <v>0</v>
      </c>
      <c r="R2924" s="122">
        <v>0</v>
      </c>
      <c r="S2924" s="122">
        <v>0</v>
      </c>
      <c r="T2924" s="122">
        <v>145000026</v>
      </c>
      <c r="U2924" s="122">
        <v>150000026</v>
      </c>
      <c r="V2924" s="122">
        <v>165000026</v>
      </c>
      <c r="W2924" s="122">
        <v>0</v>
      </c>
      <c r="X2924" s="122">
        <v>0</v>
      </c>
      <c r="Y2924" s="122">
        <v>0</v>
      </c>
      <c r="Z2924" s="122">
        <v>0</v>
      </c>
      <c r="AA2924" s="122">
        <v>0</v>
      </c>
      <c r="AB2924" s="122">
        <v>0</v>
      </c>
      <c r="AC2924" s="122">
        <v>0</v>
      </c>
      <c r="AD2924" s="121"/>
    </row>
    <row r="2925" spans="14:30" ht="12" customHeight="1">
      <c r="N2925" s="119" t="s">
        <v>26</v>
      </c>
      <c r="O2925" s="120" t="s">
        <v>574</v>
      </c>
      <c r="P2925" s="122">
        <v>105000026</v>
      </c>
      <c r="Q2925" s="122">
        <v>120000026</v>
      </c>
      <c r="R2925" s="122">
        <v>0</v>
      </c>
      <c r="S2925" s="122">
        <v>0</v>
      </c>
      <c r="T2925" s="122">
        <v>0</v>
      </c>
      <c r="U2925" s="122">
        <v>0</v>
      </c>
      <c r="V2925" s="122">
        <v>0</v>
      </c>
      <c r="W2925" s="122">
        <v>0</v>
      </c>
      <c r="X2925" s="122">
        <v>0</v>
      </c>
      <c r="Y2925" s="122">
        <v>0</v>
      </c>
      <c r="Z2925" s="122">
        <v>0</v>
      </c>
      <c r="AA2925" s="122">
        <v>0</v>
      </c>
      <c r="AB2925" s="122">
        <v>0</v>
      </c>
      <c r="AC2925" s="122">
        <v>0</v>
      </c>
      <c r="AD2925" s="121"/>
    </row>
    <row r="2926" spans="14:30" ht="12" customHeight="1">
      <c r="N2926" s="119" t="s">
        <v>26</v>
      </c>
      <c r="O2926" s="120" t="s">
        <v>624</v>
      </c>
      <c r="P2926" s="122">
        <v>0</v>
      </c>
      <c r="Q2926" s="122">
        <v>0</v>
      </c>
      <c r="R2926" s="122">
        <v>0</v>
      </c>
      <c r="S2926" s="122">
        <v>0</v>
      </c>
      <c r="T2926" s="122">
        <v>0</v>
      </c>
      <c r="U2926" s="122">
        <v>145000026</v>
      </c>
      <c r="V2926" s="122">
        <v>160000026</v>
      </c>
      <c r="W2926" s="122">
        <v>175000026</v>
      </c>
      <c r="X2926" s="122">
        <v>0</v>
      </c>
      <c r="Y2926" s="122">
        <v>0</v>
      </c>
      <c r="Z2926" s="122">
        <v>0</v>
      </c>
      <c r="AA2926" s="122">
        <v>0</v>
      </c>
      <c r="AB2926" s="122">
        <v>0</v>
      </c>
      <c r="AC2926" s="122">
        <v>0</v>
      </c>
      <c r="AD2926" s="121"/>
    </row>
    <row r="2927" spans="14:30" ht="12" customHeight="1">
      <c r="N2927" s="119" t="s">
        <v>26</v>
      </c>
      <c r="O2927" s="120" t="s">
        <v>2435</v>
      </c>
      <c r="P2927" s="122">
        <v>0</v>
      </c>
      <c r="Q2927" s="122">
        <v>0</v>
      </c>
      <c r="R2927" s="122">
        <v>0</v>
      </c>
      <c r="S2927" s="122">
        <v>0</v>
      </c>
      <c r="T2927" s="122">
        <v>0</v>
      </c>
      <c r="U2927" s="122">
        <v>160000026</v>
      </c>
      <c r="V2927" s="122">
        <v>175000026</v>
      </c>
      <c r="W2927" s="122">
        <v>190000026</v>
      </c>
      <c r="X2927" s="122">
        <v>0</v>
      </c>
      <c r="Y2927" s="122">
        <v>0</v>
      </c>
      <c r="Z2927" s="122">
        <v>0</v>
      </c>
      <c r="AA2927" s="122">
        <v>0</v>
      </c>
      <c r="AB2927" s="122">
        <v>0</v>
      </c>
      <c r="AC2927" s="122">
        <v>0</v>
      </c>
      <c r="AD2927" s="121"/>
    </row>
    <row r="2928" spans="14:30" ht="12" customHeight="1">
      <c r="N2928" s="119" t="s">
        <v>685</v>
      </c>
      <c r="O2928" s="120" t="s">
        <v>2368</v>
      </c>
      <c r="P2928" s="122">
        <v>0</v>
      </c>
      <c r="Q2928" s="122">
        <v>0</v>
      </c>
      <c r="R2928" s="122">
        <v>0</v>
      </c>
      <c r="S2928" s="122">
        <v>0</v>
      </c>
      <c r="T2928" s="122">
        <v>0</v>
      </c>
      <c r="U2928" s="122">
        <v>0</v>
      </c>
      <c r="V2928" s="122">
        <v>0</v>
      </c>
      <c r="W2928" s="122">
        <v>0</v>
      </c>
      <c r="X2928" s="122">
        <v>0</v>
      </c>
      <c r="Y2928" s="122">
        <v>0</v>
      </c>
      <c r="Z2928" s="122">
        <v>110000026</v>
      </c>
      <c r="AA2928" s="122">
        <v>115000026</v>
      </c>
      <c r="AB2928" s="122">
        <v>120000026</v>
      </c>
      <c r="AC2928" s="122">
        <v>130000026</v>
      </c>
      <c r="AD2928" s="121"/>
    </row>
    <row r="2929" spans="14:30" ht="12" customHeight="1">
      <c r="N2929" s="119" t="s">
        <v>685</v>
      </c>
      <c r="O2929" s="120" t="s">
        <v>3022</v>
      </c>
      <c r="P2929" s="121"/>
      <c r="Q2929" s="121"/>
      <c r="R2929" s="121"/>
      <c r="S2929" s="121"/>
      <c r="T2929" s="121"/>
      <c r="U2929" s="121"/>
      <c r="V2929" s="121"/>
      <c r="W2929" s="121"/>
      <c r="X2929" s="121"/>
      <c r="Y2929" s="121"/>
      <c r="Z2929" s="122">
        <v>110000026</v>
      </c>
      <c r="AA2929" s="122">
        <v>115000026</v>
      </c>
      <c r="AB2929" s="122">
        <v>120000026</v>
      </c>
      <c r="AC2929" s="122">
        <v>130000026</v>
      </c>
      <c r="AD2929" s="121"/>
    </row>
    <row r="2930" spans="14:30" ht="12" customHeight="1">
      <c r="N2930" s="119" t="s">
        <v>685</v>
      </c>
      <c r="O2930" s="120" t="s">
        <v>3394</v>
      </c>
      <c r="P2930" s="121"/>
      <c r="Q2930" s="121"/>
      <c r="R2930" s="121"/>
      <c r="S2930" s="121"/>
      <c r="T2930" s="121"/>
      <c r="U2930" s="121"/>
      <c r="V2930" s="121"/>
      <c r="W2930" s="121"/>
      <c r="X2930" s="121"/>
      <c r="Y2930" s="121"/>
      <c r="Z2930" s="121"/>
      <c r="AA2930" s="122">
        <v>115000026</v>
      </c>
      <c r="AB2930" s="122">
        <v>125000026</v>
      </c>
      <c r="AC2930" s="121"/>
      <c r="AD2930" s="121"/>
    </row>
    <row r="2931" spans="14:30" ht="12" customHeight="1">
      <c r="N2931" s="119" t="s">
        <v>685</v>
      </c>
      <c r="O2931" s="120" t="s">
        <v>3369</v>
      </c>
      <c r="P2931" s="121"/>
      <c r="Q2931" s="121"/>
      <c r="R2931" s="121"/>
      <c r="S2931" s="121"/>
      <c r="T2931" s="121"/>
      <c r="U2931" s="121"/>
      <c r="V2931" s="121"/>
      <c r="W2931" s="121"/>
      <c r="X2931" s="121"/>
      <c r="Y2931" s="121"/>
      <c r="Z2931" s="122">
        <v>110000026</v>
      </c>
      <c r="AA2931" s="122">
        <v>120000026</v>
      </c>
      <c r="AB2931" s="122">
        <v>125000026</v>
      </c>
      <c r="AC2931" s="122">
        <v>130000026</v>
      </c>
      <c r="AD2931" s="121"/>
    </row>
    <row r="2932" spans="14:30" ht="12" customHeight="1">
      <c r="N2932" s="119" t="s">
        <v>685</v>
      </c>
      <c r="O2932" s="120" t="s">
        <v>2235</v>
      </c>
      <c r="P2932" s="122">
        <v>0</v>
      </c>
      <c r="Q2932" s="122">
        <v>0</v>
      </c>
      <c r="R2932" s="122">
        <v>0</v>
      </c>
      <c r="S2932" s="122">
        <v>0</v>
      </c>
      <c r="T2932" s="122">
        <v>0</v>
      </c>
      <c r="U2932" s="122">
        <v>0</v>
      </c>
      <c r="V2932" s="122">
        <v>0</v>
      </c>
      <c r="W2932" s="122">
        <v>0</v>
      </c>
      <c r="X2932" s="122">
        <v>0</v>
      </c>
      <c r="Y2932" s="122">
        <v>0</v>
      </c>
      <c r="Z2932" s="122">
        <v>115000026</v>
      </c>
      <c r="AA2932" s="122">
        <v>130000026</v>
      </c>
      <c r="AB2932" s="122">
        <v>140000026</v>
      </c>
      <c r="AC2932" s="122">
        <v>150000026</v>
      </c>
      <c r="AD2932" s="121"/>
    </row>
    <row r="2933" spans="14:30" ht="12" customHeight="1">
      <c r="N2933" s="119" t="s">
        <v>685</v>
      </c>
      <c r="O2933" s="120" t="s">
        <v>1947</v>
      </c>
      <c r="P2933" s="122">
        <v>0</v>
      </c>
      <c r="Q2933" s="122">
        <v>0</v>
      </c>
      <c r="R2933" s="122">
        <v>0</v>
      </c>
      <c r="S2933" s="122">
        <v>0</v>
      </c>
      <c r="T2933" s="122">
        <v>0</v>
      </c>
      <c r="U2933" s="122">
        <v>0</v>
      </c>
      <c r="V2933" s="122">
        <v>0</v>
      </c>
      <c r="W2933" s="122">
        <v>150000026</v>
      </c>
      <c r="X2933" s="122">
        <v>160000026</v>
      </c>
      <c r="Y2933" s="122">
        <v>170000026</v>
      </c>
      <c r="Z2933" s="122">
        <v>190000026</v>
      </c>
      <c r="AA2933" s="122">
        <v>0</v>
      </c>
      <c r="AB2933" s="122">
        <v>0</v>
      </c>
      <c r="AC2933" s="122">
        <v>0</v>
      </c>
      <c r="AD2933" s="121"/>
    </row>
    <row r="2934" spans="14:30" ht="12" customHeight="1">
      <c r="N2934" s="119" t="s">
        <v>685</v>
      </c>
      <c r="O2934" s="120" t="s">
        <v>2848</v>
      </c>
      <c r="P2934" s="122">
        <v>0</v>
      </c>
      <c r="Q2934" s="122">
        <v>0</v>
      </c>
      <c r="R2934" s="122">
        <v>0</v>
      </c>
      <c r="S2934" s="122">
        <v>0</v>
      </c>
      <c r="T2934" s="122">
        <v>0</v>
      </c>
      <c r="U2934" s="122">
        <v>0</v>
      </c>
      <c r="V2934" s="122">
        <v>0</v>
      </c>
      <c r="W2934" s="122">
        <v>150000026</v>
      </c>
      <c r="X2934" s="122">
        <v>160000026</v>
      </c>
      <c r="Y2934" s="122">
        <v>170000026</v>
      </c>
      <c r="Z2934" s="122">
        <v>190000026</v>
      </c>
      <c r="AA2934" s="122">
        <v>0</v>
      </c>
      <c r="AB2934" s="122">
        <v>0</v>
      </c>
      <c r="AC2934" s="122">
        <v>0</v>
      </c>
      <c r="AD2934" s="121"/>
    </row>
    <row r="2935" spans="14:30" ht="12" customHeight="1">
      <c r="N2935" s="119" t="s">
        <v>685</v>
      </c>
      <c r="O2935" s="120" t="s">
        <v>2141</v>
      </c>
      <c r="P2935" s="122">
        <v>0</v>
      </c>
      <c r="Q2935" s="122">
        <v>0</v>
      </c>
      <c r="R2935" s="122">
        <v>0</v>
      </c>
      <c r="S2935" s="122">
        <v>0</v>
      </c>
      <c r="T2935" s="122">
        <v>0</v>
      </c>
      <c r="U2935" s="122">
        <v>0</v>
      </c>
      <c r="V2935" s="122">
        <v>0</v>
      </c>
      <c r="W2935" s="122">
        <v>150000026</v>
      </c>
      <c r="X2935" s="122">
        <v>165000026</v>
      </c>
      <c r="Y2935" s="122">
        <v>190000026</v>
      </c>
      <c r="Z2935" s="122">
        <v>205000026</v>
      </c>
      <c r="AA2935" s="122">
        <v>220000026</v>
      </c>
      <c r="AB2935" s="122">
        <v>0</v>
      </c>
      <c r="AC2935" s="122">
        <v>0</v>
      </c>
      <c r="AD2935" s="121"/>
    </row>
    <row r="2936" spans="14:30" ht="12" customHeight="1">
      <c r="N2936" s="119" t="s">
        <v>685</v>
      </c>
      <c r="O2936" s="120" t="s">
        <v>1917</v>
      </c>
      <c r="P2936" s="122">
        <v>0</v>
      </c>
      <c r="Q2936" s="122">
        <v>0</v>
      </c>
      <c r="R2936" s="122">
        <v>0</v>
      </c>
      <c r="S2936" s="122">
        <v>0</v>
      </c>
      <c r="T2936" s="122">
        <v>0</v>
      </c>
      <c r="U2936" s="122">
        <v>0</v>
      </c>
      <c r="V2936" s="122">
        <v>0</v>
      </c>
      <c r="W2936" s="122">
        <v>150000026</v>
      </c>
      <c r="X2936" s="122">
        <v>160000026</v>
      </c>
      <c r="Y2936" s="122">
        <v>170000026</v>
      </c>
      <c r="Z2936" s="122">
        <v>190000026</v>
      </c>
      <c r="AA2936" s="122">
        <v>0</v>
      </c>
      <c r="AB2936" s="122">
        <v>0</v>
      </c>
      <c r="AC2936" s="122">
        <v>0</v>
      </c>
      <c r="AD2936" s="121"/>
    </row>
    <row r="2937" spans="14:30" ht="12" customHeight="1">
      <c r="N2937" s="119" t="s">
        <v>685</v>
      </c>
      <c r="O2937" s="120" t="s">
        <v>1664</v>
      </c>
      <c r="P2937" s="122">
        <v>0</v>
      </c>
      <c r="Q2937" s="122">
        <v>0</v>
      </c>
      <c r="R2937" s="122">
        <v>0</v>
      </c>
      <c r="S2937" s="122">
        <v>0</v>
      </c>
      <c r="T2937" s="122">
        <v>0</v>
      </c>
      <c r="U2937" s="122">
        <v>0</v>
      </c>
      <c r="V2937" s="122">
        <v>0</v>
      </c>
      <c r="W2937" s="122">
        <v>150000026</v>
      </c>
      <c r="X2937" s="122">
        <v>165000026</v>
      </c>
      <c r="Y2937" s="122">
        <v>190000026</v>
      </c>
      <c r="Z2937" s="122">
        <v>205000026</v>
      </c>
      <c r="AA2937" s="122">
        <v>220000026</v>
      </c>
      <c r="AB2937" s="122">
        <v>0</v>
      </c>
      <c r="AC2937" s="122">
        <v>0</v>
      </c>
      <c r="AD2937" s="121"/>
    </row>
    <row r="2938" spans="14:30" ht="12" customHeight="1">
      <c r="N2938" s="119" t="s">
        <v>685</v>
      </c>
      <c r="O2938" s="120" t="s">
        <v>1844</v>
      </c>
      <c r="P2938" s="122">
        <v>0</v>
      </c>
      <c r="Q2938" s="122">
        <v>0</v>
      </c>
      <c r="R2938" s="122">
        <v>0</v>
      </c>
      <c r="S2938" s="122">
        <v>0</v>
      </c>
      <c r="T2938" s="122">
        <v>0</v>
      </c>
      <c r="U2938" s="122">
        <v>0</v>
      </c>
      <c r="V2938" s="122">
        <v>0</v>
      </c>
      <c r="W2938" s="122">
        <v>150000026</v>
      </c>
      <c r="X2938" s="122">
        <v>160000026</v>
      </c>
      <c r="Y2938" s="122">
        <v>170000026</v>
      </c>
      <c r="Z2938" s="122">
        <v>190000026</v>
      </c>
      <c r="AA2938" s="122">
        <v>0</v>
      </c>
      <c r="AB2938" s="122">
        <v>0</v>
      </c>
      <c r="AC2938" s="122">
        <v>0</v>
      </c>
      <c r="AD2938" s="121"/>
    </row>
    <row r="2939" spans="14:30" ht="12" customHeight="1">
      <c r="N2939" s="119" t="s">
        <v>685</v>
      </c>
      <c r="O2939" s="120" t="s">
        <v>1841</v>
      </c>
      <c r="P2939" s="122">
        <v>0</v>
      </c>
      <c r="Q2939" s="122">
        <v>0</v>
      </c>
      <c r="R2939" s="122">
        <v>0</v>
      </c>
      <c r="S2939" s="122">
        <v>0</v>
      </c>
      <c r="T2939" s="122">
        <v>0</v>
      </c>
      <c r="U2939" s="122">
        <v>0</v>
      </c>
      <c r="V2939" s="122">
        <v>0</v>
      </c>
      <c r="W2939" s="122">
        <v>160000026</v>
      </c>
      <c r="X2939" s="122">
        <v>170000026</v>
      </c>
      <c r="Y2939" s="122">
        <v>180000026</v>
      </c>
      <c r="Z2939" s="122">
        <v>190000026</v>
      </c>
      <c r="AA2939" s="122">
        <v>210000026</v>
      </c>
      <c r="AB2939" s="122">
        <v>235000026</v>
      </c>
      <c r="AC2939" s="122">
        <v>255000026</v>
      </c>
      <c r="AD2939" s="121"/>
    </row>
    <row r="2940" spans="14:30" ht="12" customHeight="1">
      <c r="N2940" s="119" t="s">
        <v>685</v>
      </c>
      <c r="O2940" s="120" t="s">
        <v>1755</v>
      </c>
      <c r="P2940" s="122">
        <v>0</v>
      </c>
      <c r="Q2940" s="122">
        <v>0</v>
      </c>
      <c r="R2940" s="122">
        <v>0</v>
      </c>
      <c r="S2940" s="122">
        <v>0</v>
      </c>
      <c r="T2940" s="122">
        <v>0</v>
      </c>
      <c r="U2940" s="122">
        <v>0</v>
      </c>
      <c r="V2940" s="122">
        <v>140000925</v>
      </c>
      <c r="W2940" s="122">
        <v>150000026</v>
      </c>
      <c r="X2940" s="122">
        <v>160000026</v>
      </c>
      <c r="Y2940" s="122">
        <v>170000026</v>
      </c>
      <c r="Z2940" s="122">
        <v>190000026</v>
      </c>
      <c r="AA2940" s="122">
        <v>0</v>
      </c>
      <c r="AB2940" s="122">
        <v>0</v>
      </c>
      <c r="AC2940" s="122">
        <v>0</v>
      </c>
      <c r="AD2940" s="121"/>
    </row>
    <row r="2941" spans="14:30" ht="12" customHeight="1">
      <c r="N2941" s="119" t="s">
        <v>685</v>
      </c>
      <c r="O2941" s="120" t="s">
        <v>2198</v>
      </c>
      <c r="P2941" s="122">
        <v>0</v>
      </c>
      <c r="Q2941" s="122">
        <v>0</v>
      </c>
      <c r="R2941" s="122">
        <v>0</v>
      </c>
      <c r="S2941" s="122">
        <v>0</v>
      </c>
      <c r="T2941" s="122">
        <v>0</v>
      </c>
      <c r="U2941" s="122">
        <v>0</v>
      </c>
      <c r="V2941" s="122">
        <v>0</v>
      </c>
      <c r="W2941" s="122">
        <v>150000026</v>
      </c>
      <c r="X2941" s="122">
        <v>160000026</v>
      </c>
      <c r="Y2941" s="122">
        <v>170000026</v>
      </c>
      <c r="Z2941" s="122">
        <v>190000026</v>
      </c>
      <c r="AA2941" s="122">
        <v>0</v>
      </c>
      <c r="AB2941" s="122">
        <v>0</v>
      </c>
      <c r="AC2941" s="122">
        <v>0</v>
      </c>
      <c r="AD2941" s="121"/>
    </row>
    <row r="2942" spans="14:30" ht="12" customHeight="1">
      <c r="N2942" s="119" t="s">
        <v>685</v>
      </c>
      <c r="O2942" s="120" t="s">
        <v>2236</v>
      </c>
      <c r="P2942" s="122">
        <v>0</v>
      </c>
      <c r="Q2942" s="122">
        <v>0</v>
      </c>
      <c r="R2942" s="122">
        <v>0</v>
      </c>
      <c r="S2942" s="122">
        <v>0</v>
      </c>
      <c r="T2942" s="122">
        <v>0</v>
      </c>
      <c r="U2942" s="122">
        <v>0</v>
      </c>
      <c r="V2942" s="122">
        <v>0</v>
      </c>
      <c r="W2942" s="122">
        <v>135000026</v>
      </c>
      <c r="X2942" s="122">
        <v>140000026</v>
      </c>
      <c r="Y2942" s="122">
        <v>150000026</v>
      </c>
      <c r="Z2942" s="122">
        <v>165000026</v>
      </c>
      <c r="AA2942" s="122">
        <v>0</v>
      </c>
      <c r="AB2942" s="122">
        <v>0</v>
      </c>
      <c r="AC2942" s="122">
        <v>0</v>
      </c>
      <c r="AD2942" s="121"/>
    </row>
    <row r="2943" spans="14:30" ht="12" customHeight="1">
      <c r="N2943" s="119" t="s">
        <v>685</v>
      </c>
      <c r="O2943" s="120" t="s">
        <v>2120</v>
      </c>
      <c r="P2943" s="122">
        <v>0</v>
      </c>
      <c r="Q2943" s="122">
        <v>0</v>
      </c>
      <c r="R2943" s="122">
        <v>0</v>
      </c>
      <c r="S2943" s="122">
        <v>0</v>
      </c>
      <c r="T2943" s="122">
        <v>0</v>
      </c>
      <c r="U2943" s="122">
        <v>0</v>
      </c>
      <c r="V2943" s="122">
        <v>0</v>
      </c>
      <c r="W2943" s="122">
        <v>150000026</v>
      </c>
      <c r="X2943" s="122">
        <v>155000026</v>
      </c>
      <c r="Y2943" s="122">
        <v>165000026</v>
      </c>
      <c r="Z2943" s="122">
        <v>175000026</v>
      </c>
      <c r="AA2943" s="122">
        <v>0</v>
      </c>
      <c r="AB2943" s="122">
        <v>0</v>
      </c>
      <c r="AC2943" s="122">
        <v>0</v>
      </c>
      <c r="AD2943" s="121"/>
    </row>
    <row r="2944" spans="14:30" ht="12" customHeight="1">
      <c r="N2944" s="119" t="s">
        <v>685</v>
      </c>
      <c r="O2944" s="120" t="s">
        <v>3363</v>
      </c>
      <c r="P2944" s="121"/>
      <c r="Q2944" s="121"/>
      <c r="R2944" s="121"/>
      <c r="S2944" s="121"/>
      <c r="T2944" s="121"/>
      <c r="U2944" s="121"/>
      <c r="V2944" s="121"/>
      <c r="W2944" s="121"/>
      <c r="X2944" s="121"/>
      <c r="Y2944" s="122">
        <v>160000026</v>
      </c>
      <c r="Z2944" s="121"/>
      <c r="AA2944" s="121"/>
      <c r="AB2944" s="121"/>
      <c r="AC2944" s="121"/>
      <c r="AD2944" s="121"/>
    </row>
    <row r="2945" spans="14:30" ht="12" customHeight="1">
      <c r="N2945" s="119" t="s">
        <v>685</v>
      </c>
      <c r="O2945" s="120" t="s">
        <v>2005</v>
      </c>
      <c r="P2945" s="122">
        <v>0</v>
      </c>
      <c r="Q2945" s="122">
        <v>0</v>
      </c>
      <c r="R2945" s="122">
        <v>0</v>
      </c>
      <c r="S2945" s="122">
        <v>0</v>
      </c>
      <c r="T2945" s="122">
        <v>0</v>
      </c>
      <c r="U2945" s="122">
        <v>0</v>
      </c>
      <c r="V2945" s="122">
        <v>0</v>
      </c>
      <c r="W2945" s="122">
        <v>150000026</v>
      </c>
      <c r="X2945" s="122">
        <v>155000026</v>
      </c>
      <c r="Y2945" s="122">
        <v>165000026</v>
      </c>
      <c r="Z2945" s="122">
        <v>175000026</v>
      </c>
      <c r="AA2945" s="122">
        <v>0</v>
      </c>
      <c r="AB2945" s="122">
        <v>0</v>
      </c>
      <c r="AC2945" s="122">
        <v>0</v>
      </c>
      <c r="AD2945" s="121"/>
    </row>
    <row r="2946" spans="14:30" ht="12" customHeight="1">
      <c r="N2946" s="119" t="s">
        <v>685</v>
      </c>
      <c r="O2946" s="120" t="s">
        <v>2199</v>
      </c>
      <c r="P2946" s="122">
        <v>0</v>
      </c>
      <c r="Q2946" s="122">
        <v>0</v>
      </c>
      <c r="R2946" s="122">
        <v>0</v>
      </c>
      <c r="S2946" s="122">
        <v>0</v>
      </c>
      <c r="T2946" s="122">
        <v>0</v>
      </c>
      <c r="U2946" s="122">
        <v>0</v>
      </c>
      <c r="V2946" s="122">
        <v>0</v>
      </c>
      <c r="W2946" s="122">
        <v>135000026</v>
      </c>
      <c r="X2946" s="122">
        <v>140000026</v>
      </c>
      <c r="Y2946" s="122">
        <v>145000026</v>
      </c>
      <c r="Z2946" s="122">
        <v>150000026</v>
      </c>
      <c r="AA2946" s="122">
        <v>0</v>
      </c>
      <c r="AB2946" s="122">
        <v>0</v>
      </c>
      <c r="AC2946" s="122">
        <v>0</v>
      </c>
      <c r="AD2946" s="121"/>
    </row>
    <row r="2947" spans="14:30" ht="12" customHeight="1">
      <c r="N2947" s="119" t="s">
        <v>685</v>
      </c>
      <c r="O2947" s="120" t="s">
        <v>2142</v>
      </c>
      <c r="P2947" s="122">
        <v>0</v>
      </c>
      <c r="Q2947" s="122">
        <v>0</v>
      </c>
      <c r="R2947" s="122">
        <v>0</v>
      </c>
      <c r="S2947" s="122">
        <v>0</v>
      </c>
      <c r="T2947" s="122">
        <v>0</v>
      </c>
      <c r="U2947" s="122">
        <v>0</v>
      </c>
      <c r="V2947" s="122">
        <v>0</v>
      </c>
      <c r="W2947" s="122">
        <v>150000026</v>
      </c>
      <c r="X2947" s="122">
        <v>160000026</v>
      </c>
      <c r="Y2947" s="122">
        <v>170000026</v>
      </c>
      <c r="Z2947" s="122">
        <v>190000026</v>
      </c>
      <c r="AA2947" s="122">
        <v>0</v>
      </c>
      <c r="AB2947" s="122">
        <v>0</v>
      </c>
      <c r="AC2947" s="122">
        <v>0</v>
      </c>
      <c r="AD2947" s="121"/>
    </row>
    <row r="2948" spans="14:30" ht="12" customHeight="1">
      <c r="N2948" s="119" t="s">
        <v>685</v>
      </c>
      <c r="O2948" s="120" t="s">
        <v>1873</v>
      </c>
      <c r="P2948" s="122">
        <v>0</v>
      </c>
      <c r="Q2948" s="122">
        <v>0</v>
      </c>
      <c r="R2948" s="122">
        <v>0</v>
      </c>
      <c r="S2948" s="122">
        <v>0</v>
      </c>
      <c r="T2948" s="122">
        <v>0</v>
      </c>
      <c r="U2948" s="122">
        <v>0</v>
      </c>
      <c r="V2948" s="122">
        <v>0</v>
      </c>
      <c r="W2948" s="122">
        <v>150000026</v>
      </c>
      <c r="X2948" s="122">
        <v>165000026</v>
      </c>
      <c r="Y2948" s="122">
        <v>180000026</v>
      </c>
      <c r="Z2948" s="122">
        <v>190000026</v>
      </c>
      <c r="AA2948" s="122">
        <v>200000026</v>
      </c>
      <c r="AB2948" s="122">
        <v>210000026</v>
      </c>
      <c r="AC2948" s="122">
        <v>250000026</v>
      </c>
      <c r="AD2948" s="121"/>
    </row>
    <row r="2949" spans="14:30" ht="12" customHeight="1">
      <c r="N2949" s="119" t="s">
        <v>685</v>
      </c>
      <c r="O2949" s="120" t="s">
        <v>2369</v>
      </c>
      <c r="P2949" s="122">
        <v>0</v>
      </c>
      <c r="Q2949" s="122">
        <v>0</v>
      </c>
      <c r="R2949" s="122">
        <v>0</v>
      </c>
      <c r="S2949" s="122">
        <v>0</v>
      </c>
      <c r="T2949" s="122">
        <v>0</v>
      </c>
      <c r="U2949" s="122">
        <v>0</v>
      </c>
      <c r="V2949" s="122">
        <v>0</v>
      </c>
      <c r="W2949" s="122">
        <v>0</v>
      </c>
      <c r="X2949" s="122">
        <v>0</v>
      </c>
      <c r="Y2949" s="122">
        <v>170000026</v>
      </c>
      <c r="Z2949" s="122">
        <v>190000026</v>
      </c>
      <c r="AA2949" s="122">
        <v>0</v>
      </c>
      <c r="AB2949" s="122">
        <v>0</v>
      </c>
      <c r="AC2949" s="122">
        <v>0</v>
      </c>
      <c r="AD2949" s="121"/>
    </row>
    <row r="2950" spans="14:30" ht="12" customHeight="1">
      <c r="N2950" s="119" t="s">
        <v>685</v>
      </c>
      <c r="O2950" s="120" t="s">
        <v>2806</v>
      </c>
      <c r="P2950" s="122">
        <v>0</v>
      </c>
      <c r="Q2950" s="122">
        <v>0</v>
      </c>
      <c r="R2950" s="122">
        <v>0</v>
      </c>
      <c r="S2950" s="122">
        <v>0</v>
      </c>
      <c r="T2950" s="122">
        <v>0</v>
      </c>
      <c r="U2950" s="122">
        <v>0</v>
      </c>
      <c r="V2950" s="122">
        <v>0</v>
      </c>
      <c r="W2950" s="122">
        <v>0</v>
      </c>
      <c r="X2950" s="122">
        <v>0</v>
      </c>
      <c r="Y2950" s="122">
        <v>0</v>
      </c>
      <c r="Z2950" s="122">
        <v>0</v>
      </c>
      <c r="AA2950" s="122">
        <v>300000026</v>
      </c>
      <c r="AB2950" s="122">
        <v>330000026</v>
      </c>
      <c r="AC2950" s="122">
        <v>360000026</v>
      </c>
      <c r="AD2950" s="121"/>
    </row>
    <row r="2951" spans="14:30" ht="12" customHeight="1">
      <c r="N2951" s="119" t="s">
        <v>685</v>
      </c>
      <c r="O2951" s="120" t="s">
        <v>3395</v>
      </c>
      <c r="P2951" s="121"/>
      <c r="Q2951" s="121"/>
      <c r="R2951" s="121"/>
      <c r="S2951" s="121"/>
      <c r="T2951" s="121"/>
      <c r="U2951" s="121"/>
      <c r="V2951" s="121"/>
      <c r="W2951" s="121"/>
      <c r="X2951" s="121"/>
      <c r="Y2951" s="121"/>
      <c r="Z2951" s="121"/>
      <c r="AA2951" s="122">
        <v>260000026</v>
      </c>
      <c r="AB2951" s="122">
        <v>305000026</v>
      </c>
      <c r="AC2951" s="122">
        <v>360000026</v>
      </c>
      <c r="AD2951" s="121"/>
    </row>
    <row r="2952" spans="14:30" ht="12" customHeight="1">
      <c r="N2952" s="119" t="s">
        <v>685</v>
      </c>
      <c r="O2952" s="120" t="s">
        <v>2370</v>
      </c>
      <c r="P2952" s="122">
        <v>0</v>
      </c>
      <c r="Q2952" s="122">
        <v>0</v>
      </c>
      <c r="R2952" s="122">
        <v>0</v>
      </c>
      <c r="S2952" s="122">
        <v>0</v>
      </c>
      <c r="T2952" s="122">
        <v>0</v>
      </c>
      <c r="U2952" s="122">
        <v>0</v>
      </c>
      <c r="V2952" s="122">
        <v>0</v>
      </c>
      <c r="W2952" s="122">
        <v>0</v>
      </c>
      <c r="X2952" s="122">
        <v>0</v>
      </c>
      <c r="Y2952" s="122">
        <v>170000026</v>
      </c>
      <c r="Z2952" s="122">
        <v>190000026</v>
      </c>
      <c r="AA2952" s="122">
        <v>0</v>
      </c>
      <c r="AB2952" s="122">
        <v>0</v>
      </c>
      <c r="AC2952" s="122">
        <v>0</v>
      </c>
      <c r="AD2952" s="121"/>
    </row>
    <row r="2953" spans="14:30" ht="12" customHeight="1">
      <c r="N2953" s="119" t="s">
        <v>685</v>
      </c>
      <c r="O2953" s="120" t="s">
        <v>2063</v>
      </c>
      <c r="P2953" s="122">
        <v>0</v>
      </c>
      <c r="Q2953" s="122">
        <v>0</v>
      </c>
      <c r="R2953" s="122">
        <v>0</v>
      </c>
      <c r="S2953" s="122">
        <v>0</v>
      </c>
      <c r="T2953" s="122">
        <v>0</v>
      </c>
      <c r="U2953" s="122">
        <v>0</v>
      </c>
      <c r="V2953" s="122">
        <v>0</v>
      </c>
      <c r="W2953" s="122">
        <v>150000026</v>
      </c>
      <c r="X2953" s="122">
        <v>165000026</v>
      </c>
      <c r="Y2953" s="122">
        <v>180000026</v>
      </c>
      <c r="Z2953" s="122">
        <v>190000026</v>
      </c>
      <c r="AA2953" s="122">
        <v>200000026</v>
      </c>
      <c r="AB2953" s="122">
        <v>210000026</v>
      </c>
      <c r="AC2953" s="122">
        <v>250000026</v>
      </c>
      <c r="AD2953" s="121"/>
    </row>
    <row r="2954" spans="14:30" ht="12" customHeight="1">
      <c r="N2954" s="119" t="s">
        <v>685</v>
      </c>
      <c r="O2954" s="120" t="s">
        <v>2371</v>
      </c>
      <c r="P2954" s="122">
        <v>0</v>
      </c>
      <c r="Q2954" s="122">
        <v>0</v>
      </c>
      <c r="R2954" s="122">
        <v>0</v>
      </c>
      <c r="S2954" s="122">
        <v>0</v>
      </c>
      <c r="T2954" s="122">
        <v>0</v>
      </c>
      <c r="U2954" s="122">
        <v>0</v>
      </c>
      <c r="V2954" s="122">
        <v>0</v>
      </c>
      <c r="W2954" s="122">
        <v>0</v>
      </c>
      <c r="X2954" s="122">
        <v>0</v>
      </c>
      <c r="Y2954" s="122">
        <v>170000026</v>
      </c>
      <c r="Z2954" s="122">
        <v>190000026</v>
      </c>
      <c r="AA2954" s="122">
        <v>0</v>
      </c>
      <c r="AB2954" s="122">
        <v>0</v>
      </c>
      <c r="AC2954" s="122">
        <v>0</v>
      </c>
      <c r="AD2954" s="121"/>
    </row>
    <row r="2955" spans="14:30" ht="12" customHeight="1">
      <c r="N2955" s="119" t="s">
        <v>685</v>
      </c>
      <c r="O2955" s="120" t="s">
        <v>3364</v>
      </c>
      <c r="P2955" s="121"/>
      <c r="Q2955" s="121"/>
      <c r="R2955" s="121"/>
      <c r="S2955" s="121"/>
      <c r="T2955" s="121"/>
      <c r="U2955" s="121"/>
      <c r="V2955" s="121"/>
      <c r="W2955" s="121"/>
      <c r="X2955" s="121"/>
      <c r="Y2955" s="122">
        <v>160000026</v>
      </c>
      <c r="Z2955" s="121"/>
      <c r="AA2955" s="121"/>
      <c r="AB2955" s="121"/>
      <c r="AC2955" s="121"/>
      <c r="AD2955" s="121"/>
    </row>
    <row r="2956" spans="14:30" ht="12" customHeight="1">
      <c r="N2956" s="119" t="s">
        <v>685</v>
      </c>
      <c r="O2956" s="120" t="s">
        <v>1927</v>
      </c>
      <c r="P2956" s="122">
        <v>0</v>
      </c>
      <c r="Q2956" s="122">
        <v>0</v>
      </c>
      <c r="R2956" s="122">
        <v>0</v>
      </c>
      <c r="S2956" s="122">
        <v>0</v>
      </c>
      <c r="T2956" s="122">
        <v>0</v>
      </c>
      <c r="U2956" s="122">
        <v>0</v>
      </c>
      <c r="V2956" s="122">
        <v>0</v>
      </c>
      <c r="W2956" s="122">
        <v>0</v>
      </c>
      <c r="X2956" s="122">
        <v>0</v>
      </c>
      <c r="Y2956" s="122">
        <v>190000026</v>
      </c>
      <c r="Z2956" s="122">
        <v>200000026</v>
      </c>
      <c r="AA2956" s="122">
        <v>210000026</v>
      </c>
      <c r="AB2956" s="122">
        <v>250000026</v>
      </c>
      <c r="AC2956" s="122">
        <v>300000026</v>
      </c>
      <c r="AD2956" s="121"/>
    </row>
    <row r="2957" spans="14:30" ht="12" customHeight="1">
      <c r="N2957" s="119" t="s">
        <v>685</v>
      </c>
      <c r="O2957" s="120" t="s">
        <v>2296</v>
      </c>
      <c r="P2957" s="122">
        <v>0</v>
      </c>
      <c r="Q2957" s="122">
        <v>0</v>
      </c>
      <c r="R2957" s="122">
        <v>0</v>
      </c>
      <c r="S2957" s="122">
        <v>0</v>
      </c>
      <c r="T2957" s="122">
        <v>0</v>
      </c>
      <c r="U2957" s="122">
        <v>0</v>
      </c>
      <c r="V2957" s="122">
        <v>0</v>
      </c>
      <c r="W2957" s="122">
        <v>0</v>
      </c>
      <c r="X2957" s="122">
        <v>0</v>
      </c>
      <c r="Y2957" s="122">
        <v>190000026</v>
      </c>
      <c r="Z2957" s="122">
        <v>200000026</v>
      </c>
      <c r="AA2957" s="122">
        <v>210000026</v>
      </c>
      <c r="AB2957" s="122">
        <v>250000026</v>
      </c>
      <c r="AC2957" s="122">
        <v>300000026</v>
      </c>
      <c r="AD2957" s="121"/>
    </row>
    <row r="2958" spans="14:30" ht="12" customHeight="1">
      <c r="N2958" s="119" t="s">
        <v>685</v>
      </c>
      <c r="O2958" s="120" t="s">
        <v>2200</v>
      </c>
      <c r="P2958" s="122">
        <v>0</v>
      </c>
      <c r="Q2958" s="122">
        <v>0</v>
      </c>
      <c r="R2958" s="122">
        <v>0</v>
      </c>
      <c r="S2958" s="122">
        <v>0</v>
      </c>
      <c r="T2958" s="122">
        <v>0</v>
      </c>
      <c r="U2958" s="122">
        <v>0</v>
      </c>
      <c r="V2958" s="122">
        <v>0</v>
      </c>
      <c r="W2958" s="122">
        <v>0</v>
      </c>
      <c r="X2958" s="122">
        <v>0</v>
      </c>
      <c r="Y2958" s="122">
        <v>205000026</v>
      </c>
      <c r="Z2958" s="122">
        <v>215000026</v>
      </c>
      <c r="AA2958" s="122">
        <v>225000026</v>
      </c>
      <c r="AB2958" s="122">
        <v>250000026</v>
      </c>
      <c r="AC2958" s="122">
        <v>300000026</v>
      </c>
      <c r="AD2958" s="121"/>
    </row>
    <row r="2959" spans="14:30" ht="12" customHeight="1">
      <c r="N2959" s="119" t="s">
        <v>685</v>
      </c>
      <c r="O2959" s="120" t="s">
        <v>2237</v>
      </c>
      <c r="P2959" s="122">
        <v>0</v>
      </c>
      <c r="Q2959" s="122">
        <v>0</v>
      </c>
      <c r="R2959" s="122">
        <v>0</v>
      </c>
      <c r="S2959" s="122">
        <v>0</v>
      </c>
      <c r="T2959" s="122">
        <v>0</v>
      </c>
      <c r="U2959" s="122">
        <v>0</v>
      </c>
      <c r="V2959" s="122">
        <v>0</v>
      </c>
      <c r="W2959" s="122">
        <v>150000026</v>
      </c>
      <c r="X2959" s="122">
        <v>165000026</v>
      </c>
      <c r="Y2959" s="122">
        <v>180000026</v>
      </c>
      <c r="Z2959" s="122">
        <v>190000026</v>
      </c>
      <c r="AA2959" s="122">
        <v>200000026</v>
      </c>
      <c r="AB2959" s="122">
        <v>210000026</v>
      </c>
      <c r="AC2959" s="122">
        <v>250000026</v>
      </c>
      <c r="AD2959" s="121"/>
    </row>
    <row r="2960" spans="14:30" ht="12" customHeight="1">
      <c r="N2960" s="119" t="s">
        <v>685</v>
      </c>
      <c r="O2960" s="120" t="s">
        <v>1991</v>
      </c>
      <c r="P2960" s="122">
        <v>0</v>
      </c>
      <c r="Q2960" s="122">
        <v>0</v>
      </c>
      <c r="R2960" s="122">
        <v>0</v>
      </c>
      <c r="S2960" s="122">
        <v>0</v>
      </c>
      <c r="T2960" s="122">
        <v>0</v>
      </c>
      <c r="U2960" s="122">
        <v>0</v>
      </c>
      <c r="V2960" s="122">
        <v>0</v>
      </c>
      <c r="W2960" s="122">
        <v>135000026</v>
      </c>
      <c r="X2960" s="122">
        <v>140000026</v>
      </c>
      <c r="Y2960" s="122">
        <v>145000026</v>
      </c>
      <c r="Z2960" s="122">
        <v>150000026</v>
      </c>
      <c r="AA2960" s="122">
        <v>0</v>
      </c>
      <c r="AB2960" s="122">
        <v>0</v>
      </c>
      <c r="AC2960" s="122">
        <v>0</v>
      </c>
      <c r="AD2960" s="121"/>
    </row>
    <row r="2961" spans="14:30" ht="12" customHeight="1">
      <c r="N2961" s="119" t="s">
        <v>685</v>
      </c>
      <c r="O2961" s="120" t="s">
        <v>2713</v>
      </c>
      <c r="P2961" s="122">
        <v>0</v>
      </c>
      <c r="Q2961" s="122">
        <v>0</v>
      </c>
      <c r="R2961" s="122">
        <v>0</v>
      </c>
      <c r="S2961" s="122">
        <v>0</v>
      </c>
      <c r="T2961" s="122">
        <v>0</v>
      </c>
      <c r="U2961" s="122">
        <v>0</v>
      </c>
      <c r="V2961" s="122">
        <v>0</v>
      </c>
      <c r="W2961" s="122">
        <v>0</v>
      </c>
      <c r="X2961" s="122">
        <v>0</v>
      </c>
      <c r="Y2961" s="122">
        <v>0</v>
      </c>
      <c r="Z2961" s="122">
        <v>0</v>
      </c>
      <c r="AA2961" s="122">
        <v>175000026</v>
      </c>
      <c r="AB2961" s="122">
        <v>180000026</v>
      </c>
      <c r="AC2961" s="122">
        <v>190000026</v>
      </c>
      <c r="AD2961" s="121"/>
    </row>
    <row r="2962" spans="14:30" ht="12" customHeight="1">
      <c r="N2962" s="119" t="s">
        <v>685</v>
      </c>
      <c r="O2962" s="120" t="s">
        <v>2842</v>
      </c>
      <c r="P2962" s="122">
        <v>0</v>
      </c>
      <c r="Q2962" s="122">
        <v>0</v>
      </c>
      <c r="R2962" s="122">
        <v>0</v>
      </c>
      <c r="S2962" s="122">
        <v>0</v>
      </c>
      <c r="T2962" s="122">
        <v>0</v>
      </c>
      <c r="U2962" s="122">
        <v>0</v>
      </c>
      <c r="V2962" s="122">
        <v>0</v>
      </c>
      <c r="W2962" s="122">
        <v>0</v>
      </c>
      <c r="X2962" s="122">
        <v>0</v>
      </c>
      <c r="Y2962" s="122">
        <v>0</v>
      </c>
      <c r="Z2962" s="122">
        <v>0</v>
      </c>
      <c r="AA2962" s="122">
        <v>170000026</v>
      </c>
      <c r="AB2962" s="122">
        <v>195000026</v>
      </c>
      <c r="AC2962" s="122">
        <v>200000026</v>
      </c>
      <c r="AD2962" s="121"/>
    </row>
    <row r="2963" spans="14:30" ht="12" customHeight="1">
      <c r="N2963" s="119" t="s">
        <v>685</v>
      </c>
      <c r="O2963" s="120" t="s">
        <v>2372</v>
      </c>
      <c r="P2963" s="121"/>
      <c r="Q2963" s="121"/>
      <c r="R2963" s="121"/>
      <c r="S2963" s="121"/>
      <c r="T2963" s="121"/>
      <c r="U2963" s="121"/>
      <c r="V2963" s="121"/>
      <c r="W2963" s="121"/>
      <c r="X2963" s="122">
        <v>0</v>
      </c>
      <c r="Y2963" s="122">
        <v>0</v>
      </c>
      <c r="Z2963" s="122">
        <v>0</v>
      </c>
      <c r="AA2963" s="122">
        <v>170000026</v>
      </c>
      <c r="AB2963" s="122">
        <v>195000026</v>
      </c>
      <c r="AC2963" s="122">
        <v>200000026</v>
      </c>
      <c r="AD2963" s="121"/>
    </row>
    <row r="2964" spans="14:30" ht="12" customHeight="1">
      <c r="N2964" s="119" t="s">
        <v>685</v>
      </c>
      <c r="O2964" s="120" t="s">
        <v>2676</v>
      </c>
      <c r="P2964" s="122">
        <v>0</v>
      </c>
      <c r="Q2964" s="122">
        <v>0</v>
      </c>
      <c r="R2964" s="122">
        <v>0</v>
      </c>
      <c r="S2964" s="122">
        <v>0</v>
      </c>
      <c r="T2964" s="122">
        <v>0</v>
      </c>
      <c r="U2964" s="122">
        <v>0</v>
      </c>
      <c r="V2964" s="122">
        <v>0</v>
      </c>
      <c r="W2964" s="122">
        <v>0</v>
      </c>
      <c r="X2964" s="122">
        <v>0</v>
      </c>
      <c r="Y2964" s="122">
        <v>0</v>
      </c>
      <c r="Z2964" s="122">
        <v>0</v>
      </c>
      <c r="AA2964" s="122">
        <v>145000026</v>
      </c>
      <c r="AB2964" s="122">
        <v>160000026</v>
      </c>
      <c r="AC2964" s="122">
        <v>170000026</v>
      </c>
      <c r="AD2964" s="121"/>
    </row>
    <row r="2965" spans="14:30" ht="12" customHeight="1">
      <c r="N2965" s="119" t="s">
        <v>685</v>
      </c>
      <c r="O2965" s="120" t="s">
        <v>2680</v>
      </c>
      <c r="P2965" s="122">
        <v>0</v>
      </c>
      <c r="Q2965" s="122">
        <v>0</v>
      </c>
      <c r="R2965" s="122">
        <v>0</v>
      </c>
      <c r="S2965" s="122">
        <v>0</v>
      </c>
      <c r="T2965" s="122">
        <v>0</v>
      </c>
      <c r="U2965" s="122">
        <v>0</v>
      </c>
      <c r="V2965" s="122">
        <v>0</v>
      </c>
      <c r="W2965" s="122">
        <v>0</v>
      </c>
      <c r="X2965" s="122">
        <v>0</v>
      </c>
      <c r="Y2965" s="122">
        <v>0</v>
      </c>
      <c r="Z2965" s="122">
        <v>0</v>
      </c>
      <c r="AA2965" s="122">
        <v>0</v>
      </c>
      <c r="AB2965" s="122">
        <v>170000026</v>
      </c>
      <c r="AC2965" s="122">
        <v>0</v>
      </c>
      <c r="AD2965" s="121"/>
    </row>
    <row r="2966" spans="14:30" ht="12" customHeight="1">
      <c r="N2966" s="119" t="s">
        <v>685</v>
      </c>
      <c r="O2966" s="120" t="s">
        <v>2681</v>
      </c>
      <c r="P2966" s="122">
        <v>0</v>
      </c>
      <c r="Q2966" s="122">
        <v>0</v>
      </c>
      <c r="R2966" s="122">
        <v>0</v>
      </c>
      <c r="S2966" s="122">
        <v>0</v>
      </c>
      <c r="T2966" s="122">
        <v>0</v>
      </c>
      <c r="U2966" s="122">
        <v>0</v>
      </c>
      <c r="V2966" s="122">
        <v>0</v>
      </c>
      <c r="W2966" s="122">
        <v>0</v>
      </c>
      <c r="X2966" s="122">
        <v>0</v>
      </c>
      <c r="Y2966" s="122">
        <v>0</v>
      </c>
      <c r="Z2966" s="122">
        <v>0</v>
      </c>
      <c r="AA2966" s="122">
        <v>0</v>
      </c>
      <c r="AB2966" s="122">
        <v>190000026</v>
      </c>
      <c r="AC2966" s="122">
        <v>220000026</v>
      </c>
      <c r="AD2966" s="121"/>
    </row>
    <row r="2967" spans="14:30" ht="12" customHeight="1">
      <c r="N2967" s="119" t="s">
        <v>685</v>
      </c>
      <c r="O2967" s="120" t="s">
        <v>2681</v>
      </c>
      <c r="P2967" s="122">
        <v>0</v>
      </c>
      <c r="Q2967" s="122">
        <v>0</v>
      </c>
      <c r="R2967" s="122">
        <v>0</v>
      </c>
      <c r="S2967" s="122">
        <v>0</v>
      </c>
      <c r="T2967" s="122">
        <v>0</v>
      </c>
      <c r="U2967" s="122">
        <v>0</v>
      </c>
      <c r="V2967" s="122">
        <v>0</v>
      </c>
      <c r="W2967" s="122">
        <v>0</v>
      </c>
      <c r="X2967" s="122">
        <v>0</v>
      </c>
      <c r="Y2967" s="122">
        <v>0</v>
      </c>
      <c r="Z2967" s="122">
        <v>0</v>
      </c>
      <c r="AA2967" s="122">
        <v>0</v>
      </c>
      <c r="AB2967" s="122">
        <v>190000026</v>
      </c>
      <c r="AC2967" s="122">
        <v>220000026</v>
      </c>
      <c r="AD2967" s="121"/>
    </row>
    <row r="2968" spans="14:30" ht="12" customHeight="1">
      <c r="N2968" s="119" t="s">
        <v>685</v>
      </c>
      <c r="O2968" s="120" t="s">
        <v>2849</v>
      </c>
      <c r="P2968" s="122">
        <v>0</v>
      </c>
      <c r="Q2968" s="122">
        <v>0</v>
      </c>
      <c r="R2968" s="122">
        <v>0</v>
      </c>
      <c r="S2968" s="122">
        <v>0</v>
      </c>
      <c r="T2968" s="122">
        <v>0</v>
      </c>
      <c r="U2968" s="122">
        <v>0</v>
      </c>
      <c r="V2968" s="122">
        <v>0</v>
      </c>
      <c r="W2968" s="122">
        <v>0</v>
      </c>
      <c r="X2968" s="122">
        <v>0</v>
      </c>
      <c r="Y2968" s="122">
        <v>0</v>
      </c>
      <c r="Z2968" s="122">
        <v>0</v>
      </c>
      <c r="AA2968" s="122">
        <v>0</v>
      </c>
      <c r="AB2968" s="122">
        <v>170000026</v>
      </c>
      <c r="AC2968" s="122">
        <v>0</v>
      </c>
      <c r="AD2968" s="121"/>
    </row>
    <row r="2969" spans="14:30" ht="12" customHeight="1">
      <c r="N2969" s="119" t="s">
        <v>685</v>
      </c>
      <c r="O2969" s="120" t="s">
        <v>2805</v>
      </c>
      <c r="P2969" s="121"/>
      <c r="Q2969" s="121"/>
      <c r="R2969" s="121"/>
      <c r="S2969" s="121"/>
      <c r="T2969" s="122">
        <v>0</v>
      </c>
      <c r="U2969" s="122">
        <v>0</v>
      </c>
      <c r="V2969" s="122">
        <v>0</v>
      </c>
      <c r="W2969" s="122">
        <v>0</v>
      </c>
      <c r="X2969" s="122">
        <v>0</v>
      </c>
      <c r="Y2969" s="122">
        <v>0</v>
      </c>
      <c r="Z2969" s="122">
        <v>0</v>
      </c>
      <c r="AA2969" s="122">
        <v>185000026</v>
      </c>
      <c r="AB2969" s="122">
        <v>190000026</v>
      </c>
      <c r="AC2969" s="122">
        <v>200000026</v>
      </c>
      <c r="AD2969" s="121"/>
    </row>
    <row r="2970" spans="14:30" ht="12" customHeight="1">
      <c r="N2970" s="119" t="s">
        <v>685</v>
      </c>
      <c r="O2970" s="120" t="s">
        <v>2201</v>
      </c>
      <c r="P2970" s="122">
        <v>0</v>
      </c>
      <c r="Q2970" s="122">
        <v>0</v>
      </c>
      <c r="R2970" s="122">
        <v>0</v>
      </c>
      <c r="S2970" s="122">
        <v>0</v>
      </c>
      <c r="T2970" s="122">
        <v>0</v>
      </c>
      <c r="U2970" s="122">
        <v>0</v>
      </c>
      <c r="V2970" s="122">
        <v>0</v>
      </c>
      <c r="W2970" s="122">
        <v>0</v>
      </c>
      <c r="X2970" s="122">
        <v>0</v>
      </c>
      <c r="Y2970" s="122">
        <v>150000026</v>
      </c>
      <c r="Z2970" s="122">
        <v>0</v>
      </c>
      <c r="AA2970" s="122">
        <v>0</v>
      </c>
      <c r="AB2970" s="122">
        <v>0</v>
      </c>
      <c r="AC2970" s="122">
        <v>0</v>
      </c>
      <c r="AD2970" s="121"/>
    </row>
    <row r="2971" spans="14:30" ht="12" customHeight="1">
      <c r="N2971" s="119" t="s">
        <v>685</v>
      </c>
      <c r="O2971" s="120" t="s">
        <v>1798</v>
      </c>
      <c r="P2971" s="122">
        <v>0</v>
      </c>
      <c r="Q2971" s="122">
        <v>0</v>
      </c>
      <c r="R2971" s="122">
        <v>0</v>
      </c>
      <c r="S2971" s="122">
        <v>0</v>
      </c>
      <c r="T2971" s="122">
        <v>0</v>
      </c>
      <c r="U2971" s="122">
        <v>0</v>
      </c>
      <c r="V2971" s="122">
        <v>95000026</v>
      </c>
      <c r="W2971" s="122">
        <v>105000026</v>
      </c>
      <c r="X2971" s="122">
        <v>110000026</v>
      </c>
      <c r="Y2971" s="122">
        <v>120000026</v>
      </c>
      <c r="Z2971" s="122">
        <v>125000026</v>
      </c>
      <c r="AA2971" s="122">
        <v>0</v>
      </c>
      <c r="AB2971" s="122">
        <v>0</v>
      </c>
      <c r="AC2971" s="122">
        <v>0</v>
      </c>
      <c r="AD2971" s="121"/>
    </row>
    <row r="2972" spans="14:30" ht="12" customHeight="1">
      <c r="N2972" s="119" t="s">
        <v>685</v>
      </c>
      <c r="O2972" s="120" t="s">
        <v>2143</v>
      </c>
      <c r="P2972" s="122">
        <v>0</v>
      </c>
      <c r="Q2972" s="122">
        <v>0</v>
      </c>
      <c r="R2972" s="122">
        <v>0</v>
      </c>
      <c r="S2972" s="122">
        <v>0</v>
      </c>
      <c r="T2972" s="122">
        <v>0</v>
      </c>
      <c r="U2972" s="122">
        <v>0</v>
      </c>
      <c r="V2972" s="122">
        <v>0</v>
      </c>
      <c r="W2972" s="122">
        <v>100000026</v>
      </c>
      <c r="X2972" s="122">
        <v>120000026</v>
      </c>
      <c r="Y2972" s="122">
        <v>125000026</v>
      </c>
      <c r="Z2972" s="122">
        <v>130000026</v>
      </c>
      <c r="AA2972" s="122">
        <v>140000026</v>
      </c>
      <c r="AB2972" s="122">
        <v>0</v>
      </c>
      <c r="AC2972" s="122">
        <v>0</v>
      </c>
      <c r="AD2972" s="121"/>
    </row>
    <row r="2973" spans="14:30" ht="12" customHeight="1">
      <c r="N2973" s="119" t="s">
        <v>685</v>
      </c>
      <c r="O2973" s="120" t="s">
        <v>2051</v>
      </c>
      <c r="P2973" s="122">
        <v>0</v>
      </c>
      <c r="Q2973" s="122">
        <v>0</v>
      </c>
      <c r="R2973" s="122">
        <v>0</v>
      </c>
      <c r="S2973" s="122">
        <v>0</v>
      </c>
      <c r="T2973" s="122">
        <v>0</v>
      </c>
      <c r="U2973" s="122">
        <v>0</v>
      </c>
      <c r="V2973" s="122">
        <v>100000026</v>
      </c>
      <c r="W2973" s="122">
        <v>110000026</v>
      </c>
      <c r="X2973" s="122">
        <v>115000026</v>
      </c>
      <c r="Y2973" s="122">
        <v>125000026</v>
      </c>
      <c r="Z2973" s="122">
        <v>130000026</v>
      </c>
      <c r="AA2973" s="122">
        <v>0</v>
      </c>
      <c r="AB2973" s="122">
        <v>0</v>
      </c>
      <c r="AC2973" s="122">
        <v>0</v>
      </c>
      <c r="AD2973" s="121"/>
    </row>
    <row r="2974" spans="14:30" ht="12" customHeight="1">
      <c r="N2974" s="119" t="s">
        <v>685</v>
      </c>
      <c r="O2974" s="120" t="s">
        <v>2202</v>
      </c>
      <c r="P2974" s="122">
        <v>0</v>
      </c>
      <c r="Q2974" s="122">
        <v>0</v>
      </c>
      <c r="R2974" s="122">
        <v>0</v>
      </c>
      <c r="S2974" s="122">
        <v>0</v>
      </c>
      <c r="T2974" s="122">
        <v>0</v>
      </c>
      <c r="U2974" s="122">
        <v>0</v>
      </c>
      <c r="V2974" s="122">
        <v>95000026</v>
      </c>
      <c r="W2974" s="122">
        <v>100000026</v>
      </c>
      <c r="X2974" s="122">
        <v>115000026</v>
      </c>
      <c r="Y2974" s="122">
        <v>125000026</v>
      </c>
      <c r="Z2974" s="122">
        <v>130000026</v>
      </c>
      <c r="AA2974" s="122">
        <v>140000026</v>
      </c>
      <c r="AB2974" s="122">
        <v>150000026</v>
      </c>
      <c r="AC2974" s="122">
        <v>160000026</v>
      </c>
      <c r="AD2974" s="121"/>
    </row>
    <row r="2975" spans="14:30" ht="12" customHeight="1">
      <c r="N2975" s="119" t="s">
        <v>685</v>
      </c>
      <c r="O2975" s="120" t="s">
        <v>1845</v>
      </c>
      <c r="P2975" s="122">
        <v>0</v>
      </c>
      <c r="Q2975" s="122">
        <v>0</v>
      </c>
      <c r="R2975" s="122">
        <v>0</v>
      </c>
      <c r="S2975" s="122">
        <v>0</v>
      </c>
      <c r="T2975" s="122">
        <v>0</v>
      </c>
      <c r="U2975" s="122">
        <v>0</v>
      </c>
      <c r="V2975" s="122">
        <v>95000026</v>
      </c>
      <c r="W2975" s="122">
        <v>100000026</v>
      </c>
      <c r="X2975" s="122">
        <v>115000026</v>
      </c>
      <c r="Y2975" s="122">
        <v>125000026</v>
      </c>
      <c r="Z2975" s="122">
        <v>130000026</v>
      </c>
      <c r="AA2975" s="122">
        <v>140000026</v>
      </c>
      <c r="AB2975" s="122">
        <v>150000026</v>
      </c>
      <c r="AC2975" s="122">
        <v>160000026</v>
      </c>
      <c r="AD2975" s="121"/>
    </row>
    <row r="2976" spans="14:30" ht="12" customHeight="1">
      <c r="N2976" s="119" t="s">
        <v>685</v>
      </c>
      <c r="O2976" s="120" t="s">
        <v>1845</v>
      </c>
      <c r="P2976" s="122">
        <v>0</v>
      </c>
      <c r="Q2976" s="122">
        <v>0</v>
      </c>
      <c r="R2976" s="122">
        <v>0</v>
      </c>
      <c r="S2976" s="122">
        <v>0</v>
      </c>
      <c r="T2976" s="122">
        <v>0</v>
      </c>
      <c r="U2976" s="122">
        <v>0</v>
      </c>
      <c r="V2976" s="122">
        <v>95000026</v>
      </c>
      <c r="W2976" s="122">
        <v>100000026</v>
      </c>
      <c r="X2976" s="122">
        <v>115000026</v>
      </c>
      <c r="Y2976" s="122">
        <v>125000026</v>
      </c>
      <c r="Z2976" s="122">
        <v>130000026</v>
      </c>
      <c r="AA2976" s="122">
        <v>140000026</v>
      </c>
      <c r="AB2976" s="122">
        <v>150000026</v>
      </c>
      <c r="AC2976" s="122">
        <v>160000026</v>
      </c>
      <c r="AD2976" s="121"/>
    </row>
    <row r="2977" spans="14:30" ht="12" customHeight="1">
      <c r="N2977" s="119" t="s">
        <v>685</v>
      </c>
      <c r="O2977" s="120" t="s">
        <v>1814</v>
      </c>
      <c r="P2977" s="122">
        <v>0</v>
      </c>
      <c r="Q2977" s="122">
        <v>0</v>
      </c>
      <c r="R2977" s="122">
        <v>0</v>
      </c>
      <c r="S2977" s="122">
        <v>0</v>
      </c>
      <c r="T2977" s="122">
        <v>0</v>
      </c>
      <c r="U2977" s="122">
        <v>0</v>
      </c>
      <c r="V2977" s="122">
        <v>100000026</v>
      </c>
      <c r="W2977" s="122">
        <v>110000026</v>
      </c>
      <c r="X2977" s="122">
        <v>115000026</v>
      </c>
      <c r="Y2977" s="122">
        <v>125000026</v>
      </c>
      <c r="Z2977" s="122">
        <v>130000026</v>
      </c>
      <c r="AA2977" s="122">
        <v>0</v>
      </c>
      <c r="AB2977" s="122">
        <v>0</v>
      </c>
      <c r="AC2977" s="122">
        <v>0</v>
      </c>
      <c r="AD2977" s="121"/>
    </row>
    <row r="2978" spans="14:30" ht="12" customHeight="1">
      <c r="N2978" s="119" t="s">
        <v>685</v>
      </c>
      <c r="O2978" s="120" t="s">
        <v>1940</v>
      </c>
      <c r="P2978" s="122">
        <v>0</v>
      </c>
      <c r="Q2978" s="122">
        <v>0</v>
      </c>
      <c r="R2978" s="122">
        <v>0</v>
      </c>
      <c r="S2978" s="122">
        <v>0</v>
      </c>
      <c r="T2978" s="122">
        <v>0</v>
      </c>
      <c r="U2978" s="122">
        <v>0</v>
      </c>
      <c r="V2978" s="122">
        <v>110000026</v>
      </c>
      <c r="W2978" s="122">
        <v>0</v>
      </c>
      <c r="X2978" s="122">
        <v>0</v>
      </c>
      <c r="Y2978" s="122">
        <v>0</v>
      </c>
      <c r="Z2978" s="122">
        <v>0</v>
      </c>
      <c r="AA2978" s="122">
        <v>0</v>
      </c>
      <c r="AB2978" s="122">
        <v>0</v>
      </c>
      <c r="AC2978" s="122">
        <v>0</v>
      </c>
      <c r="AD2978" s="121"/>
    </row>
    <row r="2979" spans="14:30" ht="12" customHeight="1">
      <c r="N2979" s="119" t="s">
        <v>685</v>
      </c>
      <c r="O2979" s="120" t="s">
        <v>1938</v>
      </c>
      <c r="P2979" s="122">
        <v>0</v>
      </c>
      <c r="Q2979" s="122">
        <v>0</v>
      </c>
      <c r="R2979" s="122">
        <v>0</v>
      </c>
      <c r="S2979" s="122">
        <v>0</v>
      </c>
      <c r="T2979" s="122">
        <v>0</v>
      </c>
      <c r="U2979" s="122">
        <v>0</v>
      </c>
      <c r="V2979" s="122">
        <v>110000026</v>
      </c>
      <c r="W2979" s="122">
        <v>115000026</v>
      </c>
      <c r="X2979" s="122">
        <v>0</v>
      </c>
      <c r="Y2979" s="122">
        <v>0</v>
      </c>
      <c r="Z2979" s="122">
        <v>0</v>
      </c>
      <c r="AA2979" s="122">
        <v>0</v>
      </c>
      <c r="AB2979" s="122">
        <v>0</v>
      </c>
      <c r="AC2979" s="122">
        <v>0</v>
      </c>
      <c r="AD2979" s="121"/>
    </row>
    <row r="2980" spans="14:30" ht="12" customHeight="1">
      <c r="N2980" s="119" t="s">
        <v>685</v>
      </c>
      <c r="O2980" s="120" t="s">
        <v>1570</v>
      </c>
      <c r="P2980" s="121"/>
      <c r="Q2980" s="121"/>
      <c r="R2980" s="121"/>
      <c r="S2980" s="122">
        <v>0</v>
      </c>
      <c r="T2980" s="122">
        <v>0</v>
      </c>
      <c r="U2980" s="122">
        <v>0</v>
      </c>
      <c r="V2980" s="122">
        <v>110000026</v>
      </c>
      <c r="W2980" s="122">
        <v>115000026</v>
      </c>
      <c r="X2980" s="122">
        <v>0</v>
      </c>
      <c r="Y2980" s="122">
        <v>0</v>
      </c>
      <c r="Z2980" s="122">
        <v>0</v>
      </c>
      <c r="AA2980" s="122">
        <v>0</v>
      </c>
      <c r="AB2980" s="122">
        <v>0</v>
      </c>
      <c r="AC2980" s="122">
        <v>0</v>
      </c>
      <c r="AD2980" s="121"/>
    </row>
    <row r="2981" spans="14:30" ht="12" customHeight="1">
      <c r="N2981" s="119" t="s">
        <v>685</v>
      </c>
      <c r="O2981" s="120" t="s">
        <v>1511</v>
      </c>
      <c r="P2981" s="122">
        <v>0</v>
      </c>
      <c r="Q2981" s="122">
        <v>0</v>
      </c>
      <c r="R2981" s="122">
        <v>0</v>
      </c>
      <c r="S2981" s="122">
        <v>0</v>
      </c>
      <c r="T2981" s="122">
        <v>0</v>
      </c>
      <c r="U2981" s="122">
        <v>0</v>
      </c>
      <c r="V2981" s="122">
        <v>110000026</v>
      </c>
      <c r="W2981" s="122">
        <v>115000026</v>
      </c>
      <c r="X2981" s="122">
        <v>0</v>
      </c>
      <c r="Y2981" s="122">
        <v>0</v>
      </c>
      <c r="Z2981" s="122">
        <v>0</v>
      </c>
      <c r="AA2981" s="122">
        <v>0</v>
      </c>
      <c r="AB2981" s="122">
        <v>0</v>
      </c>
      <c r="AC2981" s="122">
        <v>0</v>
      </c>
      <c r="AD2981" s="121"/>
    </row>
    <row r="2982" spans="14:30" ht="12" customHeight="1">
      <c r="N2982" s="119" t="s">
        <v>685</v>
      </c>
      <c r="O2982" s="120" t="s">
        <v>2837</v>
      </c>
      <c r="P2982" s="122">
        <v>0</v>
      </c>
      <c r="Q2982" s="122">
        <v>0</v>
      </c>
      <c r="R2982" s="122">
        <v>0</v>
      </c>
      <c r="S2982" s="122">
        <v>0</v>
      </c>
      <c r="T2982" s="122">
        <v>0</v>
      </c>
      <c r="U2982" s="122">
        <v>0</v>
      </c>
      <c r="V2982" s="122">
        <v>0</v>
      </c>
      <c r="W2982" s="122">
        <v>0</v>
      </c>
      <c r="X2982" s="122">
        <v>0</v>
      </c>
      <c r="Y2982" s="122">
        <v>0</v>
      </c>
      <c r="Z2982" s="122">
        <v>135000026</v>
      </c>
      <c r="AA2982" s="122">
        <v>145000026</v>
      </c>
      <c r="AB2982" s="122">
        <v>155000026</v>
      </c>
      <c r="AC2982" s="122">
        <v>165000026</v>
      </c>
      <c r="AD2982" s="121"/>
    </row>
    <row r="2983" spans="14:30" ht="12" customHeight="1">
      <c r="N2983" s="119" t="s">
        <v>685</v>
      </c>
      <c r="O2983" s="120" t="s">
        <v>1874</v>
      </c>
      <c r="P2983" s="122">
        <v>0</v>
      </c>
      <c r="Q2983" s="122">
        <v>0</v>
      </c>
      <c r="R2983" s="122">
        <v>0</v>
      </c>
      <c r="S2983" s="122">
        <v>0</v>
      </c>
      <c r="T2983" s="122">
        <v>0</v>
      </c>
      <c r="U2983" s="122">
        <v>0</v>
      </c>
      <c r="V2983" s="122">
        <v>100000026</v>
      </c>
      <c r="W2983" s="122">
        <v>110000026</v>
      </c>
      <c r="X2983" s="122">
        <v>115000026</v>
      </c>
      <c r="Y2983" s="122">
        <v>125000026</v>
      </c>
      <c r="Z2983" s="122">
        <v>130000026</v>
      </c>
      <c r="AA2983" s="122">
        <v>0</v>
      </c>
      <c r="AB2983" s="122">
        <v>0</v>
      </c>
      <c r="AC2983" s="122">
        <v>0</v>
      </c>
      <c r="AD2983" s="121"/>
    </row>
    <row r="2984" spans="14:30" ht="12" customHeight="1">
      <c r="N2984" s="119" t="s">
        <v>685</v>
      </c>
      <c r="O2984" s="120" t="s">
        <v>2814</v>
      </c>
      <c r="P2984" s="122">
        <v>0</v>
      </c>
      <c r="Q2984" s="122">
        <v>0</v>
      </c>
      <c r="R2984" s="122">
        <v>0</v>
      </c>
      <c r="S2984" s="122">
        <v>0</v>
      </c>
      <c r="T2984" s="122">
        <v>0</v>
      </c>
      <c r="U2984" s="122">
        <v>0</v>
      </c>
      <c r="V2984" s="122">
        <v>95000026</v>
      </c>
      <c r="W2984" s="122">
        <v>105000026</v>
      </c>
      <c r="X2984" s="122">
        <v>110000026</v>
      </c>
      <c r="Y2984" s="122">
        <v>120000026</v>
      </c>
      <c r="Z2984" s="122">
        <v>125000026</v>
      </c>
      <c r="AA2984" s="122">
        <v>0</v>
      </c>
      <c r="AB2984" s="122">
        <v>0</v>
      </c>
      <c r="AC2984" s="122">
        <v>0</v>
      </c>
      <c r="AD2984" s="121"/>
    </row>
    <row r="2985" spans="14:30" ht="12" customHeight="1">
      <c r="N2985" s="119" t="s">
        <v>685</v>
      </c>
      <c r="O2985" s="120" t="s">
        <v>2238</v>
      </c>
      <c r="P2985" s="122">
        <v>0</v>
      </c>
      <c r="Q2985" s="122">
        <v>0</v>
      </c>
      <c r="R2985" s="122">
        <v>0</v>
      </c>
      <c r="S2985" s="122">
        <v>0</v>
      </c>
      <c r="T2985" s="122">
        <v>0</v>
      </c>
      <c r="U2985" s="122">
        <v>0</v>
      </c>
      <c r="V2985" s="122">
        <v>0</v>
      </c>
      <c r="W2985" s="122">
        <v>0</v>
      </c>
      <c r="X2985" s="122">
        <v>0</v>
      </c>
      <c r="Y2985" s="122">
        <v>0</v>
      </c>
      <c r="Z2985" s="122">
        <v>155000026</v>
      </c>
      <c r="AA2985" s="122">
        <v>165000026</v>
      </c>
      <c r="AB2985" s="122">
        <v>175000026</v>
      </c>
      <c r="AC2985" s="122">
        <v>185000026</v>
      </c>
      <c r="AD2985" s="121"/>
    </row>
    <row r="2986" spans="14:30" ht="12" customHeight="1">
      <c r="N2986" s="119" t="s">
        <v>685</v>
      </c>
      <c r="O2986" s="120" t="s">
        <v>1799</v>
      </c>
      <c r="P2986" s="122">
        <v>0</v>
      </c>
      <c r="Q2986" s="122">
        <v>0</v>
      </c>
      <c r="R2986" s="122">
        <v>0</v>
      </c>
      <c r="S2986" s="122">
        <v>0</v>
      </c>
      <c r="T2986" s="122">
        <v>0</v>
      </c>
      <c r="U2986" s="122">
        <v>0</v>
      </c>
      <c r="V2986" s="122">
        <v>95000026</v>
      </c>
      <c r="W2986" s="122">
        <v>110000026</v>
      </c>
      <c r="X2986" s="122">
        <v>120000026</v>
      </c>
      <c r="Y2986" s="122">
        <v>130000026</v>
      </c>
      <c r="Z2986" s="122">
        <v>145000026</v>
      </c>
      <c r="AA2986" s="122">
        <v>160000026</v>
      </c>
      <c r="AB2986" s="122">
        <v>175000026</v>
      </c>
      <c r="AC2986" s="122">
        <v>185000026</v>
      </c>
      <c r="AD2986" s="121"/>
    </row>
    <row r="2987" spans="14:30" ht="12" customHeight="1">
      <c r="N2987" s="119" t="s">
        <v>685</v>
      </c>
      <c r="O2987" s="120" t="s">
        <v>2720</v>
      </c>
      <c r="P2987" s="122">
        <v>0</v>
      </c>
      <c r="Q2987" s="122">
        <v>0</v>
      </c>
      <c r="R2987" s="122">
        <v>0</v>
      </c>
      <c r="S2987" s="122">
        <v>0</v>
      </c>
      <c r="T2987" s="122">
        <v>0</v>
      </c>
      <c r="U2987" s="122">
        <v>0</v>
      </c>
      <c r="V2987" s="122">
        <v>95000026</v>
      </c>
      <c r="W2987" s="122">
        <v>100000026</v>
      </c>
      <c r="X2987" s="122">
        <v>115000026</v>
      </c>
      <c r="Y2987" s="122">
        <v>125000026</v>
      </c>
      <c r="Z2987" s="122">
        <v>130000026</v>
      </c>
      <c r="AA2987" s="122">
        <v>140000026</v>
      </c>
      <c r="AB2987" s="122">
        <v>150000026</v>
      </c>
      <c r="AC2987" s="122">
        <v>160000026</v>
      </c>
      <c r="AD2987" s="121"/>
    </row>
    <row r="2988" spans="14:30" ht="12" customHeight="1">
      <c r="N2988" s="119" t="s">
        <v>685</v>
      </c>
      <c r="O2988" s="120" t="s">
        <v>2373</v>
      </c>
      <c r="P2988" s="122">
        <v>0</v>
      </c>
      <c r="Q2988" s="122">
        <v>0</v>
      </c>
      <c r="R2988" s="122">
        <v>0</v>
      </c>
      <c r="S2988" s="122">
        <v>0</v>
      </c>
      <c r="T2988" s="122">
        <v>0</v>
      </c>
      <c r="U2988" s="122">
        <v>0</v>
      </c>
      <c r="V2988" s="122">
        <v>95000026</v>
      </c>
      <c r="W2988" s="122">
        <v>100000026</v>
      </c>
      <c r="X2988" s="122">
        <v>115000026</v>
      </c>
      <c r="Y2988" s="122">
        <v>125000026</v>
      </c>
      <c r="Z2988" s="122">
        <v>130000026</v>
      </c>
      <c r="AA2988" s="122">
        <v>140000026</v>
      </c>
      <c r="AB2988" s="122">
        <v>150000026</v>
      </c>
      <c r="AC2988" s="122">
        <v>160000026</v>
      </c>
      <c r="AD2988" s="121"/>
    </row>
    <row r="2989" spans="14:30" ht="12" customHeight="1">
      <c r="N2989" s="119" t="s">
        <v>685</v>
      </c>
      <c r="O2989" s="120" t="s">
        <v>3443</v>
      </c>
      <c r="P2989" s="121"/>
      <c r="Q2989" s="121"/>
      <c r="R2989" s="121"/>
      <c r="S2989" s="121"/>
      <c r="T2989" s="121"/>
      <c r="U2989" s="121"/>
      <c r="V2989" s="121"/>
      <c r="W2989" s="121"/>
      <c r="X2989" s="121"/>
      <c r="Y2989" s="121"/>
      <c r="Z2989" s="121"/>
      <c r="AA2989" s="121"/>
      <c r="AB2989" s="121"/>
      <c r="AC2989" s="122">
        <v>390000026</v>
      </c>
      <c r="AD2989" s="121"/>
    </row>
    <row r="2990" spans="14:30" ht="12" customHeight="1">
      <c r="N2990" s="119" t="s">
        <v>685</v>
      </c>
      <c r="O2990" s="120" t="s">
        <v>2374</v>
      </c>
      <c r="P2990" s="122">
        <v>0</v>
      </c>
      <c r="Q2990" s="122">
        <v>0</v>
      </c>
      <c r="R2990" s="122">
        <v>0</v>
      </c>
      <c r="S2990" s="122">
        <v>0</v>
      </c>
      <c r="T2990" s="122">
        <v>0</v>
      </c>
      <c r="U2990" s="122">
        <v>75000026</v>
      </c>
      <c r="V2990" s="122">
        <v>80000026</v>
      </c>
      <c r="W2990" s="122">
        <v>85000026</v>
      </c>
      <c r="X2990" s="122">
        <v>90000026</v>
      </c>
      <c r="Y2990" s="122">
        <v>95000026</v>
      </c>
      <c r="Z2990" s="122">
        <v>100000026</v>
      </c>
      <c r="AA2990" s="122">
        <v>105000026</v>
      </c>
      <c r="AB2990" s="122">
        <v>110000026</v>
      </c>
      <c r="AC2990" s="122">
        <v>145000026</v>
      </c>
      <c r="AD2990" s="121"/>
    </row>
    <row r="2991" spans="14:30" ht="12" customHeight="1">
      <c r="N2991" s="119" t="s">
        <v>685</v>
      </c>
      <c r="O2991" s="120" t="s">
        <v>8063</v>
      </c>
      <c r="P2991" s="121"/>
      <c r="Q2991" s="121"/>
      <c r="R2991" s="121"/>
      <c r="S2991" s="121"/>
      <c r="T2991" s="122">
        <v>0</v>
      </c>
      <c r="U2991" s="122">
        <v>0</v>
      </c>
      <c r="V2991" s="122">
        <v>0</v>
      </c>
      <c r="W2991" s="122">
        <v>0</v>
      </c>
      <c r="X2991" s="122">
        <v>0</v>
      </c>
      <c r="Y2991" s="122">
        <v>0</v>
      </c>
      <c r="Z2991" s="122">
        <v>0</v>
      </c>
      <c r="AA2991" s="122">
        <v>0</v>
      </c>
      <c r="AB2991" s="122">
        <v>240000026</v>
      </c>
      <c r="AC2991" s="122">
        <v>260000026</v>
      </c>
      <c r="AD2991" s="121"/>
    </row>
    <row r="2992" spans="14:30" ht="12" customHeight="1">
      <c r="N2992" s="119" t="s">
        <v>685</v>
      </c>
      <c r="O2992" s="120" t="s">
        <v>8064</v>
      </c>
      <c r="P2992" s="122">
        <v>0</v>
      </c>
      <c r="Q2992" s="122">
        <v>0</v>
      </c>
      <c r="R2992" s="122">
        <v>0</v>
      </c>
      <c r="S2992" s="122">
        <v>0</v>
      </c>
      <c r="T2992" s="122">
        <v>0</v>
      </c>
      <c r="U2992" s="122">
        <v>80000026</v>
      </c>
      <c r="V2992" s="122">
        <v>85000026</v>
      </c>
      <c r="W2992" s="122">
        <v>90000026</v>
      </c>
      <c r="X2992" s="122">
        <v>95000026</v>
      </c>
      <c r="Y2992" s="122">
        <v>100000026</v>
      </c>
      <c r="Z2992" s="122">
        <v>105000026</v>
      </c>
      <c r="AA2992" s="122">
        <v>110000026</v>
      </c>
      <c r="AB2992" s="122">
        <v>115000026</v>
      </c>
      <c r="AC2992" s="122">
        <v>150000026</v>
      </c>
      <c r="AD2992" s="121"/>
    </row>
    <row r="2993" spans="14:30" ht="12" customHeight="1">
      <c r="N2993" s="119" t="s">
        <v>685</v>
      </c>
      <c r="O2993" s="120" t="s">
        <v>8065</v>
      </c>
      <c r="P2993" s="122">
        <v>0</v>
      </c>
      <c r="Q2993" s="122">
        <v>0</v>
      </c>
      <c r="R2993" s="122">
        <v>0</v>
      </c>
      <c r="S2993" s="122">
        <v>0</v>
      </c>
      <c r="T2993" s="122">
        <v>0</v>
      </c>
      <c r="U2993" s="122">
        <v>80000026</v>
      </c>
      <c r="V2993" s="122">
        <v>85000026</v>
      </c>
      <c r="W2993" s="122">
        <v>90000026</v>
      </c>
      <c r="X2993" s="122">
        <v>95000026</v>
      </c>
      <c r="Y2993" s="122">
        <v>100000026</v>
      </c>
      <c r="Z2993" s="122">
        <v>105000026</v>
      </c>
      <c r="AA2993" s="122">
        <v>110000026</v>
      </c>
      <c r="AB2993" s="122">
        <v>115000026</v>
      </c>
      <c r="AC2993" s="122">
        <v>150000026</v>
      </c>
      <c r="AD2993" s="121"/>
    </row>
    <row r="2994" spans="14:30" ht="12" customHeight="1">
      <c r="N2994" s="119" t="s">
        <v>685</v>
      </c>
      <c r="O2994" s="120" t="s">
        <v>8066</v>
      </c>
      <c r="P2994" s="121"/>
      <c r="Q2994" s="121"/>
      <c r="R2994" s="121"/>
      <c r="S2994" s="121"/>
      <c r="T2994" s="121"/>
      <c r="U2994" s="122">
        <v>80000026</v>
      </c>
      <c r="V2994" s="122">
        <v>85000026</v>
      </c>
      <c r="W2994" s="122">
        <v>90000026</v>
      </c>
      <c r="X2994" s="122">
        <v>95000026</v>
      </c>
      <c r="Y2994" s="122">
        <v>100000026</v>
      </c>
      <c r="Z2994" s="122">
        <v>105000026</v>
      </c>
      <c r="AA2994" s="122">
        <v>110000026</v>
      </c>
      <c r="AB2994" s="122">
        <v>115000026</v>
      </c>
      <c r="AC2994" s="122">
        <v>150000026</v>
      </c>
      <c r="AD2994" s="121"/>
    </row>
    <row r="2995" spans="14:30" ht="12" customHeight="1">
      <c r="N2995" s="119" t="s">
        <v>685</v>
      </c>
      <c r="O2995" s="120" t="s">
        <v>8067</v>
      </c>
      <c r="P2995" s="122">
        <v>0</v>
      </c>
      <c r="Q2995" s="122">
        <v>0</v>
      </c>
      <c r="R2995" s="122">
        <v>0</v>
      </c>
      <c r="S2995" s="122">
        <v>0</v>
      </c>
      <c r="T2995" s="122">
        <v>0</v>
      </c>
      <c r="U2995" s="122">
        <v>75000026</v>
      </c>
      <c r="V2995" s="122">
        <v>80000026</v>
      </c>
      <c r="W2995" s="122">
        <v>85000026</v>
      </c>
      <c r="X2995" s="122">
        <v>90000026</v>
      </c>
      <c r="Y2995" s="122">
        <v>95000026</v>
      </c>
      <c r="Z2995" s="122">
        <v>100000026</v>
      </c>
      <c r="AA2995" s="122">
        <v>105000026</v>
      </c>
      <c r="AB2995" s="122">
        <v>110000026</v>
      </c>
      <c r="AC2995" s="122">
        <v>145000026</v>
      </c>
      <c r="AD2995" s="121"/>
    </row>
    <row r="2996" spans="14:30" ht="12" customHeight="1">
      <c r="N2996" s="119" t="s">
        <v>685</v>
      </c>
      <c r="O2996" s="120" t="s">
        <v>8068</v>
      </c>
      <c r="P2996" s="122">
        <v>0</v>
      </c>
      <c r="Q2996" s="122">
        <v>0</v>
      </c>
      <c r="R2996" s="122">
        <v>0</v>
      </c>
      <c r="S2996" s="122">
        <v>0</v>
      </c>
      <c r="T2996" s="122">
        <v>0</v>
      </c>
      <c r="U2996" s="122">
        <v>75000026</v>
      </c>
      <c r="V2996" s="122">
        <v>80000026</v>
      </c>
      <c r="W2996" s="122">
        <v>85000026</v>
      </c>
      <c r="X2996" s="122">
        <v>90000026</v>
      </c>
      <c r="Y2996" s="122">
        <v>95000026</v>
      </c>
      <c r="Z2996" s="122">
        <v>100000026</v>
      </c>
      <c r="AA2996" s="122">
        <v>105000026</v>
      </c>
      <c r="AB2996" s="122">
        <v>110000026</v>
      </c>
      <c r="AC2996" s="122">
        <v>145000026</v>
      </c>
      <c r="AD2996" s="121"/>
    </row>
    <row r="2997" spans="14:30" ht="12" customHeight="1">
      <c r="N2997" s="119" t="s">
        <v>685</v>
      </c>
      <c r="O2997" s="120" t="s">
        <v>8069</v>
      </c>
      <c r="P2997" s="122">
        <v>0</v>
      </c>
      <c r="Q2997" s="122">
        <v>0</v>
      </c>
      <c r="R2997" s="122">
        <v>0</v>
      </c>
      <c r="S2997" s="122">
        <v>0</v>
      </c>
      <c r="T2997" s="122">
        <v>0</v>
      </c>
      <c r="U2997" s="122">
        <v>80000026</v>
      </c>
      <c r="V2997" s="122">
        <v>85000026</v>
      </c>
      <c r="W2997" s="122">
        <v>90000026</v>
      </c>
      <c r="X2997" s="122">
        <v>95000026</v>
      </c>
      <c r="Y2997" s="122">
        <v>100000026</v>
      </c>
      <c r="Z2997" s="122">
        <v>105000026</v>
      </c>
      <c r="AA2997" s="122">
        <v>110000026</v>
      </c>
      <c r="AB2997" s="122">
        <v>115000026</v>
      </c>
      <c r="AC2997" s="122">
        <v>150000026</v>
      </c>
      <c r="AD2997" s="121"/>
    </row>
    <row r="2998" spans="14:30" ht="12" customHeight="1">
      <c r="N2998" s="119" t="s">
        <v>685</v>
      </c>
      <c r="O2998" s="120" t="s">
        <v>8070</v>
      </c>
      <c r="P2998" s="122">
        <v>0</v>
      </c>
      <c r="Q2998" s="122">
        <v>0</v>
      </c>
      <c r="R2998" s="122">
        <v>0</v>
      </c>
      <c r="S2998" s="122">
        <v>0</v>
      </c>
      <c r="T2998" s="122">
        <v>0</v>
      </c>
      <c r="U2998" s="122">
        <v>80000026</v>
      </c>
      <c r="V2998" s="122">
        <v>85000026</v>
      </c>
      <c r="W2998" s="122">
        <v>90000026</v>
      </c>
      <c r="X2998" s="122">
        <v>95000026</v>
      </c>
      <c r="Y2998" s="122">
        <v>100000026</v>
      </c>
      <c r="Z2998" s="122">
        <v>110000026</v>
      </c>
      <c r="AA2998" s="122">
        <v>120000026</v>
      </c>
      <c r="AB2998" s="122">
        <v>130000026</v>
      </c>
      <c r="AC2998" s="122">
        <v>150000026</v>
      </c>
      <c r="AD2998" s="121"/>
    </row>
    <row r="2999" spans="14:30" ht="12" customHeight="1">
      <c r="N2999" s="119" t="s">
        <v>685</v>
      </c>
      <c r="O2999" s="120" t="s">
        <v>8071</v>
      </c>
      <c r="P2999" s="122">
        <v>0</v>
      </c>
      <c r="Q2999" s="122">
        <v>0</v>
      </c>
      <c r="R2999" s="122">
        <v>0</v>
      </c>
      <c r="S2999" s="122">
        <v>0</v>
      </c>
      <c r="T2999" s="122">
        <v>0</v>
      </c>
      <c r="U2999" s="122">
        <v>80000026</v>
      </c>
      <c r="V2999" s="122">
        <v>85000026</v>
      </c>
      <c r="W2999" s="122">
        <v>90000026</v>
      </c>
      <c r="X2999" s="122">
        <v>95000026</v>
      </c>
      <c r="Y2999" s="122">
        <v>100000026</v>
      </c>
      <c r="Z2999" s="122">
        <v>105000026</v>
      </c>
      <c r="AA2999" s="122">
        <v>110000026</v>
      </c>
      <c r="AB2999" s="122">
        <v>115000026</v>
      </c>
      <c r="AC2999" s="122">
        <v>150000026</v>
      </c>
      <c r="AD2999" s="121"/>
    </row>
    <row r="3000" spans="14:30" ht="12" customHeight="1">
      <c r="N3000" s="119" t="s">
        <v>685</v>
      </c>
      <c r="O3000" s="120" t="s">
        <v>8072</v>
      </c>
      <c r="P3000" s="122">
        <v>0</v>
      </c>
      <c r="Q3000" s="122">
        <v>0</v>
      </c>
      <c r="R3000" s="122">
        <v>0</v>
      </c>
      <c r="S3000" s="122">
        <v>0</v>
      </c>
      <c r="T3000" s="122">
        <v>0</v>
      </c>
      <c r="U3000" s="122">
        <v>75000026</v>
      </c>
      <c r="V3000" s="122">
        <v>80000026</v>
      </c>
      <c r="W3000" s="122">
        <v>85000026</v>
      </c>
      <c r="X3000" s="122">
        <v>90000026</v>
      </c>
      <c r="Y3000" s="122">
        <v>95000026</v>
      </c>
      <c r="Z3000" s="122">
        <v>100000026</v>
      </c>
      <c r="AA3000" s="122">
        <v>105000026</v>
      </c>
      <c r="AB3000" s="122">
        <v>110000026</v>
      </c>
      <c r="AC3000" s="122">
        <v>145000026</v>
      </c>
      <c r="AD3000" s="121"/>
    </row>
    <row r="3001" spans="14:30" ht="12" customHeight="1">
      <c r="N3001" s="119" t="s">
        <v>685</v>
      </c>
      <c r="O3001" s="120" t="s">
        <v>8073</v>
      </c>
      <c r="P3001" s="122">
        <v>0</v>
      </c>
      <c r="Q3001" s="122">
        <v>0</v>
      </c>
      <c r="R3001" s="122">
        <v>0</v>
      </c>
      <c r="S3001" s="122">
        <v>0</v>
      </c>
      <c r="T3001" s="122">
        <v>0</v>
      </c>
      <c r="U3001" s="122">
        <v>75000026</v>
      </c>
      <c r="V3001" s="122">
        <v>80000026</v>
      </c>
      <c r="W3001" s="122">
        <v>85000026</v>
      </c>
      <c r="X3001" s="122">
        <v>90000026</v>
      </c>
      <c r="Y3001" s="122">
        <v>95000026</v>
      </c>
      <c r="Z3001" s="122">
        <v>100000026</v>
      </c>
      <c r="AA3001" s="122">
        <v>105000026</v>
      </c>
      <c r="AB3001" s="122">
        <v>110000026</v>
      </c>
      <c r="AC3001" s="122">
        <v>145000026</v>
      </c>
      <c r="AD3001" s="121"/>
    </row>
    <row r="3002" spans="14:30" ht="12" customHeight="1">
      <c r="N3002" s="119" t="s">
        <v>685</v>
      </c>
      <c r="O3002" s="120" t="s">
        <v>8074</v>
      </c>
      <c r="P3002" s="122">
        <v>0</v>
      </c>
      <c r="Q3002" s="122">
        <v>0</v>
      </c>
      <c r="R3002" s="122">
        <v>0</v>
      </c>
      <c r="S3002" s="122">
        <v>0</v>
      </c>
      <c r="T3002" s="122">
        <v>0</v>
      </c>
      <c r="U3002" s="122">
        <v>75000026</v>
      </c>
      <c r="V3002" s="122">
        <v>80000026</v>
      </c>
      <c r="W3002" s="122">
        <v>85000026</v>
      </c>
      <c r="X3002" s="122">
        <v>90000026</v>
      </c>
      <c r="Y3002" s="122">
        <v>95000026</v>
      </c>
      <c r="Z3002" s="122">
        <v>100000026</v>
      </c>
      <c r="AA3002" s="122">
        <v>105000026</v>
      </c>
      <c r="AB3002" s="122">
        <v>110000026</v>
      </c>
      <c r="AC3002" s="122">
        <v>145000026</v>
      </c>
      <c r="AD3002" s="121"/>
    </row>
    <row r="3003" spans="14:30" ht="12" customHeight="1">
      <c r="N3003" s="119" t="s">
        <v>685</v>
      </c>
      <c r="O3003" s="120" t="s">
        <v>3370</v>
      </c>
      <c r="P3003" s="121"/>
      <c r="Q3003" s="121"/>
      <c r="R3003" s="121"/>
      <c r="S3003" s="121"/>
      <c r="T3003" s="121"/>
      <c r="U3003" s="121"/>
      <c r="V3003" s="121"/>
      <c r="W3003" s="121"/>
      <c r="X3003" s="121"/>
      <c r="Y3003" s="121"/>
      <c r="Z3003" s="122">
        <v>105000026</v>
      </c>
      <c r="AA3003" s="121"/>
      <c r="AB3003" s="121"/>
      <c r="AC3003" s="121"/>
      <c r="AD3003" s="121"/>
    </row>
    <row r="3004" spans="14:30" ht="12" customHeight="1">
      <c r="N3004" s="119" t="s">
        <v>685</v>
      </c>
      <c r="O3004" s="120" t="s">
        <v>8075</v>
      </c>
      <c r="P3004" s="122">
        <v>0</v>
      </c>
      <c r="Q3004" s="122">
        <v>0</v>
      </c>
      <c r="R3004" s="122">
        <v>0</v>
      </c>
      <c r="S3004" s="122">
        <v>0</v>
      </c>
      <c r="T3004" s="122">
        <v>0</v>
      </c>
      <c r="U3004" s="122">
        <v>80000026</v>
      </c>
      <c r="V3004" s="122">
        <v>85000026</v>
      </c>
      <c r="W3004" s="122">
        <v>90000026</v>
      </c>
      <c r="X3004" s="122">
        <v>95000026</v>
      </c>
      <c r="Y3004" s="122">
        <v>100000026</v>
      </c>
      <c r="Z3004" s="122">
        <v>105000026</v>
      </c>
      <c r="AA3004" s="122">
        <v>110000026</v>
      </c>
      <c r="AB3004" s="122">
        <v>115000026</v>
      </c>
      <c r="AC3004" s="122">
        <v>150000026</v>
      </c>
      <c r="AD3004" s="121"/>
    </row>
    <row r="3005" spans="14:30" ht="12" customHeight="1">
      <c r="N3005" s="119" t="s">
        <v>685</v>
      </c>
      <c r="O3005" s="120" t="s">
        <v>8076</v>
      </c>
      <c r="P3005" s="122">
        <v>0</v>
      </c>
      <c r="Q3005" s="122">
        <v>0</v>
      </c>
      <c r="R3005" s="122">
        <v>0</v>
      </c>
      <c r="S3005" s="122">
        <v>0</v>
      </c>
      <c r="T3005" s="122">
        <v>0</v>
      </c>
      <c r="U3005" s="122">
        <v>80000026</v>
      </c>
      <c r="V3005" s="122">
        <v>85000026</v>
      </c>
      <c r="W3005" s="122">
        <v>90000026</v>
      </c>
      <c r="X3005" s="122">
        <v>95000026</v>
      </c>
      <c r="Y3005" s="122">
        <v>100000026</v>
      </c>
      <c r="Z3005" s="122">
        <v>105000026</v>
      </c>
      <c r="AA3005" s="122">
        <v>110000026</v>
      </c>
      <c r="AB3005" s="122">
        <v>115000026</v>
      </c>
      <c r="AC3005" s="122">
        <v>150000026</v>
      </c>
      <c r="AD3005" s="121"/>
    </row>
    <row r="3006" spans="14:30" ht="12" customHeight="1">
      <c r="N3006" s="119" t="s">
        <v>685</v>
      </c>
      <c r="O3006" s="120" t="s">
        <v>8077</v>
      </c>
      <c r="P3006" s="122">
        <v>0</v>
      </c>
      <c r="Q3006" s="122">
        <v>0</v>
      </c>
      <c r="R3006" s="122">
        <v>0</v>
      </c>
      <c r="S3006" s="122">
        <v>0</v>
      </c>
      <c r="T3006" s="122">
        <v>0</v>
      </c>
      <c r="U3006" s="122">
        <v>80000026</v>
      </c>
      <c r="V3006" s="122">
        <v>85000026</v>
      </c>
      <c r="W3006" s="122">
        <v>90000026</v>
      </c>
      <c r="X3006" s="122">
        <v>95000026</v>
      </c>
      <c r="Y3006" s="122">
        <v>100000026</v>
      </c>
      <c r="Z3006" s="122">
        <v>105000026</v>
      </c>
      <c r="AA3006" s="122">
        <v>110000026</v>
      </c>
      <c r="AB3006" s="122">
        <v>115000026</v>
      </c>
      <c r="AC3006" s="122">
        <v>150000026</v>
      </c>
      <c r="AD3006" s="121"/>
    </row>
    <row r="3007" spans="14:30" ht="12" customHeight="1">
      <c r="N3007" s="119" t="s">
        <v>685</v>
      </c>
      <c r="O3007" s="120" t="s">
        <v>8078</v>
      </c>
      <c r="P3007" s="122">
        <v>0</v>
      </c>
      <c r="Q3007" s="122">
        <v>0</v>
      </c>
      <c r="R3007" s="122">
        <v>0</v>
      </c>
      <c r="S3007" s="122">
        <v>0</v>
      </c>
      <c r="T3007" s="122">
        <v>0</v>
      </c>
      <c r="U3007" s="122">
        <v>80000026</v>
      </c>
      <c r="V3007" s="122">
        <v>85000026</v>
      </c>
      <c r="W3007" s="122">
        <v>90000026</v>
      </c>
      <c r="X3007" s="122">
        <v>95000026</v>
      </c>
      <c r="Y3007" s="122">
        <v>100000026</v>
      </c>
      <c r="Z3007" s="122">
        <v>105000026</v>
      </c>
      <c r="AA3007" s="122">
        <v>110000026</v>
      </c>
      <c r="AB3007" s="122">
        <v>115000026</v>
      </c>
      <c r="AC3007" s="122">
        <v>150000026</v>
      </c>
      <c r="AD3007" s="121"/>
    </row>
    <row r="3008" spans="14:30" ht="12" customHeight="1">
      <c r="N3008" s="119" t="s">
        <v>685</v>
      </c>
      <c r="O3008" s="120" t="s">
        <v>8079</v>
      </c>
      <c r="P3008" s="121"/>
      <c r="Q3008" s="122">
        <v>0</v>
      </c>
      <c r="R3008" s="122">
        <v>0</v>
      </c>
      <c r="S3008" s="122">
        <v>0</v>
      </c>
      <c r="T3008" s="122">
        <v>0</v>
      </c>
      <c r="U3008" s="122">
        <v>80000026</v>
      </c>
      <c r="V3008" s="122">
        <v>85000026</v>
      </c>
      <c r="W3008" s="122">
        <v>90000026</v>
      </c>
      <c r="X3008" s="122">
        <v>95000026</v>
      </c>
      <c r="Y3008" s="122">
        <v>100000026</v>
      </c>
      <c r="Z3008" s="122">
        <v>105000026</v>
      </c>
      <c r="AA3008" s="122">
        <v>110000026</v>
      </c>
      <c r="AB3008" s="122">
        <v>115000026</v>
      </c>
      <c r="AC3008" s="122">
        <v>150000026</v>
      </c>
      <c r="AD3008" s="121"/>
    </row>
    <row r="3009" spans="14:30" ht="12" customHeight="1">
      <c r="N3009" s="119" t="s">
        <v>685</v>
      </c>
      <c r="O3009" s="120" t="s">
        <v>8080</v>
      </c>
      <c r="P3009" s="122">
        <v>0</v>
      </c>
      <c r="Q3009" s="122">
        <v>0</v>
      </c>
      <c r="R3009" s="122">
        <v>0</v>
      </c>
      <c r="S3009" s="122">
        <v>0</v>
      </c>
      <c r="T3009" s="122">
        <v>0</v>
      </c>
      <c r="U3009" s="122">
        <v>80000026</v>
      </c>
      <c r="V3009" s="122">
        <v>85000026</v>
      </c>
      <c r="W3009" s="122">
        <v>90000026</v>
      </c>
      <c r="X3009" s="122">
        <v>95000026</v>
      </c>
      <c r="Y3009" s="122">
        <v>100000026</v>
      </c>
      <c r="Z3009" s="122">
        <v>105000026</v>
      </c>
      <c r="AA3009" s="122">
        <v>110000026</v>
      </c>
      <c r="AB3009" s="122">
        <v>115000026</v>
      </c>
      <c r="AC3009" s="122">
        <v>150000026</v>
      </c>
      <c r="AD3009" s="121"/>
    </row>
    <row r="3010" spans="14:30" ht="12" customHeight="1">
      <c r="N3010" s="119" t="s">
        <v>685</v>
      </c>
      <c r="O3010" s="120" t="s">
        <v>8081</v>
      </c>
      <c r="P3010" s="122">
        <v>0</v>
      </c>
      <c r="Q3010" s="122">
        <v>0</v>
      </c>
      <c r="R3010" s="122">
        <v>0</v>
      </c>
      <c r="S3010" s="122">
        <v>0</v>
      </c>
      <c r="T3010" s="122">
        <v>0</v>
      </c>
      <c r="U3010" s="122">
        <v>80000026</v>
      </c>
      <c r="V3010" s="122">
        <v>85000026</v>
      </c>
      <c r="W3010" s="122">
        <v>90000026</v>
      </c>
      <c r="X3010" s="122">
        <v>95000026</v>
      </c>
      <c r="Y3010" s="122">
        <v>100000026</v>
      </c>
      <c r="Z3010" s="122">
        <v>105000026</v>
      </c>
      <c r="AA3010" s="122">
        <v>110000026</v>
      </c>
      <c r="AB3010" s="122">
        <v>115000026</v>
      </c>
      <c r="AC3010" s="122">
        <v>150000026</v>
      </c>
      <c r="AD3010" s="121"/>
    </row>
    <row r="3011" spans="14:30" ht="12" customHeight="1">
      <c r="N3011" s="119" t="s">
        <v>685</v>
      </c>
      <c r="O3011" s="120" t="s">
        <v>8082</v>
      </c>
      <c r="P3011" s="122">
        <v>0</v>
      </c>
      <c r="Q3011" s="122">
        <v>0</v>
      </c>
      <c r="R3011" s="122">
        <v>0</v>
      </c>
      <c r="S3011" s="122">
        <v>0</v>
      </c>
      <c r="T3011" s="122">
        <v>0</v>
      </c>
      <c r="U3011" s="122">
        <v>80000026</v>
      </c>
      <c r="V3011" s="122">
        <v>85000026</v>
      </c>
      <c r="W3011" s="122">
        <v>90000026</v>
      </c>
      <c r="X3011" s="122">
        <v>95000026</v>
      </c>
      <c r="Y3011" s="122">
        <v>100000026</v>
      </c>
      <c r="Z3011" s="122">
        <v>105000026</v>
      </c>
      <c r="AA3011" s="122">
        <v>110000026</v>
      </c>
      <c r="AB3011" s="122">
        <v>115000026</v>
      </c>
      <c r="AC3011" s="122">
        <v>150000026</v>
      </c>
      <c r="AD3011" s="121"/>
    </row>
    <row r="3012" spans="14:30" ht="12" customHeight="1">
      <c r="N3012" s="119" t="s">
        <v>685</v>
      </c>
      <c r="O3012" s="120" t="s">
        <v>8083</v>
      </c>
      <c r="P3012" s="122">
        <v>0</v>
      </c>
      <c r="Q3012" s="122">
        <v>0</v>
      </c>
      <c r="R3012" s="122">
        <v>0</v>
      </c>
      <c r="S3012" s="122">
        <v>0</v>
      </c>
      <c r="T3012" s="122">
        <v>0</v>
      </c>
      <c r="U3012" s="122">
        <v>80000026</v>
      </c>
      <c r="V3012" s="122">
        <v>85000026</v>
      </c>
      <c r="W3012" s="122">
        <v>90000026</v>
      </c>
      <c r="X3012" s="122">
        <v>95000026</v>
      </c>
      <c r="Y3012" s="122">
        <v>100000026</v>
      </c>
      <c r="Z3012" s="122">
        <v>105000026</v>
      </c>
      <c r="AA3012" s="122">
        <v>110000026</v>
      </c>
      <c r="AB3012" s="122">
        <v>115000026</v>
      </c>
      <c r="AC3012" s="122">
        <v>150000026</v>
      </c>
      <c r="AD3012" s="121"/>
    </row>
    <row r="3013" spans="14:30" ht="12" customHeight="1">
      <c r="N3013" s="119" t="s">
        <v>685</v>
      </c>
      <c r="O3013" s="120" t="s">
        <v>8084</v>
      </c>
      <c r="P3013" s="122">
        <v>0</v>
      </c>
      <c r="Q3013" s="122">
        <v>0</v>
      </c>
      <c r="R3013" s="122">
        <v>0</v>
      </c>
      <c r="S3013" s="122">
        <v>0</v>
      </c>
      <c r="T3013" s="122">
        <v>0</v>
      </c>
      <c r="U3013" s="122">
        <v>80000026</v>
      </c>
      <c r="V3013" s="122">
        <v>85000026</v>
      </c>
      <c r="W3013" s="122">
        <v>90000026</v>
      </c>
      <c r="X3013" s="122">
        <v>95000026</v>
      </c>
      <c r="Y3013" s="122">
        <v>100000026</v>
      </c>
      <c r="Z3013" s="122">
        <v>105000026</v>
      </c>
      <c r="AA3013" s="122">
        <v>110000026</v>
      </c>
      <c r="AB3013" s="122">
        <v>115000026</v>
      </c>
      <c r="AC3013" s="122">
        <v>150000026</v>
      </c>
      <c r="AD3013" s="121"/>
    </row>
    <row r="3014" spans="14:30" ht="12" customHeight="1">
      <c r="N3014" s="119" t="s">
        <v>685</v>
      </c>
      <c r="O3014" s="120" t="s">
        <v>8085</v>
      </c>
      <c r="P3014" s="122">
        <v>0</v>
      </c>
      <c r="Q3014" s="122">
        <v>0</v>
      </c>
      <c r="R3014" s="122">
        <v>0</v>
      </c>
      <c r="S3014" s="122">
        <v>0</v>
      </c>
      <c r="T3014" s="122">
        <v>0</v>
      </c>
      <c r="U3014" s="122">
        <v>80000026</v>
      </c>
      <c r="V3014" s="122">
        <v>85000026</v>
      </c>
      <c r="W3014" s="122">
        <v>90000026</v>
      </c>
      <c r="X3014" s="122">
        <v>95000026</v>
      </c>
      <c r="Y3014" s="122">
        <v>100000026</v>
      </c>
      <c r="Z3014" s="122">
        <v>105000026</v>
      </c>
      <c r="AA3014" s="122">
        <v>110000026</v>
      </c>
      <c r="AB3014" s="122">
        <v>115000026</v>
      </c>
      <c r="AC3014" s="122">
        <v>150000026</v>
      </c>
      <c r="AD3014" s="121"/>
    </row>
    <row r="3015" spans="14:30" ht="12" customHeight="1">
      <c r="N3015" s="119" t="s">
        <v>685</v>
      </c>
      <c r="O3015" s="120" t="s">
        <v>8086</v>
      </c>
      <c r="P3015" s="122">
        <v>0</v>
      </c>
      <c r="Q3015" s="122">
        <v>0</v>
      </c>
      <c r="R3015" s="122">
        <v>0</v>
      </c>
      <c r="S3015" s="122">
        <v>0</v>
      </c>
      <c r="T3015" s="122">
        <v>0</v>
      </c>
      <c r="U3015" s="122">
        <v>80000026</v>
      </c>
      <c r="V3015" s="122">
        <v>85000026</v>
      </c>
      <c r="W3015" s="122">
        <v>90000026</v>
      </c>
      <c r="X3015" s="122">
        <v>95000026</v>
      </c>
      <c r="Y3015" s="122">
        <v>100000026</v>
      </c>
      <c r="Z3015" s="122">
        <v>105000026</v>
      </c>
      <c r="AA3015" s="122">
        <v>110000026</v>
      </c>
      <c r="AB3015" s="122">
        <v>115000026</v>
      </c>
      <c r="AC3015" s="122">
        <v>150000026</v>
      </c>
      <c r="AD3015" s="121"/>
    </row>
    <row r="3016" spans="14:30" ht="12" customHeight="1">
      <c r="N3016" s="119" t="s">
        <v>685</v>
      </c>
      <c r="O3016" s="120" t="s">
        <v>8087</v>
      </c>
      <c r="P3016" s="122">
        <v>0</v>
      </c>
      <c r="Q3016" s="122">
        <v>0</v>
      </c>
      <c r="R3016" s="122">
        <v>0</v>
      </c>
      <c r="S3016" s="122">
        <v>0</v>
      </c>
      <c r="T3016" s="122">
        <v>0</v>
      </c>
      <c r="U3016" s="122">
        <v>80000026</v>
      </c>
      <c r="V3016" s="122">
        <v>85000026</v>
      </c>
      <c r="W3016" s="122">
        <v>90000026</v>
      </c>
      <c r="X3016" s="122">
        <v>95000026</v>
      </c>
      <c r="Y3016" s="122">
        <v>100000026</v>
      </c>
      <c r="Z3016" s="122">
        <v>105000026</v>
      </c>
      <c r="AA3016" s="122">
        <v>110000026</v>
      </c>
      <c r="AB3016" s="122">
        <v>115000026</v>
      </c>
      <c r="AC3016" s="122">
        <v>150000026</v>
      </c>
      <c r="AD3016" s="121"/>
    </row>
    <row r="3017" spans="14:30" ht="12" customHeight="1">
      <c r="N3017" s="119" t="s">
        <v>685</v>
      </c>
      <c r="O3017" s="120" t="s">
        <v>8088</v>
      </c>
      <c r="P3017" s="122">
        <v>0</v>
      </c>
      <c r="Q3017" s="122">
        <v>0</v>
      </c>
      <c r="R3017" s="122">
        <v>0</v>
      </c>
      <c r="S3017" s="122">
        <v>0</v>
      </c>
      <c r="T3017" s="122">
        <v>0</v>
      </c>
      <c r="U3017" s="122">
        <v>80000026</v>
      </c>
      <c r="V3017" s="122">
        <v>85000026</v>
      </c>
      <c r="W3017" s="122">
        <v>90000026</v>
      </c>
      <c r="X3017" s="122">
        <v>95000026</v>
      </c>
      <c r="Y3017" s="122">
        <v>100000026</v>
      </c>
      <c r="Z3017" s="122">
        <v>105000026</v>
      </c>
      <c r="AA3017" s="122">
        <v>110000026</v>
      </c>
      <c r="AB3017" s="122">
        <v>115000026</v>
      </c>
      <c r="AC3017" s="122">
        <v>150000026</v>
      </c>
      <c r="AD3017" s="121"/>
    </row>
    <row r="3018" spans="14:30" ht="12" customHeight="1">
      <c r="N3018" s="119" t="s">
        <v>685</v>
      </c>
      <c r="O3018" s="120" t="s">
        <v>8089</v>
      </c>
      <c r="P3018" s="122">
        <v>0</v>
      </c>
      <c r="Q3018" s="122">
        <v>0</v>
      </c>
      <c r="R3018" s="122">
        <v>0</v>
      </c>
      <c r="S3018" s="122">
        <v>0</v>
      </c>
      <c r="T3018" s="122">
        <v>0</v>
      </c>
      <c r="U3018" s="122">
        <v>80000026</v>
      </c>
      <c r="V3018" s="122">
        <v>85000026</v>
      </c>
      <c r="W3018" s="122">
        <v>90000026</v>
      </c>
      <c r="X3018" s="122">
        <v>95000026</v>
      </c>
      <c r="Y3018" s="122">
        <v>100000026</v>
      </c>
      <c r="Z3018" s="122">
        <v>105000026</v>
      </c>
      <c r="AA3018" s="122">
        <v>110000026</v>
      </c>
      <c r="AB3018" s="122">
        <v>115000026</v>
      </c>
      <c r="AC3018" s="122">
        <v>150000026</v>
      </c>
      <c r="AD3018" s="121"/>
    </row>
    <row r="3019" spans="14:30" ht="12" customHeight="1">
      <c r="N3019" s="119" t="s">
        <v>685</v>
      </c>
      <c r="O3019" s="120" t="s">
        <v>8090</v>
      </c>
      <c r="P3019" s="122">
        <v>0</v>
      </c>
      <c r="Q3019" s="122">
        <v>0</v>
      </c>
      <c r="R3019" s="122">
        <v>0</v>
      </c>
      <c r="S3019" s="122">
        <v>0</v>
      </c>
      <c r="T3019" s="122">
        <v>0</v>
      </c>
      <c r="U3019" s="122">
        <v>80000026</v>
      </c>
      <c r="V3019" s="122">
        <v>85000026</v>
      </c>
      <c r="W3019" s="122">
        <v>90000026</v>
      </c>
      <c r="X3019" s="122">
        <v>95000026</v>
      </c>
      <c r="Y3019" s="122">
        <v>100000026</v>
      </c>
      <c r="Z3019" s="122">
        <v>105000026</v>
      </c>
      <c r="AA3019" s="122">
        <v>110000026</v>
      </c>
      <c r="AB3019" s="122">
        <v>115000026</v>
      </c>
      <c r="AC3019" s="122">
        <v>150000026</v>
      </c>
      <c r="AD3019" s="121"/>
    </row>
    <row r="3020" spans="14:30" ht="12" customHeight="1">
      <c r="N3020" s="119" t="s">
        <v>685</v>
      </c>
      <c r="O3020" s="120" t="s">
        <v>8091</v>
      </c>
      <c r="P3020" s="122">
        <v>0</v>
      </c>
      <c r="Q3020" s="122">
        <v>0</v>
      </c>
      <c r="R3020" s="122">
        <v>0</v>
      </c>
      <c r="S3020" s="122">
        <v>0</v>
      </c>
      <c r="T3020" s="122">
        <v>0</v>
      </c>
      <c r="U3020" s="122">
        <v>80000026</v>
      </c>
      <c r="V3020" s="122">
        <v>85000026</v>
      </c>
      <c r="W3020" s="122">
        <v>90000026</v>
      </c>
      <c r="X3020" s="122">
        <v>95000026</v>
      </c>
      <c r="Y3020" s="122">
        <v>100000026</v>
      </c>
      <c r="Z3020" s="122">
        <v>105000026</v>
      </c>
      <c r="AA3020" s="122">
        <v>110000026</v>
      </c>
      <c r="AB3020" s="122">
        <v>115000026</v>
      </c>
      <c r="AC3020" s="122">
        <v>150000026</v>
      </c>
      <c r="AD3020" s="121"/>
    </row>
    <row r="3021" spans="14:30" ht="12" customHeight="1"/>
    <row r="3022" spans="14:30" ht="12" customHeight="1"/>
    <row r="3023" spans="14:30" ht="12" customHeight="1"/>
    <row r="3024" spans="14:30" ht="12" customHeight="1"/>
    <row r="3025" ht="12" customHeight="1"/>
    <row r="3026" ht="12" customHeight="1"/>
    <row r="3027" ht="12" customHeight="1"/>
    <row r="3028" ht="12" customHeight="1"/>
    <row r="3029" ht="12" customHeight="1"/>
    <row r="3030" ht="12" customHeight="1"/>
    <row r="3031" ht="12" customHeight="1"/>
    <row r="3032" ht="12" customHeight="1"/>
    <row r="3033" ht="12" customHeight="1"/>
    <row r="3034" ht="12" customHeight="1"/>
    <row r="3035" ht="12" customHeight="1"/>
    <row r="3036" ht="12" customHeight="1"/>
    <row r="3037" ht="12" customHeight="1"/>
    <row r="3038" ht="12" customHeight="1"/>
    <row r="3039" ht="12" customHeight="1"/>
    <row r="3040" ht="12" customHeight="1"/>
    <row r="3041" ht="12" customHeight="1"/>
    <row r="3042" ht="12" customHeight="1"/>
    <row r="3043" ht="12" customHeight="1"/>
    <row r="3044" ht="12" customHeight="1"/>
    <row r="3045" ht="12" customHeight="1"/>
    <row r="3046" ht="12" customHeight="1"/>
    <row r="3047" ht="12" customHeight="1"/>
    <row r="3048" ht="12" customHeight="1"/>
    <row r="3049" ht="12" customHeight="1"/>
    <row r="3050" ht="12" customHeight="1"/>
    <row r="3051" ht="12" customHeight="1"/>
    <row r="3052" ht="12" customHeight="1"/>
    <row r="3053" ht="12" customHeight="1"/>
    <row r="3054" ht="12" customHeight="1"/>
    <row r="3055" ht="12" customHeight="1"/>
    <row r="3056" ht="12" customHeight="1"/>
    <row r="3057" ht="12" customHeight="1"/>
    <row r="3058" ht="12" customHeight="1"/>
    <row r="3059" ht="12" customHeight="1"/>
    <row r="3060" ht="12" customHeight="1"/>
    <row r="3061" ht="12" customHeight="1"/>
    <row r="3062" ht="12" customHeight="1"/>
    <row r="3063" ht="12" customHeight="1"/>
    <row r="3064" ht="12" customHeight="1"/>
    <row r="3065" ht="12" customHeight="1"/>
    <row r="3066" ht="12" customHeight="1"/>
    <row r="3067" ht="12" customHeight="1"/>
    <row r="3068" ht="12" customHeight="1"/>
    <row r="3069" ht="12" customHeight="1"/>
    <row r="3070" ht="12" customHeight="1"/>
    <row r="3071" ht="12" customHeight="1"/>
    <row r="3072" ht="12" customHeight="1"/>
    <row r="3073" ht="12" customHeight="1"/>
    <row r="3074" ht="12" customHeight="1"/>
    <row r="3075" ht="12" customHeight="1"/>
    <row r="3076" ht="12" customHeight="1"/>
    <row r="3077" ht="12" customHeight="1"/>
    <row r="3078" ht="12" customHeight="1"/>
    <row r="3079" ht="12" customHeight="1"/>
    <row r="3080" ht="12" customHeight="1"/>
    <row r="3081" ht="12" customHeight="1"/>
    <row r="3082" ht="12" customHeight="1"/>
    <row r="3083" ht="12" customHeight="1"/>
    <row r="3084" ht="12" customHeight="1"/>
    <row r="3085" ht="12" customHeight="1"/>
    <row r="3086" ht="12" customHeight="1"/>
    <row r="3087" ht="12" customHeight="1"/>
    <row r="3088" ht="12" customHeight="1"/>
    <row r="3089" ht="12" customHeight="1"/>
    <row r="3090" ht="12" customHeight="1"/>
    <row r="3091" ht="12" customHeight="1"/>
    <row r="3092" ht="12" customHeight="1"/>
    <row r="3093" ht="12" customHeight="1"/>
    <row r="3094" ht="12" customHeight="1"/>
    <row r="3095" ht="12" customHeight="1"/>
    <row r="3096" ht="12" customHeight="1"/>
    <row r="3097" ht="12" customHeight="1"/>
    <row r="3098" ht="12" customHeight="1"/>
    <row r="3099" ht="12" customHeight="1"/>
    <row r="3100" ht="12" customHeight="1"/>
    <row r="3101" ht="12" customHeight="1"/>
    <row r="3102" ht="12" customHeight="1"/>
    <row r="3103" ht="12" customHeight="1"/>
    <row r="3104" ht="12" customHeight="1"/>
    <row r="3105" ht="12" customHeight="1"/>
    <row r="3106" ht="12" customHeight="1"/>
    <row r="3107" ht="12" customHeight="1"/>
    <row r="3108" ht="12" customHeight="1"/>
    <row r="3109" ht="12" customHeight="1"/>
    <row r="3110" ht="12" customHeight="1"/>
    <row r="3111" ht="12" customHeight="1"/>
    <row r="3112" ht="12" customHeight="1"/>
    <row r="3113" ht="12" customHeight="1"/>
    <row r="3114" ht="12" customHeight="1"/>
    <row r="3115" ht="12" customHeight="1"/>
    <row r="3116" ht="12" customHeight="1"/>
    <row r="3117" ht="12" customHeight="1"/>
    <row r="3118" ht="12" customHeight="1"/>
    <row r="3119" ht="12" customHeight="1"/>
    <row r="3120" ht="12" customHeight="1"/>
    <row r="3121" ht="12" customHeight="1"/>
    <row r="3122" ht="12" customHeight="1"/>
    <row r="3123" ht="12" customHeight="1"/>
    <row r="3124" ht="12" customHeight="1"/>
    <row r="3125" ht="12" customHeight="1"/>
    <row r="3126" ht="12" customHeight="1"/>
    <row r="3127" ht="12" customHeight="1"/>
    <row r="3128" ht="12" customHeight="1"/>
    <row r="3129" ht="12" customHeight="1"/>
    <row r="3130" ht="12" customHeight="1"/>
    <row r="3131" ht="12" customHeight="1"/>
    <row r="3132" ht="12" customHeight="1"/>
    <row r="3133" ht="12" customHeight="1"/>
    <row r="3134" ht="12" customHeight="1"/>
    <row r="3135" ht="12" customHeight="1"/>
    <row r="3136" ht="12" customHeight="1"/>
    <row r="3137" ht="12" customHeight="1"/>
    <row r="3138" ht="12" customHeight="1"/>
    <row r="3139" ht="12" customHeight="1"/>
    <row r="3140" ht="12" customHeight="1"/>
    <row r="3141" ht="12" customHeight="1"/>
    <row r="3142" ht="12" customHeight="1"/>
    <row r="3143" ht="12" customHeight="1"/>
    <row r="3144" ht="12" customHeight="1"/>
    <row r="3145" ht="12" customHeight="1"/>
    <row r="3146" ht="12" customHeight="1"/>
    <row r="3147" ht="12" customHeight="1"/>
    <row r="3148" ht="12" customHeight="1"/>
    <row r="3149" ht="12" customHeight="1"/>
    <row r="3150" ht="12" customHeight="1"/>
    <row r="3151" ht="12" customHeight="1"/>
    <row r="3152" ht="12" customHeight="1"/>
    <row r="3153" ht="12" customHeight="1"/>
    <row r="3154" ht="12" customHeight="1"/>
    <row r="3155" ht="12" customHeight="1"/>
    <row r="3156" ht="12" customHeight="1"/>
    <row r="3157" ht="12" customHeight="1"/>
    <row r="3158" ht="12" customHeight="1"/>
    <row r="3159" ht="12" customHeight="1"/>
    <row r="3160" ht="12" customHeight="1"/>
    <row r="3161" ht="12" customHeight="1"/>
    <row r="3162" ht="12" customHeight="1"/>
    <row r="3163" ht="12" customHeight="1"/>
    <row r="3164" ht="12" customHeight="1"/>
    <row r="3165" ht="12" customHeight="1"/>
    <row r="3166" ht="12" customHeight="1"/>
    <row r="3167" ht="12" customHeight="1"/>
    <row r="3168" ht="12" customHeight="1"/>
    <row r="3169" ht="12" customHeight="1"/>
    <row r="3170" ht="12" customHeight="1"/>
    <row r="3171" ht="12" customHeight="1"/>
    <row r="3172" ht="12" customHeight="1"/>
    <row r="3173" ht="12" customHeight="1"/>
    <row r="3174" ht="12" customHeight="1"/>
    <row r="3175" ht="12" customHeight="1"/>
    <row r="3176" ht="12" customHeight="1"/>
    <row r="3177" ht="12" customHeight="1"/>
    <row r="3178" ht="12" customHeight="1"/>
    <row r="3179" ht="12" customHeight="1"/>
    <row r="3180" ht="12" customHeight="1"/>
    <row r="3181" ht="12" customHeight="1"/>
    <row r="3182" ht="12" customHeight="1"/>
    <row r="3183" ht="12" customHeight="1"/>
    <row r="3184" ht="12" customHeight="1"/>
    <row r="3185" ht="12" customHeight="1"/>
    <row r="3186" ht="12" customHeight="1"/>
    <row r="3187" ht="12" customHeight="1"/>
    <row r="3188" ht="12" customHeight="1"/>
    <row r="3189" ht="12" customHeight="1"/>
    <row r="3190" ht="12" customHeight="1"/>
    <row r="3191" ht="12" customHeight="1"/>
    <row r="3192" ht="12" customHeight="1"/>
    <row r="3193" ht="12" customHeight="1"/>
    <row r="3194" ht="12" customHeight="1"/>
    <row r="3195" ht="12" customHeight="1"/>
    <row r="3196" ht="12" customHeight="1"/>
    <row r="3197" ht="12" customHeight="1"/>
    <row r="3198" ht="12" customHeight="1"/>
    <row r="3199" ht="12" customHeight="1"/>
    <row r="3200" ht="12" customHeight="1"/>
    <row r="3201" ht="12" customHeight="1"/>
    <row r="3202" ht="12" customHeight="1"/>
    <row r="3203" ht="12" customHeight="1"/>
    <row r="3204" ht="12" customHeight="1"/>
    <row r="3205" ht="12" customHeight="1"/>
    <row r="3206" ht="12" customHeight="1"/>
    <row r="3207" ht="12" customHeight="1"/>
    <row r="3208" ht="12" customHeight="1"/>
    <row r="3209" ht="12" customHeight="1"/>
    <row r="3210" ht="12" customHeight="1"/>
    <row r="3211" ht="12" customHeight="1"/>
    <row r="3212" ht="12" customHeight="1"/>
    <row r="3213" ht="12" customHeight="1"/>
    <row r="3214" ht="12" customHeight="1"/>
    <row r="3215" ht="12" customHeight="1"/>
    <row r="3216" ht="12" customHeight="1"/>
    <row r="3217" ht="12" customHeight="1"/>
    <row r="3218" ht="12" customHeight="1"/>
    <row r="3219" ht="12" customHeight="1"/>
    <row r="3220" ht="12" customHeight="1"/>
    <row r="3221" ht="12" customHeight="1"/>
    <row r="3222" ht="12" customHeight="1"/>
    <row r="3223" ht="12" customHeight="1"/>
    <row r="3224" ht="12" customHeight="1"/>
    <row r="3225" ht="12" customHeight="1"/>
    <row r="3226" ht="12" customHeight="1"/>
    <row r="3227" ht="12" customHeight="1"/>
    <row r="3228" ht="12" customHeight="1"/>
    <row r="3229" ht="12" customHeight="1"/>
    <row r="3230" ht="12" customHeight="1"/>
    <row r="3231" ht="12" customHeight="1"/>
    <row r="3232" ht="12" customHeight="1"/>
    <row r="3233" ht="12" customHeight="1"/>
    <row r="3234" ht="12" customHeight="1"/>
    <row r="3235" ht="12" customHeight="1"/>
    <row r="3236" ht="12" customHeight="1"/>
    <row r="3237" ht="12" customHeight="1"/>
    <row r="3238" ht="12" customHeight="1"/>
    <row r="3239" ht="12" customHeight="1"/>
    <row r="3240" ht="12" customHeight="1"/>
    <row r="3241" ht="12" customHeight="1"/>
    <row r="3242" ht="12" customHeight="1"/>
    <row r="3243" ht="12" customHeight="1"/>
    <row r="3244" ht="12" customHeight="1"/>
    <row r="3245" ht="12" customHeight="1"/>
    <row r="3246" ht="12" customHeight="1"/>
    <row r="3247" ht="12" customHeight="1"/>
    <row r="3248" ht="12" customHeight="1"/>
    <row r="3249" ht="12" customHeight="1"/>
    <row r="3250" ht="12" customHeight="1"/>
    <row r="3251" ht="12" customHeight="1"/>
    <row r="3252" ht="12" customHeight="1"/>
    <row r="3253" ht="12" customHeight="1"/>
    <row r="3254" ht="12" customHeight="1"/>
    <row r="3255" ht="12" customHeight="1"/>
    <row r="3256" ht="12" customHeight="1"/>
    <row r="3257" ht="12" customHeight="1"/>
    <row r="3258" ht="12" customHeight="1"/>
    <row r="3259" ht="12" customHeight="1"/>
    <row r="3260" ht="12" customHeight="1"/>
    <row r="3261" ht="12" customHeight="1"/>
    <row r="3262" ht="12" customHeight="1"/>
    <row r="3263" ht="12" customHeight="1"/>
    <row r="3264" ht="12" customHeight="1"/>
    <row r="3265" ht="12" customHeight="1"/>
    <row r="3266" ht="12" customHeight="1"/>
    <row r="3267" ht="12" customHeight="1"/>
    <row r="3268" ht="12" customHeight="1"/>
    <row r="3269" ht="12" customHeight="1"/>
    <row r="3270" ht="12" customHeight="1"/>
    <row r="3271" ht="12" customHeight="1"/>
    <row r="3272" ht="12" customHeight="1"/>
    <row r="3273" ht="12" customHeight="1"/>
    <row r="3274" ht="12" customHeight="1"/>
    <row r="3275" ht="12" customHeight="1"/>
    <row r="3276" ht="12" customHeight="1"/>
    <row r="3277" ht="12" customHeight="1"/>
    <row r="3278" ht="12" customHeight="1"/>
    <row r="3279" ht="12" customHeight="1"/>
    <row r="3280" ht="12" customHeight="1"/>
    <row r="3281" ht="12" customHeight="1"/>
    <row r="3282" ht="12" customHeight="1"/>
    <row r="3283" ht="12" customHeight="1"/>
    <row r="3284" ht="12" customHeight="1"/>
    <row r="3285" ht="12" customHeight="1"/>
    <row r="3286" ht="12" customHeight="1"/>
    <row r="3287" ht="12" customHeight="1"/>
    <row r="3288" ht="12" customHeight="1"/>
    <row r="3289" ht="12" customHeight="1"/>
    <row r="3290" ht="12" customHeight="1"/>
    <row r="3291" ht="12" customHeight="1"/>
    <row r="3292" ht="12" customHeight="1"/>
    <row r="3293" ht="12"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2" customHeight="1"/>
    <row r="3326" ht="12" customHeight="1"/>
    <row r="3327" ht="12" customHeight="1"/>
    <row r="3328" ht="12" customHeight="1"/>
    <row r="3329" ht="12" customHeight="1"/>
    <row r="3330" ht="12" customHeight="1"/>
    <row r="3331" ht="12" customHeight="1"/>
    <row r="3332" ht="12" customHeight="1"/>
    <row r="3333" ht="12" customHeight="1"/>
    <row r="3334" ht="12" customHeight="1"/>
    <row r="3335" ht="12" customHeight="1"/>
    <row r="3336" ht="12" customHeight="1"/>
    <row r="3337" ht="12" customHeight="1"/>
    <row r="3338" ht="12" customHeight="1"/>
    <row r="3339" ht="12" customHeight="1"/>
    <row r="3340" ht="12" customHeight="1"/>
    <row r="3341" ht="12" customHeight="1"/>
    <row r="3342" ht="12" customHeight="1"/>
    <row r="3343" ht="12" customHeight="1"/>
    <row r="3344" ht="12" customHeight="1"/>
    <row r="3345" ht="12" customHeight="1"/>
    <row r="3346" ht="12" customHeight="1"/>
    <row r="3347" ht="12" customHeight="1"/>
    <row r="3348" ht="12" customHeight="1"/>
    <row r="3349" ht="12" customHeight="1"/>
    <row r="3350" ht="12" customHeight="1"/>
    <row r="3351" ht="12" customHeight="1"/>
    <row r="3352" ht="12" customHeight="1"/>
    <row r="3353" ht="12" customHeight="1"/>
    <row r="3354" ht="12" customHeight="1"/>
    <row r="3355" ht="12" customHeight="1"/>
    <row r="3356" ht="12" customHeight="1"/>
    <row r="3357" ht="12" customHeight="1"/>
    <row r="3358" ht="12" customHeight="1"/>
    <row r="3359" ht="12" customHeight="1"/>
    <row r="3360" ht="12" customHeight="1"/>
    <row r="3361" ht="12" customHeight="1"/>
    <row r="3362" ht="12" customHeight="1"/>
    <row r="3363" ht="12" customHeight="1"/>
    <row r="3364" ht="12" customHeight="1"/>
    <row r="3365" ht="12" customHeight="1"/>
    <row r="3366" ht="12" customHeight="1"/>
    <row r="3367" ht="12" customHeight="1"/>
    <row r="3368" ht="12" customHeight="1"/>
    <row r="3369" ht="12" customHeight="1"/>
    <row r="3370" ht="12" customHeight="1"/>
    <row r="3371" ht="12" customHeight="1"/>
    <row r="3372" ht="12" customHeight="1"/>
    <row r="3373" ht="12" customHeight="1"/>
    <row r="3374" ht="12" customHeight="1"/>
    <row r="3375" ht="12" customHeight="1"/>
    <row r="3376" ht="12" customHeight="1"/>
    <row r="3377" ht="12" customHeight="1"/>
    <row r="3378" ht="12" customHeight="1"/>
    <row r="3379" ht="12" customHeight="1"/>
    <row r="3380" ht="12" customHeight="1"/>
    <row r="3381" ht="12" customHeight="1"/>
    <row r="3382" ht="12" customHeight="1"/>
    <row r="3383" ht="12" customHeight="1"/>
    <row r="3384" ht="12" customHeight="1"/>
    <row r="3385" ht="12" customHeight="1"/>
    <row r="3386" ht="12" customHeight="1"/>
    <row r="3387" ht="12" customHeight="1"/>
    <row r="3388" ht="12" customHeight="1"/>
    <row r="3389" ht="12" customHeight="1"/>
    <row r="3390" ht="12" customHeight="1"/>
    <row r="3391" ht="12" customHeight="1"/>
    <row r="3392" ht="12" customHeight="1"/>
    <row r="3393" ht="12" customHeight="1"/>
    <row r="3394" ht="12" customHeight="1"/>
    <row r="3395" ht="12" customHeight="1"/>
    <row r="3396" ht="12" customHeight="1"/>
    <row r="3397" ht="12" customHeight="1"/>
    <row r="3398" ht="12" customHeight="1"/>
    <row r="3399" ht="12" customHeight="1"/>
    <row r="3400" ht="12" customHeight="1"/>
    <row r="3401" ht="12" customHeight="1"/>
    <row r="3402" ht="12" customHeight="1"/>
    <row r="3403" ht="12" customHeight="1"/>
    <row r="3404" ht="12" customHeight="1"/>
    <row r="3405" ht="12" customHeight="1"/>
    <row r="3406" ht="12" customHeight="1"/>
    <row r="3407" ht="12" customHeight="1"/>
    <row r="3408"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2" customHeight="1"/>
    <row r="3451" ht="12" customHeight="1"/>
    <row r="3452" ht="12" customHeight="1"/>
    <row r="3453" ht="12" customHeight="1"/>
    <row r="3454" ht="12" customHeight="1"/>
    <row r="3455" ht="12" customHeight="1"/>
    <row r="3456" ht="12" customHeight="1"/>
    <row r="3457" ht="12" customHeight="1"/>
    <row r="3458" ht="12" customHeight="1"/>
    <row r="3459" ht="12" customHeight="1"/>
    <row r="3460" ht="12" customHeight="1"/>
    <row r="3461" ht="12" customHeight="1"/>
    <row r="3462" ht="12" customHeight="1"/>
    <row r="3463" ht="12" customHeight="1"/>
    <row r="3464" ht="12" customHeight="1"/>
    <row r="3465" ht="12" customHeight="1"/>
    <row r="3466" ht="12" customHeight="1"/>
    <row r="3467" ht="12" customHeight="1"/>
    <row r="3468" ht="12" customHeight="1"/>
    <row r="3469" ht="12" customHeight="1"/>
    <row r="3470" ht="12" customHeight="1"/>
    <row r="3471" ht="12" customHeight="1"/>
    <row r="3472" ht="12" customHeight="1"/>
    <row r="3473" ht="12" customHeight="1"/>
    <row r="3474" ht="12" customHeight="1"/>
    <row r="3475" ht="12" customHeight="1"/>
    <row r="3476" ht="12" customHeight="1"/>
    <row r="3477" ht="12" customHeight="1"/>
    <row r="3478" ht="12" customHeight="1"/>
    <row r="3479" ht="12" customHeight="1"/>
    <row r="3480" ht="12" customHeight="1"/>
    <row r="3481" ht="12" customHeight="1"/>
    <row r="3482" ht="12" customHeight="1"/>
    <row r="3483" ht="12" customHeight="1"/>
    <row r="3484" ht="12" customHeight="1"/>
    <row r="3485" ht="12" customHeight="1"/>
    <row r="3486" ht="12" customHeight="1"/>
    <row r="3487" ht="12" customHeight="1"/>
    <row r="3488" ht="12" customHeight="1"/>
    <row r="3489" ht="12" customHeight="1"/>
    <row r="3490" ht="12" customHeight="1"/>
    <row r="3491" ht="12" customHeight="1"/>
    <row r="3492" ht="12" customHeight="1"/>
    <row r="3493" ht="12" customHeight="1"/>
    <row r="3494" ht="12" customHeight="1"/>
    <row r="3495" ht="12" customHeight="1"/>
    <row r="3496" ht="12" customHeight="1"/>
    <row r="3497" ht="12" customHeight="1"/>
    <row r="3498" ht="12" customHeight="1"/>
    <row r="3499" ht="12" customHeight="1"/>
    <row r="3500" ht="12" customHeight="1"/>
    <row r="3501" ht="12" customHeight="1"/>
    <row r="3502" ht="12" customHeight="1"/>
    <row r="3503" ht="12" customHeight="1"/>
    <row r="3504" ht="12" customHeight="1"/>
    <row r="3505" ht="12" customHeight="1"/>
    <row r="3506" ht="12" customHeight="1"/>
    <row r="3507" ht="12" customHeight="1"/>
    <row r="3508" ht="12" customHeight="1"/>
    <row r="3509" ht="12" customHeight="1"/>
    <row r="3510" ht="12" customHeight="1"/>
    <row r="3511" ht="12" customHeight="1"/>
    <row r="3512" ht="12" customHeight="1"/>
    <row r="3513" ht="12" customHeight="1"/>
    <row r="3514" ht="12" customHeight="1"/>
    <row r="3515" ht="12" customHeight="1"/>
    <row r="3516" ht="12" customHeight="1"/>
    <row r="3517" ht="12" customHeight="1"/>
    <row r="3518" ht="12" customHeight="1"/>
    <row r="3519" ht="12" customHeight="1"/>
    <row r="3520" ht="12" customHeight="1"/>
    <row r="3521" ht="12" customHeight="1"/>
    <row r="3522" ht="12" customHeight="1"/>
    <row r="3523" ht="12" customHeight="1"/>
    <row r="3524" ht="12" customHeight="1"/>
    <row r="3525" ht="12" customHeight="1"/>
    <row r="3526" ht="12" customHeight="1"/>
  </sheetData>
  <conditionalFormatting sqref="P5:AD5">
    <cfRule type="cellIs" dxfId="3" priority="2" operator="equal">
      <formula>0</formula>
    </cfRule>
  </conditionalFormatting>
  <conditionalFormatting sqref="P6:AD3020">
    <cfRule type="cellIs" dxfId="2" priority="1" operator="equal">
      <formula>0</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DB094-CB5E-41C1-AC57-BE9A0A75803F}">
  <sheetPr codeName="Sheet16"/>
  <dimension ref="B2:HC172"/>
  <sheetViews>
    <sheetView workbookViewId="0">
      <selection activeCell="B11" sqref="B11"/>
    </sheetView>
  </sheetViews>
  <sheetFormatPr defaultRowHeight="10.199999999999999"/>
  <cols>
    <col min="1" max="1" width="9.109375" style="46"/>
    <col min="2" max="2" width="28.5546875" style="46" customWidth="1"/>
    <col min="3" max="3" width="4.6640625" style="46" customWidth="1"/>
    <col min="4" max="5" width="15.6640625" style="46" customWidth="1"/>
    <col min="6" max="6" width="9.109375" style="46"/>
    <col min="7" max="7" width="15.6640625" style="46" customWidth="1"/>
    <col min="8" max="10" width="4.6640625" style="175" customWidth="1"/>
    <col min="11" max="11" width="17.33203125" style="175" customWidth="1"/>
    <col min="12" max="13" width="4.6640625" style="175" customWidth="1"/>
    <col min="14" max="14" width="15.6640625" style="176" customWidth="1"/>
    <col min="15" max="16" width="4.6640625" style="46" customWidth="1"/>
    <col min="17" max="17" width="24.33203125" style="46" customWidth="1"/>
    <col min="18" max="18" width="4.6640625" style="46" customWidth="1"/>
    <col min="19" max="42" width="15.6640625" style="46" customWidth="1"/>
    <col min="43" max="211" width="9.109375" style="177"/>
    <col min="212" max="260" width="15.6640625" style="46" customWidth="1"/>
    <col min="261" max="261" width="9.109375" style="46"/>
    <col min="262" max="262" width="28.5546875" style="46" customWidth="1"/>
    <col min="263" max="263" width="9.109375" style="46"/>
    <col min="264" max="264" width="15.6640625" style="46" customWidth="1"/>
    <col min="265" max="266" width="4.6640625" style="46" customWidth="1"/>
    <col min="267" max="267" width="17.33203125" style="46" customWidth="1"/>
    <col min="268" max="269" width="4.6640625" style="46" customWidth="1"/>
    <col min="270" max="270" width="15.6640625" style="46" customWidth="1"/>
    <col min="271" max="272" width="4.6640625" style="46" customWidth="1"/>
    <col min="273" max="273" width="24.33203125" style="46" customWidth="1"/>
    <col min="274" max="274" width="4.6640625" style="46" customWidth="1"/>
    <col min="275" max="298" width="15.6640625" style="46" customWidth="1"/>
    <col min="299" max="467" width="9.109375" style="46"/>
    <col min="468" max="516" width="15.6640625" style="46" customWidth="1"/>
    <col min="517" max="517" width="9.109375" style="46"/>
    <col min="518" max="518" width="28.5546875" style="46" customWidth="1"/>
    <col min="519" max="519" width="9.109375" style="46"/>
    <col min="520" max="520" width="15.6640625" style="46" customWidth="1"/>
    <col min="521" max="522" width="4.6640625" style="46" customWidth="1"/>
    <col min="523" max="523" width="17.33203125" style="46" customWidth="1"/>
    <col min="524" max="525" width="4.6640625" style="46" customWidth="1"/>
    <col min="526" max="526" width="15.6640625" style="46" customWidth="1"/>
    <col min="527" max="528" width="4.6640625" style="46" customWidth="1"/>
    <col min="529" max="529" width="24.33203125" style="46" customWidth="1"/>
    <col min="530" max="530" width="4.6640625" style="46" customWidth="1"/>
    <col min="531" max="554" width="15.6640625" style="46" customWidth="1"/>
    <col min="555" max="723" width="9.109375" style="46"/>
    <col min="724" max="772" width="15.6640625" style="46" customWidth="1"/>
    <col min="773" max="773" width="9.109375" style="46"/>
    <col min="774" max="774" width="28.5546875" style="46" customWidth="1"/>
    <col min="775" max="775" width="9.109375" style="46"/>
    <col min="776" max="776" width="15.6640625" style="46" customWidth="1"/>
    <col min="777" max="778" width="4.6640625" style="46" customWidth="1"/>
    <col min="779" max="779" width="17.33203125" style="46" customWidth="1"/>
    <col min="780" max="781" width="4.6640625" style="46" customWidth="1"/>
    <col min="782" max="782" width="15.6640625" style="46" customWidth="1"/>
    <col min="783" max="784" width="4.6640625" style="46" customWidth="1"/>
    <col min="785" max="785" width="24.33203125" style="46" customWidth="1"/>
    <col min="786" max="786" width="4.6640625" style="46" customWidth="1"/>
    <col min="787" max="810" width="15.6640625" style="46" customWidth="1"/>
    <col min="811" max="979" width="9.109375" style="46"/>
    <col min="980" max="1028" width="15.6640625" style="46" customWidth="1"/>
    <col min="1029" max="1029" width="9.109375" style="46"/>
    <col min="1030" max="1030" width="28.5546875" style="46" customWidth="1"/>
    <col min="1031" max="1031" width="9.109375" style="46"/>
    <col min="1032" max="1032" width="15.6640625" style="46" customWidth="1"/>
    <col min="1033" max="1034" width="4.6640625" style="46" customWidth="1"/>
    <col min="1035" max="1035" width="17.33203125" style="46" customWidth="1"/>
    <col min="1036" max="1037" width="4.6640625" style="46" customWidth="1"/>
    <col min="1038" max="1038" width="15.6640625" style="46" customWidth="1"/>
    <col min="1039" max="1040" width="4.6640625" style="46" customWidth="1"/>
    <col min="1041" max="1041" width="24.33203125" style="46" customWidth="1"/>
    <col min="1042" max="1042" width="4.6640625" style="46" customWidth="1"/>
    <col min="1043" max="1066" width="15.6640625" style="46" customWidth="1"/>
    <col min="1067" max="1235" width="9.109375" style="46"/>
    <col min="1236" max="1284" width="15.6640625" style="46" customWidth="1"/>
    <col min="1285" max="1285" width="9.109375" style="46"/>
    <col min="1286" max="1286" width="28.5546875" style="46" customWidth="1"/>
    <col min="1287" max="1287" width="9.109375" style="46"/>
    <col min="1288" max="1288" width="15.6640625" style="46" customWidth="1"/>
    <col min="1289" max="1290" width="4.6640625" style="46" customWidth="1"/>
    <col min="1291" max="1291" width="17.33203125" style="46" customWidth="1"/>
    <col min="1292" max="1293" width="4.6640625" style="46" customWidth="1"/>
    <col min="1294" max="1294" width="15.6640625" style="46" customWidth="1"/>
    <col min="1295" max="1296" width="4.6640625" style="46" customWidth="1"/>
    <col min="1297" max="1297" width="24.33203125" style="46" customWidth="1"/>
    <col min="1298" max="1298" width="4.6640625" style="46" customWidth="1"/>
    <col min="1299" max="1322" width="15.6640625" style="46" customWidth="1"/>
    <col min="1323" max="1491" width="9.109375" style="46"/>
    <col min="1492" max="1540" width="15.6640625" style="46" customWidth="1"/>
    <col min="1541" max="1541" width="9.109375" style="46"/>
    <col min="1542" max="1542" width="28.5546875" style="46" customWidth="1"/>
    <col min="1543" max="1543" width="9.109375" style="46"/>
    <col min="1544" max="1544" width="15.6640625" style="46" customWidth="1"/>
    <col min="1545" max="1546" width="4.6640625" style="46" customWidth="1"/>
    <col min="1547" max="1547" width="17.33203125" style="46" customWidth="1"/>
    <col min="1548" max="1549" width="4.6640625" style="46" customWidth="1"/>
    <col min="1550" max="1550" width="15.6640625" style="46" customWidth="1"/>
    <col min="1551" max="1552" width="4.6640625" style="46" customWidth="1"/>
    <col min="1553" max="1553" width="24.33203125" style="46" customWidth="1"/>
    <col min="1554" max="1554" width="4.6640625" style="46" customWidth="1"/>
    <col min="1555" max="1578" width="15.6640625" style="46" customWidth="1"/>
    <col min="1579" max="1747" width="9.109375" style="46"/>
    <col min="1748" max="1796" width="15.6640625" style="46" customWidth="1"/>
    <col min="1797" max="1797" width="9.109375" style="46"/>
    <col min="1798" max="1798" width="28.5546875" style="46" customWidth="1"/>
    <col min="1799" max="1799" width="9.109375" style="46"/>
    <col min="1800" max="1800" width="15.6640625" style="46" customWidth="1"/>
    <col min="1801" max="1802" width="4.6640625" style="46" customWidth="1"/>
    <col min="1803" max="1803" width="17.33203125" style="46" customWidth="1"/>
    <col min="1804" max="1805" width="4.6640625" style="46" customWidth="1"/>
    <col min="1806" max="1806" width="15.6640625" style="46" customWidth="1"/>
    <col min="1807" max="1808" width="4.6640625" style="46" customWidth="1"/>
    <col min="1809" max="1809" width="24.33203125" style="46" customWidth="1"/>
    <col min="1810" max="1810" width="4.6640625" style="46" customWidth="1"/>
    <col min="1811" max="1834" width="15.6640625" style="46" customWidth="1"/>
    <col min="1835" max="2003" width="9.109375" style="46"/>
    <col min="2004" max="2052" width="15.6640625" style="46" customWidth="1"/>
    <col min="2053" max="2053" width="9.109375" style="46"/>
    <col min="2054" max="2054" width="28.5546875" style="46" customWidth="1"/>
    <col min="2055" max="2055" width="9.109375" style="46"/>
    <col min="2056" max="2056" width="15.6640625" style="46" customWidth="1"/>
    <col min="2057" max="2058" width="4.6640625" style="46" customWidth="1"/>
    <col min="2059" max="2059" width="17.33203125" style="46" customWidth="1"/>
    <col min="2060" max="2061" width="4.6640625" style="46" customWidth="1"/>
    <col min="2062" max="2062" width="15.6640625" style="46" customWidth="1"/>
    <col min="2063" max="2064" width="4.6640625" style="46" customWidth="1"/>
    <col min="2065" max="2065" width="24.33203125" style="46" customWidth="1"/>
    <col min="2066" max="2066" width="4.6640625" style="46" customWidth="1"/>
    <col min="2067" max="2090" width="15.6640625" style="46" customWidth="1"/>
    <col min="2091" max="2259" width="9.109375" style="46"/>
    <col min="2260" max="2308" width="15.6640625" style="46" customWidth="1"/>
    <col min="2309" max="2309" width="9.109375" style="46"/>
    <col min="2310" max="2310" width="28.5546875" style="46" customWidth="1"/>
    <col min="2311" max="2311" width="9.109375" style="46"/>
    <col min="2312" max="2312" width="15.6640625" style="46" customWidth="1"/>
    <col min="2313" max="2314" width="4.6640625" style="46" customWidth="1"/>
    <col min="2315" max="2315" width="17.33203125" style="46" customWidth="1"/>
    <col min="2316" max="2317" width="4.6640625" style="46" customWidth="1"/>
    <col min="2318" max="2318" width="15.6640625" style="46" customWidth="1"/>
    <col min="2319" max="2320" width="4.6640625" style="46" customWidth="1"/>
    <col min="2321" max="2321" width="24.33203125" style="46" customWidth="1"/>
    <col min="2322" max="2322" width="4.6640625" style="46" customWidth="1"/>
    <col min="2323" max="2346" width="15.6640625" style="46" customWidth="1"/>
    <col min="2347" max="2515" width="9.109375" style="46"/>
    <col min="2516" max="2564" width="15.6640625" style="46" customWidth="1"/>
    <col min="2565" max="2565" width="9.109375" style="46"/>
    <col min="2566" max="2566" width="28.5546875" style="46" customWidth="1"/>
    <col min="2567" max="2567" width="9.109375" style="46"/>
    <col min="2568" max="2568" width="15.6640625" style="46" customWidth="1"/>
    <col min="2569" max="2570" width="4.6640625" style="46" customWidth="1"/>
    <col min="2571" max="2571" width="17.33203125" style="46" customWidth="1"/>
    <col min="2572" max="2573" width="4.6640625" style="46" customWidth="1"/>
    <col min="2574" max="2574" width="15.6640625" style="46" customWidth="1"/>
    <col min="2575" max="2576" width="4.6640625" style="46" customWidth="1"/>
    <col min="2577" max="2577" width="24.33203125" style="46" customWidth="1"/>
    <col min="2578" max="2578" width="4.6640625" style="46" customWidth="1"/>
    <col min="2579" max="2602" width="15.6640625" style="46" customWidth="1"/>
    <col min="2603" max="2771" width="9.109375" style="46"/>
    <col min="2772" max="2820" width="15.6640625" style="46" customWidth="1"/>
    <col min="2821" max="2821" width="9.109375" style="46"/>
    <col min="2822" max="2822" width="28.5546875" style="46" customWidth="1"/>
    <col min="2823" max="2823" width="9.109375" style="46"/>
    <col min="2824" max="2824" width="15.6640625" style="46" customWidth="1"/>
    <col min="2825" max="2826" width="4.6640625" style="46" customWidth="1"/>
    <col min="2827" max="2827" width="17.33203125" style="46" customWidth="1"/>
    <col min="2828" max="2829" width="4.6640625" style="46" customWidth="1"/>
    <col min="2830" max="2830" width="15.6640625" style="46" customWidth="1"/>
    <col min="2831" max="2832" width="4.6640625" style="46" customWidth="1"/>
    <col min="2833" max="2833" width="24.33203125" style="46" customWidth="1"/>
    <col min="2834" max="2834" width="4.6640625" style="46" customWidth="1"/>
    <col min="2835" max="2858" width="15.6640625" style="46" customWidth="1"/>
    <col min="2859" max="3027" width="9.109375" style="46"/>
    <col min="3028" max="3076" width="15.6640625" style="46" customWidth="1"/>
    <col min="3077" max="3077" width="9.109375" style="46"/>
    <col min="3078" max="3078" width="28.5546875" style="46" customWidth="1"/>
    <col min="3079" max="3079" width="9.109375" style="46"/>
    <col min="3080" max="3080" width="15.6640625" style="46" customWidth="1"/>
    <col min="3081" max="3082" width="4.6640625" style="46" customWidth="1"/>
    <col min="3083" max="3083" width="17.33203125" style="46" customWidth="1"/>
    <col min="3084" max="3085" width="4.6640625" style="46" customWidth="1"/>
    <col min="3086" max="3086" width="15.6640625" style="46" customWidth="1"/>
    <col min="3087" max="3088" width="4.6640625" style="46" customWidth="1"/>
    <col min="3089" max="3089" width="24.33203125" style="46" customWidth="1"/>
    <col min="3090" max="3090" width="4.6640625" style="46" customWidth="1"/>
    <col min="3091" max="3114" width="15.6640625" style="46" customWidth="1"/>
    <col min="3115" max="3283" width="9.109375" style="46"/>
    <col min="3284" max="3332" width="15.6640625" style="46" customWidth="1"/>
    <col min="3333" max="3333" width="9.109375" style="46"/>
    <col min="3334" max="3334" width="28.5546875" style="46" customWidth="1"/>
    <col min="3335" max="3335" width="9.109375" style="46"/>
    <col min="3336" max="3336" width="15.6640625" style="46" customWidth="1"/>
    <col min="3337" max="3338" width="4.6640625" style="46" customWidth="1"/>
    <col min="3339" max="3339" width="17.33203125" style="46" customWidth="1"/>
    <col min="3340" max="3341" width="4.6640625" style="46" customWidth="1"/>
    <col min="3342" max="3342" width="15.6640625" style="46" customWidth="1"/>
    <col min="3343" max="3344" width="4.6640625" style="46" customWidth="1"/>
    <col min="3345" max="3345" width="24.33203125" style="46" customWidth="1"/>
    <col min="3346" max="3346" width="4.6640625" style="46" customWidth="1"/>
    <col min="3347" max="3370" width="15.6640625" style="46" customWidth="1"/>
    <col min="3371" max="3539" width="9.109375" style="46"/>
    <col min="3540" max="3588" width="15.6640625" style="46" customWidth="1"/>
    <col min="3589" max="3589" width="9.109375" style="46"/>
    <col min="3590" max="3590" width="28.5546875" style="46" customWidth="1"/>
    <col min="3591" max="3591" width="9.109375" style="46"/>
    <col min="3592" max="3592" width="15.6640625" style="46" customWidth="1"/>
    <col min="3593" max="3594" width="4.6640625" style="46" customWidth="1"/>
    <col min="3595" max="3595" width="17.33203125" style="46" customWidth="1"/>
    <col min="3596" max="3597" width="4.6640625" style="46" customWidth="1"/>
    <col min="3598" max="3598" width="15.6640625" style="46" customWidth="1"/>
    <col min="3599" max="3600" width="4.6640625" style="46" customWidth="1"/>
    <col min="3601" max="3601" width="24.33203125" style="46" customWidth="1"/>
    <col min="3602" max="3602" width="4.6640625" style="46" customWidth="1"/>
    <col min="3603" max="3626" width="15.6640625" style="46" customWidth="1"/>
    <col min="3627" max="3795" width="9.109375" style="46"/>
    <col min="3796" max="3844" width="15.6640625" style="46" customWidth="1"/>
    <col min="3845" max="3845" width="9.109375" style="46"/>
    <col min="3846" max="3846" width="28.5546875" style="46" customWidth="1"/>
    <col min="3847" max="3847" width="9.109375" style="46"/>
    <col min="3848" max="3848" width="15.6640625" style="46" customWidth="1"/>
    <col min="3849" max="3850" width="4.6640625" style="46" customWidth="1"/>
    <col min="3851" max="3851" width="17.33203125" style="46" customWidth="1"/>
    <col min="3852" max="3853" width="4.6640625" style="46" customWidth="1"/>
    <col min="3854" max="3854" width="15.6640625" style="46" customWidth="1"/>
    <col min="3855" max="3856" width="4.6640625" style="46" customWidth="1"/>
    <col min="3857" max="3857" width="24.33203125" style="46" customWidth="1"/>
    <col min="3858" max="3858" width="4.6640625" style="46" customWidth="1"/>
    <col min="3859" max="3882" width="15.6640625" style="46" customWidth="1"/>
    <col min="3883" max="4051" width="9.109375" style="46"/>
    <col min="4052" max="4100" width="15.6640625" style="46" customWidth="1"/>
    <col min="4101" max="4101" width="9.109375" style="46"/>
    <col min="4102" max="4102" width="28.5546875" style="46" customWidth="1"/>
    <col min="4103" max="4103" width="9.109375" style="46"/>
    <col min="4104" max="4104" width="15.6640625" style="46" customWidth="1"/>
    <col min="4105" max="4106" width="4.6640625" style="46" customWidth="1"/>
    <col min="4107" max="4107" width="17.33203125" style="46" customWidth="1"/>
    <col min="4108" max="4109" width="4.6640625" style="46" customWidth="1"/>
    <col min="4110" max="4110" width="15.6640625" style="46" customWidth="1"/>
    <col min="4111" max="4112" width="4.6640625" style="46" customWidth="1"/>
    <col min="4113" max="4113" width="24.33203125" style="46" customWidth="1"/>
    <col min="4114" max="4114" width="4.6640625" style="46" customWidth="1"/>
    <col min="4115" max="4138" width="15.6640625" style="46" customWidth="1"/>
    <col min="4139" max="4307" width="9.109375" style="46"/>
    <col min="4308" max="4356" width="15.6640625" style="46" customWidth="1"/>
    <col min="4357" max="4357" width="9.109375" style="46"/>
    <col min="4358" max="4358" width="28.5546875" style="46" customWidth="1"/>
    <col min="4359" max="4359" width="9.109375" style="46"/>
    <col min="4360" max="4360" width="15.6640625" style="46" customWidth="1"/>
    <col min="4361" max="4362" width="4.6640625" style="46" customWidth="1"/>
    <col min="4363" max="4363" width="17.33203125" style="46" customWidth="1"/>
    <col min="4364" max="4365" width="4.6640625" style="46" customWidth="1"/>
    <col min="4366" max="4366" width="15.6640625" style="46" customWidth="1"/>
    <col min="4367" max="4368" width="4.6640625" style="46" customWidth="1"/>
    <col min="4369" max="4369" width="24.33203125" style="46" customWidth="1"/>
    <col min="4370" max="4370" width="4.6640625" style="46" customWidth="1"/>
    <col min="4371" max="4394" width="15.6640625" style="46" customWidth="1"/>
    <col min="4395" max="4563" width="9.109375" style="46"/>
    <col min="4564" max="4612" width="15.6640625" style="46" customWidth="1"/>
    <col min="4613" max="4613" width="9.109375" style="46"/>
    <col min="4614" max="4614" width="28.5546875" style="46" customWidth="1"/>
    <col min="4615" max="4615" width="9.109375" style="46"/>
    <col min="4616" max="4616" width="15.6640625" style="46" customWidth="1"/>
    <col min="4617" max="4618" width="4.6640625" style="46" customWidth="1"/>
    <col min="4619" max="4619" width="17.33203125" style="46" customWidth="1"/>
    <col min="4620" max="4621" width="4.6640625" style="46" customWidth="1"/>
    <col min="4622" max="4622" width="15.6640625" style="46" customWidth="1"/>
    <col min="4623" max="4624" width="4.6640625" style="46" customWidth="1"/>
    <col min="4625" max="4625" width="24.33203125" style="46" customWidth="1"/>
    <col min="4626" max="4626" width="4.6640625" style="46" customWidth="1"/>
    <col min="4627" max="4650" width="15.6640625" style="46" customWidth="1"/>
    <col min="4651" max="4819" width="9.109375" style="46"/>
    <col min="4820" max="4868" width="15.6640625" style="46" customWidth="1"/>
    <col min="4869" max="4869" width="9.109375" style="46"/>
    <col min="4870" max="4870" width="28.5546875" style="46" customWidth="1"/>
    <col min="4871" max="4871" width="9.109375" style="46"/>
    <col min="4872" max="4872" width="15.6640625" style="46" customWidth="1"/>
    <col min="4873" max="4874" width="4.6640625" style="46" customWidth="1"/>
    <col min="4875" max="4875" width="17.33203125" style="46" customWidth="1"/>
    <col min="4876" max="4877" width="4.6640625" style="46" customWidth="1"/>
    <col min="4878" max="4878" width="15.6640625" style="46" customWidth="1"/>
    <col min="4879" max="4880" width="4.6640625" style="46" customWidth="1"/>
    <col min="4881" max="4881" width="24.33203125" style="46" customWidth="1"/>
    <col min="4882" max="4882" width="4.6640625" style="46" customWidth="1"/>
    <col min="4883" max="4906" width="15.6640625" style="46" customWidth="1"/>
    <col min="4907" max="5075" width="9.109375" style="46"/>
    <col min="5076" max="5124" width="15.6640625" style="46" customWidth="1"/>
    <col min="5125" max="5125" width="9.109375" style="46"/>
    <col min="5126" max="5126" width="28.5546875" style="46" customWidth="1"/>
    <col min="5127" max="5127" width="9.109375" style="46"/>
    <col min="5128" max="5128" width="15.6640625" style="46" customWidth="1"/>
    <col min="5129" max="5130" width="4.6640625" style="46" customWidth="1"/>
    <col min="5131" max="5131" width="17.33203125" style="46" customWidth="1"/>
    <col min="5132" max="5133" width="4.6640625" style="46" customWidth="1"/>
    <col min="5134" max="5134" width="15.6640625" style="46" customWidth="1"/>
    <col min="5135" max="5136" width="4.6640625" style="46" customWidth="1"/>
    <col min="5137" max="5137" width="24.33203125" style="46" customWidth="1"/>
    <col min="5138" max="5138" width="4.6640625" style="46" customWidth="1"/>
    <col min="5139" max="5162" width="15.6640625" style="46" customWidth="1"/>
    <col min="5163" max="5331" width="9.109375" style="46"/>
    <col min="5332" max="5380" width="15.6640625" style="46" customWidth="1"/>
    <col min="5381" max="5381" width="9.109375" style="46"/>
    <col min="5382" max="5382" width="28.5546875" style="46" customWidth="1"/>
    <col min="5383" max="5383" width="9.109375" style="46"/>
    <col min="5384" max="5384" width="15.6640625" style="46" customWidth="1"/>
    <col min="5385" max="5386" width="4.6640625" style="46" customWidth="1"/>
    <col min="5387" max="5387" width="17.33203125" style="46" customWidth="1"/>
    <col min="5388" max="5389" width="4.6640625" style="46" customWidth="1"/>
    <col min="5390" max="5390" width="15.6640625" style="46" customWidth="1"/>
    <col min="5391" max="5392" width="4.6640625" style="46" customWidth="1"/>
    <col min="5393" max="5393" width="24.33203125" style="46" customWidth="1"/>
    <col min="5394" max="5394" width="4.6640625" style="46" customWidth="1"/>
    <col min="5395" max="5418" width="15.6640625" style="46" customWidth="1"/>
    <col min="5419" max="5587" width="9.109375" style="46"/>
    <col min="5588" max="5636" width="15.6640625" style="46" customWidth="1"/>
    <col min="5637" max="5637" width="9.109375" style="46"/>
    <col min="5638" max="5638" width="28.5546875" style="46" customWidth="1"/>
    <col min="5639" max="5639" width="9.109375" style="46"/>
    <col min="5640" max="5640" width="15.6640625" style="46" customWidth="1"/>
    <col min="5641" max="5642" width="4.6640625" style="46" customWidth="1"/>
    <col min="5643" max="5643" width="17.33203125" style="46" customWidth="1"/>
    <col min="5644" max="5645" width="4.6640625" style="46" customWidth="1"/>
    <col min="5646" max="5646" width="15.6640625" style="46" customWidth="1"/>
    <col min="5647" max="5648" width="4.6640625" style="46" customWidth="1"/>
    <col min="5649" max="5649" width="24.33203125" style="46" customWidth="1"/>
    <col min="5650" max="5650" width="4.6640625" style="46" customWidth="1"/>
    <col min="5651" max="5674" width="15.6640625" style="46" customWidth="1"/>
    <col min="5675" max="5843" width="9.109375" style="46"/>
    <col min="5844" max="5892" width="15.6640625" style="46" customWidth="1"/>
    <col min="5893" max="5893" width="9.109375" style="46"/>
    <col min="5894" max="5894" width="28.5546875" style="46" customWidth="1"/>
    <col min="5895" max="5895" width="9.109375" style="46"/>
    <col min="5896" max="5896" width="15.6640625" style="46" customWidth="1"/>
    <col min="5897" max="5898" width="4.6640625" style="46" customWidth="1"/>
    <col min="5899" max="5899" width="17.33203125" style="46" customWidth="1"/>
    <col min="5900" max="5901" width="4.6640625" style="46" customWidth="1"/>
    <col min="5902" max="5902" width="15.6640625" style="46" customWidth="1"/>
    <col min="5903" max="5904" width="4.6640625" style="46" customWidth="1"/>
    <col min="5905" max="5905" width="24.33203125" style="46" customWidth="1"/>
    <col min="5906" max="5906" width="4.6640625" style="46" customWidth="1"/>
    <col min="5907" max="5930" width="15.6640625" style="46" customWidth="1"/>
    <col min="5931" max="6099" width="9.109375" style="46"/>
    <col min="6100" max="6148" width="15.6640625" style="46" customWidth="1"/>
    <col min="6149" max="6149" width="9.109375" style="46"/>
    <col min="6150" max="6150" width="28.5546875" style="46" customWidth="1"/>
    <col min="6151" max="6151" width="9.109375" style="46"/>
    <col min="6152" max="6152" width="15.6640625" style="46" customWidth="1"/>
    <col min="6153" max="6154" width="4.6640625" style="46" customWidth="1"/>
    <col min="6155" max="6155" width="17.33203125" style="46" customWidth="1"/>
    <col min="6156" max="6157" width="4.6640625" style="46" customWidth="1"/>
    <col min="6158" max="6158" width="15.6640625" style="46" customWidth="1"/>
    <col min="6159" max="6160" width="4.6640625" style="46" customWidth="1"/>
    <col min="6161" max="6161" width="24.33203125" style="46" customWidth="1"/>
    <col min="6162" max="6162" width="4.6640625" style="46" customWidth="1"/>
    <col min="6163" max="6186" width="15.6640625" style="46" customWidth="1"/>
    <col min="6187" max="6355" width="9.109375" style="46"/>
    <col min="6356" max="6404" width="15.6640625" style="46" customWidth="1"/>
    <col min="6405" max="6405" width="9.109375" style="46"/>
    <col min="6406" max="6406" width="28.5546875" style="46" customWidth="1"/>
    <col min="6407" max="6407" width="9.109375" style="46"/>
    <col min="6408" max="6408" width="15.6640625" style="46" customWidth="1"/>
    <col min="6409" max="6410" width="4.6640625" style="46" customWidth="1"/>
    <col min="6411" max="6411" width="17.33203125" style="46" customWidth="1"/>
    <col min="6412" max="6413" width="4.6640625" style="46" customWidth="1"/>
    <col min="6414" max="6414" width="15.6640625" style="46" customWidth="1"/>
    <col min="6415" max="6416" width="4.6640625" style="46" customWidth="1"/>
    <col min="6417" max="6417" width="24.33203125" style="46" customWidth="1"/>
    <col min="6418" max="6418" width="4.6640625" style="46" customWidth="1"/>
    <col min="6419" max="6442" width="15.6640625" style="46" customWidth="1"/>
    <col min="6443" max="6611" width="9.109375" style="46"/>
    <col min="6612" max="6660" width="15.6640625" style="46" customWidth="1"/>
    <col min="6661" max="6661" width="9.109375" style="46"/>
    <col min="6662" max="6662" width="28.5546875" style="46" customWidth="1"/>
    <col min="6663" max="6663" width="9.109375" style="46"/>
    <col min="6664" max="6664" width="15.6640625" style="46" customWidth="1"/>
    <col min="6665" max="6666" width="4.6640625" style="46" customWidth="1"/>
    <col min="6667" max="6667" width="17.33203125" style="46" customWidth="1"/>
    <col min="6668" max="6669" width="4.6640625" style="46" customWidth="1"/>
    <col min="6670" max="6670" width="15.6640625" style="46" customWidth="1"/>
    <col min="6671" max="6672" width="4.6640625" style="46" customWidth="1"/>
    <col min="6673" max="6673" width="24.33203125" style="46" customWidth="1"/>
    <col min="6674" max="6674" width="4.6640625" style="46" customWidth="1"/>
    <col min="6675" max="6698" width="15.6640625" style="46" customWidth="1"/>
    <col min="6699" max="6867" width="9.109375" style="46"/>
    <col min="6868" max="6916" width="15.6640625" style="46" customWidth="1"/>
    <col min="6917" max="6917" width="9.109375" style="46"/>
    <col min="6918" max="6918" width="28.5546875" style="46" customWidth="1"/>
    <col min="6919" max="6919" width="9.109375" style="46"/>
    <col min="6920" max="6920" width="15.6640625" style="46" customWidth="1"/>
    <col min="6921" max="6922" width="4.6640625" style="46" customWidth="1"/>
    <col min="6923" max="6923" width="17.33203125" style="46" customWidth="1"/>
    <col min="6924" max="6925" width="4.6640625" style="46" customWidth="1"/>
    <col min="6926" max="6926" width="15.6640625" style="46" customWidth="1"/>
    <col min="6927" max="6928" width="4.6640625" style="46" customWidth="1"/>
    <col min="6929" max="6929" width="24.33203125" style="46" customWidth="1"/>
    <col min="6930" max="6930" width="4.6640625" style="46" customWidth="1"/>
    <col min="6931" max="6954" width="15.6640625" style="46" customWidth="1"/>
    <col min="6955" max="7123" width="9.109375" style="46"/>
    <col min="7124" max="7172" width="15.6640625" style="46" customWidth="1"/>
    <col min="7173" max="7173" width="9.109375" style="46"/>
    <col min="7174" max="7174" width="28.5546875" style="46" customWidth="1"/>
    <col min="7175" max="7175" width="9.109375" style="46"/>
    <col min="7176" max="7176" width="15.6640625" style="46" customWidth="1"/>
    <col min="7177" max="7178" width="4.6640625" style="46" customWidth="1"/>
    <col min="7179" max="7179" width="17.33203125" style="46" customWidth="1"/>
    <col min="7180" max="7181" width="4.6640625" style="46" customWidth="1"/>
    <col min="7182" max="7182" width="15.6640625" style="46" customWidth="1"/>
    <col min="7183" max="7184" width="4.6640625" style="46" customWidth="1"/>
    <col min="7185" max="7185" width="24.33203125" style="46" customWidth="1"/>
    <col min="7186" max="7186" width="4.6640625" style="46" customWidth="1"/>
    <col min="7187" max="7210" width="15.6640625" style="46" customWidth="1"/>
    <col min="7211" max="7379" width="9.109375" style="46"/>
    <col min="7380" max="7428" width="15.6640625" style="46" customWidth="1"/>
    <col min="7429" max="7429" width="9.109375" style="46"/>
    <col min="7430" max="7430" width="28.5546875" style="46" customWidth="1"/>
    <col min="7431" max="7431" width="9.109375" style="46"/>
    <col min="7432" max="7432" width="15.6640625" style="46" customWidth="1"/>
    <col min="7433" max="7434" width="4.6640625" style="46" customWidth="1"/>
    <col min="7435" max="7435" width="17.33203125" style="46" customWidth="1"/>
    <col min="7436" max="7437" width="4.6640625" style="46" customWidth="1"/>
    <col min="7438" max="7438" width="15.6640625" style="46" customWidth="1"/>
    <col min="7439" max="7440" width="4.6640625" style="46" customWidth="1"/>
    <col min="7441" max="7441" width="24.33203125" style="46" customWidth="1"/>
    <col min="7442" max="7442" width="4.6640625" style="46" customWidth="1"/>
    <col min="7443" max="7466" width="15.6640625" style="46" customWidth="1"/>
    <col min="7467" max="7635" width="9.109375" style="46"/>
    <col min="7636" max="7684" width="15.6640625" style="46" customWidth="1"/>
    <col min="7685" max="7685" width="9.109375" style="46"/>
    <col min="7686" max="7686" width="28.5546875" style="46" customWidth="1"/>
    <col min="7687" max="7687" width="9.109375" style="46"/>
    <col min="7688" max="7688" width="15.6640625" style="46" customWidth="1"/>
    <col min="7689" max="7690" width="4.6640625" style="46" customWidth="1"/>
    <col min="7691" max="7691" width="17.33203125" style="46" customWidth="1"/>
    <col min="7692" max="7693" width="4.6640625" style="46" customWidth="1"/>
    <col min="7694" max="7694" width="15.6640625" style="46" customWidth="1"/>
    <col min="7695" max="7696" width="4.6640625" style="46" customWidth="1"/>
    <col min="7697" max="7697" width="24.33203125" style="46" customWidth="1"/>
    <col min="7698" max="7698" width="4.6640625" style="46" customWidth="1"/>
    <col min="7699" max="7722" width="15.6640625" style="46" customWidth="1"/>
    <col min="7723" max="7891" width="9.109375" style="46"/>
    <col min="7892" max="7940" width="15.6640625" style="46" customWidth="1"/>
    <col min="7941" max="7941" width="9.109375" style="46"/>
    <col min="7942" max="7942" width="28.5546875" style="46" customWidth="1"/>
    <col min="7943" max="7943" width="9.109375" style="46"/>
    <col min="7944" max="7944" width="15.6640625" style="46" customWidth="1"/>
    <col min="7945" max="7946" width="4.6640625" style="46" customWidth="1"/>
    <col min="7947" max="7947" width="17.33203125" style="46" customWidth="1"/>
    <col min="7948" max="7949" width="4.6640625" style="46" customWidth="1"/>
    <col min="7950" max="7950" width="15.6640625" style="46" customWidth="1"/>
    <col min="7951" max="7952" width="4.6640625" style="46" customWidth="1"/>
    <col min="7953" max="7953" width="24.33203125" style="46" customWidth="1"/>
    <col min="7954" max="7954" width="4.6640625" style="46" customWidth="1"/>
    <col min="7955" max="7978" width="15.6640625" style="46" customWidth="1"/>
    <col min="7979" max="8147" width="9.109375" style="46"/>
    <col min="8148" max="8196" width="15.6640625" style="46" customWidth="1"/>
    <col min="8197" max="8197" width="9.109375" style="46"/>
    <col min="8198" max="8198" width="28.5546875" style="46" customWidth="1"/>
    <col min="8199" max="8199" width="9.109375" style="46"/>
    <col min="8200" max="8200" width="15.6640625" style="46" customWidth="1"/>
    <col min="8201" max="8202" width="4.6640625" style="46" customWidth="1"/>
    <col min="8203" max="8203" width="17.33203125" style="46" customWidth="1"/>
    <col min="8204" max="8205" width="4.6640625" style="46" customWidth="1"/>
    <col min="8206" max="8206" width="15.6640625" style="46" customWidth="1"/>
    <col min="8207" max="8208" width="4.6640625" style="46" customWidth="1"/>
    <col min="8209" max="8209" width="24.33203125" style="46" customWidth="1"/>
    <col min="8210" max="8210" width="4.6640625" style="46" customWidth="1"/>
    <col min="8211" max="8234" width="15.6640625" style="46" customWidth="1"/>
    <col min="8235" max="8403" width="9.109375" style="46"/>
    <col min="8404" max="8452" width="15.6640625" style="46" customWidth="1"/>
    <col min="8453" max="8453" width="9.109375" style="46"/>
    <col min="8454" max="8454" width="28.5546875" style="46" customWidth="1"/>
    <col min="8455" max="8455" width="9.109375" style="46"/>
    <col min="8456" max="8456" width="15.6640625" style="46" customWidth="1"/>
    <col min="8457" max="8458" width="4.6640625" style="46" customWidth="1"/>
    <col min="8459" max="8459" width="17.33203125" style="46" customWidth="1"/>
    <col min="8460" max="8461" width="4.6640625" style="46" customWidth="1"/>
    <col min="8462" max="8462" width="15.6640625" style="46" customWidth="1"/>
    <col min="8463" max="8464" width="4.6640625" style="46" customWidth="1"/>
    <col min="8465" max="8465" width="24.33203125" style="46" customWidth="1"/>
    <col min="8466" max="8466" width="4.6640625" style="46" customWidth="1"/>
    <col min="8467" max="8490" width="15.6640625" style="46" customWidth="1"/>
    <col min="8491" max="8659" width="9.109375" style="46"/>
    <col min="8660" max="8708" width="15.6640625" style="46" customWidth="1"/>
    <col min="8709" max="8709" width="9.109375" style="46"/>
    <col min="8710" max="8710" width="28.5546875" style="46" customWidth="1"/>
    <col min="8711" max="8711" width="9.109375" style="46"/>
    <col min="8712" max="8712" width="15.6640625" style="46" customWidth="1"/>
    <col min="8713" max="8714" width="4.6640625" style="46" customWidth="1"/>
    <col min="8715" max="8715" width="17.33203125" style="46" customWidth="1"/>
    <col min="8716" max="8717" width="4.6640625" style="46" customWidth="1"/>
    <col min="8718" max="8718" width="15.6640625" style="46" customWidth="1"/>
    <col min="8719" max="8720" width="4.6640625" style="46" customWidth="1"/>
    <col min="8721" max="8721" width="24.33203125" style="46" customWidth="1"/>
    <col min="8722" max="8722" width="4.6640625" style="46" customWidth="1"/>
    <col min="8723" max="8746" width="15.6640625" style="46" customWidth="1"/>
    <col min="8747" max="8915" width="9.109375" style="46"/>
    <col min="8916" max="8964" width="15.6640625" style="46" customWidth="1"/>
    <col min="8965" max="8965" width="9.109375" style="46"/>
    <col min="8966" max="8966" width="28.5546875" style="46" customWidth="1"/>
    <col min="8967" max="8967" width="9.109375" style="46"/>
    <col min="8968" max="8968" width="15.6640625" style="46" customWidth="1"/>
    <col min="8969" max="8970" width="4.6640625" style="46" customWidth="1"/>
    <col min="8971" max="8971" width="17.33203125" style="46" customWidth="1"/>
    <col min="8972" max="8973" width="4.6640625" style="46" customWidth="1"/>
    <col min="8974" max="8974" width="15.6640625" style="46" customWidth="1"/>
    <col min="8975" max="8976" width="4.6640625" style="46" customWidth="1"/>
    <col min="8977" max="8977" width="24.33203125" style="46" customWidth="1"/>
    <col min="8978" max="8978" width="4.6640625" style="46" customWidth="1"/>
    <col min="8979" max="9002" width="15.6640625" style="46" customWidth="1"/>
    <col min="9003" max="9171" width="9.109375" style="46"/>
    <col min="9172" max="9220" width="15.6640625" style="46" customWidth="1"/>
    <col min="9221" max="9221" width="9.109375" style="46"/>
    <col min="9222" max="9222" width="28.5546875" style="46" customWidth="1"/>
    <col min="9223" max="9223" width="9.109375" style="46"/>
    <col min="9224" max="9224" width="15.6640625" style="46" customWidth="1"/>
    <col min="9225" max="9226" width="4.6640625" style="46" customWidth="1"/>
    <col min="9227" max="9227" width="17.33203125" style="46" customWidth="1"/>
    <col min="9228" max="9229" width="4.6640625" style="46" customWidth="1"/>
    <col min="9230" max="9230" width="15.6640625" style="46" customWidth="1"/>
    <col min="9231" max="9232" width="4.6640625" style="46" customWidth="1"/>
    <col min="9233" max="9233" width="24.33203125" style="46" customWidth="1"/>
    <col min="9234" max="9234" width="4.6640625" style="46" customWidth="1"/>
    <col min="9235" max="9258" width="15.6640625" style="46" customWidth="1"/>
    <col min="9259" max="9427" width="9.109375" style="46"/>
    <col min="9428" max="9476" width="15.6640625" style="46" customWidth="1"/>
    <col min="9477" max="9477" width="9.109375" style="46"/>
    <col min="9478" max="9478" width="28.5546875" style="46" customWidth="1"/>
    <col min="9479" max="9479" width="9.109375" style="46"/>
    <col min="9480" max="9480" width="15.6640625" style="46" customWidth="1"/>
    <col min="9481" max="9482" width="4.6640625" style="46" customWidth="1"/>
    <col min="9483" max="9483" width="17.33203125" style="46" customWidth="1"/>
    <col min="9484" max="9485" width="4.6640625" style="46" customWidth="1"/>
    <col min="9486" max="9486" width="15.6640625" style="46" customWidth="1"/>
    <col min="9487" max="9488" width="4.6640625" style="46" customWidth="1"/>
    <col min="9489" max="9489" width="24.33203125" style="46" customWidth="1"/>
    <col min="9490" max="9490" width="4.6640625" style="46" customWidth="1"/>
    <col min="9491" max="9514" width="15.6640625" style="46" customWidth="1"/>
    <col min="9515" max="9683" width="9.109375" style="46"/>
    <col min="9684" max="9732" width="15.6640625" style="46" customWidth="1"/>
    <col min="9733" max="9733" width="9.109375" style="46"/>
    <col min="9734" max="9734" width="28.5546875" style="46" customWidth="1"/>
    <col min="9735" max="9735" width="9.109375" style="46"/>
    <col min="9736" max="9736" width="15.6640625" style="46" customWidth="1"/>
    <col min="9737" max="9738" width="4.6640625" style="46" customWidth="1"/>
    <col min="9739" max="9739" width="17.33203125" style="46" customWidth="1"/>
    <col min="9740" max="9741" width="4.6640625" style="46" customWidth="1"/>
    <col min="9742" max="9742" width="15.6640625" style="46" customWidth="1"/>
    <col min="9743" max="9744" width="4.6640625" style="46" customWidth="1"/>
    <col min="9745" max="9745" width="24.33203125" style="46" customWidth="1"/>
    <col min="9746" max="9746" width="4.6640625" style="46" customWidth="1"/>
    <col min="9747" max="9770" width="15.6640625" style="46" customWidth="1"/>
    <col min="9771" max="9939" width="9.109375" style="46"/>
    <col min="9940" max="9988" width="15.6640625" style="46" customWidth="1"/>
    <col min="9989" max="9989" width="9.109375" style="46"/>
    <col min="9990" max="9990" width="28.5546875" style="46" customWidth="1"/>
    <col min="9991" max="9991" width="9.109375" style="46"/>
    <col min="9992" max="9992" width="15.6640625" style="46" customWidth="1"/>
    <col min="9993" max="9994" width="4.6640625" style="46" customWidth="1"/>
    <col min="9995" max="9995" width="17.33203125" style="46" customWidth="1"/>
    <col min="9996" max="9997" width="4.6640625" style="46" customWidth="1"/>
    <col min="9998" max="9998" width="15.6640625" style="46" customWidth="1"/>
    <col min="9999" max="10000" width="4.6640625" style="46" customWidth="1"/>
    <col min="10001" max="10001" width="24.33203125" style="46" customWidth="1"/>
    <col min="10002" max="10002" width="4.6640625" style="46" customWidth="1"/>
    <col min="10003" max="10026" width="15.6640625" style="46" customWidth="1"/>
    <col min="10027" max="10195" width="9.109375" style="46"/>
    <col min="10196" max="10244" width="15.6640625" style="46" customWidth="1"/>
    <col min="10245" max="10245" width="9.109375" style="46"/>
    <col min="10246" max="10246" width="28.5546875" style="46" customWidth="1"/>
    <col min="10247" max="10247" width="9.109375" style="46"/>
    <col min="10248" max="10248" width="15.6640625" style="46" customWidth="1"/>
    <col min="10249" max="10250" width="4.6640625" style="46" customWidth="1"/>
    <col min="10251" max="10251" width="17.33203125" style="46" customWidth="1"/>
    <col min="10252" max="10253" width="4.6640625" style="46" customWidth="1"/>
    <col min="10254" max="10254" width="15.6640625" style="46" customWidth="1"/>
    <col min="10255" max="10256" width="4.6640625" style="46" customWidth="1"/>
    <col min="10257" max="10257" width="24.33203125" style="46" customWidth="1"/>
    <col min="10258" max="10258" width="4.6640625" style="46" customWidth="1"/>
    <col min="10259" max="10282" width="15.6640625" style="46" customWidth="1"/>
    <col min="10283" max="10451" width="9.109375" style="46"/>
    <col min="10452" max="10500" width="15.6640625" style="46" customWidth="1"/>
    <col min="10501" max="10501" width="9.109375" style="46"/>
    <col min="10502" max="10502" width="28.5546875" style="46" customWidth="1"/>
    <col min="10503" max="10503" width="9.109375" style="46"/>
    <col min="10504" max="10504" width="15.6640625" style="46" customWidth="1"/>
    <col min="10505" max="10506" width="4.6640625" style="46" customWidth="1"/>
    <col min="10507" max="10507" width="17.33203125" style="46" customWidth="1"/>
    <col min="10508" max="10509" width="4.6640625" style="46" customWidth="1"/>
    <col min="10510" max="10510" width="15.6640625" style="46" customWidth="1"/>
    <col min="10511" max="10512" width="4.6640625" style="46" customWidth="1"/>
    <col min="10513" max="10513" width="24.33203125" style="46" customWidth="1"/>
    <col min="10514" max="10514" width="4.6640625" style="46" customWidth="1"/>
    <col min="10515" max="10538" width="15.6640625" style="46" customWidth="1"/>
    <col min="10539" max="10707" width="9.109375" style="46"/>
    <col min="10708" max="10756" width="15.6640625" style="46" customWidth="1"/>
    <col min="10757" max="10757" width="9.109375" style="46"/>
    <col min="10758" max="10758" width="28.5546875" style="46" customWidth="1"/>
    <col min="10759" max="10759" width="9.109375" style="46"/>
    <col min="10760" max="10760" width="15.6640625" style="46" customWidth="1"/>
    <col min="10761" max="10762" width="4.6640625" style="46" customWidth="1"/>
    <col min="10763" max="10763" width="17.33203125" style="46" customWidth="1"/>
    <col min="10764" max="10765" width="4.6640625" style="46" customWidth="1"/>
    <col min="10766" max="10766" width="15.6640625" style="46" customWidth="1"/>
    <col min="10767" max="10768" width="4.6640625" style="46" customWidth="1"/>
    <col min="10769" max="10769" width="24.33203125" style="46" customWidth="1"/>
    <col min="10770" max="10770" width="4.6640625" style="46" customWidth="1"/>
    <col min="10771" max="10794" width="15.6640625" style="46" customWidth="1"/>
    <col min="10795" max="10963" width="9.109375" style="46"/>
    <col min="10964" max="11012" width="15.6640625" style="46" customWidth="1"/>
    <col min="11013" max="11013" width="9.109375" style="46"/>
    <col min="11014" max="11014" width="28.5546875" style="46" customWidth="1"/>
    <col min="11015" max="11015" width="9.109375" style="46"/>
    <col min="11016" max="11016" width="15.6640625" style="46" customWidth="1"/>
    <col min="11017" max="11018" width="4.6640625" style="46" customWidth="1"/>
    <col min="11019" max="11019" width="17.33203125" style="46" customWidth="1"/>
    <col min="11020" max="11021" width="4.6640625" style="46" customWidth="1"/>
    <col min="11022" max="11022" width="15.6640625" style="46" customWidth="1"/>
    <col min="11023" max="11024" width="4.6640625" style="46" customWidth="1"/>
    <col min="11025" max="11025" width="24.33203125" style="46" customWidth="1"/>
    <col min="11026" max="11026" width="4.6640625" style="46" customWidth="1"/>
    <col min="11027" max="11050" width="15.6640625" style="46" customWidth="1"/>
    <col min="11051" max="11219" width="9.109375" style="46"/>
    <col min="11220" max="11268" width="15.6640625" style="46" customWidth="1"/>
    <col min="11269" max="11269" width="9.109375" style="46"/>
    <col min="11270" max="11270" width="28.5546875" style="46" customWidth="1"/>
    <col min="11271" max="11271" width="9.109375" style="46"/>
    <col min="11272" max="11272" width="15.6640625" style="46" customWidth="1"/>
    <col min="11273" max="11274" width="4.6640625" style="46" customWidth="1"/>
    <col min="11275" max="11275" width="17.33203125" style="46" customWidth="1"/>
    <col min="11276" max="11277" width="4.6640625" style="46" customWidth="1"/>
    <col min="11278" max="11278" width="15.6640625" style="46" customWidth="1"/>
    <col min="11279" max="11280" width="4.6640625" style="46" customWidth="1"/>
    <col min="11281" max="11281" width="24.33203125" style="46" customWidth="1"/>
    <col min="11282" max="11282" width="4.6640625" style="46" customWidth="1"/>
    <col min="11283" max="11306" width="15.6640625" style="46" customWidth="1"/>
    <col min="11307" max="11475" width="9.109375" style="46"/>
    <col min="11476" max="11524" width="15.6640625" style="46" customWidth="1"/>
    <col min="11525" max="11525" width="9.109375" style="46"/>
    <col min="11526" max="11526" width="28.5546875" style="46" customWidth="1"/>
    <col min="11527" max="11527" width="9.109375" style="46"/>
    <col min="11528" max="11528" width="15.6640625" style="46" customWidth="1"/>
    <col min="11529" max="11530" width="4.6640625" style="46" customWidth="1"/>
    <col min="11531" max="11531" width="17.33203125" style="46" customWidth="1"/>
    <col min="11532" max="11533" width="4.6640625" style="46" customWidth="1"/>
    <col min="11534" max="11534" width="15.6640625" style="46" customWidth="1"/>
    <col min="11535" max="11536" width="4.6640625" style="46" customWidth="1"/>
    <col min="11537" max="11537" width="24.33203125" style="46" customWidth="1"/>
    <col min="11538" max="11538" width="4.6640625" style="46" customWidth="1"/>
    <col min="11539" max="11562" width="15.6640625" style="46" customWidth="1"/>
    <col min="11563" max="11731" width="9.109375" style="46"/>
    <col min="11732" max="11780" width="15.6640625" style="46" customWidth="1"/>
    <col min="11781" max="11781" width="9.109375" style="46"/>
    <col min="11782" max="11782" width="28.5546875" style="46" customWidth="1"/>
    <col min="11783" max="11783" width="9.109375" style="46"/>
    <col min="11784" max="11784" width="15.6640625" style="46" customWidth="1"/>
    <col min="11785" max="11786" width="4.6640625" style="46" customWidth="1"/>
    <col min="11787" max="11787" width="17.33203125" style="46" customWidth="1"/>
    <col min="11788" max="11789" width="4.6640625" style="46" customWidth="1"/>
    <col min="11790" max="11790" width="15.6640625" style="46" customWidth="1"/>
    <col min="11791" max="11792" width="4.6640625" style="46" customWidth="1"/>
    <col min="11793" max="11793" width="24.33203125" style="46" customWidth="1"/>
    <col min="11794" max="11794" width="4.6640625" style="46" customWidth="1"/>
    <col min="11795" max="11818" width="15.6640625" style="46" customWidth="1"/>
    <col min="11819" max="11987" width="9.109375" style="46"/>
    <col min="11988" max="12036" width="15.6640625" style="46" customWidth="1"/>
    <col min="12037" max="12037" width="9.109375" style="46"/>
    <col min="12038" max="12038" width="28.5546875" style="46" customWidth="1"/>
    <col min="12039" max="12039" width="9.109375" style="46"/>
    <col min="12040" max="12040" width="15.6640625" style="46" customWidth="1"/>
    <col min="12041" max="12042" width="4.6640625" style="46" customWidth="1"/>
    <col min="12043" max="12043" width="17.33203125" style="46" customWidth="1"/>
    <col min="12044" max="12045" width="4.6640625" style="46" customWidth="1"/>
    <col min="12046" max="12046" width="15.6640625" style="46" customWidth="1"/>
    <col min="12047" max="12048" width="4.6640625" style="46" customWidth="1"/>
    <col min="12049" max="12049" width="24.33203125" style="46" customWidth="1"/>
    <col min="12050" max="12050" width="4.6640625" style="46" customWidth="1"/>
    <col min="12051" max="12074" width="15.6640625" style="46" customWidth="1"/>
    <col min="12075" max="12243" width="9.109375" style="46"/>
    <col min="12244" max="12292" width="15.6640625" style="46" customWidth="1"/>
    <col min="12293" max="12293" width="9.109375" style="46"/>
    <col min="12294" max="12294" width="28.5546875" style="46" customWidth="1"/>
    <col min="12295" max="12295" width="9.109375" style="46"/>
    <col min="12296" max="12296" width="15.6640625" style="46" customWidth="1"/>
    <col min="12297" max="12298" width="4.6640625" style="46" customWidth="1"/>
    <col min="12299" max="12299" width="17.33203125" style="46" customWidth="1"/>
    <col min="12300" max="12301" width="4.6640625" style="46" customWidth="1"/>
    <col min="12302" max="12302" width="15.6640625" style="46" customWidth="1"/>
    <col min="12303" max="12304" width="4.6640625" style="46" customWidth="1"/>
    <col min="12305" max="12305" width="24.33203125" style="46" customWidth="1"/>
    <col min="12306" max="12306" width="4.6640625" style="46" customWidth="1"/>
    <col min="12307" max="12330" width="15.6640625" style="46" customWidth="1"/>
    <col min="12331" max="12499" width="9.109375" style="46"/>
    <col min="12500" max="12548" width="15.6640625" style="46" customWidth="1"/>
    <col min="12549" max="12549" width="9.109375" style="46"/>
    <col min="12550" max="12550" width="28.5546875" style="46" customWidth="1"/>
    <col min="12551" max="12551" width="9.109375" style="46"/>
    <col min="12552" max="12552" width="15.6640625" style="46" customWidth="1"/>
    <col min="12553" max="12554" width="4.6640625" style="46" customWidth="1"/>
    <col min="12555" max="12555" width="17.33203125" style="46" customWidth="1"/>
    <col min="12556" max="12557" width="4.6640625" style="46" customWidth="1"/>
    <col min="12558" max="12558" width="15.6640625" style="46" customWidth="1"/>
    <col min="12559" max="12560" width="4.6640625" style="46" customWidth="1"/>
    <col min="12561" max="12561" width="24.33203125" style="46" customWidth="1"/>
    <col min="12562" max="12562" width="4.6640625" style="46" customWidth="1"/>
    <col min="12563" max="12586" width="15.6640625" style="46" customWidth="1"/>
    <col min="12587" max="12755" width="9.109375" style="46"/>
    <col min="12756" max="12804" width="15.6640625" style="46" customWidth="1"/>
    <col min="12805" max="12805" width="9.109375" style="46"/>
    <col min="12806" max="12806" width="28.5546875" style="46" customWidth="1"/>
    <col min="12807" max="12807" width="9.109375" style="46"/>
    <col min="12808" max="12808" width="15.6640625" style="46" customWidth="1"/>
    <col min="12809" max="12810" width="4.6640625" style="46" customWidth="1"/>
    <col min="12811" max="12811" width="17.33203125" style="46" customWidth="1"/>
    <col min="12812" max="12813" width="4.6640625" style="46" customWidth="1"/>
    <col min="12814" max="12814" width="15.6640625" style="46" customWidth="1"/>
    <col min="12815" max="12816" width="4.6640625" style="46" customWidth="1"/>
    <col min="12817" max="12817" width="24.33203125" style="46" customWidth="1"/>
    <col min="12818" max="12818" width="4.6640625" style="46" customWidth="1"/>
    <col min="12819" max="12842" width="15.6640625" style="46" customWidth="1"/>
    <col min="12843" max="13011" width="9.109375" style="46"/>
    <col min="13012" max="13060" width="15.6640625" style="46" customWidth="1"/>
    <col min="13061" max="13061" width="9.109375" style="46"/>
    <col min="13062" max="13062" width="28.5546875" style="46" customWidth="1"/>
    <col min="13063" max="13063" width="9.109375" style="46"/>
    <col min="13064" max="13064" width="15.6640625" style="46" customWidth="1"/>
    <col min="13065" max="13066" width="4.6640625" style="46" customWidth="1"/>
    <col min="13067" max="13067" width="17.33203125" style="46" customWidth="1"/>
    <col min="13068" max="13069" width="4.6640625" style="46" customWidth="1"/>
    <col min="13070" max="13070" width="15.6640625" style="46" customWidth="1"/>
    <col min="13071" max="13072" width="4.6640625" style="46" customWidth="1"/>
    <col min="13073" max="13073" width="24.33203125" style="46" customWidth="1"/>
    <col min="13074" max="13074" width="4.6640625" style="46" customWidth="1"/>
    <col min="13075" max="13098" width="15.6640625" style="46" customWidth="1"/>
    <col min="13099" max="13267" width="9.109375" style="46"/>
    <col min="13268" max="13316" width="15.6640625" style="46" customWidth="1"/>
    <col min="13317" max="13317" width="9.109375" style="46"/>
    <col min="13318" max="13318" width="28.5546875" style="46" customWidth="1"/>
    <col min="13319" max="13319" width="9.109375" style="46"/>
    <col min="13320" max="13320" width="15.6640625" style="46" customWidth="1"/>
    <col min="13321" max="13322" width="4.6640625" style="46" customWidth="1"/>
    <col min="13323" max="13323" width="17.33203125" style="46" customWidth="1"/>
    <col min="13324" max="13325" width="4.6640625" style="46" customWidth="1"/>
    <col min="13326" max="13326" width="15.6640625" style="46" customWidth="1"/>
    <col min="13327" max="13328" width="4.6640625" style="46" customWidth="1"/>
    <col min="13329" max="13329" width="24.33203125" style="46" customWidth="1"/>
    <col min="13330" max="13330" width="4.6640625" style="46" customWidth="1"/>
    <col min="13331" max="13354" width="15.6640625" style="46" customWidth="1"/>
    <col min="13355" max="13523" width="9.109375" style="46"/>
    <col min="13524" max="13572" width="15.6640625" style="46" customWidth="1"/>
    <col min="13573" max="13573" width="9.109375" style="46"/>
    <col min="13574" max="13574" width="28.5546875" style="46" customWidth="1"/>
    <col min="13575" max="13575" width="9.109375" style="46"/>
    <col min="13576" max="13576" width="15.6640625" style="46" customWidth="1"/>
    <col min="13577" max="13578" width="4.6640625" style="46" customWidth="1"/>
    <col min="13579" max="13579" width="17.33203125" style="46" customWidth="1"/>
    <col min="13580" max="13581" width="4.6640625" style="46" customWidth="1"/>
    <col min="13582" max="13582" width="15.6640625" style="46" customWidth="1"/>
    <col min="13583" max="13584" width="4.6640625" style="46" customWidth="1"/>
    <col min="13585" max="13585" width="24.33203125" style="46" customWidth="1"/>
    <col min="13586" max="13586" width="4.6640625" style="46" customWidth="1"/>
    <col min="13587" max="13610" width="15.6640625" style="46" customWidth="1"/>
    <col min="13611" max="13779" width="9.109375" style="46"/>
    <col min="13780" max="13828" width="15.6640625" style="46" customWidth="1"/>
    <col min="13829" max="13829" width="9.109375" style="46"/>
    <col min="13830" max="13830" width="28.5546875" style="46" customWidth="1"/>
    <col min="13831" max="13831" width="9.109375" style="46"/>
    <col min="13832" max="13832" width="15.6640625" style="46" customWidth="1"/>
    <col min="13833" max="13834" width="4.6640625" style="46" customWidth="1"/>
    <col min="13835" max="13835" width="17.33203125" style="46" customWidth="1"/>
    <col min="13836" max="13837" width="4.6640625" style="46" customWidth="1"/>
    <col min="13838" max="13838" width="15.6640625" style="46" customWidth="1"/>
    <col min="13839" max="13840" width="4.6640625" style="46" customWidth="1"/>
    <col min="13841" max="13841" width="24.33203125" style="46" customWidth="1"/>
    <col min="13842" max="13842" width="4.6640625" style="46" customWidth="1"/>
    <col min="13843" max="13866" width="15.6640625" style="46" customWidth="1"/>
    <col min="13867" max="14035" width="9.109375" style="46"/>
    <col min="14036" max="14084" width="15.6640625" style="46" customWidth="1"/>
    <col min="14085" max="14085" width="9.109375" style="46"/>
    <col min="14086" max="14086" width="28.5546875" style="46" customWidth="1"/>
    <col min="14087" max="14087" width="9.109375" style="46"/>
    <col min="14088" max="14088" width="15.6640625" style="46" customWidth="1"/>
    <col min="14089" max="14090" width="4.6640625" style="46" customWidth="1"/>
    <col min="14091" max="14091" width="17.33203125" style="46" customWidth="1"/>
    <col min="14092" max="14093" width="4.6640625" style="46" customWidth="1"/>
    <col min="14094" max="14094" width="15.6640625" style="46" customWidth="1"/>
    <col min="14095" max="14096" width="4.6640625" style="46" customWidth="1"/>
    <col min="14097" max="14097" width="24.33203125" style="46" customWidth="1"/>
    <col min="14098" max="14098" width="4.6640625" style="46" customWidth="1"/>
    <col min="14099" max="14122" width="15.6640625" style="46" customWidth="1"/>
    <col min="14123" max="14291" width="9.109375" style="46"/>
    <col min="14292" max="14340" width="15.6640625" style="46" customWidth="1"/>
    <col min="14341" max="14341" width="9.109375" style="46"/>
    <col min="14342" max="14342" width="28.5546875" style="46" customWidth="1"/>
    <col min="14343" max="14343" width="9.109375" style="46"/>
    <col min="14344" max="14344" width="15.6640625" style="46" customWidth="1"/>
    <col min="14345" max="14346" width="4.6640625" style="46" customWidth="1"/>
    <col min="14347" max="14347" width="17.33203125" style="46" customWidth="1"/>
    <col min="14348" max="14349" width="4.6640625" style="46" customWidth="1"/>
    <col min="14350" max="14350" width="15.6640625" style="46" customWidth="1"/>
    <col min="14351" max="14352" width="4.6640625" style="46" customWidth="1"/>
    <col min="14353" max="14353" width="24.33203125" style="46" customWidth="1"/>
    <col min="14354" max="14354" width="4.6640625" style="46" customWidth="1"/>
    <col min="14355" max="14378" width="15.6640625" style="46" customWidth="1"/>
    <col min="14379" max="14547" width="9.109375" style="46"/>
    <col min="14548" max="14596" width="15.6640625" style="46" customWidth="1"/>
    <col min="14597" max="14597" width="9.109375" style="46"/>
    <col min="14598" max="14598" width="28.5546875" style="46" customWidth="1"/>
    <col min="14599" max="14599" width="9.109375" style="46"/>
    <col min="14600" max="14600" width="15.6640625" style="46" customWidth="1"/>
    <col min="14601" max="14602" width="4.6640625" style="46" customWidth="1"/>
    <col min="14603" max="14603" width="17.33203125" style="46" customWidth="1"/>
    <col min="14604" max="14605" width="4.6640625" style="46" customWidth="1"/>
    <col min="14606" max="14606" width="15.6640625" style="46" customWidth="1"/>
    <col min="14607" max="14608" width="4.6640625" style="46" customWidth="1"/>
    <col min="14609" max="14609" width="24.33203125" style="46" customWidth="1"/>
    <col min="14610" max="14610" width="4.6640625" style="46" customWidth="1"/>
    <col min="14611" max="14634" width="15.6640625" style="46" customWidth="1"/>
    <col min="14635" max="14803" width="9.109375" style="46"/>
    <col min="14804" max="14852" width="15.6640625" style="46" customWidth="1"/>
    <col min="14853" max="14853" width="9.109375" style="46"/>
    <col min="14854" max="14854" width="28.5546875" style="46" customWidth="1"/>
    <col min="14855" max="14855" width="9.109375" style="46"/>
    <col min="14856" max="14856" width="15.6640625" style="46" customWidth="1"/>
    <col min="14857" max="14858" width="4.6640625" style="46" customWidth="1"/>
    <col min="14859" max="14859" width="17.33203125" style="46" customWidth="1"/>
    <col min="14860" max="14861" width="4.6640625" style="46" customWidth="1"/>
    <col min="14862" max="14862" width="15.6640625" style="46" customWidth="1"/>
    <col min="14863" max="14864" width="4.6640625" style="46" customWidth="1"/>
    <col min="14865" max="14865" width="24.33203125" style="46" customWidth="1"/>
    <col min="14866" max="14866" width="4.6640625" style="46" customWidth="1"/>
    <col min="14867" max="14890" width="15.6640625" style="46" customWidth="1"/>
    <col min="14891" max="15059" width="9.109375" style="46"/>
    <col min="15060" max="15108" width="15.6640625" style="46" customWidth="1"/>
    <col min="15109" max="15109" width="9.109375" style="46"/>
    <col min="15110" max="15110" width="28.5546875" style="46" customWidth="1"/>
    <col min="15111" max="15111" width="9.109375" style="46"/>
    <col min="15112" max="15112" width="15.6640625" style="46" customWidth="1"/>
    <col min="15113" max="15114" width="4.6640625" style="46" customWidth="1"/>
    <col min="15115" max="15115" width="17.33203125" style="46" customWidth="1"/>
    <col min="15116" max="15117" width="4.6640625" style="46" customWidth="1"/>
    <col min="15118" max="15118" width="15.6640625" style="46" customWidth="1"/>
    <col min="15119" max="15120" width="4.6640625" style="46" customWidth="1"/>
    <col min="15121" max="15121" width="24.33203125" style="46" customWidth="1"/>
    <col min="15122" max="15122" width="4.6640625" style="46" customWidth="1"/>
    <col min="15123" max="15146" width="15.6640625" style="46" customWidth="1"/>
    <col min="15147" max="15315" width="9.109375" style="46"/>
    <col min="15316" max="15364" width="15.6640625" style="46" customWidth="1"/>
    <col min="15365" max="15365" width="9.109375" style="46"/>
    <col min="15366" max="15366" width="28.5546875" style="46" customWidth="1"/>
    <col min="15367" max="15367" width="9.109375" style="46"/>
    <col min="15368" max="15368" width="15.6640625" style="46" customWidth="1"/>
    <col min="15369" max="15370" width="4.6640625" style="46" customWidth="1"/>
    <col min="15371" max="15371" width="17.33203125" style="46" customWidth="1"/>
    <col min="15372" max="15373" width="4.6640625" style="46" customWidth="1"/>
    <col min="15374" max="15374" width="15.6640625" style="46" customWidth="1"/>
    <col min="15375" max="15376" width="4.6640625" style="46" customWidth="1"/>
    <col min="15377" max="15377" width="24.33203125" style="46" customWidth="1"/>
    <col min="15378" max="15378" width="4.6640625" style="46" customWidth="1"/>
    <col min="15379" max="15402" width="15.6640625" style="46" customWidth="1"/>
    <col min="15403" max="15571" width="9.109375" style="46"/>
    <col min="15572" max="15620" width="15.6640625" style="46" customWidth="1"/>
    <col min="15621" max="15621" width="9.109375" style="46"/>
    <col min="15622" max="15622" width="28.5546875" style="46" customWidth="1"/>
    <col min="15623" max="15623" width="9.109375" style="46"/>
    <col min="15624" max="15624" width="15.6640625" style="46" customWidth="1"/>
    <col min="15625" max="15626" width="4.6640625" style="46" customWidth="1"/>
    <col min="15627" max="15627" width="17.33203125" style="46" customWidth="1"/>
    <col min="15628" max="15629" width="4.6640625" style="46" customWidth="1"/>
    <col min="15630" max="15630" width="15.6640625" style="46" customWidth="1"/>
    <col min="15631" max="15632" width="4.6640625" style="46" customWidth="1"/>
    <col min="15633" max="15633" width="24.33203125" style="46" customWidth="1"/>
    <col min="15634" max="15634" width="4.6640625" style="46" customWidth="1"/>
    <col min="15635" max="15658" width="15.6640625" style="46" customWidth="1"/>
    <col min="15659" max="15827" width="9.109375" style="46"/>
    <col min="15828" max="15876" width="15.6640625" style="46" customWidth="1"/>
    <col min="15877" max="15877" width="9.109375" style="46"/>
    <col min="15878" max="15878" width="28.5546875" style="46" customWidth="1"/>
    <col min="15879" max="15879" width="9.109375" style="46"/>
    <col min="15880" max="15880" width="15.6640625" style="46" customWidth="1"/>
    <col min="15881" max="15882" width="4.6640625" style="46" customWidth="1"/>
    <col min="15883" max="15883" width="17.33203125" style="46" customWidth="1"/>
    <col min="15884" max="15885" width="4.6640625" style="46" customWidth="1"/>
    <col min="15886" max="15886" width="15.6640625" style="46" customWidth="1"/>
    <col min="15887" max="15888" width="4.6640625" style="46" customWidth="1"/>
    <col min="15889" max="15889" width="24.33203125" style="46" customWidth="1"/>
    <col min="15890" max="15890" width="4.6640625" style="46" customWidth="1"/>
    <col min="15891" max="15914" width="15.6640625" style="46" customWidth="1"/>
    <col min="15915" max="16083" width="9.109375" style="46"/>
    <col min="16084" max="16132" width="15.6640625" style="46" customWidth="1"/>
    <col min="16133" max="16133" width="9.109375" style="46"/>
    <col min="16134" max="16134" width="28.5546875" style="46" customWidth="1"/>
    <col min="16135" max="16135" width="9.109375" style="46"/>
    <col min="16136" max="16136" width="15.6640625" style="46" customWidth="1"/>
    <col min="16137" max="16138" width="4.6640625" style="46" customWidth="1"/>
    <col min="16139" max="16139" width="17.33203125" style="46" customWidth="1"/>
    <col min="16140" max="16141" width="4.6640625" style="46" customWidth="1"/>
    <col min="16142" max="16142" width="15.6640625" style="46" customWidth="1"/>
    <col min="16143" max="16144" width="4.6640625" style="46" customWidth="1"/>
    <col min="16145" max="16145" width="24.33203125" style="46" customWidth="1"/>
    <col min="16146" max="16146" width="4.6640625" style="46" customWidth="1"/>
    <col min="16147" max="16170" width="15.6640625" style="46" customWidth="1"/>
    <col min="16171" max="16339" width="9.109375" style="46"/>
    <col min="16340" max="16384" width="15.6640625" style="46" customWidth="1"/>
  </cols>
  <sheetData>
    <row r="2" spans="2:211" ht="12" customHeight="1">
      <c r="K2" s="175">
        <f>VLOOKUP($B$5,$G$4:$H$26,2,0)</f>
        <v>8</v>
      </c>
      <c r="Q2" s="46">
        <f>VLOOKUP($B$8,$N$4:$O$177,2,0)</f>
        <v>44</v>
      </c>
    </row>
    <row r="3" spans="2:211" ht="12" customHeight="1">
      <c r="T3" s="178">
        <v>1</v>
      </c>
      <c r="U3" s="179">
        <f>T3+1</f>
        <v>2</v>
      </c>
      <c r="V3" s="178">
        <f t="shared" ref="V3:AN3" si="0">U3+1</f>
        <v>3</v>
      </c>
      <c r="W3" s="178">
        <f t="shared" si="0"/>
        <v>4</v>
      </c>
      <c r="X3" s="178">
        <f t="shared" si="0"/>
        <v>5</v>
      </c>
      <c r="Y3" s="178">
        <f>X3+1</f>
        <v>6</v>
      </c>
      <c r="Z3" s="178">
        <f t="shared" si="0"/>
        <v>7</v>
      </c>
      <c r="AA3" s="178">
        <f t="shared" si="0"/>
        <v>8</v>
      </c>
      <c r="AB3" s="178">
        <f t="shared" si="0"/>
        <v>9</v>
      </c>
      <c r="AC3" s="178">
        <f t="shared" si="0"/>
        <v>10</v>
      </c>
      <c r="AD3" s="178">
        <f t="shared" si="0"/>
        <v>11</v>
      </c>
      <c r="AE3" s="178">
        <f t="shared" si="0"/>
        <v>12</v>
      </c>
      <c r="AF3" s="178">
        <f t="shared" si="0"/>
        <v>13</v>
      </c>
      <c r="AG3" s="178">
        <f t="shared" si="0"/>
        <v>14</v>
      </c>
      <c r="AH3" s="178">
        <f t="shared" si="0"/>
        <v>15</v>
      </c>
      <c r="AI3" s="178">
        <f t="shared" si="0"/>
        <v>16</v>
      </c>
      <c r="AJ3" s="178">
        <f t="shared" si="0"/>
        <v>17</v>
      </c>
      <c r="AK3" s="178">
        <f t="shared" si="0"/>
        <v>18</v>
      </c>
      <c r="AL3" s="178">
        <f t="shared" si="0"/>
        <v>19</v>
      </c>
      <c r="AM3" s="178">
        <f t="shared" si="0"/>
        <v>20</v>
      </c>
      <c r="AN3" s="178">
        <f t="shared" si="0"/>
        <v>21</v>
      </c>
      <c r="AQ3" s="180">
        <v>1</v>
      </c>
      <c r="AR3" s="180">
        <f>AQ3+1</f>
        <v>2</v>
      </c>
      <c r="AS3" s="180">
        <f t="shared" ref="AS3:DD3" si="1">AR3+1</f>
        <v>3</v>
      </c>
      <c r="AT3" s="180">
        <f t="shared" si="1"/>
        <v>4</v>
      </c>
      <c r="AU3" s="180">
        <f t="shared" si="1"/>
        <v>5</v>
      </c>
      <c r="AV3" s="180">
        <f t="shared" si="1"/>
        <v>6</v>
      </c>
      <c r="AW3" s="180">
        <f t="shared" si="1"/>
        <v>7</v>
      </c>
      <c r="AX3" s="180">
        <f t="shared" si="1"/>
        <v>8</v>
      </c>
      <c r="AY3" s="180">
        <f t="shared" si="1"/>
        <v>9</v>
      </c>
      <c r="AZ3" s="180">
        <f t="shared" si="1"/>
        <v>10</v>
      </c>
      <c r="BA3" s="180">
        <f t="shared" si="1"/>
        <v>11</v>
      </c>
      <c r="BB3" s="180">
        <f t="shared" si="1"/>
        <v>12</v>
      </c>
      <c r="BC3" s="180">
        <f t="shared" si="1"/>
        <v>13</v>
      </c>
      <c r="BD3" s="180">
        <f t="shared" si="1"/>
        <v>14</v>
      </c>
      <c r="BE3" s="180">
        <f t="shared" si="1"/>
        <v>15</v>
      </c>
      <c r="BF3" s="180">
        <f t="shared" si="1"/>
        <v>16</v>
      </c>
      <c r="BG3" s="180">
        <f t="shared" si="1"/>
        <v>17</v>
      </c>
      <c r="BH3" s="180">
        <f t="shared" si="1"/>
        <v>18</v>
      </c>
      <c r="BI3" s="180">
        <f t="shared" si="1"/>
        <v>19</v>
      </c>
      <c r="BJ3" s="180">
        <f t="shared" si="1"/>
        <v>20</v>
      </c>
      <c r="BK3" s="180">
        <f t="shared" si="1"/>
        <v>21</v>
      </c>
      <c r="BL3" s="180">
        <f t="shared" si="1"/>
        <v>22</v>
      </c>
      <c r="BM3" s="180">
        <f t="shared" si="1"/>
        <v>23</v>
      </c>
      <c r="BN3" s="180">
        <f t="shared" si="1"/>
        <v>24</v>
      </c>
      <c r="BO3" s="180">
        <f t="shared" si="1"/>
        <v>25</v>
      </c>
      <c r="BP3" s="180">
        <f t="shared" si="1"/>
        <v>26</v>
      </c>
      <c r="BQ3" s="180">
        <f t="shared" si="1"/>
        <v>27</v>
      </c>
      <c r="BR3" s="180">
        <f t="shared" si="1"/>
        <v>28</v>
      </c>
      <c r="BS3" s="180">
        <f t="shared" si="1"/>
        <v>29</v>
      </c>
      <c r="BT3" s="180">
        <f t="shared" si="1"/>
        <v>30</v>
      </c>
      <c r="BU3" s="180">
        <f t="shared" si="1"/>
        <v>31</v>
      </c>
      <c r="BV3" s="180">
        <f t="shared" si="1"/>
        <v>32</v>
      </c>
      <c r="BW3" s="180">
        <f t="shared" si="1"/>
        <v>33</v>
      </c>
      <c r="BX3" s="180">
        <f t="shared" si="1"/>
        <v>34</v>
      </c>
      <c r="BY3" s="180">
        <f t="shared" si="1"/>
        <v>35</v>
      </c>
      <c r="BZ3" s="180">
        <f t="shared" si="1"/>
        <v>36</v>
      </c>
      <c r="CA3" s="180">
        <f t="shared" si="1"/>
        <v>37</v>
      </c>
      <c r="CB3" s="180">
        <f t="shared" si="1"/>
        <v>38</v>
      </c>
      <c r="CC3" s="180">
        <f t="shared" si="1"/>
        <v>39</v>
      </c>
      <c r="CD3" s="180">
        <f t="shared" si="1"/>
        <v>40</v>
      </c>
      <c r="CE3" s="180">
        <f t="shared" si="1"/>
        <v>41</v>
      </c>
      <c r="CF3" s="180">
        <f t="shared" si="1"/>
        <v>42</v>
      </c>
      <c r="CG3" s="180">
        <f t="shared" si="1"/>
        <v>43</v>
      </c>
      <c r="CH3" s="180">
        <f t="shared" si="1"/>
        <v>44</v>
      </c>
      <c r="CI3" s="180">
        <f t="shared" si="1"/>
        <v>45</v>
      </c>
      <c r="CJ3" s="180">
        <f t="shared" si="1"/>
        <v>46</v>
      </c>
      <c r="CK3" s="180">
        <f t="shared" si="1"/>
        <v>47</v>
      </c>
      <c r="CL3" s="180">
        <f t="shared" si="1"/>
        <v>48</v>
      </c>
      <c r="CM3" s="180">
        <f t="shared" si="1"/>
        <v>49</v>
      </c>
      <c r="CN3" s="180">
        <f t="shared" si="1"/>
        <v>50</v>
      </c>
      <c r="CO3" s="180">
        <f t="shared" si="1"/>
        <v>51</v>
      </c>
      <c r="CP3" s="180">
        <f t="shared" si="1"/>
        <v>52</v>
      </c>
      <c r="CQ3" s="180">
        <f t="shared" si="1"/>
        <v>53</v>
      </c>
      <c r="CR3" s="180">
        <f t="shared" si="1"/>
        <v>54</v>
      </c>
      <c r="CS3" s="180">
        <f t="shared" si="1"/>
        <v>55</v>
      </c>
      <c r="CT3" s="180">
        <f t="shared" si="1"/>
        <v>56</v>
      </c>
      <c r="CU3" s="180">
        <f t="shared" si="1"/>
        <v>57</v>
      </c>
      <c r="CV3" s="180">
        <f t="shared" si="1"/>
        <v>58</v>
      </c>
      <c r="CW3" s="180">
        <f t="shared" si="1"/>
        <v>59</v>
      </c>
      <c r="CX3" s="180">
        <f t="shared" si="1"/>
        <v>60</v>
      </c>
      <c r="CY3" s="180">
        <f t="shared" si="1"/>
        <v>61</v>
      </c>
      <c r="CZ3" s="180">
        <f t="shared" si="1"/>
        <v>62</v>
      </c>
      <c r="DA3" s="180">
        <f t="shared" si="1"/>
        <v>63</v>
      </c>
      <c r="DB3" s="180">
        <f t="shared" si="1"/>
        <v>64</v>
      </c>
      <c r="DC3" s="180">
        <f t="shared" si="1"/>
        <v>65</v>
      </c>
      <c r="DD3" s="180">
        <f t="shared" si="1"/>
        <v>66</v>
      </c>
      <c r="DE3" s="180">
        <f t="shared" ref="DE3:FP3" si="2">DD3+1</f>
        <v>67</v>
      </c>
      <c r="DF3" s="180">
        <f t="shared" si="2"/>
        <v>68</v>
      </c>
      <c r="DG3" s="180">
        <f t="shared" si="2"/>
        <v>69</v>
      </c>
      <c r="DH3" s="180">
        <f t="shared" si="2"/>
        <v>70</v>
      </c>
      <c r="DI3" s="180">
        <f t="shared" si="2"/>
        <v>71</v>
      </c>
      <c r="DJ3" s="180">
        <f t="shared" si="2"/>
        <v>72</v>
      </c>
      <c r="DK3" s="180">
        <f t="shared" si="2"/>
        <v>73</v>
      </c>
      <c r="DL3" s="180">
        <f t="shared" si="2"/>
        <v>74</v>
      </c>
      <c r="DM3" s="180">
        <f t="shared" si="2"/>
        <v>75</v>
      </c>
      <c r="DN3" s="180">
        <f t="shared" si="2"/>
        <v>76</v>
      </c>
      <c r="DO3" s="180">
        <f t="shared" si="2"/>
        <v>77</v>
      </c>
      <c r="DP3" s="180">
        <f t="shared" si="2"/>
        <v>78</v>
      </c>
      <c r="DQ3" s="180">
        <f t="shared" si="2"/>
        <v>79</v>
      </c>
      <c r="DR3" s="180">
        <f t="shared" si="2"/>
        <v>80</v>
      </c>
      <c r="DS3" s="180">
        <f t="shared" si="2"/>
        <v>81</v>
      </c>
      <c r="DT3" s="180">
        <f t="shared" si="2"/>
        <v>82</v>
      </c>
      <c r="DU3" s="180">
        <f t="shared" si="2"/>
        <v>83</v>
      </c>
      <c r="DV3" s="180">
        <f t="shared" si="2"/>
        <v>84</v>
      </c>
      <c r="DW3" s="180">
        <f t="shared" si="2"/>
        <v>85</v>
      </c>
      <c r="DX3" s="180">
        <f t="shared" si="2"/>
        <v>86</v>
      </c>
      <c r="DY3" s="180">
        <f t="shared" si="2"/>
        <v>87</v>
      </c>
      <c r="DZ3" s="180">
        <f t="shared" si="2"/>
        <v>88</v>
      </c>
      <c r="EA3" s="180">
        <f t="shared" si="2"/>
        <v>89</v>
      </c>
      <c r="EB3" s="180">
        <f t="shared" si="2"/>
        <v>90</v>
      </c>
      <c r="EC3" s="180">
        <f t="shared" si="2"/>
        <v>91</v>
      </c>
      <c r="ED3" s="180">
        <f t="shared" si="2"/>
        <v>92</v>
      </c>
      <c r="EE3" s="180">
        <f t="shared" si="2"/>
        <v>93</v>
      </c>
      <c r="EF3" s="180">
        <f t="shared" si="2"/>
        <v>94</v>
      </c>
      <c r="EG3" s="180">
        <f t="shared" si="2"/>
        <v>95</v>
      </c>
      <c r="EH3" s="180">
        <f t="shared" si="2"/>
        <v>96</v>
      </c>
      <c r="EI3" s="180">
        <f t="shared" si="2"/>
        <v>97</v>
      </c>
      <c r="EJ3" s="180">
        <f t="shared" si="2"/>
        <v>98</v>
      </c>
      <c r="EK3" s="180">
        <f t="shared" si="2"/>
        <v>99</v>
      </c>
      <c r="EL3" s="180">
        <f t="shared" si="2"/>
        <v>100</v>
      </c>
      <c r="EM3" s="180">
        <f t="shared" si="2"/>
        <v>101</v>
      </c>
      <c r="EN3" s="180">
        <f t="shared" si="2"/>
        <v>102</v>
      </c>
      <c r="EO3" s="180">
        <f t="shared" si="2"/>
        <v>103</v>
      </c>
      <c r="EP3" s="180">
        <f t="shared" si="2"/>
        <v>104</v>
      </c>
      <c r="EQ3" s="180">
        <f t="shared" si="2"/>
        <v>105</v>
      </c>
      <c r="ER3" s="180">
        <f t="shared" si="2"/>
        <v>106</v>
      </c>
      <c r="ES3" s="180">
        <f t="shared" si="2"/>
        <v>107</v>
      </c>
      <c r="ET3" s="180">
        <f t="shared" si="2"/>
        <v>108</v>
      </c>
      <c r="EU3" s="180">
        <f t="shared" si="2"/>
        <v>109</v>
      </c>
      <c r="EV3" s="180">
        <f t="shared" si="2"/>
        <v>110</v>
      </c>
      <c r="EW3" s="180">
        <f t="shared" si="2"/>
        <v>111</v>
      </c>
      <c r="EX3" s="180">
        <f t="shared" si="2"/>
        <v>112</v>
      </c>
      <c r="EY3" s="180">
        <f t="shared" si="2"/>
        <v>113</v>
      </c>
      <c r="EZ3" s="180">
        <f t="shared" si="2"/>
        <v>114</v>
      </c>
      <c r="FA3" s="180">
        <f t="shared" si="2"/>
        <v>115</v>
      </c>
      <c r="FB3" s="180">
        <f t="shared" si="2"/>
        <v>116</v>
      </c>
      <c r="FC3" s="180">
        <f t="shared" si="2"/>
        <v>117</v>
      </c>
      <c r="FD3" s="180">
        <f t="shared" si="2"/>
        <v>118</v>
      </c>
      <c r="FE3" s="180">
        <f t="shared" si="2"/>
        <v>119</v>
      </c>
      <c r="FF3" s="180">
        <f t="shared" si="2"/>
        <v>120</v>
      </c>
      <c r="FG3" s="180">
        <f t="shared" si="2"/>
        <v>121</v>
      </c>
      <c r="FH3" s="180">
        <f t="shared" si="2"/>
        <v>122</v>
      </c>
      <c r="FI3" s="180">
        <f t="shared" si="2"/>
        <v>123</v>
      </c>
      <c r="FJ3" s="180">
        <f t="shared" si="2"/>
        <v>124</v>
      </c>
      <c r="FK3" s="180">
        <f t="shared" si="2"/>
        <v>125</v>
      </c>
      <c r="FL3" s="180">
        <f t="shared" si="2"/>
        <v>126</v>
      </c>
      <c r="FM3" s="180">
        <f t="shared" si="2"/>
        <v>127</v>
      </c>
      <c r="FN3" s="180">
        <f t="shared" si="2"/>
        <v>128</v>
      </c>
      <c r="FO3" s="180">
        <f t="shared" si="2"/>
        <v>129</v>
      </c>
      <c r="FP3" s="180">
        <f t="shared" si="2"/>
        <v>130</v>
      </c>
      <c r="FQ3" s="180">
        <f t="shared" ref="FQ3:HC3" si="3">FP3+1</f>
        <v>131</v>
      </c>
      <c r="FR3" s="180">
        <f t="shared" si="3"/>
        <v>132</v>
      </c>
      <c r="FS3" s="180">
        <f t="shared" si="3"/>
        <v>133</v>
      </c>
      <c r="FT3" s="180">
        <f t="shared" si="3"/>
        <v>134</v>
      </c>
      <c r="FU3" s="180">
        <f t="shared" si="3"/>
        <v>135</v>
      </c>
      <c r="FV3" s="180">
        <f t="shared" si="3"/>
        <v>136</v>
      </c>
      <c r="FW3" s="180">
        <f t="shared" si="3"/>
        <v>137</v>
      </c>
      <c r="FX3" s="180">
        <f t="shared" si="3"/>
        <v>138</v>
      </c>
      <c r="FY3" s="180">
        <f t="shared" si="3"/>
        <v>139</v>
      </c>
      <c r="FZ3" s="180">
        <f t="shared" si="3"/>
        <v>140</v>
      </c>
      <c r="GA3" s="180">
        <f t="shared" si="3"/>
        <v>141</v>
      </c>
      <c r="GB3" s="180">
        <f t="shared" si="3"/>
        <v>142</v>
      </c>
      <c r="GC3" s="180">
        <f t="shared" si="3"/>
        <v>143</v>
      </c>
      <c r="GD3" s="180">
        <f t="shared" si="3"/>
        <v>144</v>
      </c>
      <c r="GE3" s="180">
        <f t="shared" si="3"/>
        <v>145</v>
      </c>
      <c r="GF3" s="180">
        <f t="shared" si="3"/>
        <v>146</v>
      </c>
      <c r="GG3" s="180">
        <f t="shared" si="3"/>
        <v>147</v>
      </c>
      <c r="GH3" s="180">
        <f t="shared" si="3"/>
        <v>148</v>
      </c>
      <c r="GI3" s="180">
        <f t="shared" si="3"/>
        <v>149</v>
      </c>
      <c r="GJ3" s="180">
        <f t="shared" si="3"/>
        <v>150</v>
      </c>
      <c r="GK3" s="180">
        <f t="shared" si="3"/>
        <v>151</v>
      </c>
      <c r="GL3" s="180">
        <f t="shared" si="3"/>
        <v>152</v>
      </c>
      <c r="GM3" s="180">
        <f t="shared" si="3"/>
        <v>153</v>
      </c>
      <c r="GN3" s="180">
        <f t="shared" si="3"/>
        <v>154</v>
      </c>
      <c r="GO3" s="180">
        <f t="shared" si="3"/>
        <v>155</v>
      </c>
      <c r="GP3" s="180">
        <f t="shared" si="3"/>
        <v>156</v>
      </c>
      <c r="GQ3" s="180">
        <f t="shared" si="3"/>
        <v>157</v>
      </c>
      <c r="GR3" s="180">
        <f t="shared" si="3"/>
        <v>158</v>
      </c>
      <c r="GS3" s="180">
        <f t="shared" si="3"/>
        <v>159</v>
      </c>
      <c r="GT3" s="180">
        <f t="shared" si="3"/>
        <v>160</v>
      </c>
      <c r="GU3" s="180">
        <f t="shared" si="3"/>
        <v>161</v>
      </c>
      <c r="GV3" s="180">
        <f t="shared" si="3"/>
        <v>162</v>
      </c>
      <c r="GW3" s="180">
        <f t="shared" si="3"/>
        <v>163</v>
      </c>
      <c r="GX3" s="180">
        <f t="shared" si="3"/>
        <v>164</v>
      </c>
      <c r="GY3" s="180">
        <f t="shared" si="3"/>
        <v>165</v>
      </c>
      <c r="GZ3" s="180">
        <f t="shared" si="3"/>
        <v>166</v>
      </c>
      <c r="HA3" s="180">
        <f t="shared" si="3"/>
        <v>167</v>
      </c>
      <c r="HB3" s="180">
        <f t="shared" si="3"/>
        <v>168</v>
      </c>
      <c r="HC3" s="180">
        <f t="shared" si="3"/>
        <v>169</v>
      </c>
    </row>
    <row r="4" spans="2:211" ht="12" customHeight="1">
      <c r="B4" s="46" t="s">
        <v>2879</v>
      </c>
      <c r="D4" s="79" t="s">
        <v>3396</v>
      </c>
      <c r="E4" s="78" t="s">
        <v>2876</v>
      </c>
      <c r="G4" s="79" t="s">
        <v>30</v>
      </c>
      <c r="H4" s="181">
        <v>1</v>
      </c>
      <c r="K4" s="78" t="str">
        <f>HLOOKUP($K$2,$T$3:$AN$40,2+H4,0)</f>
        <v>ACCORD</v>
      </c>
      <c r="L4" s="181">
        <v>1</v>
      </c>
      <c r="M4" s="46"/>
      <c r="N4" s="182" t="s">
        <v>5376</v>
      </c>
      <c r="O4" s="183">
        <v>1</v>
      </c>
      <c r="P4" s="184"/>
      <c r="Q4" s="182" t="str">
        <f>IFERROR(HLOOKUP($Q$2,$AQ$3:$HE$116,2+O4,0),0)</f>
        <v>1.5 E CKD A/T</v>
      </c>
      <c r="R4" s="183">
        <v>1</v>
      </c>
      <c r="S4" s="184"/>
      <c r="T4" s="185" t="s">
        <v>30</v>
      </c>
      <c r="U4" s="186" t="s">
        <v>2750</v>
      </c>
      <c r="V4" s="185" t="s">
        <v>2248</v>
      </c>
      <c r="W4" s="185" t="s">
        <v>31</v>
      </c>
      <c r="X4" s="185" t="s">
        <v>33</v>
      </c>
      <c r="Y4" s="185" t="s">
        <v>3018</v>
      </c>
      <c r="Z4" s="185" t="s">
        <v>3025</v>
      </c>
      <c r="AA4" s="185" t="s">
        <v>24</v>
      </c>
      <c r="AB4" s="185" t="s">
        <v>36</v>
      </c>
      <c r="AC4" s="185" t="s">
        <v>37</v>
      </c>
      <c r="AD4" s="185" t="s">
        <v>120</v>
      </c>
      <c r="AE4" s="185" t="s">
        <v>38</v>
      </c>
      <c r="AF4" s="185" t="s">
        <v>180</v>
      </c>
      <c r="AG4" s="185" t="s">
        <v>40</v>
      </c>
      <c r="AH4" s="185" t="s">
        <v>25</v>
      </c>
      <c r="AI4" s="185" t="s">
        <v>5319</v>
      </c>
      <c r="AJ4" s="185" t="s">
        <v>42</v>
      </c>
      <c r="AK4" s="185" t="s">
        <v>43</v>
      </c>
      <c r="AL4" s="178" t="s">
        <v>48</v>
      </c>
      <c r="AM4" s="185" t="s">
        <v>26</v>
      </c>
      <c r="AN4" s="185" t="s">
        <v>685</v>
      </c>
      <c r="AQ4" s="187" t="s">
        <v>5376</v>
      </c>
      <c r="AR4" s="187" t="s">
        <v>5377</v>
      </c>
      <c r="AS4" s="187" t="s">
        <v>5378</v>
      </c>
      <c r="AT4" s="187" t="s">
        <v>5379</v>
      </c>
      <c r="AU4" s="187" t="s">
        <v>5380</v>
      </c>
      <c r="AV4" s="187" t="s">
        <v>5381</v>
      </c>
      <c r="AW4" s="188" t="s">
        <v>5382</v>
      </c>
      <c r="AX4" s="188" t="s">
        <v>5383</v>
      </c>
      <c r="AY4" s="188" t="s">
        <v>5384</v>
      </c>
      <c r="AZ4" s="188" t="s">
        <v>5385</v>
      </c>
      <c r="BA4" s="188" t="s">
        <v>5386</v>
      </c>
      <c r="BB4" s="188" t="s">
        <v>5387</v>
      </c>
      <c r="BC4" s="188" t="s">
        <v>5388</v>
      </c>
      <c r="BD4" s="188" t="s">
        <v>5389</v>
      </c>
      <c r="BE4" s="188" t="s">
        <v>2893</v>
      </c>
      <c r="BF4" s="188" t="s">
        <v>2894</v>
      </c>
      <c r="BG4" s="188" t="s">
        <v>5390</v>
      </c>
      <c r="BH4" s="188" t="s">
        <v>2895</v>
      </c>
      <c r="BI4" s="188" t="s">
        <v>5391</v>
      </c>
      <c r="BJ4" s="188" t="s">
        <v>5392</v>
      </c>
      <c r="BK4" s="188" t="s">
        <v>5393</v>
      </c>
      <c r="BL4" s="188" t="s">
        <v>5394</v>
      </c>
      <c r="BM4" s="189" t="s">
        <v>2896</v>
      </c>
      <c r="BN4" s="189" t="s">
        <v>2897</v>
      </c>
      <c r="BO4" s="189" t="s">
        <v>2898</v>
      </c>
      <c r="BP4" s="190" t="s">
        <v>2899</v>
      </c>
      <c r="BQ4" s="190" t="s">
        <v>2901</v>
      </c>
      <c r="BR4" s="189" t="s">
        <v>2900</v>
      </c>
      <c r="BS4" s="189" t="s">
        <v>2902</v>
      </c>
      <c r="BT4" s="189" t="s">
        <v>2906</v>
      </c>
      <c r="BU4" s="187" t="s">
        <v>3000</v>
      </c>
      <c r="BV4" s="187" t="s">
        <v>5395</v>
      </c>
      <c r="BW4" s="187" t="s">
        <v>5396</v>
      </c>
      <c r="BX4" s="187" t="s">
        <v>5397</v>
      </c>
      <c r="BY4" s="187" t="s">
        <v>2992</v>
      </c>
      <c r="BZ4" s="187" t="s">
        <v>5398</v>
      </c>
      <c r="CA4" s="187" t="s">
        <v>2993</v>
      </c>
      <c r="CB4" s="187" t="s">
        <v>5399</v>
      </c>
      <c r="CC4" s="187" t="s">
        <v>2994</v>
      </c>
      <c r="CD4" s="187" t="s">
        <v>5400</v>
      </c>
      <c r="CE4" s="187" t="s">
        <v>5401</v>
      </c>
      <c r="CF4" s="187" t="s">
        <v>5402</v>
      </c>
      <c r="CG4" s="187" t="s">
        <v>2908</v>
      </c>
      <c r="CH4" s="187" t="s">
        <v>5403</v>
      </c>
      <c r="CI4" s="187" t="s">
        <v>5404</v>
      </c>
      <c r="CJ4" s="187" t="s">
        <v>5405</v>
      </c>
      <c r="CK4" s="187" t="s">
        <v>5406</v>
      </c>
      <c r="CL4" s="187" t="s">
        <v>5407</v>
      </c>
      <c r="CM4" s="187" t="s">
        <v>2912</v>
      </c>
      <c r="CN4" s="187" t="s">
        <v>5408</v>
      </c>
      <c r="CO4" s="187" t="s">
        <v>5409</v>
      </c>
      <c r="CP4" s="187" t="s">
        <v>2911</v>
      </c>
      <c r="CQ4" s="187" t="s">
        <v>5410</v>
      </c>
      <c r="CR4" s="187" t="s">
        <v>5411</v>
      </c>
      <c r="CS4" s="187" t="s">
        <v>2916</v>
      </c>
      <c r="CT4" s="187" t="s">
        <v>5412</v>
      </c>
      <c r="CU4" s="187" t="s">
        <v>5413</v>
      </c>
      <c r="CV4" s="187" t="s">
        <v>5414</v>
      </c>
      <c r="CW4" s="187" t="s">
        <v>2920</v>
      </c>
      <c r="CX4" s="187" t="s">
        <v>2921</v>
      </c>
      <c r="CY4" s="187" t="s">
        <v>5415</v>
      </c>
      <c r="CZ4" s="187" t="s">
        <v>2923</v>
      </c>
      <c r="DA4" s="187" t="s">
        <v>2924</v>
      </c>
      <c r="DB4" s="187" t="s">
        <v>5416</v>
      </c>
      <c r="DC4" s="187" t="s">
        <v>5417</v>
      </c>
      <c r="DD4" s="187" t="s">
        <v>5418</v>
      </c>
      <c r="DE4" s="187" t="s">
        <v>5419</v>
      </c>
      <c r="DF4" s="187" t="s">
        <v>5420</v>
      </c>
      <c r="DG4" s="187" t="s">
        <v>2928</v>
      </c>
      <c r="DH4" s="187" t="s">
        <v>5421</v>
      </c>
      <c r="DI4" s="187" t="s">
        <v>2930</v>
      </c>
      <c r="DJ4" s="187" t="s">
        <v>2931</v>
      </c>
      <c r="DK4" s="187" t="s">
        <v>5422</v>
      </c>
      <c r="DL4" s="187" t="s">
        <v>5423</v>
      </c>
      <c r="DM4" s="187" t="s">
        <v>5424</v>
      </c>
      <c r="DN4" s="187" t="s">
        <v>2970</v>
      </c>
      <c r="DO4" s="187" t="s">
        <v>2915</v>
      </c>
      <c r="DP4" s="187" t="s">
        <v>2925</v>
      </c>
      <c r="DQ4" s="187" t="s">
        <v>2926</v>
      </c>
      <c r="DR4" s="187" t="s">
        <v>2932</v>
      </c>
      <c r="DS4" s="187" t="s">
        <v>2937</v>
      </c>
      <c r="DT4" s="187" t="s">
        <v>5425</v>
      </c>
      <c r="DU4" s="187" t="s">
        <v>2940</v>
      </c>
      <c r="DV4" s="187" t="s">
        <v>5426</v>
      </c>
      <c r="DW4" s="187" t="s">
        <v>5427</v>
      </c>
      <c r="DX4" s="187">
        <v>2</v>
      </c>
      <c r="DY4" s="187">
        <v>3</v>
      </c>
      <c r="DZ4" s="187">
        <v>5</v>
      </c>
      <c r="EA4" s="187">
        <v>6</v>
      </c>
      <c r="EB4" s="187">
        <v>8</v>
      </c>
      <c r="EC4" s="187" t="s">
        <v>2946</v>
      </c>
      <c r="ED4" s="187" t="s">
        <v>5428</v>
      </c>
      <c r="EE4" s="187" t="s">
        <v>5429</v>
      </c>
      <c r="EF4" s="187" t="s">
        <v>5430</v>
      </c>
      <c r="EG4" s="187" t="s">
        <v>5431</v>
      </c>
      <c r="EH4" s="187" t="s">
        <v>5432</v>
      </c>
      <c r="EI4" s="187" t="s">
        <v>5433</v>
      </c>
      <c r="EJ4" s="187" t="s">
        <v>5434</v>
      </c>
      <c r="EK4" s="187" t="s">
        <v>2914</v>
      </c>
      <c r="EL4" s="187" t="s">
        <v>5435</v>
      </c>
      <c r="EM4" s="187" t="s">
        <v>5436</v>
      </c>
      <c r="EN4" s="187" t="s">
        <v>5437</v>
      </c>
      <c r="EO4" s="187" t="s">
        <v>5438</v>
      </c>
      <c r="EP4" s="187" t="s">
        <v>2918</v>
      </c>
      <c r="EQ4" s="187" t="s">
        <v>5439</v>
      </c>
      <c r="ER4" s="187" t="s">
        <v>5440</v>
      </c>
      <c r="ES4" s="187" t="s">
        <v>5441</v>
      </c>
      <c r="ET4" s="187" t="s">
        <v>2953</v>
      </c>
      <c r="EU4" s="187" t="s">
        <v>5442</v>
      </c>
      <c r="EV4" s="187" t="s">
        <v>2954</v>
      </c>
      <c r="EW4" s="187" t="s">
        <v>5443</v>
      </c>
      <c r="EX4" s="187" t="s">
        <v>2956</v>
      </c>
      <c r="EY4" s="187" t="s">
        <v>2957</v>
      </c>
      <c r="EZ4" s="187">
        <v>5</v>
      </c>
      <c r="FA4" s="187" t="s">
        <v>2913</v>
      </c>
      <c r="FB4" s="187" t="s">
        <v>5444</v>
      </c>
      <c r="FC4" s="187" t="s">
        <v>5445</v>
      </c>
      <c r="FD4" s="187" t="s">
        <v>2958</v>
      </c>
      <c r="FE4" s="187" t="s">
        <v>2959</v>
      </c>
      <c r="FF4" s="187" t="s">
        <v>5446</v>
      </c>
      <c r="FG4" s="187" t="s">
        <v>2960</v>
      </c>
      <c r="FH4" s="187" t="s">
        <v>2961</v>
      </c>
      <c r="FI4" s="187" t="s">
        <v>2962</v>
      </c>
      <c r="FJ4" s="187" t="s">
        <v>5447</v>
      </c>
      <c r="FK4" s="187" t="s">
        <v>2963</v>
      </c>
      <c r="FL4" s="187" t="s">
        <v>5448</v>
      </c>
      <c r="FM4" s="187" t="s">
        <v>2964</v>
      </c>
      <c r="FN4" s="187" t="s">
        <v>5449</v>
      </c>
      <c r="FO4" s="187" t="s">
        <v>2965</v>
      </c>
      <c r="FP4" s="187" t="s">
        <v>5450</v>
      </c>
      <c r="FQ4" s="187" t="s">
        <v>2966</v>
      </c>
      <c r="FR4" s="187" t="s">
        <v>5451</v>
      </c>
      <c r="FS4" s="187" t="s">
        <v>2967</v>
      </c>
      <c r="FT4" s="187" t="s">
        <v>2968</v>
      </c>
      <c r="FU4" s="187" t="s">
        <v>2969</v>
      </c>
      <c r="FV4" s="187" t="s">
        <v>5452</v>
      </c>
      <c r="FW4" s="187" t="s">
        <v>5453</v>
      </c>
      <c r="FX4" s="187" t="s">
        <v>2972</v>
      </c>
      <c r="FY4" s="190" t="s">
        <v>2973</v>
      </c>
      <c r="FZ4" s="190" t="s">
        <v>2974</v>
      </c>
      <c r="GA4" s="190" t="s">
        <v>5454</v>
      </c>
      <c r="GB4" s="190" t="s">
        <v>5455</v>
      </c>
      <c r="GC4" s="190" t="s">
        <v>2980</v>
      </c>
      <c r="GD4" s="190" t="s">
        <v>5456</v>
      </c>
      <c r="GE4" s="190" t="s">
        <v>5457</v>
      </c>
      <c r="GF4" s="190" t="s">
        <v>5458</v>
      </c>
      <c r="GG4" s="190" t="s">
        <v>2982</v>
      </c>
      <c r="GH4" s="190" t="s">
        <v>2983</v>
      </c>
      <c r="GI4" s="190" t="s">
        <v>5459</v>
      </c>
      <c r="GJ4" s="190" t="s">
        <v>5460</v>
      </c>
      <c r="GK4" s="190" t="s">
        <v>2984</v>
      </c>
      <c r="GL4" s="190" t="s">
        <v>5461</v>
      </c>
      <c r="GM4" s="190" t="s">
        <v>5462</v>
      </c>
      <c r="GN4" s="190" t="s">
        <v>5463</v>
      </c>
      <c r="GO4" s="190" t="s">
        <v>5464</v>
      </c>
      <c r="GP4" s="190" t="s">
        <v>2985</v>
      </c>
      <c r="GQ4" s="190" t="s">
        <v>2986</v>
      </c>
      <c r="GR4" s="190" t="s">
        <v>2988</v>
      </c>
      <c r="GS4" s="190" t="s">
        <v>2989</v>
      </c>
      <c r="GT4" s="190" t="s">
        <v>2990</v>
      </c>
      <c r="GU4" s="190" t="s">
        <v>2991</v>
      </c>
      <c r="GV4" s="191" t="s">
        <v>5465</v>
      </c>
      <c r="GW4" s="191" t="s">
        <v>2995</v>
      </c>
      <c r="GX4" s="191" t="s">
        <v>2998</v>
      </c>
      <c r="GY4" s="191" t="s">
        <v>5466</v>
      </c>
      <c r="GZ4" s="191" t="s">
        <v>2999</v>
      </c>
      <c r="HA4" s="191" t="s">
        <v>5467</v>
      </c>
      <c r="HB4" s="191" t="s">
        <v>5468</v>
      </c>
      <c r="HC4" s="191" t="s">
        <v>5469</v>
      </c>
    </row>
    <row r="5" spans="2:211" ht="12" customHeight="1">
      <c r="B5" s="192" t="str">
        <f>'Home Int'!$K$13</f>
        <v>HONDA</v>
      </c>
      <c r="C5" s="225"/>
      <c r="D5" s="79" t="s">
        <v>2242</v>
      </c>
      <c r="E5" s="78" t="s">
        <v>2876</v>
      </c>
      <c r="G5" s="79" t="s">
        <v>2750</v>
      </c>
      <c r="H5" s="181">
        <v>2</v>
      </c>
      <c r="K5" s="78" t="str">
        <f t="shared" ref="K5:K23" si="4">HLOOKUP($K$2,$T$3:$AN$40,2+H5,0)</f>
        <v>BRIO</v>
      </c>
      <c r="L5" s="181">
        <v>2</v>
      </c>
      <c r="M5" s="46"/>
      <c r="N5" s="182" t="s">
        <v>5377</v>
      </c>
      <c r="O5" s="183">
        <v>2</v>
      </c>
      <c r="P5" s="184"/>
      <c r="Q5" s="182" t="str">
        <f t="shared" ref="Q5:Q68" si="5">IFERROR(HLOOKUP($Q$2,$AQ$3:$HE$116,2+O5,0),0)</f>
        <v>1.5 E MT CKD</v>
      </c>
      <c r="R5" s="183">
        <v>2</v>
      </c>
      <c r="S5" s="184"/>
      <c r="T5" s="193" t="s">
        <v>5382</v>
      </c>
      <c r="U5" s="194" t="s">
        <v>5376</v>
      </c>
      <c r="V5" s="195" t="s">
        <v>5396</v>
      </c>
      <c r="W5" s="195" t="s">
        <v>2992</v>
      </c>
      <c r="X5" s="196" t="s">
        <v>2896</v>
      </c>
      <c r="Y5" s="195" t="s">
        <v>5400</v>
      </c>
      <c r="Z5" s="195" t="s">
        <v>5401</v>
      </c>
      <c r="AA5" s="195" t="s">
        <v>5402</v>
      </c>
      <c r="AB5" s="195" t="s">
        <v>2916</v>
      </c>
      <c r="AC5" s="195" t="s">
        <v>5416</v>
      </c>
      <c r="AD5" s="195" t="s">
        <v>5418</v>
      </c>
      <c r="AE5" s="195" t="s">
        <v>2928</v>
      </c>
      <c r="AF5" s="197" t="s">
        <v>5423</v>
      </c>
      <c r="AG5" s="197">
        <v>2</v>
      </c>
      <c r="AH5" s="195" t="s">
        <v>5429</v>
      </c>
      <c r="AI5" s="197">
        <v>5</v>
      </c>
      <c r="AJ5" s="195" t="s">
        <v>5441</v>
      </c>
      <c r="AK5" s="195" t="s">
        <v>5445</v>
      </c>
      <c r="AL5" s="195" t="s">
        <v>2965</v>
      </c>
      <c r="AM5" s="198" t="s">
        <v>2973</v>
      </c>
      <c r="AN5" s="199" t="s">
        <v>5465</v>
      </c>
      <c r="AQ5" s="200" t="s">
        <v>5470</v>
      </c>
      <c r="AR5" s="200" t="s">
        <v>5471</v>
      </c>
      <c r="AS5" s="200" t="s">
        <v>5472</v>
      </c>
      <c r="AT5" s="200" t="s">
        <v>5473</v>
      </c>
      <c r="AU5" s="200" t="s">
        <v>5474</v>
      </c>
      <c r="AV5" s="200" t="s">
        <v>5475</v>
      </c>
      <c r="AW5" s="201" t="s">
        <v>5476</v>
      </c>
      <c r="AX5" s="201" t="s">
        <v>5477</v>
      </c>
      <c r="AY5" s="201" t="s">
        <v>5478</v>
      </c>
      <c r="AZ5" s="201" t="s">
        <v>5479</v>
      </c>
      <c r="BA5" s="201" t="s">
        <v>5480</v>
      </c>
      <c r="BB5" s="201" t="s">
        <v>5481</v>
      </c>
      <c r="BC5" s="201" t="s">
        <v>5482</v>
      </c>
      <c r="BD5" s="201" t="s">
        <v>5483</v>
      </c>
      <c r="BE5" s="201" t="s">
        <v>5484</v>
      </c>
      <c r="BF5" s="201" t="s">
        <v>5485</v>
      </c>
      <c r="BG5" s="201" t="s">
        <v>5390</v>
      </c>
      <c r="BH5" s="201" t="s">
        <v>5486</v>
      </c>
      <c r="BI5" s="201" t="s">
        <v>5487</v>
      </c>
      <c r="BJ5" s="201" t="s">
        <v>2887</v>
      </c>
      <c r="BK5" s="201" t="s">
        <v>5488</v>
      </c>
      <c r="BL5" s="201" t="s">
        <v>5489</v>
      </c>
      <c r="BM5" s="201" t="s">
        <v>5490</v>
      </c>
      <c r="BN5" s="201" t="s">
        <v>5491</v>
      </c>
      <c r="BO5" s="201" t="s">
        <v>5492</v>
      </c>
      <c r="BP5" s="201" t="s">
        <v>5493</v>
      </c>
      <c r="BQ5" s="201" t="s">
        <v>5494</v>
      </c>
      <c r="BR5" s="201" t="s">
        <v>5495</v>
      </c>
      <c r="BS5" s="201" t="s">
        <v>5496</v>
      </c>
      <c r="BT5" s="201" t="s">
        <v>5497</v>
      </c>
      <c r="BU5" s="200" t="s">
        <v>5498</v>
      </c>
      <c r="BV5" s="200" t="s">
        <v>5499</v>
      </c>
      <c r="BW5" s="200" t="s">
        <v>5500</v>
      </c>
      <c r="BX5" s="200" t="s">
        <v>5501</v>
      </c>
      <c r="BY5" s="200" t="s">
        <v>5502</v>
      </c>
      <c r="BZ5" s="200" t="s">
        <v>5503</v>
      </c>
      <c r="CA5" s="200" t="s">
        <v>5504</v>
      </c>
      <c r="CB5" s="200" t="s">
        <v>5505</v>
      </c>
      <c r="CC5" s="200" t="s">
        <v>5506</v>
      </c>
      <c r="CD5" s="200" t="s">
        <v>5400</v>
      </c>
      <c r="CE5" s="200" t="s">
        <v>5507</v>
      </c>
      <c r="CF5" s="200" t="s">
        <v>5508</v>
      </c>
      <c r="CG5" s="200" t="s">
        <v>5509</v>
      </c>
      <c r="CH5" s="200" t="s">
        <v>5510</v>
      </c>
      <c r="CI5" s="200" t="s">
        <v>5511</v>
      </c>
      <c r="CJ5" s="200" t="s">
        <v>5511</v>
      </c>
      <c r="CK5" s="200" t="s">
        <v>5512</v>
      </c>
      <c r="CL5" s="200" t="s">
        <v>5513</v>
      </c>
      <c r="CM5" s="200" t="s">
        <v>5514</v>
      </c>
      <c r="CN5" s="200" t="s">
        <v>5515</v>
      </c>
      <c r="CO5" s="200" t="s">
        <v>5516</v>
      </c>
      <c r="CP5" s="200" t="s">
        <v>5517</v>
      </c>
      <c r="CQ5" s="200" t="s">
        <v>5518</v>
      </c>
      <c r="CR5" s="200" t="s">
        <v>5519</v>
      </c>
      <c r="CS5" s="200" t="s">
        <v>5520</v>
      </c>
      <c r="CT5" s="200" t="s">
        <v>5521</v>
      </c>
      <c r="CU5" s="200" t="s">
        <v>5522</v>
      </c>
      <c r="CV5" s="200" t="s">
        <v>5523</v>
      </c>
      <c r="CW5" s="200" t="s">
        <v>5524</v>
      </c>
      <c r="CX5" s="200" t="s">
        <v>5525</v>
      </c>
      <c r="CY5" s="200" t="s">
        <v>5526</v>
      </c>
      <c r="CZ5" s="200" t="s">
        <v>5527</v>
      </c>
      <c r="DA5" s="200" t="s">
        <v>5528</v>
      </c>
      <c r="DB5" s="200" t="s">
        <v>5529</v>
      </c>
      <c r="DC5" s="200" t="s">
        <v>5530</v>
      </c>
      <c r="DD5" s="200" t="s">
        <v>5531</v>
      </c>
      <c r="DE5" s="200" t="s">
        <v>5532</v>
      </c>
      <c r="DF5" s="202">
        <v>6</v>
      </c>
      <c r="DG5" s="200" t="s">
        <v>5533</v>
      </c>
      <c r="DH5" s="200" t="s">
        <v>5534</v>
      </c>
      <c r="DI5" s="200" t="s">
        <v>5535</v>
      </c>
      <c r="DJ5" s="200" t="s">
        <v>5536</v>
      </c>
      <c r="DK5" s="200" t="s">
        <v>5537</v>
      </c>
      <c r="DL5" s="200" t="s">
        <v>5538</v>
      </c>
      <c r="DM5" s="200" t="s">
        <v>5539</v>
      </c>
      <c r="DN5" s="200" t="s">
        <v>5540</v>
      </c>
      <c r="DO5" s="200" t="s">
        <v>5541</v>
      </c>
      <c r="DP5" s="200" t="s">
        <v>5542</v>
      </c>
      <c r="DQ5" s="200" t="s">
        <v>5543</v>
      </c>
      <c r="DR5" s="200" t="s">
        <v>2933</v>
      </c>
      <c r="DS5" s="200" t="s">
        <v>5544</v>
      </c>
      <c r="DT5" s="200" t="s">
        <v>5545</v>
      </c>
      <c r="DU5" s="200" t="s">
        <v>5546</v>
      </c>
      <c r="DV5" s="200" t="s">
        <v>5547</v>
      </c>
      <c r="DW5" s="200" t="s">
        <v>5548</v>
      </c>
      <c r="DX5" s="200" t="s">
        <v>5549</v>
      </c>
      <c r="DY5" s="200" t="s">
        <v>5550</v>
      </c>
      <c r="DZ5" s="200" t="s">
        <v>5551</v>
      </c>
      <c r="EA5" s="200" t="s">
        <v>5552</v>
      </c>
      <c r="EB5" s="200" t="s">
        <v>5553</v>
      </c>
      <c r="EC5" s="200" t="s">
        <v>5554</v>
      </c>
      <c r="ED5" s="200" t="s">
        <v>5555</v>
      </c>
      <c r="EE5" s="202" t="s">
        <v>5556</v>
      </c>
      <c r="EF5" s="202">
        <v>200</v>
      </c>
      <c r="EG5" s="202" t="s">
        <v>5557</v>
      </c>
      <c r="EH5" s="202">
        <v>350</v>
      </c>
      <c r="EI5" s="202" t="s">
        <v>5558</v>
      </c>
      <c r="EJ5" s="202" t="s">
        <v>5559</v>
      </c>
      <c r="EK5" s="202" t="s">
        <v>5560</v>
      </c>
      <c r="EL5" s="202" t="s">
        <v>5561</v>
      </c>
      <c r="EM5" s="202" t="s">
        <v>5562</v>
      </c>
      <c r="EN5" s="202" t="s">
        <v>5563</v>
      </c>
      <c r="EO5" s="202" t="s">
        <v>5564</v>
      </c>
      <c r="EP5" s="202" t="s">
        <v>5565</v>
      </c>
      <c r="EQ5" s="202">
        <v>400</v>
      </c>
      <c r="ER5" s="202" t="s">
        <v>5566</v>
      </c>
      <c r="ES5" s="200" t="s">
        <v>5567</v>
      </c>
      <c r="ET5" s="200" t="s">
        <v>5568</v>
      </c>
      <c r="EU5" s="200" t="s">
        <v>5569</v>
      </c>
      <c r="EV5" s="200" t="s">
        <v>5570</v>
      </c>
      <c r="EW5" s="200" t="s">
        <v>5571</v>
      </c>
      <c r="EX5" s="200" t="s">
        <v>5572</v>
      </c>
      <c r="EY5" s="200" t="s">
        <v>5573</v>
      </c>
      <c r="EZ5" s="200" t="s">
        <v>5574</v>
      </c>
      <c r="FA5" s="200" t="s">
        <v>5575</v>
      </c>
      <c r="FB5" s="200" t="s">
        <v>5576</v>
      </c>
      <c r="FC5" s="200" t="s">
        <v>5552</v>
      </c>
      <c r="FD5" s="200" t="s">
        <v>5577</v>
      </c>
      <c r="FE5" s="200" t="s">
        <v>5577</v>
      </c>
      <c r="FF5" s="200" t="s">
        <v>5578</v>
      </c>
      <c r="FG5" s="200" t="s">
        <v>5579</v>
      </c>
      <c r="FH5" s="200" t="s">
        <v>5580</v>
      </c>
      <c r="FI5" s="200" t="s">
        <v>5581</v>
      </c>
      <c r="FJ5" s="200" t="s">
        <v>5582</v>
      </c>
      <c r="FK5" s="200" t="s">
        <v>5583</v>
      </c>
      <c r="FL5" s="200" t="s">
        <v>5584</v>
      </c>
      <c r="FM5" s="200" t="s">
        <v>5585</v>
      </c>
      <c r="FN5" s="200" t="s">
        <v>5586</v>
      </c>
      <c r="FO5" s="200" t="s">
        <v>5587</v>
      </c>
      <c r="FP5" s="200" t="s">
        <v>5588</v>
      </c>
      <c r="FQ5" s="200" t="s">
        <v>5589</v>
      </c>
      <c r="FR5" s="200" t="s">
        <v>5590</v>
      </c>
      <c r="FS5" s="200" t="s">
        <v>5591</v>
      </c>
      <c r="FT5" s="200" t="s">
        <v>5592</v>
      </c>
      <c r="FU5" s="200" t="s">
        <v>5593</v>
      </c>
      <c r="FV5" s="200" t="s">
        <v>5553</v>
      </c>
      <c r="FW5" s="200" t="s">
        <v>5594</v>
      </c>
      <c r="FX5" s="200" t="s">
        <v>5595</v>
      </c>
      <c r="FY5" s="200" t="s">
        <v>5596</v>
      </c>
      <c r="FZ5" s="200" t="s">
        <v>5597</v>
      </c>
      <c r="GA5" s="200" t="s">
        <v>5598</v>
      </c>
      <c r="GB5" s="200" t="s">
        <v>5599</v>
      </c>
      <c r="GC5" s="200" t="s">
        <v>5600</v>
      </c>
      <c r="GD5" s="200" t="s">
        <v>5601</v>
      </c>
      <c r="GE5" s="200" t="s">
        <v>5602</v>
      </c>
      <c r="GF5" s="200" t="s">
        <v>5603</v>
      </c>
      <c r="GG5" s="200" t="s">
        <v>5604</v>
      </c>
      <c r="GH5" s="200" t="s">
        <v>5605</v>
      </c>
      <c r="GI5" s="200" t="s">
        <v>5554</v>
      </c>
      <c r="GJ5" s="200" t="s">
        <v>5606</v>
      </c>
      <c r="GK5" s="200" t="s">
        <v>5550</v>
      </c>
      <c r="GL5" s="200" t="s">
        <v>5607</v>
      </c>
      <c r="GM5" s="200" t="s">
        <v>5608</v>
      </c>
      <c r="GN5" s="200" t="s">
        <v>5609</v>
      </c>
      <c r="GO5" s="200" t="s">
        <v>5610</v>
      </c>
      <c r="GP5" s="200" t="s">
        <v>5611</v>
      </c>
      <c r="GQ5" s="200" t="s">
        <v>5612</v>
      </c>
      <c r="GR5" s="200" t="s">
        <v>5613</v>
      </c>
      <c r="GS5" s="200" t="s">
        <v>5614</v>
      </c>
      <c r="GT5" s="200" t="s">
        <v>5615</v>
      </c>
      <c r="GU5" s="200" t="s">
        <v>5616</v>
      </c>
      <c r="GV5" s="200" t="s">
        <v>5420</v>
      </c>
      <c r="GW5" s="200" t="s">
        <v>5617</v>
      </c>
      <c r="GX5" s="200" t="s">
        <v>5618</v>
      </c>
      <c r="GY5" s="200" t="s">
        <v>5420</v>
      </c>
      <c r="GZ5" s="200" t="s">
        <v>5619</v>
      </c>
      <c r="HA5" s="200" t="s">
        <v>5620</v>
      </c>
      <c r="HB5" s="200" t="s">
        <v>5621</v>
      </c>
      <c r="HC5" s="200" t="s">
        <v>5622</v>
      </c>
    </row>
    <row r="6" spans="2:211" ht="12" customHeight="1">
      <c r="C6" s="225"/>
      <c r="D6" s="79" t="s">
        <v>29</v>
      </c>
      <c r="E6" s="78" t="s">
        <v>2876</v>
      </c>
      <c r="G6" s="79" t="s">
        <v>2248</v>
      </c>
      <c r="H6" s="181">
        <v>3</v>
      </c>
      <c r="K6" s="78" t="str">
        <f t="shared" si="4"/>
        <v>BRV</v>
      </c>
      <c r="L6" s="181">
        <v>3</v>
      </c>
      <c r="M6" s="46"/>
      <c r="N6" s="182" t="s">
        <v>5378</v>
      </c>
      <c r="O6" s="183">
        <v>3</v>
      </c>
      <c r="P6" s="184"/>
      <c r="Q6" s="182" t="str">
        <f t="shared" si="5"/>
        <v>1.5 PRESTIGE CVT CKD</v>
      </c>
      <c r="R6" s="183">
        <v>3</v>
      </c>
      <c r="S6" s="184"/>
      <c r="T6" s="193" t="s">
        <v>5383</v>
      </c>
      <c r="U6" s="203" t="s">
        <v>5377</v>
      </c>
      <c r="V6" s="204" t="s">
        <v>5397</v>
      </c>
      <c r="W6" s="204" t="s">
        <v>5398</v>
      </c>
      <c r="X6" s="205" t="s">
        <v>2897</v>
      </c>
      <c r="AA6" s="204" t="s">
        <v>2908</v>
      </c>
      <c r="AB6" s="204" t="s">
        <v>5412</v>
      </c>
      <c r="AC6" s="204" t="s">
        <v>5417</v>
      </c>
      <c r="AD6" s="204" t="s">
        <v>5419</v>
      </c>
      <c r="AE6" s="204" t="s">
        <v>5421</v>
      </c>
      <c r="AF6" s="197" t="s">
        <v>5424</v>
      </c>
      <c r="AG6" s="197">
        <v>3</v>
      </c>
      <c r="AH6" s="204" t="s">
        <v>5430</v>
      </c>
      <c r="AI6" s="197" t="s">
        <v>2913</v>
      </c>
      <c r="AJ6" s="204" t="s">
        <v>2953</v>
      </c>
      <c r="AK6" s="204" t="s">
        <v>2958</v>
      </c>
      <c r="AL6" s="204" t="s">
        <v>5450</v>
      </c>
      <c r="AM6" s="206" t="s">
        <v>2974</v>
      </c>
      <c r="AN6" s="207" t="s">
        <v>2995</v>
      </c>
      <c r="AQ6" s="200" t="s">
        <v>5623</v>
      </c>
      <c r="AR6" s="200" t="s">
        <v>5624</v>
      </c>
      <c r="AS6" s="200" t="s">
        <v>5625</v>
      </c>
      <c r="AT6" s="200" t="s">
        <v>5626</v>
      </c>
      <c r="AU6" s="200" t="s">
        <v>5627</v>
      </c>
      <c r="AV6" s="200" t="s">
        <v>5628</v>
      </c>
      <c r="AW6" s="208"/>
      <c r="AX6" s="201" t="s">
        <v>5629</v>
      </c>
      <c r="AY6" s="201" t="s">
        <v>5630</v>
      </c>
      <c r="AZ6" s="201" t="s">
        <v>5631</v>
      </c>
      <c r="BA6" s="201" t="s">
        <v>5632</v>
      </c>
      <c r="BB6" s="201" t="s">
        <v>5633</v>
      </c>
      <c r="BC6" s="201" t="s">
        <v>5634</v>
      </c>
      <c r="BD6" s="201">
        <v>2</v>
      </c>
      <c r="BE6" s="201" t="s">
        <v>5635</v>
      </c>
      <c r="BF6" s="201" t="s">
        <v>5636</v>
      </c>
      <c r="BG6" s="201" t="s">
        <v>5637</v>
      </c>
      <c r="BH6" s="201" t="s">
        <v>5638</v>
      </c>
      <c r="BI6" s="201" t="s">
        <v>5639</v>
      </c>
      <c r="BJ6" s="201" t="s">
        <v>5640</v>
      </c>
      <c r="BK6" s="200"/>
      <c r="BL6" s="201" t="s">
        <v>5641</v>
      </c>
      <c r="BM6" s="201" t="s">
        <v>5642</v>
      </c>
      <c r="BN6" s="201" t="s">
        <v>5643</v>
      </c>
      <c r="BO6" s="201" t="s">
        <v>5644</v>
      </c>
      <c r="BP6" s="201" t="s">
        <v>5645</v>
      </c>
      <c r="BQ6" s="201" t="s">
        <v>5646</v>
      </c>
      <c r="BR6" s="201" t="s">
        <v>5647</v>
      </c>
      <c r="BS6" s="201" t="s">
        <v>5648</v>
      </c>
      <c r="BT6" s="201" t="s">
        <v>5649</v>
      </c>
      <c r="BU6" s="200" t="s">
        <v>5650</v>
      </c>
      <c r="BV6" s="200" t="s">
        <v>5651</v>
      </c>
      <c r="BW6" s="200" t="s">
        <v>5652</v>
      </c>
      <c r="BX6" s="200" t="s">
        <v>5501</v>
      </c>
      <c r="BY6" s="200" t="s">
        <v>5653</v>
      </c>
      <c r="BZ6" s="200" t="s">
        <v>5654</v>
      </c>
      <c r="CA6" s="200" t="s">
        <v>5655</v>
      </c>
      <c r="CB6" s="200" t="s">
        <v>5656</v>
      </c>
      <c r="CC6" s="200" t="s">
        <v>5657</v>
      </c>
      <c r="CD6" s="200" t="s">
        <v>5658</v>
      </c>
      <c r="CF6" s="200" t="s">
        <v>5659</v>
      </c>
      <c r="CG6" s="200" t="s">
        <v>2910</v>
      </c>
      <c r="CH6" s="200" t="s">
        <v>5660</v>
      </c>
      <c r="CI6" s="200" t="s">
        <v>5661</v>
      </c>
      <c r="CJ6" s="200" t="s">
        <v>5662</v>
      </c>
      <c r="CK6" s="200" t="s">
        <v>5663</v>
      </c>
      <c r="CL6" s="200" t="s">
        <v>5664</v>
      </c>
      <c r="CM6" s="200" t="s">
        <v>5665</v>
      </c>
      <c r="CN6" s="200" t="s">
        <v>5666</v>
      </c>
      <c r="CO6" s="200" t="s">
        <v>5667</v>
      </c>
      <c r="CP6" s="200" t="s">
        <v>5660</v>
      </c>
      <c r="CQ6" s="200" t="s">
        <v>5668</v>
      </c>
      <c r="CR6" s="200" t="s">
        <v>5669</v>
      </c>
      <c r="CS6" s="200" t="s">
        <v>5670</v>
      </c>
      <c r="CT6" s="200" t="s">
        <v>5671</v>
      </c>
      <c r="CU6" s="200" t="s">
        <v>5672</v>
      </c>
      <c r="CV6" s="200" t="s">
        <v>5673</v>
      </c>
      <c r="CW6" s="200" t="s">
        <v>5674</v>
      </c>
      <c r="CX6" s="200" t="s">
        <v>5675</v>
      </c>
      <c r="CY6" s="200" t="s">
        <v>5676</v>
      </c>
      <c r="CZ6" s="200" t="s">
        <v>5677</v>
      </c>
      <c r="DA6" s="200" t="s">
        <v>5678</v>
      </c>
      <c r="DB6" s="200" t="s">
        <v>5679</v>
      </c>
      <c r="DC6" s="200" t="s">
        <v>5680</v>
      </c>
      <c r="DD6" s="200" t="s">
        <v>5681</v>
      </c>
      <c r="DE6" s="200" t="s">
        <v>5682</v>
      </c>
      <c r="DF6" s="208"/>
      <c r="DG6" s="208"/>
      <c r="DH6" s="208"/>
      <c r="DI6" s="200" t="s">
        <v>5683</v>
      </c>
      <c r="DJ6" s="200" t="s">
        <v>5684</v>
      </c>
      <c r="DK6" s="208"/>
      <c r="DL6" s="208"/>
      <c r="DM6" s="200" t="s">
        <v>5685</v>
      </c>
      <c r="DN6" s="200" t="s">
        <v>5686</v>
      </c>
      <c r="DO6" s="208"/>
      <c r="DP6" s="200" t="s">
        <v>5687</v>
      </c>
      <c r="DQ6" s="208"/>
      <c r="DR6" s="200" t="s">
        <v>5688</v>
      </c>
      <c r="DS6" s="200" t="s">
        <v>5689</v>
      </c>
      <c r="DT6" s="208"/>
      <c r="DU6" s="200" t="s">
        <v>5690</v>
      </c>
      <c r="DV6" s="200" t="s">
        <v>5691</v>
      </c>
      <c r="DW6" s="200" t="s">
        <v>5692</v>
      </c>
      <c r="DX6" s="200" t="s">
        <v>5693</v>
      </c>
      <c r="DY6" s="200" t="s">
        <v>5694</v>
      </c>
      <c r="DZ6" s="208"/>
      <c r="EA6" s="200" t="s">
        <v>5695</v>
      </c>
      <c r="EB6" s="208"/>
      <c r="EC6" s="200" t="s">
        <v>5696</v>
      </c>
      <c r="ED6" s="200" t="s">
        <v>5697</v>
      </c>
      <c r="EE6" s="202" t="s">
        <v>5698</v>
      </c>
      <c r="EF6" s="202" t="s">
        <v>5699</v>
      </c>
      <c r="EG6" s="202" t="s">
        <v>5700</v>
      </c>
      <c r="EH6" s="202" t="s">
        <v>5701</v>
      </c>
      <c r="EI6" s="202" t="s">
        <v>5702</v>
      </c>
      <c r="EJ6" s="202" t="s">
        <v>5703</v>
      </c>
      <c r="EK6" s="202" t="s">
        <v>5704</v>
      </c>
      <c r="EL6" s="202" t="s">
        <v>5700</v>
      </c>
      <c r="EM6" s="202" t="s">
        <v>5705</v>
      </c>
      <c r="EN6" s="202" t="s">
        <v>5706</v>
      </c>
      <c r="EO6" s="202" t="s">
        <v>5707</v>
      </c>
      <c r="EP6" s="202" t="s">
        <v>5708</v>
      </c>
      <c r="EQ6" s="202" t="s">
        <v>5709</v>
      </c>
      <c r="ER6" s="202" t="s">
        <v>5710</v>
      </c>
      <c r="ES6" s="200" t="s">
        <v>5711</v>
      </c>
      <c r="ET6" s="200" t="s">
        <v>5712</v>
      </c>
      <c r="EU6" s="200" t="s">
        <v>5713</v>
      </c>
      <c r="EV6" s="200" t="s">
        <v>5714</v>
      </c>
      <c r="EW6" s="200" t="s">
        <v>5715</v>
      </c>
      <c r="EX6" s="200" t="s">
        <v>5716</v>
      </c>
      <c r="EY6" s="200" t="s">
        <v>5717</v>
      </c>
      <c r="EZ6" s="200" t="s">
        <v>5718</v>
      </c>
      <c r="FA6" s="200" t="s">
        <v>5719</v>
      </c>
      <c r="FB6" s="200" t="s">
        <v>5720</v>
      </c>
      <c r="FC6" s="200" t="s">
        <v>5721</v>
      </c>
      <c r="FD6" s="200" t="s">
        <v>5722</v>
      </c>
      <c r="FE6" s="200" t="s">
        <v>5723</v>
      </c>
      <c r="FF6" s="208"/>
      <c r="FG6" s="200" t="s">
        <v>5724</v>
      </c>
      <c r="FH6" s="200" t="s">
        <v>5725</v>
      </c>
      <c r="FI6" s="200" t="s">
        <v>5726</v>
      </c>
      <c r="FJ6" s="200" t="s">
        <v>5727</v>
      </c>
      <c r="FK6" s="200" t="s">
        <v>5728</v>
      </c>
      <c r="FL6" s="200" t="s">
        <v>5729</v>
      </c>
      <c r="FM6" s="200" t="s">
        <v>5730</v>
      </c>
      <c r="FN6" s="200" t="s">
        <v>5731</v>
      </c>
      <c r="FO6" s="200" t="s">
        <v>5732</v>
      </c>
      <c r="FP6" s="200" t="s">
        <v>5733</v>
      </c>
      <c r="FQ6" s="200" t="s">
        <v>5734</v>
      </c>
      <c r="FR6" s="200" t="s">
        <v>5735</v>
      </c>
      <c r="FS6" s="200" t="s">
        <v>5736</v>
      </c>
      <c r="FT6" s="200" t="s">
        <v>5737</v>
      </c>
      <c r="FU6" s="200" t="s">
        <v>5738</v>
      </c>
      <c r="FV6" s="200" t="s">
        <v>5739</v>
      </c>
      <c r="FW6" s="200" t="s">
        <v>5740</v>
      </c>
      <c r="FX6" s="200" t="s">
        <v>5741</v>
      </c>
      <c r="FY6" s="200" t="s">
        <v>5742</v>
      </c>
      <c r="FZ6" s="200" t="s">
        <v>5743</v>
      </c>
      <c r="GA6" s="200" t="s">
        <v>5744</v>
      </c>
      <c r="GB6" s="200" t="s">
        <v>5745</v>
      </c>
      <c r="GC6" s="200" t="s">
        <v>5746</v>
      </c>
      <c r="GD6" s="200" t="s">
        <v>5747</v>
      </c>
      <c r="GE6" s="200" t="s">
        <v>5748</v>
      </c>
      <c r="GF6" s="200" t="s">
        <v>5749</v>
      </c>
      <c r="GG6" s="200" t="s">
        <v>5750</v>
      </c>
      <c r="GH6" s="200" t="s">
        <v>5751</v>
      </c>
      <c r="GI6" s="200" t="s">
        <v>5752</v>
      </c>
      <c r="GJ6" s="200" t="s">
        <v>2887</v>
      </c>
      <c r="GK6" s="200" t="s">
        <v>5753</v>
      </c>
      <c r="GL6" s="200" t="s">
        <v>5754</v>
      </c>
      <c r="GM6" s="200" t="s">
        <v>5755</v>
      </c>
      <c r="GN6" s="200" t="s">
        <v>5756</v>
      </c>
      <c r="GO6" s="200" t="s">
        <v>5757</v>
      </c>
      <c r="GP6" s="200" t="s">
        <v>5758</v>
      </c>
      <c r="GQ6" s="200" t="s">
        <v>5616</v>
      </c>
      <c r="GR6" s="200" t="s">
        <v>5759</v>
      </c>
      <c r="GS6" s="200" t="s">
        <v>5760</v>
      </c>
      <c r="GT6" s="200" t="s">
        <v>5761</v>
      </c>
      <c r="GU6" s="200" t="s">
        <v>5762</v>
      </c>
      <c r="GV6" s="200" t="s">
        <v>5763</v>
      </c>
      <c r="GW6" s="200" t="s">
        <v>5764</v>
      </c>
      <c r="GX6" s="200" t="s">
        <v>2929</v>
      </c>
      <c r="GY6" s="200" t="s">
        <v>5765</v>
      </c>
      <c r="GZ6" s="200" t="s">
        <v>5766</v>
      </c>
      <c r="HA6" s="208"/>
      <c r="HB6" s="200" t="s">
        <v>5767</v>
      </c>
      <c r="HC6" s="208"/>
    </row>
    <row r="7" spans="2:211" ht="12" customHeight="1">
      <c r="B7" s="46" t="s">
        <v>5892</v>
      </c>
      <c r="C7" s="225"/>
      <c r="D7" s="79" t="s">
        <v>2794</v>
      </c>
      <c r="E7" s="78" t="s">
        <v>2876</v>
      </c>
      <c r="G7" s="79" t="s">
        <v>31</v>
      </c>
      <c r="H7" s="181">
        <v>4</v>
      </c>
      <c r="K7" s="78" t="str">
        <f t="shared" si="4"/>
        <v>CITY</v>
      </c>
      <c r="L7" s="181">
        <v>4</v>
      </c>
      <c r="M7" s="46"/>
      <c r="N7" s="182" t="s">
        <v>5379</v>
      </c>
      <c r="O7" s="183">
        <v>4</v>
      </c>
      <c r="P7" s="184"/>
      <c r="Q7" s="182" t="str">
        <f t="shared" si="5"/>
        <v>1.5 PRESTIGE MMC</v>
      </c>
      <c r="R7" s="183">
        <v>4</v>
      </c>
      <c r="S7" s="184"/>
      <c r="T7" s="193" t="s">
        <v>5384</v>
      </c>
      <c r="U7" s="203" t="s">
        <v>5378</v>
      </c>
      <c r="V7" s="204" t="s">
        <v>3000</v>
      </c>
      <c r="W7" s="204" t="s">
        <v>2993</v>
      </c>
      <c r="X7" s="205" t="s">
        <v>2898</v>
      </c>
      <c r="AA7" s="204" t="s">
        <v>5403</v>
      </c>
      <c r="AB7" s="204" t="s">
        <v>5413</v>
      </c>
      <c r="AE7" s="204" t="s">
        <v>2930</v>
      </c>
      <c r="AF7" s="197" t="s">
        <v>2970</v>
      </c>
      <c r="AG7" s="197">
        <v>5</v>
      </c>
      <c r="AH7" s="204" t="s">
        <v>5431</v>
      </c>
      <c r="AI7" s="197" t="s">
        <v>5444</v>
      </c>
      <c r="AJ7" s="204" t="s">
        <v>5442</v>
      </c>
      <c r="AK7" s="204" t="s">
        <v>2959</v>
      </c>
      <c r="AL7" s="204" t="s">
        <v>2966</v>
      </c>
      <c r="AM7" s="206" t="s">
        <v>5454</v>
      </c>
      <c r="AN7" s="207" t="s">
        <v>2998</v>
      </c>
      <c r="AQ7" s="208"/>
      <c r="AR7" s="208"/>
      <c r="AS7" s="208"/>
      <c r="AT7" s="200" t="s">
        <v>5768</v>
      </c>
      <c r="AU7" s="200" t="s">
        <v>5769</v>
      </c>
      <c r="AV7" s="208"/>
      <c r="AW7" s="208"/>
      <c r="AX7" s="201" t="s">
        <v>5770</v>
      </c>
      <c r="AY7" s="201" t="s">
        <v>5771</v>
      </c>
      <c r="AZ7" s="201" t="s">
        <v>5772</v>
      </c>
      <c r="BA7" s="201" t="s">
        <v>5773</v>
      </c>
      <c r="BB7" s="201" t="s">
        <v>5774</v>
      </c>
      <c r="BC7" s="208"/>
      <c r="BD7" s="201" t="s">
        <v>5775</v>
      </c>
      <c r="BE7" s="201" t="s">
        <v>5776</v>
      </c>
      <c r="BF7" s="201" t="s">
        <v>5777</v>
      </c>
      <c r="BG7" s="201" t="s">
        <v>5778</v>
      </c>
      <c r="BH7" s="201" t="s">
        <v>5779</v>
      </c>
      <c r="BI7" s="208"/>
      <c r="BJ7" s="201" t="s">
        <v>5780</v>
      </c>
      <c r="BK7" s="200"/>
      <c r="BL7" s="201" t="s">
        <v>5781</v>
      </c>
      <c r="BM7" s="201" t="s">
        <v>5782</v>
      </c>
      <c r="BN7" s="201" t="s">
        <v>5783</v>
      </c>
      <c r="BO7" s="201" t="s">
        <v>5784</v>
      </c>
      <c r="BP7" s="201" t="s">
        <v>5785</v>
      </c>
      <c r="BQ7" s="201" t="s">
        <v>5786</v>
      </c>
      <c r="BR7" s="201" t="s">
        <v>5787</v>
      </c>
      <c r="BS7" s="201" t="s">
        <v>5788</v>
      </c>
      <c r="BT7" s="201" t="s">
        <v>5789</v>
      </c>
      <c r="BU7" s="200" t="s">
        <v>5790</v>
      </c>
      <c r="BV7" s="200" t="s">
        <v>5791</v>
      </c>
      <c r="BW7" s="200" t="s">
        <v>5792</v>
      </c>
      <c r="BX7" s="200" t="s">
        <v>5793</v>
      </c>
      <c r="BY7" s="200" t="s">
        <v>5794</v>
      </c>
      <c r="BZ7" s="200" t="s">
        <v>5795</v>
      </c>
      <c r="CA7" s="200" t="s">
        <v>5796</v>
      </c>
      <c r="CB7" s="200" t="s">
        <v>5797</v>
      </c>
      <c r="CC7" s="200" t="s">
        <v>5798</v>
      </c>
      <c r="CF7" s="200" t="s">
        <v>5799</v>
      </c>
      <c r="CG7" s="200" t="s">
        <v>5800</v>
      </c>
      <c r="CH7" s="200" t="s">
        <v>5801</v>
      </c>
      <c r="CI7" s="200" t="s">
        <v>5802</v>
      </c>
      <c r="CJ7" s="200" t="s">
        <v>5803</v>
      </c>
      <c r="CK7" s="200" t="s">
        <v>5804</v>
      </c>
      <c r="CL7" s="200" t="s">
        <v>2887</v>
      </c>
      <c r="CM7" s="200" t="s">
        <v>5805</v>
      </c>
      <c r="CN7" s="200" t="s">
        <v>5806</v>
      </c>
      <c r="CO7" s="200" t="s">
        <v>5807</v>
      </c>
      <c r="CP7" s="200" t="s">
        <v>5808</v>
      </c>
      <c r="CQ7" s="200" t="s">
        <v>5809</v>
      </c>
      <c r="CR7" s="200" t="s">
        <v>5810</v>
      </c>
      <c r="CS7" s="200" t="s">
        <v>5811</v>
      </c>
      <c r="CT7" s="208"/>
      <c r="CU7" s="200" t="s">
        <v>5812</v>
      </c>
      <c r="CV7" s="200" t="s">
        <v>5813</v>
      </c>
      <c r="CW7" s="200" t="s">
        <v>5814</v>
      </c>
      <c r="CX7" s="200" t="s">
        <v>5815</v>
      </c>
      <c r="CY7" s="200" t="s">
        <v>5816</v>
      </c>
      <c r="CZ7" s="200" t="s">
        <v>5520</v>
      </c>
      <c r="DA7" s="200" t="s">
        <v>5817</v>
      </c>
      <c r="DB7" s="200" t="s">
        <v>5818</v>
      </c>
      <c r="DC7" s="200" t="s">
        <v>2927</v>
      </c>
      <c r="DF7" s="208"/>
      <c r="DG7" s="208"/>
      <c r="DH7" s="208"/>
      <c r="DI7" s="208"/>
      <c r="DJ7" s="200" t="s">
        <v>5819</v>
      </c>
      <c r="DK7" s="208"/>
      <c r="DL7" s="208"/>
      <c r="DM7" s="200" t="s">
        <v>5820</v>
      </c>
      <c r="DN7" s="200" t="s">
        <v>5821</v>
      </c>
      <c r="DO7" s="208"/>
      <c r="DP7" s="200" t="s">
        <v>5822</v>
      </c>
      <c r="DQ7" s="208"/>
      <c r="DR7" s="200" t="s">
        <v>2936</v>
      </c>
      <c r="DS7" s="200" t="s">
        <v>5823</v>
      </c>
      <c r="DT7" s="208"/>
      <c r="DU7" s="200" t="s">
        <v>5824</v>
      </c>
      <c r="DV7" s="208"/>
      <c r="DW7" s="200" t="s">
        <v>5825</v>
      </c>
      <c r="DX7" s="200" t="s">
        <v>5826</v>
      </c>
      <c r="DY7" s="200" t="s">
        <v>5827</v>
      </c>
      <c r="DZ7" s="208"/>
      <c r="EA7" s="200" t="s">
        <v>5828</v>
      </c>
      <c r="EB7" s="208"/>
      <c r="EC7" s="200" t="s">
        <v>2946</v>
      </c>
      <c r="ED7" s="200" t="s">
        <v>5829</v>
      </c>
      <c r="EE7" s="202" t="s">
        <v>5830</v>
      </c>
      <c r="EF7" s="202" t="s">
        <v>5831</v>
      </c>
      <c r="EG7" s="202" t="s">
        <v>5832</v>
      </c>
      <c r="EH7" s="202">
        <v>400</v>
      </c>
      <c r="EI7" s="202" t="s">
        <v>5833</v>
      </c>
      <c r="EJ7" s="202" t="s">
        <v>5834</v>
      </c>
      <c r="EK7" s="202" t="s">
        <v>5709</v>
      </c>
      <c r="EL7" s="202" t="s">
        <v>5835</v>
      </c>
      <c r="EM7" s="209"/>
      <c r="EN7" s="202" t="s">
        <v>5836</v>
      </c>
      <c r="EO7" s="202" t="s">
        <v>5837</v>
      </c>
      <c r="EP7" s="202" t="s">
        <v>5838</v>
      </c>
      <c r="EQ7" s="202" t="s">
        <v>5839</v>
      </c>
      <c r="ER7" s="202">
        <v>350</v>
      </c>
      <c r="ES7" s="200" t="s">
        <v>5840</v>
      </c>
      <c r="ET7" s="200" t="s">
        <v>5841</v>
      </c>
      <c r="EU7" s="200" t="s">
        <v>5842</v>
      </c>
      <c r="EV7" s="200" t="s">
        <v>5843</v>
      </c>
      <c r="EW7" s="200" t="s">
        <v>5844</v>
      </c>
      <c r="EX7" s="200" t="s">
        <v>5845</v>
      </c>
      <c r="EY7" s="200" t="s">
        <v>5846</v>
      </c>
      <c r="EZ7" s="200" t="s">
        <v>5847</v>
      </c>
      <c r="FA7" s="200" t="s">
        <v>5848</v>
      </c>
      <c r="FB7" s="200" t="s">
        <v>5849</v>
      </c>
      <c r="FC7" s="200" t="s">
        <v>5850</v>
      </c>
      <c r="FD7" s="200" t="s">
        <v>5851</v>
      </c>
      <c r="FE7" s="200" t="s">
        <v>5852</v>
      </c>
      <c r="FF7" s="208"/>
      <c r="FG7" s="200" t="s">
        <v>5853</v>
      </c>
      <c r="FH7" s="200" t="s">
        <v>5854</v>
      </c>
      <c r="FI7" s="200" t="s">
        <v>5855</v>
      </c>
      <c r="FJ7" s="200" t="s">
        <v>5856</v>
      </c>
      <c r="FK7" s="200" t="s">
        <v>5857</v>
      </c>
      <c r="FL7" s="200" t="s">
        <v>5858</v>
      </c>
      <c r="FM7" s="200" t="s">
        <v>5859</v>
      </c>
      <c r="FN7" s="200" t="s">
        <v>5860</v>
      </c>
      <c r="FO7" s="200" t="s">
        <v>5861</v>
      </c>
      <c r="FP7" s="200" t="s">
        <v>5450</v>
      </c>
      <c r="FQ7" s="200" t="s">
        <v>5862</v>
      </c>
      <c r="FR7" s="208"/>
      <c r="FS7" s="200" t="s">
        <v>5863</v>
      </c>
      <c r="FT7" s="200" t="s">
        <v>5864</v>
      </c>
      <c r="FU7" s="200" t="s">
        <v>5865</v>
      </c>
      <c r="FV7" s="208"/>
      <c r="FW7" s="200" t="s">
        <v>5866</v>
      </c>
      <c r="FX7" s="200" t="s">
        <v>5867</v>
      </c>
      <c r="FY7" s="200" t="s">
        <v>5868</v>
      </c>
      <c r="FZ7" s="200" t="s">
        <v>5869</v>
      </c>
      <c r="GA7" s="200" t="s">
        <v>5870</v>
      </c>
      <c r="GB7" s="208"/>
      <c r="GC7" s="200" t="s">
        <v>5871</v>
      </c>
      <c r="GD7" s="200" t="s">
        <v>5872</v>
      </c>
      <c r="GE7" s="200" t="s">
        <v>5873</v>
      </c>
      <c r="GF7" s="200" t="s">
        <v>5874</v>
      </c>
      <c r="GG7" s="200" t="s">
        <v>2909</v>
      </c>
      <c r="GH7" s="200" t="s">
        <v>5875</v>
      </c>
      <c r="GI7" s="200" t="s">
        <v>5876</v>
      </c>
      <c r="GJ7" s="208"/>
      <c r="GK7" s="200" t="s">
        <v>5877</v>
      </c>
      <c r="GL7" s="200" t="s">
        <v>5878</v>
      </c>
      <c r="GM7" s="200" t="s">
        <v>5879</v>
      </c>
      <c r="GN7" s="200" t="s">
        <v>5880</v>
      </c>
      <c r="GO7" s="200" t="s">
        <v>5881</v>
      </c>
      <c r="GP7" s="200" t="s">
        <v>5882</v>
      </c>
      <c r="GQ7" s="200" t="s">
        <v>5883</v>
      </c>
      <c r="GR7" s="200" t="s">
        <v>5884</v>
      </c>
      <c r="GS7" s="200" t="s">
        <v>5885</v>
      </c>
      <c r="GT7" s="200" t="s">
        <v>5886</v>
      </c>
      <c r="GU7" s="200" t="s">
        <v>5807</v>
      </c>
      <c r="GV7" s="200" t="s">
        <v>5887</v>
      </c>
      <c r="GW7" s="200" t="s">
        <v>5888</v>
      </c>
      <c r="GX7" s="200" t="s">
        <v>5889</v>
      </c>
      <c r="GY7" s="200" t="s">
        <v>5765</v>
      </c>
      <c r="GZ7" s="200" t="s">
        <v>5890</v>
      </c>
      <c r="HA7" s="208"/>
      <c r="HB7" s="200" t="s">
        <v>5891</v>
      </c>
      <c r="HC7" s="208"/>
    </row>
    <row r="8" spans="2:211" ht="12" customHeight="1">
      <c r="B8" s="192" t="str">
        <f>'Home Int'!$I$17</f>
        <v>BRV</v>
      </c>
      <c r="C8" s="225"/>
      <c r="D8" s="79" t="s">
        <v>30</v>
      </c>
      <c r="E8" s="78" t="s">
        <v>2876</v>
      </c>
      <c r="G8" s="79" t="s">
        <v>33</v>
      </c>
      <c r="H8" s="181">
        <v>5</v>
      </c>
      <c r="K8" s="78" t="str">
        <f t="shared" si="4"/>
        <v>CIVIC</v>
      </c>
      <c r="L8" s="181">
        <v>5</v>
      </c>
      <c r="M8" s="46"/>
      <c r="N8" s="182" t="s">
        <v>5380</v>
      </c>
      <c r="O8" s="183">
        <v>5</v>
      </c>
      <c r="P8" s="184"/>
      <c r="Q8" s="182" t="str">
        <f t="shared" si="5"/>
        <v>1.5 S MT CKD</v>
      </c>
      <c r="R8" s="183">
        <v>5</v>
      </c>
      <c r="S8" s="184"/>
      <c r="T8" s="193" t="s">
        <v>5385</v>
      </c>
      <c r="U8" s="203" t="s">
        <v>5379</v>
      </c>
      <c r="V8" s="204" t="s">
        <v>5395</v>
      </c>
      <c r="W8" s="204" t="s">
        <v>5399</v>
      </c>
      <c r="X8" s="206" t="s">
        <v>2899</v>
      </c>
      <c r="AA8" s="204" t="s">
        <v>5404</v>
      </c>
      <c r="AB8" s="204" t="s">
        <v>5414</v>
      </c>
      <c r="AE8" s="204" t="s">
        <v>2931</v>
      </c>
      <c r="AF8" s="197" t="s">
        <v>2915</v>
      </c>
      <c r="AG8" s="197">
        <v>6</v>
      </c>
      <c r="AH8" s="204" t="s">
        <v>5432</v>
      </c>
      <c r="AJ8" s="204" t="s">
        <v>2954</v>
      </c>
      <c r="AK8" s="204" t="s">
        <v>5446</v>
      </c>
      <c r="AL8" s="204" t="s">
        <v>5451</v>
      </c>
      <c r="AM8" s="206" t="s">
        <v>5455</v>
      </c>
      <c r="AN8" s="207" t="s">
        <v>5466</v>
      </c>
      <c r="AQ8" s="208"/>
      <c r="AR8" s="208"/>
      <c r="AS8" s="208"/>
      <c r="AT8" s="200" t="s">
        <v>5893</v>
      </c>
      <c r="AU8" s="208"/>
      <c r="AV8" s="208"/>
      <c r="AW8" s="208"/>
      <c r="AX8" s="201" t="s">
        <v>5894</v>
      </c>
      <c r="AY8" s="201" t="s">
        <v>5895</v>
      </c>
      <c r="AZ8" s="201" t="s">
        <v>5896</v>
      </c>
      <c r="BA8" s="201" t="s">
        <v>5897</v>
      </c>
      <c r="BB8" s="201" t="s">
        <v>5898</v>
      </c>
      <c r="BC8" s="208"/>
      <c r="BD8" s="201">
        <v>3</v>
      </c>
      <c r="BE8" s="201" t="s">
        <v>5899</v>
      </c>
      <c r="BF8" s="201" t="s">
        <v>5900</v>
      </c>
      <c r="BG8" s="208"/>
      <c r="BH8" s="201" t="s">
        <v>5901</v>
      </c>
      <c r="BI8" s="208"/>
      <c r="BJ8" s="201" t="s">
        <v>5902</v>
      </c>
      <c r="BK8" s="200"/>
      <c r="BL8" s="201" t="s">
        <v>5903</v>
      </c>
      <c r="BM8" s="201" t="s">
        <v>5904</v>
      </c>
      <c r="BN8" s="201" t="s">
        <v>5905</v>
      </c>
      <c r="BO8" s="201" t="s">
        <v>5906</v>
      </c>
      <c r="BP8" s="201" t="s">
        <v>5907</v>
      </c>
      <c r="BQ8" s="201" t="s">
        <v>5908</v>
      </c>
      <c r="BR8" s="201" t="s">
        <v>5909</v>
      </c>
      <c r="BS8" s="201" t="s">
        <v>5910</v>
      </c>
      <c r="BT8" s="201" t="s">
        <v>5911</v>
      </c>
      <c r="BU8" s="200" t="s">
        <v>5912</v>
      </c>
      <c r="BV8" s="200" t="s">
        <v>5913</v>
      </c>
      <c r="BW8" s="200" t="s">
        <v>5914</v>
      </c>
      <c r="BX8" s="200" t="s">
        <v>5793</v>
      </c>
      <c r="BY8" s="200" t="s">
        <v>5915</v>
      </c>
      <c r="BZ8" s="200" t="s">
        <v>5916</v>
      </c>
      <c r="CA8" s="208"/>
      <c r="CB8" s="200" t="s">
        <v>5917</v>
      </c>
      <c r="CC8" s="200" t="s">
        <v>5918</v>
      </c>
      <c r="CF8" s="200" t="s">
        <v>5919</v>
      </c>
      <c r="CG8" s="200" t="s">
        <v>5920</v>
      </c>
      <c r="CH8" s="200" t="s">
        <v>5921</v>
      </c>
      <c r="CI8" s="200" t="s">
        <v>5922</v>
      </c>
      <c r="CJ8" s="200" t="s">
        <v>5923</v>
      </c>
      <c r="CK8" s="200" t="s">
        <v>5924</v>
      </c>
      <c r="CL8" s="200" t="s">
        <v>5925</v>
      </c>
      <c r="CM8" s="200" t="s">
        <v>5926</v>
      </c>
      <c r="CN8" s="200" t="s">
        <v>5927</v>
      </c>
      <c r="CO8" s="200" t="s">
        <v>5928</v>
      </c>
      <c r="CP8" s="200" t="s">
        <v>5929</v>
      </c>
      <c r="CQ8" s="200" t="s">
        <v>5930</v>
      </c>
      <c r="CR8" s="200" t="s">
        <v>5931</v>
      </c>
      <c r="CS8" s="200" t="s">
        <v>5932</v>
      </c>
      <c r="CT8" s="208"/>
      <c r="CU8" s="200" t="s">
        <v>5933</v>
      </c>
      <c r="CV8" s="200" t="s">
        <v>5934</v>
      </c>
      <c r="CW8" s="200" t="s">
        <v>5935</v>
      </c>
      <c r="CX8" s="200" t="s">
        <v>5936</v>
      </c>
      <c r="CY8" s="200" t="s">
        <v>5937</v>
      </c>
      <c r="CZ8" s="200" t="s">
        <v>5520</v>
      </c>
      <c r="DA8" s="208"/>
      <c r="DB8" s="200" t="s">
        <v>5938</v>
      </c>
      <c r="DC8" s="200" t="s">
        <v>5939</v>
      </c>
      <c r="DL8" s="208"/>
      <c r="DM8" s="200" t="s">
        <v>5940</v>
      </c>
      <c r="DN8" s="200" t="s">
        <v>5941</v>
      </c>
      <c r="DO8" s="208"/>
      <c r="DP8" s="200" t="s">
        <v>5942</v>
      </c>
      <c r="DQ8" s="208"/>
      <c r="DR8" s="200" t="s">
        <v>5943</v>
      </c>
      <c r="DS8" s="200" t="s">
        <v>5944</v>
      </c>
      <c r="DT8" s="208"/>
      <c r="DU8" s="200" t="s">
        <v>5945</v>
      </c>
      <c r="DV8" s="208"/>
      <c r="DW8" s="208"/>
      <c r="DX8" s="200" t="s">
        <v>5807</v>
      </c>
      <c r="DY8" s="200" t="s">
        <v>5946</v>
      </c>
      <c r="DZ8" s="208"/>
      <c r="EA8" s="200" t="s">
        <v>2944</v>
      </c>
      <c r="EB8" s="208"/>
      <c r="EC8" s="200" t="s">
        <v>5947</v>
      </c>
      <c r="ED8" s="200" t="s">
        <v>5948</v>
      </c>
      <c r="EE8" s="202" t="s">
        <v>5949</v>
      </c>
      <c r="EF8" s="202" t="s">
        <v>5950</v>
      </c>
      <c r="EG8" s="202" t="s">
        <v>5951</v>
      </c>
      <c r="EH8" s="202" t="s">
        <v>5952</v>
      </c>
      <c r="EI8" s="202" t="s">
        <v>5953</v>
      </c>
      <c r="EJ8" s="202" t="s">
        <v>5954</v>
      </c>
      <c r="EK8" s="209"/>
      <c r="EL8" s="202" t="s">
        <v>5955</v>
      </c>
      <c r="EM8" s="209"/>
      <c r="EN8" s="202" t="s">
        <v>5956</v>
      </c>
      <c r="EO8" s="202" t="s">
        <v>5957</v>
      </c>
      <c r="EP8" s="202" t="s">
        <v>5958</v>
      </c>
      <c r="EQ8" s="202" t="s">
        <v>5959</v>
      </c>
      <c r="ER8" s="202" t="s">
        <v>5960</v>
      </c>
      <c r="ES8" s="208"/>
      <c r="ET8" s="200" t="s">
        <v>5961</v>
      </c>
      <c r="EU8" s="200" t="s">
        <v>5962</v>
      </c>
      <c r="EV8" s="200" t="s">
        <v>5963</v>
      </c>
      <c r="EW8" s="200" t="s">
        <v>5964</v>
      </c>
      <c r="EX8" s="208"/>
      <c r="EY8" s="200" t="s">
        <v>5965</v>
      </c>
      <c r="EZ8" s="208"/>
      <c r="FA8" s="208"/>
      <c r="FB8" s="200" t="s">
        <v>5966</v>
      </c>
      <c r="FC8" s="208"/>
      <c r="FD8" s="200" t="s">
        <v>5967</v>
      </c>
      <c r="FE8" s="200" t="s">
        <v>5968</v>
      </c>
      <c r="FF8" s="208"/>
      <c r="FG8" s="200" t="s">
        <v>5969</v>
      </c>
      <c r="FH8" s="208"/>
      <c r="FI8" s="200" t="s">
        <v>5970</v>
      </c>
      <c r="FJ8" s="200" t="s">
        <v>5971</v>
      </c>
      <c r="FK8" s="200" t="s">
        <v>5972</v>
      </c>
      <c r="FL8" s="200" t="s">
        <v>5553</v>
      </c>
      <c r="FM8" s="200" t="s">
        <v>5973</v>
      </c>
      <c r="FN8" s="200" t="s">
        <v>5974</v>
      </c>
      <c r="FO8" s="200" t="s">
        <v>5975</v>
      </c>
      <c r="FP8" s="200" t="s">
        <v>5976</v>
      </c>
      <c r="FQ8" s="200" t="s">
        <v>5977</v>
      </c>
      <c r="FR8" s="208"/>
      <c r="FS8" s="200" t="s">
        <v>5978</v>
      </c>
      <c r="FT8" s="200" t="s">
        <v>5979</v>
      </c>
      <c r="FU8" s="200" t="s">
        <v>5980</v>
      </c>
      <c r="FV8" s="208"/>
      <c r="FW8" s="200" t="s">
        <v>5981</v>
      </c>
      <c r="FX8" s="200" t="s">
        <v>5982</v>
      </c>
      <c r="FY8" s="200" t="s">
        <v>5983</v>
      </c>
      <c r="FZ8" s="200" t="s">
        <v>5984</v>
      </c>
      <c r="GA8" s="200" t="s">
        <v>5985</v>
      </c>
      <c r="GB8" s="208"/>
      <c r="GC8" s="200" t="s">
        <v>5986</v>
      </c>
      <c r="GD8" s="200" t="s">
        <v>5987</v>
      </c>
      <c r="GE8" s="200" t="s">
        <v>5988</v>
      </c>
      <c r="GF8" s="200" t="s">
        <v>5989</v>
      </c>
      <c r="GG8" s="200" t="s">
        <v>2971</v>
      </c>
      <c r="GH8" s="200" t="s">
        <v>5990</v>
      </c>
      <c r="GI8" s="200" t="s">
        <v>5991</v>
      </c>
      <c r="GJ8" s="208"/>
      <c r="GK8" s="200" t="s">
        <v>5992</v>
      </c>
      <c r="GL8" s="200" t="s">
        <v>5993</v>
      </c>
      <c r="GM8" s="200" t="s">
        <v>5994</v>
      </c>
      <c r="GN8" s="200" t="s">
        <v>5995</v>
      </c>
      <c r="GO8" s="200" t="s">
        <v>5996</v>
      </c>
      <c r="GP8" s="200" t="s">
        <v>5997</v>
      </c>
      <c r="GQ8" s="200" t="s">
        <v>5762</v>
      </c>
      <c r="GR8" s="200" t="s">
        <v>5998</v>
      </c>
      <c r="GS8" s="200" t="s">
        <v>5762</v>
      </c>
      <c r="GT8" s="208"/>
      <c r="GU8" s="200" t="s">
        <v>5999</v>
      </c>
      <c r="GV8" s="200" t="s">
        <v>6000</v>
      </c>
      <c r="GW8" s="200" t="s">
        <v>6001</v>
      </c>
      <c r="GX8" s="200" t="s">
        <v>6002</v>
      </c>
      <c r="GY8" s="200" t="s">
        <v>6003</v>
      </c>
      <c r="GZ8" s="200" t="s">
        <v>6004</v>
      </c>
      <c r="HA8" s="208"/>
      <c r="HB8" s="200" t="s">
        <v>6005</v>
      </c>
      <c r="HC8" s="208"/>
    </row>
    <row r="9" spans="2:211" ht="12" customHeight="1">
      <c r="C9" s="225"/>
      <c r="D9" s="79" t="s">
        <v>2750</v>
      </c>
      <c r="E9" s="78" t="s">
        <v>2876</v>
      </c>
      <c r="G9" s="79" t="s">
        <v>3018</v>
      </c>
      <c r="H9" s="181">
        <v>6</v>
      </c>
      <c r="K9" s="78" t="str">
        <f t="shared" si="4"/>
        <v>CRV</v>
      </c>
      <c r="L9" s="181">
        <v>6</v>
      </c>
      <c r="M9" s="46"/>
      <c r="N9" s="182" t="s">
        <v>5381</v>
      </c>
      <c r="O9" s="183">
        <v>6</v>
      </c>
      <c r="P9" s="184"/>
      <c r="Q9" s="182" t="str">
        <f t="shared" si="5"/>
        <v>15 E CVT CKD</v>
      </c>
      <c r="R9" s="183">
        <v>6</v>
      </c>
      <c r="S9" s="184"/>
      <c r="T9" s="193" t="s">
        <v>5386</v>
      </c>
      <c r="U9" s="203" t="s">
        <v>5380</v>
      </c>
      <c r="W9" s="204" t="s">
        <v>2994</v>
      </c>
      <c r="X9" s="206" t="s">
        <v>2901</v>
      </c>
      <c r="AA9" s="204" t="s">
        <v>5405</v>
      </c>
      <c r="AB9" s="204" t="s">
        <v>2920</v>
      </c>
      <c r="AE9" s="204" t="s">
        <v>5422</v>
      </c>
      <c r="AF9" s="197" t="s">
        <v>2925</v>
      </c>
      <c r="AG9" s="197">
        <v>8</v>
      </c>
      <c r="AH9" s="204" t="s">
        <v>5433</v>
      </c>
      <c r="AJ9" s="204" t="s">
        <v>5443</v>
      </c>
      <c r="AK9" s="204" t="s">
        <v>2960</v>
      </c>
      <c r="AL9" s="204" t="s">
        <v>2967</v>
      </c>
      <c r="AM9" s="206" t="s">
        <v>2980</v>
      </c>
      <c r="AN9" s="207" t="s">
        <v>2999</v>
      </c>
      <c r="AW9" s="208"/>
      <c r="AX9" s="201" t="s">
        <v>6006</v>
      </c>
      <c r="AY9" s="201" t="s">
        <v>6007</v>
      </c>
      <c r="AZ9" s="201" t="s">
        <v>6008</v>
      </c>
      <c r="BA9" s="201" t="s">
        <v>2890</v>
      </c>
      <c r="BB9" s="201" t="s">
        <v>6009</v>
      </c>
      <c r="BC9" s="208"/>
      <c r="BD9" s="201" t="s">
        <v>6010</v>
      </c>
      <c r="BE9" s="201" t="s">
        <v>6011</v>
      </c>
      <c r="BF9" s="201" t="s">
        <v>6012</v>
      </c>
      <c r="BG9" s="208"/>
      <c r="BH9" s="201" t="s">
        <v>6013</v>
      </c>
      <c r="BI9" s="208"/>
      <c r="BJ9" s="208"/>
      <c r="BK9" s="208"/>
      <c r="BL9" s="208"/>
      <c r="BM9" s="201" t="s">
        <v>6014</v>
      </c>
      <c r="BN9" s="201" t="s">
        <v>6015</v>
      </c>
      <c r="BO9" s="201" t="s">
        <v>6016</v>
      </c>
      <c r="BP9" s="201" t="s">
        <v>6017</v>
      </c>
      <c r="BQ9" s="201" t="s">
        <v>6018</v>
      </c>
      <c r="BR9" s="201" t="s">
        <v>6019</v>
      </c>
      <c r="BS9" s="201" t="s">
        <v>6020</v>
      </c>
      <c r="BT9" s="201" t="s">
        <v>6021</v>
      </c>
      <c r="BU9" s="208"/>
      <c r="BV9" s="200" t="s">
        <v>6022</v>
      </c>
      <c r="BW9" s="200" t="s">
        <v>5790</v>
      </c>
      <c r="BX9" s="200" t="s">
        <v>6023</v>
      </c>
      <c r="BY9" s="200" t="s">
        <v>6024</v>
      </c>
      <c r="BZ9" s="200" t="s">
        <v>6025</v>
      </c>
      <c r="CA9" s="208"/>
      <c r="CB9" s="200" t="s">
        <v>6026</v>
      </c>
      <c r="CC9" s="200" t="s">
        <v>6027</v>
      </c>
      <c r="CF9" s="200" t="s">
        <v>6028</v>
      </c>
      <c r="CG9" s="200" t="s">
        <v>6029</v>
      </c>
      <c r="CH9" s="200" t="s">
        <v>5808</v>
      </c>
      <c r="CI9" s="200" t="s">
        <v>6030</v>
      </c>
      <c r="CJ9" s="200" t="s">
        <v>6031</v>
      </c>
      <c r="CK9" s="200" t="s">
        <v>6032</v>
      </c>
      <c r="CL9" s="200" t="s">
        <v>6033</v>
      </c>
      <c r="CM9" s="200" t="s">
        <v>6034</v>
      </c>
      <c r="CN9" s="200" t="s">
        <v>6035</v>
      </c>
      <c r="CO9" s="200" t="s">
        <v>6036</v>
      </c>
      <c r="CP9" s="200" t="s">
        <v>6037</v>
      </c>
      <c r="CQ9" s="200" t="s">
        <v>6038</v>
      </c>
      <c r="CR9" s="200" t="s">
        <v>6039</v>
      </c>
      <c r="CS9" s="200" t="s">
        <v>6040</v>
      </c>
      <c r="CT9" s="208"/>
      <c r="CU9" s="200" t="s">
        <v>6041</v>
      </c>
      <c r="CV9" s="200" t="s">
        <v>6042</v>
      </c>
      <c r="CW9" s="208"/>
      <c r="CX9" s="200" t="s">
        <v>6043</v>
      </c>
      <c r="CY9" s="200" t="s">
        <v>6044</v>
      </c>
      <c r="CZ9" s="200" t="s">
        <v>6045</v>
      </c>
      <c r="DA9" s="208"/>
      <c r="DB9" s="200" t="s">
        <v>6046</v>
      </c>
      <c r="DC9" s="200" t="s">
        <v>6047</v>
      </c>
      <c r="DL9" s="208"/>
      <c r="DM9" s="200" t="s">
        <v>6048</v>
      </c>
      <c r="DN9" s="200" t="s">
        <v>6049</v>
      </c>
      <c r="DO9" s="208"/>
      <c r="DP9" s="208"/>
      <c r="DQ9" s="208"/>
      <c r="DR9" s="200" t="s">
        <v>6050</v>
      </c>
      <c r="DS9" s="200" t="s">
        <v>6051</v>
      </c>
      <c r="DT9" s="208"/>
      <c r="DU9" s="200" t="s">
        <v>6052</v>
      </c>
      <c r="DV9" s="208"/>
      <c r="DW9" s="208"/>
      <c r="DX9" s="200" t="s">
        <v>6053</v>
      </c>
      <c r="DY9" s="200" t="s">
        <v>6054</v>
      </c>
      <c r="DZ9" s="208"/>
      <c r="EA9" s="200" t="s">
        <v>6055</v>
      </c>
      <c r="EB9" s="208"/>
      <c r="EC9" s="208"/>
      <c r="ED9" s="200" t="s">
        <v>6056</v>
      </c>
      <c r="EE9" s="202" t="s">
        <v>6057</v>
      </c>
      <c r="EF9" s="202" t="s">
        <v>6058</v>
      </c>
      <c r="EG9" s="202" t="s">
        <v>6059</v>
      </c>
      <c r="EH9" s="209"/>
      <c r="EI9" s="202" t="s">
        <v>6060</v>
      </c>
      <c r="EJ9" s="202" t="s">
        <v>6061</v>
      </c>
      <c r="EK9" s="209"/>
      <c r="EL9" s="202" t="s">
        <v>6062</v>
      </c>
      <c r="EM9" s="209"/>
      <c r="EN9" s="209"/>
      <c r="EO9" s="202" t="s">
        <v>6063</v>
      </c>
      <c r="EP9" s="202" t="s">
        <v>6064</v>
      </c>
      <c r="EQ9" s="202" t="s">
        <v>6065</v>
      </c>
      <c r="ER9" s="202" t="s">
        <v>6066</v>
      </c>
      <c r="ES9" s="208"/>
      <c r="ET9" s="200" t="s">
        <v>2955</v>
      </c>
      <c r="EU9" s="200" t="s">
        <v>6067</v>
      </c>
      <c r="EV9" s="200" t="s">
        <v>6068</v>
      </c>
      <c r="EW9" s="200" t="s">
        <v>6069</v>
      </c>
      <c r="EX9" s="208"/>
      <c r="EY9" s="200" t="s">
        <v>6070</v>
      </c>
      <c r="FC9" s="208"/>
      <c r="FD9" s="208"/>
      <c r="FE9" s="200" t="s">
        <v>6071</v>
      </c>
      <c r="FF9" s="208"/>
      <c r="FG9" s="200" t="s">
        <v>6072</v>
      </c>
      <c r="FH9" s="208"/>
      <c r="FI9" s="200" t="s">
        <v>6073</v>
      </c>
      <c r="FJ9" s="200" t="s">
        <v>6074</v>
      </c>
      <c r="FK9" s="200" t="s">
        <v>6075</v>
      </c>
      <c r="FL9" s="208"/>
      <c r="FM9" s="200" t="s">
        <v>6076</v>
      </c>
      <c r="FN9" s="200" t="s">
        <v>5552</v>
      </c>
      <c r="FO9" s="200" t="s">
        <v>6077</v>
      </c>
      <c r="FP9" s="200" t="s">
        <v>6078</v>
      </c>
      <c r="FQ9" s="200" t="s">
        <v>6079</v>
      </c>
      <c r="FR9" s="208"/>
      <c r="FS9" s="200" t="s">
        <v>6080</v>
      </c>
      <c r="FT9" s="200" t="s">
        <v>6081</v>
      </c>
      <c r="FU9" s="200" t="s">
        <v>6082</v>
      </c>
      <c r="FV9" s="208"/>
      <c r="FW9" s="200" t="s">
        <v>6083</v>
      </c>
      <c r="FX9" s="200" t="s">
        <v>6084</v>
      </c>
      <c r="FY9" s="200" t="s">
        <v>6085</v>
      </c>
      <c r="FZ9" s="200" t="s">
        <v>6086</v>
      </c>
      <c r="GA9" s="200" t="s">
        <v>6087</v>
      </c>
      <c r="GB9" s="208"/>
      <c r="GC9" s="200" t="s">
        <v>6088</v>
      </c>
      <c r="GD9" s="200" t="s">
        <v>6089</v>
      </c>
      <c r="GE9" s="200" t="s">
        <v>6090</v>
      </c>
      <c r="GF9" s="200" t="s">
        <v>6091</v>
      </c>
      <c r="GG9" s="200" t="s">
        <v>2981</v>
      </c>
      <c r="GH9" s="200" t="s">
        <v>6092</v>
      </c>
      <c r="GI9" s="208"/>
      <c r="GJ9" s="208"/>
      <c r="GK9" s="200" t="s">
        <v>5937</v>
      </c>
      <c r="GL9" s="200" t="s">
        <v>6093</v>
      </c>
      <c r="GM9" s="200" t="s">
        <v>6094</v>
      </c>
      <c r="GN9" s="200" t="s">
        <v>6095</v>
      </c>
      <c r="GO9" s="200" t="s">
        <v>6096</v>
      </c>
      <c r="GP9" s="200" t="s">
        <v>6097</v>
      </c>
      <c r="GQ9" s="200" t="s">
        <v>6098</v>
      </c>
      <c r="GR9" s="200" t="s">
        <v>6099</v>
      </c>
      <c r="GS9" s="200" t="s">
        <v>6100</v>
      </c>
      <c r="GT9" s="208"/>
      <c r="GU9" s="200" t="s">
        <v>6101</v>
      </c>
      <c r="GV9" s="200" t="s">
        <v>6102</v>
      </c>
      <c r="GW9" s="200" t="s">
        <v>6103</v>
      </c>
      <c r="GX9" s="208"/>
      <c r="GY9" s="200" t="s">
        <v>6104</v>
      </c>
      <c r="GZ9" s="200" t="s">
        <v>6105</v>
      </c>
      <c r="HA9" s="208"/>
      <c r="HB9" s="200" t="s">
        <v>6106</v>
      </c>
      <c r="HC9" s="208"/>
    </row>
    <row r="10" spans="2:211" ht="12" customHeight="1">
      <c r="B10" s="46" t="s">
        <v>6288</v>
      </c>
      <c r="C10" s="225"/>
      <c r="D10" s="79" t="s">
        <v>2248</v>
      </c>
      <c r="E10" s="78" t="s">
        <v>2876</v>
      </c>
      <c r="G10" s="79" t="s">
        <v>3025</v>
      </c>
      <c r="H10" s="181">
        <v>7</v>
      </c>
      <c r="K10" s="78" t="str">
        <f t="shared" si="4"/>
        <v>CRZ</v>
      </c>
      <c r="L10" s="181">
        <v>7</v>
      </c>
      <c r="M10" s="46"/>
      <c r="N10" s="210" t="s">
        <v>5382</v>
      </c>
      <c r="O10" s="183">
        <v>7</v>
      </c>
      <c r="P10" s="184"/>
      <c r="Q10" s="182" t="str">
        <f t="shared" si="5"/>
        <v>All New BRV E CVT</v>
      </c>
      <c r="R10" s="183">
        <v>7</v>
      </c>
      <c r="S10" s="211"/>
      <c r="T10" s="193" t="s">
        <v>5387</v>
      </c>
      <c r="U10" s="203" t="s">
        <v>5381</v>
      </c>
      <c r="X10" s="205" t="s">
        <v>2900</v>
      </c>
      <c r="AA10" s="204" t="s">
        <v>5406</v>
      </c>
      <c r="AB10" s="204" t="s">
        <v>2921</v>
      </c>
      <c r="AF10" s="197" t="s">
        <v>2926</v>
      </c>
      <c r="AG10" s="197" t="s">
        <v>2946</v>
      </c>
      <c r="AH10" s="204" t="s">
        <v>5434</v>
      </c>
      <c r="AJ10" s="204" t="s">
        <v>2956</v>
      </c>
      <c r="AK10" s="204" t="s">
        <v>2961</v>
      </c>
      <c r="AL10" s="204" t="s">
        <v>2968</v>
      </c>
      <c r="AM10" s="206" t="s">
        <v>5456</v>
      </c>
      <c r="AN10" s="207" t="s">
        <v>5467</v>
      </c>
      <c r="AW10" s="208"/>
      <c r="AX10" s="208"/>
      <c r="AY10" s="201" t="s">
        <v>6107</v>
      </c>
      <c r="AZ10" s="201" t="s">
        <v>6108</v>
      </c>
      <c r="BA10" s="201" t="s">
        <v>6109</v>
      </c>
      <c r="BB10" s="201" t="s">
        <v>6110</v>
      </c>
      <c r="BC10" s="208"/>
      <c r="BD10" s="201" t="s">
        <v>6111</v>
      </c>
      <c r="BE10" s="201" t="s">
        <v>6112</v>
      </c>
      <c r="BF10" s="201" t="s">
        <v>6113</v>
      </c>
      <c r="BG10" s="208"/>
      <c r="BH10" s="201" t="s">
        <v>6114</v>
      </c>
      <c r="BI10" s="208"/>
      <c r="BJ10" s="208"/>
      <c r="BK10" s="208"/>
      <c r="BL10" s="208"/>
      <c r="BM10" s="201" t="s">
        <v>6115</v>
      </c>
      <c r="BN10" s="201" t="s">
        <v>6116</v>
      </c>
      <c r="BO10" s="201" t="s">
        <v>5788</v>
      </c>
      <c r="BP10" s="201" t="s">
        <v>6117</v>
      </c>
      <c r="BQ10" s="201" t="s">
        <v>6118</v>
      </c>
      <c r="BR10" s="201" t="s">
        <v>6119</v>
      </c>
      <c r="BS10" s="201" t="s">
        <v>6120</v>
      </c>
      <c r="BT10" s="201" t="s">
        <v>6121</v>
      </c>
      <c r="BU10" s="208"/>
      <c r="BV10" s="200" t="s">
        <v>6122</v>
      </c>
      <c r="BW10" s="200" t="s">
        <v>6123</v>
      </c>
      <c r="BX10" s="200" t="s">
        <v>6124</v>
      </c>
      <c r="BY10" s="200" t="s">
        <v>6125</v>
      </c>
      <c r="BZ10" s="200" t="s">
        <v>2887</v>
      </c>
      <c r="CA10" s="208"/>
      <c r="CB10" s="200" t="s">
        <v>6126</v>
      </c>
      <c r="CC10" s="200" t="s">
        <v>6127</v>
      </c>
      <c r="CF10" s="200" t="s">
        <v>6128</v>
      </c>
      <c r="CG10" s="200" t="s">
        <v>6129</v>
      </c>
      <c r="CH10" s="200" t="s">
        <v>6130</v>
      </c>
      <c r="CI10" s="200" t="s">
        <v>6131</v>
      </c>
      <c r="CJ10" s="200" t="s">
        <v>6132</v>
      </c>
      <c r="CK10" s="200" t="s">
        <v>6133</v>
      </c>
      <c r="CL10" s="208"/>
      <c r="CM10" s="200" t="s">
        <v>6134</v>
      </c>
      <c r="CN10" s="200" t="s">
        <v>5669</v>
      </c>
      <c r="CO10" s="200" t="s">
        <v>6135</v>
      </c>
      <c r="CP10" s="200" t="s">
        <v>6136</v>
      </c>
      <c r="CQ10" s="200" t="s">
        <v>6137</v>
      </c>
      <c r="CR10" s="200" t="s">
        <v>6138</v>
      </c>
      <c r="CS10" s="200" t="s">
        <v>6139</v>
      </c>
      <c r="CT10" s="208"/>
      <c r="CU10" s="200" t="s">
        <v>6140</v>
      </c>
      <c r="CV10" s="200" t="s">
        <v>6141</v>
      </c>
      <c r="CW10" s="208"/>
      <c r="CX10" s="200" t="s">
        <v>6142</v>
      </c>
      <c r="CY10" s="200" t="s">
        <v>6143</v>
      </c>
      <c r="CZ10" s="200" t="s">
        <v>6144</v>
      </c>
      <c r="DA10" s="208"/>
      <c r="DB10" s="200" t="s">
        <v>6145</v>
      </c>
      <c r="DC10" s="200" t="s">
        <v>6146</v>
      </c>
      <c r="DL10" s="208"/>
      <c r="DM10" s="200" t="s">
        <v>6147</v>
      </c>
      <c r="DN10" s="208"/>
      <c r="DO10" s="208"/>
      <c r="DP10" s="208"/>
      <c r="DQ10" s="208"/>
      <c r="DR10" s="200" t="s">
        <v>6148</v>
      </c>
      <c r="DS10" s="200" t="s">
        <v>6149</v>
      </c>
      <c r="DT10" s="208"/>
      <c r="DU10" s="200" t="s">
        <v>6150</v>
      </c>
      <c r="DV10" s="208"/>
      <c r="DW10" s="208"/>
      <c r="DX10" s="200" t="s">
        <v>6151</v>
      </c>
      <c r="DY10" s="200" t="s">
        <v>6152</v>
      </c>
      <c r="DZ10" s="208"/>
      <c r="EA10" s="200" t="s">
        <v>6153</v>
      </c>
      <c r="EB10" s="208"/>
      <c r="EC10" s="208"/>
      <c r="ED10" s="200" t="s">
        <v>6154</v>
      </c>
      <c r="EE10" s="202" t="s">
        <v>6155</v>
      </c>
      <c r="EF10" s="202" t="s">
        <v>6156</v>
      </c>
      <c r="EG10" s="202" t="s">
        <v>5955</v>
      </c>
      <c r="EH10" s="209"/>
      <c r="EI10" s="202" t="s">
        <v>6157</v>
      </c>
      <c r="EJ10" s="202" t="s">
        <v>6158</v>
      </c>
      <c r="EK10" s="209"/>
      <c r="EL10" s="202" t="s">
        <v>5564</v>
      </c>
      <c r="EM10" s="209"/>
      <c r="EN10" s="209"/>
      <c r="EO10" s="202" t="s">
        <v>6159</v>
      </c>
      <c r="EP10" s="202" t="s">
        <v>6160</v>
      </c>
      <c r="EQ10" s="202" t="s">
        <v>6161</v>
      </c>
      <c r="ER10" s="202" t="s">
        <v>6162</v>
      </c>
      <c r="ES10" s="208"/>
      <c r="ET10" s="200" t="s">
        <v>6163</v>
      </c>
      <c r="EU10" s="200" t="s">
        <v>6164</v>
      </c>
      <c r="EV10" s="200" t="s">
        <v>6165</v>
      </c>
      <c r="EW10" s="200" t="s">
        <v>6166</v>
      </c>
      <c r="EX10" s="208"/>
      <c r="EY10" s="200" t="s">
        <v>6167</v>
      </c>
      <c r="FC10" s="208"/>
      <c r="FD10" s="208"/>
      <c r="FE10" s="200" t="s">
        <v>6168</v>
      </c>
      <c r="FF10" s="208"/>
      <c r="FG10" s="200" t="s">
        <v>6169</v>
      </c>
      <c r="FH10" s="208"/>
      <c r="FI10" s="200" t="s">
        <v>6170</v>
      </c>
      <c r="FJ10" s="200" t="s">
        <v>6171</v>
      </c>
      <c r="FK10" s="200" t="s">
        <v>6172</v>
      </c>
      <c r="FL10" s="208"/>
      <c r="FM10" s="208"/>
      <c r="FN10" s="200" t="s">
        <v>6173</v>
      </c>
      <c r="FO10" s="200" t="s">
        <v>6174</v>
      </c>
      <c r="FP10" s="200" t="s">
        <v>6175</v>
      </c>
      <c r="FQ10" s="200" t="s">
        <v>6176</v>
      </c>
      <c r="FR10" s="208"/>
      <c r="FS10" s="200" t="s">
        <v>6177</v>
      </c>
      <c r="FT10" s="200" t="s">
        <v>6178</v>
      </c>
      <c r="FU10" s="200" t="s">
        <v>6179</v>
      </c>
      <c r="FV10" s="208"/>
      <c r="FW10" s="200" t="s">
        <v>6180</v>
      </c>
      <c r="FX10" s="200" t="s">
        <v>6181</v>
      </c>
      <c r="FY10" s="200" t="s">
        <v>6182</v>
      </c>
      <c r="FZ10" s="200" t="s">
        <v>6183</v>
      </c>
      <c r="GA10" s="200" t="s">
        <v>6184</v>
      </c>
      <c r="GB10" s="208"/>
      <c r="GC10" s="200" t="s">
        <v>6185</v>
      </c>
      <c r="GD10" s="200" t="s">
        <v>6186</v>
      </c>
      <c r="GE10" s="200" t="s">
        <v>6187</v>
      </c>
      <c r="GF10" s="200" t="s">
        <v>6188</v>
      </c>
      <c r="GG10" s="200" t="s">
        <v>6189</v>
      </c>
      <c r="GH10" s="200" t="s">
        <v>6190</v>
      </c>
      <c r="GI10" s="208"/>
      <c r="GJ10" s="208"/>
      <c r="GK10" s="200" t="s">
        <v>6191</v>
      </c>
      <c r="GL10" s="200" t="s">
        <v>6192</v>
      </c>
      <c r="GM10" s="200" t="s">
        <v>6193</v>
      </c>
      <c r="GN10" s="200" t="s">
        <v>6194</v>
      </c>
      <c r="GO10" s="200" t="s">
        <v>6195</v>
      </c>
      <c r="GP10" s="200" t="s">
        <v>6196</v>
      </c>
      <c r="GQ10" s="200" t="s">
        <v>6197</v>
      </c>
      <c r="GR10" s="200" t="s">
        <v>6198</v>
      </c>
      <c r="GS10" s="200" t="s">
        <v>6199</v>
      </c>
      <c r="GT10" s="208"/>
      <c r="GU10" s="200" t="s">
        <v>6200</v>
      </c>
      <c r="GV10" s="208"/>
      <c r="GW10" s="200" t="s">
        <v>6201</v>
      </c>
      <c r="GX10" s="208"/>
      <c r="GY10" s="208"/>
      <c r="GZ10" s="200" t="s">
        <v>6202</v>
      </c>
      <c r="HA10" s="208"/>
      <c r="HB10" s="200" t="s">
        <v>6203</v>
      </c>
      <c r="HC10" s="208"/>
    </row>
    <row r="11" spans="2:211" ht="12" customHeight="1">
      <c r="B11" s="192" t="str">
        <f>'Home Int'!$K$17</f>
        <v>ALL NEW BRV E CVT PRESTIGE SENSING</v>
      </c>
      <c r="C11" s="225"/>
      <c r="D11" s="79" t="s">
        <v>31</v>
      </c>
      <c r="E11" s="78" t="s">
        <v>2876</v>
      </c>
      <c r="G11" s="79" t="s">
        <v>24</v>
      </c>
      <c r="H11" s="181">
        <v>8</v>
      </c>
      <c r="K11" s="78" t="str">
        <f t="shared" si="4"/>
        <v>FREED</v>
      </c>
      <c r="L11" s="181">
        <v>8</v>
      </c>
      <c r="M11" s="46"/>
      <c r="N11" s="210" t="s">
        <v>5383</v>
      </c>
      <c r="O11" s="183">
        <v>8</v>
      </c>
      <c r="P11" s="184"/>
      <c r="Q11" s="182" t="str">
        <f t="shared" si="5"/>
        <v>ALL NEW BRV E CVT PRESTIGE SENSING</v>
      </c>
      <c r="R11" s="183">
        <v>8</v>
      </c>
      <c r="S11" s="211"/>
      <c r="T11" s="193" t="s">
        <v>5388</v>
      </c>
      <c r="X11" s="205" t="s">
        <v>2902</v>
      </c>
      <c r="AA11" s="204" t="s">
        <v>5407</v>
      </c>
      <c r="AB11" s="204" t="s">
        <v>5415</v>
      </c>
      <c r="AF11" s="197" t="s">
        <v>2932</v>
      </c>
      <c r="AG11" s="197" t="s">
        <v>5428</v>
      </c>
      <c r="AH11" s="204" t="s">
        <v>2914</v>
      </c>
      <c r="AJ11" s="204" t="s">
        <v>2957</v>
      </c>
      <c r="AK11" s="204" t="s">
        <v>2962</v>
      </c>
      <c r="AL11" s="204" t="s">
        <v>2969</v>
      </c>
      <c r="AM11" s="206" t="s">
        <v>5457</v>
      </c>
      <c r="AN11" s="207" t="s">
        <v>5468</v>
      </c>
      <c r="AW11" s="208"/>
      <c r="AX11" s="208"/>
      <c r="AY11" s="201" t="s">
        <v>2886</v>
      </c>
      <c r="AZ11" s="208"/>
      <c r="BA11" s="201" t="s">
        <v>6204</v>
      </c>
      <c r="BB11" s="201" t="s">
        <v>6205</v>
      </c>
      <c r="BC11" s="208"/>
      <c r="BD11" s="201" t="s">
        <v>6206</v>
      </c>
      <c r="BE11" s="201" t="s">
        <v>6207</v>
      </c>
      <c r="BF11" s="201" t="s">
        <v>6208</v>
      </c>
      <c r="BG11" s="208"/>
      <c r="BH11" s="201" t="s">
        <v>6209</v>
      </c>
      <c r="BI11" s="208"/>
      <c r="BJ11" s="208"/>
      <c r="BK11" s="208"/>
      <c r="BL11" s="208"/>
      <c r="BM11" s="201" t="s">
        <v>6210</v>
      </c>
      <c r="BN11" s="201" t="s">
        <v>6211</v>
      </c>
      <c r="BO11" s="201" t="s">
        <v>6212</v>
      </c>
      <c r="BP11" s="201" t="s">
        <v>6213</v>
      </c>
      <c r="BQ11" s="201" t="s">
        <v>6214</v>
      </c>
      <c r="BR11" s="201" t="s">
        <v>6215</v>
      </c>
      <c r="BS11" s="201" t="s">
        <v>6216</v>
      </c>
      <c r="BT11" s="201" t="s">
        <v>6217</v>
      </c>
      <c r="BU11" s="208"/>
      <c r="BV11" s="200" t="s">
        <v>6218</v>
      </c>
      <c r="BW11" s="200" t="s">
        <v>5912</v>
      </c>
      <c r="BX11" s="200" t="s">
        <v>6219</v>
      </c>
      <c r="BY11" s="200" t="s">
        <v>6220</v>
      </c>
      <c r="BZ11" s="208"/>
      <c r="CA11" s="208"/>
      <c r="CB11" s="200" t="s">
        <v>6221</v>
      </c>
      <c r="CC11" s="200" t="s">
        <v>6222</v>
      </c>
      <c r="CF11" s="200" t="s">
        <v>6223</v>
      </c>
      <c r="CG11" s="200" t="s">
        <v>6224</v>
      </c>
      <c r="CH11" s="200" t="s">
        <v>6225</v>
      </c>
      <c r="CI11" s="200" t="s">
        <v>6226</v>
      </c>
      <c r="CJ11" s="200" t="s">
        <v>6227</v>
      </c>
      <c r="CK11" s="200" t="s">
        <v>6228</v>
      </c>
      <c r="CL11" s="208"/>
      <c r="CM11" s="200" t="s">
        <v>6229</v>
      </c>
      <c r="CN11" s="200" t="s">
        <v>5669</v>
      </c>
      <c r="CO11" s="200" t="s">
        <v>6230</v>
      </c>
      <c r="CP11" s="200" t="s">
        <v>6231</v>
      </c>
      <c r="CQ11" s="200" t="s">
        <v>6232</v>
      </c>
      <c r="CR11" s="208"/>
      <c r="CS11" s="200" t="s">
        <v>6233</v>
      </c>
      <c r="CT11" s="208"/>
      <c r="CU11" s="200" t="s">
        <v>6234</v>
      </c>
      <c r="CV11" s="200" t="s">
        <v>6235</v>
      </c>
      <c r="CW11" s="208"/>
      <c r="CX11" s="200" t="s">
        <v>6236</v>
      </c>
      <c r="CY11" s="200" t="s">
        <v>6237</v>
      </c>
      <c r="CZ11" s="200" t="s">
        <v>6238</v>
      </c>
      <c r="DA11" s="208"/>
      <c r="DB11" s="200" t="s">
        <v>6239</v>
      </c>
      <c r="DC11" s="202">
        <v>7</v>
      </c>
      <c r="DL11" s="208"/>
      <c r="DM11" s="208"/>
      <c r="DN11" s="208"/>
      <c r="DO11" s="208"/>
      <c r="DP11" s="208"/>
      <c r="DQ11" s="208"/>
      <c r="DR11" s="208"/>
      <c r="DS11" s="200" t="s">
        <v>6240</v>
      </c>
      <c r="DT11" s="208"/>
      <c r="DU11" s="200" t="s">
        <v>6241</v>
      </c>
      <c r="DV11" s="208"/>
      <c r="DW11" s="208"/>
      <c r="DX11" s="200" t="s">
        <v>6242</v>
      </c>
      <c r="DY11" s="200" t="s">
        <v>6243</v>
      </c>
      <c r="DZ11" s="208"/>
      <c r="EA11" s="200" t="s">
        <v>6244</v>
      </c>
      <c r="EB11" s="208"/>
      <c r="EC11" s="208"/>
      <c r="ED11" s="200" t="s">
        <v>6245</v>
      </c>
      <c r="EE11" s="202" t="s">
        <v>6246</v>
      </c>
      <c r="EF11" s="202" t="s">
        <v>5953</v>
      </c>
      <c r="EG11" s="202" t="s">
        <v>6062</v>
      </c>
      <c r="EH11" s="209"/>
      <c r="EI11" s="202" t="s">
        <v>6247</v>
      </c>
      <c r="EJ11" s="202" t="s">
        <v>6248</v>
      </c>
      <c r="EK11" s="209"/>
      <c r="EL11" s="202" t="s">
        <v>6249</v>
      </c>
      <c r="EM11" s="209"/>
      <c r="EN11" s="209"/>
      <c r="EO11" s="202" t="s">
        <v>6250</v>
      </c>
      <c r="EP11" s="209"/>
      <c r="EQ11" s="202" t="s">
        <v>6251</v>
      </c>
      <c r="ER11" s="202" t="s">
        <v>6252</v>
      </c>
      <c r="ES11" s="208"/>
      <c r="ET11" s="200" t="s">
        <v>2918</v>
      </c>
      <c r="EU11" s="200" t="s">
        <v>6253</v>
      </c>
      <c r="EV11" s="200" t="s">
        <v>6254</v>
      </c>
      <c r="EW11" s="200" t="s">
        <v>6255</v>
      </c>
      <c r="EX11" s="208"/>
      <c r="EY11" s="200" t="s">
        <v>6256</v>
      </c>
      <c r="FC11" s="208"/>
      <c r="FD11" s="208"/>
      <c r="FE11" s="200" t="s">
        <v>6257</v>
      </c>
      <c r="FF11" s="208"/>
      <c r="FG11" s="200" t="s">
        <v>6258</v>
      </c>
      <c r="FH11" s="208"/>
      <c r="FI11" s="200" t="s">
        <v>6259</v>
      </c>
      <c r="FJ11" s="200" t="s">
        <v>6260</v>
      </c>
      <c r="FK11" s="200" t="s">
        <v>6261</v>
      </c>
      <c r="FL11" s="208"/>
      <c r="FM11" s="208"/>
      <c r="FN11" s="200" t="s">
        <v>6262</v>
      </c>
      <c r="FO11" s="200" t="s">
        <v>6263</v>
      </c>
      <c r="FP11" s="200" t="s">
        <v>6264</v>
      </c>
      <c r="FQ11" s="200" t="s">
        <v>6265</v>
      </c>
      <c r="FR11" s="208"/>
      <c r="FS11" s="200" t="s">
        <v>6180</v>
      </c>
      <c r="FT11" s="200" t="s">
        <v>6266</v>
      </c>
      <c r="FU11" s="200" t="s">
        <v>6267</v>
      </c>
      <c r="FV11" s="208"/>
      <c r="FW11" s="200" t="s">
        <v>6268</v>
      </c>
      <c r="FX11" s="200" t="s">
        <v>6269</v>
      </c>
      <c r="FY11" s="200" t="s">
        <v>6270</v>
      </c>
      <c r="FZ11" s="200" t="s">
        <v>6271</v>
      </c>
      <c r="GA11" s="200" t="s">
        <v>6272</v>
      </c>
      <c r="GB11" s="208"/>
      <c r="GC11" s="200" t="s">
        <v>6273</v>
      </c>
      <c r="GD11" s="200" t="s">
        <v>6274</v>
      </c>
      <c r="GE11" s="208"/>
      <c r="GF11" s="200" t="s">
        <v>6275</v>
      </c>
      <c r="GG11" s="200" t="s">
        <v>6276</v>
      </c>
      <c r="GH11" s="200" t="s">
        <v>6190</v>
      </c>
      <c r="GI11" s="208"/>
      <c r="GJ11" s="208"/>
      <c r="GK11" s="200" t="s">
        <v>6277</v>
      </c>
      <c r="GL11" s="200" t="s">
        <v>6278</v>
      </c>
      <c r="GM11" s="200" t="s">
        <v>6279</v>
      </c>
      <c r="GN11" s="200" t="s">
        <v>6280</v>
      </c>
      <c r="GO11" s="208"/>
      <c r="GP11" s="200" t="s">
        <v>6281</v>
      </c>
      <c r="GQ11" s="200" t="s">
        <v>6282</v>
      </c>
      <c r="GR11" s="200" t="s">
        <v>6283</v>
      </c>
      <c r="GS11" s="200" t="s">
        <v>6284</v>
      </c>
      <c r="GT11" s="208"/>
      <c r="GU11" s="200" t="s">
        <v>6285</v>
      </c>
      <c r="GV11" s="208"/>
      <c r="GW11" s="200" t="s">
        <v>6286</v>
      </c>
      <c r="GX11" s="208"/>
      <c r="GY11" s="208"/>
      <c r="GZ11" s="200" t="s">
        <v>6202</v>
      </c>
      <c r="HA11" s="208"/>
      <c r="HB11" s="200" t="s">
        <v>6287</v>
      </c>
      <c r="HC11" s="208"/>
    </row>
    <row r="12" spans="2:211" ht="12" customHeight="1">
      <c r="C12" s="225"/>
      <c r="D12" s="79" t="s">
        <v>3241</v>
      </c>
      <c r="E12" s="78" t="s">
        <v>2876</v>
      </c>
      <c r="G12" s="79" t="s">
        <v>36</v>
      </c>
      <c r="H12" s="181">
        <v>9</v>
      </c>
      <c r="K12" s="78" t="str">
        <f t="shared" si="4"/>
        <v>HRV</v>
      </c>
      <c r="L12" s="181">
        <v>9</v>
      </c>
      <c r="M12" s="46"/>
      <c r="N12" s="210" t="s">
        <v>5384</v>
      </c>
      <c r="O12" s="183">
        <v>9</v>
      </c>
      <c r="P12" s="184"/>
      <c r="Q12" s="182" t="str">
        <f t="shared" si="5"/>
        <v>All New BRV E MT</v>
      </c>
      <c r="R12" s="183">
        <v>9</v>
      </c>
      <c r="S12" s="211"/>
      <c r="T12" s="193" t="s">
        <v>5389</v>
      </c>
      <c r="X12" s="205" t="s">
        <v>2906</v>
      </c>
      <c r="AA12" s="204" t="s">
        <v>2912</v>
      </c>
      <c r="AB12" s="204" t="s">
        <v>2923</v>
      </c>
      <c r="AF12" s="197" t="s">
        <v>2937</v>
      </c>
      <c r="AH12" s="204" t="s">
        <v>5435</v>
      </c>
      <c r="AK12" s="204" t="s">
        <v>5447</v>
      </c>
      <c r="AL12" s="204" t="s">
        <v>5452</v>
      </c>
      <c r="AM12" s="206" t="s">
        <v>5458</v>
      </c>
      <c r="AN12" s="207" t="s">
        <v>5469</v>
      </c>
      <c r="AW12" s="208"/>
      <c r="AX12" s="208"/>
      <c r="AY12" s="201" t="s">
        <v>6289</v>
      </c>
      <c r="AZ12" s="208"/>
      <c r="BA12" s="201" t="s">
        <v>6290</v>
      </c>
      <c r="BB12" s="208"/>
      <c r="BC12" s="208"/>
      <c r="BD12" s="201" t="s">
        <v>6291</v>
      </c>
      <c r="BE12" s="201" t="s">
        <v>6292</v>
      </c>
      <c r="BF12" s="201" t="s">
        <v>6293</v>
      </c>
      <c r="BG12" s="208"/>
      <c r="BH12" s="201" t="s">
        <v>6294</v>
      </c>
      <c r="BI12" s="208"/>
      <c r="BJ12" s="208"/>
      <c r="BK12" s="208"/>
      <c r="BL12" s="208"/>
      <c r="BM12" s="201" t="s">
        <v>6295</v>
      </c>
      <c r="BN12" s="201" t="s">
        <v>6296</v>
      </c>
      <c r="BO12" s="201" t="s">
        <v>6297</v>
      </c>
      <c r="BP12" s="201" t="s">
        <v>6298</v>
      </c>
      <c r="BQ12" s="201" t="s">
        <v>6299</v>
      </c>
      <c r="BR12" s="208"/>
      <c r="BS12" s="201" t="s">
        <v>6300</v>
      </c>
      <c r="BT12" s="201" t="s">
        <v>6301</v>
      </c>
      <c r="BU12" s="208"/>
      <c r="BV12" s="200" t="s">
        <v>6302</v>
      </c>
      <c r="BW12" s="200" t="s">
        <v>6303</v>
      </c>
      <c r="BX12" s="200" t="s">
        <v>6304</v>
      </c>
      <c r="BY12" s="200" t="s">
        <v>6305</v>
      </c>
      <c r="BZ12" s="208"/>
      <c r="CA12" s="208"/>
      <c r="CB12" s="200" t="s">
        <v>6306</v>
      </c>
      <c r="CC12" s="200" t="s">
        <v>6307</v>
      </c>
      <c r="CF12" s="200" t="s">
        <v>6308</v>
      </c>
      <c r="CG12" s="200" t="s">
        <v>6309</v>
      </c>
      <c r="CH12" s="200" t="s">
        <v>6310</v>
      </c>
      <c r="CI12" s="200" t="s">
        <v>6311</v>
      </c>
      <c r="CJ12" s="200" t="s">
        <v>6312</v>
      </c>
      <c r="CK12" s="200" t="s">
        <v>6313</v>
      </c>
      <c r="CL12" s="208"/>
      <c r="CM12" s="200" t="s">
        <v>6314</v>
      </c>
      <c r="CN12" s="200" t="s">
        <v>6315</v>
      </c>
      <c r="CO12" s="200" t="s">
        <v>6316</v>
      </c>
      <c r="CP12" s="200" t="s">
        <v>6317</v>
      </c>
      <c r="CQ12" s="200" t="s">
        <v>6318</v>
      </c>
      <c r="CR12" s="208"/>
      <c r="CS12" s="200" t="s">
        <v>6319</v>
      </c>
      <c r="CT12" s="208"/>
      <c r="CU12" s="200" t="s">
        <v>6320</v>
      </c>
      <c r="CV12" s="200" t="s">
        <v>6321</v>
      </c>
      <c r="CW12" s="208"/>
      <c r="CX12" s="200" t="s">
        <v>6322</v>
      </c>
      <c r="CY12" s="200" t="s">
        <v>6323</v>
      </c>
      <c r="CZ12" s="200" t="s">
        <v>6324</v>
      </c>
      <c r="DA12" s="208"/>
      <c r="DC12" s="200" t="s">
        <v>6325</v>
      </c>
      <c r="DL12" s="208"/>
      <c r="DM12" s="208"/>
      <c r="DN12" s="208"/>
      <c r="DO12" s="208"/>
      <c r="DP12" s="208"/>
      <c r="DQ12" s="208"/>
      <c r="DR12" s="208"/>
      <c r="DS12" s="200" t="s">
        <v>6326</v>
      </c>
      <c r="DT12" s="208"/>
      <c r="DU12" s="200" t="s">
        <v>2941</v>
      </c>
      <c r="DV12" s="208"/>
      <c r="DW12" s="208"/>
      <c r="DX12" s="200" t="s">
        <v>6327</v>
      </c>
      <c r="DY12" s="208"/>
      <c r="DZ12" s="208"/>
      <c r="EA12" s="200" t="s">
        <v>6328</v>
      </c>
      <c r="EB12" s="208"/>
      <c r="EC12" s="208"/>
      <c r="ED12" s="200" t="s">
        <v>6329</v>
      </c>
      <c r="EE12" s="202" t="s">
        <v>6330</v>
      </c>
      <c r="EF12" s="202" t="s">
        <v>6331</v>
      </c>
      <c r="EG12" s="202" t="s">
        <v>5564</v>
      </c>
      <c r="EH12" s="209"/>
      <c r="EI12" s="202" t="s">
        <v>6332</v>
      </c>
      <c r="EJ12" s="202" t="s">
        <v>6333</v>
      </c>
      <c r="EK12" s="209"/>
      <c r="EL12" s="202" t="s">
        <v>6334</v>
      </c>
      <c r="EM12" s="209"/>
      <c r="EN12" s="209"/>
      <c r="EO12" s="202" t="s">
        <v>6335</v>
      </c>
      <c r="EP12" s="209"/>
      <c r="EQ12" s="202" t="s">
        <v>6336</v>
      </c>
      <c r="ER12" s="209"/>
      <c r="ES12" s="208"/>
      <c r="ET12" s="200" t="s">
        <v>6337</v>
      </c>
      <c r="EU12" s="200" t="s">
        <v>6338</v>
      </c>
      <c r="EV12" s="200" t="s">
        <v>6339</v>
      </c>
      <c r="EW12" s="200" t="s">
        <v>6340</v>
      </c>
      <c r="EX12" s="208"/>
      <c r="EY12" s="200" t="s">
        <v>6341</v>
      </c>
      <c r="FC12" s="208"/>
      <c r="FD12" s="208"/>
      <c r="FE12" s="208"/>
      <c r="FF12" s="208"/>
      <c r="FG12" s="200" t="s">
        <v>6342</v>
      </c>
      <c r="FH12" s="208"/>
      <c r="FI12" s="200" t="s">
        <v>6343</v>
      </c>
      <c r="FJ12" s="208"/>
      <c r="FK12" s="200" t="s">
        <v>6344</v>
      </c>
      <c r="FL12" s="208"/>
      <c r="FM12" s="208"/>
      <c r="FN12" s="200" t="s">
        <v>6345</v>
      </c>
      <c r="FO12" s="200" t="s">
        <v>6346</v>
      </c>
      <c r="FP12" s="200" t="s">
        <v>6347</v>
      </c>
      <c r="FQ12" s="200" t="s">
        <v>6348</v>
      </c>
      <c r="FR12" s="208"/>
      <c r="FS12" s="200" t="s">
        <v>6349</v>
      </c>
      <c r="FT12" s="200" t="s">
        <v>6350</v>
      </c>
      <c r="FU12" s="200" t="s">
        <v>6351</v>
      </c>
      <c r="FV12" s="208"/>
      <c r="FW12" s="208"/>
      <c r="FX12" s="200" t="s">
        <v>6352</v>
      </c>
      <c r="FY12" s="200" t="s">
        <v>5746</v>
      </c>
      <c r="FZ12" s="200" t="s">
        <v>6353</v>
      </c>
      <c r="GA12" s="200" t="s">
        <v>6354</v>
      </c>
      <c r="GB12" s="208"/>
      <c r="GC12" s="200" t="s">
        <v>6355</v>
      </c>
      <c r="GD12" s="208"/>
      <c r="GE12" s="208"/>
      <c r="GF12" s="200" t="s">
        <v>6356</v>
      </c>
      <c r="GG12" s="200" t="s">
        <v>6357</v>
      </c>
      <c r="GH12" s="200" t="s">
        <v>6358</v>
      </c>
      <c r="GI12" s="208"/>
      <c r="GJ12" s="208"/>
      <c r="GK12" s="200" t="s">
        <v>6359</v>
      </c>
      <c r="GL12" s="200" t="s">
        <v>6360</v>
      </c>
      <c r="GM12" s="200" t="s">
        <v>6361</v>
      </c>
      <c r="GN12" s="200" t="s">
        <v>6362</v>
      </c>
      <c r="GO12" s="208"/>
      <c r="GP12" s="200" t="s">
        <v>6363</v>
      </c>
      <c r="GQ12" s="200" t="s">
        <v>6364</v>
      </c>
      <c r="GR12" s="200" t="s">
        <v>6365</v>
      </c>
      <c r="GS12" s="200" t="s">
        <v>6366</v>
      </c>
      <c r="GT12" s="208"/>
      <c r="GU12" s="200" t="s">
        <v>6367</v>
      </c>
      <c r="GV12" s="208"/>
      <c r="GW12" s="200" t="s">
        <v>6368</v>
      </c>
      <c r="GX12" s="208"/>
      <c r="GY12" s="208"/>
      <c r="GZ12" s="200" t="s">
        <v>6369</v>
      </c>
      <c r="HA12" s="208"/>
      <c r="HB12" s="200" t="s">
        <v>6370</v>
      </c>
      <c r="HC12" s="208"/>
    </row>
    <row r="13" spans="2:211" ht="12" customHeight="1">
      <c r="C13" s="225"/>
      <c r="D13" s="79" t="s">
        <v>32</v>
      </c>
      <c r="E13" s="78" t="s">
        <v>2876</v>
      </c>
      <c r="G13" s="79" t="s">
        <v>37</v>
      </c>
      <c r="H13" s="181">
        <v>10</v>
      </c>
      <c r="K13" s="78" t="str">
        <f t="shared" si="4"/>
        <v>JAZZ</v>
      </c>
      <c r="L13" s="181">
        <v>10</v>
      </c>
      <c r="M13" s="46"/>
      <c r="N13" s="210" t="s">
        <v>5385</v>
      </c>
      <c r="O13" s="183">
        <v>10</v>
      </c>
      <c r="P13" s="184"/>
      <c r="Q13" s="182" t="str">
        <f t="shared" si="5"/>
        <v>All New BRV Prestige CVT</v>
      </c>
      <c r="R13" s="183">
        <v>10</v>
      </c>
      <c r="S13" s="211"/>
      <c r="T13" s="193" t="s">
        <v>2893</v>
      </c>
      <c r="AA13" s="204" t="s">
        <v>5408</v>
      </c>
      <c r="AB13" s="204" t="s">
        <v>2924</v>
      </c>
      <c r="AF13" s="197" t="s">
        <v>5425</v>
      </c>
      <c r="AH13" s="204" t="s">
        <v>5436</v>
      </c>
      <c r="AK13" s="204" t="s">
        <v>2963</v>
      </c>
      <c r="AL13" s="204" t="s">
        <v>5453</v>
      </c>
      <c r="AM13" s="206" t="s">
        <v>2982</v>
      </c>
      <c r="AW13" s="208"/>
      <c r="AX13" s="208"/>
      <c r="AY13" s="201" t="s">
        <v>6371</v>
      </c>
      <c r="AZ13" s="208"/>
      <c r="BA13" s="201" t="s">
        <v>6372</v>
      </c>
      <c r="BB13" s="208"/>
      <c r="BC13" s="208"/>
      <c r="BD13" s="201" t="s">
        <v>6373</v>
      </c>
      <c r="BE13" s="201" t="s">
        <v>6374</v>
      </c>
      <c r="BF13" s="208"/>
      <c r="BG13" s="208"/>
      <c r="BH13" s="201" t="s">
        <v>6375</v>
      </c>
      <c r="BI13" s="208"/>
      <c r="BJ13" s="208"/>
      <c r="BK13" s="208"/>
      <c r="BL13" s="208"/>
      <c r="BM13" s="201" t="s">
        <v>6376</v>
      </c>
      <c r="BN13" s="201" t="s">
        <v>6377</v>
      </c>
      <c r="BO13" s="201" t="s">
        <v>5910</v>
      </c>
      <c r="BP13" s="201" t="s">
        <v>6378</v>
      </c>
      <c r="BQ13" s="201" t="s">
        <v>6379</v>
      </c>
      <c r="BR13" s="208"/>
      <c r="BS13" s="201" t="s">
        <v>6380</v>
      </c>
      <c r="BT13" s="201" t="s">
        <v>6381</v>
      </c>
      <c r="BU13" s="208"/>
      <c r="BV13" s="200" t="s">
        <v>6382</v>
      </c>
      <c r="BW13" s="200" t="s">
        <v>6383</v>
      </c>
      <c r="BX13" s="200" t="s">
        <v>6384</v>
      </c>
      <c r="BY13" s="200" t="s">
        <v>6385</v>
      </c>
      <c r="BZ13" s="208"/>
      <c r="CA13" s="208"/>
      <c r="CB13" s="200" t="s">
        <v>6386</v>
      </c>
      <c r="CC13" s="208"/>
      <c r="CF13" s="200" t="s">
        <v>6387</v>
      </c>
      <c r="CG13" s="200" t="s">
        <v>6388</v>
      </c>
      <c r="CH13" s="200" t="s">
        <v>6389</v>
      </c>
      <c r="CI13" s="200" t="s">
        <v>6390</v>
      </c>
      <c r="CJ13" s="200" t="s">
        <v>6391</v>
      </c>
      <c r="CK13" s="200" t="s">
        <v>6392</v>
      </c>
      <c r="CL13" s="208"/>
      <c r="CM13" s="200" t="s">
        <v>6393</v>
      </c>
      <c r="CN13" s="200" t="s">
        <v>6394</v>
      </c>
      <c r="CO13" s="200" t="s">
        <v>6395</v>
      </c>
      <c r="CP13" s="200" t="s">
        <v>6396</v>
      </c>
      <c r="CQ13" s="200" t="s">
        <v>6397</v>
      </c>
      <c r="CR13" s="208"/>
      <c r="CS13" s="200" t="s">
        <v>6398</v>
      </c>
      <c r="CT13" s="208"/>
      <c r="CU13" s="200" t="s">
        <v>6399</v>
      </c>
      <c r="CV13" s="200" t="s">
        <v>6400</v>
      </c>
      <c r="CW13" s="208"/>
      <c r="CX13" s="200" t="s">
        <v>6401</v>
      </c>
      <c r="CY13" s="200" t="s">
        <v>6402</v>
      </c>
      <c r="CZ13" s="200" t="s">
        <v>6403</v>
      </c>
      <c r="DA13" s="208"/>
      <c r="DC13" s="200" t="s">
        <v>6404</v>
      </c>
      <c r="DL13" s="208"/>
      <c r="DM13" s="208"/>
      <c r="DN13" s="208"/>
      <c r="DO13" s="208"/>
      <c r="DP13" s="208"/>
      <c r="DQ13" s="208"/>
      <c r="DR13" s="208"/>
      <c r="DS13" s="200" t="s">
        <v>6405</v>
      </c>
      <c r="DT13" s="208"/>
      <c r="DU13" s="200" t="s">
        <v>6406</v>
      </c>
      <c r="DV13" s="208"/>
      <c r="DW13" s="208"/>
      <c r="DX13" s="200" t="s">
        <v>6407</v>
      </c>
      <c r="DY13" s="208"/>
      <c r="DZ13" s="208"/>
      <c r="EA13" s="208"/>
      <c r="EB13" s="208"/>
      <c r="EC13" s="208"/>
      <c r="ED13" s="200" t="s">
        <v>6408</v>
      </c>
      <c r="EE13" s="202" t="s">
        <v>6409</v>
      </c>
      <c r="EF13" s="202" t="s">
        <v>6410</v>
      </c>
      <c r="EG13" s="202" t="s">
        <v>6411</v>
      </c>
      <c r="EH13" s="209"/>
      <c r="EI13" s="202" t="s">
        <v>6412</v>
      </c>
      <c r="EJ13" s="202" t="s">
        <v>6413</v>
      </c>
      <c r="EK13" s="209"/>
      <c r="EL13" s="202" t="s">
        <v>6414</v>
      </c>
      <c r="EM13" s="209"/>
      <c r="EN13" s="209"/>
      <c r="EO13" s="202" t="s">
        <v>5709</v>
      </c>
      <c r="EP13" s="209"/>
      <c r="EQ13" s="202" t="s">
        <v>6415</v>
      </c>
      <c r="ER13" s="209"/>
      <c r="ES13" s="208"/>
      <c r="ET13" s="200" t="s">
        <v>2919</v>
      </c>
      <c r="EU13" s="208"/>
      <c r="EV13" s="200" t="s">
        <v>6416</v>
      </c>
      <c r="EW13" s="200" t="s">
        <v>6417</v>
      </c>
      <c r="EX13" s="208"/>
      <c r="EY13" s="200" t="s">
        <v>6418</v>
      </c>
      <c r="FC13" s="208"/>
      <c r="FD13" s="208"/>
      <c r="FE13" s="208"/>
      <c r="FF13" s="208"/>
      <c r="FG13" s="200" t="s">
        <v>6419</v>
      </c>
      <c r="FH13" s="208"/>
      <c r="FI13" s="200" t="s">
        <v>6420</v>
      </c>
      <c r="FJ13" s="208"/>
      <c r="FK13" s="200" t="s">
        <v>6421</v>
      </c>
      <c r="FL13" s="208"/>
      <c r="FM13" s="208"/>
      <c r="FN13" s="200" t="s">
        <v>6422</v>
      </c>
      <c r="FO13" s="200" t="s">
        <v>6423</v>
      </c>
      <c r="FP13" s="200" t="s">
        <v>6424</v>
      </c>
      <c r="FQ13" s="200" t="s">
        <v>6425</v>
      </c>
      <c r="FR13" s="208"/>
      <c r="FS13" s="200" t="s">
        <v>6426</v>
      </c>
      <c r="FT13" s="200" t="s">
        <v>6427</v>
      </c>
      <c r="FU13" s="200" t="s">
        <v>6428</v>
      </c>
      <c r="FV13" s="208"/>
      <c r="FW13" s="208"/>
      <c r="FX13" s="200" t="s">
        <v>6429</v>
      </c>
      <c r="FY13" s="200" t="s">
        <v>6430</v>
      </c>
      <c r="FZ13" s="200" t="s">
        <v>6431</v>
      </c>
      <c r="GA13" s="200" t="s">
        <v>6432</v>
      </c>
      <c r="GB13" s="208"/>
      <c r="GC13" s="200" t="s">
        <v>6433</v>
      </c>
      <c r="GD13" s="208"/>
      <c r="GE13" s="208"/>
      <c r="GF13" s="200" t="s">
        <v>6434</v>
      </c>
      <c r="GG13" s="208"/>
      <c r="GH13" s="200" t="s">
        <v>6435</v>
      </c>
      <c r="GI13" s="208"/>
      <c r="GJ13" s="208"/>
      <c r="GK13" s="200" t="s">
        <v>6436</v>
      </c>
      <c r="GL13" s="200" t="s">
        <v>6437</v>
      </c>
      <c r="GM13" s="200" t="s">
        <v>6438</v>
      </c>
      <c r="GN13" s="200" t="s">
        <v>6439</v>
      </c>
      <c r="GO13" s="208"/>
      <c r="GP13" s="200" t="s">
        <v>6440</v>
      </c>
      <c r="GQ13" s="200" t="s">
        <v>6441</v>
      </c>
      <c r="GR13" s="200" t="s">
        <v>6442</v>
      </c>
      <c r="GS13" s="200" t="s">
        <v>6443</v>
      </c>
      <c r="GT13" s="208"/>
      <c r="GU13" s="200" t="s">
        <v>5928</v>
      </c>
      <c r="GV13" s="208"/>
      <c r="GW13" s="200" t="s">
        <v>6444</v>
      </c>
      <c r="GX13" s="208"/>
      <c r="GY13" s="208"/>
      <c r="GZ13" s="200" t="s">
        <v>6445</v>
      </c>
      <c r="HA13" s="208"/>
      <c r="HB13" s="200" t="s">
        <v>6446</v>
      </c>
      <c r="HC13" s="208"/>
    </row>
    <row r="14" spans="2:211" ht="12" customHeight="1">
      <c r="B14" s="78" t="str">
        <f>CONCATENATE(B5,"-",B8,"-",B11)</f>
        <v>HONDA-BRV-ALL NEW BRV E CVT PRESTIGE SENSING</v>
      </c>
      <c r="C14" s="225"/>
      <c r="D14" s="79" t="s">
        <v>33</v>
      </c>
      <c r="E14" s="78" t="s">
        <v>2877</v>
      </c>
      <c r="G14" s="79" t="s">
        <v>120</v>
      </c>
      <c r="H14" s="181">
        <v>11</v>
      </c>
      <c r="K14" s="78" t="str">
        <f t="shared" si="4"/>
        <v>MOBILIO</v>
      </c>
      <c r="L14" s="181">
        <v>11</v>
      </c>
      <c r="M14" s="46"/>
      <c r="N14" s="210" t="s">
        <v>5386</v>
      </c>
      <c r="O14" s="183">
        <v>11</v>
      </c>
      <c r="P14" s="184"/>
      <c r="Q14" s="182" t="str">
        <f t="shared" si="5"/>
        <v>All New BRV Prestige CVT With HS</v>
      </c>
      <c r="R14" s="183">
        <v>11</v>
      </c>
      <c r="S14" s="211"/>
      <c r="T14" s="193" t="s">
        <v>2894</v>
      </c>
      <c r="AA14" s="204" t="s">
        <v>5409</v>
      </c>
      <c r="AF14" s="197" t="s">
        <v>2940</v>
      </c>
      <c r="AH14" s="204" t="s">
        <v>5437</v>
      </c>
      <c r="AK14" s="204" t="s">
        <v>5448</v>
      </c>
      <c r="AL14" s="204" t="s">
        <v>2972</v>
      </c>
      <c r="AM14" s="206" t="s">
        <v>2983</v>
      </c>
      <c r="AW14" s="208"/>
      <c r="AX14" s="208"/>
      <c r="AY14" s="201" t="s">
        <v>6447</v>
      </c>
      <c r="AZ14" s="208"/>
      <c r="BA14" s="201" t="s">
        <v>6448</v>
      </c>
      <c r="BB14" s="208"/>
      <c r="BC14" s="208"/>
      <c r="BD14" s="201" t="s">
        <v>6449</v>
      </c>
      <c r="BE14" s="201" t="s">
        <v>6450</v>
      </c>
      <c r="BF14" s="208"/>
      <c r="BG14" s="208"/>
      <c r="BH14" s="201" t="s">
        <v>6451</v>
      </c>
      <c r="BI14" s="208"/>
      <c r="BJ14" s="208"/>
      <c r="BK14" s="208"/>
      <c r="BL14" s="208"/>
      <c r="BM14" s="201" t="s">
        <v>6452</v>
      </c>
      <c r="BN14" s="201" t="s">
        <v>6453</v>
      </c>
      <c r="BO14" s="208"/>
      <c r="BP14" s="201" t="s">
        <v>6454</v>
      </c>
      <c r="BQ14" s="201" t="s">
        <v>6455</v>
      </c>
      <c r="BR14" s="208"/>
      <c r="BS14" s="201" t="s">
        <v>6456</v>
      </c>
      <c r="BT14" s="201" t="s">
        <v>6457</v>
      </c>
      <c r="BU14" s="208"/>
      <c r="BV14" s="200" t="s">
        <v>6458</v>
      </c>
      <c r="BW14" s="200" t="s">
        <v>6459</v>
      </c>
      <c r="BX14" s="200" t="s">
        <v>6460</v>
      </c>
      <c r="BY14" s="200" t="s">
        <v>6461</v>
      </c>
      <c r="BZ14" s="208"/>
      <c r="CA14" s="208"/>
      <c r="CB14" s="208"/>
      <c r="CC14" s="208"/>
      <c r="CF14" s="200" t="s">
        <v>6462</v>
      </c>
      <c r="CG14" s="200" t="s">
        <v>6463</v>
      </c>
      <c r="CH14" s="200" t="s">
        <v>6464</v>
      </c>
      <c r="CI14" s="200" t="s">
        <v>6465</v>
      </c>
      <c r="CJ14" s="200" t="s">
        <v>5602</v>
      </c>
      <c r="CK14" s="200" t="s">
        <v>6466</v>
      </c>
      <c r="CL14" s="208"/>
      <c r="CM14" s="200" t="s">
        <v>6467</v>
      </c>
      <c r="CN14" s="200" t="s">
        <v>6394</v>
      </c>
      <c r="CO14" s="200" t="s">
        <v>6468</v>
      </c>
      <c r="CP14" s="200" t="s">
        <v>6469</v>
      </c>
      <c r="CQ14" s="200" t="s">
        <v>6470</v>
      </c>
      <c r="CR14" s="208"/>
      <c r="CS14" s="200" t="s">
        <v>6471</v>
      </c>
      <c r="CT14" s="208"/>
      <c r="CU14" s="200" t="s">
        <v>6472</v>
      </c>
      <c r="CV14" s="200" t="s">
        <v>6473</v>
      </c>
      <c r="CW14" s="208"/>
      <c r="CX14" s="200" t="s">
        <v>6474</v>
      </c>
      <c r="CY14" s="200" t="s">
        <v>6475</v>
      </c>
      <c r="CZ14" s="200" t="s">
        <v>6476</v>
      </c>
      <c r="DA14" s="208"/>
      <c r="DB14" s="208"/>
      <c r="DC14" s="200" t="s">
        <v>6477</v>
      </c>
      <c r="DL14" s="208"/>
      <c r="DM14" s="208"/>
      <c r="DN14" s="208"/>
      <c r="DO14" s="208"/>
      <c r="DP14" s="208"/>
      <c r="DQ14" s="208"/>
      <c r="DR14" s="208"/>
      <c r="DS14" s="208"/>
      <c r="DT14" s="208"/>
      <c r="DU14" s="200" t="s">
        <v>2943</v>
      </c>
      <c r="DV14" s="208"/>
      <c r="DW14" s="208"/>
      <c r="DX14" s="200" t="s">
        <v>6478</v>
      </c>
      <c r="DY14" s="208"/>
      <c r="DZ14" s="208"/>
      <c r="EA14" s="208"/>
      <c r="EB14" s="208"/>
      <c r="EC14" s="208"/>
      <c r="ED14" s="200" t="s">
        <v>6479</v>
      </c>
      <c r="EE14" s="202" t="s">
        <v>6480</v>
      </c>
      <c r="EF14" s="202" t="s">
        <v>6481</v>
      </c>
      <c r="EG14" s="209"/>
      <c r="EH14" s="209"/>
      <c r="EI14" s="202" t="s">
        <v>6482</v>
      </c>
      <c r="EJ14" s="202" t="s">
        <v>6483</v>
      </c>
      <c r="EK14" s="209"/>
      <c r="EL14" s="202" t="s">
        <v>5705</v>
      </c>
      <c r="EM14" s="209"/>
      <c r="EN14" s="209"/>
      <c r="EO14" s="202" t="s">
        <v>6484</v>
      </c>
      <c r="EP14" s="209"/>
      <c r="EQ14" s="202" t="s">
        <v>6485</v>
      </c>
      <c r="ER14" s="209"/>
      <c r="ES14" s="208"/>
      <c r="ET14" s="208"/>
      <c r="EU14" s="208"/>
      <c r="EV14" s="200" t="s">
        <v>6486</v>
      </c>
      <c r="EW14" s="200" t="s">
        <v>6487</v>
      </c>
      <c r="EX14" s="208"/>
      <c r="EY14" s="200" t="s">
        <v>6488</v>
      </c>
      <c r="FC14" s="208"/>
      <c r="FD14" s="208"/>
      <c r="FE14" s="208"/>
      <c r="FF14" s="208"/>
      <c r="FG14" s="200" t="s">
        <v>6489</v>
      </c>
      <c r="FH14" s="208"/>
      <c r="FI14" s="200" t="s">
        <v>6490</v>
      </c>
      <c r="FJ14" s="208"/>
      <c r="FK14" s="200" t="s">
        <v>6491</v>
      </c>
      <c r="FL14" s="208"/>
      <c r="FM14" s="208"/>
      <c r="FN14" s="200" t="s">
        <v>6492</v>
      </c>
      <c r="FO14" s="200" t="s">
        <v>6493</v>
      </c>
      <c r="FP14" s="200" t="s">
        <v>6494</v>
      </c>
      <c r="FQ14" s="200" t="s">
        <v>6495</v>
      </c>
      <c r="FR14" s="208"/>
      <c r="FS14" s="208"/>
      <c r="FT14" s="200" t="s">
        <v>6496</v>
      </c>
      <c r="FU14" s="200" t="s">
        <v>6497</v>
      </c>
      <c r="FV14" s="208"/>
      <c r="FW14" s="208"/>
      <c r="FX14" s="200" t="s">
        <v>6498</v>
      </c>
      <c r="FY14" s="200" t="s">
        <v>6499</v>
      </c>
      <c r="FZ14" s="200" t="s">
        <v>6500</v>
      </c>
      <c r="GA14" s="200" t="s">
        <v>6501</v>
      </c>
      <c r="GB14" s="208"/>
      <c r="GC14" s="200" t="s">
        <v>6502</v>
      </c>
      <c r="GD14" s="208"/>
      <c r="GE14" s="208"/>
      <c r="GF14" s="200" t="s">
        <v>6503</v>
      </c>
      <c r="GG14" s="208"/>
      <c r="GH14" s="200" t="s">
        <v>6504</v>
      </c>
      <c r="GI14" s="208"/>
      <c r="GJ14" s="208"/>
      <c r="GK14" s="208"/>
      <c r="GL14" s="200" t="s">
        <v>6505</v>
      </c>
      <c r="GM14" s="200" t="s">
        <v>6506</v>
      </c>
      <c r="GN14" s="200" t="s">
        <v>6507</v>
      </c>
      <c r="GO14" s="208"/>
      <c r="GP14" s="200" t="s">
        <v>6508</v>
      </c>
      <c r="GQ14" s="200" t="s">
        <v>5999</v>
      </c>
      <c r="GR14" s="200" t="s">
        <v>6509</v>
      </c>
      <c r="GS14" s="200" t="s">
        <v>6510</v>
      </c>
      <c r="GT14" s="208"/>
      <c r="GU14" s="200" t="s">
        <v>6511</v>
      </c>
      <c r="GV14" s="208"/>
      <c r="GW14" s="200" t="s">
        <v>6512</v>
      </c>
      <c r="GX14" s="208"/>
      <c r="GY14" s="208"/>
      <c r="GZ14" s="200" t="s">
        <v>6513</v>
      </c>
      <c r="HA14" s="208"/>
      <c r="HB14" s="200" t="s">
        <v>6514</v>
      </c>
      <c r="HC14" s="208"/>
    </row>
    <row r="15" spans="2:211" ht="12" customHeight="1">
      <c r="D15" s="79" t="s">
        <v>244</v>
      </c>
      <c r="E15" s="78" t="s">
        <v>2877</v>
      </c>
      <c r="G15" s="79" t="s">
        <v>38</v>
      </c>
      <c r="H15" s="181">
        <v>12</v>
      </c>
      <c r="K15" s="78" t="str">
        <f t="shared" si="4"/>
        <v>ODYSSEY</v>
      </c>
      <c r="L15" s="181">
        <v>12</v>
      </c>
      <c r="M15" s="46"/>
      <c r="N15" s="210" t="s">
        <v>5387</v>
      </c>
      <c r="O15" s="183">
        <v>12</v>
      </c>
      <c r="P15" s="184"/>
      <c r="Q15" s="182" t="str">
        <f t="shared" si="5"/>
        <v>All New BRV S MT</v>
      </c>
      <c r="R15" s="183">
        <v>12</v>
      </c>
      <c r="S15" s="211"/>
      <c r="T15" s="193" t="s">
        <v>5390</v>
      </c>
      <c r="AA15" s="204" t="s">
        <v>2911</v>
      </c>
      <c r="AF15" s="197" t="s">
        <v>5426</v>
      </c>
      <c r="AH15" s="204" t="s">
        <v>5438</v>
      </c>
      <c r="AK15" s="204" t="s">
        <v>2964</v>
      </c>
      <c r="AM15" s="206" t="s">
        <v>5459</v>
      </c>
      <c r="AW15" s="208"/>
      <c r="AX15" s="208"/>
      <c r="AY15" s="201" t="s">
        <v>6515</v>
      </c>
      <c r="AZ15" s="208"/>
      <c r="BA15" s="201" t="s">
        <v>6516</v>
      </c>
      <c r="BB15" s="208"/>
      <c r="BC15" s="208"/>
      <c r="BD15" s="201" t="s">
        <v>6517</v>
      </c>
      <c r="BE15" s="201" t="s">
        <v>6518</v>
      </c>
      <c r="BF15" s="208"/>
      <c r="BG15" s="208"/>
      <c r="BH15" s="208"/>
      <c r="BI15" s="208"/>
      <c r="BJ15" s="208"/>
      <c r="BK15" s="208"/>
      <c r="BL15" s="208"/>
      <c r="BM15" s="201" t="s">
        <v>6519</v>
      </c>
      <c r="BN15" s="201" t="s">
        <v>6520</v>
      </c>
      <c r="BO15" s="208"/>
      <c r="BP15" s="201" t="s">
        <v>6521</v>
      </c>
      <c r="BQ15" s="201" t="s">
        <v>6522</v>
      </c>
      <c r="BR15" s="208"/>
      <c r="BS15" s="201" t="s">
        <v>6523</v>
      </c>
      <c r="BT15" s="201" t="s">
        <v>6524</v>
      </c>
      <c r="BU15" s="208"/>
      <c r="BV15" s="208"/>
      <c r="BW15" s="200" t="s">
        <v>6525</v>
      </c>
      <c r="BX15" s="200" t="s">
        <v>6526</v>
      </c>
      <c r="BY15" s="200" t="s">
        <v>6527</v>
      </c>
      <c r="BZ15" s="208"/>
      <c r="CA15" s="208"/>
      <c r="CB15" s="208"/>
      <c r="CC15" s="208"/>
      <c r="CF15" s="200" t="s">
        <v>6528</v>
      </c>
      <c r="CG15" s="200" t="s">
        <v>6185</v>
      </c>
      <c r="CH15" s="200" t="s">
        <v>6529</v>
      </c>
      <c r="CI15" s="200" t="s">
        <v>6530</v>
      </c>
      <c r="CJ15" s="200" t="s">
        <v>6531</v>
      </c>
      <c r="CK15" s="200" t="s">
        <v>6532</v>
      </c>
      <c r="CL15" s="208"/>
      <c r="CM15" s="200" t="s">
        <v>6533</v>
      </c>
      <c r="CN15" s="200" t="s">
        <v>6534</v>
      </c>
      <c r="CO15" s="200" t="s">
        <v>6535</v>
      </c>
      <c r="CP15" s="200" t="s">
        <v>6536</v>
      </c>
      <c r="CQ15" s="200" t="s">
        <v>5739</v>
      </c>
      <c r="CR15" s="208"/>
      <c r="CS15" s="200" t="s">
        <v>6537</v>
      </c>
      <c r="CT15" s="208"/>
      <c r="CU15" s="200" t="s">
        <v>6538</v>
      </c>
      <c r="CV15" s="200" t="s">
        <v>5674</v>
      </c>
      <c r="CW15" s="208"/>
      <c r="CX15" s="208"/>
      <c r="CY15" s="200" t="s">
        <v>6539</v>
      </c>
      <c r="CZ15" s="200" t="s">
        <v>6540</v>
      </c>
      <c r="DA15" s="208"/>
      <c r="DB15" s="208"/>
      <c r="DC15" s="200" t="s">
        <v>6541</v>
      </c>
      <c r="DL15" s="208"/>
      <c r="DM15" s="208"/>
      <c r="DN15" s="208"/>
      <c r="DO15" s="208"/>
      <c r="DP15" s="208"/>
      <c r="DQ15" s="208"/>
      <c r="DR15" s="208"/>
      <c r="DS15" s="208"/>
      <c r="DT15" s="208"/>
      <c r="DU15" s="200" t="s">
        <v>6542</v>
      </c>
      <c r="DV15" s="208"/>
      <c r="DW15" s="208"/>
      <c r="DX15" s="200" t="s">
        <v>6543</v>
      </c>
      <c r="DY15" s="208"/>
      <c r="DZ15" s="208"/>
      <c r="EA15" s="208"/>
      <c r="EB15" s="208"/>
      <c r="EC15" s="208"/>
      <c r="ED15" s="200" t="s">
        <v>6544</v>
      </c>
      <c r="EE15" s="202" t="s">
        <v>6545</v>
      </c>
      <c r="EF15" s="202" t="s">
        <v>5836</v>
      </c>
      <c r="EG15" s="209"/>
      <c r="EH15" s="209"/>
      <c r="EI15" s="202" t="s">
        <v>6546</v>
      </c>
      <c r="EJ15" s="202" t="s">
        <v>6547</v>
      </c>
      <c r="EK15" s="209"/>
      <c r="EL15" s="202" t="s">
        <v>6548</v>
      </c>
      <c r="EM15" s="209"/>
      <c r="EN15" s="209"/>
      <c r="EO15" s="202" t="s">
        <v>6549</v>
      </c>
      <c r="EP15" s="209"/>
      <c r="EQ15" s="202" t="s">
        <v>6550</v>
      </c>
      <c r="ER15" s="209"/>
      <c r="ES15" s="208"/>
      <c r="ET15" s="208"/>
      <c r="EU15" s="208"/>
      <c r="EV15" s="200" t="s">
        <v>6551</v>
      </c>
      <c r="EW15" s="200" t="s">
        <v>6552</v>
      </c>
      <c r="EX15" s="208"/>
      <c r="EY15" s="200" t="s">
        <v>6553</v>
      </c>
      <c r="FC15" s="208"/>
      <c r="FD15" s="208"/>
      <c r="FE15" s="208"/>
      <c r="FF15" s="208"/>
      <c r="FG15" s="200" t="s">
        <v>6554</v>
      </c>
      <c r="FH15" s="208"/>
      <c r="FI15" s="200" t="s">
        <v>6555</v>
      </c>
      <c r="FJ15" s="208"/>
      <c r="FK15" s="200" t="s">
        <v>6556</v>
      </c>
      <c r="FL15" s="208"/>
      <c r="FM15" s="208"/>
      <c r="FN15" s="200" t="s">
        <v>6557</v>
      </c>
      <c r="FO15" s="200" t="s">
        <v>6558</v>
      </c>
      <c r="FP15" s="200" t="s">
        <v>6559</v>
      </c>
      <c r="FQ15" s="200" t="s">
        <v>6560</v>
      </c>
      <c r="FR15" s="208"/>
      <c r="FS15" s="208"/>
      <c r="FT15" s="200" t="s">
        <v>6561</v>
      </c>
      <c r="FU15" s="200" t="s">
        <v>6562</v>
      </c>
      <c r="FV15" s="208"/>
      <c r="FW15" s="208"/>
      <c r="FX15" s="200" t="s">
        <v>6563</v>
      </c>
      <c r="FY15" s="200" t="s">
        <v>6564</v>
      </c>
      <c r="FZ15" s="200" t="s">
        <v>6565</v>
      </c>
      <c r="GA15" s="200" t="s">
        <v>6566</v>
      </c>
      <c r="GB15" s="208"/>
      <c r="GC15" s="200" t="s">
        <v>6567</v>
      </c>
      <c r="GD15" s="208"/>
      <c r="GE15" s="208"/>
      <c r="GF15" s="200" t="s">
        <v>6568</v>
      </c>
      <c r="GG15" s="208"/>
      <c r="GH15" s="200" t="s">
        <v>6569</v>
      </c>
      <c r="GI15" s="208"/>
      <c r="GJ15" s="208"/>
      <c r="GK15" s="208"/>
      <c r="GL15" s="200" t="s">
        <v>6570</v>
      </c>
      <c r="GM15" s="200" t="s">
        <v>6571</v>
      </c>
      <c r="GN15" s="200" t="s">
        <v>6572</v>
      </c>
      <c r="GO15" s="208"/>
      <c r="GP15" s="200" t="s">
        <v>6573</v>
      </c>
      <c r="GQ15" s="200" t="s">
        <v>6574</v>
      </c>
      <c r="GR15" s="208"/>
      <c r="GS15" s="200" t="s">
        <v>2887</v>
      </c>
      <c r="GT15" s="208"/>
      <c r="GU15" s="200" t="s">
        <v>6575</v>
      </c>
      <c r="GV15" s="208"/>
      <c r="GW15" s="200" t="s">
        <v>6576</v>
      </c>
      <c r="GX15" s="208"/>
      <c r="GY15" s="208"/>
      <c r="GZ15" s="200" t="s">
        <v>6577</v>
      </c>
      <c r="HA15" s="208"/>
      <c r="HB15" s="200" t="s">
        <v>6578</v>
      </c>
      <c r="HC15" s="208"/>
    </row>
    <row r="16" spans="2:211" ht="12" customHeight="1">
      <c r="D16" s="79" t="s">
        <v>3018</v>
      </c>
      <c r="E16" s="78" t="s">
        <v>2876</v>
      </c>
      <c r="G16" s="79" t="s">
        <v>180</v>
      </c>
      <c r="H16" s="181">
        <v>13</v>
      </c>
      <c r="K16" s="78" t="str">
        <f t="shared" si="4"/>
        <v>WRV</v>
      </c>
      <c r="L16" s="181">
        <v>13</v>
      </c>
      <c r="M16" s="46"/>
      <c r="N16" s="210" t="s">
        <v>5388</v>
      </c>
      <c r="O16" s="183">
        <v>13</v>
      </c>
      <c r="P16" s="184"/>
      <c r="Q16" s="182" t="str">
        <f t="shared" si="5"/>
        <v>CVT PRESTIGE AT</v>
      </c>
      <c r="R16" s="183">
        <v>13</v>
      </c>
      <c r="S16" s="211"/>
      <c r="T16" s="193" t="s">
        <v>2895</v>
      </c>
      <c r="AA16" s="204" t="s">
        <v>5410</v>
      </c>
      <c r="AF16" s="197" t="s">
        <v>5427</v>
      </c>
      <c r="AH16" s="204" t="s">
        <v>2918</v>
      </c>
      <c r="AK16" s="204" t="s">
        <v>5449</v>
      </c>
      <c r="AM16" s="206" t="s">
        <v>5460</v>
      </c>
      <c r="AW16" s="208"/>
      <c r="AX16" s="208"/>
      <c r="AY16" s="201" t="s">
        <v>6579</v>
      </c>
      <c r="AZ16" s="208"/>
      <c r="BA16" s="201" t="s">
        <v>6580</v>
      </c>
      <c r="BB16" s="208"/>
      <c r="BC16" s="208"/>
      <c r="BD16" s="201" t="s">
        <v>6581</v>
      </c>
      <c r="BE16" s="208"/>
      <c r="BF16" s="208"/>
      <c r="BG16" s="208"/>
      <c r="BH16" s="208"/>
      <c r="BI16" s="208"/>
      <c r="BJ16" s="208"/>
      <c r="BK16" s="208"/>
      <c r="BL16" s="208"/>
      <c r="BM16" s="201" t="s">
        <v>6582</v>
      </c>
      <c r="BN16" s="201" t="s">
        <v>6583</v>
      </c>
      <c r="BO16" s="208"/>
      <c r="BP16" s="201" t="s">
        <v>6584</v>
      </c>
      <c r="BQ16" s="201" t="s">
        <v>6585</v>
      </c>
      <c r="BR16" s="208"/>
      <c r="BS16" s="201" t="s">
        <v>6586</v>
      </c>
      <c r="BT16" s="201" t="s">
        <v>6587</v>
      </c>
      <c r="BU16" s="208"/>
      <c r="BV16" s="208"/>
      <c r="BW16" s="208"/>
      <c r="BX16" s="200" t="s">
        <v>6588</v>
      </c>
      <c r="BY16" s="200" t="s">
        <v>6589</v>
      </c>
      <c r="BZ16" s="208"/>
      <c r="CA16" s="208"/>
      <c r="CB16" s="208"/>
      <c r="CC16" s="208"/>
      <c r="CF16" s="200" t="s">
        <v>6590</v>
      </c>
      <c r="CG16" s="200" t="s">
        <v>6591</v>
      </c>
      <c r="CH16" s="200" t="s">
        <v>6592</v>
      </c>
      <c r="CI16" s="200" t="s">
        <v>6593</v>
      </c>
      <c r="CJ16" s="200" t="s">
        <v>6594</v>
      </c>
      <c r="CK16" s="200" t="s">
        <v>6277</v>
      </c>
      <c r="CL16" s="208"/>
      <c r="CM16" s="200" t="s">
        <v>6595</v>
      </c>
      <c r="CN16" s="200" t="s">
        <v>6596</v>
      </c>
      <c r="CO16" s="200" t="s">
        <v>6597</v>
      </c>
      <c r="CP16" s="200" t="s">
        <v>6598</v>
      </c>
      <c r="CQ16" s="200" t="s">
        <v>6599</v>
      </c>
      <c r="CR16" s="208"/>
      <c r="CS16" s="200" t="s">
        <v>6600</v>
      </c>
      <c r="CT16" s="208"/>
      <c r="CU16" s="200" t="s">
        <v>6601</v>
      </c>
      <c r="CV16" s="200" t="s">
        <v>2917</v>
      </c>
      <c r="CW16" s="208"/>
      <c r="CX16" s="208"/>
      <c r="CY16" s="200" t="s">
        <v>6602</v>
      </c>
      <c r="CZ16" s="200" t="s">
        <v>6603</v>
      </c>
      <c r="DA16" s="208"/>
      <c r="DB16" s="208"/>
      <c r="DC16" s="200" t="s">
        <v>6604</v>
      </c>
      <c r="DL16" s="208"/>
      <c r="DM16" s="208"/>
      <c r="DN16" s="208"/>
      <c r="DO16" s="208"/>
      <c r="DP16" s="208"/>
      <c r="DQ16" s="208"/>
      <c r="DR16" s="208"/>
      <c r="DS16" s="208"/>
      <c r="DT16" s="208"/>
      <c r="DU16" s="200" t="s">
        <v>6605</v>
      </c>
      <c r="DV16" s="208"/>
      <c r="DW16" s="208"/>
      <c r="DX16" s="200" t="s">
        <v>6606</v>
      </c>
      <c r="DY16" s="208"/>
      <c r="DZ16" s="208"/>
      <c r="EA16" s="208"/>
      <c r="EB16" s="208"/>
      <c r="EC16" s="208"/>
      <c r="ED16" s="200" t="s">
        <v>6607</v>
      </c>
      <c r="EE16" s="202" t="s">
        <v>6608</v>
      </c>
      <c r="EF16" s="202" t="s">
        <v>6247</v>
      </c>
      <c r="EG16" s="209"/>
      <c r="EH16" s="209"/>
      <c r="EI16" s="202" t="s">
        <v>2949</v>
      </c>
      <c r="EJ16" s="202" t="s">
        <v>6609</v>
      </c>
      <c r="EK16" s="209"/>
      <c r="EL16" s="209"/>
      <c r="EM16" s="209"/>
      <c r="EN16" s="209"/>
      <c r="EO16" s="202" t="s">
        <v>5565</v>
      </c>
      <c r="EP16" s="209"/>
      <c r="EQ16" s="209"/>
      <c r="ER16" s="209"/>
      <c r="ES16" s="208"/>
      <c r="ET16" s="208"/>
      <c r="EU16" s="208"/>
      <c r="EV16" s="200" t="s">
        <v>6610</v>
      </c>
      <c r="EW16" s="200" t="s">
        <v>6611</v>
      </c>
      <c r="EX16" s="208"/>
      <c r="EY16" s="200" t="s">
        <v>6612</v>
      </c>
      <c r="FC16" s="208"/>
      <c r="FD16" s="208"/>
      <c r="FE16" s="208"/>
      <c r="FF16" s="208"/>
      <c r="FG16" s="200" t="s">
        <v>6613</v>
      </c>
      <c r="FH16" s="208"/>
      <c r="FI16" s="200" t="s">
        <v>6614</v>
      </c>
      <c r="FJ16" s="208"/>
      <c r="FK16" s="200" t="s">
        <v>6615</v>
      </c>
      <c r="FL16" s="208"/>
      <c r="FM16" s="208"/>
      <c r="FN16" s="200" t="s">
        <v>6616</v>
      </c>
      <c r="FO16" s="200" t="s">
        <v>6617</v>
      </c>
      <c r="FP16" s="208"/>
      <c r="FQ16" s="200" t="s">
        <v>6618</v>
      </c>
      <c r="FR16" s="208"/>
      <c r="FS16" s="208"/>
      <c r="FT16" s="208"/>
      <c r="FU16" s="200" t="s">
        <v>6619</v>
      </c>
      <c r="FV16" s="208"/>
      <c r="FW16" s="208"/>
      <c r="FX16" s="200" t="s">
        <v>6620</v>
      </c>
      <c r="FY16" s="200" t="s">
        <v>6621</v>
      </c>
      <c r="FZ16" s="200" t="s">
        <v>6622</v>
      </c>
      <c r="GA16" s="200" t="s">
        <v>6623</v>
      </c>
      <c r="GB16" s="208"/>
      <c r="GC16" s="200" t="s">
        <v>6624</v>
      </c>
      <c r="GD16" s="208"/>
      <c r="GE16" s="208"/>
      <c r="GF16" s="200" t="s">
        <v>6625</v>
      </c>
      <c r="GG16" s="208"/>
      <c r="GH16" s="200" t="s">
        <v>6626</v>
      </c>
      <c r="GI16" s="208"/>
      <c r="GJ16" s="208"/>
      <c r="GK16" s="208"/>
      <c r="GL16" s="200" t="s">
        <v>6627</v>
      </c>
      <c r="GM16" s="200" t="s">
        <v>6628</v>
      </c>
      <c r="GN16" s="200" t="s">
        <v>6629</v>
      </c>
      <c r="GO16" s="208"/>
      <c r="GP16" s="200" t="s">
        <v>6630</v>
      </c>
      <c r="GQ16" s="200" t="s">
        <v>6631</v>
      </c>
      <c r="GR16" s="208"/>
      <c r="GS16" s="200" t="s">
        <v>2891</v>
      </c>
      <c r="GT16" s="208"/>
      <c r="GU16" s="200" t="s">
        <v>6632</v>
      </c>
      <c r="GV16" s="208"/>
      <c r="GW16" s="200" t="s">
        <v>6633</v>
      </c>
      <c r="GX16" s="208"/>
      <c r="GY16" s="208"/>
      <c r="GZ16" s="200" t="s">
        <v>6634</v>
      </c>
      <c r="HA16" s="208"/>
      <c r="HB16" s="200" t="s">
        <v>6635</v>
      </c>
      <c r="HC16" s="208"/>
    </row>
    <row r="17" spans="4:211" ht="12" customHeight="1">
      <c r="D17" s="79" t="s">
        <v>2773</v>
      </c>
      <c r="E17" s="78" t="s">
        <v>2876</v>
      </c>
      <c r="G17" s="79" t="s">
        <v>40</v>
      </c>
      <c r="H17" s="181">
        <v>14</v>
      </c>
      <c r="K17" s="78">
        <f t="shared" si="4"/>
        <v>0</v>
      </c>
      <c r="L17" s="181">
        <v>14</v>
      </c>
      <c r="M17" s="46"/>
      <c r="N17" s="210" t="s">
        <v>5389</v>
      </c>
      <c r="O17" s="183">
        <v>14</v>
      </c>
      <c r="P17" s="184"/>
      <c r="Q17" s="182" t="str">
        <f t="shared" si="5"/>
        <v>CVT PRESTIGE SENSING</v>
      </c>
      <c r="R17" s="183">
        <v>14</v>
      </c>
      <c r="S17" s="211"/>
      <c r="T17" s="193" t="s">
        <v>5391</v>
      </c>
      <c r="AA17" s="204" t="s">
        <v>5411</v>
      </c>
      <c r="AH17" s="204" t="s">
        <v>5439</v>
      </c>
      <c r="AM17" s="206" t="s">
        <v>2984</v>
      </c>
      <c r="AW17" s="208"/>
      <c r="AX17" s="208"/>
      <c r="AY17" s="201" t="s">
        <v>6636</v>
      </c>
      <c r="AZ17" s="208"/>
      <c r="BA17" s="201" t="s">
        <v>6637</v>
      </c>
      <c r="BB17" s="208"/>
      <c r="BC17" s="208"/>
      <c r="BD17" s="201" t="s">
        <v>6638</v>
      </c>
      <c r="BE17" s="208"/>
      <c r="BF17" s="208"/>
      <c r="BG17" s="208"/>
      <c r="BH17" s="208"/>
      <c r="BI17" s="208"/>
      <c r="BJ17" s="208"/>
      <c r="BK17" s="208"/>
      <c r="BL17" s="208"/>
      <c r="BM17" s="201" t="s">
        <v>6639</v>
      </c>
      <c r="BN17" s="201" t="s">
        <v>6640</v>
      </c>
      <c r="BO17" s="208"/>
      <c r="BP17" s="201" t="s">
        <v>6641</v>
      </c>
      <c r="BQ17" s="201" t="s">
        <v>6642</v>
      </c>
      <c r="BR17" s="208"/>
      <c r="BS17" s="201" t="s">
        <v>6586</v>
      </c>
      <c r="BT17" s="201" t="s">
        <v>6643</v>
      </c>
      <c r="BU17" s="208"/>
      <c r="BV17" s="208"/>
      <c r="BW17" s="208"/>
      <c r="BX17" s="200" t="s">
        <v>6644</v>
      </c>
      <c r="CF17" s="200" t="s">
        <v>6645</v>
      </c>
      <c r="CG17" s="200" t="s">
        <v>6646</v>
      </c>
      <c r="CH17" s="200" t="s">
        <v>6647</v>
      </c>
      <c r="CI17" s="200" t="s">
        <v>6648</v>
      </c>
      <c r="CJ17" s="200" t="s">
        <v>6649</v>
      </c>
      <c r="CK17" s="200" t="s">
        <v>6650</v>
      </c>
      <c r="CL17" s="208"/>
      <c r="CM17" s="200" t="s">
        <v>6651</v>
      </c>
      <c r="CN17" s="200" t="s">
        <v>6652</v>
      </c>
      <c r="CO17" s="200" t="s">
        <v>6653</v>
      </c>
      <c r="CP17" s="200" t="s">
        <v>5759</v>
      </c>
      <c r="CQ17" s="208"/>
      <c r="CR17" s="208"/>
      <c r="CS17" s="200" t="s">
        <v>6654</v>
      </c>
      <c r="CT17" s="208"/>
      <c r="CU17" s="200" t="s">
        <v>6655</v>
      </c>
      <c r="CV17" s="200" t="s">
        <v>6656</v>
      </c>
      <c r="CW17" s="208"/>
      <c r="CX17" s="208"/>
      <c r="CY17" s="200" t="s">
        <v>6657</v>
      </c>
      <c r="CZ17" s="200" t="s">
        <v>6658</v>
      </c>
      <c r="DA17" s="208"/>
      <c r="DB17" s="208"/>
      <c r="DC17" s="200" t="s">
        <v>6659</v>
      </c>
      <c r="DL17" s="208"/>
      <c r="DM17" s="208"/>
      <c r="DN17" s="208"/>
      <c r="DO17" s="208"/>
      <c r="DP17" s="208"/>
      <c r="DQ17" s="208"/>
      <c r="DR17" s="208"/>
      <c r="DS17" s="208"/>
      <c r="DT17" s="208"/>
      <c r="DU17" s="200" t="s">
        <v>6660</v>
      </c>
      <c r="DV17" s="208"/>
      <c r="DW17" s="208"/>
      <c r="DX17" s="200" t="s">
        <v>6661</v>
      </c>
      <c r="DY17" s="208"/>
      <c r="DZ17" s="208"/>
      <c r="EA17" s="208"/>
      <c r="EB17" s="208"/>
      <c r="EC17" s="208"/>
      <c r="ED17" s="200" t="s">
        <v>6662</v>
      </c>
      <c r="EE17" s="209"/>
      <c r="EF17" s="202" t="s">
        <v>6663</v>
      </c>
      <c r="EG17" s="209"/>
      <c r="EH17" s="209"/>
      <c r="EI17" s="202" t="s">
        <v>6664</v>
      </c>
      <c r="EJ17" s="202" t="s">
        <v>2952</v>
      </c>
      <c r="EK17" s="209"/>
      <c r="EL17" s="209"/>
      <c r="EM17" s="209"/>
      <c r="EN17" s="209"/>
      <c r="EO17" s="202" t="s">
        <v>6665</v>
      </c>
      <c r="EP17" s="209"/>
      <c r="EQ17" s="209"/>
      <c r="ER17" s="209"/>
      <c r="ES17" s="208"/>
      <c r="ET17" s="208"/>
      <c r="EU17" s="208"/>
      <c r="EV17" s="200" t="s">
        <v>6666</v>
      </c>
      <c r="EW17" s="200" t="s">
        <v>6667</v>
      </c>
      <c r="EX17" s="208"/>
      <c r="EY17" s="200" t="s">
        <v>6668</v>
      </c>
      <c r="FC17" s="208"/>
      <c r="FD17" s="208"/>
      <c r="FE17" s="208"/>
      <c r="FF17" s="208"/>
      <c r="FG17" s="200" t="s">
        <v>6669</v>
      </c>
      <c r="FH17" s="208"/>
      <c r="FI17" s="200" t="s">
        <v>6670</v>
      </c>
      <c r="FJ17" s="208"/>
      <c r="FK17" s="200" t="s">
        <v>6671</v>
      </c>
      <c r="FL17" s="208"/>
      <c r="FM17" s="208"/>
      <c r="FN17" s="200" t="s">
        <v>6672</v>
      </c>
      <c r="FO17" s="200" t="s">
        <v>6673</v>
      </c>
      <c r="FP17" s="208"/>
      <c r="FQ17" s="200" t="s">
        <v>6674</v>
      </c>
      <c r="FR17" s="208"/>
      <c r="FS17" s="208"/>
      <c r="FT17" s="208"/>
      <c r="FU17" s="200" t="s">
        <v>6675</v>
      </c>
      <c r="FV17" s="208"/>
      <c r="FW17" s="208"/>
      <c r="FX17" s="200" t="s">
        <v>6676</v>
      </c>
      <c r="FY17" s="200" t="s">
        <v>6677</v>
      </c>
      <c r="FZ17" s="200" t="s">
        <v>6678</v>
      </c>
      <c r="GA17" s="200" t="s">
        <v>6679</v>
      </c>
      <c r="GB17" s="208"/>
      <c r="GC17" s="200" t="s">
        <v>6680</v>
      </c>
      <c r="GD17" s="208"/>
      <c r="GE17" s="208"/>
      <c r="GF17" s="200" t="s">
        <v>6681</v>
      </c>
      <c r="GG17" s="208"/>
      <c r="GH17" s="200" t="s">
        <v>6682</v>
      </c>
      <c r="GI17" s="208"/>
      <c r="GJ17" s="208"/>
      <c r="GK17" s="208"/>
      <c r="GL17" s="200" t="s">
        <v>6683</v>
      </c>
      <c r="GM17" s="200" t="s">
        <v>6684</v>
      </c>
      <c r="GN17" s="200" t="s">
        <v>6685</v>
      </c>
      <c r="GO17" s="208"/>
      <c r="GP17" s="200" t="s">
        <v>6686</v>
      </c>
      <c r="GQ17" s="200" t="s">
        <v>6687</v>
      </c>
      <c r="GR17" s="208"/>
      <c r="GS17" s="200" t="s">
        <v>6688</v>
      </c>
      <c r="GT17" s="208"/>
      <c r="GU17" s="200" t="s">
        <v>6689</v>
      </c>
      <c r="GV17" s="208"/>
      <c r="GW17" s="200" t="s">
        <v>6690</v>
      </c>
      <c r="GX17" s="208"/>
      <c r="GY17" s="208"/>
      <c r="GZ17" s="200" t="s">
        <v>6691</v>
      </c>
      <c r="HA17" s="208"/>
      <c r="HB17" s="200" t="s">
        <v>6692</v>
      </c>
      <c r="HC17" s="208"/>
    </row>
    <row r="18" spans="4:211" ht="12" customHeight="1">
      <c r="D18" s="79" t="s">
        <v>1751</v>
      </c>
      <c r="E18" s="78" t="s">
        <v>2876</v>
      </c>
      <c r="G18" s="79" t="s">
        <v>25</v>
      </c>
      <c r="H18" s="181">
        <v>15</v>
      </c>
      <c r="K18" s="78">
        <f t="shared" si="4"/>
        <v>0</v>
      </c>
      <c r="L18" s="181">
        <v>15</v>
      </c>
      <c r="M18" s="46"/>
      <c r="N18" s="210" t="s">
        <v>2893</v>
      </c>
      <c r="O18" s="183">
        <v>15</v>
      </c>
      <c r="P18" s="184"/>
      <c r="Q18" s="182" t="str">
        <f t="shared" si="5"/>
        <v>E 1.5 CVT</v>
      </c>
      <c r="R18" s="183">
        <v>15</v>
      </c>
      <c r="S18" s="211"/>
      <c r="T18" s="193" t="s">
        <v>5392</v>
      </c>
      <c r="AH18" s="204" t="s">
        <v>5440</v>
      </c>
      <c r="AM18" s="206" t="s">
        <v>5461</v>
      </c>
      <c r="AW18" s="208"/>
      <c r="AX18" s="208"/>
      <c r="AY18" s="201" t="s">
        <v>6693</v>
      </c>
      <c r="AZ18" s="208"/>
      <c r="BA18" s="201" t="s">
        <v>6694</v>
      </c>
      <c r="BB18" s="208"/>
      <c r="BC18" s="208"/>
      <c r="BD18" s="208"/>
      <c r="BE18" s="208"/>
      <c r="BF18" s="208"/>
      <c r="BG18" s="208"/>
      <c r="BH18" s="208"/>
      <c r="BI18" s="208"/>
      <c r="BJ18" s="208"/>
      <c r="BK18" s="208"/>
      <c r="BL18" s="208"/>
      <c r="BM18" s="201" t="s">
        <v>6695</v>
      </c>
      <c r="BN18" s="201" t="s">
        <v>6696</v>
      </c>
      <c r="BO18" s="208"/>
      <c r="BP18" s="201" t="s">
        <v>6697</v>
      </c>
      <c r="BQ18" s="201" t="s">
        <v>6698</v>
      </c>
      <c r="BR18" s="208"/>
      <c r="BS18" s="201" t="s">
        <v>6699</v>
      </c>
      <c r="BT18" s="201" t="s">
        <v>6700</v>
      </c>
      <c r="BU18" s="208"/>
      <c r="BV18" s="208"/>
      <c r="BW18" s="208"/>
      <c r="BX18" s="200" t="s">
        <v>6701</v>
      </c>
      <c r="CF18" s="200" t="s">
        <v>6702</v>
      </c>
      <c r="CG18" s="200" t="s">
        <v>6703</v>
      </c>
      <c r="CH18" s="200" t="s">
        <v>6704</v>
      </c>
      <c r="CI18" s="200" t="s">
        <v>6705</v>
      </c>
      <c r="CJ18" s="200" t="s">
        <v>6706</v>
      </c>
      <c r="CK18" s="200" t="s">
        <v>6707</v>
      </c>
      <c r="CL18" s="208"/>
      <c r="CM18" s="200" t="s">
        <v>6708</v>
      </c>
      <c r="CN18" s="200" t="s">
        <v>6709</v>
      </c>
      <c r="CO18" s="200" t="s">
        <v>6710</v>
      </c>
      <c r="CP18" s="200" t="s">
        <v>6711</v>
      </c>
      <c r="CQ18" s="208"/>
      <c r="CR18" s="208"/>
      <c r="CS18" s="208"/>
      <c r="CT18" s="208"/>
      <c r="CU18" s="200" t="s">
        <v>6712</v>
      </c>
      <c r="CV18" s="200" t="s">
        <v>2922</v>
      </c>
      <c r="CW18" s="208"/>
      <c r="CX18" s="208"/>
      <c r="CY18" s="200" t="s">
        <v>6713</v>
      </c>
      <c r="CZ18" s="200" t="s">
        <v>6714</v>
      </c>
      <c r="DA18" s="208"/>
      <c r="DB18" s="208"/>
      <c r="DC18" s="200" t="s">
        <v>6715</v>
      </c>
      <c r="DL18" s="208"/>
      <c r="DM18" s="208"/>
      <c r="DN18" s="208"/>
      <c r="DO18" s="208"/>
      <c r="DP18" s="208"/>
      <c r="DQ18" s="208"/>
      <c r="DR18" s="208"/>
      <c r="DS18" s="208"/>
      <c r="DT18" s="208"/>
      <c r="DU18" s="200" t="s">
        <v>6716</v>
      </c>
      <c r="DV18" s="208"/>
      <c r="DW18" s="208"/>
      <c r="DX18" s="200" t="s">
        <v>6717</v>
      </c>
      <c r="DY18" s="208"/>
      <c r="DZ18" s="208"/>
      <c r="EA18" s="208"/>
      <c r="EB18" s="208"/>
      <c r="EC18" s="208"/>
      <c r="ED18" s="200" t="s">
        <v>6718</v>
      </c>
      <c r="EE18" s="209"/>
      <c r="EF18" s="202" t="s">
        <v>6719</v>
      </c>
      <c r="EG18" s="209"/>
      <c r="EH18" s="209"/>
      <c r="EI18" s="202" t="s">
        <v>6720</v>
      </c>
      <c r="EJ18" s="202" t="s">
        <v>6721</v>
      </c>
      <c r="EK18" s="209"/>
      <c r="EL18" s="209"/>
      <c r="EM18" s="209"/>
      <c r="EN18" s="209"/>
      <c r="EO18" s="202" t="s">
        <v>6722</v>
      </c>
      <c r="EP18" s="209"/>
      <c r="EQ18" s="209"/>
      <c r="ER18" s="209"/>
      <c r="ES18" s="208"/>
      <c r="ET18" s="208"/>
      <c r="EU18" s="208"/>
      <c r="EV18" s="200" t="s">
        <v>6723</v>
      </c>
      <c r="EW18" s="200" t="s">
        <v>6724</v>
      </c>
      <c r="EX18" s="208"/>
      <c r="EY18" s="200" t="s">
        <v>6725</v>
      </c>
      <c r="FC18" s="208"/>
      <c r="FD18" s="208"/>
      <c r="FE18" s="208"/>
      <c r="FF18" s="208"/>
      <c r="FG18" s="200" t="s">
        <v>6726</v>
      </c>
      <c r="FH18" s="208"/>
      <c r="FI18" s="200" t="s">
        <v>6727</v>
      </c>
      <c r="FJ18" s="208"/>
      <c r="FK18" s="208"/>
      <c r="FL18" s="208"/>
      <c r="FM18" s="208"/>
      <c r="FN18" s="200" t="s">
        <v>6728</v>
      </c>
      <c r="FO18" s="200" t="s">
        <v>6729</v>
      </c>
      <c r="FP18" s="208"/>
      <c r="FQ18" s="200" t="s">
        <v>6730</v>
      </c>
      <c r="FR18" s="208"/>
      <c r="FS18" s="208"/>
      <c r="FT18" s="208"/>
      <c r="FU18" s="200" t="s">
        <v>6731</v>
      </c>
      <c r="FV18" s="208"/>
      <c r="FW18" s="208"/>
      <c r="FX18" s="208"/>
      <c r="FY18" s="200" t="s">
        <v>6732</v>
      </c>
      <c r="FZ18" s="200" t="s">
        <v>6733</v>
      </c>
      <c r="GA18" s="200" t="s">
        <v>6734</v>
      </c>
      <c r="GB18" s="208"/>
      <c r="GC18" s="200" t="s">
        <v>6735</v>
      </c>
      <c r="GD18" s="208"/>
      <c r="GE18" s="208"/>
      <c r="GF18" s="200" t="s">
        <v>6736</v>
      </c>
      <c r="GG18" s="208"/>
      <c r="GH18" s="200" t="s">
        <v>6737</v>
      </c>
      <c r="GI18" s="208"/>
      <c r="GJ18" s="208"/>
      <c r="GK18" s="208"/>
      <c r="GL18" s="200" t="s">
        <v>6738</v>
      </c>
      <c r="GM18" s="200" t="s">
        <v>6739</v>
      </c>
      <c r="GN18" s="200" t="s">
        <v>6740</v>
      </c>
      <c r="GO18" s="208"/>
      <c r="GP18" s="200" t="s">
        <v>5746</v>
      </c>
      <c r="GQ18" s="200" t="s">
        <v>6741</v>
      </c>
      <c r="GR18" s="208"/>
      <c r="GS18" s="200" t="s">
        <v>6742</v>
      </c>
      <c r="GT18" s="208"/>
      <c r="GU18" s="200" t="s">
        <v>6743</v>
      </c>
      <c r="GV18" s="208"/>
      <c r="GW18" s="200" t="s">
        <v>6744</v>
      </c>
      <c r="GX18" s="208"/>
      <c r="GY18" s="208"/>
      <c r="GZ18" s="200" t="s">
        <v>6745</v>
      </c>
      <c r="HA18" s="208"/>
      <c r="HB18" s="200" t="s">
        <v>6746</v>
      </c>
      <c r="HC18" s="208"/>
    </row>
    <row r="19" spans="4:211" ht="12" customHeight="1">
      <c r="D19" s="79" t="s">
        <v>35</v>
      </c>
      <c r="E19" s="78" t="s">
        <v>2876</v>
      </c>
      <c r="G19" s="79" t="s">
        <v>5319</v>
      </c>
      <c r="H19" s="181">
        <v>16</v>
      </c>
      <c r="K19" s="78">
        <f t="shared" si="4"/>
        <v>0</v>
      </c>
      <c r="L19" s="181">
        <v>16</v>
      </c>
      <c r="M19" s="46"/>
      <c r="N19" s="210" t="s">
        <v>2894</v>
      </c>
      <c r="O19" s="183">
        <v>16</v>
      </c>
      <c r="P19" s="184"/>
      <c r="Q19" s="182" t="str">
        <f t="shared" si="5"/>
        <v>E 1.5 CVT PRESTIGE</v>
      </c>
      <c r="R19" s="183">
        <v>16</v>
      </c>
      <c r="S19" s="211"/>
      <c r="T19" s="193" t="s">
        <v>5393</v>
      </c>
      <c r="AM19" s="206" t="s">
        <v>5462</v>
      </c>
      <c r="AW19" s="208"/>
      <c r="AX19" s="208"/>
      <c r="AY19" s="201" t="s">
        <v>6747</v>
      </c>
      <c r="AZ19" s="208"/>
      <c r="BA19" s="201" t="s">
        <v>6748</v>
      </c>
      <c r="BB19" s="208"/>
      <c r="BC19" s="208"/>
      <c r="BD19" s="208"/>
      <c r="BE19" s="208"/>
      <c r="BF19" s="208"/>
      <c r="BG19" s="208"/>
      <c r="BH19" s="208"/>
      <c r="BI19" s="208"/>
      <c r="BJ19" s="208"/>
      <c r="BK19" s="208"/>
      <c r="BL19" s="208"/>
      <c r="BM19" s="201" t="s">
        <v>6749</v>
      </c>
      <c r="BN19" s="201" t="s">
        <v>6750</v>
      </c>
      <c r="BO19" s="208"/>
      <c r="BP19" s="201" t="s">
        <v>6751</v>
      </c>
      <c r="BQ19" s="201" t="s">
        <v>6752</v>
      </c>
      <c r="BR19" s="208"/>
      <c r="BS19" s="201" t="s">
        <v>6753</v>
      </c>
      <c r="BT19" s="201" t="s">
        <v>6754</v>
      </c>
      <c r="CF19" s="200" t="s">
        <v>6755</v>
      </c>
      <c r="CG19" s="200" t="s">
        <v>6756</v>
      </c>
      <c r="CH19" s="200" t="s">
        <v>6757</v>
      </c>
      <c r="CI19" s="200" t="s">
        <v>6758</v>
      </c>
      <c r="CJ19" s="200" t="s">
        <v>6759</v>
      </c>
      <c r="CK19" s="200" t="s">
        <v>6760</v>
      </c>
      <c r="CL19" s="208"/>
      <c r="CM19" s="200" t="s">
        <v>6761</v>
      </c>
      <c r="CN19" s="200" t="s">
        <v>6762</v>
      </c>
      <c r="CO19" s="200" t="s">
        <v>6763</v>
      </c>
      <c r="CP19" s="200" t="s">
        <v>6764</v>
      </c>
      <c r="CQ19" s="208"/>
      <c r="CR19" s="208"/>
      <c r="CS19" s="208"/>
      <c r="CT19" s="208"/>
      <c r="CU19" s="200" t="s">
        <v>6765</v>
      </c>
      <c r="CV19" s="208"/>
      <c r="CW19" s="208"/>
      <c r="CX19" s="208"/>
      <c r="CY19" s="200" t="s">
        <v>6766</v>
      </c>
      <c r="CZ19" s="200" t="s">
        <v>6767</v>
      </c>
      <c r="DA19" s="208"/>
      <c r="DB19" s="208"/>
      <c r="DC19" s="200" t="s">
        <v>6768</v>
      </c>
      <c r="DL19" s="208"/>
      <c r="DM19" s="208"/>
      <c r="DN19" s="208"/>
      <c r="DO19" s="208"/>
      <c r="DP19" s="208"/>
      <c r="DQ19" s="208"/>
      <c r="DR19" s="208"/>
      <c r="DS19" s="208"/>
      <c r="DT19" s="208"/>
      <c r="DU19" s="200" t="s">
        <v>6769</v>
      </c>
      <c r="DV19" s="208"/>
      <c r="DW19" s="208"/>
      <c r="DX19" s="200" t="s">
        <v>6770</v>
      </c>
      <c r="DY19" s="208"/>
      <c r="DZ19" s="208"/>
      <c r="EA19" s="208"/>
      <c r="EB19" s="208"/>
      <c r="EC19" s="208"/>
      <c r="ED19" s="200" t="s">
        <v>6771</v>
      </c>
      <c r="EE19" s="209"/>
      <c r="EF19" s="202" t="s">
        <v>5954</v>
      </c>
      <c r="EG19" s="209"/>
      <c r="EH19" s="209"/>
      <c r="EI19" s="202" t="s">
        <v>6772</v>
      </c>
      <c r="EJ19" s="202" t="s">
        <v>6773</v>
      </c>
      <c r="EK19" s="209"/>
      <c r="EL19" s="209"/>
      <c r="EM19" s="209"/>
      <c r="EN19" s="209"/>
      <c r="EO19" s="202" t="s">
        <v>6774</v>
      </c>
      <c r="EP19" s="209"/>
      <c r="EQ19" s="209"/>
      <c r="ER19" s="209"/>
      <c r="ES19" s="208"/>
      <c r="ET19" s="208"/>
      <c r="EU19" s="208"/>
      <c r="EV19" s="200" t="s">
        <v>6775</v>
      </c>
      <c r="EW19" s="200" t="s">
        <v>6776</v>
      </c>
      <c r="EX19" s="208"/>
      <c r="EY19" s="200" t="s">
        <v>6777</v>
      </c>
      <c r="FC19" s="208"/>
      <c r="FD19" s="208"/>
      <c r="FE19" s="208"/>
      <c r="FF19" s="208"/>
      <c r="FG19" s="200" t="s">
        <v>6778</v>
      </c>
      <c r="FH19" s="208"/>
      <c r="FI19" s="208"/>
      <c r="FJ19" s="208"/>
      <c r="FK19" s="208"/>
      <c r="FL19" s="208"/>
      <c r="FM19" s="208"/>
      <c r="FN19" s="200" t="s">
        <v>6779</v>
      </c>
      <c r="FO19" s="200" t="s">
        <v>6780</v>
      </c>
      <c r="FP19" s="208"/>
      <c r="FQ19" s="200" t="s">
        <v>6781</v>
      </c>
      <c r="FR19" s="208"/>
      <c r="FS19" s="208"/>
      <c r="FT19" s="208"/>
      <c r="FU19" s="200" t="s">
        <v>6782</v>
      </c>
      <c r="FV19" s="208"/>
      <c r="FW19" s="208"/>
      <c r="FX19" s="208"/>
      <c r="FY19" s="200" t="s">
        <v>6783</v>
      </c>
      <c r="FZ19" s="200" t="s">
        <v>6784</v>
      </c>
      <c r="GA19" s="200" t="s">
        <v>6785</v>
      </c>
      <c r="GB19" s="208"/>
      <c r="GC19" s="208"/>
      <c r="GD19" s="208"/>
      <c r="GE19" s="208"/>
      <c r="GF19" s="200" t="s">
        <v>6786</v>
      </c>
      <c r="GG19" s="208"/>
      <c r="GH19" s="200" t="s">
        <v>6787</v>
      </c>
      <c r="GI19" s="208"/>
      <c r="GJ19" s="208"/>
      <c r="GK19" s="208"/>
      <c r="GL19" s="200" t="s">
        <v>6788</v>
      </c>
      <c r="GM19" s="200" t="s">
        <v>6789</v>
      </c>
      <c r="GN19" s="200" t="s">
        <v>6790</v>
      </c>
      <c r="GO19" s="208"/>
      <c r="GP19" s="200" t="s">
        <v>6791</v>
      </c>
      <c r="GQ19" s="200" t="s">
        <v>5928</v>
      </c>
      <c r="GR19" s="208"/>
      <c r="GS19" s="200" t="s">
        <v>6792</v>
      </c>
      <c r="GT19" s="208"/>
      <c r="GU19" s="200" t="s">
        <v>6793</v>
      </c>
      <c r="GV19" s="208"/>
      <c r="GW19" s="200" t="s">
        <v>6794</v>
      </c>
      <c r="GX19" s="208"/>
      <c r="GY19" s="208"/>
      <c r="GZ19" s="200" t="s">
        <v>6795</v>
      </c>
      <c r="HA19" s="208"/>
      <c r="HB19" s="200" t="s">
        <v>6796</v>
      </c>
      <c r="HC19" s="208"/>
    </row>
    <row r="20" spans="4:211" ht="12" customHeight="1">
      <c r="D20" s="79" t="s">
        <v>2506</v>
      </c>
      <c r="E20" s="78" t="s">
        <v>2876</v>
      </c>
      <c r="G20" s="79" t="s">
        <v>42</v>
      </c>
      <c r="H20" s="181">
        <v>17</v>
      </c>
      <c r="K20" s="78">
        <f t="shared" si="4"/>
        <v>0</v>
      </c>
      <c r="L20" s="181">
        <v>17</v>
      </c>
      <c r="M20" s="46"/>
      <c r="N20" s="210" t="s">
        <v>5390</v>
      </c>
      <c r="O20" s="183">
        <v>17</v>
      </c>
      <c r="P20" s="184"/>
      <c r="Q20" s="182" t="str">
        <f t="shared" si="5"/>
        <v>E 1.5 MT</v>
      </c>
      <c r="R20" s="183">
        <v>17</v>
      </c>
      <c r="S20" s="211"/>
      <c r="T20" s="193" t="s">
        <v>5394</v>
      </c>
      <c r="AM20" s="206" t="s">
        <v>5463</v>
      </c>
      <c r="AW20" s="208"/>
      <c r="AX20" s="208"/>
      <c r="AY20" s="201" t="s">
        <v>2888</v>
      </c>
      <c r="AZ20" s="208"/>
      <c r="BA20" s="201" t="s">
        <v>6797</v>
      </c>
      <c r="BB20" s="208"/>
      <c r="BC20" s="208"/>
      <c r="BD20" s="208"/>
      <c r="BE20" s="208"/>
      <c r="BF20" s="208"/>
      <c r="BG20" s="208"/>
      <c r="BH20" s="208"/>
      <c r="BI20" s="208"/>
      <c r="BJ20" s="208"/>
      <c r="BK20" s="208"/>
      <c r="BL20" s="208"/>
      <c r="BM20" s="201" t="s">
        <v>6798</v>
      </c>
      <c r="BN20" s="201" t="s">
        <v>6799</v>
      </c>
      <c r="BO20" s="208"/>
      <c r="BP20" s="201" t="s">
        <v>6800</v>
      </c>
      <c r="BQ20" s="201" t="s">
        <v>6801</v>
      </c>
      <c r="BR20" s="208"/>
      <c r="BS20" s="201" t="s">
        <v>6753</v>
      </c>
      <c r="BT20" s="201" t="s">
        <v>6802</v>
      </c>
      <c r="CF20" s="200" t="s">
        <v>6803</v>
      </c>
      <c r="CG20" s="200" t="s">
        <v>6804</v>
      </c>
      <c r="CH20" s="200" t="s">
        <v>6805</v>
      </c>
      <c r="CI20" s="200" t="s">
        <v>6806</v>
      </c>
      <c r="CJ20" s="200" t="s">
        <v>6807</v>
      </c>
      <c r="CK20" s="200" t="s">
        <v>6808</v>
      </c>
      <c r="CL20" s="208"/>
      <c r="CM20" s="200" t="s">
        <v>6809</v>
      </c>
      <c r="CN20" s="200" t="s">
        <v>6810</v>
      </c>
      <c r="CO20" s="200" t="s">
        <v>6811</v>
      </c>
      <c r="CP20" s="200" t="s">
        <v>6812</v>
      </c>
      <c r="CQ20" s="208"/>
      <c r="CR20" s="208"/>
      <c r="CS20" s="208"/>
      <c r="CT20" s="208"/>
      <c r="CU20" s="200" t="s">
        <v>6813</v>
      </c>
      <c r="CV20" s="208"/>
      <c r="CW20" s="208"/>
      <c r="CX20" s="208"/>
      <c r="CY20" s="200" t="s">
        <v>6814</v>
      </c>
      <c r="CZ20" s="200" t="s">
        <v>6537</v>
      </c>
      <c r="DA20" s="208"/>
      <c r="DX20" s="200" t="s">
        <v>6815</v>
      </c>
      <c r="DY20" s="208"/>
      <c r="DZ20" s="208"/>
      <c r="EA20" s="208"/>
      <c r="EB20" s="208"/>
      <c r="EC20" s="208"/>
      <c r="ED20" s="200" t="s">
        <v>6816</v>
      </c>
      <c r="EE20" s="209"/>
      <c r="EF20" s="202" t="s">
        <v>6817</v>
      </c>
      <c r="EG20" s="209"/>
      <c r="EH20" s="209"/>
      <c r="EI20" s="202" t="s">
        <v>2950</v>
      </c>
      <c r="EJ20" s="202" t="s">
        <v>6818</v>
      </c>
      <c r="EK20" s="209"/>
      <c r="EL20" s="209"/>
      <c r="EM20" s="209"/>
      <c r="EN20" s="209"/>
      <c r="EO20" s="202" t="s">
        <v>6819</v>
      </c>
      <c r="EP20" s="209"/>
      <c r="EQ20" s="209"/>
      <c r="ER20" s="209"/>
      <c r="ES20" s="208"/>
      <c r="ET20" s="208"/>
      <c r="EU20" s="208"/>
      <c r="EV20" s="200" t="s">
        <v>6820</v>
      </c>
      <c r="EW20" s="200" t="s">
        <v>6821</v>
      </c>
      <c r="EX20" s="208"/>
      <c r="EY20" s="200" t="s">
        <v>6822</v>
      </c>
      <c r="FC20" s="208"/>
      <c r="FD20" s="208"/>
      <c r="FE20" s="208"/>
      <c r="FF20" s="208"/>
      <c r="FG20" s="200" t="s">
        <v>6823</v>
      </c>
      <c r="FH20" s="208"/>
      <c r="FI20" s="208"/>
      <c r="FJ20" s="208"/>
      <c r="FK20" s="208"/>
      <c r="FL20" s="208"/>
      <c r="FM20" s="208"/>
      <c r="FN20" s="200" t="s">
        <v>6824</v>
      </c>
      <c r="FO20" s="200" t="s">
        <v>6825</v>
      </c>
      <c r="FP20" s="208"/>
      <c r="FQ20" s="200" t="s">
        <v>6826</v>
      </c>
      <c r="FR20" s="208"/>
      <c r="FS20" s="208"/>
      <c r="FT20" s="208"/>
      <c r="FU20" s="200" t="s">
        <v>6827</v>
      </c>
      <c r="FV20" s="208"/>
      <c r="FW20" s="208"/>
      <c r="FX20" s="208"/>
      <c r="FY20" s="200" t="s">
        <v>6828</v>
      </c>
      <c r="FZ20" s="200" t="s">
        <v>6829</v>
      </c>
      <c r="GA20" s="200" t="s">
        <v>6830</v>
      </c>
      <c r="GB20" s="208"/>
      <c r="GC20" s="208"/>
      <c r="GD20" s="208"/>
      <c r="GE20" s="208"/>
      <c r="GF20" s="208"/>
      <c r="GG20" s="208"/>
      <c r="GH20" s="200" t="s">
        <v>6831</v>
      </c>
      <c r="GI20" s="208"/>
      <c r="GJ20" s="208"/>
      <c r="GK20" s="208"/>
      <c r="GL20" s="200" t="s">
        <v>6832</v>
      </c>
      <c r="GM20" s="200" t="s">
        <v>6833</v>
      </c>
      <c r="GN20" s="200" t="s">
        <v>6834</v>
      </c>
      <c r="GO20" s="208"/>
      <c r="GP20" s="200" t="s">
        <v>6835</v>
      </c>
      <c r="GQ20" s="200" t="s">
        <v>6836</v>
      </c>
      <c r="GR20" s="208"/>
      <c r="GS20" s="200" t="s">
        <v>6837</v>
      </c>
      <c r="GT20" s="208"/>
      <c r="GU20" s="200" t="s">
        <v>6199</v>
      </c>
      <c r="GV20" s="208"/>
      <c r="GW20" s="200" t="s">
        <v>6838</v>
      </c>
      <c r="GX20" s="208"/>
      <c r="GY20" s="208"/>
      <c r="GZ20" s="200" t="s">
        <v>6839</v>
      </c>
      <c r="HA20" s="208"/>
      <c r="HB20" s="200" t="s">
        <v>6840</v>
      </c>
      <c r="HC20" s="208"/>
    </row>
    <row r="21" spans="4:211" ht="12" customHeight="1">
      <c r="D21" s="79" t="s">
        <v>3025</v>
      </c>
      <c r="E21" s="78" t="s">
        <v>2876</v>
      </c>
      <c r="G21" s="79" t="s">
        <v>43</v>
      </c>
      <c r="H21" s="181">
        <v>18</v>
      </c>
      <c r="K21" s="78">
        <f t="shared" si="4"/>
        <v>0</v>
      </c>
      <c r="L21" s="181">
        <v>18</v>
      </c>
      <c r="M21" s="46"/>
      <c r="N21" s="210" t="s">
        <v>2895</v>
      </c>
      <c r="O21" s="183">
        <v>18</v>
      </c>
      <c r="P21" s="184"/>
      <c r="Q21" s="182" t="str">
        <f t="shared" si="5"/>
        <v>E N7X EDITION CVT</v>
      </c>
      <c r="R21" s="183">
        <v>18</v>
      </c>
      <c r="S21" s="211"/>
      <c r="T21" s="78"/>
      <c r="AM21" s="206" t="s">
        <v>5464</v>
      </c>
      <c r="AW21" s="208"/>
      <c r="AX21" s="208"/>
      <c r="AY21" s="201" t="s">
        <v>6841</v>
      </c>
      <c r="AZ21" s="208"/>
      <c r="BA21" s="201" t="s">
        <v>6797</v>
      </c>
      <c r="BB21" s="208"/>
      <c r="BC21" s="208"/>
      <c r="BD21" s="208"/>
      <c r="BE21" s="208"/>
      <c r="BF21" s="208"/>
      <c r="BG21" s="208"/>
      <c r="BH21" s="208"/>
      <c r="BI21" s="208"/>
      <c r="BJ21" s="208"/>
      <c r="BK21" s="208"/>
      <c r="BL21" s="208"/>
      <c r="BM21" s="201" t="s">
        <v>6842</v>
      </c>
      <c r="BN21" s="201" t="s">
        <v>6843</v>
      </c>
      <c r="BO21" s="208"/>
      <c r="BP21" s="201" t="s">
        <v>6844</v>
      </c>
      <c r="BQ21" s="201" t="s">
        <v>6845</v>
      </c>
      <c r="BR21" s="208"/>
      <c r="BS21" s="201" t="s">
        <v>6846</v>
      </c>
      <c r="BT21" s="201" t="s">
        <v>6847</v>
      </c>
      <c r="CF21" s="200" t="s">
        <v>2907</v>
      </c>
      <c r="CG21" s="200" t="s">
        <v>6848</v>
      </c>
      <c r="CH21" s="200" t="s">
        <v>5613</v>
      </c>
      <c r="CI21" s="208"/>
      <c r="CJ21" s="200" t="s">
        <v>6849</v>
      </c>
      <c r="CK21" s="200" t="s">
        <v>6850</v>
      </c>
      <c r="CL21" s="208"/>
      <c r="CM21" s="200" t="s">
        <v>6851</v>
      </c>
      <c r="CN21" s="200" t="s">
        <v>6852</v>
      </c>
      <c r="CO21" s="200" t="s">
        <v>6853</v>
      </c>
      <c r="CP21" s="200" t="s">
        <v>6854</v>
      </c>
      <c r="CQ21" s="208"/>
      <c r="CR21" s="208"/>
      <c r="CS21" s="208"/>
      <c r="CT21" s="208"/>
      <c r="CU21" s="200" t="s">
        <v>6855</v>
      </c>
      <c r="CV21" s="208"/>
      <c r="CW21" s="208"/>
      <c r="CX21" s="208"/>
      <c r="CY21" s="200" t="s">
        <v>6856</v>
      </c>
      <c r="CZ21" s="200" t="s">
        <v>6857</v>
      </c>
      <c r="DA21" s="208"/>
      <c r="DX21" s="200" t="s">
        <v>6858</v>
      </c>
      <c r="DY21" s="208"/>
      <c r="DZ21" s="208"/>
      <c r="EA21" s="208"/>
      <c r="EB21" s="208"/>
      <c r="EC21" s="208"/>
      <c r="ED21" s="200" t="s">
        <v>6859</v>
      </c>
      <c r="EE21" s="209"/>
      <c r="EF21" s="202" t="s">
        <v>6860</v>
      </c>
      <c r="EG21" s="209"/>
      <c r="EH21" s="209"/>
      <c r="EI21" s="202" t="s">
        <v>6861</v>
      </c>
      <c r="EJ21" s="202" t="s">
        <v>6862</v>
      </c>
      <c r="EK21" s="209"/>
      <c r="EL21" s="209"/>
      <c r="EM21" s="209"/>
      <c r="EN21" s="209"/>
      <c r="EO21" s="209"/>
      <c r="EP21" s="209"/>
      <c r="EQ21" s="209"/>
      <c r="ER21" s="209"/>
      <c r="ES21" s="208"/>
      <c r="ET21" s="208"/>
      <c r="EU21" s="208"/>
      <c r="EV21" s="200" t="s">
        <v>6863</v>
      </c>
      <c r="EW21" s="200" t="s">
        <v>6864</v>
      </c>
      <c r="EX21" s="208"/>
      <c r="EY21" s="200" t="s">
        <v>6865</v>
      </c>
      <c r="FC21" s="208"/>
      <c r="FD21" s="208"/>
      <c r="FE21" s="208"/>
      <c r="FF21" s="208"/>
      <c r="FG21" s="200" t="s">
        <v>6866</v>
      </c>
      <c r="FH21" s="208"/>
      <c r="FI21" s="208"/>
      <c r="FJ21" s="208"/>
      <c r="FK21" s="208"/>
      <c r="FL21" s="208"/>
      <c r="FM21" s="208"/>
      <c r="FN21" s="208"/>
      <c r="FO21" s="200" t="s">
        <v>6867</v>
      </c>
      <c r="FP21" s="208"/>
      <c r="FQ21" s="200" t="s">
        <v>6868</v>
      </c>
      <c r="FR21" s="208"/>
      <c r="FS21" s="208"/>
      <c r="FT21" s="208"/>
      <c r="FU21" s="200" t="s">
        <v>6869</v>
      </c>
      <c r="FV21" s="208"/>
      <c r="FW21" s="208"/>
      <c r="FX21" s="208"/>
      <c r="FY21" s="200" t="s">
        <v>5922</v>
      </c>
      <c r="FZ21" s="200" t="s">
        <v>6870</v>
      </c>
      <c r="GA21" s="200" t="s">
        <v>6871</v>
      </c>
      <c r="GB21" s="208"/>
      <c r="GC21" s="208"/>
      <c r="GD21" s="208"/>
      <c r="GE21" s="208"/>
      <c r="GF21" s="208"/>
      <c r="GG21" s="208"/>
      <c r="GH21" s="200" t="s">
        <v>6872</v>
      </c>
      <c r="GI21" s="208"/>
      <c r="GJ21" s="208"/>
      <c r="GK21" s="208"/>
      <c r="GL21" s="200" t="s">
        <v>6873</v>
      </c>
      <c r="GM21" s="200" t="s">
        <v>6874</v>
      </c>
      <c r="GN21" s="200" t="s">
        <v>6875</v>
      </c>
      <c r="GO21" s="208"/>
      <c r="GP21" s="200" t="s">
        <v>6876</v>
      </c>
      <c r="GQ21" s="200" t="s">
        <v>6877</v>
      </c>
      <c r="GR21" s="208"/>
      <c r="GS21" s="200" t="s">
        <v>6878</v>
      </c>
      <c r="GT21" s="208"/>
      <c r="GU21" s="200" t="s">
        <v>6879</v>
      </c>
      <c r="GV21" s="208"/>
      <c r="GW21" s="200" t="s">
        <v>6880</v>
      </c>
      <c r="GX21" s="208"/>
      <c r="GY21" s="208"/>
      <c r="GZ21" s="200" t="s">
        <v>6881</v>
      </c>
      <c r="HA21" s="208"/>
      <c r="HB21" s="200" t="s">
        <v>6882</v>
      </c>
      <c r="HC21" s="208"/>
    </row>
    <row r="22" spans="4:211" ht="12" customHeight="1">
      <c r="D22" s="79" t="s">
        <v>24</v>
      </c>
      <c r="E22" s="78" t="s">
        <v>2877</v>
      </c>
      <c r="G22" s="78" t="s">
        <v>48</v>
      </c>
      <c r="H22" s="181">
        <v>19</v>
      </c>
      <c r="K22" s="78">
        <f t="shared" si="4"/>
        <v>0</v>
      </c>
      <c r="L22" s="181">
        <v>19</v>
      </c>
      <c r="M22" s="46"/>
      <c r="N22" s="210" t="s">
        <v>5391</v>
      </c>
      <c r="O22" s="183">
        <v>19</v>
      </c>
      <c r="P22" s="184"/>
      <c r="Q22" s="182" t="str">
        <f t="shared" si="5"/>
        <v>NEW BRV E CVT PRESTIGE N7X</v>
      </c>
      <c r="R22" s="183">
        <v>19</v>
      </c>
      <c r="S22" s="211"/>
      <c r="AM22" s="206" t="s">
        <v>2985</v>
      </c>
      <c r="AW22" s="208"/>
      <c r="AX22" s="208"/>
      <c r="AY22" s="201" t="s">
        <v>6883</v>
      </c>
      <c r="AZ22" s="208"/>
      <c r="BA22" s="201" t="s">
        <v>6884</v>
      </c>
      <c r="BB22" s="208"/>
      <c r="BC22" s="208"/>
      <c r="BD22" s="208"/>
      <c r="BE22" s="208"/>
      <c r="BF22" s="208"/>
      <c r="BG22" s="208"/>
      <c r="BH22" s="208"/>
      <c r="BI22" s="208"/>
      <c r="BJ22" s="208"/>
      <c r="BK22" s="208"/>
      <c r="BL22" s="208"/>
      <c r="BM22" s="201" t="s">
        <v>6885</v>
      </c>
      <c r="BN22" s="201" t="s">
        <v>6886</v>
      </c>
      <c r="BO22" s="208"/>
      <c r="BP22" s="201" t="s">
        <v>6887</v>
      </c>
      <c r="BQ22" s="201" t="s">
        <v>6888</v>
      </c>
      <c r="BR22" s="208"/>
      <c r="BS22" s="201" t="s">
        <v>6846</v>
      </c>
      <c r="BT22" s="201" t="s">
        <v>6889</v>
      </c>
      <c r="CF22" s="200" t="s">
        <v>6890</v>
      </c>
      <c r="CG22" s="200" t="s">
        <v>6891</v>
      </c>
      <c r="CH22" s="200" t="s">
        <v>6892</v>
      </c>
      <c r="CI22" s="208"/>
      <c r="CJ22" s="200" t="s">
        <v>6893</v>
      </c>
      <c r="CK22" s="200" t="s">
        <v>6894</v>
      </c>
      <c r="CL22" s="208"/>
      <c r="CM22" s="208"/>
      <c r="CN22" s="200" t="s">
        <v>6895</v>
      </c>
      <c r="CO22" s="200" t="s">
        <v>6896</v>
      </c>
      <c r="CP22" s="200" t="s">
        <v>6897</v>
      </c>
      <c r="CQ22" s="208"/>
      <c r="CR22" s="208"/>
      <c r="CS22" s="208"/>
      <c r="CT22" s="208"/>
      <c r="CU22" s="200" t="s">
        <v>6898</v>
      </c>
      <c r="CV22" s="208"/>
      <c r="CW22" s="208"/>
      <c r="CX22" s="208"/>
      <c r="CY22" s="200" t="s">
        <v>6899</v>
      </c>
      <c r="CZ22" s="200" t="s">
        <v>6600</v>
      </c>
      <c r="DA22" s="208"/>
      <c r="DX22" s="200" t="s">
        <v>6900</v>
      </c>
      <c r="DY22" s="208"/>
      <c r="DZ22" s="208"/>
      <c r="EA22" s="208"/>
      <c r="EB22" s="208"/>
      <c r="EC22" s="208"/>
      <c r="ED22" s="200" t="s">
        <v>6901</v>
      </c>
      <c r="EE22" s="209"/>
      <c r="EF22" s="202" t="s">
        <v>6902</v>
      </c>
      <c r="EG22" s="209"/>
      <c r="EH22" s="209"/>
      <c r="EI22" s="202" t="s">
        <v>6903</v>
      </c>
      <c r="EJ22" s="202" t="s">
        <v>6904</v>
      </c>
      <c r="EK22" s="209"/>
      <c r="EL22" s="209"/>
      <c r="EM22" s="209"/>
      <c r="EN22" s="209"/>
      <c r="EO22" s="209"/>
      <c r="EP22" s="209"/>
      <c r="EQ22" s="209"/>
      <c r="ER22" s="209"/>
      <c r="ES22" s="208"/>
      <c r="ET22" s="208"/>
      <c r="EU22" s="208"/>
      <c r="EV22" s="200" t="s">
        <v>6905</v>
      </c>
      <c r="EW22" s="200" t="s">
        <v>6906</v>
      </c>
      <c r="EX22" s="208"/>
      <c r="EY22" s="200" t="s">
        <v>6907</v>
      </c>
      <c r="FC22" s="208"/>
      <c r="FD22" s="208"/>
      <c r="FE22" s="208"/>
      <c r="FF22" s="208"/>
      <c r="FG22" s="200" t="s">
        <v>6908</v>
      </c>
      <c r="FH22" s="208"/>
      <c r="FI22" s="208"/>
      <c r="FJ22" s="208"/>
      <c r="FK22" s="208"/>
      <c r="FL22" s="208"/>
      <c r="FM22" s="208"/>
      <c r="FN22" s="208"/>
      <c r="FO22" s="200" t="s">
        <v>6909</v>
      </c>
      <c r="FP22" s="208"/>
      <c r="FQ22" s="200" t="s">
        <v>6910</v>
      </c>
      <c r="FR22" s="208"/>
      <c r="FS22" s="208"/>
      <c r="FT22" s="208"/>
      <c r="FU22" s="200" t="s">
        <v>6911</v>
      </c>
      <c r="FV22" s="208"/>
      <c r="FW22" s="208"/>
      <c r="FX22" s="208"/>
      <c r="FY22" s="200" t="s">
        <v>6131</v>
      </c>
      <c r="FZ22" s="200" t="s">
        <v>6912</v>
      </c>
      <c r="GA22" s="200" t="s">
        <v>6913</v>
      </c>
      <c r="GB22" s="208"/>
      <c r="GC22" s="208"/>
      <c r="GD22" s="208"/>
      <c r="GE22" s="208"/>
      <c r="GF22" s="208"/>
      <c r="GG22" s="208"/>
      <c r="GH22" s="200" t="s">
        <v>6914</v>
      </c>
      <c r="GI22" s="208"/>
      <c r="GJ22" s="208"/>
      <c r="GK22" s="208"/>
      <c r="GL22" s="200" t="s">
        <v>6915</v>
      </c>
      <c r="GM22" s="200" t="s">
        <v>6916</v>
      </c>
      <c r="GN22" s="200" t="s">
        <v>6917</v>
      </c>
      <c r="GO22" s="208"/>
      <c r="GP22" s="200" t="s">
        <v>6918</v>
      </c>
      <c r="GQ22" s="200" t="s">
        <v>6919</v>
      </c>
      <c r="GR22" s="208"/>
      <c r="GS22" s="208"/>
      <c r="GT22" s="208"/>
      <c r="GU22" s="200" t="s">
        <v>6284</v>
      </c>
      <c r="GV22" s="208"/>
      <c r="GW22" s="200" t="s">
        <v>2997</v>
      </c>
      <c r="GX22" s="208"/>
      <c r="GY22" s="208"/>
      <c r="GZ22" s="200" t="s">
        <v>6920</v>
      </c>
      <c r="HA22" s="208"/>
      <c r="HB22" s="200" t="s">
        <v>6921</v>
      </c>
      <c r="HC22" s="208"/>
    </row>
    <row r="23" spans="4:211" ht="12" customHeight="1">
      <c r="D23" s="79" t="s">
        <v>36</v>
      </c>
      <c r="E23" s="78" t="s">
        <v>2876</v>
      </c>
      <c r="G23" s="79" t="s">
        <v>26</v>
      </c>
      <c r="H23" s="181">
        <v>20</v>
      </c>
      <c r="K23" s="78">
        <f t="shared" si="4"/>
        <v>0</v>
      </c>
      <c r="L23" s="181">
        <v>20</v>
      </c>
      <c r="M23" s="46"/>
      <c r="N23" s="210" t="s">
        <v>5392</v>
      </c>
      <c r="O23" s="183">
        <v>20</v>
      </c>
      <c r="P23" s="184"/>
      <c r="Q23" s="182" t="str">
        <f t="shared" si="5"/>
        <v>PRES HS N7X EDITION CVT</v>
      </c>
      <c r="R23" s="183">
        <v>20</v>
      </c>
      <c r="S23" s="211"/>
      <c r="AM23" s="206" t="s">
        <v>2986</v>
      </c>
      <c r="AW23" s="208"/>
      <c r="AX23" s="208"/>
      <c r="AY23" s="201" t="s">
        <v>6922</v>
      </c>
      <c r="AZ23" s="208"/>
      <c r="BA23" s="201" t="s">
        <v>2892</v>
      </c>
      <c r="BB23" s="208"/>
      <c r="BC23" s="208"/>
      <c r="BD23" s="208"/>
      <c r="BE23" s="208"/>
      <c r="BF23" s="208"/>
      <c r="BG23" s="208"/>
      <c r="BH23" s="208"/>
      <c r="BI23" s="208"/>
      <c r="BJ23" s="208"/>
      <c r="BK23" s="208"/>
      <c r="BL23" s="208"/>
      <c r="BM23" s="201" t="s">
        <v>6923</v>
      </c>
      <c r="BN23" s="201" t="s">
        <v>6924</v>
      </c>
      <c r="BO23" s="208"/>
      <c r="BP23" s="201" t="s">
        <v>6925</v>
      </c>
      <c r="BQ23" s="201" t="s">
        <v>6926</v>
      </c>
      <c r="BR23" s="208"/>
      <c r="BS23" s="201" t="s">
        <v>6927</v>
      </c>
      <c r="BT23" s="201" t="s">
        <v>6928</v>
      </c>
      <c r="CF23" s="200" t="s">
        <v>6929</v>
      </c>
      <c r="CG23" s="200" t="s">
        <v>6930</v>
      </c>
      <c r="CH23" s="200" t="s">
        <v>6931</v>
      </c>
      <c r="CI23" s="208"/>
      <c r="CJ23" s="200" t="s">
        <v>6932</v>
      </c>
      <c r="CK23" s="200" t="s">
        <v>6933</v>
      </c>
      <c r="CL23" s="208"/>
      <c r="CM23" s="208"/>
      <c r="CN23" s="200" t="s">
        <v>6934</v>
      </c>
      <c r="CO23" s="200" t="s">
        <v>6935</v>
      </c>
      <c r="CP23" s="200" t="s">
        <v>6936</v>
      </c>
      <c r="CQ23" s="208"/>
      <c r="CR23" s="208"/>
      <c r="CS23" s="208"/>
      <c r="CT23" s="208"/>
      <c r="CU23" s="200" t="s">
        <v>6937</v>
      </c>
      <c r="CV23" s="208"/>
      <c r="CW23" s="208"/>
      <c r="CX23" s="208"/>
      <c r="CY23" s="200" t="s">
        <v>6938</v>
      </c>
      <c r="CZ23" s="200" t="s">
        <v>6654</v>
      </c>
      <c r="DA23" s="208"/>
      <c r="DX23" s="200" t="s">
        <v>6939</v>
      </c>
      <c r="DY23" s="208"/>
      <c r="DZ23" s="208"/>
      <c r="EA23" s="208"/>
      <c r="EB23" s="208"/>
      <c r="EC23" s="208"/>
      <c r="ED23" s="200" t="s">
        <v>6940</v>
      </c>
      <c r="EE23" s="209"/>
      <c r="EF23" s="202" t="s">
        <v>6941</v>
      </c>
      <c r="EG23" s="209"/>
      <c r="EH23" s="209"/>
      <c r="EI23" s="202" t="s">
        <v>6942</v>
      </c>
      <c r="EJ23" s="202" t="s">
        <v>6943</v>
      </c>
      <c r="EK23" s="209"/>
      <c r="EL23" s="209"/>
      <c r="EM23" s="209"/>
      <c r="EN23" s="209"/>
      <c r="EO23" s="209"/>
      <c r="EP23" s="209"/>
      <c r="EQ23" s="209"/>
      <c r="ER23" s="209"/>
      <c r="ES23" s="208"/>
      <c r="ET23" s="208"/>
      <c r="EU23" s="208"/>
      <c r="EV23" s="200" t="s">
        <v>6944</v>
      </c>
      <c r="EW23" s="200" t="s">
        <v>6945</v>
      </c>
      <c r="EX23" s="208"/>
      <c r="EY23" s="200" t="s">
        <v>6946</v>
      </c>
      <c r="FC23" s="208"/>
      <c r="FD23" s="208"/>
      <c r="FE23" s="208"/>
      <c r="FF23" s="208"/>
      <c r="FG23" s="200" t="s">
        <v>6947</v>
      </c>
      <c r="FH23" s="208"/>
      <c r="FI23" s="208"/>
      <c r="FJ23" s="208"/>
      <c r="FK23" s="208"/>
      <c r="FL23" s="208"/>
      <c r="FM23" s="208"/>
      <c r="FN23" s="208"/>
      <c r="FO23" s="200" t="s">
        <v>6948</v>
      </c>
      <c r="FP23" s="208"/>
      <c r="FQ23" s="200" t="s">
        <v>6949</v>
      </c>
      <c r="FR23" s="208"/>
      <c r="FS23" s="208"/>
      <c r="FT23" s="208"/>
      <c r="FU23" s="200" t="s">
        <v>6950</v>
      </c>
      <c r="FV23" s="208"/>
      <c r="FW23" s="208"/>
      <c r="FX23" s="208"/>
      <c r="FY23" s="200" t="s">
        <v>6951</v>
      </c>
      <c r="FZ23" s="200" t="s">
        <v>6952</v>
      </c>
      <c r="GA23" s="200" t="s">
        <v>6953</v>
      </c>
      <c r="GB23" s="208"/>
      <c r="GC23" s="208"/>
      <c r="GD23" s="208"/>
      <c r="GE23" s="208"/>
      <c r="GF23" s="208"/>
      <c r="GG23" s="208"/>
      <c r="GH23" s="200" t="s">
        <v>6954</v>
      </c>
      <c r="GI23" s="208"/>
      <c r="GJ23" s="208"/>
      <c r="GK23" s="208"/>
      <c r="GL23" s="200" t="s">
        <v>6955</v>
      </c>
      <c r="GM23" s="200" t="s">
        <v>6956</v>
      </c>
      <c r="GN23" s="200" t="s">
        <v>6957</v>
      </c>
      <c r="GO23" s="208"/>
      <c r="GP23" s="208"/>
      <c r="GQ23" s="200" t="s">
        <v>6511</v>
      </c>
      <c r="GR23" s="208"/>
      <c r="GS23" s="208"/>
      <c r="GT23" s="208"/>
      <c r="GU23" s="200" t="s">
        <v>6366</v>
      </c>
      <c r="GV23" s="208"/>
      <c r="GW23" s="200" t="s">
        <v>6958</v>
      </c>
      <c r="GX23" s="208"/>
      <c r="GY23" s="208"/>
      <c r="GZ23" s="200" t="s">
        <v>6959</v>
      </c>
      <c r="HA23" s="208"/>
      <c r="HB23" s="200" t="s">
        <v>6960</v>
      </c>
      <c r="HC23" s="208"/>
    </row>
    <row r="24" spans="4:211" ht="12" customHeight="1">
      <c r="D24" s="79" t="s">
        <v>37</v>
      </c>
      <c r="E24" s="78" t="s">
        <v>2877</v>
      </c>
      <c r="G24" s="79" t="s">
        <v>685</v>
      </c>
      <c r="H24" s="181">
        <v>21</v>
      </c>
      <c r="K24" s="78">
        <f>HLOOKUP($K$2,$T$3:$AN$40,2+H24,0)</f>
        <v>0</v>
      </c>
      <c r="L24" s="181">
        <v>21</v>
      </c>
      <c r="M24" s="46"/>
      <c r="N24" s="210" t="s">
        <v>5393</v>
      </c>
      <c r="O24" s="183">
        <v>21</v>
      </c>
      <c r="P24" s="184"/>
      <c r="Q24" s="182" t="str">
        <f t="shared" si="5"/>
        <v>PRES N7X EDITION CVT</v>
      </c>
      <c r="R24" s="183">
        <v>21</v>
      </c>
      <c r="S24" s="211"/>
      <c r="AM24" s="206" t="s">
        <v>2988</v>
      </c>
      <c r="AW24" s="208"/>
      <c r="AX24" s="208"/>
      <c r="AY24" s="201" t="s">
        <v>6961</v>
      </c>
      <c r="AZ24" s="208"/>
      <c r="BA24" s="201" t="s">
        <v>6962</v>
      </c>
      <c r="BB24" s="208"/>
      <c r="BC24" s="208"/>
      <c r="BD24" s="208"/>
      <c r="BE24" s="208"/>
      <c r="BF24" s="208"/>
      <c r="BG24" s="208"/>
      <c r="BH24" s="208"/>
      <c r="BI24" s="208"/>
      <c r="BJ24" s="208"/>
      <c r="BK24" s="208"/>
      <c r="BL24" s="208"/>
      <c r="BM24" s="201" t="s">
        <v>6963</v>
      </c>
      <c r="BN24" s="201" t="s">
        <v>6964</v>
      </c>
      <c r="BO24" s="208"/>
      <c r="BP24" s="201" t="s">
        <v>6965</v>
      </c>
      <c r="BQ24" s="201" t="s">
        <v>6966</v>
      </c>
      <c r="BR24" s="208"/>
      <c r="BS24" s="201" t="s">
        <v>6700</v>
      </c>
      <c r="BT24" s="201" t="s">
        <v>6967</v>
      </c>
      <c r="CF24" s="200" t="s">
        <v>6968</v>
      </c>
      <c r="CG24" s="200" t="s">
        <v>6969</v>
      </c>
      <c r="CH24" s="200" t="s">
        <v>6970</v>
      </c>
      <c r="CI24" s="208"/>
      <c r="CJ24" s="200" t="s">
        <v>6971</v>
      </c>
      <c r="CK24" s="200" t="s">
        <v>6972</v>
      </c>
      <c r="CL24" s="208"/>
      <c r="CM24" s="208"/>
      <c r="CN24" s="200" t="s">
        <v>6973</v>
      </c>
      <c r="CO24" s="200" t="s">
        <v>6974</v>
      </c>
      <c r="CP24" s="200" t="s">
        <v>6975</v>
      </c>
      <c r="CQ24" s="208"/>
      <c r="CR24" s="208"/>
      <c r="CS24" s="208"/>
      <c r="CT24" s="208"/>
      <c r="CU24" s="200" t="s">
        <v>6976</v>
      </c>
      <c r="CV24" s="208"/>
      <c r="CW24" s="208"/>
      <c r="CX24" s="208"/>
      <c r="CY24" s="200" t="s">
        <v>6977</v>
      </c>
      <c r="CZ24" s="200" t="s">
        <v>6978</v>
      </c>
      <c r="DA24" s="208"/>
      <c r="DX24" s="200" t="s">
        <v>6979</v>
      </c>
      <c r="DY24" s="208"/>
      <c r="DZ24" s="208"/>
      <c r="EA24" s="208"/>
      <c r="EB24" s="208"/>
      <c r="EC24" s="208"/>
      <c r="ED24" s="200" t="s">
        <v>6980</v>
      </c>
      <c r="EE24" s="209"/>
      <c r="EF24" s="202" t="s">
        <v>2947</v>
      </c>
      <c r="EG24" s="209"/>
      <c r="EH24" s="209"/>
      <c r="EI24" s="202" t="s">
        <v>6981</v>
      </c>
      <c r="EJ24" s="202" t="s">
        <v>6982</v>
      </c>
      <c r="EK24" s="209"/>
      <c r="EL24" s="209"/>
      <c r="EM24" s="209"/>
      <c r="EN24" s="209"/>
      <c r="EO24" s="209"/>
      <c r="EP24" s="209"/>
      <c r="EQ24" s="209"/>
      <c r="ER24" s="209"/>
      <c r="ES24" s="208"/>
      <c r="ET24" s="208"/>
      <c r="EU24" s="208"/>
      <c r="EV24" s="200" t="s">
        <v>6983</v>
      </c>
      <c r="EW24" s="200" t="s">
        <v>6984</v>
      </c>
      <c r="EX24" s="208"/>
      <c r="EY24" s="200" t="s">
        <v>6985</v>
      </c>
      <c r="FC24" s="208"/>
      <c r="FD24" s="208"/>
      <c r="FE24" s="208"/>
      <c r="FF24" s="208"/>
      <c r="FG24" s="200" t="s">
        <v>6986</v>
      </c>
      <c r="FH24" s="208"/>
      <c r="FI24" s="208"/>
      <c r="FJ24" s="208"/>
      <c r="FK24" s="208"/>
      <c r="FL24" s="208"/>
      <c r="FM24" s="208"/>
      <c r="FN24" s="208"/>
      <c r="FO24" s="200" t="s">
        <v>6987</v>
      </c>
      <c r="FP24" s="208"/>
      <c r="FQ24" s="200" t="s">
        <v>6988</v>
      </c>
      <c r="FR24" s="208"/>
      <c r="FS24" s="208"/>
      <c r="FT24" s="208"/>
      <c r="FU24" s="200" t="s">
        <v>6989</v>
      </c>
      <c r="FV24" s="208"/>
      <c r="FW24" s="208"/>
      <c r="FX24" s="208"/>
      <c r="FY24" s="200" t="s">
        <v>6990</v>
      </c>
      <c r="FZ24" s="200" t="s">
        <v>6991</v>
      </c>
      <c r="GA24" s="200" t="s">
        <v>6992</v>
      </c>
      <c r="GB24" s="208"/>
      <c r="GC24" s="208"/>
      <c r="GD24" s="208"/>
      <c r="GE24" s="208"/>
      <c r="GF24" s="208"/>
      <c r="GG24" s="208"/>
      <c r="GH24" s="200" t="s">
        <v>6993</v>
      </c>
      <c r="GI24" s="208"/>
      <c r="GJ24" s="208"/>
      <c r="GK24" s="208"/>
      <c r="GL24" s="200" t="s">
        <v>6994</v>
      </c>
      <c r="GM24" s="200" t="s">
        <v>6995</v>
      </c>
      <c r="GN24" s="200" t="s">
        <v>6996</v>
      </c>
      <c r="GO24" s="208"/>
      <c r="GP24" s="208"/>
      <c r="GQ24" s="200" t="s">
        <v>6997</v>
      </c>
      <c r="GR24" s="208"/>
      <c r="GS24" s="208"/>
      <c r="GT24" s="208"/>
      <c r="GU24" s="200" t="s">
        <v>6998</v>
      </c>
      <c r="GV24" s="208"/>
      <c r="GW24" s="200" t="s">
        <v>6999</v>
      </c>
      <c r="GX24" s="208"/>
      <c r="GY24" s="208"/>
      <c r="GZ24" s="208"/>
      <c r="HA24" s="208"/>
      <c r="HB24" s="200" t="s">
        <v>7000</v>
      </c>
      <c r="HC24" s="208"/>
    </row>
    <row r="25" spans="4:211" ht="12" customHeight="1">
      <c r="D25" s="79" t="s">
        <v>250</v>
      </c>
      <c r="E25" s="78" t="s">
        <v>2876</v>
      </c>
      <c r="H25" s="181">
        <v>22</v>
      </c>
      <c r="K25" s="78">
        <f t="shared" ref="K25:K29" si="6">HLOOKUP($K$2,$T$3:$AN$40,2+H25,0)</f>
        <v>0</v>
      </c>
      <c r="L25" s="181">
        <v>22</v>
      </c>
      <c r="N25" s="210" t="s">
        <v>5394</v>
      </c>
      <c r="O25" s="183">
        <v>22</v>
      </c>
      <c r="P25" s="184"/>
      <c r="Q25" s="182" t="str">
        <f t="shared" si="5"/>
        <v>S 1.5 MT</v>
      </c>
      <c r="R25" s="183">
        <v>22</v>
      </c>
      <c r="S25" s="211"/>
      <c r="AM25" s="206" t="s">
        <v>2989</v>
      </c>
      <c r="AW25" s="208"/>
      <c r="AX25" s="208"/>
      <c r="AY25" s="201" t="s">
        <v>7001</v>
      </c>
      <c r="AZ25" s="208"/>
      <c r="BA25" s="201" t="s">
        <v>7002</v>
      </c>
      <c r="BB25" s="208"/>
      <c r="BC25" s="208"/>
      <c r="BD25" s="208"/>
      <c r="BE25" s="208"/>
      <c r="BF25" s="208"/>
      <c r="BG25" s="208"/>
      <c r="BH25" s="208"/>
      <c r="BI25" s="208"/>
      <c r="BJ25" s="208"/>
      <c r="BK25" s="208"/>
      <c r="BL25" s="208"/>
      <c r="BM25" s="201" t="s">
        <v>7003</v>
      </c>
      <c r="BN25" s="201" t="s">
        <v>7004</v>
      </c>
      <c r="BO25" s="208"/>
      <c r="BP25" s="201" t="s">
        <v>7005</v>
      </c>
      <c r="BQ25" s="201" t="s">
        <v>7006</v>
      </c>
      <c r="BR25" s="208"/>
      <c r="BS25" s="201" t="s">
        <v>6700</v>
      </c>
      <c r="BT25" s="201" t="s">
        <v>7007</v>
      </c>
      <c r="CF25" s="200" t="s">
        <v>7008</v>
      </c>
      <c r="CG25" s="200" t="s">
        <v>7009</v>
      </c>
      <c r="CH25" s="200" t="s">
        <v>7010</v>
      </c>
      <c r="CI25" s="208"/>
      <c r="CJ25" s="200" t="s">
        <v>7011</v>
      </c>
      <c r="CK25" s="200" t="s">
        <v>6231</v>
      </c>
      <c r="CL25" s="208"/>
      <c r="CM25" s="208"/>
      <c r="CN25" s="200" t="s">
        <v>7012</v>
      </c>
      <c r="CO25" s="200" t="s">
        <v>7013</v>
      </c>
      <c r="CP25" s="200" t="s">
        <v>7014</v>
      </c>
      <c r="CQ25" s="208"/>
      <c r="CR25" s="208"/>
      <c r="CS25" s="208"/>
      <c r="CT25" s="208"/>
      <c r="CU25" s="200" t="s">
        <v>7015</v>
      </c>
      <c r="CV25" s="208"/>
      <c r="CW25" s="208"/>
      <c r="CX25" s="208"/>
      <c r="CY25" s="208"/>
      <c r="CZ25" s="200" t="s">
        <v>7016</v>
      </c>
      <c r="DA25" s="208"/>
      <c r="DX25" s="200" t="s">
        <v>7017</v>
      </c>
      <c r="DY25" s="208"/>
      <c r="DZ25" s="208"/>
      <c r="EA25" s="208"/>
      <c r="EB25" s="208"/>
      <c r="EC25" s="208"/>
      <c r="ED25" s="200" t="s">
        <v>7018</v>
      </c>
      <c r="EE25" s="209"/>
      <c r="EF25" s="202" t="s">
        <v>7019</v>
      </c>
      <c r="EG25" s="209"/>
      <c r="EH25" s="209"/>
      <c r="EI25" s="202" t="s">
        <v>7020</v>
      </c>
      <c r="EJ25" s="202" t="s">
        <v>7021</v>
      </c>
      <c r="EK25" s="209"/>
      <c r="EL25" s="209"/>
      <c r="EM25" s="209"/>
      <c r="EN25" s="209"/>
      <c r="EO25" s="209"/>
      <c r="EP25" s="209"/>
      <c r="EQ25" s="209"/>
      <c r="ER25" s="209"/>
      <c r="ES25" s="208"/>
      <c r="ET25" s="208"/>
      <c r="EU25" s="208"/>
      <c r="EV25" s="200" t="s">
        <v>7022</v>
      </c>
      <c r="EW25" s="200" t="s">
        <v>7023</v>
      </c>
      <c r="EX25" s="208"/>
      <c r="EY25" s="200" t="s">
        <v>7024</v>
      </c>
      <c r="FC25" s="208"/>
      <c r="FD25" s="208"/>
      <c r="FE25" s="208"/>
      <c r="FF25" s="208"/>
      <c r="FG25" s="200" t="s">
        <v>7025</v>
      </c>
      <c r="FH25" s="208"/>
      <c r="FI25" s="208"/>
      <c r="FJ25" s="208"/>
      <c r="FK25" s="208"/>
      <c r="FL25" s="208"/>
      <c r="FM25" s="208"/>
      <c r="FN25" s="208"/>
      <c r="FO25" s="200" t="s">
        <v>7026</v>
      </c>
      <c r="FP25" s="208"/>
      <c r="FQ25" s="200" t="s">
        <v>7027</v>
      </c>
      <c r="FR25" s="208"/>
      <c r="FS25" s="208"/>
      <c r="FT25" s="208"/>
      <c r="FU25" s="200" t="s">
        <v>7028</v>
      </c>
      <c r="FV25" s="208"/>
      <c r="FW25" s="208"/>
      <c r="FX25" s="208"/>
      <c r="FY25" s="200" t="s">
        <v>7029</v>
      </c>
      <c r="FZ25" s="200" t="s">
        <v>7030</v>
      </c>
      <c r="GA25" s="200" t="s">
        <v>7031</v>
      </c>
      <c r="GB25" s="208"/>
      <c r="GC25" s="208"/>
      <c r="GD25" s="208"/>
      <c r="GE25" s="208"/>
      <c r="GF25" s="208"/>
      <c r="GG25" s="208"/>
      <c r="GH25" s="200" t="s">
        <v>7032</v>
      </c>
      <c r="GI25" s="208"/>
      <c r="GJ25" s="208"/>
      <c r="GK25" s="208"/>
      <c r="GL25" s="200" t="s">
        <v>7033</v>
      </c>
      <c r="GM25" s="200" t="s">
        <v>7034</v>
      </c>
      <c r="GN25" s="200" t="s">
        <v>7035</v>
      </c>
      <c r="GO25" s="208"/>
      <c r="GP25" s="208"/>
      <c r="GQ25" s="200" t="s">
        <v>7036</v>
      </c>
      <c r="GR25" s="208"/>
      <c r="GS25" s="208"/>
      <c r="GT25" s="208"/>
      <c r="GU25" s="200" t="s">
        <v>7037</v>
      </c>
      <c r="GV25" s="208"/>
      <c r="GW25" s="200" t="s">
        <v>7038</v>
      </c>
      <c r="GX25" s="208"/>
      <c r="GY25" s="208"/>
      <c r="GZ25" s="208"/>
      <c r="HA25" s="208"/>
      <c r="HB25" s="200" t="s">
        <v>7039</v>
      </c>
      <c r="HC25" s="208"/>
    </row>
    <row r="26" spans="4:211" ht="12" customHeight="1">
      <c r="D26" s="79" t="s">
        <v>120</v>
      </c>
      <c r="E26" s="78" t="s">
        <v>2876</v>
      </c>
      <c r="H26" s="181">
        <v>23</v>
      </c>
      <c r="K26" s="78">
        <f t="shared" si="6"/>
        <v>0</v>
      </c>
      <c r="L26" s="181">
        <v>23</v>
      </c>
      <c r="N26" s="212" t="s">
        <v>2896</v>
      </c>
      <c r="O26" s="183">
        <v>23</v>
      </c>
      <c r="P26" s="184"/>
      <c r="Q26" s="182">
        <f t="shared" si="5"/>
        <v>0</v>
      </c>
      <c r="R26" s="183">
        <v>23</v>
      </c>
      <c r="S26" s="213"/>
      <c r="AM26" s="206" t="s">
        <v>2990</v>
      </c>
      <c r="AW26" s="208"/>
      <c r="AX26" s="208"/>
      <c r="AY26" s="201" t="s">
        <v>7040</v>
      </c>
      <c r="AZ26" s="208"/>
      <c r="BA26" s="208"/>
      <c r="BB26" s="208"/>
      <c r="BC26" s="208"/>
      <c r="BD26" s="208"/>
      <c r="BE26" s="208"/>
      <c r="BF26" s="208"/>
      <c r="BG26" s="208"/>
      <c r="BH26" s="208"/>
      <c r="BI26" s="208"/>
      <c r="BJ26" s="208"/>
      <c r="BK26" s="208"/>
      <c r="BL26" s="208"/>
      <c r="BM26" s="201" t="s">
        <v>7041</v>
      </c>
      <c r="BN26" s="201" t="s">
        <v>7042</v>
      </c>
      <c r="BO26" s="208"/>
      <c r="BP26" s="201" t="s">
        <v>7043</v>
      </c>
      <c r="BQ26" s="201" t="s">
        <v>7044</v>
      </c>
      <c r="BR26" s="208"/>
      <c r="BS26" s="201" t="s">
        <v>7045</v>
      </c>
      <c r="BT26" s="201" t="s">
        <v>7007</v>
      </c>
      <c r="CF26" s="208"/>
      <c r="CG26" s="200" t="s">
        <v>7046</v>
      </c>
      <c r="CH26" s="200" t="s">
        <v>6881</v>
      </c>
      <c r="CI26" s="208"/>
      <c r="CJ26" s="200" t="s">
        <v>7047</v>
      </c>
      <c r="CK26" s="200" t="s">
        <v>7048</v>
      </c>
      <c r="CL26" s="208"/>
      <c r="CM26" s="208"/>
      <c r="CN26" s="200" t="s">
        <v>7049</v>
      </c>
      <c r="CO26" s="200" t="s">
        <v>7050</v>
      </c>
      <c r="CP26" s="200" t="s">
        <v>7051</v>
      </c>
      <c r="CQ26" s="208"/>
      <c r="CR26" s="208"/>
      <c r="CS26" s="208"/>
      <c r="CT26" s="208"/>
      <c r="CU26" s="208"/>
      <c r="CV26" s="208"/>
      <c r="CW26" s="208"/>
      <c r="CX26" s="208"/>
      <c r="CY26" s="208"/>
      <c r="CZ26" s="200" t="s">
        <v>7052</v>
      </c>
      <c r="DA26" s="208"/>
      <c r="DX26" s="200" t="s">
        <v>7053</v>
      </c>
      <c r="DY26" s="208"/>
      <c r="DZ26" s="208"/>
      <c r="EA26" s="208"/>
      <c r="EB26" s="208"/>
      <c r="EC26" s="208"/>
      <c r="ED26" s="200" t="s">
        <v>7054</v>
      </c>
      <c r="EE26" s="209"/>
      <c r="EF26" s="202" t="s">
        <v>7055</v>
      </c>
      <c r="EG26" s="209"/>
      <c r="EH26" s="209"/>
      <c r="EI26" s="202" t="s">
        <v>7056</v>
      </c>
      <c r="EJ26" s="202" t="s">
        <v>7057</v>
      </c>
      <c r="EK26" s="209"/>
      <c r="EL26" s="209"/>
      <c r="EM26" s="209"/>
      <c r="EN26" s="209"/>
      <c r="EO26" s="209"/>
      <c r="EP26" s="209"/>
      <c r="EQ26" s="209"/>
      <c r="ER26" s="209"/>
      <c r="ES26" s="208"/>
      <c r="ET26" s="208"/>
      <c r="EU26" s="208"/>
      <c r="EV26" s="200" t="s">
        <v>7058</v>
      </c>
      <c r="EW26" s="208"/>
      <c r="EX26" s="208"/>
      <c r="EY26" s="200" t="s">
        <v>7059</v>
      </c>
      <c r="FC26" s="208"/>
      <c r="FD26" s="208"/>
      <c r="FE26" s="208"/>
      <c r="FF26" s="208"/>
      <c r="FG26" s="200" t="s">
        <v>7060</v>
      </c>
      <c r="FH26" s="208"/>
      <c r="FI26" s="208"/>
      <c r="FJ26" s="208"/>
      <c r="FK26" s="208"/>
      <c r="FL26" s="208"/>
      <c r="FM26" s="208"/>
      <c r="FN26" s="208"/>
      <c r="FO26" s="200" t="s">
        <v>7061</v>
      </c>
      <c r="FP26" s="208"/>
      <c r="FQ26" s="200" t="s">
        <v>7062</v>
      </c>
      <c r="FR26" s="208"/>
      <c r="FS26" s="208"/>
      <c r="FT26" s="208"/>
      <c r="FU26" s="200" t="s">
        <v>7063</v>
      </c>
      <c r="FV26" s="208"/>
      <c r="FW26" s="208"/>
      <c r="FX26" s="208"/>
      <c r="FY26" s="200" t="s">
        <v>7064</v>
      </c>
      <c r="FZ26" s="200" t="s">
        <v>7065</v>
      </c>
      <c r="GA26" s="200" t="s">
        <v>5807</v>
      </c>
      <c r="GB26" s="208"/>
      <c r="GC26" s="208"/>
      <c r="GD26" s="208"/>
      <c r="GE26" s="208"/>
      <c r="GF26" s="208"/>
      <c r="GG26" s="208"/>
      <c r="GH26" s="200" t="s">
        <v>7066</v>
      </c>
      <c r="GI26" s="208"/>
      <c r="GJ26" s="208"/>
      <c r="GK26" s="208"/>
      <c r="GL26" s="200" t="s">
        <v>7067</v>
      </c>
      <c r="GM26" s="200" t="s">
        <v>7034</v>
      </c>
      <c r="GN26" s="200" t="s">
        <v>7068</v>
      </c>
      <c r="GO26" s="208"/>
      <c r="GP26" s="208"/>
      <c r="GQ26" s="200" t="s">
        <v>7069</v>
      </c>
      <c r="GR26" s="208"/>
      <c r="GS26" s="208"/>
      <c r="GT26" s="208"/>
      <c r="GU26" s="200" t="s">
        <v>7070</v>
      </c>
      <c r="GV26" s="208"/>
      <c r="GW26" s="200" t="s">
        <v>7071</v>
      </c>
      <c r="GX26" s="208"/>
      <c r="GY26" s="208"/>
      <c r="GZ26" s="208"/>
      <c r="HA26" s="208"/>
      <c r="HB26" s="200" t="s">
        <v>7072</v>
      </c>
      <c r="HC26" s="208"/>
    </row>
    <row r="27" spans="4:211" ht="12" customHeight="1">
      <c r="D27" s="79" t="s">
        <v>38</v>
      </c>
      <c r="E27" s="78" t="s">
        <v>2876</v>
      </c>
      <c r="H27" s="181">
        <v>24</v>
      </c>
      <c r="K27" s="78">
        <f t="shared" si="6"/>
        <v>0</v>
      </c>
      <c r="L27" s="181">
        <v>24</v>
      </c>
      <c r="N27" s="212" t="s">
        <v>2897</v>
      </c>
      <c r="O27" s="183">
        <v>24</v>
      </c>
      <c r="P27" s="184"/>
      <c r="Q27" s="182">
        <f t="shared" si="5"/>
        <v>0</v>
      </c>
      <c r="R27" s="183">
        <v>24</v>
      </c>
      <c r="S27" s="213"/>
      <c r="AM27" s="206" t="s">
        <v>2991</v>
      </c>
      <c r="AW27" s="208"/>
      <c r="AX27" s="208"/>
      <c r="AY27" s="201" t="s">
        <v>7073</v>
      </c>
      <c r="AZ27" s="208"/>
      <c r="BA27" s="208"/>
      <c r="BB27" s="208"/>
      <c r="BC27" s="208"/>
      <c r="BD27" s="208"/>
      <c r="BE27" s="208"/>
      <c r="BF27" s="208"/>
      <c r="BG27" s="208"/>
      <c r="BH27" s="208"/>
      <c r="BI27" s="208"/>
      <c r="BJ27" s="208"/>
      <c r="BK27" s="208"/>
      <c r="BL27" s="208"/>
      <c r="BM27" s="201" t="s">
        <v>7074</v>
      </c>
      <c r="BN27" s="201" t="s">
        <v>7075</v>
      </c>
      <c r="BO27" s="208"/>
      <c r="BP27" s="201" t="s">
        <v>7076</v>
      </c>
      <c r="BQ27" s="201" t="s">
        <v>7077</v>
      </c>
      <c r="BR27" s="208"/>
      <c r="BS27" s="201" t="s">
        <v>7078</v>
      </c>
      <c r="BT27" s="201" t="s">
        <v>7079</v>
      </c>
      <c r="CF27" s="208"/>
      <c r="CG27" s="200" t="s">
        <v>7080</v>
      </c>
      <c r="CH27" s="208"/>
      <c r="CI27" s="208"/>
      <c r="CJ27" s="200" t="s">
        <v>7081</v>
      </c>
      <c r="CK27" s="200" t="s">
        <v>7082</v>
      </c>
      <c r="CL27" s="208"/>
      <c r="CM27" s="208"/>
      <c r="CN27" s="200" t="s">
        <v>7083</v>
      </c>
      <c r="CO27" s="208"/>
      <c r="CP27" s="208"/>
      <c r="CQ27" s="208"/>
      <c r="CR27" s="208"/>
      <c r="CS27" s="208"/>
      <c r="CT27" s="208"/>
      <c r="CU27" s="208"/>
      <c r="CV27" s="208"/>
      <c r="CW27" s="208"/>
      <c r="CX27" s="208"/>
      <c r="CY27" s="208"/>
      <c r="CZ27" s="200" t="s">
        <v>7084</v>
      </c>
      <c r="DA27" s="208"/>
      <c r="DX27" s="200" t="s">
        <v>7085</v>
      </c>
      <c r="DY27" s="208"/>
      <c r="DZ27" s="208"/>
      <c r="EA27" s="208"/>
      <c r="EB27" s="208"/>
      <c r="EC27" s="208"/>
      <c r="ED27" s="200" t="s">
        <v>7086</v>
      </c>
      <c r="EE27" s="209"/>
      <c r="EF27" s="202" t="s">
        <v>7087</v>
      </c>
      <c r="EG27" s="209"/>
      <c r="EH27" s="209"/>
      <c r="EI27" s="202" t="s">
        <v>7088</v>
      </c>
      <c r="EJ27" s="209"/>
      <c r="EK27" s="209"/>
      <c r="EL27" s="209"/>
      <c r="EM27" s="209"/>
      <c r="EN27" s="209"/>
      <c r="EO27" s="209"/>
      <c r="EP27" s="209"/>
      <c r="EQ27" s="209"/>
      <c r="ER27" s="209"/>
      <c r="ES27" s="208"/>
      <c r="ET27" s="208"/>
      <c r="EU27" s="208"/>
      <c r="EV27" s="200" t="s">
        <v>7089</v>
      </c>
      <c r="EW27" s="208"/>
      <c r="EX27" s="208"/>
      <c r="EY27" s="200" t="s">
        <v>7090</v>
      </c>
      <c r="FC27" s="208"/>
      <c r="FD27" s="208"/>
      <c r="FE27" s="208"/>
      <c r="FF27" s="208"/>
      <c r="FG27" s="200" t="s">
        <v>7091</v>
      </c>
      <c r="FH27" s="208"/>
      <c r="FI27" s="208"/>
      <c r="FJ27" s="208"/>
      <c r="FK27" s="208"/>
      <c r="FL27" s="208"/>
      <c r="FM27" s="208"/>
      <c r="FN27" s="208"/>
      <c r="FO27" s="200" t="s">
        <v>7092</v>
      </c>
      <c r="FP27" s="208"/>
      <c r="FQ27" s="200" t="s">
        <v>7093</v>
      </c>
      <c r="FR27" s="208"/>
      <c r="FS27" s="208"/>
      <c r="FT27" s="208"/>
      <c r="FU27" s="200" t="s">
        <v>7094</v>
      </c>
      <c r="FV27" s="208"/>
      <c r="FW27" s="208"/>
      <c r="FX27" s="208"/>
      <c r="FY27" s="200" t="s">
        <v>7095</v>
      </c>
      <c r="FZ27" s="200" t="s">
        <v>7096</v>
      </c>
      <c r="GA27" s="200" t="s">
        <v>7097</v>
      </c>
      <c r="GB27" s="208"/>
      <c r="GC27" s="208"/>
      <c r="GD27" s="208"/>
      <c r="GE27" s="208"/>
      <c r="GF27" s="208"/>
      <c r="GG27" s="208"/>
      <c r="GH27" s="200" t="s">
        <v>7098</v>
      </c>
      <c r="GI27" s="208"/>
      <c r="GJ27" s="208"/>
      <c r="GK27" s="208"/>
      <c r="GL27" s="200" t="s">
        <v>7099</v>
      </c>
      <c r="GM27" s="200" t="s">
        <v>7100</v>
      </c>
      <c r="GN27" s="200" t="s">
        <v>7101</v>
      </c>
      <c r="GO27" s="208"/>
      <c r="GP27" s="208"/>
      <c r="GQ27" s="200" t="s">
        <v>7102</v>
      </c>
      <c r="GR27" s="208"/>
      <c r="GS27" s="208"/>
      <c r="GT27" s="208"/>
      <c r="GU27" s="200" t="s">
        <v>7103</v>
      </c>
      <c r="GV27" s="208"/>
      <c r="GW27" s="200" t="s">
        <v>7104</v>
      </c>
      <c r="GX27" s="208"/>
      <c r="GY27" s="208"/>
      <c r="GZ27" s="208"/>
      <c r="HA27" s="208"/>
      <c r="HB27" s="200" t="s">
        <v>7105</v>
      </c>
      <c r="HC27" s="208"/>
    </row>
    <row r="28" spans="4:211" ht="12" customHeight="1">
      <c r="D28" s="79" t="s">
        <v>39</v>
      </c>
      <c r="E28" s="78" t="s">
        <v>2876</v>
      </c>
      <c r="H28" s="181">
        <v>25</v>
      </c>
      <c r="K28" s="78">
        <f t="shared" si="6"/>
        <v>0</v>
      </c>
      <c r="L28" s="181">
        <v>25</v>
      </c>
      <c r="N28" s="212" t="s">
        <v>2898</v>
      </c>
      <c r="O28" s="183">
        <v>25</v>
      </c>
      <c r="P28" s="184"/>
      <c r="Q28" s="182">
        <f t="shared" si="5"/>
        <v>0</v>
      </c>
      <c r="R28" s="183">
        <v>25</v>
      </c>
      <c r="S28" s="213"/>
      <c r="AW28" s="208"/>
      <c r="AX28" s="208"/>
      <c r="AY28" s="201" t="s">
        <v>2889</v>
      </c>
      <c r="AZ28" s="208"/>
      <c r="BA28" s="208"/>
      <c r="BB28" s="208"/>
      <c r="BC28" s="208"/>
      <c r="BD28" s="208"/>
      <c r="BE28" s="208"/>
      <c r="BF28" s="208"/>
      <c r="BG28" s="208"/>
      <c r="BH28" s="208"/>
      <c r="BI28" s="208"/>
      <c r="BJ28" s="208"/>
      <c r="BK28" s="208"/>
      <c r="BL28" s="208"/>
      <c r="BM28" s="201" t="s">
        <v>7106</v>
      </c>
      <c r="BN28" s="201" t="s">
        <v>7107</v>
      </c>
      <c r="BO28" s="208"/>
      <c r="BP28" s="201" t="s">
        <v>7108</v>
      </c>
      <c r="BQ28" s="201" t="s">
        <v>7109</v>
      </c>
      <c r="BR28" s="208"/>
      <c r="BS28" s="201" t="s">
        <v>7110</v>
      </c>
      <c r="BT28" s="201" t="s">
        <v>7111</v>
      </c>
      <c r="CF28" s="208"/>
      <c r="CG28" s="200" t="s">
        <v>7112</v>
      </c>
      <c r="CH28" s="208"/>
      <c r="CI28" s="208"/>
      <c r="CJ28" s="200" t="s">
        <v>7113</v>
      </c>
      <c r="CK28" s="200" t="s">
        <v>7114</v>
      </c>
      <c r="CL28" s="208"/>
      <c r="CM28" s="208"/>
      <c r="CN28" s="200" t="s">
        <v>7115</v>
      </c>
      <c r="CO28" s="208"/>
      <c r="CP28" s="208"/>
      <c r="CQ28" s="208"/>
      <c r="CR28" s="208"/>
      <c r="DX28" s="200" t="s">
        <v>7116</v>
      </c>
      <c r="DY28" s="208"/>
      <c r="DZ28" s="208"/>
      <c r="EA28" s="208"/>
      <c r="EB28" s="208"/>
      <c r="EC28" s="208"/>
      <c r="ED28" s="200" t="s">
        <v>7117</v>
      </c>
      <c r="EE28" s="209"/>
      <c r="EF28" s="202" t="s">
        <v>7118</v>
      </c>
      <c r="EG28" s="209"/>
      <c r="EH28" s="209"/>
      <c r="EI28" s="202" t="s">
        <v>7119</v>
      </c>
      <c r="EJ28" s="209"/>
      <c r="EK28" s="209"/>
      <c r="EL28" s="209"/>
      <c r="EM28" s="209"/>
      <c r="EN28" s="209"/>
      <c r="EO28" s="209"/>
      <c r="EP28" s="209"/>
      <c r="EQ28" s="209"/>
      <c r="ER28" s="209"/>
      <c r="ES28" s="208"/>
      <c r="ET28" s="208"/>
      <c r="EU28" s="208"/>
      <c r="EV28" s="200" t="s">
        <v>7120</v>
      </c>
      <c r="EW28" s="208"/>
      <c r="EX28" s="208"/>
      <c r="EY28" s="200" t="s">
        <v>7121</v>
      </c>
      <c r="FC28" s="208"/>
      <c r="FD28" s="208"/>
      <c r="FE28" s="208"/>
      <c r="FF28" s="208"/>
      <c r="FG28" s="200" t="s">
        <v>7122</v>
      </c>
      <c r="FH28" s="208"/>
      <c r="FI28" s="208"/>
      <c r="FJ28" s="208"/>
      <c r="FK28" s="208"/>
      <c r="FL28" s="208"/>
      <c r="FM28" s="208"/>
      <c r="FN28" s="208"/>
      <c r="FO28" s="200" t="s">
        <v>7123</v>
      </c>
      <c r="FP28" s="208"/>
      <c r="FQ28" s="200" t="s">
        <v>7124</v>
      </c>
      <c r="FR28" s="208"/>
      <c r="FS28" s="208"/>
      <c r="FT28" s="208"/>
      <c r="FU28" s="200" t="s">
        <v>7125</v>
      </c>
      <c r="FV28" s="208"/>
      <c r="FW28" s="208"/>
      <c r="FX28" s="208"/>
      <c r="FY28" s="200" t="s">
        <v>7126</v>
      </c>
      <c r="FZ28" s="200" t="s">
        <v>7127</v>
      </c>
      <c r="GA28" s="200" t="s">
        <v>7128</v>
      </c>
      <c r="GB28" s="208"/>
      <c r="GC28" s="208"/>
      <c r="GD28" s="208"/>
      <c r="GE28" s="208"/>
      <c r="GF28" s="208"/>
      <c r="GG28" s="208"/>
      <c r="GH28" s="200" t="s">
        <v>7129</v>
      </c>
      <c r="GI28" s="208"/>
      <c r="GJ28" s="208"/>
      <c r="GK28" s="208"/>
      <c r="GL28" s="200" t="s">
        <v>7130</v>
      </c>
      <c r="GM28" s="200" t="s">
        <v>7131</v>
      </c>
      <c r="GN28" s="200" t="s">
        <v>7132</v>
      </c>
      <c r="GO28" s="208"/>
      <c r="GP28" s="208"/>
      <c r="GQ28" s="200" t="s">
        <v>7133</v>
      </c>
      <c r="GR28" s="208"/>
      <c r="GS28" s="208"/>
      <c r="GT28" s="208"/>
      <c r="GU28" s="200" t="s">
        <v>7134</v>
      </c>
      <c r="GV28" s="208"/>
      <c r="GW28" s="200" t="s">
        <v>7135</v>
      </c>
      <c r="GX28" s="208"/>
      <c r="GY28" s="208"/>
      <c r="GZ28" s="208"/>
      <c r="HA28" s="208"/>
      <c r="HB28" s="200" t="s">
        <v>7136</v>
      </c>
      <c r="HC28" s="208"/>
    </row>
    <row r="29" spans="4:211" ht="12" customHeight="1">
      <c r="D29" s="79" t="s">
        <v>180</v>
      </c>
      <c r="E29" s="78" t="s">
        <v>2876</v>
      </c>
      <c r="H29" s="181">
        <v>26</v>
      </c>
      <c r="K29" s="78">
        <f t="shared" si="6"/>
        <v>0</v>
      </c>
      <c r="L29" s="181">
        <v>26</v>
      </c>
      <c r="N29" s="214" t="s">
        <v>2899</v>
      </c>
      <c r="O29" s="183">
        <v>26</v>
      </c>
      <c r="P29" s="184"/>
      <c r="Q29" s="182">
        <f t="shared" si="5"/>
        <v>0</v>
      </c>
      <c r="R29" s="183">
        <v>26</v>
      </c>
      <c r="S29" s="215"/>
      <c r="AW29" s="208"/>
      <c r="AX29" s="208"/>
      <c r="AY29" s="201" t="s">
        <v>7137</v>
      </c>
      <c r="AZ29" s="208"/>
      <c r="BA29" s="208"/>
      <c r="BB29" s="208"/>
      <c r="BC29" s="208"/>
      <c r="BD29" s="208"/>
      <c r="BE29" s="208"/>
      <c r="BF29" s="208"/>
      <c r="BG29" s="208"/>
      <c r="BH29" s="208"/>
      <c r="BI29" s="208"/>
      <c r="BJ29" s="208"/>
      <c r="BK29" s="208"/>
      <c r="BL29" s="208"/>
      <c r="BM29" s="201" t="s">
        <v>7138</v>
      </c>
      <c r="BN29" s="216"/>
      <c r="BO29" s="208"/>
      <c r="BP29" s="201" t="s">
        <v>7139</v>
      </c>
      <c r="BQ29" s="201" t="s">
        <v>7140</v>
      </c>
      <c r="BR29" s="208"/>
      <c r="BS29" s="201" t="s">
        <v>7141</v>
      </c>
      <c r="BT29" s="201" t="s">
        <v>7142</v>
      </c>
      <c r="CF29" s="208"/>
      <c r="CG29" s="200" t="s">
        <v>7143</v>
      </c>
      <c r="CH29" s="208"/>
      <c r="CI29" s="208"/>
      <c r="CJ29" s="200" t="s">
        <v>7144</v>
      </c>
      <c r="CK29" s="200" t="s">
        <v>7145</v>
      </c>
      <c r="CL29" s="208"/>
      <c r="CM29" s="208"/>
      <c r="CN29" s="200" t="s">
        <v>7146</v>
      </c>
      <c r="CO29" s="208"/>
      <c r="CP29" s="208"/>
      <c r="CQ29" s="208"/>
      <c r="CR29" s="208"/>
      <c r="DX29" s="200" t="s">
        <v>7147</v>
      </c>
      <c r="DY29" s="208"/>
      <c r="DZ29" s="208"/>
      <c r="EA29" s="208"/>
      <c r="EB29" s="208"/>
      <c r="EC29" s="208"/>
      <c r="ED29" s="200" t="s">
        <v>7148</v>
      </c>
      <c r="EE29" s="209"/>
      <c r="EF29" s="202" t="s">
        <v>2948</v>
      </c>
      <c r="EG29" s="209"/>
      <c r="EH29" s="209"/>
      <c r="EI29" s="202" t="s">
        <v>2951</v>
      </c>
      <c r="EJ29" s="209"/>
      <c r="EK29" s="209"/>
      <c r="EL29" s="209"/>
      <c r="EM29" s="209"/>
      <c r="EN29" s="209"/>
      <c r="EO29" s="209"/>
      <c r="EP29" s="209"/>
      <c r="EQ29" s="209"/>
      <c r="ER29" s="209"/>
      <c r="ES29" s="208"/>
      <c r="ET29" s="208"/>
      <c r="EU29" s="208"/>
      <c r="EV29" s="200" t="s">
        <v>7149</v>
      </c>
      <c r="EW29" s="208"/>
      <c r="EX29" s="208"/>
      <c r="EY29" s="200" t="s">
        <v>7150</v>
      </c>
      <c r="FC29" s="208"/>
      <c r="FD29" s="208"/>
      <c r="FE29" s="208"/>
      <c r="FF29" s="208"/>
      <c r="FG29" s="200" t="s">
        <v>7151</v>
      </c>
      <c r="FH29" s="208"/>
      <c r="FI29" s="208"/>
      <c r="FJ29" s="208"/>
      <c r="FK29" s="208"/>
      <c r="FL29" s="208"/>
      <c r="FM29" s="208"/>
      <c r="FN29" s="208"/>
      <c r="FO29" s="200" t="s">
        <v>7152</v>
      </c>
      <c r="FP29" s="208"/>
      <c r="FQ29" s="200" t="s">
        <v>7153</v>
      </c>
      <c r="FR29" s="208"/>
      <c r="FS29" s="208"/>
      <c r="FT29" s="208"/>
      <c r="FU29" s="200" t="s">
        <v>7154</v>
      </c>
      <c r="FV29" s="208"/>
      <c r="FW29" s="208"/>
      <c r="FX29" s="208"/>
      <c r="FY29" s="200" t="s">
        <v>7155</v>
      </c>
      <c r="FZ29" s="200" t="s">
        <v>7156</v>
      </c>
      <c r="GA29" s="200" t="s">
        <v>5928</v>
      </c>
      <c r="GB29" s="208"/>
      <c r="GC29" s="208"/>
      <c r="GD29" s="208"/>
      <c r="GE29" s="208"/>
      <c r="GF29" s="208"/>
      <c r="GG29" s="208"/>
      <c r="GH29" s="200" t="s">
        <v>7157</v>
      </c>
      <c r="GI29" s="208"/>
      <c r="GJ29" s="208"/>
      <c r="GK29" s="208"/>
      <c r="GM29" s="200" t="s">
        <v>7158</v>
      </c>
      <c r="GN29" s="200" t="s">
        <v>7159</v>
      </c>
      <c r="GO29" s="208"/>
      <c r="GP29" s="208"/>
      <c r="GQ29" s="200" t="s">
        <v>7160</v>
      </c>
      <c r="GR29" s="208"/>
      <c r="GS29" s="208"/>
      <c r="GT29" s="208"/>
      <c r="GU29" s="200" t="s">
        <v>7161</v>
      </c>
      <c r="GV29" s="208"/>
      <c r="GW29" s="200" t="s">
        <v>7162</v>
      </c>
      <c r="GX29" s="208"/>
      <c r="GY29" s="208"/>
      <c r="GZ29" s="208"/>
      <c r="HA29" s="208"/>
      <c r="HB29" s="200" t="s">
        <v>7163</v>
      </c>
      <c r="HC29" s="208"/>
    </row>
    <row r="30" spans="4:211" ht="12" customHeight="1">
      <c r="D30" s="79" t="s">
        <v>1543</v>
      </c>
      <c r="E30" s="78" t="s">
        <v>2876</v>
      </c>
      <c r="H30" s="181">
        <v>27</v>
      </c>
      <c r="K30" s="181"/>
      <c r="L30" s="181">
        <v>27</v>
      </c>
      <c r="N30" s="214" t="s">
        <v>2901</v>
      </c>
      <c r="O30" s="183">
        <v>27</v>
      </c>
      <c r="P30" s="184"/>
      <c r="Q30" s="182">
        <f t="shared" si="5"/>
        <v>0</v>
      </c>
      <c r="R30" s="183">
        <v>27</v>
      </c>
      <c r="S30" s="215"/>
      <c r="AW30" s="208"/>
      <c r="AX30" s="208"/>
      <c r="AY30" s="201" t="s">
        <v>7164</v>
      </c>
      <c r="AZ30" s="208"/>
      <c r="BA30" s="208"/>
      <c r="BB30" s="208"/>
      <c r="BC30" s="208"/>
      <c r="BD30" s="208"/>
      <c r="BE30" s="208"/>
      <c r="BF30" s="208"/>
      <c r="BG30" s="208"/>
      <c r="BH30" s="208"/>
      <c r="BI30" s="208"/>
      <c r="BJ30" s="208"/>
      <c r="BK30" s="208"/>
      <c r="BL30" s="208"/>
      <c r="BM30" s="201" t="s">
        <v>7165</v>
      </c>
      <c r="BN30" s="208"/>
      <c r="BO30" s="208"/>
      <c r="BP30" s="201" t="s">
        <v>7166</v>
      </c>
      <c r="BQ30" s="201" t="s">
        <v>7167</v>
      </c>
      <c r="BR30" s="208"/>
      <c r="BS30" s="201" t="s">
        <v>7168</v>
      </c>
      <c r="BT30" s="201" t="s">
        <v>7142</v>
      </c>
      <c r="CF30" s="208"/>
      <c r="CG30" s="200" t="s">
        <v>7169</v>
      </c>
      <c r="CH30" s="208"/>
      <c r="CI30" s="208"/>
      <c r="CJ30" s="200" t="s">
        <v>7170</v>
      </c>
      <c r="CK30" s="200" t="s">
        <v>7171</v>
      </c>
      <c r="CL30" s="208"/>
      <c r="CM30" s="208"/>
      <c r="CN30" s="200" t="s">
        <v>7172</v>
      </c>
      <c r="CO30" s="208"/>
      <c r="CP30" s="208"/>
      <c r="CQ30" s="208"/>
      <c r="CR30" s="208"/>
      <c r="DX30" s="200" t="s">
        <v>7173</v>
      </c>
      <c r="DY30" s="208"/>
      <c r="DZ30" s="208"/>
      <c r="EA30" s="208"/>
      <c r="EB30" s="208"/>
      <c r="EC30" s="208"/>
      <c r="ED30" s="200" t="s">
        <v>7174</v>
      </c>
      <c r="EE30" s="209"/>
      <c r="EF30" s="202" t="s">
        <v>7175</v>
      </c>
      <c r="EG30" s="209"/>
      <c r="EH30" s="209"/>
      <c r="EI30" s="209"/>
      <c r="EJ30" s="209"/>
      <c r="EK30" s="209"/>
      <c r="EL30" s="209"/>
      <c r="EM30" s="209"/>
      <c r="EN30" s="209"/>
      <c r="EO30" s="209"/>
      <c r="EP30" s="209"/>
      <c r="EQ30" s="209"/>
      <c r="ER30" s="209"/>
      <c r="ES30" s="208"/>
      <c r="ET30" s="208"/>
      <c r="EU30" s="208"/>
      <c r="EV30" s="200" t="s">
        <v>7176</v>
      </c>
      <c r="EW30" s="208"/>
      <c r="EX30" s="208"/>
      <c r="EY30" s="200" t="s">
        <v>7177</v>
      </c>
      <c r="FC30" s="208"/>
      <c r="FD30" s="208"/>
      <c r="FE30" s="208"/>
      <c r="FF30" s="208"/>
      <c r="FG30" s="200" t="s">
        <v>7178</v>
      </c>
      <c r="FH30" s="208"/>
      <c r="FI30" s="208"/>
      <c r="FJ30" s="208"/>
      <c r="FK30" s="208"/>
      <c r="FL30" s="208"/>
      <c r="FM30" s="208"/>
      <c r="FN30" s="208"/>
      <c r="FO30" s="200" t="s">
        <v>7179</v>
      </c>
      <c r="FP30" s="208"/>
      <c r="FQ30" s="200" t="s">
        <v>7180</v>
      </c>
      <c r="FR30" s="208"/>
      <c r="FS30" s="208"/>
      <c r="FT30" s="208"/>
      <c r="FU30" s="200" t="s">
        <v>7181</v>
      </c>
      <c r="FV30" s="208"/>
      <c r="FW30" s="208"/>
      <c r="FX30" s="208"/>
      <c r="FY30" s="200" t="s">
        <v>7182</v>
      </c>
      <c r="FZ30" s="200" t="s">
        <v>7183</v>
      </c>
      <c r="GA30" s="200" t="s">
        <v>7184</v>
      </c>
      <c r="GB30" s="208"/>
      <c r="GC30" s="208"/>
      <c r="GD30" s="208"/>
      <c r="GE30" s="208"/>
      <c r="GF30" s="208"/>
      <c r="GG30" s="208"/>
      <c r="GH30" s="200" t="s">
        <v>7185</v>
      </c>
      <c r="GI30" s="208"/>
      <c r="GJ30" s="208"/>
      <c r="GK30" s="208"/>
      <c r="GL30" s="200"/>
      <c r="GM30" s="200" t="s">
        <v>7186</v>
      </c>
      <c r="GN30" s="200" t="s">
        <v>7187</v>
      </c>
      <c r="GO30" s="208"/>
      <c r="GP30" s="208"/>
      <c r="GQ30" s="200" t="s">
        <v>7188</v>
      </c>
      <c r="GR30" s="208"/>
      <c r="GS30" s="208"/>
      <c r="GT30" s="208"/>
      <c r="GU30" s="200" t="s">
        <v>7189</v>
      </c>
      <c r="GV30" s="208"/>
      <c r="GW30" s="200" t="s">
        <v>7190</v>
      </c>
      <c r="GX30" s="208"/>
      <c r="GY30" s="208"/>
      <c r="GZ30" s="208"/>
      <c r="HA30" s="208"/>
      <c r="HB30" s="200" t="s">
        <v>7191</v>
      </c>
      <c r="HC30" s="208"/>
    </row>
    <row r="31" spans="4:211" ht="12" customHeight="1">
      <c r="D31" s="79" t="s">
        <v>40</v>
      </c>
      <c r="E31" s="78" t="s">
        <v>2877</v>
      </c>
      <c r="H31" s="181">
        <v>28</v>
      </c>
      <c r="K31" s="181"/>
      <c r="L31" s="181">
        <v>28</v>
      </c>
      <c r="N31" s="212" t="s">
        <v>2900</v>
      </c>
      <c r="O31" s="183">
        <v>28</v>
      </c>
      <c r="P31" s="184"/>
      <c r="Q31" s="182">
        <f t="shared" si="5"/>
        <v>0</v>
      </c>
      <c r="R31" s="183">
        <v>28</v>
      </c>
      <c r="S31" s="213"/>
      <c r="AW31" s="208"/>
      <c r="AX31" s="208"/>
      <c r="AY31" s="201" t="s">
        <v>7192</v>
      </c>
      <c r="AZ31" s="208"/>
      <c r="BA31" s="208"/>
      <c r="BB31" s="208"/>
      <c r="BC31" s="208"/>
      <c r="BD31" s="208"/>
      <c r="BE31" s="208"/>
      <c r="BF31" s="208"/>
      <c r="BG31" s="208"/>
      <c r="BH31" s="208"/>
      <c r="BI31" s="208"/>
      <c r="BJ31" s="208"/>
      <c r="BK31" s="208"/>
      <c r="BL31" s="208"/>
      <c r="BM31" s="201" t="s">
        <v>7193</v>
      </c>
      <c r="BN31" s="208"/>
      <c r="BO31" s="208"/>
      <c r="BP31" s="201" t="s">
        <v>7194</v>
      </c>
      <c r="BQ31" s="201" t="s">
        <v>7195</v>
      </c>
      <c r="BR31" s="208"/>
      <c r="BS31" s="201" t="s">
        <v>7196</v>
      </c>
      <c r="BT31" s="201" t="s">
        <v>7197</v>
      </c>
      <c r="CF31" s="208"/>
      <c r="CG31" s="200" t="s">
        <v>7198</v>
      </c>
      <c r="CH31" s="208"/>
      <c r="CI31" s="208"/>
      <c r="CJ31" s="200" t="s">
        <v>7199</v>
      </c>
      <c r="CK31" s="200" t="s">
        <v>7200</v>
      </c>
      <c r="CL31" s="208"/>
      <c r="CM31" s="208"/>
      <c r="CN31" s="200" t="s">
        <v>7201</v>
      </c>
      <c r="CO31" s="208"/>
      <c r="CP31" s="208"/>
      <c r="CQ31" s="208"/>
      <c r="CR31" s="208"/>
      <c r="DX31" s="200" t="s">
        <v>7202</v>
      </c>
      <c r="DY31" s="208"/>
      <c r="DZ31" s="208"/>
      <c r="EA31" s="208"/>
      <c r="EB31" s="208"/>
      <c r="EC31" s="208"/>
      <c r="ED31" s="200" t="s">
        <v>7203</v>
      </c>
      <c r="EE31" s="209"/>
      <c r="EF31" s="202" t="s">
        <v>7204</v>
      </c>
      <c r="EG31" s="209"/>
      <c r="EH31" s="209"/>
      <c r="EI31" s="209"/>
      <c r="EJ31" s="209"/>
      <c r="EK31" s="209"/>
      <c r="EL31" s="209"/>
      <c r="EM31" s="209"/>
      <c r="EN31" s="209"/>
      <c r="EO31" s="209"/>
      <c r="EP31" s="209"/>
      <c r="EQ31" s="209"/>
      <c r="ER31" s="209"/>
      <c r="ES31" s="208"/>
      <c r="ET31" s="208"/>
      <c r="EU31" s="208"/>
      <c r="EV31" s="200" t="s">
        <v>7205</v>
      </c>
      <c r="EW31" s="208"/>
      <c r="EX31" s="208"/>
      <c r="EY31" s="200" t="s">
        <v>7206</v>
      </c>
      <c r="FC31" s="208"/>
      <c r="FD31" s="208"/>
      <c r="FE31" s="208"/>
      <c r="FF31" s="208"/>
      <c r="FG31" s="200" t="s">
        <v>7207</v>
      </c>
      <c r="FH31" s="208"/>
      <c r="FI31" s="208"/>
      <c r="FJ31" s="208"/>
      <c r="FK31" s="208"/>
      <c r="FL31" s="208"/>
      <c r="FM31" s="208"/>
      <c r="FN31" s="208"/>
      <c r="FO31" s="200" t="s">
        <v>7208</v>
      </c>
      <c r="FP31" s="208"/>
      <c r="FQ31" s="200" t="s">
        <v>7209</v>
      </c>
      <c r="FR31" s="208"/>
      <c r="FS31" s="208"/>
      <c r="FT31" s="208"/>
      <c r="FU31" s="200" t="s">
        <v>7210</v>
      </c>
      <c r="FV31" s="208"/>
      <c r="FW31" s="208"/>
      <c r="FX31" s="208"/>
      <c r="FY31" s="200" t="s">
        <v>7211</v>
      </c>
      <c r="FZ31" s="200" t="s">
        <v>7212</v>
      </c>
      <c r="GA31" s="200" t="s">
        <v>7213</v>
      </c>
      <c r="GB31" s="208"/>
      <c r="GC31" s="208"/>
      <c r="GD31" s="208"/>
      <c r="GE31" s="208"/>
      <c r="GF31" s="208"/>
      <c r="GG31" s="208"/>
      <c r="GH31" s="200" t="s">
        <v>7214</v>
      </c>
      <c r="GI31" s="208"/>
      <c r="GJ31" s="208"/>
      <c r="GK31" s="208"/>
      <c r="GL31" s="200"/>
      <c r="GM31" s="200" t="s">
        <v>7215</v>
      </c>
      <c r="GN31" s="208"/>
      <c r="GO31" s="208"/>
      <c r="GP31" s="208"/>
      <c r="GQ31" s="200" t="s">
        <v>7216</v>
      </c>
      <c r="GR31" s="208"/>
      <c r="GS31" s="208"/>
      <c r="GT31" s="208"/>
      <c r="GU31" s="200" t="s">
        <v>7217</v>
      </c>
      <c r="GV31" s="208"/>
      <c r="GW31" s="200" t="s">
        <v>7218</v>
      </c>
      <c r="GX31" s="208"/>
      <c r="GY31" s="208"/>
      <c r="GZ31" s="208"/>
      <c r="HA31" s="208"/>
      <c r="HB31" s="200" t="s">
        <v>7219</v>
      </c>
      <c r="HC31" s="208"/>
    </row>
    <row r="32" spans="4:211" ht="12" customHeight="1">
      <c r="D32" s="79" t="s">
        <v>1575</v>
      </c>
      <c r="E32" s="78" t="s">
        <v>2876</v>
      </c>
      <c r="H32" s="181">
        <v>29</v>
      </c>
      <c r="K32" s="181"/>
      <c r="L32" s="181">
        <v>29</v>
      </c>
      <c r="N32" s="212" t="s">
        <v>2902</v>
      </c>
      <c r="O32" s="183">
        <v>29</v>
      </c>
      <c r="P32" s="184"/>
      <c r="Q32" s="182">
        <f t="shared" si="5"/>
        <v>0</v>
      </c>
      <c r="R32" s="183">
        <v>29</v>
      </c>
      <c r="S32" s="213"/>
      <c r="AW32" s="208"/>
      <c r="AX32" s="208"/>
      <c r="AY32" s="201" t="s">
        <v>7220</v>
      </c>
      <c r="AZ32" s="208"/>
      <c r="BA32" s="208"/>
      <c r="BB32" s="208"/>
      <c r="BC32" s="208"/>
      <c r="BD32" s="208"/>
      <c r="BE32" s="208"/>
      <c r="BF32" s="208"/>
      <c r="BG32" s="208"/>
      <c r="BH32" s="208"/>
      <c r="BI32" s="208"/>
      <c r="BJ32" s="208"/>
      <c r="BK32" s="208"/>
      <c r="BL32" s="208"/>
      <c r="BM32" s="201" t="s">
        <v>7193</v>
      </c>
      <c r="BN32" s="208"/>
      <c r="BO32" s="208"/>
      <c r="BP32" s="201" t="s">
        <v>7221</v>
      </c>
      <c r="BQ32" s="216"/>
      <c r="BR32" s="208"/>
      <c r="BS32" s="201" t="s">
        <v>7222</v>
      </c>
      <c r="BT32" s="201" t="s">
        <v>7223</v>
      </c>
      <c r="CF32" s="208"/>
      <c r="CG32" s="200" t="s">
        <v>7224</v>
      </c>
      <c r="CH32" s="208"/>
      <c r="CI32" s="208"/>
      <c r="CJ32" s="200" t="s">
        <v>7225</v>
      </c>
      <c r="CK32" s="200" t="s">
        <v>7226</v>
      </c>
      <c r="CL32" s="208"/>
      <c r="CM32" s="208"/>
      <c r="CN32" s="200" t="s">
        <v>7227</v>
      </c>
      <c r="CO32" s="208"/>
      <c r="CP32" s="208"/>
      <c r="CQ32" s="208"/>
      <c r="CR32" s="208"/>
      <c r="DX32" s="200" t="s">
        <v>7228</v>
      </c>
      <c r="DY32" s="208"/>
      <c r="DZ32" s="208"/>
      <c r="EA32" s="208"/>
      <c r="EB32" s="208"/>
      <c r="EC32" s="208"/>
      <c r="ED32" s="200" t="s">
        <v>7229</v>
      </c>
      <c r="EE32" s="209"/>
      <c r="EF32" s="202" t="s">
        <v>7230</v>
      </c>
      <c r="EG32" s="209"/>
      <c r="EH32" s="209"/>
      <c r="EI32" s="209"/>
      <c r="EJ32" s="209"/>
      <c r="EK32" s="209"/>
      <c r="EL32" s="209"/>
      <c r="EM32" s="209"/>
      <c r="EN32" s="209"/>
      <c r="EO32" s="209"/>
      <c r="EP32" s="209"/>
      <c r="EQ32" s="209"/>
      <c r="ER32" s="209"/>
      <c r="ES32" s="208"/>
      <c r="ET32" s="208"/>
      <c r="EU32" s="208"/>
      <c r="EV32" s="200" t="s">
        <v>7231</v>
      </c>
      <c r="EW32" s="208"/>
      <c r="EX32" s="208"/>
      <c r="EY32" s="200" t="s">
        <v>7232</v>
      </c>
      <c r="FC32" s="208"/>
      <c r="FD32" s="208"/>
      <c r="FE32" s="208"/>
      <c r="FF32" s="208"/>
      <c r="FG32" s="200" t="s">
        <v>7233</v>
      </c>
      <c r="FH32" s="208"/>
      <c r="FI32" s="208"/>
      <c r="FJ32" s="208"/>
      <c r="FK32" s="208"/>
      <c r="FL32" s="208"/>
      <c r="FM32" s="208"/>
      <c r="FN32" s="208"/>
      <c r="FO32" s="200" t="s">
        <v>7234</v>
      </c>
      <c r="FP32" s="208"/>
      <c r="FQ32" s="200" t="s">
        <v>7235</v>
      </c>
      <c r="FR32" s="208"/>
      <c r="FS32" s="208"/>
      <c r="FT32" s="208"/>
      <c r="FU32" s="200" t="s">
        <v>7236</v>
      </c>
      <c r="FV32" s="208"/>
      <c r="FW32" s="208"/>
      <c r="FX32" s="208"/>
      <c r="FY32" s="200" t="s">
        <v>7237</v>
      </c>
      <c r="FZ32" s="200" t="s">
        <v>7238</v>
      </c>
      <c r="GA32" s="200" t="s">
        <v>7239</v>
      </c>
      <c r="GB32" s="208"/>
      <c r="GC32" s="208"/>
      <c r="GD32" s="208"/>
      <c r="GE32" s="208"/>
      <c r="GF32" s="208"/>
      <c r="GG32" s="208"/>
      <c r="GH32" s="200" t="s">
        <v>7240</v>
      </c>
      <c r="GI32" s="208"/>
      <c r="GJ32" s="208"/>
      <c r="GK32" s="208"/>
      <c r="GL32" s="208"/>
      <c r="GM32" s="200" t="s">
        <v>7241</v>
      </c>
      <c r="GN32" s="208"/>
      <c r="GO32" s="208"/>
      <c r="GP32" s="208"/>
      <c r="GQ32" s="200" t="s">
        <v>7242</v>
      </c>
      <c r="GR32" s="208"/>
      <c r="GS32" s="208"/>
      <c r="GT32" s="208"/>
      <c r="GU32" s="200" t="s">
        <v>7243</v>
      </c>
      <c r="GV32" s="208"/>
      <c r="GW32" s="200" t="s">
        <v>2996</v>
      </c>
      <c r="GX32" s="208"/>
      <c r="GY32" s="208"/>
      <c r="GZ32" s="208"/>
      <c r="HA32" s="208"/>
      <c r="HB32" s="200" t="s">
        <v>7244</v>
      </c>
      <c r="HC32" s="208"/>
    </row>
    <row r="33" spans="4:203" ht="12" customHeight="1">
      <c r="D33" s="79" t="s">
        <v>25</v>
      </c>
      <c r="E33" s="78" t="s">
        <v>2876</v>
      </c>
      <c r="H33" s="181">
        <v>30</v>
      </c>
      <c r="K33" s="181"/>
      <c r="L33" s="181">
        <v>30</v>
      </c>
      <c r="N33" s="212" t="s">
        <v>2906</v>
      </c>
      <c r="O33" s="183">
        <v>30</v>
      </c>
      <c r="P33" s="184"/>
      <c r="Q33" s="182">
        <f t="shared" si="5"/>
        <v>0</v>
      </c>
      <c r="R33" s="183">
        <v>30</v>
      </c>
      <c r="S33" s="213"/>
      <c r="AW33" s="208"/>
      <c r="AX33" s="208"/>
      <c r="AY33" s="201" t="s">
        <v>7245</v>
      </c>
      <c r="AZ33" s="208"/>
      <c r="BA33" s="208"/>
      <c r="BB33" s="208"/>
      <c r="BC33" s="208"/>
      <c r="BD33" s="208"/>
      <c r="BE33" s="208"/>
      <c r="BF33" s="208"/>
      <c r="BG33" s="208"/>
      <c r="BH33" s="208"/>
      <c r="BI33" s="208"/>
      <c r="BJ33" s="208"/>
      <c r="BK33" s="208"/>
      <c r="BL33" s="208"/>
      <c r="BM33" s="201" t="s">
        <v>7246</v>
      </c>
      <c r="BN33" s="208"/>
      <c r="BO33" s="208"/>
      <c r="BP33" s="201" t="s">
        <v>7247</v>
      </c>
      <c r="BQ33" s="216"/>
      <c r="BR33" s="208"/>
      <c r="BS33" s="201" t="s">
        <v>7248</v>
      </c>
      <c r="BT33" s="201" t="s">
        <v>7249</v>
      </c>
      <c r="CF33" s="208"/>
      <c r="CG33" s="200" t="s">
        <v>7250</v>
      </c>
      <c r="CH33" s="208"/>
      <c r="CI33" s="208"/>
      <c r="CJ33" s="200" t="s">
        <v>7251</v>
      </c>
      <c r="CK33" s="200" t="s">
        <v>7252</v>
      </c>
      <c r="CL33" s="208"/>
      <c r="CM33" s="208"/>
      <c r="CN33" s="200" t="s">
        <v>7253</v>
      </c>
      <c r="CO33" s="208"/>
      <c r="CP33" s="208"/>
      <c r="CQ33" s="208"/>
      <c r="CR33" s="208"/>
      <c r="DX33" s="200" t="s">
        <v>7254</v>
      </c>
      <c r="DY33" s="208"/>
      <c r="DZ33" s="208"/>
      <c r="EA33" s="208"/>
      <c r="EB33" s="208"/>
      <c r="EC33" s="208"/>
      <c r="ED33" s="200" t="s">
        <v>7255</v>
      </c>
      <c r="EE33" s="209"/>
      <c r="EF33" s="202" t="s">
        <v>7256</v>
      </c>
      <c r="EG33" s="209"/>
      <c r="EH33" s="209"/>
      <c r="EI33" s="209"/>
      <c r="EJ33" s="209"/>
      <c r="EK33" s="209"/>
      <c r="EL33" s="209"/>
      <c r="EM33" s="209"/>
      <c r="EN33" s="209"/>
      <c r="EO33" s="209"/>
      <c r="EP33" s="209"/>
      <c r="EQ33" s="209"/>
      <c r="ER33" s="209"/>
      <c r="ES33" s="208"/>
      <c r="ET33" s="208"/>
      <c r="EU33" s="208"/>
      <c r="EV33" s="200" t="s">
        <v>7257</v>
      </c>
      <c r="EW33" s="208"/>
      <c r="EX33" s="208"/>
      <c r="EY33" s="200" t="s">
        <v>7258</v>
      </c>
      <c r="FC33" s="208"/>
      <c r="FD33" s="208"/>
      <c r="FE33" s="208"/>
      <c r="FF33" s="208"/>
      <c r="FG33" s="200" t="s">
        <v>7259</v>
      </c>
      <c r="FH33" s="208"/>
      <c r="FI33" s="208"/>
      <c r="FJ33" s="208"/>
      <c r="FK33" s="208"/>
      <c r="FL33" s="208"/>
      <c r="FM33" s="208"/>
      <c r="FN33" s="208"/>
      <c r="FO33" s="200" t="s">
        <v>7260</v>
      </c>
      <c r="FP33" s="208"/>
      <c r="FQ33" s="200" t="s">
        <v>7261</v>
      </c>
      <c r="FR33" s="208"/>
      <c r="FS33" s="208"/>
      <c r="FT33" s="208"/>
      <c r="FU33" s="200" t="s">
        <v>7262</v>
      </c>
      <c r="FV33" s="208"/>
      <c r="FW33" s="208"/>
      <c r="FX33" s="208"/>
      <c r="FY33" s="200" t="s">
        <v>7263</v>
      </c>
      <c r="FZ33" s="200" t="s">
        <v>7264</v>
      </c>
      <c r="GA33" s="200" t="s">
        <v>7265</v>
      </c>
      <c r="GB33" s="208"/>
      <c r="GC33" s="208"/>
      <c r="GD33" s="208"/>
      <c r="GE33" s="208"/>
      <c r="GF33" s="208"/>
      <c r="GG33" s="208"/>
      <c r="GH33" s="200" t="s">
        <v>7266</v>
      </c>
      <c r="GI33" s="208"/>
      <c r="GJ33" s="208"/>
      <c r="GK33" s="208"/>
      <c r="GL33" s="208"/>
      <c r="GM33" s="200" t="s">
        <v>7267</v>
      </c>
      <c r="GN33" s="208"/>
      <c r="GO33" s="208"/>
      <c r="GP33" s="208"/>
      <c r="GQ33" s="200" t="s">
        <v>7268</v>
      </c>
      <c r="GR33" s="208"/>
      <c r="GS33" s="208"/>
      <c r="GT33" s="208"/>
      <c r="GU33" s="200" t="s">
        <v>7269</v>
      </c>
    </row>
    <row r="34" spans="4:203" ht="12" customHeight="1">
      <c r="D34" s="79" t="s">
        <v>5319</v>
      </c>
      <c r="E34" s="78" t="s">
        <v>2876</v>
      </c>
      <c r="H34" s="181">
        <v>31</v>
      </c>
      <c r="K34" s="181"/>
      <c r="L34" s="181">
        <v>31</v>
      </c>
      <c r="N34" s="182" t="s">
        <v>3000</v>
      </c>
      <c r="O34" s="183">
        <v>31</v>
      </c>
      <c r="P34" s="184"/>
      <c r="Q34" s="182">
        <f t="shared" si="5"/>
        <v>0</v>
      </c>
      <c r="R34" s="183">
        <v>31</v>
      </c>
      <c r="S34" s="184"/>
      <c r="BM34" s="201" t="s">
        <v>7270</v>
      </c>
      <c r="BN34" s="208"/>
      <c r="BO34" s="208"/>
      <c r="BP34" s="201" t="s">
        <v>7271</v>
      </c>
      <c r="BQ34" s="216"/>
      <c r="BR34" s="208"/>
      <c r="BS34" s="201" t="s">
        <v>7272</v>
      </c>
      <c r="BT34" s="201" t="s">
        <v>7273</v>
      </c>
      <c r="CF34" s="208"/>
      <c r="CG34" s="200" t="s">
        <v>7274</v>
      </c>
      <c r="CH34" s="208"/>
      <c r="CI34" s="208"/>
      <c r="CJ34" s="200" t="s">
        <v>6764</v>
      </c>
      <c r="CK34" s="200" t="s">
        <v>7275</v>
      </c>
      <c r="CL34" s="208"/>
      <c r="CM34" s="208"/>
      <c r="CN34" s="200" t="s">
        <v>7276</v>
      </c>
      <c r="CO34" s="208"/>
      <c r="CP34" s="208"/>
      <c r="CQ34" s="208"/>
      <c r="CR34" s="208"/>
      <c r="DX34" s="208"/>
      <c r="DY34" s="208"/>
      <c r="DZ34" s="208"/>
      <c r="EA34" s="208"/>
      <c r="EB34" s="208"/>
      <c r="EC34" s="208"/>
      <c r="ED34" s="202">
        <v>60</v>
      </c>
      <c r="EE34" s="209"/>
      <c r="EF34" s="202" t="s">
        <v>7277</v>
      </c>
      <c r="EG34" s="209"/>
      <c r="EH34" s="209"/>
      <c r="EI34" s="209"/>
      <c r="EJ34" s="209"/>
      <c r="EK34" s="209"/>
      <c r="EL34" s="209"/>
      <c r="EM34" s="209"/>
      <c r="EN34" s="209"/>
      <c r="EO34" s="209"/>
      <c r="EP34" s="209"/>
      <c r="EQ34" s="209"/>
      <c r="ER34" s="209"/>
      <c r="ES34" s="208"/>
      <c r="ET34" s="208"/>
      <c r="EU34" s="208"/>
      <c r="EV34" s="200" t="s">
        <v>7278</v>
      </c>
      <c r="EW34" s="208"/>
      <c r="EX34" s="208"/>
      <c r="EY34" s="200" t="s">
        <v>7279</v>
      </c>
      <c r="FC34" s="208"/>
      <c r="FD34" s="208"/>
      <c r="FE34" s="208"/>
      <c r="FF34" s="208"/>
      <c r="FG34" s="200" t="s">
        <v>7280</v>
      </c>
      <c r="FH34" s="208"/>
      <c r="FI34" s="208"/>
      <c r="FJ34" s="208"/>
      <c r="FK34" s="208"/>
      <c r="FL34" s="208"/>
      <c r="FM34" s="208"/>
      <c r="FN34" s="208"/>
      <c r="FO34" s="200" t="s">
        <v>7281</v>
      </c>
      <c r="FP34" s="208"/>
      <c r="FQ34" s="200" t="s">
        <v>7282</v>
      </c>
      <c r="FR34" s="208"/>
      <c r="FS34" s="208"/>
      <c r="FT34" s="208"/>
      <c r="FU34" s="200" t="s">
        <v>7283</v>
      </c>
      <c r="FV34" s="208"/>
      <c r="FW34" s="208"/>
      <c r="FX34" s="208"/>
      <c r="FY34" s="200" t="s">
        <v>7284</v>
      </c>
      <c r="FZ34" s="200" t="s">
        <v>7285</v>
      </c>
      <c r="GA34" s="200" t="s">
        <v>7286</v>
      </c>
      <c r="GB34" s="208"/>
      <c r="GC34" s="208"/>
      <c r="GD34" s="208"/>
      <c r="GE34" s="208"/>
      <c r="GF34" s="208"/>
      <c r="GG34" s="208"/>
      <c r="GH34" s="200" t="s">
        <v>7287</v>
      </c>
      <c r="GI34" s="208"/>
      <c r="GJ34" s="208"/>
      <c r="GK34" s="208"/>
      <c r="GL34" s="208"/>
      <c r="GM34" s="200" t="s">
        <v>7288</v>
      </c>
      <c r="GN34" s="208"/>
      <c r="GO34" s="208"/>
      <c r="GP34" s="208"/>
      <c r="GQ34" s="200" t="s">
        <v>7289</v>
      </c>
      <c r="GR34" s="208"/>
      <c r="GS34" s="208"/>
      <c r="GT34" s="208"/>
      <c r="GU34" s="200" t="s">
        <v>7290</v>
      </c>
    </row>
    <row r="35" spans="4:203" ht="12" customHeight="1">
      <c r="D35" s="79" t="s">
        <v>42</v>
      </c>
      <c r="E35" s="78" t="s">
        <v>2877</v>
      </c>
      <c r="H35" s="181">
        <v>32</v>
      </c>
      <c r="K35" s="181"/>
      <c r="L35" s="181">
        <v>32</v>
      </c>
      <c r="N35" s="182" t="s">
        <v>5395</v>
      </c>
      <c r="O35" s="183">
        <v>32</v>
      </c>
      <c r="P35" s="184"/>
      <c r="Q35" s="182">
        <f t="shared" si="5"/>
        <v>0</v>
      </c>
      <c r="R35" s="183">
        <v>32</v>
      </c>
      <c r="S35" s="184"/>
      <c r="BM35" s="201" t="s">
        <v>7291</v>
      </c>
      <c r="BN35" s="208"/>
      <c r="BO35" s="208"/>
      <c r="BP35" s="201" t="s">
        <v>7292</v>
      </c>
      <c r="BQ35" s="216"/>
      <c r="BR35" s="208"/>
      <c r="BS35" s="201" t="s">
        <v>7293</v>
      </c>
      <c r="BT35" s="201" t="s">
        <v>7294</v>
      </c>
      <c r="CF35" s="208"/>
      <c r="CG35" s="200" t="s">
        <v>7295</v>
      </c>
      <c r="CH35" s="208"/>
      <c r="CI35" s="208"/>
      <c r="CJ35" s="200" t="s">
        <v>7296</v>
      </c>
      <c r="CK35" s="200" t="s">
        <v>7297</v>
      </c>
      <c r="CL35" s="208"/>
      <c r="CM35" s="208"/>
      <c r="CN35" s="200" t="s">
        <v>7298</v>
      </c>
      <c r="CO35" s="208"/>
      <c r="CP35" s="208"/>
      <c r="CQ35" s="208"/>
      <c r="CR35" s="208"/>
      <c r="DX35" s="208"/>
      <c r="DY35" s="208"/>
      <c r="DZ35" s="208"/>
      <c r="EA35" s="208"/>
      <c r="EB35" s="208"/>
      <c r="EC35" s="208"/>
      <c r="ED35" s="200" t="s">
        <v>7299</v>
      </c>
      <c r="EE35" s="209"/>
      <c r="EF35" s="202" t="s">
        <v>7300</v>
      </c>
      <c r="EG35" s="209"/>
      <c r="EH35" s="209"/>
      <c r="EI35" s="209"/>
      <c r="EJ35" s="209"/>
      <c r="EK35" s="209"/>
      <c r="EL35" s="209"/>
      <c r="EM35" s="209"/>
      <c r="EN35" s="209"/>
      <c r="EO35" s="209"/>
      <c r="EP35" s="209"/>
      <c r="EQ35" s="209"/>
      <c r="ER35" s="209"/>
      <c r="ES35" s="208"/>
      <c r="ET35" s="208"/>
      <c r="EU35" s="208"/>
      <c r="EV35" s="200" t="s">
        <v>7301</v>
      </c>
      <c r="EW35" s="208"/>
      <c r="EX35" s="208"/>
      <c r="EY35" s="200" t="s">
        <v>7302</v>
      </c>
      <c r="FC35" s="208"/>
      <c r="FD35" s="208"/>
      <c r="FE35" s="208"/>
      <c r="FF35" s="208"/>
      <c r="FG35" s="200" t="s">
        <v>7303</v>
      </c>
      <c r="FH35" s="208"/>
      <c r="FI35" s="208"/>
      <c r="FJ35" s="208"/>
      <c r="FK35" s="208"/>
      <c r="FL35" s="208"/>
      <c r="FM35" s="208"/>
      <c r="FN35" s="208"/>
      <c r="FO35" s="208"/>
      <c r="FP35" s="208"/>
      <c r="FQ35" s="200" t="s">
        <v>7304</v>
      </c>
      <c r="FR35" s="208"/>
      <c r="FS35" s="208"/>
      <c r="FT35" s="208"/>
      <c r="FU35" s="200" t="s">
        <v>7305</v>
      </c>
      <c r="FV35" s="208"/>
      <c r="FW35" s="208"/>
      <c r="FX35" s="208"/>
      <c r="FY35" s="200" t="s">
        <v>7306</v>
      </c>
      <c r="FZ35" s="200" t="s">
        <v>7307</v>
      </c>
      <c r="GA35" s="200" t="s">
        <v>7308</v>
      </c>
      <c r="GB35" s="208"/>
      <c r="GC35" s="208"/>
      <c r="GD35" s="208"/>
      <c r="GE35" s="208"/>
      <c r="GF35" s="208"/>
      <c r="GG35" s="208"/>
      <c r="GH35" s="200" t="s">
        <v>7309</v>
      </c>
      <c r="GI35" s="208"/>
      <c r="GJ35" s="208"/>
      <c r="GK35" s="208"/>
      <c r="GL35" s="208"/>
      <c r="GM35" s="200" t="s">
        <v>7310</v>
      </c>
      <c r="GN35" s="208"/>
      <c r="GO35" s="208"/>
      <c r="GP35" s="208"/>
      <c r="GQ35" s="200" t="s">
        <v>7311</v>
      </c>
      <c r="GR35" s="208"/>
      <c r="GS35" s="208"/>
      <c r="GT35" s="208"/>
      <c r="GU35" s="200" t="s">
        <v>7312</v>
      </c>
    </row>
    <row r="36" spans="4:203" ht="12" customHeight="1">
      <c r="D36" s="79" t="s">
        <v>3386</v>
      </c>
      <c r="E36" s="78" t="s">
        <v>2876</v>
      </c>
      <c r="H36" s="181">
        <v>33</v>
      </c>
      <c r="K36" s="181"/>
      <c r="L36" s="181">
        <v>33</v>
      </c>
      <c r="N36" s="182" t="s">
        <v>5396</v>
      </c>
      <c r="O36" s="183">
        <v>33</v>
      </c>
      <c r="P36" s="184"/>
      <c r="Q36" s="182">
        <f t="shared" si="5"/>
        <v>0</v>
      </c>
      <c r="R36" s="183">
        <v>33</v>
      </c>
      <c r="S36" s="184"/>
      <c r="BM36" s="201" t="s">
        <v>7313</v>
      </c>
      <c r="BN36" s="208"/>
      <c r="BO36" s="208"/>
      <c r="BP36" s="201" t="s">
        <v>7314</v>
      </c>
      <c r="BQ36" s="216"/>
      <c r="BR36" s="208"/>
      <c r="BS36" s="201" t="s">
        <v>7293</v>
      </c>
      <c r="BT36" s="201" t="s">
        <v>7315</v>
      </c>
      <c r="CF36" s="208"/>
      <c r="CG36" s="208"/>
      <c r="CH36" s="208"/>
      <c r="CI36" s="208"/>
      <c r="CJ36" s="208"/>
      <c r="CK36" s="200" t="s">
        <v>7316</v>
      </c>
      <c r="CL36" s="208"/>
      <c r="CM36" s="208"/>
      <c r="CN36" s="200" t="s">
        <v>7317</v>
      </c>
      <c r="CO36" s="208"/>
      <c r="CP36" s="208"/>
      <c r="CQ36" s="208"/>
      <c r="CR36" s="208"/>
      <c r="DX36" s="208"/>
      <c r="DY36" s="208"/>
      <c r="DZ36" s="208"/>
      <c r="EA36" s="208"/>
      <c r="EB36" s="208"/>
      <c r="EC36" s="208"/>
      <c r="ED36" s="200" t="s">
        <v>7318</v>
      </c>
      <c r="ES36" s="208"/>
      <c r="ET36" s="208"/>
      <c r="EU36" s="208"/>
      <c r="EV36" s="200" t="s">
        <v>7319</v>
      </c>
      <c r="EW36" s="208"/>
      <c r="EX36" s="208"/>
      <c r="EY36" s="200" t="s">
        <v>7320</v>
      </c>
      <c r="FC36" s="208"/>
      <c r="FD36" s="208"/>
      <c r="FE36" s="208"/>
      <c r="FF36" s="208"/>
      <c r="FG36" s="200" t="s">
        <v>7321</v>
      </c>
      <c r="FH36" s="208"/>
      <c r="FI36" s="208"/>
      <c r="FJ36" s="208"/>
      <c r="FK36" s="208"/>
      <c r="FL36" s="208"/>
      <c r="FM36" s="208"/>
      <c r="FN36" s="208"/>
      <c r="FO36" s="208"/>
      <c r="FP36" s="208"/>
      <c r="FQ36" s="200" t="s">
        <v>7322</v>
      </c>
      <c r="FR36" s="208"/>
      <c r="FS36" s="208"/>
      <c r="FT36" s="208"/>
      <c r="FU36" s="200" t="s">
        <v>7323</v>
      </c>
      <c r="FV36" s="208"/>
      <c r="FW36" s="208"/>
      <c r="FX36" s="208"/>
      <c r="FY36" s="200" t="s">
        <v>7324</v>
      </c>
      <c r="FZ36" s="200" t="s">
        <v>7325</v>
      </c>
      <c r="GA36" s="200" t="s">
        <v>7326</v>
      </c>
      <c r="GB36" s="208"/>
      <c r="GC36" s="208"/>
      <c r="GD36" s="208"/>
      <c r="GE36" s="208"/>
      <c r="GF36" s="208"/>
      <c r="GG36" s="208"/>
      <c r="GH36" s="200" t="s">
        <v>7327</v>
      </c>
      <c r="GI36" s="208"/>
      <c r="GJ36" s="208"/>
      <c r="GK36" s="208"/>
      <c r="GL36" s="208"/>
      <c r="GM36" s="200" t="s">
        <v>7328</v>
      </c>
      <c r="GN36" s="208"/>
      <c r="GO36" s="208"/>
      <c r="GP36" s="208"/>
      <c r="GQ36" s="200" t="s">
        <v>7329</v>
      </c>
      <c r="GR36" s="208"/>
      <c r="GS36" s="208"/>
      <c r="GT36" s="208"/>
      <c r="GU36" s="200" t="s">
        <v>7330</v>
      </c>
    </row>
    <row r="37" spans="4:203" ht="12" customHeight="1">
      <c r="D37" s="79" t="s">
        <v>43</v>
      </c>
      <c r="E37" s="78" t="s">
        <v>2877</v>
      </c>
      <c r="N37" s="182" t="s">
        <v>5397</v>
      </c>
      <c r="O37" s="183">
        <v>34</v>
      </c>
      <c r="P37" s="184"/>
      <c r="Q37" s="182">
        <f t="shared" si="5"/>
        <v>0</v>
      </c>
      <c r="R37" s="183">
        <v>34</v>
      </c>
      <c r="S37" s="184"/>
      <c r="BM37" s="201" t="s">
        <v>7331</v>
      </c>
      <c r="BN37" s="208"/>
      <c r="BO37" s="208"/>
      <c r="BP37" s="201" t="s">
        <v>7332</v>
      </c>
      <c r="BQ37" s="216"/>
      <c r="BR37" s="208"/>
      <c r="BS37" s="201" t="s">
        <v>7333</v>
      </c>
      <c r="BT37" s="201" t="s">
        <v>7334</v>
      </c>
      <c r="CF37" s="208"/>
      <c r="CG37" s="208"/>
      <c r="CH37" s="208"/>
      <c r="CI37" s="208"/>
      <c r="CJ37" s="208"/>
      <c r="CK37" s="200" t="s">
        <v>7335</v>
      </c>
      <c r="CL37" s="208"/>
      <c r="CM37" s="208"/>
      <c r="CN37" s="200" t="s">
        <v>7336</v>
      </c>
      <c r="CO37" s="208"/>
      <c r="CP37" s="208"/>
      <c r="CQ37" s="208"/>
      <c r="CR37" s="208"/>
      <c r="DX37" s="208"/>
      <c r="DY37" s="208"/>
      <c r="DZ37" s="208"/>
      <c r="EA37" s="208"/>
      <c r="EB37" s="208"/>
      <c r="EC37" s="208"/>
      <c r="ED37" s="202">
        <v>8</v>
      </c>
      <c r="ES37" s="208"/>
      <c r="ET37" s="208"/>
      <c r="EU37" s="208"/>
      <c r="EV37" s="200" t="s">
        <v>7337</v>
      </c>
      <c r="EW37" s="208"/>
      <c r="EX37" s="208"/>
      <c r="EY37" s="200" t="s">
        <v>6080</v>
      </c>
      <c r="FC37" s="208"/>
      <c r="FD37" s="208"/>
      <c r="FE37" s="208"/>
      <c r="FF37" s="208"/>
      <c r="FG37" s="200" t="s">
        <v>7338</v>
      </c>
      <c r="FH37" s="208"/>
      <c r="FI37" s="208"/>
      <c r="FJ37" s="208"/>
      <c r="FK37" s="208"/>
      <c r="FL37" s="208"/>
      <c r="FM37" s="208"/>
      <c r="FN37" s="208"/>
      <c r="FO37" s="208"/>
      <c r="FP37" s="208"/>
      <c r="FQ37" s="200" t="s">
        <v>7339</v>
      </c>
      <c r="FR37" s="208"/>
      <c r="FS37" s="208"/>
      <c r="FT37" s="208"/>
      <c r="FU37" s="200" t="s">
        <v>7340</v>
      </c>
      <c r="FV37" s="208"/>
      <c r="FW37" s="208"/>
      <c r="FX37" s="208"/>
      <c r="FY37" s="200" t="s">
        <v>7341</v>
      </c>
      <c r="FZ37" s="200" t="s">
        <v>7342</v>
      </c>
      <c r="GA37" s="200" t="s">
        <v>7343</v>
      </c>
      <c r="GB37" s="208"/>
      <c r="GC37" s="208"/>
      <c r="GD37" s="208"/>
      <c r="GE37" s="208"/>
      <c r="GF37" s="208"/>
      <c r="GG37" s="208"/>
      <c r="GH37" s="200" t="s">
        <v>7344</v>
      </c>
      <c r="GI37" s="208"/>
      <c r="GJ37" s="208"/>
      <c r="GK37" s="208"/>
      <c r="GL37" s="208"/>
      <c r="GM37" s="200" t="s">
        <v>7345</v>
      </c>
      <c r="GN37" s="208"/>
      <c r="GO37" s="208"/>
      <c r="GP37" s="208"/>
      <c r="GQ37" s="200" t="s">
        <v>7346</v>
      </c>
      <c r="GR37" s="208"/>
      <c r="GS37" s="208"/>
      <c r="GT37" s="208"/>
      <c r="GU37" s="200" t="s">
        <v>7347</v>
      </c>
    </row>
    <row r="38" spans="4:203" ht="12" customHeight="1">
      <c r="D38" s="79" t="s">
        <v>47</v>
      </c>
      <c r="E38" s="78" t="s">
        <v>2876</v>
      </c>
      <c r="N38" s="182" t="s">
        <v>2992</v>
      </c>
      <c r="O38" s="183">
        <v>35</v>
      </c>
      <c r="P38" s="184"/>
      <c r="Q38" s="182">
        <f t="shared" si="5"/>
        <v>0</v>
      </c>
      <c r="R38" s="183">
        <v>35</v>
      </c>
      <c r="S38" s="184"/>
      <c r="BM38" s="201" t="s">
        <v>7348</v>
      </c>
      <c r="BN38" s="208"/>
      <c r="BO38" s="208"/>
      <c r="BP38" s="208"/>
      <c r="BQ38" s="208"/>
      <c r="BR38" s="208"/>
      <c r="BS38" s="201" t="s">
        <v>7333</v>
      </c>
      <c r="BT38" s="201" t="s">
        <v>7349</v>
      </c>
      <c r="CF38" s="208"/>
      <c r="CG38" s="208"/>
      <c r="CH38" s="208"/>
      <c r="CI38" s="208"/>
      <c r="CJ38" s="208"/>
      <c r="CK38" s="200" t="s">
        <v>7350</v>
      </c>
      <c r="CL38" s="208"/>
      <c r="CM38" s="208"/>
      <c r="CN38" s="200" t="s">
        <v>7351</v>
      </c>
      <c r="CO38" s="208"/>
      <c r="CP38" s="208"/>
      <c r="CQ38" s="208"/>
      <c r="CR38" s="208"/>
      <c r="DX38" s="208"/>
      <c r="DY38" s="208"/>
      <c r="DZ38" s="208"/>
      <c r="EA38" s="208"/>
      <c r="EB38" s="208"/>
      <c r="EC38" s="208"/>
      <c r="ED38" s="202">
        <v>9</v>
      </c>
      <c r="ES38" s="208"/>
      <c r="ET38" s="208"/>
      <c r="EU38" s="208"/>
      <c r="EV38" s="200" t="s">
        <v>7352</v>
      </c>
      <c r="EW38" s="208"/>
      <c r="EX38" s="208"/>
      <c r="EY38" s="200" t="s">
        <v>7353</v>
      </c>
      <c r="FC38" s="208"/>
      <c r="FD38" s="208"/>
      <c r="FE38" s="208"/>
      <c r="FF38" s="208"/>
      <c r="FG38" s="200" t="s">
        <v>7354</v>
      </c>
      <c r="FH38" s="208"/>
      <c r="FI38" s="208"/>
      <c r="FJ38" s="208"/>
      <c r="FK38" s="208"/>
      <c r="FL38" s="208"/>
      <c r="FM38" s="208"/>
      <c r="FN38" s="208"/>
      <c r="FO38" s="208"/>
      <c r="FP38" s="208"/>
      <c r="FQ38" s="200" t="s">
        <v>7355</v>
      </c>
      <c r="FR38" s="208"/>
      <c r="FS38" s="208"/>
      <c r="FT38" s="208"/>
      <c r="FU38" s="200" t="s">
        <v>7356</v>
      </c>
      <c r="FV38" s="208"/>
      <c r="FW38" s="208"/>
      <c r="FX38" s="208"/>
      <c r="FY38" s="200" t="s">
        <v>2987</v>
      </c>
      <c r="FZ38" s="200" t="s">
        <v>7357</v>
      </c>
      <c r="GA38" s="200" t="s">
        <v>7358</v>
      </c>
      <c r="GB38" s="208"/>
      <c r="GC38" s="208"/>
      <c r="GD38" s="208"/>
      <c r="GE38" s="208"/>
      <c r="GF38" s="208"/>
      <c r="GG38" s="208"/>
      <c r="GH38" s="200" t="s">
        <v>7359</v>
      </c>
      <c r="GI38" s="208"/>
      <c r="GJ38" s="208"/>
      <c r="GK38" s="208"/>
      <c r="GL38" s="208"/>
      <c r="GM38" s="200" t="s">
        <v>7360</v>
      </c>
      <c r="GN38" s="208"/>
      <c r="GO38" s="208"/>
      <c r="GP38" s="208"/>
      <c r="GQ38" s="200" t="s">
        <v>7361</v>
      </c>
      <c r="GR38" s="208"/>
      <c r="GS38" s="208"/>
      <c r="GT38" s="208"/>
      <c r="GU38" s="200" t="s">
        <v>7362</v>
      </c>
    </row>
    <row r="39" spans="4:203" ht="12" customHeight="1">
      <c r="D39" s="79" t="s">
        <v>89</v>
      </c>
      <c r="E39" s="78" t="s">
        <v>2876</v>
      </c>
      <c r="N39" s="182" t="s">
        <v>5398</v>
      </c>
      <c r="O39" s="183">
        <v>36</v>
      </c>
      <c r="P39" s="184"/>
      <c r="Q39" s="182">
        <f t="shared" si="5"/>
        <v>0</v>
      </c>
      <c r="R39" s="183">
        <v>36</v>
      </c>
      <c r="S39" s="184"/>
      <c r="BM39" s="201" t="s">
        <v>7363</v>
      </c>
      <c r="BN39" s="208"/>
      <c r="BO39" s="208"/>
      <c r="BP39" s="208"/>
      <c r="BQ39" s="208"/>
      <c r="BR39" s="208"/>
      <c r="BS39" s="201" t="s">
        <v>7364</v>
      </c>
      <c r="BT39" s="201" t="s">
        <v>7365</v>
      </c>
      <c r="CF39" s="208"/>
      <c r="CG39" s="208"/>
      <c r="CH39" s="208"/>
      <c r="CI39" s="208"/>
      <c r="CJ39" s="208"/>
      <c r="CK39" s="200" t="s">
        <v>7366</v>
      </c>
      <c r="CL39" s="208"/>
      <c r="CM39" s="208"/>
      <c r="CN39" s="200" t="s">
        <v>7367</v>
      </c>
      <c r="CO39" s="208"/>
      <c r="CP39" s="208"/>
      <c r="CQ39" s="208"/>
      <c r="CR39" s="208"/>
      <c r="DX39" s="208"/>
      <c r="DY39" s="208"/>
      <c r="DZ39" s="208"/>
      <c r="EA39" s="208"/>
      <c r="EB39" s="208"/>
      <c r="EC39" s="208"/>
      <c r="ED39" s="200" t="s">
        <v>7368</v>
      </c>
      <c r="ES39" s="208"/>
      <c r="ET39" s="208"/>
      <c r="EU39" s="208"/>
      <c r="EV39" s="200" t="s">
        <v>7369</v>
      </c>
      <c r="EW39" s="208"/>
      <c r="EX39" s="208"/>
      <c r="EY39" s="200" t="s">
        <v>7370</v>
      </c>
      <c r="FC39" s="208"/>
      <c r="FD39" s="208"/>
      <c r="FE39" s="208"/>
      <c r="FF39" s="208"/>
      <c r="FG39" s="200" t="s">
        <v>7371</v>
      </c>
      <c r="FH39" s="208"/>
      <c r="FI39" s="208"/>
      <c r="FJ39" s="208"/>
      <c r="FK39" s="208"/>
      <c r="FL39" s="208"/>
      <c r="FM39" s="208"/>
      <c r="FN39" s="208"/>
      <c r="FO39" s="208"/>
      <c r="FP39" s="208"/>
      <c r="FQ39" s="200" t="s">
        <v>7372</v>
      </c>
      <c r="FR39" s="208"/>
      <c r="FS39" s="208"/>
      <c r="FT39" s="208"/>
      <c r="FU39" s="200" t="s">
        <v>7373</v>
      </c>
      <c r="FV39" s="208"/>
      <c r="FW39" s="208"/>
      <c r="FX39" s="208"/>
      <c r="FY39" s="208"/>
      <c r="FZ39" s="200" t="s">
        <v>7374</v>
      </c>
      <c r="GA39" s="200" t="s">
        <v>7375</v>
      </c>
      <c r="GB39" s="208"/>
      <c r="GC39" s="208"/>
      <c r="GD39" s="208"/>
      <c r="GE39" s="208"/>
      <c r="GF39" s="208"/>
      <c r="GG39" s="208"/>
      <c r="GH39" s="200" t="s">
        <v>7376</v>
      </c>
      <c r="GI39" s="208"/>
      <c r="GJ39" s="208"/>
      <c r="GK39" s="208"/>
      <c r="GL39" s="208"/>
      <c r="GM39" s="200" t="s">
        <v>7377</v>
      </c>
      <c r="GN39" s="208"/>
      <c r="GO39" s="208"/>
      <c r="GP39" s="208"/>
      <c r="GQ39" s="200" t="s">
        <v>7378</v>
      </c>
      <c r="GR39" s="208"/>
      <c r="GS39" s="208"/>
      <c r="GT39" s="208"/>
      <c r="GU39" s="200" t="s">
        <v>7379</v>
      </c>
    </row>
    <row r="40" spans="4:203" ht="12" customHeight="1">
      <c r="D40" s="79" t="s">
        <v>403</v>
      </c>
      <c r="E40" s="78" t="s">
        <v>2876</v>
      </c>
      <c r="N40" s="182" t="s">
        <v>2993</v>
      </c>
      <c r="O40" s="183">
        <v>37</v>
      </c>
      <c r="P40" s="184"/>
      <c r="Q40" s="182">
        <f t="shared" si="5"/>
        <v>0</v>
      </c>
      <c r="R40" s="183">
        <v>37</v>
      </c>
      <c r="S40" s="184"/>
      <c r="BM40" s="201" t="s">
        <v>7380</v>
      </c>
      <c r="BN40" s="208"/>
      <c r="BO40" s="208"/>
      <c r="BP40" s="208"/>
      <c r="BQ40" s="208"/>
      <c r="BR40" s="208"/>
      <c r="BS40" s="201" t="s">
        <v>7381</v>
      </c>
      <c r="BT40" s="201" t="s">
        <v>7382</v>
      </c>
      <c r="CF40" s="208"/>
      <c r="CG40" s="208"/>
      <c r="CH40" s="208"/>
      <c r="CI40" s="208"/>
      <c r="CJ40" s="208"/>
      <c r="CK40" s="200" t="s">
        <v>7383</v>
      </c>
      <c r="CL40" s="208"/>
      <c r="CM40" s="208"/>
      <c r="CN40" s="200" t="s">
        <v>7384</v>
      </c>
      <c r="CO40" s="208"/>
      <c r="CP40" s="208"/>
      <c r="CQ40" s="208"/>
      <c r="CR40" s="208"/>
      <c r="DX40" s="208"/>
      <c r="DY40" s="208"/>
      <c r="DZ40" s="208"/>
      <c r="EA40" s="208"/>
      <c r="EB40" s="208"/>
      <c r="EC40" s="208"/>
      <c r="ED40" s="200" t="s">
        <v>7385</v>
      </c>
      <c r="ES40" s="208"/>
      <c r="ET40" s="208"/>
      <c r="EU40" s="208"/>
      <c r="EV40" s="200" t="s">
        <v>7386</v>
      </c>
      <c r="EW40" s="208"/>
      <c r="EX40" s="208"/>
      <c r="EY40" s="200" t="s">
        <v>7387</v>
      </c>
      <c r="FC40" s="208"/>
      <c r="FD40" s="208"/>
      <c r="FE40" s="208"/>
      <c r="FF40" s="208"/>
      <c r="FG40" s="200" t="s">
        <v>7388</v>
      </c>
      <c r="FH40" s="208"/>
      <c r="FI40" s="208"/>
      <c r="FJ40" s="208"/>
      <c r="FK40" s="208"/>
      <c r="FL40" s="208"/>
      <c r="FM40" s="208"/>
      <c r="FN40" s="208"/>
      <c r="FO40" s="208"/>
      <c r="FP40" s="208"/>
      <c r="FQ40" s="200" t="s">
        <v>7389</v>
      </c>
      <c r="FR40" s="208"/>
      <c r="FS40" s="208"/>
      <c r="FT40" s="208"/>
      <c r="FU40" s="200" t="s">
        <v>7390</v>
      </c>
      <c r="FV40" s="208"/>
      <c r="FW40" s="208"/>
      <c r="FX40" s="208"/>
      <c r="FY40" s="208"/>
      <c r="FZ40" s="200" t="s">
        <v>7391</v>
      </c>
      <c r="GA40" s="200" t="s">
        <v>7392</v>
      </c>
      <c r="GB40" s="208"/>
      <c r="GC40" s="208"/>
      <c r="GD40" s="208"/>
      <c r="GE40" s="208"/>
      <c r="GF40" s="208"/>
      <c r="GG40" s="208"/>
      <c r="GH40" s="200" t="s">
        <v>7393</v>
      </c>
      <c r="GI40" s="208"/>
      <c r="GJ40" s="208"/>
      <c r="GK40" s="208"/>
      <c r="GL40" s="208"/>
      <c r="GM40" s="200" t="s">
        <v>7394</v>
      </c>
      <c r="GN40" s="208"/>
      <c r="GO40" s="208"/>
      <c r="GP40" s="208"/>
      <c r="GQ40" s="200" t="s">
        <v>7395</v>
      </c>
      <c r="GR40" s="208"/>
      <c r="GS40" s="208"/>
      <c r="GT40" s="208"/>
      <c r="GU40" s="200" t="s">
        <v>7396</v>
      </c>
    </row>
    <row r="41" spans="4:203" ht="12" customHeight="1">
      <c r="D41" s="79" t="s">
        <v>3336</v>
      </c>
      <c r="E41" s="78" t="s">
        <v>2876</v>
      </c>
      <c r="N41" s="182" t="s">
        <v>5399</v>
      </c>
      <c r="O41" s="183">
        <v>38</v>
      </c>
      <c r="P41" s="184"/>
      <c r="Q41" s="182">
        <f t="shared" si="5"/>
        <v>0</v>
      </c>
      <c r="R41" s="183">
        <v>38</v>
      </c>
      <c r="S41" s="184"/>
      <c r="BM41" s="201" t="s">
        <v>7397</v>
      </c>
      <c r="BN41" s="208"/>
      <c r="BO41" s="208"/>
      <c r="BP41" s="208"/>
      <c r="BQ41" s="208"/>
      <c r="BR41" s="208"/>
      <c r="BS41" s="201" t="s">
        <v>7381</v>
      </c>
      <c r="BT41" s="201" t="s">
        <v>7398</v>
      </c>
      <c r="CF41" s="208"/>
      <c r="CG41" s="208"/>
      <c r="CH41" s="208"/>
      <c r="CI41" s="208"/>
      <c r="CJ41" s="208"/>
      <c r="CK41" s="200" t="s">
        <v>7399</v>
      </c>
      <c r="CL41" s="208"/>
      <c r="CM41" s="208"/>
      <c r="CN41" s="200" t="s">
        <v>7400</v>
      </c>
      <c r="CO41" s="208"/>
      <c r="CP41" s="208"/>
      <c r="CQ41" s="208"/>
      <c r="CR41" s="208"/>
      <c r="DX41" s="208"/>
      <c r="DY41" s="208"/>
      <c r="DZ41" s="208"/>
      <c r="EA41" s="208"/>
      <c r="EB41" s="208"/>
      <c r="EC41" s="208"/>
      <c r="ED41" s="200" t="s">
        <v>7401</v>
      </c>
      <c r="ES41" s="208"/>
      <c r="ET41" s="208"/>
      <c r="EU41" s="208"/>
      <c r="EV41" s="200" t="s">
        <v>7402</v>
      </c>
      <c r="EW41" s="208"/>
      <c r="EX41" s="208"/>
      <c r="EY41" s="200" t="s">
        <v>7403</v>
      </c>
      <c r="FC41" s="208"/>
      <c r="FD41" s="208"/>
      <c r="FE41" s="208"/>
      <c r="FF41" s="208"/>
      <c r="FG41" s="200" t="s">
        <v>7404</v>
      </c>
      <c r="FH41" s="208"/>
      <c r="FI41" s="208"/>
      <c r="FJ41" s="208"/>
      <c r="FK41" s="208"/>
      <c r="FL41" s="208"/>
      <c r="FM41" s="208"/>
      <c r="FN41" s="208"/>
      <c r="FO41" s="208"/>
      <c r="FP41" s="208"/>
      <c r="FQ41" s="200" t="s">
        <v>7405</v>
      </c>
      <c r="FR41" s="208"/>
      <c r="FS41" s="208"/>
      <c r="FT41" s="208"/>
      <c r="FU41" s="208"/>
      <c r="FV41" s="208"/>
      <c r="FW41" s="208"/>
      <c r="FX41" s="208"/>
      <c r="FY41" s="208"/>
      <c r="FZ41" s="200" t="s">
        <v>7406</v>
      </c>
      <c r="GA41" s="200" t="s">
        <v>7407</v>
      </c>
      <c r="GB41" s="208"/>
      <c r="GC41" s="208"/>
      <c r="GD41" s="208"/>
      <c r="GE41" s="208"/>
      <c r="GF41" s="208"/>
      <c r="GG41" s="208"/>
      <c r="GH41" s="200" t="s">
        <v>7408</v>
      </c>
      <c r="GI41" s="208"/>
      <c r="GJ41" s="208"/>
      <c r="GK41" s="208"/>
      <c r="GL41" s="208"/>
      <c r="GM41" s="200" t="s">
        <v>7409</v>
      </c>
      <c r="GN41" s="208"/>
      <c r="GO41" s="208"/>
      <c r="GP41" s="208"/>
      <c r="GQ41" s="200" t="s">
        <v>7410</v>
      </c>
      <c r="GR41" s="208"/>
      <c r="GS41" s="208"/>
      <c r="GT41" s="208"/>
      <c r="GU41" s="200" t="s">
        <v>7411</v>
      </c>
    </row>
    <row r="42" spans="4:203" ht="12" customHeight="1">
      <c r="D42" s="79" t="s">
        <v>1695</v>
      </c>
      <c r="E42" s="78" t="s">
        <v>2876</v>
      </c>
      <c r="N42" s="182" t="s">
        <v>2994</v>
      </c>
      <c r="O42" s="183">
        <v>39</v>
      </c>
      <c r="P42" s="184"/>
      <c r="Q42" s="182">
        <f t="shared" si="5"/>
        <v>0</v>
      </c>
      <c r="R42" s="183">
        <v>39</v>
      </c>
      <c r="S42" s="184"/>
      <c r="BM42" s="201" t="s">
        <v>7412</v>
      </c>
      <c r="BN42" s="208"/>
      <c r="BO42" s="208"/>
      <c r="BP42" s="208"/>
      <c r="BQ42" s="208"/>
      <c r="BR42" s="208"/>
      <c r="BS42" s="201" t="s">
        <v>7413</v>
      </c>
      <c r="BT42" s="201" t="s">
        <v>7414</v>
      </c>
      <c r="CF42" s="208"/>
      <c r="CG42" s="208"/>
      <c r="CH42" s="208"/>
      <c r="CI42" s="208"/>
      <c r="CJ42" s="208"/>
      <c r="CK42" s="200" t="s">
        <v>7415</v>
      </c>
      <c r="CL42" s="208"/>
      <c r="CM42" s="208"/>
      <c r="CN42" s="200" t="s">
        <v>7416</v>
      </c>
      <c r="CO42" s="208"/>
      <c r="CP42" s="208"/>
      <c r="CQ42" s="208"/>
      <c r="CR42" s="208"/>
      <c r="DX42" s="208"/>
      <c r="DY42" s="208"/>
      <c r="DZ42" s="208"/>
      <c r="EA42" s="208"/>
      <c r="EB42" s="208"/>
      <c r="EC42" s="208"/>
      <c r="ED42" s="200" t="s">
        <v>7417</v>
      </c>
      <c r="ES42" s="208"/>
      <c r="ET42" s="208"/>
      <c r="EU42" s="208"/>
      <c r="EV42" s="200" t="s">
        <v>7418</v>
      </c>
      <c r="EW42" s="208"/>
      <c r="EX42" s="208"/>
      <c r="EY42" s="200" t="s">
        <v>7419</v>
      </c>
      <c r="FC42" s="208"/>
      <c r="FD42" s="208"/>
      <c r="FE42" s="208"/>
      <c r="FF42" s="208"/>
      <c r="FG42" s="200" t="s">
        <v>7420</v>
      </c>
      <c r="FH42" s="208"/>
      <c r="FI42" s="208"/>
      <c r="FJ42" s="208"/>
      <c r="FK42" s="208"/>
      <c r="FL42" s="208"/>
      <c r="FM42" s="208"/>
      <c r="FN42" s="208"/>
      <c r="FO42" s="208"/>
      <c r="FP42" s="208"/>
      <c r="FQ42" s="200" t="s">
        <v>7421</v>
      </c>
      <c r="FR42" s="208"/>
      <c r="FS42" s="208"/>
      <c r="FT42" s="208"/>
      <c r="FU42" s="208"/>
      <c r="FV42" s="208"/>
      <c r="FW42" s="208"/>
      <c r="FX42" s="208"/>
      <c r="FY42" s="208"/>
      <c r="FZ42" s="200" t="s">
        <v>7422</v>
      </c>
      <c r="GA42" s="200" t="s">
        <v>7423</v>
      </c>
      <c r="GB42" s="208"/>
      <c r="GC42" s="208"/>
      <c r="GD42" s="208"/>
      <c r="GE42" s="208"/>
      <c r="GF42" s="208"/>
      <c r="GG42" s="208"/>
      <c r="GH42" s="200" t="s">
        <v>7424</v>
      </c>
      <c r="GI42" s="208"/>
      <c r="GJ42" s="208"/>
      <c r="GK42" s="208"/>
      <c r="GL42" s="208"/>
      <c r="GM42" s="200" t="s">
        <v>7425</v>
      </c>
      <c r="GN42" s="208"/>
      <c r="GO42" s="208"/>
      <c r="GP42" s="208"/>
      <c r="GQ42" s="200" t="s">
        <v>7426</v>
      </c>
      <c r="GR42" s="208"/>
      <c r="GS42" s="208"/>
      <c r="GT42" s="208"/>
      <c r="GU42" s="200" t="s">
        <v>7427</v>
      </c>
    </row>
    <row r="43" spans="4:203" ht="12" customHeight="1">
      <c r="D43" s="79" t="s">
        <v>139</v>
      </c>
      <c r="E43" s="78" t="s">
        <v>2877</v>
      </c>
      <c r="N43" s="182" t="s">
        <v>5400</v>
      </c>
      <c r="O43" s="183">
        <v>40</v>
      </c>
      <c r="P43" s="184"/>
      <c r="Q43" s="182">
        <f t="shared" si="5"/>
        <v>0</v>
      </c>
      <c r="R43" s="183">
        <v>40</v>
      </c>
      <c r="S43" s="184"/>
      <c r="BM43" s="201" t="s">
        <v>7428</v>
      </c>
      <c r="BN43" s="208"/>
      <c r="BO43" s="208"/>
      <c r="BP43" s="208"/>
      <c r="BQ43" s="208"/>
      <c r="BR43" s="208"/>
      <c r="BS43" s="201" t="s">
        <v>7429</v>
      </c>
      <c r="BT43" s="201" t="s">
        <v>7430</v>
      </c>
      <c r="CF43" s="208"/>
      <c r="CG43" s="208"/>
      <c r="CH43" s="208"/>
      <c r="CI43" s="208"/>
      <c r="CJ43" s="208"/>
      <c r="CK43" s="200" t="s">
        <v>7431</v>
      </c>
      <c r="CL43" s="208"/>
      <c r="CM43" s="208"/>
      <c r="CN43" s="200" t="s">
        <v>7432</v>
      </c>
      <c r="CO43" s="208"/>
      <c r="CP43" s="208"/>
      <c r="CQ43" s="208"/>
      <c r="CR43" s="208"/>
      <c r="DX43" s="208"/>
      <c r="DY43" s="208"/>
      <c r="DZ43" s="208"/>
      <c r="EA43" s="208"/>
      <c r="EB43" s="208"/>
      <c r="EC43" s="208"/>
      <c r="ED43" s="200" t="s">
        <v>7433</v>
      </c>
      <c r="ES43" s="208"/>
      <c r="ET43" s="208"/>
      <c r="EU43" s="208"/>
      <c r="EV43" s="200" t="s">
        <v>7434</v>
      </c>
      <c r="EW43" s="208"/>
      <c r="EX43" s="208"/>
      <c r="EY43" s="200" t="s">
        <v>7435</v>
      </c>
      <c r="FC43" s="208"/>
      <c r="FD43" s="208"/>
      <c r="FE43" s="208"/>
      <c r="FF43" s="208"/>
      <c r="FG43" s="200" t="s">
        <v>7436</v>
      </c>
      <c r="FH43" s="208"/>
      <c r="FI43" s="208"/>
      <c r="FJ43" s="208"/>
      <c r="FK43" s="208"/>
      <c r="FL43" s="208"/>
      <c r="FM43" s="208"/>
      <c r="FN43" s="208"/>
      <c r="FO43" s="208"/>
      <c r="FP43" s="208"/>
      <c r="FQ43" s="200" t="s">
        <v>7437</v>
      </c>
      <c r="FR43" s="208"/>
      <c r="FS43" s="208"/>
      <c r="FT43" s="208"/>
      <c r="FU43" s="208"/>
      <c r="FV43" s="208"/>
      <c r="FW43" s="208"/>
      <c r="FX43" s="208"/>
      <c r="FY43" s="208"/>
      <c r="FZ43" s="200" t="s">
        <v>7438</v>
      </c>
      <c r="GA43" s="200" t="s">
        <v>7439</v>
      </c>
      <c r="GB43" s="208"/>
      <c r="GC43" s="208"/>
      <c r="GD43" s="208"/>
      <c r="GE43" s="208"/>
      <c r="GF43" s="208"/>
      <c r="GG43" s="208"/>
      <c r="GH43" s="200" t="s">
        <v>7440</v>
      </c>
      <c r="GI43" s="208"/>
      <c r="GJ43" s="208"/>
      <c r="GK43" s="208"/>
      <c r="GL43" s="208"/>
      <c r="GM43" s="200" t="s">
        <v>7441</v>
      </c>
      <c r="GN43" s="208"/>
      <c r="GO43" s="208"/>
      <c r="GP43" s="208"/>
      <c r="GQ43" s="200" t="s">
        <v>7442</v>
      </c>
      <c r="GR43" s="208"/>
      <c r="GS43" s="208"/>
      <c r="GT43" s="208"/>
      <c r="GU43" s="200" t="s">
        <v>7443</v>
      </c>
    </row>
    <row r="44" spans="4:203" ht="12" customHeight="1">
      <c r="D44" s="78" t="s">
        <v>48</v>
      </c>
      <c r="E44" s="78" t="s">
        <v>2877</v>
      </c>
      <c r="N44" s="182" t="s">
        <v>5401</v>
      </c>
      <c r="O44" s="183">
        <v>41</v>
      </c>
      <c r="P44" s="184"/>
      <c r="Q44" s="182">
        <f t="shared" si="5"/>
        <v>0</v>
      </c>
      <c r="R44" s="183">
        <v>41</v>
      </c>
      <c r="S44" s="184"/>
      <c r="BM44" s="201" t="s">
        <v>7444</v>
      </c>
      <c r="BN44" s="208"/>
      <c r="BO44" s="208"/>
      <c r="BP44" s="208"/>
      <c r="BQ44" s="208"/>
      <c r="BR44" s="208"/>
      <c r="BS44" s="201" t="s">
        <v>7445</v>
      </c>
      <c r="BT44" s="201" t="s">
        <v>7446</v>
      </c>
      <c r="CF44" s="208"/>
      <c r="CG44" s="208"/>
      <c r="CH44" s="208"/>
      <c r="CI44" s="208"/>
      <c r="CJ44" s="208"/>
      <c r="CK44" s="200" t="s">
        <v>7447</v>
      </c>
      <c r="CL44" s="208"/>
      <c r="CM44" s="208"/>
      <c r="CN44" s="200" t="s">
        <v>7448</v>
      </c>
      <c r="CO44" s="208"/>
      <c r="CP44" s="208"/>
      <c r="CQ44" s="208"/>
      <c r="CR44" s="208"/>
      <c r="DX44" s="208"/>
      <c r="DY44" s="208"/>
      <c r="DZ44" s="208"/>
      <c r="EA44" s="208"/>
      <c r="EB44" s="208"/>
      <c r="EC44" s="208"/>
      <c r="ED44" s="200" t="s">
        <v>7449</v>
      </c>
      <c r="ES44" s="208"/>
      <c r="ET44" s="208"/>
      <c r="EU44" s="208"/>
      <c r="EV44" s="200" t="s">
        <v>7450</v>
      </c>
      <c r="EW44" s="208"/>
      <c r="EX44" s="208"/>
      <c r="EY44" s="200" t="s">
        <v>7451</v>
      </c>
      <c r="FC44" s="208"/>
      <c r="FD44" s="208"/>
      <c r="FE44" s="208"/>
      <c r="FF44" s="208"/>
      <c r="FG44" s="200" t="s">
        <v>7452</v>
      </c>
      <c r="FH44" s="208"/>
      <c r="FI44" s="208"/>
      <c r="FJ44" s="208"/>
      <c r="FK44" s="208"/>
      <c r="FL44" s="208"/>
      <c r="FM44" s="208"/>
      <c r="FN44" s="208"/>
      <c r="FO44" s="208"/>
      <c r="FP44" s="208"/>
      <c r="FQ44" s="200" t="s">
        <v>7453</v>
      </c>
      <c r="FR44" s="208"/>
      <c r="FS44" s="208"/>
      <c r="FT44" s="208"/>
      <c r="FU44" s="208"/>
      <c r="FV44" s="208"/>
      <c r="FW44" s="208"/>
      <c r="FX44" s="208"/>
      <c r="FY44" s="208"/>
      <c r="FZ44" s="200" t="s">
        <v>7454</v>
      </c>
      <c r="GA44" s="200" t="s">
        <v>7455</v>
      </c>
      <c r="GB44" s="208"/>
      <c r="GC44" s="208"/>
      <c r="GD44" s="208"/>
      <c r="GE44" s="208"/>
      <c r="GF44" s="208"/>
      <c r="GG44" s="208"/>
      <c r="GH44" s="200" t="s">
        <v>7456</v>
      </c>
      <c r="GI44" s="208"/>
      <c r="GJ44" s="208"/>
      <c r="GK44" s="208"/>
      <c r="GL44" s="208"/>
      <c r="GM44" s="200" t="s">
        <v>7457</v>
      </c>
      <c r="GN44" s="208"/>
      <c r="GO44" s="208"/>
      <c r="GP44" s="208"/>
      <c r="GQ44" s="200" t="s">
        <v>7458</v>
      </c>
      <c r="GR44" s="208"/>
      <c r="GS44" s="208"/>
      <c r="GT44" s="208"/>
      <c r="GU44" s="200" t="s">
        <v>7459</v>
      </c>
    </row>
    <row r="45" spans="4:203" ht="12" customHeight="1">
      <c r="D45" s="78" t="s">
        <v>1921</v>
      </c>
      <c r="E45" s="78" t="s">
        <v>2876</v>
      </c>
      <c r="N45" s="182" t="s">
        <v>5402</v>
      </c>
      <c r="O45" s="183">
        <v>42</v>
      </c>
      <c r="P45" s="184"/>
      <c r="Q45" s="182">
        <f t="shared" si="5"/>
        <v>0</v>
      </c>
      <c r="R45" s="183">
        <v>42</v>
      </c>
      <c r="S45" s="184"/>
      <c r="BM45" s="201" t="s">
        <v>7460</v>
      </c>
      <c r="BN45" s="208"/>
      <c r="BO45" s="208"/>
      <c r="BP45" s="208"/>
      <c r="BQ45" s="208"/>
      <c r="BR45" s="208"/>
      <c r="BS45" s="201" t="s">
        <v>2905</v>
      </c>
      <c r="BT45" s="201" t="s">
        <v>7461</v>
      </c>
      <c r="CF45" s="208"/>
      <c r="CG45" s="208"/>
      <c r="CH45" s="208"/>
      <c r="CI45" s="208"/>
      <c r="CJ45" s="208"/>
      <c r="CK45" s="200" t="s">
        <v>7462</v>
      </c>
      <c r="CL45" s="208"/>
      <c r="CM45" s="208"/>
      <c r="CN45" s="200" t="s">
        <v>7463</v>
      </c>
      <c r="CO45" s="208"/>
      <c r="CP45" s="208"/>
      <c r="CQ45" s="208"/>
      <c r="CR45" s="208"/>
      <c r="DX45" s="208"/>
      <c r="DY45" s="208"/>
      <c r="DZ45" s="208"/>
      <c r="EA45" s="208"/>
      <c r="EB45" s="208"/>
      <c r="EC45" s="208"/>
      <c r="ED45" s="200" t="s">
        <v>7464</v>
      </c>
      <c r="ES45" s="208"/>
      <c r="ET45" s="208"/>
      <c r="EU45" s="208"/>
      <c r="EV45" s="200" t="s">
        <v>7465</v>
      </c>
      <c r="EW45" s="208"/>
      <c r="EX45" s="208"/>
      <c r="EY45" s="200" t="s">
        <v>7466</v>
      </c>
      <c r="FC45" s="208"/>
      <c r="FD45" s="208"/>
      <c r="FE45" s="208"/>
      <c r="FF45" s="208"/>
      <c r="FG45" s="200" t="s">
        <v>7467</v>
      </c>
      <c r="FH45" s="208"/>
      <c r="FI45" s="208"/>
      <c r="FJ45" s="208"/>
      <c r="FK45" s="208"/>
      <c r="FL45" s="208"/>
      <c r="FM45" s="208"/>
      <c r="FN45" s="208"/>
      <c r="FO45" s="208"/>
      <c r="FP45" s="208"/>
      <c r="FQ45" s="200" t="s">
        <v>7468</v>
      </c>
      <c r="FR45" s="208"/>
      <c r="FS45" s="208"/>
      <c r="FT45" s="208"/>
      <c r="FU45" s="208"/>
      <c r="FV45" s="208"/>
      <c r="FW45" s="208"/>
      <c r="FX45" s="208"/>
      <c r="FY45" s="208"/>
      <c r="FZ45" s="200" t="s">
        <v>7469</v>
      </c>
      <c r="GA45" s="200" t="s">
        <v>7470</v>
      </c>
      <c r="GB45" s="208"/>
      <c r="GC45" s="208"/>
      <c r="GD45" s="208"/>
      <c r="GE45" s="208"/>
      <c r="GF45" s="208"/>
      <c r="GG45" s="208"/>
      <c r="GH45" s="200" t="s">
        <v>7471</v>
      </c>
      <c r="GI45" s="208"/>
      <c r="GJ45" s="208"/>
      <c r="GK45" s="208"/>
      <c r="GL45" s="208"/>
      <c r="GM45" s="200" t="s">
        <v>7472</v>
      </c>
      <c r="GN45" s="208"/>
      <c r="GO45" s="208"/>
      <c r="GP45" s="208"/>
      <c r="GQ45" s="200" t="s">
        <v>7473</v>
      </c>
      <c r="GR45" s="208"/>
      <c r="GS45" s="208"/>
      <c r="GT45" s="208"/>
      <c r="GU45" s="200" t="s">
        <v>7474</v>
      </c>
    </row>
    <row r="46" spans="4:203" ht="12" customHeight="1">
      <c r="D46" s="79" t="s">
        <v>26</v>
      </c>
      <c r="E46" s="78" t="s">
        <v>2877</v>
      </c>
      <c r="N46" s="182" t="s">
        <v>2908</v>
      </c>
      <c r="O46" s="183">
        <v>43</v>
      </c>
      <c r="P46" s="184"/>
      <c r="Q46" s="182">
        <f t="shared" si="5"/>
        <v>0</v>
      </c>
      <c r="R46" s="183">
        <v>43</v>
      </c>
      <c r="S46" s="184"/>
      <c r="BM46" s="201" t="s">
        <v>7475</v>
      </c>
      <c r="BN46" s="208"/>
      <c r="BO46" s="208"/>
      <c r="BP46" s="208"/>
      <c r="BQ46" s="208"/>
      <c r="BR46" s="208"/>
      <c r="BS46" s="201" t="s">
        <v>7476</v>
      </c>
      <c r="BT46" s="201" t="s">
        <v>7477</v>
      </c>
      <c r="CF46" s="208"/>
      <c r="CG46" s="208"/>
      <c r="CH46" s="208"/>
      <c r="CI46" s="208"/>
      <c r="CJ46" s="208"/>
      <c r="CK46" s="200" t="s">
        <v>7478</v>
      </c>
      <c r="CL46" s="208"/>
      <c r="CM46" s="208"/>
      <c r="CN46" s="200" t="s">
        <v>7479</v>
      </c>
      <c r="CO46" s="208"/>
      <c r="CP46" s="208"/>
      <c r="CQ46" s="208"/>
      <c r="CR46" s="208"/>
      <c r="DX46" s="208"/>
      <c r="DY46" s="208"/>
      <c r="DZ46" s="208"/>
      <c r="EA46" s="208"/>
      <c r="EB46" s="208"/>
      <c r="EC46" s="208"/>
      <c r="ED46" s="200" t="s">
        <v>7480</v>
      </c>
      <c r="ES46" s="208"/>
      <c r="ET46" s="208"/>
      <c r="EU46" s="208"/>
      <c r="EV46" s="200" t="s">
        <v>7481</v>
      </c>
      <c r="EW46" s="208"/>
      <c r="EX46" s="208"/>
      <c r="EY46" s="200" t="s">
        <v>7482</v>
      </c>
      <c r="FC46" s="208"/>
      <c r="FD46" s="208"/>
      <c r="FE46" s="208"/>
      <c r="FF46" s="208"/>
      <c r="FG46" s="200" t="s">
        <v>7483</v>
      </c>
      <c r="FH46" s="208"/>
      <c r="FI46" s="208"/>
      <c r="FJ46" s="208"/>
      <c r="FK46" s="208"/>
      <c r="FL46" s="208"/>
      <c r="FM46" s="208"/>
      <c r="FN46" s="208"/>
      <c r="FO46" s="208"/>
      <c r="FP46" s="208"/>
      <c r="FQ46" s="200" t="s">
        <v>7484</v>
      </c>
      <c r="FR46" s="208"/>
      <c r="FS46" s="208"/>
      <c r="FT46" s="208"/>
      <c r="FU46" s="208"/>
      <c r="FV46" s="208"/>
      <c r="FW46" s="208"/>
      <c r="FX46" s="208"/>
      <c r="FY46" s="208"/>
      <c r="FZ46" s="200" t="s">
        <v>7485</v>
      </c>
      <c r="GA46" s="200" t="s">
        <v>7486</v>
      </c>
      <c r="GB46" s="208"/>
      <c r="GC46" s="208"/>
      <c r="GD46" s="208"/>
      <c r="GE46" s="208"/>
      <c r="GF46" s="208"/>
      <c r="GG46" s="208"/>
      <c r="GH46" s="200" t="s">
        <v>7487</v>
      </c>
      <c r="GI46" s="208"/>
      <c r="GJ46" s="208"/>
      <c r="GK46" s="208"/>
      <c r="GL46" s="208"/>
      <c r="GM46" s="200" t="s">
        <v>7488</v>
      </c>
      <c r="GN46" s="208"/>
      <c r="GO46" s="208"/>
      <c r="GP46" s="208"/>
      <c r="GQ46" s="200" t="s">
        <v>7489</v>
      </c>
      <c r="GR46" s="208"/>
      <c r="GS46" s="208"/>
      <c r="GT46" s="208"/>
      <c r="GU46" s="200" t="s">
        <v>7490</v>
      </c>
    </row>
    <row r="47" spans="4:203" ht="12" customHeight="1">
      <c r="D47" s="79" t="s">
        <v>3442</v>
      </c>
      <c r="E47" s="78" t="s">
        <v>2876</v>
      </c>
      <c r="N47" s="182" t="s">
        <v>5403</v>
      </c>
      <c r="O47" s="183">
        <v>44</v>
      </c>
      <c r="P47" s="184"/>
      <c r="Q47" s="182">
        <f t="shared" si="5"/>
        <v>0</v>
      </c>
      <c r="R47" s="183">
        <v>44</v>
      </c>
      <c r="S47" s="184"/>
      <c r="BM47" s="201" t="s">
        <v>7491</v>
      </c>
      <c r="BN47" s="208"/>
      <c r="BO47" s="208"/>
      <c r="BP47" s="208"/>
      <c r="BQ47" s="208"/>
      <c r="BR47" s="208"/>
      <c r="BS47" s="201" t="s">
        <v>2904</v>
      </c>
      <c r="BT47" s="201" t="s">
        <v>7492</v>
      </c>
      <c r="CF47" s="208"/>
      <c r="CG47" s="208"/>
      <c r="CH47" s="208"/>
      <c r="CI47" s="208"/>
      <c r="CJ47" s="208"/>
      <c r="CK47" s="200" t="s">
        <v>7493</v>
      </c>
      <c r="CL47" s="208"/>
      <c r="CM47" s="208"/>
      <c r="CN47" s="208"/>
      <c r="CO47" s="208"/>
      <c r="CP47" s="208"/>
      <c r="CQ47" s="208"/>
      <c r="CR47" s="208"/>
      <c r="DX47" s="208"/>
      <c r="DY47" s="208"/>
      <c r="DZ47" s="208"/>
      <c r="EA47" s="208"/>
      <c r="EB47" s="208"/>
      <c r="EC47" s="208"/>
      <c r="ED47" s="200" t="s">
        <v>7494</v>
      </c>
      <c r="ES47" s="208"/>
      <c r="ET47" s="208"/>
      <c r="EU47" s="208"/>
      <c r="EV47" s="200" t="s">
        <v>7495</v>
      </c>
      <c r="EW47" s="208"/>
      <c r="EX47" s="208"/>
      <c r="EY47" s="200" t="s">
        <v>7496</v>
      </c>
      <c r="FC47" s="208"/>
      <c r="FD47" s="208"/>
      <c r="FE47" s="208"/>
      <c r="FF47" s="208"/>
      <c r="FG47" s="200" t="s">
        <v>7497</v>
      </c>
      <c r="FH47" s="208"/>
      <c r="FI47" s="208"/>
      <c r="FJ47" s="208"/>
      <c r="FK47" s="208"/>
      <c r="FL47" s="208"/>
      <c r="FM47" s="208"/>
      <c r="FN47" s="208"/>
      <c r="FO47" s="208"/>
      <c r="FP47" s="208"/>
      <c r="FQ47" s="200" t="s">
        <v>7498</v>
      </c>
      <c r="FR47" s="208"/>
      <c r="FS47" s="208"/>
      <c r="FT47" s="208"/>
      <c r="FU47" s="208"/>
      <c r="FV47" s="208"/>
      <c r="FW47" s="208"/>
      <c r="FX47" s="208"/>
      <c r="FY47" s="208"/>
      <c r="FZ47" s="200" t="s">
        <v>7499</v>
      </c>
      <c r="GA47" s="200" t="s">
        <v>7500</v>
      </c>
      <c r="GB47" s="208"/>
      <c r="GC47" s="208"/>
      <c r="GD47" s="208"/>
      <c r="GE47" s="208"/>
      <c r="GF47" s="208"/>
      <c r="GG47" s="208"/>
      <c r="GH47" s="200" t="s">
        <v>7501</v>
      </c>
      <c r="GI47" s="208"/>
      <c r="GJ47" s="208"/>
      <c r="GK47" s="208"/>
      <c r="GL47" s="208"/>
      <c r="GM47" s="200" t="s">
        <v>7502</v>
      </c>
      <c r="GN47" s="208"/>
      <c r="GO47" s="208"/>
      <c r="GP47" s="208"/>
      <c r="GQ47" s="200" t="s">
        <v>7503</v>
      </c>
      <c r="GR47" s="208"/>
      <c r="GS47" s="208"/>
      <c r="GT47" s="208"/>
      <c r="GU47" s="200" t="s">
        <v>7504</v>
      </c>
    </row>
    <row r="48" spans="4:203" ht="12" customHeight="1">
      <c r="D48" s="79" t="s">
        <v>685</v>
      </c>
      <c r="E48" s="78" t="s">
        <v>2876</v>
      </c>
      <c r="N48" s="182" t="s">
        <v>5404</v>
      </c>
      <c r="O48" s="183">
        <v>45</v>
      </c>
      <c r="P48" s="184"/>
      <c r="Q48" s="182">
        <f t="shared" si="5"/>
        <v>0</v>
      </c>
      <c r="R48" s="183">
        <v>45</v>
      </c>
      <c r="S48" s="184"/>
      <c r="BM48" s="201" t="s">
        <v>7505</v>
      </c>
      <c r="BN48" s="208"/>
      <c r="BO48" s="208"/>
      <c r="BP48" s="208"/>
      <c r="BQ48" s="208"/>
      <c r="BR48" s="208"/>
      <c r="BS48" s="201" t="s">
        <v>2903</v>
      </c>
      <c r="BT48" s="201" t="s">
        <v>7506</v>
      </c>
      <c r="CF48" s="208"/>
      <c r="CG48" s="208"/>
      <c r="CH48" s="208"/>
      <c r="CI48" s="208"/>
      <c r="CJ48" s="208"/>
      <c r="CK48" s="200" t="s">
        <v>7507</v>
      </c>
      <c r="CL48" s="208"/>
      <c r="CM48" s="208"/>
      <c r="CN48" s="208"/>
      <c r="CO48" s="208"/>
      <c r="CP48" s="208"/>
      <c r="CQ48" s="208"/>
      <c r="CR48" s="208"/>
      <c r="ES48" s="208"/>
      <c r="ET48" s="208"/>
      <c r="EU48" s="208"/>
      <c r="EV48" s="200" t="s">
        <v>7508</v>
      </c>
      <c r="EW48" s="208"/>
      <c r="EX48" s="208"/>
      <c r="EY48" s="200" t="s">
        <v>7509</v>
      </c>
      <c r="FC48" s="208"/>
      <c r="FD48" s="208"/>
      <c r="FE48" s="208"/>
      <c r="FF48" s="208"/>
      <c r="FG48" s="200" t="s">
        <v>7510</v>
      </c>
      <c r="FH48" s="208"/>
      <c r="FI48" s="208"/>
      <c r="FJ48" s="208"/>
      <c r="FK48" s="208"/>
      <c r="FL48" s="208"/>
      <c r="FM48" s="208"/>
      <c r="FN48" s="208"/>
      <c r="FO48" s="208"/>
      <c r="FP48" s="208"/>
      <c r="FQ48" s="200" t="s">
        <v>7511</v>
      </c>
      <c r="FR48" s="208"/>
      <c r="FS48" s="208"/>
      <c r="FT48" s="208"/>
      <c r="FU48" s="208"/>
      <c r="FV48" s="208"/>
      <c r="FW48" s="208"/>
      <c r="FX48" s="208"/>
      <c r="FY48" s="208"/>
      <c r="FZ48" s="200" t="s">
        <v>7512</v>
      </c>
      <c r="GA48" s="200" t="s">
        <v>7513</v>
      </c>
      <c r="GB48" s="208"/>
      <c r="GC48" s="208"/>
      <c r="GD48" s="208"/>
      <c r="GE48" s="208"/>
      <c r="GF48" s="208"/>
      <c r="GG48" s="208"/>
      <c r="GH48" s="200" t="s">
        <v>7514</v>
      </c>
      <c r="GI48" s="208"/>
      <c r="GJ48" s="208"/>
      <c r="GK48" s="208"/>
      <c r="GL48" s="208"/>
      <c r="GM48" s="200" t="s">
        <v>7515</v>
      </c>
      <c r="GN48" s="208"/>
      <c r="GO48" s="208"/>
      <c r="GP48" s="208"/>
      <c r="GQ48" s="200" t="s">
        <v>7516</v>
      </c>
      <c r="GR48" s="208"/>
      <c r="GS48" s="208"/>
      <c r="GT48" s="208"/>
      <c r="GU48" s="200" t="s">
        <v>6761</v>
      </c>
    </row>
    <row r="49" spans="4:203" ht="12" customHeight="1">
      <c r="D49" s="78" t="s">
        <v>210</v>
      </c>
      <c r="E49" s="78" t="s">
        <v>2877</v>
      </c>
      <c r="N49" s="182" t="s">
        <v>5405</v>
      </c>
      <c r="O49" s="183">
        <v>46</v>
      </c>
      <c r="P49" s="184"/>
      <c r="Q49" s="182">
        <f t="shared" si="5"/>
        <v>0</v>
      </c>
      <c r="R49" s="183">
        <v>46</v>
      </c>
      <c r="S49" s="184"/>
      <c r="BM49" s="201" t="s">
        <v>7517</v>
      </c>
      <c r="BN49" s="208"/>
      <c r="BO49" s="208"/>
      <c r="BP49" s="208"/>
      <c r="BQ49" s="208"/>
      <c r="BR49" s="208"/>
      <c r="BS49" s="201" t="s">
        <v>7518</v>
      </c>
      <c r="BT49" s="201" t="s">
        <v>7519</v>
      </c>
      <c r="CF49" s="208"/>
      <c r="CG49" s="208"/>
      <c r="CH49" s="208"/>
      <c r="CI49" s="208"/>
      <c r="CJ49" s="208"/>
      <c r="CK49" s="200" t="s">
        <v>7520</v>
      </c>
      <c r="CL49" s="208"/>
      <c r="CM49" s="208"/>
      <c r="CN49" s="208"/>
      <c r="CO49" s="208"/>
      <c r="CP49" s="208"/>
      <c r="CQ49" s="208"/>
      <c r="CR49" s="208"/>
      <c r="ES49" s="208"/>
      <c r="ET49" s="208"/>
      <c r="EU49" s="208"/>
      <c r="EV49" s="200" t="s">
        <v>7521</v>
      </c>
      <c r="EW49" s="208"/>
      <c r="EX49" s="208"/>
      <c r="EY49" s="200" t="s">
        <v>7522</v>
      </c>
      <c r="FC49" s="208"/>
      <c r="FD49" s="208"/>
      <c r="FE49" s="208"/>
      <c r="FF49" s="208"/>
      <c r="FG49" s="200" t="s">
        <v>7523</v>
      </c>
      <c r="FH49" s="208"/>
      <c r="FI49" s="208"/>
      <c r="FJ49" s="208"/>
      <c r="FK49" s="208"/>
      <c r="FL49" s="208"/>
      <c r="FM49" s="208"/>
      <c r="FN49" s="208"/>
      <c r="FO49" s="208"/>
      <c r="FP49" s="208"/>
      <c r="FQ49" s="200" t="s">
        <v>7524</v>
      </c>
      <c r="FR49" s="208"/>
      <c r="FS49" s="208"/>
      <c r="FT49" s="208"/>
      <c r="FU49" s="208"/>
      <c r="FV49" s="208"/>
      <c r="FW49" s="208"/>
      <c r="FX49" s="208"/>
      <c r="FY49" s="208"/>
      <c r="FZ49" s="200" t="s">
        <v>2975</v>
      </c>
      <c r="GA49" s="200" t="s">
        <v>7525</v>
      </c>
      <c r="GB49" s="208"/>
      <c r="GC49" s="208"/>
      <c r="GD49" s="208"/>
      <c r="GE49" s="208"/>
      <c r="GF49" s="208"/>
      <c r="GG49" s="208"/>
      <c r="GH49" s="200" t="s">
        <v>7526</v>
      </c>
      <c r="GI49" s="208"/>
      <c r="GJ49" s="208"/>
      <c r="GK49" s="208"/>
      <c r="GL49" s="208"/>
      <c r="GM49" s="200" t="s">
        <v>7527</v>
      </c>
      <c r="GN49" s="208"/>
      <c r="GO49" s="208"/>
      <c r="GP49" s="208"/>
      <c r="GQ49" s="200" t="s">
        <v>7528</v>
      </c>
      <c r="GR49" s="208"/>
      <c r="GS49" s="208"/>
      <c r="GT49" s="208"/>
      <c r="GU49" s="200" t="s">
        <v>7529</v>
      </c>
    </row>
    <row r="50" spans="4:203" ht="12" customHeight="1">
      <c r="D50" s="78" t="s">
        <v>5066</v>
      </c>
      <c r="E50" s="78" t="s">
        <v>2877</v>
      </c>
      <c r="N50" s="182" t="s">
        <v>5406</v>
      </c>
      <c r="O50" s="183">
        <v>47</v>
      </c>
      <c r="P50" s="184"/>
      <c r="Q50" s="182">
        <f t="shared" si="5"/>
        <v>0</v>
      </c>
      <c r="R50" s="183">
        <v>47</v>
      </c>
      <c r="S50" s="184"/>
      <c r="BM50" s="201" t="s">
        <v>7530</v>
      </c>
      <c r="BN50" s="208"/>
      <c r="BO50" s="208"/>
      <c r="BP50" s="208"/>
      <c r="BQ50" s="208"/>
      <c r="BR50" s="208"/>
      <c r="BS50" s="201" t="s">
        <v>7531</v>
      </c>
      <c r="BT50" s="201" t="s">
        <v>7532</v>
      </c>
      <c r="CF50" s="208"/>
      <c r="CG50" s="208"/>
      <c r="CH50" s="208"/>
      <c r="CI50" s="208"/>
      <c r="CJ50" s="208"/>
      <c r="CK50" s="200" t="s">
        <v>7533</v>
      </c>
      <c r="CL50" s="208"/>
      <c r="CM50" s="208"/>
      <c r="CN50" s="208"/>
      <c r="CO50" s="208"/>
      <c r="CP50" s="208"/>
      <c r="CQ50" s="208"/>
      <c r="CR50" s="208"/>
      <c r="ES50" s="208"/>
      <c r="ET50" s="208"/>
      <c r="EU50" s="208"/>
      <c r="EV50" s="200" t="s">
        <v>7534</v>
      </c>
      <c r="EW50" s="208"/>
      <c r="EX50" s="208"/>
      <c r="EY50" s="200" t="s">
        <v>7535</v>
      </c>
      <c r="FC50" s="208"/>
      <c r="FD50" s="208"/>
      <c r="FE50" s="208"/>
      <c r="FF50" s="208"/>
      <c r="FG50" s="200" t="s">
        <v>7536</v>
      </c>
      <c r="FH50" s="208"/>
      <c r="FI50" s="208"/>
      <c r="FJ50" s="208"/>
      <c r="FK50" s="208"/>
      <c r="FL50" s="208"/>
      <c r="FM50" s="208"/>
      <c r="FN50" s="208"/>
      <c r="FO50" s="208"/>
      <c r="FP50" s="208"/>
      <c r="FQ50" s="200" t="s">
        <v>7537</v>
      </c>
      <c r="FR50" s="208"/>
      <c r="FS50" s="208"/>
      <c r="FT50" s="208"/>
      <c r="FU50" s="208"/>
      <c r="FV50" s="208"/>
      <c r="FW50" s="208"/>
      <c r="FX50" s="208"/>
      <c r="FY50" s="208"/>
      <c r="FZ50" s="200" t="s">
        <v>7538</v>
      </c>
      <c r="GA50" s="200" t="s">
        <v>7539</v>
      </c>
      <c r="GB50" s="208"/>
      <c r="GC50" s="208"/>
      <c r="GD50" s="208"/>
      <c r="GE50" s="208"/>
      <c r="GF50" s="208"/>
      <c r="GG50" s="208"/>
      <c r="GH50" s="200" t="s">
        <v>7540</v>
      </c>
      <c r="GI50" s="208"/>
      <c r="GJ50" s="208"/>
      <c r="GK50" s="208"/>
      <c r="GL50" s="208"/>
      <c r="GM50" s="200" t="s">
        <v>7541</v>
      </c>
      <c r="GN50" s="208"/>
      <c r="GO50" s="208"/>
      <c r="GP50" s="208"/>
      <c r="GQ50" s="200" t="s">
        <v>7542</v>
      </c>
      <c r="GR50" s="208"/>
      <c r="GS50" s="208"/>
      <c r="GT50" s="208"/>
      <c r="GU50" s="200" t="s">
        <v>7543</v>
      </c>
    </row>
    <row r="51" spans="4:203" ht="12" customHeight="1">
      <c r="N51" s="182" t="s">
        <v>5407</v>
      </c>
      <c r="O51" s="183">
        <v>48</v>
      </c>
      <c r="P51" s="184"/>
      <c r="Q51" s="182">
        <f t="shared" si="5"/>
        <v>0</v>
      </c>
      <c r="R51" s="183">
        <v>48</v>
      </c>
      <c r="S51" s="184"/>
      <c r="BM51" s="201" t="s">
        <v>7544</v>
      </c>
      <c r="BN51" s="208"/>
      <c r="BO51" s="208"/>
      <c r="BP51" s="208"/>
      <c r="BQ51" s="208"/>
      <c r="BR51" s="208"/>
      <c r="BS51" s="201" t="s">
        <v>7545</v>
      </c>
      <c r="BT51" s="201" t="s">
        <v>7546</v>
      </c>
      <c r="ES51" s="208"/>
      <c r="ET51" s="208"/>
      <c r="EU51" s="208"/>
      <c r="EV51" s="200" t="s">
        <v>7547</v>
      </c>
      <c r="EW51" s="208"/>
      <c r="EX51" s="208"/>
      <c r="EY51" s="200" t="s">
        <v>7548</v>
      </c>
      <c r="FC51" s="208"/>
      <c r="FD51" s="208"/>
      <c r="FE51" s="208"/>
      <c r="FF51" s="208"/>
      <c r="FG51" s="200" t="s">
        <v>7549</v>
      </c>
      <c r="FH51" s="208"/>
      <c r="FI51" s="208"/>
      <c r="FJ51" s="208"/>
      <c r="FK51" s="208"/>
      <c r="FL51" s="208"/>
      <c r="FM51" s="208"/>
      <c r="FN51" s="208"/>
      <c r="FO51" s="208"/>
      <c r="FP51" s="208"/>
      <c r="FQ51" s="200" t="s">
        <v>7550</v>
      </c>
      <c r="FR51" s="208"/>
      <c r="FS51" s="208"/>
      <c r="FT51" s="208"/>
      <c r="FU51" s="208"/>
      <c r="FV51" s="208"/>
      <c r="FW51" s="208"/>
      <c r="FX51" s="208"/>
      <c r="FY51" s="208"/>
      <c r="FZ51" s="200" t="s">
        <v>7551</v>
      </c>
      <c r="GA51" s="200" t="s">
        <v>7552</v>
      </c>
      <c r="GB51" s="208"/>
      <c r="GC51" s="208"/>
      <c r="GD51" s="208"/>
      <c r="GE51" s="208"/>
      <c r="GF51" s="208"/>
      <c r="GG51" s="208"/>
      <c r="GH51" s="200" t="s">
        <v>7553</v>
      </c>
      <c r="GI51" s="208"/>
      <c r="GJ51" s="208"/>
      <c r="GK51" s="208"/>
      <c r="GL51" s="208"/>
      <c r="GM51" s="200" t="s">
        <v>7554</v>
      </c>
      <c r="GN51" s="208"/>
      <c r="GO51" s="208"/>
      <c r="GP51" s="208"/>
      <c r="GQ51" s="200" t="s">
        <v>7555</v>
      </c>
      <c r="GR51" s="208"/>
      <c r="GS51" s="208"/>
      <c r="GT51" s="208"/>
      <c r="GU51" s="200" t="s">
        <v>7556</v>
      </c>
    </row>
    <row r="52" spans="4:203" ht="12" customHeight="1">
      <c r="N52" s="182" t="s">
        <v>2912</v>
      </c>
      <c r="O52" s="183">
        <v>49</v>
      </c>
      <c r="P52" s="184"/>
      <c r="Q52" s="182">
        <f t="shared" si="5"/>
        <v>0</v>
      </c>
      <c r="R52" s="183">
        <v>49</v>
      </c>
      <c r="S52" s="184"/>
      <c r="BM52" s="201" t="s">
        <v>7557</v>
      </c>
      <c r="BN52" s="208"/>
      <c r="BO52" s="208"/>
      <c r="BP52" s="208"/>
      <c r="BQ52" s="208"/>
      <c r="BR52" s="208"/>
      <c r="BS52" s="201" t="s">
        <v>7558</v>
      </c>
      <c r="BT52" s="201" t="s">
        <v>7559</v>
      </c>
      <c r="ES52" s="208"/>
      <c r="ET52" s="208"/>
      <c r="EU52" s="208"/>
      <c r="EV52" s="200" t="s">
        <v>7560</v>
      </c>
      <c r="EW52" s="208"/>
      <c r="EX52" s="208"/>
      <c r="EY52" s="200" t="s">
        <v>7561</v>
      </c>
      <c r="FC52" s="208"/>
      <c r="FD52" s="208"/>
      <c r="FE52" s="208"/>
      <c r="FF52" s="208"/>
      <c r="FG52" s="200" t="s">
        <v>7562</v>
      </c>
      <c r="FH52" s="208"/>
      <c r="FI52" s="208"/>
      <c r="FJ52" s="208"/>
      <c r="FK52" s="208"/>
      <c r="FL52" s="208"/>
      <c r="FM52" s="208"/>
      <c r="FN52" s="208"/>
      <c r="FO52" s="208"/>
      <c r="FP52" s="208"/>
      <c r="FQ52" s="200" t="s">
        <v>7563</v>
      </c>
      <c r="FR52" s="208"/>
      <c r="FS52" s="208"/>
      <c r="FT52" s="208"/>
      <c r="FU52" s="208"/>
      <c r="FV52" s="208"/>
      <c r="FW52" s="208"/>
      <c r="FX52" s="208"/>
      <c r="FY52" s="208"/>
      <c r="FZ52" s="200" t="s">
        <v>7564</v>
      </c>
      <c r="GA52" s="200" t="s">
        <v>7565</v>
      </c>
      <c r="GB52" s="208"/>
      <c r="GC52" s="208"/>
      <c r="GD52" s="208"/>
      <c r="GE52" s="208"/>
      <c r="GF52" s="208"/>
      <c r="GG52" s="208"/>
      <c r="GH52" s="200" t="s">
        <v>7566</v>
      </c>
      <c r="GI52" s="208"/>
      <c r="GJ52" s="208"/>
      <c r="GK52" s="208"/>
      <c r="GL52" s="208"/>
      <c r="GM52" s="200" t="s">
        <v>7567</v>
      </c>
      <c r="GN52" s="208"/>
      <c r="GO52" s="208"/>
      <c r="GP52" s="208"/>
      <c r="GQ52" s="200" t="s">
        <v>7568</v>
      </c>
      <c r="GR52" s="208"/>
      <c r="GS52" s="208"/>
      <c r="GT52" s="208"/>
      <c r="GU52" s="200" t="s">
        <v>7569</v>
      </c>
    </row>
    <row r="53" spans="4:203" ht="12" customHeight="1">
      <c r="N53" s="182" t="s">
        <v>5408</v>
      </c>
      <c r="O53" s="183">
        <v>50</v>
      </c>
      <c r="P53" s="184"/>
      <c r="Q53" s="182">
        <f t="shared" si="5"/>
        <v>0</v>
      </c>
      <c r="R53" s="183">
        <v>50</v>
      </c>
      <c r="S53" s="184"/>
      <c r="BM53" s="201" t="s">
        <v>7570</v>
      </c>
      <c r="BN53" s="208"/>
      <c r="BO53" s="208"/>
      <c r="BP53" s="208"/>
      <c r="BQ53" s="208"/>
      <c r="BR53" s="208"/>
      <c r="BS53" s="201" t="s">
        <v>7571</v>
      </c>
      <c r="BT53" s="201" t="s">
        <v>7572</v>
      </c>
      <c r="ES53" s="208"/>
      <c r="ET53" s="208"/>
      <c r="EU53" s="208"/>
      <c r="EV53" s="200" t="s">
        <v>7573</v>
      </c>
      <c r="EW53" s="208"/>
      <c r="EX53" s="208"/>
      <c r="EY53" s="200" t="s">
        <v>7574</v>
      </c>
      <c r="FC53" s="208"/>
      <c r="FD53" s="208"/>
      <c r="FE53" s="208"/>
      <c r="FF53" s="208"/>
      <c r="FG53" s="200" t="s">
        <v>7575</v>
      </c>
      <c r="FH53" s="208"/>
      <c r="FI53" s="208"/>
      <c r="FJ53" s="208"/>
      <c r="FK53" s="208"/>
      <c r="FL53" s="208"/>
      <c r="FM53" s="208"/>
      <c r="FN53" s="208"/>
      <c r="FO53" s="208"/>
      <c r="FP53" s="208"/>
      <c r="FQ53" s="200" t="s">
        <v>7576</v>
      </c>
      <c r="FR53" s="208"/>
      <c r="FS53" s="208"/>
      <c r="FT53" s="208"/>
      <c r="FU53" s="208"/>
      <c r="FV53" s="208"/>
      <c r="FW53" s="208"/>
      <c r="FX53" s="208"/>
      <c r="FY53" s="208"/>
      <c r="FZ53" s="200" t="s">
        <v>7577</v>
      </c>
      <c r="GA53" s="200" t="s">
        <v>7578</v>
      </c>
      <c r="GB53" s="208"/>
      <c r="GC53" s="208"/>
      <c r="GD53" s="208"/>
      <c r="GE53" s="208"/>
      <c r="GF53" s="208"/>
      <c r="GG53" s="208"/>
      <c r="GH53" s="200" t="s">
        <v>7579</v>
      </c>
      <c r="GI53" s="208"/>
      <c r="GJ53" s="208"/>
      <c r="GK53" s="208"/>
      <c r="GL53" s="208"/>
      <c r="GM53" s="200" t="s">
        <v>7580</v>
      </c>
      <c r="GN53" s="208"/>
      <c r="GO53" s="208"/>
      <c r="GP53" s="208"/>
      <c r="GQ53" s="200" t="s">
        <v>7581</v>
      </c>
      <c r="GR53" s="208"/>
      <c r="GS53" s="208"/>
      <c r="GT53" s="208"/>
      <c r="GU53" s="200" t="s">
        <v>7582</v>
      </c>
    </row>
    <row r="54" spans="4:203" ht="12" customHeight="1">
      <c r="N54" s="182" t="s">
        <v>5409</v>
      </c>
      <c r="O54" s="183">
        <v>51</v>
      </c>
      <c r="P54" s="184"/>
      <c r="Q54" s="182">
        <f t="shared" si="5"/>
        <v>0</v>
      </c>
      <c r="R54" s="183">
        <v>51</v>
      </c>
      <c r="S54" s="184"/>
      <c r="BM54" s="201" t="s">
        <v>7583</v>
      </c>
      <c r="BN54" s="208"/>
      <c r="BO54" s="208"/>
      <c r="BP54" s="208"/>
      <c r="BQ54" s="208"/>
      <c r="BR54" s="208"/>
      <c r="BS54" s="201" t="s">
        <v>7584</v>
      </c>
      <c r="BT54" s="201" t="s">
        <v>7585</v>
      </c>
      <c r="ES54" s="208"/>
      <c r="ET54" s="208"/>
      <c r="EU54" s="208"/>
      <c r="EV54" s="200" t="s">
        <v>7586</v>
      </c>
      <c r="EW54" s="208"/>
      <c r="EX54" s="208"/>
      <c r="EY54" s="200" t="s">
        <v>7587</v>
      </c>
      <c r="FC54" s="208"/>
      <c r="FD54" s="208"/>
      <c r="FE54" s="208"/>
      <c r="FF54" s="208"/>
      <c r="FG54" s="200" t="s">
        <v>7588</v>
      </c>
      <c r="FH54" s="208"/>
      <c r="FI54" s="208"/>
      <c r="FJ54" s="208"/>
      <c r="FK54" s="208"/>
      <c r="FL54" s="208"/>
      <c r="FM54" s="208"/>
      <c r="FN54" s="208"/>
      <c r="FO54" s="208"/>
      <c r="FP54" s="208"/>
      <c r="FQ54" s="200" t="s">
        <v>7589</v>
      </c>
      <c r="FR54" s="208"/>
      <c r="FS54" s="208"/>
      <c r="FT54" s="208"/>
      <c r="FU54" s="208"/>
      <c r="FV54" s="208"/>
      <c r="FW54" s="208"/>
      <c r="FX54" s="208"/>
      <c r="FY54" s="208"/>
      <c r="FZ54" s="200" t="s">
        <v>7590</v>
      </c>
      <c r="GA54" s="200" t="s">
        <v>7591</v>
      </c>
      <c r="GB54" s="208"/>
      <c r="GC54" s="208"/>
      <c r="GD54" s="208"/>
      <c r="GE54" s="208"/>
      <c r="GF54" s="208"/>
      <c r="GG54" s="208"/>
      <c r="GH54" s="200" t="s">
        <v>7592</v>
      </c>
      <c r="GI54" s="208"/>
      <c r="GJ54" s="208"/>
      <c r="GK54" s="208"/>
      <c r="GL54" s="208"/>
      <c r="GM54" s="200" t="s">
        <v>7593</v>
      </c>
      <c r="GN54" s="208"/>
      <c r="GO54" s="208"/>
      <c r="GP54" s="208"/>
      <c r="GQ54" s="200" t="s">
        <v>7594</v>
      </c>
      <c r="GR54" s="208"/>
      <c r="GS54" s="208"/>
      <c r="GT54" s="208"/>
      <c r="GU54" s="200" t="s">
        <v>7595</v>
      </c>
    </row>
    <row r="55" spans="4:203" ht="12" customHeight="1">
      <c r="N55" s="182" t="s">
        <v>2911</v>
      </c>
      <c r="O55" s="183">
        <v>52</v>
      </c>
      <c r="P55" s="184"/>
      <c r="Q55" s="182">
        <f t="shared" si="5"/>
        <v>0</v>
      </c>
      <c r="R55" s="183">
        <v>52</v>
      </c>
      <c r="S55" s="184"/>
      <c r="BM55" s="201" t="s">
        <v>7596</v>
      </c>
      <c r="BN55" s="208"/>
      <c r="BO55" s="208"/>
      <c r="BP55" s="208"/>
      <c r="BQ55" s="208"/>
      <c r="BR55" s="208"/>
      <c r="BS55" s="201" t="s">
        <v>7597</v>
      </c>
      <c r="BT55" s="201" t="s">
        <v>7598</v>
      </c>
      <c r="ES55" s="208"/>
      <c r="ET55" s="208"/>
      <c r="EU55" s="208"/>
      <c r="EV55" s="200" t="s">
        <v>7599</v>
      </c>
      <c r="EW55" s="208"/>
      <c r="EX55" s="208"/>
      <c r="EY55" s="200" t="s">
        <v>7600</v>
      </c>
      <c r="FC55" s="208"/>
      <c r="FD55" s="208"/>
      <c r="FE55" s="208"/>
      <c r="FF55" s="208"/>
      <c r="FG55" s="200" t="s">
        <v>7601</v>
      </c>
      <c r="FH55" s="208"/>
      <c r="FI55" s="208"/>
      <c r="FJ55" s="208"/>
      <c r="FK55" s="208"/>
      <c r="FL55" s="208"/>
      <c r="FM55" s="208"/>
      <c r="FN55" s="208"/>
      <c r="FO55" s="208"/>
      <c r="FP55" s="208"/>
      <c r="FQ55" s="200" t="s">
        <v>7602</v>
      </c>
      <c r="FR55" s="208"/>
      <c r="FS55" s="208"/>
      <c r="FT55" s="208"/>
      <c r="FU55" s="208"/>
      <c r="FV55" s="208"/>
      <c r="FW55" s="208"/>
      <c r="FX55" s="208"/>
      <c r="FY55" s="208"/>
      <c r="FZ55" s="200" t="s">
        <v>7603</v>
      </c>
      <c r="GA55" s="200" t="s">
        <v>7604</v>
      </c>
      <c r="GB55" s="208"/>
      <c r="GC55" s="208"/>
      <c r="GD55" s="208"/>
      <c r="GE55" s="208"/>
      <c r="GF55" s="208"/>
      <c r="GG55" s="208"/>
      <c r="GH55" s="200" t="s">
        <v>7605</v>
      </c>
      <c r="GI55" s="208"/>
      <c r="GJ55" s="208"/>
      <c r="GK55" s="208"/>
      <c r="GL55" s="208"/>
      <c r="GM55" s="200" t="s">
        <v>7606</v>
      </c>
      <c r="GN55" s="208"/>
      <c r="GO55" s="208"/>
      <c r="GP55" s="208"/>
      <c r="GQ55" s="200" t="s">
        <v>7607</v>
      </c>
      <c r="GR55" s="208"/>
      <c r="GS55" s="208"/>
      <c r="GT55" s="208"/>
      <c r="GU55" s="200" t="s">
        <v>7608</v>
      </c>
    </row>
    <row r="56" spans="4:203" ht="12" customHeight="1">
      <c r="N56" s="182" t="s">
        <v>5410</v>
      </c>
      <c r="O56" s="183">
        <v>53</v>
      </c>
      <c r="P56" s="184"/>
      <c r="Q56" s="182">
        <f t="shared" si="5"/>
        <v>0</v>
      </c>
      <c r="R56" s="183">
        <v>53</v>
      </c>
      <c r="S56" s="184"/>
      <c r="BM56" s="201" t="s">
        <v>7609</v>
      </c>
      <c r="BN56" s="208"/>
      <c r="BO56" s="208"/>
      <c r="BP56" s="208"/>
      <c r="BQ56" s="208"/>
      <c r="BR56" s="208"/>
      <c r="BS56" s="201" t="s">
        <v>7610</v>
      </c>
      <c r="BT56" s="201" t="s">
        <v>7611</v>
      </c>
      <c r="ES56" s="208"/>
      <c r="ET56" s="208"/>
      <c r="EU56" s="208"/>
      <c r="EV56" s="200" t="s">
        <v>7612</v>
      </c>
      <c r="EW56" s="208"/>
      <c r="EX56" s="208"/>
      <c r="EY56" s="200" t="s">
        <v>7613</v>
      </c>
      <c r="FC56" s="208"/>
      <c r="FD56" s="208"/>
      <c r="FE56" s="208"/>
      <c r="FF56" s="208"/>
      <c r="FG56" s="200" t="s">
        <v>7614</v>
      </c>
      <c r="FH56" s="208"/>
      <c r="FI56" s="208"/>
      <c r="FJ56" s="208"/>
      <c r="FK56" s="208"/>
      <c r="FL56" s="208"/>
      <c r="FM56" s="208"/>
      <c r="FN56" s="208"/>
      <c r="FO56" s="208"/>
      <c r="FP56" s="208"/>
      <c r="FQ56" s="200" t="s">
        <v>7615</v>
      </c>
      <c r="FR56" s="208"/>
      <c r="FS56" s="208"/>
      <c r="FT56" s="208"/>
      <c r="FU56" s="208"/>
      <c r="FV56" s="208"/>
      <c r="FW56" s="208"/>
      <c r="FX56" s="208"/>
      <c r="FY56" s="208"/>
      <c r="FZ56" s="200" t="s">
        <v>7616</v>
      </c>
      <c r="GA56" s="200" t="s">
        <v>7617</v>
      </c>
      <c r="GB56" s="208"/>
      <c r="GC56" s="208"/>
      <c r="GD56" s="208"/>
      <c r="GE56" s="208"/>
      <c r="GF56" s="208"/>
      <c r="GG56" s="208"/>
      <c r="GH56" s="200" t="s">
        <v>7618</v>
      </c>
      <c r="GI56" s="208"/>
      <c r="GJ56" s="208"/>
      <c r="GK56" s="208"/>
      <c r="GL56" s="208"/>
      <c r="GM56" s="200" t="s">
        <v>7619</v>
      </c>
      <c r="GN56" s="208"/>
      <c r="GO56" s="208"/>
      <c r="GP56" s="208"/>
      <c r="GQ56" s="200" t="s">
        <v>7620</v>
      </c>
      <c r="GR56" s="208"/>
      <c r="GS56" s="208"/>
      <c r="GT56" s="208"/>
      <c r="GU56" s="208"/>
    </row>
    <row r="57" spans="4:203" ht="12" customHeight="1">
      <c r="N57" s="182" t="s">
        <v>5411</v>
      </c>
      <c r="O57" s="183">
        <v>54</v>
      </c>
      <c r="P57" s="184"/>
      <c r="Q57" s="182">
        <f t="shared" si="5"/>
        <v>0</v>
      </c>
      <c r="R57" s="183">
        <v>54</v>
      </c>
      <c r="S57" s="184"/>
      <c r="BM57" s="201" t="s">
        <v>7621</v>
      </c>
      <c r="BN57" s="208"/>
      <c r="BO57" s="208"/>
      <c r="BP57" s="208"/>
      <c r="BQ57" s="208"/>
      <c r="BR57" s="208"/>
      <c r="BS57" s="201" t="s">
        <v>7622</v>
      </c>
      <c r="BT57" s="201" t="s">
        <v>7623</v>
      </c>
      <c r="ES57" s="208"/>
      <c r="ET57" s="208"/>
      <c r="EU57" s="208"/>
      <c r="EV57" s="200" t="s">
        <v>7624</v>
      </c>
      <c r="EW57" s="208"/>
      <c r="EX57" s="208"/>
      <c r="EY57" s="200" t="s">
        <v>7625</v>
      </c>
      <c r="FC57" s="208"/>
      <c r="FD57" s="208"/>
      <c r="FE57" s="208"/>
      <c r="FF57" s="208"/>
      <c r="FG57" s="200" t="s">
        <v>7626</v>
      </c>
      <c r="FH57" s="208"/>
      <c r="FI57" s="208"/>
      <c r="FJ57" s="208"/>
      <c r="FK57" s="208"/>
      <c r="FL57" s="208"/>
      <c r="FM57" s="208"/>
      <c r="FN57" s="208"/>
      <c r="FO57" s="208"/>
      <c r="FP57" s="208"/>
      <c r="FQ57" s="200" t="s">
        <v>7627</v>
      </c>
      <c r="FR57" s="208"/>
      <c r="FS57" s="208"/>
      <c r="FT57" s="208"/>
      <c r="FU57" s="208"/>
      <c r="FV57" s="208"/>
      <c r="FW57" s="208"/>
      <c r="FX57" s="208"/>
      <c r="FY57" s="208"/>
      <c r="FZ57" s="200" t="s">
        <v>7628</v>
      </c>
      <c r="GA57" s="200" t="s">
        <v>7629</v>
      </c>
      <c r="GB57" s="208"/>
      <c r="GC57" s="208"/>
      <c r="GD57" s="208"/>
      <c r="GE57" s="208"/>
      <c r="GF57" s="208"/>
      <c r="GG57" s="208"/>
      <c r="GH57" s="200" t="s">
        <v>7630</v>
      </c>
      <c r="GI57" s="208"/>
      <c r="GJ57" s="208"/>
      <c r="GK57" s="208"/>
      <c r="GL57" s="208"/>
      <c r="GM57" s="200" t="s">
        <v>7631</v>
      </c>
      <c r="GN57" s="208"/>
      <c r="GO57" s="208"/>
      <c r="GP57" s="208"/>
      <c r="GQ57" s="200" t="s">
        <v>7632</v>
      </c>
      <c r="GR57" s="208"/>
      <c r="GS57" s="208"/>
      <c r="GT57" s="208"/>
      <c r="GU57" s="208"/>
    </row>
    <row r="58" spans="4:203" ht="12" customHeight="1">
      <c r="N58" s="182" t="s">
        <v>2916</v>
      </c>
      <c r="O58" s="183">
        <v>55</v>
      </c>
      <c r="P58" s="184"/>
      <c r="Q58" s="182">
        <f t="shared" si="5"/>
        <v>0</v>
      </c>
      <c r="R58" s="183">
        <v>55</v>
      </c>
      <c r="S58" s="184"/>
      <c r="BM58" s="201" t="s">
        <v>7633</v>
      </c>
      <c r="BN58" s="208"/>
      <c r="BO58" s="208"/>
      <c r="BP58" s="208"/>
      <c r="BQ58" s="208"/>
      <c r="BR58" s="208"/>
      <c r="BS58" s="201" t="s">
        <v>7634</v>
      </c>
      <c r="BT58" s="201" t="s">
        <v>7635</v>
      </c>
      <c r="ES58" s="208"/>
      <c r="ET58" s="208"/>
      <c r="EU58" s="208"/>
      <c r="EV58" s="200" t="s">
        <v>7636</v>
      </c>
      <c r="EW58" s="208"/>
      <c r="EX58" s="208"/>
      <c r="EY58" s="200" t="s">
        <v>7637</v>
      </c>
      <c r="FC58" s="208"/>
      <c r="FD58" s="208"/>
      <c r="FE58" s="208"/>
      <c r="FF58" s="208"/>
      <c r="FG58" s="200" t="s">
        <v>7638</v>
      </c>
      <c r="FH58" s="208"/>
      <c r="FI58" s="208"/>
      <c r="FJ58" s="208"/>
      <c r="FK58" s="208"/>
      <c r="FL58" s="208"/>
      <c r="FM58" s="208"/>
      <c r="FN58" s="208"/>
      <c r="FO58" s="208"/>
      <c r="FP58" s="208"/>
      <c r="FQ58" s="200" t="s">
        <v>7639</v>
      </c>
      <c r="FR58" s="208"/>
      <c r="FS58" s="208"/>
      <c r="FT58" s="208"/>
      <c r="FU58" s="208"/>
      <c r="FV58" s="208"/>
      <c r="FW58" s="208"/>
      <c r="FX58" s="208"/>
      <c r="FY58" s="208"/>
      <c r="FZ58" s="200" t="s">
        <v>7640</v>
      </c>
      <c r="GA58" s="200" t="s">
        <v>7641</v>
      </c>
      <c r="GB58" s="208"/>
      <c r="GC58" s="208"/>
      <c r="GD58" s="208"/>
      <c r="GE58" s="208"/>
      <c r="GF58" s="208"/>
      <c r="GG58" s="208"/>
      <c r="GH58" s="200" t="s">
        <v>7642</v>
      </c>
      <c r="GI58" s="208"/>
      <c r="GJ58" s="208"/>
      <c r="GK58" s="208"/>
      <c r="GL58" s="208"/>
      <c r="GM58" s="200" t="s">
        <v>7643</v>
      </c>
      <c r="GN58" s="208"/>
      <c r="GO58" s="208"/>
      <c r="GP58" s="208"/>
      <c r="GQ58" s="200" t="s">
        <v>7644</v>
      </c>
      <c r="GR58" s="208"/>
      <c r="GS58" s="208"/>
      <c r="GT58" s="208"/>
      <c r="GU58" s="208"/>
    </row>
    <row r="59" spans="4:203" ht="12" customHeight="1">
      <c r="N59" s="182" t="s">
        <v>5412</v>
      </c>
      <c r="O59" s="183">
        <v>56</v>
      </c>
      <c r="P59" s="184"/>
      <c r="Q59" s="182">
        <f t="shared" si="5"/>
        <v>0</v>
      </c>
      <c r="R59" s="183">
        <v>56</v>
      </c>
      <c r="S59" s="184"/>
      <c r="BM59" s="201" t="s">
        <v>7645</v>
      </c>
      <c r="BN59" s="208"/>
      <c r="BO59" s="208"/>
      <c r="BP59" s="208"/>
      <c r="BQ59" s="208"/>
      <c r="BR59" s="208"/>
      <c r="BS59" s="201" t="s">
        <v>7646</v>
      </c>
      <c r="BT59" s="201" t="s">
        <v>7647</v>
      </c>
      <c r="ES59" s="208"/>
      <c r="ET59" s="208"/>
      <c r="EU59" s="208"/>
      <c r="EV59" s="200" t="s">
        <v>7648</v>
      </c>
      <c r="EW59" s="208"/>
      <c r="EX59" s="208"/>
      <c r="EY59" s="200" t="s">
        <v>7649</v>
      </c>
      <c r="FC59" s="208"/>
      <c r="FD59" s="208"/>
      <c r="FE59" s="208"/>
      <c r="FF59" s="208"/>
      <c r="FG59" s="200" t="s">
        <v>7650</v>
      </c>
      <c r="FH59" s="208"/>
      <c r="FI59" s="208"/>
      <c r="FJ59" s="208"/>
      <c r="FK59" s="208"/>
      <c r="FL59" s="208"/>
      <c r="FM59" s="208"/>
      <c r="FN59" s="208"/>
      <c r="FO59" s="208"/>
      <c r="FP59" s="208"/>
      <c r="FQ59" s="200" t="s">
        <v>7651</v>
      </c>
      <c r="FR59" s="208"/>
      <c r="FS59" s="208"/>
      <c r="FT59" s="208"/>
      <c r="FU59" s="208"/>
      <c r="FV59" s="208"/>
      <c r="FW59" s="208"/>
      <c r="FX59" s="208"/>
      <c r="FY59" s="208"/>
      <c r="FZ59" s="208"/>
      <c r="GA59" s="200" t="s">
        <v>7652</v>
      </c>
      <c r="GB59" s="208"/>
      <c r="GC59" s="208"/>
      <c r="GD59" s="208"/>
      <c r="GE59" s="208"/>
      <c r="GF59" s="208"/>
      <c r="GG59" s="208"/>
      <c r="GH59" s="200" t="s">
        <v>7653</v>
      </c>
      <c r="GI59" s="208"/>
      <c r="GJ59" s="208"/>
      <c r="GK59" s="208"/>
      <c r="GL59" s="208"/>
      <c r="GM59" s="200" t="s">
        <v>7654</v>
      </c>
      <c r="GN59" s="208"/>
      <c r="GO59" s="208"/>
      <c r="GP59" s="208"/>
      <c r="GQ59" s="200" t="s">
        <v>7655</v>
      </c>
      <c r="GR59" s="208"/>
      <c r="GS59" s="208"/>
      <c r="GT59" s="208"/>
      <c r="GU59" s="208"/>
    </row>
    <row r="60" spans="4:203" ht="12" customHeight="1">
      <c r="N60" s="182" t="s">
        <v>5413</v>
      </c>
      <c r="O60" s="183">
        <v>57</v>
      </c>
      <c r="P60" s="184"/>
      <c r="Q60" s="182">
        <f t="shared" si="5"/>
        <v>0</v>
      </c>
      <c r="R60" s="183">
        <v>57</v>
      </c>
      <c r="S60" s="184"/>
      <c r="BM60" s="201" t="s">
        <v>7656</v>
      </c>
      <c r="BN60" s="208"/>
      <c r="BO60" s="208"/>
      <c r="BP60" s="208"/>
      <c r="BQ60" s="208"/>
      <c r="BR60" s="208"/>
      <c r="BS60" s="201" t="s">
        <v>7657</v>
      </c>
      <c r="BT60" s="201" t="s">
        <v>7658</v>
      </c>
      <c r="ES60" s="208"/>
      <c r="ET60" s="208"/>
      <c r="EU60" s="208"/>
      <c r="EV60" s="200" t="s">
        <v>7659</v>
      </c>
      <c r="EW60" s="208"/>
      <c r="EX60" s="208"/>
      <c r="EY60" s="200" t="s">
        <v>2945</v>
      </c>
      <c r="FC60" s="208"/>
      <c r="FD60" s="208"/>
      <c r="FE60" s="208"/>
      <c r="FF60" s="208"/>
      <c r="FG60" s="200" t="s">
        <v>7660</v>
      </c>
      <c r="FH60" s="208"/>
      <c r="FI60" s="208"/>
      <c r="FJ60" s="208"/>
      <c r="FK60" s="208"/>
      <c r="FL60" s="208"/>
      <c r="FM60" s="208"/>
      <c r="FN60" s="208"/>
      <c r="FO60" s="208"/>
      <c r="FP60" s="208"/>
      <c r="FQ60" s="200" t="s">
        <v>7661</v>
      </c>
      <c r="FR60" s="208"/>
      <c r="FS60" s="208"/>
      <c r="FT60" s="208"/>
      <c r="FU60" s="208"/>
      <c r="FV60" s="208"/>
      <c r="FW60" s="208"/>
      <c r="FX60" s="208"/>
      <c r="FY60" s="208"/>
      <c r="FZ60" s="208"/>
      <c r="GA60" s="200" t="s">
        <v>7662</v>
      </c>
      <c r="GB60" s="208"/>
      <c r="GC60" s="208"/>
      <c r="GD60" s="208"/>
      <c r="GE60" s="208"/>
      <c r="GF60" s="208"/>
      <c r="GG60" s="208"/>
      <c r="GH60" s="200" t="s">
        <v>7663</v>
      </c>
      <c r="GI60" s="208"/>
      <c r="GJ60" s="208"/>
      <c r="GK60" s="208"/>
      <c r="GL60" s="208"/>
      <c r="GM60" s="200" t="s">
        <v>7664</v>
      </c>
      <c r="GN60" s="208"/>
      <c r="GO60" s="208"/>
      <c r="GP60" s="208"/>
      <c r="GQ60" s="200" t="s">
        <v>7665</v>
      </c>
      <c r="GR60" s="208"/>
      <c r="GS60" s="208"/>
      <c r="GT60" s="208"/>
      <c r="GU60" s="208"/>
    </row>
    <row r="61" spans="4:203" ht="12" customHeight="1">
      <c r="N61" s="182" t="s">
        <v>5414</v>
      </c>
      <c r="O61" s="183">
        <v>58</v>
      </c>
      <c r="P61" s="184"/>
      <c r="Q61" s="182">
        <f t="shared" si="5"/>
        <v>0</v>
      </c>
      <c r="R61" s="183">
        <v>58</v>
      </c>
      <c r="S61" s="184"/>
      <c r="BM61" s="201" t="s">
        <v>7666</v>
      </c>
      <c r="BN61" s="208"/>
      <c r="BO61" s="208"/>
      <c r="BP61" s="208"/>
      <c r="BQ61" s="208"/>
      <c r="BR61" s="208"/>
      <c r="BS61" s="201" t="s">
        <v>7667</v>
      </c>
      <c r="BT61" s="201" t="s">
        <v>7668</v>
      </c>
      <c r="ES61" s="208"/>
      <c r="ET61" s="208"/>
      <c r="EU61" s="208"/>
      <c r="EV61" s="200" t="s">
        <v>7669</v>
      </c>
      <c r="EW61" s="208"/>
      <c r="EX61" s="208"/>
      <c r="EY61" s="200" t="s">
        <v>7670</v>
      </c>
      <c r="FC61" s="208"/>
      <c r="FD61" s="208"/>
      <c r="FE61" s="208"/>
      <c r="FF61" s="208"/>
      <c r="FG61" s="200" t="s">
        <v>7671</v>
      </c>
      <c r="FH61" s="208"/>
      <c r="FI61" s="208"/>
      <c r="FJ61" s="208"/>
      <c r="FK61" s="208"/>
      <c r="FL61" s="208"/>
      <c r="FM61" s="208"/>
      <c r="FN61" s="208"/>
      <c r="FO61" s="208"/>
      <c r="FP61" s="208"/>
      <c r="FQ61" s="200" t="s">
        <v>7672</v>
      </c>
      <c r="FR61" s="208"/>
      <c r="FS61" s="208"/>
      <c r="FT61" s="208"/>
      <c r="FU61" s="208"/>
      <c r="FV61" s="208"/>
      <c r="FW61" s="208"/>
      <c r="FX61" s="208"/>
      <c r="FY61" s="208"/>
      <c r="FZ61" s="208"/>
      <c r="GA61" s="200" t="s">
        <v>7673</v>
      </c>
      <c r="GB61" s="208"/>
      <c r="GC61" s="208"/>
      <c r="GD61" s="208"/>
      <c r="GE61" s="208"/>
      <c r="GF61" s="208"/>
      <c r="GG61" s="208"/>
      <c r="GH61" s="200" t="s">
        <v>7674</v>
      </c>
      <c r="GI61" s="208"/>
      <c r="GJ61" s="208"/>
      <c r="GK61" s="208"/>
      <c r="GL61" s="208"/>
      <c r="GM61" s="200" t="s">
        <v>7675</v>
      </c>
      <c r="GN61" s="208"/>
      <c r="GO61" s="208"/>
      <c r="GP61" s="208"/>
      <c r="GQ61" s="200" t="s">
        <v>7676</v>
      </c>
      <c r="GR61" s="208"/>
      <c r="GS61" s="208"/>
      <c r="GT61" s="208"/>
      <c r="GU61" s="208"/>
    </row>
    <row r="62" spans="4:203" ht="12" customHeight="1">
      <c r="N62" s="182" t="s">
        <v>2920</v>
      </c>
      <c r="O62" s="183">
        <v>59</v>
      </c>
      <c r="P62" s="184"/>
      <c r="Q62" s="182">
        <f t="shared" si="5"/>
        <v>0</v>
      </c>
      <c r="R62" s="183">
        <v>59</v>
      </c>
      <c r="S62" s="184"/>
      <c r="BM62" s="201" t="s">
        <v>7677</v>
      </c>
      <c r="BN62" s="208"/>
      <c r="BO62" s="208"/>
      <c r="BP62" s="208"/>
      <c r="BQ62" s="208"/>
      <c r="BR62" s="208"/>
      <c r="BS62" s="201" t="s">
        <v>7678</v>
      </c>
      <c r="BT62" s="201" t="s">
        <v>7679</v>
      </c>
      <c r="ES62" s="208"/>
      <c r="ET62" s="208"/>
      <c r="EU62" s="208"/>
      <c r="EV62" s="208"/>
      <c r="EW62" s="208"/>
      <c r="EX62" s="208"/>
      <c r="EY62" s="200" t="s">
        <v>7680</v>
      </c>
      <c r="FC62" s="208"/>
      <c r="FD62" s="208"/>
      <c r="FE62" s="208"/>
      <c r="FF62" s="208"/>
      <c r="FG62" s="200" t="s">
        <v>7681</v>
      </c>
      <c r="FH62" s="208"/>
      <c r="FI62" s="208"/>
      <c r="FJ62" s="208"/>
      <c r="FK62" s="208"/>
      <c r="FL62" s="208"/>
      <c r="FM62" s="208"/>
      <c r="FN62" s="208"/>
      <c r="FO62" s="208"/>
      <c r="FP62" s="208"/>
      <c r="FQ62" s="200" t="s">
        <v>7682</v>
      </c>
      <c r="FR62" s="208"/>
      <c r="FS62" s="208"/>
      <c r="FT62" s="208"/>
      <c r="FU62" s="208"/>
      <c r="FV62" s="208"/>
      <c r="FW62" s="208"/>
      <c r="FX62" s="208"/>
      <c r="FY62" s="208"/>
      <c r="FZ62" s="208"/>
      <c r="GA62" s="200" t="s">
        <v>7683</v>
      </c>
      <c r="GB62" s="208"/>
      <c r="GC62" s="208"/>
      <c r="GD62" s="208"/>
      <c r="GE62" s="208"/>
      <c r="GF62" s="208"/>
      <c r="GG62" s="208"/>
      <c r="GH62" s="200" t="s">
        <v>7684</v>
      </c>
      <c r="GI62" s="208"/>
      <c r="GJ62" s="208"/>
      <c r="GK62" s="208"/>
      <c r="GL62" s="208"/>
      <c r="GM62" s="200" t="s">
        <v>7685</v>
      </c>
      <c r="GN62" s="208"/>
      <c r="GO62" s="208"/>
      <c r="GP62" s="208"/>
      <c r="GQ62" s="200" t="s">
        <v>7686</v>
      </c>
      <c r="GR62" s="208"/>
      <c r="GS62" s="208"/>
      <c r="GT62" s="208"/>
      <c r="GU62" s="208"/>
    </row>
    <row r="63" spans="4:203" ht="12" customHeight="1">
      <c r="N63" s="182" t="s">
        <v>2921</v>
      </c>
      <c r="O63" s="183">
        <v>60</v>
      </c>
      <c r="P63" s="184"/>
      <c r="Q63" s="182">
        <f t="shared" si="5"/>
        <v>0</v>
      </c>
      <c r="R63" s="183">
        <v>60</v>
      </c>
      <c r="S63" s="184"/>
      <c r="BM63" s="201" t="s">
        <v>7687</v>
      </c>
      <c r="BN63" s="208"/>
      <c r="BO63" s="208"/>
      <c r="BP63" s="208"/>
      <c r="BQ63" s="208"/>
      <c r="BR63" s="208"/>
      <c r="BS63" s="201" t="s">
        <v>7688</v>
      </c>
      <c r="BT63" s="201" t="s">
        <v>7689</v>
      </c>
      <c r="ES63" s="208"/>
      <c r="ET63" s="208"/>
      <c r="EU63" s="208"/>
      <c r="EV63" s="208"/>
      <c r="EW63" s="208"/>
      <c r="EX63" s="208"/>
      <c r="EY63" s="200" t="s">
        <v>6426</v>
      </c>
      <c r="FC63" s="208"/>
      <c r="FD63" s="208"/>
      <c r="FE63" s="208"/>
      <c r="FF63" s="208"/>
      <c r="FG63" s="200" t="s">
        <v>7690</v>
      </c>
      <c r="FH63" s="208"/>
      <c r="FI63" s="208"/>
      <c r="FJ63" s="208"/>
      <c r="FK63" s="208"/>
      <c r="FL63" s="208"/>
      <c r="FM63" s="208"/>
      <c r="FN63" s="208"/>
      <c r="FO63" s="208"/>
      <c r="FP63" s="208"/>
      <c r="FQ63" s="200" t="s">
        <v>7691</v>
      </c>
      <c r="FR63" s="208"/>
      <c r="FS63" s="208"/>
      <c r="FT63" s="208"/>
      <c r="FU63" s="208"/>
      <c r="FV63" s="208"/>
      <c r="FW63" s="208"/>
      <c r="FX63" s="208"/>
      <c r="FY63" s="208"/>
      <c r="FZ63" s="208"/>
      <c r="GA63" s="200" t="s">
        <v>7692</v>
      </c>
      <c r="GB63" s="208"/>
      <c r="GC63" s="208"/>
      <c r="GD63" s="208"/>
      <c r="GE63" s="208"/>
      <c r="GF63" s="208"/>
      <c r="GG63" s="208"/>
      <c r="GH63" s="200" t="s">
        <v>7693</v>
      </c>
      <c r="GI63" s="208"/>
      <c r="GJ63" s="208"/>
      <c r="GK63" s="208"/>
      <c r="GL63" s="208"/>
      <c r="GM63" s="200" t="s">
        <v>7694</v>
      </c>
      <c r="GN63" s="208"/>
      <c r="GO63" s="208"/>
      <c r="GP63" s="208"/>
      <c r="GQ63" s="200" t="s">
        <v>7695</v>
      </c>
      <c r="GR63" s="208"/>
      <c r="GS63" s="208"/>
      <c r="GT63" s="208"/>
      <c r="GU63" s="208"/>
    </row>
    <row r="64" spans="4:203" ht="12" customHeight="1">
      <c r="N64" s="182" t="s">
        <v>5415</v>
      </c>
      <c r="O64" s="183">
        <v>61</v>
      </c>
      <c r="P64" s="184"/>
      <c r="Q64" s="182">
        <f t="shared" si="5"/>
        <v>0</v>
      </c>
      <c r="R64" s="183">
        <v>61</v>
      </c>
      <c r="S64" s="184"/>
      <c r="BM64" s="201" t="s">
        <v>7696</v>
      </c>
      <c r="BN64" s="208"/>
      <c r="BO64" s="208"/>
      <c r="BP64" s="208"/>
      <c r="BQ64" s="208"/>
      <c r="BR64" s="208"/>
      <c r="BS64" s="201" t="s">
        <v>7697</v>
      </c>
      <c r="BT64" s="201" t="s">
        <v>7698</v>
      </c>
      <c r="ES64" s="208"/>
      <c r="ET64" s="208"/>
      <c r="EU64" s="208"/>
      <c r="EV64" s="208"/>
      <c r="EW64" s="208"/>
      <c r="EX64" s="208"/>
      <c r="EY64" s="200" t="s">
        <v>7699</v>
      </c>
      <c r="FO64" s="208"/>
      <c r="FP64" s="208"/>
      <c r="FQ64" s="200" t="s">
        <v>7700</v>
      </c>
      <c r="FR64" s="208"/>
      <c r="FS64" s="208"/>
      <c r="FT64" s="208"/>
      <c r="FU64" s="208"/>
      <c r="FV64" s="208"/>
      <c r="FW64" s="208"/>
      <c r="FX64" s="208"/>
      <c r="FY64" s="208"/>
      <c r="FZ64" s="208"/>
      <c r="GA64" s="200" t="s">
        <v>7701</v>
      </c>
      <c r="GB64" s="208"/>
      <c r="GC64" s="208"/>
      <c r="GD64" s="208"/>
      <c r="GE64" s="208"/>
      <c r="GF64" s="208"/>
      <c r="GG64" s="208"/>
      <c r="GH64" s="200" t="s">
        <v>7702</v>
      </c>
      <c r="GI64" s="208"/>
      <c r="GJ64" s="208"/>
      <c r="GK64" s="208"/>
      <c r="GL64" s="208"/>
      <c r="GM64" s="200" t="s">
        <v>7703</v>
      </c>
      <c r="GN64" s="208"/>
      <c r="GO64" s="208"/>
      <c r="GP64" s="208"/>
      <c r="GQ64" s="200" t="s">
        <v>7704</v>
      </c>
      <c r="GR64" s="208"/>
      <c r="GS64" s="208"/>
      <c r="GT64" s="208"/>
      <c r="GU64" s="208"/>
    </row>
    <row r="65" spans="14:203" ht="12" customHeight="1">
      <c r="N65" s="182" t="s">
        <v>2923</v>
      </c>
      <c r="O65" s="183">
        <v>62</v>
      </c>
      <c r="P65" s="184"/>
      <c r="Q65" s="182">
        <f t="shared" si="5"/>
        <v>0</v>
      </c>
      <c r="R65" s="183">
        <v>62</v>
      </c>
      <c r="S65" s="184"/>
      <c r="BM65" s="201" t="s">
        <v>7705</v>
      </c>
      <c r="BN65" s="208"/>
      <c r="BO65" s="208"/>
      <c r="BP65" s="208"/>
      <c r="BQ65" s="208"/>
      <c r="BR65" s="208"/>
      <c r="BS65" s="201" t="s">
        <v>7706</v>
      </c>
      <c r="BT65" s="201" t="s">
        <v>7707</v>
      </c>
      <c r="ES65" s="208"/>
      <c r="ET65" s="208"/>
      <c r="EU65" s="208"/>
      <c r="EV65" s="208"/>
      <c r="EW65" s="208"/>
      <c r="EX65" s="208"/>
      <c r="EY65" s="200" t="s">
        <v>7708</v>
      </c>
      <c r="FO65" s="208"/>
      <c r="FP65" s="208"/>
      <c r="FQ65" s="200" t="s">
        <v>7709</v>
      </c>
      <c r="FR65" s="208"/>
      <c r="FS65" s="208"/>
      <c r="FT65" s="208"/>
      <c r="FU65" s="208"/>
      <c r="FV65" s="208"/>
      <c r="FW65" s="208"/>
      <c r="FX65" s="208"/>
      <c r="FY65" s="208"/>
      <c r="FZ65" s="208"/>
      <c r="GA65" s="200" t="s">
        <v>7710</v>
      </c>
      <c r="GB65" s="208"/>
      <c r="GC65" s="208"/>
      <c r="GD65" s="208"/>
      <c r="GE65" s="208"/>
      <c r="GF65" s="208"/>
      <c r="GG65" s="208"/>
      <c r="GH65" s="200" t="s">
        <v>7711</v>
      </c>
      <c r="GI65" s="208"/>
      <c r="GJ65" s="208"/>
      <c r="GK65" s="208"/>
      <c r="GL65" s="208"/>
      <c r="GM65" s="200" t="s">
        <v>7712</v>
      </c>
      <c r="GN65" s="208"/>
      <c r="GO65" s="208"/>
      <c r="GP65" s="208"/>
      <c r="GQ65" s="200" t="s">
        <v>7713</v>
      </c>
      <c r="GR65" s="208"/>
      <c r="GS65" s="208"/>
      <c r="GT65" s="208"/>
      <c r="GU65" s="208"/>
    </row>
    <row r="66" spans="14:203" ht="12" customHeight="1">
      <c r="N66" s="182" t="s">
        <v>2924</v>
      </c>
      <c r="O66" s="183">
        <v>63</v>
      </c>
      <c r="P66" s="184"/>
      <c r="Q66" s="182">
        <f t="shared" si="5"/>
        <v>0</v>
      </c>
      <c r="R66" s="183">
        <v>63</v>
      </c>
      <c r="S66" s="184"/>
      <c r="BM66" s="201" t="s">
        <v>7714</v>
      </c>
      <c r="BN66" s="208"/>
      <c r="BO66" s="208"/>
      <c r="BP66" s="208"/>
      <c r="BQ66" s="208"/>
      <c r="BR66" s="208"/>
      <c r="BS66" s="201" t="s">
        <v>7715</v>
      </c>
      <c r="BT66" s="201" t="s">
        <v>7716</v>
      </c>
      <c r="ES66" s="208"/>
      <c r="ET66" s="208"/>
      <c r="EU66" s="208"/>
      <c r="EV66" s="208"/>
      <c r="EW66" s="208"/>
      <c r="EX66" s="208"/>
      <c r="EY66" s="200" t="s">
        <v>7717</v>
      </c>
      <c r="FO66" s="208"/>
      <c r="FP66" s="208"/>
      <c r="FQ66" s="200" t="s">
        <v>7718</v>
      </c>
      <c r="FR66" s="208"/>
      <c r="FS66" s="208"/>
      <c r="FT66" s="208"/>
      <c r="FU66" s="208"/>
      <c r="FV66" s="208"/>
      <c r="FW66" s="208"/>
      <c r="FX66" s="208"/>
      <c r="FY66" s="208"/>
      <c r="FZ66" s="208"/>
      <c r="GA66" s="200" t="s">
        <v>7719</v>
      </c>
      <c r="GB66" s="208"/>
      <c r="GC66" s="208"/>
      <c r="GD66" s="208"/>
      <c r="GE66" s="208"/>
      <c r="GF66" s="208"/>
      <c r="GG66" s="208"/>
      <c r="GH66" s="200" t="s">
        <v>7720</v>
      </c>
      <c r="GI66" s="208"/>
      <c r="GJ66" s="208"/>
      <c r="GK66" s="208"/>
      <c r="GL66" s="208"/>
      <c r="GM66" s="200" t="s">
        <v>7721</v>
      </c>
      <c r="GN66" s="208"/>
      <c r="GO66" s="208"/>
      <c r="GP66" s="208"/>
      <c r="GQ66" s="200" t="s">
        <v>7722</v>
      </c>
      <c r="GR66" s="208"/>
      <c r="GS66" s="208"/>
      <c r="GT66" s="208"/>
      <c r="GU66" s="208"/>
    </row>
    <row r="67" spans="14:203" ht="12" customHeight="1">
      <c r="N67" s="182" t="s">
        <v>5416</v>
      </c>
      <c r="O67" s="183">
        <v>64</v>
      </c>
      <c r="P67" s="184"/>
      <c r="Q67" s="182">
        <f t="shared" si="5"/>
        <v>0</v>
      </c>
      <c r="R67" s="183">
        <v>64</v>
      </c>
      <c r="S67" s="184"/>
      <c r="BM67" s="201" t="s">
        <v>7723</v>
      </c>
      <c r="BN67" s="208"/>
      <c r="BO67" s="208"/>
      <c r="BP67" s="208"/>
      <c r="BQ67" s="208"/>
      <c r="BR67" s="208"/>
      <c r="BS67" s="201" t="s">
        <v>7724</v>
      </c>
      <c r="BT67" s="201" t="s">
        <v>7725</v>
      </c>
      <c r="ES67" s="208"/>
      <c r="ET67" s="208"/>
      <c r="EU67" s="208"/>
      <c r="EV67" s="208"/>
      <c r="EW67" s="208"/>
      <c r="EX67" s="208"/>
      <c r="EY67" s="200" t="s">
        <v>7726</v>
      </c>
      <c r="FO67" s="208"/>
      <c r="FP67" s="208"/>
      <c r="FQ67" s="200" t="s">
        <v>7727</v>
      </c>
      <c r="FR67" s="208"/>
      <c r="FS67" s="208"/>
      <c r="FT67" s="208"/>
      <c r="FU67" s="208"/>
      <c r="FV67" s="208"/>
      <c r="FW67" s="208"/>
      <c r="FX67" s="208"/>
      <c r="FY67" s="208"/>
      <c r="FZ67" s="208"/>
      <c r="GA67" s="200" t="s">
        <v>7728</v>
      </c>
      <c r="GB67" s="208"/>
      <c r="GC67" s="208"/>
      <c r="GD67" s="208"/>
      <c r="GE67" s="208"/>
      <c r="GF67" s="208"/>
      <c r="GG67" s="208"/>
      <c r="GH67" s="200" t="s">
        <v>7729</v>
      </c>
      <c r="GI67" s="208"/>
      <c r="GJ67" s="208"/>
      <c r="GK67" s="208"/>
      <c r="GL67" s="208"/>
      <c r="GM67" s="200" t="s">
        <v>7730</v>
      </c>
      <c r="GN67" s="208"/>
      <c r="GO67" s="208"/>
      <c r="GP67" s="208"/>
      <c r="GQ67" s="200" t="s">
        <v>7731</v>
      </c>
      <c r="GR67" s="208"/>
      <c r="GS67" s="208"/>
      <c r="GT67" s="208"/>
      <c r="GU67" s="208"/>
    </row>
    <row r="68" spans="14:203" ht="12" customHeight="1">
      <c r="N68" s="182" t="s">
        <v>5417</v>
      </c>
      <c r="O68" s="183">
        <v>65</v>
      </c>
      <c r="P68" s="184"/>
      <c r="Q68" s="182">
        <f t="shared" si="5"/>
        <v>0</v>
      </c>
      <c r="R68" s="183">
        <v>65</v>
      </c>
      <c r="S68" s="184"/>
      <c r="BM68" s="201" t="s">
        <v>7732</v>
      </c>
      <c r="BN68" s="208"/>
      <c r="BO68" s="208"/>
      <c r="BP68" s="208"/>
      <c r="BQ68" s="208"/>
      <c r="BR68" s="208"/>
      <c r="BS68" s="201" t="s">
        <v>7733</v>
      </c>
      <c r="BT68" s="201" t="s">
        <v>7734</v>
      </c>
      <c r="ES68" s="208"/>
      <c r="ET68" s="208"/>
      <c r="EU68" s="208"/>
      <c r="EV68" s="208"/>
      <c r="EW68" s="208"/>
      <c r="EX68" s="208"/>
      <c r="EY68" s="200" t="s">
        <v>7735</v>
      </c>
      <c r="FO68" s="208"/>
      <c r="FP68" s="208"/>
      <c r="FQ68" s="200" t="s">
        <v>7736</v>
      </c>
      <c r="FR68" s="208"/>
      <c r="FS68" s="208"/>
      <c r="FT68" s="208"/>
      <c r="FU68" s="208"/>
      <c r="FV68" s="208"/>
      <c r="FW68" s="208"/>
      <c r="FX68" s="208"/>
      <c r="FY68" s="208"/>
      <c r="FZ68" s="208"/>
      <c r="GA68" s="200" t="s">
        <v>7737</v>
      </c>
      <c r="GB68" s="208"/>
      <c r="GC68" s="208"/>
      <c r="GD68" s="208"/>
      <c r="GE68" s="208"/>
      <c r="GF68" s="208"/>
      <c r="GG68" s="208"/>
      <c r="GH68" s="200" t="s">
        <v>7738</v>
      </c>
      <c r="GI68" s="208"/>
      <c r="GJ68" s="208"/>
      <c r="GK68" s="208"/>
      <c r="GL68" s="208"/>
      <c r="GM68" s="200" t="s">
        <v>7739</v>
      </c>
      <c r="GN68" s="208"/>
      <c r="GO68" s="208"/>
      <c r="GP68" s="208"/>
      <c r="GQ68" s="200" t="s">
        <v>7740</v>
      </c>
      <c r="GR68" s="208"/>
      <c r="GS68" s="208"/>
      <c r="GT68" s="208"/>
      <c r="GU68" s="208"/>
    </row>
    <row r="69" spans="14:203" ht="12" customHeight="1">
      <c r="N69" s="182" t="s">
        <v>5418</v>
      </c>
      <c r="O69" s="183">
        <v>66</v>
      </c>
      <c r="P69" s="184"/>
      <c r="Q69" s="182">
        <f t="shared" ref="Q69:Q132" si="7">IFERROR(HLOOKUP($Q$2,$AQ$3:$HE$116,2+O69,0),0)</f>
        <v>0</v>
      </c>
      <c r="R69" s="183">
        <v>66</v>
      </c>
      <c r="S69" s="184"/>
      <c r="BM69" s="201" t="s">
        <v>7741</v>
      </c>
      <c r="BN69" s="208"/>
      <c r="BO69" s="208"/>
      <c r="BP69" s="208"/>
      <c r="BQ69" s="208"/>
      <c r="BR69" s="208"/>
      <c r="BS69" s="201" t="s">
        <v>7742</v>
      </c>
      <c r="BT69" s="201" t="s">
        <v>7743</v>
      </c>
      <c r="ES69" s="208"/>
      <c r="ET69" s="208"/>
      <c r="EU69" s="208"/>
      <c r="EV69" s="208"/>
      <c r="EW69" s="208"/>
      <c r="EX69" s="208"/>
      <c r="EY69" s="200" t="s">
        <v>7744</v>
      </c>
      <c r="FO69" s="208"/>
      <c r="FP69" s="208"/>
      <c r="FQ69" s="200" t="s">
        <v>7745</v>
      </c>
      <c r="FR69" s="208"/>
      <c r="FS69" s="208"/>
      <c r="FT69" s="208"/>
      <c r="FU69" s="208"/>
      <c r="FV69" s="208"/>
      <c r="FW69" s="208"/>
      <c r="FX69" s="208"/>
      <c r="FY69" s="208"/>
      <c r="FZ69" s="208"/>
      <c r="GA69" s="200" t="s">
        <v>7746</v>
      </c>
      <c r="GB69" s="208"/>
      <c r="GC69" s="208"/>
      <c r="GD69" s="208"/>
      <c r="GE69" s="208"/>
      <c r="GF69" s="208"/>
      <c r="GG69" s="208"/>
      <c r="GH69" s="200" t="s">
        <v>7747</v>
      </c>
      <c r="GI69" s="208"/>
      <c r="GJ69" s="208"/>
      <c r="GK69" s="208"/>
      <c r="GL69" s="208"/>
      <c r="GM69" s="200" t="s">
        <v>7748</v>
      </c>
      <c r="GN69" s="208"/>
      <c r="GO69" s="208"/>
      <c r="GP69" s="208"/>
      <c r="GQ69" s="200" t="s">
        <v>7749</v>
      </c>
      <c r="GR69" s="208"/>
      <c r="GS69" s="208"/>
      <c r="GT69" s="208"/>
      <c r="GU69" s="208"/>
    </row>
    <row r="70" spans="14:203" ht="12" customHeight="1">
      <c r="N70" s="182" t="s">
        <v>5419</v>
      </c>
      <c r="O70" s="183">
        <v>67</v>
      </c>
      <c r="P70" s="184"/>
      <c r="Q70" s="182">
        <f t="shared" si="7"/>
        <v>0</v>
      </c>
      <c r="R70" s="183">
        <v>67</v>
      </c>
      <c r="S70" s="184"/>
      <c r="BM70" s="201" t="s">
        <v>7750</v>
      </c>
      <c r="BN70" s="208"/>
      <c r="BO70" s="208"/>
      <c r="BP70" s="208"/>
      <c r="BQ70" s="208"/>
      <c r="BR70" s="208"/>
      <c r="BS70" s="201" t="s">
        <v>7751</v>
      </c>
      <c r="BT70" s="201" t="s">
        <v>7752</v>
      </c>
      <c r="FO70" s="208"/>
      <c r="FP70" s="208"/>
      <c r="FQ70" s="200" t="s">
        <v>7753</v>
      </c>
      <c r="FR70" s="208"/>
      <c r="FS70" s="208"/>
      <c r="FT70" s="208"/>
      <c r="FU70" s="208"/>
      <c r="FV70" s="208"/>
      <c r="FW70" s="208"/>
      <c r="FX70" s="208"/>
      <c r="FY70" s="208"/>
      <c r="FZ70" s="208"/>
      <c r="GA70" s="200" t="s">
        <v>7754</v>
      </c>
      <c r="GB70" s="208"/>
      <c r="GC70" s="208"/>
      <c r="GD70" s="208"/>
      <c r="GE70" s="208"/>
      <c r="GF70" s="208"/>
      <c r="GG70" s="208"/>
      <c r="GH70" s="200" t="s">
        <v>7654</v>
      </c>
      <c r="GI70" s="208"/>
      <c r="GJ70" s="208"/>
      <c r="GK70" s="208"/>
      <c r="GL70" s="208"/>
      <c r="GM70" s="200" t="s">
        <v>7755</v>
      </c>
      <c r="GN70" s="208"/>
      <c r="GO70" s="208"/>
      <c r="GP70" s="208"/>
      <c r="GQ70" s="200" t="s">
        <v>7756</v>
      </c>
      <c r="GR70" s="208"/>
      <c r="GS70" s="208"/>
      <c r="GT70" s="208"/>
      <c r="GU70" s="208"/>
    </row>
    <row r="71" spans="14:203" ht="12" customHeight="1">
      <c r="N71" s="182" t="s">
        <v>5420</v>
      </c>
      <c r="O71" s="183">
        <v>68</v>
      </c>
      <c r="P71" s="184"/>
      <c r="Q71" s="182">
        <f t="shared" si="7"/>
        <v>0</v>
      </c>
      <c r="R71" s="183">
        <v>68</v>
      </c>
      <c r="S71" s="184"/>
      <c r="BM71" s="201" t="s">
        <v>7757</v>
      </c>
      <c r="BN71" s="208"/>
      <c r="BO71" s="208"/>
      <c r="BP71" s="208"/>
      <c r="BQ71" s="208"/>
      <c r="BR71" s="208"/>
      <c r="BS71" s="201" t="s">
        <v>7758</v>
      </c>
      <c r="BT71" s="201" t="s">
        <v>7759</v>
      </c>
      <c r="FO71" s="208"/>
      <c r="FP71" s="208"/>
      <c r="FQ71" s="200" t="s">
        <v>7760</v>
      </c>
      <c r="FR71" s="208"/>
      <c r="FS71" s="208"/>
      <c r="FT71" s="208"/>
      <c r="FU71" s="208"/>
      <c r="FV71" s="208"/>
      <c r="FW71" s="208"/>
      <c r="FX71" s="208"/>
      <c r="FY71" s="208"/>
      <c r="FZ71" s="208"/>
      <c r="GA71" s="200" t="s">
        <v>2976</v>
      </c>
      <c r="GB71" s="208"/>
      <c r="GC71" s="208"/>
      <c r="GD71" s="208"/>
      <c r="GE71" s="208"/>
      <c r="GF71" s="208"/>
      <c r="GG71" s="208"/>
      <c r="GH71" s="200" t="s">
        <v>7761</v>
      </c>
      <c r="GI71" s="208"/>
      <c r="GJ71" s="208"/>
      <c r="GK71" s="208"/>
      <c r="GL71" s="208"/>
      <c r="GM71" s="200" t="s">
        <v>7762</v>
      </c>
      <c r="GN71" s="208"/>
      <c r="GO71" s="208"/>
      <c r="GP71" s="208"/>
      <c r="GQ71" s="200" t="s">
        <v>7763</v>
      </c>
      <c r="GR71" s="208"/>
      <c r="GS71" s="208"/>
      <c r="GT71" s="208"/>
      <c r="GU71" s="208"/>
    </row>
    <row r="72" spans="14:203" ht="12" customHeight="1">
      <c r="N72" s="182" t="s">
        <v>2928</v>
      </c>
      <c r="O72" s="183">
        <v>69</v>
      </c>
      <c r="P72" s="184"/>
      <c r="Q72" s="182">
        <f t="shared" si="7"/>
        <v>0</v>
      </c>
      <c r="R72" s="183">
        <v>69</v>
      </c>
      <c r="S72" s="184"/>
      <c r="BM72" s="201" t="s">
        <v>7764</v>
      </c>
      <c r="BN72" s="208"/>
      <c r="BO72" s="208"/>
      <c r="BP72" s="208"/>
      <c r="BQ72" s="208"/>
      <c r="BR72" s="208"/>
      <c r="BS72" s="201" t="s">
        <v>7765</v>
      </c>
      <c r="BT72" s="201" t="s">
        <v>7766</v>
      </c>
      <c r="FO72" s="208"/>
      <c r="FP72" s="208"/>
      <c r="FQ72" s="200" t="s">
        <v>7767</v>
      </c>
      <c r="FR72" s="208"/>
      <c r="FS72" s="208"/>
      <c r="FT72" s="208"/>
      <c r="FU72" s="208"/>
      <c r="FV72" s="208"/>
      <c r="FW72" s="208"/>
      <c r="FX72" s="208"/>
      <c r="FY72" s="208"/>
      <c r="FZ72" s="208"/>
      <c r="GA72" s="200" t="s">
        <v>7768</v>
      </c>
      <c r="GB72" s="208"/>
      <c r="GC72" s="208"/>
      <c r="GD72" s="208"/>
      <c r="GE72" s="208"/>
      <c r="GF72" s="208"/>
      <c r="GG72" s="208"/>
      <c r="GH72" s="200" t="s">
        <v>7769</v>
      </c>
      <c r="GI72" s="208"/>
      <c r="GJ72" s="208"/>
      <c r="GK72" s="208"/>
      <c r="GL72" s="208"/>
      <c r="GM72" s="200" t="s">
        <v>7770</v>
      </c>
      <c r="GN72" s="208"/>
      <c r="GO72" s="208"/>
      <c r="GP72" s="208"/>
      <c r="GQ72" s="200" t="s">
        <v>7771</v>
      </c>
      <c r="GR72" s="208"/>
      <c r="GS72" s="208"/>
      <c r="GT72" s="208"/>
      <c r="GU72" s="208"/>
    </row>
    <row r="73" spans="14:203" ht="12" customHeight="1">
      <c r="N73" s="182" t="s">
        <v>5421</v>
      </c>
      <c r="O73" s="183">
        <v>70</v>
      </c>
      <c r="P73" s="184"/>
      <c r="Q73" s="182">
        <f t="shared" si="7"/>
        <v>0</v>
      </c>
      <c r="R73" s="183">
        <v>70</v>
      </c>
      <c r="S73" s="184"/>
      <c r="BM73" s="201" t="s">
        <v>7772</v>
      </c>
      <c r="BN73" s="208"/>
      <c r="BO73" s="208"/>
      <c r="BP73" s="208"/>
      <c r="BQ73" s="208"/>
      <c r="BR73" s="208"/>
      <c r="BS73" s="201" t="s">
        <v>7773</v>
      </c>
      <c r="BT73" s="201" t="s">
        <v>7774</v>
      </c>
      <c r="FO73" s="208"/>
      <c r="FP73" s="208"/>
      <c r="FQ73" s="200" t="s">
        <v>7775</v>
      </c>
      <c r="FR73" s="208"/>
      <c r="FS73" s="208"/>
      <c r="FT73" s="208"/>
      <c r="FU73" s="208"/>
      <c r="FV73" s="208"/>
      <c r="FW73" s="208"/>
      <c r="FX73" s="208"/>
      <c r="FY73" s="208"/>
      <c r="FZ73" s="208"/>
      <c r="GA73" s="200" t="s">
        <v>2977</v>
      </c>
      <c r="GB73" s="208"/>
      <c r="GC73" s="208"/>
      <c r="GD73" s="208"/>
      <c r="GE73" s="208"/>
      <c r="GF73" s="208"/>
      <c r="GG73" s="208"/>
      <c r="GH73" s="200" t="s">
        <v>7776</v>
      </c>
      <c r="GI73" s="208"/>
      <c r="GJ73" s="208"/>
      <c r="GK73" s="208"/>
      <c r="GL73" s="208"/>
      <c r="GM73" s="200" t="s">
        <v>7777</v>
      </c>
      <c r="GN73" s="208"/>
      <c r="GO73" s="208"/>
      <c r="GP73" s="208"/>
      <c r="GQ73" s="200" t="s">
        <v>7778</v>
      </c>
      <c r="GR73" s="208"/>
      <c r="GS73" s="208"/>
      <c r="GT73" s="208"/>
      <c r="GU73" s="208"/>
    </row>
    <row r="74" spans="14:203" ht="12" customHeight="1">
      <c r="N74" s="182" t="s">
        <v>2930</v>
      </c>
      <c r="O74" s="183">
        <v>71</v>
      </c>
      <c r="P74" s="184"/>
      <c r="Q74" s="182">
        <f t="shared" si="7"/>
        <v>0</v>
      </c>
      <c r="R74" s="183">
        <v>71</v>
      </c>
      <c r="S74" s="184"/>
      <c r="BM74" s="201" t="s">
        <v>7779</v>
      </c>
      <c r="BN74" s="208"/>
      <c r="BO74" s="208"/>
      <c r="BP74" s="208"/>
      <c r="BQ74" s="208"/>
      <c r="BR74" s="208"/>
      <c r="BS74" s="201" t="s">
        <v>7780</v>
      </c>
      <c r="BT74" s="201" t="s">
        <v>7781</v>
      </c>
      <c r="FO74" s="208"/>
      <c r="FP74" s="208"/>
      <c r="FQ74" s="200" t="s">
        <v>7782</v>
      </c>
      <c r="FR74" s="208"/>
      <c r="FS74" s="208"/>
      <c r="FT74" s="208"/>
      <c r="FU74" s="208"/>
      <c r="FV74" s="208"/>
      <c r="FW74" s="208"/>
      <c r="FX74" s="208"/>
      <c r="FY74" s="208"/>
      <c r="FZ74" s="208"/>
      <c r="GA74" s="200" t="s">
        <v>2978</v>
      </c>
      <c r="GB74" s="208"/>
      <c r="GC74" s="208"/>
      <c r="GD74" s="208"/>
      <c r="GE74" s="208"/>
      <c r="GF74" s="208"/>
      <c r="GG74" s="208"/>
      <c r="GH74" s="200" t="s">
        <v>7783</v>
      </c>
      <c r="GI74" s="208"/>
      <c r="GJ74" s="208"/>
      <c r="GK74" s="208"/>
      <c r="GL74" s="208"/>
      <c r="GM74" s="200" t="s">
        <v>7784</v>
      </c>
      <c r="GN74" s="208"/>
      <c r="GO74" s="208"/>
      <c r="GP74" s="208"/>
      <c r="GQ74" s="200" t="s">
        <v>7785</v>
      </c>
      <c r="GR74" s="208"/>
      <c r="GS74" s="208"/>
      <c r="GT74" s="208"/>
      <c r="GU74" s="208"/>
    </row>
    <row r="75" spans="14:203" ht="12" customHeight="1">
      <c r="N75" s="182" t="s">
        <v>2931</v>
      </c>
      <c r="O75" s="183">
        <v>72</v>
      </c>
      <c r="P75" s="184"/>
      <c r="Q75" s="182">
        <f t="shared" si="7"/>
        <v>0</v>
      </c>
      <c r="R75" s="183">
        <v>72</v>
      </c>
      <c r="S75" s="184"/>
      <c r="BM75" s="201" t="s">
        <v>7786</v>
      </c>
      <c r="BN75" s="208"/>
      <c r="BO75" s="208"/>
      <c r="BP75" s="208"/>
      <c r="BQ75" s="208"/>
      <c r="BR75" s="208"/>
      <c r="BS75" s="201" t="s">
        <v>7787</v>
      </c>
      <c r="BT75" s="201" t="s">
        <v>7788</v>
      </c>
      <c r="FO75" s="208"/>
      <c r="FP75" s="208"/>
      <c r="FQ75" s="200" t="s">
        <v>7789</v>
      </c>
      <c r="FR75" s="208"/>
      <c r="FS75" s="208"/>
      <c r="FT75" s="208"/>
      <c r="FU75" s="208"/>
      <c r="FV75" s="208"/>
      <c r="FW75" s="208"/>
      <c r="FX75" s="208"/>
      <c r="FY75" s="208"/>
      <c r="FZ75" s="208"/>
      <c r="GA75" s="200" t="s">
        <v>7790</v>
      </c>
      <c r="GB75" s="208"/>
      <c r="GC75" s="208"/>
      <c r="GD75" s="208"/>
      <c r="GE75" s="208"/>
      <c r="GF75" s="208"/>
      <c r="GG75" s="208"/>
      <c r="GH75" s="200" t="s">
        <v>7791</v>
      </c>
      <c r="GI75" s="208"/>
      <c r="GJ75" s="208"/>
      <c r="GK75" s="208"/>
      <c r="GL75" s="208"/>
      <c r="GM75" s="200" t="s">
        <v>7792</v>
      </c>
      <c r="GN75" s="208"/>
      <c r="GO75" s="208"/>
      <c r="GP75" s="208"/>
      <c r="GQ75" s="200" t="s">
        <v>7793</v>
      </c>
      <c r="GR75" s="208"/>
      <c r="GS75" s="208"/>
      <c r="GT75" s="208"/>
      <c r="GU75" s="208"/>
    </row>
    <row r="76" spans="14:203" ht="12" customHeight="1">
      <c r="N76" s="182" t="s">
        <v>5422</v>
      </c>
      <c r="O76" s="183">
        <v>73</v>
      </c>
      <c r="P76" s="184"/>
      <c r="Q76" s="182">
        <f t="shared" si="7"/>
        <v>0</v>
      </c>
      <c r="R76" s="183">
        <v>73</v>
      </c>
      <c r="S76" s="184"/>
      <c r="BM76" s="201" t="s">
        <v>7794</v>
      </c>
      <c r="BN76" s="208"/>
      <c r="BO76" s="208"/>
      <c r="BP76" s="208"/>
      <c r="BQ76" s="208"/>
      <c r="BR76" s="208"/>
      <c r="BS76" s="201" t="s">
        <v>7795</v>
      </c>
      <c r="BT76" s="201" t="s">
        <v>7796</v>
      </c>
      <c r="FO76" s="208"/>
      <c r="FP76" s="208"/>
      <c r="FQ76" s="200" t="s">
        <v>7797</v>
      </c>
      <c r="FR76" s="208"/>
      <c r="FS76" s="208"/>
      <c r="FT76" s="208"/>
      <c r="FU76" s="208"/>
      <c r="FV76" s="208"/>
      <c r="FW76" s="208"/>
      <c r="FX76" s="208"/>
      <c r="FY76" s="208"/>
      <c r="FZ76" s="208"/>
      <c r="GA76" s="200" t="s">
        <v>2979</v>
      </c>
      <c r="GB76" s="208"/>
      <c r="GC76" s="208"/>
      <c r="GD76" s="208"/>
      <c r="GE76" s="208"/>
      <c r="GF76" s="208"/>
      <c r="GG76" s="208"/>
      <c r="GH76" s="200" t="s">
        <v>7798</v>
      </c>
      <c r="GI76" s="208"/>
      <c r="GJ76" s="208"/>
      <c r="GK76" s="208"/>
      <c r="GL76" s="208"/>
      <c r="GM76" s="200" t="s">
        <v>7799</v>
      </c>
      <c r="GN76" s="208"/>
      <c r="GO76" s="208"/>
      <c r="GP76" s="208"/>
      <c r="GQ76" s="200" t="s">
        <v>7800</v>
      </c>
      <c r="GR76" s="208"/>
      <c r="GS76" s="208"/>
      <c r="GT76" s="208"/>
      <c r="GU76" s="208"/>
    </row>
    <row r="77" spans="14:203" ht="12" customHeight="1">
      <c r="N77" s="182" t="s">
        <v>5423</v>
      </c>
      <c r="O77" s="183">
        <v>74</v>
      </c>
      <c r="P77" s="184"/>
      <c r="Q77" s="182">
        <f t="shared" si="7"/>
        <v>0</v>
      </c>
      <c r="R77" s="183">
        <v>74</v>
      </c>
      <c r="S77" s="184"/>
      <c r="BM77" s="201" t="s">
        <v>7801</v>
      </c>
      <c r="BN77" s="208"/>
      <c r="BO77" s="208"/>
      <c r="BP77" s="208"/>
      <c r="BQ77" s="208"/>
      <c r="BR77" s="208"/>
      <c r="BS77" s="201" t="s">
        <v>7802</v>
      </c>
      <c r="BT77" s="201" t="s">
        <v>7803</v>
      </c>
      <c r="FO77" s="208"/>
      <c r="FP77" s="208"/>
      <c r="FQ77" s="200" t="s">
        <v>7804</v>
      </c>
      <c r="FR77" s="208"/>
      <c r="FS77" s="208"/>
      <c r="FT77" s="208"/>
      <c r="FU77" s="208"/>
      <c r="FV77" s="208"/>
      <c r="FW77" s="208"/>
      <c r="FX77" s="208"/>
      <c r="FY77" s="208"/>
      <c r="FZ77" s="208"/>
      <c r="GA77" s="200" t="s">
        <v>7805</v>
      </c>
      <c r="GB77" s="208"/>
      <c r="GC77" s="208"/>
      <c r="GD77" s="208"/>
      <c r="GE77" s="208"/>
      <c r="GF77" s="208"/>
      <c r="GG77" s="208"/>
      <c r="GH77" s="200" t="s">
        <v>7806</v>
      </c>
      <c r="GI77" s="208"/>
      <c r="GJ77" s="208"/>
      <c r="GK77" s="208"/>
      <c r="GL77" s="208"/>
      <c r="GM77" s="200" t="s">
        <v>7807</v>
      </c>
      <c r="GN77" s="208"/>
      <c r="GO77" s="208"/>
      <c r="GP77" s="208"/>
      <c r="GQ77" s="200" t="s">
        <v>7808</v>
      </c>
      <c r="GR77" s="208"/>
      <c r="GS77" s="208"/>
      <c r="GT77" s="208"/>
      <c r="GU77" s="208"/>
    </row>
    <row r="78" spans="14:203" ht="12" customHeight="1">
      <c r="N78" s="182" t="s">
        <v>5424</v>
      </c>
      <c r="O78" s="183">
        <v>75</v>
      </c>
      <c r="P78" s="184"/>
      <c r="Q78" s="182">
        <f t="shared" si="7"/>
        <v>0</v>
      </c>
      <c r="R78" s="183">
        <v>75</v>
      </c>
      <c r="S78" s="184"/>
      <c r="BM78" s="201" t="s">
        <v>7809</v>
      </c>
      <c r="BN78" s="208"/>
      <c r="BO78" s="208"/>
      <c r="BP78" s="208"/>
      <c r="BQ78" s="208"/>
      <c r="BR78" s="208"/>
      <c r="BS78" s="201" t="s">
        <v>7810</v>
      </c>
      <c r="BT78" s="201" t="s">
        <v>7811</v>
      </c>
      <c r="FY78" s="208"/>
      <c r="FZ78" s="208"/>
      <c r="GA78" s="200" t="s">
        <v>7812</v>
      </c>
      <c r="GB78" s="208"/>
      <c r="GC78" s="208"/>
      <c r="GD78" s="208"/>
      <c r="GE78" s="208"/>
      <c r="GF78" s="208"/>
      <c r="GG78" s="208"/>
      <c r="GH78" s="200" t="s">
        <v>7813</v>
      </c>
      <c r="GI78" s="208"/>
      <c r="GJ78" s="208"/>
      <c r="GK78" s="208"/>
      <c r="GL78" s="208"/>
      <c r="GM78" s="200" t="s">
        <v>7814</v>
      </c>
      <c r="GN78" s="208"/>
      <c r="GO78" s="208"/>
      <c r="GP78" s="208"/>
      <c r="GQ78" s="200" t="s">
        <v>7815</v>
      </c>
      <c r="GR78" s="208"/>
      <c r="GS78" s="208"/>
      <c r="GT78" s="208"/>
      <c r="GU78" s="208"/>
    </row>
    <row r="79" spans="14:203" ht="12" customHeight="1">
      <c r="N79" s="182" t="s">
        <v>2970</v>
      </c>
      <c r="O79" s="183">
        <v>76</v>
      </c>
      <c r="P79" s="184"/>
      <c r="Q79" s="182">
        <f t="shared" si="7"/>
        <v>0</v>
      </c>
      <c r="R79" s="183">
        <v>76</v>
      </c>
      <c r="S79" s="184"/>
      <c r="BM79" s="201" t="s">
        <v>7816</v>
      </c>
      <c r="BN79" s="208"/>
      <c r="BO79" s="208"/>
      <c r="BP79" s="208"/>
      <c r="BQ79" s="208"/>
      <c r="BR79" s="208"/>
      <c r="BS79" s="201" t="s">
        <v>7817</v>
      </c>
      <c r="BT79" s="201" t="s">
        <v>7818</v>
      </c>
      <c r="FY79" s="208"/>
      <c r="FZ79" s="208"/>
      <c r="GA79" s="200" t="s">
        <v>7819</v>
      </c>
      <c r="GB79" s="208"/>
      <c r="GC79" s="208"/>
      <c r="GD79" s="208"/>
      <c r="GE79" s="208"/>
      <c r="GF79" s="208"/>
      <c r="GG79" s="208"/>
      <c r="GH79" s="200" t="s">
        <v>7820</v>
      </c>
      <c r="GI79" s="208"/>
      <c r="GJ79" s="208"/>
      <c r="GK79" s="208"/>
      <c r="GL79" s="208"/>
      <c r="GM79" s="200" t="s">
        <v>7821</v>
      </c>
      <c r="GN79" s="208"/>
      <c r="GO79" s="208"/>
      <c r="GP79" s="208"/>
      <c r="GQ79" s="200" t="s">
        <v>7822</v>
      </c>
      <c r="GR79" s="208"/>
      <c r="GS79" s="208"/>
      <c r="GT79" s="208"/>
      <c r="GU79" s="208"/>
    </row>
    <row r="80" spans="14:203" ht="12" customHeight="1">
      <c r="N80" s="182" t="s">
        <v>2915</v>
      </c>
      <c r="O80" s="183">
        <v>77</v>
      </c>
      <c r="P80" s="184"/>
      <c r="Q80" s="182">
        <f t="shared" si="7"/>
        <v>0</v>
      </c>
      <c r="R80" s="183">
        <v>77</v>
      </c>
      <c r="S80" s="184"/>
      <c r="BM80" s="201" t="s">
        <v>7823</v>
      </c>
      <c r="BN80" s="208"/>
      <c r="BO80" s="208"/>
      <c r="BP80" s="208"/>
      <c r="BQ80" s="208"/>
      <c r="BR80" s="208"/>
      <c r="BS80" s="201" t="s">
        <v>7824</v>
      </c>
      <c r="BT80" s="201" t="s">
        <v>7825</v>
      </c>
      <c r="FY80" s="208"/>
      <c r="FZ80" s="208"/>
      <c r="GA80" s="200" t="s">
        <v>7826</v>
      </c>
      <c r="GB80" s="208"/>
      <c r="GC80" s="208"/>
      <c r="GD80" s="208"/>
      <c r="GE80" s="208"/>
      <c r="GF80" s="208"/>
      <c r="GG80" s="208"/>
      <c r="GH80" s="200" t="s">
        <v>7827</v>
      </c>
      <c r="GI80" s="208"/>
      <c r="GJ80" s="208"/>
      <c r="GK80" s="208"/>
      <c r="GL80" s="208"/>
      <c r="GM80" s="200" t="s">
        <v>7828</v>
      </c>
      <c r="GN80" s="208"/>
      <c r="GO80" s="208"/>
      <c r="GP80" s="208"/>
      <c r="GQ80" s="200" t="s">
        <v>7829</v>
      </c>
      <c r="GR80" s="208"/>
      <c r="GS80" s="208"/>
      <c r="GT80" s="208"/>
      <c r="GU80" s="208"/>
    </row>
    <row r="81" spans="14:203" ht="12" customHeight="1">
      <c r="N81" s="182" t="s">
        <v>2925</v>
      </c>
      <c r="O81" s="183">
        <v>78</v>
      </c>
      <c r="P81" s="184"/>
      <c r="Q81" s="182">
        <f t="shared" si="7"/>
        <v>0</v>
      </c>
      <c r="R81" s="183">
        <v>78</v>
      </c>
      <c r="S81" s="184"/>
      <c r="BM81" s="201" t="s">
        <v>7830</v>
      </c>
      <c r="BN81" s="208"/>
      <c r="BO81" s="208"/>
      <c r="BP81" s="208"/>
      <c r="BQ81" s="208"/>
      <c r="BR81" s="208"/>
      <c r="BS81" s="201" t="s">
        <v>7831</v>
      </c>
      <c r="BT81" s="201" t="s">
        <v>7832</v>
      </c>
      <c r="FY81" s="208"/>
      <c r="FZ81" s="208"/>
      <c r="GA81" s="200" t="s">
        <v>7833</v>
      </c>
      <c r="GB81" s="208"/>
      <c r="GC81" s="208"/>
      <c r="GD81" s="208"/>
      <c r="GE81" s="208"/>
      <c r="GF81" s="208"/>
      <c r="GG81" s="208"/>
      <c r="GH81" s="200" t="s">
        <v>7834</v>
      </c>
      <c r="GI81" s="208"/>
      <c r="GJ81" s="208"/>
      <c r="GK81" s="208"/>
      <c r="GL81" s="208"/>
      <c r="GM81" s="200" t="s">
        <v>7835</v>
      </c>
      <c r="GN81" s="208"/>
      <c r="GO81" s="208"/>
      <c r="GP81" s="208"/>
      <c r="GQ81" s="208"/>
      <c r="GR81" s="208"/>
      <c r="GS81" s="208"/>
      <c r="GT81" s="208"/>
      <c r="GU81" s="208"/>
    </row>
    <row r="82" spans="14:203" ht="12" customHeight="1">
      <c r="N82" s="182" t="s">
        <v>2926</v>
      </c>
      <c r="O82" s="183">
        <v>79</v>
      </c>
      <c r="P82" s="184"/>
      <c r="Q82" s="182">
        <f t="shared" si="7"/>
        <v>0</v>
      </c>
      <c r="R82" s="183">
        <v>79</v>
      </c>
      <c r="S82" s="184"/>
      <c r="BM82" s="201" t="s">
        <v>7836</v>
      </c>
      <c r="BN82" s="208"/>
      <c r="BO82" s="208"/>
      <c r="BP82" s="208"/>
      <c r="BQ82" s="208"/>
      <c r="BR82" s="208"/>
      <c r="BS82" s="201" t="s">
        <v>7837</v>
      </c>
      <c r="BT82" s="201" t="s">
        <v>7838</v>
      </c>
      <c r="FY82" s="208"/>
      <c r="FZ82" s="208"/>
      <c r="GA82" s="200" t="s">
        <v>7839</v>
      </c>
      <c r="GB82" s="208"/>
      <c r="GC82" s="208"/>
      <c r="GD82" s="208"/>
      <c r="GE82" s="208"/>
      <c r="GF82" s="208"/>
      <c r="GG82" s="208"/>
      <c r="GH82" s="200" t="s">
        <v>7840</v>
      </c>
      <c r="GI82" s="208"/>
      <c r="GJ82" s="208"/>
      <c r="GK82" s="208"/>
      <c r="GL82" s="208"/>
      <c r="GM82" s="200" t="s">
        <v>7841</v>
      </c>
      <c r="GN82" s="208"/>
      <c r="GO82" s="208"/>
      <c r="GP82" s="208"/>
      <c r="GQ82" s="208"/>
      <c r="GR82" s="208"/>
      <c r="GS82" s="208"/>
      <c r="GT82" s="208"/>
      <c r="GU82" s="208"/>
    </row>
    <row r="83" spans="14:203" ht="12" customHeight="1">
      <c r="N83" s="182" t="s">
        <v>2932</v>
      </c>
      <c r="O83" s="183">
        <v>80</v>
      </c>
      <c r="P83" s="184"/>
      <c r="Q83" s="182">
        <f t="shared" si="7"/>
        <v>0</v>
      </c>
      <c r="R83" s="183">
        <v>80</v>
      </c>
      <c r="S83" s="184"/>
      <c r="BM83" s="201" t="s">
        <v>7842</v>
      </c>
      <c r="BN83" s="208"/>
      <c r="BO83" s="208"/>
      <c r="BP83" s="208"/>
      <c r="BQ83" s="208"/>
      <c r="BR83" s="208"/>
      <c r="BS83" s="208"/>
      <c r="BT83" s="201" t="s">
        <v>7843</v>
      </c>
      <c r="FY83" s="208"/>
      <c r="FZ83" s="208"/>
      <c r="GA83" s="200" t="s">
        <v>7844</v>
      </c>
      <c r="GB83" s="208"/>
      <c r="GC83" s="208"/>
      <c r="GD83" s="208"/>
      <c r="GE83" s="208"/>
      <c r="GF83" s="208"/>
      <c r="GG83" s="208"/>
      <c r="GH83" s="208"/>
      <c r="GI83" s="208"/>
      <c r="GJ83" s="208"/>
      <c r="GK83" s="208"/>
      <c r="GL83" s="208"/>
      <c r="GM83" s="200" t="s">
        <v>7845</v>
      </c>
      <c r="GN83" s="208"/>
      <c r="GO83" s="208"/>
      <c r="GP83" s="208"/>
      <c r="GQ83" s="208"/>
      <c r="GR83" s="208"/>
      <c r="GS83" s="208"/>
      <c r="GT83" s="208"/>
      <c r="GU83" s="208"/>
    </row>
    <row r="84" spans="14:203" ht="12" customHeight="1">
      <c r="N84" s="182" t="s">
        <v>2937</v>
      </c>
      <c r="O84" s="183">
        <v>81</v>
      </c>
      <c r="P84" s="184"/>
      <c r="Q84" s="182">
        <f t="shared" si="7"/>
        <v>0</v>
      </c>
      <c r="R84" s="183">
        <v>81</v>
      </c>
      <c r="S84" s="184"/>
      <c r="BM84" s="201" t="s">
        <v>7846</v>
      </c>
      <c r="BN84" s="208"/>
      <c r="BO84" s="208"/>
      <c r="BP84" s="208"/>
      <c r="BQ84" s="208"/>
      <c r="BR84" s="208"/>
      <c r="BS84" s="208"/>
      <c r="BT84" s="201" t="s">
        <v>7847</v>
      </c>
      <c r="FY84" s="208"/>
      <c r="FZ84" s="208"/>
      <c r="GA84" s="200" t="s">
        <v>7848</v>
      </c>
      <c r="GB84" s="208"/>
      <c r="GC84" s="208"/>
      <c r="GD84" s="208"/>
      <c r="GE84" s="208"/>
      <c r="GF84" s="208"/>
      <c r="GG84" s="208"/>
      <c r="GH84" s="208"/>
      <c r="GI84" s="208"/>
      <c r="GJ84" s="208"/>
      <c r="GK84" s="208"/>
      <c r="GL84" s="208"/>
      <c r="GM84" s="200" t="s">
        <v>7849</v>
      </c>
      <c r="GN84" s="208"/>
      <c r="GO84" s="208"/>
      <c r="GP84" s="208"/>
      <c r="GQ84" s="208"/>
      <c r="GR84" s="208"/>
      <c r="GS84" s="208"/>
      <c r="GT84" s="208"/>
      <c r="GU84" s="208"/>
    </row>
    <row r="85" spans="14:203" ht="12" customHeight="1">
      <c r="N85" s="182" t="s">
        <v>5425</v>
      </c>
      <c r="O85" s="183">
        <v>82</v>
      </c>
      <c r="P85" s="184"/>
      <c r="Q85" s="182">
        <f t="shared" si="7"/>
        <v>0</v>
      </c>
      <c r="R85" s="183">
        <v>82</v>
      </c>
      <c r="S85" s="184"/>
      <c r="BM85" s="201" t="s">
        <v>7850</v>
      </c>
      <c r="BN85" s="208"/>
      <c r="BO85" s="208"/>
      <c r="BP85" s="208"/>
      <c r="BQ85" s="208"/>
      <c r="BR85" s="208"/>
      <c r="BS85" s="208"/>
      <c r="BT85" s="201" t="s">
        <v>7851</v>
      </c>
      <c r="FY85" s="208"/>
      <c r="FZ85" s="208"/>
      <c r="GA85" s="200" t="s">
        <v>7852</v>
      </c>
      <c r="GB85" s="208"/>
      <c r="GC85" s="208"/>
      <c r="GD85" s="208"/>
      <c r="GE85" s="208"/>
      <c r="GF85" s="208"/>
      <c r="GG85" s="208"/>
      <c r="GH85" s="208"/>
      <c r="GI85" s="208"/>
      <c r="GJ85" s="208"/>
      <c r="GK85" s="208"/>
      <c r="GL85" s="208"/>
      <c r="GM85" s="200" t="s">
        <v>7853</v>
      </c>
      <c r="GN85" s="208"/>
      <c r="GO85" s="208"/>
      <c r="GP85" s="208"/>
      <c r="GQ85" s="208"/>
      <c r="GR85" s="208"/>
      <c r="GS85" s="208"/>
      <c r="GT85" s="208"/>
      <c r="GU85" s="208"/>
    </row>
    <row r="86" spans="14:203" ht="12" customHeight="1">
      <c r="N86" s="182" t="s">
        <v>2940</v>
      </c>
      <c r="O86" s="183">
        <v>83</v>
      </c>
      <c r="P86" s="184"/>
      <c r="Q86" s="182">
        <f t="shared" si="7"/>
        <v>0</v>
      </c>
      <c r="R86" s="183">
        <v>83</v>
      </c>
      <c r="S86" s="184"/>
      <c r="BM86" s="201" t="s">
        <v>7854</v>
      </c>
      <c r="BN86" s="208"/>
      <c r="BO86" s="208"/>
      <c r="BP86" s="208"/>
      <c r="BQ86" s="208"/>
      <c r="BR86" s="208"/>
      <c r="BS86" s="208"/>
      <c r="BT86" s="201" t="s">
        <v>7855</v>
      </c>
      <c r="FY86" s="208"/>
      <c r="FZ86" s="208"/>
      <c r="GA86" s="200" t="s">
        <v>7856</v>
      </c>
      <c r="GB86" s="208"/>
      <c r="GC86" s="208"/>
      <c r="GD86" s="208"/>
      <c r="GE86" s="208"/>
      <c r="GF86" s="208"/>
      <c r="GG86" s="208"/>
      <c r="GH86" s="208"/>
      <c r="GI86" s="208"/>
      <c r="GJ86" s="208"/>
      <c r="GK86" s="208"/>
      <c r="GL86" s="208"/>
      <c r="GM86" s="200" t="s">
        <v>7857</v>
      </c>
      <c r="GN86" s="208"/>
      <c r="GO86" s="208"/>
      <c r="GP86" s="208"/>
      <c r="GQ86" s="208"/>
      <c r="GR86" s="208"/>
      <c r="GS86" s="208"/>
      <c r="GT86" s="208"/>
      <c r="GU86" s="208"/>
    </row>
    <row r="87" spans="14:203" ht="12" customHeight="1">
      <c r="N87" s="182" t="s">
        <v>5426</v>
      </c>
      <c r="O87" s="183">
        <v>84</v>
      </c>
      <c r="P87" s="184"/>
      <c r="Q87" s="182">
        <f t="shared" si="7"/>
        <v>0</v>
      </c>
      <c r="R87" s="183">
        <v>84</v>
      </c>
      <c r="S87" s="184"/>
      <c r="BM87" s="208"/>
      <c r="BN87" s="208"/>
      <c r="BO87" s="208"/>
      <c r="BP87" s="208"/>
      <c r="BQ87" s="208"/>
      <c r="BR87" s="208"/>
      <c r="BS87" s="208"/>
      <c r="BT87" s="201" t="s">
        <v>7858</v>
      </c>
      <c r="FY87" s="208"/>
      <c r="FZ87" s="208"/>
      <c r="GA87" s="200" t="s">
        <v>7859</v>
      </c>
      <c r="GB87" s="208"/>
      <c r="GC87" s="208"/>
      <c r="GD87" s="208"/>
      <c r="GE87" s="208"/>
      <c r="GF87" s="208"/>
      <c r="GG87" s="208"/>
      <c r="GH87" s="208"/>
      <c r="GI87" s="208"/>
      <c r="GJ87" s="208"/>
      <c r="GK87" s="208"/>
      <c r="GL87" s="208"/>
      <c r="GM87" s="200" t="s">
        <v>7860</v>
      </c>
      <c r="GN87" s="208"/>
      <c r="GO87" s="208"/>
      <c r="GP87" s="208"/>
      <c r="GQ87" s="208"/>
      <c r="GR87" s="208"/>
      <c r="GS87" s="208"/>
      <c r="GT87" s="208"/>
      <c r="GU87" s="208"/>
    </row>
    <row r="88" spans="14:203" ht="12" customHeight="1">
      <c r="N88" s="182" t="s">
        <v>5427</v>
      </c>
      <c r="O88" s="183">
        <v>85</v>
      </c>
      <c r="P88" s="184"/>
      <c r="Q88" s="182">
        <f t="shared" si="7"/>
        <v>0</v>
      </c>
      <c r="R88" s="183">
        <v>85</v>
      </c>
      <c r="S88" s="184"/>
      <c r="BM88" s="208"/>
      <c r="BN88" s="208"/>
      <c r="BO88" s="208"/>
      <c r="BP88" s="208"/>
      <c r="BQ88" s="208"/>
      <c r="BR88" s="208"/>
      <c r="BS88" s="208"/>
      <c r="BT88" s="201" t="s">
        <v>7861</v>
      </c>
      <c r="FY88" s="208"/>
      <c r="FZ88" s="208"/>
      <c r="GA88" s="200" t="s">
        <v>7862</v>
      </c>
      <c r="GB88" s="208"/>
      <c r="GC88" s="208"/>
      <c r="GD88" s="208"/>
      <c r="GE88" s="208"/>
      <c r="GF88" s="208"/>
      <c r="GG88" s="208"/>
      <c r="GH88" s="208"/>
      <c r="GI88" s="208"/>
      <c r="GJ88" s="208"/>
      <c r="GK88" s="208"/>
      <c r="GL88" s="208"/>
      <c r="GM88" s="200" t="s">
        <v>7863</v>
      </c>
      <c r="GN88" s="208"/>
      <c r="GO88" s="208"/>
      <c r="GP88" s="208"/>
      <c r="GQ88" s="208"/>
      <c r="GR88" s="208"/>
      <c r="GS88" s="208"/>
      <c r="GT88" s="208"/>
      <c r="GU88" s="208"/>
    </row>
    <row r="89" spans="14:203" ht="12" customHeight="1">
      <c r="N89" s="182">
        <v>2</v>
      </c>
      <c r="O89" s="183">
        <v>86</v>
      </c>
      <c r="P89" s="184"/>
      <c r="Q89" s="182">
        <f t="shared" si="7"/>
        <v>0</v>
      </c>
      <c r="R89" s="183">
        <v>86</v>
      </c>
      <c r="S89" s="184"/>
      <c r="BM89" s="208"/>
      <c r="BN89" s="208"/>
      <c r="BO89" s="208"/>
      <c r="BP89" s="208"/>
      <c r="BQ89" s="208"/>
      <c r="BR89" s="208"/>
      <c r="BS89" s="208"/>
      <c r="BT89" s="201" t="s">
        <v>7864</v>
      </c>
      <c r="FY89" s="208"/>
      <c r="FZ89" s="208"/>
      <c r="GA89" s="200" t="s">
        <v>7865</v>
      </c>
      <c r="GB89" s="208"/>
      <c r="GC89" s="208"/>
      <c r="GD89" s="208"/>
      <c r="GE89" s="208"/>
      <c r="GF89" s="208"/>
      <c r="GG89" s="208"/>
      <c r="GH89" s="208"/>
      <c r="GI89" s="208"/>
      <c r="GJ89" s="208"/>
      <c r="GK89" s="208"/>
      <c r="GL89" s="208"/>
      <c r="GM89" s="200" t="s">
        <v>7866</v>
      </c>
      <c r="GN89" s="208"/>
      <c r="GO89" s="208"/>
      <c r="GP89" s="208"/>
      <c r="GQ89" s="208"/>
      <c r="GR89" s="208"/>
      <c r="GS89" s="208"/>
      <c r="GT89" s="208"/>
      <c r="GU89" s="208"/>
    </row>
    <row r="90" spans="14:203" ht="12" customHeight="1">
      <c r="N90" s="182">
        <v>3</v>
      </c>
      <c r="O90" s="183">
        <v>87</v>
      </c>
      <c r="P90" s="184"/>
      <c r="Q90" s="182">
        <f t="shared" si="7"/>
        <v>0</v>
      </c>
      <c r="R90" s="183">
        <v>87</v>
      </c>
      <c r="S90" s="184"/>
      <c r="BM90" s="208"/>
      <c r="BN90" s="208"/>
      <c r="BO90" s="208"/>
      <c r="BP90" s="208"/>
      <c r="BQ90" s="208"/>
      <c r="BR90" s="208"/>
      <c r="BS90" s="208"/>
      <c r="BT90" s="201" t="s">
        <v>7867</v>
      </c>
      <c r="FY90" s="208"/>
      <c r="FZ90" s="208"/>
      <c r="GA90" s="200" t="s">
        <v>7868</v>
      </c>
      <c r="GB90" s="208"/>
      <c r="GC90" s="208"/>
      <c r="GD90" s="208"/>
      <c r="GE90" s="208"/>
      <c r="GF90" s="208"/>
      <c r="GG90" s="208"/>
      <c r="GH90" s="208"/>
      <c r="GI90" s="208"/>
      <c r="GJ90" s="208"/>
      <c r="GK90" s="208"/>
      <c r="GL90" s="208"/>
      <c r="GM90" s="200" t="s">
        <v>7869</v>
      </c>
      <c r="GN90" s="208"/>
      <c r="GO90" s="208"/>
      <c r="GP90" s="208"/>
      <c r="GQ90" s="208"/>
      <c r="GR90" s="208"/>
      <c r="GS90" s="208"/>
      <c r="GT90" s="208"/>
      <c r="GU90" s="208"/>
    </row>
    <row r="91" spans="14:203" ht="12" customHeight="1">
      <c r="N91" s="182">
        <v>5</v>
      </c>
      <c r="O91" s="183">
        <v>88</v>
      </c>
      <c r="P91" s="184"/>
      <c r="Q91" s="182">
        <f t="shared" si="7"/>
        <v>0</v>
      </c>
      <c r="R91" s="183">
        <v>88</v>
      </c>
      <c r="S91" s="184"/>
      <c r="BM91" s="208"/>
      <c r="BN91" s="208"/>
      <c r="BO91" s="208"/>
      <c r="BP91" s="208"/>
      <c r="BQ91" s="208"/>
      <c r="BR91" s="208"/>
      <c r="BS91" s="208"/>
      <c r="BT91" s="201" t="s">
        <v>7870</v>
      </c>
      <c r="FY91" s="208"/>
      <c r="FZ91" s="208"/>
      <c r="GA91" s="200" t="s">
        <v>7871</v>
      </c>
      <c r="GB91" s="208"/>
      <c r="GC91" s="208"/>
      <c r="GD91" s="208"/>
      <c r="GE91" s="208"/>
      <c r="GF91" s="208"/>
      <c r="GG91" s="208"/>
      <c r="GH91" s="208"/>
      <c r="GI91" s="208"/>
      <c r="GJ91" s="208"/>
      <c r="GK91" s="208"/>
      <c r="GL91" s="208"/>
      <c r="GM91" s="200" t="s">
        <v>7872</v>
      </c>
      <c r="GN91" s="208"/>
      <c r="GO91" s="208"/>
      <c r="GP91" s="208"/>
      <c r="GQ91" s="208"/>
      <c r="GR91" s="208"/>
      <c r="GS91" s="208"/>
      <c r="GT91" s="208"/>
      <c r="GU91" s="208"/>
    </row>
    <row r="92" spans="14:203" ht="12" customHeight="1">
      <c r="N92" s="182">
        <v>6</v>
      </c>
      <c r="O92" s="183">
        <v>89</v>
      </c>
      <c r="P92" s="184"/>
      <c r="Q92" s="182">
        <f t="shared" si="7"/>
        <v>0</v>
      </c>
      <c r="R92" s="183">
        <v>89</v>
      </c>
      <c r="S92" s="184"/>
      <c r="BM92" s="208"/>
      <c r="BN92" s="208"/>
      <c r="BO92" s="208"/>
      <c r="BP92" s="208"/>
      <c r="BQ92" s="208"/>
      <c r="BR92" s="208"/>
      <c r="BS92" s="208"/>
      <c r="BT92" s="201" t="s">
        <v>7873</v>
      </c>
      <c r="FY92" s="208"/>
      <c r="FZ92" s="208"/>
      <c r="GA92" s="200" t="s">
        <v>7874</v>
      </c>
      <c r="GB92" s="208"/>
      <c r="GC92" s="208"/>
      <c r="GD92" s="208"/>
      <c r="GE92" s="208"/>
      <c r="GF92" s="208"/>
      <c r="GG92" s="208"/>
      <c r="GH92" s="208"/>
      <c r="GI92" s="208"/>
      <c r="GJ92" s="208"/>
      <c r="GK92" s="208"/>
      <c r="GL92" s="208"/>
      <c r="GM92" s="200" t="s">
        <v>7875</v>
      </c>
      <c r="GN92" s="208"/>
      <c r="GO92" s="208"/>
      <c r="GP92" s="208"/>
      <c r="GQ92" s="208"/>
      <c r="GR92" s="208"/>
      <c r="GS92" s="208"/>
      <c r="GT92" s="208"/>
      <c r="GU92" s="208"/>
    </row>
    <row r="93" spans="14:203" ht="12" customHeight="1">
      <c r="N93" s="182">
        <v>8</v>
      </c>
      <c r="O93" s="183">
        <v>90</v>
      </c>
      <c r="P93" s="184"/>
      <c r="Q93" s="182">
        <f t="shared" si="7"/>
        <v>0</v>
      </c>
      <c r="R93" s="183">
        <v>90</v>
      </c>
      <c r="S93" s="184"/>
      <c r="BM93" s="208"/>
      <c r="BN93" s="208"/>
      <c r="BO93" s="208"/>
      <c r="BP93" s="208"/>
      <c r="BQ93" s="208"/>
      <c r="BR93" s="208"/>
      <c r="BS93" s="208"/>
      <c r="BT93" s="201" t="s">
        <v>7876</v>
      </c>
      <c r="FY93" s="208"/>
      <c r="FZ93" s="208"/>
      <c r="GB93" s="208"/>
      <c r="GC93" s="208"/>
      <c r="GD93" s="208"/>
      <c r="GE93" s="208"/>
      <c r="GF93" s="208"/>
      <c r="GG93" s="208"/>
      <c r="GH93" s="208"/>
      <c r="GI93" s="208"/>
      <c r="GJ93" s="208"/>
      <c r="GK93" s="208"/>
      <c r="GL93" s="208"/>
      <c r="GM93" s="200" t="s">
        <v>7877</v>
      </c>
      <c r="GN93" s="208"/>
      <c r="GO93" s="208"/>
      <c r="GP93" s="208"/>
      <c r="GQ93" s="208"/>
      <c r="GR93" s="208"/>
      <c r="GS93" s="208"/>
      <c r="GT93" s="208"/>
      <c r="GU93" s="208"/>
    </row>
    <row r="94" spans="14:203" ht="12" customHeight="1">
      <c r="N94" s="182" t="s">
        <v>2946</v>
      </c>
      <c r="O94" s="183">
        <v>91</v>
      </c>
      <c r="P94" s="184"/>
      <c r="Q94" s="182">
        <f t="shared" si="7"/>
        <v>0</v>
      </c>
      <c r="R94" s="183">
        <v>91</v>
      </c>
      <c r="S94" s="184"/>
      <c r="FY94" s="208"/>
      <c r="FZ94" s="208"/>
      <c r="GA94" s="208"/>
      <c r="GB94" s="208"/>
      <c r="GC94" s="208"/>
      <c r="GD94" s="208"/>
      <c r="GE94" s="208"/>
      <c r="GF94" s="208"/>
      <c r="GG94" s="208"/>
      <c r="GH94" s="208"/>
      <c r="GI94" s="208"/>
      <c r="GJ94" s="208"/>
      <c r="GK94" s="208"/>
      <c r="GL94" s="208"/>
      <c r="GM94" s="200" t="s">
        <v>7878</v>
      </c>
      <c r="GN94" s="208"/>
      <c r="GO94" s="208"/>
      <c r="GP94" s="208"/>
      <c r="GQ94" s="208"/>
      <c r="GR94" s="208"/>
      <c r="GS94" s="208"/>
      <c r="GT94" s="208"/>
      <c r="GU94" s="208"/>
    </row>
    <row r="95" spans="14:203" ht="12" customHeight="1">
      <c r="N95" s="182" t="s">
        <v>5428</v>
      </c>
      <c r="O95" s="183">
        <v>92</v>
      </c>
      <c r="P95" s="184"/>
      <c r="Q95" s="182">
        <f t="shared" si="7"/>
        <v>0</v>
      </c>
      <c r="R95" s="183">
        <v>92</v>
      </c>
      <c r="S95" s="184"/>
      <c r="FY95" s="208"/>
      <c r="FZ95" s="208"/>
      <c r="GA95" s="208"/>
      <c r="GB95" s="208"/>
      <c r="GC95" s="208"/>
      <c r="GD95" s="208"/>
      <c r="GE95" s="208"/>
      <c r="GF95" s="208"/>
      <c r="GG95" s="208"/>
      <c r="GH95" s="208"/>
      <c r="GI95" s="208"/>
      <c r="GJ95" s="208"/>
      <c r="GK95" s="208"/>
      <c r="GL95" s="208"/>
      <c r="GM95" s="200" t="s">
        <v>7879</v>
      </c>
      <c r="GN95" s="208"/>
      <c r="GO95" s="208"/>
      <c r="GP95" s="208"/>
      <c r="GQ95" s="208"/>
      <c r="GR95" s="208"/>
      <c r="GS95" s="208"/>
      <c r="GT95" s="208"/>
      <c r="GU95" s="208"/>
    </row>
    <row r="96" spans="14:203" ht="12" customHeight="1">
      <c r="N96" s="182" t="s">
        <v>5429</v>
      </c>
      <c r="O96" s="183">
        <v>93</v>
      </c>
      <c r="P96" s="184"/>
      <c r="Q96" s="182">
        <f t="shared" si="7"/>
        <v>0</v>
      </c>
      <c r="R96" s="183">
        <v>93</v>
      </c>
      <c r="S96" s="184"/>
      <c r="FY96" s="208"/>
      <c r="FZ96" s="208"/>
      <c r="GA96" s="208"/>
      <c r="GB96" s="208"/>
      <c r="GC96" s="208"/>
      <c r="GD96" s="208"/>
      <c r="GE96" s="208"/>
      <c r="GF96" s="208"/>
      <c r="GG96" s="208"/>
      <c r="GH96" s="208"/>
      <c r="GI96" s="208"/>
      <c r="GJ96" s="208"/>
      <c r="GK96" s="208"/>
      <c r="GL96" s="208"/>
      <c r="GM96" s="200" t="s">
        <v>7880</v>
      </c>
      <c r="GN96" s="208"/>
      <c r="GO96" s="208"/>
      <c r="GP96" s="208"/>
      <c r="GQ96" s="208"/>
      <c r="GR96" s="208"/>
      <c r="GS96" s="208"/>
      <c r="GT96" s="208"/>
      <c r="GU96" s="208"/>
    </row>
    <row r="97" spans="14:203" ht="12" customHeight="1">
      <c r="N97" s="182" t="s">
        <v>5430</v>
      </c>
      <c r="O97" s="183">
        <v>94</v>
      </c>
      <c r="P97" s="184"/>
      <c r="Q97" s="182">
        <f t="shared" si="7"/>
        <v>0</v>
      </c>
      <c r="R97" s="183">
        <v>94</v>
      </c>
      <c r="S97" s="184"/>
      <c r="FY97" s="208"/>
      <c r="FZ97" s="208"/>
      <c r="GA97" s="208"/>
      <c r="GB97" s="208"/>
      <c r="GC97" s="208"/>
      <c r="GD97" s="208"/>
      <c r="GE97" s="208"/>
      <c r="GF97" s="208"/>
      <c r="GG97" s="208"/>
      <c r="GH97" s="208"/>
      <c r="GI97" s="208"/>
      <c r="GJ97" s="208"/>
      <c r="GK97" s="208"/>
      <c r="GL97" s="208"/>
      <c r="GM97" s="200" t="s">
        <v>7881</v>
      </c>
      <c r="GN97" s="208"/>
      <c r="GO97" s="208"/>
      <c r="GP97" s="208"/>
      <c r="GQ97" s="208"/>
      <c r="GR97" s="208"/>
      <c r="GS97" s="208"/>
      <c r="GT97" s="208"/>
      <c r="GU97" s="208"/>
    </row>
    <row r="98" spans="14:203" ht="12" customHeight="1">
      <c r="N98" s="182" t="s">
        <v>5431</v>
      </c>
      <c r="O98" s="183">
        <v>95</v>
      </c>
      <c r="P98" s="184"/>
      <c r="Q98" s="182">
        <f t="shared" si="7"/>
        <v>0</v>
      </c>
      <c r="R98" s="183">
        <v>95</v>
      </c>
      <c r="S98" s="184"/>
      <c r="FY98" s="208"/>
      <c r="FZ98" s="208"/>
      <c r="GA98" s="208"/>
      <c r="GB98" s="208"/>
      <c r="GC98" s="208"/>
      <c r="GD98" s="208"/>
      <c r="GE98" s="208"/>
      <c r="GF98" s="208"/>
      <c r="GG98" s="208"/>
      <c r="GH98" s="208"/>
      <c r="GI98" s="208"/>
      <c r="GJ98" s="208"/>
      <c r="GK98" s="208"/>
      <c r="GL98" s="208"/>
      <c r="GM98" s="200" t="s">
        <v>7882</v>
      </c>
      <c r="GN98" s="208"/>
      <c r="GO98" s="208"/>
      <c r="GP98" s="208"/>
      <c r="GQ98" s="208"/>
      <c r="GR98" s="208"/>
      <c r="GS98" s="208"/>
      <c r="GT98" s="208"/>
      <c r="GU98" s="208"/>
    </row>
    <row r="99" spans="14:203" ht="12" customHeight="1">
      <c r="N99" s="182" t="s">
        <v>5432</v>
      </c>
      <c r="O99" s="183">
        <v>96</v>
      </c>
      <c r="P99" s="184"/>
      <c r="Q99" s="182">
        <f t="shared" si="7"/>
        <v>0</v>
      </c>
      <c r="R99" s="183">
        <v>96</v>
      </c>
      <c r="S99" s="184"/>
      <c r="FY99" s="208"/>
      <c r="FZ99" s="208"/>
      <c r="GA99" s="208"/>
      <c r="GB99" s="208"/>
      <c r="GC99" s="208"/>
      <c r="GD99" s="208"/>
      <c r="GE99" s="208"/>
      <c r="GF99" s="208"/>
      <c r="GG99" s="208"/>
      <c r="GH99" s="208"/>
      <c r="GI99" s="208"/>
      <c r="GJ99" s="208"/>
      <c r="GK99" s="208"/>
      <c r="GL99" s="208"/>
      <c r="GM99" s="200" t="s">
        <v>7883</v>
      </c>
      <c r="GN99" s="208"/>
      <c r="GO99" s="208"/>
      <c r="GP99" s="208"/>
      <c r="GQ99" s="208"/>
      <c r="GR99" s="208"/>
      <c r="GS99" s="208"/>
      <c r="GT99" s="208"/>
      <c r="GU99" s="208"/>
    </row>
    <row r="100" spans="14:203" ht="12" customHeight="1">
      <c r="N100" s="182" t="s">
        <v>5433</v>
      </c>
      <c r="O100" s="183">
        <v>97</v>
      </c>
      <c r="P100" s="184"/>
      <c r="Q100" s="182">
        <f t="shared" si="7"/>
        <v>0</v>
      </c>
      <c r="R100" s="183">
        <v>97</v>
      </c>
      <c r="S100" s="184"/>
      <c r="FY100" s="208"/>
      <c r="FZ100" s="208"/>
      <c r="GA100" s="208"/>
      <c r="GB100" s="208"/>
      <c r="GC100" s="208"/>
      <c r="GD100" s="208"/>
      <c r="GE100" s="208"/>
      <c r="GF100" s="208"/>
      <c r="GG100" s="208"/>
      <c r="GH100" s="208"/>
      <c r="GI100" s="208"/>
      <c r="GJ100" s="208"/>
      <c r="GK100" s="208"/>
      <c r="GL100" s="208"/>
      <c r="GM100" s="200" t="s">
        <v>7884</v>
      </c>
      <c r="GN100" s="208"/>
      <c r="GO100" s="208"/>
      <c r="GP100" s="208"/>
      <c r="GQ100" s="208"/>
      <c r="GR100" s="208"/>
      <c r="GS100" s="208"/>
      <c r="GT100" s="208"/>
      <c r="GU100" s="208"/>
    </row>
    <row r="101" spans="14:203" ht="12" customHeight="1">
      <c r="N101" s="182" t="s">
        <v>5434</v>
      </c>
      <c r="O101" s="183">
        <v>98</v>
      </c>
      <c r="P101" s="184"/>
      <c r="Q101" s="182">
        <f t="shared" si="7"/>
        <v>0</v>
      </c>
      <c r="R101" s="183">
        <v>98</v>
      </c>
      <c r="S101" s="184"/>
      <c r="FY101" s="208"/>
      <c r="FZ101" s="208"/>
      <c r="GA101" s="208"/>
      <c r="GB101" s="208"/>
      <c r="GC101" s="208"/>
      <c r="GD101" s="208"/>
      <c r="GE101" s="208"/>
      <c r="GF101" s="208"/>
      <c r="GG101" s="208"/>
      <c r="GH101" s="208"/>
      <c r="GI101" s="208"/>
      <c r="GJ101" s="208"/>
      <c r="GK101" s="208"/>
      <c r="GL101" s="208"/>
      <c r="GM101" s="200" t="s">
        <v>7885</v>
      </c>
      <c r="GN101" s="208"/>
      <c r="GO101" s="208"/>
      <c r="GP101" s="208"/>
      <c r="GQ101" s="208"/>
      <c r="GR101" s="208"/>
      <c r="GS101" s="208"/>
      <c r="GT101" s="208"/>
      <c r="GU101" s="208"/>
    </row>
    <row r="102" spans="14:203" ht="12" customHeight="1">
      <c r="N102" s="182" t="s">
        <v>2914</v>
      </c>
      <c r="O102" s="183">
        <v>99</v>
      </c>
      <c r="P102" s="184"/>
      <c r="Q102" s="182">
        <f t="shared" si="7"/>
        <v>0</v>
      </c>
      <c r="R102" s="183">
        <v>99</v>
      </c>
      <c r="S102" s="184"/>
      <c r="FY102" s="208"/>
      <c r="FZ102" s="208"/>
      <c r="GA102" s="208"/>
      <c r="GB102" s="208"/>
      <c r="GC102" s="208"/>
      <c r="GD102" s="208"/>
      <c r="GE102" s="208"/>
      <c r="GF102" s="208"/>
      <c r="GG102" s="208"/>
      <c r="GH102" s="208"/>
      <c r="GI102" s="208"/>
      <c r="GJ102" s="208"/>
      <c r="GK102" s="208"/>
      <c r="GL102" s="208"/>
      <c r="GM102" s="200" t="s">
        <v>7886</v>
      </c>
      <c r="GN102" s="208"/>
      <c r="GO102" s="208"/>
      <c r="GP102" s="208"/>
      <c r="GQ102" s="208"/>
      <c r="GR102" s="208"/>
      <c r="GS102" s="208"/>
      <c r="GT102" s="208"/>
      <c r="GU102" s="208"/>
    </row>
    <row r="103" spans="14:203" ht="12" customHeight="1">
      <c r="N103" s="182" t="s">
        <v>5435</v>
      </c>
      <c r="O103" s="183">
        <v>100</v>
      </c>
      <c r="P103" s="184"/>
      <c r="Q103" s="182">
        <f t="shared" si="7"/>
        <v>0</v>
      </c>
      <c r="R103" s="183">
        <v>100</v>
      </c>
      <c r="S103" s="184"/>
      <c r="FY103" s="208"/>
      <c r="FZ103" s="208"/>
      <c r="GA103" s="208"/>
      <c r="GB103" s="208"/>
      <c r="GC103" s="208"/>
      <c r="GD103" s="208"/>
      <c r="GE103" s="208"/>
      <c r="GF103" s="208"/>
      <c r="GG103" s="208"/>
      <c r="GH103" s="208"/>
      <c r="GI103" s="208"/>
      <c r="GJ103" s="208"/>
      <c r="GK103" s="208"/>
      <c r="GL103" s="208"/>
      <c r="GM103" s="200" t="s">
        <v>7887</v>
      </c>
      <c r="GN103" s="208"/>
      <c r="GO103" s="208"/>
      <c r="GP103" s="208"/>
      <c r="GQ103" s="208"/>
      <c r="GR103" s="208"/>
      <c r="GS103" s="208"/>
      <c r="GT103" s="208"/>
      <c r="GU103" s="208"/>
    </row>
    <row r="104" spans="14:203" ht="12" customHeight="1">
      <c r="N104" s="182" t="s">
        <v>5436</v>
      </c>
      <c r="O104" s="183">
        <v>101</v>
      </c>
      <c r="P104" s="184"/>
      <c r="Q104" s="182">
        <f t="shared" si="7"/>
        <v>0</v>
      </c>
      <c r="R104" s="183">
        <v>101</v>
      </c>
      <c r="S104" s="184"/>
      <c r="FY104" s="208"/>
      <c r="FZ104" s="208"/>
      <c r="GA104" s="208"/>
      <c r="GB104" s="208"/>
      <c r="GC104" s="208"/>
      <c r="GD104" s="208"/>
      <c r="GE104" s="208"/>
      <c r="GF104" s="208"/>
      <c r="GG104" s="208"/>
      <c r="GH104" s="208"/>
      <c r="GI104" s="208"/>
      <c r="GJ104" s="208"/>
      <c r="GK104" s="208"/>
      <c r="GL104" s="208"/>
      <c r="GM104" s="200" t="s">
        <v>7888</v>
      </c>
      <c r="GN104" s="208"/>
      <c r="GO104" s="208"/>
      <c r="GP104" s="208"/>
      <c r="GQ104" s="208"/>
      <c r="GR104" s="208"/>
      <c r="GS104" s="208"/>
      <c r="GT104" s="208"/>
      <c r="GU104" s="208"/>
    </row>
    <row r="105" spans="14:203" ht="12" customHeight="1">
      <c r="N105" s="182" t="s">
        <v>5437</v>
      </c>
      <c r="O105" s="183">
        <v>102</v>
      </c>
      <c r="P105" s="184"/>
      <c r="Q105" s="182">
        <f t="shared" si="7"/>
        <v>0</v>
      </c>
      <c r="R105" s="183">
        <v>102</v>
      </c>
      <c r="S105" s="184"/>
      <c r="FY105" s="208"/>
      <c r="FZ105" s="208"/>
      <c r="GA105" s="208"/>
      <c r="GB105" s="208"/>
      <c r="GC105" s="208"/>
      <c r="GD105" s="208"/>
      <c r="GE105" s="208"/>
      <c r="GF105" s="208"/>
      <c r="GG105" s="208"/>
      <c r="GH105" s="208"/>
      <c r="GI105" s="208"/>
      <c r="GJ105" s="208"/>
      <c r="GK105" s="208"/>
      <c r="GL105" s="208"/>
      <c r="GM105" s="200" t="s">
        <v>7889</v>
      </c>
      <c r="GN105" s="208"/>
      <c r="GO105" s="208"/>
      <c r="GP105" s="208"/>
      <c r="GQ105" s="208"/>
      <c r="GR105" s="208"/>
      <c r="GS105" s="208"/>
      <c r="GT105" s="208"/>
      <c r="GU105" s="208"/>
    </row>
    <row r="106" spans="14:203" ht="12" customHeight="1">
      <c r="N106" s="182" t="s">
        <v>5438</v>
      </c>
      <c r="O106" s="183">
        <v>103</v>
      </c>
      <c r="P106" s="184"/>
      <c r="Q106" s="182">
        <f t="shared" si="7"/>
        <v>0</v>
      </c>
      <c r="R106" s="183">
        <v>103</v>
      </c>
      <c r="S106" s="184"/>
      <c r="FY106" s="208"/>
      <c r="FZ106" s="208"/>
      <c r="GA106" s="208"/>
      <c r="GB106" s="208"/>
      <c r="GC106" s="208"/>
      <c r="GD106" s="208"/>
      <c r="GE106" s="208"/>
      <c r="GF106" s="208"/>
      <c r="GG106" s="208"/>
      <c r="GH106" s="208"/>
      <c r="GI106" s="208"/>
      <c r="GJ106" s="208"/>
      <c r="GK106" s="208"/>
      <c r="GL106" s="208"/>
      <c r="GM106" s="200" t="s">
        <v>7890</v>
      </c>
      <c r="GN106" s="208"/>
      <c r="GO106" s="208"/>
      <c r="GP106" s="208"/>
      <c r="GQ106" s="208"/>
      <c r="GR106" s="208"/>
      <c r="GS106" s="208"/>
      <c r="GT106" s="208"/>
      <c r="GU106" s="208"/>
    </row>
    <row r="107" spans="14:203" ht="12" customHeight="1">
      <c r="N107" s="182" t="s">
        <v>2918</v>
      </c>
      <c r="O107" s="183">
        <v>104</v>
      </c>
      <c r="P107" s="184"/>
      <c r="Q107" s="182">
        <f t="shared" si="7"/>
        <v>0</v>
      </c>
      <c r="R107" s="183">
        <v>104</v>
      </c>
      <c r="S107" s="184"/>
      <c r="FY107" s="208"/>
      <c r="FZ107" s="208"/>
      <c r="GA107" s="208"/>
      <c r="GB107" s="208"/>
      <c r="GC107" s="208"/>
      <c r="GD107" s="208"/>
      <c r="GE107" s="208"/>
      <c r="GF107" s="208"/>
      <c r="GG107" s="208"/>
      <c r="GH107" s="208"/>
      <c r="GI107" s="208"/>
      <c r="GJ107" s="208"/>
      <c r="GK107" s="208"/>
      <c r="GL107" s="208"/>
      <c r="GM107" s="200" t="s">
        <v>7891</v>
      </c>
      <c r="GN107" s="208"/>
      <c r="GO107" s="208"/>
      <c r="GP107" s="208"/>
      <c r="GQ107" s="208"/>
      <c r="GR107" s="208"/>
      <c r="GS107" s="208"/>
      <c r="GT107" s="208"/>
      <c r="GU107" s="208"/>
    </row>
    <row r="108" spans="14:203" ht="12" customHeight="1">
      <c r="N108" s="182" t="s">
        <v>5439</v>
      </c>
      <c r="O108" s="183">
        <v>105</v>
      </c>
      <c r="P108" s="184"/>
      <c r="Q108" s="182">
        <f t="shared" si="7"/>
        <v>0</v>
      </c>
      <c r="R108" s="183">
        <v>105</v>
      </c>
      <c r="S108" s="184"/>
      <c r="FY108" s="208"/>
      <c r="FZ108" s="208"/>
      <c r="GA108" s="208"/>
      <c r="GB108" s="208"/>
      <c r="GC108" s="208"/>
      <c r="GD108" s="208"/>
      <c r="GE108" s="208"/>
      <c r="GF108" s="208"/>
      <c r="GG108" s="208"/>
      <c r="GH108" s="208"/>
      <c r="GI108" s="208"/>
      <c r="GJ108" s="208"/>
      <c r="GK108" s="208"/>
      <c r="GL108" s="208"/>
      <c r="GM108" s="200" t="s">
        <v>7892</v>
      </c>
      <c r="GN108" s="208"/>
      <c r="GO108" s="208"/>
      <c r="GP108" s="208"/>
      <c r="GQ108" s="208"/>
      <c r="GR108" s="208"/>
      <c r="GS108" s="208"/>
      <c r="GT108" s="208"/>
      <c r="GU108" s="208"/>
    </row>
    <row r="109" spans="14:203" ht="12" customHeight="1">
      <c r="N109" s="182" t="s">
        <v>5440</v>
      </c>
      <c r="O109" s="183">
        <v>106</v>
      </c>
      <c r="P109" s="184"/>
      <c r="Q109" s="182">
        <f t="shared" si="7"/>
        <v>0</v>
      </c>
      <c r="R109" s="183">
        <v>106</v>
      </c>
      <c r="S109" s="184"/>
      <c r="FY109" s="208"/>
      <c r="FZ109" s="208"/>
      <c r="GA109" s="208"/>
      <c r="GB109" s="208"/>
      <c r="GC109" s="208"/>
      <c r="GD109" s="208"/>
      <c r="GE109" s="208"/>
      <c r="GF109" s="208"/>
      <c r="GG109" s="208"/>
      <c r="GH109" s="208"/>
      <c r="GI109" s="208"/>
      <c r="GJ109" s="208"/>
      <c r="GK109" s="208"/>
      <c r="GL109" s="208"/>
      <c r="GM109" s="200" t="s">
        <v>7893</v>
      </c>
      <c r="GN109" s="208"/>
      <c r="GO109" s="208"/>
      <c r="GP109" s="208"/>
      <c r="GQ109" s="208"/>
      <c r="GR109" s="208"/>
      <c r="GS109" s="208"/>
      <c r="GT109" s="208"/>
      <c r="GU109" s="208"/>
    </row>
    <row r="110" spans="14:203" ht="12" customHeight="1">
      <c r="N110" s="182" t="s">
        <v>5441</v>
      </c>
      <c r="O110" s="183">
        <v>107</v>
      </c>
      <c r="P110" s="184"/>
      <c r="Q110" s="182">
        <f t="shared" si="7"/>
        <v>0</v>
      </c>
      <c r="R110" s="183">
        <v>107</v>
      </c>
      <c r="S110" s="184"/>
      <c r="FY110" s="208"/>
      <c r="FZ110" s="208"/>
      <c r="GA110" s="208"/>
      <c r="GB110" s="208"/>
      <c r="GC110" s="208"/>
      <c r="GD110" s="208"/>
      <c r="GE110" s="208"/>
      <c r="GF110" s="208"/>
      <c r="GG110" s="208"/>
      <c r="GH110" s="208"/>
      <c r="GI110" s="208"/>
      <c r="GJ110" s="208"/>
      <c r="GK110" s="208"/>
      <c r="GL110" s="208"/>
      <c r="GM110" s="200" t="s">
        <v>7894</v>
      </c>
      <c r="GN110" s="208"/>
      <c r="GO110" s="208"/>
      <c r="GP110" s="208"/>
      <c r="GQ110" s="208"/>
      <c r="GR110" s="208"/>
      <c r="GS110" s="208"/>
      <c r="GT110" s="208"/>
      <c r="GU110" s="208"/>
    </row>
    <row r="111" spans="14:203" ht="12" customHeight="1">
      <c r="N111" s="182" t="s">
        <v>2953</v>
      </c>
      <c r="O111" s="183">
        <v>108</v>
      </c>
      <c r="P111" s="184"/>
      <c r="Q111" s="182">
        <f t="shared" si="7"/>
        <v>0</v>
      </c>
      <c r="R111" s="183">
        <v>108</v>
      </c>
      <c r="S111" s="184"/>
      <c r="FY111" s="208"/>
      <c r="FZ111" s="208"/>
      <c r="GA111" s="208"/>
      <c r="GB111" s="208"/>
      <c r="GC111" s="208"/>
      <c r="GD111" s="208"/>
      <c r="GE111" s="208"/>
      <c r="GF111" s="208"/>
      <c r="GG111" s="208"/>
      <c r="GH111" s="208"/>
      <c r="GI111" s="208"/>
      <c r="GJ111" s="208"/>
      <c r="GK111" s="208"/>
      <c r="GL111" s="208"/>
      <c r="GM111" s="200" t="s">
        <v>7895</v>
      </c>
      <c r="GN111" s="208"/>
      <c r="GO111" s="208"/>
      <c r="GP111" s="208"/>
      <c r="GQ111" s="208"/>
      <c r="GR111" s="208"/>
      <c r="GS111" s="208"/>
      <c r="GT111" s="208"/>
      <c r="GU111" s="208"/>
    </row>
    <row r="112" spans="14:203" ht="12" customHeight="1">
      <c r="N112" s="182" t="s">
        <v>5442</v>
      </c>
      <c r="O112" s="183">
        <v>109</v>
      </c>
      <c r="P112" s="184"/>
      <c r="Q112" s="182">
        <f t="shared" si="7"/>
        <v>0</v>
      </c>
      <c r="R112" s="183">
        <v>109</v>
      </c>
      <c r="S112" s="184"/>
      <c r="FY112" s="208"/>
      <c r="FZ112" s="208"/>
      <c r="GA112" s="208"/>
      <c r="GB112" s="208"/>
      <c r="GC112" s="208"/>
      <c r="GD112" s="208"/>
      <c r="GE112" s="208"/>
      <c r="GF112" s="208"/>
      <c r="GG112" s="208"/>
      <c r="GH112" s="208"/>
      <c r="GI112" s="208"/>
      <c r="GJ112" s="208"/>
      <c r="GK112" s="208"/>
      <c r="GL112" s="208"/>
      <c r="GM112" s="200" t="s">
        <v>7896</v>
      </c>
      <c r="GN112" s="208"/>
      <c r="GO112" s="208"/>
      <c r="GP112" s="208"/>
      <c r="GQ112" s="208"/>
      <c r="GR112" s="208"/>
      <c r="GS112" s="208"/>
      <c r="GT112" s="208"/>
      <c r="GU112" s="208"/>
    </row>
    <row r="113" spans="14:203" ht="12" customHeight="1">
      <c r="N113" s="182" t="s">
        <v>2954</v>
      </c>
      <c r="O113" s="183">
        <v>110</v>
      </c>
      <c r="P113" s="184"/>
      <c r="Q113" s="182">
        <f t="shared" si="7"/>
        <v>0</v>
      </c>
      <c r="R113" s="183">
        <v>110</v>
      </c>
      <c r="S113" s="184"/>
      <c r="FY113" s="208"/>
      <c r="FZ113" s="208"/>
      <c r="GA113" s="208"/>
      <c r="GB113" s="208"/>
      <c r="GC113" s="208"/>
      <c r="GD113" s="208"/>
      <c r="GE113" s="208"/>
      <c r="GF113" s="208"/>
      <c r="GG113" s="208"/>
      <c r="GH113" s="208"/>
      <c r="GI113" s="208"/>
      <c r="GJ113" s="208"/>
      <c r="GK113" s="208"/>
      <c r="GL113" s="208"/>
      <c r="GM113" s="200" t="s">
        <v>7897</v>
      </c>
      <c r="GN113" s="208"/>
      <c r="GO113" s="208"/>
      <c r="GP113" s="208"/>
      <c r="GQ113" s="208"/>
      <c r="GR113" s="208"/>
      <c r="GS113" s="208"/>
      <c r="GT113" s="208"/>
      <c r="GU113" s="208"/>
    </row>
    <row r="114" spans="14:203" ht="12" customHeight="1">
      <c r="N114" s="182" t="s">
        <v>5443</v>
      </c>
      <c r="O114" s="183">
        <v>111</v>
      </c>
      <c r="P114" s="184"/>
      <c r="Q114" s="182">
        <f t="shared" si="7"/>
        <v>0</v>
      </c>
      <c r="R114" s="183">
        <v>111</v>
      </c>
      <c r="S114" s="184"/>
      <c r="FY114" s="208"/>
      <c r="FZ114" s="208"/>
      <c r="GA114" s="208"/>
      <c r="GB114" s="208"/>
      <c r="GC114" s="208"/>
      <c r="GD114" s="208"/>
      <c r="GE114" s="208"/>
      <c r="GF114" s="208"/>
      <c r="GG114" s="208"/>
      <c r="GH114" s="208"/>
      <c r="GI114" s="208"/>
      <c r="GJ114" s="208"/>
      <c r="GK114" s="208"/>
      <c r="GL114" s="208"/>
      <c r="GM114" s="200" t="s">
        <v>7898</v>
      </c>
      <c r="GN114" s="208"/>
      <c r="GO114" s="208"/>
      <c r="GP114" s="208"/>
      <c r="GQ114" s="208"/>
      <c r="GR114" s="208"/>
      <c r="GS114" s="208"/>
      <c r="GT114" s="208"/>
      <c r="GU114" s="208"/>
    </row>
    <row r="115" spans="14:203" ht="12" customHeight="1">
      <c r="N115" s="182" t="s">
        <v>2956</v>
      </c>
      <c r="O115" s="183">
        <v>112</v>
      </c>
      <c r="P115" s="184"/>
      <c r="Q115" s="182">
        <f t="shared" si="7"/>
        <v>0</v>
      </c>
      <c r="R115" s="183">
        <v>112</v>
      </c>
      <c r="S115" s="184"/>
      <c r="FY115" s="208"/>
      <c r="FZ115" s="208"/>
      <c r="GA115" s="208"/>
      <c r="GB115" s="208"/>
      <c r="GC115" s="208"/>
      <c r="GD115" s="208"/>
      <c r="GE115" s="208"/>
      <c r="GF115" s="208"/>
      <c r="GG115" s="208"/>
      <c r="GH115" s="208"/>
      <c r="GI115" s="208"/>
      <c r="GJ115" s="208"/>
      <c r="GK115" s="208"/>
      <c r="GL115" s="208"/>
      <c r="GM115" s="200" t="s">
        <v>7899</v>
      </c>
      <c r="GN115" s="208"/>
      <c r="GO115" s="208"/>
      <c r="GP115" s="208"/>
      <c r="GQ115" s="208"/>
      <c r="GR115" s="208"/>
      <c r="GS115" s="208"/>
      <c r="GT115" s="208"/>
      <c r="GU115" s="208"/>
    </row>
    <row r="116" spans="14:203" ht="12" customHeight="1">
      <c r="N116" s="182" t="s">
        <v>2957</v>
      </c>
      <c r="O116" s="183">
        <v>113</v>
      </c>
      <c r="P116" s="184"/>
      <c r="Q116" s="182">
        <f t="shared" si="7"/>
        <v>0</v>
      </c>
      <c r="R116" s="183">
        <v>113</v>
      </c>
      <c r="S116" s="184"/>
      <c r="FY116" s="208"/>
      <c r="FZ116" s="208"/>
      <c r="GA116" s="208"/>
      <c r="GB116" s="208"/>
      <c r="GC116" s="208"/>
      <c r="GD116" s="208"/>
      <c r="GE116" s="208"/>
      <c r="GF116" s="208"/>
      <c r="GG116" s="208"/>
      <c r="GH116" s="208"/>
      <c r="GI116" s="208"/>
      <c r="GJ116" s="208"/>
      <c r="GK116" s="208"/>
      <c r="GL116" s="208"/>
      <c r="GM116" s="200" t="s">
        <v>7900</v>
      </c>
      <c r="GN116" s="208"/>
      <c r="GO116" s="208"/>
      <c r="GP116" s="208"/>
      <c r="GQ116" s="208"/>
      <c r="GR116" s="208"/>
      <c r="GS116" s="208"/>
      <c r="GT116" s="208"/>
      <c r="GU116" s="208"/>
    </row>
    <row r="117" spans="14:203" ht="12" customHeight="1">
      <c r="N117" s="182">
        <v>5</v>
      </c>
      <c r="O117" s="183">
        <v>114</v>
      </c>
      <c r="P117" s="184"/>
      <c r="Q117" s="182">
        <f t="shared" si="7"/>
        <v>0</v>
      </c>
      <c r="R117" s="183">
        <v>114</v>
      </c>
      <c r="S117" s="184"/>
      <c r="FY117" s="208"/>
      <c r="FZ117" s="208"/>
      <c r="GA117" s="208"/>
      <c r="GB117" s="208"/>
      <c r="GC117" s="208"/>
      <c r="GD117" s="208"/>
      <c r="GE117" s="208"/>
      <c r="GF117" s="208"/>
      <c r="GG117" s="208"/>
      <c r="GH117" s="208"/>
      <c r="GI117" s="208"/>
      <c r="GJ117" s="208"/>
      <c r="GK117" s="208"/>
      <c r="GL117" s="208"/>
      <c r="GM117" s="200" t="s">
        <v>7901</v>
      </c>
      <c r="GN117" s="208"/>
      <c r="GO117" s="208"/>
      <c r="GP117" s="208"/>
      <c r="GQ117" s="208"/>
      <c r="GR117" s="208"/>
      <c r="GS117" s="208"/>
      <c r="GT117" s="208"/>
      <c r="GU117" s="208"/>
    </row>
    <row r="118" spans="14:203" ht="12" customHeight="1">
      <c r="N118" s="182" t="s">
        <v>2913</v>
      </c>
      <c r="O118" s="183">
        <v>115</v>
      </c>
      <c r="P118" s="184"/>
      <c r="Q118" s="182">
        <f t="shared" si="7"/>
        <v>0</v>
      </c>
      <c r="R118" s="183">
        <v>115</v>
      </c>
      <c r="S118" s="184"/>
      <c r="FY118" s="208"/>
      <c r="FZ118" s="208"/>
      <c r="GA118" s="208"/>
      <c r="GB118" s="208"/>
      <c r="GC118" s="208"/>
      <c r="GD118" s="208"/>
      <c r="GE118" s="208"/>
      <c r="GF118" s="208"/>
      <c r="GG118" s="208"/>
      <c r="GH118" s="208"/>
      <c r="GI118" s="208"/>
      <c r="GJ118" s="208"/>
      <c r="GK118" s="208"/>
      <c r="GL118" s="208"/>
      <c r="GM118" s="200" t="s">
        <v>7902</v>
      </c>
      <c r="GN118" s="208"/>
      <c r="GO118" s="208"/>
      <c r="GP118" s="208"/>
      <c r="GQ118" s="208"/>
      <c r="GR118" s="208"/>
      <c r="GS118" s="208"/>
      <c r="GT118" s="208"/>
      <c r="GU118" s="208"/>
    </row>
    <row r="119" spans="14:203" ht="12" customHeight="1">
      <c r="N119" s="182" t="s">
        <v>5444</v>
      </c>
      <c r="O119" s="183">
        <v>116</v>
      </c>
      <c r="P119" s="184"/>
      <c r="Q119" s="182">
        <f t="shared" si="7"/>
        <v>0</v>
      </c>
      <c r="R119" s="183">
        <v>116</v>
      </c>
      <c r="S119" s="184"/>
      <c r="FY119" s="208"/>
      <c r="FZ119" s="208"/>
      <c r="GA119" s="208"/>
      <c r="GB119" s="208"/>
      <c r="GC119" s="208"/>
      <c r="GD119" s="208"/>
      <c r="GE119" s="208"/>
      <c r="GF119" s="208"/>
      <c r="GG119" s="208"/>
      <c r="GH119" s="208"/>
      <c r="GI119" s="208"/>
      <c r="GJ119" s="208"/>
      <c r="GK119" s="208"/>
      <c r="GL119" s="208"/>
      <c r="GM119" s="200" t="s">
        <v>7903</v>
      </c>
      <c r="GN119" s="208"/>
      <c r="GO119" s="208"/>
      <c r="GP119" s="208"/>
      <c r="GQ119" s="208"/>
      <c r="GR119" s="208"/>
      <c r="GS119" s="208"/>
      <c r="GT119" s="208"/>
      <c r="GU119" s="208"/>
    </row>
    <row r="120" spans="14:203" ht="12" customHeight="1">
      <c r="N120" s="182" t="s">
        <v>5445</v>
      </c>
      <c r="O120" s="183">
        <v>117</v>
      </c>
      <c r="P120" s="184"/>
      <c r="Q120" s="182">
        <f t="shared" si="7"/>
        <v>0</v>
      </c>
      <c r="R120" s="183">
        <v>117</v>
      </c>
      <c r="S120" s="184"/>
      <c r="FY120" s="208"/>
      <c r="FZ120" s="208"/>
      <c r="GA120" s="208"/>
      <c r="GB120" s="208"/>
      <c r="GC120" s="208"/>
      <c r="GD120" s="208"/>
      <c r="GE120" s="208"/>
      <c r="GF120" s="208"/>
      <c r="GG120" s="208"/>
      <c r="GH120" s="208"/>
      <c r="GI120" s="208"/>
      <c r="GJ120" s="208"/>
      <c r="GK120" s="208"/>
      <c r="GL120" s="208"/>
      <c r="GM120" s="200" t="s">
        <v>7904</v>
      </c>
      <c r="GN120" s="208"/>
      <c r="GO120" s="208"/>
      <c r="GP120" s="208"/>
      <c r="GQ120" s="208"/>
      <c r="GR120" s="208"/>
      <c r="GS120" s="208"/>
      <c r="GT120" s="208"/>
      <c r="GU120" s="208"/>
    </row>
    <row r="121" spans="14:203" ht="12" customHeight="1">
      <c r="N121" s="182" t="s">
        <v>2958</v>
      </c>
      <c r="O121" s="183">
        <v>118</v>
      </c>
      <c r="P121" s="184"/>
      <c r="Q121" s="182">
        <f t="shared" si="7"/>
        <v>0</v>
      </c>
      <c r="R121" s="183">
        <v>118</v>
      </c>
      <c r="S121" s="184"/>
      <c r="FY121" s="208"/>
      <c r="FZ121" s="208"/>
      <c r="GA121" s="208"/>
      <c r="GB121" s="208"/>
      <c r="GC121" s="208"/>
      <c r="GD121" s="208"/>
      <c r="GE121" s="208"/>
      <c r="GF121" s="208"/>
      <c r="GG121" s="208"/>
      <c r="GH121" s="208"/>
      <c r="GI121" s="208"/>
      <c r="GJ121" s="208"/>
      <c r="GK121" s="208"/>
      <c r="GL121" s="208"/>
      <c r="GM121" s="200" t="s">
        <v>7905</v>
      </c>
      <c r="GN121" s="208"/>
      <c r="GO121" s="208"/>
      <c r="GP121" s="208"/>
      <c r="GQ121" s="208"/>
      <c r="GR121" s="208"/>
      <c r="GS121" s="208"/>
      <c r="GT121" s="208"/>
      <c r="GU121" s="208"/>
    </row>
    <row r="122" spans="14:203" ht="12" customHeight="1">
      <c r="N122" s="182" t="s">
        <v>2959</v>
      </c>
      <c r="O122" s="183">
        <v>119</v>
      </c>
      <c r="P122" s="184"/>
      <c r="Q122" s="182">
        <f t="shared" si="7"/>
        <v>0</v>
      </c>
      <c r="R122" s="183">
        <v>119</v>
      </c>
      <c r="S122" s="184"/>
      <c r="FY122" s="208"/>
      <c r="FZ122" s="208"/>
      <c r="GA122" s="208"/>
      <c r="GB122" s="208"/>
      <c r="GC122" s="208"/>
      <c r="GD122" s="208"/>
      <c r="GE122" s="208"/>
      <c r="GF122" s="208"/>
      <c r="GG122" s="208"/>
      <c r="GH122" s="208"/>
      <c r="GI122" s="208"/>
      <c r="GJ122" s="208"/>
      <c r="GK122" s="208"/>
      <c r="GL122" s="208"/>
      <c r="GM122" s="200" t="s">
        <v>7906</v>
      </c>
      <c r="GN122" s="208"/>
      <c r="GO122" s="208"/>
      <c r="GP122" s="208"/>
      <c r="GQ122" s="208"/>
      <c r="GR122" s="208"/>
      <c r="GS122" s="208"/>
      <c r="GT122" s="208"/>
      <c r="GU122" s="208"/>
    </row>
    <row r="123" spans="14:203" ht="12" customHeight="1">
      <c r="N123" s="182" t="s">
        <v>5446</v>
      </c>
      <c r="O123" s="183">
        <v>120</v>
      </c>
      <c r="P123" s="184"/>
      <c r="Q123" s="182">
        <f t="shared" si="7"/>
        <v>0</v>
      </c>
      <c r="R123" s="183">
        <v>120</v>
      </c>
      <c r="S123" s="184"/>
      <c r="FY123" s="208"/>
      <c r="FZ123" s="208"/>
      <c r="GA123" s="208"/>
      <c r="GB123" s="208"/>
      <c r="GC123" s="208"/>
      <c r="GD123" s="208"/>
      <c r="GE123" s="208"/>
      <c r="GF123" s="208"/>
      <c r="GG123" s="208"/>
      <c r="GH123" s="208"/>
      <c r="GI123" s="208"/>
      <c r="GJ123" s="208"/>
      <c r="GK123" s="208"/>
      <c r="GL123" s="208"/>
      <c r="GM123" s="200" t="s">
        <v>7907</v>
      </c>
      <c r="GN123" s="208"/>
      <c r="GO123" s="208"/>
      <c r="GP123" s="208"/>
      <c r="GQ123" s="208"/>
      <c r="GR123" s="208"/>
      <c r="GS123" s="208"/>
      <c r="GT123" s="208"/>
      <c r="GU123" s="208"/>
    </row>
    <row r="124" spans="14:203" ht="12" customHeight="1">
      <c r="N124" s="182" t="s">
        <v>2960</v>
      </c>
      <c r="O124" s="183">
        <v>121</v>
      </c>
      <c r="P124" s="184"/>
      <c r="Q124" s="182">
        <f t="shared" si="7"/>
        <v>0</v>
      </c>
      <c r="R124" s="183">
        <v>121</v>
      </c>
      <c r="S124" s="184"/>
      <c r="FY124" s="208"/>
      <c r="FZ124" s="208"/>
      <c r="GA124" s="208"/>
      <c r="GB124" s="208"/>
      <c r="GC124" s="208"/>
      <c r="GD124" s="208"/>
      <c r="GE124" s="208"/>
      <c r="GF124" s="208"/>
      <c r="GG124" s="208"/>
      <c r="GH124" s="208"/>
      <c r="GI124" s="208"/>
      <c r="GJ124" s="208"/>
      <c r="GK124" s="208"/>
      <c r="GL124" s="208"/>
      <c r="GM124" s="200" t="s">
        <v>7908</v>
      </c>
      <c r="GN124" s="208"/>
      <c r="GO124" s="208"/>
      <c r="GP124" s="208"/>
      <c r="GQ124" s="208"/>
      <c r="GR124" s="208"/>
      <c r="GS124" s="208"/>
      <c r="GT124" s="208"/>
      <c r="GU124" s="208"/>
    </row>
    <row r="125" spans="14:203" ht="12" customHeight="1">
      <c r="N125" s="182" t="s">
        <v>2961</v>
      </c>
      <c r="O125" s="183">
        <v>122</v>
      </c>
      <c r="P125" s="184"/>
      <c r="Q125" s="182">
        <f t="shared" si="7"/>
        <v>0</v>
      </c>
      <c r="R125" s="183">
        <v>122</v>
      </c>
      <c r="S125" s="184"/>
      <c r="FY125" s="208"/>
      <c r="FZ125" s="208"/>
      <c r="GA125" s="208"/>
      <c r="GB125" s="208"/>
      <c r="GC125" s="208"/>
      <c r="GD125" s="208"/>
      <c r="GE125" s="208"/>
      <c r="GF125" s="208"/>
      <c r="GG125" s="208"/>
      <c r="GH125" s="208"/>
      <c r="GI125" s="208"/>
      <c r="GJ125" s="208"/>
      <c r="GK125" s="208"/>
      <c r="GL125" s="208"/>
      <c r="GM125" s="200" t="s">
        <v>7909</v>
      </c>
      <c r="GN125" s="208"/>
      <c r="GO125" s="208"/>
      <c r="GP125" s="208"/>
      <c r="GQ125" s="208"/>
      <c r="GR125" s="208"/>
      <c r="GS125" s="208"/>
      <c r="GT125" s="208"/>
      <c r="GU125" s="208"/>
    </row>
    <row r="126" spans="14:203" ht="12" customHeight="1">
      <c r="N126" s="182" t="s">
        <v>2962</v>
      </c>
      <c r="O126" s="183">
        <v>123</v>
      </c>
      <c r="P126" s="184"/>
      <c r="Q126" s="182">
        <f t="shared" si="7"/>
        <v>0</v>
      </c>
      <c r="R126" s="183">
        <v>123</v>
      </c>
      <c r="S126" s="184"/>
      <c r="FY126" s="208"/>
      <c r="FZ126" s="208"/>
      <c r="GA126" s="208"/>
      <c r="GB126" s="208"/>
      <c r="GC126" s="208"/>
      <c r="GD126" s="208"/>
      <c r="GE126" s="208"/>
      <c r="GF126" s="208"/>
      <c r="GG126" s="208"/>
      <c r="GH126" s="208"/>
      <c r="GI126" s="208"/>
      <c r="GJ126" s="208"/>
      <c r="GK126" s="208"/>
      <c r="GL126" s="208"/>
      <c r="GM126" s="200" t="s">
        <v>7910</v>
      </c>
      <c r="GN126" s="208"/>
      <c r="GO126" s="208"/>
      <c r="GP126" s="208"/>
      <c r="GQ126" s="208"/>
      <c r="GR126" s="208"/>
      <c r="GS126" s="208"/>
      <c r="GT126" s="208"/>
      <c r="GU126" s="208"/>
    </row>
    <row r="127" spans="14:203" ht="12" customHeight="1">
      <c r="N127" s="182" t="s">
        <v>5447</v>
      </c>
      <c r="O127" s="183">
        <v>124</v>
      </c>
      <c r="P127" s="184"/>
      <c r="Q127" s="182">
        <f t="shared" si="7"/>
        <v>0</v>
      </c>
      <c r="R127" s="183">
        <v>124</v>
      </c>
      <c r="S127" s="184"/>
      <c r="FY127" s="208"/>
      <c r="FZ127" s="208"/>
      <c r="GA127" s="208"/>
      <c r="GB127" s="208"/>
      <c r="GC127" s="208"/>
      <c r="GD127" s="208"/>
      <c r="GE127" s="208"/>
      <c r="GF127" s="208"/>
      <c r="GG127" s="208"/>
      <c r="GH127" s="208"/>
      <c r="GI127" s="208"/>
      <c r="GJ127" s="208"/>
      <c r="GK127" s="208"/>
      <c r="GL127" s="208"/>
      <c r="GM127" s="200" t="s">
        <v>7911</v>
      </c>
      <c r="GN127" s="208"/>
      <c r="GO127" s="208"/>
      <c r="GP127" s="208"/>
      <c r="GQ127" s="208"/>
      <c r="GR127" s="208"/>
      <c r="GS127" s="208"/>
      <c r="GT127" s="208"/>
      <c r="GU127" s="208"/>
    </row>
    <row r="128" spans="14:203" ht="12" customHeight="1">
      <c r="N128" s="182" t="s">
        <v>2963</v>
      </c>
      <c r="O128" s="183">
        <v>125</v>
      </c>
      <c r="P128" s="184"/>
      <c r="Q128" s="182">
        <f t="shared" si="7"/>
        <v>0</v>
      </c>
      <c r="R128" s="183">
        <v>125</v>
      </c>
      <c r="S128" s="184"/>
      <c r="FY128" s="208"/>
      <c r="FZ128" s="208"/>
      <c r="GA128" s="208"/>
      <c r="GB128" s="208"/>
      <c r="GC128" s="208"/>
      <c r="GD128" s="208"/>
      <c r="GE128" s="208"/>
      <c r="GF128" s="208"/>
      <c r="GG128" s="208"/>
      <c r="GH128" s="208"/>
      <c r="GI128" s="208"/>
      <c r="GJ128" s="208"/>
      <c r="GK128" s="208"/>
      <c r="GL128" s="208"/>
      <c r="GM128" s="200" t="s">
        <v>7912</v>
      </c>
      <c r="GN128" s="208"/>
      <c r="GO128" s="208"/>
      <c r="GP128" s="208"/>
      <c r="GQ128" s="208"/>
      <c r="GR128" s="208"/>
      <c r="GS128" s="208"/>
      <c r="GT128" s="208"/>
      <c r="GU128" s="208"/>
    </row>
    <row r="129" spans="14:203" ht="12" customHeight="1">
      <c r="N129" s="182" t="s">
        <v>5448</v>
      </c>
      <c r="O129" s="183">
        <v>126</v>
      </c>
      <c r="P129" s="184"/>
      <c r="Q129" s="182">
        <f t="shared" si="7"/>
        <v>0</v>
      </c>
      <c r="R129" s="183">
        <v>126</v>
      </c>
      <c r="S129" s="184"/>
      <c r="FY129" s="208"/>
      <c r="FZ129" s="208"/>
      <c r="GA129" s="208"/>
      <c r="GB129" s="208"/>
      <c r="GC129" s="208"/>
      <c r="GD129" s="208"/>
      <c r="GE129" s="208"/>
      <c r="GF129" s="208"/>
      <c r="GG129" s="208"/>
      <c r="GH129" s="208"/>
      <c r="GI129" s="208"/>
      <c r="GJ129" s="208"/>
      <c r="GK129" s="208"/>
      <c r="GL129" s="208"/>
      <c r="GM129" s="200" t="s">
        <v>7913</v>
      </c>
      <c r="GN129" s="208"/>
      <c r="GO129" s="208"/>
      <c r="GP129" s="208"/>
      <c r="GQ129" s="208"/>
      <c r="GR129" s="208"/>
      <c r="GS129" s="208"/>
      <c r="GT129" s="208"/>
      <c r="GU129" s="208"/>
    </row>
    <row r="130" spans="14:203" ht="12" customHeight="1">
      <c r="N130" s="182" t="s">
        <v>2964</v>
      </c>
      <c r="O130" s="183">
        <v>127</v>
      </c>
      <c r="P130" s="184"/>
      <c r="Q130" s="182">
        <f t="shared" si="7"/>
        <v>0</v>
      </c>
      <c r="R130" s="183">
        <v>127</v>
      </c>
      <c r="S130" s="184"/>
      <c r="FY130" s="208"/>
      <c r="FZ130" s="208"/>
      <c r="GA130" s="208"/>
      <c r="GB130" s="208"/>
      <c r="GC130" s="208"/>
      <c r="GD130" s="208"/>
      <c r="GE130" s="208"/>
      <c r="GF130" s="208"/>
      <c r="GG130" s="208"/>
      <c r="GH130" s="208"/>
      <c r="GI130" s="208"/>
      <c r="GJ130" s="208"/>
      <c r="GK130" s="208"/>
      <c r="GL130" s="208"/>
      <c r="GM130" s="200" t="s">
        <v>7914</v>
      </c>
      <c r="GN130" s="208"/>
      <c r="GO130" s="208"/>
      <c r="GP130" s="208"/>
      <c r="GQ130" s="208"/>
      <c r="GR130" s="208"/>
      <c r="GS130" s="208"/>
      <c r="GT130" s="208"/>
      <c r="GU130" s="208"/>
    </row>
    <row r="131" spans="14:203" ht="12" customHeight="1">
      <c r="N131" s="182" t="s">
        <v>5449</v>
      </c>
      <c r="O131" s="183">
        <v>128</v>
      </c>
      <c r="P131" s="184"/>
      <c r="Q131" s="182">
        <f t="shared" si="7"/>
        <v>0</v>
      </c>
      <c r="R131" s="183">
        <v>128</v>
      </c>
      <c r="S131" s="184"/>
      <c r="FY131" s="208"/>
      <c r="FZ131" s="208"/>
      <c r="GA131" s="208"/>
      <c r="GB131" s="208"/>
      <c r="GC131" s="208"/>
      <c r="GD131" s="208"/>
      <c r="GE131" s="208"/>
      <c r="GF131" s="208"/>
      <c r="GG131" s="208"/>
      <c r="GH131" s="208"/>
      <c r="GI131" s="208"/>
      <c r="GJ131" s="208"/>
      <c r="GK131" s="208"/>
      <c r="GL131" s="208"/>
      <c r="GM131" s="200" t="s">
        <v>7915</v>
      </c>
      <c r="GN131" s="208"/>
      <c r="GO131" s="208"/>
      <c r="GP131" s="208"/>
      <c r="GQ131" s="208"/>
      <c r="GR131" s="208"/>
      <c r="GS131" s="208"/>
      <c r="GT131" s="208"/>
      <c r="GU131" s="208"/>
    </row>
    <row r="132" spans="14:203" ht="12" customHeight="1">
      <c r="N132" s="182" t="s">
        <v>2965</v>
      </c>
      <c r="O132" s="183">
        <v>129</v>
      </c>
      <c r="P132" s="184"/>
      <c r="Q132" s="182">
        <f t="shared" si="7"/>
        <v>0</v>
      </c>
      <c r="R132" s="183">
        <v>129</v>
      </c>
      <c r="S132" s="184"/>
      <c r="FY132" s="208"/>
      <c r="FZ132" s="208"/>
      <c r="GA132" s="208"/>
      <c r="GB132" s="208"/>
      <c r="GC132" s="208"/>
      <c r="GD132" s="208"/>
      <c r="GE132" s="208"/>
      <c r="GF132" s="208"/>
      <c r="GG132" s="208"/>
      <c r="GH132" s="208"/>
      <c r="GI132" s="208"/>
      <c r="GJ132" s="208"/>
      <c r="GK132" s="208"/>
      <c r="GL132" s="208"/>
      <c r="GM132" s="200" t="s">
        <v>7916</v>
      </c>
      <c r="GN132" s="208"/>
      <c r="GO132" s="208"/>
      <c r="GP132" s="208"/>
      <c r="GQ132" s="208"/>
      <c r="GR132" s="208"/>
      <c r="GS132" s="208"/>
      <c r="GT132" s="208"/>
      <c r="GU132" s="208"/>
    </row>
    <row r="133" spans="14:203" ht="12" customHeight="1">
      <c r="N133" s="182" t="s">
        <v>5450</v>
      </c>
      <c r="O133" s="183">
        <v>130</v>
      </c>
      <c r="P133" s="184"/>
      <c r="Q133" s="182">
        <f t="shared" ref="Q133:Q142" si="8">IFERROR(HLOOKUP($Q$2,$AQ$3:$HE$116,2+O133,0),0)</f>
        <v>0</v>
      </c>
      <c r="R133" s="183">
        <v>130</v>
      </c>
      <c r="S133" s="184"/>
      <c r="FY133" s="208"/>
      <c r="FZ133" s="208"/>
      <c r="GA133" s="208"/>
      <c r="GB133" s="208"/>
      <c r="GC133" s="208"/>
      <c r="GD133" s="208"/>
      <c r="GE133" s="208"/>
      <c r="GF133" s="208"/>
      <c r="GG133" s="208"/>
      <c r="GH133" s="208"/>
      <c r="GI133" s="208"/>
      <c r="GJ133" s="208"/>
      <c r="GK133" s="208"/>
      <c r="GL133" s="208"/>
      <c r="GM133" s="200" t="s">
        <v>7917</v>
      </c>
      <c r="GN133" s="208"/>
      <c r="GO133" s="208"/>
      <c r="GP133" s="208"/>
      <c r="GQ133" s="208"/>
      <c r="GR133" s="208"/>
      <c r="GS133" s="208"/>
      <c r="GT133" s="208"/>
      <c r="GU133" s="208"/>
    </row>
    <row r="134" spans="14:203" ht="12" customHeight="1">
      <c r="N134" s="182" t="s">
        <v>2966</v>
      </c>
      <c r="O134" s="183">
        <v>131</v>
      </c>
      <c r="P134" s="184"/>
      <c r="Q134" s="182">
        <f t="shared" si="8"/>
        <v>0</v>
      </c>
      <c r="R134" s="183">
        <v>131</v>
      </c>
      <c r="S134" s="184"/>
      <c r="FY134" s="208"/>
      <c r="FZ134" s="208"/>
      <c r="GA134" s="208"/>
      <c r="GB134" s="208"/>
      <c r="GC134" s="208"/>
      <c r="GD134" s="208"/>
      <c r="GE134" s="208"/>
      <c r="GF134" s="208"/>
      <c r="GG134" s="208"/>
      <c r="GH134" s="208"/>
      <c r="GI134" s="208"/>
      <c r="GJ134" s="208"/>
      <c r="GK134" s="208"/>
      <c r="GL134" s="208"/>
      <c r="GM134" s="200" t="s">
        <v>7918</v>
      </c>
      <c r="GN134" s="208"/>
      <c r="GO134" s="208"/>
      <c r="GP134" s="208"/>
      <c r="GQ134" s="208"/>
      <c r="GR134" s="208"/>
      <c r="GS134" s="208"/>
      <c r="GT134" s="208"/>
      <c r="GU134" s="208"/>
    </row>
    <row r="135" spans="14:203" ht="12" customHeight="1">
      <c r="N135" s="182" t="s">
        <v>5451</v>
      </c>
      <c r="O135" s="183">
        <v>132</v>
      </c>
      <c r="P135" s="184"/>
      <c r="Q135" s="182">
        <f t="shared" si="8"/>
        <v>0</v>
      </c>
      <c r="R135" s="183">
        <v>132</v>
      </c>
      <c r="S135" s="184"/>
      <c r="FY135" s="208"/>
      <c r="FZ135" s="208"/>
      <c r="GA135" s="208"/>
      <c r="GB135" s="208"/>
      <c r="GC135" s="208"/>
      <c r="GD135" s="208"/>
      <c r="GE135" s="208"/>
      <c r="GF135" s="208"/>
      <c r="GG135" s="208"/>
      <c r="GH135" s="208"/>
      <c r="GI135" s="208"/>
      <c r="GJ135" s="208"/>
      <c r="GK135" s="208"/>
      <c r="GL135" s="208"/>
      <c r="GM135" s="200" t="s">
        <v>7919</v>
      </c>
      <c r="GN135" s="208"/>
      <c r="GO135" s="208"/>
      <c r="GP135" s="208"/>
      <c r="GQ135" s="208"/>
      <c r="GR135" s="208"/>
      <c r="GS135" s="208"/>
      <c r="GT135" s="208"/>
      <c r="GU135" s="208"/>
    </row>
    <row r="136" spans="14:203" ht="12" customHeight="1">
      <c r="N136" s="182" t="s">
        <v>2967</v>
      </c>
      <c r="O136" s="183">
        <v>133</v>
      </c>
      <c r="P136" s="184"/>
      <c r="Q136" s="182">
        <f t="shared" si="8"/>
        <v>0</v>
      </c>
      <c r="R136" s="183">
        <v>133</v>
      </c>
      <c r="S136" s="184"/>
      <c r="FY136" s="208"/>
      <c r="FZ136" s="208"/>
      <c r="GA136" s="208"/>
      <c r="GB136" s="208"/>
      <c r="GC136" s="208"/>
      <c r="GD136" s="208"/>
      <c r="GE136" s="208"/>
      <c r="GF136" s="208"/>
      <c r="GG136" s="208"/>
      <c r="GH136" s="208"/>
      <c r="GI136" s="208"/>
      <c r="GJ136" s="208"/>
      <c r="GK136" s="208"/>
      <c r="GL136" s="208"/>
      <c r="GM136" s="200" t="s">
        <v>7920</v>
      </c>
      <c r="GN136" s="208"/>
      <c r="GO136" s="208"/>
      <c r="GP136" s="208"/>
      <c r="GQ136" s="208"/>
      <c r="GR136" s="208"/>
      <c r="GS136" s="208"/>
      <c r="GT136" s="208"/>
      <c r="GU136" s="208"/>
    </row>
    <row r="137" spans="14:203" ht="12" customHeight="1">
      <c r="N137" s="182" t="s">
        <v>2968</v>
      </c>
      <c r="O137" s="183">
        <v>134</v>
      </c>
      <c r="P137" s="184"/>
      <c r="Q137" s="182">
        <f t="shared" si="8"/>
        <v>0</v>
      </c>
      <c r="R137" s="183">
        <v>134</v>
      </c>
      <c r="S137" s="184"/>
      <c r="FY137" s="208"/>
      <c r="FZ137" s="208"/>
      <c r="GA137" s="208"/>
      <c r="GB137" s="208"/>
      <c r="GC137" s="208"/>
      <c r="GD137" s="208"/>
      <c r="GE137" s="208"/>
      <c r="GF137" s="208"/>
      <c r="GG137" s="208"/>
      <c r="GH137" s="208"/>
      <c r="GI137" s="208"/>
      <c r="GJ137" s="208"/>
      <c r="GK137" s="208"/>
      <c r="GL137" s="208"/>
      <c r="GM137" s="200" t="s">
        <v>7921</v>
      </c>
      <c r="GN137" s="208"/>
      <c r="GO137" s="208"/>
      <c r="GP137" s="208"/>
      <c r="GQ137" s="208"/>
      <c r="GR137" s="208"/>
      <c r="GS137" s="208"/>
      <c r="GT137" s="208"/>
      <c r="GU137" s="208"/>
    </row>
    <row r="138" spans="14:203" ht="12" customHeight="1">
      <c r="N138" s="182" t="s">
        <v>2969</v>
      </c>
      <c r="O138" s="183">
        <v>135</v>
      </c>
      <c r="P138" s="184"/>
      <c r="Q138" s="182">
        <f t="shared" si="8"/>
        <v>0</v>
      </c>
      <c r="R138" s="183">
        <v>135</v>
      </c>
      <c r="S138" s="184"/>
      <c r="FY138" s="208"/>
      <c r="FZ138" s="208"/>
      <c r="GA138" s="208"/>
      <c r="GB138" s="208"/>
      <c r="GC138" s="208"/>
      <c r="GD138" s="208"/>
      <c r="GE138" s="208"/>
      <c r="GF138" s="208"/>
      <c r="GG138" s="208"/>
      <c r="GH138" s="208"/>
      <c r="GI138" s="208"/>
      <c r="GJ138" s="208"/>
      <c r="GK138" s="208"/>
      <c r="GL138" s="208"/>
      <c r="GM138" s="200" t="s">
        <v>7922</v>
      </c>
      <c r="GN138" s="208"/>
      <c r="GO138" s="208"/>
      <c r="GP138" s="208"/>
      <c r="GQ138" s="208"/>
      <c r="GR138" s="208"/>
      <c r="GS138" s="208"/>
      <c r="GT138" s="208"/>
      <c r="GU138" s="208"/>
    </row>
    <row r="139" spans="14:203" ht="12" customHeight="1">
      <c r="N139" s="182" t="s">
        <v>5452</v>
      </c>
      <c r="O139" s="183">
        <v>136</v>
      </c>
      <c r="P139" s="184"/>
      <c r="Q139" s="182">
        <f t="shared" si="8"/>
        <v>0</v>
      </c>
      <c r="R139" s="183">
        <v>136</v>
      </c>
      <c r="S139" s="184"/>
      <c r="FY139" s="208"/>
      <c r="FZ139" s="208"/>
      <c r="GA139" s="208"/>
      <c r="GB139" s="208"/>
      <c r="GC139" s="208"/>
      <c r="GD139" s="208"/>
      <c r="GE139" s="208"/>
      <c r="GF139" s="208"/>
      <c r="GG139" s="208"/>
      <c r="GH139" s="208"/>
      <c r="GI139" s="208"/>
      <c r="GJ139" s="208"/>
      <c r="GK139" s="208"/>
      <c r="GL139" s="208"/>
      <c r="GM139" s="200" t="s">
        <v>7923</v>
      </c>
      <c r="GN139" s="208"/>
      <c r="GO139" s="208"/>
      <c r="GP139" s="208"/>
      <c r="GQ139" s="208"/>
      <c r="GR139" s="208"/>
      <c r="GS139" s="208"/>
      <c r="GT139" s="208"/>
      <c r="GU139" s="208"/>
    </row>
    <row r="140" spans="14:203" ht="12" customHeight="1">
      <c r="N140" s="182" t="s">
        <v>5453</v>
      </c>
      <c r="O140" s="183">
        <v>137</v>
      </c>
      <c r="P140" s="184"/>
      <c r="Q140" s="182">
        <f t="shared" si="8"/>
        <v>0</v>
      </c>
      <c r="R140" s="183">
        <v>137</v>
      </c>
      <c r="S140" s="184"/>
      <c r="FY140" s="208"/>
      <c r="FZ140" s="208"/>
      <c r="GA140" s="208"/>
      <c r="GB140" s="208"/>
      <c r="GC140" s="208"/>
      <c r="GD140" s="208"/>
      <c r="GE140" s="208"/>
      <c r="GF140" s="208"/>
      <c r="GG140" s="208"/>
      <c r="GH140" s="208"/>
      <c r="GI140" s="208"/>
      <c r="GJ140" s="208"/>
      <c r="GK140" s="208"/>
      <c r="GL140" s="208"/>
      <c r="GM140" s="200" t="s">
        <v>7924</v>
      </c>
      <c r="GN140" s="208"/>
      <c r="GO140" s="208"/>
      <c r="GP140" s="208"/>
      <c r="GQ140" s="208"/>
      <c r="GR140" s="208"/>
      <c r="GS140" s="208"/>
      <c r="GT140" s="208"/>
      <c r="GU140" s="208"/>
    </row>
    <row r="141" spans="14:203" ht="12" customHeight="1">
      <c r="N141" s="182" t="s">
        <v>2972</v>
      </c>
      <c r="O141" s="183">
        <v>138</v>
      </c>
      <c r="P141" s="184"/>
      <c r="Q141" s="182">
        <f t="shared" si="8"/>
        <v>0</v>
      </c>
      <c r="R141" s="183">
        <v>138</v>
      </c>
      <c r="S141" s="184"/>
      <c r="FY141" s="208"/>
      <c r="FZ141" s="208"/>
      <c r="GA141" s="208"/>
      <c r="GB141" s="208"/>
      <c r="GC141" s="208"/>
      <c r="GD141" s="208"/>
      <c r="GE141" s="208"/>
      <c r="GF141" s="208"/>
      <c r="GG141" s="208"/>
      <c r="GH141" s="208"/>
      <c r="GI141" s="208"/>
      <c r="GJ141" s="208"/>
      <c r="GK141" s="208"/>
      <c r="GL141" s="208"/>
      <c r="GM141" s="200" t="s">
        <v>7925</v>
      </c>
      <c r="GN141" s="208"/>
      <c r="GO141" s="208"/>
      <c r="GP141" s="208"/>
      <c r="GQ141" s="208"/>
      <c r="GR141" s="208"/>
      <c r="GS141" s="208"/>
      <c r="GT141" s="208"/>
      <c r="GU141" s="208"/>
    </row>
    <row r="142" spans="14:203" ht="12" customHeight="1">
      <c r="N142" s="214" t="s">
        <v>2973</v>
      </c>
      <c r="O142" s="183">
        <v>139</v>
      </c>
      <c r="P142" s="184"/>
      <c r="Q142" s="182">
        <f t="shared" si="8"/>
        <v>0</v>
      </c>
      <c r="R142" s="183">
        <v>139</v>
      </c>
      <c r="S142" s="215"/>
      <c r="FY142" s="208"/>
      <c r="FZ142" s="208"/>
      <c r="GA142" s="208"/>
      <c r="GB142" s="208"/>
      <c r="GC142" s="208"/>
      <c r="GD142" s="208"/>
      <c r="GE142" s="208"/>
      <c r="GF142" s="208"/>
      <c r="GG142" s="208"/>
      <c r="GH142" s="208"/>
      <c r="GI142" s="208"/>
      <c r="GJ142" s="208"/>
      <c r="GK142" s="208"/>
      <c r="GL142" s="208"/>
      <c r="GM142" s="200" t="s">
        <v>7926</v>
      </c>
      <c r="GN142" s="208"/>
      <c r="GO142" s="208"/>
      <c r="GP142" s="208"/>
      <c r="GQ142" s="208"/>
      <c r="GR142" s="208"/>
      <c r="GS142" s="208"/>
      <c r="GT142" s="208"/>
      <c r="GU142" s="208"/>
    </row>
    <row r="143" spans="14:203" ht="12" customHeight="1">
      <c r="N143" s="214" t="s">
        <v>2974</v>
      </c>
      <c r="O143" s="183">
        <v>140</v>
      </c>
      <c r="P143" s="184"/>
      <c r="Q143" s="182"/>
      <c r="R143" s="183">
        <v>140</v>
      </c>
      <c r="S143" s="215"/>
    </row>
    <row r="144" spans="14:203" ht="12" customHeight="1">
      <c r="N144" s="214" t="s">
        <v>5454</v>
      </c>
      <c r="O144" s="183">
        <v>141</v>
      </c>
      <c r="P144" s="184"/>
      <c r="Q144" s="217"/>
      <c r="R144" s="217"/>
      <c r="S144" s="215"/>
    </row>
    <row r="145" spans="14:19" ht="12" customHeight="1">
      <c r="N145" s="214" t="s">
        <v>5455</v>
      </c>
      <c r="O145" s="183">
        <v>142</v>
      </c>
      <c r="P145" s="184"/>
      <c r="Q145" s="217"/>
      <c r="R145" s="217"/>
      <c r="S145" s="215"/>
    </row>
    <row r="146" spans="14:19" ht="12" customHeight="1">
      <c r="N146" s="214" t="s">
        <v>2980</v>
      </c>
      <c r="O146" s="183">
        <v>143</v>
      </c>
      <c r="P146" s="184"/>
      <c r="Q146" s="217"/>
      <c r="R146" s="217"/>
      <c r="S146" s="215"/>
    </row>
    <row r="147" spans="14:19" ht="12" customHeight="1">
      <c r="N147" s="214" t="s">
        <v>5456</v>
      </c>
      <c r="O147" s="183">
        <v>144</v>
      </c>
      <c r="P147" s="184"/>
      <c r="Q147" s="217"/>
      <c r="R147" s="217"/>
      <c r="S147" s="215"/>
    </row>
    <row r="148" spans="14:19" ht="12" customHeight="1">
      <c r="N148" s="214" t="s">
        <v>5457</v>
      </c>
      <c r="O148" s="183">
        <v>145</v>
      </c>
      <c r="P148" s="184"/>
      <c r="Q148" s="217"/>
      <c r="R148" s="217"/>
      <c r="S148" s="215"/>
    </row>
    <row r="149" spans="14:19" ht="12" customHeight="1">
      <c r="N149" s="214" t="s">
        <v>5458</v>
      </c>
      <c r="O149" s="183">
        <v>146</v>
      </c>
      <c r="P149" s="184"/>
      <c r="Q149" s="217"/>
      <c r="R149" s="217"/>
      <c r="S149" s="215"/>
    </row>
    <row r="150" spans="14:19" ht="12" customHeight="1">
      <c r="N150" s="214" t="s">
        <v>2982</v>
      </c>
      <c r="O150" s="183">
        <v>147</v>
      </c>
      <c r="P150" s="184"/>
      <c r="Q150" s="217"/>
      <c r="R150" s="217"/>
      <c r="S150" s="215"/>
    </row>
    <row r="151" spans="14:19" ht="12" customHeight="1">
      <c r="N151" s="214" t="s">
        <v>2983</v>
      </c>
      <c r="O151" s="183">
        <v>148</v>
      </c>
      <c r="P151" s="184"/>
      <c r="Q151" s="217"/>
      <c r="R151" s="217"/>
      <c r="S151" s="215"/>
    </row>
    <row r="152" spans="14:19" ht="12" customHeight="1">
      <c r="N152" s="214" t="s">
        <v>5459</v>
      </c>
      <c r="O152" s="183">
        <v>149</v>
      </c>
      <c r="P152" s="184"/>
      <c r="Q152" s="217"/>
      <c r="R152" s="217"/>
      <c r="S152" s="215"/>
    </row>
    <row r="153" spans="14:19" ht="12" customHeight="1">
      <c r="N153" s="214" t="s">
        <v>5460</v>
      </c>
      <c r="O153" s="183">
        <v>150</v>
      </c>
      <c r="P153" s="184"/>
      <c r="Q153" s="217"/>
      <c r="R153" s="217"/>
      <c r="S153" s="215"/>
    </row>
    <row r="154" spans="14:19" ht="12" customHeight="1">
      <c r="N154" s="214" t="s">
        <v>2984</v>
      </c>
      <c r="O154" s="183">
        <v>151</v>
      </c>
      <c r="P154" s="184"/>
      <c r="Q154" s="217"/>
      <c r="R154" s="217"/>
      <c r="S154" s="215"/>
    </row>
    <row r="155" spans="14:19" ht="12" customHeight="1">
      <c r="N155" s="214" t="s">
        <v>5461</v>
      </c>
      <c r="O155" s="183">
        <v>152</v>
      </c>
      <c r="P155" s="184"/>
      <c r="Q155" s="217"/>
      <c r="R155" s="217"/>
      <c r="S155" s="215"/>
    </row>
    <row r="156" spans="14:19" ht="12" customHeight="1">
      <c r="N156" s="214" t="s">
        <v>5462</v>
      </c>
      <c r="O156" s="183">
        <v>153</v>
      </c>
      <c r="P156" s="184"/>
      <c r="Q156" s="217"/>
      <c r="R156" s="217"/>
      <c r="S156" s="215"/>
    </row>
    <row r="157" spans="14:19" ht="12" customHeight="1">
      <c r="N157" s="214" t="s">
        <v>5463</v>
      </c>
      <c r="O157" s="183">
        <v>154</v>
      </c>
      <c r="P157" s="184"/>
      <c r="Q157" s="217"/>
      <c r="R157" s="217"/>
      <c r="S157" s="215"/>
    </row>
    <row r="158" spans="14:19" ht="12" customHeight="1">
      <c r="N158" s="214" t="s">
        <v>5464</v>
      </c>
      <c r="O158" s="183">
        <v>155</v>
      </c>
      <c r="P158" s="184"/>
      <c r="Q158" s="217"/>
      <c r="R158" s="217"/>
      <c r="S158" s="215"/>
    </row>
    <row r="159" spans="14:19" ht="12" customHeight="1">
      <c r="N159" s="214" t="s">
        <v>2985</v>
      </c>
      <c r="O159" s="183">
        <v>156</v>
      </c>
      <c r="P159" s="184"/>
      <c r="Q159" s="217"/>
      <c r="R159" s="217"/>
      <c r="S159" s="215"/>
    </row>
    <row r="160" spans="14:19" ht="12" customHeight="1">
      <c r="N160" s="214" t="s">
        <v>2986</v>
      </c>
      <c r="O160" s="183">
        <v>157</v>
      </c>
      <c r="P160" s="184"/>
      <c r="Q160" s="217"/>
      <c r="R160" s="217"/>
      <c r="S160" s="215"/>
    </row>
    <row r="161" spans="14:19" ht="12" customHeight="1">
      <c r="N161" s="214" t="s">
        <v>2988</v>
      </c>
      <c r="O161" s="183">
        <v>158</v>
      </c>
      <c r="P161" s="184"/>
      <c r="Q161" s="217"/>
      <c r="R161" s="217"/>
      <c r="S161" s="215"/>
    </row>
    <row r="162" spans="14:19" ht="12" customHeight="1">
      <c r="N162" s="214" t="s">
        <v>2989</v>
      </c>
      <c r="O162" s="183">
        <v>159</v>
      </c>
      <c r="P162" s="184"/>
      <c r="Q162" s="217"/>
      <c r="R162" s="217"/>
      <c r="S162" s="215"/>
    </row>
    <row r="163" spans="14:19" ht="12" customHeight="1">
      <c r="N163" s="214" t="s">
        <v>2990</v>
      </c>
      <c r="O163" s="183">
        <v>160</v>
      </c>
      <c r="P163" s="184"/>
      <c r="Q163" s="217"/>
      <c r="R163" s="217"/>
      <c r="S163" s="215"/>
    </row>
    <row r="164" spans="14:19" ht="12" customHeight="1">
      <c r="N164" s="214" t="s">
        <v>2991</v>
      </c>
      <c r="O164" s="183">
        <v>161</v>
      </c>
      <c r="P164" s="184"/>
      <c r="Q164" s="217"/>
      <c r="R164" s="217"/>
      <c r="S164" s="215"/>
    </row>
    <row r="165" spans="14:19" ht="12" customHeight="1">
      <c r="N165" s="214" t="s">
        <v>5465</v>
      </c>
      <c r="O165" s="183">
        <v>162</v>
      </c>
      <c r="P165" s="184"/>
      <c r="Q165" s="217"/>
      <c r="R165" s="217"/>
      <c r="S165" s="218"/>
    </row>
    <row r="166" spans="14:19" ht="12" customHeight="1">
      <c r="N166" s="214" t="s">
        <v>2995</v>
      </c>
      <c r="O166" s="183">
        <v>163</v>
      </c>
      <c r="P166" s="184"/>
      <c r="Q166" s="217"/>
      <c r="R166" s="217"/>
      <c r="S166" s="218"/>
    </row>
    <row r="167" spans="14:19" ht="12" customHeight="1">
      <c r="N167" s="214" t="s">
        <v>2998</v>
      </c>
      <c r="O167" s="183">
        <v>164</v>
      </c>
      <c r="P167" s="184"/>
      <c r="Q167" s="217"/>
      <c r="R167" s="217"/>
      <c r="S167" s="218"/>
    </row>
    <row r="168" spans="14:19" ht="12" customHeight="1">
      <c r="N168" s="214" t="s">
        <v>5466</v>
      </c>
      <c r="O168" s="183">
        <v>165</v>
      </c>
      <c r="P168" s="184"/>
      <c r="Q168" s="217"/>
      <c r="R168" s="217"/>
      <c r="S168" s="218"/>
    </row>
    <row r="169" spans="14:19" ht="12" customHeight="1">
      <c r="N169" s="214" t="s">
        <v>2999</v>
      </c>
      <c r="O169" s="183">
        <v>166</v>
      </c>
      <c r="P169" s="184"/>
      <c r="Q169" s="217"/>
      <c r="R169" s="217"/>
      <c r="S169" s="218"/>
    </row>
    <row r="170" spans="14:19" ht="12" customHeight="1">
      <c r="N170" s="214" t="s">
        <v>5467</v>
      </c>
      <c r="O170" s="183">
        <v>167</v>
      </c>
      <c r="P170" s="184"/>
      <c r="Q170" s="217"/>
      <c r="R170" s="217"/>
      <c r="S170" s="218"/>
    </row>
    <row r="171" spans="14:19" ht="12" customHeight="1">
      <c r="N171" s="214" t="s">
        <v>5468</v>
      </c>
      <c r="O171" s="183">
        <v>168</v>
      </c>
      <c r="P171" s="184"/>
      <c r="Q171" s="217"/>
      <c r="R171" s="217"/>
      <c r="S171" s="218"/>
    </row>
    <row r="172" spans="14:19" ht="12" customHeight="1">
      <c r="N172" s="214" t="s">
        <v>5469</v>
      </c>
      <c r="O172" s="183">
        <v>169</v>
      </c>
      <c r="P172" s="184"/>
      <c r="Q172" s="217"/>
      <c r="R172" s="217"/>
      <c r="S172" s="218"/>
    </row>
  </sheetData>
  <dataValidations count="3">
    <dataValidation type="list" allowBlank="1" showInputMessage="1" showErrorMessage="1" sqref="WVN983045 WLR983045 WBV983045 VRZ983045 VID983045 UYH983045 UOL983045 UEP983045 TUT983045 TKX983045 TBB983045 SRF983045 SHJ983045 RXN983045 RNR983045 RDV983045 QTZ983045 QKD983045 QAH983045 PQL983045 PGP983045 OWT983045 OMX983045 ODB983045 NTF983045 NJJ983045 MZN983045 MPR983045 MFV983045 LVZ983045 LMD983045 LCH983045 KSL983045 KIP983045 JYT983045 JOX983045 JFB983045 IVF983045 ILJ983045 IBN983045 HRR983045 HHV983045 GXZ983045 GOD983045 GEH983045 FUL983045 FKP983045 FAT983045 EQX983045 EHB983045 DXF983045 DNJ983045 DDN983045 CTR983045 CJV983045 BZZ983045 BQD983045 BGH983045 AWL983045 AMP983045 ACT983045 SX983045 JB983045 B983045:E983045 WVN917509 WLR917509 WBV917509 VRZ917509 VID917509 UYH917509 UOL917509 UEP917509 TUT917509 TKX917509 TBB917509 SRF917509 SHJ917509 RXN917509 RNR917509 RDV917509 QTZ917509 QKD917509 QAH917509 PQL917509 PGP917509 OWT917509 OMX917509 ODB917509 NTF917509 NJJ917509 MZN917509 MPR917509 MFV917509 LVZ917509 LMD917509 LCH917509 KSL917509 KIP917509 JYT917509 JOX917509 JFB917509 IVF917509 ILJ917509 IBN917509 HRR917509 HHV917509 GXZ917509 GOD917509 GEH917509 FUL917509 FKP917509 FAT917509 EQX917509 EHB917509 DXF917509 DNJ917509 DDN917509 CTR917509 CJV917509 BZZ917509 BQD917509 BGH917509 AWL917509 AMP917509 ACT917509 SX917509 JB917509 B917509:E917509 WVN851973 WLR851973 WBV851973 VRZ851973 VID851973 UYH851973 UOL851973 UEP851973 TUT851973 TKX851973 TBB851973 SRF851973 SHJ851973 RXN851973 RNR851973 RDV851973 QTZ851973 QKD851973 QAH851973 PQL851973 PGP851973 OWT851973 OMX851973 ODB851973 NTF851973 NJJ851973 MZN851973 MPR851973 MFV851973 LVZ851973 LMD851973 LCH851973 KSL851973 KIP851973 JYT851973 JOX851973 JFB851973 IVF851973 ILJ851973 IBN851973 HRR851973 HHV851973 GXZ851973 GOD851973 GEH851973 FUL851973 FKP851973 FAT851973 EQX851973 EHB851973 DXF851973 DNJ851973 DDN851973 CTR851973 CJV851973 BZZ851973 BQD851973 BGH851973 AWL851973 AMP851973 ACT851973 SX851973 JB851973 B851973:E851973 WVN786437 WLR786437 WBV786437 VRZ786437 VID786437 UYH786437 UOL786437 UEP786437 TUT786437 TKX786437 TBB786437 SRF786437 SHJ786437 RXN786437 RNR786437 RDV786437 QTZ786437 QKD786437 QAH786437 PQL786437 PGP786437 OWT786437 OMX786437 ODB786437 NTF786437 NJJ786437 MZN786437 MPR786437 MFV786437 LVZ786437 LMD786437 LCH786437 KSL786437 KIP786437 JYT786437 JOX786437 JFB786437 IVF786437 ILJ786437 IBN786437 HRR786437 HHV786437 GXZ786437 GOD786437 GEH786437 FUL786437 FKP786437 FAT786437 EQX786437 EHB786437 DXF786437 DNJ786437 DDN786437 CTR786437 CJV786437 BZZ786437 BQD786437 BGH786437 AWL786437 AMP786437 ACT786437 SX786437 JB786437 B786437:E786437 WVN720901 WLR720901 WBV720901 VRZ720901 VID720901 UYH720901 UOL720901 UEP720901 TUT720901 TKX720901 TBB720901 SRF720901 SHJ720901 RXN720901 RNR720901 RDV720901 QTZ720901 QKD720901 QAH720901 PQL720901 PGP720901 OWT720901 OMX720901 ODB720901 NTF720901 NJJ720901 MZN720901 MPR720901 MFV720901 LVZ720901 LMD720901 LCH720901 KSL720901 KIP720901 JYT720901 JOX720901 JFB720901 IVF720901 ILJ720901 IBN720901 HRR720901 HHV720901 GXZ720901 GOD720901 GEH720901 FUL720901 FKP720901 FAT720901 EQX720901 EHB720901 DXF720901 DNJ720901 DDN720901 CTR720901 CJV720901 BZZ720901 BQD720901 BGH720901 AWL720901 AMP720901 ACT720901 SX720901 JB720901 B720901:E720901 WVN655365 WLR655365 WBV655365 VRZ655365 VID655365 UYH655365 UOL655365 UEP655365 TUT655365 TKX655365 TBB655365 SRF655365 SHJ655365 RXN655365 RNR655365 RDV655365 QTZ655365 QKD655365 QAH655365 PQL655365 PGP655365 OWT655365 OMX655365 ODB655365 NTF655365 NJJ655365 MZN655365 MPR655365 MFV655365 LVZ655365 LMD655365 LCH655365 KSL655365 KIP655365 JYT655365 JOX655365 JFB655365 IVF655365 ILJ655365 IBN655365 HRR655365 HHV655365 GXZ655365 GOD655365 GEH655365 FUL655365 FKP655365 FAT655365 EQX655365 EHB655365 DXF655365 DNJ655365 DDN655365 CTR655365 CJV655365 BZZ655365 BQD655365 BGH655365 AWL655365 AMP655365 ACT655365 SX655365 JB655365 B655365:E655365 WVN589829 WLR589829 WBV589829 VRZ589829 VID589829 UYH589829 UOL589829 UEP589829 TUT589829 TKX589829 TBB589829 SRF589829 SHJ589829 RXN589829 RNR589829 RDV589829 QTZ589829 QKD589829 QAH589829 PQL589829 PGP589829 OWT589829 OMX589829 ODB589829 NTF589829 NJJ589829 MZN589829 MPR589829 MFV589829 LVZ589829 LMD589829 LCH589829 KSL589829 KIP589829 JYT589829 JOX589829 JFB589829 IVF589829 ILJ589829 IBN589829 HRR589829 HHV589829 GXZ589829 GOD589829 GEH589829 FUL589829 FKP589829 FAT589829 EQX589829 EHB589829 DXF589829 DNJ589829 DDN589829 CTR589829 CJV589829 BZZ589829 BQD589829 BGH589829 AWL589829 AMP589829 ACT589829 SX589829 JB589829 B589829:E589829 WVN524293 WLR524293 WBV524293 VRZ524293 VID524293 UYH524293 UOL524293 UEP524293 TUT524293 TKX524293 TBB524293 SRF524293 SHJ524293 RXN524293 RNR524293 RDV524293 QTZ524293 QKD524293 QAH524293 PQL524293 PGP524293 OWT524293 OMX524293 ODB524293 NTF524293 NJJ524293 MZN524293 MPR524293 MFV524293 LVZ524293 LMD524293 LCH524293 KSL524293 KIP524293 JYT524293 JOX524293 JFB524293 IVF524293 ILJ524293 IBN524293 HRR524293 HHV524293 GXZ524293 GOD524293 GEH524293 FUL524293 FKP524293 FAT524293 EQX524293 EHB524293 DXF524293 DNJ524293 DDN524293 CTR524293 CJV524293 BZZ524293 BQD524293 BGH524293 AWL524293 AMP524293 ACT524293 SX524293 JB524293 B524293:E524293 WVN458757 WLR458757 WBV458757 VRZ458757 VID458757 UYH458757 UOL458757 UEP458757 TUT458757 TKX458757 TBB458757 SRF458757 SHJ458757 RXN458757 RNR458757 RDV458757 QTZ458757 QKD458757 QAH458757 PQL458757 PGP458757 OWT458757 OMX458757 ODB458757 NTF458757 NJJ458757 MZN458757 MPR458757 MFV458757 LVZ458757 LMD458757 LCH458757 KSL458757 KIP458757 JYT458757 JOX458757 JFB458757 IVF458757 ILJ458757 IBN458757 HRR458757 HHV458757 GXZ458757 GOD458757 GEH458757 FUL458757 FKP458757 FAT458757 EQX458757 EHB458757 DXF458757 DNJ458757 DDN458757 CTR458757 CJV458757 BZZ458757 BQD458757 BGH458757 AWL458757 AMP458757 ACT458757 SX458757 JB458757 B458757:E458757 WVN393221 WLR393221 WBV393221 VRZ393221 VID393221 UYH393221 UOL393221 UEP393221 TUT393221 TKX393221 TBB393221 SRF393221 SHJ393221 RXN393221 RNR393221 RDV393221 QTZ393221 QKD393221 QAH393221 PQL393221 PGP393221 OWT393221 OMX393221 ODB393221 NTF393221 NJJ393221 MZN393221 MPR393221 MFV393221 LVZ393221 LMD393221 LCH393221 KSL393221 KIP393221 JYT393221 JOX393221 JFB393221 IVF393221 ILJ393221 IBN393221 HRR393221 HHV393221 GXZ393221 GOD393221 GEH393221 FUL393221 FKP393221 FAT393221 EQX393221 EHB393221 DXF393221 DNJ393221 DDN393221 CTR393221 CJV393221 BZZ393221 BQD393221 BGH393221 AWL393221 AMP393221 ACT393221 SX393221 JB393221 B393221:E393221 WVN327685 WLR327685 WBV327685 VRZ327685 VID327685 UYH327685 UOL327685 UEP327685 TUT327685 TKX327685 TBB327685 SRF327685 SHJ327685 RXN327685 RNR327685 RDV327685 QTZ327685 QKD327685 QAH327685 PQL327685 PGP327685 OWT327685 OMX327685 ODB327685 NTF327685 NJJ327685 MZN327685 MPR327685 MFV327685 LVZ327685 LMD327685 LCH327685 KSL327685 KIP327685 JYT327685 JOX327685 JFB327685 IVF327685 ILJ327685 IBN327685 HRR327685 HHV327685 GXZ327685 GOD327685 GEH327685 FUL327685 FKP327685 FAT327685 EQX327685 EHB327685 DXF327685 DNJ327685 DDN327685 CTR327685 CJV327685 BZZ327685 BQD327685 BGH327685 AWL327685 AMP327685 ACT327685 SX327685 JB327685 B327685:E327685 WVN262149 WLR262149 WBV262149 VRZ262149 VID262149 UYH262149 UOL262149 UEP262149 TUT262149 TKX262149 TBB262149 SRF262149 SHJ262149 RXN262149 RNR262149 RDV262149 QTZ262149 QKD262149 QAH262149 PQL262149 PGP262149 OWT262149 OMX262149 ODB262149 NTF262149 NJJ262149 MZN262149 MPR262149 MFV262149 LVZ262149 LMD262149 LCH262149 KSL262149 KIP262149 JYT262149 JOX262149 JFB262149 IVF262149 ILJ262149 IBN262149 HRR262149 HHV262149 GXZ262149 GOD262149 GEH262149 FUL262149 FKP262149 FAT262149 EQX262149 EHB262149 DXF262149 DNJ262149 DDN262149 CTR262149 CJV262149 BZZ262149 BQD262149 BGH262149 AWL262149 AMP262149 ACT262149 SX262149 JB262149 B262149:E262149 WVN196613 WLR196613 WBV196613 VRZ196613 VID196613 UYH196613 UOL196613 UEP196613 TUT196613 TKX196613 TBB196613 SRF196613 SHJ196613 RXN196613 RNR196613 RDV196613 QTZ196613 QKD196613 QAH196613 PQL196613 PGP196613 OWT196613 OMX196613 ODB196613 NTF196613 NJJ196613 MZN196613 MPR196613 MFV196613 LVZ196613 LMD196613 LCH196613 KSL196613 KIP196613 JYT196613 JOX196613 JFB196613 IVF196613 ILJ196613 IBN196613 HRR196613 HHV196613 GXZ196613 GOD196613 GEH196613 FUL196613 FKP196613 FAT196613 EQX196613 EHB196613 DXF196613 DNJ196613 DDN196613 CTR196613 CJV196613 BZZ196613 BQD196613 BGH196613 AWL196613 AMP196613 ACT196613 SX196613 JB196613 B196613:E196613 WVN131077 WLR131077 WBV131077 VRZ131077 VID131077 UYH131077 UOL131077 UEP131077 TUT131077 TKX131077 TBB131077 SRF131077 SHJ131077 RXN131077 RNR131077 RDV131077 QTZ131077 QKD131077 QAH131077 PQL131077 PGP131077 OWT131077 OMX131077 ODB131077 NTF131077 NJJ131077 MZN131077 MPR131077 MFV131077 LVZ131077 LMD131077 LCH131077 KSL131077 KIP131077 JYT131077 JOX131077 JFB131077 IVF131077 ILJ131077 IBN131077 HRR131077 HHV131077 GXZ131077 GOD131077 GEH131077 FUL131077 FKP131077 FAT131077 EQX131077 EHB131077 DXF131077 DNJ131077 DDN131077 CTR131077 CJV131077 BZZ131077 BQD131077 BGH131077 AWL131077 AMP131077 ACT131077 SX131077 JB131077 B131077:E131077 WVN65541 WLR65541 WBV65541 VRZ65541 VID65541 UYH65541 UOL65541 UEP65541 TUT65541 TKX65541 TBB65541 SRF65541 SHJ65541 RXN65541 RNR65541 RDV65541 QTZ65541 QKD65541 QAH65541 PQL65541 PGP65541 OWT65541 OMX65541 ODB65541 NTF65541 NJJ65541 MZN65541 MPR65541 MFV65541 LVZ65541 LMD65541 LCH65541 KSL65541 KIP65541 JYT65541 JOX65541 JFB65541 IVF65541 ILJ65541 IBN65541 HRR65541 HHV65541 GXZ65541 GOD65541 GEH65541 FUL65541 FKP65541 FAT65541 EQX65541 EHB65541 DXF65541 DNJ65541 DDN65541 CTR65541 CJV65541 BZZ65541 BQD65541 BGH65541 AWL65541 AMP65541 ACT65541 SX65541 JB65541 B65541:E65541 WVN5 WLR5 WBV5 VRZ5 VID5 UYH5 UOL5 UEP5 TUT5 TKX5 TBB5 SRF5 SHJ5 RXN5 RNR5 RDV5 QTZ5 QKD5 QAH5 PQL5 PGP5 OWT5 OMX5 ODB5 NTF5 NJJ5 MZN5 MPR5 MFV5 LVZ5 LMD5 LCH5 KSL5 KIP5 JYT5 JOX5 JFB5 IVF5 ILJ5 IBN5 HRR5 HHV5 GXZ5 GOD5 GEH5 FUL5 FKP5 FAT5 EQX5 EHB5 DXF5 DNJ5 DDN5 CTR5 CJV5 BZZ5 BQD5 BGH5 AWL5 AMP5 ACT5 SX5 JB5" xr:uid="{BE1007FE-CA31-46A8-8394-D9811DDD1275}">
      <formula1>$G$4:$G$24</formula1>
    </dataValidation>
    <dataValidation type="list" allowBlank="1" showInputMessage="1" showErrorMessage="1" sqref="WVN983049 JB9 SX9 ACT9 AMP9 AWL9 BGH9 BQD9 BZZ9 CJV9 CTR9 DDN9 DNJ9 DXF9 EHB9 EQX9 FAT9 FKP9 FUL9 GEH9 GOD9 GXZ9 HHV9 HRR9 IBN9 ILJ9 IVF9 JFB9 JOX9 JYT9 KIP9 KSL9 LCH9 LMD9 LVZ9 MFV9 MPR9 MZN9 NJJ9 NTF9 ODB9 OMX9 OWT9 PGP9 PQL9 QAH9 QKD9 QTZ9 RDV9 RNR9 RXN9 SHJ9 SRF9 TBB9 TKX9 TUT9 UEP9 UOL9 UYH9 VID9 VRZ9 WBV9 WLR9 WVN9 B65545:E65545 JB65545 SX65545 ACT65545 AMP65545 AWL65545 BGH65545 BQD65545 BZZ65545 CJV65545 CTR65545 DDN65545 DNJ65545 DXF65545 EHB65545 EQX65545 FAT65545 FKP65545 FUL65545 GEH65545 GOD65545 GXZ65545 HHV65545 HRR65545 IBN65545 ILJ65545 IVF65545 JFB65545 JOX65545 JYT65545 KIP65545 KSL65545 LCH65545 LMD65545 LVZ65545 MFV65545 MPR65545 MZN65545 NJJ65545 NTF65545 ODB65545 OMX65545 OWT65545 PGP65545 PQL65545 QAH65545 QKD65545 QTZ65545 RDV65545 RNR65545 RXN65545 SHJ65545 SRF65545 TBB65545 TKX65545 TUT65545 UEP65545 UOL65545 UYH65545 VID65545 VRZ65545 WBV65545 WLR65545 WVN65545 B131081:E131081 JB131081 SX131081 ACT131081 AMP131081 AWL131081 BGH131081 BQD131081 BZZ131081 CJV131081 CTR131081 DDN131081 DNJ131081 DXF131081 EHB131081 EQX131081 FAT131081 FKP131081 FUL131081 GEH131081 GOD131081 GXZ131081 HHV131081 HRR131081 IBN131081 ILJ131081 IVF131081 JFB131081 JOX131081 JYT131081 KIP131081 KSL131081 LCH131081 LMD131081 LVZ131081 MFV131081 MPR131081 MZN131081 NJJ131081 NTF131081 ODB131081 OMX131081 OWT131081 PGP131081 PQL131081 QAH131081 QKD131081 QTZ131081 RDV131081 RNR131081 RXN131081 SHJ131081 SRF131081 TBB131081 TKX131081 TUT131081 UEP131081 UOL131081 UYH131081 VID131081 VRZ131081 WBV131081 WLR131081 WVN131081 B196617:E196617 JB196617 SX196617 ACT196617 AMP196617 AWL196617 BGH196617 BQD196617 BZZ196617 CJV196617 CTR196617 DDN196617 DNJ196617 DXF196617 EHB196617 EQX196617 FAT196617 FKP196617 FUL196617 GEH196617 GOD196617 GXZ196617 HHV196617 HRR196617 IBN196617 ILJ196617 IVF196617 JFB196617 JOX196617 JYT196617 KIP196617 KSL196617 LCH196617 LMD196617 LVZ196617 MFV196617 MPR196617 MZN196617 NJJ196617 NTF196617 ODB196617 OMX196617 OWT196617 PGP196617 PQL196617 QAH196617 QKD196617 QTZ196617 RDV196617 RNR196617 RXN196617 SHJ196617 SRF196617 TBB196617 TKX196617 TUT196617 UEP196617 UOL196617 UYH196617 VID196617 VRZ196617 WBV196617 WLR196617 WVN196617 B262153:E262153 JB262153 SX262153 ACT262153 AMP262153 AWL262153 BGH262153 BQD262153 BZZ262153 CJV262153 CTR262153 DDN262153 DNJ262153 DXF262153 EHB262153 EQX262153 FAT262153 FKP262153 FUL262153 GEH262153 GOD262153 GXZ262153 HHV262153 HRR262153 IBN262153 ILJ262153 IVF262153 JFB262153 JOX262153 JYT262153 KIP262153 KSL262153 LCH262153 LMD262153 LVZ262153 MFV262153 MPR262153 MZN262153 NJJ262153 NTF262153 ODB262153 OMX262153 OWT262153 PGP262153 PQL262153 QAH262153 QKD262153 QTZ262153 RDV262153 RNR262153 RXN262153 SHJ262153 SRF262153 TBB262153 TKX262153 TUT262153 UEP262153 UOL262153 UYH262153 VID262153 VRZ262153 WBV262153 WLR262153 WVN262153 B327689:E327689 JB327689 SX327689 ACT327689 AMP327689 AWL327689 BGH327689 BQD327689 BZZ327689 CJV327689 CTR327689 DDN327689 DNJ327689 DXF327689 EHB327689 EQX327689 FAT327689 FKP327689 FUL327689 GEH327689 GOD327689 GXZ327689 HHV327689 HRR327689 IBN327689 ILJ327689 IVF327689 JFB327689 JOX327689 JYT327689 KIP327689 KSL327689 LCH327689 LMD327689 LVZ327689 MFV327689 MPR327689 MZN327689 NJJ327689 NTF327689 ODB327689 OMX327689 OWT327689 PGP327689 PQL327689 QAH327689 QKD327689 QTZ327689 RDV327689 RNR327689 RXN327689 SHJ327689 SRF327689 TBB327689 TKX327689 TUT327689 UEP327689 UOL327689 UYH327689 VID327689 VRZ327689 WBV327689 WLR327689 WVN327689 B393225:E393225 JB393225 SX393225 ACT393225 AMP393225 AWL393225 BGH393225 BQD393225 BZZ393225 CJV393225 CTR393225 DDN393225 DNJ393225 DXF393225 EHB393225 EQX393225 FAT393225 FKP393225 FUL393225 GEH393225 GOD393225 GXZ393225 HHV393225 HRR393225 IBN393225 ILJ393225 IVF393225 JFB393225 JOX393225 JYT393225 KIP393225 KSL393225 LCH393225 LMD393225 LVZ393225 MFV393225 MPR393225 MZN393225 NJJ393225 NTF393225 ODB393225 OMX393225 OWT393225 PGP393225 PQL393225 QAH393225 QKD393225 QTZ393225 RDV393225 RNR393225 RXN393225 SHJ393225 SRF393225 TBB393225 TKX393225 TUT393225 UEP393225 UOL393225 UYH393225 VID393225 VRZ393225 WBV393225 WLR393225 WVN393225 B458761:E458761 JB458761 SX458761 ACT458761 AMP458761 AWL458761 BGH458761 BQD458761 BZZ458761 CJV458761 CTR458761 DDN458761 DNJ458761 DXF458761 EHB458761 EQX458761 FAT458761 FKP458761 FUL458761 GEH458761 GOD458761 GXZ458761 HHV458761 HRR458761 IBN458761 ILJ458761 IVF458761 JFB458761 JOX458761 JYT458761 KIP458761 KSL458761 LCH458761 LMD458761 LVZ458761 MFV458761 MPR458761 MZN458761 NJJ458761 NTF458761 ODB458761 OMX458761 OWT458761 PGP458761 PQL458761 QAH458761 QKD458761 QTZ458761 RDV458761 RNR458761 RXN458761 SHJ458761 SRF458761 TBB458761 TKX458761 TUT458761 UEP458761 UOL458761 UYH458761 VID458761 VRZ458761 WBV458761 WLR458761 WVN458761 B524297:E524297 JB524297 SX524297 ACT524297 AMP524297 AWL524297 BGH524297 BQD524297 BZZ524297 CJV524297 CTR524297 DDN524297 DNJ524297 DXF524297 EHB524297 EQX524297 FAT524297 FKP524297 FUL524297 GEH524297 GOD524297 GXZ524297 HHV524297 HRR524297 IBN524297 ILJ524297 IVF524297 JFB524297 JOX524297 JYT524297 KIP524297 KSL524297 LCH524297 LMD524297 LVZ524297 MFV524297 MPR524297 MZN524297 NJJ524297 NTF524297 ODB524297 OMX524297 OWT524297 PGP524297 PQL524297 QAH524297 QKD524297 QTZ524297 RDV524297 RNR524297 RXN524297 SHJ524297 SRF524297 TBB524297 TKX524297 TUT524297 UEP524297 UOL524297 UYH524297 VID524297 VRZ524297 WBV524297 WLR524297 WVN524297 B589833:E589833 JB589833 SX589833 ACT589833 AMP589833 AWL589833 BGH589833 BQD589833 BZZ589833 CJV589833 CTR589833 DDN589833 DNJ589833 DXF589833 EHB589833 EQX589833 FAT589833 FKP589833 FUL589833 GEH589833 GOD589833 GXZ589833 HHV589833 HRR589833 IBN589833 ILJ589833 IVF589833 JFB589833 JOX589833 JYT589833 KIP589833 KSL589833 LCH589833 LMD589833 LVZ589833 MFV589833 MPR589833 MZN589833 NJJ589833 NTF589833 ODB589833 OMX589833 OWT589833 PGP589833 PQL589833 QAH589833 QKD589833 QTZ589833 RDV589833 RNR589833 RXN589833 SHJ589833 SRF589833 TBB589833 TKX589833 TUT589833 UEP589833 UOL589833 UYH589833 VID589833 VRZ589833 WBV589833 WLR589833 WVN589833 B655369:E655369 JB655369 SX655369 ACT655369 AMP655369 AWL655369 BGH655369 BQD655369 BZZ655369 CJV655369 CTR655369 DDN655369 DNJ655369 DXF655369 EHB655369 EQX655369 FAT655369 FKP655369 FUL655369 GEH655369 GOD655369 GXZ655369 HHV655369 HRR655369 IBN655369 ILJ655369 IVF655369 JFB655369 JOX655369 JYT655369 KIP655369 KSL655369 LCH655369 LMD655369 LVZ655369 MFV655369 MPR655369 MZN655369 NJJ655369 NTF655369 ODB655369 OMX655369 OWT655369 PGP655369 PQL655369 QAH655369 QKD655369 QTZ655369 RDV655369 RNR655369 RXN655369 SHJ655369 SRF655369 TBB655369 TKX655369 TUT655369 UEP655369 UOL655369 UYH655369 VID655369 VRZ655369 WBV655369 WLR655369 WVN655369 B720905:E720905 JB720905 SX720905 ACT720905 AMP720905 AWL720905 BGH720905 BQD720905 BZZ720905 CJV720905 CTR720905 DDN720905 DNJ720905 DXF720905 EHB720905 EQX720905 FAT720905 FKP720905 FUL720905 GEH720905 GOD720905 GXZ720905 HHV720905 HRR720905 IBN720905 ILJ720905 IVF720905 JFB720905 JOX720905 JYT720905 KIP720905 KSL720905 LCH720905 LMD720905 LVZ720905 MFV720905 MPR720905 MZN720905 NJJ720905 NTF720905 ODB720905 OMX720905 OWT720905 PGP720905 PQL720905 QAH720905 QKD720905 QTZ720905 RDV720905 RNR720905 RXN720905 SHJ720905 SRF720905 TBB720905 TKX720905 TUT720905 UEP720905 UOL720905 UYH720905 VID720905 VRZ720905 WBV720905 WLR720905 WVN720905 B786441:E786441 JB786441 SX786441 ACT786441 AMP786441 AWL786441 BGH786441 BQD786441 BZZ786441 CJV786441 CTR786441 DDN786441 DNJ786441 DXF786441 EHB786441 EQX786441 FAT786441 FKP786441 FUL786441 GEH786441 GOD786441 GXZ786441 HHV786441 HRR786441 IBN786441 ILJ786441 IVF786441 JFB786441 JOX786441 JYT786441 KIP786441 KSL786441 LCH786441 LMD786441 LVZ786441 MFV786441 MPR786441 MZN786441 NJJ786441 NTF786441 ODB786441 OMX786441 OWT786441 PGP786441 PQL786441 QAH786441 QKD786441 QTZ786441 RDV786441 RNR786441 RXN786441 SHJ786441 SRF786441 TBB786441 TKX786441 TUT786441 UEP786441 UOL786441 UYH786441 VID786441 VRZ786441 WBV786441 WLR786441 WVN786441 B851977:E851977 JB851977 SX851977 ACT851977 AMP851977 AWL851977 BGH851977 BQD851977 BZZ851977 CJV851977 CTR851977 DDN851977 DNJ851977 DXF851977 EHB851977 EQX851977 FAT851977 FKP851977 FUL851977 GEH851977 GOD851977 GXZ851977 HHV851977 HRR851977 IBN851977 ILJ851977 IVF851977 JFB851977 JOX851977 JYT851977 KIP851977 KSL851977 LCH851977 LMD851977 LVZ851977 MFV851977 MPR851977 MZN851977 NJJ851977 NTF851977 ODB851977 OMX851977 OWT851977 PGP851977 PQL851977 QAH851977 QKD851977 QTZ851977 RDV851977 RNR851977 RXN851977 SHJ851977 SRF851977 TBB851977 TKX851977 TUT851977 UEP851977 UOL851977 UYH851977 VID851977 VRZ851977 WBV851977 WLR851977 WVN851977 B917513:E917513 JB917513 SX917513 ACT917513 AMP917513 AWL917513 BGH917513 BQD917513 BZZ917513 CJV917513 CTR917513 DDN917513 DNJ917513 DXF917513 EHB917513 EQX917513 FAT917513 FKP917513 FUL917513 GEH917513 GOD917513 GXZ917513 HHV917513 HRR917513 IBN917513 ILJ917513 IVF917513 JFB917513 JOX917513 JYT917513 KIP917513 KSL917513 LCH917513 LMD917513 LVZ917513 MFV917513 MPR917513 MZN917513 NJJ917513 NTF917513 ODB917513 OMX917513 OWT917513 PGP917513 PQL917513 QAH917513 QKD917513 QTZ917513 RDV917513 RNR917513 RXN917513 SHJ917513 SRF917513 TBB917513 TKX917513 TUT917513 UEP917513 UOL917513 UYH917513 VID917513 VRZ917513 WBV917513 WLR917513 WVN917513 B983049:E983049 JB983049 SX983049 ACT983049 AMP983049 AWL983049 BGH983049 BQD983049 BZZ983049 CJV983049 CTR983049 DDN983049 DNJ983049 DXF983049 EHB983049 EQX983049 FAT983049 FKP983049 FUL983049 GEH983049 GOD983049 GXZ983049 HHV983049 HRR983049 IBN983049 ILJ983049 IVF983049 JFB983049 JOX983049 JYT983049 KIP983049 KSL983049 LCH983049 LMD983049 LVZ983049 MFV983049 MPR983049 MZN983049 NJJ983049 NTF983049 ODB983049 OMX983049 OWT983049 PGP983049 PQL983049 QAH983049 QKD983049 QTZ983049 RDV983049 RNR983049 RXN983049 SHJ983049 SRF983049 TBB983049 TKX983049 TUT983049 UEP983049 UOL983049 UYH983049 VID983049 VRZ983049 WBV983049 WLR983049" xr:uid="{811C7010-7EB5-404F-AE11-EC6F9C7FB2BB}">
      <formula1>$K$4:$K$36</formula1>
    </dataValidation>
    <dataValidation type="list" allowBlank="1" showInputMessage="1" showErrorMessage="1" sqref="WVN983053 JB13 SX13 ACT13 AMP13 AWL13 BGH13 BQD13 BZZ13 CJV13 CTR13 DDN13 DNJ13 DXF13 EHB13 EQX13 FAT13 FKP13 FUL13 GEH13 GOD13 GXZ13 HHV13 HRR13 IBN13 ILJ13 IVF13 JFB13 JOX13 JYT13 KIP13 KSL13 LCH13 LMD13 LVZ13 MFV13 MPR13 MZN13 NJJ13 NTF13 ODB13 OMX13 OWT13 PGP13 PQL13 QAH13 QKD13 QTZ13 RDV13 RNR13 RXN13 SHJ13 SRF13 TBB13 TKX13 TUT13 UEP13 UOL13 UYH13 VID13 VRZ13 WBV13 WLR13 WVN13 B65549:E65549 JB65549 SX65549 ACT65549 AMP65549 AWL65549 BGH65549 BQD65549 BZZ65549 CJV65549 CTR65549 DDN65549 DNJ65549 DXF65549 EHB65549 EQX65549 FAT65549 FKP65549 FUL65549 GEH65549 GOD65549 GXZ65549 HHV65549 HRR65549 IBN65549 ILJ65549 IVF65549 JFB65549 JOX65549 JYT65549 KIP65549 KSL65549 LCH65549 LMD65549 LVZ65549 MFV65549 MPR65549 MZN65549 NJJ65549 NTF65549 ODB65549 OMX65549 OWT65549 PGP65549 PQL65549 QAH65549 QKD65549 QTZ65549 RDV65549 RNR65549 RXN65549 SHJ65549 SRF65549 TBB65549 TKX65549 TUT65549 UEP65549 UOL65549 UYH65549 VID65549 VRZ65549 WBV65549 WLR65549 WVN65549 B131085:E131085 JB131085 SX131085 ACT131085 AMP131085 AWL131085 BGH131085 BQD131085 BZZ131085 CJV131085 CTR131085 DDN131085 DNJ131085 DXF131085 EHB131085 EQX131085 FAT131085 FKP131085 FUL131085 GEH131085 GOD131085 GXZ131085 HHV131085 HRR131085 IBN131085 ILJ131085 IVF131085 JFB131085 JOX131085 JYT131085 KIP131085 KSL131085 LCH131085 LMD131085 LVZ131085 MFV131085 MPR131085 MZN131085 NJJ131085 NTF131085 ODB131085 OMX131085 OWT131085 PGP131085 PQL131085 QAH131085 QKD131085 QTZ131085 RDV131085 RNR131085 RXN131085 SHJ131085 SRF131085 TBB131085 TKX131085 TUT131085 UEP131085 UOL131085 UYH131085 VID131085 VRZ131085 WBV131085 WLR131085 WVN131085 B196621:E196621 JB196621 SX196621 ACT196621 AMP196621 AWL196621 BGH196621 BQD196621 BZZ196621 CJV196621 CTR196621 DDN196621 DNJ196621 DXF196621 EHB196621 EQX196621 FAT196621 FKP196621 FUL196621 GEH196621 GOD196621 GXZ196621 HHV196621 HRR196621 IBN196621 ILJ196621 IVF196621 JFB196621 JOX196621 JYT196621 KIP196621 KSL196621 LCH196621 LMD196621 LVZ196621 MFV196621 MPR196621 MZN196621 NJJ196621 NTF196621 ODB196621 OMX196621 OWT196621 PGP196621 PQL196621 QAH196621 QKD196621 QTZ196621 RDV196621 RNR196621 RXN196621 SHJ196621 SRF196621 TBB196621 TKX196621 TUT196621 UEP196621 UOL196621 UYH196621 VID196621 VRZ196621 WBV196621 WLR196621 WVN196621 B262157:E262157 JB262157 SX262157 ACT262157 AMP262157 AWL262157 BGH262157 BQD262157 BZZ262157 CJV262157 CTR262157 DDN262157 DNJ262157 DXF262157 EHB262157 EQX262157 FAT262157 FKP262157 FUL262157 GEH262157 GOD262157 GXZ262157 HHV262157 HRR262157 IBN262157 ILJ262157 IVF262157 JFB262157 JOX262157 JYT262157 KIP262157 KSL262157 LCH262157 LMD262157 LVZ262157 MFV262157 MPR262157 MZN262157 NJJ262157 NTF262157 ODB262157 OMX262157 OWT262157 PGP262157 PQL262157 QAH262157 QKD262157 QTZ262157 RDV262157 RNR262157 RXN262157 SHJ262157 SRF262157 TBB262157 TKX262157 TUT262157 UEP262157 UOL262157 UYH262157 VID262157 VRZ262157 WBV262157 WLR262157 WVN262157 B327693:E327693 JB327693 SX327693 ACT327693 AMP327693 AWL327693 BGH327693 BQD327693 BZZ327693 CJV327693 CTR327693 DDN327693 DNJ327693 DXF327693 EHB327693 EQX327693 FAT327693 FKP327693 FUL327693 GEH327693 GOD327693 GXZ327693 HHV327693 HRR327693 IBN327693 ILJ327693 IVF327693 JFB327693 JOX327693 JYT327693 KIP327693 KSL327693 LCH327693 LMD327693 LVZ327693 MFV327693 MPR327693 MZN327693 NJJ327693 NTF327693 ODB327693 OMX327693 OWT327693 PGP327693 PQL327693 QAH327693 QKD327693 QTZ327693 RDV327693 RNR327693 RXN327693 SHJ327693 SRF327693 TBB327693 TKX327693 TUT327693 UEP327693 UOL327693 UYH327693 VID327693 VRZ327693 WBV327693 WLR327693 WVN327693 B393229:E393229 JB393229 SX393229 ACT393229 AMP393229 AWL393229 BGH393229 BQD393229 BZZ393229 CJV393229 CTR393229 DDN393229 DNJ393229 DXF393229 EHB393229 EQX393229 FAT393229 FKP393229 FUL393229 GEH393229 GOD393229 GXZ393229 HHV393229 HRR393229 IBN393229 ILJ393229 IVF393229 JFB393229 JOX393229 JYT393229 KIP393229 KSL393229 LCH393229 LMD393229 LVZ393229 MFV393229 MPR393229 MZN393229 NJJ393229 NTF393229 ODB393229 OMX393229 OWT393229 PGP393229 PQL393229 QAH393229 QKD393229 QTZ393229 RDV393229 RNR393229 RXN393229 SHJ393229 SRF393229 TBB393229 TKX393229 TUT393229 UEP393229 UOL393229 UYH393229 VID393229 VRZ393229 WBV393229 WLR393229 WVN393229 B458765:E458765 JB458765 SX458765 ACT458765 AMP458765 AWL458765 BGH458765 BQD458765 BZZ458765 CJV458765 CTR458765 DDN458765 DNJ458765 DXF458765 EHB458765 EQX458765 FAT458765 FKP458765 FUL458765 GEH458765 GOD458765 GXZ458765 HHV458765 HRR458765 IBN458765 ILJ458765 IVF458765 JFB458765 JOX458765 JYT458765 KIP458765 KSL458765 LCH458765 LMD458765 LVZ458765 MFV458765 MPR458765 MZN458765 NJJ458765 NTF458765 ODB458765 OMX458765 OWT458765 PGP458765 PQL458765 QAH458765 QKD458765 QTZ458765 RDV458765 RNR458765 RXN458765 SHJ458765 SRF458765 TBB458765 TKX458765 TUT458765 UEP458765 UOL458765 UYH458765 VID458765 VRZ458765 WBV458765 WLR458765 WVN458765 B524301:E524301 JB524301 SX524301 ACT524301 AMP524301 AWL524301 BGH524301 BQD524301 BZZ524301 CJV524301 CTR524301 DDN524301 DNJ524301 DXF524301 EHB524301 EQX524301 FAT524301 FKP524301 FUL524301 GEH524301 GOD524301 GXZ524301 HHV524301 HRR524301 IBN524301 ILJ524301 IVF524301 JFB524301 JOX524301 JYT524301 KIP524301 KSL524301 LCH524301 LMD524301 LVZ524301 MFV524301 MPR524301 MZN524301 NJJ524301 NTF524301 ODB524301 OMX524301 OWT524301 PGP524301 PQL524301 QAH524301 QKD524301 QTZ524301 RDV524301 RNR524301 RXN524301 SHJ524301 SRF524301 TBB524301 TKX524301 TUT524301 UEP524301 UOL524301 UYH524301 VID524301 VRZ524301 WBV524301 WLR524301 WVN524301 B589837:E589837 JB589837 SX589837 ACT589837 AMP589837 AWL589837 BGH589837 BQD589837 BZZ589837 CJV589837 CTR589837 DDN589837 DNJ589837 DXF589837 EHB589837 EQX589837 FAT589837 FKP589837 FUL589837 GEH589837 GOD589837 GXZ589837 HHV589837 HRR589837 IBN589837 ILJ589837 IVF589837 JFB589837 JOX589837 JYT589837 KIP589837 KSL589837 LCH589837 LMD589837 LVZ589837 MFV589837 MPR589837 MZN589837 NJJ589837 NTF589837 ODB589837 OMX589837 OWT589837 PGP589837 PQL589837 QAH589837 QKD589837 QTZ589837 RDV589837 RNR589837 RXN589837 SHJ589837 SRF589837 TBB589837 TKX589837 TUT589837 UEP589837 UOL589837 UYH589837 VID589837 VRZ589837 WBV589837 WLR589837 WVN589837 B655373:E655373 JB655373 SX655373 ACT655373 AMP655373 AWL655373 BGH655373 BQD655373 BZZ655373 CJV655373 CTR655373 DDN655373 DNJ655373 DXF655373 EHB655373 EQX655373 FAT655373 FKP655373 FUL655373 GEH655373 GOD655373 GXZ655373 HHV655373 HRR655373 IBN655373 ILJ655373 IVF655373 JFB655373 JOX655373 JYT655373 KIP655373 KSL655373 LCH655373 LMD655373 LVZ655373 MFV655373 MPR655373 MZN655373 NJJ655373 NTF655373 ODB655373 OMX655373 OWT655373 PGP655373 PQL655373 QAH655373 QKD655373 QTZ655373 RDV655373 RNR655373 RXN655373 SHJ655373 SRF655373 TBB655373 TKX655373 TUT655373 UEP655373 UOL655373 UYH655373 VID655373 VRZ655373 WBV655373 WLR655373 WVN655373 B720909:E720909 JB720909 SX720909 ACT720909 AMP720909 AWL720909 BGH720909 BQD720909 BZZ720909 CJV720909 CTR720909 DDN720909 DNJ720909 DXF720909 EHB720909 EQX720909 FAT720909 FKP720909 FUL720909 GEH720909 GOD720909 GXZ720909 HHV720909 HRR720909 IBN720909 ILJ720909 IVF720909 JFB720909 JOX720909 JYT720909 KIP720909 KSL720909 LCH720909 LMD720909 LVZ720909 MFV720909 MPR720909 MZN720909 NJJ720909 NTF720909 ODB720909 OMX720909 OWT720909 PGP720909 PQL720909 QAH720909 QKD720909 QTZ720909 RDV720909 RNR720909 RXN720909 SHJ720909 SRF720909 TBB720909 TKX720909 TUT720909 UEP720909 UOL720909 UYH720909 VID720909 VRZ720909 WBV720909 WLR720909 WVN720909 B786445:E786445 JB786445 SX786445 ACT786445 AMP786445 AWL786445 BGH786445 BQD786445 BZZ786445 CJV786445 CTR786445 DDN786445 DNJ786445 DXF786445 EHB786445 EQX786445 FAT786445 FKP786445 FUL786445 GEH786445 GOD786445 GXZ786445 HHV786445 HRR786445 IBN786445 ILJ786445 IVF786445 JFB786445 JOX786445 JYT786445 KIP786445 KSL786445 LCH786445 LMD786445 LVZ786445 MFV786445 MPR786445 MZN786445 NJJ786445 NTF786445 ODB786445 OMX786445 OWT786445 PGP786445 PQL786445 QAH786445 QKD786445 QTZ786445 RDV786445 RNR786445 RXN786445 SHJ786445 SRF786445 TBB786445 TKX786445 TUT786445 UEP786445 UOL786445 UYH786445 VID786445 VRZ786445 WBV786445 WLR786445 WVN786445 B851981:E851981 JB851981 SX851981 ACT851981 AMP851981 AWL851981 BGH851981 BQD851981 BZZ851981 CJV851981 CTR851981 DDN851981 DNJ851981 DXF851981 EHB851981 EQX851981 FAT851981 FKP851981 FUL851981 GEH851981 GOD851981 GXZ851981 HHV851981 HRR851981 IBN851981 ILJ851981 IVF851981 JFB851981 JOX851981 JYT851981 KIP851981 KSL851981 LCH851981 LMD851981 LVZ851981 MFV851981 MPR851981 MZN851981 NJJ851981 NTF851981 ODB851981 OMX851981 OWT851981 PGP851981 PQL851981 QAH851981 QKD851981 QTZ851981 RDV851981 RNR851981 RXN851981 SHJ851981 SRF851981 TBB851981 TKX851981 TUT851981 UEP851981 UOL851981 UYH851981 VID851981 VRZ851981 WBV851981 WLR851981 WVN851981 B917517:E917517 JB917517 SX917517 ACT917517 AMP917517 AWL917517 BGH917517 BQD917517 BZZ917517 CJV917517 CTR917517 DDN917517 DNJ917517 DXF917517 EHB917517 EQX917517 FAT917517 FKP917517 FUL917517 GEH917517 GOD917517 GXZ917517 HHV917517 HRR917517 IBN917517 ILJ917517 IVF917517 JFB917517 JOX917517 JYT917517 KIP917517 KSL917517 LCH917517 LMD917517 LVZ917517 MFV917517 MPR917517 MZN917517 NJJ917517 NTF917517 ODB917517 OMX917517 OWT917517 PGP917517 PQL917517 QAH917517 QKD917517 QTZ917517 RDV917517 RNR917517 RXN917517 SHJ917517 SRF917517 TBB917517 TKX917517 TUT917517 UEP917517 UOL917517 UYH917517 VID917517 VRZ917517 WBV917517 WLR917517 WVN917517 B983053:E983053 JB983053 SX983053 ACT983053 AMP983053 AWL983053 BGH983053 BQD983053 BZZ983053 CJV983053 CTR983053 DDN983053 DNJ983053 DXF983053 EHB983053 EQX983053 FAT983053 FKP983053 FUL983053 GEH983053 GOD983053 GXZ983053 HHV983053 HRR983053 IBN983053 ILJ983053 IVF983053 JFB983053 JOX983053 JYT983053 KIP983053 KSL983053 LCH983053 LMD983053 LVZ983053 MFV983053 MPR983053 MZN983053 NJJ983053 NTF983053 ODB983053 OMX983053 OWT983053 PGP983053 PQL983053 QAH983053 QKD983053 QTZ983053 RDV983053 RNR983053 RXN983053 SHJ983053 SRF983053 TBB983053 TKX983053 TUT983053 UEP983053 UOL983053 UYH983053 VID983053 VRZ983053 WBV983053 WLR983053" xr:uid="{CF13D608-A32F-4011-B8CA-03E486123AD6}">
      <formula1>$Q$4:$Q$144</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8380A-CC76-4F7E-912A-425998D89168}">
  <dimension ref="A1:CA3526"/>
  <sheetViews>
    <sheetView topLeftCell="H825" workbookViewId="0">
      <selection activeCell="L5" sqref="L5:L848"/>
    </sheetView>
  </sheetViews>
  <sheetFormatPr defaultRowHeight="14.4"/>
  <cols>
    <col min="1" max="1" width="4.6640625" style="46" customWidth="1"/>
    <col min="2" max="2" width="20.6640625" style="46" customWidth="1"/>
    <col min="3" max="4" width="10.6640625" style="46" customWidth="1"/>
    <col min="5" max="5" width="4.6640625" style="46" customWidth="1"/>
    <col min="6" max="7" width="20.6640625" style="46" customWidth="1"/>
    <col min="8" max="10" width="9.109375" style="46"/>
    <col min="11" max="11" width="35.44140625" style="46" customWidth="1"/>
    <col min="12" max="12" width="20.5546875" style="46" customWidth="1"/>
    <col min="13" max="13" width="9.109375" style="46"/>
    <col min="14" max="14" width="21.109375" style="116" customWidth="1"/>
    <col min="15" max="15" width="53.44140625" style="116" customWidth="1"/>
    <col min="16" max="30" width="13.6640625" style="116" customWidth="1"/>
    <col min="31" max="31" width="19.109375" style="81" customWidth="1"/>
    <col min="32" max="34" width="9.109375" style="46"/>
    <col min="35" max="35" width="15.6640625" style="116" customWidth="1"/>
    <col min="36" max="38" width="15.6640625" customWidth="1"/>
    <col min="39" max="39" width="44" customWidth="1"/>
    <col min="40" max="55" width="15.6640625" customWidth="1"/>
    <col min="56" max="57" width="9.109375" style="46"/>
    <col min="58" max="58" width="32.5546875" style="46" customWidth="1"/>
    <col min="59" max="66" width="20.6640625" style="46" customWidth="1"/>
    <col min="67" max="67" width="19" style="46" customWidth="1"/>
    <col min="68" max="68" width="39.109375" style="46" customWidth="1"/>
    <col min="69" max="79" width="15.6640625" style="46" customWidth="1"/>
    <col min="80" max="237" width="9.109375" style="46"/>
    <col min="238" max="238" width="21.109375" style="46" customWidth="1"/>
    <col min="239" max="239" width="52.88671875" style="46" customWidth="1"/>
    <col min="240" max="258" width="15.6640625" style="46" customWidth="1"/>
    <col min="259" max="259" width="0" style="46" hidden="1" customWidth="1"/>
    <col min="260" max="493" width="9.109375" style="46"/>
    <col min="494" max="494" width="21.109375" style="46" customWidth="1"/>
    <col min="495" max="495" width="52.88671875" style="46" customWidth="1"/>
    <col min="496" max="514" width="15.6640625" style="46" customWidth="1"/>
    <col min="515" max="515" width="0" style="46" hidden="1" customWidth="1"/>
    <col min="516" max="749" width="9.109375" style="46"/>
    <col min="750" max="750" width="21.109375" style="46" customWidth="1"/>
    <col min="751" max="751" width="52.88671875" style="46" customWidth="1"/>
    <col min="752" max="770" width="15.6640625" style="46" customWidth="1"/>
    <col min="771" max="771" width="0" style="46" hidden="1" customWidth="1"/>
    <col min="772" max="1005" width="9.109375" style="46"/>
    <col min="1006" max="1006" width="21.109375" style="46" customWidth="1"/>
    <col min="1007" max="1007" width="52.88671875" style="46" customWidth="1"/>
    <col min="1008" max="1026" width="15.6640625" style="46" customWidth="1"/>
    <col min="1027" max="1027" width="0" style="46" hidden="1" customWidth="1"/>
    <col min="1028" max="1261" width="9.109375" style="46"/>
    <col min="1262" max="1262" width="21.109375" style="46" customWidth="1"/>
    <col min="1263" max="1263" width="52.88671875" style="46" customWidth="1"/>
    <col min="1264" max="1282" width="15.6640625" style="46" customWidth="1"/>
    <col min="1283" max="1283" width="0" style="46" hidden="1" customWidth="1"/>
    <col min="1284" max="1517" width="9.109375" style="46"/>
    <col min="1518" max="1518" width="21.109375" style="46" customWidth="1"/>
    <col min="1519" max="1519" width="52.88671875" style="46" customWidth="1"/>
    <col min="1520" max="1538" width="15.6640625" style="46" customWidth="1"/>
    <col min="1539" max="1539" width="0" style="46" hidden="1" customWidth="1"/>
    <col min="1540" max="1773" width="9.109375" style="46"/>
    <col min="1774" max="1774" width="21.109375" style="46" customWidth="1"/>
    <col min="1775" max="1775" width="52.88671875" style="46" customWidth="1"/>
    <col min="1776" max="1794" width="15.6640625" style="46" customWidth="1"/>
    <col min="1795" max="1795" width="0" style="46" hidden="1" customWidth="1"/>
    <col min="1796" max="2029" width="9.109375" style="46"/>
    <col min="2030" max="2030" width="21.109375" style="46" customWidth="1"/>
    <col min="2031" max="2031" width="52.88671875" style="46" customWidth="1"/>
    <col min="2032" max="2050" width="15.6640625" style="46" customWidth="1"/>
    <col min="2051" max="2051" width="0" style="46" hidden="1" customWidth="1"/>
    <col min="2052" max="2285" width="9.109375" style="46"/>
    <col min="2286" max="2286" width="21.109375" style="46" customWidth="1"/>
    <col min="2287" max="2287" width="52.88671875" style="46" customWidth="1"/>
    <col min="2288" max="2306" width="15.6640625" style="46" customWidth="1"/>
    <col min="2307" max="2307" width="0" style="46" hidden="1" customWidth="1"/>
    <col min="2308" max="2541" width="9.109375" style="46"/>
    <col min="2542" max="2542" width="21.109375" style="46" customWidth="1"/>
    <col min="2543" max="2543" width="52.88671875" style="46" customWidth="1"/>
    <col min="2544" max="2562" width="15.6640625" style="46" customWidth="1"/>
    <col min="2563" max="2563" width="0" style="46" hidden="1" customWidth="1"/>
    <col min="2564" max="2797" width="9.109375" style="46"/>
    <col min="2798" max="2798" width="21.109375" style="46" customWidth="1"/>
    <col min="2799" max="2799" width="52.88671875" style="46" customWidth="1"/>
    <col min="2800" max="2818" width="15.6640625" style="46" customWidth="1"/>
    <col min="2819" max="2819" width="0" style="46" hidden="1" customWidth="1"/>
    <col min="2820" max="3053" width="9.109375" style="46"/>
    <col min="3054" max="3054" width="21.109375" style="46" customWidth="1"/>
    <col min="3055" max="3055" width="52.88671875" style="46" customWidth="1"/>
    <col min="3056" max="3074" width="15.6640625" style="46" customWidth="1"/>
    <col min="3075" max="3075" width="0" style="46" hidden="1" customWidth="1"/>
    <col min="3076" max="3309" width="9.109375" style="46"/>
    <col min="3310" max="3310" width="21.109375" style="46" customWidth="1"/>
    <col min="3311" max="3311" width="52.88671875" style="46" customWidth="1"/>
    <col min="3312" max="3330" width="15.6640625" style="46" customWidth="1"/>
    <col min="3331" max="3331" width="0" style="46" hidden="1" customWidth="1"/>
    <col min="3332" max="3565" width="9.109375" style="46"/>
    <col min="3566" max="3566" width="21.109375" style="46" customWidth="1"/>
    <col min="3567" max="3567" width="52.88671875" style="46" customWidth="1"/>
    <col min="3568" max="3586" width="15.6640625" style="46" customWidth="1"/>
    <col min="3587" max="3587" width="0" style="46" hidden="1" customWidth="1"/>
    <col min="3588" max="3821" width="9.109375" style="46"/>
    <col min="3822" max="3822" width="21.109375" style="46" customWidth="1"/>
    <col min="3823" max="3823" width="52.88671875" style="46" customWidth="1"/>
    <col min="3824" max="3842" width="15.6640625" style="46" customWidth="1"/>
    <col min="3843" max="3843" width="0" style="46" hidden="1" customWidth="1"/>
    <col min="3844" max="4077" width="9.109375" style="46"/>
    <col min="4078" max="4078" width="21.109375" style="46" customWidth="1"/>
    <col min="4079" max="4079" width="52.88671875" style="46" customWidth="1"/>
    <col min="4080" max="4098" width="15.6640625" style="46" customWidth="1"/>
    <col min="4099" max="4099" width="0" style="46" hidden="1" customWidth="1"/>
    <col min="4100" max="4333" width="9.109375" style="46"/>
    <col min="4334" max="4334" width="21.109375" style="46" customWidth="1"/>
    <col min="4335" max="4335" width="52.88671875" style="46" customWidth="1"/>
    <col min="4336" max="4354" width="15.6640625" style="46" customWidth="1"/>
    <col min="4355" max="4355" width="0" style="46" hidden="1" customWidth="1"/>
    <col min="4356" max="4589" width="9.109375" style="46"/>
    <col min="4590" max="4590" width="21.109375" style="46" customWidth="1"/>
    <col min="4591" max="4591" width="52.88671875" style="46" customWidth="1"/>
    <col min="4592" max="4610" width="15.6640625" style="46" customWidth="1"/>
    <col min="4611" max="4611" width="0" style="46" hidden="1" customWidth="1"/>
    <col min="4612" max="4845" width="9.109375" style="46"/>
    <col min="4846" max="4846" width="21.109375" style="46" customWidth="1"/>
    <col min="4847" max="4847" width="52.88671875" style="46" customWidth="1"/>
    <col min="4848" max="4866" width="15.6640625" style="46" customWidth="1"/>
    <col min="4867" max="4867" width="0" style="46" hidden="1" customWidth="1"/>
    <col min="4868" max="5101" width="9.109375" style="46"/>
    <col min="5102" max="5102" width="21.109375" style="46" customWidth="1"/>
    <col min="5103" max="5103" width="52.88671875" style="46" customWidth="1"/>
    <col min="5104" max="5122" width="15.6640625" style="46" customWidth="1"/>
    <col min="5123" max="5123" width="0" style="46" hidden="1" customWidth="1"/>
    <col min="5124" max="5357" width="9.109375" style="46"/>
    <col min="5358" max="5358" width="21.109375" style="46" customWidth="1"/>
    <col min="5359" max="5359" width="52.88671875" style="46" customWidth="1"/>
    <col min="5360" max="5378" width="15.6640625" style="46" customWidth="1"/>
    <col min="5379" max="5379" width="0" style="46" hidden="1" customWidth="1"/>
    <col min="5380" max="5613" width="9.109375" style="46"/>
    <col min="5614" max="5614" width="21.109375" style="46" customWidth="1"/>
    <col min="5615" max="5615" width="52.88671875" style="46" customWidth="1"/>
    <col min="5616" max="5634" width="15.6640625" style="46" customWidth="1"/>
    <col min="5635" max="5635" width="0" style="46" hidden="1" customWidth="1"/>
    <col min="5636" max="5869" width="9.109375" style="46"/>
    <col min="5870" max="5870" width="21.109375" style="46" customWidth="1"/>
    <col min="5871" max="5871" width="52.88671875" style="46" customWidth="1"/>
    <col min="5872" max="5890" width="15.6640625" style="46" customWidth="1"/>
    <col min="5891" max="5891" width="0" style="46" hidden="1" customWidth="1"/>
    <col min="5892" max="6125" width="9.109375" style="46"/>
    <col min="6126" max="6126" width="21.109375" style="46" customWidth="1"/>
    <col min="6127" max="6127" width="52.88671875" style="46" customWidth="1"/>
    <col min="6128" max="6146" width="15.6640625" style="46" customWidth="1"/>
    <col min="6147" max="6147" width="0" style="46" hidden="1" customWidth="1"/>
    <col min="6148" max="6381" width="9.109375" style="46"/>
    <col min="6382" max="6382" width="21.109375" style="46" customWidth="1"/>
    <col min="6383" max="6383" width="52.88671875" style="46" customWidth="1"/>
    <col min="6384" max="6402" width="15.6640625" style="46" customWidth="1"/>
    <col min="6403" max="6403" width="0" style="46" hidden="1" customWidth="1"/>
    <col min="6404" max="6637" width="9.109375" style="46"/>
    <col min="6638" max="6638" width="21.109375" style="46" customWidth="1"/>
    <col min="6639" max="6639" width="52.88671875" style="46" customWidth="1"/>
    <col min="6640" max="6658" width="15.6640625" style="46" customWidth="1"/>
    <col min="6659" max="6659" width="0" style="46" hidden="1" customWidth="1"/>
    <col min="6660" max="6893" width="9.109375" style="46"/>
    <col min="6894" max="6894" width="21.109375" style="46" customWidth="1"/>
    <col min="6895" max="6895" width="52.88671875" style="46" customWidth="1"/>
    <col min="6896" max="6914" width="15.6640625" style="46" customWidth="1"/>
    <col min="6915" max="6915" width="0" style="46" hidden="1" customWidth="1"/>
    <col min="6916" max="7149" width="9.109375" style="46"/>
    <col min="7150" max="7150" width="21.109375" style="46" customWidth="1"/>
    <col min="7151" max="7151" width="52.88671875" style="46" customWidth="1"/>
    <col min="7152" max="7170" width="15.6640625" style="46" customWidth="1"/>
    <col min="7171" max="7171" width="0" style="46" hidden="1" customWidth="1"/>
    <col min="7172" max="7405" width="9.109375" style="46"/>
    <col min="7406" max="7406" width="21.109375" style="46" customWidth="1"/>
    <col min="7407" max="7407" width="52.88671875" style="46" customWidth="1"/>
    <col min="7408" max="7426" width="15.6640625" style="46" customWidth="1"/>
    <col min="7427" max="7427" width="0" style="46" hidden="1" customWidth="1"/>
    <col min="7428" max="7661" width="9.109375" style="46"/>
    <col min="7662" max="7662" width="21.109375" style="46" customWidth="1"/>
    <col min="7663" max="7663" width="52.88671875" style="46" customWidth="1"/>
    <col min="7664" max="7682" width="15.6640625" style="46" customWidth="1"/>
    <col min="7683" max="7683" width="0" style="46" hidden="1" customWidth="1"/>
    <col min="7684" max="7917" width="9.109375" style="46"/>
    <col min="7918" max="7918" width="21.109375" style="46" customWidth="1"/>
    <col min="7919" max="7919" width="52.88671875" style="46" customWidth="1"/>
    <col min="7920" max="7938" width="15.6640625" style="46" customWidth="1"/>
    <col min="7939" max="7939" width="0" style="46" hidden="1" customWidth="1"/>
    <col min="7940" max="8173" width="9.109375" style="46"/>
    <col min="8174" max="8174" width="21.109375" style="46" customWidth="1"/>
    <col min="8175" max="8175" width="52.88671875" style="46" customWidth="1"/>
    <col min="8176" max="8194" width="15.6640625" style="46" customWidth="1"/>
    <col min="8195" max="8195" width="0" style="46" hidden="1" customWidth="1"/>
    <col min="8196" max="8429" width="9.109375" style="46"/>
    <col min="8430" max="8430" width="21.109375" style="46" customWidth="1"/>
    <col min="8431" max="8431" width="52.88671875" style="46" customWidth="1"/>
    <col min="8432" max="8450" width="15.6640625" style="46" customWidth="1"/>
    <col min="8451" max="8451" width="0" style="46" hidden="1" customWidth="1"/>
    <col min="8452" max="8685" width="9.109375" style="46"/>
    <col min="8686" max="8686" width="21.109375" style="46" customWidth="1"/>
    <col min="8687" max="8687" width="52.88671875" style="46" customWidth="1"/>
    <col min="8688" max="8706" width="15.6640625" style="46" customWidth="1"/>
    <col min="8707" max="8707" width="0" style="46" hidden="1" customWidth="1"/>
    <col min="8708" max="8941" width="9.109375" style="46"/>
    <col min="8942" max="8942" width="21.109375" style="46" customWidth="1"/>
    <col min="8943" max="8943" width="52.88671875" style="46" customWidth="1"/>
    <col min="8944" max="8962" width="15.6640625" style="46" customWidth="1"/>
    <col min="8963" max="8963" width="0" style="46" hidden="1" customWidth="1"/>
    <col min="8964" max="9197" width="9.109375" style="46"/>
    <col min="9198" max="9198" width="21.109375" style="46" customWidth="1"/>
    <col min="9199" max="9199" width="52.88671875" style="46" customWidth="1"/>
    <col min="9200" max="9218" width="15.6640625" style="46" customWidth="1"/>
    <col min="9219" max="9219" width="0" style="46" hidden="1" customWidth="1"/>
    <col min="9220" max="9453" width="9.109375" style="46"/>
    <col min="9454" max="9454" width="21.109375" style="46" customWidth="1"/>
    <col min="9455" max="9455" width="52.88671875" style="46" customWidth="1"/>
    <col min="9456" max="9474" width="15.6640625" style="46" customWidth="1"/>
    <col min="9475" max="9475" width="0" style="46" hidden="1" customWidth="1"/>
    <col min="9476" max="9709" width="9.109375" style="46"/>
    <col min="9710" max="9710" width="21.109375" style="46" customWidth="1"/>
    <col min="9711" max="9711" width="52.88671875" style="46" customWidth="1"/>
    <col min="9712" max="9730" width="15.6640625" style="46" customWidth="1"/>
    <col min="9731" max="9731" width="0" style="46" hidden="1" customWidth="1"/>
    <col min="9732" max="9965" width="9.109375" style="46"/>
    <col min="9966" max="9966" width="21.109375" style="46" customWidth="1"/>
    <col min="9967" max="9967" width="52.88671875" style="46" customWidth="1"/>
    <col min="9968" max="9986" width="15.6640625" style="46" customWidth="1"/>
    <col min="9987" max="9987" width="0" style="46" hidden="1" customWidth="1"/>
    <col min="9988" max="10221" width="9.109375" style="46"/>
    <col min="10222" max="10222" width="21.109375" style="46" customWidth="1"/>
    <col min="10223" max="10223" width="52.88671875" style="46" customWidth="1"/>
    <col min="10224" max="10242" width="15.6640625" style="46" customWidth="1"/>
    <col min="10243" max="10243" width="0" style="46" hidden="1" customWidth="1"/>
    <col min="10244" max="10477" width="9.109375" style="46"/>
    <col min="10478" max="10478" width="21.109375" style="46" customWidth="1"/>
    <col min="10479" max="10479" width="52.88671875" style="46" customWidth="1"/>
    <col min="10480" max="10498" width="15.6640625" style="46" customWidth="1"/>
    <col min="10499" max="10499" width="0" style="46" hidden="1" customWidth="1"/>
    <col min="10500" max="10733" width="9.109375" style="46"/>
    <col min="10734" max="10734" width="21.109375" style="46" customWidth="1"/>
    <col min="10735" max="10735" width="52.88671875" style="46" customWidth="1"/>
    <col min="10736" max="10754" width="15.6640625" style="46" customWidth="1"/>
    <col min="10755" max="10755" width="0" style="46" hidden="1" customWidth="1"/>
    <col min="10756" max="10989" width="9.109375" style="46"/>
    <col min="10990" max="10990" width="21.109375" style="46" customWidth="1"/>
    <col min="10991" max="10991" width="52.88671875" style="46" customWidth="1"/>
    <col min="10992" max="11010" width="15.6640625" style="46" customWidth="1"/>
    <col min="11011" max="11011" width="0" style="46" hidden="1" customWidth="1"/>
    <col min="11012" max="11245" width="9.109375" style="46"/>
    <col min="11246" max="11246" width="21.109375" style="46" customWidth="1"/>
    <col min="11247" max="11247" width="52.88671875" style="46" customWidth="1"/>
    <col min="11248" max="11266" width="15.6640625" style="46" customWidth="1"/>
    <col min="11267" max="11267" width="0" style="46" hidden="1" customWidth="1"/>
    <col min="11268" max="11501" width="9.109375" style="46"/>
    <col min="11502" max="11502" width="21.109375" style="46" customWidth="1"/>
    <col min="11503" max="11503" width="52.88671875" style="46" customWidth="1"/>
    <col min="11504" max="11522" width="15.6640625" style="46" customWidth="1"/>
    <col min="11523" max="11523" width="0" style="46" hidden="1" customWidth="1"/>
    <col min="11524" max="11757" width="9.109375" style="46"/>
    <col min="11758" max="11758" width="21.109375" style="46" customWidth="1"/>
    <col min="11759" max="11759" width="52.88671875" style="46" customWidth="1"/>
    <col min="11760" max="11778" width="15.6640625" style="46" customWidth="1"/>
    <col min="11779" max="11779" width="0" style="46" hidden="1" customWidth="1"/>
    <col min="11780" max="12013" width="9.109375" style="46"/>
    <col min="12014" max="12014" width="21.109375" style="46" customWidth="1"/>
    <col min="12015" max="12015" width="52.88671875" style="46" customWidth="1"/>
    <col min="12016" max="12034" width="15.6640625" style="46" customWidth="1"/>
    <col min="12035" max="12035" width="0" style="46" hidden="1" customWidth="1"/>
    <col min="12036" max="12269" width="9.109375" style="46"/>
    <col min="12270" max="12270" width="21.109375" style="46" customWidth="1"/>
    <col min="12271" max="12271" width="52.88671875" style="46" customWidth="1"/>
    <col min="12272" max="12290" width="15.6640625" style="46" customWidth="1"/>
    <col min="12291" max="12291" width="0" style="46" hidden="1" customWidth="1"/>
    <col min="12292" max="12525" width="9.109375" style="46"/>
    <col min="12526" max="12526" width="21.109375" style="46" customWidth="1"/>
    <col min="12527" max="12527" width="52.88671875" style="46" customWidth="1"/>
    <col min="12528" max="12546" width="15.6640625" style="46" customWidth="1"/>
    <col min="12547" max="12547" width="0" style="46" hidden="1" customWidth="1"/>
    <col min="12548" max="12781" width="9.109375" style="46"/>
    <col min="12782" max="12782" width="21.109375" style="46" customWidth="1"/>
    <col min="12783" max="12783" width="52.88671875" style="46" customWidth="1"/>
    <col min="12784" max="12802" width="15.6640625" style="46" customWidth="1"/>
    <col min="12803" max="12803" width="0" style="46" hidden="1" customWidth="1"/>
    <col min="12804" max="13037" width="9.109375" style="46"/>
    <col min="13038" max="13038" width="21.109375" style="46" customWidth="1"/>
    <col min="13039" max="13039" width="52.88671875" style="46" customWidth="1"/>
    <col min="13040" max="13058" width="15.6640625" style="46" customWidth="1"/>
    <col min="13059" max="13059" width="0" style="46" hidden="1" customWidth="1"/>
    <col min="13060" max="13293" width="9.109375" style="46"/>
    <col min="13294" max="13294" width="21.109375" style="46" customWidth="1"/>
    <col min="13295" max="13295" width="52.88671875" style="46" customWidth="1"/>
    <col min="13296" max="13314" width="15.6640625" style="46" customWidth="1"/>
    <col min="13315" max="13315" width="0" style="46" hidden="1" customWidth="1"/>
    <col min="13316" max="13549" width="9.109375" style="46"/>
    <col min="13550" max="13550" width="21.109375" style="46" customWidth="1"/>
    <col min="13551" max="13551" width="52.88671875" style="46" customWidth="1"/>
    <col min="13552" max="13570" width="15.6640625" style="46" customWidth="1"/>
    <col min="13571" max="13571" width="0" style="46" hidden="1" customWidth="1"/>
    <col min="13572" max="13805" width="9.109375" style="46"/>
    <col min="13806" max="13806" width="21.109375" style="46" customWidth="1"/>
    <col min="13807" max="13807" width="52.88671875" style="46" customWidth="1"/>
    <col min="13808" max="13826" width="15.6640625" style="46" customWidth="1"/>
    <col min="13827" max="13827" width="0" style="46" hidden="1" customWidth="1"/>
    <col min="13828" max="14061" width="9.109375" style="46"/>
    <col min="14062" max="14062" width="21.109375" style="46" customWidth="1"/>
    <col min="14063" max="14063" width="52.88671875" style="46" customWidth="1"/>
    <col min="14064" max="14082" width="15.6640625" style="46" customWidth="1"/>
    <col min="14083" max="14083" width="0" style="46" hidden="1" customWidth="1"/>
    <col min="14084" max="14317" width="9.109375" style="46"/>
    <col min="14318" max="14318" width="21.109375" style="46" customWidth="1"/>
    <col min="14319" max="14319" width="52.88671875" style="46" customWidth="1"/>
    <col min="14320" max="14338" width="15.6640625" style="46" customWidth="1"/>
    <col min="14339" max="14339" width="0" style="46" hidden="1" customWidth="1"/>
    <col min="14340" max="14573" width="9.109375" style="46"/>
    <col min="14574" max="14574" width="21.109375" style="46" customWidth="1"/>
    <col min="14575" max="14575" width="52.88671875" style="46" customWidth="1"/>
    <col min="14576" max="14594" width="15.6640625" style="46" customWidth="1"/>
    <col min="14595" max="14595" width="0" style="46" hidden="1" customWidth="1"/>
    <col min="14596" max="14829" width="9.109375" style="46"/>
    <col min="14830" max="14830" width="21.109375" style="46" customWidth="1"/>
    <col min="14831" max="14831" width="52.88671875" style="46" customWidth="1"/>
    <col min="14832" max="14850" width="15.6640625" style="46" customWidth="1"/>
    <col min="14851" max="14851" width="0" style="46" hidden="1" customWidth="1"/>
    <col min="14852" max="15085" width="9.109375" style="46"/>
    <col min="15086" max="15086" width="21.109375" style="46" customWidth="1"/>
    <col min="15087" max="15087" width="52.88671875" style="46" customWidth="1"/>
    <col min="15088" max="15106" width="15.6640625" style="46" customWidth="1"/>
    <col min="15107" max="15107" width="0" style="46" hidden="1" customWidth="1"/>
    <col min="15108" max="15341" width="9.109375" style="46"/>
    <col min="15342" max="15342" width="21.109375" style="46" customWidth="1"/>
    <col min="15343" max="15343" width="52.88671875" style="46" customWidth="1"/>
    <col min="15344" max="15362" width="15.6640625" style="46" customWidth="1"/>
    <col min="15363" max="15363" width="0" style="46" hidden="1" customWidth="1"/>
    <col min="15364" max="15597" width="9.109375" style="46"/>
    <col min="15598" max="15598" width="21.109375" style="46" customWidth="1"/>
    <col min="15599" max="15599" width="52.88671875" style="46" customWidth="1"/>
    <col min="15600" max="15618" width="15.6640625" style="46" customWidth="1"/>
    <col min="15619" max="15619" width="0" style="46" hidden="1" customWidth="1"/>
    <col min="15620" max="15853" width="9.109375" style="46"/>
    <col min="15854" max="15854" width="21.109375" style="46" customWidth="1"/>
    <col min="15855" max="15855" width="52.88671875" style="46" customWidth="1"/>
    <col min="15856" max="15874" width="15.6640625" style="46" customWidth="1"/>
    <col min="15875" max="15875" width="0" style="46" hidden="1" customWidth="1"/>
    <col min="15876" max="16109" width="9.109375" style="46"/>
    <col min="16110" max="16110" width="21.109375" style="46" customWidth="1"/>
    <col min="16111" max="16111" width="52.88671875" style="46" customWidth="1"/>
    <col min="16112" max="16130" width="15.6640625" style="46" customWidth="1"/>
    <col min="16131" max="16131" width="0" style="46" hidden="1" customWidth="1"/>
    <col min="16132" max="16384" width="9.109375" style="46"/>
  </cols>
  <sheetData>
    <row r="1" spans="1:79" ht="12" customHeight="1"/>
    <row r="2" spans="1:79" ht="12" customHeight="1"/>
    <row r="3" spans="1:79" ht="12" customHeight="1">
      <c r="B3" s="46" t="str">
        <f>'Home Ext'!$O$17</f>
        <v>Commercial</v>
      </c>
      <c r="K3" s="46" t="e">
        <f>IF($B$3="Passenger",VLOOKUP('Home Ext'!$I$21,$F$5:$J$58,5,0),VLOOKUP('Home Ext'!$I$21,'PHPM 1 DT Ext'!$G$5:$J$12,4,0))</f>
        <v>#N/A</v>
      </c>
      <c r="L3" s="46" t="e">
        <f>IF($B$3="Commercial",VLOOKUP($L$4,$H$5:$J$19,3,0)-3,VLOOKUP($L$4,$H$5:$J$19,3,0))</f>
        <v>#N/A</v>
      </c>
      <c r="O3" s="116">
        <v>1</v>
      </c>
      <c r="P3" s="350">
        <f>O3+1</f>
        <v>2</v>
      </c>
      <c r="Q3" s="350">
        <f t="shared" ref="Q3:AD3" si="0">P3+1</f>
        <v>3</v>
      </c>
      <c r="R3" s="350">
        <f t="shared" si="0"/>
        <v>4</v>
      </c>
      <c r="S3" s="350">
        <f t="shared" si="0"/>
        <v>5</v>
      </c>
      <c r="T3" s="350">
        <f t="shared" si="0"/>
        <v>6</v>
      </c>
      <c r="U3" s="350">
        <f t="shared" si="0"/>
        <v>7</v>
      </c>
      <c r="V3" s="350">
        <f t="shared" si="0"/>
        <v>8</v>
      </c>
      <c r="W3" s="350">
        <f t="shared" si="0"/>
        <v>9</v>
      </c>
      <c r="X3" s="350">
        <f t="shared" si="0"/>
        <v>10</v>
      </c>
      <c r="Y3" s="350">
        <f t="shared" si="0"/>
        <v>11</v>
      </c>
      <c r="Z3" s="350">
        <f t="shared" si="0"/>
        <v>12</v>
      </c>
      <c r="AA3" s="350">
        <f t="shared" si="0"/>
        <v>13</v>
      </c>
      <c r="AB3" s="350">
        <f t="shared" si="0"/>
        <v>14</v>
      </c>
      <c r="AC3" s="350">
        <f t="shared" si="0"/>
        <v>15</v>
      </c>
      <c r="AD3" s="350">
        <f t="shared" si="0"/>
        <v>16</v>
      </c>
    </row>
    <row r="4" spans="1:79" ht="12" customHeight="1">
      <c r="B4" s="46">
        <f>IF(B3="Passenger",1,IF(B3="Commercial",2,0))</f>
        <v>2</v>
      </c>
      <c r="C4" s="46">
        <f>IF(B3="Passenger",3,IF(B3="Commercial",4,0))</f>
        <v>4</v>
      </c>
      <c r="F4" s="46">
        <v>1</v>
      </c>
      <c r="G4" s="46">
        <v>2</v>
      </c>
      <c r="H4" s="46">
        <v>3</v>
      </c>
      <c r="I4" s="46">
        <v>4</v>
      </c>
      <c r="L4" s="46">
        <f>'Home Ext'!$O$33</f>
        <v>2015</v>
      </c>
      <c r="N4" s="117"/>
      <c r="O4" s="117"/>
      <c r="P4" s="118">
        <v>2012</v>
      </c>
      <c r="Q4" s="118">
        <v>2013</v>
      </c>
      <c r="R4" s="118">
        <v>2014</v>
      </c>
      <c r="S4" s="118">
        <v>2015</v>
      </c>
      <c r="T4" s="118">
        <v>2016</v>
      </c>
      <c r="U4" s="118">
        <v>2017</v>
      </c>
      <c r="V4" s="118">
        <v>2018</v>
      </c>
      <c r="W4" s="118">
        <v>2019</v>
      </c>
      <c r="X4" s="118">
        <v>2020</v>
      </c>
      <c r="Y4" s="118">
        <v>2021</v>
      </c>
      <c r="Z4" s="118">
        <v>2022</v>
      </c>
      <c r="AA4" s="118">
        <v>2023</v>
      </c>
      <c r="AB4" s="118">
        <v>2024</v>
      </c>
      <c r="AC4" s="118">
        <v>2025</v>
      </c>
      <c r="AD4" s="118">
        <v>2026</v>
      </c>
      <c r="AI4" s="127">
        <v>1</v>
      </c>
      <c r="AJ4" s="128">
        <f>AI4+1</f>
        <v>2</v>
      </c>
      <c r="AK4" s="128">
        <f t="shared" ref="AK4:BC4" si="1">AJ4+1</f>
        <v>3</v>
      </c>
      <c r="AL4" s="128">
        <f t="shared" si="1"/>
        <v>4</v>
      </c>
      <c r="AM4" s="128">
        <f t="shared" si="1"/>
        <v>5</v>
      </c>
      <c r="AN4" s="128">
        <f t="shared" si="1"/>
        <v>6</v>
      </c>
      <c r="AO4" s="128">
        <f t="shared" si="1"/>
        <v>7</v>
      </c>
      <c r="AP4" s="128">
        <f t="shared" si="1"/>
        <v>8</v>
      </c>
      <c r="AQ4" s="128">
        <f t="shared" si="1"/>
        <v>9</v>
      </c>
      <c r="AR4" s="128">
        <f t="shared" si="1"/>
        <v>10</v>
      </c>
      <c r="AS4" s="128">
        <f t="shared" si="1"/>
        <v>11</v>
      </c>
      <c r="AT4" s="128">
        <f t="shared" si="1"/>
        <v>12</v>
      </c>
      <c r="AU4" s="128">
        <f t="shared" si="1"/>
        <v>13</v>
      </c>
      <c r="AV4" s="128">
        <f t="shared" si="1"/>
        <v>14</v>
      </c>
      <c r="AW4" s="128">
        <f t="shared" si="1"/>
        <v>15</v>
      </c>
      <c r="AX4" s="128">
        <f t="shared" si="1"/>
        <v>16</v>
      </c>
      <c r="AY4" s="128">
        <f t="shared" si="1"/>
        <v>17</v>
      </c>
      <c r="AZ4" s="128">
        <f t="shared" si="1"/>
        <v>18</v>
      </c>
      <c r="BA4" s="128">
        <f t="shared" si="1"/>
        <v>19</v>
      </c>
      <c r="BB4" s="128">
        <f t="shared" si="1"/>
        <v>20</v>
      </c>
      <c r="BC4" s="128">
        <f t="shared" si="1"/>
        <v>21</v>
      </c>
      <c r="BD4" s="80" t="e">
        <f>#REF!+1</f>
        <v>#REF!</v>
      </c>
      <c r="BE4" s="80" t="e">
        <f t="shared" ref="BE4:BK4" si="2">BD4+1</f>
        <v>#REF!</v>
      </c>
      <c r="BF4" s="80" t="e">
        <f t="shared" si="2"/>
        <v>#REF!</v>
      </c>
      <c r="BG4" s="80" t="e">
        <f t="shared" si="2"/>
        <v>#REF!</v>
      </c>
      <c r="BH4" s="80" t="e">
        <f t="shared" si="2"/>
        <v>#REF!</v>
      </c>
      <c r="BI4" s="80" t="e">
        <f t="shared" si="2"/>
        <v>#REF!</v>
      </c>
      <c r="BJ4" s="80" t="e">
        <f t="shared" si="2"/>
        <v>#REF!</v>
      </c>
      <c r="BK4" s="80" t="e">
        <f t="shared" si="2"/>
        <v>#REF!</v>
      </c>
      <c r="BO4" s="76"/>
      <c r="BP4" s="76"/>
      <c r="BQ4" s="77">
        <v>2015</v>
      </c>
      <c r="BR4" s="77">
        <v>2016</v>
      </c>
      <c r="BS4" s="77">
        <v>2017</v>
      </c>
      <c r="BT4" s="77">
        <v>2018</v>
      </c>
      <c r="BU4" s="77">
        <v>2019</v>
      </c>
      <c r="BV4" s="77">
        <v>2020</v>
      </c>
      <c r="BW4" s="77">
        <v>2021</v>
      </c>
      <c r="BX4" s="77">
        <v>2022</v>
      </c>
      <c r="BY4" s="77">
        <v>2023</v>
      </c>
      <c r="BZ4" s="77">
        <v>2024</v>
      </c>
      <c r="CA4" s="77">
        <v>2025</v>
      </c>
    </row>
    <row r="5" spans="1:79" ht="12" customHeight="1">
      <c r="A5" s="46">
        <v>1</v>
      </c>
      <c r="B5" s="46" t="str">
        <f t="shared" ref="B5:B49" si="3">HLOOKUP($B$4,$F$4:$G$51,1+A5,0)</f>
        <v>DAIHATSU</v>
      </c>
      <c r="C5" s="46">
        <f t="shared" ref="C5:C20" si="4">HLOOKUP($C$4,$H$4:$I$20,1+A5,0)</f>
        <v>2015</v>
      </c>
      <c r="F5" s="79" t="s">
        <v>30</v>
      </c>
      <c r="G5" s="79" t="s">
        <v>33</v>
      </c>
      <c r="H5" s="78">
        <v>2016</v>
      </c>
      <c r="I5" s="78">
        <v>2015</v>
      </c>
      <c r="J5" s="46">
        <v>1</v>
      </c>
      <c r="K5" s="46">
        <f t="shared" ref="K5:K68" si="5">IFERROR(IF($B$3="Passenger",(HLOOKUP($K$3,$AI$4:$BC$699,1+J5,0)),(HLOOKUP($K$3,$BF$4:$BM$686,1+J5,0))),0)</f>
        <v>0</v>
      </c>
      <c r="L5" s="82">
        <f>IFERROR(IF($B$3="Passenger",VLOOKUP(K5,$O$5:$AD$3396,$L$3+5,0),VLOOKUP(K5,$BP$5:$CA$1915,$L$3+1,0)),0)</f>
        <v>0</v>
      </c>
      <c r="N5" s="119" t="s">
        <v>30</v>
      </c>
      <c r="O5" s="120" t="s">
        <v>3209</v>
      </c>
      <c r="P5" s="122">
        <v>0</v>
      </c>
      <c r="Q5" s="122">
        <v>0</v>
      </c>
      <c r="R5" s="122">
        <v>0</v>
      </c>
      <c r="S5" s="122">
        <v>0</v>
      </c>
      <c r="T5" s="122">
        <v>0</v>
      </c>
      <c r="U5" s="122">
        <v>0</v>
      </c>
      <c r="V5" s="122">
        <v>0</v>
      </c>
      <c r="W5" s="122">
        <v>0</v>
      </c>
      <c r="X5" s="122">
        <v>0</v>
      </c>
      <c r="Y5" s="122">
        <v>640000026</v>
      </c>
      <c r="Z5" s="122">
        <v>690000026</v>
      </c>
      <c r="AA5" s="122">
        <v>740000026</v>
      </c>
      <c r="AB5" s="122">
        <v>1000000026</v>
      </c>
      <c r="AC5" s="122">
        <v>1200000026</v>
      </c>
      <c r="AD5" s="121"/>
      <c r="AI5" s="120" t="s">
        <v>3209</v>
      </c>
      <c r="AJ5" s="120" t="s">
        <v>3423</v>
      </c>
      <c r="AK5" s="120" t="s">
        <v>3371</v>
      </c>
      <c r="AL5" s="120" t="s">
        <v>751</v>
      </c>
      <c r="AM5" s="120" t="s">
        <v>3242</v>
      </c>
      <c r="AN5" s="120" t="s">
        <v>3019</v>
      </c>
      <c r="AO5" s="120" t="s">
        <v>3410</v>
      </c>
      <c r="AP5" s="120" t="s">
        <v>1733</v>
      </c>
      <c r="AQ5" s="120" t="s">
        <v>2657</v>
      </c>
      <c r="AR5" s="120" t="s">
        <v>3289</v>
      </c>
      <c r="AS5" s="120" t="s">
        <v>2853</v>
      </c>
      <c r="AT5" s="120" t="s">
        <v>3382</v>
      </c>
      <c r="AU5" s="120" t="s">
        <v>1573</v>
      </c>
      <c r="AV5" s="120" t="s">
        <v>765</v>
      </c>
      <c r="AW5" s="120" t="s">
        <v>2419</v>
      </c>
      <c r="AX5" s="120" t="s">
        <v>1085</v>
      </c>
      <c r="AY5" s="120" t="s">
        <v>3414</v>
      </c>
      <c r="AZ5" s="120" t="s">
        <v>1088</v>
      </c>
      <c r="BA5" s="120" t="s">
        <v>2642</v>
      </c>
      <c r="BB5" s="120" t="s">
        <v>1761</v>
      </c>
      <c r="BC5" s="120" t="s">
        <v>2368</v>
      </c>
      <c r="BF5" s="73" t="s">
        <v>3444</v>
      </c>
      <c r="BG5" s="73" t="s">
        <v>3496</v>
      </c>
      <c r="BH5" s="73" t="s">
        <v>4098</v>
      </c>
      <c r="BI5" s="73" t="s">
        <v>4334</v>
      </c>
      <c r="BJ5" s="73" t="s">
        <v>5017</v>
      </c>
      <c r="BK5" s="73" t="s">
        <v>5067</v>
      </c>
      <c r="BO5" s="72" t="s">
        <v>33</v>
      </c>
      <c r="BP5" s="73" t="s">
        <v>3444</v>
      </c>
      <c r="BQ5" s="75">
        <v>75000026</v>
      </c>
      <c r="BR5" s="75">
        <v>80000026</v>
      </c>
      <c r="BS5" s="75">
        <v>85000026</v>
      </c>
      <c r="BT5" s="75">
        <v>90000026</v>
      </c>
      <c r="BU5" s="75">
        <v>100000026</v>
      </c>
      <c r="BV5" s="75">
        <v>105000026</v>
      </c>
      <c r="BW5" s="75">
        <v>115000026</v>
      </c>
      <c r="BX5" s="75">
        <v>125000026</v>
      </c>
      <c r="BY5" s="75">
        <v>0</v>
      </c>
      <c r="BZ5" s="75">
        <v>0</v>
      </c>
      <c r="CA5" s="75">
        <v>0</v>
      </c>
    </row>
    <row r="6" spans="1:79" ht="12" customHeight="1">
      <c r="A6" s="46">
        <v>2</v>
      </c>
      <c r="B6" s="46" t="str">
        <f t="shared" si="3"/>
        <v>HINO</v>
      </c>
      <c r="C6" s="46">
        <f t="shared" si="4"/>
        <v>2016</v>
      </c>
      <c r="F6" s="79" t="s">
        <v>2750</v>
      </c>
      <c r="G6" s="79" t="s">
        <v>210</v>
      </c>
      <c r="H6" s="78">
        <v>2017</v>
      </c>
      <c r="I6" s="78">
        <v>2016</v>
      </c>
      <c r="J6" s="46">
        <v>2</v>
      </c>
      <c r="K6" s="46">
        <f t="shared" si="5"/>
        <v>0</v>
      </c>
      <c r="L6" s="82">
        <f t="shared" ref="L6:L69" si="6">IFERROR(IF($B$3="Passenger",VLOOKUP(K6,$O$5:$AD$3396,$L$3+5,0),VLOOKUP(K6,$BP$5:$CA$1915,$L$3+1,0)),0)</f>
        <v>0</v>
      </c>
      <c r="N6" s="119" t="s">
        <v>30</v>
      </c>
      <c r="O6" s="120" t="s">
        <v>7928</v>
      </c>
      <c r="P6" s="122">
        <v>0</v>
      </c>
      <c r="Q6" s="122">
        <v>0</v>
      </c>
      <c r="R6" s="122">
        <v>0</v>
      </c>
      <c r="S6" s="122">
        <v>0</v>
      </c>
      <c r="T6" s="122">
        <v>0</v>
      </c>
      <c r="U6" s="122">
        <v>0</v>
      </c>
      <c r="V6" s="122">
        <v>0</v>
      </c>
      <c r="W6" s="122">
        <v>840000026</v>
      </c>
      <c r="X6" s="122">
        <v>860000026</v>
      </c>
      <c r="Y6" s="122">
        <v>0</v>
      </c>
      <c r="Z6" s="122">
        <v>840000026</v>
      </c>
      <c r="AA6" s="122">
        <v>900000026</v>
      </c>
      <c r="AB6" s="122">
        <v>950000026</v>
      </c>
      <c r="AC6" s="122">
        <v>1000000026</v>
      </c>
      <c r="AD6" s="121"/>
      <c r="AI6" s="120" t="s">
        <v>2808</v>
      </c>
      <c r="AJ6" s="120" t="s">
        <v>3424</v>
      </c>
      <c r="AK6" s="120" t="s">
        <v>3399</v>
      </c>
      <c r="AL6" s="120" t="s">
        <v>546</v>
      </c>
      <c r="AM6" s="120" t="s">
        <v>3243</v>
      </c>
      <c r="AN6" s="120" t="s">
        <v>3434</v>
      </c>
      <c r="AP6" s="120" t="s">
        <v>2128</v>
      </c>
      <c r="AQ6" s="120" t="s">
        <v>2829</v>
      </c>
      <c r="AR6" s="120" t="s">
        <v>3290</v>
      </c>
      <c r="AS6" s="120" t="s">
        <v>1919</v>
      </c>
      <c r="AT6" s="120" t="s">
        <v>179</v>
      </c>
      <c r="AU6" s="120" t="s">
        <v>1913</v>
      </c>
      <c r="AV6" s="120" t="s">
        <v>766</v>
      </c>
      <c r="AW6" s="120" t="s">
        <v>2797</v>
      </c>
      <c r="AX6" s="120" t="s">
        <v>2090</v>
      </c>
      <c r="AY6" s="120" t="s">
        <v>3415</v>
      </c>
      <c r="AZ6" s="120" t="s">
        <v>2439</v>
      </c>
      <c r="BA6" s="120" t="s">
        <v>1466</v>
      </c>
      <c r="BB6" s="120" t="s">
        <v>1789</v>
      </c>
      <c r="BC6" s="120" t="s">
        <v>3022</v>
      </c>
      <c r="BF6" s="73" t="s">
        <v>3444</v>
      </c>
      <c r="BG6" s="73" t="s">
        <v>3497</v>
      </c>
      <c r="BH6" s="73" t="s">
        <v>4099</v>
      </c>
      <c r="BI6" s="73" t="s">
        <v>4335</v>
      </c>
      <c r="BJ6" s="73" t="s">
        <v>4951</v>
      </c>
      <c r="BK6" s="73" t="s">
        <v>5213</v>
      </c>
      <c r="BO6" s="72" t="s">
        <v>33</v>
      </c>
      <c r="BP6" s="73" t="s">
        <v>3444</v>
      </c>
      <c r="BQ6" s="75">
        <v>75000026</v>
      </c>
      <c r="BR6" s="75">
        <v>80000026</v>
      </c>
      <c r="BS6" s="75">
        <v>85000026</v>
      </c>
      <c r="BT6" s="75">
        <v>90000026</v>
      </c>
      <c r="BU6" s="75">
        <v>100000026</v>
      </c>
      <c r="BV6" s="75">
        <v>105000026</v>
      </c>
      <c r="BW6" s="75">
        <v>115000026</v>
      </c>
      <c r="BX6" s="75">
        <v>125000026</v>
      </c>
      <c r="BY6" s="75">
        <v>0</v>
      </c>
      <c r="BZ6" s="75">
        <v>0</v>
      </c>
      <c r="CA6" s="75">
        <v>0</v>
      </c>
    </row>
    <row r="7" spans="1:79" ht="12" customHeight="1">
      <c r="A7" s="46">
        <v>3</v>
      </c>
      <c r="B7" s="46" t="str">
        <f t="shared" si="3"/>
        <v>ISUZU</v>
      </c>
      <c r="C7" s="46">
        <f t="shared" si="4"/>
        <v>2017</v>
      </c>
      <c r="F7" s="79" t="s">
        <v>2248</v>
      </c>
      <c r="G7" s="79" t="s">
        <v>37</v>
      </c>
      <c r="H7" s="78">
        <v>2018</v>
      </c>
      <c r="I7" s="78">
        <v>2017</v>
      </c>
      <c r="J7" s="46">
        <v>3</v>
      </c>
      <c r="K7" s="46">
        <f t="shared" si="5"/>
        <v>0</v>
      </c>
      <c r="L7" s="82">
        <f t="shared" si="6"/>
        <v>0</v>
      </c>
      <c r="N7" s="119" t="s">
        <v>30</v>
      </c>
      <c r="O7" s="120" t="s">
        <v>7927</v>
      </c>
      <c r="P7" s="122">
        <v>0</v>
      </c>
      <c r="Q7" s="122">
        <v>0</v>
      </c>
      <c r="R7" s="122">
        <v>0</v>
      </c>
      <c r="S7" s="122">
        <v>0</v>
      </c>
      <c r="T7" s="122">
        <v>0</v>
      </c>
      <c r="U7" s="122">
        <v>0</v>
      </c>
      <c r="V7" s="122">
        <v>0</v>
      </c>
      <c r="W7" s="122">
        <v>840000026</v>
      </c>
      <c r="X7" s="122">
        <v>860000026</v>
      </c>
      <c r="Y7" s="122">
        <v>0</v>
      </c>
      <c r="Z7" s="122">
        <v>0</v>
      </c>
      <c r="AA7" s="122">
        <v>0</v>
      </c>
      <c r="AB7" s="122">
        <v>0</v>
      </c>
      <c r="AC7" s="122">
        <v>0</v>
      </c>
      <c r="AD7" s="121"/>
      <c r="AI7" s="120" t="s">
        <v>2736</v>
      </c>
      <c r="AJ7" s="120" t="s">
        <v>2761</v>
      </c>
      <c r="AK7" s="120" t="s">
        <v>3372</v>
      </c>
      <c r="AL7" s="120" t="s">
        <v>864</v>
      </c>
      <c r="AM7" s="120" t="s">
        <v>1524</v>
      </c>
      <c r="AP7" s="120" t="s">
        <v>2376</v>
      </c>
      <c r="AQ7" s="120" t="s">
        <v>3286</v>
      </c>
      <c r="AR7" s="120" t="s">
        <v>3291</v>
      </c>
      <c r="AS7" s="120" t="s">
        <v>251</v>
      </c>
      <c r="AT7" s="120" t="s">
        <v>1943</v>
      </c>
      <c r="AU7" s="120" t="s">
        <v>1727</v>
      </c>
      <c r="AV7" s="120" t="s">
        <v>767</v>
      </c>
      <c r="AW7" s="120" t="s">
        <v>1689</v>
      </c>
      <c r="AX7" s="120" t="s">
        <v>576</v>
      </c>
      <c r="AY7" s="120" t="s">
        <v>2729</v>
      </c>
      <c r="AZ7" s="120" t="s">
        <v>83</v>
      </c>
      <c r="BA7" s="120" t="s">
        <v>1555</v>
      </c>
      <c r="BB7" s="120" t="s">
        <v>1477</v>
      </c>
      <c r="BC7" s="120" t="s">
        <v>3394</v>
      </c>
      <c r="BF7" s="73" t="s">
        <v>3445</v>
      </c>
      <c r="BG7" s="73" t="s">
        <v>3498</v>
      </c>
      <c r="BH7" s="73" t="s">
        <v>4100</v>
      </c>
      <c r="BI7" s="73" t="s">
        <v>4336</v>
      </c>
      <c r="BJ7" s="73" t="s">
        <v>2408</v>
      </c>
      <c r="BK7" s="73" t="s">
        <v>5214</v>
      </c>
      <c r="BO7" s="72" t="s">
        <v>33</v>
      </c>
      <c r="BP7" s="73" t="s">
        <v>3445</v>
      </c>
      <c r="BQ7" s="75">
        <v>75000026</v>
      </c>
      <c r="BR7" s="75">
        <v>80000026</v>
      </c>
      <c r="BS7" s="75">
        <v>85000026</v>
      </c>
      <c r="BT7" s="75">
        <v>90000026</v>
      </c>
      <c r="BU7" s="75">
        <v>100000026</v>
      </c>
      <c r="BV7" s="75">
        <v>105000026</v>
      </c>
      <c r="BW7" s="75">
        <v>120000026</v>
      </c>
      <c r="BX7" s="75">
        <v>130000026</v>
      </c>
      <c r="BY7" s="75">
        <v>0</v>
      </c>
      <c r="BZ7" s="75">
        <v>0</v>
      </c>
      <c r="CA7" s="75">
        <v>0</v>
      </c>
    </row>
    <row r="8" spans="1:79" ht="12" customHeight="1">
      <c r="A8" s="46">
        <v>4</v>
      </c>
      <c r="B8" s="46" t="str">
        <f t="shared" si="3"/>
        <v>MITSUBISHI</v>
      </c>
      <c r="C8" s="46">
        <f t="shared" si="4"/>
        <v>2018</v>
      </c>
      <c r="F8" s="79" t="s">
        <v>31</v>
      </c>
      <c r="G8" s="79" t="s">
        <v>42</v>
      </c>
      <c r="H8" s="78">
        <v>2019</v>
      </c>
      <c r="I8" s="78">
        <v>2018</v>
      </c>
      <c r="J8" s="46">
        <v>4</v>
      </c>
      <c r="K8" s="46">
        <f t="shared" si="5"/>
        <v>0</v>
      </c>
      <c r="L8" s="82">
        <f t="shared" si="6"/>
        <v>0</v>
      </c>
      <c r="N8" s="119" t="s">
        <v>30</v>
      </c>
      <c r="O8" s="120" t="s">
        <v>7929</v>
      </c>
      <c r="P8" s="122">
        <v>0</v>
      </c>
      <c r="Q8" s="122">
        <v>0</v>
      </c>
      <c r="R8" s="122">
        <v>0</v>
      </c>
      <c r="S8" s="122">
        <v>0</v>
      </c>
      <c r="T8" s="122">
        <v>0</v>
      </c>
      <c r="U8" s="122">
        <v>0</v>
      </c>
      <c r="V8" s="122">
        <v>0</v>
      </c>
      <c r="W8" s="122">
        <v>0</v>
      </c>
      <c r="X8" s="122">
        <v>0</v>
      </c>
      <c r="Y8" s="122">
        <v>0</v>
      </c>
      <c r="Z8" s="122">
        <v>990000026</v>
      </c>
      <c r="AA8" s="122">
        <v>1100000026</v>
      </c>
      <c r="AB8" s="122">
        <v>1200000026</v>
      </c>
      <c r="AC8" s="122">
        <v>1400000026</v>
      </c>
      <c r="AD8" s="121"/>
      <c r="AI8" s="120" t="s">
        <v>3210</v>
      </c>
      <c r="AJ8" s="120" t="s">
        <v>2762</v>
      </c>
      <c r="AK8" s="120" t="s">
        <v>3373</v>
      </c>
      <c r="AL8" s="120" t="s">
        <v>142</v>
      </c>
      <c r="AM8" s="120" t="s">
        <v>320</v>
      </c>
      <c r="AP8" s="120" t="s">
        <v>2377</v>
      </c>
      <c r="AQ8" s="120" t="s">
        <v>3012</v>
      </c>
      <c r="AR8" s="120" t="s">
        <v>3358</v>
      </c>
      <c r="AS8" s="120" t="s">
        <v>1577</v>
      </c>
      <c r="AT8" s="120" t="s">
        <v>3353</v>
      </c>
      <c r="AU8" s="120" t="s">
        <v>1869</v>
      </c>
      <c r="AV8" s="120" t="s">
        <v>768</v>
      </c>
      <c r="AW8" s="120" t="s">
        <v>2420</v>
      </c>
      <c r="AX8" s="120" t="s">
        <v>997</v>
      </c>
      <c r="AY8" s="120" t="s">
        <v>2323</v>
      </c>
      <c r="AZ8" s="120" t="s">
        <v>2693</v>
      </c>
      <c r="BA8" s="120" t="s">
        <v>2042</v>
      </c>
      <c r="BB8" s="120" t="s">
        <v>2182</v>
      </c>
      <c r="BC8" s="120" t="s">
        <v>3369</v>
      </c>
      <c r="BF8" s="73" t="s">
        <v>3446</v>
      </c>
      <c r="BG8" s="73" t="s">
        <v>3499</v>
      </c>
      <c r="BH8" s="73" t="s">
        <v>4101</v>
      </c>
      <c r="BI8" s="73" t="s">
        <v>4337</v>
      </c>
      <c r="BJ8" s="73" t="s">
        <v>2409</v>
      </c>
      <c r="BK8" s="73" t="s">
        <v>5104</v>
      </c>
      <c r="BO8" s="72" t="s">
        <v>33</v>
      </c>
      <c r="BP8" s="73" t="s">
        <v>3446</v>
      </c>
      <c r="BQ8" s="75">
        <v>75000026</v>
      </c>
      <c r="BR8" s="75">
        <v>80000026</v>
      </c>
      <c r="BS8" s="75">
        <v>85000026</v>
      </c>
      <c r="BT8" s="75">
        <v>90000026</v>
      </c>
      <c r="BU8" s="75">
        <v>100000026</v>
      </c>
      <c r="BV8" s="75">
        <v>105000026</v>
      </c>
      <c r="BW8" s="75">
        <v>120000026</v>
      </c>
      <c r="BX8" s="75">
        <v>130000026</v>
      </c>
      <c r="BY8" s="75">
        <v>0</v>
      </c>
      <c r="BZ8" s="75">
        <v>0</v>
      </c>
      <c r="CA8" s="75">
        <v>0</v>
      </c>
    </row>
    <row r="9" spans="1:79" ht="12" customHeight="1">
      <c r="A9" s="46">
        <v>5</v>
      </c>
      <c r="B9" s="46" t="str">
        <f t="shared" si="3"/>
        <v>SUZUKI</v>
      </c>
      <c r="C9" s="46">
        <f t="shared" si="4"/>
        <v>2019</v>
      </c>
      <c r="F9" s="79" t="s">
        <v>33</v>
      </c>
      <c r="G9" s="79" t="s">
        <v>48</v>
      </c>
      <c r="H9" s="78">
        <v>2020</v>
      </c>
      <c r="I9" s="78">
        <v>2019</v>
      </c>
      <c r="J9" s="46">
        <v>5</v>
      </c>
      <c r="K9" s="46">
        <f t="shared" si="5"/>
        <v>0</v>
      </c>
      <c r="L9" s="82">
        <f t="shared" si="6"/>
        <v>0</v>
      </c>
      <c r="N9" s="119" t="s">
        <v>30</v>
      </c>
      <c r="O9" s="120" t="s">
        <v>7930</v>
      </c>
      <c r="P9" s="122">
        <v>0</v>
      </c>
      <c r="Q9" s="122">
        <v>0</v>
      </c>
      <c r="R9" s="122">
        <v>0</v>
      </c>
      <c r="S9" s="122">
        <v>0</v>
      </c>
      <c r="T9" s="122">
        <v>0</v>
      </c>
      <c r="U9" s="122">
        <v>0</v>
      </c>
      <c r="V9" s="122">
        <v>0</v>
      </c>
      <c r="W9" s="122">
        <v>0</v>
      </c>
      <c r="X9" s="122">
        <v>0</v>
      </c>
      <c r="Y9" s="122">
        <v>0</v>
      </c>
      <c r="Z9" s="122">
        <v>990000026</v>
      </c>
      <c r="AA9" s="122">
        <v>1100000026</v>
      </c>
      <c r="AB9" s="122">
        <v>1200000026</v>
      </c>
      <c r="AC9" s="122">
        <v>1400000026</v>
      </c>
      <c r="AD9" s="121"/>
      <c r="AI9" s="120" t="s">
        <v>2740</v>
      </c>
      <c r="AJ9" s="120" t="s">
        <v>2843</v>
      </c>
      <c r="AK9" s="120" t="s">
        <v>3400</v>
      </c>
      <c r="AL9" s="120" t="s">
        <v>1051</v>
      </c>
      <c r="AM9" s="120" t="s">
        <v>1694</v>
      </c>
      <c r="AP9" s="120" t="s">
        <v>2382</v>
      </c>
      <c r="AQ9" s="120" t="s">
        <v>2033</v>
      </c>
      <c r="AR9" s="120" t="s">
        <v>3292</v>
      </c>
      <c r="AS9" s="120" t="s">
        <v>127</v>
      </c>
      <c r="AT9" s="120" t="s">
        <v>1831</v>
      </c>
      <c r="AU9" s="120" t="s">
        <v>1428</v>
      </c>
      <c r="AV9" s="120" t="s">
        <v>1997</v>
      </c>
      <c r="AW9" s="120" t="s">
        <v>2058</v>
      </c>
      <c r="AX9" s="120" t="s">
        <v>607</v>
      </c>
      <c r="AY9" s="120" t="s">
        <v>2324</v>
      </c>
      <c r="AZ9" s="120" t="s">
        <v>1001</v>
      </c>
      <c r="BA9" s="120" t="s">
        <v>1967</v>
      </c>
      <c r="BB9" s="120" t="s">
        <v>2696</v>
      </c>
      <c r="BC9" s="120" t="s">
        <v>2235</v>
      </c>
      <c r="BF9" s="73" t="s">
        <v>3447</v>
      </c>
      <c r="BG9" s="73" t="s">
        <v>3500</v>
      </c>
      <c r="BH9" s="73" t="s">
        <v>4102</v>
      </c>
      <c r="BI9" s="73" t="s">
        <v>4338</v>
      </c>
      <c r="BJ9" s="73" t="s">
        <v>2457</v>
      </c>
      <c r="BK9" s="73" t="s">
        <v>5105</v>
      </c>
      <c r="BO9" s="72" t="s">
        <v>33</v>
      </c>
      <c r="BP9" s="73" t="s">
        <v>3447</v>
      </c>
      <c r="BQ9" s="75">
        <v>0</v>
      </c>
      <c r="BR9" s="75">
        <v>0</v>
      </c>
      <c r="BS9" s="75">
        <v>0</v>
      </c>
      <c r="BT9" s="75">
        <v>0</v>
      </c>
      <c r="BU9" s="75">
        <v>0</v>
      </c>
      <c r="BV9" s="75">
        <v>0</v>
      </c>
      <c r="BW9" s="75">
        <v>90000026</v>
      </c>
      <c r="BX9" s="75">
        <v>105000026</v>
      </c>
      <c r="BY9" s="75">
        <v>120000026</v>
      </c>
      <c r="BZ9" s="75">
        <v>140000026</v>
      </c>
      <c r="CA9" s="75">
        <v>0</v>
      </c>
    </row>
    <row r="10" spans="1:79" ht="12" customHeight="1">
      <c r="A10" s="46">
        <v>6</v>
      </c>
      <c r="B10" s="46" t="str">
        <f t="shared" si="3"/>
        <v>UD TRUCK</v>
      </c>
      <c r="C10" s="46">
        <f t="shared" si="4"/>
        <v>2020</v>
      </c>
      <c r="F10" s="79" t="s">
        <v>3018</v>
      </c>
      <c r="G10" s="79" t="s">
        <v>5066</v>
      </c>
      <c r="H10" s="78">
        <v>2021</v>
      </c>
      <c r="I10" s="78">
        <v>2020</v>
      </c>
      <c r="J10" s="46">
        <v>6</v>
      </c>
      <c r="K10" s="46">
        <f t="shared" si="5"/>
        <v>0</v>
      </c>
      <c r="L10" s="82">
        <f t="shared" si="6"/>
        <v>0</v>
      </c>
      <c r="N10" s="119" t="s">
        <v>30</v>
      </c>
      <c r="O10" s="120" t="s">
        <v>7931</v>
      </c>
      <c r="P10" s="122">
        <v>0</v>
      </c>
      <c r="Q10" s="122">
        <v>0</v>
      </c>
      <c r="R10" s="122">
        <v>0</v>
      </c>
      <c r="S10" s="122">
        <v>0</v>
      </c>
      <c r="T10" s="122">
        <v>0</v>
      </c>
      <c r="U10" s="122">
        <v>0</v>
      </c>
      <c r="V10" s="122">
        <v>0</v>
      </c>
      <c r="W10" s="122">
        <v>0</v>
      </c>
      <c r="X10" s="122">
        <v>0</v>
      </c>
      <c r="Y10" s="122">
        <v>0</v>
      </c>
      <c r="Z10" s="122">
        <v>0</v>
      </c>
      <c r="AA10" s="122">
        <v>1000000026</v>
      </c>
      <c r="AB10" s="122">
        <v>1300000026</v>
      </c>
      <c r="AC10" s="122">
        <v>1500000026</v>
      </c>
      <c r="AD10" s="121"/>
      <c r="AI10" s="120" t="s">
        <v>2749</v>
      </c>
      <c r="AJ10" s="120" t="s">
        <v>2751</v>
      </c>
      <c r="AK10" s="120" t="s">
        <v>3426</v>
      </c>
      <c r="AL10" s="120" t="s">
        <v>3344</v>
      </c>
      <c r="AM10" s="120" t="s">
        <v>1397</v>
      </c>
      <c r="AP10" s="120" t="s">
        <v>2378</v>
      </c>
      <c r="AQ10" s="120" t="s">
        <v>2658</v>
      </c>
      <c r="AR10" s="120" t="s">
        <v>3293</v>
      </c>
      <c r="AS10" s="120" t="s">
        <v>2290</v>
      </c>
      <c r="AT10" s="120" t="s">
        <v>1889</v>
      </c>
      <c r="AU10" s="120" t="s">
        <v>2637</v>
      </c>
      <c r="AV10" s="120" t="s">
        <v>1432</v>
      </c>
      <c r="AW10" s="120" t="s">
        <v>2686</v>
      </c>
      <c r="AX10" s="120" t="s">
        <v>308</v>
      </c>
      <c r="AY10" s="120" t="s">
        <v>2609</v>
      </c>
      <c r="AZ10" s="120" t="s">
        <v>1326</v>
      </c>
      <c r="BA10" s="120" t="s">
        <v>1793</v>
      </c>
      <c r="BB10" s="120" t="s">
        <v>2337</v>
      </c>
      <c r="BC10" s="120" t="s">
        <v>1947</v>
      </c>
      <c r="BF10" s="73" t="s">
        <v>3448</v>
      </c>
      <c r="BG10" s="73" t="s">
        <v>3501</v>
      </c>
      <c r="BH10" s="73" t="s">
        <v>4103</v>
      </c>
      <c r="BI10" s="73" t="s">
        <v>4339</v>
      </c>
      <c r="BJ10" s="73" t="s">
        <v>4952</v>
      </c>
      <c r="BK10" s="73" t="s">
        <v>5126</v>
      </c>
      <c r="BO10" s="72" t="s">
        <v>33</v>
      </c>
      <c r="BP10" s="73" t="s">
        <v>3448</v>
      </c>
      <c r="BQ10" s="75">
        <v>0</v>
      </c>
      <c r="BR10" s="75">
        <v>0</v>
      </c>
      <c r="BS10" s="75">
        <v>0</v>
      </c>
      <c r="BT10" s="75">
        <v>0</v>
      </c>
      <c r="BU10" s="75">
        <v>0</v>
      </c>
      <c r="BV10" s="75">
        <v>0</v>
      </c>
      <c r="BW10" s="75">
        <v>0</v>
      </c>
      <c r="BX10" s="75">
        <v>0</v>
      </c>
      <c r="BY10" s="75">
        <v>0</v>
      </c>
      <c r="BZ10" s="75">
        <v>0</v>
      </c>
      <c r="CA10" s="75">
        <v>0</v>
      </c>
    </row>
    <row r="11" spans="1:79" ht="12" customHeight="1">
      <c r="A11" s="46">
        <v>7</v>
      </c>
      <c r="B11" s="46">
        <f t="shared" si="3"/>
        <v>0</v>
      </c>
      <c r="C11" s="46">
        <f t="shared" si="4"/>
        <v>2021</v>
      </c>
      <c r="F11" s="79" t="s">
        <v>3025</v>
      </c>
      <c r="G11" s="78"/>
      <c r="H11" s="78">
        <v>2022</v>
      </c>
      <c r="I11" s="78">
        <v>2021</v>
      </c>
      <c r="J11" s="46">
        <v>7</v>
      </c>
      <c r="K11" s="46">
        <f t="shared" si="5"/>
        <v>0</v>
      </c>
      <c r="L11" s="82">
        <f t="shared" si="6"/>
        <v>0</v>
      </c>
      <c r="N11" s="119" t="s">
        <v>30</v>
      </c>
      <c r="O11" s="120" t="s">
        <v>7932</v>
      </c>
      <c r="P11" s="122">
        <v>0</v>
      </c>
      <c r="Q11" s="122">
        <v>0</v>
      </c>
      <c r="R11" s="122">
        <v>0</v>
      </c>
      <c r="S11" s="122">
        <v>0</v>
      </c>
      <c r="T11" s="122">
        <v>0</v>
      </c>
      <c r="U11" s="122">
        <v>0</v>
      </c>
      <c r="V11" s="122">
        <v>0</v>
      </c>
      <c r="W11" s="122">
        <v>0</v>
      </c>
      <c r="X11" s="122">
        <v>0</v>
      </c>
      <c r="Y11" s="122">
        <v>0</v>
      </c>
      <c r="Z11" s="122">
        <v>0</v>
      </c>
      <c r="AA11" s="122">
        <v>1000000026</v>
      </c>
      <c r="AB11" s="122">
        <v>1300000026</v>
      </c>
      <c r="AC11" s="122">
        <v>1500000026</v>
      </c>
      <c r="AD11" s="121"/>
      <c r="AI11" s="120" t="s">
        <v>3211</v>
      </c>
      <c r="AJ11" s="120" t="s">
        <v>2763</v>
      </c>
      <c r="AK11" s="120" t="s">
        <v>3401</v>
      </c>
      <c r="AL11" s="120" t="s">
        <v>805</v>
      </c>
      <c r="AM11" s="120" t="s">
        <v>1398</v>
      </c>
      <c r="AP11" s="120" t="s">
        <v>2379</v>
      </c>
      <c r="AQ11" s="120" t="s">
        <v>2214</v>
      </c>
      <c r="AR11" s="120" t="s">
        <v>3294</v>
      </c>
      <c r="AS11" s="120" t="s">
        <v>2170</v>
      </c>
      <c r="AT11" s="120" t="s">
        <v>2057</v>
      </c>
      <c r="AU11" s="120" t="s">
        <v>2606</v>
      </c>
      <c r="AV11" s="120" t="s">
        <v>1433</v>
      </c>
      <c r="AW11" s="120" t="s">
        <v>1708</v>
      </c>
      <c r="AX11" s="120" t="s">
        <v>375</v>
      </c>
      <c r="AY11" s="120" t="s">
        <v>2050</v>
      </c>
      <c r="AZ11" s="120" t="s">
        <v>192</v>
      </c>
      <c r="BA11" s="120" t="s">
        <v>1556</v>
      </c>
      <c r="BB11" s="120" t="s">
        <v>3388</v>
      </c>
      <c r="BC11" s="120" t="s">
        <v>2848</v>
      </c>
      <c r="BF11" s="73" t="s">
        <v>3449</v>
      </c>
      <c r="BG11" s="73" t="s">
        <v>3502</v>
      </c>
      <c r="BH11" s="73" t="s">
        <v>4104</v>
      </c>
      <c r="BI11" s="73" t="s">
        <v>4340</v>
      </c>
      <c r="BJ11" s="73" t="s">
        <v>4953</v>
      </c>
      <c r="BK11" s="73" t="s">
        <v>5068</v>
      </c>
      <c r="BO11" s="72" t="s">
        <v>33</v>
      </c>
      <c r="BP11" s="73" t="s">
        <v>3449</v>
      </c>
      <c r="BQ11" s="75">
        <v>75000026</v>
      </c>
      <c r="BR11" s="75">
        <v>80000026</v>
      </c>
      <c r="BS11" s="75">
        <v>85000026</v>
      </c>
      <c r="BT11" s="75">
        <v>90000026</v>
      </c>
      <c r="BU11" s="75">
        <v>95000026</v>
      </c>
      <c r="BV11" s="75">
        <v>100000026</v>
      </c>
      <c r="BW11" s="75">
        <v>105000026</v>
      </c>
      <c r="BX11" s="75">
        <v>110000026</v>
      </c>
      <c r="BY11" s="75">
        <v>115000026</v>
      </c>
      <c r="BZ11" s="75">
        <v>0</v>
      </c>
      <c r="CA11" s="75">
        <v>0</v>
      </c>
    </row>
    <row r="12" spans="1:79" ht="12" customHeight="1">
      <c r="A12" s="46">
        <v>8</v>
      </c>
      <c r="B12" s="46">
        <f t="shared" si="3"/>
        <v>0</v>
      </c>
      <c r="C12" s="46">
        <f t="shared" si="4"/>
        <v>2022</v>
      </c>
      <c r="F12" s="79" t="s">
        <v>24</v>
      </c>
      <c r="G12" s="78"/>
      <c r="H12" s="78">
        <v>2023</v>
      </c>
      <c r="I12" s="78">
        <v>2022</v>
      </c>
      <c r="J12" s="46">
        <v>8</v>
      </c>
      <c r="K12" s="46">
        <f t="shared" si="5"/>
        <v>0</v>
      </c>
      <c r="L12" s="82">
        <f t="shared" si="6"/>
        <v>0</v>
      </c>
      <c r="N12" s="119" t="s">
        <v>30</v>
      </c>
      <c r="O12" s="120" t="s">
        <v>7933</v>
      </c>
      <c r="P12" s="122">
        <v>0</v>
      </c>
      <c r="Q12" s="122">
        <v>0</v>
      </c>
      <c r="R12" s="122">
        <v>0</v>
      </c>
      <c r="S12" s="122">
        <v>0</v>
      </c>
      <c r="T12" s="122">
        <v>0</v>
      </c>
      <c r="U12" s="122">
        <v>0</v>
      </c>
      <c r="V12" s="122">
        <v>0</v>
      </c>
      <c r="W12" s="122">
        <v>0</v>
      </c>
      <c r="X12" s="122">
        <v>0</v>
      </c>
      <c r="Y12" s="122">
        <v>0</v>
      </c>
      <c r="Z12" s="122">
        <v>0</v>
      </c>
      <c r="AA12" s="122">
        <v>1400000026</v>
      </c>
      <c r="AB12" s="122">
        <v>1500000026</v>
      </c>
      <c r="AC12" s="122">
        <v>1800000026</v>
      </c>
      <c r="AD12" s="121"/>
      <c r="AI12" s="120" t="s">
        <v>3212</v>
      </c>
      <c r="AJ12" s="120" t="s">
        <v>2764</v>
      </c>
      <c r="AK12" s="120" t="s">
        <v>3427</v>
      </c>
      <c r="AL12" s="120" t="s">
        <v>1141</v>
      </c>
      <c r="AM12" s="120" t="s">
        <v>1286</v>
      </c>
      <c r="AP12" s="120" t="s">
        <v>2380</v>
      </c>
      <c r="AQ12" s="120" t="s">
        <v>2277</v>
      </c>
      <c r="AR12" s="120" t="s">
        <v>3295</v>
      </c>
      <c r="AT12" s="120" t="s">
        <v>2171</v>
      </c>
      <c r="AU12" s="120" t="s">
        <v>1310</v>
      </c>
      <c r="AV12" s="120" t="s">
        <v>1434</v>
      </c>
      <c r="AW12" s="120" t="s">
        <v>2115</v>
      </c>
      <c r="AX12" s="120" t="s">
        <v>898</v>
      </c>
      <c r="AY12" s="120" t="s">
        <v>2004</v>
      </c>
      <c r="AZ12" s="120" t="s">
        <v>387</v>
      </c>
      <c r="BA12" s="120" t="s">
        <v>2137</v>
      </c>
      <c r="BB12" s="120" t="s">
        <v>542</v>
      </c>
      <c r="BC12" s="120" t="s">
        <v>2141</v>
      </c>
      <c r="BF12" s="73" t="s">
        <v>3450</v>
      </c>
      <c r="BG12" s="73" t="s">
        <v>3503</v>
      </c>
      <c r="BH12" s="73" t="s">
        <v>4105</v>
      </c>
      <c r="BI12" s="73" t="s">
        <v>4341</v>
      </c>
      <c r="BJ12" s="73" t="s">
        <v>733</v>
      </c>
      <c r="BK12" s="73" t="s">
        <v>5106</v>
      </c>
      <c r="BO12" s="72" t="s">
        <v>33</v>
      </c>
      <c r="BP12" s="73" t="s">
        <v>3450</v>
      </c>
      <c r="BQ12" s="75">
        <v>0</v>
      </c>
      <c r="BR12" s="75">
        <v>0</v>
      </c>
      <c r="BS12" s="75">
        <v>0</v>
      </c>
      <c r="BT12" s="75">
        <v>0</v>
      </c>
      <c r="BU12" s="75">
        <v>0</v>
      </c>
      <c r="BV12" s="75">
        <v>0</v>
      </c>
      <c r="BW12" s="75">
        <v>0</v>
      </c>
      <c r="BX12" s="75">
        <v>0</v>
      </c>
      <c r="BY12" s="75">
        <v>0</v>
      </c>
      <c r="BZ12" s="75">
        <v>0</v>
      </c>
      <c r="CA12" s="75">
        <v>0</v>
      </c>
    </row>
    <row r="13" spans="1:79" ht="12" customHeight="1">
      <c r="A13" s="46">
        <v>9</v>
      </c>
      <c r="B13" s="46">
        <f t="shared" si="3"/>
        <v>0</v>
      </c>
      <c r="C13" s="46">
        <f t="shared" si="4"/>
        <v>2023</v>
      </c>
      <c r="F13" s="79" t="s">
        <v>36</v>
      </c>
      <c r="G13" s="78"/>
      <c r="H13" s="78">
        <v>2024</v>
      </c>
      <c r="I13" s="78">
        <v>2023</v>
      </c>
      <c r="J13" s="46">
        <v>9</v>
      </c>
      <c r="K13" s="46">
        <f t="shared" si="5"/>
        <v>0</v>
      </c>
      <c r="L13" s="82">
        <f t="shared" si="6"/>
        <v>0</v>
      </c>
      <c r="N13" s="119" t="s">
        <v>30</v>
      </c>
      <c r="O13" s="120" t="s">
        <v>7934</v>
      </c>
      <c r="P13" s="122">
        <v>0</v>
      </c>
      <c r="Q13" s="122">
        <v>0</v>
      </c>
      <c r="R13" s="122">
        <v>0</v>
      </c>
      <c r="S13" s="122">
        <v>0</v>
      </c>
      <c r="T13" s="122">
        <v>0</v>
      </c>
      <c r="U13" s="122">
        <v>0</v>
      </c>
      <c r="V13" s="122">
        <v>0</v>
      </c>
      <c r="W13" s="122">
        <v>0</v>
      </c>
      <c r="X13" s="122">
        <v>0</v>
      </c>
      <c r="Y13" s="122">
        <v>0</v>
      </c>
      <c r="Z13" s="122">
        <v>0</v>
      </c>
      <c r="AA13" s="122">
        <v>1900000026</v>
      </c>
      <c r="AB13" s="122">
        <v>2100000026</v>
      </c>
      <c r="AC13" s="122">
        <v>2300000026</v>
      </c>
      <c r="AD13" s="121"/>
      <c r="AI13" s="120" t="s">
        <v>2651</v>
      </c>
      <c r="AJ13" s="120" t="s">
        <v>2765</v>
      </c>
      <c r="AK13" s="120" t="s">
        <v>3428</v>
      </c>
      <c r="AL13" s="120" t="s">
        <v>936</v>
      </c>
      <c r="AM13" s="120" t="s">
        <v>596</v>
      </c>
      <c r="AP13" s="120" t="s">
        <v>954</v>
      </c>
      <c r="AQ13" s="120" t="s">
        <v>2215</v>
      </c>
      <c r="AR13" s="120" t="s">
        <v>3296</v>
      </c>
      <c r="AT13" s="120" t="s">
        <v>1309</v>
      </c>
      <c r="AU13" s="120" t="s">
        <v>2507</v>
      </c>
      <c r="AV13" s="120" t="s">
        <v>335</v>
      </c>
      <c r="AW13" s="120" t="s">
        <v>989</v>
      </c>
      <c r="AX13" s="120" t="s">
        <v>334</v>
      </c>
      <c r="AY13" s="120" t="s">
        <v>2029</v>
      </c>
      <c r="AZ13" s="120" t="s">
        <v>1194</v>
      </c>
      <c r="BA13" s="120" t="s">
        <v>1557</v>
      </c>
      <c r="BB13" s="120" t="s">
        <v>2183</v>
      </c>
      <c r="BC13" s="120" t="s">
        <v>1917</v>
      </c>
      <c r="BF13" s="73" t="s">
        <v>3451</v>
      </c>
      <c r="BG13" s="73" t="s">
        <v>3504</v>
      </c>
      <c r="BH13" s="73" t="s">
        <v>4106</v>
      </c>
      <c r="BI13" s="73" t="s">
        <v>4342</v>
      </c>
      <c r="BJ13" s="73" t="s">
        <v>2458</v>
      </c>
      <c r="BK13" s="73" t="s">
        <v>5054</v>
      </c>
      <c r="BO13" s="72" t="s">
        <v>33</v>
      </c>
      <c r="BP13" s="73" t="s">
        <v>3451</v>
      </c>
      <c r="BQ13" s="75">
        <v>80000026</v>
      </c>
      <c r="BR13" s="75">
        <v>85000026</v>
      </c>
      <c r="BS13" s="75">
        <v>90000026</v>
      </c>
      <c r="BT13" s="75">
        <v>95000026</v>
      </c>
      <c r="BU13" s="75">
        <v>100000026</v>
      </c>
      <c r="BV13" s="75">
        <v>105000026</v>
      </c>
      <c r="BW13" s="75">
        <v>110000026</v>
      </c>
      <c r="BX13" s="75">
        <v>115000026</v>
      </c>
      <c r="BY13" s="75">
        <v>120000026</v>
      </c>
      <c r="BZ13" s="75">
        <v>125000026</v>
      </c>
      <c r="CA13" s="75">
        <v>135000026</v>
      </c>
    </row>
    <row r="14" spans="1:79" ht="12" customHeight="1">
      <c r="A14" s="46">
        <v>10</v>
      </c>
      <c r="B14" s="46">
        <f t="shared" si="3"/>
        <v>0</v>
      </c>
      <c r="C14" s="46">
        <f t="shared" si="4"/>
        <v>2024</v>
      </c>
      <c r="F14" s="79" t="s">
        <v>37</v>
      </c>
      <c r="G14" s="78"/>
      <c r="H14" s="78">
        <v>2025</v>
      </c>
      <c r="I14" s="78">
        <v>2024</v>
      </c>
      <c r="J14" s="46">
        <v>10</v>
      </c>
      <c r="K14" s="46">
        <f t="shared" si="5"/>
        <v>0</v>
      </c>
      <c r="L14" s="82">
        <f t="shared" si="6"/>
        <v>0</v>
      </c>
      <c r="N14" s="119" t="s">
        <v>30</v>
      </c>
      <c r="O14" s="120" t="s">
        <v>7934</v>
      </c>
      <c r="P14" s="122">
        <v>0</v>
      </c>
      <c r="Q14" s="122">
        <v>0</v>
      </c>
      <c r="R14" s="122">
        <v>0</v>
      </c>
      <c r="S14" s="122">
        <v>0</v>
      </c>
      <c r="T14" s="122">
        <v>0</v>
      </c>
      <c r="U14" s="122">
        <v>0</v>
      </c>
      <c r="V14" s="122">
        <v>0</v>
      </c>
      <c r="W14" s="122">
        <v>0</v>
      </c>
      <c r="X14" s="122">
        <v>0</v>
      </c>
      <c r="Y14" s="122">
        <v>0</v>
      </c>
      <c r="Z14" s="122">
        <v>0</v>
      </c>
      <c r="AA14" s="122">
        <v>1900000026</v>
      </c>
      <c r="AB14" s="122">
        <v>2100000026</v>
      </c>
      <c r="AC14" s="122">
        <v>2300000026</v>
      </c>
      <c r="AD14" s="121"/>
      <c r="AI14" s="120" t="s">
        <v>2651</v>
      </c>
      <c r="AJ14" s="120" t="s">
        <v>3397</v>
      </c>
      <c r="AK14" s="120" t="s">
        <v>3402</v>
      </c>
      <c r="AL14" s="120" t="s">
        <v>3335</v>
      </c>
      <c r="AM14" s="120" t="s">
        <v>1399</v>
      </c>
      <c r="AP14" s="120" t="s">
        <v>756</v>
      </c>
      <c r="AQ14" s="120" t="s">
        <v>2278</v>
      </c>
      <c r="AR14" s="120" t="s">
        <v>3297</v>
      </c>
      <c r="AU14" s="120" t="s">
        <v>1771</v>
      </c>
      <c r="AV14" s="120" t="s">
        <v>1068</v>
      </c>
      <c r="AW14" s="120" t="s">
        <v>2300</v>
      </c>
      <c r="AX14" s="120" t="s">
        <v>217</v>
      </c>
      <c r="AY14" s="120" t="s">
        <v>2823</v>
      </c>
      <c r="AZ14" s="120" t="s">
        <v>1195</v>
      </c>
      <c r="BA14" s="120" t="s">
        <v>2498</v>
      </c>
      <c r="BB14" s="120" t="s">
        <v>361</v>
      </c>
      <c r="BC14" s="120" t="s">
        <v>1664</v>
      </c>
      <c r="BF14" s="73" t="s">
        <v>3452</v>
      </c>
      <c r="BG14" s="73" t="s">
        <v>3505</v>
      </c>
      <c r="BH14" s="73" t="s">
        <v>4107</v>
      </c>
      <c r="BI14" s="73" t="s">
        <v>4343</v>
      </c>
      <c r="BJ14" s="73" t="s">
        <v>2459</v>
      </c>
      <c r="BK14" s="73" t="s">
        <v>5107</v>
      </c>
      <c r="BO14" s="72" t="s">
        <v>33</v>
      </c>
      <c r="BP14" s="73" t="s">
        <v>3452</v>
      </c>
      <c r="BQ14" s="75">
        <v>0</v>
      </c>
      <c r="BR14" s="75">
        <v>0</v>
      </c>
      <c r="BS14" s="75">
        <v>0</v>
      </c>
      <c r="BT14" s="75">
        <v>0</v>
      </c>
      <c r="BU14" s="75">
        <v>0</v>
      </c>
      <c r="BV14" s="75">
        <v>0</v>
      </c>
      <c r="BW14" s="75">
        <v>0</v>
      </c>
      <c r="BX14" s="75">
        <v>0</v>
      </c>
      <c r="BY14" s="75">
        <v>0</v>
      </c>
      <c r="BZ14" s="75">
        <v>0</v>
      </c>
      <c r="CA14" s="75">
        <v>0</v>
      </c>
    </row>
    <row r="15" spans="1:79" ht="12" customHeight="1">
      <c r="A15" s="46">
        <v>11</v>
      </c>
      <c r="B15" s="46">
        <f t="shared" si="3"/>
        <v>0</v>
      </c>
      <c r="C15" s="46">
        <f t="shared" si="4"/>
        <v>2025</v>
      </c>
      <c r="F15" s="79" t="s">
        <v>120</v>
      </c>
      <c r="G15" s="78"/>
      <c r="H15" s="78">
        <v>2026</v>
      </c>
      <c r="I15" s="78">
        <v>2025</v>
      </c>
      <c r="J15" s="46">
        <v>11</v>
      </c>
      <c r="K15" s="46">
        <f t="shared" si="5"/>
        <v>0</v>
      </c>
      <c r="L15" s="82">
        <f t="shared" si="6"/>
        <v>0</v>
      </c>
      <c r="N15" s="119" t="s">
        <v>30</v>
      </c>
      <c r="O15" s="120" t="s">
        <v>7935</v>
      </c>
      <c r="P15" s="122">
        <v>0</v>
      </c>
      <c r="Q15" s="122">
        <v>0</v>
      </c>
      <c r="R15" s="122">
        <v>0</v>
      </c>
      <c r="S15" s="122">
        <v>0</v>
      </c>
      <c r="T15" s="122">
        <v>0</v>
      </c>
      <c r="U15" s="122">
        <v>0</v>
      </c>
      <c r="V15" s="122">
        <v>0</v>
      </c>
      <c r="W15" s="122">
        <v>0</v>
      </c>
      <c r="X15" s="122">
        <v>0</v>
      </c>
      <c r="Y15" s="122">
        <v>0</v>
      </c>
      <c r="Z15" s="122">
        <v>0</v>
      </c>
      <c r="AA15" s="122">
        <v>1900000026</v>
      </c>
      <c r="AB15" s="122">
        <v>2100000026</v>
      </c>
      <c r="AC15" s="122">
        <v>2300000026</v>
      </c>
      <c r="AD15" s="121"/>
      <c r="AI15" s="120" t="s">
        <v>3213</v>
      </c>
      <c r="AJ15" s="120" t="s">
        <v>3398</v>
      </c>
      <c r="AK15" s="120" t="s">
        <v>3403</v>
      </c>
      <c r="AL15" s="120" t="s">
        <v>3346</v>
      </c>
      <c r="AM15" s="120" t="s">
        <v>2555</v>
      </c>
      <c r="AP15" s="120" t="s">
        <v>170</v>
      </c>
      <c r="AQ15" s="120" t="s">
        <v>2068</v>
      </c>
      <c r="AR15" s="120" t="s">
        <v>3298</v>
      </c>
      <c r="AU15" s="120" t="s">
        <v>2018</v>
      </c>
      <c r="AV15" s="120" t="s">
        <v>1069</v>
      </c>
      <c r="AW15" s="120" t="s">
        <v>990</v>
      </c>
      <c r="AX15" s="120" t="s">
        <v>621</v>
      </c>
      <c r="AY15" s="120" t="s">
        <v>3417</v>
      </c>
      <c r="AZ15" s="120" t="s">
        <v>152</v>
      </c>
      <c r="BA15" s="120" t="s">
        <v>2799</v>
      </c>
      <c r="BB15" s="120" t="s">
        <v>1340</v>
      </c>
      <c r="BC15" s="120" t="s">
        <v>1844</v>
      </c>
      <c r="BF15" s="73" t="s">
        <v>3453</v>
      </c>
      <c r="BG15" s="73" t="s">
        <v>3506</v>
      </c>
      <c r="BH15" s="73" t="s">
        <v>4108</v>
      </c>
      <c r="BI15" s="73" t="s">
        <v>4344</v>
      </c>
      <c r="BJ15" s="73" t="s">
        <v>2460</v>
      </c>
      <c r="BK15" s="73" t="s">
        <v>5127</v>
      </c>
      <c r="BO15" s="72" t="s">
        <v>33</v>
      </c>
      <c r="BP15" s="73" t="s">
        <v>3453</v>
      </c>
      <c r="BQ15" s="75">
        <v>85000026</v>
      </c>
      <c r="BR15" s="75">
        <v>90000026</v>
      </c>
      <c r="BS15" s="75">
        <v>100000026</v>
      </c>
      <c r="BT15" s="75">
        <v>105000026</v>
      </c>
      <c r="BU15" s="75">
        <v>110000026</v>
      </c>
      <c r="BV15" s="75">
        <v>120000026</v>
      </c>
      <c r="BW15" s="75">
        <v>115000026</v>
      </c>
      <c r="BX15" s="75">
        <v>125000026</v>
      </c>
      <c r="BY15" s="75">
        <v>130000026</v>
      </c>
      <c r="BZ15" s="75">
        <v>0</v>
      </c>
      <c r="CA15" s="75">
        <v>0</v>
      </c>
    </row>
    <row r="16" spans="1:79" ht="12" customHeight="1">
      <c r="A16" s="46">
        <v>12</v>
      </c>
      <c r="B16" s="46">
        <f t="shared" si="3"/>
        <v>0</v>
      </c>
      <c r="C16" s="46">
        <f t="shared" si="4"/>
        <v>2026</v>
      </c>
      <c r="F16" s="79" t="s">
        <v>38</v>
      </c>
      <c r="G16" s="78"/>
      <c r="H16" s="78"/>
      <c r="I16" s="78">
        <v>2026</v>
      </c>
      <c r="J16" s="46">
        <v>12</v>
      </c>
      <c r="K16" s="46">
        <f t="shared" si="5"/>
        <v>0</v>
      </c>
      <c r="L16" s="82">
        <f t="shared" si="6"/>
        <v>0</v>
      </c>
      <c r="N16" s="119" t="s">
        <v>30</v>
      </c>
      <c r="O16" s="120" t="s">
        <v>7936</v>
      </c>
      <c r="P16" s="122">
        <v>0</v>
      </c>
      <c r="Q16" s="122">
        <v>0</v>
      </c>
      <c r="R16" s="122">
        <v>0</v>
      </c>
      <c r="S16" s="122">
        <v>0</v>
      </c>
      <c r="T16" s="122">
        <v>0</v>
      </c>
      <c r="U16" s="122">
        <v>0</v>
      </c>
      <c r="V16" s="122">
        <v>0</v>
      </c>
      <c r="W16" s="122">
        <v>0</v>
      </c>
      <c r="X16" s="122">
        <v>0</v>
      </c>
      <c r="Y16" s="122">
        <v>0</v>
      </c>
      <c r="Z16" s="122">
        <v>1000000026</v>
      </c>
      <c r="AA16" s="122">
        <v>1200000026</v>
      </c>
      <c r="AB16" s="122">
        <v>1400000026</v>
      </c>
      <c r="AC16" s="122">
        <v>1900000026</v>
      </c>
      <c r="AD16" s="121"/>
      <c r="AI16" s="120" t="s">
        <v>3214</v>
      </c>
      <c r="AJ16" s="120" t="s">
        <v>2752</v>
      </c>
      <c r="AK16" s="120" t="s">
        <v>3404</v>
      </c>
      <c r="AL16" s="120" t="s">
        <v>693</v>
      </c>
      <c r="AM16" s="120" t="s">
        <v>1400</v>
      </c>
      <c r="AP16" s="120" t="s">
        <v>2383</v>
      </c>
      <c r="AQ16" s="120" t="s">
        <v>2216</v>
      </c>
      <c r="AR16" s="120" t="s">
        <v>3299</v>
      </c>
      <c r="AU16" s="120" t="s">
        <v>1730</v>
      </c>
      <c r="AV16" s="120" t="s">
        <v>2097</v>
      </c>
      <c r="AW16" s="120" t="s">
        <v>2564</v>
      </c>
      <c r="AX16" s="120" t="s">
        <v>189</v>
      </c>
      <c r="AY16" s="120" t="s">
        <v>2135</v>
      </c>
      <c r="AZ16" s="120" t="s">
        <v>1327</v>
      </c>
      <c r="BA16" s="120" t="s">
        <v>1829</v>
      </c>
      <c r="BB16" s="120" t="s">
        <v>2338</v>
      </c>
      <c r="BC16" s="120" t="s">
        <v>1841</v>
      </c>
      <c r="BF16" s="73" t="s">
        <v>3454</v>
      </c>
      <c r="BG16" s="73" t="s">
        <v>3507</v>
      </c>
      <c r="BH16" s="73" t="s">
        <v>4109</v>
      </c>
      <c r="BI16" s="73" t="s">
        <v>4345</v>
      </c>
      <c r="BJ16" s="73" t="s">
        <v>2461</v>
      </c>
      <c r="BK16" s="73" t="s">
        <v>5215</v>
      </c>
      <c r="BO16" s="72" t="s">
        <v>33</v>
      </c>
      <c r="BP16" s="73" t="s">
        <v>3454</v>
      </c>
      <c r="BQ16" s="75">
        <v>0</v>
      </c>
      <c r="BR16" s="75">
        <v>0</v>
      </c>
      <c r="BS16" s="75">
        <v>0</v>
      </c>
      <c r="BT16" s="75">
        <v>0</v>
      </c>
      <c r="BU16" s="75">
        <v>0</v>
      </c>
      <c r="BV16" s="75">
        <v>0</v>
      </c>
      <c r="BW16" s="75">
        <v>0</v>
      </c>
      <c r="BX16" s="75">
        <v>0</v>
      </c>
      <c r="BY16" s="75">
        <v>0</v>
      </c>
      <c r="BZ16" s="75">
        <v>0</v>
      </c>
      <c r="CA16" s="75">
        <v>0</v>
      </c>
    </row>
    <row r="17" spans="1:79" ht="12" customHeight="1">
      <c r="A17" s="46">
        <v>13</v>
      </c>
      <c r="B17" s="46">
        <f t="shared" si="3"/>
        <v>0</v>
      </c>
      <c r="C17" s="46">
        <f t="shared" si="4"/>
        <v>0</v>
      </c>
      <c r="F17" s="79" t="s">
        <v>180</v>
      </c>
      <c r="G17" s="78"/>
      <c r="H17" s="78"/>
      <c r="I17" s="78"/>
      <c r="J17" s="46">
        <v>13</v>
      </c>
      <c r="K17" s="46">
        <f t="shared" si="5"/>
        <v>0</v>
      </c>
      <c r="L17" s="82">
        <f t="shared" si="6"/>
        <v>0</v>
      </c>
      <c r="N17" s="119" t="s">
        <v>30</v>
      </c>
      <c r="O17" s="120" t="s">
        <v>7937</v>
      </c>
      <c r="P17" s="122">
        <v>0</v>
      </c>
      <c r="Q17" s="122">
        <v>0</v>
      </c>
      <c r="R17" s="122">
        <v>0</v>
      </c>
      <c r="S17" s="122">
        <v>0</v>
      </c>
      <c r="T17" s="122">
        <v>0</v>
      </c>
      <c r="U17" s="122">
        <v>0</v>
      </c>
      <c r="V17" s="122">
        <v>0</v>
      </c>
      <c r="W17" s="122">
        <v>0</v>
      </c>
      <c r="X17" s="122">
        <v>0</v>
      </c>
      <c r="Y17" s="122">
        <v>0</v>
      </c>
      <c r="Z17" s="122">
        <v>1000000026</v>
      </c>
      <c r="AA17" s="122">
        <v>1200000026</v>
      </c>
      <c r="AB17" s="122">
        <v>1400000026</v>
      </c>
      <c r="AC17" s="122">
        <v>1900000026</v>
      </c>
      <c r="AD17" s="121"/>
      <c r="AI17" s="120" t="s">
        <v>2721</v>
      </c>
      <c r="AJ17" s="120" t="s">
        <v>2766</v>
      </c>
      <c r="AK17" s="120" t="s">
        <v>3405</v>
      </c>
      <c r="AL17" s="120" t="s">
        <v>1993</v>
      </c>
      <c r="AM17" s="120" t="s">
        <v>1401</v>
      </c>
      <c r="AP17" s="120" t="s">
        <v>2263</v>
      </c>
      <c r="AQ17" s="120" t="s">
        <v>2701</v>
      </c>
      <c r="AR17" s="120" t="s">
        <v>3300</v>
      </c>
      <c r="AU17" s="120" t="s">
        <v>3412</v>
      </c>
      <c r="AV17" s="120" t="s">
        <v>1072</v>
      </c>
      <c r="AW17" s="120" t="s">
        <v>886</v>
      </c>
      <c r="AX17" s="120" t="s">
        <v>2496</v>
      </c>
      <c r="AY17" s="120" t="s">
        <v>2012</v>
      </c>
      <c r="AZ17" s="120" t="s">
        <v>1196</v>
      </c>
      <c r="BA17" s="120" t="s">
        <v>1871</v>
      </c>
      <c r="BB17" s="120" t="s">
        <v>2622</v>
      </c>
      <c r="BC17" s="120" t="s">
        <v>1755</v>
      </c>
      <c r="BF17" s="73" t="s">
        <v>3455</v>
      </c>
      <c r="BG17" s="73" t="s">
        <v>3508</v>
      </c>
      <c r="BH17" s="73" t="s">
        <v>4110</v>
      </c>
      <c r="BI17" s="73" t="s">
        <v>4346</v>
      </c>
      <c r="BJ17" s="73" t="s">
        <v>734</v>
      </c>
      <c r="BK17" s="73" t="s">
        <v>5216</v>
      </c>
      <c r="BO17" s="72" t="s">
        <v>33</v>
      </c>
      <c r="BP17" s="73" t="s">
        <v>3455</v>
      </c>
      <c r="BQ17" s="75">
        <v>0</v>
      </c>
      <c r="BR17" s="75">
        <v>0</v>
      </c>
      <c r="BS17" s="75">
        <v>0</v>
      </c>
      <c r="BT17" s="75">
        <v>0</v>
      </c>
      <c r="BU17" s="75">
        <v>0</v>
      </c>
      <c r="BV17" s="75">
        <v>0</v>
      </c>
      <c r="BW17" s="75">
        <v>0</v>
      </c>
      <c r="BX17" s="75">
        <v>110000026</v>
      </c>
      <c r="BY17" s="75">
        <v>0</v>
      </c>
      <c r="BZ17" s="75">
        <v>0</v>
      </c>
      <c r="CA17" s="75">
        <v>0</v>
      </c>
    </row>
    <row r="18" spans="1:79" ht="12" customHeight="1">
      <c r="A18" s="46">
        <v>14</v>
      </c>
      <c r="B18" s="46">
        <f t="shared" si="3"/>
        <v>0</v>
      </c>
      <c r="C18" s="46">
        <f t="shared" si="4"/>
        <v>0</v>
      </c>
      <c r="F18" s="79" t="s">
        <v>40</v>
      </c>
      <c r="G18" s="78"/>
      <c r="H18" s="78"/>
      <c r="I18" s="78"/>
      <c r="J18" s="46">
        <v>14</v>
      </c>
      <c r="K18" s="46">
        <f t="shared" si="5"/>
        <v>0</v>
      </c>
      <c r="L18" s="82">
        <f t="shared" si="6"/>
        <v>0</v>
      </c>
      <c r="N18" s="119" t="s">
        <v>30</v>
      </c>
      <c r="O18" s="120" t="s">
        <v>7938</v>
      </c>
      <c r="P18" s="122">
        <v>0</v>
      </c>
      <c r="Q18" s="122">
        <v>0</v>
      </c>
      <c r="R18" s="122">
        <v>0</v>
      </c>
      <c r="S18" s="122">
        <v>0</v>
      </c>
      <c r="T18" s="122">
        <v>0</v>
      </c>
      <c r="U18" s="122">
        <v>0</v>
      </c>
      <c r="V18" s="122">
        <v>0</v>
      </c>
      <c r="W18" s="122">
        <v>0</v>
      </c>
      <c r="X18" s="122">
        <v>0</v>
      </c>
      <c r="Y18" s="122">
        <v>0</v>
      </c>
      <c r="Z18" s="122">
        <v>1000000026</v>
      </c>
      <c r="AA18" s="122">
        <v>1200000026</v>
      </c>
      <c r="AB18" s="122">
        <v>1400000026</v>
      </c>
      <c r="AC18" s="122">
        <v>1900000026</v>
      </c>
      <c r="AD18" s="121"/>
      <c r="AI18" s="120" t="s">
        <v>2243</v>
      </c>
      <c r="AJ18" s="120" t="s">
        <v>3425</v>
      </c>
      <c r="AK18" s="120" t="s">
        <v>3429</v>
      </c>
      <c r="AL18" s="120" t="s">
        <v>1523</v>
      </c>
      <c r="AM18" s="120" t="s">
        <v>1144</v>
      </c>
      <c r="AP18" s="120" t="s">
        <v>2715</v>
      </c>
      <c r="AQ18" s="120" t="s">
        <v>2725</v>
      </c>
      <c r="AR18" s="120" t="s">
        <v>3301</v>
      </c>
      <c r="AU18" s="120" t="s">
        <v>2069</v>
      </c>
      <c r="AV18" s="120" t="s">
        <v>1705</v>
      </c>
      <c r="AW18" s="120" t="s">
        <v>1183</v>
      </c>
      <c r="AX18" s="120" t="s">
        <v>1914</v>
      </c>
      <c r="AY18" s="120" t="s">
        <v>2178</v>
      </c>
      <c r="AZ18" s="120" t="s">
        <v>1002</v>
      </c>
      <c r="BA18" s="120" t="s">
        <v>109</v>
      </c>
      <c r="BB18" s="120" t="s">
        <v>2623</v>
      </c>
      <c r="BC18" s="120" t="s">
        <v>2198</v>
      </c>
      <c r="BF18" s="73" t="s">
        <v>3456</v>
      </c>
      <c r="BG18" s="73" t="s">
        <v>3509</v>
      </c>
      <c r="BH18" s="73" t="s">
        <v>4111</v>
      </c>
      <c r="BI18" s="73" t="s">
        <v>4347</v>
      </c>
      <c r="BJ18" s="73" t="s">
        <v>788</v>
      </c>
      <c r="BK18" s="73" t="s">
        <v>5189</v>
      </c>
      <c r="BO18" s="72" t="s">
        <v>33</v>
      </c>
      <c r="BP18" s="73" t="s">
        <v>3456</v>
      </c>
      <c r="BQ18" s="75">
        <v>75000026</v>
      </c>
      <c r="BR18" s="75">
        <v>80000026</v>
      </c>
      <c r="BS18" s="75">
        <v>90000026</v>
      </c>
      <c r="BT18" s="75">
        <v>95000026</v>
      </c>
      <c r="BU18" s="75">
        <v>100000026</v>
      </c>
      <c r="BV18" s="75">
        <v>105000026</v>
      </c>
      <c r="BW18" s="75">
        <v>110000026</v>
      </c>
      <c r="BX18" s="75">
        <v>115000026</v>
      </c>
      <c r="BY18" s="75">
        <v>120000026</v>
      </c>
      <c r="BZ18" s="75">
        <v>130000026</v>
      </c>
      <c r="CA18" s="75">
        <v>0</v>
      </c>
    </row>
    <row r="19" spans="1:79" ht="12" customHeight="1">
      <c r="A19" s="46">
        <v>15</v>
      </c>
      <c r="B19" s="46">
        <f t="shared" si="3"/>
        <v>0</v>
      </c>
      <c r="C19" s="46">
        <f t="shared" si="4"/>
        <v>0</v>
      </c>
      <c r="F19" s="79" t="s">
        <v>25</v>
      </c>
      <c r="G19" s="78"/>
      <c r="H19" s="78"/>
      <c r="I19" s="78"/>
      <c r="J19" s="46">
        <v>15</v>
      </c>
      <c r="K19" s="46">
        <f t="shared" si="5"/>
        <v>0</v>
      </c>
      <c r="L19" s="82">
        <f t="shared" si="6"/>
        <v>0</v>
      </c>
      <c r="N19" s="119" t="s">
        <v>30</v>
      </c>
      <c r="O19" s="120" t="s">
        <v>7939</v>
      </c>
      <c r="P19" s="122">
        <v>0</v>
      </c>
      <c r="Q19" s="122">
        <v>0</v>
      </c>
      <c r="R19" s="122">
        <v>0</v>
      </c>
      <c r="S19" s="122">
        <v>0</v>
      </c>
      <c r="T19" s="122">
        <v>0</v>
      </c>
      <c r="U19" s="122">
        <v>0</v>
      </c>
      <c r="V19" s="122">
        <v>0</v>
      </c>
      <c r="W19" s="122">
        <v>0</v>
      </c>
      <c r="X19" s="122">
        <v>0</v>
      </c>
      <c r="Y19" s="122">
        <v>0</v>
      </c>
      <c r="Z19" s="122">
        <v>0</v>
      </c>
      <c r="AA19" s="122">
        <v>0</v>
      </c>
      <c r="AB19" s="122">
        <v>1600000026</v>
      </c>
      <c r="AC19" s="122">
        <v>0</v>
      </c>
      <c r="AD19" s="121"/>
      <c r="AI19" s="120" t="s">
        <v>3215</v>
      </c>
      <c r="AJ19" s="120" t="s">
        <v>3017</v>
      </c>
      <c r="AK19" s="120" t="s">
        <v>3239</v>
      </c>
      <c r="AL19" s="120" t="s">
        <v>1392</v>
      </c>
      <c r="AM19" s="120" t="s">
        <v>1145</v>
      </c>
      <c r="AP19" s="120" t="s">
        <v>757</v>
      </c>
      <c r="AQ19" s="120" t="s">
        <v>2844</v>
      </c>
      <c r="AR19" s="120" t="s">
        <v>3302</v>
      </c>
      <c r="AU19" s="120" t="s">
        <v>2070</v>
      </c>
      <c r="AV19" s="120" t="s">
        <v>1171</v>
      </c>
      <c r="AW19" s="120" t="s">
        <v>1792</v>
      </c>
      <c r="AX19" s="120" t="s">
        <v>537</v>
      </c>
      <c r="AZ19" s="120" t="s">
        <v>2619</v>
      </c>
      <c r="BA19" s="120" t="s">
        <v>49</v>
      </c>
      <c r="BB19" s="120" t="s">
        <v>1478</v>
      </c>
      <c r="BC19" s="120" t="s">
        <v>2236</v>
      </c>
      <c r="BF19" s="73" t="s">
        <v>3457</v>
      </c>
      <c r="BG19" s="73" t="s">
        <v>3510</v>
      </c>
      <c r="BH19" s="73" t="s">
        <v>4112</v>
      </c>
      <c r="BI19" s="73" t="s">
        <v>5125</v>
      </c>
      <c r="BJ19" s="73" t="s">
        <v>593</v>
      </c>
      <c r="BK19" s="73" t="s">
        <v>5190</v>
      </c>
      <c r="BO19" s="72" t="s">
        <v>33</v>
      </c>
      <c r="BP19" s="73" t="s">
        <v>3457</v>
      </c>
      <c r="BQ19" s="75">
        <v>0</v>
      </c>
      <c r="BR19" s="75">
        <v>0</v>
      </c>
      <c r="BS19" s="75">
        <v>0</v>
      </c>
      <c r="BT19" s="75">
        <v>0</v>
      </c>
      <c r="BU19" s="75">
        <v>0</v>
      </c>
      <c r="BV19" s="75">
        <v>0</v>
      </c>
      <c r="BW19" s="75">
        <v>0</v>
      </c>
      <c r="BX19" s="75">
        <v>0</v>
      </c>
      <c r="BY19" s="75">
        <v>0</v>
      </c>
      <c r="BZ19" s="75">
        <v>0</v>
      </c>
      <c r="CA19" s="75">
        <v>0</v>
      </c>
    </row>
    <row r="20" spans="1:79" ht="12" customHeight="1">
      <c r="A20" s="46">
        <v>16</v>
      </c>
      <c r="B20" s="46">
        <f t="shared" si="3"/>
        <v>0</v>
      </c>
      <c r="C20" s="46">
        <f t="shared" si="4"/>
        <v>0</v>
      </c>
      <c r="F20" s="79" t="s">
        <v>5319</v>
      </c>
      <c r="G20" s="78"/>
      <c r="J20" s="46">
        <v>16</v>
      </c>
      <c r="K20" s="46">
        <f t="shared" si="5"/>
        <v>0</v>
      </c>
      <c r="L20" s="82">
        <f t="shared" si="6"/>
        <v>0</v>
      </c>
      <c r="N20" s="119" t="s">
        <v>30</v>
      </c>
      <c r="O20" s="120" t="s">
        <v>7940</v>
      </c>
      <c r="P20" s="122">
        <v>0</v>
      </c>
      <c r="Q20" s="122">
        <v>0</v>
      </c>
      <c r="R20" s="122">
        <v>0</v>
      </c>
      <c r="S20" s="122">
        <v>0</v>
      </c>
      <c r="T20" s="122">
        <v>0</v>
      </c>
      <c r="U20" s="122">
        <v>0</v>
      </c>
      <c r="V20" s="122">
        <v>0</v>
      </c>
      <c r="W20" s="122">
        <v>0</v>
      </c>
      <c r="X20" s="122">
        <v>0</v>
      </c>
      <c r="Y20" s="122">
        <v>0</v>
      </c>
      <c r="Z20" s="122">
        <v>0</v>
      </c>
      <c r="AA20" s="122">
        <v>0</v>
      </c>
      <c r="AB20" s="122">
        <v>830000026</v>
      </c>
      <c r="AC20" s="122">
        <v>950000026</v>
      </c>
      <c r="AD20" s="121"/>
      <c r="AI20" s="120" t="s">
        <v>3216</v>
      </c>
      <c r="AK20" s="120" t="s">
        <v>3374</v>
      </c>
      <c r="AL20" s="120" t="s">
        <v>865</v>
      </c>
      <c r="AM20" s="120" t="s">
        <v>3244</v>
      </c>
      <c r="AP20" s="120" t="s">
        <v>1535</v>
      </c>
      <c r="AQ20" s="120" t="s">
        <v>1599</v>
      </c>
      <c r="AR20" s="120" t="s">
        <v>3303</v>
      </c>
      <c r="AU20" s="120" t="s">
        <v>2792</v>
      </c>
      <c r="AV20" s="120" t="s">
        <v>1805</v>
      </c>
      <c r="AW20" s="120" t="s">
        <v>1184</v>
      </c>
      <c r="AX20" s="120" t="s">
        <v>369</v>
      </c>
      <c r="AZ20" s="120" t="s">
        <v>1828</v>
      </c>
      <c r="BA20" s="120" t="s">
        <v>688</v>
      </c>
      <c r="BB20" s="120" t="s">
        <v>1479</v>
      </c>
      <c r="BC20" s="120" t="s">
        <v>2120</v>
      </c>
      <c r="BF20" s="73" t="s">
        <v>3458</v>
      </c>
      <c r="BG20" s="73" t="s">
        <v>3511</v>
      </c>
      <c r="BH20" s="73" t="s">
        <v>4113</v>
      </c>
      <c r="BI20" s="73" t="s">
        <v>4348</v>
      </c>
      <c r="BJ20" s="73" t="s">
        <v>4954</v>
      </c>
      <c r="BK20" s="73" t="s">
        <v>5217</v>
      </c>
      <c r="BO20" s="72" t="s">
        <v>33</v>
      </c>
      <c r="BP20" s="73" t="s">
        <v>3458</v>
      </c>
      <c r="BQ20" s="75">
        <v>75000026</v>
      </c>
      <c r="BR20" s="75">
        <v>80000026</v>
      </c>
      <c r="BS20" s="75">
        <v>85000026</v>
      </c>
      <c r="BT20" s="75">
        <v>90000026</v>
      </c>
      <c r="BU20" s="75">
        <v>100000026</v>
      </c>
      <c r="BV20" s="75">
        <v>105000026</v>
      </c>
      <c r="BW20" s="75">
        <v>120000026</v>
      </c>
      <c r="BX20" s="75">
        <v>130000026</v>
      </c>
      <c r="BY20" s="75">
        <v>0</v>
      </c>
      <c r="BZ20" s="75">
        <v>0</v>
      </c>
      <c r="CA20" s="75">
        <v>0</v>
      </c>
    </row>
    <row r="21" spans="1:79" ht="12" customHeight="1">
      <c r="A21" s="46">
        <v>17</v>
      </c>
      <c r="B21" s="46">
        <f t="shared" si="3"/>
        <v>0</v>
      </c>
      <c r="F21" s="79" t="s">
        <v>42</v>
      </c>
      <c r="G21" s="78"/>
      <c r="J21" s="46">
        <v>17</v>
      </c>
      <c r="K21" s="46">
        <f t="shared" si="5"/>
        <v>0</v>
      </c>
      <c r="L21" s="82">
        <f t="shared" si="6"/>
        <v>0</v>
      </c>
      <c r="N21" s="119" t="s">
        <v>30</v>
      </c>
      <c r="O21" s="120" t="s">
        <v>7941</v>
      </c>
      <c r="P21" s="122">
        <v>0</v>
      </c>
      <c r="Q21" s="122">
        <v>0</v>
      </c>
      <c r="R21" s="122">
        <v>0</v>
      </c>
      <c r="S21" s="122">
        <v>0</v>
      </c>
      <c r="T21" s="122">
        <v>0</v>
      </c>
      <c r="U21" s="122">
        <v>0</v>
      </c>
      <c r="V21" s="122">
        <v>0</v>
      </c>
      <c r="W21" s="122">
        <v>0</v>
      </c>
      <c r="X21" s="122">
        <v>0</v>
      </c>
      <c r="Y21" s="122">
        <v>0</v>
      </c>
      <c r="Z21" s="122">
        <v>0</v>
      </c>
      <c r="AA21" s="122">
        <v>0</v>
      </c>
      <c r="AB21" s="122">
        <v>950000026</v>
      </c>
      <c r="AC21" s="122">
        <v>1050000026</v>
      </c>
      <c r="AD21" s="121"/>
      <c r="AI21" s="120" t="s">
        <v>2812</v>
      </c>
      <c r="AK21" s="120" t="s">
        <v>3240</v>
      </c>
      <c r="AL21" s="120" t="s">
        <v>143</v>
      </c>
      <c r="AM21" s="120" t="s">
        <v>2838</v>
      </c>
      <c r="AP21" s="120" t="s">
        <v>2384</v>
      </c>
      <c r="AQ21" s="120" t="s">
        <v>2492</v>
      </c>
      <c r="AR21" s="120" t="s">
        <v>3304</v>
      </c>
      <c r="AU21" s="120" t="s">
        <v>2718</v>
      </c>
      <c r="AV21" s="120" t="s">
        <v>1172</v>
      </c>
      <c r="AW21" s="120" t="s">
        <v>772</v>
      </c>
      <c r="AX21" s="120" t="s">
        <v>363</v>
      </c>
      <c r="AZ21" s="120" t="s">
        <v>1998</v>
      </c>
      <c r="BA21" s="120" t="s">
        <v>90</v>
      </c>
      <c r="BB21" s="120" t="s">
        <v>226</v>
      </c>
      <c r="BC21" s="120" t="s">
        <v>3363</v>
      </c>
      <c r="BF21" s="73" t="s">
        <v>5062</v>
      </c>
      <c r="BG21" s="73" t="s">
        <v>3512</v>
      </c>
      <c r="BH21" s="73" t="s">
        <v>4114</v>
      </c>
      <c r="BI21" s="73" t="s">
        <v>4349</v>
      </c>
      <c r="BJ21" s="73" t="s">
        <v>4955</v>
      </c>
      <c r="BK21" s="73" t="s">
        <v>5191</v>
      </c>
      <c r="BO21" s="72" t="s">
        <v>33</v>
      </c>
      <c r="BP21" s="73" t="s">
        <v>5062</v>
      </c>
      <c r="BQ21" s="75">
        <v>0</v>
      </c>
      <c r="BR21" s="75">
        <v>0</v>
      </c>
      <c r="BS21" s="75">
        <v>0</v>
      </c>
      <c r="BT21" s="75">
        <v>0</v>
      </c>
      <c r="BU21" s="75">
        <v>0</v>
      </c>
      <c r="BV21" s="75">
        <v>0</v>
      </c>
      <c r="BW21" s="75">
        <v>0</v>
      </c>
      <c r="BX21" s="75">
        <v>0</v>
      </c>
      <c r="BY21" s="75">
        <v>110000026</v>
      </c>
      <c r="BZ21" s="75">
        <v>0</v>
      </c>
      <c r="CA21" s="75">
        <v>0</v>
      </c>
    </row>
    <row r="22" spans="1:79" ht="12" customHeight="1">
      <c r="A22" s="46">
        <v>18</v>
      </c>
      <c r="B22" s="46">
        <f t="shared" si="3"/>
        <v>0</v>
      </c>
      <c r="F22" s="79" t="s">
        <v>43</v>
      </c>
      <c r="G22" s="78"/>
      <c r="J22" s="46">
        <v>18</v>
      </c>
      <c r="K22" s="46">
        <f t="shared" si="5"/>
        <v>0</v>
      </c>
      <c r="L22" s="82">
        <f t="shared" si="6"/>
        <v>0</v>
      </c>
      <c r="N22" s="119" t="s">
        <v>30</v>
      </c>
      <c r="O22" s="120" t="s">
        <v>7942</v>
      </c>
      <c r="P22" s="122">
        <v>0</v>
      </c>
      <c r="Q22" s="122">
        <v>0</v>
      </c>
      <c r="R22" s="122">
        <v>0</v>
      </c>
      <c r="S22" s="122">
        <v>0</v>
      </c>
      <c r="T22" s="122">
        <v>0</v>
      </c>
      <c r="U22" s="122">
        <v>0</v>
      </c>
      <c r="V22" s="122">
        <v>0</v>
      </c>
      <c r="W22" s="122">
        <v>0</v>
      </c>
      <c r="X22" s="122">
        <v>0</v>
      </c>
      <c r="Y22" s="122">
        <v>0</v>
      </c>
      <c r="Z22" s="122">
        <v>0</v>
      </c>
      <c r="AA22" s="122">
        <v>0</v>
      </c>
      <c r="AB22" s="122">
        <v>950000026</v>
      </c>
      <c r="AC22" s="122">
        <v>1050000026</v>
      </c>
      <c r="AD22" s="121"/>
      <c r="AI22" s="120" t="s">
        <v>3217</v>
      </c>
      <c r="AK22" s="120" t="s">
        <v>2249</v>
      </c>
      <c r="AL22" s="120" t="s">
        <v>1142</v>
      </c>
      <c r="AM22" s="120" t="s">
        <v>3245</v>
      </c>
      <c r="AP22" s="120" t="s">
        <v>758</v>
      </c>
      <c r="AQ22" s="120" t="s">
        <v>965</v>
      </c>
      <c r="AR22" s="120" t="s">
        <v>3305</v>
      </c>
      <c r="AU22" s="120" t="s">
        <v>1538</v>
      </c>
      <c r="AV22" s="120" t="s">
        <v>975</v>
      </c>
      <c r="AW22" s="120" t="s">
        <v>2734</v>
      </c>
      <c r="AX22" s="120" t="s">
        <v>190</v>
      </c>
      <c r="AZ22" s="120" t="s">
        <v>723</v>
      </c>
      <c r="BA22" s="120" t="s">
        <v>1203</v>
      </c>
      <c r="BB22" s="120" t="s">
        <v>227</v>
      </c>
      <c r="BC22" s="120" t="s">
        <v>2005</v>
      </c>
      <c r="BF22" s="73" t="s">
        <v>5018</v>
      </c>
      <c r="BG22" s="73" t="s">
        <v>3513</v>
      </c>
      <c r="BH22" s="73" t="s">
        <v>4115</v>
      </c>
      <c r="BI22" s="73" t="s">
        <v>3006</v>
      </c>
      <c r="BJ22" s="73" t="s">
        <v>4956</v>
      </c>
      <c r="BK22" s="73" t="s">
        <v>5251</v>
      </c>
      <c r="BO22" s="72" t="s">
        <v>33</v>
      </c>
      <c r="BP22" s="73" t="s">
        <v>5018</v>
      </c>
      <c r="BQ22" s="75">
        <v>70000026</v>
      </c>
      <c r="BR22" s="75">
        <v>75000026</v>
      </c>
      <c r="BS22" s="75">
        <v>80000026</v>
      </c>
      <c r="BT22" s="75">
        <v>85000026</v>
      </c>
      <c r="BU22" s="75">
        <v>90000026</v>
      </c>
      <c r="BV22" s="75">
        <v>95000026</v>
      </c>
      <c r="BW22" s="75">
        <v>100000026</v>
      </c>
      <c r="BX22" s="75">
        <v>105000026</v>
      </c>
      <c r="BY22" s="75">
        <v>110000026</v>
      </c>
      <c r="BZ22" s="75">
        <v>120000026</v>
      </c>
      <c r="CA22" s="75">
        <v>140000026</v>
      </c>
    </row>
    <row r="23" spans="1:79" ht="12" customHeight="1">
      <c r="A23" s="46">
        <v>19</v>
      </c>
      <c r="B23" s="46">
        <f t="shared" si="3"/>
        <v>0</v>
      </c>
      <c r="F23" s="78" t="s">
        <v>48</v>
      </c>
      <c r="G23" s="78"/>
      <c r="J23" s="46">
        <v>19</v>
      </c>
      <c r="K23" s="46">
        <f t="shared" si="5"/>
        <v>0</v>
      </c>
      <c r="L23" s="82">
        <f t="shared" si="6"/>
        <v>0</v>
      </c>
      <c r="N23" s="119" t="s">
        <v>30</v>
      </c>
      <c r="O23" s="120" t="s">
        <v>7943</v>
      </c>
      <c r="P23" s="122">
        <v>0</v>
      </c>
      <c r="Q23" s="122">
        <v>0</v>
      </c>
      <c r="R23" s="122">
        <v>0</v>
      </c>
      <c r="S23" s="122">
        <v>0</v>
      </c>
      <c r="T23" s="122">
        <v>0</v>
      </c>
      <c r="U23" s="122">
        <v>0</v>
      </c>
      <c r="V23" s="122">
        <v>900000026</v>
      </c>
      <c r="W23" s="122">
        <v>950000026</v>
      </c>
      <c r="X23" s="122">
        <v>1000000026</v>
      </c>
      <c r="Y23" s="122">
        <v>1050000026</v>
      </c>
      <c r="Z23" s="122">
        <v>1100000026</v>
      </c>
      <c r="AA23" s="122">
        <v>1400000026</v>
      </c>
      <c r="AB23" s="122">
        <v>1500000026</v>
      </c>
      <c r="AC23" s="122">
        <v>1650000026</v>
      </c>
      <c r="AD23" s="121"/>
      <c r="AI23" s="120" t="s">
        <v>3218</v>
      </c>
      <c r="AK23" s="120" t="s">
        <v>2790</v>
      </c>
      <c r="AL23" s="120" t="s">
        <v>204</v>
      </c>
      <c r="AM23" s="120" t="s">
        <v>2809</v>
      </c>
      <c r="AP23" s="120" t="s">
        <v>705</v>
      </c>
      <c r="AQ23" s="120" t="s">
        <v>2521</v>
      </c>
      <c r="AR23" s="120" t="s">
        <v>3306</v>
      </c>
      <c r="AU23" s="120" t="s">
        <v>181</v>
      </c>
      <c r="AV23" s="120" t="s">
        <v>977</v>
      </c>
      <c r="AW23" s="120" t="s">
        <v>2417</v>
      </c>
      <c r="AX23" s="120" t="s">
        <v>148</v>
      </c>
      <c r="AZ23" s="120" t="s">
        <v>783</v>
      </c>
      <c r="BA23" s="120" t="s">
        <v>91</v>
      </c>
      <c r="BB23" s="120" t="s">
        <v>228</v>
      </c>
      <c r="BC23" s="120" t="s">
        <v>2199</v>
      </c>
      <c r="BF23" s="73" t="s">
        <v>3459</v>
      </c>
      <c r="BG23" s="73" t="s">
        <v>3514</v>
      </c>
      <c r="BH23" s="73" t="s">
        <v>4116</v>
      </c>
      <c r="BI23" s="73" t="s">
        <v>4350</v>
      </c>
      <c r="BJ23" s="73" t="s">
        <v>2397</v>
      </c>
      <c r="BK23" s="73" t="s">
        <v>5218</v>
      </c>
      <c r="BO23" s="72" t="s">
        <v>33</v>
      </c>
      <c r="BP23" s="73" t="s">
        <v>3459</v>
      </c>
      <c r="BQ23" s="75">
        <v>75000026</v>
      </c>
      <c r="BR23" s="75">
        <v>80000026</v>
      </c>
      <c r="BS23" s="75">
        <v>85000026</v>
      </c>
      <c r="BT23" s="75">
        <v>90000026</v>
      </c>
      <c r="BU23" s="75">
        <v>100000026</v>
      </c>
      <c r="BV23" s="75">
        <v>105000026</v>
      </c>
      <c r="BW23" s="75">
        <v>115000026</v>
      </c>
      <c r="BX23" s="75">
        <v>125000026</v>
      </c>
      <c r="BY23" s="75">
        <v>135000026</v>
      </c>
      <c r="BZ23" s="75">
        <v>145000026</v>
      </c>
      <c r="CA23" s="75">
        <v>150000026</v>
      </c>
    </row>
    <row r="24" spans="1:79" ht="12" customHeight="1">
      <c r="A24" s="46">
        <v>20</v>
      </c>
      <c r="B24" s="46">
        <f t="shared" si="3"/>
        <v>0</v>
      </c>
      <c r="F24" s="79" t="s">
        <v>26</v>
      </c>
      <c r="G24" s="78"/>
      <c r="J24" s="46">
        <v>20</v>
      </c>
      <c r="K24" s="46">
        <f t="shared" si="5"/>
        <v>0</v>
      </c>
      <c r="L24" s="82">
        <f t="shared" si="6"/>
        <v>0</v>
      </c>
      <c r="N24" s="119" t="s">
        <v>30</v>
      </c>
      <c r="O24" s="120" t="s">
        <v>2737</v>
      </c>
      <c r="P24" s="122">
        <v>0</v>
      </c>
      <c r="Q24" s="122">
        <v>0</v>
      </c>
      <c r="R24" s="122">
        <v>0</v>
      </c>
      <c r="S24" s="122">
        <v>2200000026</v>
      </c>
      <c r="T24" s="122">
        <v>2300000026</v>
      </c>
      <c r="U24" s="122">
        <v>2400000026</v>
      </c>
      <c r="V24" s="122">
        <v>0</v>
      </c>
      <c r="W24" s="122">
        <v>0</v>
      </c>
      <c r="X24" s="122">
        <v>3000000026</v>
      </c>
      <c r="Y24" s="122">
        <v>0</v>
      </c>
      <c r="Z24" s="122">
        <v>0</v>
      </c>
      <c r="AA24" s="122">
        <v>0</v>
      </c>
      <c r="AB24" s="122">
        <v>0</v>
      </c>
      <c r="AC24" s="122">
        <v>0</v>
      </c>
      <c r="AD24" s="121"/>
      <c r="AI24" s="120" t="s">
        <v>2737</v>
      </c>
      <c r="AK24" s="120" t="s">
        <v>3375</v>
      </c>
      <c r="AL24" s="120" t="s">
        <v>206</v>
      </c>
      <c r="AM24" s="120" t="s">
        <v>3246</v>
      </c>
      <c r="AP24" s="120" t="s">
        <v>2385</v>
      </c>
      <c r="AQ24" s="120" t="s">
        <v>966</v>
      </c>
      <c r="AR24" s="120" t="s">
        <v>3307</v>
      </c>
      <c r="AU24" s="120" t="s">
        <v>2452</v>
      </c>
      <c r="AV24" s="120" t="s">
        <v>182</v>
      </c>
      <c r="AW24" s="120" t="s">
        <v>1314</v>
      </c>
      <c r="AX24" s="120" t="s">
        <v>1460</v>
      </c>
      <c r="AZ24" s="120" t="s">
        <v>2103</v>
      </c>
      <c r="BA24" s="120" t="s">
        <v>92</v>
      </c>
      <c r="BB24" s="120" t="s">
        <v>229</v>
      </c>
      <c r="BC24" s="120" t="s">
        <v>2142</v>
      </c>
      <c r="BF24" s="73" t="s">
        <v>3460</v>
      </c>
      <c r="BG24" s="73" t="s">
        <v>3515</v>
      </c>
      <c r="BH24" s="73" t="s">
        <v>4117</v>
      </c>
      <c r="BI24" s="73" t="s">
        <v>4351</v>
      </c>
      <c r="BJ24" s="73" t="s">
        <v>2398</v>
      </c>
      <c r="BK24" s="73" t="s">
        <v>5128</v>
      </c>
      <c r="BO24" s="72" t="s">
        <v>33</v>
      </c>
      <c r="BP24" s="73" t="s">
        <v>3460</v>
      </c>
      <c r="BQ24" s="75">
        <v>75000026</v>
      </c>
      <c r="BR24" s="75">
        <v>80000026</v>
      </c>
      <c r="BS24" s="75">
        <v>85000026</v>
      </c>
      <c r="BT24" s="75">
        <v>90000026</v>
      </c>
      <c r="BU24" s="75">
        <v>100000026</v>
      </c>
      <c r="BV24" s="75">
        <v>105000026</v>
      </c>
      <c r="BW24" s="75">
        <v>115000026</v>
      </c>
      <c r="BX24" s="75">
        <v>125000026</v>
      </c>
      <c r="BY24" s="75">
        <v>130000026</v>
      </c>
      <c r="BZ24" s="75">
        <v>135000026</v>
      </c>
      <c r="CA24" s="75">
        <v>0</v>
      </c>
    </row>
    <row r="25" spans="1:79" ht="12" customHeight="1">
      <c r="A25" s="46">
        <v>21</v>
      </c>
      <c r="B25" s="46">
        <f t="shared" si="3"/>
        <v>0</v>
      </c>
      <c r="F25" s="79" t="s">
        <v>685</v>
      </c>
      <c r="G25" s="78"/>
      <c r="J25" s="46">
        <v>21</v>
      </c>
      <c r="K25" s="46">
        <f t="shared" si="5"/>
        <v>0</v>
      </c>
      <c r="L25" s="82">
        <f t="shared" si="6"/>
        <v>0</v>
      </c>
      <c r="N25" s="119" t="s">
        <v>30</v>
      </c>
      <c r="O25" s="120" t="s">
        <v>2244</v>
      </c>
      <c r="P25" s="122">
        <v>0</v>
      </c>
      <c r="Q25" s="122">
        <v>0</v>
      </c>
      <c r="R25" s="122">
        <v>0</v>
      </c>
      <c r="S25" s="122">
        <v>0</v>
      </c>
      <c r="T25" s="122">
        <v>0</v>
      </c>
      <c r="U25" s="122">
        <v>0</v>
      </c>
      <c r="V25" s="122">
        <v>900000026</v>
      </c>
      <c r="W25" s="122">
        <v>950000026</v>
      </c>
      <c r="X25" s="122">
        <v>1000000026</v>
      </c>
      <c r="Y25" s="122">
        <v>1050000026</v>
      </c>
      <c r="Z25" s="122">
        <v>1100000026</v>
      </c>
      <c r="AA25" s="122">
        <v>1200000026</v>
      </c>
      <c r="AB25" s="122">
        <v>1300000026</v>
      </c>
      <c r="AC25" s="122">
        <v>1500000026</v>
      </c>
      <c r="AD25" s="121"/>
      <c r="AI25" s="120" t="s">
        <v>2244</v>
      </c>
      <c r="AK25" s="120" t="s">
        <v>2707</v>
      </c>
      <c r="AL25" s="120" t="s">
        <v>1053</v>
      </c>
      <c r="AM25" s="120" t="s">
        <v>2727</v>
      </c>
      <c r="AP25" s="120" t="s">
        <v>1868</v>
      </c>
      <c r="AQ25" s="120" t="s">
        <v>818</v>
      </c>
      <c r="AR25" s="120" t="s">
        <v>3308</v>
      </c>
      <c r="AU25" s="120" t="s">
        <v>1661</v>
      </c>
      <c r="AV25" s="120" t="s">
        <v>184</v>
      </c>
      <c r="AW25" s="120" t="s">
        <v>2418</v>
      </c>
      <c r="AX25" s="120" t="s">
        <v>581</v>
      </c>
      <c r="AZ25" s="120" t="s">
        <v>1781</v>
      </c>
      <c r="BA25" s="120" t="s">
        <v>122</v>
      </c>
      <c r="BB25" s="120" t="s">
        <v>230</v>
      </c>
      <c r="BC25" s="120" t="s">
        <v>1873</v>
      </c>
      <c r="BF25" s="73" t="s">
        <v>3461</v>
      </c>
      <c r="BG25" s="73" t="s">
        <v>3516</v>
      </c>
      <c r="BH25" s="73" t="s">
        <v>4118</v>
      </c>
      <c r="BI25" s="73" t="s">
        <v>4352</v>
      </c>
      <c r="BJ25" s="73" t="s">
        <v>3027</v>
      </c>
      <c r="BK25" s="73" t="s">
        <v>5163</v>
      </c>
      <c r="BO25" s="72" t="s">
        <v>33</v>
      </c>
      <c r="BP25" s="73" t="s">
        <v>3461</v>
      </c>
      <c r="BQ25" s="75">
        <v>70000026</v>
      </c>
      <c r="BR25" s="75">
        <v>0</v>
      </c>
      <c r="BS25" s="75">
        <v>0</v>
      </c>
      <c r="BT25" s="75">
        <v>0</v>
      </c>
      <c r="BU25" s="75">
        <v>0</v>
      </c>
      <c r="BV25" s="75">
        <v>0</v>
      </c>
      <c r="BW25" s="75">
        <v>0</v>
      </c>
      <c r="BX25" s="75">
        <v>0</v>
      </c>
      <c r="BY25" s="75">
        <v>0</v>
      </c>
      <c r="BZ25" s="75">
        <v>0</v>
      </c>
      <c r="CA25" s="75">
        <v>0</v>
      </c>
    </row>
    <row r="26" spans="1:79" ht="12" customHeight="1">
      <c r="A26" s="46">
        <v>22</v>
      </c>
      <c r="B26" s="46">
        <f t="shared" si="3"/>
        <v>0</v>
      </c>
      <c r="G26" s="78"/>
      <c r="J26" s="46">
        <v>22</v>
      </c>
      <c r="K26" s="46">
        <f t="shared" si="5"/>
        <v>0</v>
      </c>
      <c r="L26" s="82">
        <f t="shared" si="6"/>
        <v>0</v>
      </c>
      <c r="N26" s="119" t="s">
        <v>30</v>
      </c>
      <c r="O26" s="120" t="s">
        <v>3016</v>
      </c>
      <c r="P26" s="122">
        <v>0</v>
      </c>
      <c r="Q26" s="122">
        <v>0</v>
      </c>
      <c r="R26" s="122">
        <v>0</v>
      </c>
      <c r="S26" s="122">
        <v>0</v>
      </c>
      <c r="T26" s="122">
        <v>0</v>
      </c>
      <c r="U26" s="122">
        <v>0</v>
      </c>
      <c r="V26" s="122">
        <v>0</v>
      </c>
      <c r="W26" s="122">
        <v>0</v>
      </c>
      <c r="X26" s="122">
        <v>0</v>
      </c>
      <c r="Y26" s="122">
        <v>0</v>
      </c>
      <c r="Z26" s="122">
        <v>1450000026</v>
      </c>
      <c r="AA26" s="122">
        <v>1750000026</v>
      </c>
      <c r="AB26" s="122">
        <v>1950000026</v>
      </c>
      <c r="AC26" s="122">
        <v>2100000026</v>
      </c>
      <c r="AD26" s="121"/>
      <c r="AI26" s="120" t="s">
        <v>3016</v>
      </c>
      <c r="AK26" s="120" t="s">
        <v>3376</v>
      </c>
      <c r="AL26" s="120" t="s">
        <v>1281</v>
      </c>
      <c r="AM26" s="120" t="s">
        <v>2251</v>
      </c>
      <c r="AP26" s="120" t="s">
        <v>1748</v>
      </c>
      <c r="AQ26" s="120" t="s">
        <v>2493</v>
      </c>
      <c r="AR26" s="120" t="s">
        <v>3309</v>
      </c>
      <c r="AU26" s="120" t="s">
        <v>3366</v>
      </c>
      <c r="AV26" s="120" t="s">
        <v>128</v>
      </c>
      <c r="AW26" s="120" t="s">
        <v>547</v>
      </c>
      <c r="AX26" s="120" t="s">
        <v>1321</v>
      </c>
      <c r="AZ26" s="120" t="s">
        <v>1984</v>
      </c>
      <c r="BA26" s="120" t="s">
        <v>730</v>
      </c>
      <c r="BB26" s="120" t="s">
        <v>231</v>
      </c>
      <c r="BC26" s="120" t="s">
        <v>2369</v>
      </c>
      <c r="BF26" s="73" t="s">
        <v>3462</v>
      </c>
      <c r="BG26" s="73" t="s">
        <v>3517</v>
      </c>
      <c r="BH26" s="73" t="s">
        <v>4119</v>
      </c>
      <c r="BI26" s="73" t="s">
        <v>4353</v>
      </c>
      <c r="BJ26" s="73" t="s">
        <v>4957</v>
      </c>
      <c r="BK26" s="73" t="s">
        <v>5259</v>
      </c>
      <c r="BO26" s="72" t="s">
        <v>33</v>
      </c>
      <c r="BP26" s="73" t="s">
        <v>3462</v>
      </c>
      <c r="BQ26" s="75">
        <v>0</v>
      </c>
      <c r="BR26" s="75">
        <v>0</v>
      </c>
      <c r="BS26" s="75">
        <v>90000026</v>
      </c>
      <c r="BT26" s="75">
        <v>95000026</v>
      </c>
      <c r="BU26" s="75">
        <v>100000026</v>
      </c>
      <c r="BV26" s="75">
        <v>105000026</v>
      </c>
      <c r="BW26" s="75">
        <v>110000026</v>
      </c>
      <c r="BX26" s="75">
        <v>115000026</v>
      </c>
      <c r="BY26" s="75">
        <v>120000026</v>
      </c>
      <c r="BZ26" s="75">
        <v>125000026</v>
      </c>
      <c r="CA26" s="75">
        <v>130000026</v>
      </c>
    </row>
    <row r="27" spans="1:79" ht="12" customHeight="1">
      <c r="A27" s="46">
        <v>23</v>
      </c>
      <c r="B27" s="46">
        <f t="shared" si="3"/>
        <v>0</v>
      </c>
      <c r="G27" s="78"/>
      <c r="J27" s="46">
        <v>23</v>
      </c>
      <c r="K27" s="46">
        <f t="shared" si="5"/>
        <v>0</v>
      </c>
      <c r="L27" s="82">
        <f t="shared" si="6"/>
        <v>0</v>
      </c>
      <c r="N27" s="119" t="s">
        <v>30</v>
      </c>
      <c r="O27" s="120" t="s">
        <v>2513</v>
      </c>
      <c r="P27" s="122">
        <v>0</v>
      </c>
      <c r="Q27" s="122">
        <v>0</v>
      </c>
      <c r="R27" s="122">
        <v>0</v>
      </c>
      <c r="S27" s="122">
        <v>0</v>
      </c>
      <c r="T27" s="122">
        <v>0</v>
      </c>
      <c r="U27" s="122">
        <v>0</v>
      </c>
      <c r="V27" s="122">
        <v>0</v>
      </c>
      <c r="W27" s="122">
        <v>0</v>
      </c>
      <c r="X27" s="122">
        <v>0</v>
      </c>
      <c r="Y27" s="122">
        <v>0</v>
      </c>
      <c r="Z27" s="122">
        <v>1750000026</v>
      </c>
      <c r="AA27" s="122">
        <v>1950000026</v>
      </c>
      <c r="AB27" s="122">
        <v>2000000026</v>
      </c>
      <c r="AC27" s="122">
        <v>2200000026</v>
      </c>
      <c r="AD27" s="121"/>
      <c r="AI27" s="120" t="s">
        <v>2513</v>
      </c>
      <c r="AK27" s="120" t="s">
        <v>3406</v>
      </c>
      <c r="AL27" s="120" t="s">
        <v>866</v>
      </c>
      <c r="AM27" s="120" t="s">
        <v>2775</v>
      </c>
      <c r="AP27" s="120" t="s">
        <v>1836</v>
      </c>
      <c r="AQ27" s="120" t="s">
        <v>967</v>
      </c>
      <c r="AR27" s="120" t="s">
        <v>3310</v>
      </c>
      <c r="AU27" s="120" t="s">
        <v>2293</v>
      </c>
      <c r="AV27" s="120" t="s">
        <v>1073</v>
      </c>
      <c r="AW27" s="120" t="s">
        <v>2116</v>
      </c>
      <c r="AX27" s="120" t="s">
        <v>721</v>
      </c>
      <c r="AZ27" s="120" t="s">
        <v>1721</v>
      </c>
      <c r="BA27" s="120" t="s">
        <v>324</v>
      </c>
      <c r="BB27" s="120" t="s">
        <v>1480</v>
      </c>
      <c r="BC27" s="120" t="s">
        <v>2806</v>
      </c>
      <c r="BF27" s="73" t="s">
        <v>3463</v>
      </c>
      <c r="BG27" s="73" t="s">
        <v>3518</v>
      </c>
      <c r="BH27" s="73" t="s">
        <v>4120</v>
      </c>
      <c r="BI27" s="73" t="s">
        <v>5304</v>
      </c>
      <c r="BJ27" s="73" t="s">
        <v>4958</v>
      </c>
      <c r="BK27" s="73" t="s">
        <v>5129</v>
      </c>
      <c r="BO27" s="72" t="s">
        <v>33</v>
      </c>
      <c r="BP27" s="73" t="s">
        <v>3463</v>
      </c>
      <c r="BQ27" s="75">
        <v>0</v>
      </c>
      <c r="BR27" s="75">
        <v>95000026</v>
      </c>
      <c r="BS27" s="75">
        <v>100000026</v>
      </c>
      <c r="BT27" s="75">
        <v>105000026</v>
      </c>
      <c r="BU27" s="75">
        <v>110000026</v>
      </c>
      <c r="BV27" s="75">
        <v>115000026</v>
      </c>
      <c r="BW27" s="75">
        <v>120000026</v>
      </c>
      <c r="BX27" s="75">
        <v>125000026</v>
      </c>
      <c r="BY27" s="75">
        <v>130000026</v>
      </c>
      <c r="BZ27" s="75">
        <v>135000026</v>
      </c>
      <c r="CA27" s="75">
        <v>0</v>
      </c>
    </row>
    <row r="28" spans="1:79" ht="12" customHeight="1">
      <c r="A28" s="46">
        <v>24</v>
      </c>
      <c r="B28" s="46">
        <f t="shared" si="3"/>
        <v>0</v>
      </c>
      <c r="G28" s="78"/>
      <c r="J28" s="46">
        <v>24</v>
      </c>
      <c r="K28" s="46">
        <f t="shared" si="5"/>
        <v>0</v>
      </c>
      <c r="L28" s="82">
        <f t="shared" si="6"/>
        <v>0</v>
      </c>
      <c r="N28" s="119" t="s">
        <v>30</v>
      </c>
      <c r="O28" s="120" t="s">
        <v>3219</v>
      </c>
      <c r="P28" s="122">
        <v>0</v>
      </c>
      <c r="Q28" s="122">
        <v>0</v>
      </c>
      <c r="R28" s="122">
        <v>0</v>
      </c>
      <c r="S28" s="122">
        <v>0</v>
      </c>
      <c r="T28" s="122">
        <v>0</v>
      </c>
      <c r="U28" s="122">
        <v>0</v>
      </c>
      <c r="V28" s="122">
        <v>0</v>
      </c>
      <c r="W28" s="122">
        <v>0</v>
      </c>
      <c r="X28" s="122">
        <v>0</v>
      </c>
      <c r="Y28" s="122">
        <v>0</v>
      </c>
      <c r="Z28" s="122">
        <v>1750000026</v>
      </c>
      <c r="AA28" s="122">
        <v>1950000026</v>
      </c>
      <c r="AB28" s="122">
        <v>2000000026</v>
      </c>
      <c r="AC28" s="122">
        <v>2200000026</v>
      </c>
      <c r="AD28" s="121"/>
      <c r="AI28" s="120" t="s">
        <v>3219</v>
      </c>
      <c r="AK28" s="120" t="s">
        <v>2714</v>
      </c>
      <c r="AL28" s="120" t="s">
        <v>937</v>
      </c>
      <c r="AM28" s="120" t="s">
        <v>164</v>
      </c>
      <c r="AP28" s="120" t="s">
        <v>2634</v>
      </c>
      <c r="AQ28" s="120" t="s">
        <v>968</v>
      </c>
      <c r="AR28" s="120" t="s">
        <v>3311</v>
      </c>
      <c r="AU28" s="120" t="s">
        <v>2294</v>
      </c>
      <c r="AV28" s="120" t="s">
        <v>1074</v>
      </c>
      <c r="AW28" s="120" t="s">
        <v>991</v>
      </c>
      <c r="AX28" s="120" t="s">
        <v>297</v>
      </c>
      <c r="AZ28" s="120" t="s">
        <v>121</v>
      </c>
      <c r="BA28" s="120" t="s">
        <v>123</v>
      </c>
      <c r="BB28" s="120" t="s">
        <v>2673</v>
      </c>
      <c r="BC28" s="120" t="s">
        <v>3395</v>
      </c>
      <c r="BF28" s="73" t="s">
        <v>3464</v>
      </c>
      <c r="BG28" s="73" t="s">
        <v>3519</v>
      </c>
      <c r="BH28" s="73" t="s">
        <v>4121</v>
      </c>
      <c r="BI28" s="73" t="s">
        <v>5038</v>
      </c>
      <c r="BJ28" s="73" t="s">
        <v>4959</v>
      </c>
      <c r="BK28" s="73" t="s">
        <v>5130</v>
      </c>
      <c r="BO28" s="72" t="s">
        <v>33</v>
      </c>
      <c r="BP28" s="73" t="s">
        <v>3464</v>
      </c>
      <c r="BQ28" s="75">
        <v>90000026</v>
      </c>
      <c r="BR28" s="75">
        <v>100000026</v>
      </c>
      <c r="BS28" s="75">
        <v>105000026</v>
      </c>
      <c r="BT28" s="75">
        <v>115000026</v>
      </c>
      <c r="BU28" s="75">
        <v>120000026</v>
      </c>
      <c r="BV28" s="75">
        <v>115000026</v>
      </c>
      <c r="BW28" s="75">
        <v>125000026</v>
      </c>
      <c r="BX28" s="75">
        <v>135000026</v>
      </c>
      <c r="BY28" s="75">
        <v>140000026</v>
      </c>
      <c r="BZ28" s="75">
        <v>145000026</v>
      </c>
      <c r="CA28" s="75">
        <v>0</v>
      </c>
    </row>
    <row r="29" spans="1:79" ht="12" customHeight="1">
      <c r="A29" s="46">
        <v>25</v>
      </c>
      <c r="B29" s="46">
        <f t="shared" si="3"/>
        <v>0</v>
      </c>
      <c r="G29" s="78"/>
      <c r="J29" s="46">
        <v>25</v>
      </c>
      <c r="K29" s="46">
        <f t="shared" si="5"/>
        <v>0</v>
      </c>
      <c r="L29" s="82">
        <f t="shared" si="6"/>
        <v>0</v>
      </c>
      <c r="N29" s="119" t="s">
        <v>30</v>
      </c>
      <c r="O29" s="120" t="s">
        <v>1851</v>
      </c>
      <c r="P29" s="122">
        <v>215000026</v>
      </c>
      <c r="Q29" s="122">
        <v>225000026</v>
      </c>
      <c r="R29" s="122">
        <v>0</v>
      </c>
      <c r="S29" s="122">
        <v>0</v>
      </c>
      <c r="T29" s="122">
        <v>0</v>
      </c>
      <c r="U29" s="122">
        <v>0</v>
      </c>
      <c r="V29" s="122">
        <v>0</v>
      </c>
      <c r="W29" s="122">
        <v>0</v>
      </c>
      <c r="X29" s="122">
        <v>0</v>
      </c>
      <c r="Y29" s="122">
        <v>0</v>
      </c>
      <c r="Z29" s="122">
        <v>0</v>
      </c>
      <c r="AA29" s="122">
        <v>0</v>
      </c>
      <c r="AB29" s="122">
        <v>0</v>
      </c>
      <c r="AC29" s="122">
        <v>0</v>
      </c>
      <c r="AD29" s="121"/>
      <c r="AI29" s="120" t="s">
        <v>2780</v>
      </c>
      <c r="AK29" s="120" t="s">
        <v>3407</v>
      </c>
      <c r="AL29" s="120" t="s">
        <v>867</v>
      </c>
      <c r="AM29" s="120" t="s">
        <v>1146</v>
      </c>
      <c r="AP29" s="120" t="s">
        <v>2129</v>
      </c>
      <c r="AQ29" s="120" t="s">
        <v>877</v>
      </c>
      <c r="AU29" s="120" t="s">
        <v>1630</v>
      </c>
      <c r="AV29" s="120" t="s">
        <v>1435</v>
      </c>
      <c r="AW29" s="120" t="s">
        <v>2695</v>
      </c>
      <c r="AX29" s="120" t="s">
        <v>630</v>
      </c>
      <c r="AZ29" s="120" t="s">
        <v>133</v>
      </c>
      <c r="BA29" s="120" t="s">
        <v>640</v>
      </c>
      <c r="BB29" s="120" t="s">
        <v>1986</v>
      </c>
      <c r="BC29" s="120" t="s">
        <v>2370</v>
      </c>
      <c r="BF29" s="73" t="s">
        <v>5063</v>
      </c>
      <c r="BG29" s="73" t="s">
        <v>3520</v>
      </c>
      <c r="BH29" s="73" t="s">
        <v>4122</v>
      </c>
      <c r="BI29" s="73" t="s">
        <v>4354</v>
      </c>
      <c r="BJ29" s="73" t="s">
        <v>4960</v>
      </c>
      <c r="BK29" s="73" t="s">
        <v>5192</v>
      </c>
      <c r="BO29" s="72" t="s">
        <v>33</v>
      </c>
      <c r="BP29" s="73" t="s">
        <v>5063</v>
      </c>
      <c r="BQ29" s="75">
        <v>0</v>
      </c>
      <c r="BR29" s="75">
        <v>0</v>
      </c>
      <c r="BS29" s="75">
        <v>0</v>
      </c>
      <c r="BT29" s="75">
        <v>0</v>
      </c>
      <c r="BU29" s="75">
        <v>0</v>
      </c>
      <c r="BV29" s="75">
        <v>0</v>
      </c>
      <c r="BW29" s="75">
        <v>115000026</v>
      </c>
      <c r="BX29" s="75">
        <v>120000026</v>
      </c>
      <c r="BY29" s="75">
        <v>0</v>
      </c>
      <c r="BZ29" s="75">
        <v>0</v>
      </c>
      <c r="CA29" s="75">
        <v>0</v>
      </c>
    </row>
    <row r="30" spans="1:79" ht="12" customHeight="1">
      <c r="A30" s="46">
        <v>26</v>
      </c>
      <c r="B30" s="46">
        <f t="shared" si="3"/>
        <v>0</v>
      </c>
      <c r="G30" s="78"/>
      <c r="J30" s="46">
        <v>26</v>
      </c>
      <c r="K30" s="46">
        <f t="shared" si="5"/>
        <v>0</v>
      </c>
      <c r="L30" s="82">
        <f t="shared" si="6"/>
        <v>0</v>
      </c>
      <c r="N30" s="119" t="s">
        <v>30</v>
      </c>
      <c r="O30" s="120" t="s">
        <v>922</v>
      </c>
      <c r="P30" s="122">
        <v>215000026</v>
      </c>
      <c r="Q30" s="122">
        <v>225000026</v>
      </c>
      <c r="R30" s="122">
        <v>0</v>
      </c>
      <c r="S30" s="122">
        <v>0</v>
      </c>
      <c r="T30" s="122">
        <v>0</v>
      </c>
      <c r="U30" s="122">
        <v>0</v>
      </c>
      <c r="V30" s="122">
        <v>0</v>
      </c>
      <c r="W30" s="122">
        <v>0</v>
      </c>
      <c r="X30" s="122">
        <v>0</v>
      </c>
      <c r="Y30" s="122">
        <v>0</v>
      </c>
      <c r="Z30" s="122">
        <v>0</v>
      </c>
      <c r="AA30" s="122">
        <v>0</v>
      </c>
      <c r="AB30" s="122">
        <v>0</v>
      </c>
      <c r="AC30" s="122">
        <v>0</v>
      </c>
      <c r="AD30" s="121"/>
      <c r="AI30" s="120" t="s">
        <v>1126</v>
      </c>
      <c r="AK30" s="120" t="s">
        <v>2795</v>
      </c>
      <c r="AL30" s="120" t="s">
        <v>1393</v>
      </c>
      <c r="AM30" s="120" t="s">
        <v>332</v>
      </c>
      <c r="AP30" s="120" t="s">
        <v>1638</v>
      </c>
      <c r="AQ30" s="120" t="s">
        <v>819</v>
      </c>
      <c r="AU30" s="120" t="s">
        <v>2534</v>
      </c>
      <c r="AV30" s="120" t="s">
        <v>2295</v>
      </c>
      <c r="AW30" s="120" t="s">
        <v>1737</v>
      </c>
      <c r="AX30" s="120" t="s">
        <v>1192</v>
      </c>
      <c r="AZ30" s="120" t="s">
        <v>824</v>
      </c>
      <c r="BA30" s="120" t="s">
        <v>110</v>
      </c>
      <c r="BB30" s="120" t="s">
        <v>1481</v>
      </c>
      <c r="BC30" s="120" t="s">
        <v>2063</v>
      </c>
      <c r="BF30" s="73" t="s">
        <v>3465</v>
      </c>
      <c r="BG30" s="73" t="s">
        <v>3521</v>
      </c>
      <c r="BH30" s="73" t="s">
        <v>4123</v>
      </c>
      <c r="BI30" s="73" t="s">
        <v>4355</v>
      </c>
      <c r="BJ30" s="73" t="s">
        <v>4961</v>
      </c>
      <c r="BK30" s="73" t="s">
        <v>5131</v>
      </c>
      <c r="BO30" s="72" t="s">
        <v>33</v>
      </c>
      <c r="BP30" s="73" t="s">
        <v>3465</v>
      </c>
      <c r="BQ30" s="75">
        <v>0</v>
      </c>
      <c r="BR30" s="75">
        <v>0</v>
      </c>
      <c r="BS30" s="75">
        <v>85000026</v>
      </c>
      <c r="BT30" s="75">
        <v>90000026</v>
      </c>
      <c r="BU30" s="75">
        <v>95000026</v>
      </c>
      <c r="BV30" s="75">
        <v>100000026</v>
      </c>
      <c r="BW30" s="75">
        <v>105000026</v>
      </c>
      <c r="BX30" s="75">
        <v>115000026</v>
      </c>
      <c r="BY30" s="75">
        <v>120000026</v>
      </c>
      <c r="BZ30" s="75">
        <v>125000026</v>
      </c>
      <c r="CA30" s="75">
        <v>0</v>
      </c>
    </row>
    <row r="31" spans="1:79" ht="12" customHeight="1">
      <c r="A31" s="46">
        <v>27</v>
      </c>
      <c r="B31" s="46">
        <f t="shared" si="3"/>
        <v>0</v>
      </c>
      <c r="F31" s="79"/>
      <c r="G31" s="78"/>
      <c r="J31" s="46">
        <v>27</v>
      </c>
      <c r="K31" s="46">
        <f t="shared" si="5"/>
        <v>0</v>
      </c>
      <c r="L31" s="82">
        <f t="shared" si="6"/>
        <v>0</v>
      </c>
      <c r="N31" s="119" t="s">
        <v>30</v>
      </c>
      <c r="O31" s="120" t="s">
        <v>3220</v>
      </c>
      <c r="P31" s="122">
        <v>215000026</v>
      </c>
      <c r="Q31" s="122">
        <v>225000026</v>
      </c>
      <c r="R31" s="122">
        <v>0</v>
      </c>
      <c r="S31" s="122">
        <v>0</v>
      </c>
      <c r="T31" s="122">
        <v>0</v>
      </c>
      <c r="U31" s="122">
        <v>0</v>
      </c>
      <c r="V31" s="122">
        <v>0</v>
      </c>
      <c r="W31" s="122">
        <v>0</v>
      </c>
      <c r="X31" s="122">
        <v>0</v>
      </c>
      <c r="Y31" s="122">
        <v>0</v>
      </c>
      <c r="Z31" s="122">
        <v>0</v>
      </c>
      <c r="AA31" s="122">
        <v>0</v>
      </c>
      <c r="AB31" s="122">
        <v>0</v>
      </c>
      <c r="AC31" s="122">
        <v>0</v>
      </c>
      <c r="AD31" s="121"/>
      <c r="AI31" s="120" t="s">
        <v>2206</v>
      </c>
      <c r="AK31" s="120" t="s">
        <v>2795</v>
      </c>
      <c r="AL31" s="120" t="s">
        <v>1282</v>
      </c>
      <c r="AM31" s="120" t="s">
        <v>394</v>
      </c>
      <c r="AP31" s="120" t="s">
        <v>1711</v>
      </c>
      <c r="AQ31" s="120" t="s">
        <v>2494</v>
      </c>
      <c r="AU31" s="120" t="s">
        <v>1311</v>
      </c>
      <c r="AV31" s="120" t="s">
        <v>1173</v>
      </c>
      <c r="AW31" s="120" t="s">
        <v>2583</v>
      </c>
      <c r="AX31" s="120" t="s">
        <v>253</v>
      </c>
      <c r="AZ31" s="120" t="s">
        <v>134</v>
      </c>
      <c r="BA31" s="120" t="s">
        <v>111</v>
      </c>
      <c r="BB31" s="120" t="s">
        <v>1482</v>
      </c>
      <c r="BC31" s="120" t="s">
        <v>2371</v>
      </c>
      <c r="BF31" s="73" t="s">
        <v>3466</v>
      </c>
      <c r="BG31" s="73" t="s">
        <v>3522</v>
      </c>
      <c r="BH31" s="73" t="s">
        <v>4124</v>
      </c>
      <c r="BI31" s="73" t="s">
        <v>4356</v>
      </c>
      <c r="BJ31" s="73" t="s">
        <v>5316</v>
      </c>
      <c r="BK31" s="73" t="s">
        <v>5132</v>
      </c>
      <c r="BO31" s="72" t="s">
        <v>33</v>
      </c>
      <c r="BP31" s="73" t="s">
        <v>3466</v>
      </c>
      <c r="BQ31" s="75">
        <v>75000026</v>
      </c>
      <c r="BR31" s="75">
        <v>80000026</v>
      </c>
      <c r="BS31" s="75">
        <v>90000026</v>
      </c>
      <c r="BT31" s="75">
        <v>100000026</v>
      </c>
      <c r="BU31" s="75">
        <v>110000026</v>
      </c>
      <c r="BV31" s="75">
        <v>115000026</v>
      </c>
      <c r="BW31" s="75">
        <v>120000026</v>
      </c>
      <c r="BX31" s="75">
        <v>125000026</v>
      </c>
      <c r="BY31" s="75">
        <v>130000026</v>
      </c>
      <c r="BZ31" s="75">
        <v>135000026</v>
      </c>
      <c r="CA31" s="75">
        <v>145000026</v>
      </c>
    </row>
    <row r="32" spans="1:79" ht="12" customHeight="1">
      <c r="A32" s="46">
        <v>28</v>
      </c>
      <c r="B32" s="46">
        <f t="shared" si="3"/>
        <v>0</v>
      </c>
      <c r="G32" s="78"/>
      <c r="J32" s="46">
        <v>28</v>
      </c>
      <c r="K32" s="46">
        <f t="shared" si="5"/>
        <v>0</v>
      </c>
      <c r="L32" s="82">
        <f t="shared" si="6"/>
        <v>0</v>
      </c>
      <c r="N32" s="119" t="s">
        <v>30</v>
      </c>
      <c r="O32" s="120" t="s">
        <v>2780</v>
      </c>
      <c r="P32" s="122">
        <v>0</v>
      </c>
      <c r="Q32" s="122">
        <v>0</v>
      </c>
      <c r="R32" s="122">
        <v>0</v>
      </c>
      <c r="S32" s="122">
        <v>215000026</v>
      </c>
      <c r="T32" s="122">
        <v>225000026</v>
      </c>
      <c r="U32" s="122">
        <v>0</v>
      </c>
      <c r="V32" s="122">
        <v>0</v>
      </c>
      <c r="W32" s="122">
        <v>0</v>
      </c>
      <c r="X32" s="122">
        <v>0</v>
      </c>
      <c r="Y32" s="122">
        <v>0</v>
      </c>
      <c r="Z32" s="122">
        <v>0</v>
      </c>
      <c r="AA32" s="122">
        <v>0</v>
      </c>
      <c r="AB32" s="122">
        <v>0</v>
      </c>
      <c r="AC32" s="122">
        <v>0</v>
      </c>
      <c r="AD32" s="121"/>
      <c r="AI32" s="120" t="s">
        <v>258</v>
      </c>
      <c r="AK32" s="120" t="s">
        <v>3408</v>
      </c>
      <c r="AL32" s="120" t="s">
        <v>1283</v>
      </c>
      <c r="AM32" s="120" t="s">
        <v>165</v>
      </c>
      <c r="AP32" s="120" t="s">
        <v>1815</v>
      </c>
      <c r="AQ32" s="120" t="s">
        <v>1307</v>
      </c>
      <c r="AU32" s="120" t="s">
        <v>2535</v>
      </c>
      <c r="AV32" s="120" t="s">
        <v>1174</v>
      </c>
      <c r="AW32" s="120" t="s">
        <v>2485</v>
      </c>
      <c r="AX32" s="120" t="s">
        <v>1461</v>
      </c>
      <c r="AZ32" s="120" t="s">
        <v>901</v>
      </c>
      <c r="BA32" s="120" t="s">
        <v>431</v>
      </c>
      <c r="BB32" s="120" t="s">
        <v>3324</v>
      </c>
      <c r="BC32" s="120" t="s">
        <v>3364</v>
      </c>
      <c r="BF32" s="73" t="s">
        <v>3467</v>
      </c>
      <c r="BG32" s="73" t="s">
        <v>3523</v>
      </c>
      <c r="BH32" s="73" t="s">
        <v>4125</v>
      </c>
      <c r="BI32" s="73" t="s">
        <v>4357</v>
      </c>
      <c r="BJ32" s="73" t="s">
        <v>3028</v>
      </c>
      <c r="BK32" s="73" t="s">
        <v>5193</v>
      </c>
      <c r="BO32" s="72" t="s">
        <v>33</v>
      </c>
      <c r="BP32" s="73" t="s">
        <v>3467</v>
      </c>
      <c r="BQ32" s="75">
        <v>0</v>
      </c>
      <c r="BR32" s="75">
        <v>80000026</v>
      </c>
      <c r="BS32" s="75">
        <v>85000026</v>
      </c>
      <c r="BT32" s="75">
        <v>90000026</v>
      </c>
      <c r="BU32" s="75">
        <v>95000026</v>
      </c>
      <c r="BV32" s="75">
        <v>115000026</v>
      </c>
      <c r="BW32" s="75">
        <v>120000026</v>
      </c>
      <c r="BX32" s="75">
        <v>125000026</v>
      </c>
      <c r="BY32" s="75">
        <v>130000026</v>
      </c>
      <c r="BZ32" s="75">
        <v>135000026</v>
      </c>
      <c r="CA32" s="75">
        <v>145000026</v>
      </c>
    </row>
    <row r="33" spans="1:79" ht="12" customHeight="1">
      <c r="A33" s="46">
        <v>29</v>
      </c>
      <c r="B33" s="46">
        <f t="shared" si="3"/>
        <v>0</v>
      </c>
      <c r="F33" s="79"/>
      <c r="G33" s="78"/>
      <c r="J33" s="46">
        <v>29</v>
      </c>
      <c r="K33" s="46">
        <f t="shared" si="5"/>
        <v>0</v>
      </c>
      <c r="L33" s="82">
        <f t="shared" si="6"/>
        <v>0</v>
      </c>
      <c r="N33" s="119" t="s">
        <v>30</v>
      </c>
      <c r="O33" s="120" t="s">
        <v>1125</v>
      </c>
      <c r="P33" s="122">
        <v>0</v>
      </c>
      <c r="Q33" s="122">
        <v>0</v>
      </c>
      <c r="R33" s="122">
        <v>0</v>
      </c>
      <c r="S33" s="122">
        <v>205000026</v>
      </c>
      <c r="T33" s="122">
        <v>0</v>
      </c>
      <c r="U33" s="122">
        <v>0</v>
      </c>
      <c r="V33" s="122">
        <v>0</v>
      </c>
      <c r="W33" s="122">
        <v>0</v>
      </c>
      <c r="X33" s="122">
        <v>0</v>
      </c>
      <c r="Y33" s="122">
        <v>0</v>
      </c>
      <c r="Z33" s="122">
        <v>0</v>
      </c>
      <c r="AA33" s="122">
        <v>0</v>
      </c>
      <c r="AB33" s="122">
        <v>0</v>
      </c>
      <c r="AC33" s="122">
        <v>0</v>
      </c>
      <c r="AD33" s="121"/>
      <c r="AI33" s="120" t="s">
        <v>2781</v>
      </c>
      <c r="AK33" s="120" t="s">
        <v>3408</v>
      </c>
      <c r="AL33" s="120" t="s">
        <v>1394</v>
      </c>
      <c r="AM33" s="120" t="s">
        <v>471</v>
      </c>
      <c r="AP33" s="120" t="s">
        <v>1155</v>
      </c>
      <c r="AQ33" s="120" t="s">
        <v>878</v>
      </c>
      <c r="AU33" s="120" t="s">
        <v>629</v>
      </c>
      <c r="AV33" s="120" t="s">
        <v>353</v>
      </c>
      <c r="AW33" s="120" t="s">
        <v>1677</v>
      </c>
      <c r="AX33" s="120" t="s">
        <v>573</v>
      </c>
      <c r="AZ33" s="120" t="s">
        <v>825</v>
      </c>
      <c r="BA33" s="120" t="s">
        <v>1682</v>
      </c>
      <c r="BB33" s="120" t="s">
        <v>681</v>
      </c>
      <c r="BC33" s="120" t="s">
        <v>1927</v>
      </c>
      <c r="BF33" s="73" t="s">
        <v>3468</v>
      </c>
      <c r="BG33" s="73" t="s">
        <v>3524</v>
      </c>
      <c r="BH33" s="73" t="s">
        <v>4126</v>
      </c>
      <c r="BI33" s="73" t="s">
        <v>4358</v>
      </c>
      <c r="BJ33" s="73" t="s">
        <v>4962</v>
      </c>
      <c r="BK33" s="73" t="s">
        <v>5219</v>
      </c>
      <c r="BO33" s="72" t="s">
        <v>33</v>
      </c>
      <c r="BP33" s="73" t="s">
        <v>3468</v>
      </c>
      <c r="BQ33" s="75">
        <v>0</v>
      </c>
      <c r="BR33" s="75">
        <v>80000026</v>
      </c>
      <c r="BS33" s="75">
        <v>85000026</v>
      </c>
      <c r="BT33" s="75">
        <v>90000026</v>
      </c>
      <c r="BU33" s="75">
        <v>95000026</v>
      </c>
      <c r="BV33" s="75">
        <v>115000026</v>
      </c>
      <c r="BW33" s="75">
        <v>120000026</v>
      </c>
      <c r="BX33" s="75">
        <v>125000026</v>
      </c>
      <c r="BY33" s="75">
        <v>130000026</v>
      </c>
      <c r="BZ33" s="75">
        <v>135000026</v>
      </c>
      <c r="CA33" s="75">
        <v>145000026</v>
      </c>
    </row>
    <row r="34" spans="1:79" ht="12" customHeight="1">
      <c r="A34" s="46">
        <v>30</v>
      </c>
      <c r="B34" s="46">
        <f t="shared" si="3"/>
        <v>0</v>
      </c>
      <c r="G34" s="78"/>
      <c r="J34" s="46">
        <v>30</v>
      </c>
      <c r="K34" s="46">
        <f t="shared" si="5"/>
        <v>0</v>
      </c>
      <c r="L34" s="82">
        <f t="shared" si="6"/>
        <v>0</v>
      </c>
      <c r="N34" s="119" t="s">
        <v>30</v>
      </c>
      <c r="O34" s="120" t="s">
        <v>1126</v>
      </c>
      <c r="P34" s="122">
        <v>0</v>
      </c>
      <c r="Q34" s="122">
        <v>0</v>
      </c>
      <c r="R34" s="122">
        <v>0</v>
      </c>
      <c r="S34" s="122">
        <v>215000026</v>
      </c>
      <c r="T34" s="122">
        <v>225000026</v>
      </c>
      <c r="U34" s="122">
        <v>0</v>
      </c>
      <c r="V34" s="122">
        <v>0</v>
      </c>
      <c r="W34" s="122">
        <v>0</v>
      </c>
      <c r="X34" s="122">
        <v>0</v>
      </c>
      <c r="Y34" s="122">
        <v>0</v>
      </c>
      <c r="Z34" s="122">
        <v>0</v>
      </c>
      <c r="AA34" s="122">
        <v>0</v>
      </c>
      <c r="AB34" s="122">
        <v>0</v>
      </c>
      <c r="AC34" s="122">
        <v>0</v>
      </c>
      <c r="AD34" s="121"/>
      <c r="AI34" s="120" t="s">
        <v>1795</v>
      </c>
      <c r="AK34" s="120" t="s">
        <v>3365</v>
      </c>
      <c r="AL34" s="120" t="s">
        <v>561</v>
      </c>
      <c r="AM34" s="120" t="s">
        <v>471</v>
      </c>
      <c r="AP34" s="120" t="s">
        <v>1624</v>
      </c>
      <c r="AQ34" s="120" t="s">
        <v>969</v>
      </c>
      <c r="AU34" s="120" t="s">
        <v>1429</v>
      </c>
      <c r="AV34" s="120" t="s">
        <v>1436</v>
      </c>
      <c r="AW34" s="120" t="s">
        <v>1675</v>
      </c>
      <c r="AX34" s="120" t="s">
        <v>1322</v>
      </c>
      <c r="AZ34" s="120" t="s">
        <v>104</v>
      </c>
      <c r="BA34" s="120" t="s">
        <v>1666</v>
      </c>
      <c r="BB34" s="120" t="s">
        <v>2526</v>
      </c>
      <c r="BC34" s="120" t="s">
        <v>2296</v>
      </c>
      <c r="BF34" s="73" t="s">
        <v>3469</v>
      </c>
      <c r="BG34" s="73" t="s">
        <v>3525</v>
      </c>
      <c r="BH34" s="73" t="s">
        <v>4127</v>
      </c>
      <c r="BI34" s="73" t="s">
        <v>4359</v>
      </c>
      <c r="BJ34" s="73" t="s">
        <v>4963</v>
      </c>
      <c r="BK34" s="73" t="s">
        <v>5220</v>
      </c>
      <c r="BO34" s="72" t="s">
        <v>33</v>
      </c>
      <c r="BP34" s="73" t="s">
        <v>3469</v>
      </c>
      <c r="BQ34" s="75">
        <v>0</v>
      </c>
      <c r="BR34" s="75">
        <v>0</v>
      </c>
      <c r="BS34" s="75">
        <v>95000026</v>
      </c>
      <c r="BT34" s="75">
        <v>100000026</v>
      </c>
      <c r="BU34" s="75">
        <v>105000026</v>
      </c>
      <c r="BV34" s="75">
        <v>115000026</v>
      </c>
      <c r="BW34" s="75">
        <v>120000026</v>
      </c>
      <c r="BX34" s="75">
        <v>125000026</v>
      </c>
      <c r="BY34" s="75">
        <v>130000026</v>
      </c>
      <c r="BZ34" s="75">
        <v>135000026</v>
      </c>
      <c r="CA34" s="75">
        <v>0</v>
      </c>
    </row>
    <row r="35" spans="1:79" ht="12" customHeight="1">
      <c r="A35" s="46">
        <v>31</v>
      </c>
      <c r="B35" s="46">
        <f t="shared" si="3"/>
        <v>0</v>
      </c>
      <c r="G35" s="78"/>
      <c r="J35" s="46">
        <v>31</v>
      </c>
      <c r="K35" s="46">
        <f t="shared" si="5"/>
        <v>0</v>
      </c>
      <c r="L35" s="82">
        <f t="shared" si="6"/>
        <v>0</v>
      </c>
      <c r="N35" s="119" t="s">
        <v>30</v>
      </c>
      <c r="O35" s="120" t="s">
        <v>2206</v>
      </c>
      <c r="P35" s="122">
        <v>0</v>
      </c>
      <c r="Q35" s="122">
        <v>0</v>
      </c>
      <c r="R35" s="122">
        <v>0</v>
      </c>
      <c r="S35" s="122">
        <v>0</v>
      </c>
      <c r="T35" s="122">
        <v>0</v>
      </c>
      <c r="U35" s="122">
        <v>0</v>
      </c>
      <c r="V35" s="122">
        <v>0</v>
      </c>
      <c r="W35" s="122">
        <v>0</v>
      </c>
      <c r="X35" s="122">
        <v>0</v>
      </c>
      <c r="Y35" s="122">
        <v>0</v>
      </c>
      <c r="Z35" s="122">
        <v>450500026</v>
      </c>
      <c r="AA35" s="122">
        <v>550800026</v>
      </c>
      <c r="AB35" s="122">
        <v>670200026</v>
      </c>
      <c r="AC35" s="122">
        <v>0</v>
      </c>
      <c r="AD35" s="121"/>
      <c r="AI35" s="120" t="s">
        <v>923</v>
      </c>
      <c r="AK35" s="120" t="s">
        <v>2787</v>
      </c>
      <c r="AL35" s="120" t="s">
        <v>2010</v>
      </c>
      <c r="AM35" s="120" t="s">
        <v>166</v>
      </c>
      <c r="AP35" s="120" t="s">
        <v>211</v>
      </c>
      <c r="AQ35" s="120" t="s">
        <v>970</v>
      </c>
      <c r="AU35" s="120" t="s">
        <v>1539</v>
      </c>
      <c r="AV35" s="120" t="s">
        <v>1973</v>
      </c>
      <c r="AW35" s="120" t="s">
        <v>1448</v>
      </c>
      <c r="AX35" s="120" t="s">
        <v>1323</v>
      </c>
      <c r="AZ35" s="120" t="s">
        <v>724</v>
      </c>
      <c r="BA35" s="120" t="s">
        <v>2344</v>
      </c>
      <c r="BB35" s="120" t="s">
        <v>457</v>
      </c>
      <c r="BC35" s="120" t="s">
        <v>2200</v>
      </c>
      <c r="BF35" s="73" t="s">
        <v>3470</v>
      </c>
      <c r="BG35" s="73" t="s">
        <v>3526</v>
      </c>
      <c r="BH35" s="73" t="s">
        <v>4133</v>
      </c>
      <c r="BI35" s="73" t="s">
        <v>4360</v>
      </c>
      <c r="BJ35" s="73" t="s">
        <v>5295</v>
      </c>
      <c r="BK35" s="73" t="s">
        <v>5133</v>
      </c>
      <c r="BO35" s="72" t="s">
        <v>33</v>
      </c>
      <c r="BP35" s="73" t="s">
        <v>3470</v>
      </c>
      <c r="BQ35" s="75">
        <v>75000026</v>
      </c>
      <c r="BR35" s="75">
        <v>80000026</v>
      </c>
      <c r="BS35" s="75">
        <v>90000026</v>
      </c>
      <c r="BT35" s="75">
        <v>110000026</v>
      </c>
      <c r="BU35" s="75">
        <v>120000026</v>
      </c>
      <c r="BV35" s="75">
        <v>125000026</v>
      </c>
      <c r="BW35" s="75">
        <v>135000026</v>
      </c>
      <c r="BX35" s="75">
        <v>140000026</v>
      </c>
      <c r="BY35" s="75">
        <v>145000026</v>
      </c>
      <c r="BZ35" s="75">
        <v>150000026</v>
      </c>
      <c r="CA35" s="75">
        <v>155000026</v>
      </c>
    </row>
    <row r="36" spans="1:79" ht="12" customHeight="1">
      <c r="A36" s="46">
        <v>32</v>
      </c>
      <c r="B36" s="46">
        <f t="shared" si="3"/>
        <v>0</v>
      </c>
      <c r="G36" s="78"/>
      <c r="J36" s="46">
        <v>32</v>
      </c>
      <c r="K36" s="46">
        <f t="shared" si="5"/>
        <v>0</v>
      </c>
      <c r="L36" s="82">
        <f t="shared" si="6"/>
        <v>0</v>
      </c>
      <c r="N36" s="119" t="s">
        <v>30</v>
      </c>
      <c r="O36" s="120" t="s">
        <v>258</v>
      </c>
      <c r="P36" s="122">
        <v>0</v>
      </c>
      <c r="Q36" s="122">
        <v>0</v>
      </c>
      <c r="R36" s="122">
        <v>0</v>
      </c>
      <c r="S36" s="122">
        <v>0</v>
      </c>
      <c r="T36" s="122">
        <v>0</v>
      </c>
      <c r="U36" s="122">
        <v>0</v>
      </c>
      <c r="V36" s="122">
        <v>0</v>
      </c>
      <c r="W36" s="122">
        <v>0</v>
      </c>
      <c r="X36" s="122">
        <v>0</v>
      </c>
      <c r="Y36" s="122">
        <v>410000026</v>
      </c>
      <c r="Z36" s="122">
        <v>445000026</v>
      </c>
      <c r="AA36" s="122">
        <v>490000026</v>
      </c>
      <c r="AB36" s="122">
        <v>540000026</v>
      </c>
      <c r="AC36" s="122">
        <v>0</v>
      </c>
      <c r="AD36" s="121"/>
      <c r="AI36" s="120" t="s">
        <v>1626</v>
      </c>
      <c r="AK36" s="120" t="s">
        <v>2700</v>
      </c>
      <c r="AL36" s="120" t="s">
        <v>1772</v>
      </c>
      <c r="AM36" s="120" t="s">
        <v>555</v>
      </c>
      <c r="AP36" s="120" t="s">
        <v>1156</v>
      </c>
      <c r="AQ36" s="120" t="s">
        <v>971</v>
      </c>
      <c r="AU36" s="120" t="s">
        <v>2536</v>
      </c>
      <c r="AV36" s="120" t="s">
        <v>770</v>
      </c>
      <c r="AW36" s="120" t="s">
        <v>2689</v>
      </c>
      <c r="AX36" s="120" t="s">
        <v>1462</v>
      </c>
      <c r="AZ36" s="120" t="s">
        <v>84</v>
      </c>
      <c r="BA36" s="120" t="s">
        <v>1579</v>
      </c>
      <c r="BB36" s="120" t="s">
        <v>232</v>
      </c>
      <c r="BC36" s="120" t="s">
        <v>2237</v>
      </c>
      <c r="BF36" s="73" t="s">
        <v>3471</v>
      </c>
      <c r="BG36" s="73" t="s">
        <v>3527</v>
      </c>
      <c r="BH36" s="73" t="s">
        <v>4128</v>
      </c>
      <c r="BI36" s="73" t="s">
        <v>5039</v>
      </c>
      <c r="BJ36" s="73" t="s">
        <v>2386</v>
      </c>
      <c r="BK36" s="73" t="s">
        <v>5164</v>
      </c>
      <c r="BO36" s="72" t="s">
        <v>33</v>
      </c>
      <c r="BP36" s="73" t="s">
        <v>3471</v>
      </c>
      <c r="BQ36" s="75">
        <v>80000026</v>
      </c>
      <c r="BR36" s="75">
        <v>95000026</v>
      </c>
      <c r="BS36" s="75">
        <v>100000026</v>
      </c>
      <c r="BT36" s="75">
        <v>105000026</v>
      </c>
      <c r="BU36" s="75">
        <v>110000026</v>
      </c>
      <c r="BV36" s="75">
        <v>115000026</v>
      </c>
      <c r="BW36" s="75">
        <v>120000026</v>
      </c>
      <c r="BX36" s="75">
        <v>130000026</v>
      </c>
      <c r="BY36" s="75">
        <v>135000026</v>
      </c>
      <c r="BZ36" s="75">
        <v>145000026</v>
      </c>
      <c r="CA36" s="75">
        <v>160000026</v>
      </c>
    </row>
    <row r="37" spans="1:79" ht="12" customHeight="1">
      <c r="A37" s="46">
        <v>33</v>
      </c>
      <c r="B37" s="46">
        <f t="shared" si="3"/>
        <v>0</v>
      </c>
      <c r="F37" s="79"/>
      <c r="G37" s="78"/>
      <c r="J37" s="46">
        <v>33</v>
      </c>
      <c r="K37" s="46">
        <f t="shared" si="5"/>
        <v>0</v>
      </c>
      <c r="L37" s="82">
        <f t="shared" si="6"/>
        <v>0</v>
      </c>
      <c r="N37" s="119" t="s">
        <v>30</v>
      </c>
      <c r="O37" s="120" t="s">
        <v>2781</v>
      </c>
      <c r="P37" s="122">
        <v>0</v>
      </c>
      <c r="Q37" s="122">
        <v>0</v>
      </c>
      <c r="R37" s="122">
        <v>0</v>
      </c>
      <c r="S37" s="122">
        <v>215000026</v>
      </c>
      <c r="T37" s="122">
        <v>225000026</v>
      </c>
      <c r="U37" s="122">
        <v>0</v>
      </c>
      <c r="V37" s="122">
        <v>0</v>
      </c>
      <c r="W37" s="122">
        <v>0</v>
      </c>
      <c r="X37" s="122">
        <v>0</v>
      </c>
      <c r="Y37" s="122">
        <v>0</v>
      </c>
      <c r="Z37" s="122">
        <v>0</v>
      </c>
      <c r="AA37" s="122">
        <v>0</v>
      </c>
      <c r="AB37" s="122">
        <v>0</v>
      </c>
      <c r="AC37" s="122">
        <v>0</v>
      </c>
      <c r="AD37" s="121"/>
      <c r="AI37" s="120" t="s">
        <v>580</v>
      </c>
      <c r="AK37" s="120" t="s">
        <v>3430</v>
      </c>
      <c r="AL37" s="120" t="s">
        <v>1395</v>
      </c>
      <c r="AM37" s="120" t="s">
        <v>1055</v>
      </c>
      <c r="AP37" s="120" t="s">
        <v>1418</v>
      </c>
      <c r="AQ37" s="120" t="s">
        <v>1065</v>
      </c>
      <c r="AU37" s="120" t="s">
        <v>2638</v>
      </c>
      <c r="AV37" s="120" t="s">
        <v>2662</v>
      </c>
      <c r="AW37" s="120" t="s">
        <v>2685</v>
      </c>
      <c r="AX37" s="120" t="s">
        <v>3342</v>
      </c>
      <c r="AZ37" s="120" t="s">
        <v>2440</v>
      </c>
      <c r="BA37" s="120" t="s">
        <v>1581</v>
      </c>
      <c r="BB37" s="120" t="s">
        <v>3008</v>
      </c>
      <c r="BC37" s="120" t="s">
        <v>1991</v>
      </c>
      <c r="BF37" s="73" t="s">
        <v>5064</v>
      </c>
      <c r="BG37" s="73" t="s">
        <v>3528</v>
      </c>
      <c r="BH37" s="73" t="s">
        <v>4129</v>
      </c>
      <c r="BI37" s="73" t="s">
        <v>4361</v>
      </c>
      <c r="BJ37" s="73" t="s">
        <v>558</v>
      </c>
      <c r="BK37" s="73" t="s">
        <v>5165</v>
      </c>
      <c r="BO37" s="72" t="s">
        <v>33</v>
      </c>
      <c r="BP37" s="73" t="s">
        <v>5064</v>
      </c>
      <c r="BQ37" s="75">
        <v>80000026</v>
      </c>
      <c r="BR37" s="75">
        <v>85000026</v>
      </c>
      <c r="BS37" s="75">
        <v>90000026</v>
      </c>
      <c r="BT37" s="75">
        <v>95000026</v>
      </c>
      <c r="BU37" s="75">
        <v>100000026</v>
      </c>
      <c r="BV37" s="75">
        <v>105000026</v>
      </c>
      <c r="BW37" s="75">
        <v>110000026</v>
      </c>
      <c r="BX37" s="75">
        <v>115000026</v>
      </c>
      <c r="BY37" s="75">
        <v>125000026</v>
      </c>
      <c r="BZ37" s="75">
        <v>135000026</v>
      </c>
      <c r="CA37" s="75">
        <v>150000026</v>
      </c>
    </row>
    <row r="38" spans="1:79" ht="12" customHeight="1">
      <c r="A38" s="46">
        <v>34</v>
      </c>
      <c r="B38" s="46">
        <f t="shared" si="3"/>
        <v>0</v>
      </c>
      <c r="G38" s="78"/>
      <c r="J38" s="46">
        <v>34</v>
      </c>
      <c r="K38" s="46">
        <f t="shared" si="5"/>
        <v>0</v>
      </c>
      <c r="L38" s="82">
        <f t="shared" si="6"/>
        <v>0</v>
      </c>
      <c r="N38" s="119" t="s">
        <v>30</v>
      </c>
      <c r="O38" s="120" t="s">
        <v>1795</v>
      </c>
      <c r="P38" s="122">
        <v>225000026</v>
      </c>
      <c r="Q38" s="122">
        <v>230000026</v>
      </c>
      <c r="R38" s="122">
        <v>235000026</v>
      </c>
      <c r="S38" s="122">
        <v>245000026</v>
      </c>
      <c r="T38" s="122">
        <v>275000026</v>
      </c>
      <c r="U38" s="122">
        <v>315000026</v>
      </c>
      <c r="V38" s="122">
        <v>380000026</v>
      </c>
      <c r="W38" s="122">
        <v>0</v>
      </c>
      <c r="X38" s="122">
        <v>0</v>
      </c>
      <c r="Y38" s="122">
        <v>0</v>
      </c>
      <c r="Z38" s="122">
        <v>0</v>
      </c>
      <c r="AA38" s="122">
        <v>0</v>
      </c>
      <c r="AB38" s="122">
        <v>0</v>
      </c>
      <c r="AC38" s="122">
        <v>0</v>
      </c>
      <c r="AD38" s="121"/>
      <c r="AI38" s="120" t="s">
        <v>2082</v>
      </c>
      <c r="AK38" s="120" t="s">
        <v>3431</v>
      </c>
      <c r="AL38" s="120" t="s">
        <v>1284</v>
      </c>
      <c r="AM38" s="120" t="s">
        <v>3247</v>
      </c>
      <c r="AP38" s="120" t="s">
        <v>1736</v>
      </c>
      <c r="AQ38" s="120" t="s">
        <v>715</v>
      </c>
      <c r="AU38" s="120" t="s">
        <v>2522</v>
      </c>
      <c r="AV38" s="120" t="s">
        <v>1909</v>
      </c>
      <c r="AW38" s="120" t="s">
        <v>1732</v>
      </c>
      <c r="AX38" s="120" t="s">
        <v>1915</v>
      </c>
      <c r="AZ38" s="120" t="s">
        <v>483</v>
      </c>
      <c r="BA38" s="120" t="s">
        <v>1098</v>
      </c>
      <c r="BB38" s="120" t="s">
        <v>2339</v>
      </c>
      <c r="BC38" s="120" t="s">
        <v>2713</v>
      </c>
      <c r="BF38" s="73" t="s">
        <v>3472</v>
      </c>
      <c r="BG38" s="73" t="s">
        <v>3529</v>
      </c>
      <c r="BH38" s="73" t="s">
        <v>4130</v>
      </c>
      <c r="BI38" s="73" t="s">
        <v>4362</v>
      </c>
      <c r="BJ38" s="73" t="s">
        <v>2410</v>
      </c>
      <c r="BK38" s="73" t="s">
        <v>5194</v>
      </c>
      <c r="BO38" s="72" t="s">
        <v>33</v>
      </c>
      <c r="BP38" s="73" t="s">
        <v>3472</v>
      </c>
      <c r="BQ38" s="75">
        <v>0</v>
      </c>
      <c r="BR38" s="75">
        <v>80000026</v>
      </c>
      <c r="BS38" s="75">
        <v>85000026</v>
      </c>
      <c r="BT38" s="75">
        <v>90000026</v>
      </c>
      <c r="BU38" s="75">
        <v>95000026</v>
      </c>
      <c r="BV38" s="75">
        <v>115000026</v>
      </c>
      <c r="BW38" s="75">
        <v>120000026</v>
      </c>
      <c r="BX38" s="75">
        <v>125000026</v>
      </c>
      <c r="BY38" s="75">
        <v>130000026</v>
      </c>
      <c r="BZ38" s="75">
        <v>135000026</v>
      </c>
      <c r="CA38" s="75">
        <v>145000026</v>
      </c>
    </row>
    <row r="39" spans="1:79" ht="12" customHeight="1">
      <c r="A39" s="46">
        <v>35</v>
      </c>
      <c r="B39" s="46">
        <f t="shared" si="3"/>
        <v>0</v>
      </c>
      <c r="F39" s="79"/>
      <c r="G39" s="78"/>
      <c r="J39" s="46">
        <v>35</v>
      </c>
      <c r="K39" s="46">
        <f t="shared" si="5"/>
        <v>0</v>
      </c>
      <c r="L39" s="82">
        <f t="shared" si="6"/>
        <v>0</v>
      </c>
      <c r="N39" s="119" t="s">
        <v>30</v>
      </c>
      <c r="O39" s="120" t="s">
        <v>923</v>
      </c>
      <c r="P39" s="122">
        <v>0</v>
      </c>
      <c r="Q39" s="122">
        <v>230000026</v>
      </c>
      <c r="R39" s="122">
        <v>245000026</v>
      </c>
      <c r="S39" s="122">
        <v>260000026</v>
      </c>
      <c r="T39" s="122">
        <v>280000026</v>
      </c>
      <c r="U39" s="122">
        <v>290000026</v>
      </c>
      <c r="V39" s="122">
        <v>0</v>
      </c>
      <c r="W39" s="122">
        <v>0</v>
      </c>
      <c r="X39" s="122">
        <v>0</v>
      </c>
      <c r="Y39" s="122">
        <v>0</v>
      </c>
      <c r="Z39" s="122">
        <v>0</v>
      </c>
      <c r="AA39" s="122">
        <v>0</v>
      </c>
      <c r="AB39" s="122">
        <v>0</v>
      </c>
      <c r="AC39" s="122">
        <v>0</v>
      </c>
      <c r="AD39" s="121"/>
      <c r="AI39" s="120" t="s">
        <v>1127</v>
      </c>
      <c r="AK39" s="120" t="s">
        <v>2250</v>
      </c>
      <c r="AL39" s="120" t="s">
        <v>645</v>
      </c>
      <c r="AM39" s="120" t="s">
        <v>373</v>
      </c>
      <c r="AP39" s="120" t="s">
        <v>873</v>
      </c>
      <c r="AQ39" s="120" t="s">
        <v>972</v>
      </c>
      <c r="AU39" s="120" t="s">
        <v>1430</v>
      </c>
      <c r="AV39" s="120" t="s">
        <v>1780</v>
      </c>
      <c r="AW39" s="120" t="s">
        <v>2087</v>
      </c>
      <c r="AX39" s="120" t="s">
        <v>540</v>
      </c>
      <c r="AZ39" s="120" t="s">
        <v>484</v>
      </c>
      <c r="BA39" s="120" t="s">
        <v>731</v>
      </c>
      <c r="BB39" s="120" t="s">
        <v>1928</v>
      </c>
      <c r="BC39" s="120" t="s">
        <v>2842</v>
      </c>
      <c r="BF39" s="73" t="s">
        <v>3473</v>
      </c>
      <c r="BG39" s="73" t="s">
        <v>3530</v>
      </c>
      <c r="BH39" s="73" t="s">
        <v>4131</v>
      </c>
      <c r="BI39" s="73" t="s">
        <v>4363</v>
      </c>
      <c r="BJ39" s="73" t="s">
        <v>735</v>
      </c>
      <c r="BK39" s="73" t="s">
        <v>5134</v>
      </c>
      <c r="BO39" s="72" t="s">
        <v>33</v>
      </c>
      <c r="BP39" s="73" t="s">
        <v>3473</v>
      </c>
      <c r="BQ39" s="75">
        <v>80000026</v>
      </c>
      <c r="BR39" s="75">
        <v>85000026</v>
      </c>
      <c r="BS39" s="75">
        <v>90000026</v>
      </c>
      <c r="BT39" s="75">
        <v>95000026</v>
      </c>
      <c r="BU39" s="75">
        <v>100000026</v>
      </c>
      <c r="BV39" s="75">
        <v>105000026</v>
      </c>
      <c r="BW39" s="75">
        <v>115000026</v>
      </c>
      <c r="BX39" s="75">
        <v>120000026</v>
      </c>
      <c r="BY39" s="75">
        <v>125000026</v>
      </c>
      <c r="BZ39" s="75">
        <v>135000026</v>
      </c>
      <c r="CA39" s="75">
        <v>145000026</v>
      </c>
    </row>
    <row r="40" spans="1:79" ht="12" customHeight="1">
      <c r="A40" s="46">
        <v>36</v>
      </c>
      <c r="B40" s="46">
        <f t="shared" si="3"/>
        <v>0</v>
      </c>
      <c r="F40" s="79"/>
      <c r="G40" s="78"/>
      <c r="J40" s="46">
        <v>36</v>
      </c>
      <c r="K40" s="46">
        <f t="shared" si="5"/>
        <v>0</v>
      </c>
      <c r="L40" s="82">
        <f t="shared" si="6"/>
        <v>0</v>
      </c>
      <c r="N40" s="119" t="s">
        <v>30</v>
      </c>
      <c r="O40" s="120" t="s">
        <v>1626</v>
      </c>
      <c r="P40" s="122">
        <v>230000026</v>
      </c>
      <c r="Q40" s="122">
        <v>250000026</v>
      </c>
      <c r="R40" s="122">
        <v>290000026</v>
      </c>
      <c r="S40" s="122">
        <v>310000026</v>
      </c>
      <c r="T40" s="122">
        <v>330000026</v>
      </c>
      <c r="U40" s="122">
        <v>350000026</v>
      </c>
      <c r="V40" s="122">
        <v>390000026</v>
      </c>
      <c r="W40" s="122">
        <v>430000026</v>
      </c>
      <c r="X40" s="122">
        <v>490000026</v>
      </c>
      <c r="Y40" s="122">
        <v>520000026</v>
      </c>
      <c r="Z40" s="122">
        <v>585000026</v>
      </c>
      <c r="AA40" s="122">
        <v>675000026</v>
      </c>
      <c r="AB40" s="122">
        <v>720000026</v>
      </c>
      <c r="AC40" s="122">
        <v>0</v>
      </c>
      <c r="AD40" s="121"/>
      <c r="AI40" s="120" t="s">
        <v>689</v>
      </c>
      <c r="AK40" s="120" t="s">
        <v>3409</v>
      </c>
      <c r="AL40" s="120" t="s">
        <v>1693</v>
      </c>
      <c r="AM40" s="120" t="s">
        <v>3248</v>
      </c>
      <c r="AP40" s="120" t="s">
        <v>329</v>
      </c>
      <c r="AQ40" s="120" t="s">
        <v>973</v>
      </c>
      <c r="AU40" s="120" t="s">
        <v>1312</v>
      </c>
      <c r="AV40" s="120" t="s">
        <v>1437</v>
      </c>
      <c r="AW40" s="120" t="s">
        <v>2688</v>
      </c>
      <c r="AX40" s="120" t="s">
        <v>132</v>
      </c>
      <c r="AZ40" s="120" t="s">
        <v>485</v>
      </c>
      <c r="BA40" s="120" t="s">
        <v>50</v>
      </c>
      <c r="BB40" s="120" t="s">
        <v>55</v>
      </c>
      <c r="BC40" s="120" t="s">
        <v>2372</v>
      </c>
      <c r="BF40" s="73" t="s">
        <v>3474</v>
      </c>
      <c r="BG40" s="73" t="s">
        <v>3531</v>
      </c>
      <c r="BH40" s="73" t="s">
        <v>4132</v>
      </c>
      <c r="BI40" s="73" t="s">
        <v>4364</v>
      </c>
      <c r="BJ40" s="73" t="s">
        <v>3029</v>
      </c>
      <c r="BK40" s="73" t="s">
        <v>5166</v>
      </c>
      <c r="BO40" s="72" t="s">
        <v>33</v>
      </c>
      <c r="BP40" s="73" t="s">
        <v>3474</v>
      </c>
      <c r="BQ40" s="75">
        <v>85000026</v>
      </c>
      <c r="BR40" s="75">
        <v>90000026</v>
      </c>
      <c r="BS40" s="75">
        <v>95000026</v>
      </c>
      <c r="BT40" s="75">
        <v>100000026</v>
      </c>
      <c r="BU40" s="75">
        <v>105000026</v>
      </c>
      <c r="BV40" s="75">
        <v>110000026</v>
      </c>
      <c r="BW40" s="75">
        <v>120000026</v>
      </c>
      <c r="BX40" s="75">
        <v>130000026</v>
      </c>
      <c r="BY40" s="75">
        <v>140000026</v>
      </c>
      <c r="BZ40" s="75">
        <v>145000026</v>
      </c>
      <c r="CA40" s="75">
        <v>0</v>
      </c>
    </row>
    <row r="41" spans="1:79" ht="12" customHeight="1">
      <c r="A41" s="46">
        <v>37</v>
      </c>
      <c r="B41" s="46">
        <f t="shared" si="3"/>
        <v>0</v>
      </c>
      <c r="F41" s="79"/>
      <c r="G41" s="78"/>
      <c r="J41" s="46">
        <v>37</v>
      </c>
      <c r="K41" s="46">
        <f t="shared" si="5"/>
        <v>0</v>
      </c>
      <c r="L41" s="82">
        <f t="shared" si="6"/>
        <v>0</v>
      </c>
      <c r="N41" s="119" t="s">
        <v>30</v>
      </c>
      <c r="O41" s="120" t="s">
        <v>580</v>
      </c>
      <c r="P41" s="122">
        <v>225000026</v>
      </c>
      <c r="Q41" s="122">
        <v>230000026</v>
      </c>
      <c r="R41" s="122">
        <v>235000026</v>
      </c>
      <c r="S41" s="122">
        <v>245000026</v>
      </c>
      <c r="T41" s="122">
        <v>275000026</v>
      </c>
      <c r="U41" s="122">
        <v>315000026</v>
      </c>
      <c r="V41" s="122">
        <v>380000026</v>
      </c>
      <c r="W41" s="122">
        <v>0</v>
      </c>
      <c r="X41" s="122">
        <v>0</v>
      </c>
      <c r="Y41" s="122">
        <v>0</v>
      </c>
      <c r="Z41" s="122">
        <v>0</v>
      </c>
      <c r="AA41" s="122">
        <v>0</v>
      </c>
      <c r="AB41" s="122">
        <v>0</v>
      </c>
      <c r="AC41" s="122">
        <v>0</v>
      </c>
      <c r="AD41" s="121"/>
      <c r="AI41" s="120" t="s">
        <v>690</v>
      </c>
      <c r="AK41" s="120" t="s">
        <v>3377</v>
      </c>
      <c r="AL41" s="120" t="s">
        <v>1285</v>
      </c>
      <c r="AM41" s="120" t="s">
        <v>1402</v>
      </c>
      <c r="AP41" s="120" t="s">
        <v>2164</v>
      </c>
      <c r="AQ41" s="120" t="s">
        <v>2827</v>
      </c>
      <c r="AU41" s="120" t="s">
        <v>1707</v>
      </c>
      <c r="AV41" s="120" t="s">
        <v>147</v>
      </c>
      <c r="AW41" s="120" t="s">
        <v>1449</v>
      </c>
      <c r="AX41" s="120" t="s">
        <v>218</v>
      </c>
      <c r="AZ41" s="120" t="s">
        <v>486</v>
      </c>
      <c r="BA41" s="120" t="s">
        <v>51</v>
      </c>
      <c r="BB41" s="120" t="s">
        <v>1108</v>
      </c>
      <c r="BC41" s="120" t="s">
        <v>2676</v>
      </c>
      <c r="BF41" s="73" t="s">
        <v>3475</v>
      </c>
      <c r="BG41" s="73" t="s">
        <v>3532</v>
      </c>
      <c r="BH41" s="73" t="s">
        <v>4134</v>
      </c>
      <c r="BI41" s="73" t="s">
        <v>4365</v>
      </c>
      <c r="BJ41" s="73" t="s">
        <v>4964</v>
      </c>
      <c r="BK41" s="73" t="s">
        <v>5167</v>
      </c>
      <c r="BO41" s="72" t="s">
        <v>33</v>
      </c>
      <c r="BP41" s="73" t="s">
        <v>3475</v>
      </c>
      <c r="BQ41" s="75">
        <v>0</v>
      </c>
      <c r="BR41" s="75">
        <v>0</v>
      </c>
      <c r="BS41" s="75">
        <v>0</v>
      </c>
      <c r="BT41" s="75">
        <v>0</v>
      </c>
      <c r="BU41" s="75">
        <v>0</v>
      </c>
      <c r="BV41" s="75">
        <v>0</v>
      </c>
      <c r="BW41" s="75">
        <v>0</v>
      </c>
      <c r="BX41" s="75">
        <v>0</v>
      </c>
      <c r="BY41" s="75">
        <v>0</v>
      </c>
      <c r="BZ41" s="75">
        <v>0</v>
      </c>
      <c r="CA41" s="75">
        <v>0</v>
      </c>
    </row>
    <row r="42" spans="1:79" ht="12" customHeight="1">
      <c r="A42" s="46">
        <v>38</v>
      </c>
      <c r="B42" s="46">
        <f t="shared" si="3"/>
        <v>0</v>
      </c>
      <c r="F42" s="79"/>
      <c r="G42" s="78"/>
      <c r="J42" s="46">
        <v>38</v>
      </c>
      <c r="K42" s="46">
        <f t="shared" si="5"/>
        <v>0</v>
      </c>
      <c r="L42" s="82">
        <f t="shared" si="6"/>
        <v>0</v>
      </c>
      <c r="N42" s="119" t="s">
        <v>30</v>
      </c>
      <c r="O42" s="120" t="s">
        <v>2082</v>
      </c>
      <c r="P42" s="122">
        <v>225000026</v>
      </c>
      <c r="Q42" s="122">
        <v>230000026</v>
      </c>
      <c r="R42" s="122">
        <v>235000026</v>
      </c>
      <c r="S42" s="122">
        <v>245000026</v>
      </c>
      <c r="T42" s="122">
        <v>275000026</v>
      </c>
      <c r="U42" s="122">
        <v>315000026</v>
      </c>
      <c r="V42" s="122">
        <v>380000026</v>
      </c>
      <c r="W42" s="122">
        <v>0</v>
      </c>
      <c r="X42" s="122">
        <v>0</v>
      </c>
      <c r="Y42" s="122">
        <v>0</v>
      </c>
      <c r="Z42" s="122">
        <v>0</v>
      </c>
      <c r="AA42" s="122">
        <v>0</v>
      </c>
      <c r="AB42" s="122">
        <v>0</v>
      </c>
      <c r="AC42" s="122">
        <v>0</v>
      </c>
      <c r="AD42" s="121"/>
      <c r="AI42" s="120" t="s">
        <v>924</v>
      </c>
      <c r="AK42" s="120" t="s">
        <v>3432</v>
      </c>
      <c r="AL42" s="120" t="s">
        <v>1396</v>
      </c>
      <c r="AM42" s="120" t="s">
        <v>2528</v>
      </c>
      <c r="AP42" s="120" t="s">
        <v>654</v>
      </c>
      <c r="AQ42" s="120" t="s">
        <v>3381</v>
      </c>
      <c r="AU42" s="120" t="s">
        <v>1313</v>
      </c>
      <c r="AV42" s="120" t="s">
        <v>1175</v>
      </c>
      <c r="AW42" s="120" t="s">
        <v>2301</v>
      </c>
      <c r="AX42" s="120" t="s">
        <v>780</v>
      </c>
      <c r="AZ42" s="120" t="s">
        <v>487</v>
      </c>
      <c r="BA42" s="120" t="s">
        <v>1330</v>
      </c>
      <c r="BB42" s="120" t="s">
        <v>255</v>
      </c>
      <c r="BC42" s="120" t="s">
        <v>2680</v>
      </c>
      <c r="BF42" s="73" t="s">
        <v>3476</v>
      </c>
      <c r="BG42" s="73" t="s">
        <v>3533</v>
      </c>
      <c r="BH42" s="73" t="s">
        <v>4135</v>
      </c>
      <c r="BI42" s="73" t="s">
        <v>4366</v>
      </c>
      <c r="BJ42" s="73" t="s">
        <v>4965</v>
      </c>
      <c r="BK42" s="73" t="s">
        <v>5221</v>
      </c>
      <c r="BO42" s="72" t="s">
        <v>33</v>
      </c>
      <c r="BP42" s="73" t="s">
        <v>3476</v>
      </c>
      <c r="BQ42" s="75">
        <v>80000026</v>
      </c>
      <c r="BR42" s="75">
        <v>90000026</v>
      </c>
      <c r="BS42" s="75">
        <v>95000026</v>
      </c>
      <c r="BT42" s="75">
        <v>100000026</v>
      </c>
      <c r="BU42" s="75">
        <v>105000026</v>
      </c>
      <c r="BV42" s="75">
        <v>110000026</v>
      </c>
      <c r="BW42" s="75">
        <v>115000026</v>
      </c>
      <c r="BX42" s="75">
        <v>120000026</v>
      </c>
      <c r="BY42" s="75">
        <v>125000026</v>
      </c>
      <c r="BZ42" s="75">
        <v>130000026</v>
      </c>
      <c r="CA42" s="75">
        <v>150000026</v>
      </c>
    </row>
    <row r="43" spans="1:79" ht="12" customHeight="1">
      <c r="A43" s="46">
        <v>39</v>
      </c>
      <c r="B43" s="46">
        <f t="shared" si="3"/>
        <v>0</v>
      </c>
      <c r="F43" s="79"/>
      <c r="G43" s="78"/>
      <c r="J43" s="46">
        <v>39</v>
      </c>
      <c r="K43" s="46">
        <f t="shared" si="5"/>
        <v>0</v>
      </c>
      <c r="L43" s="82">
        <f t="shared" si="6"/>
        <v>0</v>
      </c>
      <c r="N43" s="119" t="s">
        <v>30</v>
      </c>
      <c r="O43" s="120" t="s">
        <v>1127</v>
      </c>
      <c r="P43" s="122">
        <v>225000026</v>
      </c>
      <c r="Q43" s="122">
        <v>230000026</v>
      </c>
      <c r="R43" s="122">
        <v>235000026</v>
      </c>
      <c r="S43" s="122">
        <v>245000026</v>
      </c>
      <c r="T43" s="122">
        <v>275000026</v>
      </c>
      <c r="U43" s="122">
        <v>315000026</v>
      </c>
      <c r="V43" s="122">
        <v>380000026</v>
      </c>
      <c r="W43" s="122">
        <v>0</v>
      </c>
      <c r="X43" s="122">
        <v>0</v>
      </c>
      <c r="Y43" s="122">
        <v>0</v>
      </c>
      <c r="Z43" s="122">
        <v>0</v>
      </c>
      <c r="AA43" s="122">
        <v>0</v>
      </c>
      <c r="AB43" s="122">
        <v>0</v>
      </c>
      <c r="AC43" s="122">
        <v>0</v>
      </c>
      <c r="AD43" s="121"/>
      <c r="AI43" s="120" t="s">
        <v>2630</v>
      </c>
      <c r="AK43" s="120" t="s">
        <v>3433</v>
      </c>
      <c r="AM43" s="120" t="s">
        <v>575</v>
      </c>
      <c r="AP43" s="120" t="s">
        <v>2211</v>
      </c>
      <c r="AQ43" s="120" t="s">
        <v>2279</v>
      </c>
      <c r="AU43" s="120" t="s">
        <v>2040</v>
      </c>
      <c r="AV43" s="120" t="s">
        <v>820</v>
      </c>
      <c r="AW43" s="120" t="s">
        <v>1777</v>
      </c>
      <c r="AX43" s="120" t="s">
        <v>722</v>
      </c>
      <c r="AZ43" s="120" t="s">
        <v>1584</v>
      </c>
      <c r="BA43" s="120" t="s">
        <v>52</v>
      </c>
      <c r="BB43" s="120" t="s">
        <v>1109</v>
      </c>
      <c r="BC43" s="120" t="s">
        <v>2681</v>
      </c>
      <c r="BF43" s="73" t="s">
        <v>3477</v>
      </c>
      <c r="BG43" s="73" t="s">
        <v>3534</v>
      </c>
      <c r="BH43" s="73" t="s">
        <v>4136</v>
      </c>
      <c r="BI43" s="73" t="s">
        <v>4367</v>
      </c>
      <c r="BJ43" s="73" t="s">
        <v>4966</v>
      </c>
      <c r="BK43" s="73" t="s">
        <v>5168</v>
      </c>
      <c r="BO43" s="72" t="s">
        <v>33</v>
      </c>
      <c r="BP43" s="73" t="s">
        <v>3477</v>
      </c>
      <c r="BQ43" s="75">
        <v>0</v>
      </c>
      <c r="BR43" s="75">
        <v>0</v>
      </c>
      <c r="BS43" s="75">
        <v>0</v>
      </c>
      <c r="BT43" s="75">
        <v>0</v>
      </c>
      <c r="BU43" s="75">
        <v>0</v>
      </c>
      <c r="BV43" s="75">
        <v>0</v>
      </c>
      <c r="BW43" s="75">
        <v>0</v>
      </c>
      <c r="BX43" s="75">
        <v>0</v>
      </c>
      <c r="BY43" s="75">
        <v>0</v>
      </c>
      <c r="BZ43" s="75">
        <v>0</v>
      </c>
      <c r="CA43" s="75">
        <v>0</v>
      </c>
    </row>
    <row r="44" spans="1:79" ht="12" customHeight="1">
      <c r="A44" s="46">
        <v>40</v>
      </c>
      <c r="B44" s="46">
        <f t="shared" si="3"/>
        <v>0</v>
      </c>
      <c r="G44" s="78"/>
      <c r="J44" s="46">
        <v>40</v>
      </c>
      <c r="K44" s="46">
        <f t="shared" si="5"/>
        <v>0</v>
      </c>
      <c r="L44" s="82">
        <f t="shared" si="6"/>
        <v>0</v>
      </c>
      <c r="N44" s="119" t="s">
        <v>30</v>
      </c>
      <c r="O44" s="120" t="s">
        <v>689</v>
      </c>
      <c r="P44" s="122">
        <v>230000026</v>
      </c>
      <c r="Q44" s="122">
        <v>250000026</v>
      </c>
      <c r="R44" s="122">
        <v>290000026</v>
      </c>
      <c r="S44" s="122">
        <v>310000026</v>
      </c>
      <c r="T44" s="122">
        <v>330000026</v>
      </c>
      <c r="U44" s="122">
        <v>350000026</v>
      </c>
      <c r="V44" s="122">
        <v>390000026</v>
      </c>
      <c r="W44" s="122">
        <v>430000026</v>
      </c>
      <c r="X44" s="122">
        <v>490000026</v>
      </c>
      <c r="Y44" s="122">
        <v>520000026</v>
      </c>
      <c r="Z44" s="122">
        <v>585000026</v>
      </c>
      <c r="AA44" s="122">
        <v>675000026</v>
      </c>
      <c r="AB44" s="122">
        <v>720000026</v>
      </c>
      <c r="AC44" s="122">
        <v>0</v>
      </c>
      <c r="AD44" s="121"/>
      <c r="AI44" s="120" t="s">
        <v>3221</v>
      </c>
      <c r="AM44" s="120" t="s">
        <v>2145</v>
      </c>
      <c r="AP44" s="120" t="s">
        <v>1293</v>
      </c>
      <c r="AQ44" s="120" t="s">
        <v>2280</v>
      </c>
      <c r="AU44" s="120" t="s">
        <v>655</v>
      </c>
      <c r="AV44" s="120" t="s">
        <v>186</v>
      </c>
      <c r="AW44" s="120" t="s">
        <v>1636</v>
      </c>
      <c r="AX44" s="120" t="s">
        <v>781</v>
      </c>
      <c r="AZ44" s="120" t="s">
        <v>154</v>
      </c>
      <c r="BA44" s="120" t="s">
        <v>1204</v>
      </c>
      <c r="BB44" s="120" t="s">
        <v>560</v>
      </c>
      <c r="BC44" s="120" t="s">
        <v>2681</v>
      </c>
      <c r="BF44" s="73" t="s">
        <v>3478</v>
      </c>
      <c r="BG44" s="73" t="s">
        <v>3535</v>
      </c>
      <c r="BH44" s="73" t="s">
        <v>4137</v>
      </c>
      <c r="BI44" s="73" t="s">
        <v>4368</v>
      </c>
      <c r="BJ44" s="73" t="s">
        <v>4967</v>
      </c>
      <c r="BK44" s="73" t="s">
        <v>5169</v>
      </c>
      <c r="BO44" s="72" t="s">
        <v>33</v>
      </c>
      <c r="BP44" s="73" t="s">
        <v>3478</v>
      </c>
      <c r="BQ44" s="75">
        <v>0</v>
      </c>
      <c r="BR44" s="75">
        <v>95000026</v>
      </c>
      <c r="BS44" s="75">
        <v>105000026</v>
      </c>
      <c r="BT44" s="75">
        <v>110000026</v>
      </c>
      <c r="BU44" s="75">
        <v>115000026</v>
      </c>
      <c r="BV44" s="75">
        <v>120000026</v>
      </c>
      <c r="BW44" s="75">
        <v>125000026</v>
      </c>
      <c r="BX44" s="75">
        <v>130000026</v>
      </c>
      <c r="BY44" s="75">
        <v>135000026</v>
      </c>
      <c r="BZ44" s="75">
        <v>150000026</v>
      </c>
      <c r="CA44" s="75">
        <v>0</v>
      </c>
    </row>
    <row r="45" spans="1:79" ht="12" customHeight="1">
      <c r="A45" s="46">
        <v>41</v>
      </c>
      <c r="B45" s="46">
        <f t="shared" si="3"/>
        <v>0</v>
      </c>
      <c r="G45" s="78"/>
      <c r="J45" s="46">
        <v>41</v>
      </c>
      <c r="K45" s="46">
        <f t="shared" si="5"/>
        <v>0</v>
      </c>
      <c r="L45" s="82">
        <f t="shared" si="6"/>
        <v>0</v>
      </c>
      <c r="N45" s="119" t="s">
        <v>30</v>
      </c>
      <c r="O45" s="120" t="s">
        <v>690</v>
      </c>
      <c r="P45" s="122">
        <v>230000026</v>
      </c>
      <c r="Q45" s="122">
        <v>250000026</v>
      </c>
      <c r="R45" s="122">
        <v>290000026</v>
      </c>
      <c r="S45" s="122">
        <v>310000026</v>
      </c>
      <c r="T45" s="122">
        <v>330000026</v>
      </c>
      <c r="U45" s="122">
        <v>350000026</v>
      </c>
      <c r="V45" s="122">
        <v>390000026</v>
      </c>
      <c r="W45" s="122">
        <v>430000026</v>
      </c>
      <c r="X45" s="122">
        <v>490000026</v>
      </c>
      <c r="Y45" s="122">
        <v>520000026</v>
      </c>
      <c r="Z45" s="122">
        <v>585000026</v>
      </c>
      <c r="AA45" s="122">
        <v>675000026</v>
      </c>
      <c r="AB45" s="122">
        <v>720000026</v>
      </c>
      <c r="AC45" s="122">
        <v>0</v>
      </c>
      <c r="AD45" s="121"/>
      <c r="AI45" s="120" t="s">
        <v>1742</v>
      </c>
      <c r="AM45" s="120" t="s">
        <v>2124</v>
      </c>
      <c r="AP45" s="120" t="s">
        <v>1419</v>
      </c>
      <c r="AQ45" s="120" t="s">
        <v>2659</v>
      </c>
      <c r="AU45" s="120" t="s">
        <v>1431</v>
      </c>
      <c r="AV45" s="120" t="s">
        <v>982</v>
      </c>
      <c r="AW45" s="120" t="s">
        <v>774</v>
      </c>
      <c r="AX45" s="120" t="s">
        <v>2841</v>
      </c>
      <c r="AZ45" s="120" t="s">
        <v>725</v>
      </c>
      <c r="BA45" s="120" t="s">
        <v>1015</v>
      </c>
      <c r="BB45" s="120" t="s">
        <v>404</v>
      </c>
      <c r="BC45" s="120" t="s">
        <v>2849</v>
      </c>
      <c r="BF45" s="73" t="s">
        <v>3479</v>
      </c>
      <c r="BG45" s="73" t="s">
        <v>3536</v>
      </c>
      <c r="BH45" s="73" t="s">
        <v>4138</v>
      </c>
      <c r="BI45" s="73" t="s">
        <v>4369</v>
      </c>
      <c r="BJ45" s="73" t="s">
        <v>4968</v>
      </c>
      <c r="BK45" s="73" t="s">
        <v>5195</v>
      </c>
      <c r="BO45" s="72" t="s">
        <v>33</v>
      </c>
      <c r="BP45" s="73" t="s">
        <v>3479</v>
      </c>
      <c r="BQ45" s="75">
        <v>90000026</v>
      </c>
      <c r="BR45" s="75">
        <v>95000026</v>
      </c>
      <c r="BS45" s="75">
        <v>100000026</v>
      </c>
      <c r="BT45" s="75">
        <v>105000026</v>
      </c>
      <c r="BU45" s="75">
        <v>110000026</v>
      </c>
      <c r="BV45" s="75">
        <v>115000026</v>
      </c>
      <c r="BW45" s="75">
        <v>120000026</v>
      </c>
      <c r="BX45" s="75">
        <v>130000026</v>
      </c>
      <c r="BY45" s="75">
        <v>0</v>
      </c>
      <c r="BZ45" s="75">
        <v>0</v>
      </c>
      <c r="CA45" s="75">
        <v>0</v>
      </c>
    </row>
    <row r="46" spans="1:79" ht="12" customHeight="1">
      <c r="A46" s="46">
        <v>42</v>
      </c>
      <c r="B46" s="46">
        <f t="shared" si="3"/>
        <v>0</v>
      </c>
      <c r="F46" s="78"/>
      <c r="G46" s="78"/>
      <c r="J46" s="46">
        <v>42</v>
      </c>
      <c r="K46" s="46">
        <f t="shared" si="5"/>
        <v>0</v>
      </c>
      <c r="L46" s="82">
        <f t="shared" si="6"/>
        <v>0</v>
      </c>
      <c r="N46" s="119" t="s">
        <v>30</v>
      </c>
      <c r="O46" s="120" t="s">
        <v>924</v>
      </c>
      <c r="P46" s="122">
        <v>225000026</v>
      </c>
      <c r="Q46" s="122">
        <v>230000026</v>
      </c>
      <c r="R46" s="122">
        <v>235000026</v>
      </c>
      <c r="S46" s="122">
        <v>245000026</v>
      </c>
      <c r="T46" s="122">
        <v>275000026</v>
      </c>
      <c r="U46" s="122">
        <v>315000026</v>
      </c>
      <c r="V46" s="122">
        <v>380000026</v>
      </c>
      <c r="W46" s="122">
        <v>0</v>
      </c>
      <c r="X46" s="122">
        <v>0</v>
      </c>
      <c r="Y46" s="122">
        <v>0</v>
      </c>
      <c r="Z46" s="122">
        <v>0</v>
      </c>
      <c r="AA46" s="122">
        <v>0</v>
      </c>
      <c r="AB46" s="122">
        <v>0</v>
      </c>
      <c r="AC46" s="122">
        <v>0</v>
      </c>
      <c r="AD46" s="121"/>
      <c r="AI46" s="120" t="s">
        <v>1278</v>
      </c>
      <c r="AM46" s="120" t="s">
        <v>1403</v>
      </c>
      <c r="AP46" s="120" t="s">
        <v>212</v>
      </c>
      <c r="AQ46" s="120" t="s">
        <v>2217</v>
      </c>
      <c r="AU46" s="120" t="s">
        <v>1670</v>
      </c>
      <c r="AV46" s="120" t="s">
        <v>885</v>
      </c>
      <c r="AW46" s="120" t="s">
        <v>717</v>
      </c>
      <c r="AX46" s="120" t="s">
        <v>1801</v>
      </c>
      <c r="AZ46" s="120" t="s">
        <v>85</v>
      </c>
      <c r="BA46" s="120" t="s">
        <v>1099</v>
      </c>
      <c r="BB46" s="120" t="s">
        <v>1720</v>
      </c>
      <c r="BC46" s="120" t="s">
        <v>2805</v>
      </c>
      <c r="BF46" s="73" t="s">
        <v>3479</v>
      </c>
      <c r="BG46" s="73" t="s">
        <v>3537</v>
      </c>
      <c r="BH46" s="73" t="s">
        <v>4139</v>
      </c>
      <c r="BI46" s="73" t="s">
        <v>4370</v>
      </c>
      <c r="BJ46" s="73" t="s">
        <v>4969</v>
      </c>
      <c r="BK46" s="73" t="s">
        <v>5135</v>
      </c>
      <c r="BO46" s="72" t="s">
        <v>33</v>
      </c>
      <c r="BP46" s="73" t="s">
        <v>3479</v>
      </c>
      <c r="BQ46" s="75">
        <v>90000026</v>
      </c>
      <c r="BR46" s="75">
        <v>95000026</v>
      </c>
      <c r="BS46" s="75">
        <v>100000026</v>
      </c>
      <c r="BT46" s="75">
        <v>105000026</v>
      </c>
      <c r="BU46" s="75">
        <v>110000026</v>
      </c>
      <c r="BV46" s="75">
        <v>115000026</v>
      </c>
      <c r="BW46" s="75">
        <v>120000026</v>
      </c>
      <c r="BX46" s="75">
        <v>130000026</v>
      </c>
      <c r="BY46" s="75">
        <v>145000026</v>
      </c>
      <c r="BZ46" s="75">
        <v>160000026</v>
      </c>
      <c r="CA46" s="75">
        <v>0</v>
      </c>
    </row>
    <row r="47" spans="1:79" ht="12" customHeight="1">
      <c r="A47" s="46">
        <v>43</v>
      </c>
      <c r="B47" s="46">
        <f t="shared" si="3"/>
        <v>0</v>
      </c>
      <c r="G47" s="78"/>
      <c r="J47" s="46">
        <v>43</v>
      </c>
      <c r="K47" s="46">
        <f t="shared" si="5"/>
        <v>0</v>
      </c>
      <c r="L47" s="82">
        <f t="shared" si="6"/>
        <v>0</v>
      </c>
      <c r="N47" s="119" t="s">
        <v>30</v>
      </c>
      <c r="O47" s="120" t="s">
        <v>2630</v>
      </c>
      <c r="P47" s="122">
        <v>0</v>
      </c>
      <c r="Q47" s="122">
        <v>0</v>
      </c>
      <c r="R47" s="122">
        <v>0</v>
      </c>
      <c r="S47" s="122">
        <v>0</v>
      </c>
      <c r="T47" s="122">
        <v>0</v>
      </c>
      <c r="U47" s="122">
        <v>0</v>
      </c>
      <c r="V47" s="122">
        <v>0</v>
      </c>
      <c r="W47" s="122">
        <v>0</v>
      </c>
      <c r="X47" s="122">
        <v>0</v>
      </c>
      <c r="Y47" s="122">
        <v>545000026</v>
      </c>
      <c r="Z47" s="122">
        <v>605000026</v>
      </c>
      <c r="AA47" s="122">
        <v>0</v>
      </c>
      <c r="AB47" s="122">
        <v>0</v>
      </c>
      <c r="AC47" s="122">
        <v>0</v>
      </c>
      <c r="AD47" s="121"/>
      <c r="AI47" s="120" t="s">
        <v>851</v>
      </c>
      <c r="AM47" s="120" t="s">
        <v>1404</v>
      </c>
      <c r="AP47" s="120" t="s">
        <v>213</v>
      </c>
      <c r="AQ47" s="120" t="s">
        <v>2742</v>
      </c>
      <c r="AU47" s="120" t="s">
        <v>1817</v>
      </c>
      <c r="AV47" s="120" t="s">
        <v>1438</v>
      </c>
      <c r="AW47" s="120" t="s">
        <v>1450</v>
      </c>
      <c r="AX47" s="120" t="s">
        <v>1747</v>
      </c>
      <c r="AZ47" s="120" t="s">
        <v>86</v>
      </c>
      <c r="BA47" s="120" t="s">
        <v>1100</v>
      </c>
      <c r="BB47" s="120" t="s">
        <v>2644</v>
      </c>
      <c r="BC47" s="120" t="s">
        <v>2201</v>
      </c>
      <c r="BF47" s="73" t="s">
        <v>3480</v>
      </c>
      <c r="BG47" s="73" t="s">
        <v>3538</v>
      </c>
      <c r="BH47" s="73" t="s">
        <v>4140</v>
      </c>
      <c r="BI47" s="73" t="s">
        <v>4371</v>
      </c>
      <c r="BJ47" s="73" t="s">
        <v>4970</v>
      </c>
      <c r="BK47" s="73" t="s">
        <v>5196</v>
      </c>
      <c r="BO47" s="72" t="s">
        <v>33</v>
      </c>
      <c r="BP47" s="73" t="s">
        <v>3480</v>
      </c>
      <c r="BQ47" s="75">
        <v>80000026</v>
      </c>
      <c r="BR47" s="75">
        <v>85000026</v>
      </c>
      <c r="BS47" s="75">
        <v>90000026</v>
      </c>
      <c r="BT47" s="75">
        <v>95000026</v>
      </c>
      <c r="BU47" s="75">
        <v>100000026</v>
      </c>
      <c r="BV47" s="75">
        <v>105000026</v>
      </c>
      <c r="BW47" s="75">
        <v>115000026</v>
      </c>
      <c r="BX47" s="75">
        <v>120000026</v>
      </c>
      <c r="BY47" s="75">
        <v>125000026</v>
      </c>
      <c r="BZ47" s="75">
        <v>130000026</v>
      </c>
      <c r="CA47" s="75">
        <v>140000026</v>
      </c>
    </row>
    <row r="48" spans="1:79" ht="12" customHeight="1">
      <c r="A48" s="46">
        <v>44</v>
      </c>
      <c r="B48" s="46">
        <f t="shared" si="3"/>
        <v>0</v>
      </c>
      <c r="F48" s="79"/>
      <c r="G48" s="78"/>
      <c r="J48" s="46">
        <v>44</v>
      </c>
      <c r="K48" s="46">
        <f t="shared" si="5"/>
        <v>0</v>
      </c>
      <c r="L48" s="82">
        <f t="shared" si="6"/>
        <v>0</v>
      </c>
      <c r="N48" s="119" t="s">
        <v>30</v>
      </c>
      <c r="O48" s="120" t="s">
        <v>1757</v>
      </c>
      <c r="P48" s="122">
        <v>170000026</v>
      </c>
      <c r="Q48" s="122">
        <v>185000026</v>
      </c>
      <c r="R48" s="122">
        <v>0</v>
      </c>
      <c r="S48" s="122">
        <v>0</v>
      </c>
      <c r="T48" s="122">
        <v>0</v>
      </c>
      <c r="U48" s="122">
        <v>0</v>
      </c>
      <c r="V48" s="122">
        <v>0</v>
      </c>
      <c r="W48" s="122">
        <v>0</v>
      </c>
      <c r="X48" s="122">
        <v>0</v>
      </c>
      <c r="Y48" s="122">
        <v>0</v>
      </c>
      <c r="Z48" s="122">
        <v>0</v>
      </c>
      <c r="AA48" s="122">
        <v>0</v>
      </c>
      <c r="AB48" s="122">
        <v>0</v>
      </c>
      <c r="AC48" s="122">
        <v>0</v>
      </c>
      <c r="AD48" s="121"/>
      <c r="AI48" s="120" t="s">
        <v>1128</v>
      </c>
      <c r="AM48" s="120" t="s">
        <v>1405</v>
      </c>
      <c r="AP48" s="120" t="s">
        <v>380</v>
      </c>
      <c r="AQ48" s="120" t="s">
        <v>2597</v>
      </c>
      <c r="AU48" s="120" t="s">
        <v>1593</v>
      </c>
      <c r="AV48" s="120" t="s">
        <v>2783</v>
      </c>
      <c r="AW48" s="120" t="s">
        <v>2088</v>
      </c>
      <c r="AX48" s="120" t="s">
        <v>1791</v>
      </c>
      <c r="AZ48" s="120" t="s">
        <v>1760</v>
      </c>
      <c r="BA48" s="120" t="s">
        <v>1467</v>
      </c>
      <c r="BB48" s="120" t="s">
        <v>396</v>
      </c>
      <c r="BC48" s="120" t="s">
        <v>1798</v>
      </c>
      <c r="BF48" s="73" t="s">
        <v>3481</v>
      </c>
      <c r="BG48" s="73" t="s">
        <v>3539</v>
      </c>
      <c r="BH48" s="73" t="s">
        <v>4141</v>
      </c>
      <c r="BI48" s="73" t="s">
        <v>5040</v>
      </c>
      <c r="BJ48" s="73" t="s">
        <v>4971</v>
      </c>
      <c r="BK48" s="73" t="s">
        <v>5170</v>
      </c>
      <c r="BO48" s="72" t="s">
        <v>33</v>
      </c>
      <c r="BP48" s="73" t="s">
        <v>3481</v>
      </c>
      <c r="BQ48" s="75">
        <v>0</v>
      </c>
      <c r="BR48" s="75">
        <v>0</v>
      </c>
      <c r="BS48" s="75">
        <v>0</v>
      </c>
      <c r="BT48" s="75">
        <v>0</v>
      </c>
      <c r="BU48" s="75">
        <v>0</v>
      </c>
      <c r="BV48" s="75">
        <v>0</v>
      </c>
      <c r="BW48" s="75">
        <v>0</v>
      </c>
      <c r="BX48" s="75">
        <v>115000026</v>
      </c>
      <c r="BY48" s="75">
        <v>0</v>
      </c>
      <c r="BZ48" s="75">
        <v>0</v>
      </c>
      <c r="CA48" s="75">
        <v>0</v>
      </c>
    </row>
    <row r="49" spans="1:79" ht="12" customHeight="1">
      <c r="A49" s="46">
        <v>45</v>
      </c>
      <c r="B49" s="46">
        <f t="shared" si="3"/>
        <v>0</v>
      </c>
      <c r="G49" s="78"/>
      <c r="J49" s="46">
        <v>45</v>
      </c>
      <c r="K49" s="46">
        <f t="shared" si="5"/>
        <v>0</v>
      </c>
      <c r="L49" s="82">
        <f t="shared" si="6"/>
        <v>0</v>
      </c>
      <c r="N49" s="119" t="s">
        <v>30</v>
      </c>
      <c r="O49" s="120" t="s">
        <v>3221</v>
      </c>
      <c r="P49" s="122">
        <v>0</v>
      </c>
      <c r="Q49" s="122">
        <v>0</v>
      </c>
      <c r="R49" s="122">
        <v>0</v>
      </c>
      <c r="S49" s="122">
        <v>0</v>
      </c>
      <c r="T49" s="122">
        <v>0</v>
      </c>
      <c r="U49" s="122">
        <v>0</v>
      </c>
      <c r="V49" s="122">
        <v>0</v>
      </c>
      <c r="W49" s="122">
        <v>365000026</v>
      </c>
      <c r="X49" s="122">
        <v>0</v>
      </c>
      <c r="Y49" s="122">
        <v>0</v>
      </c>
      <c r="Z49" s="122">
        <v>0</v>
      </c>
      <c r="AA49" s="122">
        <v>0</v>
      </c>
      <c r="AB49" s="122">
        <v>0</v>
      </c>
      <c r="AC49" s="122">
        <v>0</v>
      </c>
      <c r="AD49" s="121"/>
      <c r="AI49" s="120" t="s">
        <v>1129</v>
      </c>
      <c r="AM49" s="120" t="s">
        <v>1406</v>
      </c>
      <c r="AP49" s="120" t="s">
        <v>307</v>
      </c>
      <c r="AQ49" s="120" t="s">
        <v>2598</v>
      </c>
      <c r="AU49" s="120" t="s">
        <v>3341</v>
      </c>
      <c r="AV49" s="120" t="s">
        <v>1439</v>
      </c>
      <c r="AW49" s="120" t="s">
        <v>1713</v>
      </c>
      <c r="AX49" s="120" t="s">
        <v>1596</v>
      </c>
      <c r="AZ49" s="120" t="s">
        <v>1628</v>
      </c>
      <c r="BA49" s="120" t="s">
        <v>583</v>
      </c>
      <c r="BB49" s="120" t="s">
        <v>1227</v>
      </c>
      <c r="BC49" s="120" t="s">
        <v>2143</v>
      </c>
      <c r="BF49" s="73" t="s">
        <v>3482</v>
      </c>
      <c r="BG49" s="73" t="s">
        <v>3540</v>
      </c>
      <c r="BH49" s="73" t="s">
        <v>4142</v>
      </c>
      <c r="BI49" s="73" t="s">
        <v>4372</v>
      </c>
      <c r="BJ49" s="73" t="s">
        <v>4972</v>
      </c>
      <c r="BK49" s="73" t="s">
        <v>5136</v>
      </c>
      <c r="BO49" s="72" t="s">
        <v>33</v>
      </c>
      <c r="BP49" s="73" t="s">
        <v>3482</v>
      </c>
      <c r="BQ49" s="75">
        <v>90000026</v>
      </c>
      <c r="BR49" s="75">
        <v>95000026</v>
      </c>
      <c r="BS49" s="75">
        <v>100000026</v>
      </c>
      <c r="BT49" s="75">
        <v>105000026</v>
      </c>
      <c r="BU49" s="75">
        <v>110000026</v>
      </c>
      <c r="BV49" s="75">
        <v>115000026</v>
      </c>
      <c r="BW49" s="75">
        <v>120000026</v>
      </c>
      <c r="BX49" s="75">
        <v>130000026</v>
      </c>
      <c r="BY49" s="75">
        <v>140000026</v>
      </c>
      <c r="BZ49" s="75">
        <v>160000026</v>
      </c>
      <c r="CA49" s="75">
        <v>0</v>
      </c>
    </row>
    <row r="50" spans="1:79" ht="12" customHeight="1">
      <c r="J50" s="46">
        <v>46</v>
      </c>
      <c r="K50" s="46">
        <f t="shared" si="5"/>
        <v>0</v>
      </c>
      <c r="L50" s="82">
        <f t="shared" si="6"/>
        <v>0</v>
      </c>
      <c r="N50" s="119" t="s">
        <v>30</v>
      </c>
      <c r="O50" s="120" t="s">
        <v>1742</v>
      </c>
      <c r="P50" s="122">
        <v>0</v>
      </c>
      <c r="Q50" s="122">
        <v>0</v>
      </c>
      <c r="R50" s="122">
        <v>0</v>
      </c>
      <c r="S50" s="122">
        <v>0</v>
      </c>
      <c r="T50" s="122">
        <v>0</v>
      </c>
      <c r="U50" s="122">
        <v>0</v>
      </c>
      <c r="V50" s="122">
        <v>0</v>
      </c>
      <c r="W50" s="122">
        <v>0</v>
      </c>
      <c r="X50" s="122">
        <v>825000026</v>
      </c>
      <c r="Y50" s="122">
        <v>985000026</v>
      </c>
      <c r="Z50" s="122">
        <v>0</v>
      </c>
      <c r="AA50" s="122">
        <v>0</v>
      </c>
      <c r="AB50" s="122">
        <v>0</v>
      </c>
      <c r="AC50" s="122">
        <v>0</v>
      </c>
      <c r="AD50" s="121"/>
      <c r="AI50" s="120" t="s">
        <v>3222</v>
      </c>
      <c r="AM50" s="120" t="s">
        <v>2579</v>
      </c>
      <c r="AP50" s="120" t="s">
        <v>1582</v>
      </c>
      <c r="AQ50" s="120" t="s">
        <v>2000</v>
      </c>
      <c r="AU50" s="120" t="s">
        <v>1890</v>
      </c>
      <c r="AV50" s="120" t="s">
        <v>1440</v>
      </c>
      <c r="AW50" s="120" t="s">
        <v>1315</v>
      </c>
      <c r="AX50" s="120" t="s">
        <v>1892</v>
      </c>
      <c r="AZ50" s="120" t="s">
        <v>371</v>
      </c>
      <c r="BA50" s="120" t="s">
        <v>1468</v>
      </c>
      <c r="BB50" s="120" t="s">
        <v>1228</v>
      </c>
      <c r="BC50" s="120" t="s">
        <v>2051</v>
      </c>
      <c r="BF50" s="73" t="s">
        <v>3483</v>
      </c>
      <c r="BG50" s="73" t="s">
        <v>3541</v>
      </c>
      <c r="BH50" s="73" t="s">
        <v>4143</v>
      </c>
      <c r="BI50" s="73" t="s">
        <v>4373</v>
      </c>
      <c r="BJ50" s="73" t="s">
        <v>4973</v>
      </c>
      <c r="BK50" s="73" t="s">
        <v>5252</v>
      </c>
      <c r="BO50" s="72" t="s">
        <v>33</v>
      </c>
      <c r="BP50" s="73" t="s">
        <v>3483</v>
      </c>
      <c r="BQ50" s="75">
        <v>0</v>
      </c>
      <c r="BR50" s="75">
        <v>0</v>
      </c>
      <c r="BS50" s="75">
        <v>0</v>
      </c>
      <c r="BT50" s="75">
        <v>0</v>
      </c>
      <c r="BU50" s="75">
        <v>0</v>
      </c>
      <c r="BV50" s="75">
        <v>0</v>
      </c>
      <c r="BW50" s="75">
        <v>0</v>
      </c>
      <c r="BX50" s="75">
        <v>0</v>
      </c>
      <c r="BY50" s="75">
        <v>0</v>
      </c>
      <c r="BZ50" s="75">
        <v>0</v>
      </c>
      <c r="CA50" s="75">
        <v>0</v>
      </c>
    </row>
    <row r="51" spans="1:79" ht="12" customHeight="1">
      <c r="J51" s="46">
        <v>47</v>
      </c>
      <c r="K51" s="46">
        <f t="shared" si="5"/>
        <v>0</v>
      </c>
      <c r="L51" s="82">
        <f t="shared" si="6"/>
        <v>0</v>
      </c>
      <c r="N51" s="119" t="s">
        <v>30</v>
      </c>
      <c r="O51" s="120" t="s">
        <v>1278</v>
      </c>
      <c r="P51" s="122">
        <v>225000026</v>
      </c>
      <c r="Q51" s="122">
        <v>230000026</v>
      </c>
      <c r="R51" s="122">
        <v>235000026</v>
      </c>
      <c r="S51" s="122">
        <v>245000026</v>
      </c>
      <c r="T51" s="122">
        <v>275000026</v>
      </c>
      <c r="U51" s="122">
        <v>315000026</v>
      </c>
      <c r="V51" s="122">
        <v>380000026</v>
      </c>
      <c r="W51" s="122">
        <v>0</v>
      </c>
      <c r="X51" s="122">
        <v>0</v>
      </c>
      <c r="Y51" s="122">
        <v>0</v>
      </c>
      <c r="Z51" s="122">
        <v>0</v>
      </c>
      <c r="AA51" s="122">
        <v>0</v>
      </c>
      <c r="AB51" s="122">
        <v>0</v>
      </c>
      <c r="AC51" s="122">
        <v>0</v>
      </c>
      <c r="AD51" s="121"/>
      <c r="AI51" s="120" t="s">
        <v>1605</v>
      </c>
      <c r="AM51" s="120" t="s">
        <v>2125</v>
      </c>
      <c r="AP51" s="120" t="s">
        <v>957</v>
      </c>
      <c r="AQ51" s="120" t="s">
        <v>2599</v>
      </c>
      <c r="AU51" s="120" t="s">
        <v>1540</v>
      </c>
      <c r="AV51" s="120" t="s">
        <v>2472</v>
      </c>
      <c r="AW51" s="120" t="s">
        <v>1714</v>
      </c>
      <c r="AX51" s="120" t="s">
        <v>2719</v>
      </c>
      <c r="AZ51" s="120" t="s">
        <v>786</v>
      </c>
      <c r="BA51" s="120" t="s">
        <v>1469</v>
      </c>
      <c r="BB51" s="120" t="s">
        <v>1341</v>
      </c>
      <c r="BC51" s="120" t="s">
        <v>2202</v>
      </c>
      <c r="BF51" s="73" t="s">
        <v>3484</v>
      </c>
      <c r="BG51" s="73" t="s">
        <v>3542</v>
      </c>
      <c r="BH51" s="73" t="s">
        <v>4144</v>
      </c>
      <c r="BI51" s="73" t="s">
        <v>4374</v>
      </c>
      <c r="BJ51" s="73" t="s">
        <v>4974</v>
      </c>
      <c r="BK51" s="73" t="s">
        <v>5197</v>
      </c>
      <c r="BO51" s="72" t="s">
        <v>33</v>
      </c>
      <c r="BP51" s="73" t="s">
        <v>3484</v>
      </c>
      <c r="BQ51" s="75">
        <v>0</v>
      </c>
      <c r="BR51" s="75">
        <v>0</v>
      </c>
      <c r="BS51" s="75">
        <v>0</v>
      </c>
      <c r="BT51" s="75">
        <v>110000026</v>
      </c>
      <c r="BU51" s="75">
        <v>120000026</v>
      </c>
      <c r="BV51" s="75">
        <v>125000026</v>
      </c>
      <c r="BW51" s="75">
        <v>135000026</v>
      </c>
      <c r="BX51" s="75">
        <v>140000026</v>
      </c>
      <c r="BY51" s="75">
        <v>150000026</v>
      </c>
      <c r="BZ51" s="75">
        <v>155000026</v>
      </c>
      <c r="CA51" s="75">
        <v>0</v>
      </c>
    </row>
    <row r="52" spans="1:79" ht="12" customHeight="1">
      <c r="F52" s="79" t="s">
        <v>33</v>
      </c>
      <c r="J52" s="46">
        <v>48</v>
      </c>
      <c r="K52" s="46">
        <f t="shared" si="5"/>
        <v>0</v>
      </c>
      <c r="L52" s="82">
        <f t="shared" si="6"/>
        <v>0</v>
      </c>
      <c r="N52" s="119" t="s">
        <v>30</v>
      </c>
      <c r="O52" s="120" t="s">
        <v>851</v>
      </c>
      <c r="P52" s="122">
        <v>0</v>
      </c>
      <c r="Q52" s="122">
        <v>0</v>
      </c>
      <c r="R52" s="122">
        <v>225000026</v>
      </c>
      <c r="S52" s="122">
        <v>245000026</v>
      </c>
      <c r="T52" s="122">
        <v>265000026</v>
      </c>
      <c r="U52" s="122">
        <v>295000026</v>
      </c>
      <c r="V52" s="122">
        <v>315000026</v>
      </c>
      <c r="W52" s="122">
        <v>385000026</v>
      </c>
      <c r="X52" s="122">
        <v>450000026</v>
      </c>
      <c r="Y52" s="122">
        <v>525000026</v>
      </c>
      <c r="Z52" s="122">
        <v>610000026</v>
      </c>
      <c r="AA52" s="122">
        <v>740000026</v>
      </c>
      <c r="AB52" s="122">
        <v>0</v>
      </c>
      <c r="AC52" s="122">
        <v>0</v>
      </c>
      <c r="AD52" s="121"/>
      <c r="AI52" s="120" t="s">
        <v>3223</v>
      </c>
      <c r="AM52" s="120" t="s">
        <v>1407</v>
      </c>
      <c r="AP52" s="120" t="s">
        <v>326</v>
      </c>
      <c r="AQ52" s="120" t="s">
        <v>2600</v>
      </c>
      <c r="AU52" s="120" t="s">
        <v>1541</v>
      </c>
      <c r="AV52" s="120" t="s">
        <v>2173</v>
      </c>
      <c r="AW52" s="120" t="s">
        <v>252</v>
      </c>
      <c r="AX52" s="120" t="s">
        <v>1193</v>
      </c>
      <c r="AZ52" s="120" t="s">
        <v>87</v>
      </c>
      <c r="BA52" s="120" t="s">
        <v>732</v>
      </c>
      <c r="BB52" s="120" t="s">
        <v>3325</v>
      </c>
      <c r="BC52" s="120" t="s">
        <v>1845</v>
      </c>
      <c r="BF52" s="73" t="s">
        <v>3485</v>
      </c>
      <c r="BG52" s="73" t="s">
        <v>3543</v>
      </c>
      <c r="BH52" s="73" t="s">
        <v>4145</v>
      </c>
      <c r="BI52" s="73" t="s">
        <v>4375</v>
      </c>
      <c r="BJ52" s="73" t="s">
        <v>4975</v>
      </c>
      <c r="BK52" s="73" t="s">
        <v>5198</v>
      </c>
      <c r="BO52" s="72" t="s">
        <v>33</v>
      </c>
      <c r="BP52" s="73" t="s">
        <v>3485</v>
      </c>
      <c r="BQ52" s="75">
        <v>0</v>
      </c>
      <c r="BR52" s="75">
        <v>0</v>
      </c>
      <c r="BS52" s="75">
        <v>0</v>
      </c>
      <c r="BT52" s="75">
        <v>0</v>
      </c>
      <c r="BU52" s="75">
        <v>0</v>
      </c>
      <c r="BV52" s="75">
        <v>0</v>
      </c>
      <c r="BW52" s="75">
        <v>0</v>
      </c>
      <c r="BX52" s="75">
        <v>115000026</v>
      </c>
      <c r="BY52" s="75">
        <v>125000026</v>
      </c>
      <c r="BZ52" s="75">
        <v>140000026</v>
      </c>
      <c r="CA52" s="75">
        <v>0</v>
      </c>
    </row>
    <row r="53" spans="1:79" ht="12" customHeight="1">
      <c r="F53" s="79" t="s">
        <v>210</v>
      </c>
      <c r="J53" s="46">
        <v>49</v>
      </c>
      <c r="K53" s="46">
        <f t="shared" si="5"/>
        <v>0</v>
      </c>
      <c r="L53" s="82">
        <f t="shared" si="6"/>
        <v>0</v>
      </c>
      <c r="N53" s="119" t="s">
        <v>30</v>
      </c>
      <c r="O53" s="120" t="s">
        <v>1128</v>
      </c>
      <c r="P53" s="122">
        <v>225000026</v>
      </c>
      <c r="Q53" s="122">
        <v>230000026</v>
      </c>
      <c r="R53" s="122">
        <v>235000026</v>
      </c>
      <c r="S53" s="122">
        <v>245000026</v>
      </c>
      <c r="T53" s="122">
        <v>275000026</v>
      </c>
      <c r="U53" s="122">
        <v>315000026</v>
      </c>
      <c r="V53" s="122">
        <v>380000026</v>
      </c>
      <c r="W53" s="122">
        <v>0</v>
      </c>
      <c r="X53" s="122">
        <v>0</v>
      </c>
      <c r="Y53" s="122">
        <v>0</v>
      </c>
      <c r="Z53" s="122">
        <v>0</v>
      </c>
      <c r="AA53" s="122">
        <v>0</v>
      </c>
      <c r="AB53" s="122">
        <v>0</v>
      </c>
      <c r="AC53" s="122">
        <v>0</v>
      </c>
      <c r="AD53" s="121"/>
      <c r="AI53" s="120" t="s">
        <v>259</v>
      </c>
      <c r="AM53" s="120" t="s">
        <v>1408</v>
      </c>
      <c r="AP53" s="120" t="s">
        <v>215</v>
      </c>
      <c r="AQ53" s="120" t="s">
        <v>2601</v>
      </c>
      <c r="AU53" s="120" t="s">
        <v>1542</v>
      </c>
      <c r="AV53" s="120" t="s">
        <v>2297</v>
      </c>
      <c r="AW53" s="120" t="s">
        <v>2043</v>
      </c>
      <c r="AX53" s="120" t="s">
        <v>149</v>
      </c>
      <c r="AZ53" s="120" t="s">
        <v>1197</v>
      </c>
      <c r="BA53" s="120" t="s">
        <v>124</v>
      </c>
      <c r="BB53" s="120" t="s">
        <v>1229</v>
      </c>
      <c r="BC53" s="120" t="s">
        <v>1845</v>
      </c>
      <c r="BF53" s="73" t="s">
        <v>3486</v>
      </c>
      <c r="BG53" s="73" t="s">
        <v>3544</v>
      </c>
      <c r="BH53" s="73" t="s">
        <v>4146</v>
      </c>
      <c r="BI53" s="73" t="s">
        <v>4376</v>
      </c>
      <c r="BJ53" s="73" t="s">
        <v>4976</v>
      </c>
      <c r="BK53" s="73" t="s">
        <v>5137</v>
      </c>
      <c r="BO53" s="72" t="s">
        <v>33</v>
      </c>
      <c r="BP53" s="73" t="s">
        <v>3486</v>
      </c>
      <c r="BQ53" s="75">
        <v>0</v>
      </c>
      <c r="BR53" s="75">
        <v>0</v>
      </c>
      <c r="BS53" s="75">
        <v>0</v>
      </c>
      <c r="BT53" s="75">
        <v>0</v>
      </c>
      <c r="BU53" s="75">
        <v>0</v>
      </c>
      <c r="BV53" s="75">
        <v>110000026</v>
      </c>
      <c r="BW53" s="75">
        <v>115000026</v>
      </c>
      <c r="BX53" s="75">
        <v>120000026</v>
      </c>
      <c r="BY53" s="75">
        <v>135000026</v>
      </c>
      <c r="BZ53" s="75">
        <v>150000026</v>
      </c>
      <c r="CA53" s="75">
        <v>0</v>
      </c>
    </row>
    <row r="54" spans="1:79" ht="12" customHeight="1">
      <c r="F54" s="79" t="s">
        <v>37</v>
      </c>
      <c r="J54" s="46">
        <v>50</v>
      </c>
      <c r="K54" s="46">
        <f t="shared" si="5"/>
        <v>0</v>
      </c>
      <c r="L54" s="82">
        <f t="shared" si="6"/>
        <v>0</v>
      </c>
      <c r="N54" s="119" t="s">
        <v>30</v>
      </c>
      <c r="O54" s="120" t="s">
        <v>1129</v>
      </c>
      <c r="P54" s="122">
        <v>0</v>
      </c>
      <c r="Q54" s="122">
        <v>0</v>
      </c>
      <c r="R54" s="122">
        <v>0</v>
      </c>
      <c r="S54" s="122">
        <v>335000026</v>
      </c>
      <c r="T54" s="122">
        <v>340000026</v>
      </c>
      <c r="U54" s="122">
        <v>345000026</v>
      </c>
      <c r="V54" s="122">
        <v>375000026</v>
      </c>
      <c r="W54" s="122">
        <v>405000026</v>
      </c>
      <c r="X54" s="122">
        <v>465000026</v>
      </c>
      <c r="Y54" s="122">
        <v>510000026</v>
      </c>
      <c r="Z54" s="122">
        <v>595000026</v>
      </c>
      <c r="AA54" s="122">
        <v>685000026</v>
      </c>
      <c r="AB54" s="122">
        <v>790000026</v>
      </c>
      <c r="AC54" s="122">
        <v>965000026</v>
      </c>
      <c r="AD54" s="121"/>
      <c r="AI54" s="120" t="s">
        <v>1810</v>
      </c>
      <c r="AM54" s="120" t="s">
        <v>2146</v>
      </c>
      <c r="AP54" s="120" t="s">
        <v>958</v>
      </c>
      <c r="AQ54" s="120" t="s">
        <v>2602</v>
      </c>
      <c r="AU54" s="120" t="s">
        <v>3383</v>
      </c>
      <c r="AV54" s="120" t="s">
        <v>2174</v>
      </c>
      <c r="AW54" s="120" t="s">
        <v>1080</v>
      </c>
      <c r="AX54" s="120" t="s">
        <v>2102</v>
      </c>
      <c r="AZ54" s="120" t="s">
        <v>327</v>
      </c>
      <c r="BA54" s="120" t="s">
        <v>125</v>
      </c>
      <c r="BB54" s="120" t="s">
        <v>1230</v>
      </c>
      <c r="BC54" s="120" t="s">
        <v>1814</v>
      </c>
      <c r="BF54" s="73" t="s">
        <v>5019</v>
      </c>
      <c r="BG54" s="73" t="s">
        <v>3545</v>
      </c>
      <c r="BH54" s="73" t="s">
        <v>4147</v>
      </c>
      <c r="BI54" s="73" t="s">
        <v>4377</v>
      </c>
      <c r="BJ54" s="73" t="s">
        <v>4977</v>
      </c>
      <c r="BK54" s="73" t="s">
        <v>5138</v>
      </c>
      <c r="BO54" s="72" t="s">
        <v>33</v>
      </c>
      <c r="BP54" s="73" t="s">
        <v>5019</v>
      </c>
      <c r="BQ54" s="75">
        <v>0</v>
      </c>
      <c r="BR54" s="75">
        <v>0</v>
      </c>
      <c r="BS54" s="75">
        <v>0</v>
      </c>
      <c r="BT54" s="75">
        <v>0</v>
      </c>
      <c r="BU54" s="75">
        <v>110000026</v>
      </c>
      <c r="BV54" s="75">
        <v>0</v>
      </c>
      <c r="BW54" s="75">
        <v>0</v>
      </c>
      <c r="BX54" s="75">
        <v>0</v>
      </c>
      <c r="BY54" s="75">
        <v>0</v>
      </c>
      <c r="BZ54" s="75">
        <v>0</v>
      </c>
      <c r="CA54" s="75">
        <v>0</v>
      </c>
    </row>
    <row r="55" spans="1:79" ht="12" customHeight="1">
      <c r="F55" s="79" t="s">
        <v>42</v>
      </c>
      <c r="J55" s="46">
        <v>51</v>
      </c>
      <c r="K55" s="46">
        <f t="shared" si="5"/>
        <v>0</v>
      </c>
      <c r="L55" s="82">
        <f t="shared" si="6"/>
        <v>0</v>
      </c>
      <c r="N55" s="119" t="s">
        <v>30</v>
      </c>
      <c r="O55" s="120" t="s">
        <v>3222</v>
      </c>
      <c r="P55" s="122">
        <v>220000026</v>
      </c>
      <c r="Q55" s="122">
        <v>230000026</v>
      </c>
      <c r="R55" s="122">
        <v>250000026</v>
      </c>
      <c r="S55" s="122">
        <v>265000026</v>
      </c>
      <c r="T55" s="122">
        <v>280000026</v>
      </c>
      <c r="U55" s="122">
        <v>315000026</v>
      </c>
      <c r="V55" s="122">
        <v>330000026</v>
      </c>
      <c r="W55" s="122">
        <v>390000026</v>
      </c>
      <c r="X55" s="122">
        <v>460000026</v>
      </c>
      <c r="Y55" s="122">
        <v>480000026</v>
      </c>
      <c r="Z55" s="122">
        <v>520000026</v>
      </c>
      <c r="AA55" s="122">
        <v>620000026</v>
      </c>
      <c r="AB55" s="122">
        <v>720000026</v>
      </c>
      <c r="AC55" s="122">
        <v>0</v>
      </c>
      <c r="AD55" s="121"/>
      <c r="AI55" s="120" t="s">
        <v>926</v>
      </c>
      <c r="AM55" s="120" t="s">
        <v>2126</v>
      </c>
      <c r="AP55" s="120" t="s">
        <v>216</v>
      </c>
      <c r="AQ55" s="120" t="s">
        <v>2003</v>
      </c>
      <c r="AU55" s="120" t="s">
        <v>3384</v>
      </c>
      <c r="AV55" s="120" t="s">
        <v>2561</v>
      </c>
      <c r="AW55" s="120" t="s">
        <v>1081</v>
      </c>
      <c r="AX55" s="120" t="s">
        <v>531</v>
      </c>
      <c r="AZ55" s="120" t="s">
        <v>88</v>
      </c>
      <c r="BA55" s="120" t="s">
        <v>2330</v>
      </c>
      <c r="BB55" s="120" t="s">
        <v>1231</v>
      </c>
      <c r="BC55" s="120" t="s">
        <v>1940</v>
      </c>
      <c r="BF55" s="73" t="s">
        <v>3487</v>
      </c>
      <c r="BG55" s="73" t="s">
        <v>3546</v>
      </c>
      <c r="BH55" s="73" t="s">
        <v>4148</v>
      </c>
      <c r="BI55" s="73" t="s">
        <v>4378</v>
      </c>
      <c r="BJ55" s="73" t="s">
        <v>4978</v>
      </c>
      <c r="BK55" s="73" t="s">
        <v>5139</v>
      </c>
      <c r="BO55" s="72" t="s">
        <v>33</v>
      </c>
      <c r="BP55" s="73" t="s">
        <v>3487</v>
      </c>
      <c r="BQ55" s="75">
        <v>0</v>
      </c>
      <c r="BR55" s="75">
        <v>0</v>
      </c>
      <c r="BS55" s="75">
        <v>0</v>
      </c>
      <c r="BT55" s="75">
        <v>0</v>
      </c>
      <c r="BU55" s="75">
        <v>0</v>
      </c>
      <c r="BV55" s="75">
        <v>0</v>
      </c>
      <c r="BW55" s="75">
        <v>0</v>
      </c>
      <c r="BX55" s="75">
        <v>0</v>
      </c>
      <c r="BY55" s="75">
        <v>0</v>
      </c>
      <c r="BZ55" s="75">
        <v>0</v>
      </c>
      <c r="CA55" s="75">
        <v>0</v>
      </c>
    </row>
    <row r="56" spans="1:79" ht="12" customHeight="1">
      <c r="F56" s="79" t="s">
        <v>48</v>
      </c>
      <c r="J56" s="46">
        <v>52</v>
      </c>
      <c r="K56" s="46">
        <f t="shared" si="5"/>
        <v>0</v>
      </c>
      <c r="L56" s="82">
        <f t="shared" si="6"/>
        <v>0</v>
      </c>
      <c r="N56" s="119" t="s">
        <v>30</v>
      </c>
      <c r="O56" s="120" t="s">
        <v>1605</v>
      </c>
      <c r="P56" s="122">
        <v>225000026</v>
      </c>
      <c r="Q56" s="122">
        <v>230000026</v>
      </c>
      <c r="R56" s="122">
        <v>235000026</v>
      </c>
      <c r="S56" s="122">
        <v>245000026</v>
      </c>
      <c r="T56" s="122">
        <v>275000026</v>
      </c>
      <c r="U56" s="122">
        <v>315000026</v>
      </c>
      <c r="V56" s="122">
        <v>380000026</v>
      </c>
      <c r="W56" s="122">
        <v>0</v>
      </c>
      <c r="X56" s="122">
        <v>0</v>
      </c>
      <c r="Y56" s="122">
        <v>0</v>
      </c>
      <c r="Z56" s="122">
        <v>0</v>
      </c>
      <c r="AA56" s="122">
        <v>0</v>
      </c>
      <c r="AB56" s="122">
        <v>0</v>
      </c>
      <c r="AC56" s="122">
        <v>0</v>
      </c>
      <c r="AD56" s="121"/>
      <c r="AI56" s="120" t="s">
        <v>670</v>
      </c>
      <c r="AM56" s="120" t="s">
        <v>2252</v>
      </c>
      <c r="AP56" s="120" t="s">
        <v>1877</v>
      </c>
      <c r="AQ56" s="120" t="s">
        <v>2603</v>
      </c>
      <c r="AU56" s="120" t="s">
        <v>1800</v>
      </c>
      <c r="AV56" s="120" t="s">
        <v>1441</v>
      </c>
      <c r="AW56" s="120" t="s">
        <v>1825</v>
      </c>
      <c r="AX56" s="120" t="s">
        <v>595</v>
      </c>
      <c r="AZ56" s="120" t="s">
        <v>155</v>
      </c>
      <c r="BA56" s="120" t="s">
        <v>2703</v>
      </c>
      <c r="BB56" s="120" t="s">
        <v>1232</v>
      </c>
      <c r="BC56" s="120" t="s">
        <v>1938</v>
      </c>
      <c r="BF56" s="73" t="s">
        <v>3488</v>
      </c>
      <c r="BG56" s="73" t="s">
        <v>3547</v>
      </c>
      <c r="BH56" s="73" t="s">
        <v>5116</v>
      </c>
      <c r="BI56" s="73" t="s">
        <v>4379</v>
      </c>
      <c r="BJ56" s="73" t="s">
        <v>4979</v>
      </c>
      <c r="BK56" s="73" t="s">
        <v>5081</v>
      </c>
      <c r="BO56" s="72" t="s">
        <v>33</v>
      </c>
      <c r="BP56" s="73" t="s">
        <v>3488</v>
      </c>
      <c r="BQ56" s="75">
        <v>80000026</v>
      </c>
      <c r="BR56" s="75">
        <v>85000026</v>
      </c>
      <c r="BS56" s="75">
        <v>90000026</v>
      </c>
      <c r="BT56" s="75">
        <v>100000026</v>
      </c>
      <c r="BU56" s="75">
        <v>105000026</v>
      </c>
      <c r="BV56" s="75">
        <v>115000026</v>
      </c>
      <c r="BW56" s="75">
        <v>120000026</v>
      </c>
      <c r="BX56" s="75">
        <v>125000026</v>
      </c>
      <c r="BY56" s="75">
        <v>0</v>
      </c>
      <c r="BZ56" s="75">
        <v>0</v>
      </c>
      <c r="CA56" s="75">
        <v>0</v>
      </c>
    </row>
    <row r="57" spans="1:79" ht="12" customHeight="1">
      <c r="F57" s="79" t="s">
        <v>5066</v>
      </c>
      <c r="J57" s="46">
        <v>53</v>
      </c>
      <c r="K57" s="46">
        <f t="shared" si="5"/>
        <v>0</v>
      </c>
      <c r="L57" s="82">
        <f t="shared" si="6"/>
        <v>0</v>
      </c>
      <c r="N57" s="119" t="s">
        <v>30</v>
      </c>
      <c r="O57" s="120" t="s">
        <v>3223</v>
      </c>
      <c r="P57" s="122">
        <v>225000026</v>
      </c>
      <c r="Q57" s="122">
        <v>230000026</v>
      </c>
      <c r="R57" s="122">
        <v>235000026</v>
      </c>
      <c r="S57" s="122">
        <v>245000026</v>
      </c>
      <c r="T57" s="122">
        <v>275000026</v>
      </c>
      <c r="U57" s="122">
        <v>315000026</v>
      </c>
      <c r="V57" s="122">
        <v>380000026</v>
      </c>
      <c r="W57" s="122">
        <v>0</v>
      </c>
      <c r="X57" s="122">
        <v>0</v>
      </c>
      <c r="Y57" s="122">
        <v>0</v>
      </c>
      <c r="Z57" s="122">
        <v>0</v>
      </c>
      <c r="AA57" s="122">
        <v>0</v>
      </c>
      <c r="AB57" s="122">
        <v>0</v>
      </c>
      <c r="AC57" s="122">
        <v>0</v>
      </c>
      <c r="AD57" s="121"/>
      <c r="AI57" s="120" t="s">
        <v>1130</v>
      </c>
      <c r="AM57" s="120" t="s">
        <v>1409</v>
      </c>
      <c r="AP57" s="120" t="s">
        <v>2094</v>
      </c>
      <c r="AQ57" s="120" t="s">
        <v>3013</v>
      </c>
      <c r="AU57" s="120" t="s">
        <v>3347</v>
      </c>
      <c r="AV57" s="120" t="s">
        <v>2562</v>
      </c>
      <c r="AW57" s="120" t="s">
        <v>2537</v>
      </c>
      <c r="AX57" s="120" t="s">
        <v>2497</v>
      </c>
      <c r="AZ57" s="120" t="s">
        <v>383</v>
      </c>
      <c r="BA57" s="120" t="s">
        <v>3321</v>
      </c>
      <c r="BB57" s="120" t="s">
        <v>567</v>
      </c>
      <c r="BC57" s="120" t="s">
        <v>1570</v>
      </c>
      <c r="BF57" s="73" t="s">
        <v>3489</v>
      </c>
      <c r="BG57" s="73" t="s">
        <v>3548</v>
      </c>
      <c r="BH57" s="73" t="s">
        <v>5101</v>
      </c>
      <c r="BI57" s="73" t="s">
        <v>4380</v>
      </c>
      <c r="BJ57" s="73" t="s">
        <v>4980</v>
      </c>
      <c r="BK57" s="73" t="s">
        <v>5199</v>
      </c>
      <c r="BO57" s="72" t="s">
        <v>33</v>
      </c>
      <c r="BP57" s="73" t="s">
        <v>3489</v>
      </c>
      <c r="BQ57" s="75">
        <v>90000026</v>
      </c>
      <c r="BR57" s="75">
        <v>95000026</v>
      </c>
      <c r="BS57" s="75">
        <v>100000026</v>
      </c>
      <c r="BT57" s="75">
        <v>105000026</v>
      </c>
      <c r="BU57" s="75">
        <v>110000026</v>
      </c>
      <c r="BV57" s="75">
        <v>115000026</v>
      </c>
      <c r="BW57" s="75">
        <v>120000026</v>
      </c>
      <c r="BX57" s="75">
        <v>130000026</v>
      </c>
      <c r="BY57" s="75">
        <v>140000026</v>
      </c>
      <c r="BZ57" s="75">
        <v>150000026</v>
      </c>
      <c r="CA57" s="75">
        <v>180000026</v>
      </c>
    </row>
    <row r="58" spans="1:79" ht="12" customHeight="1">
      <c r="J58" s="46">
        <v>54</v>
      </c>
      <c r="K58" s="46">
        <f t="shared" si="5"/>
        <v>0</v>
      </c>
      <c r="L58" s="82">
        <f t="shared" si="6"/>
        <v>0</v>
      </c>
      <c r="N58" s="119" t="s">
        <v>30</v>
      </c>
      <c r="O58" s="120" t="s">
        <v>259</v>
      </c>
      <c r="P58" s="122">
        <v>250000026</v>
      </c>
      <c r="Q58" s="122">
        <v>260000026</v>
      </c>
      <c r="R58" s="122">
        <v>280000026</v>
      </c>
      <c r="S58" s="122">
        <v>290000026</v>
      </c>
      <c r="T58" s="122">
        <v>325000026</v>
      </c>
      <c r="U58" s="122">
        <v>340000026</v>
      </c>
      <c r="V58" s="122">
        <v>385000026</v>
      </c>
      <c r="W58" s="122">
        <v>440000026</v>
      </c>
      <c r="X58" s="122">
        <v>495000026</v>
      </c>
      <c r="Y58" s="122">
        <v>520000026</v>
      </c>
      <c r="Z58" s="122">
        <v>590000026</v>
      </c>
      <c r="AA58" s="122">
        <v>680000026</v>
      </c>
      <c r="AB58" s="122">
        <v>710000026</v>
      </c>
      <c r="AC58" s="122">
        <v>0</v>
      </c>
      <c r="AD58" s="121"/>
      <c r="AI58" s="120" t="s">
        <v>2041</v>
      </c>
      <c r="AM58" s="120" t="s">
        <v>1410</v>
      </c>
      <c r="AP58" s="120" t="s">
        <v>2543</v>
      </c>
      <c r="AQ58" s="120" t="s">
        <v>1827</v>
      </c>
      <c r="AU58" s="120" t="s">
        <v>2172</v>
      </c>
      <c r="AV58" s="120" t="s">
        <v>1442</v>
      </c>
      <c r="AW58" s="120" t="s">
        <v>889</v>
      </c>
      <c r="AX58" s="120" t="s">
        <v>1594</v>
      </c>
      <c r="AZ58" s="120" t="s">
        <v>422</v>
      </c>
      <c r="BA58" s="120" t="s">
        <v>2025</v>
      </c>
      <c r="BB58" s="120" t="s">
        <v>2678</v>
      </c>
      <c r="BC58" s="120" t="s">
        <v>1511</v>
      </c>
      <c r="BF58" s="73" t="s">
        <v>3490</v>
      </c>
      <c r="BG58" s="73" t="s">
        <v>3549</v>
      </c>
      <c r="BH58" s="73" t="s">
        <v>4149</v>
      </c>
      <c r="BI58" s="73" t="s">
        <v>4381</v>
      </c>
      <c r="BJ58" s="73" t="s">
        <v>4981</v>
      </c>
      <c r="BK58" s="73" t="s">
        <v>5200</v>
      </c>
      <c r="BO58" s="72" t="s">
        <v>33</v>
      </c>
      <c r="BP58" s="73" t="s">
        <v>3490</v>
      </c>
      <c r="BQ58" s="75">
        <v>0</v>
      </c>
      <c r="BR58" s="75">
        <v>0</v>
      </c>
      <c r="BS58" s="75">
        <v>0</v>
      </c>
      <c r="BT58" s="75">
        <v>0</v>
      </c>
      <c r="BU58" s="75">
        <v>0</v>
      </c>
      <c r="BV58" s="75">
        <v>0</v>
      </c>
      <c r="BW58" s="75">
        <v>0</v>
      </c>
      <c r="BX58" s="75">
        <v>0</v>
      </c>
      <c r="BY58" s="75">
        <v>0</v>
      </c>
      <c r="BZ58" s="75">
        <v>0</v>
      </c>
      <c r="CA58" s="75">
        <v>0</v>
      </c>
    </row>
    <row r="59" spans="1:79" ht="12" customHeight="1">
      <c r="J59" s="46">
        <v>55</v>
      </c>
      <c r="K59" s="46">
        <f t="shared" si="5"/>
        <v>0</v>
      </c>
      <c r="L59" s="82">
        <f t="shared" si="6"/>
        <v>0</v>
      </c>
      <c r="N59" s="119" t="s">
        <v>30</v>
      </c>
      <c r="O59" s="120" t="s">
        <v>1641</v>
      </c>
      <c r="P59" s="122">
        <v>220000026</v>
      </c>
      <c r="Q59" s="122">
        <v>0</v>
      </c>
      <c r="R59" s="122">
        <v>0</v>
      </c>
      <c r="S59" s="122">
        <v>0</v>
      </c>
      <c r="T59" s="122">
        <v>0</v>
      </c>
      <c r="U59" s="122">
        <v>0</v>
      </c>
      <c r="V59" s="122">
        <v>0</v>
      </c>
      <c r="W59" s="122">
        <v>0</v>
      </c>
      <c r="X59" s="122">
        <v>0</v>
      </c>
      <c r="Y59" s="122">
        <v>0</v>
      </c>
      <c r="Z59" s="122">
        <v>0</v>
      </c>
      <c r="AA59" s="122">
        <v>0</v>
      </c>
      <c r="AB59" s="122">
        <v>0</v>
      </c>
      <c r="AC59" s="122">
        <v>0</v>
      </c>
      <c r="AD59" s="121"/>
      <c r="AI59" s="120" t="s">
        <v>2786</v>
      </c>
      <c r="AM59" s="120" t="s">
        <v>1948</v>
      </c>
      <c r="AP59" s="120" t="s">
        <v>2544</v>
      </c>
      <c r="AQ59" s="120" t="s">
        <v>2281</v>
      </c>
      <c r="AV59" s="120" t="s">
        <v>1880</v>
      </c>
      <c r="AW59" s="120" t="s">
        <v>890</v>
      </c>
      <c r="AX59" s="120" t="s">
        <v>1834</v>
      </c>
      <c r="AZ59" s="120" t="s">
        <v>2441</v>
      </c>
      <c r="BA59" s="120" t="s">
        <v>2331</v>
      </c>
      <c r="BB59" s="120" t="s">
        <v>2716</v>
      </c>
      <c r="BC59" s="120" t="s">
        <v>2837</v>
      </c>
      <c r="BF59" s="73" t="s">
        <v>3491</v>
      </c>
      <c r="BG59" s="73" t="s">
        <v>3550</v>
      </c>
      <c r="BH59" s="73" t="s">
        <v>4150</v>
      </c>
      <c r="BI59" s="73" t="s">
        <v>4382</v>
      </c>
      <c r="BJ59" s="73" t="s">
        <v>4982</v>
      </c>
      <c r="BK59" s="73" t="s">
        <v>5082</v>
      </c>
      <c r="BO59" s="72" t="s">
        <v>33</v>
      </c>
      <c r="BP59" s="73" t="s">
        <v>3491</v>
      </c>
      <c r="BQ59" s="75">
        <v>0</v>
      </c>
      <c r="BR59" s="75">
        <v>0</v>
      </c>
      <c r="BS59" s="75">
        <v>0</v>
      </c>
      <c r="BT59" s="75">
        <v>0</v>
      </c>
      <c r="BU59" s="75">
        <v>0</v>
      </c>
      <c r="BV59" s="75">
        <v>0</v>
      </c>
      <c r="BW59" s="75">
        <v>0</v>
      </c>
      <c r="BX59" s="75">
        <v>0</v>
      </c>
      <c r="BY59" s="75">
        <v>0</v>
      </c>
      <c r="BZ59" s="75">
        <v>0</v>
      </c>
      <c r="CA59" s="75">
        <v>0</v>
      </c>
    </row>
    <row r="60" spans="1:79" ht="12" customHeight="1">
      <c r="J60" s="46">
        <v>56</v>
      </c>
      <c r="K60" s="46">
        <f t="shared" si="5"/>
        <v>0</v>
      </c>
      <c r="L60" s="82">
        <f t="shared" si="6"/>
        <v>0</v>
      </c>
      <c r="N60" s="119" t="s">
        <v>30</v>
      </c>
      <c r="O60" s="120" t="s">
        <v>852</v>
      </c>
      <c r="P60" s="122">
        <v>220000026</v>
      </c>
      <c r="Q60" s="122">
        <v>0</v>
      </c>
      <c r="R60" s="122">
        <v>0</v>
      </c>
      <c r="S60" s="122">
        <v>0</v>
      </c>
      <c r="T60" s="122">
        <v>0</v>
      </c>
      <c r="U60" s="122">
        <v>0</v>
      </c>
      <c r="V60" s="122">
        <v>0</v>
      </c>
      <c r="W60" s="122">
        <v>0</v>
      </c>
      <c r="X60" s="122">
        <v>0</v>
      </c>
      <c r="Y60" s="122">
        <v>0</v>
      </c>
      <c r="Z60" s="122">
        <v>0</v>
      </c>
      <c r="AA60" s="122">
        <v>0</v>
      </c>
      <c r="AB60" s="122">
        <v>0</v>
      </c>
      <c r="AC60" s="122">
        <v>0</v>
      </c>
      <c r="AD60" s="121"/>
      <c r="AI60" s="120" t="s">
        <v>691</v>
      </c>
      <c r="AM60" s="120" t="s">
        <v>3249</v>
      </c>
      <c r="AP60" s="120" t="s">
        <v>2545</v>
      </c>
      <c r="AQ60" s="120" t="s">
        <v>1823</v>
      </c>
      <c r="AV60" s="120" t="s">
        <v>2175</v>
      </c>
      <c r="AW60" s="120" t="s">
        <v>648</v>
      </c>
      <c r="AX60" s="120" t="s">
        <v>1598</v>
      </c>
      <c r="AZ60" s="120" t="s">
        <v>2442</v>
      </c>
      <c r="BA60" s="120" t="s">
        <v>1806</v>
      </c>
      <c r="BB60" s="120" t="s">
        <v>3418</v>
      </c>
      <c r="BC60" s="120" t="s">
        <v>1874</v>
      </c>
      <c r="BF60" s="73" t="s">
        <v>3492</v>
      </c>
      <c r="BG60" s="73" t="s">
        <v>3551</v>
      </c>
      <c r="BH60" s="73" t="s">
        <v>4151</v>
      </c>
      <c r="BI60" s="73" t="s">
        <v>4383</v>
      </c>
      <c r="BJ60" s="73" t="s">
        <v>4983</v>
      </c>
      <c r="BK60" s="73" t="s">
        <v>5083</v>
      </c>
      <c r="BO60" s="72" t="s">
        <v>33</v>
      </c>
      <c r="BP60" s="73" t="s">
        <v>3492</v>
      </c>
      <c r="BQ60" s="75">
        <v>0</v>
      </c>
      <c r="BR60" s="75">
        <v>0</v>
      </c>
      <c r="BS60" s="75">
        <v>0</v>
      </c>
      <c r="BT60" s="75">
        <v>85000026</v>
      </c>
      <c r="BU60" s="75">
        <v>90000026</v>
      </c>
      <c r="BV60" s="75">
        <v>110000026</v>
      </c>
      <c r="BW60" s="75">
        <v>120000026</v>
      </c>
      <c r="BX60" s="75">
        <v>125000026</v>
      </c>
      <c r="BY60" s="75">
        <v>0</v>
      </c>
      <c r="BZ60" s="75">
        <v>0</v>
      </c>
      <c r="CA60" s="75">
        <v>0</v>
      </c>
    </row>
    <row r="61" spans="1:79" ht="12" customHeight="1">
      <c r="J61" s="46">
        <v>57</v>
      </c>
      <c r="K61" s="46">
        <f t="shared" si="5"/>
        <v>0</v>
      </c>
      <c r="L61" s="82">
        <f t="shared" si="6"/>
        <v>0</v>
      </c>
      <c r="N61" s="119" t="s">
        <v>30</v>
      </c>
      <c r="O61" s="120" t="s">
        <v>1810</v>
      </c>
      <c r="P61" s="122">
        <v>250000026</v>
      </c>
      <c r="Q61" s="122">
        <v>260000026</v>
      </c>
      <c r="R61" s="122">
        <v>275000026</v>
      </c>
      <c r="S61" s="122">
        <v>280000026</v>
      </c>
      <c r="T61" s="122">
        <v>285000026</v>
      </c>
      <c r="U61" s="122">
        <v>0</v>
      </c>
      <c r="V61" s="122">
        <v>0</v>
      </c>
      <c r="W61" s="122">
        <v>0</v>
      </c>
      <c r="X61" s="122">
        <v>0</v>
      </c>
      <c r="Y61" s="122">
        <v>0</v>
      </c>
      <c r="Z61" s="122">
        <v>0</v>
      </c>
      <c r="AA61" s="122">
        <v>0</v>
      </c>
      <c r="AB61" s="122">
        <v>0</v>
      </c>
      <c r="AC61" s="122">
        <v>0</v>
      </c>
      <c r="AD61" s="121"/>
      <c r="AI61" s="120" t="s">
        <v>1865</v>
      </c>
      <c r="AM61" s="120" t="s">
        <v>599</v>
      </c>
      <c r="AP61" s="120" t="s">
        <v>2557</v>
      </c>
      <c r="AQ61" s="120" t="s">
        <v>2166</v>
      </c>
      <c r="AV61" s="120" t="s">
        <v>1077</v>
      </c>
      <c r="AW61" s="120" t="s">
        <v>2608</v>
      </c>
      <c r="AX61" s="120" t="s">
        <v>2778</v>
      </c>
      <c r="AZ61" s="120" t="s">
        <v>105</v>
      </c>
      <c r="BA61" s="120" t="s">
        <v>2499</v>
      </c>
      <c r="BB61" s="120" t="s">
        <v>1342</v>
      </c>
      <c r="BC61" s="120" t="s">
        <v>2814</v>
      </c>
      <c r="BF61" s="73" t="s">
        <v>3493</v>
      </c>
      <c r="BG61" s="73" t="s">
        <v>3552</v>
      </c>
      <c r="BH61" s="73" t="s">
        <v>4152</v>
      </c>
      <c r="BI61" s="73" t="s">
        <v>4384</v>
      </c>
      <c r="BJ61" s="73" t="s">
        <v>4984</v>
      </c>
      <c r="BK61" s="73" t="s">
        <v>5084</v>
      </c>
      <c r="BO61" s="72" t="s">
        <v>33</v>
      </c>
      <c r="BP61" s="73" t="s">
        <v>3493</v>
      </c>
      <c r="BQ61" s="75">
        <v>80000026</v>
      </c>
      <c r="BR61" s="75">
        <v>90000026</v>
      </c>
      <c r="BS61" s="75">
        <v>100000026</v>
      </c>
      <c r="BT61" s="75">
        <v>110000026</v>
      </c>
      <c r="BU61" s="75">
        <v>120000026</v>
      </c>
      <c r="BV61" s="75">
        <v>130000026</v>
      </c>
      <c r="BW61" s="75">
        <v>140000026</v>
      </c>
      <c r="BX61" s="75">
        <v>150000026</v>
      </c>
      <c r="BY61" s="75">
        <v>160000026</v>
      </c>
      <c r="BZ61" s="75">
        <v>0</v>
      </c>
      <c r="CA61" s="75">
        <v>0</v>
      </c>
    </row>
    <row r="62" spans="1:79" ht="12" customHeight="1">
      <c r="J62" s="46">
        <v>58</v>
      </c>
      <c r="K62" s="46">
        <f t="shared" si="5"/>
        <v>0</v>
      </c>
      <c r="L62" s="82">
        <f t="shared" si="6"/>
        <v>0</v>
      </c>
      <c r="N62" s="119" t="s">
        <v>30</v>
      </c>
      <c r="O62" s="120" t="s">
        <v>925</v>
      </c>
      <c r="P62" s="122">
        <v>265000026</v>
      </c>
      <c r="Q62" s="122">
        <v>275000026</v>
      </c>
      <c r="R62" s="122">
        <v>285000026</v>
      </c>
      <c r="S62" s="122">
        <v>295000026</v>
      </c>
      <c r="T62" s="122">
        <v>0</v>
      </c>
      <c r="U62" s="122">
        <v>0</v>
      </c>
      <c r="V62" s="122">
        <v>0</v>
      </c>
      <c r="W62" s="122">
        <v>0</v>
      </c>
      <c r="X62" s="122">
        <v>0</v>
      </c>
      <c r="Y62" s="122">
        <v>0</v>
      </c>
      <c r="Z62" s="122">
        <v>0</v>
      </c>
      <c r="AA62" s="122">
        <v>0</v>
      </c>
      <c r="AB62" s="122">
        <v>0</v>
      </c>
      <c r="AC62" s="122">
        <v>0</v>
      </c>
      <c r="AD62" s="121"/>
      <c r="AI62" s="120" t="s">
        <v>1131</v>
      </c>
      <c r="AM62" s="120" t="s">
        <v>1411</v>
      </c>
      <c r="AP62" s="120" t="s">
        <v>2265</v>
      </c>
      <c r="AQ62" s="120" t="s">
        <v>3435</v>
      </c>
      <c r="AV62" s="120" t="s">
        <v>556</v>
      </c>
      <c r="AW62" s="120" t="s">
        <v>2044</v>
      </c>
      <c r="AX62" s="120" t="s">
        <v>1324</v>
      </c>
      <c r="AZ62" s="120" t="s">
        <v>106</v>
      </c>
      <c r="BA62" s="120" t="s">
        <v>220</v>
      </c>
      <c r="BB62" s="120" t="s">
        <v>1233</v>
      </c>
      <c r="BC62" s="120" t="s">
        <v>2238</v>
      </c>
      <c r="BF62" s="73" t="s">
        <v>3494</v>
      </c>
      <c r="BG62" s="73" t="s">
        <v>3553</v>
      </c>
      <c r="BH62" s="73" t="s">
        <v>4153</v>
      </c>
      <c r="BI62" s="73" t="s">
        <v>4385</v>
      </c>
      <c r="BJ62" s="73" t="s">
        <v>4985</v>
      </c>
      <c r="BK62" s="73" t="s">
        <v>5085</v>
      </c>
      <c r="BO62" s="72" t="s">
        <v>33</v>
      </c>
      <c r="BP62" s="73" t="s">
        <v>3494</v>
      </c>
      <c r="BQ62" s="75">
        <v>85000026</v>
      </c>
      <c r="BR62" s="75">
        <v>90000026</v>
      </c>
      <c r="BS62" s="75">
        <v>100000026</v>
      </c>
      <c r="BT62" s="75">
        <v>105000026</v>
      </c>
      <c r="BU62" s="75">
        <v>110000026</v>
      </c>
      <c r="BV62" s="75">
        <v>120000026</v>
      </c>
      <c r="BW62" s="75">
        <v>115000026</v>
      </c>
      <c r="BX62" s="75">
        <v>125000026</v>
      </c>
      <c r="BY62" s="75">
        <v>130000026</v>
      </c>
      <c r="BZ62" s="75">
        <v>0</v>
      </c>
      <c r="CA62" s="75">
        <v>0</v>
      </c>
    </row>
    <row r="63" spans="1:79" ht="12" customHeight="1">
      <c r="J63" s="46">
        <v>59</v>
      </c>
      <c r="K63" s="46">
        <f t="shared" si="5"/>
        <v>0</v>
      </c>
      <c r="L63" s="82">
        <f t="shared" si="6"/>
        <v>0</v>
      </c>
      <c r="N63" s="119" t="s">
        <v>30</v>
      </c>
      <c r="O63" s="120" t="s">
        <v>926</v>
      </c>
      <c r="P63" s="122">
        <v>250000026</v>
      </c>
      <c r="Q63" s="122">
        <v>260000026</v>
      </c>
      <c r="R63" s="122">
        <v>275000026</v>
      </c>
      <c r="S63" s="122">
        <v>280000026</v>
      </c>
      <c r="T63" s="122">
        <v>285000026</v>
      </c>
      <c r="U63" s="122">
        <v>0</v>
      </c>
      <c r="V63" s="122">
        <v>0</v>
      </c>
      <c r="W63" s="122">
        <v>0</v>
      </c>
      <c r="X63" s="122">
        <v>0</v>
      </c>
      <c r="Y63" s="122">
        <v>0</v>
      </c>
      <c r="Z63" s="122">
        <v>0</v>
      </c>
      <c r="AA63" s="122">
        <v>0</v>
      </c>
      <c r="AB63" s="122">
        <v>0</v>
      </c>
      <c r="AC63" s="122">
        <v>0</v>
      </c>
      <c r="AD63" s="121"/>
      <c r="AI63" s="120" t="s">
        <v>1041</v>
      </c>
      <c r="AM63" s="120" t="s">
        <v>2053</v>
      </c>
      <c r="AP63" s="120" t="s">
        <v>2212</v>
      </c>
      <c r="AQ63" s="120" t="s">
        <v>3436</v>
      </c>
      <c r="AV63" s="120" t="s">
        <v>1176</v>
      </c>
      <c r="AW63" s="120" t="s">
        <v>2302</v>
      </c>
      <c r="AX63" s="120" t="s">
        <v>2584</v>
      </c>
      <c r="AZ63" s="120" t="s">
        <v>1901</v>
      </c>
      <c r="BA63" s="120" t="s">
        <v>1016</v>
      </c>
      <c r="BB63" s="120" t="s">
        <v>458</v>
      </c>
      <c r="BC63" s="120" t="s">
        <v>1799</v>
      </c>
      <c r="BF63" s="73" t="s">
        <v>3495</v>
      </c>
      <c r="BG63" s="73" t="s">
        <v>3554</v>
      </c>
      <c r="BH63" s="73" t="s">
        <v>4154</v>
      </c>
      <c r="BI63" s="73" t="s">
        <v>4386</v>
      </c>
      <c r="BJ63" s="73" t="s">
        <v>4986</v>
      </c>
      <c r="BK63" s="73" t="s">
        <v>5069</v>
      </c>
      <c r="BO63" s="72" t="s">
        <v>33</v>
      </c>
      <c r="BP63" s="73" t="s">
        <v>3495</v>
      </c>
      <c r="BQ63" s="75">
        <v>105000026</v>
      </c>
      <c r="BR63" s="75">
        <v>115000026</v>
      </c>
      <c r="BS63" s="75">
        <v>125000026</v>
      </c>
      <c r="BT63" s="75">
        <v>130000026</v>
      </c>
      <c r="BU63" s="75">
        <v>140000026</v>
      </c>
      <c r="BV63" s="75">
        <v>150000026</v>
      </c>
      <c r="BW63" s="75">
        <v>160000026</v>
      </c>
      <c r="BX63" s="75">
        <v>165000026</v>
      </c>
      <c r="BY63" s="75">
        <v>170000026</v>
      </c>
      <c r="BZ63" s="75">
        <v>180000026</v>
      </c>
      <c r="CA63" s="75">
        <v>0</v>
      </c>
    </row>
    <row r="64" spans="1:79" ht="12" customHeight="1">
      <c r="J64" s="46">
        <v>60</v>
      </c>
      <c r="K64" s="46">
        <f t="shared" si="5"/>
        <v>0</v>
      </c>
      <c r="L64" s="82">
        <f t="shared" si="6"/>
        <v>0</v>
      </c>
      <c r="N64" s="119" t="s">
        <v>30</v>
      </c>
      <c r="O64" s="120" t="s">
        <v>670</v>
      </c>
      <c r="P64" s="122">
        <v>250000026</v>
      </c>
      <c r="Q64" s="122">
        <v>260000026</v>
      </c>
      <c r="R64" s="122">
        <v>275000026</v>
      </c>
      <c r="S64" s="122">
        <v>280000026</v>
      </c>
      <c r="T64" s="122">
        <v>285000026</v>
      </c>
      <c r="U64" s="122">
        <v>0</v>
      </c>
      <c r="V64" s="122">
        <v>0</v>
      </c>
      <c r="W64" s="122">
        <v>0</v>
      </c>
      <c r="X64" s="122">
        <v>0</v>
      </c>
      <c r="Y64" s="122">
        <v>0</v>
      </c>
      <c r="Z64" s="122">
        <v>0</v>
      </c>
      <c r="AA64" s="122">
        <v>0</v>
      </c>
      <c r="AB64" s="122">
        <v>0</v>
      </c>
      <c r="AC64" s="122">
        <v>0</v>
      </c>
      <c r="AD64" s="121"/>
      <c r="AI64" s="120" t="s">
        <v>2826</v>
      </c>
      <c r="AM64" s="120" t="s">
        <v>2556</v>
      </c>
      <c r="AP64" s="120" t="s">
        <v>2266</v>
      </c>
      <c r="AQ64" s="120" t="s">
        <v>2604</v>
      </c>
      <c r="AV64" s="120" t="s">
        <v>2821</v>
      </c>
      <c r="AW64" s="120" t="s">
        <v>2303</v>
      </c>
      <c r="AX64" s="120" t="s">
        <v>1086</v>
      </c>
      <c r="AZ64" s="120" t="s">
        <v>1003</v>
      </c>
      <c r="BA64" s="120" t="s">
        <v>325</v>
      </c>
      <c r="BB64" s="120" t="s">
        <v>2846</v>
      </c>
      <c r="BC64" s="120" t="s">
        <v>2720</v>
      </c>
      <c r="BG64" s="73" t="s">
        <v>3555</v>
      </c>
      <c r="BH64" s="73" t="s">
        <v>4155</v>
      </c>
      <c r="BI64" s="73" t="s">
        <v>4387</v>
      </c>
      <c r="BJ64" s="73" t="s">
        <v>4987</v>
      </c>
      <c r="BK64" s="73" t="s">
        <v>5070</v>
      </c>
      <c r="BO64" s="72" t="s">
        <v>210</v>
      </c>
      <c r="BP64" s="73" t="s">
        <v>3496</v>
      </c>
      <c r="BQ64" s="75">
        <v>148000625</v>
      </c>
      <c r="BR64" s="75">
        <v>166000625</v>
      </c>
      <c r="BS64" s="75">
        <v>184000625</v>
      </c>
      <c r="BT64" s="75">
        <v>202000625</v>
      </c>
      <c r="BU64" s="75">
        <v>220000625</v>
      </c>
      <c r="BV64" s="75">
        <v>238000625</v>
      </c>
      <c r="BW64" s="75">
        <v>265000625</v>
      </c>
      <c r="BX64" s="75">
        <v>301000625</v>
      </c>
      <c r="BY64" s="75">
        <v>0</v>
      </c>
      <c r="BZ64" s="75">
        <v>0</v>
      </c>
      <c r="CA64" s="75">
        <v>0</v>
      </c>
    </row>
    <row r="65" spans="6:79" ht="12" customHeight="1">
      <c r="J65" s="46">
        <v>61</v>
      </c>
      <c r="K65" s="46">
        <f t="shared" si="5"/>
        <v>0</v>
      </c>
      <c r="L65" s="82">
        <f t="shared" si="6"/>
        <v>0</v>
      </c>
      <c r="N65" s="119" t="s">
        <v>30</v>
      </c>
      <c r="O65" s="120" t="s">
        <v>1130</v>
      </c>
      <c r="P65" s="122">
        <v>0</v>
      </c>
      <c r="Q65" s="122">
        <v>0</v>
      </c>
      <c r="R65" s="122">
        <v>0</v>
      </c>
      <c r="S65" s="122">
        <v>0</v>
      </c>
      <c r="T65" s="122">
        <v>390000026</v>
      </c>
      <c r="U65" s="122">
        <v>430000026</v>
      </c>
      <c r="V65" s="122">
        <v>460000026</v>
      </c>
      <c r="W65" s="122">
        <v>550000026</v>
      </c>
      <c r="X65" s="122">
        <v>650000026</v>
      </c>
      <c r="Y65" s="122">
        <v>695000026</v>
      </c>
      <c r="Z65" s="122">
        <v>725000026</v>
      </c>
      <c r="AA65" s="122">
        <v>775000026</v>
      </c>
      <c r="AB65" s="122">
        <v>0</v>
      </c>
      <c r="AC65" s="122">
        <v>0</v>
      </c>
      <c r="AD65" s="121"/>
      <c r="AI65" s="120" t="s">
        <v>2245</v>
      </c>
      <c r="AM65" s="120" t="s">
        <v>1987</v>
      </c>
      <c r="AP65" s="120" t="s">
        <v>2267</v>
      </c>
      <c r="AQ65" s="120" t="s">
        <v>2218</v>
      </c>
      <c r="AV65" s="120" t="s">
        <v>1443</v>
      </c>
      <c r="AW65" s="120" t="s">
        <v>2400</v>
      </c>
      <c r="AX65" s="120" t="s">
        <v>1576</v>
      </c>
      <c r="AZ65" s="120" t="s">
        <v>1004</v>
      </c>
      <c r="BA65" s="120" t="s">
        <v>1331</v>
      </c>
      <c r="BB65" s="120" t="s">
        <v>1559</v>
      </c>
      <c r="BC65" s="120" t="s">
        <v>2373</v>
      </c>
      <c r="BG65" s="73" t="s">
        <v>3556</v>
      </c>
      <c r="BH65" s="73" t="s">
        <v>4156</v>
      </c>
      <c r="BI65" s="73" t="s">
        <v>4388</v>
      </c>
      <c r="BJ65" s="73" t="s">
        <v>4988</v>
      </c>
      <c r="BK65" s="73" t="s">
        <v>5071</v>
      </c>
      <c r="BO65" s="72" t="s">
        <v>210</v>
      </c>
      <c r="BP65" s="73" t="s">
        <v>3497</v>
      </c>
      <c r="BQ65" s="75">
        <v>148000625</v>
      </c>
      <c r="BR65" s="75">
        <v>166000625</v>
      </c>
      <c r="BS65" s="75">
        <v>180000625</v>
      </c>
      <c r="BT65" s="75">
        <v>189000625</v>
      </c>
      <c r="BU65" s="75">
        <v>216000625</v>
      </c>
      <c r="BV65" s="75">
        <v>243000625</v>
      </c>
      <c r="BW65" s="75">
        <v>0</v>
      </c>
      <c r="BX65" s="75">
        <v>0</v>
      </c>
      <c r="BY65" s="75">
        <v>0</v>
      </c>
      <c r="BZ65" s="75">
        <v>0</v>
      </c>
      <c r="CA65" s="75">
        <v>0</v>
      </c>
    </row>
    <row r="66" spans="6:79" ht="12" customHeight="1">
      <c r="J66" s="46">
        <v>62</v>
      </c>
      <c r="K66" s="46">
        <f t="shared" si="5"/>
        <v>0</v>
      </c>
      <c r="L66" s="82">
        <f t="shared" si="6"/>
        <v>0</v>
      </c>
      <c r="N66" s="119" t="s">
        <v>30</v>
      </c>
      <c r="O66" s="120" t="s">
        <v>2041</v>
      </c>
      <c r="P66" s="122">
        <v>0</v>
      </c>
      <c r="Q66" s="122">
        <v>0</v>
      </c>
      <c r="R66" s="122">
        <v>0</v>
      </c>
      <c r="S66" s="122">
        <v>0</v>
      </c>
      <c r="T66" s="122">
        <v>0</v>
      </c>
      <c r="U66" s="122">
        <v>0</v>
      </c>
      <c r="V66" s="122">
        <v>450000026</v>
      </c>
      <c r="W66" s="122">
        <v>495000026</v>
      </c>
      <c r="X66" s="122">
        <v>550000026</v>
      </c>
      <c r="Y66" s="122">
        <v>605000026</v>
      </c>
      <c r="Z66" s="122">
        <v>650000026</v>
      </c>
      <c r="AA66" s="122">
        <v>740000026</v>
      </c>
      <c r="AB66" s="122">
        <v>820000026</v>
      </c>
      <c r="AC66" s="122">
        <v>0</v>
      </c>
      <c r="AD66" s="121"/>
      <c r="AI66" s="120" t="s">
        <v>2652</v>
      </c>
      <c r="AM66" s="120" t="s">
        <v>582</v>
      </c>
      <c r="AP66" s="120" t="s">
        <v>2064</v>
      </c>
      <c r="AQ66" s="120" t="s">
        <v>3014</v>
      </c>
      <c r="AV66" s="120" t="s">
        <v>343</v>
      </c>
      <c r="AW66" s="120" t="s">
        <v>891</v>
      </c>
      <c r="AX66" s="120" t="s">
        <v>254</v>
      </c>
      <c r="AZ66" s="120" t="s">
        <v>1005</v>
      </c>
      <c r="BA66" s="120" t="s">
        <v>2730</v>
      </c>
      <c r="BB66" s="120" t="s">
        <v>2473</v>
      </c>
      <c r="BC66" s="120" t="s">
        <v>3443</v>
      </c>
      <c r="BG66" s="73" t="s">
        <v>3557</v>
      </c>
      <c r="BH66" s="73" t="s">
        <v>4157</v>
      </c>
      <c r="BI66" s="73" t="s">
        <v>4389</v>
      </c>
      <c r="BJ66" s="73" t="s">
        <v>4989</v>
      </c>
      <c r="BK66" s="73" t="s">
        <v>5072</v>
      </c>
      <c r="BO66" s="72" t="s">
        <v>210</v>
      </c>
      <c r="BP66" s="73" t="s">
        <v>3498</v>
      </c>
      <c r="BQ66" s="75">
        <v>0</v>
      </c>
      <c r="BR66" s="75">
        <v>175000625</v>
      </c>
      <c r="BS66" s="75">
        <v>0</v>
      </c>
      <c r="BT66" s="75">
        <v>0</v>
      </c>
      <c r="BU66" s="75">
        <v>0</v>
      </c>
      <c r="BV66" s="75">
        <v>0</v>
      </c>
      <c r="BW66" s="75">
        <v>0</v>
      </c>
      <c r="BX66" s="75">
        <v>342000625</v>
      </c>
      <c r="BY66" s="75">
        <v>0</v>
      </c>
      <c r="BZ66" s="75">
        <v>0</v>
      </c>
      <c r="CA66" s="75">
        <v>0</v>
      </c>
    </row>
    <row r="67" spans="6:79" ht="12" customHeight="1">
      <c r="J67" s="46">
        <v>63</v>
      </c>
      <c r="K67" s="46">
        <f t="shared" si="5"/>
        <v>0</v>
      </c>
      <c r="L67" s="82">
        <f t="shared" si="6"/>
        <v>0</v>
      </c>
      <c r="N67" s="119" t="s">
        <v>30</v>
      </c>
      <c r="O67" s="120" t="s">
        <v>2786</v>
      </c>
      <c r="P67" s="122">
        <v>0</v>
      </c>
      <c r="Q67" s="122">
        <v>0</v>
      </c>
      <c r="R67" s="122">
        <v>0</v>
      </c>
      <c r="S67" s="122">
        <v>0</v>
      </c>
      <c r="T67" s="122">
        <v>0</v>
      </c>
      <c r="U67" s="122">
        <v>0</v>
      </c>
      <c r="V67" s="122">
        <v>0</v>
      </c>
      <c r="W67" s="122">
        <v>0</v>
      </c>
      <c r="X67" s="122">
        <v>0</v>
      </c>
      <c r="Y67" s="122">
        <v>0</v>
      </c>
      <c r="Z67" s="122">
        <v>0</v>
      </c>
      <c r="AA67" s="122">
        <v>820000026</v>
      </c>
      <c r="AB67" s="122">
        <v>925000026</v>
      </c>
      <c r="AC67" s="122">
        <v>1050000026</v>
      </c>
      <c r="AD67" s="121"/>
      <c r="AI67" s="120" t="s">
        <v>2207</v>
      </c>
      <c r="AM67" s="120" t="s">
        <v>1885</v>
      </c>
      <c r="AP67" s="120" t="s">
        <v>2546</v>
      </c>
      <c r="AQ67" s="120" t="s">
        <v>3437</v>
      </c>
      <c r="AV67" s="120" t="s">
        <v>1078</v>
      </c>
      <c r="AW67" s="120" t="s">
        <v>1775</v>
      </c>
      <c r="AX67" s="120" t="s">
        <v>1550</v>
      </c>
      <c r="AZ67" s="120" t="s">
        <v>1089</v>
      </c>
      <c r="BA67" s="120" t="s">
        <v>2332</v>
      </c>
      <c r="BB67" s="120" t="s">
        <v>2118</v>
      </c>
      <c r="BC67" s="120" t="s">
        <v>2374</v>
      </c>
      <c r="BG67" s="73" t="s">
        <v>5020</v>
      </c>
      <c r="BH67" s="73" t="s">
        <v>4158</v>
      </c>
      <c r="BI67" s="73" t="s">
        <v>4390</v>
      </c>
      <c r="BJ67" s="73" t="s">
        <v>4990</v>
      </c>
      <c r="BK67" s="73" t="s">
        <v>5086</v>
      </c>
      <c r="BO67" s="72" t="s">
        <v>210</v>
      </c>
      <c r="BP67" s="73" t="s">
        <v>3499</v>
      </c>
      <c r="BQ67" s="75">
        <v>157000625</v>
      </c>
      <c r="BR67" s="75">
        <v>139000625</v>
      </c>
      <c r="BS67" s="75">
        <v>148000625</v>
      </c>
      <c r="BT67" s="75">
        <v>166000625</v>
      </c>
      <c r="BU67" s="75">
        <v>180000625</v>
      </c>
      <c r="BV67" s="75">
        <v>207000625</v>
      </c>
      <c r="BW67" s="75">
        <v>225000625</v>
      </c>
      <c r="BX67" s="75">
        <v>252000625</v>
      </c>
      <c r="BY67" s="75">
        <v>288000625</v>
      </c>
      <c r="BZ67" s="75">
        <v>0</v>
      </c>
      <c r="CA67" s="75">
        <v>0</v>
      </c>
    </row>
    <row r="68" spans="6:79" ht="12" customHeight="1">
      <c r="J68" s="46">
        <v>64</v>
      </c>
      <c r="K68" s="46">
        <f t="shared" si="5"/>
        <v>0</v>
      </c>
      <c r="L68" s="82">
        <f t="shared" si="6"/>
        <v>0</v>
      </c>
      <c r="N68" s="119" t="s">
        <v>30</v>
      </c>
      <c r="O68" s="120" t="s">
        <v>691</v>
      </c>
      <c r="P68" s="122">
        <v>0</v>
      </c>
      <c r="Q68" s="122">
        <v>0</v>
      </c>
      <c r="R68" s="122">
        <v>0</v>
      </c>
      <c r="S68" s="122">
        <v>0</v>
      </c>
      <c r="T68" s="122">
        <v>0</v>
      </c>
      <c r="U68" s="122">
        <v>0</v>
      </c>
      <c r="V68" s="122">
        <v>0</v>
      </c>
      <c r="W68" s="122">
        <v>420000026</v>
      </c>
      <c r="X68" s="122">
        <v>530000026</v>
      </c>
      <c r="Y68" s="122">
        <v>605000026</v>
      </c>
      <c r="Z68" s="122">
        <v>690000026</v>
      </c>
      <c r="AA68" s="122">
        <v>765000026</v>
      </c>
      <c r="AB68" s="122">
        <v>835000026</v>
      </c>
      <c r="AC68" s="122">
        <v>0</v>
      </c>
      <c r="AD68" s="121"/>
      <c r="AI68" s="120" t="s">
        <v>1964</v>
      </c>
      <c r="AM68" s="120" t="s">
        <v>1412</v>
      </c>
      <c r="AP68" s="120" t="s">
        <v>1635</v>
      </c>
      <c r="AQ68" s="120" t="s">
        <v>2605</v>
      </c>
      <c r="AV68" s="120" t="s">
        <v>1444</v>
      </c>
      <c r="AW68" s="120" t="s">
        <v>821</v>
      </c>
      <c r="AX68" s="120" t="s">
        <v>1087</v>
      </c>
      <c r="AZ68" s="120" t="s">
        <v>1090</v>
      </c>
      <c r="BA68" s="120" t="s">
        <v>2117</v>
      </c>
      <c r="BB68" s="120" t="s">
        <v>1343</v>
      </c>
      <c r="BC68" s="120" t="s">
        <v>2753</v>
      </c>
      <c r="BG68" s="73" t="s">
        <v>3558</v>
      </c>
      <c r="BH68" s="73" t="s">
        <v>4159</v>
      </c>
      <c r="BI68" s="73" t="s">
        <v>4391</v>
      </c>
      <c r="BJ68" s="73" t="s">
        <v>4991</v>
      </c>
      <c r="BK68" s="73" t="s">
        <v>5073</v>
      </c>
      <c r="BO68" s="72" t="s">
        <v>210</v>
      </c>
      <c r="BP68" s="73" t="s">
        <v>3500</v>
      </c>
      <c r="BQ68" s="75">
        <v>190000026</v>
      </c>
      <c r="BR68" s="75">
        <v>200000026</v>
      </c>
      <c r="BS68" s="75">
        <v>220000026</v>
      </c>
      <c r="BT68" s="75">
        <v>240000026</v>
      </c>
      <c r="BU68" s="75">
        <v>260000026</v>
      </c>
      <c r="BV68" s="75">
        <v>280000026</v>
      </c>
      <c r="BW68" s="75">
        <v>0</v>
      </c>
      <c r="BX68" s="75">
        <v>0</v>
      </c>
      <c r="BY68" s="75">
        <v>0</v>
      </c>
      <c r="BZ68" s="75">
        <v>0</v>
      </c>
      <c r="CA68" s="75">
        <v>0</v>
      </c>
    </row>
    <row r="69" spans="6:79" ht="12" customHeight="1">
      <c r="J69" s="46">
        <v>65</v>
      </c>
      <c r="K69" s="46">
        <f t="shared" ref="K69:K132" si="7">IFERROR(IF($B$3="Passenger",(HLOOKUP($K$3,$AI$4:$BC$699,1+J69,0)),(HLOOKUP($K$3,$BF$4:$BM$686,1+J69,0))),0)</f>
        <v>0</v>
      </c>
      <c r="L69" s="82">
        <f t="shared" si="6"/>
        <v>0</v>
      </c>
      <c r="N69" s="119" t="s">
        <v>30</v>
      </c>
      <c r="O69" s="120" t="s">
        <v>1865</v>
      </c>
      <c r="P69" s="122">
        <v>0</v>
      </c>
      <c r="Q69" s="122">
        <v>0</v>
      </c>
      <c r="R69" s="122">
        <v>0</v>
      </c>
      <c r="S69" s="122">
        <v>0</v>
      </c>
      <c r="T69" s="122">
        <v>0</v>
      </c>
      <c r="U69" s="122">
        <v>0</v>
      </c>
      <c r="V69" s="122">
        <v>425000026</v>
      </c>
      <c r="W69" s="122">
        <v>465000026</v>
      </c>
      <c r="X69" s="122">
        <v>0</v>
      </c>
      <c r="Y69" s="122">
        <v>0</v>
      </c>
      <c r="Z69" s="122">
        <v>0</v>
      </c>
      <c r="AA69" s="122">
        <v>0</v>
      </c>
      <c r="AB69" s="122">
        <v>0</v>
      </c>
      <c r="AC69" s="122">
        <v>0</v>
      </c>
      <c r="AD69" s="121"/>
      <c r="AI69" s="120" t="s">
        <v>854</v>
      </c>
      <c r="AM69" s="120" t="s">
        <v>2047</v>
      </c>
      <c r="AP69" s="120" t="s">
        <v>3378</v>
      </c>
      <c r="AQ69" s="120" t="s">
        <v>1537</v>
      </c>
      <c r="AV69" s="120" t="s">
        <v>2495</v>
      </c>
      <c r="AW69" s="120" t="s">
        <v>892</v>
      </c>
      <c r="AX69" s="120" t="s">
        <v>1463</v>
      </c>
      <c r="AZ69" s="120" t="s">
        <v>1091</v>
      </c>
      <c r="BA69" s="120" t="s">
        <v>2224</v>
      </c>
      <c r="BB69" s="120" t="s">
        <v>1234</v>
      </c>
      <c r="BC69" s="120" t="s">
        <v>2239</v>
      </c>
      <c r="BG69" s="73" t="s">
        <v>3559</v>
      </c>
      <c r="BH69" s="73" t="s">
        <v>4160</v>
      </c>
      <c r="BI69" s="73" t="s">
        <v>4392</v>
      </c>
      <c r="BJ69" s="73" t="s">
        <v>4992</v>
      </c>
      <c r="BK69" s="73" t="s">
        <v>5087</v>
      </c>
      <c r="BO69" s="72" t="s">
        <v>210</v>
      </c>
      <c r="BP69" s="73" t="s">
        <v>3501</v>
      </c>
      <c r="BQ69" s="75">
        <v>135000625</v>
      </c>
      <c r="BR69" s="75">
        <v>153000625</v>
      </c>
      <c r="BS69" s="75">
        <v>189000625</v>
      </c>
      <c r="BT69" s="75">
        <v>180000625</v>
      </c>
      <c r="BU69" s="75">
        <v>198000625</v>
      </c>
      <c r="BV69" s="75">
        <v>0</v>
      </c>
      <c r="BW69" s="75">
        <v>0</v>
      </c>
      <c r="BX69" s="75">
        <v>0</v>
      </c>
      <c r="BY69" s="75">
        <v>0</v>
      </c>
      <c r="BZ69" s="75">
        <v>0</v>
      </c>
      <c r="CA69" s="75">
        <v>0</v>
      </c>
    </row>
    <row r="70" spans="6:79" ht="12" customHeight="1">
      <c r="F70" s="46">
        <v>2026</v>
      </c>
      <c r="G70" s="46">
        <v>1</v>
      </c>
      <c r="J70" s="46">
        <v>66</v>
      </c>
      <c r="K70" s="46">
        <f t="shared" si="7"/>
        <v>0</v>
      </c>
      <c r="L70" s="82">
        <f t="shared" ref="L70:L133" si="8">IFERROR(IF($B$3="Passenger",VLOOKUP(K70,$O$5:$AD$3396,$L$3+5,0),VLOOKUP(K70,$BP$5:$CA$1915,$L$3+1,0)),0)</f>
        <v>0</v>
      </c>
      <c r="N70" s="119" t="s">
        <v>30</v>
      </c>
      <c r="O70" s="120" t="s">
        <v>1131</v>
      </c>
      <c r="P70" s="122">
        <v>0</v>
      </c>
      <c r="Q70" s="122">
        <v>0</v>
      </c>
      <c r="R70" s="122">
        <v>0</v>
      </c>
      <c r="S70" s="122">
        <v>0</v>
      </c>
      <c r="T70" s="122">
        <v>420000026</v>
      </c>
      <c r="U70" s="122">
        <v>435000026</v>
      </c>
      <c r="V70" s="122">
        <v>465000026</v>
      </c>
      <c r="W70" s="122">
        <v>540000026</v>
      </c>
      <c r="X70" s="122">
        <v>620000026</v>
      </c>
      <c r="Y70" s="122">
        <v>715000026</v>
      </c>
      <c r="Z70" s="122">
        <v>765000026</v>
      </c>
      <c r="AA70" s="122">
        <v>780000026</v>
      </c>
      <c r="AB70" s="122">
        <v>880000026</v>
      </c>
      <c r="AC70" s="122">
        <v>0</v>
      </c>
      <c r="AD70" s="121"/>
      <c r="AI70" s="120" t="s">
        <v>1133</v>
      </c>
      <c r="AM70" s="120" t="s">
        <v>2503</v>
      </c>
      <c r="AP70" s="120" t="s">
        <v>296</v>
      </c>
      <c r="AQ70" s="120" t="s">
        <v>374</v>
      </c>
      <c r="AV70" s="120" t="s">
        <v>1079</v>
      </c>
      <c r="AW70" s="120" t="s">
        <v>718</v>
      </c>
      <c r="AX70" s="120" t="s">
        <v>219</v>
      </c>
      <c r="AZ70" s="120" t="s">
        <v>1006</v>
      </c>
      <c r="BA70" s="120" t="s">
        <v>2694</v>
      </c>
      <c r="BB70" s="120" t="s">
        <v>1808</v>
      </c>
      <c r="BC70" s="120" t="s">
        <v>1512</v>
      </c>
      <c r="BG70" s="73" t="s">
        <v>5274</v>
      </c>
      <c r="BH70" s="73" t="s">
        <v>4161</v>
      </c>
      <c r="BI70" s="73" t="s">
        <v>4393</v>
      </c>
      <c r="BJ70" s="73" t="s">
        <v>4993</v>
      </c>
      <c r="BK70" s="73" t="s">
        <v>5055</v>
      </c>
      <c r="BO70" s="72" t="s">
        <v>210</v>
      </c>
      <c r="BP70" s="73" t="s">
        <v>3502</v>
      </c>
      <c r="BQ70" s="75">
        <v>121000625</v>
      </c>
      <c r="BR70" s="75">
        <v>139000625</v>
      </c>
      <c r="BS70" s="75">
        <v>148000625</v>
      </c>
      <c r="BT70" s="75">
        <v>166000625</v>
      </c>
      <c r="BU70" s="75">
        <v>184000625</v>
      </c>
      <c r="BV70" s="75">
        <v>211000625</v>
      </c>
      <c r="BW70" s="75">
        <v>0</v>
      </c>
      <c r="BX70" s="75">
        <v>0</v>
      </c>
      <c r="BY70" s="75">
        <v>0</v>
      </c>
      <c r="BZ70" s="75">
        <v>0</v>
      </c>
      <c r="CA70" s="75">
        <v>0</v>
      </c>
    </row>
    <row r="71" spans="6:79" ht="12" customHeight="1">
      <c r="F71" s="46">
        <v>2025</v>
      </c>
      <c r="G71" s="46">
        <v>2</v>
      </c>
      <c r="J71" s="46">
        <v>67</v>
      </c>
      <c r="K71" s="46">
        <f t="shared" si="7"/>
        <v>0</v>
      </c>
      <c r="L71" s="82">
        <f t="shared" si="8"/>
        <v>0</v>
      </c>
      <c r="N71" s="119" t="s">
        <v>30</v>
      </c>
      <c r="O71" s="120" t="s">
        <v>853</v>
      </c>
      <c r="P71" s="122">
        <v>390000026</v>
      </c>
      <c r="Q71" s="122">
        <v>0</v>
      </c>
      <c r="R71" s="122">
        <v>0</v>
      </c>
      <c r="S71" s="122">
        <v>0</v>
      </c>
      <c r="T71" s="122">
        <v>0</v>
      </c>
      <c r="U71" s="122">
        <v>0</v>
      </c>
      <c r="V71" s="122">
        <v>0</v>
      </c>
      <c r="W71" s="122">
        <v>0</v>
      </c>
      <c r="X71" s="122">
        <v>0</v>
      </c>
      <c r="Y71" s="122">
        <v>0</v>
      </c>
      <c r="Z71" s="122">
        <v>0</v>
      </c>
      <c r="AA71" s="122">
        <v>0</v>
      </c>
      <c r="AB71" s="122">
        <v>0</v>
      </c>
      <c r="AC71" s="122">
        <v>0</v>
      </c>
      <c r="AD71" s="121"/>
      <c r="AI71" s="120" t="s">
        <v>3224</v>
      </c>
      <c r="AM71" s="120" t="s">
        <v>1949</v>
      </c>
      <c r="AP71" s="120" t="s">
        <v>1878</v>
      </c>
      <c r="AQ71" s="120" t="s">
        <v>1779</v>
      </c>
      <c r="AV71" s="120" t="s">
        <v>1177</v>
      </c>
      <c r="AW71" s="120" t="s">
        <v>2304</v>
      </c>
      <c r="AX71" s="120" t="s">
        <v>535</v>
      </c>
      <c r="AZ71" s="120" t="s">
        <v>1328</v>
      </c>
      <c r="BA71" s="120" t="s">
        <v>2180</v>
      </c>
      <c r="BB71" s="120" t="s">
        <v>1110</v>
      </c>
      <c r="BC71" s="120" t="s">
        <v>3023</v>
      </c>
      <c r="BG71" s="73" t="s">
        <v>3560</v>
      </c>
      <c r="BH71" s="73" t="s">
        <v>4162</v>
      </c>
      <c r="BI71" s="73" t="s">
        <v>4394</v>
      </c>
      <c r="BJ71" s="73" t="s">
        <v>4994</v>
      </c>
      <c r="BK71" s="73" t="s">
        <v>5088</v>
      </c>
      <c r="BO71" s="72" t="s">
        <v>210</v>
      </c>
      <c r="BP71" s="73" t="s">
        <v>3503</v>
      </c>
      <c r="BQ71" s="75">
        <v>126000625</v>
      </c>
      <c r="BR71" s="75">
        <v>144000625</v>
      </c>
      <c r="BS71" s="75">
        <v>162000625</v>
      </c>
      <c r="BT71" s="75">
        <v>0</v>
      </c>
      <c r="BU71" s="75">
        <v>0</v>
      </c>
      <c r="BV71" s="75">
        <v>0</v>
      </c>
      <c r="BW71" s="75">
        <v>0</v>
      </c>
      <c r="BX71" s="75">
        <v>0</v>
      </c>
      <c r="BY71" s="75">
        <v>0</v>
      </c>
      <c r="BZ71" s="75">
        <v>0</v>
      </c>
      <c r="CA71" s="75">
        <v>0</v>
      </c>
    </row>
    <row r="72" spans="6:79" ht="12" customHeight="1">
      <c r="F72" s="46">
        <v>2024</v>
      </c>
      <c r="G72" s="46">
        <v>3</v>
      </c>
      <c r="J72" s="46">
        <v>68</v>
      </c>
      <c r="K72" s="46">
        <f t="shared" si="7"/>
        <v>0</v>
      </c>
      <c r="L72" s="82">
        <f t="shared" si="8"/>
        <v>0</v>
      </c>
      <c r="N72" s="119" t="s">
        <v>30</v>
      </c>
      <c r="O72" s="120" t="s">
        <v>2007</v>
      </c>
      <c r="P72" s="122">
        <v>220000026</v>
      </c>
      <c r="Q72" s="122">
        <v>0</v>
      </c>
      <c r="R72" s="122">
        <v>0</v>
      </c>
      <c r="S72" s="122">
        <v>0</v>
      </c>
      <c r="T72" s="122">
        <v>0</v>
      </c>
      <c r="U72" s="122">
        <v>0</v>
      </c>
      <c r="V72" s="122">
        <v>0</v>
      </c>
      <c r="W72" s="122">
        <v>0</v>
      </c>
      <c r="X72" s="122">
        <v>0</v>
      </c>
      <c r="Y72" s="122">
        <v>0</v>
      </c>
      <c r="Z72" s="122">
        <v>0</v>
      </c>
      <c r="AA72" s="122">
        <v>0</v>
      </c>
      <c r="AB72" s="122">
        <v>0</v>
      </c>
      <c r="AC72" s="122">
        <v>0</v>
      </c>
      <c r="AD72" s="121"/>
      <c r="AI72" s="120" t="s">
        <v>1134</v>
      </c>
      <c r="AM72" s="120" t="s">
        <v>2504</v>
      </c>
      <c r="AP72" s="120" t="s">
        <v>271</v>
      </c>
      <c r="AQ72" s="120" t="s">
        <v>1169</v>
      </c>
      <c r="AV72" s="120" t="s">
        <v>1178</v>
      </c>
      <c r="AW72" s="120" t="s">
        <v>2852</v>
      </c>
      <c r="AX72" s="120" t="s">
        <v>1759</v>
      </c>
      <c r="AZ72" s="120" t="s">
        <v>1007</v>
      </c>
      <c r="BA72" s="120" t="s">
        <v>2333</v>
      </c>
      <c r="BB72" s="120" t="s">
        <v>1691</v>
      </c>
      <c r="BC72" s="120" t="s">
        <v>1513</v>
      </c>
      <c r="BG72" s="73" t="s">
        <v>3561</v>
      </c>
      <c r="BH72" s="73" t="s">
        <v>4163</v>
      </c>
      <c r="BI72" s="73" t="s">
        <v>4395</v>
      </c>
      <c r="BJ72" s="73" t="s">
        <v>4995</v>
      </c>
      <c r="BK72" s="73" t="s">
        <v>5056</v>
      </c>
      <c r="BO72" s="72" t="s">
        <v>210</v>
      </c>
      <c r="BP72" s="73" t="s">
        <v>3504</v>
      </c>
      <c r="BQ72" s="75">
        <v>162000625</v>
      </c>
      <c r="BR72" s="75">
        <v>166000625</v>
      </c>
      <c r="BS72" s="75">
        <v>0</v>
      </c>
      <c r="BT72" s="75">
        <v>0</v>
      </c>
      <c r="BU72" s="75">
        <v>0</v>
      </c>
      <c r="BV72" s="75">
        <v>0</v>
      </c>
      <c r="BW72" s="75">
        <v>0</v>
      </c>
      <c r="BX72" s="75">
        <v>0</v>
      </c>
      <c r="BY72" s="75">
        <v>0</v>
      </c>
      <c r="BZ72" s="75">
        <v>0</v>
      </c>
      <c r="CA72" s="75">
        <v>0</v>
      </c>
    </row>
    <row r="73" spans="6:79" ht="12" customHeight="1">
      <c r="F73" s="46">
        <v>2023</v>
      </c>
      <c r="G73" s="46">
        <v>4</v>
      </c>
      <c r="J73" s="46">
        <v>69</v>
      </c>
      <c r="K73" s="46">
        <f t="shared" si="7"/>
        <v>0</v>
      </c>
      <c r="L73" s="82">
        <f t="shared" si="8"/>
        <v>0</v>
      </c>
      <c r="N73" s="119" t="s">
        <v>30</v>
      </c>
      <c r="O73" s="120" t="s">
        <v>1041</v>
      </c>
      <c r="P73" s="122">
        <v>0</v>
      </c>
      <c r="Q73" s="122">
        <v>0</v>
      </c>
      <c r="R73" s="122">
        <v>0</v>
      </c>
      <c r="S73" s="122">
        <v>330000026</v>
      </c>
      <c r="T73" s="122">
        <v>435000026</v>
      </c>
      <c r="U73" s="122">
        <v>0</v>
      </c>
      <c r="V73" s="122">
        <v>0</v>
      </c>
      <c r="W73" s="122">
        <v>0</v>
      </c>
      <c r="X73" s="122">
        <v>0</v>
      </c>
      <c r="Y73" s="122">
        <v>0</v>
      </c>
      <c r="Z73" s="122">
        <v>0</v>
      </c>
      <c r="AA73" s="122">
        <v>0</v>
      </c>
      <c r="AB73" s="122">
        <v>0</v>
      </c>
      <c r="AC73" s="122">
        <v>0</v>
      </c>
      <c r="AD73" s="121"/>
      <c r="AI73" s="120" t="s">
        <v>392</v>
      </c>
      <c r="AM73" s="120" t="s">
        <v>2147</v>
      </c>
      <c r="AP73" s="120" t="s">
        <v>3020</v>
      </c>
      <c r="AQ73" s="120" t="s">
        <v>2559</v>
      </c>
      <c r="AV73" s="120" t="s">
        <v>625</v>
      </c>
      <c r="AW73" s="120" t="s">
        <v>1589</v>
      </c>
      <c r="AX73" s="120" t="s">
        <v>1802</v>
      </c>
      <c r="AZ73" s="120" t="s">
        <v>1092</v>
      </c>
      <c r="BA73" s="120" t="s">
        <v>608</v>
      </c>
      <c r="BB73" s="120" t="s">
        <v>1692</v>
      </c>
      <c r="BC73" s="120" t="s">
        <v>1514</v>
      </c>
      <c r="BG73" s="73" t="s">
        <v>3562</v>
      </c>
      <c r="BH73" s="73" t="s">
        <v>4164</v>
      </c>
      <c r="BI73" s="73" t="s">
        <v>5041</v>
      </c>
      <c r="BJ73" s="73" t="s">
        <v>4996</v>
      </c>
      <c r="BK73" s="73" t="s">
        <v>5108</v>
      </c>
      <c r="BO73" s="72" t="s">
        <v>210</v>
      </c>
      <c r="BP73" s="73" t="s">
        <v>3505</v>
      </c>
      <c r="BQ73" s="75">
        <v>135000625</v>
      </c>
      <c r="BR73" s="75">
        <v>153000625</v>
      </c>
      <c r="BS73" s="75">
        <v>162000625</v>
      </c>
      <c r="BT73" s="75">
        <v>180000625</v>
      </c>
      <c r="BU73" s="75">
        <v>198000625</v>
      </c>
      <c r="BV73" s="75">
        <v>0</v>
      </c>
      <c r="BW73" s="75">
        <v>0</v>
      </c>
      <c r="BX73" s="75">
        <v>0</v>
      </c>
      <c r="BY73" s="75">
        <v>0</v>
      </c>
      <c r="BZ73" s="75">
        <v>0</v>
      </c>
      <c r="CA73" s="75">
        <v>0</v>
      </c>
    </row>
    <row r="74" spans="6:79" ht="12" customHeight="1">
      <c r="F74" s="46">
        <v>2022</v>
      </c>
      <c r="G74" s="46">
        <v>5</v>
      </c>
      <c r="J74" s="46">
        <v>70</v>
      </c>
      <c r="K74" s="46">
        <f t="shared" si="7"/>
        <v>0</v>
      </c>
      <c r="L74" s="82">
        <f t="shared" si="8"/>
        <v>0</v>
      </c>
      <c r="N74" s="119" t="s">
        <v>30</v>
      </c>
      <c r="O74" s="120" t="s">
        <v>1132</v>
      </c>
      <c r="P74" s="122">
        <v>0</v>
      </c>
      <c r="Q74" s="122">
        <v>0</v>
      </c>
      <c r="R74" s="122">
        <v>435000026</v>
      </c>
      <c r="S74" s="122">
        <v>0</v>
      </c>
      <c r="T74" s="122">
        <v>0</v>
      </c>
      <c r="U74" s="122">
        <v>0</v>
      </c>
      <c r="V74" s="122">
        <v>0</v>
      </c>
      <c r="W74" s="122">
        <v>0</v>
      </c>
      <c r="X74" s="122">
        <v>0</v>
      </c>
      <c r="Y74" s="122">
        <v>0</v>
      </c>
      <c r="Z74" s="122">
        <v>0</v>
      </c>
      <c r="AA74" s="122">
        <v>0</v>
      </c>
      <c r="AB74" s="122">
        <v>0</v>
      </c>
      <c r="AC74" s="122">
        <v>0</v>
      </c>
      <c r="AD74" s="121"/>
      <c r="AI74" s="120" t="s">
        <v>1279</v>
      </c>
      <c r="AM74" s="120" t="s">
        <v>2054</v>
      </c>
      <c r="AP74" s="120" t="s">
        <v>3411</v>
      </c>
      <c r="AQ74" s="120" t="s">
        <v>1837</v>
      </c>
      <c r="AV74" s="120" t="s">
        <v>1179</v>
      </c>
      <c r="AW74" s="120" t="s">
        <v>993</v>
      </c>
      <c r="AX74" s="120" t="s">
        <v>2020</v>
      </c>
      <c r="AZ74" s="120" t="s">
        <v>1093</v>
      </c>
      <c r="BA74" s="120" t="s">
        <v>221</v>
      </c>
      <c r="BB74" s="120" t="s">
        <v>668</v>
      </c>
      <c r="BC74" s="120" t="s">
        <v>2831</v>
      </c>
      <c r="BG74" s="73" t="s">
        <v>3563</v>
      </c>
      <c r="BH74" s="73" t="s">
        <v>4165</v>
      </c>
      <c r="BI74" s="73" t="s">
        <v>4396</v>
      </c>
      <c r="BJ74" s="73" t="s">
        <v>4997</v>
      </c>
      <c r="BK74" s="73" t="s">
        <v>5089</v>
      </c>
      <c r="BO74" s="72" t="s">
        <v>210</v>
      </c>
      <c r="BP74" s="73" t="s">
        <v>3506</v>
      </c>
      <c r="BQ74" s="75">
        <v>126000625</v>
      </c>
      <c r="BR74" s="75">
        <v>144000625</v>
      </c>
      <c r="BS74" s="75">
        <v>0</v>
      </c>
      <c r="BT74" s="75">
        <v>180000625</v>
      </c>
      <c r="BU74" s="75">
        <v>198000625</v>
      </c>
      <c r="BV74" s="75">
        <v>216000625</v>
      </c>
      <c r="BW74" s="75">
        <v>0</v>
      </c>
      <c r="BX74" s="75">
        <v>279000625</v>
      </c>
      <c r="BY74" s="75">
        <v>324000625</v>
      </c>
      <c r="BZ74" s="75">
        <v>0</v>
      </c>
      <c r="CA74" s="75">
        <v>0</v>
      </c>
    </row>
    <row r="75" spans="6:79" ht="12" customHeight="1">
      <c r="F75" s="46">
        <v>2021</v>
      </c>
      <c r="G75" s="46">
        <v>6</v>
      </c>
      <c r="J75" s="46">
        <v>71</v>
      </c>
      <c r="K75" s="46">
        <f t="shared" si="7"/>
        <v>0</v>
      </c>
      <c r="L75" s="82">
        <f t="shared" si="8"/>
        <v>0</v>
      </c>
      <c r="N75" s="119" t="s">
        <v>30</v>
      </c>
      <c r="O75" s="120" t="s">
        <v>1042</v>
      </c>
      <c r="P75" s="122">
        <v>0</v>
      </c>
      <c r="Q75" s="122">
        <v>0</v>
      </c>
      <c r="R75" s="122">
        <v>0</v>
      </c>
      <c r="S75" s="122">
        <v>450000026</v>
      </c>
      <c r="T75" s="122">
        <v>0</v>
      </c>
      <c r="U75" s="122">
        <v>0</v>
      </c>
      <c r="V75" s="122">
        <v>0</v>
      </c>
      <c r="W75" s="122">
        <v>0</v>
      </c>
      <c r="X75" s="122">
        <v>0</v>
      </c>
      <c r="Y75" s="122">
        <v>0</v>
      </c>
      <c r="Z75" s="122">
        <v>0</v>
      </c>
      <c r="AA75" s="122">
        <v>0</v>
      </c>
      <c r="AB75" s="122">
        <v>0</v>
      </c>
      <c r="AC75" s="122">
        <v>0</v>
      </c>
      <c r="AD75" s="121"/>
      <c r="AI75" s="120" t="s">
        <v>372</v>
      </c>
      <c r="AM75" s="120" t="s">
        <v>2253</v>
      </c>
      <c r="AP75" s="120" t="s">
        <v>3021</v>
      </c>
      <c r="AQ75" s="120" t="s">
        <v>2282</v>
      </c>
      <c r="AV75" s="120" t="s">
        <v>1587</v>
      </c>
      <c r="AW75" s="120" t="s">
        <v>2017</v>
      </c>
      <c r="AX75" s="120" t="s">
        <v>1325</v>
      </c>
      <c r="AZ75" s="120" t="s">
        <v>2136</v>
      </c>
      <c r="BA75" s="120" t="s">
        <v>195</v>
      </c>
      <c r="BB75" s="120" t="s">
        <v>1023</v>
      </c>
      <c r="BC75" s="120" t="s">
        <v>1515</v>
      </c>
      <c r="BG75" s="73" t="s">
        <v>3564</v>
      </c>
      <c r="BH75" s="73" t="s">
        <v>4166</v>
      </c>
      <c r="BI75" s="73" t="s">
        <v>4397</v>
      </c>
      <c r="BJ75" s="73" t="s">
        <v>4998</v>
      </c>
      <c r="BK75" s="73" t="s">
        <v>5090</v>
      </c>
      <c r="BO75" s="72" t="s">
        <v>210</v>
      </c>
      <c r="BP75" s="73" t="s">
        <v>3507</v>
      </c>
      <c r="BQ75" s="75">
        <v>153000625</v>
      </c>
      <c r="BR75" s="75">
        <v>0</v>
      </c>
      <c r="BS75" s="75">
        <v>0</v>
      </c>
      <c r="BT75" s="75">
        <v>0</v>
      </c>
      <c r="BU75" s="75">
        <v>0</v>
      </c>
      <c r="BV75" s="75">
        <v>0</v>
      </c>
      <c r="BW75" s="75">
        <v>0</v>
      </c>
      <c r="BX75" s="75">
        <v>0</v>
      </c>
      <c r="BY75" s="75">
        <v>0</v>
      </c>
      <c r="BZ75" s="75">
        <v>0</v>
      </c>
      <c r="CA75" s="75">
        <v>0</v>
      </c>
    </row>
    <row r="76" spans="6:79" ht="12" customHeight="1">
      <c r="F76" s="46">
        <v>2020</v>
      </c>
      <c r="G76" s="46">
        <v>7</v>
      </c>
      <c r="J76" s="46">
        <v>72</v>
      </c>
      <c r="K76" s="46">
        <f t="shared" si="7"/>
        <v>0</v>
      </c>
      <c r="L76" s="82">
        <f t="shared" si="8"/>
        <v>0</v>
      </c>
      <c r="N76" s="119" t="s">
        <v>30</v>
      </c>
      <c r="O76" s="120" t="s">
        <v>2826</v>
      </c>
      <c r="P76" s="122">
        <v>0</v>
      </c>
      <c r="Q76" s="122">
        <v>0</v>
      </c>
      <c r="R76" s="122">
        <v>0</v>
      </c>
      <c r="S76" s="122">
        <v>0</v>
      </c>
      <c r="T76" s="122">
        <v>0</v>
      </c>
      <c r="U76" s="122">
        <v>0</v>
      </c>
      <c r="V76" s="122">
        <v>920000026</v>
      </c>
      <c r="W76" s="122">
        <v>0</v>
      </c>
      <c r="X76" s="122">
        <v>0</v>
      </c>
      <c r="Y76" s="122">
        <v>0</v>
      </c>
      <c r="Z76" s="122">
        <v>0</v>
      </c>
      <c r="AA76" s="122">
        <v>0</v>
      </c>
      <c r="AB76" s="122">
        <v>0</v>
      </c>
      <c r="AC76" s="122">
        <v>0</v>
      </c>
      <c r="AD76" s="121"/>
      <c r="AI76" s="120" t="s">
        <v>856</v>
      </c>
      <c r="AM76" s="120" t="s">
        <v>1413</v>
      </c>
      <c r="AP76" s="120" t="s">
        <v>3285</v>
      </c>
      <c r="AQ76" s="120" t="s">
        <v>2167</v>
      </c>
      <c r="AV76" s="120" t="s">
        <v>1180</v>
      </c>
      <c r="AW76" s="120" t="s">
        <v>1316</v>
      </c>
      <c r="AX76" s="120" t="s">
        <v>507</v>
      </c>
      <c r="AZ76" s="120" t="s">
        <v>1893</v>
      </c>
      <c r="BA76" s="120" t="s">
        <v>222</v>
      </c>
      <c r="BB76" s="120" t="s">
        <v>590</v>
      </c>
      <c r="BC76" s="120" t="s">
        <v>1864</v>
      </c>
      <c r="BG76" s="73" t="s">
        <v>3565</v>
      </c>
      <c r="BH76" s="73" t="s">
        <v>4167</v>
      </c>
      <c r="BI76" s="73" t="s">
        <v>4398</v>
      </c>
      <c r="BJ76" s="73" t="s">
        <v>4999</v>
      </c>
      <c r="BK76" s="73" t="s">
        <v>5109</v>
      </c>
      <c r="BO76" s="72" t="s">
        <v>210</v>
      </c>
      <c r="BP76" s="73" t="s">
        <v>3508</v>
      </c>
      <c r="BQ76" s="75">
        <v>135000625</v>
      </c>
      <c r="BR76" s="75">
        <v>153000625</v>
      </c>
      <c r="BS76" s="75">
        <v>162000625</v>
      </c>
      <c r="BT76" s="75">
        <v>180000625</v>
      </c>
      <c r="BU76" s="75">
        <v>0</v>
      </c>
      <c r="BV76" s="75">
        <v>0</v>
      </c>
      <c r="BW76" s="75">
        <v>0</v>
      </c>
      <c r="BX76" s="75">
        <v>0</v>
      </c>
      <c r="BY76" s="75">
        <v>0</v>
      </c>
      <c r="BZ76" s="75">
        <v>0</v>
      </c>
      <c r="CA76" s="75">
        <v>0</v>
      </c>
    </row>
    <row r="77" spans="6:79" ht="12" customHeight="1">
      <c r="F77" s="46">
        <v>2019</v>
      </c>
      <c r="G77" s="46">
        <v>8</v>
      </c>
      <c r="J77" s="46">
        <v>73</v>
      </c>
      <c r="K77" s="46">
        <f t="shared" si="7"/>
        <v>0</v>
      </c>
      <c r="L77" s="82">
        <f t="shared" si="8"/>
        <v>0</v>
      </c>
      <c r="N77" s="119" t="s">
        <v>30</v>
      </c>
      <c r="O77" s="120" t="s">
        <v>2245</v>
      </c>
      <c r="P77" s="122">
        <v>0</v>
      </c>
      <c r="Q77" s="122">
        <v>0</v>
      </c>
      <c r="R77" s="122">
        <v>0</v>
      </c>
      <c r="S77" s="122">
        <v>0</v>
      </c>
      <c r="T77" s="122">
        <v>0</v>
      </c>
      <c r="U77" s="122">
        <v>0</v>
      </c>
      <c r="V77" s="122">
        <v>920000026</v>
      </c>
      <c r="W77" s="122">
        <v>0</v>
      </c>
      <c r="X77" s="122">
        <v>0</v>
      </c>
      <c r="Y77" s="122">
        <v>0</v>
      </c>
      <c r="Z77" s="122">
        <v>0</v>
      </c>
      <c r="AA77" s="122">
        <v>0</v>
      </c>
      <c r="AB77" s="122">
        <v>1105000026</v>
      </c>
      <c r="AC77" s="122">
        <v>0</v>
      </c>
      <c r="AD77" s="121"/>
      <c r="AI77" s="120" t="s">
        <v>1044</v>
      </c>
      <c r="AM77" s="120" t="s">
        <v>167</v>
      </c>
      <c r="AP77" s="120" t="s">
        <v>322</v>
      </c>
      <c r="AQ77" s="120" t="s">
        <v>1959</v>
      </c>
      <c r="AV77" s="120" t="s">
        <v>3385</v>
      </c>
      <c r="AW77" s="120" t="s">
        <v>1453</v>
      </c>
      <c r="AX77" s="120" t="s">
        <v>508</v>
      </c>
      <c r="AZ77" s="120" t="s">
        <v>107</v>
      </c>
      <c r="BA77" s="120" t="s">
        <v>1332</v>
      </c>
      <c r="BB77" s="120" t="s">
        <v>1024</v>
      </c>
      <c r="BC77" s="120" t="s">
        <v>1516</v>
      </c>
      <c r="BG77" s="73" t="s">
        <v>3566</v>
      </c>
      <c r="BH77" s="73" t="s">
        <v>4168</v>
      </c>
      <c r="BI77" s="73" t="s">
        <v>4399</v>
      </c>
      <c r="BJ77" s="73" t="s">
        <v>5000</v>
      </c>
      <c r="BK77" s="73" t="s">
        <v>5074</v>
      </c>
      <c r="BO77" s="72" t="s">
        <v>210</v>
      </c>
      <c r="BP77" s="73" t="s">
        <v>3509</v>
      </c>
      <c r="BQ77" s="75">
        <v>130000625</v>
      </c>
      <c r="BR77" s="75">
        <v>148000625</v>
      </c>
      <c r="BS77" s="75">
        <v>157000625</v>
      </c>
      <c r="BT77" s="75">
        <v>180000625</v>
      </c>
      <c r="BU77" s="75">
        <v>198000625</v>
      </c>
      <c r="BV77" s="75">
        <v>0</v>
      </c>
      <c r="BW77" s="75">
        <v>0</v>
      </c>
      <c r="BX77" s="75">
        <v>0</v>
      </c>
      <c r="BY77" s="75">
        <v>0</v>
      </c>
      <c r="BZ77" s="75">
        <v>0</v>
      </c>
      <c r="CA77" s="75">
        <v>0</v>
      </c>
    </row>
    <row r="78" spans="6:79" ht="12" customHeight="1">
      <c r="F78" s="46">
        <v>2018</v>
      </c>
      <c r="G78" s="46">
        <v>9</v>
      </c>
      <c r="J78" s="46">
        <v>74</v>
      </c>
      <c r="K78" s="46">
        <f t="shared" si="7"/>
        <v>0</v>
      </c>
      <c r="L78" s="82">
        <f t="shared" si="8"/>
        <v>0</v>
      </c>
      <c r="N78" s="119" t="s">
        <v>30</v>
      </c>
      <c r="O78" s="120" t="s">
        <v>2652</v>
      </c>
      <c r="P78" s="122">
        <v>0</v>
      </c>
      <c r="Q78" s="122">
        <v>0</v>
      </c>
      <c r="R78" s="122">
        <v>0</v>
      </c>
      <c r="S78" s="122">
        <v>0</v>
      </c>
      <c r="T78" s="122">
        <v>0</v>
      </c>
      <c r="U78" s="122">
        <v>0</v>
      </c>
      <c r="V78" s="122">
        <v>0</v>
      </c>
      <c r="W78" s="122">
        <v>0</v>
      </c>
      <c r="X78" s="122">
        <v>0</v>
      </c>
      <c r="Y78" s="122">
        <v>925000026</v>
      </c>
      <c r="Z78" s="122">
        <v>1090000026</v>
      </c>
      <c r="AA78" s="122">
        <v>1225000026</v>
      </c>
      <c r="AB78" s="122">
        <v>1325000026</v>
      </c>
      <c r="AC78" s="122">
        <v>0</v>
      </c>
      <c r="AD78" s="121"/>
      <c r="AI78" s="120" t="s">
        <v>3226</v>
      </c>
      <c r="AM78" s="120" t="s">
        <v>261</v>
      </c>
      <c r="AP78" s="120" t="s">
        <v>2758</v>
      </c>
      <c r="AQ78" s="120" t="s">
        <v>1308</v>
      </c>
      <c r="AV78" s="120" t="s">
        <v>2819</v>
      </c>
      <c r="AW78" s="120" t="s">
        <v>1658</v>
      </c>
      <c r="AX78" s="120" t="s">
        <v>509</v>
      </c>
      <c r="AZ78" s="120" t="s">
        <v>2223</v>
      </c>
      <c r="BA78" s="120" t="s">
        <v>313</v>
      </c>
      <c r="BB78" s="120" t="s">
        <v>1622</v>
      </c>
      <c r="BC78" s="120" t="s">
        <v>1637</v>
      </c>
      <c r="BG78" s="73" t="s">
        <v>5021</v>
      </c>
      <c r="BH78" s="73" t="s">
        <v>4169</v>
      </c>
      <c r="BI78" s="73" t="s">
        <v>5042</v>
      </c>
      <c r="BJ78" s="73" t="s">
        <v>5001</v>
      </c>
      <c r="BK78" s="73" t="s">
        <v>5140</v>
      </c>
      <c r="BO78" s="72" t="s">
        <v>210</v>
      </c>
      <c r="BP78" s="73" t="s">
        <v>3510</v>
      </c>
      <c r="BQ78" s="75">
        <v>153000625</v>
      </c>
      <c r="BR78" s="75">
        <v>171000625</v>
      </c>
      <c r="BS78" s="75">
        <v>180000625</v>
      </c>
      <c r="BT78" s="75">
        <v>198000625</v>
      </c>
      <c r="BU78" s="75">
        <v>216000625</v>
      </c>
      <c r="BV78" s="75">
        <v>234000625</v>
      </c>
      <c r="BW78" s="75">
        <v>261000625</v>
      </c>
      <c r="BX78" s="75">
        <v>288000625</v>
      </c>
      <c r="BY78" s="75">
        <v>0</v>
      </c>
      <c r="BZ78" s="75">
        <v>0</v>
      </c>
      <c r="CA78" s="75">
        <v>0</v>
      </c>
    </row>
    <row r="79" spans="6:79" ht="12" customHeight="1">
      <c r="F79" s="46">
        <v>2017</v>
      </c>
      <c r="G79" s="46">
        <v>10</v>
      </c>
      <c r="J79" s="46">
        <v>75</v>
      </c>
      <c r="K79" s="46">
        <f t="shared" si="7"/>
        <v>0</v>
      </c>
      <c r="L79" s="82">
        <f t="shared" si="8"/>
        <v>0</v>
      </c>
      <c r="N79" s="119" t="s">
        <v>30</v>
      </c>
      <c r="O79" s="120" t="s">
        <v>2207</v>
      </c>
      <c r="P79" s="122">
        <v>0</v>
      </c>
      <c r="Q79" s="122">
        <v>0</v>
      </c>
      <c r="R79" s="122">
        <v>0</v>
      </c>
      <c r="S79" s="122">
        <v>0</v>
      </c>
      <c r="T79" s="122">
        <v>0</v>
      </c>
      <c r="U79" s="122">
        <v>0</v>
      </c>
      <c r="V79" s="122">
        <v>0</v>
      </c>
      <c r="W79" s="122">
        <v>0</v>
      </c>
      <c r="X79" s="122">
        <v>0</v>
      </c>
      <c r="Y79" s="122">
        <v>925000026</v>
      </c>
      <c r="Z79" s="122">
        <v>1090000026</v>
      </c>
      <c r="AA79" s="122">
        <v>1225000026</v>
      </c>
      <c r="AB79" s="122">
        <v>1325000026</v>
      </c>
      <c r="AC79" s="122">
        <v>0</v>
      </c>
      <c r="AD79" s="121"/>
      <c r="AI79" s="120" t="s">
        <v>857</v>
      </c>
      <c r="AM79" s="120" t="s">
        <v>1147</v>
      </c>
      <c r="AP79" s="120" t="s">
        <v>2402</v>
      </c>
      <c r="AQ79" s="120" t="s">
        <v>1170</v>
      </c>
      <c r="AV79" s="120" t="s">
        <v>2453</v>
      </c>
      <c r="AW79" s="120" t="s">
        <v>1778</v>
      </c>
      <c r="AX79" s="120" t="s">
        <v>150</v>
      </c>
      <c r="AZ79" s="120" t="s">
        <v>2179</v>
      </c>
      <c r="BA79" s="120" t="s">
        <v>510</v>
      </c>
      <c r="BB79" s="120" t="s">
        <v>126</v>
      </c>
      <c r="BC79" s="120" t="s">
        <v>2121</v>
      </c>
      <c r="BG79" s="73" t="s">
        <v>3567</v>
      </c>
      <c r="BH79" s="73" t="s">
        <v>4170</v>
      </c>
      <c r="BI79" s="73" t="s">
        <v>4400</v>
      </c>
      <c r="BJ79" s="73" t="s">
        <v>5002</v>
      </c>
      <c r="BK79" s="73" t="s">
        <v>5171</v>
      </c>
      <c r="BO79" s="72" t="s">
        <v>210</v>
      </c>
      <c r="BP79" s="73" t="s">
        <v>3511</v>
      </c>
      <c r="BQ79" s="75">
        <v>148000625</v>
      </c>
      <c r="BR79" s="75">
        <v>144000625</v>
      </c>
      <c r="BS79" s="75">
        <v>0</v>
      </c>
      <c r="BT79" s="75">
        <v>193000625</v>
      </c>
      <c r="BU79" s="75">
        <v>0</v>
      </c>
      <c r="BV79" s="75">
        <v>0</v>
      </c>
      <c r="BW79" s="75">
        <v>0</v>
      </c>
      <c r="BX79" s="75">
        <v>0</v>
      </c>
      <c r="BY79" s="75">
        <v>0</v>
      </c>
      <c r="BZ79" s="75">
        <v>0</v>
      </c>
      <c r="CA79" s="75">
        <v>0</v>
      </c>
    </row>
    <row r="80" spans="6:79" ht="12" customHeight="1">
      <c r="F80" s="46">
        <v>2016</v>
      </c>
      <c r="G80" s="46">
        <v>11</v>
      </c>
      <c r="J80" s="46">
        <v>76</v>
      </c>
      <c r="K80" s="46">
        <f t="shared" si="7"/>
        <v>0</v>
      </c>
      <c r="L80" s="82">
        <f t="shared" si="8"/>
        <v>0</v>
      </c>
      <c r="N80" s="119" t="s">
        <v>30</v>
      </c>
      <c r="O80" s="120" t="s">
        <v>644</v>
      </c>
      <c r="P80" s="122">
        <v>0</v>
      </c>
      <c r="Q80" s="122">
        <v>0</v>
      </c>
      <c r="R80" s="122">
        <v>0</v>
      </c>
      <c r="S80" s="122">
        <v>625000026</v>
      </c>
      <c r="T80" s="122">
        <v>0</v>
      </c>
      <c r="U80" s="122">
        <v>0</v>
      </c>
      <c r="V80" s="122">
        <v>0</v>
      </c>
      <c r="W80" s="122">
        <v>0</v>
      </c>
      <c r="X80" s="122">
        <v>0</v>
      </c>
      <c r="Y80" s="122">
        <v>0</v>
      </c>
      <c r="Z80" s="122">
        <v>0</v>
      </c>
      <c r="AA80" s="122">
        <v>0</v>
      </c>
      <c r="AB80" s="122">
        <v>0</v>
      </c>
      <c r="AC80" s="122">
        <v>0</v>
      </c>
      <c r="AD80" s="121"/>
      <c r="AI80" s="120" t="s">
        <v>1135</v>
      </c>
      <c r="AM80" s="120" t="s">
        <v>3250</v>
      </c>
      <c r="AP80" s="120" t="s">
        <v>1858</v>
      </c>
      <c r="AQ80" s="120" t="s">
        <v>2635</v>
      </c>
      <c r="AV80" s="120" t="s">
        <v>984</v>
      </c>
      <c r="AW80" s="120" t="s">
        <v>776</v>
      </c>
      <c r="AX80" s="120" t="s">
        <v>1000</v>
      </c>
      <c r="AZ80" s="120" t="s">
        <v>2620</v>
      </c>
      <c r="BA80" s="120" t="s">
        <v>1333</v>
      </c>
      <c r="BB80" s="120" t="s">
        <v>791</v>
      </c>
      <c r="BC80" s="120" t="s">
        <v>3370</v>
      </c>
      <c r="BG80" s="73" t="s">
        <v>3568</v>
      </c>
      <c r="BH80" s="73" t="s">
        <v>4171</v>
      </c>
      <c r="BI80" s="73" t="s">
        <v>4401</v>
      </c>
      <c r="BJ80" s="73" t="s">
        <v>5003</v>
      </c>
      <c r="BK80" s="73" t="s">
        <v>5172</v>
      </c>
      <c r="BO80" s="72" t="s">
        <v>210</v>
      </c>
      <c r="BP80" s="73" t="s">
        <v>3512</v>
      </c>
      <c r="BQ80" s="75">
        <v>162000625</v>
      </c>
      <c r="BR80" s="75">
        <v>180000625</v>
      </c>
      <c r="BS80" s="75">
        <v>0</v>
      </c>
      <c r="BT80" s="75">
        <v>216000625</v>
      </c>
      <c r="BU80" s="75">
        <v>0</v>
      </c>
      <c r="BV80" s="75">
        <v>0</v>
      </c>
      <c r="BW80" s="75">
        <v>0</v>
      </c>
      <c r="BX80" s="75">
        <v>0</v>
      </c>
      <c r="BY80" s="75">
        <v>0</v>
      </c>
      <c r="BZ80" s="75">
        <v>0</v>
      </c>
      <c r="CA80" s="75">
        <v>0</v>
      </c>
    </row>
    <row r="81" spans="6:79" ht="12" customHeight="1">
      <c r="F81" s="46">
        <v>2015</v>
      </c>
      <c r="G81" s="46">
        <v>12</v>
      </c>
      <c r="J81" s="46">
        <v>77</v>
      </c>
      <c r="K81" s="46">
        <f t="shared" si="7"/>
        <v>0</v>
      </c>
      <c r="L81" s="82">
        <f t="shared" si="8"/>
        <v>0</v>
      </c>
      <c r="N81" s="119" t="s">
        <v>30</v>
      </c>
      <c r="O81" s="120" t="s">
        <v>1627</v>
      </c>
      <c r="P81" s="122">
        <v>0</v>
      </c>
      <c r="Q81" s="122">
        <v>0</v>
      </c>
      <c r="R81" s="122">
        <v>530000026</v>
      </c>
      <c r="S81" s="122">
        <v>690000026</v>
      </c>
      <c r="T81" s="122">
        <v>0</v>
      </c>
      <c r="U81" s="122">
        <v>0</v>
      </c>
      <c r="V81" s="122">
        <v>0</v>
      </c>
      <c r="W81" s="122">
        <v>0</v>
      </c>
      <c r="X81" s="122">
        <v>0</v>
      </c>
      <c r="Y81" s="122">
        <v>0</v>
      </c>
      <c r="Z81" s="122">
        <v>0</v>
      </c>
      <c r="AA81" s="122">
        <v>0</v>
      </c>
      <c r="AB81" s="122">
        <v>0</v>
      </c>
      <c r="AC81" s="122">
        <v>0</v>
      </c>
      <c r="AD81" s="121"/>
      <c r="AI81" s="120" t="s">
        <v>1701</v>
      </c>
      <c r="AM81" s="120" t="s">
        <v>3251</v>
      </c>
      <c r="AP81" s="120" t="s">
        <v>759</v>
      </c>
      <c r="AQ81" s="120" t="s">
        <v>1863</v>
      </c>
      <c r="AV81" s="120" t="s">
        <v>985</v>
      </c>
      <c r="AW81" s="120" t="s">
        <v>1933</v>
      </c>
      <c r="AX81" s="120" t="s">
        <v>151</v>
      </c>
      <c r="AZ81" s="120" t="s">
        <v>565</v>
      </c>
      <c r="BA81" s="120" t="s">
        <v>1334</v>
      </c>
      <c r="BB81" s="120" t="s">
        <v>530</v>
      </c>
      <c r="BC81" s="120" t="s">
        <v>1517</v>
      </c>
      <c r="BG81" s="73" t="s">
        <v>3569</v>
      </c>
      <c r="BH81" s="73" t="s">
        <v>4172</v>
      </c>
      <c r="BI81" s="73" t="s">
        <v>4402</v>
      </c>
      <c r="BJ81" s="73" t="s">
        <v>5004</v>
      </c>
      <c r="BK81" s="73" t="s">
        <v>5141</v>
      </c>
      <c r="BO81" s="72" t="s">
        <v>210</v>
      </c>
      <c r="BP81" s="73" t="s">
        <v>3513</v>
      </c>
      <c r="BQ81" s="75">
        <v>148000625</v>
      </c>
      <c r="BR81" s="75">
        <v>166000625</v>
      </c>
      <c r="BS81" s="75">
        <v>0</v>
      </c>
      <c r="BT81" s="75">
        <v>193000625</v>
      </c>
      <c r="BU81" s="75">
        <v>0</v>
      </c>
      <c r="BV81" s="75">
        <v>0</v>
      </c>
      <c r="BW81" s="75">
        <v>0</v>
      </c>
      <c r="BX81" s="75">
        <v>0</v>
      </c>
      <c r="BY81" s="75">
        <v>0</v>
      </c>
      <c r="BZ81" s="75">
        <v>0</v>
      </c>
      <c r="CA81" s="75">
        <v>0</v>
      </c>
    </row>
    <row r="82" spans="6:79" ht="12" customHeight="1">
      <c r="F82" s="46">
        <v>2014</v>
      </c>
      <c r="G82" s="46">
        <v>13</v>
      </c>
      <c r="J82" s="46">
        <v>78</v>
      </c>
      <c r="K82" s="46">
        <f t="shared" si="7"/>
        <v>0</v>
      </c>
      <c r="L82" s="82">
        <f t="shared" si="8"/>
        <v>0</v>
      </c>
      <c r="N82" s="119" t="s">
        <v>30</v>
      </c>
      <c r="O82" s="120" t="s">
        <v>1964</v>
      </c>
      <c r="P82" s="122">
        <v>0</v>
      </c>
      <c r="Q82" s="122">
        <v>0</v>
      </c>
      <c r="R82" s="122">
        <v>0</v>
      </c>
      <c r="S82" s="122">
        <v>0</v>
      </c>
      <c r="T82" s="122">
        <v>0</v>
      </c>
      <c r="U82" s="122">
        <v>820000026</v>
      </c>
      <c r="V82" s="122">
        <v>950000026</v>
      </c>
      <c r="W82" s="122">
        <v>1050000026</v>
      </c>
      <c r="X82" s="122">
        <v>0</v>
      </c>
      <c r="Y82" s="122">
        <v>0</v>
      </c>
      <c r="Z82" s="122">
        <v>0</v>
      </c>
      <c r="AA82" s="122">
        <v>0</v>
      </c>
      <c r="AB82" s="122">
        <v>0</v>
      </c>
      <c r="AC82" s="122">
        <v>0</v>
      </c>
      <c r="AD82" s="121"/>
      <c r="AI82" s="120" t="s">
        <v>3227</v>
      </c>
      <c r="AM82" s="120" t="s">
        <v>619</v>
      </c>
      <c r="AP82" s="120" t="s">
        <v>1057</v>
      </c>
      <c r="AQ82" s="120" t="s">
        <v>2168</v>
      </c>
      <c r="AV82" s="120" t="s">
        <v>1583</v>
      </c>
      <c r="AW82" s="120" t="s">
        <v>1934</v>
      </c>
      <c r="AX82" s="120" t="s">
        <v>3312</v>
      </c>
      <c r="AZ82" s="120" t="s">
        <v>1860</v>
      </c>
      <c r="BA82" s="120" t="s">
        <v>314</v>
      </c>
      <c r="BB82" s="120" t="s">
        <v>197</v>
      </c>
      <c r="BC82" s="120" t="s">
        <v>2022</v>
      </c>
      <c r="BG82" s="73" t="s">
        <v>3570</v>
      </c>
      <c r="BH82" s="73" t="s">
        <v>4173</v>
      </c>
      <c r="BI82" s="73" t="s">
        <v>4403</v>
      </c>
      <c r="BJ82" s="73" t="s">
        <v>5005</v>
      </c>
      <c r="BK82" s="73" t="s">
        <v>5222</v>
      </c>
      <c r="BO82" s="72" t="s">
        <v>210</v>
      </c>
      <c r="BP82" s="73" t="s">
        <v>3514</v>
      </c>
      <c r="BQ82" s="75">
        <v>153000625</v>
      </c>
      <c r="BR82" s="75">
        <v>171000625</v>
      </c>
      <c r="BS82" s="75">
        <v>189000625</v>
      </c>
      <c r="BT82" s="75">
        <v>207000625</v>
      </c>
      <c r="BU82" s="75">
        <v>225000625</v>
      </c>
      <c r="BV82" s="75">
        <v>243000625</v>
      </c>
      <c r="BW82" s="75">
        <v>270000625</v>
      </c>
      <c r="BX82" s="75">
        <v>0</v>
      </c>
      <c r="BY82" s="75">
        <v>0</v>
      </c>
      <c r="BZ82" s="75">
        <v>0</v>
      </c>
      <c r="CA82" s="75">
        <v>0</v>
      </c>
    </row>
    <row r="83" spans="6:79" ht="12" customHeight="1">
      <c r="F83" s="46">
        <v>2013</v>
      </c>
      <c r="G83" s="46">
        <v>14</v>
      </c>
      <c r="J83" s="46">
        <v>79</v>
      </c>
      <c r="K83" s="46">
        <f t="shared" si="7"/>
        <v>0</v>
      </c>
      <c r="L83" s="82">
        <f t="shared" si="8"/>
        <v>0</v>
      </c>
      <c r="N83" s="119" t="s">
        <v>30</v>
      </c>
      <c r="O83" s="120" t="s">
        <v>854</v>
      </c>
      <c r="P83" s="122">
        <v>0</v>
      </c>
      <c r="Q83" s="122">
        <v>0</v>
      </c>
      <c r="R83" s="122">
        <v>0</v>
      </c>
      <c r="S83" s="122">
        <v>270000026</v>
      </c>
      <c r="T83" s="122">
        <v>290000026</v>
      </c>
      <c r="U83" s="122">
        <v>320000026</v>
      </c>
      <c r="V83" s="122">
        <v>340000026</v>
      </c>
      <c r="W83" s="122">
        <v>0</v>
      </c>
      <c r="X83" s="122">
        <v>0</v>
      </c>
      <c r="Y83" s="122">
        <v>0</v>
      </c>
      <c r="Z83" s="122">
        <v>0</v>
      </c>
      <c r="AA83" s="122">
        <v>0</v>
      </c>
      <c r="AB83" s="122">
        <v>0</v>
      </c>
      <c r="AC83" s="122">
        <v>0</v>
      </c>
      <c r="AD83" s="121"/>
      <c r="AI83" s="120" t="s">
        <v>260</v>
      </c>
      <c r="AM83" s="120" t="s">
        <v>3252</v>
      </c>
      <c r="AP83" s="120" t="s">
        <v>760</v>
      </c>
      <c r="AQ83" s="120" t="s">
        <v>2560</v>
      </c>
      <c r="AV83" s="120" t="s">
        <v>2663</v>
      </c>
      <c r="AW83" s="120" t="s">
        <v>2690</v>
      </c>
      <c r="AX83" s="120" t="s">
        <v>1838</v>
      </c>
      <c r="AZ83" s="120" t="s">
        <v>902</v>
      </c>
      <c r="BA83" s="120" t="s">
        <v>1101</v>
      </c>
      <c r="BB83" s="120" t="s">
        <v>294</v>
      </c>
      <c r="BC83" s="120" t="s">
        <v>1518</v>
      </c>
      <c r="BG83" s="73" t="s">
        <v>3571</v>
      </c>
      <c r="BH83" s="73" t="s">
        <v>4174</v>
      </c>
      <c r="BI83" s="73" t="s">
        <v>4404</v>
      </c>
      <c r="BJ83" s="73" t="s">
        <v>5006</v>
      </c>
      <c r="BK83" s="73" t="s">
        <v>5201</v>
      </c>
      <c r="BO83" s="72" t="s">
        <v>210</v>
      </c>
      <c r="BP83" s="73" t="s">
        <v>3515</v>
      </c>
      <c r="BQ83" s="75">
        <v>0</v>
      </c>
      <c r="BR83" s="75">
        <v>180000625</v>
      </c>
      <c r="BS83" s="75">
        <v>0</v>
      </c>
      <c r="BT83" s="75">
        <v>0</v>
      </c>
      <c r="BU83" s="75">
        <v>0</v>
      </c>
      <c r="BV83" s="75">
        <v>0</v>
      </c>
      <c r="BW83" s="75">
        <v>0</v>
      </c>
      <c r="BX83" s="75">
        <v>288000625</v>
      </c>
      <c r="BY83" s="75">
        <v>0</v>
      </c>
      <c r="BZ83" s="75">
        <v>0</v>
      </c>
      <c r="CA83" s="75">
        <v>0</v>
      </c>
    </row>
    <row r="84" spans="6:79" ht="12" customHeight="1">
      <c r="F84" s="46">
        <v>2012</v>
      </c>
      <c r="G84" s="46">
        <v>15</v>
      </c>
      <c r="J84" s="46">
        <v>80</v>
      </c>
      <c r="K84" s="46">
        <f t="shared" si="7"/>
        <v>0</v>
      </c>
      <c r="L84" s="82">
        <f t="shared" si="8"/>
        <v>0</v>
      </c>
      <c r="N84" s="119" t="s">
        <v>30</v>
      </c>
      <c r="O84" s="120" t="s">
        <v>1133</v>
      </c>
      <c r="P84" s="122">
        <v>0</v>
      </c>
      <c r="Q84" s="122">
        <v>0</v>
      </c>
      <c r="R84" s="122">
        <v>0</v>
      </c>
      <c r="S84" s="122">
        <v>260000026</v>
      </c>
      <c r="T84" s="122">
        <v>300000026</v>
      </c>
      <c r="U84" s="122">
        <v>325000026</v>
      </c>
      <c r="V84" s="122">
        <v>340000026</v>
      </c>
      <c r="W84" s="122">
        <v>0</v>
      </c>
      <c r="X84" s="122">
        <v>0</v>
      </c>
      <c r="Y84" s="122">
        <v>0</v>
      </c>
      <c r="Z84" s="122">
        <v>0</v>
      </c>
      <c r="AA84" s="122">
        <v>0</v>
      </c>
      <c r="AB84" s="122">
        <v>0</v>
      </c>
      <c r="AC84" s="122">
        <v>0</v>
      </c>
      <c r="AD84" s="121"/>
      <c r="AI84" s="120" t="s">
        <v>1918</v>
      </c>
      <c r="AM84" s="120" t="s">
        <v>533</v>
      </c>
      <c r="AP84" s="120" t="s">
        <v>1058</v>
      </c>
      <c r="AQ84" s="120" t="s">
        <v>2283</v>
      </c>
      <c r="AV84" s="120" t="s">
        <v>2607</v>
      </c>
      <c r="AW84" s="120" t="s">
        <v>2702</v>
      </c>
      <c r="AX84" s="120" t="s">
        <v>2027</v>
      </c>
      <c r="AZ84" s="120" t="s">
        <v>135</v>
      </c>
      <c r="BA84" s="120" t="s">
        <v>196</v>
      </c>
      <c r="BB84" s="120" t="s">
        <v>1483</v>
      </c>
      <c r="BC84" s="120" t="s">
        <v>2629</v>
      </c>
      <c r="BG84" s="73" t="s">
        <v>3572</v>
      </c>
      <c r="BH84" s="73" t="s">
        <v>4175</v>
      </c>
      <c r="BI84" s="73" t="s">
        <v>4405</v>
      </c>
      <c r="BJ84" s="73" t="s">
        <v>5007</v>
      </c>
      <c r="BK84" s="73" t="s">
        <v>5202</v>
      </c>
      <c r="BO84" s="72" t="s">
        <v>210</v>
      </c>
      <c r="BP84" s="73" t="s">
        <v>3516</v>
      </c>
      <c r="BQ84" s="75">
        <v>126000625</v>
      </c>
      <c r="BR84" s="75">
        <v>0</v>
      </c>
      <c r="BS84" s="75">
        <v>162000625</v>
      </c>
      <c r="BT84" s="75">
        <v>180000625</v>
      </c>
      <c r="BU84" s="75">
        <v>0</v>
      </c>
      <c r="BV84" s="75">
        <v>0</v>
      </c>
      <c r="BW84" s="75">
        <v>0</v>
      </c>
      <c r="BX84" s="75">
        <v>0</v>
      </c>
      <c r="BY84" s="75">
        <v>0</v>
      </c>
      <c r="BZ84" s="75">
        <v>0</v>
      </c>
      <c r="CA84" s="75">
        <v>0</v>
      </c>
    </row>
    <row r="85" spans="6:79" ht="12" customHeight="1">
      <c r="J85" s="46">
        <v>81</v>
      </c>
      <c r="K85" s="46">
        <f t="shared" si="7"/>
        <v>0</v>
      </c>
      <c r="L85" s="82">
        <f t="shared" si="8"/>
        <v>0</v>
      </c>
      <c r="N85" s="119" t="s">
        <v>30</v>
      </c>
      <c r="O85" s="120" t="s">
        <v>3224</v>
      </c>
      <c r="P85" s="122">
        <v>0</v>
      </c>
      <c r="Q85" s="122">
        <v>0</v>
      </c>
      <c r="R85" s="122">
        <v>0</v>
      </c>
      <c r="S85" s="122">
        <v>270000026</v>
      </c>
      <c r="T85" s="122">
        <v>290000026</v>
      </c>
      <c r="U85" s="122">
        <v>320000026</v>
      </c>
      <c r="V85" s="122">
        <v>340000026</v>
      </c>
      <c r="W85" s="122">
        <v>0</v>
      </c>
      <c r="X85" s="122">
        <v>0</v>
      </c>
      <c r="Y85" s="122">
        <v>0</v>
      </c>
      <c r="Z85" s="122">
        <v>0</v>
      </c>
      <c r="AA85" s="122">
        <v>0</v>
      </c>
      <c r="AB85" s="122">
        <v>0</v>
      </c>
      <c r="AC85" s="122">
        <v>0</v>
      </c>
      <c r="AD85" s="121"/>
      <c r="AI85" s="120" t="s">
        <v>1918</v>
      </c>
      <c r="AM85" s="120" t="s">
        <v>168</v>
      </c>
      <c r="AP85" s="120" t="s">
        <v>2078</v>
      </c>
      <c r="AQ85" s="120" t="s">
        <v>2284</v>
      </c>
      <c r="AV85" s="120" t="s">
        <v>1445</v>
      </c>
      <c r="AW85" s="120" t="s">
        <v>1743</v>
      </c>
      <c r="AX85" s="120" t="s">
        <v>3349</v>
      </c>
      <c r="AZ85" s="120" t="s">
        <v>136</v>
      </c>
      <c r="BA85" s="120" t="s">
        <v>1807</v>
      </c>
      <c r="BB85" s="120" t="s">
        <v>513</v>
      </c>
      <c r="BC85" s="120" t="s">
        <v>1651</v>
      </c>
      <c r="BG85" s="73" t="s">
        <v>3573</v>
      </c>
      <c r="BH85" s="73" t="s">
        <v>4176</v>
      </c>
      <c r="BI85" s="73" t="s">
        <v>4406</v>
      </c>
      <c r="BJ85" s="73" t="s">
        <v>5008</v>
      </c>
      <c r="BK85" s="73" t="s">
        <v>5223</v>
      </c>
      <c r="BO85" s="72" t="s">
        <v>210</v>
      </c>
      <c r="BP85" s="73" t="s">
        <v>3517</v>
      </c>
      <c r="BQ85" s="75">
        <v>144000625</v>
      </c>
      <c r="BR85" s="75">
        <v>0</v>
      </c>
      <c r="BS85" s="75">
        <v>0</v>
      </c>
      <c r="BT85" s="75">
        <v>198000625</v>
      </c>
      <c r="BU85" s="75">
        <v>0</v>
      </c>
      <c r="BV85" s="75">
        <v>0</v>
      </c>
      <c r="BW85" s="75">
        <v>0</v>
      </c>
      <c r="BX85" s="75">
        <v>0</v>
      </c>
      <c r="BY85" s="75">
        <v>0</v>
      </c>
      <c r="BZ85" s="75">
        <v>0</v>
      </c>
      <c r="CA85" s="75">
        <v>0</v>
      </c>
    </row>
    <row r="86" spans="6:79" ht="12" customHeight="1">
      <c r="J86" s="46">
        <v>82</v>
      </c>
      <c r="K86" s="46">
        <f t="shared" si="7"/>
        <v>0</v>
      </c>
      <c r="L86" s="82">
        <f t="shared" si="8"/>
        <v>0</v>
      </c>
      <c r="N86" s="119" t="s">
        <v>30</v>
      </c>
      <c r="O86" s="120" t="s">
        <v>3225</v>
      </c>
      <c r="P86" s="122">
        <v>0</v>
      </c>
      <c r="Q86" s="122">
        <v>0</v>
      </c>
      <c r="R86" s="122">
        <v>250000026</v>
      </c>
      <c r="S86" s="122">
        <v>320000026</v>
      </c>
      <c r="T86" s="122">
        <v>0</v>
      </c>
      <c r="U86" s="122">
        <v>0</v>
      </c>
      <c r="V86" s="122">
        <v>0</v>
      </c>
      <c r="W86" s="122">
        <v>0</v>
      </c>
      <c r="X86" s="122">
        <v>0</v>
      </c>
      <c r="Y86" s="122">
        <v>0</v>
      </c>
      <c r="Z86" s="122">
        <v>0</v>
      </c>
      <c r="AA86" s="122">
        <v>0</v>
      </c>
      <c r="AB86" s="122">
        <v>0</v>
      </c>
      <c r="AC86" s="122">
        <v>0</v>
      </c>
      <c r="AD86" s="121"/>
      <c r="AI86" s="120" t="s">
        <v>1386</v>
      </c>
      <c r="AM86" s="120" t="s">
        <v>347</v>
      </c>
      <c r="AP86" s="120" t="s">
        <v>144</v>
      </c>
      <c r="AQ86" s="120" t="s">
        <v>2024</v>
      </c>
      <c r="AV86" s="120" t="s">
        <v>2114</v>
      </c>
      <c r="AW86" s="120" t="s">
        <v>3359</v>
      </c>
      <c r="AX86" s="120" t="s">
        <v>1811</v>
      </c>
      <c r="AZ86" s="120" t="s">
        <v>137</v>
      </c>
      <c r="BA86" s="120" t="s">
        <v>1335</v>
      </c>
      <c r="BB86" s="120" t="s">
        <v>1484</v>
      </c>
      <c r="BC86" s="120" t="s">
        <v>686</v>
      </c>
      <c r="BG86" s="73" t="s">
        <v>3574</v>
      </c>
      <c r="BH86" s="73" t="s">
        <v>4177</v>
      </c>
      <c r="BI86" s="73" t="s">
        <v>4407</v>
      </c>
      <c r="BJ86" s="73" t="s">
        <v>5009</v>
      </c>
      <c r="BK86" s="73" t="s">
        <v>5173</v>
      </c>
      <c r="BO86" s="72" t="s">
        <v>210</v>
      </c>
      <c r="BP86" s="73" t="s">
        <v>3518</v>
      </c>
      <c r="BQ86" s="75">
        <v>0</v>
      </c>
      <c r="BR86" s="75">
        <v>0</v>
      </c>
      <c r="BS86" s="75">
        <v>0</v>
      </c>
      <c r="BT86" s="75">
        <v>0</v>
      </c>
      <c r="BU86" s="75">
        <v>0</v>
      </c>
      <c r="BV86" s="75">
        <v>0</v>
      </c>
      <c r="BW86" s="75">
        <v>0</v>
      </c>
      <c r="BX86" s="75">
        <v>0</v>
      </c>
      <c r="BY86" s="75">
        <v>0</v>
      </c>
      <c r="BZ86" s="75">
        <v>0</v>
      </c>
      <c r="CA86" s="75">
        <v>0</v>
      </c>
    </row>
    <row r="87" spans="6:79" ht="12" customHeight="1">
      <c r="J87" s="46">
        <v>83</v>
      </c>
      <c r="K87" s="46">
        <f t="shared" si="7"/>
        <v>0</v>
      </c>
      <c r="L87" s="82">
        <f t="shared" si="8"/>
        <v>0</v>
      </c>
      <c r="N87" s="119" t="s">
        <v>30</v>
      </c>
      <c r="O87" s="120" t="s">
        <v>1134</v>
      </c>
      <c r="P87" s="122">
        <v>0</v>
      </c>
      <c r="Q87" s="122">
        <v>0</v>
      </c>
      <c r="R87" s="122">
        <v>0</v>
      </c>
      <c r="S87" s="122">
        <v>260000026</v>
      </c>
      <c r="T87" s="122">
        <v>300000026</v>
      </c>
      <c r="U87" s="122">
        <v>325000026</v>
      </c>
      <c r="V87" s="122">
        <v>340000026</v>
      </c>
      <c r="W87" s="122">
        <v>0</v>
      </c>
      <c r="X87" s="122">
        <v>0</v>
      </c>
      <c r="Y87" s="122">
        <v>0</v>
      </c>
      <c r="Z87" s="122">
        <v>0</v>
      </c>
      <c r="AA87" s="122">
        <v>0</v>
      </c>
      <c r="AB87" s="122">
        <v>0</v>
      </c>
      <c r="AC87" s="122">
        <v>0</v>
      </c>
      <c r="AD87" s="121"/>
      <c r="AI87" s="120" t="s">
        <v>2109</v>
      </c>
      <c r="AM87" s="120" t="s">
        <v>1056</v>
      </c>
      <c r="AP87" s="120" t="s">
        <v>1861</v>
      </c>
      <c r="AQ87" s="120" t="s">
        <v>3438</v>
      </c>
      <c r="AV87" s="120" t="s">
        <v>1446</v>
      </c>
      <c r="AW87" s="120" t="s">
        <v>2759</v>
      </c>
      <c r="AX87" s="120" t="s">
        <v>1820</v>
      </c>
      <c r="AZ87" s="120" t="s">
        <v>2077</v>
      </c>
      <c r="BA87" s="120" t="s">
        <v>1102</v>
      </c>
      <c r="BB87" s="120" t="s">
        <v>1735</v>
      </c>
      <c r="BC87" s="120" t="s">
        <v>2203</v>
      </c>
      <c r="BG87" s="73" t="s">
        <v>3575</v>
      </c>
      <c r="BH87" s="73" t="s">
        <v>4178</v>
      </c>
      <c r="BI87" s="73" t="s">
        <v>4408</v>
      </c>
      <c r="BJ87" s="73" t="s">
        <v>5010</v>
      </c>
      <c r="BK87" s="73" t="s">
        <v>5174</v>
      </c>
      <c r="BO87" s="72" t="s">
        <v>210</v>
      </c>
      <c r="BP87" s="73" t="s">
        <v>3519</v>
      </c>
      <c r="BQ87" s="75">
        <v>0</v>
      </c>
      <c r="BR87" s="75">
        <v>148000625</v>
      </c>
      <c r="BS87" s="75">
        <v>0</v>
      </c>
      <c r="BT87" s="75">
        <v>0</v>
      </c>
      <c r="BU87" s="75">
        <v>180000625</v>
      </c>
      <c r="BV87" s="75">
        <v>0</v>
      </c>
      <c r="BW87" s="75">
        <v>0</v>
      </c>
      <c r="BX87" s="75">
        <v>0</v>
      </c>
      <c r="BY87" s="75">
        <v>0</v>
      </c>
      <c r="BZ87" s="75">
        <v>0</v>
      </c>
      <c r="CA87" s="75">
        <v>0</v>
      </c>
    </row>
    <row r="88" spans="6:79" ht="12" customHeight="1">
      <c r="J88" s="46">
        <v>84</v>
      </c>
      <c r="K88" s="46">
        <f t="shared" si="7"/>
        <v>0</v>
      </c>
      <c r="L88" s="82">
        <f t="shared" si="8"/>
        <v>0</v>
      </c>
      <c r="N88" s="119" t="s">
        <v>30</v>
      </c>
      <c r="O88" s="120" t="s">
        <v>392</v>
      </c>
      <c r="P88" s="122">
        <v>205000026</v>
      </c>
      <c r="Q88" s="122">
        <v>225000026</v>
      </c>
      <c r="R88" s="122">
        <v>250000026</v>
      </c>
      <c r="S88" s="122">
        <v>375000026</v>
      </c>
      <c r="T88" s="122">
        <v>305000026</v>
      </c>
      <c r="U88" s="122">
        <v>330000026</v>
      </c>
      <c r="V88" s="122">
        <v>410000026</v>
      </c>
      <c r="W88" s="122">
        <v>465000026</v>
      </c>
      <c r="X88" s="122">
        <v>525000026</v>
      </c>
      <c r="Y88" s="122">
        <v>0</v>
      </c>
      <c r="Z88" s="122">
        <v>700000026</v>
      </c>
      <c r="AA88" s="122">
        <v>0</v>
      </c>
      <c r="AB88" s="122">
        <v>1025000026</v>
      </c>
      <c r="AC88" s="122">
        <v>0</v>
      </c>
      <c r="AD88" s="121"/>
      <c r="AI88" s="120" t="s">
        <v>3228</v>
      </c>
      <c r="AM88" s="120" t="s">
        <v>3253</v>
      </c>
      <c r="AP88" s="120" t="s">
        <v>1923</v>
      </c>
      <c r="AQ88" s="120" t="s">
        <v>2743</v>
      </c>
      <c r="AV88" s="120" t="s">
        <v>2298</v>
      </c>
      <c r="AW88" s="120" t="s">
        <v>3003</v>
      </c>
      <c r="AX88" s="120" t="s">
        <v>1910</v>
      </c>
      <c r="AZ88" s="120" t="s">
        <v>826</v>
      </c>
      <c r="BA88" s="120" t="s">
        <v>156</v>
      </c>
      <c r="BB88" s="120" t="s">
        <v>3326</v>
      </c>
      <c r="BC88" s="120" t="s">
        <v>1571</v>
      </c>
      <c r="BG88" s="73" t="s">
        <v>3576</v>
      </c>
      <c r="BH88" s="73" t="s">
        <v>4179</v>
      </c>
      <c r="BI88" s="73" t="s">
        <v>4409</v>
      </c>
      <c r="BJ88" s="73" t="s">
        <v>5011</v>
      </c>
      <c r="BK88" s="73" t="s">
        <v>5175</v>
      </c>
      <c r="BO88" s="72" t="s">
        <v>210</v>
      </c>
      <c r="BP88" s="73" t="s">
        <v>3520</v>
      </c>
      <c r="BQ88" s="75">
        <v>130000625</v>
      </c>
      <c r="BR88" s="75">
        <v>148000625</v>
      </c>
      <c r="BS88" s="75">
        <v>157000625</v>
      </c>
      <c r="BT88" s="75">
        <v>198000625</v>
      </c>
      <c r="BU88" s="75">
        <v>0</v>
      </c>
      <c r="BV88" s="75">
        <v>0</v>
      </c>
      <c r="BW88" s="75">
        <v>0</v>
      </c>
      <c r="BX88" s="75">
        <v>0</v>
      </c>
      <c r="BY88" s="75">
        <v>0</v>
      </c>
      <c r="BZ88" s="75">
        <v>0</v>
      </c>
      <c r="CA88" s="75">
        <v>0</v>
      </c>
    </row>
    <row r="89" spans="6:79" ht="12" customHeight="1">
      <c r="J89" s="46">
        <v>85</v>
      </c>
      <c r="K89" s="46">
        <f t="shared" si="7"/>
        <v>0</v>
      </c>
      <c r="L89" s="82">
        <f t="shared" si="8"/>
        <v>0</v>
      </c>
      <c r="N89" s="119" t="s">
        <v>30</v>
      </c>
      <c r="O89" s="120" t="s">
        <v>855</v>
      </c>
      <c r="P89" s="122">
        <v>0</v>
      </c>
      <c r="Q89" s="122">
        <v>0</v>
      </c>
      <c r="R89" s="122">
        <v>250000026</v>
      </c>
      <c r="S89" s="122">
        <v>320000026</v>
      </c>
      <c r="T89" s="122">
        <v>0</v>
      </c>
      <c r="U89" s="122">
        <v>0</v>
      </c>
      <c r="V89" s="122">
        <v>0</v>
      </c>
      <c r="W89" s="122">
        <v>0</v>
      </c>
      <c r="X89" s="122">
        <v>0</v>
      </c>
      <c r="Y89" s="122">
        <v>0</v>
      </c>
      <c r="Z89" s="122">
        <v>0</v>
      </c>
      <c r="AA89" s="122">
        <v>0</v>
      </c>
      <c r="AB89" s="122">
        <v>0</v>
      </c>
      <c r="AC89" s="122">
        <v>0</v>
      </c>
      <c r="AD89" s="121"/>
      <c r="AI89" s="120" t="s">
        <v>2595</v>
      </c>
      <c r="AM89" s="120" t="s">
        <v>1287</v>
      </c>
      <c r="AP89" s="120" t="s">
        <v>2268</v>
      </c>
      <c r="AQ89" s="120" t="s">
        <v>2738</v>
      </c>
      <c r="AV89" s="120" t="s">
        <v>986</v>
      </c>
      <c r="AW89" s="120" t="s">
        <v>2305</v>
      </c>
      <c r="AX89" s="120" t="s">
        <v>1906</v>
      </c>
      <c r="AZ89" s="120" t="s">
        <v>2326</v>
      </c>
      <c r="BA89" s="120" t="s">
        <v>1103</v>
      </c>
      <c r="BB89" s="120" t="s">
        <v>1112</v>
      </c>
      <c r="BC89" s="120" t="s">
        <v>1519</v>
      </c>
      <c r="BG89" s="73" t="s">
        <v>3577</v>
      </c>
      <c r="BH89" s="73" t="s">
        <v>4180</v>
      </c>
      <c r="BI89" s="73" t="s">
        <v>4410</v>
      </c>
      <c r="BJ89" s="73" t="s">
        <v>5012</v>
      </c>
      <c r="BK89" s="73" t="s">
        <v>5142</v>
      </c>
      <c r="BO89" s="72" t="s">
        <v>210</v>
      </c>
      <c r="BP89" s="73" t="s">
        <v>3521</v>
      </c>
      <c r="BQ89" s="75">
        <v>112000625</v>
      </c>
      <c r="BR89" s="75">
        <v>130000625</v>
      </c>
      <c r="BS89" s="75">
        <v>0</v>
      </c>
      <c r="BT89" s="75">
        <v>0</v>
      </c>
      <c r="BU89" s="75">
        <v>0</v>
      </c>
      <c r="BV89" s="75">
        <v>0</v>
      </c>
      <c r="BW89" s="75">
        <v>0</v>
      </c>
      <c r="BX89" s="75">
        <v>0</v>
      </c>
      <c r="BY89" s="75">
        <v>0</v>
      </c>
      <c r="BZ89" s="75">
        <v>0</v>
      </c>
      <c r="CA89" s="75">
        <v>0</v>
      </c>
    </row>
    <row r="90" spans="6:79" ht="12" customHeight="1">
      <c r="J90" s="46">
        <v>86</v>
      </c>
      <c r="K90" s="46">
        <f t="shared" si="7"/>
        <v>0</v>
      </c>
      <c r="L90" s="82">
        <f t="shared" si="8"/>
        <v>0</v>
      </c>
      <c r="N90" s="119" t="s">
        <v>30</v>
      </c>
      <c r="O90" s="120" t="s">
        <v>1279</v>
      </c>
      <c r="P90" s="122">
        <v>205000026</v>
      </c>
      <c r="Q90" s="122">
        <v>225000026</v>
      </c>
      <c r="R90" s="122">
        <v>250000026</v>
      </c>
      <c r="S90" s="122">
        <v>375000026</v>
      </c>
      <c r="T90" s="122">
        <v>305000026</v>
      </c>
      <c r="U90" s="122">
        <v>330000026</v>
      </c>
      <c r="V90" s="122">
        <v>410000026</v>
      </c>
      <c r="W90" s="122">
        <v>465000026</v>
      </c>
      <c r="X90" s="122">
        <v>525000026</v>
      </c>
      <c r="Y90" s="122">
        <v>0</v>
      </c>
      <c r="Z90" s="122">
        <v>0</v>
      </c>
      <c r="AA90" s="122">
        <v>880000026</v>
      </c>
      <c r="AB90" s="122">
        <v>0</v>
      </c>
      <c r="AC90" s="122">
        <v>0</v>
      </c>
      <c r="AD90" s="121"/>
      <c r="AI90" s="120" t="s">
        <v>930</v>
      </c>
      <c r="AM90" s="120" t="s">
        <v>2476</v>
      </c>
      <c r="AP90" s="120" t="s">
        <v>1957</v>
      </c>
      <c r="AQ90" s="120" t="s">
        <v>3287</v>
      </c>
      <c r="AV90" s="120" t="s">
        <v>1181</v>
      </c>
      <c r="AW90" s="120" t="s">
        <v>3348</v>
      </c>
      <c r="AX90" s="120" t="s">
        <v>622</v>
      </c>
      <c r="AZ90" s="120" t="s">
        <v>2779</v>
      </c>
      <c r="BA90" s="120" t="s">
        <v>455</v>
      </c>
      <c r="BB90" s="120" t="s">
        <v>1485</v>
      </c>
      <c r="BC90" s="120" t="s">
        <v>1520</v>
      </c>
      <c r="BG90" s="73" t="s">
        <v>3578</v>
      </c>
      <c r="BH90" s="73" t="s">
        <v>4181</v>
      </c>
      <c r="BI90" s="73" t="s">
        <v>4411</v>
      </c>
      <c r="BJ90" s="73" t="s">
        <v>5013</v>
      </c>
      <c r="BK90" s="73" t="s">
        <v>5091</v>
      </c>
      <c r="BO90" s="72" t="s">
        <v>210</v>
      </c>
      <c r="BP90" s="73" t="s">
        <v>3522</v>
      </c>
      <c r="BQ90" s="75">
        <v>153000625</v>
      </c>
      <c r="BR90" s="75">
        <v>171000625</v>
      </c>
      <c r="BS90" s="75">
        <v>189000625</v>
      </c>
      <c r="BT90" s="75">
        <v>207000625</v>
      </c>
      <c r="BU90" s="75">
        <v>225000625</v>
      </c>
      <c r="BV90" s="75">
        <v>243000625</v>
      </c>
      <c r="BW90" s="75">
        <v>270000625</v>
      </c>
      <c r="BX90" s="75">
        <v>306000625</v>
      </c>
      <c r="BY90" s="75">
        <v>0</v>
      </c>
      <c r="BZ90" s="75">
        <v>0</v>
      </c>
      <c r="CA90" s="75">
        <v>0</v>
      </c>
    </row>
    <row r="91" spans="6:79" ht="12" customHeight="1">
      <c r="J91" s="46">
        <v>87</v>
      </c>
      <c r="K91" s="46">
        <f t="shared" si="7"/>
        <v>0</v>
      </c>
      <c r="L91" s="82">
        <f t="shared" si="8"/>
        <v>0</v>
      </c>
      <c r="N91" s="119" t="s">
        <v>30</v>
      </c>
      <c r="O91" s="120" t="s">
        <v>927</v>
      </c>
      <c r="P91" s="122">
        <v>0</v>
      </c>
      <c r="Q91" s="122">
        <v>0</v>
      </c>
      <c r="R91" s="122">
        <v>250000026</v>
      </c>
      <c r="S91" s="122">
        <v>320000026</v>
      </c>
      <c r="T91" s="122">
        <v>0</v>
      </c>
      <c r="U91" s="122">
        <v>0</v>
      </c>
      <c r="V91" s="122">
        <v>0</v>
      </c>
      <c r="W91" s="122">
        <v>0</v>
      </c>
      <c r="X91" s="122">
        <v>0</v>
      </c>
      <c r="Y91" s="122">
        <v>0</v>
      </c>
      <c r="Z91" s="122">
        <v>0</v>
      </c>
      <c r="AA91" s="122">
        <v>0</v>
      </c>
      <c r="AB91" s="122">
        <v>0</v>
      </c>
      <c r="AC91" s="122">
        <v>0</v>
      </c>
      <c r="AD91" s="121"/>
      <c r="AI91" s="120" t="s">
        <v>931</v>
      </c>
      <c r="AM91" s="120" t="s">
        <v>3254</v>
      </c>
      <c r="AP91" s="120" t="s">
        <v>816</v>
      </c>
      <c r="AQ91" s="120" t="s">
        <v>2744</v>
      </c>
      <c r="AV91" s="120" t="s">
        <v>419</v>
      </c>
      <c r="AW91" s="120" t="s">
        <v>2130</v>
      </c>
      <c r="AX91" s="120" t="s">
        <v>3026</v>
      </c>
      <c r="AZ91" s="120" t="s">
        <v>1010</v>
      </c>
      <c r="BA91" s="120" t="s">
        <v>1336</v>
      </c>
      <c r="BB91" s="120" t="s">
        <v>1788</v>
      </c>
      <c r="BC91" s="120" t="s">
        <v>1900</v>
      </c>
      <c r="BG91" s="73" t="s">
        <v>3579</v>
      </c>
      <c r="BH91" s="73" t="s">
        <v>4182</v>
      </c>
      <c r="BI91" s="73" t="s">
        <v>4412</v>
      </c>
      <c r="BJ91" s="73" t="s">
        <v>5014</v>
      </c>
      <c r="BK91" s="73" t="s">
        <v>5057</v>
      </c>
      <c r="BO91" s="72" t="s">
        <v>210</v>
      </c>
      <c r="BP91" s="73" t="s">
        <v>3523</v>
      </c>
      <c r="BQ91" s="75">
        <v>148000625</v>
      </c>
      <c r="BR91" s="75">
        <v>166000625</v>
      </c>
      <c r="BS91" s="75">
        <v>184000625</v>
      </c>
      <c r="BT91" s="75">
        <v>202000625</v>
      </c>
      <c r="BU91" s="75">
        <v>225000625</v>
      </c>
      <c r="BV91" s="75">
        <v>297000625</v>
      </c>
      <c r="BW91" s="75">
        <v>310000625</v>
      </c>
      <c r="BX91" s="75">
        <v>324000625</v>
      </c>
      <c r="BY91" s="75">
        <v>0</v>
      </c>
      <c r="BZ91" s="75">
        <v>0</v>
      </c>
      <c r="CA91" s="75">
        <v>0</v>
      </c>
    </row>
    <row r="92" spans="6:79" ht="12" customHeight="1">
      <c r="J92" s="46">
        <v>88</v>
      </c>
      <c r="K92" s="46">
        <f t="shared" si="7"/>
        <v>0</v>
      </c>
      <c r="L92" s="82">
        <f t="shared" si="8"/>
        <v>0</v>
      </c>
      <c r="N92" s="119" t="s">
        <v>30</v>
      </c>
      <c r="O92" s="120" t="s">
        <v>372</v>
      </c>
      <c r="P92" s="122">
        <v>205000026</v>
      </c>
      <c r="Q92" s="122">
        <v>225000026</v>
      </c>
      <c r="R92" s="122">
        <v>250000026</v>
      </c>
      <c r="S92" s="122">
        <v>375000026</v>
      </c>
      <c r="T92" s="122">
        <v>305000026</v>
      </c>
      <c r="U92" s="122">
        <v>330000026</v>
      </c>
      <c r="V92" s="122">
        <v>410000026</v>
      </c>
      <c r="W92" s="122">
        <v>465000026</v>
      </c>
      <c r="X92" s="122">
        <v>525000026</v>
      </c>
      <c r="Y92" s="122">
        <v>0</v>
      </c>
      <c r="Z92" s="122">
        <v>0</v>
      </c>
      <c r="AA92" s="122">
        <v>0</v>
      </c>
      <c r="AB92" s="122">
        <v>0</v>
      </c>
      <c r="AC92" s="122">
        <v>0</v>
      </c>
      <c r="AD92" s="121"/>
      <c r="AI92" s="120" t="s">
        <v>2023</v>
      </c>
      <c r="AM92" s="120" t="s">
        <v>938</v>
      </c>
      <c r="AP92" s="120" t="s">
        <v>874</v>
      </c>
      <c r="AQ92" s="120" t="s">
        <v>2744</v>
      </c>
      <c r="AV92" s="120" t="s">
        <v>1544</v>
      </c>
      <c r="AW92" s="120" t="s">
        <v>2424</v>
      </c>
      <c r="AX92" s="120" t="s">
        <v>3360</v>
      </c>
      <c r="AZ92" s="120" t="s">
        <v>1011</v>
      </c>
      <c r="BA92" s="120" t="s">
        <v>1337</v>
      </c>
      <c r="BB92" s="120" t="s">
        <v>1235</v>
      </c>
      <c r="BC92" s="120" t="s">
        <v>2847</v>
      </c>
      <c r="BG92" s="73" t="s">
        <v>3580</v>
      </c>
      <c r="BH92" s="73" t="s">
        <v>4183</v>
      </c>
      <c r="BI92" s="73" t="s">
        <v>4413</v>
      </c>
      <c r="BJ92" s="73" t="s">
        <v>5015</v>
      </c>
      <c r="BK92" s="73" t="s">
        <v>5075</v>
      </c>
      <c r="BO92" s="72" t="s">
        <v>210</v>
      </c>
      <c r="BP92" s="73" t="s">
        <v>3524</v>
      </c>
      <c r="BQ92" s="75">
        <v>0</v>
      </c>
      <c r="BR92" s="75">
        <v>166000625</v>
      </c>
      <c r="BS92" s="75">
        <v>0</v>
      </c>
      <c r="BT92" s="75">
        <v>207000625</v>
      </c>
      <c r="BU92" s="75">
        <v>0</v>
      </c>
      <c r="BV92" s="75">
        <v>0</v>
      </c>
      <c r="BW92" s="75">
        <v>0</v>
      </c>
      <c r="BX92" s="75">
        <v>0</v>
      </c>
      <c r="BY92" s="75">
        <v>0</v>
      </c>
      <c r="BZ92" s="75">
        <v>0</v>
      </c>
      <c r="CA92" s="75">
        <v>0</v>
      </c>
    </row>
    <row r="93" spans="6:79" ht="12" customHeight="1">
      <c r="J93" s="46">
        <v>89</v>
      </c>
      <c r="K93" s="46">
        <f t="shared" si="7"/>
        <v>0</v>
      </c>
      <c r="L93" s="82">
        <f t="shared" si="8"/>
        <v>0</v>
      </c>
      <c r="N93" s="119" t="s">
        <v>30</v>
      </c>
      <c r="O93" s="120" t="s">
        <v>1043</v>
      </c>
      <c r="P93" s="122">
        <v>0</v>
      </c>
      <c r="Q93" s="122">
        <v>0</v>
      </c>
      <c r="R93" s="122">
        <v>250000026</v>
      </c>
      <c r="S93" s="122">
        <v>320000026</v>
      </c>
      <c r="T93" s="122">
        <v>0</v>
      </c>
      <c r="U93" s="122">
        <v>0</v>
      </c>
      <c r="V93" s="122">
        <v>0</v>
      </c>
      <c r="W93" s="122">
        <v>0</v>
      </c>
      <c r="X93" s="122">
        <v>0</v>
      </c>
      <c r="Y93" s="122">
        <v>0</v>
      </c>
      <c r="Z93" s="122">
        <v>0</v>
      </c>
      <c r="AA93" s="122">
        <v>0</v>
      </c>
      <c r="AB93" s="122">
        <v>0</v>
      </c>
      <c r="AC93" s="122">
        <v>0</v>
      </c>
      <c r="AD93" s="121"/>
      <c r="AI93" s="120" t="s">
        <v>2815</v>
      </c>
      <c r="AM93" s="120" t="s">
        <v>1414</v>
      </c>
      <c r="AP93" s="120" t="s">
        <v>761</v>
      </c>
      <c r="AQ93" s="120" t="s">
        <v>2777</v>
      </c>
      <c r="AV93" s="120" t="s">
        <v>1944</v>
      </c>
      <c r="AW93" s="120" t="s">
        <v>894</v>
      </c>
      <c r="AX93" s="120" t="s">
        <v>3313</v>
      </c>
      <c r="AZ93" s="120" t="s">
        <v>1852</v>
      </c>
      <c r="BA93" s="120" t="s">
        <v>157</v>
      </c>
      <c r="BB93" s="120" t="s">
        <v>669</v>
      </c>
      <c r="BC93" s="120" t="s">
        <v>1710</v>
      </c>
      <c r="BG93" s="73" t="s">
        <v>3581</v>
      </c>
      <c r="BH93" s="73" t="s">
        <v>4184</v>
      </c>
      <c r="BI93" s="73" t="s">
        <v>4414</v>
      </c>
      <c r="BJ93" s="73" t="s">
        <v>5016</v>
      </c>
      <c r="BK93" s="73" t="s">
        <v>5224</v>
      </c>
      <c r="BO93" s="72" t="s">
        <v>210</v>
      </c>
      <c r="BP93" s="73" t="s">
        <v>3525</v>
      </c>
      <c r="BQ93" s="75">
        <v>153000625</v>
      </c>
      <c r="BR93" s="75">
        <v>171000625</v>
      </c>
      <c r="BS93" s="75">
        <v>180000625</v>
      </c>
      <c r="BT93" s="75">
        <v>198000625</v>
      </c>
      <c r="BU93" s="75">
        <v>216000625</v>
      </c>
      <c r="BV93" s="75">
        <v>225000625</v>
      </c>
      <c r="BW93" s="75">
        <v>243000625</v>
      </c>
      <c r="BX93" s="75">
        <v>270000625</v>
      </c>
      <c r="BY93" s="75">
        <v>288000625</v>
      </c>
      <c r="BZ93" s="75">
        <v>0</v>
      </c>
      <c r="CA93" s="75">
        <v>0</v>
      </c>
    </row>
    <row r="94" spans="6:79" ht="12" customHeight="1">
      <c r="J94" s="46">
        <v>90</v>
      </c>
      <c r="K94" s="46">
        <f t="shared" si="7"/>
        <v>0</v>
      </c>
      <c r="L94" s="82">
        <f t="shared" si="8"/>
        <v>0</v>
      </c>
      <c r="N94" s="119" t="s">
        <v>30</v>
      </c>
      <c r="O94" s="120" t="s">
        <v>856</v>
      </c>
      <c r="P94" s="122">
        <v>0</v>
      </c>
      <c r="Q94" s="122">
        <v>0</v>
      </c>
      <c r="R94" s="122">
        <v>0</v>
      </c>
      <c r="S94" s="122">
        <v>0</v>
      </c>
      <c r="T94" s="122">
        <v>0</v>
      </c>
      <c r="U94" s="122">
        <v>0</v>
      </c>
      <c r="V94" s="122">
        <v>0</v>
      </c>
      <c r="W94" s="122">
        <v>0</v>
      </c>
      <c r="X94" s="122">
        <v>0</v>
      </c>
      <c r="Y94" s="122">
        <v>685000026</v>
      </c>
      <c r="Z94" s="122">
        <v>725000026</v>
      </c>
      <c r="AA94" s="122">
        <v>840000026</v>
      </c>
      <c r="AB94" s="122">
        <v>1025000026</v>
      </c>
      <c r="AC94" s="122">
        <v>0</v>
      </c>
      <c r="AD94" s="121"/>
      <c r="AI94" s="120" t="s">
        <v>2653</v>
      </c>
      <c r="AM94" s="120" t="s">
        <v>1623</v>
      </c>
      <c r="AP94" s="120" t="s">
        <v>2292</v>
      </c>
      <c r="AQ94" s="120" t="s">
        <v>2219</v>
      </c>
      <c r="AV94" s="120" t="s">
        <v>2563</v>
      </c>
      <c r="AW94" s="120" t="s">
        <v>2664</v>
      </c>
      <c r="AX94" s="120" t="s">
        <v>103</v>
      </c>
      <c r="AZ94" s="120" t="s">
        <v>1645</v>
      </c>
      <c r="BA94" s="120" t="s">
        <v>2621</v>
      </c>
      <c r="BB94" s="120" t="s">
        <v>604</v>
      </c>
      <c r="BC94" s="120" t="s">
        <v>2204</v>
      </c>
      <c r="BG94" s="73" t="s">
        <v>3582</v>
      </c>
      <c r="BH94" s="73" t="s">
        <v>4185</v>
      </c>
      <c r="BI94" s="73" t="s">
        <v>5043</v>
      </c>
      <c r="BK94" s="73" t="s">
        <v>5143</v>
      </c>
      <c r="BO94" s="72" t="s">
        <v>210</v>
      </c>
      <c r="BP94" s="73" t="s">
        <v>3526</v>
      </c>
      <c r="BQ94" s="75">
        <v>130000625</v>
      </c>
      <c r="BR94" s="75">
        <v>148000625</v>
      </c>
      <c r="BS94" s="75">
        <v>0</v>
      </c>
      <c r="BT94" s="75">
        <v>175000625</v>
      </c>
      <c r="BU94" s="75">
        <v>0</v>
      </c>
      <c r="BV94" s="75">
        <v>0</v>
      </c>
      <c r="BW94" s="75">
        <v>0</v>
      </c>
      <c r="BX94" s="75">
        <v>0</v>
      </c>
      <c r="BY94" s="75">
        <v>0</v>
      </c>
      <c r="BZ94" s="75">
        <v>0</v>
      </c>
      <c r="CA94" s="75">
        <v>0</v>
      </c>
    </row>
    <row r="95" spans="6:79" ht="12" customHeight="1">
      <c r="J95" s="46">
        <v>91</v>
      </c>
      <c r="K95" s="46">
        <f t="shared" si="7"/>
        <v>0</v>
      </c>
      <c r="L95" s="82">
        <f t="shared" si="8"/>
        <v>0</v>
      </c>
      <c r="N95" s="119" t="s">
        <v>30</v>
      </c>
      <c r="O95" s="120" t="s">
        <v>1044</v>
      </c>
      <c r="P95" s="122">
        <v>0</v>
      </c>
      <c r="Q95" s="122">
        <v>0</v>
      </c>
      <c r="R95" s="122">
        <v>265000026</v>
      </c>
      <c r="S95" s="122">
        <v>305000026</v>
      </c>
      <c r="T95" s="122">
        <v>325000026</v>
      </c>
      <c r="U95" s="122">
        <v>0</v>
      </c>
      <c r="V95" s="122">
        <v>0</v>
      </c>
      <c r="W95" s="122">
        <v>0</v>
      </c>
      <c r="X95" s="122">
        <v>0</v>
      </c>
      <c r="Y95" s="122">
        <v>0</v>
      </c>
      <c r="Z95" s="122">
        <v>0</v>
      </c>
      <c r="AA95" s="122">
        <v>0</v>
      </c>
      <c r="AB95" s="122">
        <v>0</v>
      </c>
      <c r="AC95" s="122">
        <v>0</v>
      </c>
      <c r="AD95" s="121"/>
      <c r="AI95" s="120" t="s">
        <v>692</v>
      </c>
      <c r="AM95" s="120" t="s">
        <v>1148</v>
      </c>
      <c r="AP95" s="120" t="s">
        <v>1294</v>
      </c>
      <c r="AQ95" s="120" t="s">
        <v>2830</v>
      </c>
      <c r="AV95" s="120" t="s">
        <v>413</v>
      </c>
      <c r="AW95" s="120" t="s">
        <v>2665</v>
      </c>
      <c r="AX95" s="120" t="s">
        <v>2313</v>
      </c>
      <c r="AZ95" s="120" t="s">
        <v>2486</v>
      </c>
      <c r="BA95" s="120" t="s">
        <v>1338</v>
      </c>
      <c r="BB95" s="120" t="s">
        <v>1236</v>
      </c>
      <c r="BC95" s="120" t="s">
        <v>2205</v>
      </c>
      <c r="BG95" s="73" t="s">
        <v>3583</v>
      </c>
      <c r="BH95" s="73" t="s">
        <v>5211</v>
      </c>
      <c r="BI95" s="73" t="s">
        <v>4415</v>
      </c>
      <c r="BK95" s="73" t="s">
        <v>5110</v>
      </c>
      <c r="BO95" s="72" t="s">
        <v>210</v>
      </c>
      <c r="BP95" s="73" t="s">
        <v>3527</v>
      </c>
      <c r="BQ95" s="75">
        <v>153000625</v>
      </c>
      <c r="BR95" s="75">
        <v>0</v>
      </c>
      <c r="BS95" s="75">
        <v>0</v>
      </c>
      <c r="BT95" s="75">
        <v>0</v>
      </c>
      <c r="BU95" s="75">
        <v>225000625</v>
      </c>
      <c r="BV95" s="75">
        <v>0</v>
      </c>
      <c r="BW95" s="75">
        <v>0</v>
      </c>
      <c r="BX95" s="75">
        <v>0</v>
      </c>
      <c r="BY95" s="75">
        <v>0</v>
      </c>
      <c r="BZ95" s="75">
        <v>0</v>
      </c>
      <c r="CA95" s="75">
        <v>0</v>
      </c>
    </row>
    <row r="96" spans="6:79" ht="12" customHeight="1">
      <c r="J96" s="46">
        <v>92</v>
      </c>
      <c r="K96" s="46">
        <f t="shared" si="7"/>
        <v>0</v>
      </c>
      <c r="L96" s="82">
        <f t="shared" si="8"/>
        <v>0</v>
      </c>
      <c r="N96" s="119" t="s">
        <v>30</v>
      </c>
      <c r="O96" s="120" t="s">
        <v>3226</v>
      </c>
      <c r="P96" s="122">
        <v>0</v>
      </c>
      <c r="Q96" s="122">
        <v>0</v>
      </c>
      <c r="R96" s="122">
        <v>265000026</v>
      </c>
      <c r="S96" s="122">
        <v>305000026</v>
      </c>
      <c r="T96" s="122">
        <v>325000026</v>
      </c>
      <c r="U96" s="122">
        <v>0</v>
      </c>
      <c r="V96" s="122">
        <v>0</v>
      </c>
      <c r="W96" s="122">
        <v>0</v>
      </c>
      <c r="X96" s="122">
        <v>0</v>
      </c>
      <c r="Y96" s="122">
        <v>0</v>
      </c>
      <c r="Z96" s="122">
        <v>0</v>
      </c>
      <c r="AA96" s="122">
        <v>0</v>
      </c>
      <c r="AB96" s="122">
        <v>0</v>
      </c>
      <c r="AC96" s="122">
        <v>0</v>
      </c>
      <c r="AD96" s="121"/>
      <c r="AI96" s="120" t="s">
        <v>3229</v>
      </c>
      <c r="AM96" s="120" t="s">
        <v>398</v>
      </c>
      <c r="AP96" s="120" t="s">
        <v>1295</v>
      </c>
      <c r="AQ96" s="120" t="s">
        <v>2220</v>
      </c>
      <c r="AV96" s="120" t="s">
        <v>1447</v>
      </c>
      <c r="AW96" s="120" t="s">
        <v>2421</v>
      </c>
      <c r="AX96" s="120" t="s">
        <v>1647</v>
      </c>
      <c r="AZ96" s="120" t="s">
        <v>1198</v>
      </c>
      <c r="BA96" s="120" t="s">
        <v>1470</v>
      </c>
      <c r="BB96" s="120" t="s">
        <v>384</v>
      </c>
      <c r="BC96" s="120" t="s">
        <v>2122</v>
      </c>
      <c r="BG96" s="73" t="s">
        <v>3584</v>
      </c>
      <c r="BH96" s="73" t="s">
        <v>4186</v>
      </c>
      <c r="BI96" s="73" t="s">
        <v>5044</v>
      </c>
      <c r="BK96" s="73" t="s">
        <v>5144</v>
      </c>
      <c r="BO96" s="72" t="s">
        <v>210</v>
      </c>
      <c r="BP96" s="73" t="s">
        <v>3528</v>
      </c>
      <c r="BQ96" s="75">
        <v>0</v>
      </c>
      <c r="BR96" s="75">
        <v>0</v>
      </c>
      <c r="BS96" s="75">
        <v>0</v>
      </c>
      <c r="BT96" s="75">
        <v>0</v>
      </c>
      <c r="BU96" s="75">
        <v>0</v>
      </c>
      <c r="BV96" s="75">
        <v>0</v>
      </c>
      <c r="BW96" s="75">
        <v>0</v>
      </c>
      <c r="BX96" s="75">
        <v>0</v>
      </c>
      <c r="BY96" s="75">
        <v>0</v>
      </c>
      <c r="BZ96" s="75">
        <v>0</v>
      </c>
      <c r="CA96" s="75">
        <v>0</v>
      </c>
    </row>
    <row r="97" spans="10:79" ht="12" customHeight="1">
      <c r="J97" s="46">
        <v>93</v>
      </c>
      <c r="K97" s="46">
        <f t="shared" si="7"/>
        <v>0</v>
      </c>
      <c r="L97" s="82">
        <f t="shared" si="8"/>
        <v>0</v>
      </c>
      <c r="N97" s="119" t="s">
        <v>30</v>
      </c>
      <c r="O97" s="120" t="s">
        <v>857</v>
      </c>
      <c r="P97" s="122">
        <v>0</v>
      </c>
      <c r="Q97" s="122">
        <v>0</v>
      </c>
      <c r="R97" s="122">
        <v>265000026</v>
      </c>
      <c r="S97" s="122">
        <v>305000026</v>
      </c>
      <c r="T97" s="122">
        <v>325000026</v>
      </c>
      <c r="U97" s="122">
        <v>0</v>
      </c>
      <c r="V97" s="122">
        <v>0</v>
      </c>
      <c r="W97" s="122">
        <v>0</v>
      </c>
      <c r="X97" s="122">
        <v>0</v>
      </c>
      <c r="Y97" s="122">
        <v>0</v>
      </c>
      <c r="Z97" s="122">
        <v>0</v>
      </c>
      <c r="AA97" s="122">
        <v>0</v>
      </c>
      <c r="AB97" s="122">
        <v>0</v>
      </c>
      <c r="AC97" s="122">
        <v>0</v>
      </c>
      <c r="AD97" s="121"/>
      <c r="AI97" s="120" t="s">
        <v>3230</v>
      </c>
      <c r="AM97" s="120" t="s">
        <v>98</v>
      </c>
      <c r="AP97" s="120" t="s">
        <v>406</v>
      </c>
      <c r="AQ97" s="120" t="s">
        <v>2285</v>
      </c>
      <c r="AV97" s="120" t="s">
        <v>2582</v>
      </c>
      <c r="AW97" s="120" t="s">
        <v>2306</v>
      </c>
      <c r="AX97" s="120" t="s">
        <v>3314</v>
      </c>
      <c r="AZ97" s="120" t="s">
        <v>3007</v>
      </c>
      <c r="BA97" s="120" t="s">
        <v>511</v>
      </c>
      <c r="BB97" s="120" t="s">
        <v>2427</v>
      </c>
      <c r="BC97" s="120" t="s">
        <v>2375</v>
      </c>
      <c r="BG97" s="73" t="s">
        <v>3585</v>
      </c>
      <c r="BH97" s="73" t="s">
        <v>4187</v>
      </c>
      <c r="BI97" s="73" t="s">
        <v>4416</v>
      </c>
      <c r="BK97" s="73" t="s">
        <v>5145</v>
      </c>
      <c r="BO97" s="72" t="s">
        <v>210</v>
      </c>
      <c r="BP97" s="73" t="s">
        <v>3529</v>
      </c>
      <c r="BQ97" s="75">
        <v>0</v>
      </c>
      <c r="BR97" s="75">
        <v>171000625</v>
      </c>
      <c r="BS97" s="75">
        <v>0</v>
      </c>
      <c r="BT97" s="75">
        <v>0</v>
      </c>
      <c r="BU97" s="75">
        <v>0</v>
      </c>
      <c r="BV97" s="75">
        <v>0</v>
      </c>
      <c r="BW97" s="75">
        <v>0</v>
      </c>
      <c r="BX97" s="75">
        <v>0</v>
      </c>
      <c r="BY97" s="75">
        <v>0</v>
      </c>
      <c r="BZ97" s="75">
        <v>0</v>
      </c>
      <c r="CA97" s="75">
        <v>0</v>
      </c>
    </row>
    <row r="98" spans="10:79" ht="12" customHeight="1">
      <c r="J98" s="46">
        <v>94</v>
      </c>
      <c r="K98" s="46">
        <f t="shared" si="7"/>
        <v>0</v>
      </c>
      <c r="L98" s="82">
        <f t="shared" si="8"/>
        <v>0</v>
      </c>
      <c r="N98" s="119" t="s">
        <v>30</v>
      </c>
      <c r="O98" s="120" t="s">
        <v>1135</v>
      </c>
      <c r="P98" s="122">
        <v>0</v>
      </c>
      <c r="Q98" s="122">
        <v>0</v>
      </c>
      <c r="R98" s="122">
        <v>265000026</v>
      </c>
      <c r="S98" s="122">
        <v>305000026</v>
      </c>
      <c r="T98" s="122">
        <v>325000026</v>
      </c>
      <c r="U98" s="122">
        <v>0</v>
      </c>
      <c r="V98" s="122">
        <v>0</v>
      </c>
      <c r="W98" s="122">
        <v>0</v>
      </c>
      <c r="X98" s="122">
        <v>0</v>
      </c>
      <c r="Y98" s="122">
        <v>0</v>
      </c>
      <c r="Z98" s="122">
        <v>0</v>
      </c>
      <c r="AA98" s="122">
        <v>0</v>
      </c>
      <c r="AB98" s="122">
        <v>0</v>
      </c>
      <c r="AC98" s="122">
        <v>0</v>
      </c>
      <c r="AD98" s="121"/>
      <c r="AI98" s="120" t="s">
        <v>2001</v>
      </c>
      <c r="AM98" s="120" t="s">
        <v>1886</v>
      </c>
      <c r="AP98" s="120" t="s">
        <v>400</v>
      </c>
      <c r="AQ98" s="120" t="s">
        <v>2824</v>
      </c>
      <c r="AW98" s="120" t="s">
        <v>2822</v>
      </c>
      <c r="AX98" s="120" t="s">
        <v>1881</v>
      </c>
      <c r="AZ98" s="120" t="s">
        <v>3320</v>
      </c>
      <c r="BA98" s="120" t="s">
        <v>512</v>
      </c>
      <c r="BB98" s="120" t="s">
        <v>605</v>
      </c>
      <c r="BG98" s="73" t="s">
        <v>3586</v>
      </c>
      <c r="BH98" s="73" t="s">
        <v>4188</v>
      </c>
      <c r="BI98" s="73" t="s">
        <v>4417</v>
      </c>
      <c r="BK98" s="73" t="s">
        <v>5146</v>
      </c>
      <c r="BO98" s="72" t="s">
        <v>210</v>
      </c>
      <c r="BP98" s="73" t="s">
        <v>3530</v>
      </c>
      <c r="BQ98" s="75">
        <v>153000625</v>
      </c>
      <c r="BR98" s="75">
        <v>171000625</v>
      </c>
      <c r="BS98" s="75">
        <v>0</v>
      </c>
      <c r="BT98" s="75">
        <v>0</v>
      </c>
      <c r="BU98" s="75">
        <v>0</v>
      </c>
      <c r="BV98" s="75">
        <v>0</v>
      </c>
      <c r="BW98" s="75">
        <v>0</v>
      </c>
      <c r="BX98" s="75">
        <v>0</v>
      </c>
      <c r="BY98" s="75">
        <v>0</v>
      </c>
      <c r="BZ98" s="75">
        <v>0</v>
      </c>
      <c r="CA98" s="75">
        <v>0</v>
      </c>
    </row>
    <row r="99" spans="10:79" ht="12" customHeight="1">
      <c r="J99" s="46">
        <v>95</v>
      </c>
      <c r="K99" s="46">
        <f t="shared" si="7"/>
        <v>0</v>
      </c>
      <c r="L99" s="82">
        <f t="shared" si="8"/>
        <v>0</v>
      </c>
      <c r="N99" s="119" t="s">
        <v>30</v>
      </c>
      <c r="O99" s="120" t="s">
        <v>1701</v>
      </c>
      <c r="P99" s="122">
        <v>0</v>
      </c>
      <c r="Q99" s="122">
        <v>0</v>
      </c>
      <c r="R99" s="122">
        <v>265000026</v>
      </c>
      <c r="S99" s="122">
        <v>305000026</v>
      </c>
      <c r="T99" s="122">
        <v>325000026</v>
      </c>
      <c r="U99" s="122">
        <v>0</v>
      </c>
      <c r="V99" s="122">
        <v>0</v>
      </c>
      <c r="W99" s="122">
        <v>0</v>
      </c>
      <c r="X99" s="122">
        <v>0</v>
      </c>
      <c r="Y99" s="122">
        <v>0</v>
      </c>
      <c r="Z99" s="122">
        <v>0</v>
      </c>
      <c r="AA99" s="122">
        <v>0</v>
      </c>
      <c r="AB99" s="122">
        <v>0</v>
      </c>
      <c r="AC99" s="122">
        <v>0</v>
      </c>
      <c r="AD99" s="121"/>
      <c r="AI99" s="120" t="s">
        <v>932</v>
      </c>
      <c r="AM99" s="120" t="s">
        <v>2254</v>
      </c>
      <c r="AP99" s="120" t="s">
        <v>2616</v>
      </c>
      <c r="AQ99" s="120" t="s">
        <v>2286</v>
      </c>
      <c r="AW99" s="120" t="s">
        <v>2307</v>
      </c>
      <c r="AX99" s="120" t="s">
        <v>1953</v>
      </c>
      <c r="AZ99" s="120" t="s">
        <v>577</v>
      </c>
      <c r="BA99" s="120" t="s">
        <v>1205</v>
      </c>
      <c r="BB99" s="120" t="s">
        <v>56</v>
      </c>
      <c r="BG99" s="73" t="s">
        <v>3587</v>
      </c>
      <c r="BH99" s="73" t="s">
        <v>5286</v>
      </c>
      <c r="BI99" s="73" t="s">
        <v>4418</v>
      </c>
      <c r="BK99" s="73" t="s">
        <v>5203</v>
      </c>
      <c r="BO99" s="72" t="s">
        <v>210</v>
      </c>
      <c r="BP99" s="73" t="s">
        <v>3531</v>
      </c>
      <c r="BQ99" s="75">
        <v>99000625</v>
      </c>
      <c r="BR99" s="75">
        <v>117000625</v>
      </c>
      <c r="BS99" s="75">
        <v>126000625</v>
      </c>
      <c r="BT99" s="75">
        <v>144000625</v>
      </c>
      <c r="BU99" s="75">
        <v>0</v>
      </c>
      <c r="BV99" s="75">
        <v>0</v>
      </c>
      <c r="BW99" s="75">
        <v>0</v>
      </c>
      <c r="BX99" s="75">
        <v>0</v>
      </c>
      <c r="BY99" s="75">
        <v>0</v>
      </c>
      <c r="BZ99" s="75">
        <v>0</v>
      </c>
      <c r="CA99" s="75">
        <v>0</v>
      </c>
    </row>
    <row r="100" spans="10:79" ht="12" customHeight="1">
      <c r="J100" s="46">
        <v>96</v>
      </c>
      <c r="K100" s="46">
        <f t="shared" si="7"/>
        <v>0</v>
      </c>
      <c r="L100" s="82">
        <f t="shared" si="8"/>
        <v>0</v>
      </c>
      <c r="N100" s="119" t="s">
        <v>30</v>
      </c>
      <c r="O100" s="120" t="s">
        <v>3227</v>
      </c>
      <c r="P100" s="122">
        <v>0</v>
      </c>
      <c r="Q100" s="122">
        <v>0</v>
      </c>
      <c r="R100" s="122">
        <v>265000026</v>
      </c>
      <c r="S100" s="122">
        <v>305000026</v>
      </c>
      <c r="T100" s="122">
        <v>325000026</v>
      </c>
      <c r="U100" s="122">
        <v>0</v>
      </c>
      <c r="V100" s="122">
        <v>0</v>
      </c>
      <c r="W100" s="122">
        <v>0</v>
      </c>
      <c r="X100" s="122">
        <v>0</v>
      </c>
      <c r="Y100" s="122">
        <v>0</v>
      </c>
      <c r="Z100" s="122">
        <v>0</v>
      </c>
      <c r="AA100" s="122">
        <v>0</v>
      </c>
      <c r="AB100" s="122">
        <v>0</v>
      </c>
      <c r="AC100" s="122">
        <v>0</v>
      </c>
      <c r="AD100" s="121"/>
      <c r="AI100" s="120" t="s">
        <v>1388</v>
      </c>
      <c r="AM100" s="120" t="s">
        <v>460</v>
      </c>
      <c r="AP100" s="120" t="s">
        <v>1296</v>
      </c>
      <c r="AQ100" s="120" t="s">
        <v>2739</v>
      </c>
      <c r="AW100" s="120" t="s">
        <v>3004</v>
      </c>
      <c r="AX100" s="120" t="s">
        <v>3361</v>
      </c>
      <c r="AZ100" s="120" t="s">
        <v>488</v>
      </c>
      <c r="BA100" s="120" t="s">
        <v>1471</v>
      </c>
      <c r="BB100" s="120" t="s">
        <v>389</v>
      </c>
      <c r="BG100" s="73" t="s">
        <v>3588</v>
      </c>
      <c r="BH100" s="73" t="s">
        <v>4189</v>
      </c>
      <c r="BI100" s="73" t="s">
        <v>4419</v>
      </c>
      <c r="BK100" s="73" t="s">
        <v>5225</v>
      </c>
      <c r="BO100" s="72" t="s">
        <v>210</v>
      </c>
      <c r="BP100" s="73" t="s">
        <v>3532</v>
      </c>
      <c r="BQ100" s="75">
        <v>0</v>
      </c>
      <c r="BR100" s="75">
        <v>162000625</v>
      </c>
      <c r="BS100" s="75">
        <v>0</v>
      </c>
      <c r="BT100" s="75">
        <v>0</v>
      </c>
      <c r="BU100" s="75">
        <v>0</v>
      </c>
      <c r="BV100" s="75">
        <v>0</v>
      </c>
      <c r="BW100" s="75">
        <v>0</v>
      </c>
      <c r="BX100" s="75">
        <v>0</v>
      </c>
      <c r="BY100" s="75">
        <v>0</v>
      </c>
      <c r="BZ100" s="75">
        <v>0</v>
      </c>
      <c r="CA100" s="75">
        <v>0</v>
      </c>
    </row>
    <row r="101" spans="10:79" ht="12" customHeight="1">
      <c r="J101" s="46">
        <v>97</v>
      </c>
      <c r="K101" s="46">
        <f t="shared" si="7"/>
        <v>0</v>
      </c>
      <c r="L101" s="82">
        <f t="shared" si="8"/>
        <v>0</v>
      </c>
      <c r="N101" s="119" t="s">
        <v>30</v>
      </c>
      <c r="O101" s="120" t="s">
        <v>260</v>
      </c>
      <c r="P101" s="122">
        <v>0</v>
      </c>
      <c r="Q101" s="122">
        <v>0</v>
      </c>
      <c r="R101" s="122">
        <v>265000026</v>
      </c>
      <c r="S101" s="122">
        <v>305000026</v>
      </c>
      <c r="T101" s="122">
        <v>325000026</v>
      </c>
      <c r="U101" s="122">
        <v>0</v>
      </c>
      <c r="V101" s="122">
        <v>0</v>
      </c>
      <c r="W101" s="122">
        <v>0</v>
      </c>
      <c r="X101" s="122">
        <v>0</v>
      </c>
      <c r="Y101" s="122">
        <v>0</v>
      </c>
      <c r="Z101" s="122">
        <v>0</v>
      </c>
      <c r="AA101" s="122">
        <v>0</v>
      </c>
      <c r="AB101" s="122">
        <v>0</v>
      </c>
      <c r="AC101" s="122">
        <v>0</v>
      </c>
      <c r="AD101" s="121"/>
      <c r="AI101" s="120" t="s">
        <v>1389</v>
      </c>
      <c r="AM101" s="120" t="s">
        <v>2529</v>
      </c>
      <c r="AP101" s="120" t="s">
        <v>3357</v>
      </c>
      <c r="AQ101" s="120" t="s">
        <v>2287</v>
      </c>
      <c r="AW101" s="120" t="s">
        <v>1749</v>
      </c>
      <c r="AX101" s="120" t="s">
        <v>3315</v>
      </c>
      <c r="AZ101" s="120" t="s">
        <v>1199</v>
      </c>
      <c r="BA101" s="120" t="s">
        <v>1206</v>
      </c>
      <c r="BB101" s="120" t="s">
        <v>2800</v>
      </c>
      <c r="BG101" s="73" t="s">
        <v>3589</v>
      </c>
      <c r="BH101" s="73" t="s">
        <v>4190</v>
      </c>
      <c r="BI101" s="73" t="s">
        <v>4420</v>
      </c>
      <c r="BK101" s="73" t="s">
        <v>5176</v>
      </c>
      <c r="BO101" s="72" t="s">
        <v>210</v>
      </c>
      <c r="BP101" s="73" t="s">
        <v>3533</v>
      </c>
      <c r="BQ101" s="75">
        <v>0</v>
      </c>
      <c r="BR101" s="75">
        <v>0</v>
      </c>
      <c r="BS101" s="75">
        <v>0</v>
      </c>
      <c r="BT101" s="75">
        <v>162000625</v>
      </c>
      <c r="BU101" s="75">
        <v>0</v>
      </c>
      <c r="BV101" s="75">
        <v>0</v>
      </c>
      <c r="BW101" s="75">
        <v>225000625</v>
      </c>
      <c r="BX101" s="75">
        <v>270000625</v>
      </c>
      <c r="BY101" s="75">
        <v>306000625</v>
      </c>
      <c r="BZ101" s="75">
        <v>0</v>
      </c>
      <c r="CA101" s="75">
        <v>0</v>
      </c>
    </row>
    <row r="102" spans="10:79" ht="12" customHeight="1">
      <c r="J102" s="46">
        <v>98</v>
      </c>
      <c r="K102" s="46">
        <f t="shared" si="7"/>
        <v>0</v>
      </c>
      <c r="L102" s="82">
        <f t="shared" si="8"/>
        <v>0</v>
      </c>
      <c r="N102" s="119" t="s">
        <v>30</v>
      </c>
      <c r="O102" s="120" t="s">
        <v>1918</v>
      </c>
      <c r="P102" s="122">
        <v>0</v>
      </c>
      <c r="Q102" s="122">
        <v>0</v>
      </c>
      <c r="R102" s="122">
        <v>0</v>
      </c>
      <c r="S102" s="122">
        <v>320000026</v>
      </c>
      <c r="T102" s="122">
        <v>375000026</v>
      </c>
      <c r="U102" s="122">
        <v>415000026</v>
      </c>
      <c r="V102" s="122">
        <v>480000026</v>
      </c>
      <c r="W102" s="122">
        <v>525000026</v>
      </c>
      <c r="X102" s="122">
        <v>545000026</v>
      </c>
      <c r="Y102" s="122">
        <v>585000026</v>
      </c>
      <c r="Z102" s="122">
        <v>650000026</v>
      </c>
      <c r="AA102" s="122">
        <v>0</v>
      </c>
      <c r="AB102" s="122">
        <v>0</v>
      </c>
      <c r="AC102" s="122">
        <v>0</v>
      </c>
      <c r="AD102" s="121"/>
      <c r="AI102" s="120" t="s">
        <v>2092</v>
      </c>
      <c r="AM102" s="120" t="s">
        <v>2530</v>
      </c>
      <c r="AP102" s="120" t="s">
        <v>2165</v>
      </c>
      <c r="AQ102" s="120" t="s">
        <v>2221</v>
      </c>
      <c r="AW102" s="120" t="s">
        <v>1545</v>
      </c>
      <c r="AX102" s="120" t="s">
        <v>2314</v>
      </c>
      <c r="AZ102" s="120" t="s">
        <v>1734</v>
      </c>
      <c r="BA102" s="120" t="s">
        <v>1207</v>
      </c>
      <c r="BB102" s="120" t="s">
        <v>198</v>
      </c>
      <c r="BG102" s="73" t="s">
        <v>3590</v>
      </c>
      <c r="BH102" s="73" t="s">
        <v>4191</v>
      </c>
      <c r="BI102" s="73" t="s">
        <v>4421</v>
      </c>
      <c r="BK102" s="73" t="s">
        <v>5111</v>
      </c>
      <c r="BO102" s="72" t="s">
        <v>210</v>
      </c>
      <c r="BP102" s="73" t="s">
        <v>3534</v>
      </c>
      <c r="BQ102" s="75">
        <v>175000026</v>
      </c>
      <c r="BR102" s="75">
        <v>180000026</v>
      </c>
      <c r="BS102" s="75">
        <v>195000026</v>
      </c>
      <c r="BT102" s="75">
        <v>210000026</v>
      </c>
      <c r="BU102" s="75">
        <v>240000026</v>
      </c>
      <c r="BV102" s="75">
        <v>265000026</v>
      </c>
      <c r="BW102" s="75">
        <v>0</v>
      </c>
      <c r="BX102" s="75">
        <v>0</v>
      </c>
      <c r="BY102" s="75">
        <v>0</v>
      </c>
      <c r="BZ102" s="75">
        <v>0</v>
      </c>
      <c r="CA102" s="75">
        <v>0</v>
      </c>
    </row>
    <row r="103" spans="10:79" ht="12" customHeight="1">
      <c r="J103" s="46">
        <v>99</v>
      </c>
      <c r="K103" s="46">
        <f t="shared" si="7"/>
        <v>0</v>
      </c>
      <c r="L103" s="82">
        <f t="shared" si="8"/>
        <v>0</v>
      </c>
      <c r="N103" s="119" t="s">
        <v>30</v>
      </c>
      <c r="O103" s="120" t="s">
        <v>1918</v>
      </c>
      <c r="P103" s="122">
        <v>0</v>
      </c>
      <c r="Q103" s="122">
        <v>0</v>
      </c>
      <c r="R103" s="122">
        <v>0</v>
      </c>
      <c r="S103" s="122">
        <v>320000026</v>
      </c>
      <c r="T103" s="122">
        <v>375000026</v>
      </c>
      <c r="U103" s="122">
        <v>415000026</v>
      </c>
      <c r="V103" s="122">
        <v>480000026</v>
      </c>
      <c r="W103" s="122">
        <v>525000026</v>
      </c>
      <c r="X103" s="122">
        <v>545000026</v>
      </c>
      <c r="Y103" s="122">
        <v>580000026</v>
      </c>
      <c r="Z103" s="122">
        <v>650000026</v>
      </c>
      <c r="AA103" s="122">
        <v>0</v>
      </c>
      <c r="AB103" s="122">
        <v>0</v>
      </c>
      <c r="AC103" s="122">
        <v>0</v>
      </c>
      <c r="AD103" s="121"/>
      <c r="AI103" s="120" t="s">
        <v>1046</v>
      </c>
      <c r="AM103" s="120" t="s">
        <v>3255</v>
      </c>
      <c r="AP103" s="120" t="s">
        <v>707</v>
      </c>
      <c r="AQ103" s="120" t="s">
        <v>2816</v>
      </c>
      <c r="AW103" s="120" t="s">
        <v>1546</v>
      </c>
      <c r="AX103" s="120" t="s">
        <v>2745</v>
      </c>
      <c r="AZ103" s="120" t="s">
        <v>2540</v>
      </c>
      <c r="BA103" s="120" t="s">
        <v>1208</v>
      </c>
      <c r="BB103" s="120" t="s">
        <v>736</v>
      </c>
      <c r="BG103" s="73" t="s">
        <v>3591</v>
      </c>
      <c r="BH103" s="73" t="s">
        <v>4191</v>
      </c>
      <c r="BI103" s="73" t="s">
        <v>5264</v>
      </c>
      <c r="BK103" s="73" t="s">
        <v>5270</v>
      </c>
      <c r="BO103" s="72" t="s">
        <v>210</v>
      </c>
      <c r="BP103" s="73" t="s">
        <v>3535</v>
      </c>
      <c r="BQ103" s="75">
        <v>0</v>
      </c>
      <c r="BR103" s="75">
        <v>0</v>
      </c>
      <c r="BS103" s="75">
        <v>0</v>
      </c>
      <c r="BT103" s="75">
        <v>360000625</v>
      </c>
      <c r="BU103" s="75">
        <v>405000625</v>
      </c>
      <c r="BV103" s="75">
        <v>220000925</v>
      </c>
      <c r="BW103" s="75">
        <v>224000925</v>
      </c>
      <c r="BX103" s="75">
        <v>0</v>
      </c>
      <c r="BY103" s="75">
        <v>0</v>
      </c>
      <c r="BZ103" s="75">
        <v>0</v>
      </c>
      <c r="CA103" s="75">
        <v>0</v>
      </c>
    </row>
    <row r="104" spans="10:79" ht="12" customHeight="1">
      <c r="J104" s="46">
        <v>100</v>
      </c>
      <c r="K104" s="46">
        <f t="shared" si="7"/>
        <v>0</v>
      </c>
      <c r="L104" s="82">
        <f t="shared" si="8"/>
        <v>0</v>
      </c>
      <c r="N104" s="119" t="s">
        <v>30</v>
      </c>
      <c r="O104" s="120" t="s">
        <v>1521</v>
      </c>
      <c r="P104" s="122">
        <v>0</v>
      </c>
      <c r="Q104" s="122">
        <v>0</v>
      </c>
      <c r="R104" s="122">
        <v>250000026</v>
      </c>
      <c r="S104" s="122">
        <v>320000026</v>
      </c>
      <c r="T104" s="122">
        <v>0</v>
      </c>
      <c r="U104" s="122">
        <v>0</v>
      </c>
      <c r="V104" s="122">
        <v>0</v>
      </c>
      <c r="W104" s="122">
        <v>0</v>
      </c>
      <c r="X104" s="122">
        <v>0</v>
      </c>
      <c r="Y104" s="122">
        <v>0</v>
      </c>
      <c r="Z104" s="122">
        <v>0</v>
      </c>
      <c r="AA104" s="122">
        <v>0</v>
      </c>
      <c r="AB104" s="122">
        <v>0</v>
      </c>
      <c r="AC104" s="122">
        <v>0</v>
      </c>
      <c r="AD104" s="121"/>
      <c r="AI104" s="120" t="s">
        <v>1754</v>
      </c>
      <c r="AM104" s="120" t="s">
        <v>99</v>
      </c>
      <c r="AP104" s="120" t="s">
        <v>1965</v>
      </c>
      <c r="AQ104" s="120" t="s">
        <v>2636</v>
      </c>
      <c r="AW104" s="120" t="s">
        <v>2565</v>
      </c>
      <c r="AX104" s="120" t="s">
        <v>2746</v>
      </c>
      <c r="AZ104" s="120" t="s">
        <v>1329</v>
      </c>
      <c r="BA104" s="120" t="s">
        <v>566</v>
      </c>
      <c r="BB104" s="120" t="s">
        <v>27</v>
      </c>
      <c r="BG104" s="73" t="s">
        <v>3592</v>
      </c>
      <c r="BH104" s="73" t="s">
        <v>4192</v>
      </c>
      <c r="BI104" s="73" t="s">
        <v>4422</v>
      </c>
      <c r="BK104" s="73" t="s">
        <v>5204</v>
      </c>
      <c r="BO104" s="72" t="s">
        <v>210</v>
      </c>
      <c r="BP104" s="73" t="s">
        <v>3536</v>
      </c>
      <c r="BQ104" s="75">
        <v>121000625</v>
      </c>
      <c r="BR104" s="75">
        <v>0</v>
      </c>
      <c r="BS104" s="75">
        <v>160000925</v>
      </c>
      <c r="BT104" s="75">
        <v>166000625</v>
      </c>
      <c r="BU104" s="75">
        <v>0</v>
      </c>
      <c r="BV104" s="75">
        <v>0</v>
      </c>
      <c r="BW104" s="75">
        <v>0</v>
      </c>
      <c r="BX104" s="75">
        <v>0</v>
      </c>
      <c r="BY104" s="75">
        <v>0</v>
      </c>
      <c r="BZ104" s="75">
        <v>0</v>
      </c>
      <c r="CA104" s="75">
        <v>0</v>
      </c>
    </row>
    <row r="105" spans="10:79" ht="12" customHeight="1">
      <c r="J105" s="46">
        <v>101</v>
      </c>
      <c r="K105" s="46">
        <f t="shared" si="7"/>
        <v>0</v>
      </c>
      <c r="L105" s="82">
        <f t="shared" si="8"/>
        <v>0</v>
      </c>
      <c r="N105" s="119" t="s">
        <v>30</v>
      </c>
      <c r="O105" s="120" t="s">
        <v>1386</v>
      </c>
      <c r="P105" s="122">
        <v>0</v>
      </c>
      <c r="Q105" s="122">
        <v>0</v>
      </c>
      <c r="R105" s="122">
        <v>0</v>
      </c>
      <c r="S105" s="122">
        <v>0</v>
      </c>
      <c r="T105" s="122">
        <v>0</v>
      </c>
      <c r="U105" s="122">
        <v>425000026</v>
      </c>
      <c r="V105" s="122">
        <v>475000026</v>
      </c>
      <c r="W105" s="122">
        <v>520000026</v>
      </c>
      <c r="X105" s="122">
        <v>0</v>
      </c>
      <c r="Y105" s="122">
        <v>0</v>
      </c>
      <c r="Z105" s="122">
        <v>0</v>
      </c>
      <c r="AA105" s="122">
        <v>0</v>
      </c>
      <c r="AB105" s="122">
        <v>0</v>
      </c>
      <c r="AC105" s="122">
        <v>0</v>
      </c>
      <c r="AD105" s="121"/>
      <c r="AI105" s="120" t="s">
        <v>3024</v>
      </c>
      <c r="AM105" s="120" t="s">
        <v>1415</v>
      </c>
      <c r="AP105" s="120" t="s">
        <v>959</v>
      </c>
      <c r="AQ105" s="120" t="s">
        <v>2660</v>
      </c>
      <c r="AW105" s="120" t="s">
        <v>1454</v>
      </c>
      <c r="AX105" s="120" t="s">
        <v>3316</v>
      </c>
      <c r="AZ105" s="120" t="s">
        <v>1095</v>
      </c>
      <c r="BA105" s="120" t="s">
        <v>1209</v>
      </c>
      <c r="BB105" s="120" t="s">
        <v>199</v>
      </c>
      <c r="BG105" s="73" t="s">
        <v>3593</v>
      </c>
      <c r="BH105" s="73" t="s">
        <v>4193</v>
      </c>
      <c r="BI105" s="73" t="s">
        <v>4423</v>
      </c>
      <c r="BK105" s="73" t="s">
        <v>5205</v>
      </c>
      <c r="BO105" s="72" t="s">
        <v>210</v>
      </c>
      <c r="BP105" s="73" t="s">
        <v>3537</v>
      </c>
      <c r="BQ105" s="75">
        <v>121000625</v>
      </c>
      <c r="BR105" s="75">
        <v>139000625</v>
      </c>
      <c r="BS105" s="75">
        <v>148000625</v>
      </c>
      <c r="BT105" s="75">
        <v>166000625</v>
      </c>
      <c r="BU105" s="75">
        <v>184000625</v>
      </c>
      <c r="BV105" s="75">
        <v>211000625</v>
      </c>
      <c r="BW105" s="75">
        <v>243000625</v>
      </c>
      <c r="BX105" s="75">
        <v>0</v>
      </c>
      <c r="BY105" s="75">
        <v>0</v>
      </c>
      <c r="BZ105" s="75">
        <v>0</v>
      </c>
      <c r="CA105" s="75">
        <v>0</v>
      </c>
    </row>
    <row r="106" spans="10:79" ht="12" customHeight="1">
      <c r="J106" s="46">
        <v>102</v>
      </c>
      <c r="K106" s="46">
        <f t="shared" si="7"/>
        <v>0</v>
      </c>
      <c r="L106" s="82">
        <f t="shared" si="8"/>
        <v>0</v>
      </c>
      <c r="N106" s="119" t="s">
        <v>30</v>
      </c>
      <c r="O106" s="120" t="s">
        <v>2109</v>
      </c>
      <c r="P106" s="122">
        <v>0</v>
      </c>
      <c r="Q106" s="122">
        <v>0</v>
      </c>
      <c r="R106" s="122">
        <v>0</v>
      </c>
      <c r="S106" s="122">
        <v>0</v>
      </c>
      <c r="T106" s="122">
        <v>0</v>
      </c>
      <c r="U106" s="122">
        <v>405000026</v>
      </c>
      <c r="V106" s="122">
        <v>445000026</v>
      </c>
      <c r="W106" s="122">
        <v>535000026</v>
      </c>
      <c r="X106" s="122">
        <v>615000026</v>
      </c>
      <c r="Y106" s="122">
        <v>650000026</v>
      </c>
      <c r="Z106" s="122">
        <v>735000026</v>
      </c>
      <c r="AA106" s="122">
        <v>0</v>
      </c>
      <c r="AB106" s="122">
        <v>0</v>
      </c>
      <c r="AC106" s="122">
        <v>0</v>
      </c>
      <c r="AD106" s="121"/>
      <c r="AI106" s="120" t="s">
        <v>1047</v>
      </c>
      <c r="AM106" s="120" t="s">
        <v>2782</v>
      </c>
      <c r="AP106" s="120" t="s">
        <v>960</v>
      </c>
      <c r="AQ106" s="120" t="s">
        <v>2288</v>
      </c>
      <c r="AW106" s="120" t="s">
        <v>1455</v>
      </c>
      <c r="AX106" s="120" t="s">
        <v>407</v>
      </c>
      <c r="AZ106" s="120" t="s">
        <v>1679</v>
      </c>
      <c r="BA106" s="120" t="s">
        <v>354</v>
      </c>
      <c r="BB106" s="120" t="s">
        <v>1862</v>
      </c>
      <c r="BG106" s="73" t="s">
        <v>3594</v>
      </c>
      <c r="BH106" s="73" t="s">
        <v>4194</v>
      </c>
      <c r="BI106" s="73" t="s">
        <v>4424</v>
      </c>
      <c r="BK106" s="73" t="s">
        <v>5296</v>
      </c>
      <c r="BO106" s="72" t="s">
        <v>210</v>
      </c>
      <c r="BP106" s="73" t="s">
        <v>3538</v>
      </c>
      <c r="BQ106" s="75">
        <v>126000625</v>
      </c>
      <c r="BR106" s="75">
        <v>139000625</v>
      </c>
      <c r="BS106" s="75">
        <v>148000625</v>
      </c>
      <c r="BT106" s="75">
        <v>166000625</v>
      </c>
      <c r="BU106" s="75">
        <v>180000625</v>
      </c>
      <c r="BV106" s="75">
        <v>207000625</v>
      </c>
      <c r="BW106" s="75">
        <v>225000625</v>
      </c>
      <c r="BX106" s="75">
        <v>252000625</v>
      </c>
      <c r="BY106" s="75">
        <v>288000625</v>
      </c>
      <c r="BZ106" s="75">
        <v>0</v>
      </c>
      <c r="CA106" s="75">
        <v>0</v>
      </c>
    </row>
    <row r="107" spans="10:79" ht="12" customHeight="1">
      <c r="J107" s="46">
        <v>103</v>
      </c>
      <c r="K107" s="46">
        <f t="shared" si="7"/>
        <v>0</v>
      </c>
      <c r="L107" s="82">
        <f t="shared" si="8"/>
        <v>0</v>
      </c>
      <c r="N107" s="119" t="s">
        <v>30</v>
      </c>
      <c r="O107" s="120" t="s">
        <v>3228</v>
      </c>
      <c r="P107" s="122">
        <v>0</v>
      </c>
      <c r="Q107" s="122">
        <v>0</v>
      </c>
      <c r="R107" s="122">
        <v>0</v>
      </c>
      <c r="S107" s="122">
        <v>0</v>
      </c>
      <c r="T107" s="122">
        <v>0</v>
      </c>
      <c r="U107" s="122">
        <v>425000026</v>
      </c>
      <c r="V107" s="122">
        <v>475000026</v>
      </c>
      <c r="W107" s="122">
        <v>520000026</v>
      </c>
      <c r="X107" s="122">
        <v>0</v>
      </c>
      <c r="Y107" s="122">
        <v>0</v>
      </c>
      <c r="Z107" s="122">
        <v>0</v>
      </c>
      <c r="AA107" s="122">
        <v>0</v>
      </c>
      <c r="AB107" s="122">
        <v>0</v>
      </c>
      <c r="AC107" s="122">
        <v>0</v>
      </c>
      <c r="AD107" s="121"/>
      <c r="AI107" s="120" t="s">
        <v>2052</v>
      </c>
      <c r="AM107" s="120" t="s">
        <v>2791</v>
      </c>
      <c r="AP107" s="120" t="s">
        <v>658</v>
      </c>
      <c r="AQ107" s="120" t="s">
        <v>2289</v>
      </c>
      <c r="AW107" s="120" t="s">
        <v>1186</v>
      </c>
      <c r="AX107" s="120" t="s">
        <v>527</v>
      </c>
      <c r="AZ107" s="120" t="s">
        <v>2425</v>
      </c>
      <c r="BA107" s="120" t="s">
        <v>1210</v>
      </c>
      <c r="BB107" s="120" t="s">
        <v>792</v>
      </c>
      <c r="BG107" s="73" t="s">
        <v>3595</v>
      </c>
      <c r="BH107" s="73" t="s">
        <v>4195</v>
      </c>
      <c r="BI107" s="73" t="s">
        <v>4425</v>
      </c>
      <c r="BK107" s="73" t="s">
        <v>5226</v>
      </c>
      <c r="BO107" s="72" t="s">
        <v>210</v>
      </c>
      <c r="BP107" s="73" t="s">
        <v>3539</v>
      </c>
      <c r="BQ107" s="75">
        <v>0</v>
      </c>
      <c r="BR107" s="75">
        <v>0</v>
      </c>
      <c r="BS107" s="75">
        <v>0</v>
      </c>
      <c r="BT107" s="75">
        <v>0</v>
      </c>
      <c r="BU107" s="75">
        <v>180000625</v>
      </c>
      <c r="BV107" s="75">
        <v>0</v>
      </c>
      <c r="BW107" s="75">
        <v>0</v>
      </c>
      <c r="BX107" s="75">
        <v>0</v>
      </c>
      <c r="BY107" s="75">
        <v>0</v>
      </c>
      <c r="BZ107" s="75">
        <v>0</v>
      </c>
      <c r="CA107" s="75">
        <v>0</v>
      </c>
    </row>
    <row r="108" spans="10:79" ht="12" customHeight="1">
      <c r="J108" s="46">
        <v>104</v>
      </c>
      <c r="K108" s="46">
        <f t="shared" si="7"/>
        <v>0</v>
      </c>
      <c r="L108" s="82">
        <f t="shared" si="8"/>
        <v>0</v>
      </c>
      <c r="N108" s="119" t="s">
        <v>30</v>
      </c>
      <c r="O108" s="120" t="s">
        <v>2595</v>
      </c>
      <c r="P108" s="122">
        <v>0</v>
      </c>
      <c r="Q108" s="122">
        <v>0</v>
      </c>
      <c r="R108" s="122">
        <v>0</v>
      </c>
      <c r="S108" s="122">
        <v>0</v>
      </c>
      <c r="T108" s="122">
        <v>0</v>
      </c>
      <c r="U108" s="122">
        <v>0</v>
      </c>
      <c r="V108" s="122">
        <v>0</v>
      </c>
      <c r="W108" s="122">
        <v>0</v>
      </c>
      <c r="X108" s="122">
        <v>0</v>
      </c>
      <c r="Y108" s="122">
        <v>625000026</v>
      </c>
      <c r="Z108" s="122">
        <v>705000026</v>
      </c>
      <c r="AA108" s="122">
        <v>820000026</v>
      </c>
      <c r="AB108" s="122">
        <v>1015000026</v>
      </c>
      <c r="AC108" s="122">
        <v>0</v>
      </c>
      <c r="AD108" s="121"/>
      <c r="AI108" s="120" t="s">
        <v>2615</v>
      </c>
      <c r="AM108" s="120" t="s">
        <v>694</v>
      </c>
      <c r="AP108" s="120" t="s">
        <v>2558</v>
      </c>
      <c r="AQ108" s="120" t="s">
        <v>2817</v>
      </c>
      <c r="AW108" s="120" t="s">
        <v>2691</v>
      </c>
      <c r="AX108" s="120" t="s">
        <v>1832</v>
      </c>
      <c r="AZ108" s="120" t="s">
        <v>1013</v>
      </c>
      <c r="BA108" s="120" t="s">
        <v>349</v>
      </c>
      <c r="BB108" s="120" t="s">
        <v>1344</v>
      </c>
      <c r="BG108" s="73" t="s">
        <v>3596</v>
      </c>
      <c r="BH108" s="73" t="s">
        <v>4196</v>
      </c>
      <c r="BI108" s="73" t="s">
        <v>4426</v>
      </c>
      <c r="BK108" s="73" t="s">
        <v>5147</v>
      </c>
      <c r="BO108" s="72" t="s">
        <v>210</v>
      </c>
      <c r="BP108" s="73" t="s">
        <v>3540</v>
      </c>
      <c r="BQ108" s="75">
        <v>150000026</v>
      </c>
      <c r="BR108" s="75">
        <v>160000026</v>
      </c>
      <c r="BS108" s="75">
        <v>170000026</v>
      </c>
      <c r="BT108" s="75">
        <v>0</v>
      </c>
      <c r="BU108" s="75">
        <v>0</v>
      </c>
      <c r="BV108" s="75">
        <v>0</v>
      </c>
      <c r="BW108" s="75">
        <v>0</v>
      </c>
      <c r="BX108" s="75">
        <v>0</v>
      </c>
      <c r="BY108" s="75">
        <v>0</v>
      </c>
      <c r="BZ108" s="75">
        <v>0</v>
      </c>
      <c r="CA108" s="75">
        <v>0</v>
      </c>
    </row>
    <row r="109" spans="10:79" ht="12" customHeight="1">
      <c r="J109" s="46">
        <v>105</v>
      </c>
      <c r="K109" s="46">
        <f t="shared" si="7"/>
        <v>0</v>
      </c>
      <c r="L109" s="82">
        <f t="shared" si="8"/>
        <v>0</v>
      </c>
      <c r="N109" s="119" t="s">
        <v>30</v>
      </c>
      <c r="O109" s="120" t="s">
        <v>1387</v>
      </c>
      <c r="P109" s="122">
        <v>505000026</v>
      </c>
      <c r="Q109" s="122">
        <v>585000026</v>
      </c>
      <c r="R109" s="122">
        <v>620000026</v>
      </c>
      <c r="S109" s="122">
        <v>0</v>
      </c>
      <c r="T109" s="122">
        <v>0</v>
      </c>
      <c r="U109" s="122">
        <v>0</v>
      </c>
      <c r="V109" s="122">
        <v>0</v>
      </c>
      <c r="W109" s="122">
        <v>0</v>
      </c>
      <c r="X109" s="122">
        <v>0</v>
      </c>
      <c r="Y109" s="122">
        <v>0</v>
      </c>
      <c r="Z109" s="122">
        <v>0</v>
      </c>
      <c r="AA109" s="122">
        <v>0</v>
      </c>
      <c r="AB109" s="122">
        <v>0</v>
      </c>
      <c r="AC109" s="122">
        <v>0</v>
      </c>
      <c r="AD109" s="121"/>
      <c r="AI109" s="120" t="s">
        <v>2813</v>
      </c>
      <c r="AM109" s="120" t="s">
        <v>241</v>
      </c>
      <c r="AP109" s="120" t="s">
        <v>2415</v>
      </c>
      <c r="AQ109" s="120" t="s">
        <v>2661</v>
      </c>
      <c r="AW109" s="120" t="s">
        <v>2774</v>
      </c>
      <c r="AX109" s="120" t="s">
        <v>3317</v>
      </c>
      <c r="AZ109" s="120" t="s">
        <v>44</v>
      </c>
      <c r="BA109" s="120" t="s">
        <v>559</v>
      </c>
      <c r="BB109" s="120" t="s">
        <v>57</v>
      </c>
      <c r="BG109" s="73" t="s">
        <v>3597</v>
      </c>
      <c r="BH109" s="73" t="s">
        <v>4197</v>
      </c>
      <c r="BI109" s="73" t="s">
        <v>4427</v>
      </c>
      <c r="BK109" s="73" t="s">
        <v>5227</v>
      </c>
      <c r="BO109" s="72" t="s">
        <v>210</v>
      </c>
      <c r="BP109" s="73" t="s">
        <v>3541</v>
      </c>
      <c r="BQ109" s="75">
        <v>0</v>
      </c>
      <c r="BR109" s="75">
        <v>0</v>
      </c>
      <c r="BS109" s="75">
        <v>0</v>
      </c>
      <c r="BT109" s="75">
        <v>0</v>
      </c>
      <c r="BU109" s="75">
        <v>0</v>
      </c>
      <c r="BV109" s="75">
        <v>261000625</v>
      </c>
      <c r="BW109" s="75">
        <v>0</v>
      </c>
      <c r="BX109" s="75">
        <v>0</v>
      </c>
      <c r="BY109" s="75">
        <v>0</v>
      </c>
      <c r="BZ109" s="75">
        <v>0</v>
      </c>
      <c r="CA109" s="75">
        <v>0</v>
      </c>
    </row>
    <row r="110" spans="10:79" ht="12" customHeight="1">
      <c r="J110" s="46">
        <v>106</v>
      </c>
      <c r="K110" s="46">
        <f t="shared" si="7"/>
        <v>0</v>
      </c>
      <c r="L110" s="82">
        <f t="shared" si="8"/>
        <v>0</v>
      </c>
      <c r="N110" s="119" t="s">
        <v>30</v>
      </c>
      <c r="O110" s="120" t="s">
        <v>928</v>
      </c>
      <c r="P110" s="122">
        <v>505000026</v>
      </c>
      <c r="Q110" s="122">
        <v>585000026</v>
      </c>
      <c r="R110" s="122">
        <v>620000026</v>
      </c>
      <c r="S110" s="122">
        <v>0</v>
      </c>
      <c r="T110" s="122">
        <v>0</v>
      </c>
      <c r="U110" s="122">
        <v>0</v>
      </c>
      <c r="V110" s="122">
        <v>0</v>
      </c>
      <c r="W110" s="122">
        <v>0</v>
      </c>
      <c r="X110" s="122">
        <v>0</v>
      </c>
      <c r="Y110" s="122">
        <v>0</v>
      </c>
      <c r="Z110" s="122">
        <v>0</v>
      </c>
      <c r="AA110" s="122">
        <v>0</v>
      </c>
      <c r="AB110" s="122">
        <v>0</v>
      </c>
      <c r="AC110" s="122">
        <v>0</v>
      </c>
      <c r="AD110" s="121"/>
      <c r="AI110" s="120" t="s">
        <v>2699</v>
      </c>
      <c r="AM110" s="120" t="s">
        <v>1416</v>
      </c>
      <c r="AP110" s="120" t="s">
        <v>2079</v>
      </c>
      <c r="AQ110" s="120" t="s">
        <v>3288</v>
      </c>
      <c r="AW110" s="120" t="s">
        <v>2131</v>
      </c>
      <c r="AX110" s="120" t="s">
        <v>2315</v>
      </c>
      <c r="AZ110" s="120" t="s">
        <v>903</v>
      </c>
      <c r="BA110" s="120" t="s">
        <v>1211</v>
      </c>
      <c r="BB110" s="120" t="s">
        <v>2340</v>
      </c>
      <c r="BG110" s="73" t="s">
        <v>5022</v>
      </c>
      <c r="BH110" s="73" t="s">
        <v>4198</v>
      </c>
      <c r="BI110" s="73" t="s">
        <v>5248</v>
      </c>
      <c r="BK110" s="73" t="s">
        <v>5311</v>
      </c>
      <c r="BO110" s="72" t="s">
        <v>210</v>
      </c>
      <c r="BP110" s="73" t="s">
        <v>3542</v>
      </c>
      <c r="BQ110" s="75">
        <v>112000625</v>
      </c>
      <c r="BR110" s="75">
        <v>130000625</v>
      </c>
      <c r="BS110" s="75">
        <v>180000625</v>
      </c>
      <c r="BT110" s="75">
        <v>198000625</v>
      </c>
      <c r="BU110" s="75">
        <v>216000625</v>
      </c>
      <c r="BV110" s="75">
        <v>0</v>
      </c>
      <c r="BW110" s="75">
        <v>261000625</v>
      </c>
      <c r="BX110" s="75">
        <v>0</v>
      </c>
      <c r="BY110" s="75">
        <v>0</v>
      </c>
      <c r="BZ110" s="75">
        <v>0</v>
      </c>
      <c r="CA110" s="75">
        <v>0</v>
      </c>
    </row>
    <row r="111" spans="10:79" ht="12" customHeight="1">
      <c r="J111" s="46">
        <v>107</v>
      </c>
      <c r="K111" s="46">
        <f t="shared" si="7"/>
        <v>0</v>
      </c>
      <c r="L111" s="82">
        <f t="shared" si="8"/>
        <v>0</v>
      </c>
      <c r="N111" s="119" t="s">
        <v>30</v>
      </c>
      <c r="O111" s="120" t="s">
        <v>1045</v>
      </c>
      <c r="P111" s="122">
        <v>425000026</v>
      </c>
      <c r="Q111" s="122">
        <v>575000026</v>
      </c>
      <c r="R111" s="122">
        <v>705000026</v>
      </c>
      <c r="S111" s="122">
        <v>800000026</v>
      </c>
      <c r="T111" s="122">
        <v>0</v>
      </c>
      <c r="U111" s="122">
        <v>0</v>
      </c>
      <c r="V111" s="122">
        <v>0</v>
      </c>
      <c r="W111" s="122">
        <v>0</v>
      </c>
      <c r="X111" s="122">
        <v>0</v>
      </c>
      <c r="Y111" s="122">
        <v>0</v>
      </c>
      <c r="Z111" s="122">
        <v>0</v>
      </c>
      <c r="AA111" s="122">
        <v>0</v>
      </c>
      <c r="AB111" s="122">
        <v>0</v>
      </c>
      <c r="AC111" s="122">
        <v>0</v>
      </c>
      <c r="AD111" s="121"/>
      <c r="AI111" s="120" t="s">
        <v>1136</v>
      </c>
      <c r="AM111" s="120" t="s">
        <v>3256</v>
      </c>
      <c r="AP111" s="120" t="s">
        <v>2085</v>
      </c>
      <c r="AQ111" s="120" t="s">
        <v>2818</v>
      </c>
      <c r="AW111" s="120" t="s">
        <v>1456</v>
      </c>
      <c r="AX111" s="120" t="s">
        <v>2316</v>
      </c>
      <c r="AZ111" s="120" t="s">
        <v>45</v>
      </c>
      <c r="BA111" s="120" t="s">
        <v>490</v>
      </c>
      <c r="BB111" s="120" t="s">
        <v>1345</v>
      </c>
      <c r="BG111" s="73" t="s">
        <v>3598</v>
      </c>
      <c r="BH111" s="73" t="s">
        <v>4199</v>
      </c>
      <c r="BI111" s="73" t="s">
        <v>4428</v>
      </c>
      <c r="BK111" s="73" t="s">
        <v>5177</v>
      </c>
      <c r="BO111" s="72" t="s">
        <v>210</v>
      </c>
      <c r="BP111" s="73" t="s">
        <v>3543</v>
      </c>
      <c r="BQ111" s="75">
        <v>144000625</v>
      </c>
      <c r="BR111" s="75">
        <v>0</v>
      </c>
      <c r="BS111" s="75">
        <v>180000625</v>
      </c>
      <c r="BT111" s="75">
        <v>0</v>
      </c>
      <c r="BU111" s="75">
        <v>0</v>
      </c>
      <c r="BV111" s="75">
        <v>189000625</v>
      </c>
      <c r="BW111" s="75">
        <v>0</v>
      </c>
      <c r="BX111" s="75">
        <v>0</v>
      </c>
      <c r="BY111" s="75">
        <v>0</v>
      </c>
      <c r="BZ111" s="75">
        <v>0</v>
      </c>
      <c r="CA111" s="75">
        <v>0</v>
      </c>
    </row>
    <row r="112" spans="10:79" ht="12" customHeight="1">
      <c r="J112" s="46">
        <v>108</v>
      </c>
      <c r="K112" s="46">
        <f t="shared" si="7"/>
        <v>0</v>
      </c>
      <c r="L112" s="82">
        <f t="shared" si="8"/>
        <v>0</v>
      </c>
      <c r="N112" s="119" t="s">
        <v>30</v>
      </c>
      <c r="O112" s="120" t="s">
        <v>929</v>
      </c>
      <c r="P112" s="122">
        <v>0</v>
      </c>
      <c r="Q112" s="122">
        <v>1325000026</v>
      </c>
      <c r="R112" s="122">
        <v>1385000026</v>
      </c>
      <c r="S112" s="122">
        <v>0</v>
      </c>
      <c r="T112" s="122">
        <v>0</v>
      </c>
      <c r="U112" s="122">
        <v>0</v>
      </c>
      <c r="V112" s="122">
        <v>0</v>
      </c>
      <c r="W112" s="122">
        <v>0</v>
      </c>
      <c r="X112" s="122">
        <v>0</v>
      </c>
      <c r="Y112" s="122">
        <v>0</v>
      </c>
      <c r="Z112" s="122">
        <v>0</v>
      </c>
      <c r="AA112" s="122">
        <v>0</v>
      </c>
      <c r="AB112" s="122">
        <v>0</v>
      </c>
      <c r="AC112" s="122">
        <v>0</v>
      </c>
      <c r="AD112" s="121"/>
      <c r="AI112" s="120" t="s">
        <v>933</v>
      </c>
      <c r="AM112" s="120" t="s">
        <v>869</v>
      </c>
      <c r="AP112" s="120" t="s">
        <v>1665</v>
      </c>
      <c r="AQ112" s="120" t="s">
        <v>2169</v>
      </c>
      <c r="AW112" s="120" t="s">
        <v>1608</v>
      </c>
      <c r="AX112" s="120" t="s">
        <v>3318</v>
      </c>
      <c r="AZ112" s="120" t="s">
        <v>787</v>
      </c>
      <c r="BA112" s="120" t="s">
        <v>491</v>
      </c>
      <c r="BB112" s="120" t="s">
        <v>200</v>
      </c>
      <c r="BG112" s="73" t="s">
        <v>3599</v>
      </c>
      <c r="BH112" s="73" t="s">
        <v>4200</v>
      </c>
      <c r="BI112" s="73" t="s">
        <v>5265</v>
      </c>
      <c r="BK112" s="73" t="s">
        <v>5148</v>
      </c>
      <c r="BO112" s="72" t="s">
        <v>210</v>
      </c>
      <c r="BP112" s="73" t="s">
        <v>3544</v>
      </c>
      <c r="BQ112" s="75">
        <v>175000026</v>
      </c>
      <c r="BR112" s="75">
        <v>180000026</v>
      </c>
      <c r="BS112" s="75">
        <v>185000026</v>
      </c>
      <c r="BT112" s="75">
        <v>190000026</v>
      </c>
      <c r="BU112" s="75">
        <v>200000026</v>
      </c>
      <c r="BV112" s="75">
        <v>215000026</v>
      </c>
      <c r="BW112" s="75">
        <v>220000026</v>
      </c>
      <c r="BX112" s="75">
        <v>225000026</v>
      </c>
      <c r="BY112" s="75">
        <v>0</v>
      </c>
      <c r="BZ112" s="75">
        <v>0</v>
      </c>
      <c r="CA112" s="75">
        <v>0</v>
      </c>
    </row>
    <row r="113" spans="10:79" ht="12" customHeight="1">
      <c r="J113" s="46">
        <v>109</v>
      </c>
      <c r="K113" s="46">
        <f t="shared" si="7"/>
        <v>0</v>
      </c>
      <c r="L113" s="82">
        <f t="shared" si="8"/>
        <v>0</v>
      </c>
      <c r="N113" s="119" t="s">
        <v>30</v>
      </c>
      <c r="O113" s="120" t="s">
        <v>930</v>
      </c>
      <c r="P113" s="122">
        <v>0</v>
      </c>
      <c r="Q113" s="122">
        <v>0</v>
      </c>
      <c r="R113" s="122">
        <v>0</v>
      </c>
      <c r="S113" s="122">
        <v>0</v>
      </c>
      <c r="T113" s="122">
        <v>0</v>
      </c>
      <c r="U113" s="122">
        <v>0</v>
      </c>
      <c r="V113" s="122">
        <v>0</v>
      </c>
      <c r="W113" s="122">
        <v>850000026</v>
      </c>
      <c r="X113" s="122">
        <v>965000026</v>
      </c>
      <c r="Y113" s="122">
        <v>1025000026</v>
      </c>
      <c r="Z113" s="122">
        <v>1250000026</v>
      </c>
      <c r="AA113" s="122">
        <v>0</v>
      </c>
      <c r="AB113" s="122">
        <v>0</v>
      </c>
      <c r="AC113" s="122">
        <v>0</v>
      </c>
      <c r="AD113" s="121"/>
      <c r="AI113" s="120" t="s">
        <v>1137</v>
      </c>
      <c r="AM113" s="120" t="s">
        <v>591</v>
      </c>
      <c r="AP113" s="120" t="s">
        <v>2270</v>
      </c>
      <c r="AQ113" s="120" t="s">
        <v>2617</v>
      </c>
      <c r="AW113" s="120" t="s">
        <v>564</v>
      </c>
      <c r="AX113" s="120" t="s">
        <v>2028</v>
      </c>
      <c r="AZ113" s="120" t="s">
        <v>138</v>
      </c>
      <c r="BA113" s="120" t="s">
        <v>492</v>
      </c>
      <c r="BB113" s="120" t="s">
        <v>3009</v>
      </c>
      <c r="BG113" s="73" t="s">
        <v>3600</v>
      </c>
      <c r="BH113" s="73" t="s">
        <v>4201</v>
      </c>
      <c r="BI113" s="73" t="s">
        <v>4429</v>
      </c>
      <c r="BK113" s="73" t="s">
        <v>5149</v>
      </c>
      <c r="BO113" s="72" t="s">
        <v>210</v>
      </c>
      <c r="BP113" s="73" t="s">
        <v>3545</v>
      </c>
      <c r="BQ113" s="75">
        <v>126000625</v>
      </c>
      <c r="BR113" s="75">
        <v>0</v>
      </c>
      <c r="BS113" s="75">
        <v>0</v>
      </c>
      <c r="BT113" s="75">
        <v>0</v>
      </c>
      <c r="BU113" s="75">
        <v>0</v>
      </c>
      <c r="BV113" s="75">
        <v>0</v>
      </c>
      <c r="BW113" s="75">
        <v>0</v>
      </c>
      <c r="BX113" s="75">
        <v>0</v>
      </c>
      <c r="BY113" s="75">
        <v>0</v>
      </c>
      <c r="BZ113" s="75">
        <v>0</v>
      </c>
      <c r="CA113" s="75">
        <v>0</v>
      </c>
    </row>
    <row r="114" spans="10:79" ht="12" customHeight="1">
      <c r="J114" s="46">
        <v>110</v>
      </c>
      <c r="K114" s="46">
        <f t="shared" si="7"/>
        <v>0</v>
      </c>
      <c r="L114" s="82">
        <f t="shared" si="8"/>
        <v>0</v>
      </c>
      <c r="N114" s="119" t="s">
        <v>30</v>
      </c>
      <c r="O114" s="120" t="s">
        <v>931</v>
      </c>
      <c r="P114" s="122">
        <v>0</v>
      </c>
      <c r="Q114" s="122">
        <v>0</v>
      </c>
      <c r="R114" s="122">
        <v>0</v>
      </c>
      <c r="S114" s="122">
        <v>0</v>
      </c>
      <c r="T114" s="122">
        <v>0</v>
      </c>
      <c r="U114" s="122">
        <v>0</v>
      </c>
      <c r="V114" s="122">
        <v>0</v>
      </c>
      <c r="W114" s="122">
        <v>850000026</v>
      </c>
      <c r="X114" s="122">
        <v>965000026</v>
      </c>
      <c r="Y114" s="122">
        <v>1025000026</v>
      </c>
      <c r="Z114" s="122">
        <v>1250000026</v>
      </c>
      <c r="AA114" s="122">
        <v>0</v>
      </c>
      <c r="AB114" s="122">
        <v>0</v>
      </c>
      <c r="AC114" s="122">
        <v>0</v>
      </c>
      <c r="AD114" s="121"/>
      <c r="AI114" s="120" t="s">
        <v>2578</v>
      </c>
      <c r="AM114" s="120" t="s">
        <v>115</v>
      </c>
      <c r="AP114" s="120" t="s">
        <v>1420</v>
      </c>
      <c r="AQ114" s="120" t="s">
        <v>3015</v>
      </c>
      <c r="AW114" s="120" t="s">
        <v>2523</v>
      </c>
      <c r="AX114" s="120" t="s">
        <v>1920</v>
      </c>
      <c r="AZ114" s="120" t="s">
        <v>1200</v>
      </c>
      <c r="BA114" s="120" t="s">
        <v>1472</v>
      </c>
      <c r="BB114" s="120" t="s">
        <v>829</v>
      </c>
      <c r="BG114" s="73" t="s">
        <v>3601</v>
      </c>
      <c r="BH114" s="73" t="s">
        <v>4202</v>
      </c>
      <c r="BI114" s="73" t="s">
        <v>4430</v>
      </c>
      <c r="BK114" s="73" t="s">
        <v>5150</v>
      </c>
      <c r="BO114" s="72" t="s">
        <v>210</v>
      </c>
      <c r="BP114" s="73" t="s">
        <v>3546</v>
      </c>
      <c r="BQ114" s="75">
        <v>148000625</v>
      </c>
      <c r="BR114" s="75">
        <v>166000625</v>
      </c>
      <c r="BS114" s="75">
        <v>184000625</v>
      </c>
      <c r="BT114" s="75">
        <v>0</v>
      </c>
      <c r="BU114" s="75">
        <v>0</v>
      </c>
      <c r="BV114" s="75">
        <v>0</v>
      </c>
      <c r="BW114" s="75">
        <v>0</v>
      </c>
      <c r="BX114" s="75">
        <v>0</v>
      </c>
      <c r="BY114" s="75">
        <v>0</v>
      </c>
      <c r="BZ114" s="75">
        <v>0</v>
      </c>
      <c r="CA114" s="75">
        <v>0</v>
      </c>
    </row>
    <row r="115" spans="10:79" ht="12" customHeight="1">
      <c r="J115" s="46">
        <v>111</v>
      </c>
      <c r="K115" s="46">
        <f t="shared" si="7"/>
        <v>0</v>
      </c>
      <c r="L115" s="82">
        <f t="shared" si="8"/>
        <v>0</v>
      </c>
      <c r="N115" s="119" t="s">
        <v>30</v>
      </c>
      <c r="O115" s="120" t="s">
        <v>2023</v>
      </c>
      <c r="P115" s="122">
        <v>0</v>
      </c>
      <c r="Q115" s="122">
        <v>0</v>
      </c>
      <c r="R115" s="122">
        <v>0</v>
      </c>
      <c r="S115" s="122">
        <v>0</v>
      </c>
      <c r="T115" s="122">
        <v>0</v>
      </c>
      <c r="U115" s="122">
        <v>0</v>
      </c>
      <c r="V115" s="122">
        <v>560000026</v>
      </c>
      <c r="W115" s="122">
        <v>800000026</v>
      </c>
      <c r="X115" s="122">
        <v>965000026</v>
      </c>
      <c r="Y115" s="122">
        <v>1025000026</v>
      </c>
      <c r="Z115" s="122">
        <v>1250000026</v>
      </c>
      <c r="AA115" s="122">
        <v>0</v>
      </c>
      <c r="AB115" s="122">
        <v>0</v>
      </c>
      <c r="AC115" s="122">
        <v>0</v>
      </c>
      <c r="AD115" s="121"/>
      <c r="AI115" s="120" t="s">
        <v>1776</v>
      </c>
      <c r="AM115" s="120" t="s">
        <v>939</v>
      </c>
      <c r="AP115" s="120" t="s">
        <v>1421</v>
      </c>
      <c r="AW115" s="120" t="s">
        <v>2524</v>
      </c>
      <c r="AX115" s="120" t="s">
        <v>2585</v>
      </c>
      <c r="AZ115" s="120" t="s">
        <v>2509</v>
      </c>
      <c r="BA115" s="120" t="s">
        <v>2525</v>
      </c>
      <c r="BB115" s="120" t="s">
        <v>94</v>
      </c>
      <c r="BG115" s="73" t="s">
        <v>3602</v>
      </c>
      <c r="BH115" s="73" t="s">
        <v>4203</v>
      </c>
      <c r="BI115" s="73" t="s">
        <v>4431</v>
      </c>
      <c r="BK115" s="73" t="s">
        <v>5228</v>
      </c>
      <c r="BO115" s="72" t="s">
        <v>210</v>
      </c>
      <c r="BP115" s="73" t="s">
        <v>3547</v>
      </c>
      <c r="BQ115" s="75">
        <v>121000625</v>
      </c>
      <c r="BR115" s="75">
        <v>139000625</v>
      </c>
      <c r="BS115" s="75">
        <v>148000625</v>
      </c>
      <c r="BT115" s="75">
        <v>0</v>
      </c>
      <c r="BU115" s="75">
        <v>184000625</v>
      </c>
      <c r="BV115" s="75">
        <v>0</v>
      </c>
      <c r="BW115" s="75">
        <v>0</v>
      </c>
      <c r="BX115" s="75">
        <v>0</v>
      </c>
      <c r="BY115" s="75">
        <v>0</v>
      </c>
      <c r="BZ115" s="75">
        <v>0</v>
      </c>
      <c r="CA115" s="75">
        <v>0</v>
      </c>
    </row>
    <row r="116" spans="10:79" ht="12" customHeight="1">
      <c r="J116" s="46">
        <v>112</v>
      </c>
      <c r="K116" s="46">
        <f t="shared" si="7"/>
        <v>0</v>
      </c>
      <c r="L116" s="82">
        <f t="shared" si="8"/>
        <v>0</v>
      </c>
      <c r="N116" s="119" t="s">
        <v>30</v>
      </c>
      <c r="O116" s="120" t="s">
        <v>2815</v>
      </c>
      <c r="P116" s="122">
        <v>0</v>
      </c>
      <c r="Q116" s="122">
        <v>0</v>
      </c>
      <c r="R116" s="122">
        <v>0</v>
      </c>
      <c r="S116" s="122">
        <v>0</v>
      </c>
      <c r="T116" s="122">
        <v>0</v>
      </c>
      <c r="U116" s="122">
        <v>0</v>
      </c>
      <c r="V116" s="122">
        <v>0</v>
      </c>
      <c r="W116" s="122">
        <v>850000026</v>
      </c>
      <c r="X116" s="122">
        <v>965000026</v>
      </c>
      <c r="Y116" s="122">
        <v>1025000026</v>
      </c>
      <c r="Z116" s="122">
        <v>1250000026</v>
      </c>
      <c r="AA116" s="122">
        <v>0</v>
      </c>
      <c r="AB116" s="122">
        <v>0</v>
      </c>
      <c r="AC116" s="122">
        <v>0</v>
      </c>
      <c r="AD116" s="121"/>
      <c r="AI116" s="120" t="s">
        <v>1522</v>
      </c>
      <c r="AM116" s="120" t="s">
        <v>395</v>
      </c>
      <c r="AP116" s="120" t="s">
        <v>1422</v>
      </c>
      <c r="AW116" s="120" t="s">
        <v>1187</v>
      </c>
      <c r="AX116" s="120" t="s">
        <v>3350</v>
      </c>
      <c r="AZ116" s="120" t="s">
        <v>1625</v>
      </c>
      <c r="BA116" s="120" t="s">
        <v>2225</v>
      </c>
      <c r="BB116" s="120" t="s">
        <v>793</v>
      </c>
      <c r="BG116" s="73" t="s">
        <v>3603</v>
      </c>
      <c r="BH116" s="73" t="s">
        <v>4204</v>
      </c>
      <c r="BI116" s="73" t="s">
        <v>4432</v>
      </c>
      <c r="BK116" s="73" t="s">
        <v>5229</v>
      </c>
      <c r="BO116" s="72" t="s">
        <v>210</v>
      </c>
      <c r="BP116" s="73" t="s">
        <v>3548</v>
      </c>
      <c r="BQ116" s="75">
        <v>0</v>
      </c>
      <c r="BR116" s="75">
        <v>153000625</v>
      </c>
      <c r="BS116" s="75">
        <v>0</v>
      </c>
      <c r="BT116" s="75">
        <v>0</v>
      </c>
      <c r="BU116" s="75">
        <v>225000625</v>
      </c>
      <c r="BV116" s="75">
        <v>243000625</v>
      </c>
      <c r="BW116" s="75">
        <v>270000625</v>
      </c>
      <c r="BX116" s="75">
        <v>0</v>
      </c>
      <c r="BY116" s="75">
        <v>0</v>
      </c>
      <c r="BZ116" s="75">
        <v>0</v>
      </c>
      <c r="CA116" s="75">
        <v>0</v>
      </c>
    </row>
    <row r="117" spans="10:79" ht="12" customHeight="1">
      <c r="J117" s="46">
        <v>113</v>
      </c>
      <c r="K117" s="46">
        <f t="shared" si="7"/>
        <v>0</v>
      </c>
      <c r="L117" s="82">
        <f t="shared" si="8"/>
        <v>0</v>
      </c>
      <c r="N117" s="119" t="s">
        <v>30</v>
      </c>
      <c r="O117" s="120" t="s">
        <v>2653</v>
      </c>
      <c r="P117" s="122">
        <v>0</v>
      </c>
      <c r="Q117" s="122">
        <v>0</v>
      </c>
      <c r="R117" s="122">
        <v>0</v>
      </c>
      <c r="S117" s="122">
        <v>0</v>
      </c>
      <c r="T117" s="122">
        <v>0</v>
      </c>
      <c r="U117" s="122">
        <v>0</v>
      </c>
      <c r="V117" s="122">
        <v>0</v>
      </c>
      <c r="W117" s="122">
        <v>0</v>
      </c>
      <c r="X117" s="122">
        <v>0</v>
      </c>
      <c r="Y117" s="122">
        <v>0</v>
      </c>
      <c r="Z117" s="122">
        <v>0</v>
      </c>
      <c r="AA117" s="122">
        <v>1625000026</v>
      </c>
      <c r="AB117" s="122">
        <v>1775000026</v>
      </c>
      <c r="AC117" s="122">
        <v>1985000026</v>
      </c>
      <c r="AD117" s="121"/>
      <c r="AI117" s="120" t="s">
        <v>1390</v>
      </c>
      <c r="AM117" s="120" t="s">
        <v>116</v>
      </c>
      <c r="AP117" s="120" t="s">
        <v>1423</v>
      </c>
      <c r="AW117" s="120" t="s">
        <v>649</v>
      </c>
      <c r="AX117" s="120" t="s">
        <v>1782</v>
      </c>
      <c r="AZ117" s="120" t="s">
        <v>1201</v>
      </c>
      <c r="BA117" s="120" t="s">
        <v>2643</v>
      </c>
      <c r="BB117" s="120" t="s">
        <v>368</v>
      </c>
      <c r="BG117" s="73" t="s">
        <v>3604</v>
      </c>
      <c r="BH117" s="73" t="s">
        <v>4205</v>
      </c>
      <c r="BI117" s="73" t="s">
        <v>4433</v>
      </c>
      <c r="BK117" s="73" t="s">
        <v>5230</v>
      </c>
      <c r="BO117" s="72" t="s">
        <v>210</v>
      </c>
      <c r="BP117" s="73" t="s">
        <v>3549</v>
      </c>
      <c r="BQ117" s="75">
        <v>0</v>
      </c>
      <c r="BR117" s="75">
        <v>144000625</v>
      </c>
      <c r="BS117" s="75">
        <v>189000625</v>
      </c>
      <c r="BT117" s="75">
        <v>171000625</v>
      </c>
      <c r="BU117" s="75">
        <v>0</v>
      </c>
      <c r="BV117" s="75">
        <v>0</v>
      </c>
      <c r="BW117" s="75">
        <v>0</v>
      </c>
      <c r="BX117" s="75">
        <v>0</v>
      </c>
      <c r="BY117" s="75">
        <v>0</v>
      </c>
      <c r="BZ117" s="75">
        <v>0</v>
      </c>
      <c r="CA117" s="75">
        <v>0</v>
      </c>
    </row>
    <row r="118" spans="10:79" ht="12" customHeight="1">
      <c r="J118" s="46">
        <v>114</v>
      </c>
      <c r="K118" s="46">
        <f t="shared" si="7"/>
        <v>0</v>
      </c>
      <c r="L118" s="82">
        <f t="shared" si="8"/>
        <v>0</v>
      </c>
      <c r="N118" s="119" t="s">
        <v>30</v>
      </c>
      <c r="O118" s="120" t="s">
        <v>692</v>
      </c>
      <c r="P118" s="122">
        <v>350000026</v>
      </c>
      <c r="Q118" s="122">
        <v>370000026</v>
      </c>
      <c r="R118" s="122">
        <v>430000026</v>
      </c>
      <c r="S118" s="122">
        <v>520000026</v>
      </c>
      <c r="T118" s="122">
        <v>620000026</v>
      </c>
      <c r="U118" s="122">
        <v>705000026</v>
      </c>
      <c r="V118" s="122">
        <v>740000026</v>
      </c>
      <c r="W118" s="122">
        <v>805000026</v>
      </c>
      <c r="X118" s="122">
        <v>830000026</v>
      </c>
      <c r="Y118" s="122">
        <v>920000026</v>
      </c>
      <c r="Z118" s="122">
        <v>1050000026</v>
      </c>
      <c r="AA118" s="122">
        <v>0</v>
      </c>
      <c r="AB118" s="122">
        <v>0</v>
      </c>
      <c r="AC118" s="122">
        <v>0</v>
      </c>
      <c r="AD118" s="121"/>
      <c r="AI118" s="120" t="s">
        <v>397</v>
      </c>
      <c r="AM118" s="120" t="s">
        <v>3257</v>
      </c>
      <c r="AP118" s="120" t="s">
        <v>762</v>
      </c>
      <c r="AW118" s="120" t="s">
        <v>1631</v>
      </c>
      <c r="AX118" s="120" t="s">
        <v>1773</v>
      </c>
      <c r="AZ118" s="120" t="s">
        <v>904</v>
      </c>
      <c r="BA118" s="120" t="s">
        <v>1740</v>
      </c>
      <c r="BB118" s="120" t="s">
        <v>632</v>
      </c>
      <c r="BG118" s="73" t="s">
        <v>3605</v>
      </c>
      <c r="BH118" s="73" t="s">
        <v>4206</v>
      </c>
      <c r="BI118" s="73" t="s">
        <v>4434</v>
      </c>
      <c r="BK118" s="73" t="s">
        <v>5117</v>
      </c>
      <c r="BO118" s="72" t="s">
        <v>210</v>
      </c>
      <c r="BP118" s="73" t="s">
        <v>3550</v>
      </c>
      <c r="BQ118" s="75">
        <v>99000625</v>
      </c>
      <c r="BR118" s="75">
        <v>117000625</v>
      </c>
      <c r="BS118" s="75">
        <v>126000625</v>
      </c>
      <c r="BT118" s="75">
        <v>144000625</v>
      </c>
      <c r="BU118" s="75">
        <v>0</v>
      </c>
      <c r="BV118" s="75">
        <v>0</v>
      </c>
      <c r="BW118" s="75">
        <v>0</v>
      </c>
      <c r="BX118" s="75">
        <v>0</v>
      </c>
      <c r="BY118" s="75">
        <v>0</v>
      </c>
      <c r="BZ118" s="75">
        <v>0</v>
      </c>
      <c r="CA118" s="75">
        <v>0</v>
      </c>
    </row>
    <row r="119" spans="10:79" ht="12" customHeight="1">
      <c r="J119" s="46">
        <v>115</v>
      </c>
      <c r="K119" s="46">
        <f t="shared" si="7"/>
        <v>0</v>
      </c>
      <c r="L119" s="82">
        <f t="shared" si="8"/>
        <v>0</v>
      </c>
      <c r="N119" s="119" t="s">
        <v>30</v>
      </c>
      <c r="O119" s="120" t="s">
        <v>3229</v>
      </c>
      <c r="P119" s="122">
        <v>0</v>
      </c>
      <c r="Q119" s="122">
        <v>0</v>
      </c>
      <c r="R119" s="122">
        <v>0</v>
      </c>
      <c r="S119" s="122">
        <v>0</v>
      </c>
      <c r="T119" s="122">
        <v>0</v>
      </c>
      <c r="U119" s="122">
        <v>0</v>
      </c>
      <c r="V119" s="122">
        <v>0</v>
      </c>
      <c r="W119" s="122">
        <v>935000026</v>
      </c>
      <c r="X119" s="122">
        <v>1025000026</v>
      </c>
      <c r="Y119" s="122">
        <v>1090000026</v>
      </c>
      <c r="Z119" s="122">
        <v>1275000026</v>
      </c>
      <c r="AA119" s="122">
        <v>0</v>
      </c>
      <c r="AB119" s="122">
        <v>0</v>
      </c>
      <c r="AC119" s="122">
        <v>0</v>
      </c>
      <c r="AD119" s="121"/>
      <c r="AI119" s="120" t="s">
        <v>1138</v>
      </c>
      <c r="AM119" s="120" t="s">
        <v>348</v>
      </c>
      <c r="AP119" s="120" t="s">
        <v>2490</v>
      </c>
      <c r="AW119" s="120" t="s">
        <v>1188</v>
      </c>
      <c r="AX119" s="120" t="s">
        <v>1821</v>
      </c>
      <c r="AZ119" s="120" t="s">
        <v>2482</v>
      </c>
      <c r="BA119" s="120" t="s">
        <v>1830</v>
      </c>
      <c r="BB119" s="120" t="s">
        <v>737</v>
      </c>
      <c r="BG119" s="73" t="s">
        <v>3606</v>
      </c>
      <c r="BH119" s="73" t="s">
        <v>4207</v>
      </c>
      <c r="BI119" s="73" t="s">
        <v>4435</v>
      </c>
      <c r="BK119" s="73" t="s">
        <v>5178</v>
      </c>
      <c r="BO119" s="72" t="s">
        <v>210</v>
      </c>
      <c r="BP119" s="73" t="s">
        <v>3551</v>
      </c>
      <c r="BQ119" s="75">
        <v>121000625</v>
      </c>
      <c r="BR119" s="75">
        <v>139000625</v>
      </c>
      <c r="BS119" s="75">
        <v>148000625</v>
      </c>
      <c r="BT119" s="75">
        <v>166000625</v>
      </c>
      <c r="BU119" s="75">
        <v>0</v>
      </c>
      <c r="BV119" s="75">
        <v>0</v>
      </c>
      <c r="BW119" s="75">
        <v>0</v>
      </c>
      <c r="BX119" s="75">
        <v>0</v>
      </c>
      <c r="BY119" s="75">
        <v>0</v>
      </c>
      <c r="BZ119" s="75">
        <v>0</v>
      </c>
      <c r="CA119" s="75">
        <v>0</v>
      </c>
    </row>
    <row r="120" spans="10:79" ht="12" customHeight="1">
      <c r="J120" s="46">
        <v>116</v>
      </c>
      <c r="K120" s="46">
        <f t="shared" si="7"/>
        <v>0</v>
      </c>
      <c r="L120" s="82">
        <f t="shared" si="8"/>
        <v>0</v>
      </c>
      <c r="N120" s="119" t="s">
        <v>30</v>
      </c>
      <c r="O120" s="120" t="s">
        <v>3230</v>
      </c>
      <c r="P120" s="122">
        <v>0</v>
      </c>
      <c r="Q120" s="122">
        <v>0</v>
      </c>
      <c r="R120" s="122">
        <v>0</v>
      </c>
      <c r="S120" s="122">
        <v>0</v>
      </c>
      <c r="T120" s="122">
        <v>0</v>
      </c>
      <c r="U120" s="122">
        <v>0</v>
      </c>
      <c r="V120" s="122">
        <v>0</v>
      </c>
      <c r="W120" s="122">
        <v>0</v>
      </c>
      <c r="X120" s="122">
        <v>1625000026</v>
      </c>
      <c r="Y120" s="122">
        <v>1705000026</v>
      </c>
      <c r="Z120" s="122">
        <v>1785000026</v>
      </c>
      <c r="AA120" s="122">
        <v>0</v>
      </c>
      <c r="AB120" s="122">
        <v>0</v>
      </c>
      <c r="AC120" s="122">
        <v>0</v>
      </c>
      <c r="AD120" s="121"/>
      <c r="AI120" s="120" t="s">
        <v>859</v>
      </c>
      <c r="AM120" s="120" t="s">
        <v>117</v>
      </c>
      <c r="AP120" s="120" t="s">
        <v>763</v>
      </c>
      <c r="AW120" s="120" t="s">
        <v>534</v>
      </c>
      <c r="AX120" s="120" t="s">
        <v>2049</v>
      </c>
      <c r="AZ120" s="120" t="s">
        <v>727</v>
      </c>
      <c r="BA120" s="120" t="s">
        <v>3322</v>
      </c>
      <c r="BB120" s="120" t="s">
        <v>2184</v>
      </c>
      <c r="BG120" s="73" t="s">
        <v>3607</v>
      </c>
      <c r="BH120" s="73" t="s">
        <v>4208</v>
      </c>
      <c r="BI120" s="73" t="s">
        <v>4436</v>
      </c>
      <c r="BK120" s="73" t="s">
        <v>5179</v>
      </c>
      <c r="BO120" s="72" t="s">
        <v>210</v>
      </c>
      <c r="BP120" s="73" t="s">
        <v>3552</v>
      </c>
      <c r="BQ120" s="75">
        <v>0</v>
      </c>
      <c r="BR120" s="75">
        <v>0</v>
      </c>
      <c r="BS120" s="75">
        <v>162000625</v>
      </c>
      <c r="BT120" s="75">
        <v>180000625</v>
      </c>
      <c r="BU120" s="75">
        <v>198000625</v>
      </c>
      <c r="BV120" s="75">
        <v>225000625</v>
      </c>
      <c r="BW120" s="75">
        <v>243000625</v>
      </c>
      <c r="BX120" s="75">
        <v>0</v>
      </c>
      <c r="BY120" s="75">
        <v>0</v>
      </c>
      <c r="BZ120" s="75">
        <v>0</v>
      </c>
      <c r="CA120" s="75">
        <v>0</v>
      </c>
    </row>
    <row r="121" spans="10:79" ht="12" customHeight="1">
      <c r="J121" s="46">
        <v>117</v>
      </c>
      <c r="K121" s="46">
        <f t="shared" si="7"/>
        <v>0</v>
      </c>
      <c r="L121" s="82">
        <f t="shared" si="8"/>
        <v>0</v>
      </c>
      <c r="N121" s="119" t="s">
        <v>30</v>
      </c>
      <c r="O121" s="120" t="s">
        <v>2001</v>
      </c>
      <c r="P121" s="122">
        <v>0</v>
      </c>
      <c r="Q121" s="122">
        <v>0</v>
      </c>
      <c r="R121" s="122">
        <v>0</v>
      </c>
      <c r="S121" s="122">
        <v>0</v>
      </c>
      <c r="T121" s="122">
        <v>0</v>
      </c>
      <c r="U121" s="122">
        <v>0</v>
      </c>
      <c r="V121" s="122">
        <v>0</v>
      </c>
      <c r="W121" s="122">
        <v>0</v>
      </c>
      <c r="X121" s="122">
        <v>0</v>
      </c>
      <c r="Y121" s="122">
        <v>0</v>
      </c>
      <c r="Z121" s="122">
        <v>1650000026</v>
      </c>
      <c r="AA121" s="122">
        <v>0</v>
      </c>
      <c r="AB121" s="122">
        <v>0</v>
      </c>
      <c r="AC121" s="122">
        <v>0</v>
      </c>
      <c r="AD121" s="121"/>
      <c r="AI121" s="120" t="s">
        <v>2123</v>
      </c>
      <c r="AM121" s="120" t="s">
        <v>1866</v>
      </c>
      <c r="AP121" s="120" t="s">
        <v>2491</v>
      </c>
      <c r="AW121" s="120" t="s">
        <v>2132</v>
      </c>
      <c r="AX121" s="120" t="s">
        <v>1816</v>
      </c>
      <c r="AZ121" s="120" t="s">
        <v>2104</v>
      </c>
      <c r="BA121" s="120" t="s">
        <v>3439</v>
      </c>
      <c r="BB121" s="120" t="s">
        <v>2341</v>
      </c>
      <c r="BG121" s="73" t="s">
        <v>3608</v>
      </c>
      <c r="BH121" s="73" t="s">
        <v>4209</v>
      </c>
      <c r="BI121" s="73" t="s">
        <v>4437</v>
      </c>
      <c r="BK121" s="73" t="s">
        <v>5118</v>
      </c>
      <c r="BO121" s="72" t="s">
        <v>210</v>
      </c>
      <c r="BP121" s="73" t="s">
        <v>3553</v>
      </c>
      <c r="BQ121" s="75">
        <v>153000625</v>
      </c>
      <c r="BR121" s="75">
        <v>171000625</v>
      </c>
      <c r="BS121" s="75">
        <v>189000625</v>
      </c>
      <c r="BT121" s="75">
        <v>207000625</v>
      </c>
      <c r="BU121" s="75">
        <v>180000625</v>
      </c>
      <c r="BV121" s="75">
        <v>0</v>
      </c>
      <c r="BW121" s="75">
        <v>346000625</v>
      </c>
      <c r="BX121" s="75">
        <v>306000625</v>
      </c>
      <c r="BY121" s="75">
        <v>0</v>
      </c>
      <c r="BZ121" s="75">
        <v>0</v>
      </c>
      <c r="CA121" s="75">
        <v>0</v>
      </c>
    </row>
    <row r="122" spans="10:79" ht="12" customHeight="1">
      <c r="J122" s="46">
        <v>118</v>
      </c>
      <c r="K122" s="46">
        <f t="shared" si="7"/>
        <v>0</v>
      </c>
      <c r="L122" s="82">
        <f t="shared" si="8"/>
        <v>0</v>
      </c>
      <c r="N122" s="119" t="s">
        <v>30</v>
      </c>
      <c r="O122" s="120" t="s">
        <v>1672</v>
      </c>
      <c r="P122" s="122">
        <v>0</v>
      </c>
      <c r="Q122" s="122">
        <v>0</v>
      </c>
      <c r="R122" s="122">
        <v>0</v>
      </c>
      <c r="S122" s="122">
        <v>2400000026</v>
      </c>
      <c r="T122" s="122">
        <v>0</v>
      </c>
      <c r="U122" s="122">
        <v>0</v>
      </c>
      <c r="V122" s="122">
        <v>0</v>
      </c>
      <c r="W122" s="122">
        <v>0</v>
      </c>
      <c r="X122" s="122">
        <v>0</v>
      </c>
      <c r="Y122" s="122">
        <v>0</v>
      </c>
      <c r="Z122" s="122">
        <v>0</v>
      </c>
      <c r="AA122" s="122">
        <v>0</v>
      </c>
      <c r="AB122" s="122">
        <v>0</v>
      </c>
      <c r="AC122" s="122">
        <v>0</v>
      </c>
      <c r="AD122" s="121"/>
      <c r="AI122" s="120" t="s">
        <v>2789</v>
      </c>
      <c r="AM122" s="120" t="s">
        <v>2387</v>
      </c>
      <c r="AP122" s="120" t="s">
        <v>1157</v>
      </c>
      <c r="AW122" s="120" t="s">
        <v>2538</v>
      </c>
      <c r="AX122" s="120" t="s">
        <v>3416</v>
      </c>
      <c r="AZ122" s="120" t="s">
        <v>1819</v>
      </c>
      <c r="BA122" s="120" t="s">
        <v>1473</v>
      </c>
      <c r="BB122" s="120" t="s">
        <v>2342</v>
      </c>
      <c r="BG122" s="73" t="s">
        <v>3609</v>
      </c>
      <c r="BH122" s="73" t="s">
        <v>4210</v>
      </c>
      <c r="BI122" s="73" t="s">
        <v>4438</v>
      </c>
      <c r="BK122" s="73" t="s">
        <v>5180</v>
      </c>
      <c r="BO122" s="72" t="s">
        <v>210</v>
      </c>
      <c r="BP122" s="73" t="s">
        <v>3554</v>
      </c>
      <c r="BQ122" s="75">
        <v>0</v>
      </c>
      <c r="BR122" s="75">
        <v>0</v>
      </c>
      <c r="BS122" s="75">
        <v>0</v>
      </c>
      <c r="BT122" s="75">
        <v>0</v>
      </c>
      <c r="BU122" s="75">
        <v>0</v>
      </c>
      <c r="BV122" s="75">
        <v>189000625</v>
      </c>
      <c r="BW122" s="75">
        <v>0</v>
      </c>
      <c r="BX122" s="75">
        <v>0</v>
      </c>
      <c r="BY122" s="75">
        <v>0</v>
      </c>
      <c r="BZ122" s="75">
        <v>0</v>
      </c>
      <c r="CA122" s="75">
        <v>0</v>
      </c>
    </row>
    <row r="123" spans="10:79" ht="12" customHeight="1">
      <c r="J123" s="46">
        <v>119</v>
      </c>
      <c r="K123" s="46">
        <f t="shared" si="7"/>
        <v>0</v>
      </c>
      <c r="L123" s="82">
        <f t="shared" si="8"/>
        <v>0</v>
      </c>
      <c r="N123" s="119" t="s">
        <v>30</v>
      </c>
      <c r="O123" s="120" t="s">
        <v>932</v>
      </c>
      <c r="P123" s="122">
        <v>0</v>
      </c>
      <c r="Q123" s="122">
        <v>0</v>
      </c>
      <c r="R123" s="122">
        <v>0</v>
      </c>
      <c r="S123" s="122">
        <v>0</v>
      </c>
      <c r="T123" s="122">
        <v>0</v>
      </c>
      <c r="U123" s="122">
        <v>0</v>
      </c>
      <c r="V123" s="122">
        <v>0</v>
      </c>
      <c r="W123" s="122">
        <v>0</v>
      </c>
      <c r="X123" s="122">
        <v>0</v>
      </c>
      <c r="Y123" s="122">
        <v>0</v>
      </c>
      <c r="Z123" s="122">
        <v>735000026</v>
      </c>
      <c r="AA123" s="122">
        <v>0</v>
      </c>
      <c r="AB123" s="122">
        <v>0</v>
      </c>
      <c r="AC123" s="122">
        <v>0</v>
      </c>
      <c r="AD123" s="121"/>
      <c r="AI123" s="120" t="s">
        <v>934</v>
      </c>
      <c r="AM123" s="120" t="s">
        <v>2208</v>
      </c>
      <c r="AP123" s="120" t="s">
        <v>1822</v>
      </c>
      <c r="AW123" s="120" t="s">
        <v>2133</v>
      </c>
      <c r="AX123" s="120" t="s">
        <v>2312</v>
      </c>
      <c r="AZ123" s="120" t="s">
        <v>1840</v>
      </c>
      <c r="BA123" s="120" t="s">
        <v>1558</v>
      </c>
      <c r="BB123" s="120" t="s">
        <v>1346</v>
      </c>
      <c r="BG123" s="73" t="s">
        <v>3610</v>
      </c>
      <c r="BH123" s="73" t="s">
        <v>4211</v>
      </c>
      <c r="BI123" s="73" t="s">
        <v>4439</v>
      </c>
      <c r="BK123" s="73" t="s">
        <v>5231</v>
      </c>
      <c r="BO123" s="72" t="s">
        <v>210</v>
      </c>
      <c r="BP123" s="73" t="s">
        <v>3555</v>
      </c>
      <c r="BQ123" s="75">
        <v>0</v>
      </c>
      <c r="BR123" s="75">
        <v>0</v>
      </c>
      <c r="BS123" s="75">
        <v>0</v>
      </c>
      <c r="BT123" s="75">
        <v>0</v>
      </c>
      <c r="BU123" s="75">
        <v>0</v>
      </c>
      <c r="BV123" s="75">
        <v>0</v>
      </c>
      <c r="BW123" s="75">
        <v>0</v>
      </c>
      <c r="BX123" s="75">
        <v>0</v>
      </c>
      <c r="BY123" s="75">
        <v>0</v>
      </c>
      <c r="BZ123" s="75">
        <v>0</v>
      </c>
      <c r="CA123" s="75">
        <v>0</v>
      </c>
    </row>
    <row r="124" spans="10:79" ht="12" customHeight="1">
      <c r="J124" s="46">
        <v>120</v>
      </c>
      <c r="K124" s="46">
        <f t="shared" si="7"/>
        <v>0</v>
      </c>
      <c r="L124" s="82">
        <f t="shared" si="8"/>
        <v>0</v>
      </c>
      <c r="N124" s="119" t="s">
        <v>30</v>
      </c>
      <c r="O124" s="120" t="s">
        <v>1388</v>
      </c>
      <c r="P124" s="122">
        <v>0</v>
      </c>
      <c r="Q124" s="122">
        <v>0</v>
      </c>
      <c r="R124" s="122">
        <v>0</v>
      </c>
      <c r="S124" s="122">
        <v>0</v>
      </c>
      <c r="T124" s="122">
        <v>0</v>
      </c>
      <c r="U124" s="122">
        <v>0</v>
      </c>
      <c r="V124" s="122">
        <v>850000026</v>
      </c>
      <c r="W124" s="122">
        <v>990000026</v>
      </c>
      <c r="X124" s="122">
        <v>1025000026</v>
      </c>
      <c r="Y124" s="122">
        <v>1090000026</v>
      </c>
      <c r="Z124" s="122">
        <v>1120000026</v>
      </c>
      <c r="AA124" s="122">
        <v>1425000026</v>
      </c>
      <c r="AB124" s="122">
        <v>1650000026</v>
      </c>
      <c r="AC124" s="122">
        <v>0</v>
      </c>
      <c r="AD124" s="121"/>
      <c r="AI124" s="120" t="s">
        <v>860</v>
      </c>
      <c r="AM124" s="120" t="s">
        <v>2148</v>
      </c>
      <c r="AP124" s="120" t="s">
        <v>1611</v>
      </c>
      <c r="AW124" s="120" t="s">
        <v>2134</v>
      </c>
      <c r="AX124" s="120" t="s">
        <v>1988</v>
      </c>
      <c r="AZ124" s="120" t="s">
        <v>1683</v>
      </c>
      <c r="BA124" s="120" t="s">
        <v>541</v>
      </c>
      <c r="BB124" s="120" t="s">
        <v>2059</v>
      </c>
      <c r="BG124" s="73" t="s">
        <v>3611</v>
      </c>
      <c r="BH124" s="73" t="s">
        <v>4212</v>
      </c>
      <c r="BI124" s="73" t="s">
        <v>4440</v>
      </c>
      <c r="BK124" s="73" t="s">
        <v>5232</v>
      </c>
      <c r="BO124" s="72" t="s">
        <v>210</v>
      </c>
      <c r="BP124" s="73" t="s">
        <v>3556</v>
      </c>
      <c r="BQ124" s="75">
        <v>99000625</v>
      </c>
      <c r="BR124" s="75">
        <v>117000625</v>
      </c>
      <c r="BS124" s="75">
        <v>126000625</v>
      </c>
      <c r="BT124" s="75">
        <v>0</v>
      </c>
      <c r="BU124" s="75">
        <v>0</v>
      </c>
      <c r="BV124" s="75">
        <v>0</v>
      </c>
      <c r="BW124" s="75">
        <v>0</v>
      </c>
      <c r="BX124" s="75">
        <v>0</v>
      </c>
      <c r="BY124" s="75">
        <v>0</v>
      </c>
      <c r="BZ124" s="75">
        <v>0</v>
      </c>
      <c r="CA124" s="75">
        <v>0</v>
      </c>
    </row>
    <row r="125" spans="10:79" ht="12" customHeight="1">
      <c r="J125" s="46">
        <v>121</v>
      </c>
      <c r="K125" s="46">
        <f t="shared" si="7"/>
        <v>0</v>
      </c>
      <c r="L125" s="82">
        <f t="shared" si="8"/>
        <v>0</v>
      </c>
      <c r="N125" s="119" t="s">
        <v>30</v>
      </c>
      <c r="O125" s="120" t="s">
        <v>1389</v>
      </c>
      <c r="P125" s="122">
        <v>0</v>
      </c>
      <c r="Q125" s="122">
        <v>0</v>
      </c>
      <c r="R125" s="122">
        <v>0</v>
      </c>
      <c r="S125" s="122">
        <v>0</v>
      </c>
      <c r="T125" s="122">
        <v>830000026</v>
      </c>
      <c r="U125" s="122">
        <v>850000026</v>
      </c>
      <c r="V125" s="122">
        <v>875000026</v>
      </c>
      <c r="W125" s="122">
        <v>995000026</v>
      </c>
      <c r="X125" s="122">
        <v>1025000026</v>
      </c>
      <c r="Y125" s="122">
        <v>1090000026</v>
      </c>
      <c r="Z125" s="122">
        <v>1120000026</v>
      </c>
      <c r="AA125" s="122">
        <v>1425000026</v>
      </c>
      <c r="AB125" s="122">
        <v>1650000026</v>
      </c>
      <c r="AC125" s="122">
        <v>0</v>
      </c>
      <c r="AD125" s="121"/>
      <c r="AI125" s="120" t="s">
        <v>1963</v>
      </c>
      <c r="AM125" s="120" t="s">
        <v>2149</v>
      </c>
      <c r="AP125" s="120" t="s">
        <v>1712</v>
      </c>
      <c r="AW125" s="120" t="s">
        <v>2308</v>
      </c>
      <c r="AX125" s="120" t="s">
        <v>3319</v>
      </c>
      <c r="AZ125" s="120" t="s">
        <v>1739</v>
      </c>
      <c r="BA125" s="120" t="s">
        <v>1474</v>
      </c>
      <c r="BB125" s="120" t="s">
        <v>2185</v>
      </c>
      <c r="BG125" s="73" t="s">
        <v>3612</v>
      </c>
      <c r="BH125" s="73" t="s">
        <v>4213</v>
      </c>
      <c r="BI125" s="73" t="s">
        <v>4441</v>
      </c>
      <c r="BK125" s="73" t="s">
        <v>5233</v>
      </c>
      <c r="BO125" s="72" t="s">
        <v>210</v>
      </c>
      <c r="BP125" s="73" t="s">
        <v>3557</v>
      </c>
      <c r="BQ125" s="75">
        <v>121000625</v>
      </c>
      <c r="BR125" s="75">
        <v>162000625</v>
      </c>
      <c r="BS125" s="75">
        <v>148000625</v>
      </c>
      <c r="BT125" s="75">
        <v>0</v>
      </c>
      <c r="BU125" s="75">
        <v>0</v>
      </c>
      <c r="BV125" s="75">
        <v>0</v>
      </c>
      <c r="BW125" s="75">
        <v>0</v>
      </c>
      <c r="BX125" s="75">
        <v>0</v>
      </c>
      <c r="BY125" s="75">
        <v>0</v>
      </c>
      <c r="BZ125" s="75">
        <v>0</v>
      </c>
      <c r="CA125" s="75">
        <v>0</v>
      </c>
    </row>
    <row r="126" spans="10:79" ht="12" customHeight="1">
      <c r="J126" s="46">
        <v>122</v>
      </c>
      <c r="K126" s="46">
        <f t="shared" si="7"/>
        <v>0</v>
      </c>
      <c r="L126" s="82">
        <f t="shared" si="8"/>
        <v>0</v>
      </c>
      <c r="N126" s="119" t="s">
        <v>30</v>
      </c>
      <c r="O126" s="120" t="s">
        <v>2092</v>
      </c>
      <c r="P126" s="122">
        <v>0</v>
      </c>
      <c r="Q126" s="122">
        <v>0</v>
      </c>
      <c r="R126" s="122">
        <v>0</v>
      </c>
      <c r="S126" s="122">
        <v>0</v>
      </c>
      <c r="T126" s="122">
        <v>0</v>
      </c>
      <c r="U126" s="122">
        <v>0</v>
      </c>
      <c r="V126" s="122">
        <v>0</v>
      </c>
      <c r="W126" s="122">
        <v>0</v>
      </c>
      <c r="X126" s="122">
        <v>0</v>
      </c>
      <c r="Y126" s="122">
        <v>0</v>
      </c>
      <c r="Z126" s="122">
        <v>1720000026</v>
      </c>
      <c r="AA126" s="122">
        <v>2105000026</v>
      </c>
      <c r="AB126" s="122">
        <v>0</v>
      </c>
      <c r="AC126" s="122">
        <v>0</v>
      </c>
      <c r="AD126" s="121"/>
      <c r="AI126" s="120" t="s">
        <v>1391</v>
      </c>
      <c r="AM126" s="120" t="s">
        <v>2150</v>
      </c>
      <c r="AP126" s="120" t="s">
        <v>2271</v>
      </c>
      <c r="AW126" s="120" t="s">
        <v>2709</v>
      </c>
      <c r="AX126" s="120" t="s">
        <v>1839</v>
      </c>
      <c r="AZ126" s="120" t="s">
        <v>728</v>
      </c>
      <c r="BA126" s="120" t="s">
        <v>660</v>
      </c>
      <c r="BB126" s="120" t="s">
        <v>2071</v>
      </c>
      <c r="BG126" s="73" t="s">
        <v>3613</v>
      </c>
      <c r="BH126" s="73" t="s">
        <v>4214</v>
      </c>
      <c r="BI126" s="73" t="s">
        <v>4442</v>
      </c>
      <c r="BK126" s="73" t="s">
        <v>5253</v>
      </c>
      <c r="BO126" s="72" t="s">
        <v>210</v>
      </c>
      <c r="BP126" s="73" t="s">
        <v>5020</v>
      </c>
      <c r="BQ126" s="75">
        <v>0</v>
      </c>
      <c r="BR126" s="75">
        <v>0</v>
      </c>
      <c r="BS126" s="75">
        <v>0</v>
      </c>
      <c r="BT126" s="75">
        <v>180000925</v>
      </c>
      <c r="BU126" s="75">
        <v>205000925</v>
      </c>
      <c r="BV126" s="75">
        <v>230000925</v>
      </c>
      <c r="BW126" s="75">
        <v>245000925</v>
      </c>
      <c r="BX126" s="75">
        <v>265000925</v>
      </c>
      <c r="BY126" s="75">
        <v>0</v>
      </c>
      <c r="BZ126" s="75">
        <v>0</v>
      </c>
      <c r="CA126" s="75">
        <v>0</v>
      </c>
    </row>
    <row r="127" spans="10:79" ht="12" customHeight="1">
      <c r="J127" s="46">
        <v>123</v>
      </c>
      <c r="K127" s="46">
        <f t="shared" si="7"/>
        <v>0</v>
      </c>
      <c r="L127" s="82">
        <f t="shared" si="8"/>
        <v>0</v>
      </c>
      <c r="N127" s="119" t="s">
        <v>30</v>
      </c>
      <c r="O127" s="120" t="s">
        <v>1046</v>
      </c>
      <c r="P127" s="122">
        <v>0</v>
      </c>
      <c r="Q127" s="122">
        <v>0</v>
      </c>
      <c r="R127" s="122">
        <v>0</v>
      </c>
      <c r="S127" s="122">
        <v>0</v>
      </c>
      <c r="T127" s="122">
        <v>0</v>
      </c>
      <c r="U127" s="122">
        <v>0</v>
      </c>
      <c r="V127" s="122">
        <v>0</v>
      </c>
      <c r="W127" s="122">
        <v>0</v>
      </c>
      <c r="X127" s="122">
        <v>0</v>
      </c>
      <c r="Y127" s="122">
        <v>0</v>
      </c>
      <c r="Z127" s="122">
        <v>1715000026</v>
      </c>
      <c r="AA127" s="122">
        <v>2135000026</v>
      </c>
      <c r="AB127" s="122">
        <v>2275000026</v>
      </c>
      <c r="AC127" s="122">
        <v>0</v>
      </c>
      <c r="AD127" s="121"/>
      <c r="AI127" s="120" t="s">
        <v>2144</v>
      </c>
      <c r="AM127" s="120" t="s">
        <v>2388</v>
      </c>
      <c r="AP127" s="120" t="s">
        <v>2580</v>
      </c>
      <c r="AW127" s="120" t="s">
        <v>3005</v>
      </c>
      <c r="AX127" s="120" t="s">
        <v>571</v>
      </c>
      <c r="AZ127" s="120" t="s">
        <v>342</v>
      </c>
      <c r="BA127" s="120" t="s">
        <v>1475</v>
      </c>
      <c r="BB127" s="120" t="s">
        <v>3010</v>
      </c>
      <c r="BG127" s="73" t="s">
        <v>5023</v>
      </c>
      <c r="BH127" s="73" t="s">
        <v>4215</v>
      </c>
      <c r="BI127" s="73" t="s">
        <v>4443</v>
      </c>
      <c r="BK127" s="73" t="s">
        <v>5234</v>
      </c>
      <c r="BO127" s="72" t="s">
        <v>210</v>
      </c>
      <c r="BP127" s="73" t="s">
        <v>3558</v>
      </c>
      <c r="BQ127" s="75">
        <v>0</v>
      </c>
      <c r="BR127" s="75">
        <v>0</v>
      </c>
      <c r="BS127" s="75">
        <v>0</v>
      </c>
      <c r="BT127" s="75">
        <v>0</v>
      </c>
      <c r="BU127" s="75">
        <v>0</v>
      </c>
      <c r="BV127" s="75">
        <v>0</v>
      </c>
      <c r="BW127" s="75">
        <v>0</v>
      </c>
      <c r="BX127" s="75">
        <v>234000625</v>
      </c>
      <c r="BY127" s="75">
        <v>0</v>
      </c>
      <c r="BZ127" s="75">
        <v>0</v>
      </c>
      <c r="CA127" s="75">
        <v>0</v>
      </c>
    </row>
    <row r="128" spans="10:79" ht="12" customHeight="1">
      <c r="J128" s="46">
        <v>124</v>
      </c>
      <c r="K128" s="46">
        <f t="shared" si="7"/>
        <v>0</v>
      </c>
      <c r="L128" s="82">
        <f t="shared" si="8"/>
        <v>0</v>
      </c>
      <c r="N128" s="119" t="s">
        <v>30</v>
      </c>
      <c r="O128" s="120" t="s">
        <v>1754</v>
      </c>
      <c r="P128" s="122">
        <v>0</v>
      </c>
      <c r="Q128" s="122">
        <v>0</v>
      </c>
      <c r="R128" s="122">
        <v>0</v>
      </c>
      <c r="S128" s="122">
        <v>0</v>
      </c>
      <c r="T128" s="122">
        <v>0</v>
      </c>
      <c r="U128" s="122">
        <v>0</v>
      </c>
      <c r="V128" s="122">
        <v>0</v>
      </c>
      <c r="W128" s="122">
        <v>0</v>
      </c>
      <c r="X128" s="122">
        <v>0</v>
      </c>
      <c r="Y128" s="122">
        <v>0</v>
      </c>
      <c r="Z128" s="122">
        <v>1715000026</v>
      </c>
      <c r="AA128" s="122">
        <v>2135000026</v>
      </c>
      <c r="AB128" s="122">
        <v>2275000026</v>
      </c>
      <c r="AC128" s="122">
        <v>0</v>
      </c>
      <c r="AD128" s="121"/>
      <c r="AI128" s="120" t="s">
        <v>1985</v>
      </c>
      <c r="AM128" s="120" t="s">
        <v>2325</v>
      </c>
      <c r="AP128" s="120" t="s">
        <v>1678</v>
      </c>
      <c r="AW128" s="120" t="s">
        <v>2639</v>
      </c>
      <c r="AX128" s="120" t="s">
        <v>2566</v>
      </c>
      <c r="AZ128" s="120" t="s">
        <v>1465</v>
      </c>
      <c r="BA128" s="120" t="s">
        <v>598</v>
      </c>
      <c r="BB128" s="120" t="s">
        <v>2093</v>
      </c>
      <c r="BG128" s="73" t="s">
        <v>3614</v>
      </c>
      <c r="BH128" s="73" t="s">
        <v>4216</v>
      </c>
      <c r="BI128" s="73" t="s">
        <v>4444</v>
      </c>
      <c r="BK128" s="73" t="s">
        <v>5271</v>
      </c>
      <c r="BO128" s="72" t="s">
        <v>210</v>
      </c>
      <c r="BP128" s="73" t="s">
        <v>3559</v>
      </c>
      <c r="BQ128" s="75">
        <v>0</v>
      </c>
      <c r="BR128" s="75">
        <v>0</v>
      </c>
      <c r="BS128" s="75">
        <v>0</v>
      </c>
      <c r="BT128" s="75">
        <v>0</v>
      </c>
      <c r="BU128" s="75">
        <v>0</v>
      </c>
      <c r="BV128" s="75">
        <v>189000625</v>
      </c>
      <c r="BW128" s="75">
        <v>198000625</v>
      </c>
      <c r="BX128" s="75">
        <v>234000625</v>
      </c>
      <c r="BY128" s="75">
        <v>300000026</v>
      </c>
      <c r="BZ128" s="75">
        <v>0</v>
      </c>
      <c r="CA128" s="75">
        <v>0</v>
      </c>
    </row>
    <row r="129" spans="10:79" ht="12" customHeight="1">
      <c r="J129" s="46">
        <v>125</v>
      </c>
      <c r="K129" s="46">
        <f t="shared" si="7"/>
        <v>0</v>
      </c>
      <c r="L129" s="82">
        <f t="shared" si="8"/>
        <v>0</v>
      </c>
      <c r="N129" s="119" t="s">
        <v>30</v>
      </c>
      <c r="O129" s="120" t="s">
        <v>1667</v>
      </c>
      <c r="P129" s="122">
        <v>1080000026</v>
      </c>
      <c r="Q129" s="122">
        <v>0</v>
      </c>
      <c r="R129" s="122">
        <v>0</v>
      </c>
      <c r="S129" s="122">
        <v>0</v>
      </c>
      <c r="T129" s="122">
        <v>0</v>
      </c>
      <c r="U129" s="122">
        <v>0</v>
      </c>
      <c r="V129" s="122">
        <v>0</v>
      </c>
      <c r="W129" s="122">
        <v>0</v>
      </c>
      <c r="X129" s="122">
        <v>0</v>
      </c>
      <c r="Y129" s="122">
        <v>0</v>
      </c>
      <c r="Z129" s="122">
        <v>0</v>
      </c>
      <c r="AA129" s="122">
        <v>0</v>
      </c>
      <c r="AB129" s="122">
        <v>0</v>
      </c>
      <c r="AC129" s="122">
        <v>0</v>
      </c>
      <c r="AD129" s="121"/>
      <c r="AI129" s="120" t="s">
        <v>2631</v>
      </c>
      <c r="AM129" s="120" t="s">
        <v>2151</v>
      </c>
      <c r="AP129" s="120" t="s">
        <v>597</v>
      </c>
      <c r="AW129" s="120" t="s">
        <v>1189</v>
      </c>
      <c r="AX129" s="120" t="s">
        <v>2567</v>
      </c>
      <c r="AZ129" s="120" t="s">
        <v>1796</v>
      </c>
      <c r="BA129" s="120" t="s">
        <v>1476</v>
      </c>
      <c r="BB129" s="120" t="s">
        <v>1706</v>
      </c>
      <c r="BG129" s="73" t="s">
        <v>3615</v>
      </c>
      <c r="BH129" s="73" t="s">
        <v>4217</v>
      </c>
      <c r="BI129" s="73" t="s">
        <v>5045</v>
      </c>
      <c r="BK129" s="73" t="s">
        <v>5235</v>
      </c>
      <c r="BO129" s="72" t="s">
        <v>210</v>
      </c>
      <c r="BP129" s="73" t="s">
        <v>5274</v>
      </c>
      <c r="BQ129" s="74"/>
      <c r="BR129" s="74"/>
      <c r="BS129" s="74"/>
      <c r="BT129" s="74"/>
      <c r="BU129" s="74"/>
      <c r="BV129" s="74"/>
      <c r="BW129" s="74"/>
      <c r="BX129" s="75">
        <v>0</v>
      </c>
      <c r="BY129" s="74"/>
      <c r="BZ129" s="74"/>
      <c r="CA129" s="74"/>
    </row>
    <row r="130" spans="10:79" ht="12" customHeight="1">
      <c r="J130" s="46">
        <v>126</v>
      </c>
      <c r="K130" s="46">
        <f t="shared" si="7"/>
        <v>0</v>
      </c>
      <c r="L130" s="82">
        <f t="shared" si="8"/>
        <v>0</v>
      </c>
      <c r="N130" s="119" t="s">
        <v>30</v>
      </c>
      <c r="O130" s="120" t="s">
        <v>3231</v>
      </c>
      <c r="P130" s="122">
        <v>0</v>
      </c>
      <c r="Q130" s="122">
        <v>1285000026</v>
      </c>
      <c r="R130" s="122">
        <v>1335000026</v>
      </c>
      <c r="S130" s="122">
        <v>0</v>
      </c>
      <c r="T130" s="122">
        <v>0</v>
      </c>
      <c r="U130" s="122">
        <v>0</v>
      </c>
      <c r="V130" s="122">
        <v>0</v>
      </c>
      <c r="W130" s="122">
        <v>0</v>
      </c>
      <c r="X130" s="122">
        <v>0</v>
      </c>
      <c r="Y130" s="122">
        <v>0</v>
      </c>
      <c r="Z130" s="122">
        <v>0</v>
      </c>
      <c r="AA130" s="122">
        <v>0</v>
      </c>
      <c r="AB130" s="122">
        <v>0</v>
      </c>
      <c r="AC130" s="122">
        <v>0</v>
      </c>
      <c r="AD130" s="121"/>
      <c r="AI130" s="120" t="s">
        <v>2246</v>
      </c>
      <c r="AM130" s="120" t="s">
        <v>2389</v>
      </c>
      <c r="AP130" s="120" t="s">
        <v>1634</v>
      </c>
      <c r="AW130" s="120" t="s">
        <v>536</v>
      </c>
      <c r="AX130" s="120" t="s">
        <v>408</v>
      </c>
      <c r="AZ130" s="120" t="s">
        <v>1690</v>
      </c>
      <c r="BA130" s="120" t="s">
        <v>2105</v>
      </c>
      <c r="BB130" s="120" t="s">
        <v>2034</v>
      </c>
      <c r="BG130" s="73" t="s">
        <v>3616</v>
      </c>
      <c r="BH130" s="73" t="s">
        <v>4218</v>
      </c>
      <c r="BI130" s="73" t="s">
        <v>4445</v>
      </c>
      <c r="BK130" s="73" t="s">
        <v>5260</v>
      </c>
      <c r="BO130" s="72" t="s">
        <v>210</v>
      </c>
      <c r="BP130" s="73" t="s">
        <v>3560</v>
      </c>
      <c r="BQ130" s="75">
        <v>126000625</v>
      </c>
      <c r="BR130" s="75">
        <v>162000625</v>
      </c>
      <c r="BS130" s="75">
        <v>180000625</v>
      </c>
      <c r="BT130" s="75">
        <v>198000625</v>
      </c>
      <c r="BU130" s="75">
        <v>216000625</v>
      </c>
      <c r="BV130" s="75">
        <v>234000625</v>
      </c>
      <c r="BW130" s="75">
        <v>261000625</v>
      </c>
      <c r="BX130" s="75">
        <v>279000625</v>
      </c>
      <c r="BY130" s="75">
        <v>0</v>
      </c>
      <c r="BZ130" s="75">
        <v>0</v>
      </c>
      <c r="CA130" s="75">
        <v>0</v>
      </c>
    </row>
    <row r="131" spans="10:79" ht="12" customHeight="1">
      <c r="J131" s="46">
        <v>127</v>
      </c>
      <c r="K131" s="46">
        <f t="shared" si="7"/>
        <v>0</v>
      </c>
      <c r="L131" s="82">
        <f t="shared" si="8"/>
        <v>0</v>
      </c>
      <c r="N131" s="119" t="s">
        <v>30</v>
      </c>
      <c r="O131" s="120" t="s">
        <v>3232</v>
      </c>
      <c r="P131" s="122">
        <v>0</v>
      </c>
      <c r="Q131" s="122">
        <v>0</v>
      </c>
      <c r="R131" s="122">
        <v>1315000026</v>
      </c>
      <c r="S131" s="122">
        <v>0</v>
      </c>
      <c r="T131" s="122">
        <v>0</v>
      </c>
      <c r="U131" s="122">
        <v>0</v>
      </c>
      <c r="V131" s="122">
        <v>0</v>
      </c>
      <c r="W131" s="122">
        <v>0</v>
      </c>
      <c r="X131" s="122">
        <v>0</v>
      </c>
      <c r="Y131" s="122">
        <v>0</v>
      </c>
      <c r="Z131" s="122">
        <v>0</v>
      </c>
      <c r="AA131" s="122">
        <v>0</v>
      </c>
      <c r="AB131" s="122">
        <v>0</v>
      </c>
      <c r="AC131" s="122">
        <v>0</v>
      </c>
      <c r="AD131" s="121"/>
      <c r="AI131" s="120" t="s">
        <v>3233</v>
      </c>
      <c r="AM131" s="120" t="s">
        <v>2255</v>
      </c>
      <c r="AP131" s="120" t="s">
        <v>1983</v>
      </c>
      <c r="AW131" s="120" t="s">
        <v>1731</v>
      </c>
      <c r="AX131" s="120" t="s">
        <v>1551</v>
      </c>
      <c r="AZ131" s="120" t="s">
        <v>108</v>
      </c>
      <c r="BA131" s="120" t="s">
        <v>1722</v>
      </c>
      <c r="BB131" s="120" t="s">
        <v>2228</v>
      </c>
      <c r="BG131" s="73" t="s">
        <v>3617</v>
      </c>
      <c r="BH131" s="73" t="s">
        <v>4219</v>
      </c>
      <c r="BI131" s="73" t="s">
        <v>4446</v>
      </c>
      <c r="BK131" s="73" t="s">
        <v>5236</v>
      </c>
      <c r="BO131" s="72" t="s">
        <v>210</v>
      </c>
      <c r="BP131" s="73" t="s">
        <v>3561</v>
      </c>
      <c r="BQ131" s="75">
        <v>175000026</v>
      </c>
      <c r="BR131" s="75">
        <v>185000026</v>
      </c>
      <c r="BS131" s="75">
        <v>195000026</v>
      </c>
      <c r="BT131" s="75">
        <v>215000026</v>
      </c>
      <c r="BU131" s="75">
        <v>230000026</v>
      </c>
      <c r="BV131" s="75">
        <v>245000026</v>
      </c>
      <c r="BW131" s="75">
        <v>260000026</v>
      </c>
      <c r="BX131" s="75">
        <v>295000026</v>
      </c>
      <c r="BY131" s="75">
        <v>0</v>
      </c>
      <c r="BZ131" s="75">
        <v>0</v>
      </c>
      <c r="CA131" s="75">
        <v>0</v>
      </c>
    </row>
    <row r="132" spans="10:79" ht="12" customHeight="1">
      <c r="J132" s="46">
        <v>128</v>
      </c>
      <c r="K132" s="46">
        <f t="shared" si="7"/>
        <v>0</v>
      </c>
      <c r="L132" s="82">
        <f t="shared" si="8"/>
        <v>0</v>
      </c>
      <c r="N132" s="119" t="s">
        <v>30</v>
      </c>
      <c r="O132" s="120" t="s">
        <v>3024</v>
      </c>
      <c r="P132" s="122">
        <v>0</v>
      </c>
      <c r="Q132" s="122">
        <v>0</v>
      </c>
      <c r="R132" s="122">
        <v>0</v>
      </c>
      <c r="S132" s="122">
        <v>0</v>
      </c>
      <c r="T132" s="122">
        <v>0</v>
      </c>
      <c r="U132" s="122">
        <v>0</v>
      </c>
      <c r="V132" s="122">
        <v>0</v>
      </c>
      <c r="W132" s="122">
        <v>2950000026</v>
      </c>
      <c r="X132" s="122">
        <v>0</v>
      </c>
      <c r="Y132" s="122">
        <v>0</v>
      </c>
      <c r="Z132" s="122">
        <v>0</v>
      </c>
      <c r="AA132" s="122">
        <v>0</v>
      </c>
      <c r="AB132" s="122">
        <v>0</v>
      </c>
      <c r="AC132" s="122">
        <v>0</v>
      </c>
      <c r="AD132" s="121"/>
      <c r="AI132" s="120" t="s">
        <v>1929</v>
      </c>
      <c r="AM132" s="120" t="s">
        <v>3258</v>
      </c>
      <c r="AP132" s="120" t="s">
        <v>708</v>
      </c>
      <c r="AW132" s="120" t="s">
        <v>1317</v>
      </c>
      <c r="AX132" s="120" t="s">
        <v>1552</v>
      </c>
      <c r="AZ132" s="120" t="s">
        <v>2784</v>
      </c>
      <c r="BA132" s="120" t="s">
        <v>2181</v>
      </c>
      <c r="BB132" s="120" t="s">
        <v>2072</v>
      </c>
      <c r="BG132" s="73" t="s">
        <v>3618</v>
      </c>
      <c r="BH132" s="73" t="s">
        <v>4220</v>
      </c>
      <c r="BI132" s="73" t="s">
        <v>4447</v>
      </c>
      <c r="BK132" s="73" t="s">
        <v>5237</v>
      </c>
      <c r="BO132" s="72" t="s">
        <v>210</v>
      </c>
      <c r="BP132" s="73" t="s">
        <v>3562</v>
      </c>
      <c r="BQ132" s="75">
        <v>144000625</v>
      </c>
      <c r="BR132" s="75">
        <v>0</v>
      </c>
      <c r="BS132" s="75">
        <v>180000625</v>
      </c>
      <c r="BT132" s="75">
        <v>198000625</v>
      </c>
      <c r="BU132" s="75">
        <v>210000715</v>
      </c>
      <c r="BV132" s="75">
        <v>0</v>
      </c>
      <c r="BW132" s="75">
        <v>261000625</v>
      </c>
      <c r="BX132" s="75">
        <v>0</v>
      </c>
      <c r="BY132" s="75">
        <v>0</v>
      </c>
      <c r="BZ132" s="75">
        <v>0</v>
      </c>
      <c r="CA132" s="75">
        <v>0</v>
      </c>
    </row>
    <row r="133" spans="10:79" ht="12" customHeight="1">
      <c r="J133" s="46">
        <v>129</v>
      </c>
      <c r="K133" s="46">
        <f t="shared" ref="K133:K196" si="9">IFERROR(IF($B$3="Passenger",(HLOOKUP($K$3,$AI$4:$BC$699,1+J133,0)),(HLOOKUP($K$3,$BF$4:$BM$686,1+J133,0))),0)</f>
        <v>0</v>
      </c>
      <c r="L133" s="82">
        <f t="shared" si="8"/>
        <v>0</v>
      </c>
      <c r="N133" s="119" t="s">
        <v>30</v>
      </c>
      <c r="O133" s="120" t="s">
        <v>1047</v>
      </c>
      <c r="P133" s="122">
        <v>0</v>
      </c>
      <c r="Q133" s="122">
        <v>0</v>
      </c>
      <c r="R133" s="122">
        <v>0</v>
      </c>
      <c r="S133" s="122">
        <v>0</v>
      </c>
      <c r="T133" s="122">
        <v>0</v>
      </c>
      <c r="U133" s="122">
        <v>0</v>
      </c>
      <c r="V133" s="122">
        <v>0</v>
      </c>
      <c r="W133" s="122">
        <v>620000026</v>
      </c>
      <c r="X133" s="122">
        <v>715000026</v>
      </c>
      <c r="Y133" s="122">
        <v>0</v>
      </c>
      <c r="Z133" s="122">
        <v>0</v>
      </c>
      <c r="AA133" s="122">
        <v>0</v>
      </c>
      <c r="AB133" s="122">
        <v>0</v>
      </c>
      <c r="AC133" s="122">
        <v>0</v>
      </c>
      <c r="AD133" s="121"/>
      <c r="AI133" s="120" t="s">
        <v>1139</v>
      </c>
      <c r="AM133" s="120" t="s">
        <v>1922</v>
      </c>
      <c r="AP133" s="120" t="s">
        <v>3379</v>
      </c>
      <c r="AW133" s="120" t="s">
        <v>1190</v>
      </c>
      <c r="AX133" s="120" t="s">
        <v>1813</v>
      </c>
      <c r="AZ133" s="120" t="s">
        <v>489</v>
      </c>
      <c r="BA133" s="120" t="s">
        <v>2667</v>
      </c>
      <c r="BB133" s="120" t="s">
        <v>2035</v>
      </c>
      <c r="BG133" s="73" t="s">
        <v>3619</v>
      </c>
      <c r="BH133" s="73" t="s">
        <v>4221</v>
      </c>
      <c r="BI133" s="73" t="s">
        <v>4448</v>
      </c>
      <c r="BK133" s="73" t="s">
        <v>5272</v>
      </c>
      <c r="BO133" s="72" t="s">
        <v>210</v>
      </c>
      <c r="BP133" s="73" t="s">
        <v>3563</v>
      </c>
      <c r="BQ133" s="75">
        <v>130000925</v>
      </c>
      <c r="BR133" s="75">
        <v>150000925</v>
      </c>
      <c r="BS133" s="75">
        <v>175000925</v>
      </c>
      <c r="BT133" s="75">
        <v>190000925</v>
      </c>
      <c r="BU133" s="75">
        <v>210000925</v>
      </c>
      <c r="BV133" s="75">
        <v>230000925</v>
      </c>
      <c r="BW133" s="75">
        <v>265000925</v>
      </c>
      <c r="BX133" s="75">
        <v>295000925</v>
      </c>
      <c r="BY133" s="75">
        <v>320000925</v>
      </c>
      <c r="BZ133" s="75">
        <v>0</v>
      </c>
      <c r="CA133" s="75">
        <v>0</v>
      </c>
    </row>
    <row r="134" spans="10:79" ht="12" customHeight="1">
      <c r="J134" s="46">
        <v>130</v>
      </c>
      <c r="K134" s="46">
        <f t="shared" si="9"/>
        <v>0</v>
      </c>
      <c r="L134" s="82">
        <f t="shared" ref="L134:L197" si="10">IFERROR(IF($B$3="Passenger",VLOOKUP(K134,$O$5:$AD$3396,$L$3+5,0),VLOOKUP(K134,$BP$5:$CA$1915,$L$3+1,0)),0)</f>
        <v>0</v>
      </c>
      <c r="N134" s="119" t="s">
        <v>30</v>
      </c>
      <c r="O134" s="120" t="s">
        <v>2052</v>
      </c>
      <c r="P134" s="122">
        <v>0</v>
      </c>
      <c r="Q134" s="122">
        <v>0</v>
      </c>
      <c r="R134" s="122">
        <v>0</v>
      </c>
      <c r="S134" s="122">
        <v>0</v>
      </c>
      <c r="T134" s="122">
        <v>0</v>
      </c>
      <c r="U134" s="122">
        <v>0</v>
      </c>
      <c r="V134" s="122">
        <v>0</v>
      </c>
      <c r="W134" s="122">
        <v>620000026</v>
      </c>
      <c r="X134" s="122">
        <v>715000026</v>
      </c>
      <c r="Y134" s="122">
        <v>0</v>
      </c>
      <c r="Z134" s="122">
        <v>0</v>
      </c>
      <c r="AA134" s="122">
        <v>0</v>
      </c>
      <c r="AB134" s="122">
        <v>0</v>
      </c>
      <c r="AC134" s="122">
        <v>0</v>
      </c>
      <c r="AD134" s="121"/>
      <c r="AI134" s="120" t="s">
        <v>1048</v>
      </c>
      <c r="AM134" s="120" t="s">
        <v>3259</v>
      </c>
      <c r="AP134" s="120" t="s">
        <v>764</v>
      </c>
      <c r="AW134" s="120" t="s">
        <v>1457</v>
      </c>
      <c r="AX134" s="120" t="s">
        <v>1946</v>
      </c>
      <c r="AZ134" s="120" t="s">
        <v>1097</v>
      </c>
      <c r="BA134" s="120" t="s">
        <v>2668</v>
      </c>
      <c r="BB134" s="120" t="s">
        <v>2186</v>
      </c>
      <c r="BG134" s="73" t="s">
        <v>3620</v>
      </c>
      <c r="BH134" s="73" t="s">
        <v>4222</v>
      </c>
      <c r="BI134" s="73" t="s">
        <v>4449</v>
      </c>
      <c r="BK134" s="73" t="s">
        <v>5181</v>
      </c>
      <c r="BO134" s="72" t="s">
        <v>210</v>
      </c>
      <c r="BP134" s="73" t="s">
        <v>3564</v>
      </c>
      <c r="BQ134" s="75">
        <v>162000625</v>
      </c>
      <c r="BR134" s="75">
        <v>0</v>
      </c>
      <c r="BS134" s="75">
        <v>198000625</v>
      </c>
      <c r="BT134" s="75">
        <v>0</v>
      </c>
      <c r="BU134" s="75">
        <v>0</v>
      </c>
      <c r="BV134" s="75">
        <v>252000625</v>
      </c>
      <c r="BW134" s="75">
        <v>0</v>
      </c>
      <c r="BX134" s="75">
        <v>315000625</v>
      </c>
      <c r="BY134" s="75">
        <v>0</v>
      </c>
      <c r="BZ134" s="75">
        <v>0</v>
      </c>
      <c r="CA134" s="75">
        <v>0</v>
      </c>
    </row>
    <row r="135" spans="10:79" ht="12" customHeight="1">
      <c r="J135" s="46">
        <v>131</v>
      </c>
      <c r="K135" s="46">
        <f t="shared" si="9"/>
        <v>0</v>
      </c>
      <c r="L135" s="82">
        <f t="shared" si="10"/>
        <v>0</v>
      </c>
      <c r="N135" s="119" t="s">
        <v>30</v>
      </c>
      <c r="O135" s="120" t="s">
        <v>2615</v>
      </c>
      <c r="P135" s="122">
        <v>0</v>
      </c>
      <c r="Q135" s="122">
        <v>0</v>
      </c>
      <c r="R135" s="122">
        <v>0</v>
      </c>
      <c r="S135" s="122">
        <v>0</v>
      </c>
      <c r="T135" s="122">
        <v>0</v>
      </c>
      <c r="U135" s="122">
        <v>0</v>
      </c>
      <c r="V135" s="122">
        <v>0</v>
      </c>
      <c r="W135" s="122">
        <v>0</v>
      </c>
      <c r="X135" s="122">
        <v>0</v>
      </c>
      <c r="Y135" s="122">
        <v>0</v>
      </c>
      <c r="Z135" s="122">
        <v>1720000026</v>
      </c>
      <c r="AA135" s="122">
        <v>2105000026</v>
      </c>
      <c r="AB135" s="122">
        <v>0</v>
      </c>
      <c r="AC135" s="122">
        <v>0</v>
      </c>
      <c r="AD135" s="121"/>
      <c r="AI135" s="120" t="s">
        <v>1049</v>
      </c>
      <c r="AM135" s="120" t="s">
        <v>2152</v>
      </c>
      <c r="AP135" s="120" t="s">
        <v>562</v>
      </c>
      <c r="AW135" s="120" t="s">
        <v>1318</v>
      </c>
      <c r="AX135" s="120" t="s">
        <v>549</v>
      </c>
      <c r="AZ135" s="120" t="s">
        <v>603</v>
      </c>
      <c r="BA135" s="120" t="s">
        <v>2669</v>
      </c>
      <c r="BB135" s="120" t="s">
        <v>2014</v>
      </c>
      <c r="BG135" s="73" t="s">
        <v>3621</v>
      </c>
      <c r="BH135" s="73" t="s">
        <v>4223</v>
      </c>
      <c r="BI135" s="73" t="s">
        <v>4450</v>
      </c>
      <c r="BK135" s="73" t="s">
        <v>5238</v>
      </c>
      <c r="BO135" s="72" t="s">
        <v>210</v>
      </c>
      <c r="BP135" s="73" t="s">
        <v>3565</v>
      </c>
      <c r="BQ135" s="75">
        <v>0</v>
      </c>
      <c r="BR135" s="75">
        <v>0</v>
      </c>
      <c r="BS135" s="75">
        <v>0</v>
      </c>
      <c r="BT135" s="75">
        <v>162000625</v>
      </c>
      <c r="BU135" s="75">
        <v>0</v>
      </c>
      <c r="BV135" s="75">
        <v>0</v>
      </c>
      <c r="BW135" s="75">
        <v>225000625</v>
      </c>
      <c r="BX135" s="75">
        <v>0</v>
      </c>
      <c r="BY135" s="75">
        <v>0</v>
      </c>
      <c r="BZ135" s="75">
        <v>0</v>
      </c>
      <c r="CA135" s="75">
        <v>0</v>
      </c>
    </row>
    <row r="136" spans="10:79" ht="12" customHeight="1">
      <c r="J136" s="46">
        <v>132</v>
      </c>
      <c r="K136" s="46">
        <f t="shared" si="9"/>
        <v>0</v>
      </c>
      <c r="L136" s="82">
        <f t="shared" si="10"/>
        <v>0</v>
      </c>
      <c r="N136" s="119" t="s">
        <v>30</v>
      </c>
      <c r="O136" s="120" t="s">
        <v>1280</v>
      </c>
      <c r="P136" s="122">
        <v>220000026</v>
      </c>
      <c r="Q136" s="122">
        <v>0</v>
      </c>
      <c r="R136" s="122">
        <v>0</v>
      </c>
      <c r="S136" s="122">
        <v>0</v>
      </c>
      <c r="T136" s="122">
        <v>0</v>
      </c>
      <c r="U136" s="122">
        <v>0</v>
      </c>
      <c r="V136" s="122">
        <v>0</v>
      </c>
      <c r="W136" s="122">
        <v>0</v>
      </c>
      <c r="X136" s="122">
        <v>0</v>
      </c>
      <c r="Y136" s="122">
        <v>0</v>
      </c>
      <c r="Z136" s="122">
        <v>0</v>
      </c>
      <c r="AA136" s="122">
        <v>0</v>
      </c>
      <c r="AB136" s="122">
        <v>0</v>
      </c>
      <c r="AC136" s="122">
        <v>0</v>
      </c>
      <c r="AD136" s="121"/>
      <c r="AI136" s="120" t="s">
        <v>2654</v>
      </c>
      <c r="AM136" s="120" t="s">
        <v>2390</v>
      </c>
      <c r="AP136" s="120" t="s">
        <v>175</v>
      </c>
      <c r="AW136" s="120" t="s">
        <v>2592</v>
      </c>
      <c r="AX136" s="120" t="s">
        <v>2568</v>
      </c>
      <c r="AZ136" s="120" t="s">
        <v>827</v>
      </c>
      <c r="BA136" s="120" t="s">
        <v>2670</v>
      </c>
      <c r="BB136" s="120" t="s">
        <v>2500</v>
      </c>
      <c r="BG136" s="73" t="s">
        <v>3622</v>
      </c>
      <c r="BH136" s="73" t="s">
        <v>4224</v>
      </c>
      <c r="BI136" s="73" t="s">
        <v>4451</v>
      </c>
      <c r="BK136" s="73" t="s">
        <v>5076</v>
      </c>
      <c r="BO136" s="72" t="s">
        <v>210</v>
      </c>
      <c r="BP136" s="73" t="s">
        <v>3566</v>
      </c>
      <c r="BQ136" s="75">
        <v>0</v>
      </c>
      <c r="BR136" s="75">
        <v>0</v>
      </c>
      <c r="BS136" s="75">
        <v>185000925</v>
      </c>
      <c r="BT136" s="75">
        <v>205000026</v>
      </c>
      <c r="BU136" s="75">
        <v>210000925</v>
      </c>
      <c r="BV136" s="75">
        <v>225000925</v>
      </c>
      <c r="BW136" s="75">
        <v>230000925</v>
      </c>
      <c r="BX136" s="75">
        <v>0</v>
      </c>
      <c r="BY136" s="75">
        <v>0</v>
      </c>
      <c r="BZ136" s="75">
        <v>0</v>
      </c>
      <c r="CA136" s="75">
        <v>0</v>
      </c>
    </row>
    <row r="137" spans="10:79" ht="12" customHeight="1">
      <c r="J137" s="46">
        <v>133</v>
      </c>
      <c r="K137" s="46">
        <f t="shared" si="9"/>
        <v>0</v>
      </c>
      <c r="L137" s="82">
        <f t="shared" si="10"/>
        <v>0</v>
      </c>
      <c r="N137" s="119" t="s">
        <v>30</v>
      </c>
      <c r="O137" s="120" t="s">
        <v>2813</v>
      </c>
      <c r="P137" s="122">
        <v>0</v>
      </c>
      <c r="Q137" s="122">
        <v>0</v>
      </c>
      <c r="R137" s="122">
        <v>0</v>
      </c>
      <c r="S137" s="122">
        <v>0</v>
      </c>
      <c r="T137" s="122">
        <v>0</v>
      </c>
      <c r="U137" s="122">
        <v>235000026</v>
      </c>
      <c r="V137" s="122">
        <v>275000026</v>
      </c>
      <c r="W137" s="122">
        <v>325000026</v>
      </c>
      <c r="X137" s="122">
        <v>0</v>
      </c>
      <c r="Y137" s="122">
        <v>0</v>
      </c>
      <c r="Z137" s="122">
        <v>0</v>
      </c>
      <c r="AA137" s="122">
        <v>0</v>
      </c>
      <c r="AB137" s="122">
        <v>0</v>
      </c>
      <c r="AC137" s="122">
        <v>0</v>
      </c>
      <c r="AD137" s="121"/>
      <c r="AI137" s="120" t="s">
        <v>3234</v>
      </c>
      <c r="AM137" s="120" t="s">
        <v>2153</v>
      </c>
      <c r="AP137" s="120" t="s">
        <v>961</v>
      </c>
      <c r="AW137" s="120" t="s">
        <v>1319</v>
      </c>
      <c r="AX137" s="120" t="s">
        <v>2569</v>
      </c>
      <c r="AZ137" s="120" t="s">
        <v>2008</v>
      </c>
      <c r="BA137" s="120" t="s">
        <v>1723</v>
      </c>
      <c r="BB137" s="120" t="s">
        <v>436</v>
      </c>
      <c r="BG137" s="73" t="s">
        <v>3623</v>
      </c>
      <c r="BH137" s="73" t="s">
        <v>4225</v>
      </c>
      <c r="BI137" s="73" t="s">
        <v>4452</v>
      </c>
      <c r="BK137" s="73" t="s">
        <v>5058</v>
      </c>
      <c r="BO137" s="72" t="s">
        <v>210</v>
      </c>
      <c r="BP137" s="73" t="s">
        <v>5021</v>
      </c>
      <c r="BQ137" s="75">
        <v>190000026</v>
      </c>
      <c r="BR137" s="75">
        <v>210000026</v>
      </c>
      <c r="BS137" s="75">
        <v>230000026</v>
      </c>
      <c r="BT137" s="75">
        <v>260000026</v>
      </c>
      <c r="BU137" s="75">
        <v>280000026</v>
      </c>
      <c r="BV137" s="75">
        <v>300000026</v>
      </c>
      <c r="BW137" s="75">
        <v>320000026</v>
      </c>
      <c r="BX137" s="75">
        <v>340000026</v>
      </c>
      <c r="BY137" s="75">
        <v>0</v>
      </c>
      <c r="BZ137" s="75">
        <v>0</v>
      </c>
      <c r="CA137" s="75">
        <v>0</v>
      </c>
    </row>
    <row r="138" spans="10:79" ht="12" customHeight="1">
      <c r="J138" s="46">
        <v>134</v>
      </c>
      <c r="K138" s="46">
        <f t="shared" si="9"/>
        <v>0</v>
      </c>
      <c r="L138" s="82">
        <f t="shared" si="10"/>
        <v>0</v>
      </c>
      <c r="N138" s="119" t="s">
        <v>30</v>
      </c>
      <c r="O138" s="120" t="s">
        <v>2699</v>
      </c>
      <c r="P138" s="122">
        <v>0</v>
      </c>
      <c r="Q138" s="122">
        <v>0</v>
      </c>
      <c r="R138" s="122">
        <v>0</v>
      </c>
      <c r="S138" s="122">
        <v>0</v>
      </c>
      <c r="T138" s="122">
        <v>0</v>
      </c>
      <c r="U138" s="122">
        <v>0</v>
      </c>
      <c r="V138" s="122">
        <v>0</v>
      </c>
      <c r="W138" s="122">
        <v>0</v>
      </c>
      <c r="X138" s="122">
        <v>0</v>
      </c>
      <c r="Y138" s="122">
        <v>0</v>
      </c>
      <c r="Z138" s="122">
        <v>525000026</v>
      </c>
      <c r="AA138" s="122">
        <v>0</v>
      </c>
      <c r="AB138" s="122">
        <v>0</v>
      </c>
      <c r="AC138" s="122">
        <v>0</v>
      </c>
      <c r="AD138" s="121"/>
      <c r="AI138" s="120" t="s">
        <v>1982</v>
      </c>
      <c r="AM138" s="120" t="s">
        <v>2327</v>
      </c>
      <c r="AP138" s="120" t="s">
        <v>1059</v>
      </c>
      <c r="AW138" s="120" t="s">
        <v>539</v>
      </c>
      <c r="AX138" s="120" t="s">
        <v>663</v>
      </c>
      <c r="AZ138" s="120" t="s">
        <v>423</v>
      </c>
      <c r="BA138" s="120" t="s">
        <v>1883</v>
      </c>
      <c r="BB138" s="120" t="s">
        <v>437</v>
      </c>
      <c r="BG138" s="73" t="s">
        <v>3624</v>
      </c>
      <c r="BH138" s="73" t="s">
        <v>5123</v>
      </c>
      <c r="BI138" s="73" t="s">
        <v>4453</v>
      </c>
      <c r="BK138" s="73" t="s">
        <v>5112</v>
      </c>
      <c r="BO138" s="72" t="s">
        <v>210</v>
      </c>
      <c r="BP138" s="73" t="s">
        <v>3567</v>
      </c>
      <c r="BQ138" s="75">
        <v>144000625</v>
      </c>
      <c r="BR138" s="75">
        <v>139000625</v>
      </c>
      <c r="BS138" s="75">
        <v>0</v>
      </c>
      <c r="BT138" s="75">
        <v>198000625</v>
      </c>
      <c r="BU138" s="75">
        <v>0</v>
      </c>
      <c r="BV138" s="75">
        <v>0</v>
      </c>
      <c r="BW138" s="75">
        <v>0</v>
      </c>
      <c r="BX138" s="75">
        <v>0</v>
      </c>
      <c r="BY138" s="75">
        <v>0</v>
      </c>
      <c r="BZ138" s="75">
        <v>0</v>
      </c>
      <c r="CA138" s="75">
        <v>0</v>
      </c>
    </row>
    <row r="139" spans="10:79" ht="12" customHeight="1">
      <c r="J139" s="46">
        <v>135</v>
      </c>
      <c r="K139" s="46">
        <f t="shared" si="9"/>
        <v>0</v>
      </c>
      <c r="L139" s="82">
        <f t="shared" si="10"/>
        <v>0</v>
      </c>
      <c r="N139" s="119" t="s">
        <v>30</v>
      </c>
      <c r="O139" s="120" t="s">
        <v>858</v>
      </c>
      <c r="P139" s="122">
        <v>150000026</v>
      </c>
      <c r="Q139" s="122">
        <v>0</v>
      </c>
      <c r="R139" s="122">
        <v>0</v>
      </c>
      <c r="S139" s="122">
        <v>0</v>
      </c>
      <c r="T139" s="122">
        <v>0</v>
      </c>
      <c r="U139" s="122">
        <v>0</v>
      </c>
      <c r="V139" s="122">
        <v>0</v>
      </c>
      <c r="W139" s="122">
        <v>0</v>
      </c>
      <c r="X139" s="122">
        <v>0</v>
      </c>
      <c r="Y139" s="122">
        <v>0</v>
      </c>
      <c r="Z139" s="122">
        <v>0</v>
      </c>
      <c r="AA139" s="122">
        <v>0</v>
      </c>
      <c r="AB139" s="122">
        <v>0</v>
      </c>
      <c r="AC139" s="122">
        <v>0</v>
      </c>
      <c r="AD139" s="121"/>
      <c r="AI139" s="120" t="s">
        <v>2820</v>
      </c>
      <c r="AM139" s="120" t="s">
        <v>2391</v>
      </c>
      <c r="AP139" s="120" t="s">
        <v>176</v>
      </c>
      <c r="AW139" s="120" t="s">
        <v>1891</v>
      </c>
      <c r="AX139" s="120" t="s">
        <v>2045</v>
      </c>
      <c r="AZ139" s="120" t="s">
        <v>435</v>
      </c>
      <c r="BA139" s="120" t="s">
        <v>1872</v>
      </c>
      <c r="BB139" s="120" t="s">
        <v>438</v>
      </c>
      <c r="BG139" s="73" t="s">
        <v>3625</v>
      </c>
      <c r="BH139" s="73" t="s">
        <v>4226</v>
      </c>
      <c r="BI139" s="73" t="s">
        <v>4454</v>
      </c>
      <c r="BK139" s="73" t="s">
        <v>5077</v>
      </c>
      <c r="BO139" s="72" t="s">
        <v>210</v>
      </c>
      <c r="BP139" s="73" t="s">
        <v>3568</v>
      </c>
      <c r="BQ139" s="75">
        <v>0</v>
      </c>
      <c r="BR139" s="75">
        <v>162000625</v>
      </c>
      <c r="BS139" s="75">
        <v>180000625</v>
      </c>
      <c r="BT139" s="75">
        <v>198000625</v>
      </c>
      <c r="BU139" s="75">
        <v>216000625</v>
      </c>
      <c r="BV139" s="75">
        <v>0</v>
      </c>
      <c r="BW139" s="75">
        <v>0</v>
      </c>
      <c r="BX139" s="75">
        <v>0</v>
      </c>
      <c r="BY139" s="75">
        <v>0</v>
      </c>
      <c r="BZ139" s="75">
        <v>0</v>
      </c>
      <c r="CA139" s="75">
        <v>0</v>
      </c>
    </row>
    <row r="140" spans="10:79" ht="12" customHeight="1">
      <c r="J140" s="46">
        <v>136</v>
      </c>
      <c r="K140" s="46">
        <f t="shared" si="9"/>
        <v>0</v>
      </c>
      <c r="L140" s="82">
        <f t="shared" si="10"/>
        <v>0</v>
      </c>
      <c r="N140" s="119" t="s">
        <v>30</v>
      </c>
      <c r="O140" s="120" t="s">
        <v>1136</v>
      </c>
      <c r="P140" s="122">
        <v>0</v>
      </c>
      <c r="Q140" s="122">
        <v>0</v>
      </c>
      <c r="R140" s="122">
        <v>0</v>
      </c>
      <c r="S140" s="122">
        <v>0</v>
      </c>
      <c r="T140" s="122">
        <v>0</v>
      </c>
      <c r="U140" s="122">
        <v>0</v>
      </c>
      <c r="V140" s="122">
        <v>0</v>
      </c>
      <c r="W140" s="122">
        <v>0</v>
      </c>
      <c r="X140" s="122">
        <v>0</v>
      </c>
      <c r="Y140" s="122">
        <v>350000026</v>
      </c>
      <c r="Z140" s="122">
        <v>400000026</v>
      </c>
      <c r="AA140" s="122">
        <v>0</v>
      </c>
      <c r="AB140" s="122">
        <v>0</v>
      </c>
      <c r="AC140" s="122">
        <v>0</v>
      </c>
      <c r="AD140" s="121"/>
      <c r="AI140" s="120" t="s">
        <v>2596</v>
      </c>
      <c r="AM140" s="120" t="s">
        <v>2392</v>
      </c>
      <c r="AP140" s="120" t="s">
        <v>118</v>
      </c>
      <c r="AW140" s="120" t="s">
        <v>2692</v>
      </c>
      <c r="AX140" s="120" t="s">
        <v>2641</v>
      </c>
      <c r="AZ140" s="120" t="s">
        <v>1882</v>
      </c>
      <c r="BA140" s="120" t="s">
        <v>2610</v>
      </c>
      <c r="BB140" s="120" t="s">
        <v>2483</v>
      </c>
      <c r="BG140" s="73" t="s">
        <v>3626</v>
      </c>
      <c r="BH140" s="73" t="s">
        <v>4227</v>
      </c>
      <c r="BI140" s="73" t="s">
        <v>4455</v>
      </c>
      <c r="BK140" s="73" t="s">
        <v>5113</v>
      </c>
      <c r="BO140" s="72" t="s">
        <v>210</v>
      </c>
      <c r="BP140" s="73" t="s">
        <v>3569</v>
      </c>
      <c r="BQ140" s="75">
        <v>0</v>
      </c>
      <c r="BR140" s="75">
        <v>0</v>
      </c>
      <c r="BS140" s="75">
        <v>0</v>
      </c>
      <c r="BT140" s="75">
        <v>0</v>
      </c>
      <c r="BU140" s="75">
        <v>216000625</v>
      </c>
      <c r="BV140" s="75">
        <v>0</v>
      </c>
      <c r="BW140" s="75">
        <v>0</v>
      </c>
      <c r="BX140" s="75">
        <v>0</v>
      </c>
      <c r="BY140" s="75">
        <v>0</v>
      </c>
      <c r="BZ140" s="75">
        <v>0</v>
      </c>
      <c r="CA140" s="75">
        <v>0</v>
      </c>
    </row>
    <row r="141" spans="10:79" ht="12" customHeight="1">
      <c r="J141" s="46">
        <v>137</v>
      </c>
      <c r="K141" s="46">
        <f t="shared" si="9"/>
        <v>0</v>
      </c>
      <c r="L141" s="82">
        <f t="shared" si="10"/>
        <v>0</v>
      </c>
      <c r="N141" s="119" t="s">
        <v>30</v>
      </c>
      <c r="O141" s="120" t="s">
        <v>933</v>
      </c>
      <c r="P141" s="122">
        <v>130000026</v>
      </c>
      <c r="Q141" s="122">
        <v>145000026</v>
      </c>
      <c r="R141" s="122">
        <v>160000026</v>
      </c>
      <c r="S141" s="122">
        <v>175000026</v>
      </c>
      <c r="T141" s="122">
        <v>205000026</v>
      </c>
      <c r="U141" s="122">
        <v>240000026</v>
      </c>
      <c r="V141" s="122">
        <v>310000026</v>
      </c>
      <c r="W141" s="122">
        <v>0</v>
      </c>
      <c r="X141" s="122">
        <v>0</v>
      </c>
      <c r="Y141" s="122">
        <v>0</v>
      </c>
      <c r="Z141" s="122">
        <v>0</v>
      </c>
      <c r="AA141" s="122">
        <v>0</v>
      </c>
      <c r="AB141" s="122">
        <v>0</v>
      </c>
      <c r="AC141" s="122">
        <v>0</v>
      </c>
      <c r="AD141" s="121"/>
      <c r="AI141" s="120" t="s">
        <v>3235</v>
      </c>
      <c r="AM141" s="120" t="s">
        <v>2393</v>
      </c>
      <c r="AP141" s="120" t="s">
        <v>177</v>
      </c>
      <c r="AW141" s="120" t="s">
        <v>1750</v>
      </c>
      <c r="AX141" s="120" t="s">
        <v>2845</v>
      </c>
      <c r="AZ141" s="120" t="s">
        <v>1617</v>
      </c>
      <c r="BA141" s="120" t="s">
        <v>2226</v>
      </c>
      <c r="BB141" s="120" t="s">
        <v>439</v>
      </c>
      <c r="BG141" s="73" t="s">
        <v>3627</v>
      </c>
      <c r="BH141" s="73" t="s">
        <v>5287</v>
      </c>
      <c r="BI141" s="73" t="s">
        <v>4456</v>
      </c>
      <c r="BK141" s="73" t="s">
        <v>5092</v>
      </c>
      <c r="BO141" s="72" t="s">
        <v>210</v>
      </c>
      <c r="BP141" s="73" t="s">
        <v>3570</v>
      </c>
      <c r="BQ141" s="75">
        <v>148000625</v>
      </c>
      <c r="BR141" s="75">
        <v>166000625</v>
      </c>
      <c r="BS141" s="75">
        <v>175000625</v>
      </c>
      <c r="BT141" s="75">
        <v>193000625</v>
      </c>
      <c r="BU141" s="75">
        <v>0</v>
      </c>
      <c r="BV141" s="75">
        <v>0</v>
      </c>
      <c r="BW141" s="75">
        <v>0</v>
      </c>
      <c r="BX141" s="75">
        <v>0</v>
      </c>
      <c r="BY141" s="75">
        <v>0</v>
      </c>
      <c r="BZ141" s="75">
        <v>0</v>
      </c>
      <c r="CA141" s="75">
        <v>0</v>
      </c>
    </row>
    <row r="142" spans="10:79" ht="12" customHeight="1">
      <c r="J142" s="46">
        <v>138</v>
      </c>
      <c r="K142" s="46">
        <f t="shared" si="9"/>
        <v>0</v>
      </c>
      <c r="L142" s="82">
        <f t="shared" si="10"/>
        <v>0</v>
      </c>
      <c r="N142" s="119" t="s">
        <v>30</v>
      </c>
      <c r="O142" s="120" t="s">
        <v>1137</v>
      </c>
      <c r="P142" s="122">
        <v>130000026</v>
      </c>
      <c r="Q142" s="122">
        <v>145000026</v>
      </c>
      <c r="R142" s="122">
        <v>160000026</v>
      </c>
      <c r="S142" s="122">
        <v>175000026</v>
      </c>
      <c r="T142" s="122">
        <v>205000026</v>
      </c>
      <c r="U142" s="122">
        <v>240000026</v>
      </c>
      <c r="V142" s="122">
        <v>310000026</v>
      </c>
      <c r="W142" s="122">
        <v>0</v>
      </c>
      <c r="X142" s="122">
        <v>0</v>
      </c>
      <c r="Y142" s="122">
        <v>0</v>
      </c>
      <c r="Z142" s="122">
        <v>0</v>
      </c>
      <c r="AA142" s="122">
        <v>0</v>
      </c>
      <c r="AB142" s="122">
        <v>0</v>
      </c>
      <c r="AC142" s="122">
        <v>0</v>
      </c>
      <c r="AD142" s="121"/>
      <c r="AI142" s="120" t="s">
        <v>2247</v>
      </c>
      <c r="AM142" s="120" t="s">
        <v>2394</v>
      </c>
      <c r="AP142" s="120" t="s">
        <v>2467</v>
      </c>
      <c r="AW142" s="120" t="s">
        <v>2548</v>
      </c>
      <c r="AX142" s="120" t="s">
        <v>2176</v>
      </c>
      <c r="BA142" s="120" t="s">
        <v>2586</v>
      </c>
      <c r="BB142" s="120" t="s">
        <v>2428</v>
      </c>
      <c r="BG142" s="73" t="s">
        <v>3628</v>
      </c>
      <c r="BH142" s="73" t="s">
        <v>4228</v>
      </c>
      <c r="BI142" s="73" t="s">
        <v>4457</v>
      </c>
      <c r="BK142" s="73" t="s">
        <v>5114</v>
      </c>
      <c r="BO142" s="72" t="s">
        <v>210</v>
      </c>
      <c r="BP142" s="73" t="s">
        <v>3571</v>
      </c>
      <c r="BQ142" s="75">
        <v>0</v>
      </c>
      <c r="BR142" s="75">
        <v>0</v>
      </c>
      <c r="BS142" s="75">
        <v>0</v>
      </c>
      <c r="BT142" s="75">
        <v>207000625</v>
      </c>
      <c r="BU142" s="75">
        <v>198000625</v>
      </c>
      <c r="BV142" s="75">
        <v>216000625</v>
      </c>
      <c r="BW142" s="75">
        <v>0</v>
      </c>
      <c r="BX142" s="75">
        <v>0</v>
      </c>
      <c r="BY142" s="75">
        <v>0</v>
      </c>
      <c r="BZ142" s="75">
        <v>0</v>
      </c>
      <c r="CA142" s="75">
        <v>0</v>
      </c>
    </row>
    <row r="143" spans="10:79" ht="12" customHeight="1">
      <c r="J143" s="46">
        <v>139</v>
      </c>
      <c r="K143" s="46">
        <f t="shared" si="9"/>
        <v>0</v>
      </c>
      <c r="L143" s="82">
        <f t="shared" si="10"/>
        <v>0</v>
      </c>
      <c r="N143" s="119" t="s">
        <v>30</v>
      </c>
      <c r="O143" s="120" t="s">
        <v>803</v>
      </c>
      <c r="P143" s="122">
        <v>150000026</v>
      </c>
      <c r="Q143" s="122">
        <v>0</v>
      </c>
      <c r="R143" s="122">
        <v>0</v>
      </c>
      <c r="S143" s="122">
        <v>0</v>
      </c>
      <c r="T143" s="122">
        <v>0</v>
      </c>
      <c r="U143" s="122">
        <v>0</v>
      </c>
      <c r="V143" s="122">
        <v>0</v>
      </c>
      <c r="W143" s="122">
        <v>0</v>
      </c>
      <c r="X143" s="122">
        <v>0</v>
      </c>
      <c r="Y143" s="122">
        <v>0</v>
      </c>
      <c r="Z143" s="122">
        <v>0</v>
      </c>
      <c r="AA143" s="122">
        <v>0</v>
      </c>
      <c r="AB143" s="122">
        <v>0</v>
      </c>
      <c r="AC143" s="122">
        <v>0</v>
      </c>
      <c r="AD143" s="121"/>
      <c r="AI143" s="120" t="s">
        <v>3236</v>
      </c>
      <c r="AM143" s="120" t="s">
        <v>2395</v>
      </c>
      <c r="AP143" s="120" t="s">
        <v>3380</v>
      </c>
      <c r="AW143" s="120" t="s">
        <v>2539</v>
      </c>
      <c r="AX143" s="120" t="s">
        <v>1989</v>
      </c>
      <c r="BA143" s="120" t="s">
        <v>2422</v>
      </c>
      <c r="BB143" s="120" t="s">
        <v>414</v>
      </c>
      <c r="BG143" s="73" t="s">
        <v>3629</v>
      </c>
      <c r="BH143" s="73" t="s">
        <v>4229</v>
      </c>
      <c r="BI143" s="73" t="s">
        <v>4458</v>
      </c>
      <c r="BK143" s="73" t="s">
        <v>5078</v>
      </c>
      <c r="BO143" s="72" t="s">
        <v>210</v>
      </c>
      <c r="BP143" s="73" t="s">
        <v>3572</v>
      </c>
      <c r="BQ143" s="75">
        <v>0</v>
      </c>
      <c r="BR143" s="75">
        <v>0</v>
      </c>
      <c r="BS143" s="75">
        <v>0</v>
      </c>
      <c r="BT143" s="75">
        <v>0</v>
      </c>
      <c r="BU143" s="75">
        <v>0</v>
      </c>
      <c r="BV143" s="75">
        <v>0</v>
      </c>
      <c r="BW143" s="75">
        <v>0</v>
      </c>
      <c r="BX143" s="75">
        <v>0</v>
      </c>
      <c r="BY143" s="75">
        <v>0</v>
      </c>
      <c r="BZ143" s="75">
        <v>0</v>
      </c>
      <c r="CA143" s="75">
        <v>0</v>
      </c>
    </row>
    <row r="144" spans="10:79" ht="12" customHeight="1">
      <c r="J144" s="46">
        <v>140</v>
      </c>
      <c r="K144" s="46">
        <f t="shared" si="9"/>
        <v>0</v>
      </c>
      <c r="L144" s="82">
        <f t="shared" si="10"/>
        <v>0</v>
      </c>
      <c r="N144" s="119" t="s">
        <v>30</v>
      </c>
      <c r="O144" s="120" t="s">
        <v>2578</v>
      </c>
      <c r="P144" s="122">
        <v>220000026</v>
      </c>
      <c r="Q144" s="122">
        <v>0</v>
      </c>
      <c r="R144" s="122">
        <v>0</v>
      </c>
      <c r="S144" s="122">
        <v>0</v>
      </c>
      <c r="T144" s="122">
        <v>0</v>
      </c>
      <c r="U144" s="122">
        <v>0</v>
      </c>
      <c r="V144" s="122">
        <v>260000026</v>
      </c>
      <c r="W144" s="122">
        <v>0</v>
      </c>
      <c r="X144" s="122">
        <v>0</v>
      </c>
      <c r="Y144" s="122">
        <v>490000026</v>
      </c>
      <c r="Z144" s="122">
        <v>0</v>
      </c>
      <c r="AA144" s="122">
        <v>0</v>
      </c>
      <c r="AB144" s="122">
        <v>0</v>
      </c>
      <c r="AC144" s="122">
        <v>0</v>
      </c>
      <c r="AD144" s="121"/>
      <c r="AI144" s="120" t="s">
        <v>1842</v>
      </c>
      <c r="AM144" s="120" t="s">
        <v>1887</v>
      </c>
      <c r="AP144" s="120" t="s">
        <v>1424</v>
      </c>
      <c r="AW144" s="120" t="s">
        <v>401</v>
      </c>
      <c r="AX144" s="120" t="s">
        <v>2798</v>
      </c>
      <c r="BA144" s="120" t="s">
        <v>1212</v>
      </c>
      <c r="BB144" s="120" t="s">
        <v>738</v>
      </c>
      <c r="BG144" s="73" t="s">
        <v>3630</v>
      </c>
      <c r="BH144" s="73" t="s">
        <v>4230</v>
      </c>
      <c r="BI144" s="73" t="s">
        <v>4459</v>
      </c>
      <c r="BK144" s="73" t="s">
        <v>5079</v>
      </c>
      <c r="BO144" s="72" t="s">
        <v>210</v>
      </c>
      <c r="BP144" s="73" t="s">
        <v>3573</v>
      </c>
      <c r="BQ144" s="75">
        <v>0</v>
      </c>
      <c r="BR144" s="75">
        <v>0</v>
      </c>
      <c r="BS144" s="75">
        <v>0</v>
      </c>
      <c r="BT144" s="75">
        <v>0</v>
      </c>
      <c r="BU144" s="75">
        <v>0</v>
      </c>
      <c r="BV144" s="75">
        <v>0</v>
      </c>
      <c r="BW144" s="75">
        <v>0</v>
      </c>
      <c r="BX144" s="75">
        <v>0</v>
      </c>
      <c r="BY144" s="75">
        <v>0</v>
      </c>
      <c r="BZ144" s="75">
        <v>0</v>
      </c>
      <c r="CA144" s="75">
        <v>0</v>
      </c>
    </row>
    <row r="145" spans="10:79" ht="12" customHeight="1">
      <c r="J145" s="46">
        <v>141</v>
      </c>
      <c r="K145" s="46">
        <f t="shared" si="9"/>
        <v>0</v>
      </c>
      <c r="L145" s="82">
        <f t="shared" si="10"/>
        <v>0</v>
      </c>
      <c r="N145" s="119" t="s">
        <v>30</v>
      </c>
      <c r="O145" s="120" t="s">
        <v>1776</v>
      </c>
      <c r="P145" s="122">
        <v>120000026</v>
      </c>
      <c r="Q145" s="122">
        <v>170000026</v>
      </c>
      <c r="R145" s="122">
        <v>175000026</v>
      </c>
      <c r="S145" s="122">
        <v>195000026</v>
      </c>
      <c r="T145" s="122">
        <v>225000026</v>
      </c>
      <c r="U145" s="122">
        <v>295000026</v>
      </c>
      <c r="V145" s="122">
        <v>385000026</v>
      </c>
      <c r="W145" s="122">
        <v>405000026</v>
      </c>
      <c r="X145" s="122">
        <v>445000026</v>
      </c>
      <c r="Y145" s="122">
        <v>470000026</v>
      </c>
      <c r="Z145" s="122">
        <v>490000026</v>
      </c>
      <c r="AA145" s="122">
        <v>570000026</v>
      </c>
      <c r="AB145" s="122">
        <v>0</v>
      </c>
      <c r="AC145" s="122">
        <v>0</v>
      </c>
      <c r="AD145" s="121"/>
      <c r="AI145" s="120" t="s">
        <v>3237</v>
      </c>
      <c r="AM145" s="120" t="s">
        <v>2154</v>
      </c>
      <c r="AP145" s="120" t="s">
        <v>2532</v>
      </c>
      <c r="AW145" s="120" t="s">
        <v>2697</v>
      </c>
      <c r="AX145" s="120" t="s">
        <v>2810</v>
      </c>
      <c r="BA145" s="120" t="s">
        <v>578</v>
      </c>
      <c r="BB145" s="120" t="s">
        <v>532</v>
      </c>
      <c r="BG145" s="73" t="s">
        <v>3631</v>
      </c>
      <c r="BH145" s="73" t="s">
        <v>4231</v>
      </c>
      <c r="BI145" s="73" t="s">
        <v>4460</v>
      </c>
      <c r="BK145" s="73" t="s">
        <v>5093</v>
      </c>
      <c r="BO145" s="72" t="s">
        <v>210</v>
      </c>
      <c r="BP145" s="73" t="s">
        <v>3574</v>
      </c>
      <c r="BQ145" s="75">
        <v>190000026</v>
      </c>
      <c r="BR145" s="75">
        <v>205000026</v>
      </c>
      <c r="BS145" s="75">
        <v>220000026</v>
      </c>
      <c r="BT145" s="75">
        <v>235000026</v>
      </c>
      <c r="BU145" s="75">
        <v>275000026</v>
      </c>
      <c r="BV145" s="75">
        <v>310000026</v>
      </c>
      <c r="BW145" s="75">
        <v>380000026</v>
      </c>
      <c r="BX145" s="75">
        <v>0</v>
      </c>
      <c r="BY145" s="75">
        <v>0</v>
      </c>
      <c r="BZ145" s="75">
        <v>0</v>
      </c>
      <c r="CA145" s="75">
        <v>0</v>
      </c>
    </row>
    <row r="146" spans="10:79" ht="12" customHeight="1">
      <c r="J146" s="46">
        <v>142</v>
      </c>
      <c r="K146" s="46">
        <f t="shared" si="9"/>
        <v>0</v>
      </c>
      <c r="L146" s="82">
        <f t="shared" si="10"/>
        <v>0</v>
      </c>
      <c r="N146" s="119" t="s">
        <v>30</v>
      </c>
      <c r="O146" s="120" t="s">
        <v>1522</v>
      </c>
      <c r="P146" s="122">
        <v>0</v>
      </c>
      <c r="Q146" s="122">
        <v>0</v>
      </c>
      <c r="R146" s="122">
        <v>0</v>
      </c>
      <c r="S146" s="122">
        <v>0</v>
      </c>
      <c r="T146" s="122">
        <v>225000026</v>
      </c>
      <c r="U146" s="122">
        <v>260000026</v>
      </c>
      <c r="V146" s="122">
        <v>310000026</v>
      </c>
      <c r="W146" s="122">
        <v>370000026</v>
      </c>
      <c r="X146" s="122">
        <v>430000026</v>
      </c>
      <c r="Y146" s="122">
        <v>475000026</v>
      </c>
      <c r="Z146" s="122">
        <v>510000026</v>
      </c>
      <c r="AA146" s="122">
        <v>0</v>
      </c>
      <c r="AB146" s="122">
        <v>0</v>
      </c>
      <c r="AC146" s="122">
        <v>0</v>
      </c>
      <c r="AD146" s="121"/>
      <c r="AI146" s="120" t="s">
        <v>3238</v>
      </c>
      <c r="AM146" s="120" t="s">
        <v>2256</v>
      </c>
      <c r="AP146" s="120" t="s">
        <v>454</v>
      </c>
      <c r="AW146" s="120" t="s">
        <v>1083</v>
      </c>
      <c r="AX146" s="120" t="s">
        <v>2825</v>
      </c>
      <c r="BA146" s="120" t="s">
        <v>1213</v>
      </c>
      <c r="BB146" s="120" t="s">
        <v>1237</v>
      </c>
      <c r="BG146" s="73" t="s">
        <v>3632</v>
      </c>
      <c r="BH146" s="73" t="s">
        <v>4232</v>
      </c>
      <c r="BI146" s="73" t="s">
        <v>4461</v>
      </c>
      <c r="BK146" s="73" t="s">
        <v>5094</v>
      </c>
      <c r="BO146" s="72" t="s">
        <v>210</v>
      </c>
      <c r="BP146" s="73" t="s">
        <v>3575</v>
      </c>
      <c r="BQ146" s="75">
        <v>0</v>
      </c>
      <c r="BR146" s="75">
        <v>0</v>
      </c>
      <c r="BS146" s="75">
        <v>0</v>
      </c>
      <c r="BT146" s="75">
        <v>0</v>
      </c>
      <c r="BU146" s="75">
        <v>0</v>
      </c>
      <c r="BV146" s="75">
        <v>0</v>
      </c>
      <c r="BW146" s="75">
        <v>341000625</v>
      </c>
      <c r="BX146" s="75">
        <v>283000625</v>
      </c>
      <c r="BY146" s="75">
        <v>0</v>
      </c>
      <c r="BZ146" s="75">
        <v>0</v>
      </c>
      <c r="CA146" s="75">
        <v>0</v>
      </c>
    </row>
    <row r="147" spans="10:79" ht="12" customHeight="1">
      <c r="J147" s="46">
        <v>143</v>
      </c>
      <c r="K147" s="46">
        <f t="shared" si="9"/>
        <v>0</v>
      </c>
      <c r="L147" s="82">
        <f t="shared" si="10"/>
        <v>0</v>
      </c>
      <c r="N147" s="119" t="s">
        <v>30</v>
      </c>
      <c r="O147" s="120" t="s">
        <v>1390</v>
      </c>
      <c r="P147" s="122">
        <v>0</v>
      </c>
      <c r="Q147" s="122">
        <v>160000026</v>
      </c>
      <c r="R147" s="122">
        <v>180000026</v>
      </c>
      <c r="S147" s="122">
        <v>190000026</v>
      </c>
      <c r="T147" s="122">
        <v>240000026</v>
      </c>
      <c r="U147" s="122">
        <v>295000026</v>
      </c>
      <c r="V147" s="122">
        <v>340000026</v>
      </c>
      <c r="W147" s="122">
        <v>400000026</v>
      </c>
      <c r="X147" s="122">
        <v>425000026</v>
      </c>
      <c r="Y147" s="122">
        <v>460000026</v>
      </c>
      <c r="Z147" s="122">
        <v>510000026</v>
      </c>
      <c r="AA147" s="122">
        <v>605000026</v>
      </c>
      <c r="AB147" s="122">
        <v>765000026</v>
      </c>
      <c r="AC147" s="122">
        <v>0</v>
      </c>
      <c r="AD147" s="121"/>
      <c r="AI147" s="120" t="s">
        <v>2757</v>
      </c>
      <c r="AM147" s="120" t="s">
        <v>2155</v>
      </c>
      <c r="AP147" s="120" t="s">
        <v>2468</v>
      </c>
      <c r="AW147" s="120" t="s">
        <v>1084</v>
      </c>
      <c r="AX147" s="120" t="s">
        <v>2222</v>
      </c>
      <c r="BA147" s="120" t="s">
        <v>1214</v>
      </c>
      <c r="BB147" s="120" t="s">
        <v>268</v>
      </c>
      <c r="BG147" s="73" t="s">
        <v>3633</v>
      </c>
      <c r="BH147" s="73" t="s">
        <v>4233</v>
      </c>
      <c r="BI147" s="73" t="s">
        <v>4462</v>
      </c>
      <c r="BK147" s="73" t="s">
        <v>5059</v>
      </c>
      <c r="BO147" s="72" t="s">
        <v>210</v>
      </c>
      <c r="BP147" s="73" t="s">
        <v>3576</v>
      </c>
      <c r="BQ147" s="75">
        <v>0</v>
      </c>
      <c r="BR147" s="75">
        <v>0</v>
      </c>
      <c r="BS147" s="75">
        <v>0</v>
      </c>
      <c r="BT147" s="75">
        <v>0</v>
      </c>
      <c r="BU147" s="75">
        <v>220000625</v>
      </c>
      <c r="BV147" s="75">
        <v>234000625</v>
      </c>
      <c r="BW147" s="75">
        <v>261000625</v>
      </c>
      <c r="BX147" s="75">
        <v>297000625</v>
      </c>
      <c r="BY147" s="75">
        <v>342000625</v>
      </c>
      <c r="BZ147" s="75">
        <v>0</v>
      </c>
      <c r="CA147" s="75">
        <v>0</v>
      </c>
    </row>
    <row r="148" spans="10:79" ht="12" customHeight="1">
      <c r="J148" s="46">
        <v>144</v>
      </c>
      <c r="K148" s="46">
        <f t="shared" si="9"/>
        <v>0</v>
      </c>
      <c r="L148" s="82">
        <f t="shared" si="10"/>
        <v>0</v>
      </c>
      <c r="N148" s="119" t="s">
        <v>30</v>
      </c>
      <c r="O148" s="120" t="s">
        <v>397</v>
      </c>
      <c r="P148" s="121"/>
      <c r="Q148" s="121"/>
      <c r="R148" s="121"/>
      <c r="S148" s="121"/>
      <c r="T148" s="121"/>
      <c r="U148" s="121"/>
      <c r="V148" s="121"/>
      <c r="W148" s="121"/>
      <c r="X148" s="121"/>
      <c r="Y148" s="121"/>
      <c r="Z148" s="121"/>
      <c r="AA148" s="121"/>
      <c r="AB148" s="122">
        <v>670000026</v>
      </c>
      <c r="AC148" s="121"/>
      <c r="AD148" s="121"/>
      <c r="AI148" s="120" t="s">
        <v>1680</v>
      </c>
      <c r="AM148" s="120" t="s">
        <v>1968</v>
      </c>
      <c r="AP148" s="120" t="s">
        <v>1060</v>
      </c>
      <c r="AW148" s="120" t="s">
        <v>1191</v>
      </c>
      <c r="AX148" s="120" t="s">
        <v>2570</v>
      </c>
      <c r="BA148" s="120" t="s">
        <v>2074</v>
      </c>
      <c r="BB148" s="120" t="s">
        <v>2679</v>
      </c>
      <c r="BG148" s="73" t="s">
        <v>3634</v>
      </c>
      <c r="BH148" s="73" t="s">
        <v>4234</v>
      </c>
      <c r="BI148" s="73" t="s">
        <v>4463</v>
      </c>
      <c r="BK148" s="73" t="s">
        <v>5080</v>
      </c>
      <c r="BO148" s="72" t="s">
        <v>210</v>
      </c>
      <c r="BP148" s="73" t="s">
        <v>3577</v>
      </c>
      <c r="BQ148" s="75">
        <v>126000625</v>
      </c>
      <c r="BR148" s="75">
        <v>0</v>
      </c>
      <c r="BS148" s="75">
        <v>0</v>
      </c>
      <c r="BT148" s="75">
        <v>0</v>
      </c>
      <c r="BU148" s="75">
        <v>0</v>
      </c>
      <c r="BV148" s="75">
        <v>0</v>
      </c>
      <c r="BW148" s="75">
        <v>0</v>
      </c>
      <c r="BX148" s="75">
        <v>0</v>
      </c>
      <c r="BY148" s="75">
        <v>0</v>
      </c>
      <c r="BZ148" s="75">
        <v>0</v>
      </c>
      <c r="CA148" s="75">
        <v>0</v>
      </c>
    </row>
    <row r="149" spans="10:79" ht="12" customHeight="1">
      <c r="J149" s="46">
        <v>145</v>
      </c>
      <c r="K149" s="46">
        <f t="shared" si="9"/>
        <v>0</v>
      </c>
      <c r="L149" s="82">
        <f t="shared" si="10"/>
        <v>0</v>
      </c>
      <c r="N149" s="119" t="s">
        <v>30</v>
      </c>
      <c r="O149" s="120" t="s">
        <v>1138</v>
      </c>
      <c r="P149" s="122">
        <v>0</v>
      </c>
      <c r="Q149" s="122">
        <v>150000026</v>
      </c>
      <c r="R149" s="122">
        <v>175000026</v>
      </c>
      <c r="S149" s="122">
        <v>185000026</v>
      </c>
      <c r="T149" s="122">
        <v>220000026</v>
      </c>
      <c r="U149" s="122">
        <v>265000026</v>
      </c>
      <c r="V149" s="122">
        <v>320000026</v>
      </c>
      <c r="W149" s="122">
        <v>405000026</v>
      </c>
      <c r="X149" s="122">
        <v>420000026</v>
      </c>
      <c r="Y149" s="122">
        <v>465000026</v>
      </c>
      <c r="Z149" s="122">
        <v>502000026</v>
      </c>
      <c r="AA149" s="122">
        <v>625000026</v>
      </c>
      <c r="AB149" s="122">
        <v>750000026</v>
      </c>
      <c r="AC149" s="122">
        <v>0</v>
      </c>
      <c r="AD149" s="121"/>
      <c r="AI149" s="120" t="s">
        <v>2083</v>
      </c>
      <c r="AM149" s="120" t="s">
        <v>3260</v>
      </c>
      <c r="AP149" s="120" t="s">
        <v>709</v>
      </c>
      <c r="AW149" s="120" t="s">
        <v>1745</v>
      </c>
      <c r="AX149" s="120" t="s">
        <v>2571</v>
      </c>
      <c r="BA149" s="120" t="s">
        <v>2401</v>
      </c>
      <c r="BB149" s="120" t="s">
        <v>650</v>
      </c>
      <c r="BG149" s="73" t="s">
        <v>3635</v>
      </c>
      <c r="BH149" s="73" t="s">
        <v>4235</v>
      </c>
      <c r="BI149" s="73" t="s">
        <v>4464</v>
      </c>
      <c r="BK149" s="73" t="s">
        <v>5095</v>
      </c>
      <c r="BO149" s="72" t="s">
        <v>210</v>
      </c>
      <c r="BP149" s="73" t="s">
        <v>3578</v>
      </c>
      <c r="BQ149" s="75">
        <v>0</v>
      </c>
      <c r="BR149" s="75">
        <v>0</v>
      </c>
      <c r="BS149" s="75">
        <v>0</v>
      </c>
      <c r="BT149" s="75">
        <v>171000625</v>
      </c>
      <c r="BU149" s="75">
        <v>0</v>
      </c>
      <c r="BV149" s="75">
        <v>0</v>
      </c>
      <c r="BW149" s="75">
        <v>0</v>
      </c>
      <c r="BX149" s="75">
        <v>0</v>
      </c>
      <c r="BY149" s="75">
        <v>0</v>
      </c>
      <c r="BZ149" s="75">
        <v>0</v>
      </c>
      <c r="CA149" s="75">
        <v>0</v>
      </c>
    </row>
    <row r="150" spans="10:79" ht="12" customHeight="1">
      <c r="J150" s="46">
        <v>146</v>
      </c>
      <c r="K150" s="46">
        <f t="shared" si="9"/>
        <v>0</v>
      </c>
      <c r="L150" s="82">
        <f t="shared" si="10"/>
        <v>0</v>
      </c>
      <c r="N150" s="119" t="s">
        <v>30</v>
      </c>
      <c r="O150" s="120" t="s">
        <v>859</v>
      </c>
      <c r="P150" s="122">
        <v>0</v>
      </c>
      <c r="Q150" s="122">
        <v>0</v>
      </c>
      <c r="R150" s="122">
        <v>0</v>
      </c>
      <c r="S150" s="122">
        <v>0</v>
      </c>
      <c r="T150" s="122">
        <v>0</v>
      </c>
      <c r="U150" s="122">
        <v>0</v>
      </c>
      <c r="V150" s="122">
        <v>0</v>
      </c>
      <c r="W150" s="122">
        <v>0</v>
      </c>
      <c r="X150" s="122">
        <v>0</v>
      </c>
      <c r="Y150" s="122">
        <v>520000026</v>
      </c>
      <c r="Z150" s="122">
        <v>0</v>
      </c>
      <c r="AA150" s="122">
        <v>0</v>
      </c>
      <c r="AB150" s="122">
        <v>0</v>
      </c>
      <c r="AC150" s="122">
        <v>0</v>
      </c>
      <c r="AD150" s="121"/>
      <c r="AI150" s="120" t="s">
        <v>1685</v>
      </c>
      <c r="AM150" s="120" t="s">
        <v>3261</v>
      </c>
      <c r="AP150" s="120" t="s">
        <v>79</v>
      </c>
      <c r="AW150" s="120" t="s">
        <v>2310</v>
      </c>
      <c r="AX150" s="120" t="s">
        <v>2317</v>
      </c>
      <c r="BA150" s="120" t="s">
        <v>1339</v>
      </c>
      <c r="BB150" s="120" t="s">
        <v>1486</v>
      </c>
      <c r="BG150" s="73" t="s">
        <v>3636</v>
      </c>
      <c r="BH150" s="73" t="s">
        <v>4236</v>
      </c>
      <c r="BI150" s="73" t="s">
        <v>4465</v>
      </c>
      <c r="BK150" s="73" t="s">
        <v>5096</v>
      </c>
      <c r="BO150" s="72" t="s">
        <v>210</v>
      </c>
      <c r="BP150" s="73" t="s">
        <v>3579</v>
      </c>
      <c r="BQ150" s="75">
        <v>0</v>
      </c>
      <c r="BR150" s="75">
        <v>0</v>
      </c>
      <c r="BS150" s="75">
        <v>0</v>
      </c>
      <c r="BT150" s="75">
        <v>0</v>
      </c>
      <c r="BU150" s="75">
        <v>0</v>
      </c>
      <c r="BV150" s="75">
        <v>0</v>
      </c>
      <c r="BW150" s="75">
        <v>0</v>
      </c>
      <c r="BX150" s="75">
        <v>216000625</v>
      </c>
      <c r="BY150" s="75">
        <v>0</v>
      </c>
      <c r="BZ150" s="75">
        <v>0</v>
      </c>
      <c r="CA150" s="75">
        <v>0</v>
      </c>
    </row>
    <row r="151" spans="10:79" ht="12" customHeight="1">
      <c r="J151" s="46">
        <v>147</v>
      </c>
      <c r="K151" s="46">
        <f t="shared" si="9"/>
        <v>0</v>
      </c>
      <c r="L151" s="82">
        <f t="shared" si="10"/>
        <v>0</v>
      </c>
      <c r="N151" s="119" t="s">
        <v>30</v>
      </c>
      <c r="O151" s="120" t="s">
        <v>2123</v>
      </c>
      <c r="P151" s="122">
        <v>0</v>
      </c>
      <c r="Q151" s="122">
        <v>0</v>
      </c>
      <c r="R151" s="122">
        <v>0</v>
      </c>
      <c r="S151" s="122">
        <v>0</v>
      </c>
      <c r="T151" s="122">
        <v>0</v>
      </c>
      <c r="U151" s="122">
        <v>0</v>
      </c>
      <c r="V151" s="122">
        <v>0</v>
      </c>
      <c r="W151" s="122">
        <v>0</v>
      </c>
      <c r="X151" s="122">
        <v>1375000026</v>
      </c>
      <c r="Y151" s="122">
        <v>1545000026</v>
      </c>
      <c r="Z151" s="122">
        <v>1725000026</v>
      </c>
      <c r="AA151" s="122">
        <v>2165000026</v>
      </c>
      <c r="AB151" s="122">
        <v>0</v>
      </c>
      <c r="AC151" s="122">
        <v>0</v>
      </c>
      <c r="AD151" s="121"/>
      <c r="AM151" s="120" t="s">
        <v>1955</v>
      </c>
      <c r="AP151" s="120" t="s">
        <v>80</v>
      </c>
      <c r="AW151" s="120" t="s">
        <v>3367</v>
      </c>
      <c r="AX151" s="120" t="s">
        <v>2318</v>
      </c>
      <c r="BA151" s="120" t="s">
        <v>1017</v>
      </c>
      <c r="BB151" s="120" t="s">
        <v>376</v>
      </c>
      <c r="BG151" s="73" t="s">
        <v>3637</v>
      </c>
      <c r="BH151" s="73" t="s">
        <v>4237</v>
      </c>
      <c r="BI151" s="73" t="s">
        <v>4466</v>
      </c>
      <c r="BK151" s="73" t="s">
        <v>5060</v>
      </c>
      <c r="BO151" s="72" t="s">
        <v>210</v>
      </c>
      <c r="BP151" s="73" t="s">
        <v>3580</v>
      </c>
      <c r="BQ151" s="75">
        <v>0</v>
      </c>
      <c r="BR151" s="75">
        <v>0</v>
      </c>
      <c r="BS151" s="75">
        <v>184000625</v>
      </c>
      <c r="BT151" s="75">
        <v>202000625</v>
      </c>
      <c r="BU151" s="75">
        <v>0</v>
      </c>
      <c r="BV151" s="75">
        <v>0</v>
      </c>
      <c r="BW151" s="75">
        <v>0</v>
      </c>
      <c r="BX151" s="75">
        <v>0</v>
      </c>
      <c r="BY151" s="75">
        <v>315000625</v>
      </c>
      <c r="BZ151" s="75">
        <v>0</v>
      </c>
      <c r="CA151" s="75">
        <v>0</v>
      </c>
    </row>
    <row r="152" spans="10:79" ht="12" customHeight="1">
      <c r="J152" s="46">
        <v>148</v>
      </c>
      <c r="K152" s="46">
        <f t="shared" si="9"/>
        <v>0</v>
      </c>
      <c r="L152" s="82">
        <f t="shared" si="10"/>
        <v>0</v>
      </c>
      <c r="N152" s="119" t="s">
        <v>30</v>
      </c>
      <c r="O152" s="120" t="s">
        <v>1981</v>
      </c>
      <c r="P152" s="122">
        <v>0</v>
      </c>
      <c r="Q152" s="122">
        <v>235000026</v>
      </c>
      <c r="R152" s="122">
        <v>295000026</v>
      </c>
      <c r="S152" s="122">
        <v>0</v>
      </c>
      <c r="T152" s="122">
        <v>0</v>
      </c>
      <c r="U152" s="122">
        <v>0</v>
      </c>
      <c r="V152" s="122">
        <v>0</v>
      </c>
      <c r="W152" s="122">
        <v>0</v>
      </c>
      <c r="X152" s="122">
        <v>0</v>
      </c>
      <c r="Y152" s="122">
        <v>0</v>
      </c>
      <c r="Z152" s="122">
        <v>0</v>
      </c>
      <c r="AA152" s="122">
        <v>0</v>
      </c>
      <c r="AB152" s="122">
        <v>0</v>
      </c>
      <c r="AC152" s="122">
        <v>0</v>
      </c>
      <c r="AD152" s="121"/>
      <c r="AM152" s="120" t="s">
        <v>2156</v>
      </c>
      <c r="AP152" s="120" t="s">
        <v>81</v>
      </c>
      <c r="AW152" s="120" t="s">
        <v>2755</v>
      </c>
      <c r="AX152" s="120" t="s">
        <v>2572</v>
      </c>
      <c r="BA152" s="120" t="s">
        <v>2138</v>
      </c>
      <c r="BB152" s="120" t="s">
        <v>301</v>
      </c>
      <c r="BG152" s="73" t="s">
        <v>3638</v>
      </c>
      <c r="BH152" s="73" t="s">
        <v>4238</v>
      </c>
      <c r="BI152" s="73" t="s">
        <v>4467</v>
      </c>
      <c r="BK152" s="73" t="s">
        <v>5119</v>
      </c>
      <c r="BO152" s="72" t="s">
        <v>210</v>
      </c>
      <c r="BP152" s="73" t="s">
        <v>3581</v>
      </c>
      <c r="BQ152" s="75">
        <v>153000625</v>
      </c>
      <c r="BR152" s="75">
        <v>171000625</v>
      </c>
      <c r="BS152" s="75">
        <v>189000625</v>
      </c>
      <c r="BT152" s="75">
        <v>180000625</v>
      </c>
      <c r="BU152" s="75">
        <v>198000625</v>
      </c>
      <c r="BV152" s="75">
        <v>243000625</v>
      </c>
      <c r="BW152" s="75">
        <v>243000625</v>
      </c>
      <c r="BX152" s="75">
        <v>0</v>
      </c>
      <c r="BY152" s="75">
        <v>351000625</v>
      </c>
      <c r="BZ152" s="75">
        <v>0</v>
      </c>
      <c r="CA152" s="75">
        <v>0</v>
      </c>
    </row>
    <row r="153" spans="10:79" ht="12" customHeight="1">
      <c r="J153" s="46">
        <v>149</v>
      </c>
      <c r="K153" s="46">
        <f t="shared" si="9"/>
        <v>0</v>
      </c>
      <c r="L153" s="82">
        <f t="shared" si="10"/>
        <v>0</v>
      </c>
      <c r="N153" s="119" t="s">
        <v>30</v>
      </c>
      <c r="O153" s="120" t="s">
        <v>2788</v>
      </c>
      <c r="P153" s="122">
        <v>210000026</v>
      </c>
      <c r="Q153" s="122">
        <v>0</v>
      </c>
      <c r="R153" s="122">
        <v>0</v>
      </c>
      <c r="S153" s="122">
        <v>0</v>
      </c>
      <c r="T153" s="122">
        <v>0</v>
      </c>
      <c r="U153" s="122">
        <v>0</v>
      </c>
      <c r="V153" s="122">
        <v>0</v>
      </c>
      <c r="W153" s="122">
        <v>0</v>
      </c>
      <c r="X153" s="122">
        <v>0</v>
      </c>
      <c r="Y153" s="122">
        <v>0</v>
      </c>
      <c r="Z153" s="122">
        <v>0</v>
      </c>
      <c r="AA153" s="122">
        <v>0</v>
      </c>
      <c r="AB153" s="122">
        <v>0</v>
      </c>
      <c r="AC153" s="122">
        <v>0</v>
      </c>
      <c r="AD153" s="121"/>
      <c r="AM153" s="120" t="s">
        <v>3262</v>
      </c>
      <c r="AP153" s="120" t="s">
        <v>1662</v>
      </c>
      <c r="AW153" s="120" t="s">
        <v>1458</v>
      </c>
      <c r="AX153" s="120" t="s">
        <v>2573</v>
      </c>
      <c r="BA153" s="120" t="s">
        <v>1018</v>
      </c>
      <c r="BB153" s="120" t="s">
        <v>1937</v>
      </c>
      <c r="BG153" s="73" t="s">
        <v>3639</v>
      </c>
      <c r="BH153" s="73" t="s">
        <v>4239</v>
      </c>
      <c r="BI153" s="73" t="s">
        <v>4468</v>
      </c>
      <c r="BK153" s="73" t="s">
        <v>5097</v>
      </c>
      <c r="BO153" s="72" t="s">
        <v>210</v>
      </c>
      <c r="BP153" s="73" t="s">
        <v>3582</v>
      </c>
      <c r="BQ153" s="75">
        <v>150000925</v>
      </c>
      <c r="BR153" s="75">
        <v>165000925</v>
      </c>
      <c r="BS153" s="75">
        <v>185000925</v>
      </c>
      <c r="BT153" s="75">
        <v>220000925</v>
      </c>
      <c r="BU153" s="75">
        <v>260000925</v>
      </c>
      <c r="BV153" s="75">
        <v>285000925</v>
      </c>
      <c r="BW153" s="75">
        <v>305000925</v>
      </c>
      <c r="BX153" s="75">
        <v>0</v>
      </c>
      <c r="BY153" s="75">
        <v>0</v>
      </c>
      <c r="BZ153" s="75">
        <v>0</v>
      </c>
      <c r="CA153" s="75">
        <v>0</v>
      </c>
    </row>
    <row r="154" spans="10:79" ht="12" customHeight="1">
      <c r="J154" s="46">
        <v>150</v>
      </c>
      <c r="K154" s="46">
        <f t="shared" si="9"/>
        <v>0</v>
      </c>
      <c r="L154" s="82">
        <f t="shared" si="10"/>
        <v>0</v>
      </c>
      <c r="N154" s="119" t="s">
        <v>30</v>
      </c>
      <c r="O154" s="120" t="s">
        <v>2789</v>
      </c>
      <c r="P154" s="122">
        <v>0</v>
      </c>
      <c r="Q154" s="122">
        <v>0</v>
      </c>
      <c r="R154" s="122">
        <v>0</v>
      </c>
      <c r="S154" s="122">
        <v>265000026</v>
      </c>
      <c r="T154" s="122">
        <v>310000026</v>
      </c>
      <c r="U154" s="122">
        <v>0</v>
      </c>
      <c r="V154" s="122">
        <v>0</v>
      </c>
      <c r="W154" s="122">
        <v>0</v>
      </c>
      <c r="X154" s="122">
        <v>0</v>
      </c>
      <c r="Y154" s="122">
        <v>0</v>
      </c>
      <c r="Z154" s="122">
        <v>0</v>
      </c>
      <c r="AA154" s="122">
        <v>0</v>
      </c>
      <c r="AB154" s="122">
        <v>0</v>
      </c>
      <c r="AC154" s="122">
        <v>0</v>
      </c>
      <c r="AD154" s="121"/>
      <c r="AM154" s="120" t="s">
        <v>3263</v>
      </c>
      <c r="AP154" s="120" t="s">
        <v>2533</v>
      </c>
      <c r="AW154" s="120" t="s">
        <v>543</v>
      </c>
      <c r="AX154" s="120" t="s">
        <v>2319</v>
      </c>
      <c r="BA154" s="120" t="s">
        <v>1019</v>
      </c>
      <c r="BB154" s="120" t="s">
        <v>365</v>
      </c>
      <c r="BG154" s="73" t="s">
        <v>3640</v>
      </c>
      <c r="BH154" s="73" t="s">
        <v>4240</v>
      </c>
      <c r="BI154" s="73" t="s">
        <v>4469</v>
      </c>
      <c r="BK154" s="73" t="s">
        <v>5115</v>
      </c>
      <c r="BO154" s="72" t="s">
        <v>210</v>
      </c>
      <c r="BP154" s="73" t="s">
        <v>3583</v>
      </c>
      <c r="BQ154" s="75">
        <v>144000625</v>
      </c>
      <c r="BR154" s="75">
        <v>162000625</v>
      </c>
      <c r="BS154" s="75">
        <v>180000625</v>
      </c>
      <c r="BT154" s="75">
        <v>198000625</v>
      </c>
      <c r="BU154" s="75">
        <v>216000625</v>
      </c>
      <c r="BV154" s="75">
        <v>234000625</v>
      </c>
      <c r="BW154" s="75">
        <v>261000625</v>
      </c>
      <c r="BX154" s="75">
        <v>0</v>
      </c>
      <c r="BY154" s="75">
        <v>0</v>
      </c>
      <c r="BZ154" s="75">
        <v>0</v>
      </c>
      <c r="CA154" s="75">
        <v>0</v>
      </c>
    </row>
    <row r="155" spans="10:79" ht="12" customHeight="1">
      <c r="J155" s="46">
        <v>151</v>
      </c>
      <c r="K155" s="46">
        <f t="shared" si="9"/>
        <v>0</v>
      </c>
      <c r="L155" s="82">
        <f t="shared" si="10"/>
        <v>0</v>
      </c>
      <c r="N155" s="119" t="s">
        <v>30</v>
      </c>
      <c r="O155" s="120" t="s">
        <v>934</v>
      </c>
      <c r="P155" s="122">
        <v>185000026</v>
      </c>
      <c r="Q155" s="122">
        <v>190000026</v>
      </c>
      <c r="R155" s="122">
        <v>230000026</v>
      </c>
      <c r="S155" s="122">
        <v>285000026</v>
      </c>
      <c r="T155" s="122">
        <v>320000026</v>
      </c>
      <c r="U155" s="122">
        <v>0</v>
      </c>
      <c r="V155" s="122">
        <v>0</v>
      </c>
      <c r="W155" s="122">
        <v>0</v>
      </c>
      <c r="X155" s="122">
        <v>0</v>
      </c>
      <c r="Y155" s="122">
        <v>0</v>
      </c>
      <c r="Z155" s="122">
        <v>0</v>
      </c>
      <c r="AA155" s="122">
        <v>0</v>
      </c>
      <c r="AB155" s="122">
        <v>0</v>
      </c>
      <c r="AC155" s="122">
        <v>0</v>
      </c>
      <c r="AD155" s="121"/>
      <c r="AM155" s="120" t="s">
        <v>3264</v>
      </c>
      <c r="AP155" s="120" t="s">
        <v>1158</v>
      </c>
      <c r="AW155" s="120" t="s">
        <v>2311</v>
      </c>
      <c r="AX155" s="120" t="s">
        <v>1970</v>
      </c>
      <c r="BA155" s="120" t="s">
        <v>641</v>
      </c>
      <c r="BB155" s="120" t="s">
        <v>302</v>
      </c>
      <c r="BG155" s="73" t="s">
        <v>3641</v>
      </c>
      <c r="BH155" s="73" t="s">
        <v>4241</v>
      </c>
      <c r="BI155" s="73" t="s">
        <v>4470</v>
      </c>
      <c r="BK155" s="73" t="s">
        <v>5098</v>
      </c>
      <c r="BO155" s="72" t="s">
        <v>210</v>
      </c>
      <c r="BP155" s="73" t="s">
        <v>3584</v>
      </c>
      <c r="BQ155" s="75">
        <v>153000625</v>
      </c>
      <c r="BR155" s="75">
        <v>171000625</v>
      </c>
      <c r="BS155" s="75">
        <v>189000625</v>
      </c>
      <c r="BT155" s="75">
        <v>207000625</v>
      </c>
      <c r="BU155" s="75">
        <v>225000625</v>
      </c>
      <c r="BV155" s="75">
        <v>243000625</v>
      </c>
      <c r="BW155" s="75">
        <v>270000625</v>
      </c>
      <c r="BX155" s="75">
        <v>310000625</v>
      </c>
      <c r="BY155" s="75">
        <v>0</v>
      </c>
      <c r="BZ155" s="75">
        <v>0</v>
      </c>
      <c r="CA155" s="75">
        <v>0</v>
      </c>
    </row>
    <row r="156" spans="10:79" ht="12" customHeight="1">
      <c r="J156" s="46">
        <v>152</v>
      </c>
      <c r="K156" s="46">
        <f t="shared" si="9"/>
        <v>0</v>
      </c>
      <c r="L156" s="82">
        <f t="shared" si="10"/>
        <v>0</v>
      </c>
      <c r="N156" s="119" t="s">
        <v>30</v>
      </c>
      <c r="O156" s="120" t="s">
        <v>860</v>
      </c>
      <c r="P156" s="122">
        <v>0</v>
      </c>
      <c r="Q156" s="122">
        <v>0</v>
      </c>
      <c r="R156" s="122">
        <v>0</v>
      </c>
      <c r="S156" s="122">
        <v>0</v>
      </c>
      <c r="T156" s="122">
        <v>0</v>
      </c>
      <c r="U156" s="122">
        <v>330000026</v>
      </c>
      <c r="V156" s="122">
        <v>0</v>
      </c>
      <c r="W156" s="122">
        <v>505000026</v>
      </c>
      <c r="X156" s="122">
        <v>535000026</v>
      </c>
      <c r="Y156" s="122">
        <v>665000026</v>
      </c>
      <c r="Z156" s="122">
        <v>0</v>
      </c>
      <c r="AA156" s="122">
        <v>0</v>
      </c>
      <c r="AB156" s="122">
        <v>0</v>
      </c>
      <c r="AC156" s="122">
        <v>0</v>
      </c>
      <c r="AD156" s="121"/>
      <c r="AM156" s="120" t="s">
        <v>3265</v>
      </c>
      <c r="AP156" s="120" t="s">
        <v>2469</v>
      </c>
      <c r="AW156" s="120" t="s">
        <v>1320</v>
      </c>
      <c r="AX156" s="120" t="s">
        <v>1990</v>
      </c>
      <c r="BA156" s="120" t="s">
        <v>1215</v>
      </c>
      <c r="BB156" s="120" t="s">
        <v>315</v>
      </c>
      <c r="BG156" s="73" t="s">
        <v>3642</v>
      </c>
      <c r="BH156" s="73" t="s">
        <v>5263</v>
      </c>
      <c r="BI156" s="73" t="s">
        <v>4471</v>
      </c>
      <c r="BK156" s="73" t="s">
        <v>5151</v>
      </c>
      <c r="BO156" s="72" t="s">
        <v>210</v>
      </c>
      <c r="BP156" s="73" t="s">
        <v>3585</v>
      </c>
      <c r="BQ156" s="75">
        <v>162000625</v>
      </c>
      <c r="BR156" s="75">
        <v>180000625</v>
      </c>
      <c r="BS156" s="75">
        <v>0</v>
      </c>
      <c r="BT156" s="75">
        <v>216000625</v>
      </c>
      <c r="BU156" s="75">
        <v>0</v>
      </c>
      <c r="BV156" s="75">
        <v>0</v>
      </c>
      <c r="BW156" s="75">
        <v>0</v>
      </c>
      <c r="BX156" s="75">
        <v>0</v>
      </c>
      <c r="BY156" s="75">
        <v>0</v>
      </c>
      <c r="BZ156" s="75">
        <v>0</v>
      </c>
      <c r="CA156" s="75">
        <v>0</v>
      </c>
    </row>
    <row r="157" spans="10:79" ht="12" customHeight="1">
      <c r="J157" s="46">
        <v>153</v>
      </c>
      <c r="K157" s="46">
        <f t="shared" si="9"/>
        <v>0</v>
      </c>
      <c r="L157" s="82">
        <f t="shared" si="10"/>
        <v>0</v>
      </c>
      <c r="N157" s="119" t="s">
        <v>30</v>
      </c>
      <c r="O157" s="120" t="s">
        <v>1963</v>
      </c>
      <c r="P157" s="122">
        <v>0</v>
      </c>
      <c r="Q157" s="122">
        <v>0</v>
      </c>
      <c r="R157" s="122">
        <v>0</v>
      </c>
      <c r="S157" s="122">
        <v>0</v>
      </c>
      <c r="T157" s="122">
        <v>0</v>
      </c>
      <c r="U157" s="122">
        <v>0</v>
      </c>
      <c r="V157" s="122">
        <v>520000026</v>
      </c>
      <c r="W157" s="122">
        <v>560000026</v>
      </c>
      <c r="X157" s="122">
        <v>0</v>
      </c>
      <c r="Y157" s="122">
        <v>0</v>
      </c>
      <c r="Z157" s="122">
        <v>0</v>
      </c>
      <c r="AA157" s="122">
        <v>0</v>
      </c>
      <c r="AB157" s="122">
        <v>0</v>
      </c>
      <c r="AC157" s="122">
        <v>0</v>
      </c>
      <c r="AD157" s="121"/>
      <c r="AM157" s="120" t="s">
        <v>503</v>
      </c>
      <c r="AP157" s="120" t="s">
        <v>1580</v>
      </c>
      <c r="AW157" s="120" t="s">
        <v>1459</v>
      </c>
      <c r="AX157" s="120" t="s">
        <v>2320</v>
      </c>
      <c r="BA157" s="120" t="s">
        <v>1216</v>
      </c>
      <c r="BB157" s="120" t="s">
        <v>1347</v>
      </c>
      <c r="BG157" s="73" t="s">
        <v>3643</v>
      </c>
      <c r="BH157" s="73" t="s">
        <v>4242</v>
      </c>
      <c r="BI157" s="73" t="s">
        <v>4472</v>
      </c>
      <c r="BK157" s="73" t="s">
        <v>5206</v>
      </c>
      <c r="BO157" s="72" t="s">
        <v>210</v>
      </c>
      <c r="BP157" s="73" t="s">
        <v>3586</v>
      </c>
      <c r="BQ157" s="75">
        <v>0</v>
      </c>
      <c r="BR157" s="75">
        <v>0</v>
      </c>
      <c r="BS157" s="75">
        <v>0</v>
      </c>
      <c r="BT157" s="75">
        <v>0</v>
      </c>
      <c r="BU157" s="75">
        <v>189000625</v>
      </c>
      <c r="BV157" s="75">
        <v>238000625</v>
      </c>
      <c r="BW157" s="75">
        <v>405000625</v>
      </c>
      <c r="BX157" s="75">
        <v>0</v>
      </c>
      <c r="BY157" s="75">
        <v>0</v>
      </c>
      <c r="BZ157" s="75">
        <v>0</v>
      </c>
      <c r="CA157" s="75">
        <v>0</v>
      </c>
    </row>
    <row r="158" spans="10:79" ht="12" customHeight="1">
      <c r="J158" s="46">
        <v>154</v>
      </c>
      <c r="K158" s="46">
        <f t="shared" si="9"/>
        <v>0</v>
      </c>
      <c r="L158" s="82">
        <f t="shared" si="10"/>
        <v>0</v>
      </c>
      <c r="N158" s="119" t="s">
        <v>30</v>
      </c>
      <c r="O158" s="120" t="s">
        <v>1391</v>
      </c>
      <c r="P158" s="122">
        <v>0</v>
      </c>
      <c r="Q158" s="122">
        <v>0</v>
      </c>
      <c r="R158" s="122">
        <v>0</v>
      </c>
      <c r="S158" s="122">
        <v>265000026</v>
      </c>
      <c r="T158" s="122">
        <v>310000026</v>
      </c>
      <c r="U158" s="122">
        <v>380000026</v>
      </c>
      <c r="V158" s="122">
        <v>490000026</v>
      </c>
      <c r="W158" s="122">
        <v>560000026</v>
      </c>
      <c r="X158" s="122">
        <v>610000026</v>
      </c>
      <c r="Y158" s="122">
        <v>680000026</v>
      </c>
      <c r="Z158" s="122">
        <v>720000026</v>
      </c>
      <c r="AA158" s="122">
        <v>820000026</v>
      </c>
      <c r="AB158" s="122">
        <v>0</v>
      </c>
      <c r="AC158" s="122">
        <v>0</v>
      </c>
      <c r="AD158" s="121"/>
      <c r="AM158" s="120" t="s">
        <v>1288</v>
      </c>
      <c r="AP158" s="120" t="s">
        <v>1578</v>
      </c>
      <c r="AW158" s="120" t="s">
        <v>676</v>
      </c>
      <c r="AX158" s="120" t="s">
        <v>2321</v>
      </c>
      <c r="BA158" s="120" t="s">
        <v>1217</v>
      </c>
      <c r="BB158" s="120" t="s">
        <v>1487</v>
      </c>
      <c r="BG158" s="73" t="s">
        <v>3644</v>
      </c>
      <c r="BH158" s="73" t="s">
        <v>4243</v>
      </c>
      <c r="BI158" s="73" t="s">
        <v>4473</v>
      </c>
      <c r="BK158" s="73" t="s">
        <v>5254</v>
      </c>
      <c r="BO158" s="72" t="s">
        <v>210</v>
      </c>
      <c r="BP158" s="73" t="s">
        <v>3587</v>
      </c>
      <c r="BQ158" s="75">
        <v>126000625</v>
      </c>
      <c r="BR158" s="75">
        <v>0</v>
      </c>
      <c r="BS158" s="75">
        <v>162000625</v>
      </c>
      <c r="BT158" s="75">
        <v>0</v>
      </c>
      <c r="BU158" s="75">
        <v>198000625</v>
      </c>
      <c r="BV158" s="75">
        <v>0</v>
      </c>
      <c r="BW158" s="75">
        <v>243000625</v>
      </c>
      <c r="BX158" s="75">
        <v>0</v>
      </c>
      <c r="BY158" s="75">
        <v>0</v>
      </c>
      <c r="BZ158" s="75">
        <v>0</v>
      </c>
      <c r="CA158" s="75">
        <v>0</v>
      </c>
    </row>
    <row r="159" spans="10:79" ht="12" customHeight="1">
      <c r="J159" s="46">
        <v>155</v>
      </c>
      <c r="K159" s="46">
        <f t="shared" si="9"/>
        <v>0</v>
      </c>
      <c r="L159" s="82">
        <f t="shared" si="10"/>
        <v>0</v>
      </c>
      <c r="N159" s="119" t="s">
        <v>30</v>
      </c>
      <c r="O159" s="120" t="s">
        <v>2144</v>
      </c>
      <c r="P159" s="122">
        <v>0</v>
      </c>
      <c r="Q159" s="122">
        <v>0</v>
      </c>
      <c r="R159" s="122">
        <v>0</v>
      </c>
      <c r="S159" s="122">
        <v>0</v>
      </c>
      <c r="T159" s="122">
        <v>0</v>
      </c>
      <c r="U159" s="122">
        <v>0</v>
      </c>
      <c r="V159" s="122">
        <v>0</v>
      </c>
      <c r="W159" s="122">
        <v>0</v>
      </c>
      <c r="X159" s="122">
        <v>0</v>
      </c>
      <c r="Y159" s="122">
        <v>685000026</v>
      </c>
      <c r="Z159" s="122">
        <v>795000026</v>
      </c>
      <c r="AA159" s="122">
        <v>890000026</v>
      </c>
      <c r="AB159" s="122">
        <v>965000026</v>
      </c>
      <c r="AC159" s="122">
        <v>0</v>
      </c>
      <c r="AD159" s="121"/>
      <c r="AM159" s="120" t="s">
        <v>1794</v>
      </c>
      <c r="AP159" s="120" t="s">
        <v>553</v>
      </c>
      <c r="AW159" s="120" t="s">
        <v>2785</v>
      </c>
      <c r="AX159" s="120" t="s">
        <v>2177</v>
      </c>
      <c r="BA159" s="120" t="s">
        <v>1218</v>
      </c>
      <c r="BB159" s="120" t="s">
        <v>1238</v>
      </c>
      <c r="BG159" s="73" t="s">
        <v>3645</v>
      </c>
      <c r="BH159" s="73" t="s">
        <v>4244</v>
      </c>
      <c r="BI159" s="73" t="s">
        <v>4474</v>
      </c>
      <c r="BK159" s="73" t="s">
        <v>5152</v>
      </c>
      <c r="BO159" s="72" t="s">
        <v>210</v>
      </c>
      <c r="BP159" s="73" t="s">
        <v>3588</v>
      </c>
      <c r="BQ159" s="75">
        <v>153000625</v>
      </c>
      <c r="BR159" s="75">
        <v>171000625</v>
      </c>
      <c r="BS159" s="75">
        <v>189000625</v>
      </c>
      <c r="BT159" s="75">
        <v>207000625</v>
      </c>
      <c r="BU159" s="75">
        <v>225000625</v>
      </c>
      <c r="BV159" s="75">
        <v>0</v>
      </c>
      <c r="BW159" s="75">
        <v>346000625</v>
      </c>
      <c r="BX159" s="75">
        <v>306000625</v>
      </c>
      <c r="BY159" s="75">
        <v>0</v>
      </c>
      <c r="BZ159" s="75">
        <v>0</v>
      </c>
      <c r="CA159" s="75">
        <v>0</v>
      </c>
    </row>
    <row r="160" spans="10:79" ht="12" customHeight="1">
      <c r="J160" s="46">
        <v>156</v>
      </c>
      <c r="K160" s="46">
        <f t="shared" si="9"/>
        <v>0</v>
      </c>
      <c r="L160" s="82">
        <f t="shared" si="10"/>
        <v>0</v>
      </c>
      <c r="N160" s="119" t="s">
        <v>30</v>
      </c>
      <c r="O160" s="120" t="s">
        <v>1985</v>
      </c>
      <c r="P160" s="122">
        <v>0</v>
      </c>
      <c r="Q160" s="122">
        <v>0</v>
      </c>
      <c r="R160" s="122">
        <v>0</v>
      </c>
      <c r="S160" s="122">
        <v>0</v>
      </c>
      <c r="T160" s="122">
        <v>0</v>
      </c>
      <c r="U160" s="122">
        <v>0</v>
      </c>
      <c r="V160" s="122">
        <v>0</v>
      </c>
      <c r="W160" s="122">
        <v>0</v>
      </c>
      <c r="X160" s="122">
        <v>1320000026</v>
      </c>
      <c r="Y160" s="122">
        <v>1475000026</v>
      </c>
      <c r="Z160" s="122">
        <v>1610000026</v>
      </c>
      <c r="AA160" s="122">
        <v>0</v>
      </c>
      <c r="AB160" s="122">
        <v>0</v>
      </c>
      <c r="AC160" s="122">
        <v>0</v>
      </c>
      <c r="AD160" s="121"/>
      <c r="AM160" s="120" t="s">
        <v>377</v>
      </c>
      <c r="AP160" s="120" t="s">
        <v>1591</v>
      </c>
      <c r="AW160" s="120" t="s">
        <v>779</v>
      </c>
      <c r="AX160" s="120" t="s">
        <v>2322</v>
      </c>
      <c r="BA160" s="120" t="s">
        <v>1219</v>
      </c>
      <c r="BB160" s="120" t="s">
        <v>493</v>
      </c>
      <c r="BG160" s="73" t="s">
        <v>3646</v>
      </c>
      <c r="BH160" s="73" t="s">
        <v>4245</v>
      </c>
      <c r="BI160" s="73" t="s">
        <v>4475</v>
      </c>
      <c r="BK160" s="73" t="s">
        <v>5182</v>
      </c>
      <c r="BO160" s="72" t="s">
        <v>210</v>
      </c>
      <c r="BP160" s="73" t="s">
        <v>3589</v>
      </c>
      <c r="BQ160" s="75">
        <v>126000625</v>
      </c>
      <c r="BR160" s="75">
        <v>0</v>
      </c>
      <c r="BS160" s="75">
        <v>162000625</v>
      </c>
      <c r="BT160" s="75">
        <v>180000625</v>
      </c>
      <c r="BU160" s="75">
        <v>198000625</v>
      </c>
      <c r="BV160" s="75">
        <v>216000625</v>
      </c>
      <c r="BW160" s="75">
        <v>230000825</v>
      </c>
      <c r="BX160" s="75">
        <v>240000925</v>
      </c>
      <c r="BY160" s="75">
        <v>0</v>
      </c>
      <c r="BZ160" s="75">
        <v>0</v>
      </c>
      <c r="CA160" s="75">
        <v>0</v>
      </c>
    </row>
    <row r="161" spans="10:79" ht="12" customHeight="1">
      <c r="J161" s="46">
        <v>157</v>
      </c>
      <c r="K161" s="46">
        <f t="shared" si="9"/>
        <v>0</v>
      </c>
      <c r="L161" s="82">
        <f t="shared" si="10"/>
        <v>0</v>
      </c>
      <c r="N161" s="119" t="s">
        <v>30</v>
      </c>
      <c r="O161" s="120" t="s">
        <v>2631</v>
      </c>
      <c r="P161" s="122">
        <v>0</v>
      </c>
      <c r="Q161" s="122">
        <v>0</v>
      </c>
      <c r="R161" s="122">
        <v>0</v>
      </c>
      <c r="S161" s="122">
        <v>0</v>
      </c>
      <c r="T161" s="122">
        <v>0</v>
      </c>
      <c r="U161" s="122">
        <v>0</v>
      </c>
      <c r="V161" s="122">
        <v>0</v>
      </c>
      <c r="W161" s="122">
        <v>0</v>
      </c>
      <c r="X161" s="122">
        <v>0</v>
      </c>
      <c r="Y161" s="122">
        <v>0</v>
      </c>
      <c r="Z161" s="122">
        <v>890000026</v>
      </c>
      <c r="AA161" s="122">
        <v>0</v>
      </c>
      <c r="AB161" s="122">
        <v>1550000026</v>
      </c>
      <c r="AC161" s="122">
        <v>0</v>
      </c>
      <c r="AD161" s="121"/>
      <c r="AM161" s="120" t="s">
        <v>1950</v>
      </c>
      <c r="AP161" s="120" t="s">
        <v>82</v>
      </c>
      <c r="AW161" s="120" t="s">
        <v>1547</v>
      </c>
      <c r="AX161" s="120" t="s">
        <v>1464</v>
      </c>
      <c r="BA161" s="120" t="s">
        <v>1220</v>
      </c>
      <c r="BB161" s="120" t="s">
        <v>274</v>
      </c>
      <c r="BG161" s="73" t="s">
        <v>3647</v>
      </c>
      <c r="BH161" s="73" t="s">
        <v>4246</v>
      </c>
      <c r="BI161" s="73" t="s">
        <v>4476</v>
      </c>
      <c r="BK161" s="73" t="s">
        <v>5239</v>
      </c>
      <c r="BO161" s="72" t="s">
        <v>210</v>
      </c>
      <c r="BP161" s="73" t="s">
        <v>3590</v>
      </c>
      <c r="BQ161" s="75">
        <v>162000625</v>
      </c>
      <c r="BR161" s="75">
        <v>180000625</v>
      </c>
      <c r="BS161" s="75">
        <v>198000625</v>
      </c>
      <c r="BT161" s="75">
        <v>216000625</v>
      </c>
      <c r="BU161" s="75">
        <v>234000625</v>
      </c>
      <c r="BV161" s="75">
        <v>252000625</v>
      </c>
      <c r="BW161" s="75">
        <v>0</v>
      </c>
      <c r="BX161" s="75">
        <v>0</v>
      </c>
      <c r="BY161" s="75">
        <v>0</v>
      </c>
      <c r="BZ161" s="75">
        <v>0</v>
      </c>
      <c r="CA161" s="75">
        <v>0</v>
      </c>
    </row>
    <row r="162" spans="10:79" ht="12" customHeight="1">
      <c r="J162" s="46">
        <v>158</v>
      </c>
      <c r="K162" s="46">
        <f t="shared" si="9"/>
        <v>0</v>
      </c>
      <c r="L162" s="82">
        <f t="shared" si="10"/>
        <v>0</v>
      </c>
      <c r="N162" s="119" t="s">
        <v>30</v>
      </c>
      <c r="O162" s="120" t="s">
        <v>470</v>
      </c>
      <c r="P162" s="122">
        <v>0</v>
      </c>
      <c r="Q162" s="122">
        <v>0</v>
      </c>
      <c r="R162" s="122">
        <v>340000026</v>
      </c>
      <c r="S162" s="122">
        <v>360000026</v>
      </c>
      <c r="T162" s="122">
        <v>0</v>
      </c>
      <c r="U162" s="122">
        <v>0</v>
      </c>
      <c r="V162" s="122">
        <v>0</v>
      </c>
      <c r="W162" s="122">
        <v>0</v>
      </c>
      <c r="X162" s="122">
        <v>0</v>
      </c>
      <c r="Y162" s="122">
        <v>0</v>
      </c>
      <c r="Z162" s="122">
        <v>0</v>
      </c>
      <c r="AA162" s="122">
        <v>0</v>
      </c>
      <c r="AB162" s="122">
        <v>0</v>
      </c>
      <c r="AC162" s="122">
        <v>0</v>
      </c>
      <c r="AD162" s="121"/>
      <c r="AM162" s="120" t="s">
        <v>504</v>
      </c>
      <c r="AP162" s="120" t="s">
        <v>1930</v>
      </c>
      <c r="AW162" s="120" t="s">
        <v>3334</v>
      </c>
      <c r="AX162" s="120" t="s">
        <v>2574</v>
      </c>
      <c r="BA162" s="120" t="s">
        <v>223</v>
      </c>
      <c r="BB162" s="120" t="s">
        <v>388</v>
      </c>
      <c r="BG162" s="73" t="s">
        <v>3648</v>
      </c>
      <c r="BH162" s="73" t="s">
        <v>4247</v>
      </c>
      <c r="BI162" s="73" t="s">
        <v>4477</v>
      </c>
      <c r="BK162" s="73" t="s">
        <v>5183</v>
      </c>
      <c r="BO162" s="72" t="s">
        <v>210</v>
      </c>
      <c r="BP162" s="73" t="s">
        <v>3591</v>
      </c>
      <c r="BQ162" s="75">
        <v>99000625</v>
      </c>
      <c r="BR162" s="75">
        <v>117000625</v>
      </c>
      <c r="BS162" s="75">
        <v>126000625</v>
      </c>
      <c r="BT162" s="75">
        <v>144000625</v>
      </c>
      <c r="BU162" s="75">
        <v>216000625</v>
      </c>
      <c r="BV162" s="75">
        <v>234000625</v>
      </c>
      <c r="BW162" s="75">
        <v>0</v>
      </c>
      <c r="BX162" s="75">
        <v>0</v>
      </c>
      <c r="BY162" s="75">
        <v>0</v>
      </c>
      <c r="BZ162" s="75">
        <v>0</v>
      </c>
      <c r="CA162" s="75">
        <v>0</v>
      </c>
    </row>
    <row r="163" spans="10:79" ht="12" customHeight="1">
      <c r="J163" s="46">
        <v>159</v>
      </c>
      <c r="K163" s="46">
        <f t="shared" si="9"/>
        <v>0</v>
      </c>
      <c r="L163" s="82">
        <f t="shared" si="10"/>
        <v>0</v>
      </c>
      <c r="N163" s="119" t="s">
        <v>30</v>
      </c>
      <c r="O163" s="120" t="s">
        <v>2246</v>
      </c>
      <c r="P163" s="122">
        <v>0</v>
      </c>
      <c r="Q163" s="122">
        <v>0</v>
      </c>
      <c r="R163" s="122">
        <v>0</v>
      </c>
      <c r="S163" s="122">
        <v>375000026</v>
      </c>
      <c r="T163" s="122">
        <v>385000026</v>
      </c>
      <c r="U163" s="122">
        <v>430000026</v>
      </c>
      <c r="V163" s="122">
        <v>0</v>
      </c>
      <c r="W163" s="122">
        <v>0</v>
      </c>
      <c r="X163" s="122">
        <v>0</v>
      </c>
      <c r="Y163" s="122">
        <v>0</v>
      </c>
      <c r="Z163" s="122">
        <v>850000026</v>
      </c>
      <c r="AA163" s="122">
        <v>0</v>
      </c>
      <c r="AB163" s="122">
        <v>0</v>
      </c>
      <c r="AC163" s="122">
        <v>0</v>
      </c>
      <c r="AD163" s="121"/>
      <c r="AM163" s="120" t="s">
        <v>1289</v>
      </c>
      <c r="AP163" s="120" t="s">
        <v>1674</v>
      </c>
      <c r="AW163" s="120" t="s">
        <v>3002</v>
      </c>
      <c r="AX163" s="120" t="s">
        <v>1553</v>
      </c>
      <c r="BA163" s="120" t="s">
        <v>1221</v>
      </c>
      <c r="BB163" s="120" t="s">
        <v>2187</v>
      </c>
      <c r="BG163" s="73" t="s">
        <v>3649</v>
      </c>
      <c r="BH163" s="73" t="s">
        <v>4248</v>
      </c>
      <c r="BI163" s="73" t="s">
        <v>4478</v>
      </c>
      <c r="BK163" s="73" t="s">
        <v>5153</v>
      </c>
      <c r="BO163" s="72" t="s">
        <v>210</v>
      </c>
      <c r="BP163" s="73" t="s">
        <v>3592</v>
      </c>
      <c r="BQ163" s="75">
        <v>0</v>
      </c>
      <c r="BR163" s="75">
        <v>166000625</v>
      </c>
      <c r="BS163" s="75">
        <v>0</v>
      </c>
      <c r="BT163" s="75">
        <v>0</v>
      </c>
      <c r="BU163" s="75">
        <v>211000625</v>
      </c>
      <c r="BV163" s="75">
        <v>0</v>
      </c>
      <c r="BW163" s="75">
        <v>0</v>
      </c>
      <c r="BX163" s="75">
        <v>0</v>
      </c>
      <c r="BY163" s="75">
        <v>0</v>
      </c>
      <c r="BZ163" s="75">
        <v>0</v>
      </c>
      <c r="CA163" s="75">
        <v>0</v>
      </c>
    </row>
    <row r="164" spans="10:79" ht="12" customHeight="1">
      <c r="J164" s="46">
        <v>160</v>
      </c>
      <c r="K164" s="46">
        <f t="shared" si="9"/>
        <v>0</v>
      </c>
      <c r="L164" s="82">
        <f t="shared" si="10"/>
        <v>0</v>
      </c>
      <c r="N164" s="119" t="s">
        <v>30</v>
      </c>
      <c r="O164" s="120" t="s">
        <v>3233</v>
      </c>
      <c r="P164" s="122">
        <v>0</v>
      </c>
      <c r="Q164" s="122">
        <v>0</v>
      </c>
      <c r="R164" s="122">
        <v>275000026</v>
      </c>
      <c r="S164" s="122">
        <v>305000026</v>
      </c>
      <c r="T164" s="122">
        <v>365000026</v>
      </c>
      <c r="U164" s="122">
        <v>400000026</v>
      </c>
      <c r="V164" s="122">
        <v>470000026</v>
      </c>
      <c r="W164" s="122">
        <v>505000026</v>
      </c>
      <c r="X164" s="122">
        <v>540000026</v>
      </c>
      <c r="Y164" s="122">
        <v>0</v>
      </c>
      <c r="Z164" s="122">
        <v>0</v>
      </c>
      <c r="AA164" s="122">
        <v>0</v>
      </c>
      <c r="AB164" s="122">
        <v>0</v>
      </c>
      <c r="AC164" s="122">
        <v>0</v>
      </c>
      <c r="AD164" s="121"/>
      <c r="AM164" s="120" t="s">
        <v>1951</v>
      </c>
      <c r="AP164" s="120" t="s">
        <v>304</v>
      </c>
      <c r="AW164" s="120" t="s">
        <v>1613</v>
      </c>
      <c r="AX164" s="120" t="s">
        <v>528</v>
      </c>
      <c r="BA164" s="120" t="s">
        <v>1222</v>
      </c>
      <c r="BB164" s="120" t="s">
        <v>293</v>
      </c>
      <c r="BG164" s="73" t="s">
        <v>3650</v>
      </c>
      <c r="BH164" s="73" t="s">
        <v>4249</v>
      </c>
      <c r="BI164" s="73" t="s">
        <v>4479</v>
      </c>
      <c r="BK164" s="73" t="s">
        <v>5240</v>
      </c>
      <c r="BO164" s="72" t="s">
        <v>210</v>
      </c>
      <c r="BP164" s="73" t="s">
        <v>3593</v>
      </c>
      <c r="BQ164" s="75">
        <v>148000625</v>
      </c>
      <c r="BR164" s="75">
        <v>0</v>
      </c>
      <c r="BS164" s="75">
        <v>184000625</v>
      </c>
      <c r="BT164" s="75">
        <v>0</v>
      </c>
      <c r="BU164" s="75">
        <v>0</v>
      </c>
      <c r="BV164" s="75">
        <v>0</v>
      </c>
      <c r="BW164" s="75">
        <v>0</v>
      </c>
      <c r="BX164" s="75">
        <v>0</v>
      </c>
      <c r="BY164" s="75">
        <v>0</v>
      </c>
      <c r="BZ164" s="75">
        <v>0</v>
      </c>
      <c r="CA164" s="75">
        <v>0</v>
      </c>
    </row>
    <row r="165" spans="10:79" ht="12" customHeight="1">
      <c r="J165" s="46">
        <v>161</v>
      </c>
      <c r="K165" s="46">
        <f t="shared" si="9"/>
        <v>0</v>
      </c>
      <c r="L165" s="82">
        <f t="shared" si="10"/>
        <v>0</v>
      </c>
      <c r="N165" s="119" t="s">
        <v>30</v>
      </c>
      <c r="O165" s="120" t="s">
        <v>1929</v>
      </c>
      <c r="P165" s="122">
        <v>0</v>
      </c>
      <c r="Q165" s="122">
        <v>0</v>
      </c>
      <c r="R165" s="122">
        <v>275000026</v>
      </c>
      <c r="S165" s="122">
        <v>305000026</v>
      </c>
      <c r="T165" s="122">
        <v>365000026</v>
      </c>
      <c r="U165" s="122">
        <v>400000026</v>
      </c>
      <c r="V165" s="122">
        <v>470000026</v>
      </c>
      <c r="W165" s="122">
        <v>505000026</v>
      </c>
      <c r="X165" s="122">
        <v>540000026</v>
      </c>
      <c r="Y165" s="122">
        <v>0</v>
      </c>
      <c r="Z165" s="122">
        <v>0</v>
      </c>
      <c r="AA165" s="122">
        <v>0</v>
      </c>
      <c r="AB165" s="122">
        <v>0</v>
      </c>
      <c r="AC165" s="122">
        <v>0</v>
      </c>
      <c r="AD165" s="121"/>
      <c r="AM165" s="120" t="s">
        <v>1941</v>
      </c>
      <c r="AP165" s="120" t="s">
        <v>1586</v>
      </c>
      <c r="AW165" s="120" t="s">
        <v>620</v>
      </c>
      <c r="AX165" s="120" t="s">
        <v>1715</v>
      </c>
      <c r="BA165" s="120" t="s">
        <v>224</v>
      </c>
      <c r="BB165" s="120" t="s">
        <v>2343</v>
      </c>
      <c r="BG165" s="73" t="s">
        <v>3651</v>
      </c>
      <c r="BH165" s="73" t="s">
        <v>4250</v>
      </c>
      <c r="BI165" s="73" t="s">
        <v>4480</v>
      </c>
      <c r="BK165" s="73" t="s">
        <v>5154</v>
      </c>
      <c r="BO165" s="72" t="s">
        <v>210</v>
      </c>
      <c r="BP165" s="73" t="s">
        <v>3594</v>
      </c>
      <c r="BQ165" s="75">
        <v>148000625</v>
      </c>
      <c r="BR165" s="75">
        <v>166000625</v>
      </c>
      <c r="BS165" s="75">
        <v>184000625</v>
      </c>
      <c r="BT165" s="75">
        <v>202000625</v>
      </c>
      <c r="BU165" s="75">
        <v>0</v>
      </c>
      <c r="BV165" s="75">
        <v>0</v>
      </c>
      <c r="BW165" s="75">
        <v>0</v>
      </c>
      <c r="BX165" s="75">
        <v>288000625</v>
      </c>
      <c r="BY165" s="75">
        <v>0</v>
      </c>
      <c r="BZ165" s="75">
        <v>0</v>
      </c>
      <c r="CA165" s="75">
        <v>0</v>
      </c>
    </row>
    <row r="166" spans="10:79" ht="12" customHeight="1">
      <c r="J166" s="46">
        <v>162</v>
      </c>
      <c r="K166" s="46">
        <f t="shared" si="9"/>
        <v>0</v>
      </c>
      <c r="L166" s="82">
        <f t="shared" si="10"/>
        <v>0</v>
      </c>
      <c r="N166" s="119" t="s">
        <v>30</v>
      </c>
      <c r="O166" s="120" t="s">
        <v>1139</v>
      </c>
      <c r="P166" s="122">
        <v>0</v>
      </c>
      <c r="Q166" s="122">
        <v>0</v>
      </c>
      <c r="R166" s="122">
        <v>275000026</v>
      </c>
      <c r="S166" s="122">
        <v>305000026</v>
      </c>
      <c r="T166" s="122">
        <v>365000026</v>
      </c>
      <c r="U166" s="122">
        <v>400000026</v>
      </c>
      <c r="V166" s="122">
        <v>485000026</v>
      </c>
      <c r="W166" s="122">
        <v>575000026</v>
      </c>
      <c r="X166" s="122">
        <v>690000026</v>
      </c>
      <c r="Y166" s="122">
        <v>0</v>
      </c>
      <c r="Z166" s="122">
        <v>0</v>
      </c>
      <c r="AA166" s="122">
        <v>0</v>
      </c>
      <c r="AB166" s="122">
        <v>0</v>
      </c>
      <c r="AC166" s="122">
        <v>0</v>
      </c>
      <c r="AD166" s="121"/>
      <c r="AM166" s="120" t="s">
        <v>526</v>
      </c>
      <c r="AP166" s="120" t="s">
        <v>1642</v>
      </c>
      <c r="AW166" s="120" t="s">
        <v>1548</v>
      </c>
      <c r="AX166" s="120" t="s">
        <v>2618</v>
      </c>
      <c r="BA166" s="120" t="s">
        <v>1020</v>
      </c>
      <c r="BB166" s="120" t="s">
        <v>311</v>
      </c>
      <c r="BG166" s="73" t="s">
        <v>3652</v>
      </c>
      <c r="BH166" s="73" t="s">
        <v>4251</v>
      </c>
      <c r="BI166" s="73" t="s">
        <v>4481</v>
      </c>
      <c r="BK166" s="73" t="s">
        <v>5255</v>
      </c>
      <c r="BO166" s="72" t="s">
        <v>210</v>
      </c>
      <c r="BP166" s="73" t="s">
        <v>3595</v>
      </c>
      <c r="BQ166" s="75">
        <v>153000625</v>
      </c>
      <c r="BR166" s="75">
        <v>171000625</v>
      </c>
      <c r="BS166" s="75">
        <v>180000625</v>
      </c>
      <c r="BT166" s="75">
        <v>198000625</v>
      </c>
      <c r="BU166" s="75">
        <v>216000625</v>
      </c>
      <c r="BV166" s="75">
        <v>225000625</v>
      </c>
      <c r="BW166" s="75">
        <v>243000625</v>
      </c>
      <c r="BX166" s="75">
        <v>270000625</v>
      </c>
      <c r="BY166" s="75">
        <v>288000625</v>
      </c>
      <c r="BZ166" s="75">
        <v>0</v>
      </c>
      <c r="CA166" s="75">
        <v>0</v>
      </c>
    </row>
    <row r="167" spans="10:79" ht="12" customHeight="1">
      <c r="J167" s="46">
        <v>163</v>
      </c>
      <c r="K167" s="46">
        <f t="shared" si="9"/>
        <v>0</v>
      </c>
      <c r="L167" s="82">
        <f t="shared" si="10"/>
        <v>0</v>
      </c>
      <c r="N167" s="119" t="s">
        <v>30</v>
      </c>
      <c r="O167" s="120" t="s">
        <v>1048</v>
      </c>
      <c r="P167" s="122">
        <v>0</v>
      </c>
      <c r="Q167" s="122">
        <v>0</v>
      </c>
      <c r="R167" s="122">
        <v>275000026</v>
      </c>
      <c r="S167" s="122">
        <v>390000026</v>
      </c>
      <c r="T167" s="122">
        <v>425000026</v>
      </c>
      <c r="U167" s="122">
        <v>490000026</v>
      </c>
      <c r="V167" s="122">
        <v>520000026</v>
      </c>
      <c r="W167" s="122">
        <v>0</v>
      </c>
      <c r="X167" s="122">
        <v>0</v>
      </c>
      <c r="Y167" s="122">
        <v>0</v>
      </c>
      <c r="Z167" s="122">
        <v>0</v>
      </c>
      <c r="AA167" s="122">
        <v>0</v>
      </c>
      <c r="AB167" s="122">
        <v>0</v>
      </c>
      <c r="AC167" s="122">
        <v>0</v>
      </c>
      <c r="AD167" s="121"/>
      <c r="AM167" s="120" t="s">
        <v>331</v>
      </c>
      <c r="AP167" s="120" t="s">
        <v>1704</v>
      </c>
      <c r="AW167" s="120" t="s">
        <v>266</v>
      </c>
      <c r="AX167" s="120" t="s">
        <v>2481</v>
      </c>
      <c r="BA167" s="120" t="s">
        <v>1223</v>
      </c>
      <c r="BB167" s="120" t="s">
        <v>2188</v>
      </c>
      <c r="BG167" s="73" t="s">
        <v>3653</v>
      </c>
      <c r="BH167" s="73" t="s">
        <v>4252</v>
      </c>
      <c r="BI167" s="73" t="s">
        <v>4482</v>
      </c>
      <c r="BK167" s="73" t="s">
        <v>5184</v>
      </c>
      <c r="BO167" s="72" t="s">
        <v>210</v>
      </c>
      <c r="BP167" s="73" t="s">
        <v>3596</v>
      </c>
      <c r="BQ167" s="75">
        <v>99000625</v>
      </c>
      <c r="BR167" s="75">
        <v>117000625</v>
      </c>
      <c r="BS167" s="75">
        <v>126000625</v>
      </c>
      <c r="BT167" s="75">
        <v>0</v>
      </c>
      <c r="BU167" s="75">
        <v>0</v>
      </c>
      <c r="BV167" s="75">
        <v>0</v>
      </c>
      <c r="BW167" s="75">
        <v>0</v>
      </c>
      <c r="BX167" s="75">
        <v>0</v>
      </c>
      <c r="BY167" s="75">
        <v>0</v>
      </c>
      <c r="BZ167" s="75">
        <v>0</v>
      </c>
      <c r="CA167" s="75">
        <v>0</v>
      </c>
    </row>
    <row r="168" spans="10:79" ht="12" customHeight="1">
      <c r="J168" s="46">
        <v>164</v>
      </c>
      <c r="K168" s="46">
        <f t="shared" si="9"/>
        <v>0</v>
      </c>
      <c r="L168" s="82">
        <f t="shared" si="10"/>
        <v>0</v>
      </c>
      <c r="N168" s="119" t="s">
        <v>30</v>
      </c>
      <c r="O168" s="120" t="s">
        <v>1763</v>
      </c>
      <c r="P168" s="122">
        <v>305000026</v>
      </c>
      <c r="Q168" s="122">
        <v>390000026</v>
      </c>
      <c r="R168" s="122">
        <v>0</v>
      </c>
      <c r="S168" s="122">
        <v>0</v>
      </c>
      <c r="T168" s="122">
        <v>0</v>
      </c>
      <c r="U168" s="122">
        <v>0</v>
      </c>
      <c r="V168" s="122">
        <v>0</v>
      </c>
      <c r="W168" s="122">
        <v>0</v>
      </c>
      <c r="X168" s="122">
        <v>0</v>
      </c>
      <c r="Y168" s="122">
        <v>0</v>
      </c>
      <c r="Z168" s="122">
        <v>0</v>
      </c>
      <c r="AA168" s="122">
        <v>0</v>
      </c>
      <c r="AB168" s="122">
        <v>0</v>
      </c>
      <c r="AC168" s="122">
        <v>0</v>
      </c>
      <c r="AD168" s="121"/>
      <c r="AM168" s="120" t="s">
        <v>505</v>
      </c>
      <c r="AP168" s="120" t="s">
        <v>594</v>
      </c>
      <c r="AW168" s="120" t="s">
        <v>1549</v>
      </c>
      <c r="AX168" s="120" t="s">
        <v>1554</v>
      </c>
      <c r="BA168" s="120" t="s">
        <v>1104</v>
      </c>
      <c r="BB168" s="120" t="s">
        <v>420</v>
      </c>
      <c r="BG168" s="73" t="s">
        <v>3654</v>
      </c>
      <c r="BH168" s="73" t="s">
        <v>4253</v>
      </c>
      <c r="BI168" s="73" t="s">
        <v>4483</v>
      </c>
      <c r="BK168" s="73" t="s">
        <v>5155</v>
      </c>
      <c r="BO168" s="72" t="s">
        <v>210</v>
      </c>
      <c r="BP168" s="73" t="s">
        <v>3597</v>
      </c>
      <c r="BQ168" s="75">
        <v>148000625</v>
      </c>
      <c r="BR168" s="75">
        <v>166000625</v>
      </c>
      <c r="BS168" s="75">
        <v>184000625</v>
      </c>
      <c r="BT168" s="75">
        <v>0</v>
      </c>
      <c r="BU168" s="75">
        <v>0</v>
      </c>
      <c r="BV168" s="75">
        <v>238000625</v>
      </c>
      <c r="BW168" s="75">
        <v>0</v>
      </c>
      <c r="BX168" s="75">
        <v>0</v>
      </c>
      <c r="BY168" s="75">
        <v>0</v>
      </c>
      <c r="BZ168" s="75">
        <v>0</v>
      </c>
      <c r="CA168" s="75">
        <v>0</v>
      </c>
    </row>
    <row r="169" spans="10:79" ht="12" customHeight="1">
      <c r="J169" s="46">
        <v>165</v>
      </c>
      <c r="K169" s="46">
        <f t="shared" si="9"/>
        <v>0</v>
      </c>
      <c r="L169" s="82">
        <f t="shared" si="10"/>
        <v>0</v>
      </c>
      <c r="N169" s="119" t="s">
        <v>30</v>
      </c>
      <c r="O169" s="120" t="s">
        <v>1049</v>
      </c>
      <c r="P169" s="122">
        <v>0</v>
      </c>
      <c r="Q169" s="122">
        <v>0</v>
      </c>
      <c r="R169" s="122">
        <v>275000026</v>
      </c>
      <c r="S169" s="122">
        <v>390000026</v>
      </c>
      <c r="T169" s="122">
        <v>425000026</v>
      </c>
      <c r="U169" s="122">
        <v>490000026</v>
      </c>
      <c r="V169" s="122">
        <v>520000026</v>
      </c>
      <c r="W169" s="122">
        <v>0</v>
      </c>
      <c r="X169" s="122">
        <v>0</v>
      </c>
      <c r="Y169" s="122">
        <v>0</v>
      </c>
      <c r="Z169" s="122">
        <v>0</v>
      </c>
      <c r="AA169" s="122">
        <v>0</v>
      </c>
      <c r="AB169" s="122">
        <v>0</v>
      </c>
      <c r="AC169" s="122">
        <v>0</v>
      </c>
      <c r="AD169" s="121"/>
      <c r="AM169" s="120" t="s">
        <v>2127</v>
      </c>
      <c r="AP169" s="120" t="s">
        <v>1297</v>
      </c>
      <c r="AW169" s="120" t="s">
        <v>1945</v>
      </c>
      <c r="AX169" s="120" t="s">
        <v>586</v>
      </c>
      <c r="BA169" s="120" t="s">
        <v>1105</v>
      </c>
      <c r="BB169" s="120" t="s">
        <v>2447</v>
      </c>
      <c r="BG169" s="73" t="s">
        <v>3655</v>
      </c>
      <c r="BH169" s="73" t="s">
        <v>4254</v>
      </c>
      <c r="BI169" s="73" t="s">
        <v>4484</v>
      </c>
      <c r="BK169" s="73" t="s">
        <v>5207</v>
      </c>
      <c r="BO169" s="72" t="s">
        <v>210</v>
      </c>
      <c r="BP169" s="73" t="s">
        <v>5022</v>
      </c>
      <c r="BQ169" s="75">
        <v>230000026</v>
      </c>
      <c r="BR169" s="75">
        <v>250000026</v>
      </c>
      <c r="BS169" s="75">
        <v>270000026</v>
      </c>
      <c r="BT169" s="75">
        <v>290000026</v>
      </c>
      <c r="BU169" s="75">
        <v>320000026</v>
      </c>
      <c r="BV169" s="75">
        <v>350000026</v>
      </c>
      <c r="BW169" s="75">
        <v>380000026</v>
      </c>
      <c r="BX169" s="75">
        <v>0</v>
      </c>
      <c r="BY169" s="75">
        <v>0</v>
      </c>
      <c r="BZ169" s="75">
        <v>0</v>
      </c>
      <c r="CA169" s="75">
        <v>0</v>
      </c>
    </row>
    <row r="170" spans="10:79" ht="12" customHeight="1">
      <c r="J170" s="46">
        <v>166</v>
      </c>
      <c r="K170" s="46">
        <f t="shared" si="9"/>
        <v>0</v>
      </c>
      <c r="L170" s="82">
        <f t="shared" si="10"/>
        <v>0</v>
      </c>
      <c r="N170" s="119" t="s">
        <v>30</v>
      </c>
      <c r="O170" s="120" t="s">
        <v>2654</v>
      </c>
      <c r="P170" s="122">
        <v>0</v>
      </c>
      <c r="Q170" s="122">
        <v>0</v>
      </c>
      <c r="R170" s="122">
        <v>0</v>
      </c>
      <c r="S170" s="122">
        <v>0</v>
      </c>
      <c r="T170" s="122">
        <v>0</v>
      </c>
      <c r="U170" s="122">
        <v>0</v>
      </c>
      <c r="V170" s="122">
        <v>0</v>
      </c>
      <c r="W170" s="122">
        <v>0</v>
      </c>
      <c r="X170" s="122">
        <v>0</v>
      </c>
      <c r="Y170" s="122">
        <v>820000026</v>
      </c>
      <c r="Z170" s="122">
        <v>950000026</v>
      </c>
      <c r="AA170" s="122">
        <v>1150000026</v>
      </c>
      <c r="AB170" s="122">
        <v>1545000026</v>
      </c>
      <c r="AC170" s="122">
        <v>1725000026</v>
      </c>
      <c r="AD170" s="121"/>
      <c r="AM170" s="120" t="s">
        <v>269</v>
      </c>
      <c r="AP170" s="120" t="s">
        <v>2677</v>
      </c>
      <c r="AW170" s="120" t="s">
        <v>2011</v>
      </c>
      <c r="AX170" s="120" t="s">
        <v>1716</v>
      </c>
      <c r="BA170" s="120" t="s">
        <v>267</v>
      </c>
      <c r="BB170" s="120" t="s">
        <v>2433</v>
      </c>
      <c r="BG170" s="73" t="s">
        <v>3656</v>
      </c>
      <c r="BH170" s="73" t="s">
        <v>4255</v>
      </c>
      <c r="BI170" s="73" t="s">
        <v>4485</v>
      </c>
      <c r="BK170" s="73" t="s">
        <v>5241</v>
      </c>
      <c r="BO170" s="72" t="s">
        <v>210</v>
      </c>
      <c r="BP170" s="73" t="s">
        <v>3598</v>
      </c>
      <c r="BQ170" s="75">
        <v>0</v>
      </c>
      <c r="BR170" s="75">
        <v>0</v>
      </c>
      <c r="BS170" s="75">
        <v>184000625</v>
      </c>
      <c r="BT170" s="75">
        <v>0</v>
      </c>
      <c r="BU170" s="75">
        <v>0</v>
      </c>
      <c r="BV170" s="75">
        <v>0</v>
      </c>
      <c r="BW170" s="75">
        <v>0</v>
      </c>
      <c r="BX170" s="75">
        <v>0</v>
      </c>
      <c r="BY170" s="75">
        <v>0</v>
      </c>
      <c r="BZ170" s="75">
        <v>0</v>
      </c>
      <c r="CA170" s="75">
        <v>0</v>
      </c>
    </row>
    <row r="171" spans="10:79" ht="12" customHeight="1">
      <c r="J171" s="46">
        <v>167</v>
      </c>
      <c r="K171" s="46">
        <f t="shared" si="9"/>
        <v>0</v>
      </c>
      <c r="L171" s="82">
        <f t="shared" si="10"/>
        <v>0</v>
      </c>
      <c r="N171" s="119" t="s">
        <v>30</v>
      </c>
      <c r="O171" s="120" t="s">
        <v>3234</v>
      </c>
      <c r="P171" s="122">
        <v>0</v>
      </c>
      <c r="Q171" s="122">
        <v>0</v>
      </c>
      <c r="R171" s="122">
        <v>0</v>
      </c>
      <c r="S171" s="122">
        <v>0</v>
      </c>
      <c r="T171" s="122">
        <v>0</v>
      </c>
      <c r="U171" s="122">
        <v>0</v>
      </c>
      <c r="V171" s="122">
        <v>0</v>
      </c>
      <c r="W171" s="122">
        <v>0</v>
      </c>
      <c r="X171" s="122">
        <v>0</v>
      </c>
      <c r="Y171" s="122">
        <v>0</v>
      </c>
      <c r="Z171" s="122">
        <v>0</v>
      </c>
      <c r="AA171" s="122">
        <v>1325000026</v>
      </c>
      <c r="AB171" s="122">
        <v>1545000026</v>
      </c>
      <c r="AC171" s="122">
        <v>1725000026</v>
      </c>
      <c r="AD171" s="121"/>
      <c r="AM171" s="120" t="s">
        <v>1875</v>
      </c>
      <c r="AP171" s="120" t="s">
        <v>386</v>
      </c>
      <c r="AW171" s="120" t="s">
        <v>2640</v>
      </c>
      <c r="BA171" s="120" t="s">
        <v>1935</v>
      </c>
      <c r="BB171" s="120" t="s">
        <v>1348</v>
      </c>
      <c r="BG171" s="73" t="s">
        <v>5312</v>
      </c>
      <c r="BH171" s="73" t="s">
        <v>4256</v>
      </c>
      <c r="BI171" s="73" t="s">
        <v>4486</v>
      </c>
      <c r="BK171" s="73" t="s">
        <v>5120</v>
      </c>
      <c r="BO171" s="72" t="s">
        <v>210</v>
      </c>
      <c r="BP171" s="73" t="s">
        <v>3599</v>
      </c>
      <c r="BQ171" s="75">
        <v>0</v>
      </c>
      <c r="BR171" s="75">
        <v>0</v>
      </c>
      <c r="BS171" s="75">
        <v>184000625</v>
      </c>
      <c r="BT171" s="75">
        <v>0</v>
      </c>
      <c r="BU171" s="75">
        <v>0</v>
      </c>
      <c r="BV171" s="75">
        <v>0</v>
      </c>
      <c r="BW171" s="75">
        <v>0</v>
      </c>
      <c r="BX171" s="75">
        <v>0</v>
      </c>
      <c r="BY171" s="75">
        <v>0</v>
      </c>
      <c r="BZ171" s="75">
        <v>0</v>
      </c>
      <c r="CA171" s="75">
        <v>0</v>
      </c>
    </row>
    <row r="172" spans="10:79" ht="12" customHeight="1">
      <c r="J172" s="46">
        <v>168</v>
      </c>
      <c r="K172" s="46">
        <f t="shared" si="9"/>
        <v>0</v>
      </c>
      <c r="L172" s="82">
        <f t="shared" si="10"/>
        <v>0</v>
      </c>
      <c r="N172" s="119" t="s">
        <v>30</v>
      </c>
      <c r="O172" s="120" t="s">
        <v>1982</v>
      </c>
      <c r="P172" s="122">
        <v>0</v>
      </c>
      <c r="Q172" s="122">
        <v>0</v>
      </c>
      <c r="R172" s="122">
        <v>0</v>
      </c>
      <c r="S172" s="122">
        <v>0</v>
      </c>
      <c r="T172" s="122">
        <v>0</v>
      </c>
      <c r="U172" s="122">
        <v>0</v>
      </c>
      <c r="V172" s="122">
        <v>0</v>
      </c>
      <c r="W172" s="122">
        <v>895000026</v>
      </c>
      <c r="X172" s="122">
        <v>950000026</v>
      </c>
      <c r="Y172" s="122">
        <v>1025000026</v>
      </c>
      <c r="Z172" s="122">
        <v>1115000026</v>
      </c>
      <c r="AA172" s="122">
        <v>1230000026</v>
      </c>
      <c r="AB172" s="122">
        <v>1420000026</v>
      </c>
      <c r="AC172" s="122">
        <v>0</v>
      </c>
      <c r="AD172" s="121"/>
      <c r="AM172" s="120" t="s">
        <v>1942</v>
      </c>
      <c r="AP172" s="120" t="s">
        <v>1061</v>
      </c>
      <c r="AW172" s="120" t="s">
        <v>2048</v>
      </c>
      <c r="BA172" s="120" t="s">
        <v>2510</v>
      </c>
      <c r="BB172" s="120" t="s">
        <v>1907</v>
      </c>
      <c r="BG172" s="73" t="s">
        <v>3657</v>
      </c>
      <c r="BH172" s="73" t="s">
        <v>4257</v>
      </c>
      <c r="BI172" s="73" t="s">
        <v>4487</v>
      </c>
      <c r="BK172" s="73" t="s">
        <v>5156</v>
      </c>
      <c r="BO172" s="72" t="s">
        <v>210</v>
      </c>
      <c r="BP172" s="73" t="s">
        <v>3600</v>
      </c>
      <c r="BQ172" s="75">
        <v>0</v>
      </c>
      <c r="BR172" s="75">
        <v>0</v>
      </c>
      <c r="BS172" s="75">
        <v>0</v>
      </c>
      <c r="BT172" s="75">
        <v>0</v>
      </c>
      <c r="BU172" s="75">
        <v>0</v>
      </c>
      <c r="BV172" s="75">
        <v>261000625</v>
      </c>
      <c r="BW172" s="75">
        <v>0</v>
      </c>
      <c r="BX172" s="75">
        <v>0</v>
      </c>
      <c r="BY172" s="75">
        <v>0</v>
      </c>
      <c r="BZ172" s="75">
        <v>0</v>
      </c>
      <c r="CA172" s="75">
        <v>0</v>
      </c>
    </row>
    <row r="173" spans="10:79" ht="12" customHeight="1">
      <c r="J173" s="46">
        <v>169</v>
      </c>
      <c r="K173" s="46">
        <f t="shared" si="9"/>
        <v>0</v>
      </c>
      <c r="L173" s="82">
        <f t="shared" si="10"/>
        <v>0</v>
      </c>
      <c r="N173" s="119" t="s">
        <v>30</v>
      </c>
      <c r="O173" s="120" t="s">
        <v>2820</v>
      </c>
      <c r="P173" s="122">
        <v>0</v>
      </c>
      <c r="Q173" s="122">
        <v>0</v>
      </c>
      <c r="R173" s="122">
        <v>0</v>
      </c>
      <c r="S173" s="122">
        <v>0</v>
      </c>
      <c r="T173" s="122">
        <v>0</v>
      </c>
      <c r="U173" s="122">
        <v>0</v>
      </c>
      <c r="V173" s="122">
        <v>0</v>
      </c>
      <c r="W173" s="122">
        <v>0</v>
      </c>
      <c r="X173" s="122">
        <v>0</v>
      </c>
      <c r="Y173" s="122">
        <v>0</v>
      </c>
      <c r="Z173" s="122">
        <v>0</v>
      </c>
      <c r="AA173" s="122">
        <v>1325000026</v>
      </c>
      <c r="AB173" s="122">
        <v>1545000026</v>
      </c>
      <c r="AC173" s="122">
        <v>1725000026</v>
      </c>
      <c r="AD173" s="121"/>
      <c r="AM173" s="120" t="s">
        <v>506</v>
      </c>
      <c r="AP173" s="120" t="s">
        <v>647</v>
      </c>
      <c r="AW173" s="120" t="s">
        <v>2299</v>
      </c>
      <c r="BA173" s="120" t="s">
        <v>1106</v>
      </c>
      <c r="BB173" s="120" t="s">
        <v>1113</v>
      </c>
      <c r="BG173" s="73" t="s">
        <v>3658</v>
      </c>
      <c r="BH173" s="73" t="s">
        <v>4258</v>
      </c>
      <c r="BI173" s="73" t="s">
        <v>4488</v>
      </c>
      <c r="BK173" s="73" t="s">
        <v>5157</v>
      </c>
      <c r="BO173" s="72" t="s">
        <v>210</v>
      </c>
      <c r="BP173" s="73" t="s">
        <v>3601</v>
      </c>
      <c r="BQ173" s="75">
        <v>148000625</v>
      </c>
      <c r="BR173" s="75">
        <v>166000625</v>
      </c>
      <c r="BS173" s="75">
        <v>184000625</v>
      </c>
      <c r="BT173" s="75">
        <v>202000625</v>
      </c>
      <c r="BU173" s="75">
        <v>220000625</v>
      </c>
      <c r="BV173" s="75">
        <v>238000625</v>
      </c>
      <c r="BW173" s="75">
        <v>265000625</v>
      </c>
      <c r="BX173" s="75">
        <v>0</v>
      </c>
      <c r="BY173" s="75">
        <v>0</v>
      </c>
      <c r="BZ173" s="75">
        <v>0</v>
      </c>
      <c r="CA173" s="75">
        <v>0</v>
      </c>
    </row>
    <row r="174" spans="10:79" ht="12" customHeight="1">
      <c r="J174" s="46">
        <v>170</v>
      </c>
      <c r="K174" s="46">
        <f t="shared" si="9"/>
        <v>0</v>
      </c>
      <c r="L174" s="82">
        <f t="shared" si="10"/>
        <v>0</v>
      </c>
      <c r="N174" s="119" t="s">
        <v>30</v>
      </c>
      <c r="O174" s="120" t="s">
        <v>804</v>
      </c>
      <c r="P174" s="122">
        <v>420000026</v>
      </c>
      <c r="Q174" s="122">
        <v>0</v>
      </c>
      <c r="R174" s="122">
        <v>0</v>
      </c>
      <c r="S174" s="122">
        <v>0</v>
      </c>
      <c r="T174" s="122">
        <v>0</v>
      </c>
      <c r="U174" s="122">
        <v>0</v>
      </c>
      <c r="V174" s="122">
        <v>0</v>
      </c>
      <c r="W174" s="122">
        <v>0</v>
      </c>
      <c r="X174" s="122">
        <v>0</v>
      </c>
      <c r="Y174" s="122">
        <v>0</v>
      </c>
      <c r="Z174" s="122">
        <v>0</v>
      </c>
      <c r="AA174" s="122">
        <v>0</v>
      </c>
      <c r="AB174" s="122">
        <v>0</v>
      </c>
      <c r="AC174" s="122">
        <v>0</v>
      </c>
      <c r="AD174" s="121"/>
      <c r="AM174" s="120" t="s">
        <v>270</v>
      </c>
      <c r="AP174" s="120" t="s">
        <v>1298</v>
      </c>
      <c r="BA174" s="120" t="s">
        <v>1224</v>
      </c>
      <c r="BB174" s="120" t="s">
        <v>158</v>
      </c>
      <c r="BG174" s="73" t="s">
        <v>3659</v>
      </c>
      <c r="BH174" s="73" t="s">
        <v>4259</v>
      </c>
      <c r="BI174" s="73" t="s">
        <v>4489</v>
      </c>
      <c r="BK174" s="73" t="s">
        <v>5242</v>
      </c>
      <c r="BO174" s="72" t="s">
        <v>210</v>
      </c>
      <c r="BP174" s="73" t="s">
        <v>3602</v>
      </c>
      <c r="BQ174" s="75">
        <v>153000625</v>
      </c>
      <c r="BR174" s="75">
        <v>162000625</v>
      </c>
      <c r="BS174" s="75">
        <v>0</v>
      </c>
      <c r="BT174" s="75">
        <v>0</v>
      </c>
      <c r="BU174" s="75">
        <v>0</v>
      </c>
      <c r="BV174" s="75">
        <v>0</v>
      </c>
      <c r="BW174" s="75">
        <v>0</v>
      </c>
      <c r="BX174" s="75">
        <v>0</v>
      </c>
      <c r="BY174" s="75">
        <v>0</v>
      </c>
      <c r="BZ174" s="75">
        <v>0</v>
      </c>
      <c r="CA174" s="75">
        <v>0</v>
      </c>
    </row>
    <row r="175" spans="10:79" ht="12" customHeight="1">
      <c r="J175" s="46">
        <v>171</v>
      </c>
      <c r="K175" s="46">
        <f t="shared" si="9"/>
        <v>0</v>
      </c>
      <c r="L175" s="82">
        <f t="shared" si="10"/>
        <v>0</v>
      </c>
      <c r="N175" s="119" t="s">
        <v>30</v>
      </c>
      <c r="O175" s="120" t="s">
        <v>2723</v>
      </c>
      <c r="P175" s="122">
        <v>420000026</v>
      </c>
      <c r="Q175" s="122">
        <v>0</v>
      </c>
      <c r="R175" s="122">
        <v>0</v>
      </c>
      <c r="S175" s="122">
        <v>0</v>
      </c>
      <c r="T175" s="122">
        <v>0</v>
      </c>
      <c r="U175" s="122">
        <v>0</v>
      </c>
      <c r="V175" s="122">
        <v>0</v>
      </c>
      <c r="W175" s="122">
        <v>0</v>
      </c>
      <c r="X175" s="122">
        <v>0</v>
      </c>
      <c r="Y175" s="122">
        <v>0</v>
      </c>
      <c r="Z175" s="122">
        <v>0</v>
      </c>
      <c r="AA175" s="122">
        <v>0</v>
      </c>
      <c r="AB175" s="122">
        <v>0</v>
      </c>
      <c r="AC175" s="122">
        <v>0</v>
      </c>
      <c r="AD175" s="121"/>
      <c r="AM175" s="120" t="s">
        <v>2542</v>
      </c>
      <c r="AP175" s="120" t="s">
        <v>1976</v>
      </c>
      <c r="BA175" s="120" t="s">
        <v>613</v>
      </c>
      <c r="BB175" s="120" t="s">
        <v>544</v>
      </c>
      <c r="BG175" s="73" t="s">
        <v>3660</v>
      </c>
      <c r="BH175" s="73" t="s">
        <v>5317</v>
      </c>
      <c r="BI175" s="73" t="s">
        <v>4490</v>
      </c>
      <c r="BK175" s="73" t="s">
        <v>5297</v>
      </c>
      <c r="BO175" s="72" t="s">
        <v>210</v>
      </c>
      <c r="BP175" s="73" t="s">
        <v>3603</v>
      </c>
      <c r="BQ175" s="75">
        <v>0</v>
      </c>
      <c r="BR175" s="75">
        <v>0</v>
      </c>
      <c r="BS175" s="75">
        <v>129000625</v>
      </c>
      <c r="BT175" s="75">
        <v>101000625</v>
      </c>
      <c r="BU175" s="75">
        <v>150000625</v>
      </c>
      <c r="BV175" s="75">
        <v>0</v>
      </c>
      <c r="BW175" s="75">
        <v>0</v>
      </c>
      <c r="BX175" s="75">
        <v>0</v>
      </c>
      <c r="BY175" s="75">
        <v>0</v>
      </c>
      <c r="BZ175" s="75">
        <v>0</v>
      </c>
      <c r="CA175" s="75">
        <v>0</v>
      </c>
    </row>
    <row r="176" spans="10:79" ht="12" customHeight="1">
      <c r="J176" s="46">
        <v>172</v>
      </c>
      <c r="K176" s="46">
        <f t="shared" si="9"/>
        <v>0</v>
      </c>
      <c r="L176" s="82">
        <f t="shared" si="10"/>
        <v>0</v>
      </c>
      <c r="N176" s="119" t="s">
        <v>30</v>
      </c>
      <c r="O176" s="120" t="s">
        <v>671</v>
      </c>
      <c r="P176" s="122">
        <v>295000026</v>
      </c>
      <c r="Q176" s="122">
        <v>0</v>
      </c>
      <c r="R176" s="122">
        <v>0</v>
      </c>
      <c r="S176" s="122">
        <v>0</v>
      </c>
      <c r="T176" s="122">
        <v>0</v>
      </c>
      <c r="U176" s="122">
        <v>0</v>
      </c>
      <c r="V176" s="122">
        <v>0</v>
      </c>
      <c r="W176" s="122">
        <v>0</v>
      </c>
      <c r="X176" s="122">
        <v>0</v>
      </c>
      <c r="Y176" s="122">
        <v>0</v>
      </c>
      <c r="Z176" s="122">
        <v>0</v>
      </c>
      <c r="AA176" s="122">
        <v>0</v>
      </c>
      <c r="AB176" s="122">
        <v>0</v>
      </c>
      <c r="AC176" s="122">
        <v>0</v>
      </c>
      <c r="AD176" s="121"/>
      <c r="AM176" s="120" t="s">
        <v>1994</v>
      </c>
      <c r="AP176" s="120" t="s">
        <v>145</v>
      </c>
      <c r="BA176" s="120" t="s">
        <v>1225</v>
      </c>
      <c r="BB176" s="120" t="s">
        <v>299</v>
      </c>
      <c r="BG176" s="73" t="s">
        <v>3661</v>
      </c>
      <c r="BH176" s="73" t="s">
        <v>4260</v>
      </c>
      <c r="BI176" s="73" t="s">
        <v>4491</v>
      </c>
      <c r="BK176" s="73" t="s">
        <v>5185</v>
      </c>
      <c r="BO176" s="72" t="s">
        <v>210</v>
      </c>
      <c r="BP176" s="73" t="s">
        <v>3604</v>
      </c>
      <c r="BQ176" s="75">
        <v>144000625</v>
      </c>
      <c r="BR176" s="75">
        <v>162000625</v>
      </c>
      <c r="BS176" s="75">
        <v>0</v>
      </c>
      <c r="BT176" s="75">
        <v>0</v>
      </c>
      <c r="BU176" s="75">
        <v>0</v>
      </c>
      <c r="BV176" s="75">
        <v>0</v>
      </c>
      <c r="BW176" s="75">
        <v>0</v>
      </c>
      <c r="BX176" s="75">
        <v>0</v>
      </c>
      <c r="BY176" s="75">
        <v>0</v>
      </c>
      <c r="BZ176" s="75">
        <v>0</v>
      </c>
      <c r="CA176" s="75">
        <v>0</v>
      </c>
    </row>
    <row r="177" spans="10:79" ht="12" customHeight="1">
      <c r="J177" s="46">
        <v>173</v>
      </c>
      <c r="K177" s="46">
        <f t="shared" si="9"/>
        <v>0</v>
      </c>
      <c r="L177" s="82">
        <f t="shared" si="10"/>
        <v>0</v>
      </c>
      <c r="N177" s="119" t="s">
        <v>30</v>
      </c>
      <c r="O177" s="120" t="s">
        <v>2596</v>
      </c>
      <c r="P177" s="122">
        <v>0</v>
      </c>
      <c r="Q177" s="122">
        <v>0</v>
      </c>
      <c r="R177" s="122">
        <v>0</v>
      </c>
      <c r="S177" s="122">
        <v>0</v>
      </c>
      <c r="T177" s="122">
        <v>0</v>
      </c>
      <c r="U177" s="122">
        <v>0</v>
      </c>
      <c r="V177" s="122">
        <v>0</v>
      </c>
      <c r="W177" s="122">
        <v>0</v>
      </c>
      <c r="X177" s="122">
        <v>1290000026</v>
      </c>
      <c r="Y177" s="122">
        <v>1325000026</v>
      </c>
      <c r="Z177" s="122">
        <v>1415000026</v>
      </c>
      <c r="AA177" s="122">
        <v>0</v>
      </c>
      <c r="AB177" s="122">
        <v>0</v>
      </c>
      <c r="AC177" s="122">
        <v>0</v>
      </c>
      <c r="AD177" s="121"/>
      <c r="AM177" s="120" t="s">
        <v>321</v>
      </c>
      <c r="AP177" s="120" t="s">
        <v>119</v>
      </c>
      <c r="BA177" s="120" t="s">
        <v>2511</v>
      </c>
      <c r="BB177" s="120" t="s">
        <v>159</v>
      </c>
      <c r="BG177" s="73" t="s">
        <v>3662</v>
      </c>
      <c r="BH177" s="73" t="s">
        <v>4261</v>
      </c>
      <c r="BI177" s="73" t="s">
        <v>4492</v>
      </c>
      <c r="BK177" s="73" t="s">
        <v>5208</v>
      </c>
      <c r="BO177" s="72" t="s">
        <v>210</v>
      </c>
      <c r="BP177" s="73" t="s">
        <v>3605</v>
      </c>
      <c r="BQ177" s="75">
        <v>130000625</v>
      </c>
      <c r="BR177" s="75">
        <v>148000625</v>
      </c>
      <c r="BS177" s="75">
        <v>0</v>
      </c>
      <c r="BT177" s="75">
        <v>175000625</v>
      </c>
      <c r="BU177" s="75">
        <v>0</v>
      </c>
      <c r="BV177" s="75">
        <v>0</v>
      </c>
      <c r="BW177" s="75">
        <v>0</v>
      </c>
      <c r="BX177" s="75">
        <v>0</v>
      </c>
      <c r="BY177" s="75">
        <v>0</v>
      </c>
      <c r="BZ177" s="75">
        <v>0</v>
      </c>
      <c r="CA177" s="75">
        <v>0</v>
      </c>
    </row>
    <row r="178" spans="10:79" ht="12" customHeight="1">
      <c r="J178" s="46">
        <v>174</v>
      </c>
      <c r="K178" s="46">
        <f t="shared" si="9"/>
        <v>0</v>
      </c>
      <c r="L178" s="82">
        <f t="shared" si="10"/>
        <v>0</v>
      </c>
      <c r="N178" s="119" t="s">
        <v>30</v>
      </c>
      <c r="O178" s="120" t="s">
        <v>3235</v>
      </c>
      <c r="P178" s="122">
        <v>0</v>
      </c>
      <c r="Q178" s="122">
        <v>0</v>
      </c>
      <c r="R178" s="122">
        <v>0</v>
      </c>
      <c r="S178" s="122">
        <v>0</v>
      </c>
      <c r="T178" s="122">
        <v>0</v>
      </c>
      <c r="U178" s="122">
        <v>0</v>
      </c>
      <c r="V178" s="122">
        <v>0</v>
      </c>
      <c r="W178" s="122">
        <v>0</v>
      </c>
      <c r="X178" s="122">
        <v>1290000026</v>
      </c>
      <c r="Y178" s="122">
        <v>1325000026</v>
      </c>
      <c r="Z178" s="122">
        <v>1415000026</v>
      </c>
      <c r="AA178" s="122">
        <v>0</v>
      </c>
      <c r="AB178" s="122">
        <v>0</v>
      </c>
      <c r="AC178" s="122">
        <v>0</v>
      </c>
      <c r="AD178" s="121"/>
      <c r="AM178" s="120" t="s">
        <v>1290</v>
      </c>
      <c r="AP178" s="120" t="s">
        <v>962</v>
      </c>
      <c r="BA178" s="120" t="s">
        <v>2227</v>
      </c>
      <c r="BB178" s="120" t="s">
        <v>1644</v>
      </c>
      <c r="BG178" s="73" t="s">
        <v>3663</v>
      </c>
      <c r="BH178" s="73" t="s">
        <v>4262</v>
      </c>
      <c r="BI178" s="73" t="s">
        <v>4493</v>
      </c>
      <c r="BK178" s="73" t="s">
        <v>5209</v>
      </c>
      <c r="BO178" s="72" t="s">
        <v>210</v>
      </c>
      <c r="BP178" s="73" t="s">
        <v>3606</v>
      </c>
      <c r="BQ178" s="75">
        <v>0</v>
      </c>
      <c r="BR178" s="75">
        <v>0</v>
      </c>
      <c r="BS178" s="75">
        <v>189000625</v>
      </c>
      <c r="BT178" s="75">
        <v>207000625</v>
      </c>
      <c r="BU178" s="75">
        <v>198000625</v>
      </c>
      <c r="BV178" s="75">
        <v>216000625</v>
      </c>
      <c r="BW178" s="75">
        <v>270000625</v>
      </c>
      <c r="BX178" s="75">
        <v>0</v>
      </c>
      <c r="BY178" s="75">
        <v>0</v>
      </c>
      <c r="BZ178" s="75">
        <v>0</v>
      </c>
      <c r="CA178" s="75">
        <v>0</v>
      </c>
    </row>
    <row r="179" spans="10:79" ht="12" customHeight="1">
      <c r="J179" s="46">
        <v>175</v>
      </c>
      <c r="K179" s="46">
        <f t="shared" si="9"/>
        <v>0</v>
      </c>
      <c r="L179" s="82">
        <f t="shared" si="10"/>
        <v>0</v>
      </c>
      <c r="N179" s="119" t="s">
        <v>30</v>
      </c>
      <c r="O179" s="120" t="s">
        <v>2247</v>
      </c>
      <c r="P179" s="122">
        <v>0</v>
      </c>
      <c r="Q179" s="122">
        <v>0</v>
      </c>
      <c r="R179" s="122">
        <v>0</v>
      </c>
      <c r="S179" s="122">
        <v>0</v>
      </c>
      <c r="T179" s="122">
        <v>0</v>
      </c>
      <c r="U179" s="122">
        <v>0</v>
      </c>
      <c r="V179" s="122">
        <v>0</v>
      </c>
      <c r="W179" s="122">
        <v>925000026</v>
      </c>
      <c r="X179" s="122">
        <v>985000026</v>
      </c>
      <c r="Y179" s="122">
        <v>0</v>
      </c>
      <c r="Z179" s="122">
        <v>0</v>
      </c>
      <c r="AA179" s="122">
        <v>1700000026</v>
      </c>
      <c r="AB179" s="122">
        <v>0</v>
      </c>
      <c r="AC179" s="122">
        <v>0</v>
      </c>
      <c r="AD179" s="121"/>
      <c r="AM179" s="120" t="s">
        <v>357</v>
      </c>
      <c r="AP179" s="120" t="s">
        <v>817</v>
      </c>
      <c r="BA179" s="120" t="s">
        <v>2334</v>
      </c>
      <c r="BB179" s="120" t="s">
        <v>3389</v>
      </c>
      <c r="BG179" s="73" t="s">
        <v>5246</v>
      </c>
      <c r="BH179" s="73" t="s">
        <v>4263</v>
      </c>
      <c r="BI179" s="73" t="s">
        <v>4494</v>
      </c>
      <c r="BK179" s="73" t="s">
        <v>5158</v>
      </c>
      <c r="BO179" s="72" t="s">
        <v>210</v>
      </c>
      <c r="BP179" s="73" t="s">
        <v>3607</v>
      </c>
      <c r="BQ179" s="75">
        <v>121000625</v>
      </c>
      <c r="BR179" s="75">
        <v>0</v>
      </c>
      <c r="BS179" s="75">
        <v>148000625</v>
      </c>
      <c r="BT179" s="75">
        <v>166000625</v>
      </c>
      <c r="BU179" s="75">
        <v>0</v>
      </c>
      <c r="BV179" s="75">
        <v>0</v>
      </c>
      <c r="BW179" s="75">
        <v>0</v>
      </c>
      <c r="BX179" s="75">
        <v>0</v>
      </c>
      <c r="BY179" s="75">
        <v>0</v>
      </c>
      <c r="BZ179" s="75">
        <v>0</v>
      </c>
      <c r="CA179" s="75">
        <v>0</v>
      </c>
    </row>
    <row r="180" spans="10:79" ht="12" customHeight="1">
      <c r="J180" s="46">
        <v>176</v>
      </c>
      <c r="K180" s="46">
        <f t="shared" si="9"/>
        <v>0</v>
      </c>
      <c r="L180" s="82">
        <f t="shared" si="10"/>
        <v>0</v>
      </c>
      <c r="N180" s="119" t="s">
        <v>30</v>
      </c>
      <c r="O180" s="120" t="s">
        <v>3236</v>
      </c>
      <c r="P180" s="122">
        <v>0</v>
      </c>
      <c r="Q180" s="122">
        <v>0</v>
      </c>
      <c r="R180" s="122">
        <v>0</v>
      </c>
      <c r="S180" s="122">
        <v>0</v>
      </c>
      <c r="T180" s="122">
        <v>0</v>
      </c>
      <c r="U180" s="122">
        <v>0</v>
      </c>
      <c r="V180" s="122">
        <v>0</v>
      </c>
      <c r="W180" s="122">
        <v>0</v>
      </c>
      <c r="X180" s="122">
        <v>0</v>
      </c>
      <c r="Y180" s="122">
        <v>0</v>
      </c>
      <c r="Z180" s="122">
        <v>0</v>
      </c>
      <c r="AA180" s="122">
        <v>1625000026</v>
      </c>
      <c r="AB180" s="122">
        <v>1890000026</v>
      </c>
      <c r="AC180" s="122">
        <v>2065000026</v>
      </c>
      <c r="AD180" s="121"/>
      <c r="AM180" s="120" t="s">
        <v>2367</v>
      </c>
      <c r="AP180" s="120" t="s">
        <v>462</v>
      </c>
      <c r="BA180" s="120" t="s">
        <v>2671</v>
      </c>
      <c r="BB180" s="120" t="s">
        <v>2726</v>
      </c>
      <c r="BG180" s="73" t="s">
        <v>3664</v>
      </c>
      <c r="BH180" s="73" t="s">
        <v>4264</v>
      </c>
      <c r="BI180" s="73" t="s">
        <v>4495</v>
      </c>
      <c r="BK180" s="73" t="s">
        <v>5159</v>
      </c>
      <c r="BO180" s="72" t="s">
        <v>210</v>
      </c>
      <c r="BP180" s="73" t="s">
        <v>3608</v>
      </c>
      <c r="BQ180" s="75">
        <v>0</v>
      </c>
      <c r="BR180" s="75">
        <v>171000625</v>
      </c>
      <c r="BS180" s="75">
        <v>0</v>
      </c>
      <c r="BT180" s="75">
        <v>198000625</v>
      </c>
      <c r="BU180" s="75">
        <v>0</v>
      </c>
      <c r="BV180" s="75">
        <v>0</v>
      </c>
      <c r="BW180" s="75">
        <v>0</v>
      </c>
      <c r="BX180" s="75">
        <v>0</v>
      </c>
      <c r="BY180" s="75">
        <v>0</v>
      </c>
      <c r="BZ180" s="75">
        <v>0</v>
      </c>
      <c r="CA180" s="75">
        <v>0</v>
      </c>
    </row>
    <row r="181" spans="10:79" ht="12" customHeight="1">
      <c r="J181" s="46">
        <v>177</v>
      </c>
      <c r="K181" s="46">
        <f t="shared" si="9"/>
        <v>0</v>
      </c>
      <c r="L181" s="82">
        <f t="shared" si="10"/>
        <v>0</v>
      </c>
      <c r="N181" s="119" t="s">
        <v>30</v>
      </c>
      <c r="O181" s="120" t="s">
        <v>1842</v>
      </c>
      <c r="P181" s="122">
        <v>0</v>
      </c>
      <c r="Q181" s="122">
        <v>0</v>
      </c>
      <c r="R181" s="122">
        <v>0</v>
      </c>
      <c r="S181" s="122">
        <v>0</v>
      </c>
      <c r="T181" s="122">
        <v>0</v>
      </c>
      <c r="U181" s="122">
        <v>0</v>
      </c>
      <c r="V181" s="122">
        <v>0</v>
      </c>
      <c r="W181" s="122">
        <v>0</v>
      </c>
      <c r="X181" s="122">
        <v>0</v>
      </c>
      <c r="Y181" s="122">
        <v>1400000026</v>
      </c>
      <c r="Z181" s="122">
        <v>0</v>
      </c>
      <c r="AA181" s="122">
        <v>0</v>
      </c>
      <c r="AB181" s="122">
        <v>0</v>
      </c>
      <c r="AC181" s="122">
        <v>0</v>
      </c>
      <c r="AD181" s="121"/>
      <c r="AM181" s="120" t="s">
        <v>1911</v>
      </c>
      <c r="AP181" s="120" t="s">
        <v>635</v>
      </c>
      <c r="BA181" s="120" t="s">
        <v>2396</v>
      </c>
      <c r="BB181" s="120" t="s">
        <v>3390</v>
      </c>
      <c r="BG181" s="73" t="s">
        <v>3665</v>
      </c>
      <c r="BH181" s="73" t="s">
        <v>4265</v>
      </c>
      <c r="BI181" s="73" t="s">
        <v>4496</v>
      </c>
      <c r="BK181" s="73" t="s">
        <v>5210</v>
      </c>
      <c r="BO181" s="72" t="s">
        <v>210</v>
      </c>
      <c r="BP181" s="73" t="s">
        <v>3609</v>
      </c>
      <c r="BQ181" s="75">
        <v>144000625</v>
      </c>
      <c r="BR181" s="75">
        <v>162000625</v>
      </c>
      <c r="BS181" s="75">
        <v>0</v>
      </c>
      <c r="BT181" s="75">
        <v>211000625</v>
      </c>
      <c r="BU181" s="75">
        <v>0</v>
      </c>
      <c r="BV181" s="75">
        <v>0</v>
      </c>
      <c r="BW181" s="75">
        <v>0</v>
      </c>
      <c r="BX181" s="75">
        <v>0</v>
      </c>
      <c r="BY181" s="75">
        <v>0</v>
      </c>
      <c r="BZ181" s="75">
        <v>0</v>
      </c>
      <c r="CA181" s="75">
        <v>0</v>
      </c>
    </row>
    <row r="182" spans="10:79" ht="12" customHeight="1">
      <c r="J182" s="46">
        <v>178</v>
      </c>
      <c r="K182" s="46">
        <f t="shared" si="9"/>
        <v>0</v>
      </c>
      <c r="L182" s="82">
        <f t="shared" si="10"/>
        <v>0</v>
      </c>
      <c r="N182" s="119" t="s">
        <v>30</v>
      </c>
      <c r="O182" s="120" t="s">
        <v>3237</v>
      </c>
      <c r="P182" s="122">
        <v>0</v>
      </c>
      <c r="Q182" s="122">
        <v>0</v>
      </c>
      <c r="R182" s="122">
        <v>0</v>
      </c>
      <c r="S182" s="122">
        <v>0</v>
      </c>
      <c r="T182" s="122">
        <v>0</v>
      </c>
      <c r="U182" s="122">
        <v>0</v>
      </c>
      <c r="V182" s="122">
        <v>0</v>
      </c>
      <c r="W182" s="122">
        <v>0</v>
      </c>
      <c r="X182" s="122">
        <v>0</v>
      </c>
      <c r="Y182" s="122">
        <v>0</v>
      </c>
      <c r="Z182" s="122">
        <v>0</v>
      </c>
      <c r="AA182" s="122">
        <v>1725000026</v>
      </c>
      <c r="AB182" s="122">
        <v>1920000026</v>
      </c>
      <c r="AC182" s="122">
        <v>2165000026</v>
      </c>
      <c r="AD182" s="121"/>
      <c r="AM182" s="120" t="s">
        <v>75</v>
      </c>
      <c r="AP182" s="120" t="s">
        <v>2080</v>
      </c>
      <c r="BA182" s="120" t="s">
        <v>2767</v>
      </c>
      <c r="BB182" s="120" t="s">
        <v>3391</v>
      </c>
      <c r="BG182" s="73" t="s">
        <v>3666</v>
      </c>
      <c r="BH182" s="73" t="s">
        <v>4266</v>
      </c>
      <c r="BI182" s="73" t="s">
        <v>4497</v>
      </c>
      <c r="BK182" s="73" t="s">
        <v>5298</v>
      </c>
      <c r="BO182" s="72" t="s">
        <v>210</v>
      </c>
      <c r="BP182" s="73" t="s">
        <v>3610</v>
      </c>
      <c r="BQ182" s="75">
        <v>148000625</v>
      </c>
      <c r="BR182" s="75">
        <v>166000625</v>
      </c>
      <c r="BS182" s="75">
        <v>0</v>
      </c>
      <c r="BT182" s="75">
        <v>0</v>
      </c>
      <c r="BU182" s="75">
        <v>0</v>
      </c>
      <c r="BV182" s="75">
        <v>0</v>
      </c>
      <c r="BW182" s="75">
        <v>0</v>
      </c>
      <c r="BX182" s="75">
        <v>0</v>
      </c>
      <c r="BY182" s="75">
        <v>0</v>
      </c>
      <c r="BZ182" s="75">
        <v>0</v>
      </c>
      <c r="CA182" s="75">
        <v>0</v>
      </c>
    </row>
    <row r="183" spans="10:79" ht="12" customHeight="1">
      <c r="J183" s="46">
        <v>179</v>
      </c>
      <c r="K183" s="46">
        <f t="shared" si="9"/>
        <v>0</v>
      </c>
      <c r="L183" s="82">
        <f t="shared" si="10"/>
        <v>0</v>
      </c>
      <c r="N183" s="119" t="s">
        <v>30</v>
      </c>
      <c r="O183" s="120" t="s">
        <v>3238</v>
      </c>
      <c r="P183" s="122">
        <v>0</v>
      </c>
      <c r="Q183" s="122">
        <v>0</v>
      </c>
      <c r="R183" s="122">
        <v>0</v>
      </c>
      <c r="S183" s="122">
        <v>0</v>
      </c>
      <c r="T183" s="122">
        <v>0</v>
      </c>
      <c r="U183" s="122">
        <v>0</v>
      </c>
      <c r="V183" s="122">
        <v>0</v>
      </c>
      <c r="W183" s="122">
        <v>0</v>
      </c>
      <c r="X183" s="122">
        <v>0</v>
      </c>
      <c r="Y183" s="122">
        <v>0</v>
      </c>
      <c r="Z183" s="122">
        <v>0</v>
      </c>
      <c r="AA183" s="122">
        <v>4335000026</v>
      </c>
      <c r="AB183" s="122">
        <v>0</v>
      </c>
      <c r="AC183" s="122">
        <v>0</v>
      </c>
      <c r="AD183" s="121"/>
      <c r="AM183" s="120" t="s">
        <v>752</v>
      </c>
      <c r="AP183" s="120" t="s">
        <v>666</v>
      </c>
      <c r="BA183" s="120" t="s">
        <v>2710</v>
      </c>
      <c r="BB183" s="120" t="s">
        <v>3392</v>
      </c>
      <c r="BG183" s="73" t="s">
        <v>3667</v>
      </c>
      <c r="BH183" s="73" t="s">
        <v>4267</v>
      </c>
      <c r="BI183" s="73" t="s">
        <v>4498</v>
      </c>
      <c r="BK183" s="73" t="s">
        <v>5273</v>
      </c>
      <c r="BO183" s="72" t="s">
        <v>210</v>
      </c>
      <c r="BP183" s="73" t="s">
        <v>3611</v>
      </c>
      <c r="BQ183" s="75">
        <v>121000625</v>
      </c>
      <c r="BR183" s="75">
        <v>0</v>
      </c>
      <c r="BS183" s="75">
        <v>0</v>
      </c>
      <c r="BT183" s="75">
        <v>0</v>
      </c>
      <c r="BU183" s="75">
        <v>184000625</v>
      </c>
      <c r="BV183" s="75">
        <v>207000625</v>
      </c>
      <c r="BW183" s="75">
        <v>225000625</v>
      </c>
      <c r="BX183" s="75">
        <v>252000625</v>
      </c>
      <c r="BY183" s="75">
        <v>288000625</v>
      </c>
      <c r="BZ183" s="75">
        <v>0</v>
      </c>
      <c r="CA183" s="75">
        <v>0</v>
      </c>
    </row>
    <row r="184" spans="10:79" ht="12" customHeight="1">
      <c r="J184" s="46">
        <v>180</v>
      </c>
      <c r="K184" s="46">
        <f t="shared" si="9"/>
        <v>0</v>
      </c>
      <c r="L184" s="82">
        <f t="shared" si="10"/>
        <v>0</v>
      </c>
      <c r="N184" s="119" t="s">
        <v>30</v>
      </c>
      <c r="O184" s="120" t="s">
        <v>2757</v>
      </c>
      <c r="P184" s="122">
        <v>0</v>
      </c>
      <c r="Q184" s="122">
        <v>0</v>
      </c>
      <c r="R184" s="122">
        <v>0</v>
      </c>
      <c r="S184" s="122">
        <v>0</v>
      </c>
      <c r="T184" s="122">
        <v>0</v>
      </c>
      <c r="U184" s="122">
        <v>0</v>
      </c>
      <c r="V184" s="122">
        <v>0</v>
      </c>
      <c r="W184" s="122">
        <v>0</v>
      </c>
      <c r="X184" s="122">
        <v>0</v>
      </c>
      <c r="Y184" s="122">
        <v>0</v>
      </c>
      <c r="Z184" s="122">
        <v>1215000026</v>
      </c>
      <c r="AA184" s="122">
        <v>1385000026</v>
      </c>
      <c r="AB184" s="122">
        <v>1495000026</v>
      </c>
      <c r="AC184" s="122">
        <v>0</v>
      </c>
      <c r="AD184" s="121"/>
      <c r="AM184" s="120" t="s">
        <v>76</v>
      </c>
      <c r="AP184" s="120" t="s">
        <v>1616</v>
      </c>
      <c r="BA184" s="120" t="s">
        <v>2776</v>
      </c>
      <c r="BB184" s="120" t="s">
        <v>551</v>
      </c>
      <c r="BG184" s="73" t="s">
        <v>3668</v>
      </c>
      <c r="BH184" s="73" t="s">
        <v>4268</v>
      </c>
      <c r="BI184" s="73" t="s">
        <v>4499</v>
      </c>
      <c r="BK184" s="73" t="s">
        <v>5160</v>
      </c>
      <c r="BO184" s="72" t="s">
        <v>210</v>
      </c>
      <c r="BP184" s="73" t="s">
        <v>3612</v>
      </c>
      <c r="BQ184" s="75">
        <v>126000625</v>
      </c>
      <c r="BR184" s="75">
        <v>144000625</v>
      </c>
      <c r="BS184" s="75">
        <v>162000625</v>
      </c>
      <c r="BT184" s="75">
        <v>180000625</v>
      </c>
      <c r="BU184" s="75">
        <v>0</v>
      </c>
      <c r="BV184" s="75">
        <v>0</v>
      </c>
      <c r="BW184" s="75">
        <v>0</v>
      </c>
      <c r="BX184" s="75">
        <v>0</v>
      </c>
      <c r="BY184" s="75">
        <v>0</v>
      </c>
      <c r="BZ184" s="75">
        <v>0</v>
      </c>
      <c r="CA184" s="75">
        <v>0</v>
      </c>
    </row>
    <row r="185" spans="10:79" ht="12" customHeight="1">
      <c r="J185" s="46">
        <v>181</v>
      </c>
      <c r="K185" s="46">
        <f t="shared" si="9"/>
        <v>0</v>
      </c>
      <c r="L185" s="82">
        <f t="shared" si="10"/>
        <v>0</v>
      </c>
      <c r="N185" s="119" t="s">
        <v>30</v>
      </c>
      <c r="O185" s="120" t="s">
        <v>1680</v>
      </c>
      <c r="P185" s="122">
        <v>0</v>
      </c>
      <c r="Q185" s="122">
        <v>0</v>
      </c>
      <c r="R185" s="122">
        <v>0</v>
      </c>
      <c r="S185" s="122">
        <v>0</v>
      </c>
      <c r="T185" s="122">
        <v>0</v>
      </c>
      <c r="U185" s="122">
        <v>0</v>
      </c>
      <c r="V185" s="122">
        <v>0</v>
      </c>
      <c r="W185" s="122">
        <v>0</v>
      </c>
      <c r="X185" s="122">
        <v>1220000026</v>
      </c>
      <c r="Y185" s="122">
        <v>1330000026</v>
      </c>
      <c r="Z185" s="122">
        <v>1405000026</v>
      </c>
      <c r="AA185" s="122">
        <v>1475000026</v>
      </c>
      <c r="AB185" s="122">
        <v>1515000026</v>
      </c>
      <c r="AC185" s="122">
        <v>0</v>
      </c>
      <c r="AD185" s="121"/>
      <c r="AM185" s="120" t="s">
        <v>806</v>
      </c>
      <c r="AP185" s="120" t="s">
        <v>1592</v>
      </c>
      <c r="BA185" s="120" t="s">
        <v>2672</v>
      </c>
      <c r="BB185" s="120" t="s">
        <v>2106</v>
      </c>
      <c r="BG185" s="73" t="s">
        <v>3669</v>
      </c>
      <c r="BH185" s="73" t="s">
        <v>4269</v>
      </c>
      <c r="BI185" s="73" t="s">
        <v>4500</v>
      </c>
      <c r="BK185" s="73" t="s">
        <v>5161</v>
      </c>
      <c r="BO185" s="72" t="s">
        <v>210</v>
      </c>
      <c r="BP185" s="73" t="s">
        <v>3613</v>
      </c>
      <c r="BQ185" s="75">
        <v>0</v>
      </c>
      <c r="BR185" s="75">
        <v>171000625</v>
      </c>
      <c r="BS185" s="75">
        <v>0</v>
      </c>
      <c r="BT185" s="75">
        <v>198000625</v>
      </c>
      <c r="BU185" s="75">
        <v>0</v>
      </c>
      <c r="BV185" s="75">
        <v>0</v>
      </c>
      <c r="BW185" s="75">
        <v>0</v>
      </c>
      <c r="BX185" s="75">
        <v>0</v>
      </c>
      <c r="BY185" s="75">
        <v>0</v>
      </c>
      <c r="BZ185" s="75">
        <v>0</v>
      </c>
      <c r="CA185" s="75">
        <v>0</v>
      </c>
    </row>
    <row r="186" spans="10:79" ht="12" customHeight="1">
      <c r="J186" s="46">
        <v>182</v>
      </c>
      <c r="K186" s="46">
        <f t="shared" si="9"/>
        <v>0</v>
      </c>
      <c r="L186" s="82">
        <f t="shared" si="10"/>
        <v>0</v>
      </c>
      <c r="N186" s="119" t="s">
        <v>30</v>
      </c>
      <c r="O186" s="120" t="s">
        <v>2083</v>
      </c>
      <c r="P186" s="122">
        <v>0</v>
      </c>
      <c r="Q186" s="122">
        <v>0</v>
      </c>
      <c r="R186" s="122">
        <v>0</v>
      </c>
      <c r="S186" s="122">
        <v>0</v>
      </c>
      <c r="T186" s="122">
        <v>0</v>
      </c>
      <c r="U186" s="122">
        <v>0</v>
      </c>
      <c r="V186" s="122">
        <v>0</v>
      </c>
      <c r="W186" s="122">
        <v>0</v>
      </c>
      <c r="X186" s="122">
        <v>1220000026</v>
      </c>
      <c r="Y186" s="122">
        <v>1330000026</v>
      </c>
      <c r="Z186" s="122">
        <v>1405000026</v>
      </c>
      <c r="AA186" s="122">
        <v>1475000026</v>
      </c>
      <c r="AB186" s="122">
        <v>1515000026</v>
      </c>
      <c r="AC186" s="122">
        <v>0</v>
      </c>
      <c r="AD186" s="121"/>
      <c r="AM186" s="120" t="s">
        <v>753</v>
      </c>
      <c r="AP186" s="120" t="s">
        <v>2016</v>
      </c>
      <c r="BA186" s="120" t="s">
        <v>1595</v>
      </c>
      <c r="BB186" s="120" t="s">
        <v>2363</v>
      </c>
      <c r="BG186" s="73" t="s">
        <v>3670</v>
      </c>
      <c r="BH186" s="73" t="s">
        <v>4270</v>
      </c>
      <c r="BI186" s="73" t="s">
        <v>4501</v>
      </c>
      <c r="BK186" s="73" t="s">
        <v>5061</v>
      </c>
      <c r="BO186" s="72" t="s">
        <v>210</v>
      </c>
      <c r="BP186" s="73" t="s">
        <v>5023</v>
      </c>
      <c r="BQ186" s="75">
        <v>135000925</v>
      </c>
      <c r="BR186" s="75">
        <v>150000925</v>
      </c>
      <c r="BS186" s="75">
        <v>165000925</v>
      </c>
      <c r="BT186" s="75">
        <v>185000925</v>
      </c>
      <c r="BU186" s="75">
        <v>200000925</v>
      </c>
      <c r="BV186" s="75">
        <v>230000925</v>
      </c>
      <c r="BW186" s="75">
        <v>250000925</v>
      </c>
      <c r="BX186" s="75">
        <v>260000026</v>
      </c>
      <c r="BY186" s="75">
        <v>0</v>
      </c>
      <c r="BZ186" s="75">
        <v>0</v>
      </c>
      <c r="CA186" s="75">
        <v>0</v>
      </c>
    </row>
    <row r="187" spans="10:79" ht="12" customHeight="1">
      <c r="J187" s="46">
        <v>183</v>
      </c>
      <c r="K187" s="46">
        <f t="shared" si="9"/>
        <v>0</v>
      </c>
      <c r="L187" s="82">
        <f t="shared" si="10"/>
        <v>0</v>
      </c>
      <c r="N187" s="119" t="s">
        <v>30</v>
      </c>
      <c r="O187" s="120" t="s">
        <v>1685</v>
      </c>
      <c r="P187" s="122">
        <v>0</v>
      </c>
      <c r="Q187" s="122">
        <v>0</v>
      </c>
      <c r="R187" s="122">
        <v>0</v>
      </c>
      <c r="S187" s="122">
        <v>0</v>
      </c>
      <c r="T187" s="122">
        <v>0</v>
      </c>
      <c r="U187" s="122">
        <v>0</v>
      </c>
      <c r="V187" s="122">
        <v>0</v>
      </c>
      <c r="W187" s="122">
        <v>980000026</v>
      </c>
      <c r="X187" s="122">
        <v>1175000026</v>
      </c>
      <c r="Y187" s="122">
        <v>1215000026</v>
      </c>
      <c r="Z187" s="122">
        <v>1325000026</v>
      </c>
      <c r="AA187" s="122">
        <v>1450000026</v>
      </c>
      <c r="AB187" s="122">
        <v>1575000026</v>
      </c>
      <c r="AC187" s="122">
        <v>0</v>
      </c>
      <c r="AD187" s="121"/>
      <c r="AM187" s="120" t="s">
        <v>2257</v>
      </c>
      <c r="AP187" s="120" t="s">
        <v>2470</v>
      </c>
      <c r="BA187" s="120" t="s">
        <v>1894</v>
      </c>
      <c r="BB187" s="120" t="s">
        <v>2575</v>
      </c>
      <c r="BG187" s="73" t="s">
        <v>3671</v>
      </c>
      <c r="BH187" s="73" t="s">
        <v>4271</v>
      </c>
      <c r="BI187" s="73" t="s">
        <v>4502</v>
      </c>
      <c r="BK187" s="73" t="s">
        <v>5256</v>
      </c>
      <c r="BO187" s="72" t="s">
        <v>210</v>
      </c>
      <c r="BP187" s="73" t="s">
        <v>3614</v>
      </c>
      <c r="BQ187" s="75">
        <v>148000625</v>
      </c>
      <c r="BR187" s="75">
        <v>166000625</v>
      </c>
      <c r="BS187" s="75">
        <v>184000625</v>
      </c>
      <c r="BT187" s="75">
        <v>202000625</v>
      </c>
      <c r="BU187" s="75">
        <v>220000625</v>
      </c>
      <c r="BV187" s="75">
        <v>238000625</v>
      </c>
      <c r="BW187" s="75">
        <v>0</v>
      </c>
      <c r="BX187" s="75">
        <v>0</v>
      </c>
      <c r="BY187" s="75">
        <v>0</v>
      </c>
      <c r="BZ187" s="75">
        <v>0</v>
      </c>
      <c r="CA187" s="75">
        <v>0</v>
      </c>
    </row>
    <row r="188" spans="10:79" ht="12" customHeight="1">
      <c r="J188" s="46">
        <v>184</v>
      </c>
      <c r="K188" s="46">
        <f t="shared" si="9"/>
        <v>0</v>
      </c>
      <c r="L188" s="82">
        <f t="shared" si="10"/>
        <v>0</v>
      </c>
      <c r="N188" s="119" t="s">
        <v>2750</v>
      </c>
      <c r="O188" s="120" t="s">
        <v>7944</v>
      </c>
      <c r="P188" s="121"/>
      <c r="Q188" s="121"/>
      <c r="R188" s="121"/>
      <c r="S188" s="121"/>
      <c r="T188" s="121"/>
      <c r="U188" s="121"/>
      <c r="V188" s="121"/>
      <c r="W188" s="121"/>
      <c r="X188" s="121"/>
      <c r="Y188" s="121"/>
      <c r="Z188" s="121"/>
      <c r="AA188" s="121"/>
      <c r="AB188" s="121"/>
      <c r="AC188" s="122">
        <v>125000026</v>
      </c>
      <c r="AD188" s="121"/>
      <c r="AM188" s="120" t="s">
        <v>3266</v>
      </c>
      <c r="AP188" s="120" t="s">
        <v>2081</v>
      </c>
      <c r="BA188" s="120" t="s">
        <v>1895</v>
      </c>
      <c r="BB188" s="120" t="s">
        <v>514</v>
      </c>
      <c r="BG188" s="73" t="s">
        <v>3672</v>
      </c>
      <c r="BH188" s="73" t="s">
        <v>4272</v>
      </c>
      <c r="BI188" s="73" t="s">
        <v>4503</v>
      </c>
      <c r="BK188" s="73" t="s">
        <v>5299</v>
      </c>
      <c r="BO188" s="72" t="s">
        <v>210</v>
      </c>
      <c r="BP188" s="73" t="s">
        <v>3615</v>
      </c>
      <c r="BQ188" s="75">
        <v>0</v>
      </c>
      <c r="BR188" s="75">
        <v>0</v>
      </c>
      <c r="BS188" s="75">
        <v>129000625</v>
      </c>
      <c r="BT188" s="75">
        <v>101000625</v>
      </c>
      <c r="BU188" s="75">
        <v>0</v>
      </c>
      <c r="BV188" s="75">
        <v>0</v>
      </c>
      <c r="BW188" s="75">
        <v>341000625</v>
      </c>
      <c r="BX188" s="75">
        <v>0</v>
      </c>
      <c r="BY188" s="75">
        <v>0</v>
      </c>
      <c r="BZ188" s="75">
        <v>0</v>
      </c>
      <c r="CA188" s="75">
        <v>0</v>
      </c>
    </row>
    <row r="189" spans="10:79" ht="12" customHeight="1">
      <c r="J189" s="46">
        <v>185</v>
      </c>
      <c r="K189" s="46">
        <f t="shared" si="9"/>
        <v>0</v>
      </c>
      <c r="L189" s="82">
        <f t="shared" si="10"/>
        <v>0</v>
      </c>
      <c r="N189" s="119" t="s">
        <v>2750</v>
      </c>
      <c r="O189" s="120" t="s">
        <v>7945</v>
      </c>
      <c r="P189" s="121"/>
      <c r="Q189" s="121"/>
      <c r="R189" s="121"/>
      <c r="S189" s="121"/>
      <c r="T189" s="121"/>
      <c r="U189" s="121"/>
      <c r="V189" s="121"/>
      <c r="W189" s="121"/>
      <c r="X189" s="121"/>
      <c r="Y189" s="121"/>
      <c r="Z189" s="121"/>
      <c r="AA189" s="121"/>
      <c r="AB189" s="121"/>
      <c r="AC189" s="122">
        <v>150000026</v>
      </c>
      <c r="AD189" s="121"/>
      <c r="AM189" s="120" t="s">
        <v>2100</v>
      </c>
      <c r="AP189" s="120" t="s">
        <v>2471</v>
      </c>
      <c r="BA189" s="120" t="s">
        <v>1774</v>
      </c>
      <c r="BB189" s="120" t="s">
        <v>1488</v>
      </c>
      <c r="BG189" s="73" t="s">
        <v>3673</v>
      </c>
      <c r="BH189" s="73" t="s">
        <v>4273</v>
      </c>
      <c r="BI189" s="73" t="s">
        <v>4504</v>
      </c>
      <c r="BK189" s="73" t="s">
        <v>5243</v>
      </c>
      <c r="BO189" s="72" t="s">
        <v>210</v>
      </c>
      <c r="BP189" s="73" t="s">
        <v>3616</v>
      </c>
      <c r="BQ189" s="75">
        <v>126000625</v>
      </c>
      <c r="BR189" s="75">
        <v>144000625</v>
      </c>
      <c r="BS189" s="75">
        <v>162000625</v>
      </c>
      <c r="BT189" s="75">
        <v>180000625</v>
      </c>
      <c r="BU189" s="75">
        <v>198000625</v>
      </c>
      <c r="BV189" s="75">
        <v>0</v>
      </c>
      <c r="BW189" s="75">
        <v>0</v>
      </c>
      <c r="BX189" s="75">
        <v>0</v>
      </c>
      <c r="BY189" s="75">
        <v>0</v>
      </c>
      <c r="BZ189" s="75">
        <v>300000026</v>
      </c>
      <c r="CA189" s="75">
        <v>0</v>
      </c>
    </row>
    <row r="190" spans="10:79" ht="12" customHeight="1">
      <c r="J190" s="46">
        <v>186</v>
      </c>
      <c r="K190" s="46">
        <f t="shared" si="9"/>
        <v>0</v>
      </c>
      <c r="L190" s="82">
        <f t="shared" si="10"/>
        <v>0</v>
      </c>
      <c r="N190" s="119" t="s">
        <v>2750</v>
      </c>
      <c r="O190" s="120" t="s">
        <v>7946</v>
      </c>
      <c r="P190" s="122">
        <v>0</v>
      </c>
      <c r="Q190" s="122">
        <v>0</v>
      </c>
      <c r="R190" s="122">
        <v>0</v>
      </c>
      <c r="S190" s="122">
        <v>0</v>
      </c>
      <c r="T190" s="122">
        <v>0</v>
      </c>
      <c r="U190" s="122">
        <v>0</v>
      </c>
      <c r="V190" s="122">
        <v>0</v>
      </c>
      <c r="W190" s="122">
        <v>0</v>
      </c>
      <c r="X190" s="122">
        <v>0</v>
      </c>
      <c r="Y190" s="122">
        <v>0</v>
      </c>
      <c r="Z190" s="122">
        <v>0</v>
      </c>
      <c r="AA190" s="122">
        <v>0</v>
      </c>
      <c r="AB190" s="122">
        <v>295000026</v>
      </c>
      <c r="AC190" s="122">
        <v>310000026</v>
      </c>
      <c r="AD190" s="121"/>
      <c r="AM190" s="120" t="s">
        <v>695</v>
      </c>
      <c r="AP190" s="120" t="s">
        <v>963</v>
      </c>
      <c r="BA190" s="120" t="s">
        <v>2747</v>
      </c>
      <c r="BB190" s="120" t="s">
        <v>1349</v>
      </c>
      <c r="BG190" s="73" t="s">
        <v>5121</v>
      </c>
      <c r="BH190" s="73" t="s">
        <v>4274</v>
      </c>
      <c r="BI190" s="73" t="s">
        <v>4505</v>
      </c>
      <c r="BK190" s="73" t="s">
        <v>5244</v>
      </c>
      <c r="BO190" s="72" t="s">
        <v>210</v>
      </c>
      <c r="BP190" s="73" t="s">
        <v>3617</v>
      </c>
      <c r="BQ190" s="75">
        <v>126000625</v>
      </c>
      <c r="BR190" s="75">
        <v>144000625</v>
      </c>
      <c r="BS190" s="75">
        <v>198000625</v>
      </c>
      <c r="BT190" s="75">
        <v>180000625</v>
      </c>
      <c r="BU190" s="75">
        <v>198000625</v>
      </c>
      <c r="BV190" s="75">
        <v>216000625</v>
      </c>
      <c r="BW190" s="75">
        <v>240000625</v>
      </c>
      <c r="BX190" s="75">
        <v>279000625</v>
      </c>
      <c r="BY190" s="75">
        <v>324000625</v>
      </c>
      <c r="BZ190" s="75">
        <v>0</v>
      </c>
      <c r="CA190" s="75">
        <v>0</v>
      </c>
    </row>
    <row r="191" spans="10:79" ht="12" customHeight="1">
      <c r="J191" s="46">
        <v>187</v>
      </c>
      <c r="K191" s="46">
        <f t="shared" si="9"/>
        <v>0</v>
      </c>
      <c r="L191" s="82">
        <f t="shared" si="10"/>
        <v>0</v>
      </c>
      <c r="N191" s="119" t="s">
        <v>2750</v>
      </c>
      <c r="O191" s="120" t="s">
        <v>7947</v>
      </c>
      <c r="P191" s="122">
        <v>0</v>
      </c>
      <c r="Q191" s="122">
        <v>0</v>
      </c>
      <c r="R191" s="122">
        <v>0</v>
      </c>
      <c r="S191" s="122">
        <v>0</v>
      </c>
      <c r="T191" s="122">
        <v>0</v>
      </c>
      <c r="U191" s="122">
        <v>0</v>
      </c>
      <c r="V191" s="122">
        <v>0</v>
      </c>
      <c r="W191" s="122">
        <v>0</v>
      </c>
      <c r="X191" s="122">
        <v>0</v>
      </c>
      <c r="Y191" s="122">
        <v>0</v>
      </c>
      <c r="Z191" s="122">
        <v>0</v>
      </c>
      <c r="AA191" s="122">
        <v>0</v>
      </c>
      <c r="AB191" s="122">
        <v>350000026</v>
      </c>
      <c r="AC191" s="122">
        <v>400000026</v>
      </c>
      <c r="AD191" s="121"/>
      <c r="AM191" s="120" t="s">
        <v>1833</v>
      </c>
      <c r="AP191" s="120" t="s">
        <v>876</v>
      </c>
      <c r="BA191" s="120" t="s">
        <v>1896</v>
      </c>
      <c r="BB191" s="120" t="s">
        <v>515</v>
      </c>
      <c r="BG191" s="73" t="s">
        <v>3674</v>
      </c>
      <c r="BH191" s="73" t="s">
        <v>4275</v>
      </c>
      <c r="BI191" s="73" t="s">
        <v>4506</v>
      </c>
      <c r="BK191" s="73" t="s">
        <v>5261</v>
      </c>
      <c r="BO191" s="72" t="s">
        <v>210</v>
      </c>
      <c r="BP191" s="73" t="s">
        <v>3618</v>
      </c>
      <c r="BQ191" s="75">
        <v>126000625</v>
      </c>
      <c r="BR191" s="75">
        <v>144000625</v>
      </c>
      <c r="BS191" s="75">
        <v>162000625</v>
      </c>
      <c r="BT191" s="75">
        <v>180000625</v>
      </c>
      <c r="BU191" s="75">
        <v>198000625</v>
      </c>
      <c r="BV191" s="75">
        <v>243000625</v>
      </c>
      <c r="BW191" s="75">
        <v>270000625</v>
      </c>
      <c r="BX191" s="75">
        <v>306000625</v>
      </c>
      <c r="BY191" s="75">
        <v>0</v>
      </c>
      <c r="BZ191" s="75">
        <v>0</v>
      </c>
      <c r="CA191" s="75">
        <v>0</v>
      </c>
    </row>
    <row r="192" spans="10:79" ht="12" customHeight="1">
      <c r="J192" s="46">
        <v>188</v>
      </c>
      <c r="K192" s="46">
        <f t="shared" si="9"/>
        <v>0</v>
      </c>
      <c r="L192" s="82">
        <f t="shared" si="10"/>
        <v>0</v>
      </c>
      <c r="N192" s="119" t="s">
        <v>2750</v>
      </c>
      <c r="O192" s="120" t="s">
        <v>7948</v>
      </c>
      <c r="P192" s="122">
        <v>0</v>
      </c>
      <c r="Q192" s="122">
        <v>0</v>
      </c>
      <c r="R192" s="122">
        <v>0</v>
      </c>
      <c r="S192" s="122">
        <v>0</v>
      </c>
      <c r="T192" s="122">
        <v>0</v>
      </c>
      <c r="U192" s="122">
        <v>0</v>
      </c>
      <c r="V192" s="122">
        <v>0</v>
      </c>
      <c r="W192" s="122">
        <v>0</v>
      </c>
      <c r="X192" s="122">
        <v>0</v>
      </c>
      <c r="Y192" s="122">
        <v>0</v>
      </c>
      <c r="Z192" s="122">
        <v>0</v>
      </c>
      <c r="AA192" s="122">
        <v>0</v>
      </c>
      <c r="AB192" s="122">
        <v>270000026</v>
      </c>
      <c r="AC192" s="122">
        <v>290000026</v>
      </c>
      <c r="AD192" s="121"/>
      <c r="AM192" s="120" t="s">
        <v>1888</v>
      </c>
      <c r="AP192" s="120" t="s">
        <v>710</v>
      </c>
      <c r="BA192" s="120" t="s">
        <v>2748</v>
      </c>
      <c r="BB192" s="120" t="s">
        <v>3419</v>
      </c>
      <c r="BG192" s="73" t="s">
        <v>3675</v>
      </c>
      <c r="BH192" s="73" t="s">
        <v>4276</v>
      </c>
      <c r="BI192" s="73" t="s">
        <v>4507</v>
      </c>
      <c r="BK192" s="73" t="s">
        <v>5262</v>
      </c>
      <c r="BO192" s="72" t="s">
        <v>210</v>
      </c>
      <c r="BP192" s="73" t="s">
        <v>3619</v>
      </c>
      <c r="BQ192" s="75">
        <v>144000625</v>
      </c>
      <c r="BR192" s="75">
        <v>0</v>
      </c>
      <c r="BS192" s="75">
        <v>0</v>
      </c>
      <c r="BT192" s="75">
        <v>198000625</v>
      </c>
      <c r="BU192" s="75">
        <v>0</v>
      </c>
      <c r="BV192" s="75">
        <v>234000625</v>
      </c>
      <c r="BW192" s="75">
        <v>0</v>
      </c>
      <c r="BX192" s="75">
        <v>0</v>
      </c>
      <c r="BY192" s="75">
        <v>0</v>
      </c>
      <c r="BZ192" s="75">
        <v>0</v>
      </c>
      <c r="CA192" s="75">
        <v>0</v>
      </c>
    </row>
    <row r="193" spans="10:79" ht="12" customHeight="1">
      <c r="J193" s="46">
        <v>189</v>
      </c>
      <c r="K193" s="46">
        <f t="shared" si="9"/>
        <v>0</v>
      </c>
      <c r="L193" s="82">
        <f t="shared" si="10"/>
        <v>0</v>
      </c>
      <c r="N193" s="119" t="s">
        <v>2750</v>
      </c>
      <c r="O193" s="120" t="s">
        <v>7949</v>
      </c>
      <c r="P193" s="122">
        <v>0</v>
      </c>
      <c r="Q193" s="122">
        <v>0</v>
      </c>
      <c r="R193" s="122">
        <v>0</v>
      </c>
      <c r="S193" s="122">
        <v>0</v>
      </c>
      <c r="T193" s="122">
        <v>0</v>
      </c>
      <c r="U193" s="122">
        <v>0</v>
      </c>
      <c r="V193" s="122">
        <v>0</v>
      </c>
      <c r="W193" s="122">
        <v>0</v>
      </c>
      <c r="X193" s="122">
        <v>0</v>
      </c>
      <c r="Y193" s="122">
        <v>0</v>
      </c>
      <c r="Z193" s="122">
        <v>0</v>
      </c>
      <c r="AA193" s="122">
        <v>0</v>
      </c>
      <c r="AB193" s="122">
        <v>300000026</v>
      </c>
      <c r="AC193" s="122">
        <v>340000026</v>
      </c>
      <c r="AD193" s="121"/>
      <c r="AM193" s="120" t="s">
        <v>3268</v>
      </c>
      <c r="AP193" s="120" t="s">
        <v>1159</v>
      </c>
      <c r="BA193" s="120" t="s">
        <v>1783</v>
      </c>
      <c r="BB193" s="120" t="s">
        <v>317</v>
      </c>
      <c r="BG193" s="73" t="s">
        <v>3676</v>
      </c>
      <c r="BH193" s="73" t="s">
        <v>4277</v>
      </c>
      <c r="BI193" s="73" t="s">
        <v>4508</v>
      </c>
      <c r="BK193" s="73" t="s">
        <v>5245</v>
      </c>
      <c r="BO193" s="72" t="s">
        <v>210</v>
      </c>
      <c r="BP193" s="73" t="s">
        <v>3620</v>
      </c>
      <c r="BQ193" s="75">
        <v>0</v>
      </c>
      <c r="BR193" s="75">
        <v>0</v>
      </c>
      <c r="BS193" s="75">
        <v>184000625</v>
      </c>
      <c r="BT193" s="75">
        <v>202000625</v>
      </c>
      <c r="BU193" s="75">
        <v>220000625</v>
      </c>
      <c r="BV193" s="75">
        <v>238000625</v>
      </c>
      <c r="BW193" s="75">
        <v>265000625</v>
      </c>
      <c r="BX193" s="75">
        <v>0</v>
      </c>
      <c r="BY193" s="75">
        <v>0</v>
      </c>
      <c r="BZ193" s="75">
        <v>0</v>
      </c>
      <c r="CA193" s="75">
        <v>0</v>
      </c>
    </row>
    <row r="194" spans="10:79" ht="12" customHeight="1">
      <c r="J194" s="46">
        <v>190</v>
      </c>
      <c r="K194" s="46">
        <f t="shared" si="9"/>
        <v>0</v>
      </c>
      <c r="L194" s="82">
        <f t="shared" si="10"/>
        <v>0</v>
      </c>
      <c r="N194" s="119" t="s">
        <v>2750</v>
      </c>
      <c r="O194" s="120" t="s">
        <v>7950</v>
      </c>
      <c r="P194" s="122">
        <v>0</v>
      </c>
      <c r="Q194" s="122">
        <v>0</v>
      </c>
      <c r="R194" s="122">
        <v>0</v>
      </c>
      <c r="S194" s="122">
        <v>0</v>
      </c>
      <c r="T194" s="122">
        <v>0</v>
      </c>
      <c r="U194" s="122">
        <v>0</v>
      </c>
      <c r="V194" s="122">
        <v>0</v>
      </c>
      <c r="W194" s="122">
        <v>0</v>
      </c>
      <c r="X194" s="122">
        <v>0</v>
      </c>
      <c r="Y194" s="122">
        <v>0</v>
      </c>
      <c r="Z194" s="122">
        <v>0</v>
      </c>
      <c r="AA194" s="122">
        <v>0</v>
      </c>
      <c r="AB194" s="122">
        <v>300000026</v>
      </c>
      <c r="AC194" s="122">
        <v>330000026</v>
      </c>
      <c r="AD194" s="121"/>
      <c r="AM194" s="120" t="s">
        <v>940</v>
      </c>
      <c r="AP194" s="120" t="s">
        <v>1790</v>
      </c>
      <c r="BA194" s="120" t="s">
        <v>2760</v>
      </c>
      <c r="BB194" s="120" t="s">
        <v>2549</v>
      </c>
      <c r="BG194" s="73" t="s">
        <v>3677</v>
      </c>
      <c r="BH194" s="73" t="s">
        <v>4278</v>
      </c>
      <c r="BI194" s="73" t="s">
        <v>4509</v>
      </c>
      <c r="BO194" s="72" t="s">
        <v>210</v>
      </c>
      <c r="BP194" s="73" t="s">
        <v>3621</v>
      </c>
      <c r="BQ194" s="75">
        <v>140000925</v>
      </c>
      <c r="BR194" s="75">
        <v>165000925</v>
      </c>
      <c r="BS194" s="75">
        <v>185000925</v>
      </c>
      <c r="BT194" s="75">
        <v>190000925</v>
      </c>
      <c r="BU194" s="75">
        <v>210000925</v>
      </c>
      <c r="BV194" s="75">
        <v>230000925</v>
      </c>
      <c r="BW194" s="75">
        <v>265000925</v>
      </c>
      <c r="BX194" s="75">
        <v>300000925</v>
      </c>
      <c r="BY194" s="75">
        <v>0</v>
      </c>
      <c r="BZ194" s="75">
        <v>0</v>
      </c>
      <c r="CA194" s="75">
        <v>0</v>
      </c>
    </row>
    <row r="195" spans="10:79" ht="12" customHeight="1">
      <c r="J195" s="46">
        <v>191</v>
      </c>
      <c r="K195" s="46">
        <f t="shared" si="9"/>
        <v>0</v>
      </c>
      <c r="L195" s="82">
        <f t="shared" si="10"/>
        <v>0</v>
      </c>
      <c r="N195" s="119" t="s">
        <v>2750</v>
      </c>
      <c r="O195" s="120" t="s">
        <v>7951</v>
      </c>
      <c r="P195" s="122">
        <v>0</v>
      </c>
      <c r="Q195" s="122">
        <v>0</v>
      </c>
      <c r="R195" s="122">
        <v>0</v>
      </c>
      <c r="S195" s="122">
        <v>0</v>
      </c>
      <c r="T195" s="122">
        <v>0</v>
      </c>
      <c r="U195" s="122">
        <v>0</v>
      </c>
      <c r="V195" s="122">
        <v>0</v>
      </c>
      <c r="W195" s="122">
        <v>0</v>
      </c>
      <c r="X195" s="122">
        <v>0</v>
      </c>
      <c r="Y195" s="122">
        <v>0</v>
      </c>
      <c r="Z195" s="122">
        <v>0</v>
      </c>
      <c r="AA195" s="122">
        <v>0</v>
      </c>
      <c r="AB195" s="122">
        <v>285000026</v>
      </c>
      <c r="AC195" s="122">
        <v>300000026</v>
      </c>
      <c r="AD195" s="121"/>
      <c r="AM195" s="120" t="s">
        <v>3269</v>
      </c>
      <c r="AP195" s="120" t="s">
        <v>1425</v>
      </c>
      <c r="BA195" s="120" t="s">
        <v>1843</v>
      </c>
      <c r="BB195" s="120" t="s">
        <v>310</v>
      </c>
      <c r="BG195" s="73" t="s">
        <v>3678</v>
      </c>
      <c r="BH195" s="73" t="s">
        <v>4279</v>
      </c>
      <c r="BI195" s="73" t="s">
        <v>4510</v>
      </c>
      <c r="BO195" s="72" t="s">
        <v>210</v>
      </c>
      <c r="BP195" s="73" t="s">
        <v>3622</v>
      </c>
      <c r="BQ195" s="75">
        <v>185000925</v>
      </c>
      <c r="BR195" s="75">
        <v>205000925</v>
      </c>
      <c r="BS195" s="75">
        <v>225000925</v>
      </c>
      <c r="BT195" s="75">
        <v>235000925</v>
      </c>
      <c r="BU195" s="75">
        <v>245000925</v>
      </c>
      <c r="BV195" s="75">
        <v>265000925</v>
      </c>
      <c r="BW195" s="75">
        <v>275000925</v>
      </c>
      <c r="BX195" s="75">
        <v>295000925</v>
      </c>
      <c r="BY195" s="75">
        <v>0</v>
      </c>
      <c r="BZ195" s="75">
        <v>0</v>
      </c>
      <c r="CA195" s="75">
        <v>0</v>
      </c>
    </row>
    <row r="196" spans="10:79" ht="12" customHeight="1">
      <c r="J196" s="46">
        <v>192</v>
      </c>
      <c r="K196" s="46">
        <f t="shared" si="9"/>
        <v>0</v>
      </c>
      <c r="L196" s="82">
        <f t="shared" si="10"/>
        <v>0</v>
      </c>
      <c r="N196" s="119" t="s">
        <v>2750</v>
      </c>
      <c r="O196" s="120" t="s">
        <v>7952</v>
      </c>
      <c r="P196" s="122">
        <v>0</v>
      </c>
      <c r="Q196" s="122">
        <v>0</v>
      </c>
      <c r="R196" s="122">
        <v>0</v>
      </c>
      <c r="S196" s="122">
        <v>0</v>
      </c>
      <c r="T196" s="122">
        <v>0</v>
      </c>
      <c r="U196" s="122">
        <v>0</v>
      </c>
      <c r="V196" s="122">
        <v>0</v>
      </c>
      <c r="W196" s="122">
        <v>0</v>
      </c>
      <c r="X196" s="122">
        <v>0</v>
      </c>
      <c r="Y196" s="122">
        <v>0</v>
      </c>
      <c r="Z196" s="122">
        <v>0</v>
      </c>
      <c r="AA196" s="122">
        <v>0</v>
      </c>
      <c r="AB196" s="122">
        <v>290000026</v>
      </c>
      <c r="AC196" s="122">
        <v>320000026</v>
      </c>
      <c r="AD196" s="121"/>
      <c r="AM196" s="120" t="s">
        <v>606</v>
      </c>
      <c r="AP196" s="120" t="s">
        <v>1426</v>
      </c>
      <c r="BA196" s="120" t="s">
        <v>3387</v>
      </c>
      <c r="BB196" s="120" t="s">
        <v>2189</v>
      </c>
      <c r="BG196" s="73" t="s">
        <v>3679</v>
      </c>
      <c r="BH196" s="73" t="s">
        <v>4280</v>
      </c>
      <c r="BI196" s="73" t="s">
        <v>4511</v>
      </c>
      <c r="BO196" s="72" t="s">
        <v>210</v>
      </c>
      <c r="BP196" s="73" t="s">
        <v>3623</v>
      </c>
      <c r="BQ196" s="75">
        <v>0</v>
      </c>
      <c r="BR196" s="75">
        <v>0</v>
      </c>
      <c r="BS196" s="75">
        <v>162000625</v>
      </c>
      <c r="BT196" s="75">
        <v>180000625</v>
      </c>
      <c r="BU196" s="75">
        <v>198000625</v>
      </c>
      <c r="BV196" s="75">
        <v>238000625</v>
      </c>
      <c r="BW196" s="75">
        <v>265000625</v>
      </c>
      <c r="BX196" s="75">
        <v>0</v>
      </c>
      <c r="BY196" s="75">
        <v>0</v>
      </c>
      <c r="BZ196" s="75">
        <v>0</v>
      </c>
      <c r="CA196" s="75">
        <v>0</v>
      </c>
    </row>
    <row r="197" spans="10:79" ht="12" customHeight="1">
      <c r="J197" s="46">
        <v>193</v>
      </c>
      <c r="K197" s="46">
        <f t="shared" ref="K197:K260" si="11">IFERROR(IF($B$3="Passenger",(HLOOKUP($K$3,$AI$4:$BC$699,1+J197,0)),(HLOOKUP($K$3,$BF$4:$BM$686,1+J197,0))),0)</f>
        <v>0</v>
      </c>
      <c r="L197" s="82">
        <f t="shared" si="10"/>
        <v>0</v>
      </c>
      <c r="N197" s="119" t="s">
        <v>2750</v>
      </c>
      <c r="O197" s="120" t="s">
        <v>7953</v>
      </c>
      <c r="P197" s="121"/>
      <c r="Q197" s="121"/>
      <c r="R197" s="121"/>
      <c r="S197" s="121"/>
      <c r="T197" s="121"/>
      <c r="U197" s="121"/>
      <c r="V197" s="121"/>
      <c r="W197" s="121"/>
      <c r="X197" s="121"/>
      <c r="Y197" s="121"/>
      <c r="Z197" s="121"/>
      <c r="AA197" s="121"/>
      <c r="AB197" s="122">
        <v>300000026</v>
      </c>
      <c r="AC197" s="122">
        <v>330000026</v>
      </c>
      <c r="AD197" s="121"/>
      <c r="AM197" s="120" t="s">
        <v>3270</v>
      </c>
      <c r="AP197" s="120" t="s">
        <v>563</v>
      </c>
      <c r="BA197" s="120" t="s">
        <v>3323</v>
      </c>
      <c r="BB197" s="120" t="s">
        <v>1916</v>
      </c>
      <c r="BG197" s="73" t="s">
        <v>3680</v>
      </c>
      <c r="BH197" s="73" t="s">
        <v>4281</v>
      </c>
      <c r="BI197" s="73" t="s">
        <v>4512</v>
      </c>
      <c r="BO197" s="72" t="s">
        <v>210</v>
      </c>
      <c r="BP197" s="73" t="s">
        <v>3624</v>
      </c>
      <c r="BQ197" s="75">
        <v>0</v>
      </c>
      <c r="BR197" s="75">
        <v>0</v>
      </c>
      <c r="BS197" s="75">
        <v>195000925</v>
      </c>
      <c r="BT197" s="75">
        <v>220000925</v>
      </c>
      <c r="BU197" s="75">
        <v>260000925</v>
      </c>
      <c r="BV197" s="75">
        <v>285000925</v>
      </c>
      <c r="BW197" s="75">
        <v>300000925</v>
      </c>
      <c r="BX197" s="75">
        <v>315000925</v>
      </c>
      <c r="BY197" s="75">
        <v>0</v>
      </c>
      <c r="BZ197" s="75">
        <v>0</v>
      </c>
      <c r="CA197" s="75">
        <v>0</v>
      </c>
    </row>
    <row r="198" spans="10:79" ht="12" customHeight="1">
      <c r="J198" s="46">
        <v>194</v>
      </c>
      <c r="K198" s="46">
        <f t="shared" si="11"/>
        <v>0</v>
      </c>
      <c r="L198" s="82">
        <f t="shared" ref="L198:L261" si="12">IFERROR(IF($B$3="Passenger",VLOOKUP(K198,$O$5:$AD$3396,$L$3+5,0),VLOOKUP(K198,$BP$5:$CA$1915,$L$3+1,0)),0)</f>
        <v>0</v>
      </c>
      <c r="N198" s="119" t="s">
        <v>2750</v>
      </c>
      <c r="O198" s="120" t="s">
        <v>7954</v>
      </c>
      <c r="P198" s="121"/>
      <c r="Q198" s="121"/>
      <c r="R198" s="121"/>
      <c r="S198" s="121"/>
      <c r="T198" s="121"/>
      <c r="U198" s="121"/>
      <c r="V198" s="121"/>
      <c r="W198" s="121"/>
      <c r="X198" s="121"/>
      <c r="Y198" s="121"/>
      <c r="Z198" s="121"/>
      <c r="AA198" s="121"/>
      <c r="AB198" s="122">
        <v>465000026</v>
      </c>
      <c r="AC198" s="122">
        <v>530000026</v>
      </c>
      <c r="AD198" s="121"/>
      <c r="AM198" s="120" t="s">
        <v>242</v>
      </c>
      <c r="AP198" s="120" t="s">
        <v>263</v>
      </c>
      <c r="BA198" s="120" t="s">
        <v>1924</v>
      </c>
      <c r="BB198" s="120" t="s">
        <v>1629</v>
      </c>
      <c r="BG198" s="73" t="s">
        <v>5024</v>
      </c>
      <c r="BH198" s="73" t="s">
        <v>4282</v>
      </c>
      <c r="BI198" s="73" t="s">
        <v>5249</v>
      </c>
      <c r="BO198" s="72" t="s">
        <v>210</v>
      </c>
      <c r="BP198" s="73" t="s">
        <v>3625</v>
      </c>
      <c r="BQ198" s="75">
        <v>0</v>
      </c>
      <c r="BR198" s="75">
        <v>0</v>
      </c>
      <c r="BS198" s="75">
        <v>184000625</v>
      </c>
      <c r="BT198" s="75">
        <v>0</v>
      </c>
      <c r="BU198" s="75">
        <v>0</v>
      </c>
      <c r="BV198" s="75">
        <v>0</v>
      </c>
      <c r="BW198" s="75">
        <v>247000625</v>
      </c>
      <c r="BX198" s="75">
        <v>0</v>
      </c>
      <c r="BY198" s="75">
        <v>0</v>
      </c>
      <c r="BZ198" s="75">
        <v>0</v>
      </c>
      <c r="CA198" s="75">
        <v>0</v>
      </c>
    </row>
    <row r="199" spans="10:79" ht="12" customHeight="1">
      <c r="J199" s="46">
        <v>195</v>
      </c>
      <c r="K199" s="46">
        <f t="shared" si="11"/>
        <v>0</v>
      </c>
      <c r="L199" s="82">
        <f t="shared" si="12"/>
        <v>0</v>
      </c>
      <c r="N199" s="119" t="s">
        <v>2750</v>
      </c>
      <c r="O199" s="120" t="s">
        <v>7955</v>
      </c>
      <c r="P199" s="122">
        <v>0</v>
      </c>
      <c r="Q199" s="122">
        <v>0</v>
      </c>
      <c r="R199" s="122">
        <v>0</v>
      </c>
      <c r="S199" s="122">
        <v>0</v>
      </c>
      <c r="T199" s="122">
        <v>0</v>
      </c>
      <c r="U199" s="122">
        <v>0</v>
      </c>
      <c r="V199" s="122">
        <v>0</v>
      </c>
      <c r="W199" s="122">
        <v>0</v>
      </c>
      <c r="X199" s="122">
        <v>0</v>
      </c>
      <c r="Y199" s="122">
        <v>0</v>
      </c>
      <c r="Z199" s="122">
        <v>0</v>
      </c>
      <c r="AA199" s="122">
        <v>0</v>
      </c>
      <c r="AB199" s="122">
        <v>495000026</v>
      </c>
      <c r="AC199" s="122">
        <v>520000026</v>
      </c>
      <c r="AD199" s="121"/>
      <c r="AM199" s="120" t="s">
        <v>77</v>
      </c>
      <c r="AP199" s="120" t="s">
        <v>263</v>
      </c>
      <c r="BA199" s="120" t="s">
        <v>1756</v>
      </c>
      <c r="BB199" s="120" t="s">
        <v>233</v>
      </c>
      <c r="BG199" s="73" t="s">
        <v>3681</v>
      </c>
      <c r="BH199" s="73" t="s">
        <v>4283</v>
      </c>
      <c r="BI199" s="73" t="s">
        <v>4513</v>
      </c>
      <c r="BO199" s="72" t="s">
        <v>210</v>
      </c>
      <c r="BP199" s="73" t="s">
        <v>3626</v>
      </c>
      <c r="BQ199" s="75">
        <v>0</v>
      </c>
      <c r="BR199" s="75">
        <v>0</v>
      </c>
      <c r="BS199" s="75">
        <v>180000625</v>
      </c>
      <c r="BT199" s="75">
        <v>198000625</v>
      </c>
      <c r="BU199" s="75">
        <v>216000625</v>
      </c>
      <c r="BV199" s="75">
        <v>234000625</v>
      </c>
      <c r="BW199" s="75">
        <v>252000625</v>
      </c>
      <c r="BX199" s="75">
        <v>297000625</v>
      </c>
      <c r="BY199" s="75">
        <v>342000625</v>
      </c>
      <c r="BZ199" s="75">
        <v>0</v>
      </c>
      <c r="CA199" s="75">
        <v>0</v>
      </c>
    </row>
    <row r="200" spans="10:79" ht="12" customHeight="1">
      <c r="J200" s="46">
        <v>196</v>
      </c>
      <c r="K200" s="46">
        <f t="shared" si="11"/>
        <v>0</v>
      </c>
      <c r="L200" s="82">
        <f t="shared" si="12"/>
        <v>0</v>
      </c>
      <c r="N200" s="119" t="s">
        <v>2750</v>
      </c>
      <c r="O200" s="120" t="s">
        <v>7956</v>
      </c>
      <c r="P200" s="121"/>
      <c r="Q200" s="121"/>
      <c r="R200" s="121"/>
      <c r="S200" s="121"/>
      <c r="T200" s="121"/>
      <c r="U200" s="121"/>
      <c r="V200" s="121"/>
      <c r="W200" s="121"/>
      <c r="X200" s="122">
        <v>0</v>
      </c>
      <c r="Y200" s="122">
        <v>0</v>
      </c>
      <c r="Z200" s="122">
        <v>0</v>
      </c>
      <c r="AA200" s="122">
        <v>0</v>
      </c>
      <c r="AB200" s="122">
        <v>420000026</v>
      </c>
      <c r="AC200" s="122">
        <v>450000026</v>
      </c>
      <c r="AD200" s="121"/>
      <c r="AM200" s="120" t="s">
        <v>570</v>
      </c>
      <c r="AP200" s="120" t="s">
        <v>2515</v>
      </c>
      <c r="BB200" s="120" t="s">
        <v>2501</v>
      </c>
      <c r="BG200" s="73" t="s">
        <v>3682</v>
      </c>
      <c r="BH200" s="73" t="s">
        <v>4284</v>
      </c>
      <c r="BI200" s="73" t="s">
        <v>4514</v>
      </c>
      <c r="BO200" s="72" t="s">
        <v>210</v>
      </c>
      <c r="BP200" s="73" t="s">
        <v>3627</v>
      </c>
      <c r="BQ200" s="75">
        <v>0</v>
      </c>
      <c r="BR200" s="75">
        <v>0</v>
      </c>
      <c r="BS200" s="75">
        <v>184000625</v>
      </c>
      <c r="BT200" s="75">
        <v>198000625</v>
      </c>
      <c r="BU200" s="75">
        <v>220000625</v>
      </c>
      <c r="BV200" s="75">
        <v>238000625</v>
      </c>
      <c r="BW200" s="75">
        <v>265000625</v>
      </c>
      <c r="BX200" s="75">
        <v>0</v>
      </c>
      <c r="BY200" s="75">
        <v>0</v>
      </c>
      <c r="BZ200" s="75">
        <v>0</v>
      </c>
      <c r="CA200" s="75">
        <v>0</v>
      </c>
    </row>
    <row r="201" spans="10:79" ht="12" customHeight="1">
      <c r="J201" s="46">
        <v>197</v>
      </c>
      <c r="K201" s="46">
        <f t="shared" si="11"/>
        <v>0</v>
      </c>
      <c r="L201" s="82">
        <f t="shared" si="12"/>
        <v>0</v>
      </c>
      <c r="N201" s="119" t="s">
        <v>2750</v>
      </c>
      <c r="O201" s="120" t="s">
        <v>7957</v>
      </c>
      <c r="P201" s="121"/>
      <c r="Q201" s="121"/>
      <c r="R201" s="121"/>
      <c r="S201" s="121"/>
      <c r="T201" s="121"/>
      <c r="U201" s="121"/>
      <c r="V201" s="121"/>
      <c r="W201" s="121"/>
      <c r="X201" s="121"/>
      <c r="Y201" s="121"/>
      <c r="Z201" s="121"/>
      <c r="AA201" s="121"/>
      <c r="AB201" s="121"/>
      <c r="AC201" s="122">
        <v>590000026</v>
      </c>
      <c r="AD201" s="121"/>
      <c r="AM201" s="120" t="s">
        <v>570</v>
      </c>
      <c r="AP201" s="120" t="s">
        <v>264</v>
      </c>
      <c r="BB201" s="120" t="s">
        <v>459</v>
      </c>
      <c r="BG201" s="73" t="s">
        <v>3683</v>
      </c>
      <c r="BH201" s="73" t="s">
        <v>4285</v>
      </c>
      <c r="BI201" s="73" t="s">
        <v>4515</v>
      </c>
      <c r="BO201" s="72" t="s">
        <v>210</v>
      </c>
      <c r="BP201" s="73" t="s">
        <v>3628</v>
      </c>
      <c r="BQ201" s="75">
        <v>0</v>
      </c>
      <c r="BR201" s="75">
        <v>166000625</v>
      </c>
      <c r="BS201" s="75">
        <v>184000625</v>
      </c>
      <c r="BT201" s="75">
        <v>220000625</v>
      </c>
      <c r="BU201" s="75">
        <v>234000625</v>
      </c>
      <c r="BV201" s="75">
        <v>238000625</v>
      </c>
      <c r="BW201" s="75">
        <v>175000625</v>
      </c>
      <c r="BX201" s="75">
        <v>0</v>
      </c>
      <c r="BY201" s="75">
        <v>0</v>
      </c>
      <c r="BZ201" s="75">
        <v>0</v>
      </c>
      <c r="CA201" s="75">
        <v>0</v>
      </c>
    </row>
    <row r="202" spans="10:79" ht="12" customHeight="1">
      <c r="J202" s="46">
        <v>198</v>
      </c>
      <c r="K202" s="46">
        <f t="shared" si="11"/>
        <v>0</v>
      </c>
      <c r="L202" s="82">
        <f t="shared" si="12"/>
        <v>0</v>
      </c>
      <c r="N202" s="119" t="s">
        <v>2750</v>
      </c>
      <c r="O202" s="120" t="s">
        <v>7958</v>
      </c>
      <c r="P202" s="121"/>
      <c r="Q202" s="121"/>
      <c r="R202" s="121"/>
      <c r="S202" s="121"/>
      <c r="T202" s="121"/>
      <c r="U202" s="121"/>
      <c r="V202" s="121"/>
      <c r="W202" s="121"/>
      <c r="X202" s="121"/>
      <c r="Y202" s="121"/>
      <c r="Z202" s="121"/>
      <c r="AA202" s="121"/>
      <c r="AB202" s="121"/>
      <c r="AC202" s="122">
        <v>520000026</v>
      </c>
      <c r="AD202" s="121"/>
      <c r="AM202" s="120" t="s">
        <v>2111</v>
      </c>
      <c r="AP202" s="120" t="s">
        <v>264</v>
      </c>
      <c r="BB202" s="120" t="s">
        <v>673</v>
      </c>
      <c r="BG202" s="73" t="s">
        <v>3684</v>
      </c>
      <c r="BH202" s="73" t="s">
        <v>4286</v>
      </c>
      <c r="BI202" s="73" t="s">
        <v>4516</v>
      </c>
      <c r="BO202" s="72" t="s">
        <v>210</v>
      </c>
      <c r="BP202" s="73" t="s">
        <v>3629</v>
      </c>
      <c r="BQ202" s="75">
        <v>0</v>
      </c>
      <c r="BR202" s="75">
        <v>0</v>
      </c>
      <c r="BS202" s="75">
        <v>180000625</v>
      </c>
      <c r="BT202" s="75">
        <v>198000625</v>
      </c>
      <c r="BU202" s="75">
        <v>216000625</v>
      </c>
      <c r="BV202" s="75">
        <v>234000625</v>
      </c>
      <c r="BW202" s="75">
        <v>252000625</v>
      </c>
      <c r="BX202" s="75">
        <v>297000625</v>
      </c>
      <c r="BY202" s="75">
        <v>342000625</v>
      </c>
      <c r="BZ202" s="75">
        <v>0</v>
      </c>
      <c r="CA202" s="75">
        <v>0</v>
      </c>
    </row>
    <row r="203" spans="10:79" ht="12" customHeight="1">
      <c r="J203" s="46">
        <v>199</v>
      </c>
      <c r="K203" s="46">
        <f t="shared" si="11"/>
        <v>0</v>
      </c>
      <c r="L203" s="82">
        <f t="shared" si="12"/>
        <v>0</v>
      </c>
      <c r="N203" s="119" t="s">
        <v>2248</v>
      </c>
      <c r="O203" s="120" t="s">
        <v>3371</v>
      </c>
      <c r="P203" s="121"/>
      <c r="Q203" s="121"/>
      <c r="R203" s="121"/>
      <c r="S203" s="121"/>
      <c r="T203" s="121"/>
      <c r="U203" s="121"/>
      <c r="V203" s="121"/>
      <c r="W203" s="121"/>
      <c r="X203" s="121"/>
      <c r="Y203" s="121"/>
      <c r="Z203" s="121"/>
      <c r="AA203" s="122">
        <v>260000000</v>
      </c>
      <c r="AB203" s="122">
        <v>320000000</v>
      </c>
      <c r="AC203" s="121"/>
      <c r="AD203" s="121"/>
      <c r="AM203" s="120" t="s">
        <v>1525</v>
      </c>
      <c r="AP203" s="120" t="s">
        <v>272</v>
      </c>
      <c r="BB203" s="120" t="s">
        <v>908</v>
      </c>
      <c r="BG203" s="73" t="s">
        <v>3685</v>
      </c>
      <c r="BH203" s="73" t="s">
        <v>5035</v>
      </c>
      <c r="BI203" s="73" t="s">
        <v>4517</v>
      </c>
      <c r="BO203" s="72" t="s">
        <v>210</v>
      </c>
      <c r="BP203" s="73" t="s">
        <v>3630</v>
      </c>
      <c r="BQ203" s="75">
        <v>0</v>
      </c>
      <c r="BR203" s="75">
        <v>0</v>
      </c>
      <c r="BS203" s="75">
        <v>0</v>
      </c>
      <c r="BT203" s="75">
        <v>0</v>
      </c>
      <c r="BU203" s="75">
        <v>261000625</v>
      </c>
      <c r="BV203" s="75">
        <v>207000625</v>
      </c>
      <c r="BW203" s="75">
        <v>225000625</v>
      </c>
      <c r="BX203" s="75">
        <v>0</v>
      </c>
      <c r="BY203" s="75">
        <v>0</v>
      </c>
      <c r="BZ203" s="75">
        <v>0</v>
      </c>
      <c r="CA203" s="75">
        <v>0</v>
      </c>
    </row>
    <row r="204" spans="10:79" ht="12" customHeight="1">
      <c r="J204" s="46">
        <v>200</v>
      </c>
      <c r="K204" s="46">
        <f t="shared" si="11"/>
        <v>0</v>
      </c>
      <c r="L204" s="82">
        <f t="shared" si="12"/>
        <v>0</v>
      </c>
      <c r="N204" s="119" t="s">
        <v>2248</v>
      </c>
      <c r="O204" s="120" t="s">
        <v>3399</v>
      </c>
      <c r="P204" s="121"/>
      <c r="Q204" s="121"/>
      <c r="R204" s="121"/>
      <c r="S204" s="121"/>
      <c r="T204" s="121"/>
      <c r="U204" s="121"/>
      <c r="V204" s="121"/>
      <c r="W204" s="121"/>
      <c r="X204" s="121"/>
      <c r="Y204" s="121"/>
      <c r="Z204" s="121"/>
      <c r="AA204" s="121"/>
      <c r="AB204" s="122">
        <v>320000000</v>
      </c>
      <c r="AC204" s="121"/>
      <c r="AD204" s="121"/>
      <c r="AM204" s="120" t="s">
        <v>1525</v>
      </c>
      <c r="AP204" s="120" t="s">
        <v>2065</v>
      </c>
      <c r="BB204" s="120" t="s">
        <v>909</v>
      </c>
      <c r="BG204" s="73" t="s">
        <v>3686</v>
      </c>
      <c r="BH204" s="73" t="s">
        <v>4287</v>
      </c>
      <c r="BI204" s="73" t="s">
        <v>4518</v>
      </c>
      <c r="BO204" s="72" t="s">
        <v>210</v>
      </c>
      <c r="BP204" s="73" t="s">
        <v>3631</v>
      </c>
      <c r="BQ204" s="75">
        <v>153000625</v>
      </c>
      <c r="BR204" s="75">
        <v>171000625</v>
      </c>
      <c r="BS204" s="75">
        <v>180000625</v>
      </c>
      <c r="BT204" s="75">
        <v>198000625</v>
      </c>
      <c r="BU204" s="75">
        <v>216000625</v>
      </c>
      <c r="BV204" s="75">
        <v>234000625</v>
      </c>
      <c r="BW204" s="75">
        <v>261000625</v>
      </c>
      <c r="BX204" s="75">
        <v>288000625</v>
      </c>
      <c r="BY204" s="75">
        <v>342000625</v>
      </c>
      <c r="BZ204" s="75">
        <v>0</v>
      </c>
      <c r="CA204" s="75">
        <v>0</v>
      </c>
    </row>
    <row r="205" spans="10:79" ht="12" customHeight="1">
      <c r="J205" s="46">
        <v>201</v>
      </c>
      <c r="K205" s="46">
        <f t="shared" si="11"/>
        <v>0</v>
      </c>
      <c r="L205" s="82">
        <f t="shared" si="12"/>
        <v>0</v>
      </c>
      <c r="N205" s="119" t="s">
        <v>2248</v>
      </c>
      <c r="O205" s="120" t="s">
        <v>3372</v>
      </c>
      <c r="P205" s="121"/>
      <c r="Q205" s="121"/>
      <c r="R205" s="121"/>
      <c r="S205" s="121"/>
      <c r="T205" s="121"/>
      <c r="U205" s="121"/>
      <c r="V205" s="121"/>
      <c r="W205" s="121"/>
      <c r="X205" s="121"/>
      <c r="Y205" s="121"/>
      <c r="Z205" s="121"/>
      <c r="AA205" s="122">
        <v>243000000</v>
      </c>
      <c r="AB205" s="122">
        <v>270000000</v>
      </c>
      <c r="AC205" s="121"/>
      <c r="AD205" s="121"/>
      <c r="AM205" s="120" t="s">
        <v>600</v>
      </c>
      <c r="AP205" s="120" t="s">
        <v>2272</v>
      </c>
      <c r="BB205" s="120" t="s">
        <v>1560</v>
      </c>
      <c r="BG205" s="73" t="s">
        <v>3687</v>
      </c>
      <c r="BH205" s="73" t="s">
        <v>4288</v>
      </c>
      <c r="BI205" s="73" t="s">
        <v>4519</v>
      </c>
      <c r="BO205" s="72" t="s">
        <v>210</v>
      </c>
      <c r="BP205" s="73" t="s">
        <v>3632</v>
      </c>
      <c r="BQ205" s="75">
        <v>148000625</v>
      </c>
      <c r="BR205" s="75">
        <v>166000625</v>
      </c>
      <c r="BS205" s="75">
        <v>0</v>
      </c>
      <c r="BT205" s="75">
        <v>202000625</v>
      </c>
      <c r="BU205" s="75">
        <v>220000625</v>
      </c>
      <c r="BV205" s="75">
        <v>200000825</v>
      </c>
      <c r="BW205" s="75">
        <v>0</v>
      </c>
      <c r="BX205" s="75">
        <v>275000925</v>
      </c>
      <c r="BY205" s="75">
        <v>0</v>
      </c>
      <c r="BZ205" s="75">
        <v>0</v>
      </c>
      <c r="CA205" s="75">
        <v>0</v>
      </c>
    </row>
    <row r="206" spans="10:79" ht="12" customHeight="1">
      <c r="J206" s="46">
        <v>202</v>
      </c>
      <c r="K206" s="46">
        <f t="shared" si="11"/>
        <v>0</v>
      </c>
      <c r="L206" s="82">
        <f t="shared" si="12"/>
        <v>0</v>
      </c>
      <c r="N206" s="119" t="s">
        <v>2248</v>
      </c>
      <c r="O206" s="120" t="s">
        <v>3373</v>
      </c>
      <c r="P206" s="121"/>
      <c r="Q206" s="121"/>
      <c r="R206" s="121"/>
      <c r="S206" s="121"/>
      <c r="T206" s="121"/>
      <c r="U206" s="121"/>
      <c r="V206" s="121"/>
      <c r="W206" s="121"/>
      <c r="X206" s="121"/>
      <c r="Y206" s="121"/>
      <c r="Z206" s="121"/>
      <c r="AA206" s="122">
        <v>261000000</v>
      </c>
      <c r="AB206" s="122">
        <v>270000000</v>
      </c>
      <c r="AC206" s="121"/>
      <c r="AD206" s="121"/>
      <c r="AM206" s="120" t="s">
        <v>600</v>
      </c>
      <c r="AP206" s="120" t="s">
        <v>2213</v>
      </c>
      <c r="BB206" s="120" t="s">
        <v>1561</v>
      </c>
      <c r="BG206" s="73" t="s">
        <v>3688</v>
      </c>
      <c r="BH206" s="73" t="s">
        <v>4289</v>
      </c>
      <c r="BI206" s="73" t="s">
        <v>4520</v>
      </c>
      <c r="BO206" s="72" t="s">
        <v>210</v>
      </c>
      <c r="BP206" s="73" t="s">
        <v>3633</v>
      </c>
      <c r="BQ206" s="75">
        <v>0</v>
      </c>
      <c r="BR206" s="75">
        <v>166000625</v>
      </c>
      <c r="BS206" s="75">
        <v>184000625</v>
      </c>
      <c r="BT206" s="75">
        <v>220000625</v>
      </c>
      <c r="BU206" s="75">
        <v>238000625</v>
      </c>
      <c r="BV206" s="75">
        <v>238000625</v>
      </c>
      <c r="BW206" s="75">
        <v>175000625</v>
      </c>
      <c r="BX206" s="75">
        <v>0</v>
      </c>
      <c r="BY206" s="75">
        <v>315000625</v>
      </c>
      <c r="BZ206" s="75">
        <v>0</v>
      </c>
      <c r="CA206" s="75">
        <v>0</v>
      </c>
    </row>
    <row r="207" spans="10:79" ht="12" customHeight="1">
      <c r="J207" s="46">
        <v>203</v>
      </c>
      <c r="K207" s="46">
        <f t="shared" si="11"/>
        <v>0</v>
      </c>
      <c r="L207" s="82">
        <f t="shared" si="12"/>
        <v>0</v>
      </c>
      <c r="N207" s="119" t="s">
        <v>2248</v>
      </c>
      <c r="O207" s="120" t="s">
        <v>3400</v>
      </c>
      <c r="P207" s="121"/>
      <c r="Q207" s="121"/>
      <c r="R207" s="121"/>
      <c r="S207" s="121"/>
      <c r="T207" s="121"/>
      <c r="U207" s="121"/>
      <c r="V207" s="121"/>
      <c r="W207" s="121"/>
      <c r="X207" s="121"/>
      <c r="Y207" s="121"/>
      <c r="Z207" s="121"/>
      <c r="AA207" s="121"/>
      <c r="AB207" s="122">
        <v>450000000</v>
      </c>
      <c r="AC207" s="121"/>
      <c r="AD207" s="121"/>
      <c r="AM207" s="120" t="s">
        <v>1980</v>
      </c>
      <c r="AP207" s="120" t="s">
        <v>2547</v>
      </c>
      <c r="BB207" s="120" t="s">
        <v>1999</v>
      </c>
      <c r="BG207" s="73" t="s">
        <v>3689</v>
      </c>
      <c r="BH207" s="73" t="s">
        <v>4290</v>
      </c>
      <c r="BI207" s="73" t="s">
        <v>5046</v>
      </c>
      <c r="BO207" s="72" t="s">
        <v>210</v>
      </c>
      <c r="BP207" s="73" t="s">
        <v>3634</v>
      </c>
      <c r="BQ207" s="75">
        <v>150000026</v>
      </c>
      <c r="BR207" s="75">
        <v>160000026</v>
      </c>
      <c r="BS207" s="75">
        <v>185000026</v>
      </c>
      <c r="BT207" s="75">
        <v>205000026</v>
      </c>
      <c r="BU207" s="75">
        <v>225000026</v>
      </c>
      <c r="BV207" s="75">
        <v>240000026</v>
      </c>
      <c r="BW207" s="75">
        <v>270000026</v>
      </c>
      <c r="BX207" s="75">
        <v>305000026</v>
      </c>
      <c r="BY207" s="75">
        <v>0</v>
      </c>
      <c r="BZ207" s="75">
        <v>0</v>
      </c>
      <c r="CA207" s="75">
        <v>0</v>
      </c>
    </row>
    <row r="208" spans="10:79" ht="12" customHeight="1">
      <c r="J208" s="46">
        <v>204</v>
      </c>
      <c r="K208" s="46">
        <f t="shared" si="11"/>
        <v>0</v>
      </c>
      <c r="L208" s="82">
        <f t="shared" si="12"/>
        <v>0</v>
      </c>
      <c r="N208" s="119" t="s">
        <v>2248</v>
      </c>
      <c r="O208" s="120" t="s">
        <v>3426</v>
      </c>
      <c r="P208" s="121"/>
      <c r="Q208" s="121"/>
      <c r="R208" s="121"/>
      <c r="S208" s="121"/>
      <c r="T208" s="121"/>
      <c r="U208" s="121"/>
      <c r="V208" s="121"/>
      <c r="W208" s="121"/>
      <c r="X208" s="121"/>
      <c r="Y208" s="121"/>
      <c r="Z208" s="121"/>
      <c r="AA208" s="121"/>
      <c r="AB208" s="121"/>
      <c r="AC208" s="122">
        <v>450000026</v>
      </c>
      <c r="AD208" s="121"/>
      <c r="AM208" s="120" t="s">
        <v>1526</v>
      </c>
      <c r="AP208" s="120" t="s">
        <v>1161</v>
      </c>
      <c r="BB208" s="120" t="s">
        <v>1562</v>
      </c>
      <c r="BG208" s="73" t="s">
        <v>3690</v>
      </c>
      <c r="BH208" s="73" t="s">
        <v>4291</v>
      </c>
      <c r="BI208" s="73" t="s">
        <v>4521</v>
      </c>
      <c r="BO208" s="72" t="s">
        <v>210</v>
      </c>
      <c r="BP208" s="73" t="s">
        <v>3635</v>
      </c>
      <c r="BQ208" s="75">
        <v>153000625</v>
      </c>
      <c r="BR208" s="75">
        <v>171000625</v>
      </c>
      <c r="BS208" s="75">
        <v>189000625</v>
      </c>
      <c r="BT208" s="75">
        <v>198000625</v>
      </c>
      <c r="BU208" s="75">
        <v>207000625</v>
      </c>
      <c r="BV208" s="75">
        <v>216000625</v>
      </c>
      <c r="BW208" s="75">
        <v>234000625</v>
      </c>
      <c r="BX208" s="75">
        <v>243000625</v>
      </c>
      <c r="BY208" s="75">
        <v>252000625</v>
      </c>
      <c r="BZ208" s="75">
        <v>0</v>
      </c>
      <c r="CA208" s="75">
        <v>0</v>
      </c>
    </row>
    <row r="209" spans="10:79" ht="12" customHeight="1">
      <c r="J209" s="46">
        <v>205</v>
      </c>
      <c r="K209" s="46">
        <f t="shared" si="11"/>
        <v>0</v>
      </c>
      <c r="L209" s="82">
        <f t="shared" si="12"/>
        <v>0</v>
      </c>
      <c r="N209" s="119" t="s">
        <v>2248</v>
      </c>
      <c r="O209" s="120" t="s">
        <v>3401</v>
      </c>
      <c r="P209" s="121"/>
      <c r="Q209" s="121"/>
      <c r="R209" s="121"/>
      <c r="S209" s="121"/>
      <c r="T209" s="121"/>
      <c r="U209" s="121"/>
      <c r="V209" s="121"/>
      <c r="W209" s="121"/>
      <c r="X209" s="121"/>
      <c r="Y209" s="121"/>
      <c r="Z209" s="121"/>
      <c r="AA209" s="121"/>
      <c r="AB209" s="122">
        <v>375000825</v>
      </c>
      <c r="AC209" s="122">
        <v>390000925</v>
      </c>
      <c r="AD209" s="121"/>
      <c r="AM209" s="120" t="s">
        <v>1526</v>
      </c>
      <c r="AP209" s="120" t="s">
        <v>1162</v>
      </c>
      <c r="BB209" s="120" t="s">
        <v>2611</v>
      </c>
      <c r="BG209" s="73" t="s">
        <v>5275</v>
      </c>
      <c r="BH209" s="73" t="s">
        <v>4292</v>
      </c>
      <c r="BI209" s="73" t="s">
        <v>4522</v>
      </c>
      <c r="BO209" s="72" t="s">
        <v>210</v>
      </c>
      <c r="BP209" s="73" t="s">
        <v>3636</v>
      </c>
      <c r="BQ209" s="75">
        <v>148000625</v>
      </c>
      <c r="BR209" s="75">
        <v>0</v>
      </c>
      <c r="BS209" s="75">
        <v>184000625</v>
      </c>
      <c r="BT209" s="75">
        <v>0</v>
      </c>
      <c r="BU209" s="75">
        <v>0</v>
      </c>
      <c r="BV209" s="75">
        <v>0</v>
      </c>
      <c r="BW209" s="75">
        <v>0</v>
      </c>
      <c r="BX209" s="75">
        <v>0</v>
      </c>
      <c r="BY209" s="75">
        <v>0</v>
      </c>
      <c r="BZ209" s="75">
        <v>0</v>
      </c>
      <c r="CA209" s="75">
        <v>0</v>
      </c>
    </row>
    <row r="210" spans="10:79" ht="12" customHeight="1">
      <c r="J210" s="46">
        <v>206</v>
      </c>
      <c r="K210" s="46">
        <f t="shared" si="11"/>
        <v>0</v>
      </c>
      <c r="L210" s="82">
        <f t="shared" si="12"/>
        <v>0</v>
      </c>
      <c r="N210" s="119" t="s">
        <v>2248</v>
      </c>
      <c r="O210" s="120" t="s">
        <v>3427</v>
      </c>
      <c r="P210" s="121"/>
      <c r="Q210" s="121"/>
      <c r="R210" s="121"/>
      <c r="S210" s="121"/>
      <c r="T210" s="121"/>
      <c r="U210" s="121"/>
      <c r="V210" s="121"/>
      <c r="W210" s="121"/>
      <c r="X210" s="121"/>
      <c r="Y210" s="121"/>
      <c r="Z210" s="121"/>
      <c r="AA210" s="121"/>
      <c r="AB210" s="121"/>
      <c r="AC210" s="122">
        <v>450000026</v>
      </c>
      <c r="AD210" s="121"/>
      <c r="AM210" s="120" t="s">
        <v>1956</v>
      </c>
      <c r="AP210" s="120" t="s">
        <v>2516</v>
      </c>
      <c r="BB210" s="120" t="s">
        <v>2139</v>
      </c>
      <c r="BG210" s="73" t="s">
        <v>3691</v>
      </c>
      <c r="BH210" s="73" t="s">
        <v>4293</v>
      </c>
      <c r="BI210" s="73" t="s">
        <v>4523</v>
      </c>
      <c r="BO210" s="72" t="s">
        <v>210</v>
      </c>
      <c r="BP210" s="73" t="s">
        <v>3637</v>
      </c>
      <c r="BQ210" s="75">
        <v>126000625</v>
      </c>
      <c r="BR210" s="75">
        <v>0</v>
      </c>
      <c r="BS210" s="75">
        <v>0</v>
      </c>
      <c r="BT210" s="75">
        <v>0</v>
      </c>
      <c r="BU210" s="75">
        <v>0</v>
      </c>
      <c r="BV210" s="75">
        <v>346000625</v>
      </c>
      <c r="BW210" s="75">
        <v>0</v>
      </c>
      <c r="BX210" s="75">
        <v>0</v>
      </c>
      <c r="BY210" s="75">
        <v>0</v>
      </c>
      <c r="BZ210" s="75">
        <v>0</v>
      </c>
      <c r="CA210" s="75">
        <v>0</v>
      </c>
    </row>
    <row r="211" spans="10:79" ht="12" customHeight="1">
      <c r="J211" s="46">
        <v>207</v>
      </c>
      <c r="K211" s="46">
        <f t="shared" si="11"/>
        <v>0</v>
      </c>
      <c r="L211" s="82">
        <f t="shared" si="12"/>
        <v>0</v>
      </c>
      <c r="N211" s="119" t="s">
        <v>2248</v>
      </c>
      <c r="O211" s="120" t="s">
        <v>3428</v>
      </c>
      <c r="P211" s="121"/>
      <c r="Q211" s="121"/>
      <c r="R211" s="121"/>
      <c r="S211" s="121"/>
      <c r="T211" s="121"/>
      <c r="U211" s="121"/>
      <c r="V211" s="121"/>
      <c r="W211" s="121"/>
      <c r="X211" s="121"/>
      <c r="Y211" s="121"/>
      <c r="Z211" s="121"/>
      <c r="AA211" s="121"/>
      <c r="AB211" s="121"/>
      <c r="AC211" s="122">
        <v>470000725</v>
      </c>
      <c r="AD211" s="121"/>
      <c r="AM211" s="120" t="s">
        <v>3271</v>
      </c>
      <c r="AP211" s="120" t="s">
        <v>1859</v>
      </c>
      <c r="BB211" s="120" t="s">
        <v>1848</v>
      </c>
      <c r="BG211" s="73" t="s">
        <v>3692</v>
      </c>
      <c r="BH211" s="73" t="s">
        <v>5313</v>
      </c>
      <c r="BI211" s="73" t="s">
        <v>4524</v>
      </c>
      <c r="BO211" s="72" t="s">
        <v>210</v>
      </c>
      <c r="BP211" s="73" t="s">
        <v>3638</v>
      </c>
      <c r="BQ211" s="75">
        <v>148000625</v>
      </c>
      <c r="BR211" s="75">
        <v>166000625</v>
      </c>
      <c r="BS211" s="75">
        <v>184000625</v>
      </c>
      <c r="BT211" s="75">
        <v>202000625</v>
      </c>
      <c r="BU211" s="75">
        <v>220000625</v>
      </c>
      <c r="BV211" s="75">
        <v>238000625</v>
      </c>
      <c r="BW211" s="75">
        <v>265000625</v>
      </c>
      <c r="BX211" s="75">
        <v>0</v>
      </c>
      <c r="BY211" s="75">
        <v>0</v>
      </c>
      <c r="BZ211" s="75">
        <v>0</v>
      </c>
      <c r="CA211" s="75">
        <v>0</v>
      </c>
    </row>
    <row r="212" spans="10:79" ht="12" customHeight="1">
      <c r="J212" s="46">
        <v>208</v>
      </c>
      <c r="K212" s="46">
        <f t="shared" si="11"/>
        <v>0</v>
      </c>
      <c r="L212" s="82">
        <f t="shared" si="12"/>
        <v>0</v>
      </c>
      <c r="N212" s="119" t="s">
        <v>2248</v>
      </c>
      <c r="O212" s="120" t="s">
        <v>3402</v>
      </c>
      <c r="P212" s="121"/>
      <c r="Q212" s="121"/>
      <c r="R212" s="121"/>
      <c r="S212" s="121"/>
      <c r="T212" s="121"/>
      <c r="U212" s="121"/>
      <c r="V212" s="121"/>
      <c r="W212" s="121"/>
      <c r="X212" s="121"/>
      <c r="Y212" s="121"/>
      <c r="Z212" s="121"/>
      <c r="AA212" s="121"/>
      <c r="AB212" s="122">
        <v>450000000</v>
      </c>
      <c r="AC212" s="121"/>
      <c r="AD212" s="121"/>
      <c r="AM212" s="120" t="s">
        <v>2157</v>
      </c>
      <c r="AP212" s="120" t="s">
        <v>273</v>
      </c>
      <c r="BB212" s="120" t="s">
        <v>910</v>
      </c>
      <c r="BG212" s="73" t="s">
        <v>3693</v>
      </c>
      <c r="BH212" s="73" t="s">
        <v>4294</v>
      </c>
      <c r="BI212" s="73" t="s">
        <v>4525</v>
      </c>
      <c r="BO212" s="72" t="s">
        <v>210</v>
      </c>
      <c r="BP212" s="73" t="s">
        <v>3639</v>
      </c>
      <c r="BQ212" s="75">
        <v>126000625</v>
      </c>
      <c r="BR212" s="75">
        <v>144000625</v>
      </c>
      <c r="BS212" s="75">
        <v>0</v>
      </c>
      <c r="BT212" s="75">
        <v>0</v>
      </c>
      <c r="BU212" s="75">
        <v>0</v>
      </c>
      <c r="BV212" s="75">
        <v>0</v>
      </c>
      <c r="BW212" s="75">
        <v>0</v>
      </c>
      <c r="BX212" s="75">
        <v>0</v>
      </c>
      <c r="BY212" s="75">
        <v>0</v>
      </c>
      <c r="BZ212" s="75">
        <v>0</v>
      </c>
      <c r="CA212" s="75">
        <v>0</v>
      </c>
    </row>
    <row r="213" spans="10:79" ht="12" customHeight="1">
      <c r="J213" s="46">
        <v>209</v>
      </c>
      <c r="K213" s="46">
        <f t="shared" si="11"/>
        <v>0</v>
      </c>
      <c r="L213" s="82">
        <f t="shared" si="12"/>
        <v>0</v>
      </c>
      <c r="N213" s="119" t="s">
        <v>2248</v>
      </c>
      <c r="O213" s="120" t="s">
        <v>3403</v>
      </c>
      <c r="P213" s="121"/>
      <c r="Q213" s="121"/>
      <c r="R213" s="121"/>
      <c r="S213" s="121"/>
      <c r="T213" s="121"/>
      <c r="U213" s="121"/>
      <c r="V213" s="121"/>
      <c r="W213" s="121"/>
      <c r="X213" s="121"/>
      <c r="Y213" s="121"/>
      <c r="Z213" s="121"/>
      <c r="AA213" s="121"/>
      <c r="AB213" s="122">
        <v>450000000</v>
      </c>
      <c r="AC213" s="121"/>
      <c r="AD213" s="121"/>
      <c r="AM213" s="120" t="s">
        <v>2807</v>
      </c>
      <c r="AP213" s="120" t="s">
        <v>1299</v>
      </c>
      <c r="BB213" s="120" t="s">
        <v>609</v>
      </c>
      <c r="BG213" s="73" t="s">
        <v>5276</v>
      </c>
      <c r="BH213" s="73" t="s">
        <v>4295</v>
      </c>
      <c r="BI213" s="73" t="s">
        <v>4526</v>
      </c>
      <c r="BO213" s="72" t="s">
        <v>210</v>
      </c>
      <c r="BP213" s="73" t="s">
        <v>3640</v>
      </c>
      <c r="BQ213" s="75">
        <v>148000625</v>
      </c>
      <c r="BR213" s="75">
        <v>166000625</v>
      </c>
      <c r="BS213" s="75">
        <v>184000625</v>
      </c>
      <c r="BT213" s="75">
        <v>202000625</v>
      </c>
      <c r="BU213" s="75">
        <v>220000625</v>
      </c>
      <c r="BV213" s="75">
        <v>238000625</v>
      </c>
      <c r="BW213" s="75">
        <v>265000625</v>
      </c>
      <c r="BX213" s="75">
        <v>301000625</v>
      </c>
      <c r="BY213" s="75">
        <v>0</v>
      </c>
      <c r="BZ213" s="75">
        <v>0</v>
      </c>
      <c r="CA213" s="75">
        <v>0</v>
      </c>
    </row>
    <row r="214" spans="10:79" ht="12" customHeight="1">
      <c r="J214" s="46">
        <v>210</v>
      </c>
      <c r="K214" s="46">
        <f t="shared" si="11"/>
        <v>0</v>
      </c>
      <c r="L214" s="82">
        <f t="shared" si="12"/>
        <v>0</v>
      </c>
      <c r="N214" s="119" t="s">
        <v>2248</v>
      </c>
      <c r="O214" s="120" t="s">
        <v>3404</v>
      </c>
      <c r="P214" s="121"/>
      <c r="Q214" s="121"/>
      <c r="R214" s="121"/>
      <c r="S214" s="121"/>
      <c r="T214" s="121"/>
      <c r="U214" s="121"/>
      <c r="V214" s="121"/>
      <c r="W214" s="121"/>
      <c r="X214" s="121"/>
      <c r="Y214" s="121"/>
      <c r="Z214" s="121"/>
      <c r="AA214" s="121"/>
      <c r="AB214" s="122">
        <v>420000026</v>
      </c>
      <c r="AC214" s="121"/>
      <c r="AD214" s="121"/>
      <c r="AM214" s="120" t="s">
        <v>1952</v>
      </c>
      <c r="AP214" s="120" t="s">
        <v>1671</v>
      </c>
      <c r="BB214" s="120" t="s">
        <v>830</v>
      </c>
      <c r="BG214" s="73" t="s">
        <v>3694</v>
      </c>
      <c r="BH214" s="73" t="s">
        <v>4296</v>
      </c>
      <c r="BI214" s="73" t="s">
        <v>4527</v>
      </c>
      <c r="BO214" s="72" t="s">
        <v>210</v>
      </c>
      <c r="BP214" s="73" t="s">
        <v>3641</v>
      </c>
      <c r="BQ214" s="75">
        <v>148000625</v>
      </c>
      <c r="BR214" s="75">
        <v>166000625</v>
      </c>
      <c r="BS214" s="75">
        <v>184000625</v>
      </c>
      <c r="BT214" s="75">
        <v>202000625</v>
      </c>
      <c r="BU214" s="75">
        <v>225000625</v>
      </c>
      <c r="BV214" s="75">
        <v>297000625</v>
      </c>
      <c r="BW214" s="75">
        <v>310000625</v>
      </c>
      <c r="BX214" s="75">
        <v>0</v>
      </c>
      <c r="BY214" s="75">
        <v>0</v>
      </c>
      <c r="BZ214" s="75">
        <v>0</v>
      </c>
      <c r="CA214" s="75">
        <v>0</v>
      </c>
    </row>
    <row r="215" spans="10:79" ht="12" customHeight="1">
      <c r="J215" s="46">
        <v>211</v>
      </c>
      <c r="K215" s="46">
        <f t="shared" si="11"/>
        <v>0</v>
      </c>
      <c r="L215" s="82">
        <f t="shared" si="12"/>
        <v>0</v>
      </c>
      <c r="N215" s="119" t="s">
        <v>2248</v>
      </c>
      <c r="O215" s="120" t="s">
        <v>3405</v>
      </c>
      <c r="P215" s="121"/>
      <c r="Q215" s="121"/>
      <c r="R215" s="121"/>
      <c r="S215" s="121"/>
      <c r="T215" s="121"/>
      <c r="U215" s="121"/>
      <c r="V215" s="121"/>
      <c r="W215" s="121"/>
      <c r="X215" s="121"/>
      <c r="Y215" s="121"/>
      <c r="Z215" s="121"/>
      <c r="AA215" s="121"/>
      <c r="AB215" s="122">
        <v>430000026</v>
      </c>
      <c r="AC215" s="122">
        <v>450000026</v>
      </c>
      <c r="AD215" s="121"/>
      <c r="AM215" s="120" t="s">
        <v>2258</v>
      </c>
      <c r="AP215" s="120" t="s">
        <v>265</v>
      </c>
      <c r="BB215" s="120" t="s">
        <v>1809</v>
      </c>
      <c r="BG215" s="73" t="s">
        <v>3695</v>
      </c>
      <c r="BH215" s="73" t="s">
        <v>5302</v>
      </c>
      <c r="BI215" s="73" t="s">
        <v>4528</v>
      </c>
      <c r="BO215" s="72" t="s">
        <v>210</v>
      </c>
      <c r="BP215" s="73" t="s">
        <v>3642</v>
      </c>
      <c r="BQ215" s="75">
        <v>144000625</v>
      </c>
      <c r="BR215" s="75">
        <v>162000625</v>
      </c>
      <c r="BS215" s="75">
        <v>180000625</v>
      </c>
      <c r="BT215" s="75">
        <v>198000625</v>
      </c>
      <c r="BU215" s="75">
        <v>216000625</v>
      </c>
      <c r="BV215" s="75">
        <v>234000625</v>
      </c>
      <c r="BW215" s="75">
        <v>261000625</v>
      </c>
      <c r="BX215" s="75">
        <v>279000625</v>
      </c>
      <c r="BY215" s="75">
        <v>0</v>
      </c>
      <c r="BZ215" s="75">
        <v>0</v>
      </c>
      <c r="CA215" s="75">
        <v>0</v>
      </c>
    </row>
    <row r="216" spans="10:79" ht="12" customHeight="1">
      <c r="J216" s="46">
        <v>212</v>
      </c>
      <c r="K216" s="46">
        <f t="shared" si="11"/>
        <v>0</v>
      </c>
      <c r="L216" s="82">
        <f t="shared" si="12"/>
        <v>0</v>
      </c>
      <c r="N216" s="119" t="s">
        <v>2248</v>
      </c>
      <c r="O216" s="120" t="s">
        <v>3429</v>
      </c>
      <c r="P216" s="121"/>
      <c r="Q216" s="121"/>
      <c r="R216" s="121"/>
      <c r="S216" s="121"/>
      <c r="T216" s="121"/>
      <c r="U216" s="121"/>
      <c r="V216" s="121"/>
      <c r="W216" s="121"/>
      <c r="X216" s="121"/>
      <c r="Y216" s="121"/>
      <c r="Z216" s="121"/>
      <c r="AA216" s="121"/>
      <c r="AB216" s="121"/>
      <c r="AC216" s="122">
        <v>390000026</v>
      </c>
      <c r="AD216" s="121"/>
      <c r="AM216" s="120" t="s">
        <v>2096</v>
      </c>
      <c r="AP216" s="120" t="s">
        <v>2066</v>
      </c>
      <c r="BB216" s="120" t="s">
        <v>432</v>
      </c>
      <c r="BG216" s="73" t="s">
        <v>3696</v>
      </c>
      <c r="BH216" s="73" t="s">
        <v>4297</v>
      </c>
      <c r="BI216" s="73" t="s">
        <v>4529</v>
      </c>
      <c r="BO216" s="72" t="s">
        <v>210</v>
      </c>
      <c r="BP216" s="73" t="s">
        <v>3643</v>
      </c>
      <c r="BQ216" s="75">
        <v>166000625</v>
      </c>
      <c r="BR216" s="75">
        <v>0</v>
      </c>
      <c r="BS216" s="75">
        <v>0</v>
      </c>
      <c r="BT216" s="75">
        <v>0</v>
      </c>
      <c r="BU216" s="75">
        <v>0</v>
      </c>
      <c r="BV216" s="75">
        <v>0</v>
      </c>
      <c r="BW216" s="75">
        <v>0</v>
      </c>
      <c r="BX216" s="75">
        <v>0</v>
      </c>
      <c r="BY216" s="75">
        <v>0</v>
      </c>
      <c r="BZ216" s="75">
        <v>0</v>
      </c>
      <c r="CA216" s="75">
        <v>0</v>
      </c>
    </row>
    <row r="217" spans="10:79" ht="12" customHeight="1">
      <c r="J217" s="46">
        <v>213</v>
      </c>
      <c r="K217" s="46">
        <f t="shared" si="11"/>
        <v>0</v>
      </c>
      <c r="L217" s="82">
        <f t="shared" si="12"/>
        <v>0</v>
      </c>
      <c r="N217" s="119" t="s">
        <v>2248</v>
      </c>
      <c r="O217" s="120" t="s">
        <v>3239</v>
      </c>
      <c r="P217" s="122">
        <v>0</v>
      </c>
      <c r="Q217" s="122">
        <v>0</v>
      </c>
      <c r="R217" s="122">
        <v>0</v>
      </c>
      <c r="S217" s="122">
        <v>0</v>
      </c>
      <c r="T217" s="122">
        <v>0</v>
      </c>
      <c r="U217" s="122">
        <v>0</v>
      </c>
      <c r="V217" s="122">
        <v>0</v>
      </c>
      <c r="W217" s="122">
        <v>0</v>
      </c>
      <c r="X217" s="122">
        <v>0</v>
      </c>
      <c r="Y217" s="122">
        <v>0</v>
      </c>
      <c r="Z217" s="122">
        <v>0</v>
      </c>
      <c r="AA217" s="122">
        <v>315000625</v>
      </c>
      <c r="AB217" s="122">
        <v>315000625</v>
      </c>
      <c r="AC217" s="122">
        <v>0</v>
      </c>
      <c r="AD217" s="121"/>
      <c r="AM217" s="120" t="s">
        <v>2055</v>
      </c>
      <c r="AP217" s="120" t="s">
        <v>1163</v>
      </c>
      <c r="BB217" s="120" t="s">
        <v>2487</v>
      </c>
      <c r="BG217" s="73" t="s">
        <v>3697</v>
      </c>
      <c r="BH217" s="73" t="s">
        <v>4298</v>
      </c>
      <c r="BI217" s="73" t="s">
        <v>4530</v>
      </c>
      <c r="BO217" s="72" t="s">
        <v>210</v>
      </c>
      <c r="BP217" s="73" t="s">
        <v>3644</v>
      </c>
      <c r="BQ217" s="75">
        <v>121000625</v>
      </c>
      <c r="BR217" s="75">
        <v>0</v>
      </c>
      <c r="BS217" s="75">
        <v>0</v>
      </c>
      <c r="BT217" s="75">
        <v>166000625</v>
      </c>
      <c r="BU217" s="75">
        <v>0</v>
      </c>
      <c r="BV217" s="75">
        <v>0</v>
      </c>
      <c r="BW217" s="75">
        <v>0</v>
      </c>
      <c r="BX217" s="75">
        <v>0</v>
      </c>
      <c r="BY217" s="75">
        <v>0</v>
      </c>
      <c r="BZ217" s="75">
        <v>0</v>
      </c>
      <c r="CA217" s="75">
        <v>0</v>
      </c>
    </row>
    <row r="218" spans="10:79" ht="12" customHeight="1">
      <c r="J218" s="46">
        <v>214</v>
      </c>
      <c r="K218" s="46">
        <f t="shared" si="11"/>
        <v>0</v>
      </c>
      <c r="L218" s="82">
        <f t="shared" si="12"/>
        <v>0</v>
      </c>
      <c r="N218" s="119" t="s">
        <v>2248</v>
      </c>
      <c r="O218" s="120" t="s">
        <v>3374</v>
      </c>
      <c r="P218" s="121"/>
      <c r="Q218" s="121"/>
      <c r="R218" s="121"/>
      <c r="S218" s="121"/>
      <c r="T218" s="121"/>
      <c r="U218" s="121"/>
      <c r="V218" s="121"/>
      <c r="W218" s="121"/>
      <c r="X218" s="121"/>
      <c r="Y218" s="121"/>
      <c r="Z218" s="121"/>
      <c r="AA218" s="122">
        <v>260000000</v>
      </c>
      <c r="AB218" s="122">
        <v>320000000</v>
      </c>
      <c r="AC218" s="121"/>
      <c r="AD218" s="121"/>
      <c r="AM218" s="120" t="s">
        <v>3272</v>
      </c>
      <c r="AP218" s="120" t="s">
        <v>2517</v>
      </c>
      <c r="BB218" s="120" t="s">
        <v>1026</v>
      </c>
      <c r="BG218" s="73" t="s">
        <v>3698</v>
      </c>
      <c r="BH218" s="73" t="s">
        <v>4299</v>
      </c>
      <c r="BI218" s="73" t="s">
        <v>4531</v>
      </c>
      <c r="BO218" s="72" t="s">
        <v>210</v>
      </c>
      <c r="BP218" s="73" t="s">
        <v>3645</v>
      </c>
      <c r="BQ218" s="75">
        <v>162000625</v>
      </c>
      <c r="BR218" s="75">
        <v>180000625</v>
      </c>
      <c r="BS218" s="75">
        <v>198000625</v>
      </c>
      <c r="BT218" s="75">
        <v>216000625</v>
      </c>
      <c r="BU218" s="75">
        <v>234000625</v>
      </c>
      <c r="BV218" s="75">
        <v>0</v>
      </c>
      <c r="BW218" s="75">
        <v>279000625</v>
      </c>
      <c r="BX218" s="75">
        <v>0</v>
      </c>
      <c r="BY218" s="75">
        <v>0</v>
      </c>
      <c r="BZ218" s="75">
        <v>0</v>
      </c>
      <c r="CA218" s="75">
        <v>0</v>
      </c>
    </row>
    <row r="219" spans="10:79" ht="12" customHeight="1">
      <c r="J219" s="46">
        <v>215</v>
      </c>
      <c r="K219" s="46">
        <f t="shared" si="11"/>
        <v>0</v>
      </c>
      <c r="L219" s="82">
        <f t="shared" si="12"/>
        <v>0</v>
      </c>
      <c r="N219" s="119" t="s">
        <v>2248</v>
      </c>
      <c r="O219" s="120" t="s">
        <v>3240</v>
      </c>
      <c r="P219" s="122">
        <v>0</v>
      </c>
      <c r="Q219" s="122">
        <v>0</v>
      </c>
      <c r="R219" s="122">
        <v>0</v>
      </c>
      <c r="S219" s="122">
        <v>0</v>
      </c>
      <c r="T219" s="122">
        <v>0</v>
      </c>
      <c r="U219" s="122">
        <v>0</v>
      </c>
      <c r="V219" s="122">
        <v>0</v>
      </c>
      <c r="W219" s="122">
        <v>0</v>
      </c>
      <c r="X219" s="122">
        <v>0</v>
      </c>
      <c r="Y219" s="122">
        <v>0</v>
      </c>
      <c r="Z219" s="122">
        <v>0</v>
      </c>
      <c r="AA219" s="122">
        <v>0</v>
      </c>
      <c r="AB219" s="122">
        <v>295000625</v>
      </c>
      <c r="AC219" s="122">
        <v>0</v>
      </c>
      <c r="AD219" s="121"/>
      <c r="AM219" s="120" t="s">
        <v>1527</v>
      </c>
      <c r="AP219" s="120" t="s">
        <v>1300</v>
      </c>
      <c r="BB219" s="120" t="s">
        <v>2026</v>
      </c>
      <c r="BG219" s="73" t="s">
        <v>3699</v>
      </c>
      <c r="BH219" s="73" t="s">
        <v>4300</v>
      </c>
      <c r="BI219" s="73" t="s">
        <v>4532</v>
      </c>
      <c r="BO219" s="72" t="s">
        <v>210</v>
      </c>
      <c r="BP219" s="73" t="s">
        <v>3646</v>
      </c>
      <c r="BQ219" s="75">
        <v>0</v>
      </c>
      <c r="BR219" s="75">
        <v>0</v>
      </c>
      <c r="BS219" s="75">
        <v>0</v>
      </c>
      <c r="BT219" s="75">
        <v>0</v>
      </c>
      <c r="BU219" s="75">
        <v>0</v>
      </c>
      <c r="BV219" s="75">
        <v>0</v>
      </c>
      <c r="BW219" s="75">
        <v>405000625</v>
      </c>
      <c r="BX219" s="75">
        <v>0</v>
      </c>
      <c r="BY219" s="75">
        <v>0</v>
      </c>
      <c r="BZ219" s="75">
        <v>0</v>
      </c>
      <c r="CA219" s="75">
        <v>0</v>
      </c>
    </row>
    <row r="220" spans="10:79" ht="12" customHeight="1">
      <c r="J220" s="46">
        <v>216</v>
      </c>
      <c r="K220" s="46">
        <f t="shared" si="11"/>
        <v>0</v>
      </c>
      <c r="L220" s="82">
        <f t="shared" si="12"/>
        <v>0</v>
      </c>
      <c r="N220" s="119" t="s">
        <v>2248</v>
      </c>
      <c r="O220" s="120" t="s">
        <v>2249</v>
      </c>
      <c r="P220" s="122">
        <v>0</v>
      </c>
      <c r="Q220" s="122">
        <v>0</v>
      </c>
      <c r="R220" s="122">
        <v>0</v>
      </c>
      <c r="S220" s="122">
        <v>0</v>
      </c>
      <c r="T220" s="122">
        <v>0</v>
      </c>
      <c r="U220" s="122">
        <v>0</v>
      </c>
      <c r="V220" s="122">
        <v>0</v>
      </c>
      <c r="W220" s="122">
        <v>0</v>
      </c>
      <c r="X220" s="122">
        <v>0</v>
      </c>
      <c r="Y220" s="122">
        <v>0</v>
      </c>
      <c r="Z220" s="122">
        <v>0</v>
      </c>
      <c r="AA220" s="122">
        <v>280000026</v>
      </c>
      <c r="AB220" s="122">
        <v>300000026</v>
      </c>
      <c r="AC220" s="122">
        <v>350000026</v>
      </c>
      <c r="AD220" s="121"/>
      <c r="AM220" s="120" t="s">
        <v>1527</v>
      </c>
      <c r="AP220" s="120" t="s">
        <v>1301</v>
      </c>
      <c r="BB220" s="120" t="s">
        <v>1954</v>
      </c>
      <c r="BG220" s="73" t="s">
        <v>3700</v>
      </c>
      <c r="BH220" s="73" t="s">
        <v>4301</v>
      </c>
      <c r="BI220" s="73" t="s">
        <v>4533</v>
      </c>
      <c r="BO220" s="72" t="s">
        <v>210</v>
      </c>
      <c r="BP220" s="73" t="s">
        <v>3647</v>
      </c>
      <c r="BQ220" s="75">
        <v>153000625</v>
      </c>
      <c r="BR220" s="75">
        <v>171000625</v>
      </c>
      <c r="BS220" s="75">
        <v>189000625</v>
      </c>
      <c r="BT220" s="75">
        <v>207000625</v>
      </c>
      <c r="BU220" s="75">
        <v>225000625</v>
      </c>
      <c r="BV220" s="75">
        <v>243000625</v>
      </c>
      <c r="BW220" s="75">
        <v>270000625</v>
      </c>
      <c r="BX220" s="75">
        <v>306000625</v>
      </c>
      <c r="BY220" s="75">
        <v>351000625</v>
      </c>
      <c r="BZ220" s="75">
        <v>0</v>
      </c>
      <c r="CA220" s="75">
        <v>0</v>
      </c>
    </row>
    <row r="221" spans="10:79" ht="12" customHeight="1">
      <c r="J221" s="46">
        <v>217</v>
      </c>
      <c r="K221" s="46">
        <f t="shared" si="11"/>
        <v>0</v>
      </c>
      <c r="L221" s="82">
        <f t="shared" si="12"/>
        <v>0</v>
      </c>
      <c r="N221" s="119" t="s">
        <v>2248</v>
      </c>
      <c r="O221" s="120" t="s">
        <v>2790</v>
      </c>
      <c r="P221" s="122">
        <v>0</v>
      </c>
      <c r="Q221" s="122">
        <v>0</v>
      </c>
      <c r="R221" s="122">
        <v>0</v>
      </c>
      <c r="S221" s="122">
        <v>0</v>
      </c>
      <c r="T221" s="122">
        <v>0</v>
      </c>
      <c r="U221" s="122">
        <v>0</v>
      </c>
      <c r="V221" s="122">
        <v>0</v>
      </c>
      <c r="W221" s="122">
        <v>0</v>
      </c>
      <c r="X221" s="122">
        <v>0</v>
      </c>
      <c r="Y221" s="122">
        <v>0</v>
      </c>
      <c r="Z221" s="122">
        <v>0</v>
      </c>
      <c r="AA221" s="122">
        <v>240000026</v>
      </c>
      <c r="AB221" s="122">
        <v>250000026</v>
      </c>
      <c r="AC221" s="122">
        <v>0</v>
      </c>
      <c r="AD221" s="121"/>
      <c r="AM221" s="120" t="s">
        <v>662</v>
      </c>
      <c r="AP221" s="120" t="s">
        <v>359</v>
      </c>
      <c r="BB221" s="120" t="s">
        <v>2416</v>
      </c>
      <c r="BG221" s="73" t="s">
        <v>3701</v>
      </c>
      <c r="BH221" s="73" t="s">
        <v>4302</v>
      </c>
      <c r="BI221" s="73" t="s">
        <v>4534</v>
      </c>
      <c r="BO221" s="72" t="s">
        <v>210</v>
      </c>
      <c r="BP221" s="73" t="s">
        <v>3648</v>
      </c>
      <c r="BQ221" s="75">
        <v>0</v>
      </c>
      <c r="BR221" s="75">
        <v>166000625</v>
      </c>
      <c r="BS221" s="75">
        <v>184000625</v>
      </c>
      <c r="BT221" s="75">
        <v>0</v>
      </c>
      <c r="BU221" s="75">
        <v>0</v>
      </c>
      <c r="BV221" s="75">
        <v>0</v>
      </c>
      <c r="BW221" s="75">
        <v>0</v>
      </c>
      <c r="BX221" s="75">
        <v>0</v>
      </c>
      <c r="BY221" s="75">
        <v>0</v>
      </c>
      <c r="BZ221" s="75">
        <v>0</v>
      </c>
      <c r="CA221" s="75">
        <v>0</v>
      </c>
    </row>
    <row r="222" spans="10:79" ht="12" customHeight="1">
      <c r="J222" s="46">
        <v>218</v>
      </c>
      <c r="K222" s="46">
        <f t="shared" si="11"/>
        <v>0</v>
      </c>
      <c r="L222" s="82">
        <f t="shared" si="12"/>
        <v>0</v>
      </c>
      <c r="N222" s="119" t="s">
        <v>2248</v>
      </c>
      <c r="O222" s="120" t="s">
        <v>3375</v>
      </c>
      <c r="P222" s="121"/>
      <c r="Q222" s="121"/>
      <c r="R222" s="121"/>
      <c r="S222" s="121"/>
      <c r="T222" s="121"/>
      <c r="U222" s="121"/>
      <c r="V222" s="121"/>
      <c r="W222" s="121"/>
      <c r="X222" s="121"/>
      <c r="Y222" s="121"/>
      <c r="Z222" s="121"/>
      <c r="AA222" s="122">
        <v>243000000</v>
      </c>
      <c r="AB222" s="122">
        <v>270000000</v>
      </c>
      <c r="AC222" s="121"/>
      <c r="AD222" s="121"/>
      <c r="AM222" s="120" t="s">
        <v>662</v>
      </c>
      <c r="AP222" s="120" t="s">
        <v>1302</v>
      </c>
      <c r="BB222" s="120" t="s">
        <v>2488</v>
      </c>
      <c r="BG222" s="73" t="s">
        <v>3702</v>
      </c>
      <c r="BH222" s="73" t="s">
        <v>4303</v>
      </c>
      <c r="BI222" s="73" t="s">
        <v>4535</v>
      </c>
      <c r="BO222" s="72" t="s">
        <v>210</v>
      </c>
      <c r="BP222" s="73" t="s">
        <v>3649</v>
      </c>
      <c r="BQ222" s="75">
        <v>0</v>
      </c>
      <c r="BR222" s="75">
        <v>0</v>
      </c>
      <c r="BS222" s="75">
        <v>0</v>
      </c>
      <c r="BT222" s="75">
        <v>0</v>
      </c>
      <c r="BU222" s="75">
        <v>0</v>
      </c>
      <c r="BV222" s="75">
        <v>0</v>
      </c>
      <c r="BW222" s="75">
        <v>0</v>
      </c>
      <c r="BX222" s="75">
        <v>0</v>
      </c>
      <c r="BY222" s="75">
        <v>0</v>
      </c>
      <c r="BZ222" s="75">
        <v>0</v>
      </c>
      <c r="CA222" s="75">
        <v>0</v>
      </c>
    </row>
    <row r="223" spans="10:79" ht="12" customHeight="1">
      <c r="J223" s="46">
        <v>219</v>
      </c>
      <c r="K223" s="46">
        <f t="shared" si="11"/>
        <v>0</v>
      </c>
      <c r="L223" s="82">
        <f t="shared" si="12"/>
        <v>0</v>
      </c>
      <c r="N223" s="119" t="s">
        <v>2248</v>
      </c>
      <c r="O223" s="120" t="s">
        <v>2707</v>
      </c>
      <c r="P223" s="122">
        <v>0</v>
      </c>
      <c r="Q223" s="122">
        <v>0</v>
      </c>
      <c r="R223" s="122">
        <v>0</v>
      </c>
      <c r="S223" s="122">
        <v>0</v>
      </c>
      <c r="T223" s="122">
        <v>0</v>
      </c>
      <c r="U223" s="122">
        <v>0</v>
      </c>
      <c r="V223" s="122">
        <v>0</v>
      </c>
      <c r="W223" s="122">
        <v>0</v>
      </c>
      <c r="X223" s="122">
        <v>0</v>
      </c>
      <c r="Y223" s="122">
        <v>0</v>
      </c>
      <c r="Z223" s="122">
        <v>0</v>
      </c>
      <c r="AA223" s="122">
        <v>225000026</v>
      </c>
      <c r="AB223" s="122">
        <v>270000026</v>
      </c>
      <c r="AC223" s="122">
        <v>320000026</v>
      </c>
      <c r="AD223" s="121"/>
      <c r="AM223" s="120" t="s">
        <v>2722</v>
      </c>
      <c r="AP223" s="120" t="s">
        <v>1958</v>
      </c>
      <c r="BB223" s="120" t="s">
        <v>795</v>
      </c>
      <c r="BG223" s="73" t="s">
        <v>5025</v>
      </c>
      <c r="BH223" s="73" t="s">
        <v>5036</v>
      </c>
      <c r="BI223" s="73" t="s">
        <v>4536</v>
      </c>
      <c r="BO223" s="72" t="s">
        <v>210</v>
      </c>
      <c r="BP223" s="73" t="s">
        <v>3650</v>
      </c>
      <c r="BQ223" s="75">
        <v>0</v>
      </c>
      <c r="BR223" s="75">
        <v>0</v>
      </c>
      <c r="BS223" s="75">
        <v>174000625</v>
      </c>
      <c r="BT223" s="75">
        <v>0</v>
      </c>
      <c r="BU223" s="75">
        <v>150000625</v>
      </c>
      <c r="BV223" s="75">
        <v>0</v>
      </c>
      <c r="BW223" s="75">
        <v>405000625</v>
      </c>
      <c r="BX223" s="75">
        <v>0</v>
      </c>
      <c r="BY223" s="75">
        <v>0</v>
      </c>
      <c r="BZ223" s="75">
        <v>0</v>
      </c>
      <c r="CA223" s="75">
        <v>0</v>
      </c>
    </row>
    <row r="224" spans="10:79" ht="12" customHeight="1">
      <c r="J224" s="46">
        <v>220</v>
      </c>
      <c r="K224" s="46">
        <f t="shared" si="11"/>
        <v>0</v>
      </c>
      <c r="L224" s="82">
        <f t="shared" si="12"/>
        <v>0</v>
      </c>
      <c r="N224" s="119" t="s">
        <v>2248</v>
      </c>
      <c r="O224" s="120" t="s">
        <v>3376</v>
      </c>
      <c r="P224" s="121"/>
      <c r="Q224" s="121"/>
      <c r="R224" s="121"/>
      <c r="S224" s="121"/>
      <c r="T224" s="121"/>
      <c r="U224" s="121"/>
      <c r="V224" s="121"/>
      <c r="W224" s="121"/>
      <c r="X224" s="121"/>
      <c r="Y224" s="121"/>
      <c r="Z224" s="121"/>
      <c r="AA224" s="122">
        <v>261000000</v>
      </c>
      <c r="AB224" s="122">
        <v>270000000</v>
      </c>
      <c r="AC224" s="121"/>
      <c r="AD224" s="121"/>
      <c r="AM224" s="120" t="s">
        <v>1528</v>
      </c>
      <c r="AP224" s="120" t="s">
        <v>1303</v>
      </c>
      <c r="BB224" s="120" t="s">
        <v>2381</v>
      </c>
      <c r="BG224" s="73" t="s">
        <v>3703</v>
      </c>
      <c r="BH224" s="73" t="s">
        <v>4304</v>
      </c>
      <c r="BI224" s="73" t="s">
        <v>4537</v>
      </c>
      <c r="BO224" s="72" t="s">
        <v>210</v>
      </c>
      <c r="BP224" s="73" t="s">
        <v>3651</v>
      </c>
      <c r="BQ224" s="75">
        <v>144000625</v>
      </c>
      <c r="BR224" s="75">
        <v>162000625</v>
      </c>
      <c r="BS224" s="75">
        <v>0</v>
      </c>
      <c r="BT224" s="75">
        <v>202000625</v>
      </c>
      <c r="BU224" s="75">
        <v>0</v>
      </c>
      <c r="BV224" s="75">
        <v>0</v>
      </c>
      <c r="BW224" s="75">
        <v>0</v>
      </c>
      <c r="BX224" s="75">
        <v>288000625</v>
      </c>
      <c r="BY224" s="75">
        <v>0</v>
      </c>
      <c r="BZ224" s="75">
        <v>0</v>
      </c>
      <c r="CA224" s="75">
        <v>0</v>
      </c>
    </row>
    <row r="225" spans="10:79" ht="12" customHeight="1">
      <c r="J225" s="46">
        <v>221</v>
      </c>
      <c r="K225" s="46">
        <f t="shared" si="11"/>
        <v>0</v>
      </c>
      <c r="L225" s="82">
        <f t="shared" si="12"/>
        <v>0</v>
      </c>
      <c r="N225" s="119" t="s">
        <v>2248</v>
      </c>
      <c r="O225" s="120" t="s">
        <v>3406</v>
      </c>
      <c r="P225" s="121"/>
      <c r="Q225" s="121"/>
      <c r="R225" s="121"/>
      <c r="S225" s="121"/>
      <c r="T225" s="121"/>
      <c r="U225" s="121"/>
      <c r="V225" s="121"/>
      <c r="W225" s="121"/>
      <c r="X225" s="121"/>
      <c r="Y225" s="121"/>
      <c r="Z225" s="121"/>
      <c r="AA225" s="121"/>
      <c r="AB225" s="122">
        <v>310000000</v>
      </c>
      <c r="AC225" s="121"/>
      <c r="AD225" s="121"/>
      <c r="AM225" s="120" t="s">
        <v>1528</v>
      </c>
      <c r="AP225" s="120" t="s">
        <v>1536</v>
      </c>
      <c r="BB225" s="120" t="s">
        <v>1350</v>
      </c>
      <c r="BG225" s="73" t="s">
        <v>3704</v>
      </c>
      <c r="BH225" s="73" t="s">
        <v>4305</v>
      </c>
      <c r="BI225" s="73" t="s">
        <v>4538</v>
      </c>
      <c r="BO225" s="72" t="s">
        <v>210</v>
      </c>
      <c r="BP225" s="73" t="s">
        <v>3652</v>
      </c>
      <c r="BQ225" s="75">
        <v>0</v>
      </c>
      <c r="BR225" s="75">
        <v>0</v>
      </c>
      <c r="BS225" s="75">
        <v>184000625</v>
      </c>
      <c r="BT225" s="75">
        <v>202000625</v>
      </c>
      <c r="BU225" s="75">
        <v>0</v>
      </c>
      <c r="BV225" s="75">
        <v>0</v>
      </c>
      <c r="BW225" s="75">
        <v>0</v>
      </c>
      <c r="BX225" s="75">
        <v>0</v>
      </c>
      <c r="BY225" s="75">
        <v>0</v>
      </c>
      <c r="BZ225" s="75">
        <v>0</v>
      </c>
      <c r="CA225" s="75">
        <v>0</v>
      </c>
    </row>
    <row r="226" spans="10:79" ht="12" customHeight="1">
      <c r="J226" s="46">
        <v>222</v>
      </c>
      <c r="K226" s="46">
        <f t="shared" si="11"/>
        <v>0</v>
      </c>
      <c r="L226" s="82">
        <f t="shared" si="12"/>
        <v>0</v>
      </c>
      <c r="N226" s="119" t="s">
        <v>2248</v>
      </c>
      <c r="O226" s="120" t="s">
        <v>2714</v>
      </c>
      <c r="P226" s="121"/>
      <c r="Q226" s="121"/>
      <c r="R226" s="121"/>
      <c r="S226" s="121"/>
      <c r="T226" s="121"/>
      <c r="U226" s="121"/>
      <c r="V226" s="121"/>
      <c r="W226" s="121"/>
      <c r="X226" s="122">
        <v>0</v>
      </c>
      <c r="Y226" s="122">
        <v>0</v>
      </c>
      <c r="Z226" s="122">
        <v>0</v>
      </c>
      <c r="AA226" s="122">
        <v>0</v>
      </c>
      <c r="AB226" s="122">
        <v>290000625</v>
      </c>
      <c r="AC226" s="122">
        <v>320000925</v>
      </c>
      <c r="AD226" s="121"/>
      <c r="AM226" s="120" t="s">
        <v>1876</v>
      </c>
      <c r="AP226" s="120" t="s">
        <v>366</v>
      </c>
      <c r="BB226" s="120" t="s">
        <v>1351</v>
      </c>
      <c r="BG226" s="73" t="s">
        <v>3705</v>
      </c>
      <c r="BH226" s="73" t="s">
        <v>5288</v>
      </c>
      <c r="BI226" s="73" t="s">
        <v>4539</v>
      </c>
      <c r="BO226" s="72" t="s">
        <v>210</v>
      </c>
      <c r="BP226" s="73" t="s">
        <v>3653</v>
      </c>
      <c r="BQ226" s="75">
        <v>185000026</v>
      </c>
      <c r="BR226" s="75">
        <v>195000026</v>
      </c>
      <c r="BS226" s="75">
        <v>205000026</v>
      </c>
      <c r="BT226" s="75">
        <v>220000026</v>
      </c>
      <c r="BU226" s="75">
        <v>230000026</v>
      </c>
      <c r="BV226" s="75">
        <v>240000026</v>
      </c>
      <c r="BW226" s="75">
        <v>265000026</v>
      </c>
      <c r="BX226" s="75">
        <v>0</v>
      </c>
      <c r="BY226" s="75">
        <v>0</v>
      </c>
      <c r="BZ226" s="75">
        <v>0</v>
      </c>
      <c r="CA226" s="75">
        <v>0</v>
      </c>
    </row>
    <row r="227" spans="10:79" ht="12" customHeight="1">
      <c r="J227" s="46">
        <v>223</v>
      </c>
      <c r="K227" s="46">
        <f t="shared" si="11"/>
        <v>0</v>
      </c>
      <c r="L227" s="82">
        <f t="shared" si="12"/>
        <v>0</v>
      </c>
      <c r="N227" s="119" t="s">
        <v>2248</v>
      </c>
      <c r="O227" s="120" t="s">
        <v>3407</v>
      </c>
      <c r="P227" s="121"/>
      <c r="Q227" s="121"/>
      <c r="R227" s="121"/>
      <c r="S227" s="121"/>
      <c r="T227" s="121"/>
      <c r="U227" s="121"/>
      <c r="V227" s="121"/>
      <c r="W227" s="121"/>
      <c r="X227" s="121"/>
      <c r="Y227" s="121"/>
      <c r="Z227" s="121"/>
      <c r="AA227" s="121"/>
      <c r="AB227" s="122">
        <v>310000000</v>
      </c>
      <c r="AC227" s="121"/>
      <c r="AD227" s="121"/>
      <c r="AM227" s="120" t="s">
        <v>472</v>
      </c>
      <c r="AP227" s="120" t="s">
        <v>2756</v>
      </c>
      <c r="BB227" s="120" t="s">
        <v>1352</v>
      </c>
      <c r="BG227" s="73" t="s">
        <v>5026</v>
      </c>
      <c r="BH227" s="73" t="s">
        <v>4306</v>
      </c>
      <c r="BI227" s="73" t="s">
        <v>4540</v>
      </c>
      <c r="BO227" s="72" t="s">
        <v>210</v>
      </c>
      <c r="BP227" s="73" t="s">
        <v>3654</v>
      </c>
      <c r="BQ227" s="75">
        <v>99000625</v>
      </c>
      <c r="BR227" s="75">
        <v>117000625</v>
      </c>
      <c r="BS227" s="75">
        <v>126000625</v>
      </c>
      <c r="BT227" s="75">
        <v>144000625</v>
      </c>
      <c r="BU227" s="75">
        <v>0</v>
      </c>
      <c r="BV227" s="75">
        <v>0</v>
      </c>
      <c r="BW227" s="75">
        <v>207000625</v>
      </c>
      <c r="BX227" s="75">
        <v>0</v>
      </c>
      <c r="BY227" s="75">
        <v>0</v>
      </c>
      <c r="BZ227" s="75">
        <v>0</v>
      </c>
      <c r="CA227" s="75">
        <v>0</v>
      </c>
    </row>
    <row r="228" spans="10:79" ht="12" customHeight="1">
      <c r="J228" s="46">
        <v>224</v>
      </c>
      <c r="K228" s="46">
        <f t="shared" si="11"/>
        <v>0</v>
      </c>
      <c r="L228" s="82">
        <f t="shared" si="12"/>
        <v>0</v>
      </c>
      <c r="N228" s="119" t="s">
        <v>2248</v>
      </c>
      <c r="O228" s="120" t="s">
        <v>2795</v>
      </c>
      <c r="P228" s="122">
        <v>0</v>
      </c>
      <c r="Q228" s="122">
        <v>0</v>
      </c>
      <c r="R228" s="122">
        <v>0</v>
      </c>
      <c r="S228" s="122">
        <v>0</v>
      </c>
      <c r="T228" s="122">
        <v>0</v>
      </c>
      <c r="U228" s="122">
        <v>0</v>
      </c>
      <c r="V228" s="122">
        <v>0</v>
      </c>
      <c r="W228" s="122">
        <v>0</v>
      </c>
      <c r="X228" s="122">
        <v>0</v>
      </c>
      <c r="Y228" s="122">
        <v>0</v>
      </c>
      <c r="Z228" s="122">
        <v>0</v>
      </c>
      <c r="AA228" s="122">
        <v>0</v>
      </c>
      <c r="AB228" s="122">
        <v>198000625</v>
      </c>
      <c r="AC228" s="122">
        <v>0</v>
      </c>
      <c r="AD228" s="121"/>
      <c r="AM228" s="120" t="s">
        <v>3273</v>
      </c>
      <c r="AP228" s="120" t="s">
        <v>1681</v>
      </c>
      <c r="BB228" s="120" t="s">
        <v>234</v>
      </c>
      <c r="BG228" s="73" t="s">
        <v>3706</v>
      </c>
      <c r="BH228" s="73" t="s">
        <v>4307</v>
      </c>
      <c r="BI228" s="73" t="s">
        <v>4541</v>
      </c>
      <c r="BO228" s="72" t="s">
        <v>210</v>
      </c>
      <c r="BP228" s="73" t="s">
        <v>3655</v>
      </c>
      <c r="BQ228" s="75">
        <v>0</v>
      </c>
      <c r="BR228" s="75">
        <v>162000625</v>
      </c>
      <c r="BS228" s="75">
        <v>180000625</v>
      </c>
      <c r="BT228" s="75">
        <v>198000625</v>
      </c>
      <c r="BU228" s="75">
        <v>170000825</v>
      </c>
      <c r="BV228" s="75">
        <v>0</v>
      </c>
      <c r="BW228" s="75">
        <v>0</v>
      </c>
      <c r="BX228" s="75">
        <v>0</v>
      </c>
      <c r="BY228" s="75">
        <v>0</v>
      </c>
      <c r="BZ228" s="75">
        <v>0</v>
      </c>
      <c r="CA228" s="75">
        <v>0</v>
      </c>
    </row>
    <row r="229" spans="10:79" ht="12" customHeight="1">
      <c r="J229" s="46">
        <v>225</v>
      </c>
      <c r="K229" s="46">
        <f t="shared" si="11"/>
        <v>0</v>
      </c>
      <c r="L229" s="82">
        <f t="shared" si="12"/>
        <v>0</v>
      </c>
      <c r="N229" s="119" t="s">
        <v>2248</v>
      </c>
      <c r="O229" s="120" t="s">
        <v>2795</v>
      </c>
      <c r="P229" s="122">
        <v>0</v>
      </c>
      <c r="Q229" s="122">
        <v>0</v>
      </c>
      <c r="R229" s="122">
        <v>0</v>
      </c>
      <c r="S229" s="122">
        <v>0</v>
      </c>
      <c r="T229" s="122">
        <v>0</v>
      </c>
      <c r="U229" s="122">
        <v>0</v>
      </c>
      <c r="V229" s="122">
        <v>0</v>
      </c>
      <c r="W229" s="122">
        <v>0</v>
      </c>
      <c r="X229" s="122">
        <v>0</v>
      </c>
      <c r="Y229" s="122">
        <v>0</v>
      </c>
      <c r="Z229" s="122">
        <v>0</v>
      </c>
      <c r="AA229" s="122">
        <v>0</v>
      </c>
      <c r="AB229" s="122">
        <v>198000625</v>
      </c>
      <c r="AC229" s="122">
        <v>0</v>
      </c>
      <c r="AD229" s="121"/>
      <c r="AM229" s="120" t="s">
        <v>2796</v>
      </c>
      <c r="AP229" s="120" t="s">
        <v>2095</v>
      </c>
      <c r="BB229" s="120" t="s">
        <v>235</v>
      </c>
      <c r="BG229" s="73" t="s">
        <v>3707</v>
      </c>
      <c r="BH229" s="73" t="s">
        <v>4308</v>
      </c>
      <c r="BI229" s="73" t="s">
        <v>4542</v>
      </c>
      <c r="BO229" s="72" t="s">
        <v>210</v>
      </c>
      <c r="BP229" s="73" t="s">
        <v>3656</v>
      </c>
      <c r="BQ229" s="75">
        <v>162000625</v>
      </c>
      <c r="BR229" s="75">
        <v>180000625</v>
      </c>
      <c r="BS229" s="75">
        <v>198000625</v>
      </c>
      <c r="BT229" s="75">
        <v>216000625</v>
      </c>
      <c r="BU229" s="75">
        <v>0</v>
      </c>
      <c r="BV229" s="75">
        <v>0</v>
      </c>
      <c r="BW229" s="75">
        <v>0</v>
      </c>
      <c r="BX229" s="75">
        <v>0</v>
      </c>
      <c r="BY229" s="75">
        <v>0</v>
      </c>
      <c r="BZ229" s="75">
        <v>0</v>
      </c>
      <c r="CA229" s="75">
        <v>0</v>
      </c>
    </row>
    <row r="230" spans="10:79" ht="12" customHeight="1">
      <c r="J230" s="46">
        <v>226</v>
      </c>
      <c r="K230" s="46">
        <f t="shared" si="11"/>
        <v>0</v>
      </c>
      <c r="L230" s="82">
        <f t="shared" si="12"/>
        <v>0</v>
      </c>
      <c r="N230" s="119" t="s">
        <v>2248</v>
      </c>
      <c r="O230" s="120" t="s">
        <v>3408</v>
      </c>
      <c r="P230" s="121"/>
      <c r="Q230" s="121"/>
      <c r="R230" s="121"/>
      <c r="S230" s="121"/>
      <c r="T230" s="121"/>
      <c r="U230" s="121"/>
      <c r="V230" s="121"/>
      <c r="W230" s="121"/>
      <c r="X230" s="121"/>
      <c r="Y230" s="121"/>
      <c r="Z230" s="121"/>
      <c r="AA230" s="121"/>
      <c r="AB230" s="122">
        <v>180000000</v>
      </c>
      <c r="AC230" s="121"/>
      <c r="AD230" s="121"/>
      <c r="AM230" s="120" t="s">
        <v>2839</v>
      </c>
      <c r="AP230" s="120" t="s">
        <v>1744</v>
      </c>
      <c r="BB230" s="120" t="s">
        <v>236</v>
      </c>
      <c r="BG230" s="73" t="s">
        <v>3708</v>
      </c>
      <c r="BH230" s="73" t="s">
        <v>5124</v>
      </c>
      <c r="BI230" s="73" t="s">
        <v>4543</v>
      </c>
      <c r="BO230" s="72" t="s">
        <v>210</v>
      </c>
      <c r="BP230" s="73" t="s">
        <v>5312</v>
      </c>
      <c r="BQ230" s="74"/>
      <c r="BR230" s="74"/>
      <c r="BS230" s="74"/>
      <c r="BT230" s="74"/>
      <c r="BU230" s="74"/>
      <c r="BV230" s="74"/>
      <c r="BW230" s="74"/>
      <c r="BX230" s="74"/>
      <c r="BY230" s="74"/>
      <c r="BZ230" s="75">
        <v>350000026</v>
      </c>
      <c r="CA230" s="74"/>
    </row>
    <row r="231" spans="10:79" ht="12" customHeight="1">
      <c r="J231" s="46">
        <v>227</v>
      </c>
      <c r="K231" s="46">
        <f t="shared" si="11"/>
        <v>0</v>
      </c>
      <c r="L231" s="82">
        <f t="shared" si="12"/>
        <v>0</v>
      </c>
      <c r="N231" s="119" t="s">
        <v>2248</v>
      </c>
      <c r="O231" s="120" t="s">
        <v>3408</v>
      </c>
      <c r="P231" s="121"/>
      <c r="Q231" s="121"/>
      <c r="R231" s="121"/>
      <c r="S231" s="121"/>
      <c r="T231" s="121"/>
      <c r="U231" s="121"/>
      <c r="V231" s="121"/>
      <c r="W231" s="121"/>
      <c r="X231" s="121"/>
      <c r="Y231" s="121"/>
      <c r="Z231" s="121"/>
      <c r="AA231" s="121"/>
      <c r="AB231" s="122">
        <v>180000000</v>
      </c>
      <c r="AC231" s="121"/>
      <c r="AD231" s="121"/>
      <c r="AM231" s="120" t="s">
        <v>2741</v>
      </c>
      <c r="AP231" s="120" t="s">
        <v>1729</v>
      </c>
      <c r="BB231" s="120" t="s">
        <v>1027</v>
      </c>
      <c r="BG231" s="73" t="s">
        <v>3709</v>
      </c>
      <c r="BH231" s="73" t="s">
        <v>4309</v>
      </c>
      <c r="BI231" s="73" t="s">
        <v>4544</v>
      </c>
      <c r="BO231" s="72" t="s">
        <v>210</v>
      </c>
      <c r="BP231" s="73" t="s">
        <v>3657</v>
      </c>
      <c r="BQ231" s="75">
        <v>148000625</v>
      </c>
      <c r="BR231" s="75">
        <v>0</v>
      </c>
      <c r="BS231" s="75">
        <v>0</v>
      </c>
      <c r="BT231" s="75">
        <v>0</v>
      </c>
      <c r="BU231" s="75">
        <v>0</v>
      </c>
      <c r="BV231" s="75">
        <v>234000625</v>
      </c>
      <c r="BW231" s="75">
        <v>0</v>
      </c>
      <c r="BX231" s="75">
        <v>301000625</v>
      </c>
      <c r="BY231" s="75">
        <v>0</v>
      </c>
      <c r="BZ231" s="75">
        <v>0</v>
      </c>
      <c r="CA231" s="75">
        <v>0</v>
      </c>
    </row>
    <row r="232" spans="10:79" ht="12" customHeight="1">
      <c r="J232" s="46">
        <v>228</v>
      </c>
      <c r="K232" s="46">
        <f t="shared" si="11"/>
        <v>0</v>
      </c>
      <c r="L232" s="82">
        <f t="shared" si="12"/>
        <v>0</v>
      </c>
      <c r="N232" s="119" t="s">
        <v>2248</v>
      </c>
      <c r="O232" s="120" t="s">
        <v>3365</v>
      </c>
      <c r="P232" s="121"/>
      <c r="Q232" s="121"/>
      <c r="R232" s="121"/>
      <c r="S232" s="121"/>
      <c r="T232" s="121"/>
      <c r="U232" s="121"/>
      <c r="V232" s="121"/>
      <c r="W232" s="121"/>
      <c r="X232" s="121"/>
      <c r="Y232" s="121"/>
      <c r="Z232" s="122">
        <v>240000000</v>
      </c>
      <c r="AA232" s="122">
        <v>255000000</v>
      </c>
      <c r="AB232" s="121"/>
      <c r="AC232" s="121"/>
      <c r="AD232" s="121"/>
      <c r="AM232" s="120" t="s">
        <v>2632</v>
      </c>
      <c r="AP232" s="120" t="s">
        <v>1632</v>
      </c>
      <c r="BB232" s="120" t="s">
        <v>1239</v>
      </c>
      <c r="BG232" s="73" t="s">
        <v>3710</v>
      </c>
      <c r="BH232" s="73" t="s">
        <v>4310</v>
      </c>
      <c r="BI232" s="73" t="s">
        <v>4545</v>
      </c>
      <c r="BO232" s="72" t="s">
        <v>210</v>
      </c>
      <c r="BP232" s="73" t="s">
        <v>3658</v>
      </c>
      <c r="BQ232" s="75">
        <v>148000625</v>
      </c>
      <c r="BR232" s="75">
        <v>166000625</v>
      </c>
      <c r="BS232" s="75">
        <v>184000625</v>
      </c>
      <c r="BT232" s="75">
        <v>202000625</v>
      </c>
      <c r="BU232" s="75">
        <v>225000625</v>
      </c>
      <c r="BV232" s="75">
        <v>252000625</v>
      </c>
      <c r="BW232" s="75">
        <v>310000625</v>
      </c>
      <c r="BX232" s="75">
        <v>315000625</v>
      </c>
      <c r="BY232" s="75">
        <v>0</v>
      </c>
      <c r="BZ232" s="75">
        <v>0</v>
      </c>
      <c r="CA232" s="75">
        <v>0</v>
      </c>
    </row>
    <row r="233" spans="10:79" ht="12" customHeight="1">
      <c r="J233" s="46">
        <v>229</v>
      </c>
      <c r="K233" s="46">
        <f t="shared" si="11"/>
        <v>0</v>
      </c>
      <c r="L233" s="82">
        <f t="shared" si="12"/>
        <v>0</v>
      </c>
      <c r="N233" s="119" t="s">
        <v>2248</v>
      </c>
      <c r="O233" s="120" t="s">
        <v>2787</v>
      </c>
      <c r="P233" s="122">
        <v>0</v>
      </c>
      <c r="Q233" s="122">
        <v>0</v>
      </c>
      <c r="R233" s="122">
        <v>0</v>
      </c>
      <c r="S233" s="122">
        <v>0</v>
      </c>
      <c r="T233" s="122">
        <v>0</v>
      </c>
      <c r="U233" s="122">
        <v>0</v>
      </c>
      <c r="V233" s="122">
        <v>0</v>
      </c>
      <c r="W233" s="122">
        <v>0</v>
      </c>
      <c r="X233" s="122">
        <v>0</v>
      </c>
      <c r="Y233" s="122">
        <v>0</v>
      </c>
      <c r="Z233" s="122">
        <v>225000625</v>
      </c>
      <c r="AA233" s="122">
        <v>0</v>
      </c>
      <c r="AB233" s="122">
        <v>0</v>
      </c>
      <c r="AC233" s="122">
        <v>0</v>
      </c>
      <c r="AD233" s="121"/>
      <c r="AM233" s="120" t="s">
        <v>473</v>
      </c>
      <c r="AP233" s="120" t="s">
        <v>2291</v>
      </c>
      <c r="BB233" s="120" t="s">
        <v>1353</v>
      </c>
      <c r="BG233" s="73" t="s">
        <v>3711</v>
      </c>
      <c r="BH233" s="73" t="s">
        <v>4311</v>
      </c>
      <c r="BI233" s="73" t="s">
        <v>4546</v>
      </c>
      <c r="BO233" s="72" t="s">
        <v>210</v>
      </c>
      <c r="BP233" s="73" t="s">
        <v>3659</v>
      </c>
      <c r="BQ233" s="75">
        <v>126000625</v>
      </c>
      <c r="BR233" s="75">
        <v>144000625</v>
      </c>
      <c r="BS233" s="75">
        <v>162000625</v>
      </c>
      <c r="BT233" s="75">
        <v>202000625</v>
      </c>
      <c r="BU233" s="75">
        <v>220000625</v>
      </c>
      <c r="BV233" s="75">
        <v>238000625</v>
      </c>
      <c r="BW233" s="75">
        <v>0</v>
      </c>
      <c r="BX233" s="75">
        <v>0</v>
      </c>
      <c r="BY233" s="75">
        <v>0</v>
      </c>
      <c r="BZ233" s="75">
        <v>0</v>
      </c>
      <c r="CA233" s="75">
        <v>0</v>
      </c>
    </row>
    <row r="234" spans="10:79" ht="12" customHeight="1">
      <c r="J234" s="46">
        <v>230</v>
      </c>
      <c r="K234" s="46">
        <f t="shared" si="11"/>
        <v>0</v>
      </c>
      <c r="L234" s="82">
        <f t="shared" si="12"/>
        <v>0</v>
      </c>
      <c r="N234" s="119" t="s">
        <v>2248</v>
      </c>
      <c r="O234" s="120" t="s">
        <v>2700</v>
      </c>
      <c r="P234" s="122">
        <v>0</v>
      </c>
      <c r="Q234" s="122">
        <v>0</v>
      </c>
      <c r="R234" s="122">
        <v>0</v>
      </c>
      <c r="S234" s="122">
        <v>0</v>
      </c>
      <c r="T234" s="122">
        <v>0</v>
      </c>
      <c r="U234" s="122">
        <v>0</v>
      </c>
      <c r="V234" s="122">
        <v>0</v>
      </c>
      <c r="W234" s="122">
        <v>0</v>
      </c>
      <c r="X234" s="122">
        <v>0</v>
      </c>
      <c r="Y234" s="122">
        <v>0</v>
      </c>
      <c r="Z234" s="122">
        <v>261000625</v>
      </c>
      <c r="AA234" s="122">
        <v>360000625</v>
      </c>
      <c r="AB234" s="122">
        <v>0</v>
      </c>
      <c r="AC234" s="122">
        <v>0</v>
      </c>
      <c r="AD234" s="121"/>
      <c r="AM234" s="120" t="s">
        <v>474</v>
      </c>
      <c r="AP234" s="120" t="s">
        <v>1673</v>
      </c>
      <c r="BB234" s="120" t="s">
        <v>1931</v>
      </c>
      <c r="BG234" s="73" t="s">
        <v>3712</v>
      </c>
      <c r="BH234" s="73" t="s">
        <v>5314</v>
      </c>
      <c r="BI234" s="73" t="s">
        <v>4547</v>
      </c>
      <c r="BO234" s="72" t="s">
        <v>210</v>
      </c>
      <c r="BP234" s="73" t="s">
        <v>3660</v>
      </c>
      <c r="BQ234" s="75">
        <v>148000625</v>
      </c>
      <c r="BR234" s="75">
        <v>166000625</v>
      </c>
      <c r="BS234" s="75">
        <v>184000625</v>
      </c>
      <c r="BT234" s="75">
        <v>189000625</v>
      </c>
      <c r="BU234" s="75">
        <v>216000625</v>
      </c>
      <c r="BV234" s="75">
        <v>243000625</v>
      </c>
      <c r="BW234" s="75">
        <v>0</v>
      </c>
      <c r="BX234" s="75">
        <v>0</v>
      </c>
      <c r="BY234" s="75">
        <v>0</v>
      </c>
      <c r="BZ234" s="75">
        <v>0</v>
      </c>
      <c r="CA234" s="75">
        <v>0</v>
      </c>
    </row>
    <row r="235" spans="10:79" ht="12" customHeight="1">
      <c r="J235" s="46">
        <v>231</v>
      </c>
      <c r="K235" s="46">
        <f t="shared" si="11"/>
        <v>0</v>
      </c>
      <c r="L235" s="82">
        <f t="shared" si="12"/>
        <v>0</v>
      </c>
      <c r="N235" s="119" t="s">
        <v>2248</v>
      </c>
      <c r="O235" s="120" t="s">
        <v>3430</v>
      </c>
      <c r="P235" s="121"/>
      <c r="Q235" s="121"/>
      <c r="R235" s="121"/>
      <c r="S235" s="121"/>
      <c r="T235" s="121"/>
      <c r="U235" s="121"/>
      <c r="V235" s="121"/>
      <c r="W235" s="121"/>
      <c r="X235" s="121"/>
      <c r="Y235" s="121"/>
      <c r="Z235" s="121"/>
      <c r="AA235" s="121"/>
      <c r="AB235" s="121"/>
      <c r="AC235" s="122">
        <v>350000825</v>
      </c>
      <c r="AD235" s="121"/>
      <c r="AM235" s="120" t="s">
        <v>2505</v>
      </c>
      <c r="AP235" s="120" t="s">
        <v>100</v>
      </c>
      <c r="BB235" s="120" t="s">
        <v>739</v>
      </c>
      <c r="BG235" s="73" t="s">
        <v>3713</v>
      </c>
      <c r="BH235" s="73" t="s">
        <v>4312</v>
      </c>
      <c r="BI235" s="73" t="s">
        <v>4548</v>
      </c>
      <c r="BO235" s="72" t="s">
        <v>210</v>
      </c>
      <c r="BP235" s="73" t="s">
        <v>3661</v>
      </c>
      <c r="BQ235" s="75">
        <v>121000625</v>
      </c>
      <c r="BR235" s="75">
        <v>139000625</v>
      </c>
      <c r="BS235" s="75">
        <v>148000625</v>
      </c>
      <c r="BT235" s="75">
        <v>166000625</v>
      </c>
      <c r="BU235" s="75">
        <v>0</v>
      </c>
      <c r="BV235" s="75">
        <v>0</v>
      </c>
      <c r="BW235" s="75">
        <v>0</v>
      </c>
      <c r="BX235" s="75">
        <v>0</v>
      </c>
      <c r="BY235" s="75">
        <v>0</v>
      </c>
      <c r="BZ235" s="75">
        <v>0</v>
      </c>
      <c r="CA235" s="75">
        <v>0</v>
      </c>
    </row>
    <row r="236" spans="10:79" ht="12" customHeight="1">
      <c r="J236" s="46">
        <v>232</v>
      </c>
      <c r="K236" s="46">
        <f t="shared" si="11"/>
        <v>0</v>
      </c>
      <c r="L236" s="82">
        <f t="shared" si="12"/>
        <v>0</v>
      </c>
      <c r="N236" s="119" t="s">
        <v>2248</v>
      </c>
      <c r="O236" s="120" t="s">
        <v>3431</v>
      </c>
      <c r="P236" s="121"/>
      <c r="Q236" s="121"/>
      <c r="R236" s="121"/>
      <c r="S236" s="121"/>
      <c r="T236" s="121"/>
      <c r="U236" s="121"/>
      <c r="V236" s="121"/>
      <c r="W236" s="121"/>
      <c r="X236" s="121"/>
      <c r="Y236" s="121"/>
      <c r="Z236" s="121"/>
      <c r="AA236" s="121"/>
      <c r="AB236" s="121"/>
      <c r="AC236" s="122">
        <v>485000026</v>
      </c>
      <c r="AD236" s="121"/>
      <c r="AM236" s="120" t="s">
        <v>399</v>
      </c>
      <c r="AP236" s="120" t="s">
        <v>101</v>
      </c>
      <c r="BB236" s="120" t="s">
        <v>1563</v>
      </c>
      <c r="BG236" s="73" t="s">
        <v>3714</v>
      </c>
      <c r="BH236" s="73" t="s">
        <v>4313</v>
      </c>
      <c r="BI236" s="73" t="s">
        <v>4549</v>
      </c>
      <c r="BO236" s="72" t="s">
        <v>210</v>
      </c>
      <c r="BP236" s="73" t="s">
        <v>3662</v>
      </c>
      <c r="BQ236" s="75">
        <v>0</v>
      </c>
      <c r="BR236" s="75">
        <v>162000625</v>
      </c>
      <c r="BS236" s="75">
        <v>180000625</v>
      </c>
      <c r="BT236" s="75">
        <v>0</v>
      </c>
      <c r="BU236" s="75">
        <v>0</v>
      </c>
      <c r="BV236" s="75">
        <v>0</v>
      </c>
      <c r="BW236" s="75">
        <v>0</v>
      </c>
      <c r="BX236" s="75">
        <v>0</v>
      </c>
      <c r="BY236" s="75">
        <v>0</v>
      </c>
      <c r="BZ236" s="75">
        <v>0</v>
      </c>
      <c r="CA236" s="75">
        <v>0</v>
      </c>
    </row>
    <row r="237" spans="10:79" ht="12" customHeight="1">
      <c r="J237" s="46">
        <v>233</v>
      </c>
      <c r="K237" s="46">
        <f t="shared" si="11"/>
        <v>0</v>
      </c>
      <c r="L237" s="82">
        <f t="shared" si="12"/>
        <v>0</v>
      </c>
      <c r="N237" s="119" t="s">
        <v>2248</v>
      </c>
      <c r="O237" s="120" t="s">
        <v>2250</v>
      </c>
      <c r="P237" s="122">
        <v>0</v>
      </c>
      <c r="Q237" s="122">
        <v>0</v>
      </c>
      <c r="R237" s="122">
        <v>0</v>
      </c>
      <c r="S237" s="122">
        <v>0</v>
      </c>
      <c r="T237" s="122">
        <v>0</v>
      </c>
      <c r="U237" s="122">
        <v>0</v>
      </c>
      <c r="V237" s="122">
        <v>0</v>
      </c>
      <c r="W237" s="122">
        <v>0</v>
      </c>
      <c r="X237" s="122">
        <v>0</v>
      </c>
      <c r="Y237" s="122">
        <v>0</v>
      </c>
      <c r="Z237" s="122">
        <v>280000925</v>
      </c>
      <c r="AA237" s="122">
        <v>305000925</v>
      </c>
      <c r="AB237" s="122">
        <v>310000925</v>
      </c>
      <c r="AC237" s="122">
        <v>320000925</v>
      </c>
      <c r="AD237" s="121"/>
      <c r="AM237" s="120" t="s">
        <v>262</v>
      </c>
      <c r="AP237" s="120" t="s">
        <v>711</v>
      </c>
      <c r="BB237" s="120" t="s">
        <v>1489</v>
      </c>
      <c r="BG237" s="73" t="s">
        <v>3715</v>
      </c>
      <c r="BH237" s="73" t="s">
        <v>4314</v>
      </c>
      <c r="BI237" s="73" t="s">
        <v>4550</v>
      </c>
      <c r="BO237" s="72" t="s">
        <v>210</v>
      </c>
      <c r="BP237" s="73" t="s">
        <v>3663</v>
      </c>
      <c r="BQ237" s="75">
        <v>153000625</v>
      </c>
      <c r="BR237" s="75">
        <v>144000625</v>
      </c>
      <c r="BS237" s="75">
        <v>180000625</v>
      </c>
      <c r="BT237" s="75">
        <v>0</v>
      </c>
      <c r="BU237" s="75">
        <v>0</v>
      </c>
      <c r="BV237" s="75">
        <v>0</v>
      </c>
      <c r="BW237" s="75">
        <v>0</v>
      </c>
      <c r="BX237" s="75">
        <v>0</v>
      </c>
      <c r="BY237" s="75">
        <v>0</v>
      </c>
      <c r="BZ237" s="75">
        <v>0</v>
      </c>
      <c r="CA237" s="75">
        <v>0</v>
      </c>
    </row>
    <row r="238" spans="10:79" ht="12" customHeight="1">
      <c r="J238" s="46">
        <v>234</v>
      </c>
      <c r="K238" s="46">
        <f t="shared" si="11"/>
        <v>0</v>
      </c>
      <c r="L238" s="82">
        <f t="shared" si="12"/>
        <v>0</v>
      </c>
      <c r="N238" s="119" t="s">
        <v>2248</v>
      </c>
      <c r="O238" s="120" t="s">
        <v>3409</v>
      </c>
      <c r="P238" s="121"/>
      <c r="Q238" s="121"/>
      <c r="R238" s="121"/>
      <c r="S238" s="121"/>
      <c r="T238" s="121"/>
      <c r="U238" s="121"/>
      <c r="V238" s="121"/>
      <c r="W238" s="121"/>
      <c r="X238" s="121"/>
      <c r="Y238" s="121"/>
      <c r="Z238" s="121"/>
      <c r="AA238" s="121"/>
      <c r="AB238" s="122">
        <v>340000000</v>
      </c>
      <c r="AC238" s="121"/>
      <c r="AD238" s="121"/>
      <c r="AM238" s="120" t="s">
        <v>3274</v>
      </c>
      <c r="AP238" s="120" t="s">
        <v>712</v>
      </c>
      <c r="BB238" s="120" t="s">
        <v>1490</v>
      </c>
      <c r="BG238" s="73" t="s">
        <v>3716</v>
      </c>
      <c r="BH238" s="73" t="s">
        <v>4315</v>
      </c>
      <c r="BI238" s="73" t="s">
        <v>4551</v>
      </c>
      <c r="BO238" s="72" t="s">
        <v>210</v>
      </c>
      <c r="BP238" s="73" t="s">
        <v>5246</v>
      </c>
      <c r="BQ238" s="74"/>
      <c r="BR238" s="74"/>
      <c r="BS238" s="74"/>
      <c r="BT238" s="74"/>
      <c r="BU238" s="75">
        <v>230000825</v>
      </c>
      <c r="BV238" s="74"/>
      <c r="BW238" s="74"/>
      <c r="BX238" s="74"/>
      <c r="BY238" s="74"/>
      <c r="BZ238" s="74"/>
      <c r="CA238" s="74"/>
    </row>
    <row r="239" spans="10:79" ht="12" customHeight="1">
      <c r="J239" s="46">
        <v>235</v>
      </c>
      <c r="K239" s="46">
        <f t="shared" si="11"/>
        <v>0</v>
      </c>
      <c r="L239" s="82">
        <f t="shared" si="12"/>
        <v>0</v>
      </c>
      <c r="N239" s="119" t="s">
        <v>2248</v>
      </c>
      <c r="O239" s="120" t="s">
        <v>3377</v>
      </c>
      <c r="P239" s="121"/>
      <c r="Q239" s="121"/>
      <c r="R239" s="121"/>
      <c r="S239" s="121"/>
      <c r="T239" s="121"/>
      <c r="U239" s="121"/>
      <c r="V239" s="121"/>
      <c r="W239" s="121"/>
      <c r="X239" s="121"/>
      <c r="Y239" s="121"/>
      <c r="Z239" s="121"/>
      <c r="AA239" s="122">
        <v>350000625</v>
      </c>
      <c r="AB239" s="122">
        <v>480000625</v>
      </c>
      <c r="AC239" s="121"/>
      <c r="AD239" s="121"/>
      <c r="AM239" s="120" t="s">
        <v>1529</v>
      </c>
      <c r="AP239" s="120" t="s">
        <v>2450</v>
      </c>
      <c r="BB239" s="120" t="s">
        <v>1738</v>
      </c>
      <c r="BG239" s="73" t="s">
        <v>3717</v>
      </c>
      <c r="BH239" s="73" t="s">
        <v>4316</v>
      </c>
      <c r="BI239" s="73" t="s">
        <v>4552</v>
      </c>
      <c r="BO239" s="72" t="s">
        <v>210</v>
      </c>
      <c r="BP239" s="73" t="s">
        <v>3664</v>
      </c>
      <c r="BQ239" s="75">
        <v>126000625</v>
      </c>
      <c r="BR239" s="75">
        <v>144000625</v>
      </c>
      <c r="BS239" s="75">
        <v>162000625</v>
      </c>
      <c r="BT239" s="75">
        <v>180000625</v>
      </c>
      <c r="BU239" s="75">
        <v>0</v>
      </c>
      <c r="BV239" s="75">
        <v>0</v>
      </c>
      <c r="BW239" s="75">
        <v>0</v>
      </c>
      <c r="BX239" s="75">
        <v>0</v>
      </c>
      <c r="BY239" s="75">
        <v>0</v>
      </c>
      <c r="BZ239" s="75">
        <v>0</v>
      </c>
      <c r="CA239" s="75">
        <v>0</v>
      </c>
    </row>
    <row r="240" spans="10:79" ht="12" customHeight="1">
      <c r="J240" s="46">
        <v>236</v>
      </c>
      <c r="K240" s="46">
        <f t="shared" si="11"/>
        <v>0</v>
      </c>
      <c r="L240" s="82">
        <f t="shared" si="12"/>
        <v>0</v>
      </c>
      <c r="N240" s="119" t="s">
        <v>2248</v>
      </c>
      <c r="O240" s="120" t="s">
        <v>3432</v>
      </c>
      <c r="P240" s="121"/>
      <c r="Q240" s="121"/>
      <c r="R240" s="121"/>
      <c r="S240" s="121"/>
      <c r="T240" s="121"/>
      <c r="U240" s="121"/>
      <c r="V240" s="121"/>
      <c r="W240" s="121"/>
      <c r="X240" s="121"/>
      <c r="Y240" s="121"/>
      <c r="Z240" s="121"/>
      <c r="AA240" s="121"/>
      <c r="AB240" s="121"/>
      <c r="AC240" s="122">
        <v>532800000</v>
      </c>
      <c r="AD240" s="122">
        <v>592000000</v>
      </c>
      <c r="AM240" s="120" t="s">
        <v>2329</v>
      </c>
      <c r="AP240" s="120" t="s">
        <v>2484</v>
      </c>
      <c r="BB240" s="120" t="s">
        <v>1960</v>
      </c>
      <c r="BG240" s="73" t="s">
        <v>3718</v>
      </c>
      <c r="BH240" s="73" t="s">
        <v>4317</v>
      </c>
      <c r="BI240" s="73" t="s">
        <v>4553</v>
      </c>
      <c r="BO240" s="72" t="s">
        <v>210</v>
      </c>
      <c r="BP240" s="73" t="s">
        <v>3665</v>
      </c>
      <c r="BQ240" s="75">
        <v>0</v>
      </c>
      <c r="BR240" s="75">
        <v>0</v>
      </c>
      <c r="BS240" s="75">
        <v>0</v>
      </c>
      <c r="BT240" s="75">
        <v>0</v>
      </c>
      <c r="BU240" s="75">
        <v>0</v>
      </c>
      <c r="BV240" s="75">
        <v>0</v>
      </c>
      <c r="BW240" s="75">
        <v>0</v>
      </c>
      <c r="BX240" s="75">
        <v>0</v>
      </c>
      <c r="BY240" s="75">
        <v>0</v>
      </c>
      <c r="BZ240" s="75">
        <v>0</v>
      </c>
      <c r="CA240" s="75">
        <v>0</v>
      </c>
    </row>
    <row r="241" spans="10:79" ht="12" customHeight="1">
      <c r="J241" s="46">
        <v>237</v>
      </c>
      <c r="K241" s="46">
        <f t="shared" si="11"/>
        <v>0</v>
      </c>
      <c r="L241" s="82">
        <f t="shared" si="12"/>
        <v>0</v>
      </c>
      <c r="N241" s="119" t="s">
        <v>2248</v>
      </c>
      <c r="O241" s="120" t="s">
        <v>3433</v>
      </c>
      <c r="P241" s="121"/>
      <c r="Q241" s="121"/>
      <c r="R241" s="121"/>
      <c r="S241" s="121"/>
      <c r="T241" s="121"/>
      <c r="U241" s="121"/>
      <c r="V241" s="121"/>
      <c r="W241" s="121"/>
      <c r="X241" s="121"/>
      <c r="Y241" s="121"/>
      <c r="Z241" s="121"/>
      <c r="AA241" s="121"/>
      <c r="AB241" s="121"/>
      <c r="AC241" s="122">
        <v>205000925</v>
      </c>
      <c r="AD241" s="121"/>
      <c r="AM241" s="120" t="s">
        <v>351</v>
      </c>
      <c r="AP241" s="120" t="s">
        <v>2076</v>
      </c>
      <c r="BB241" s="120" t="s">
        <v>1960</v>
      </c>
      <c r="BG241" s="73" t="s">
        <v>3719</v>
      </c>
      <c r="BH241" s="73" t="s">
        <v>4318</v>
      </c>
      <c r="BI241" s="73" t="s">
        <v>4554</v>
      </c>
      <c r="BO241" s="72" t="s">
        <v>210</v>
      </c>
      <c r="BP241" s="73" t="s">
        <v>3666</v>
      </c>
      <c r="BQ241" s="75">
        <v>0</v>
      </c>
      <c r="BR241" s="75">
        <v>180000625</v>
      </c>
      <c r="BS241" s="75">
        <v>0</v>
      </c>
      <c r="BT241" s="75">
        <v>0</v>
      </c>
      <c r="BU241" s="75">
        <v>0</v>
      </c>
      <c r="BV241" s="75">
        <v>0</v>
      </c>
      <c r="BW241" s="75">
        <v>0</v>
      </c>
      <c r="BX241" s="75">
        <v>0</v>
      </c>
      <c r="BY241" s="75">
        <v>0</v>
      </c>
      <c r="BZ241" s="75">
        <v>0</v>
      </c>
      <c r="CA241" s="75">
        <v>0</v>
      </c>
    </row>
    <row r="242" spans="10:79" ht="12" customHeight="1">
      <c r="J242" s="46">
        <v>238</v>
      </c>
      <c r="K242" s="46">
        <f t="shared" si="11"/>
        <v>0</v>
      </c>
      <c r="L242" s="82">
        <f t="shared" si="12"/>
        <v>0</v>
      </c>
      <c r="N242" s="119" t="s">
        <v>31</v>
      </c>
      <c r="O242" s="120" t="s">
        <v>3338</v>
      </c>
      <c r="P242" s="122">
        <v>65000000</v>
      </c>
      <c r="Q242" s="122">
        <v>70000000</v>
      </c>
      <c r="R242" s="122">
        <v>75000000</v>
      </c>
      <c r="S242" s="122">
        <v>80000000</v>
      </c>
      <c r="T242" s="121"/>
      <c r="U242" s="121"/>
      <c r="V242" s="121"/>
      <c r="W242" s="121"/>
      <c r="X242" s="121"/>
      <c r="Y242" s="121"/>
      <c r="Z242" s="121"/>
      <c r="AA242" s="121"/>
      <c r="AB242" s="121"/>
      <c r="AC242" s="121"/>
      <c r="AD242" s="121"/>
      <c r="AM242" s="120" t="s">
        <v>300</v>
      </c>
      <c r="AP242" s="120" t="s">
        <v>1702</v>
      </c>
      <c r="BB242" s="120" t="s">
        <v>2269</v>
      </c>
      <c r="BG242" s="73" t="s">
        <v>3720</v>
      </c>
      <c r="BH242" s="73" t="s">
        <v>4319</v>
      </c>
      <c r="BI242" s="73" t="s">
        <v>4555</v>
      </c>
      <c r="BO242" s="72" t="s">
        <v>210</v>
      </c>
      <c r="BP242" s="73" t="s">
        <v>3667</v>
      </c>
      <c r="BQ242" s="75">
        <v>148000625</v>
      </c>
      <c r="BR242" s="75">
        <v>166000625</v>
      </c>
      <c r="BS242" s="75">
        <v>162000625</v>
      </c>
      <c r="BT242" s="75">
        <v>180000625</v>
      </c>
      <c r="BU242" s="75">
        <v>198000625</v>
      </c>
      <c r="BV242" s="75">
        <v>225000625</v>
      </c>
      <c r="BW242" s="75">
        <v>243000625</v>
      </c>
      <c r="BX242" s="75">
        <v>324000625</v>
      </c>
      <c r="BY242" s="75">
        <v>0</v>
      </c>
      <c r="BZ242" s="75">
        <v>0</v>
      </c>
      <c r="CA242" s="75">
        <v>0</v>
      </c>
    </row>
    <row r="243" spans="10:79" ht="12" customHeight="1">
      <c r="J243" s="46">
        <v>239</v>
      </c>
      <c r="K243" s="46">
        <f t="shared" si="11"/>
        <v>0</v>
      </c>
      <c r="L243" s="82">
        <f t="shared" si="12"/>
        <v>0</v>
      </c>
      <c r="N243" s="119" t="s">
        <v>31</v>
      </c>
      <c r="O243" s="120" t="s">
        <v>935</v>
      </c>
      <c r="P243" s="122">
        <v>80000625</v>
      </c>
      <c r="Q243" s="122">
        <v>85000625</v>
      </c>
      <c r="R243" s="122">
        <v>90000625</v>
      </c>
      <c r="S243" s="122">
        <v>95000625</v>
      </c>
      <c r="T243" s="122">
        <v>0</v>
      </c>
      <c r="U243" s="122">
        <v>0</v>
      </c>
      <c r="V243" s="122">
        <v>0</v>
      </c>
      <c r="W243" s="122">
        <v>0</v>
      </c>
      <c r="X243" s="122">
        <v>0</v>
      </c>
      <c r="Y243" s="122">
        <v>0</v>
      </c>
      <c r="Z243" s="122">
        <v>0</v>
      </c>
      <c r="AA243" s="122">
        <v>0</v>
      </c>
      <c r="AB243" s="122">
        <v>0</v>
      </c>
      <c r="AC243" s="122">
        <v>0</v>
      </c>
      <c r="AD243" s="121"/>
      <c r="AM243" s="120" t="s">
        <v>1291</v>
      </c>
      <c r="AP243" s="120" t="s">
        <v>1688</v>
      </c>
      <c r="BB243" s="120" t="s">
        <v>3011</v>
      </c>
      <c r="BG243" s="73" t="s">
        <v>3721</v>
      </c>
      <c r="BH243" s="73" t="s">
        <v>5037</v>
      </c>
      <c r="BI243" s="73" t="s">
        <v>4556</v>
      </c>
      <c r="BO243" s="72" t="s">
        <v>210</v>
      </c>
      <c r="BP243" s="73" t="s">
        <v>3668</v>
      </c>
      <c r="BQ243" s="75">
        <v>0</v>
      </c>
      <c r="BR243" s="75">
        <v>0</v>
      </c>
      <c r="BS243" s="75">
        <v>0</v>
      </c>
      <c r="BT243" s="75">
        <v>180000625</v>
      </c>
      <c r="BU243" s="75">
        <v>0</v>
      </c>
      <c r="BV243" s="75">
        <v>0</v>
      </c>
      <c r="BW243" s="75">
        <v>243000625</v>
      </c>
      <c r="BX243" s="75">
        <v>297000625</v>
      </c>
      <c r="BY243" s="75">
        <v>342000625</v>
      </c>
      <c r="BZ243" s="75">
        <v>0</v>
      </c>
      <c r="CA243" s="75">
        <v>0</v>
      </c>
    </row>
    <row r="244" spans="10:79" ht="12" customHeight="1">
      <c r="J244" s="46">
        <v>240</v>
      </c>
      <c r="K244" s="46">
        <f t="shared" si="11"/>
        <v>0</v>
      </c>
      <c r="L244" s="82">
        <f t="shared" si="12"/>
        <v>0</v>
      </c>
      <c r="N244" s="119" t="s">
        <v>31</v>
      </c>
      <c r="O244" s="120" t="s">
        <v>1050</v>
      </c>
      <c r="P244" s="122">
        <v>70000625</v>
      </c>
      <c r="Q244" s="122">
        <v>75000625</v>
      </c>
      <c r="R244" s="122">
        <v>80000625</v>
      </c>
      <c r="S244" s="122">
        <v>85000625</v>
      </c>
      <c r="T244" s="122">
        <v>0</v>
      </c>
      <c r="U244" s="122">
        <v>0</v>
      </c>
      <c r="V244" s="122">
        <v>0</v>
      </c>
      <c r="W244" s="122">
        <v>0</v>
      </c>
      <c r="X244" s="122">
        <v>0</v>
      </c>
      <c r="Y244" s="122">
        <v>0</v>
      </c>
      <c r="Z244" s="122">
        <v>0</v>
      </c>
      <c r="AA244" s="122">
        <v>0</v>
      </c>
      <c r="AB244" s="122">
        <v>0</v>
      </c>
      <c r="AC244" s="122">
        <v>0</v>
      </c>
      <c r="AD244" s="121"/>
      <c r="AM244" s="120" t="s">
        <v>1417</v>
      </c>
      <c r="AP244" s="120" t="s">
        <v>550</v>
      </c>
      <c r="BB244" s="120" t="s">
        <v>1491</v>
      </c>
      <c r="BG244" s="73" t="s">
        <v>3722</v>
      </c>
      <c r="BH244" s="73" t="s">
        <v>4320</v>
      </c>
      <c r="BI244" s="73" t="s">
        <v>4557</v>
      </c>
      <c r="BO244" s="72" t="s">
        <v>210</v>
      </c>
      <c r="BP244" s="73" t="s">
        <v>3669</v>
      </c>
      <c r="BQ244" s="75">
        <v>0</v>
      </c>
      <c r="BR244" s="75">
        <v>0</v>
      </c>
      <c r="BS244" s="75">
        <v>0</v>
      </c>
      <c r="BT244" s="75">
        <v>0</v>
      </c>
      <c r="BU244" s="75">
        <v>0</v>
      </c>
      <c r="BV244" s="75">
        <v>0</v>
      </c>
      <c r="BW244" s="75">
        <v>0</v>
      </c>
      <c r="BX244" s="75">
        <v>0</v>
      </c>
      <c r="BY244" s="75">
        <v>0</v>
      </c>
      <c r="BZ244" s="75">
        <v>0</v>
      </c>
      <c r="CA244" s="75">
        <v>0</v>
      </c>
    </row>
    <row r="245" spans="10:79" ht="12" customHeight="1">
      <c r="J245" s="46">
        <v>241</v>
      </c>
      <c r="K245" s="46">
        <f t="shared" si="11"/>
        <v>0</v>
      </c>
      <c r="L245" s="82">
        <f t="shared" si="12"/>
        <v>0</v>
      </c>
      <c r="N245" s="119" t="s">
        <v>31</v>
      </c>
      <c r="O245" s="120" t="s">
        <v>861</v>
      </c>
      <c r="P245" s="122">
        <v>70000625</v>
      </c>
      <c r="Q245" s="122">
        <v>75000625</v>
      </c>
      <c r="R245" s="122">
        <v>80000625</v>
      </c>
      <c r="S245" s="122">
        <v>0</v>
      </c>
      <c r="T245" s="122">
        <v>0</v>
      </c>
      <c r="U245" s="122">
        <v>0</v>
      </c>
      <c r="V245" s="122">
        <v>0</v>
      </c>
      <c r="W245" s="122">
        <v>0</v>
      </c>
      <c r="X245" s="122">
        <v>0</v>
      </c>
      <c r="Y245" s="122">
        <v>0</v>
      </c>
      <c r="Z245" s="122">
        <v>0</v>
      </c>
      <c r="AA245" s="122">
        <v>0</v>
      </c>
      <c r="AB245" s="122">
        <v>0</v>
      </c>
      <c r="AC245" s="122">
        <v>0</v>
      </c>
      <c r="AD245" s="121"/>
      <c r="AM245" s="120" t="s">
        <v>1663</v>
      </c>
      <c r="AP245" s="120" t="s">
        <v>2772</v>
      </c>
      <c r="BB245" s="120" t="s">
        <v>610</v>
      </c>
      <c r="BG245" s="73" t="s">
        <v>5027</v>
      </c>
      <c r="BH245" s="73" t="s">
        <v>4321</v>
      </c>
      <c r="BI245" s="73" t="s">
        <v>4558</v>
      </c>
      <c r="BO245" s="72" t="s">
        <v>210</v>
      </c>
      <c r="BP245" s="73" t="s">
        <v>3670</v>
      </c>
      <c r="BQ245" s="75">
        <v>0</v>
      </c>
      <c r="BR245" s="75">
        <v>0</v>
      </c>
      <c r="BS245" s="75">
        <v>0</v>
      </c>
      <c r="BT245" s="75">
        <v>0</v>
      </c>
      <c r="BU245" s="75">
        <v>234000625</v>
      </c>
      <c r="BV245" s="75">
        <v>252000625</v>
      </c>
      <c r="BW245" s="75">
        <v>270000625</v>
      </c>
      <c r="BX245" s="75">
        <v>306000625</v>
      </c>
      <c r="BY245" s="75">
        <v>342000625</v>
      </c>
      <c r="BZ245" s="75">
        <v>0</v>
      </c>
      <c r="CA245" s="75">
        <v>0</v>
      </c>
    </row>
    <row r="246" spans="10:79" ht="12" customHeight="1">
      <c r="J246" s="46">
        <v>242</v>
      </c>
      <c r="K246" s="46">
        <f t="shared" si="11"/>
        <v>0</v>
      </c>
      <c r="L246" s="82">
        <f t="shared" si="12"/>
        <v>0</v>
      </c>
      <c r="N246" s="119" t="s">
        <v>31</v>
      </c>
      <c r="O246" s="120" t="s">
        <v>862</v>
      </c>
      <c r="P246" s="122">
        <v>70000625</v>
      </c>
      <c r="Q246" s="122">
        <v>75000625</v>
      </c>
      <c r="R246" s="122">
        <v>80000625</v>
      </c>
      <c r="S246" s="122">
        <v>0</v>
      </c>
      <c r="T246" s="122">
        <v>0</v>
      </c>
      <c r="U246" s="122">
        <v>0</v>
      </c>
      <c r="V246" s="122">
        <v>0</v>
      </c>
      <c r="W246" s="122">
        <v>0</v>
      </c>
      <c r="X246" s="122">
        <v>0</v>
      </c>
      <c r="Y246" s="122">
        <v>0</v>
      </c>
      <c r="Z246" s="122">
        <v>0</v>
      </c>
      <c r="AA246" s="122">
        <v>0</v>
      </c>
      <c r="AB246" s="122">
        <v>0</v>
      </c>
      <c r="AC246" s="122">
        <v>0</v>
      </c>
      <c r="AD246" s="121"/>
      <c r="AM246" s="120" t="s">
        <v>1653</v>
      </c>
      <c r="AP246" s="120" t="s">
        <v>638</v>
      </c>
      <c r="BB246" s="120" t="s">
        <v>1492</v>
      </c>
      <c r="BG246" s="73" t="s">
        <v>3723</v>
      </c>
      <c r="BH246" s="73" t="s">
        <v>4322</v>
      </c>
      <c r="BI246" s="73" t="s">
        <v>4559</v>
      </c>
      <c r="BO246" s="72" t="s">
        <v>210</v>
      </c>
      <c r="BP246" s="73" t="s">
        <v>3671</v>
      </c>
      <c r="BQ246" s="75">
        <v>0</v>
      </c>
      <c r="BR246" s="75">
        <v>0</v>
      </c>
      <c r="BS246" s="75">
        <v>180000625</v>
      </c>
      <c r="BT246" s="75">
        <v>198000625</v>
      </c>
      <c r="BU246" s="75">
        <v>216000625</v>
      </c>
      <c r="BV246" s="75">
        <v>234000625</v>
      </c>
      <c r="BW246" s="75">
        <v>261000625</v>
      </c>
      <c r="BX246" s="75">
        <v>297000625</v>
      </c>
      <c r="BY246" s="75">
        <v>324000625</v>
      </c>
      <c r="BZ246" s="75">
        <v>0</v>
      </c>
      <c r="CA246" s="75">
        <v>0</v>
      </c>
    </row>
    <row r="247" spans="10:79" ht="12" customHeight="1">
      <c r="J247" s="46">
        <v>243</v>
      </c>
      <c r="K247" s="46">
        <f t="shared" si="11"/>
        <v>0</v>
      </c>
      <c r="L247" s="82">
        <f t="shared" si="12"/>
        <v>0</v>
      </c>
      <c r="N247" s="119" t="s">
        <v>31</v>
      </c>
      <c r="O247" s="120" t="s">
        <v>634</v>
      </c>
      <c r="P247" s="122">
        <v>63000625</v>
      </c>
      <c r="Q247" s="122">
        <v>72000625</v>
      </c>
      <c r="R247" s="122">
        <v>80000625</v>
      </c>
      <c r="S247" s="122">
        <v>85000625</v>
      </c>
      <c r="T247" s="122">
        <v>0</v>
      </c>
      <c r="U247" s="122">
        <v>0</v>
      </c>
      <c r="V247" s="122">
        <v>0</v>
      </c>
      <c r="W247" s="122">
        <v>0</v>
      </c>
      <c r="X247" s="122">
        <v>0</v>
      </c>
      <c r="Y247" s="122">
        <v>0</v>
      </c>
      <c r="Z247" s="122">
        <v>0</v>
      </c>
      <c r="AA247" s="122">
        <v>0</v>
      </c>
      <c r="AB247" s="122">
        <v>0</v>
      </c>
      <c r="AC247" s="122">
        <v>0</v>
      </c>
      <c r="AD247" s="121"/>
      <c r="AM247" s="120" t="s">
        <v>78</v>
      </c>
      <c r="AP247" s="120" t="s">
        <v>2451</v>
      </c>
      <c r="BB247" s="120" t="s">
        <v>1493</v>
      </c>
      <c r="BG247" s="73" t="s">
        <v>3724</v>
      </c>
      <c r="BH247" s="73" t="s">
        <v>4323</v>
      </c>
      <c r="BI247" s="73" t="s">
        <v>4560</v>
      </c>
      <c r="BO247" s="72" t="s">
        <v>210</v>
      </c>
      <c r="BP247" s="73" t="s">
        <v>3672</v>
      </c>
      <c r="BQ247" s="75">
        <v>0</v>
      </c>
      <c r="BR247" s="75">
        <v>0</v>
      </c>
      <c r="BS247" s="75">
        <v>180000625</v>
      </c>
      <c r="BT247" s="75">
        <v>198000625</v>
      </c>
      <c r="BU247" s="75">
        <v>216000625</v>
      </c>
      <c r="BV247" s="75">
        <v>234000625</v>
      </c>
      <c r="BW247" s="75">
        <v>261000625</v>
      </c>
      <c r="BX247" s="75">
        <v>297000625</v>
      </c>
      <c r="BY247" s="75">
        <v>324000625</v>
      </c>
      <c r="BZ247" s="75">
        <v>0</v>
      </c>
      <c r="CA247" s="75">
        <v>0</v>
      </c>
    </row>
    <row r="248" spans="10:79" ht="12" customHeight="1">
      <c r="J248" s="46">
        <v>244</v>
      </c>
      <c r="K248" s="46">
        <f t="shared" si="11"/>
        <v>0</v>
      </c>
      <c r="L248" s="82">
        <f t="shared" si="12"/>
        <v>0</v>
      </c>
      <c r="N248" s="119" t="s">
        <v>31</v>
      </c>
      <c r="O248" s="120" t="s">
        <v>863</v>
      </c>
      <c r="P248" s="122">
        <v>63000625</v>
      </c>
      <c r="Q248" s="122">
        <v>72000625</v>
      </c>
      <c r="R248" s="122">
        <v>90000625</v>
      </c>
      <c r="S248" s="122">
        <v>0</v>
      </c>
      <c r="T248" s="122">
        <v>0</v>
      </c>
      <c r="U248" s="122">
        <v>0</v>
      </c>
      <c r="V248" s="122">
        <v>0</v>
      </c>
      <c r="W248" s="122">
        <v>0</v>
      </c>
      <c r="X248" s="122">
        <v>0</v>
      </c>
      <c r="Y248" s="122">
        <v>0</v>
      </c>
      <c r="Z248" s="122">
        <v>0</v>
      </c>
      <c r="AA248" s="122">
        <v>0</v>
      </c>
      <c r="AB248" s="122">
        <v>0</v>
      </c>
      <c r="AC248" s="122">
        <v>0</v>
      </c>
      <c r="AD248" s="121"/>
      <c r="AM248" s="120" t="s">
        <v>3275</v>
      </c>
      <c r="AP248" s="120" t="s">
        <v>1698</v>
      </c>
      <c r="BB248" s="120" t="s">
        <v>1572</v>
      </c>
      <c r="BG248" s="73" t="s">
        <v>3725</v>
      </c>
      <c r="BH248" s="73" t="s">
        <v>5303</v>
      </c>
      <c r="BI248" s="73" t="s">
        <v>5289</v>
      </c>
      <c r="BO248" s="72" t="s">
        <v>210</v>
      </c>
      <c r="BP248" s="73" t="s">
        <v>3673</v>
      </c>
      <c r="BQ248" s="75">
        <v>0</v>
      </c>
      <c r="BR248" s="75">
        <v>0</v>
      </c>
      <c r="BS248" s="75">
        <v>0</v>
      </c>
      <c r="BT248" s="75">
        <v>0</v>
      </c>
      <c r="BU248" s="75">
        <v>0</v>
      </c>
      <c r="BV248" s="75">
        <v>0</v>
      </c>
      <c r="BW248" s="75">
        <v>0</v>
      </c>
      <c r="BX248" s="75">
        <v>0</v>
      </c>
      <c r="BY248" s="75">
        <v>319000625</v>
      </c>
      <c r="BZ248" s="75">
        <v>540000625</v>
      </c>
      <c r="CA248" s="75">
        <v>0</v>
      </c>
    </row>
    <row r="249" spans="10:79" ht="12" customHeight="1">
      <c r="J249" s="46">
        <v>245</v>
      </c>
      <c r="K249" s="46">
        <f t="shared" si="11"/>
        <v>0</v>
      </c>
      <c r="L249" s="82">
        <f t="shared" si="12"/>
        <v>0</v>
      </c>
      <c r="N249" s="119" t="s">
        <v>31</v>
      </c>
      <c r="O249" s="120" t="s">
        <v>3339</v>
      </c>
      <c r="P249" s="122">
        <v>65000000</v>
      </c>
      <c r="Q249" s="122">
        <v>70000000</v>
      </c>
      <c r="R249" s="122">
        <v>75000000</v>
      </c>
      <c r="S249" s="122">
        <v>80000000</v>
      </c>
      <c r="T249" s="121"/>
      <c r="U249" s="121"/>
      <c r="V249" s="121"/>
      <c r="W249" s="121"/>
      <c r="X249" s="121"/>
      <c r="Y249" s="121"/>
      <c r="Z249" s="121"/>
      <c r="AA249" s="121"/>
      <c r="AB249" s="121"/>
      <c r="AC249" s="121"/>
      <c r="AD249" s="121"/>
      <c r="AM249" s="120" t="s">
        <v>3276</v>
      </c>
      <c r="AP249" s="120" t="s">
        <v>548</v>
      </c>
      <c r="BB249" s="120" t="s">
        <v>2190</v>
      </c>
      <c r="BG249" s="73" t="s">
        <v>3726</v>
      </c>
      <c r="BH249" s="73" t="s">
        <v>4324</v>
      </c>
      <c r="BI249" s="73" t="s">
        <v>5290</v>
      </c>
      <c r="BO249" s="72" t="s">
        <v>210</v>
      </c>
      <c r="BP249" s="73" t="s">
        <v>5121</v>
      </c>
      <c r="BQ249" s="75">
        <v>210000026</v>
      </c>
      <c r="BR249" s="75">
        <v>225000026</v>
      </c>
      <c r="BS249" s="75">
        <v>250000026</v>
      </c>
      <c r="BT249" s="75">
        <v>275000026</v>
      </c>
      <c r="BU249" s="75">
        <v>305000026</v>
      </c>
      <c r="BV249" s="75">
        <v>350000026</v>
      </c>
      <c r="BW249" s="75">
        <v>385000026</v>
      </c>
      <c r="BX249" s="75">
        <v>420000026</v>
      </c>
      <c r="BY249" s="74"/>
      <c r="BZ249" s="74"/>
      <c r="CA249" s="74"/>
    </row>
    <row r="250" spans="10:79" ht="12" customHeight="1">
      <c r="J250" s="46">
        <v>246</v>
      </c>
      <c r="K250" s="46">
        <f t="shared" si="11"/>
        <v>0</v>
      </c>
      <c r="L250" s="82">
        <f t="shared" si="12"/>
        <v>0</v>
      </c>
      <c r="N250" s="119" t="s">
        <v>31</v>
      </c>
      <c r="O250" s="120" t="s">
        <v>1585</v>
      </c>
      <c r="P250" s="122">
        <v>0</v>
      </c>
      <c r="Q250" s="122">
        <v>1755000625</v>
      </c>
      <c r="R250" s="122">
        <v>0</v>
      </c>
      <c r="S250" s="122">
        <v>0</v>
      </c>
      <c r="T250" s="122">
        <v>0</v>
      </c>
      <c r="U250" s="122">
        <v>0</v>
      </c>
      <c r="V250" s="122">
        <v>0</v>
      </c>
      <c r="W250" s="122">
        <v>0</v>
      </c>
      <c r="X250" s="122">
        <v>0</v>
      </c>
      <c r="Y250" s="122">
        <v>0</v>
      </c>
      <c r="Z250" s="122">
        <v>0</v>
      </c>
      <c r="AA250" s="122">
        <v>0</v>
      </c>
      <c r="AB250" s="122">
        <v>0</v>
      </c>
      <c r="AC250" s="122">
        <v>0</v>
      </c>
      <c r="AD250" s="121"/>
      <c r="AM250" s="120" t="s">
        <v>3278</v>
      </c>
      <c r="AP250" s="120" t="s">
        <v>178</v>
      </c>
      <c r="BB250" s="120" t="s">
        <v>2550</v>
      </c>
      <c r="BG250" s="73" t="s">
        <v>3727</v>
      </c>
      <c r="BH250" s="73" t="s">
        <v>4325</v>
      </c>
      <c r="BI250" s="73" t="s">
        <v>4561</v>
      </c>
      <c r="BO250" s="72" t="s">
        <v>210</v>
      </c>
      <c r="BP250" s="73" t="s">
        <v>3674</v>
      </c>
      <c r="BQ250" s="75">
        <v>0</v>
      </c>
      <c r="BR250" s="75">
        <v>0</v>
      </c>
      <c r="BS250" s="75">
        <v>0</v>
      </c>
      <c r="BT250" s="75">
        <v>0</v>
      </c>
      <c r="BU250" s="75">
        <v>0</v>
      </c>
      <c r="BV250" s="75">
        <v>0</v>
      </c>
      <c r="BW250" s="75">
        <v>0</v>
      </c>
      <c r="BX250" s="75">
        <v>297000625</v>
      </c>
      <c r="BY250" s="75">
        <v>342000625</v>
      </c>
      <c r="BZ250" s="75">
        <v>0</v>
      </c>
      <c r="CA250" s="75">
        <v>0</v>
      </c>
    </row>
    <row r="251" spans="10:79" ht="12" customHeight="1">
      <c r="J251" s="46">
        <v>247</v>
      </c>
      <c r="K251" s="46">
        <f t="shared" si="11"/>
        <v>0</v>
      </c>
      <c r="L251" s="82">
        <f t="shared" si="12"/>
        <v>0</v>
      </c>
      <c r="N251" s="119" t="s">
        <v>31</v>
      </c>
      <c r="O251" s="120" t="s">
        <v>751</v>
      </c>
      <c r="P251" s="122">
        <v>90000625</v>
      </c>
      <c r="Q251" s="122">
        <v>95000625</v>
      </c>
      <c r="R251" s="122">
        <v>100000625</v>
      </c>
      <c r="S251" s="122">
        <v>120000625</v>
      </c>
      <c r="T251" s="122">
        <v>130000625</v>
      </c>
      <c r="U251" s="122">
        <v>150000625</v>
      </c>
      <c r="V251" s="122">
        <v>0</v>
      </c>
      <c r="W251" s="122">
        <v>0</v>
      </c>
      <c r="X251" s="122">
        <v>0</v>
      </c>
      <c r="Y251" s="122">
        <v>0</v>
      </c>
      <c r="Z251" s="122">
        <v>0</v>
      </c>
      <c r="AA251" s="122">
        <v>0</v>
      </c>
      <c r="AB251" s="122">
        <v>0</v>
      </c>
      <c r="AC251" s="122">
        <v>0</v>
      </c>
      <c r="AD251" s="121"/>
      <c r="AM251" s="120" t="s">
        <v>3280</v>
      </c>
      <c r="AP251" s="120" t="s">
        <v>1164</v>
      </c>
      <c r="BB251" s="120" t="s">
        <v>1904</v>
      </c>
      <c r="BG251" s="73" t="s">
        <v>3728</v>
      </c>
      <c r="BH251" s="73" t="s">
        <v>4326</v>
      </c>
      <c r="BI251" s="73" t="s">
        <v>4562</v>
      </c>
      <c r="BO251" s="72" t="s">
        <v>210</v>
      </c>
      <c r="BP251" s="73" t="s">
        <v>3675</v>
      </c>
      <c r="BQ251" s="75">
        <v>522000625</v>
      </c>
      <c r="BR251" s="75">
        <v>549000625</v>
      </c>
      <c r="BS251" s="75">
        <v>0</v>
      </c>
      <c r="BT251" s="75">
        <v>0</v>
      </c>
      <c r="BU251" s="75">
        <v>0</v>
      </c>
      <c r="BV251" s="75">
        <v>0</v>
      </c>
      <c r="BW251" s="75">
        <v>0</v>
      </c>
      <c r="BX251" s="75">
        <v>0</v>
      </c>
      <c r="BY251" s="75">
        <v>0</v>
      </c>
      <c r="BZ251" s="75">
        <v>540000625</v>
      </c>
      <c r="CA251" s="75">
        <v>0</v>
      </c>
    </row>
    <row r="252" spans="10:79" ht="12" customHeight="1">
      <c r="J252" s="46">
        <v>248</v>
      </c>
      <c r="K252" s="46">
        <f t="shared" si="11"/>
        <v>0</v>
      </c>
      <c r="L252" s="82">
        <f t="shared" si="12"/>
        <v>0</v>
      </c>
      <c r="N252" s="119" t="s">
        <v>31</v>
      </c>
      <c r="O252" s="120" t="s">
        <v>546</v>
      </c>
      <c r="P252" s="122">
        <v>108000625</v>
      </c>
      <c r="Q252" s="122">
        <v>112000625</v>
      </c>
      <c r="R252" s="122">
        <v>135000625</v>
      </c>
      <c r="S252" s="122">
        <v>162000625</v>
      </c>
      <c r="T252" s="122">
        <v>171000625</v>
      </c>
      <c r="U252" s="122">
        <v>150000625</v>
      </c>
      <c r="V252" s="122">
        <v>0</v>
      </c>
      <c r="W252" s="122">
        <v>0</v>
      </c>
      <c r="X252" s="122">
        <v>0</v>
      </c>
      <c r="Y252" s="122">
        <v>0</v>
      </c>
      <c r="Z252" s="122">
        <v>0</v>
      </c>
      <c r="AA252" s="122">
        <v>0</v>
      </c>
      <c r="AB252" s="122">
        <v>0</v>
      </c>
      <c r="AC252" s="122">
        <v>0</v>
      </c>
      <c r="AD252" s="121"/>
      <c r="AM252" s="120" t="s">
        <v>1764</v>
      </c>
      <c r="AP252" s="120" t="s">
        <v>1753</v>
      </c>
      <c r="BB252" s="120" t="s">
        <v>2345</v>
      </c>
      <c r="BG252" s="73" t="s">
        <v>3729</v>
      </c>
      <c r="BH252" s="73" t="s">
        <v>4327</v>
      </c>
      <c r="BI252" s="73" t="s">
        <v>4563</v>
      </c>
      <c r="BO252" s="72" t="s">
        <v>210</v>
      </c>
      <c r="BP252" s="73" t="s">
        <v>3676</v>
      </c>
      <c r="BQ252" s="75">
        <v>0</v>
      </c>
      <c r="BR252" s="75">
        <v>0</v>
      </c>
      <c r="BS252" s="75">
        <v>0</v>
      </c>
      <c r="BT252" s="75">
        <v>0</v>
      </c>
      <c r="BU252" s="75">
        <v>234000625</v>
      </c>
      <c r="BV252" s="75">
        <v>252000625</v>
      </c>
      <c r="BW252" s="75">
        <v>270000625</v>
      </c>
      <c r="BX252" s="75">
        <v>301000625</v>
      </c>
      <c r="BY252" s="75">
        <v>342000625</v>
      </c>
      <c r="BZ252" s="75">
        <v>0</v>
      </c>
      <c r="CA252" s="75">
        <v>0</v>
      </c>
    </row>
    <row r="253" spans="10:79" ht="12" customHeight="1">
      <c r="J253" s="46">
        <v>249</v>
      </c>
      <c r="K253" s="46">
        <f t="shared" si="11"/>
        <v>0</v>
      </c>
      <c r="L253" s="82">
        <f t="shared" si="12"/>
        <v>0</v>
      </c>
      <c r="N253" s="119" t="s">
        <v>31</v>
      </c>
      <c r="O253" s="120" t="s">
        <v>864</v>
      </c>
      <c r="P253" s="122">
        <v>85000625</v>
      </c>
      <c r="Q253" s="122">
        <v>95000625</v>
      </c>
      <c r="R253" s="122">
        <v>110000625</v>
      </c>
      <c r="S253" s="122">
        <v>120000625</v>
      </c>
      <c r="T253" s="122">
        <v>135000625</v>
      </c>
      <c r="U253" s="122">
        <v>150000625</v>
      </c>
      <c r="V253" s="122">
        <v>0</v>
      </c>
      <c r="W253" s="122">
        <v>0</v>
      </c>
      <c r="X253" s="122">
        <v>0</v>
      </c>
      <c r="Y253" s="122">
        <v>0</v>
      </c>
      <c r="Z253" s="122">
        <v>0</v>
      </c>
      <c r="AA253" s="122">
        <v>0</v>
      </c>
      <c r="AB253" s="122">
        <v>0</v>
      </c>
      <c r="AC253" s="122">
        <v>0</v>
      </c>
      <c r="AD253" s="121"/>
      <c r="AM253" s="120" t="s">
        <v>2449</v>
      </c>
      <c r="AP253" s="120" t="s">
        <v>1835</v>
      </c>
      <c r="BB253" s="120" t="s">
        <v>2006</v>
      </c>
      <c r="BG253" s="73" t="s">
        <v>3730</v>
      </c>
      <c r="BH253" s="73" t="s">
        <v>4328</v>
      </c>
      <c r="BI253" s="73" t="s">
        <v>4564</v>
      </c>
      <c r="BO253" s="72" t="s">
        <v>210</v>
      </c>
      <c r="BP253" s="73" t="s">
        <v>3677</v>
      </c>
      <c r="BQ253" s="75">
        <v>0</v>
      </c>
      <c r="BR253" s="75">
        <v>0</v>
      </c>
      <c r="BS253" s="75">
        <v>0</v>
      </c>
      <c r="BT253" s="75">
        <v>0</v>
      </c>
      <c r="BU253" s="75">
        <v>0</v>
      </c>
      <c r="BV253" s="75">
        <v>238000625</v>
      </c>
      <c r="BW253" s="75">
        <v>0</v>
      </c>
      <c r="BX253" s="75">
        <v>288000625</v>
      </c>
      <c r="BY253" s="75">
        <v>0</v>
      </c>
      <c r="BZ253" s="75">
        <v>0</v>
      </c>
      <c r="CA253" s="75">
        <v>0</v>
      </c>
    </row>
    <row r="254" spans="10:79" ht="12" customHeight="1">
      <c r="J254" s="46">
        <v>250</v>
      </c>
      <c r="K254" s="46">
        <f t="shared" si="11"/>
        <v>0</v>
      </c>
      <c r="L254" s="82">
        <f t="shared" si="12"/>
        <v>0</v>
      </c>
      <c r="N254" s="119" t="s">
        <v>31</v>
      </c>
      <c r="O254" s="120" t="s">
        <v>142</v>
      </c>
      <c r="P254" s="122">
        <v>108000625</v>
      </c>
      <c r="Q254" s="122">
        <v>117000625</v>
      </c>
      <c r="R254" s="122">
        <v>110000625</v>
      </c>
      <c r="S254" s="122">
        <v>135000625</v>
      </c>
      <c r="T254" s="122">
        <v>144000625</v>
      </c>
      <c r="U254" s="122">
        <v>0</v>
      </c>
      <c r="V254" s="122">
        <v>0</v>
      </c>
      <c r="W254" s="122">
        <v>0</v>
      </c>
      <c r="X254" s="122">
        <v>0</v>
      </c>
      <c r="Y254" s="122">
        <v>0</v>
      </c>
      <c r="Z254" s="122">
        <v>0</v>
      </c>
      <c r="AA254" s="122">
        <v>0</v>
      </c>
      <c r="AB254" s="122">
        <v>0</v>
      </c>
      <c r="AC254" s="122">
        <v>0</v>
      </c>
      <c r="AD254" s="121"/>
      <c r="AM254" s="120" t="s">
        <v>3283</v>
      </c>
      <c r="AP254" s="120" t="s">
        <v>2273</v>
      </c>
      <c r="BB254" s="120" t="s">
        <v>2346</v>
      </c>
      <c r="BG254" s="73" t="s">
        <v>3731</v>
      </c>
      <c r="BH254" s="73" t="s">
        <v>4329</v>
      </c>
      <c r="BI254" s="73" t="s">
        <v>4565</v>
      </c>
      <c r="BO254" s="72" t="s">
        <v>210</v>
      </c>
      <c r="BP254" s="73" t="s">
        <v>3678</v>
      </c>
      <c r="BQ254" s="75">
        <v>0</v>
      </c>
      <c r="BR254" s="75">
        <v>0</v>
      </c>
      <c r="BS254" s="75">
        <v>0</v>
      </c>
      <c r="BT254" s="75">
        <v>0</v>
      </c>
      <c r="BU254" s="75">
        <v>0</v>
      </c>
      <c r="BV254" s="75">
        <v>0</v>
      </c>
      <c r="BW254" s="75">
        <v>0</v>
      </c>
      <c r="BX254" s="75">
        <v>283000625</v>
      </c>
      <c r="BY254" s="75">
        <v>350000026</v>
      </c>
      <c r="BZ254" s="75">
        <v>0</v>
      </c>
      <c r="CA254" s="75">
        <v>0</v>
      </c>
    </row>
    <row r="255" spans="10:79" ht="12" customHeight="1">
      <c r="J255" s="46">
        <v>251</v>
      </c>
      <c r="K255" s="46">
        <f t="shared" si="11"/>
        <v>0</v>
      </c>
      <c r="L255" s="82">
        <f t="shared" si="12"/>
        <v>0</v>
      </c>
      <c r="N255" s="119" t="s">
        <v>31</v>
      </c>
      <c r="O255" s="120" t="s">
        <v>1051</v>
      </c>
      <c r="P255" s="122">
        <v>108000625</v>
      </c>
      <c r="Q255" s="122">
        <v>99000625</v>
      </c>
      <c r="R255" s="122">
        <v>103000625</v>
      </c>
      <c r="S255" s="122">
        <v>108000625</v>
      </c>
      <c r="T255" s="122">
        <v>171000625</v>
      </c>
      <c r="U255" s="122">
        <v>0</v>
      </c>
      <c r="V255" s="122">
        <v>0</v>
      </c>
      <c r="W255" s="122">
        <v>0</v>
      </c>
      <c r="X255" s="122">
        <v>0</v>
      </c>
      <c r="Y255" s="122">
        <v>0</v>
      </c>
      <c r="Z255" s="122">
        <v>0</v>
      </c>
      <c r="AA255" s="122">
        <v>0</v>
      </c>
      <c r="AB255" s="122">
        <v>0</v>
      </c>
      <c r="AC255" s="122">
        <v>0</v>
      </c>
      <c r="AD255" s="121"/>
      <c r="AM255" s="120" t="s">
        <v>3284</v>
      </c>
      <c r="AP255" s="120" t="s">
        <v>2518</v>
      </c>
      <c r="BB255" s="120" t="s">
        <v>2347</v>
      </c>
      <c r="BG255" s="73" t="s">
        <v>3732</v>
      </c>
      <c r="BH255" s="73" t="s">
        <v>4330</v>
      </c>
      <c r="BI255" s="73" t="s">
        <v>4565</v>
      </c>
      <c r="BO255" s="72" t="s">
        <v>210</v>
      </c>
      <c r="BP255" s="73" t="s">
        <v>3679</v>
      </c>
      <c r="BQ255" s="75">
        <v>0</v>
      </c>
      <c r="BR255" s="75">
        <v>175000625</v>
      </c>
      <c r="BS255" s="75">
        <v>0</v>
      </c>
      <c r="BT255" s="75">
        <v>0</v>
      </c>
      <c r="BU255" s="75">
        <v>0</v>
      </c>
      <c r="BV255" s="75">
        <v>0</v>
      </c>
      <c r="BW255" s="75">
        <v>0</v>
      </c>
      <c r="BX255" s="75">
        <v>256000625</v>
      </c>
      <c r="BY255" s="75">
        <v>270000625</v>
      </c>
      <c r="BZ255" s="75">
        <v>0</v>
      </c>
      <c r="CA255" s="75">
        <v>0</v>
      </c>
    </row>
    <row r="256" spans="10:79" ht="12" customHeight="1">
      <c r="J256" s="46">
        <v>252</v>
      </c>
      <c r="K256" s="46">
        <f t="shared" si="11"/>
        <v>0</v>
      </c>
      <c r="L256" s="82">
        <f t="shared" si="12"/>
        <v>0</v>
      </c>
      <c r="N256" s="119" t="s">
        <v>31</v>
      </c>
      <c r="O256" s="120" t="s">
        <v>3344</v>
      </c>
      <c r="P256" s="121"/>
      <c r="Q256" s="121"/>
      <c r="R256" s="121"/>
      <c r="S256" s="121"/>
      <c r="T256" s="122">
        <v>180000000</v>
      </c>
      <c r="U256" s="122">
        <v>200000000</v>
      </c>
      <c r="V256" s="122">
        <v>210000000</v>
      </c>
      <c r="W256" s="121"/>
      <c r="X256" s="121"/>
      <c r="Y256" s="121"/>
      <c r="Z256" s="121"/>
      <c r="AA256" s="121"/>
      <c r="AB256" s="121"/>
      <c r="AC256" s="121"/>
      <c r="AD256" s="121"/>
      <c r="AM256" s="120" t="s">
        <v>754</v>
      </c>
      <c r="AP256" s="120" t="s">
        <v>2581</v>
      </c>
      <c r="BB256" s="120" t="s">
        <v>2645</v>
      </c>
      <c r="BG256" s="73" t="s">
        <v>3733</v>
      </c>
      <c r="BH256" s="73" t="s">
        <v>4331</v>
      </c>
      <c r="BI256" s="73" t="s">
        <v>4566</v>
      </c>
      <c r="BO256" s="72" t="s">
        <v>210</v>
      </c>
      <c r="BP256" s="73" t="s">
        <v>3680</v>
      </c>
      <c r="BQ256" s="75">
        <v>0</v>
      </c>
      <c r="BR256" s="75">
        <v>0</v>
      </c>
      <c r="BS256" s="75">
        <v>0</v>
      </c>
      <c r="BT256" s="75">
        <v>0</v>
      </c>
      <c r="BU256" s="75">
        <v>0</v>
      </c>
      <c r="BV256" s="75">
        <v>0</v>
      </c>
      <c r="BW256" s="75">
        <v>0</v>
      </c>
      <c r="BX256" s="75">
        <v>315000625</v>
      </c>
      <c r="BY256" s="75">
        <v>333000625</v>
      </c>
      <c r="BZ256" s="75">
        <v>0</v>
      </c>
      <c r="CA256" s="75">
        <v>0</v>
      </c>
    </row>
    <row r="257" spans="10:79" ht="12" customHeight="1">
      <c r="J257" s="46">
        <v>253</v>
      </c>
      <c r="K257" s="46">
        <f t="shared" si="11"/>
        <v>0</v>
      </c>
      <c r="L257" s="82">
        <f t="shared" si="12"/>
        <v>0</v>
      </c>
      <c r="N257" s="119" t="s">
        <v>31</v>
      </c>
      <c r="O257" s="120" t="s">
        <v>1140</v>
      </c>
      <c r="P257" s="122">
        <v>0</v>
      </c>
      <c r="Q257" s="122">
        <v>99000625</v>
      </c>
      <c r="R257" s="122">
        <v>103000625</v>
      </c>
      <c r="S257" s="122">
        <v>108000625</v>
      </c>
      <c r="T257" s="122">
        <v>0</v>
      </c>
      <c r="U257" s="122">
        <v>0</v>
      </c>
      <c r="V257" s="122">
        <v>0</v>
      </c>
      <c r="W257" s="122">
        <v>0</v>
      </c>
      <c r="X257" s="122">
        <v>0</v>
      </c>
      <c r="Y257" s="122">
        <v>0</v>
      </c>
      <c r="Z257" s="122">
        <v>0</v>
      </c>
      <c r="AA257" s="122">
        <v>0</v>
      </c>
      <c r="AB257" s="122">
        <v>0</v>
      </c>
      <c r="AC257" s="122">
        <v>0</v>
      </c>
      <c r="AD257" s="121"/>
      <c r="AM257" s="120" t="s">
        <v>696</v>
      </c>
      <c r="AP257" s="120" t="s">
        <v>2519</v>
      </c>
      <c r="BB257" s="120" t="s">
        <v>3440</v>
      </c>
      <c r="BG257" s="73" t="s">
        <v>3734</v>
      </c>
      <c r="BH257" s="73" t="s">
        <v>4332</v>
      </c>
      <c r="BI257" s="73" t="s">
        <v>4567</v>
      </c>
      <c r="BO257" s="72" t="s">
        <v>210</v>
      </c>
      <c r="BP257" s="73" t="s">
        <v>5024</v>
      </c>
      <c r="BQ257" s="75">
        <v>0</v>
      </c>
      <c r="BR257" s="75">
        <v>0</v>
      </c>
      <c r="BS257" s="75">
        <v>0</v>
      </c>
      <c r="BT257" s="75">
        <v>0</v>
      </c>
      <c r="BU257" s="75">
        <v>234000625</v>
      </c>
      <c r="BV257" s="75">
        <v>252000625</v>
      </c>
      <c r="BW257" s="75">
        <v>270000625</v>
      </c>
      <c r="BX257" s="75">
        <v>306000625</v>
      </c>
      <c r="BY257" s="75">
        <v>342000625</v>
      </c>
      <c r="BZ257" s="75">
        <v>0</v>
      </c>
      <c r="CA257" s="75">
        <v>0</v>
      </c>
    </row>
    <row r="258" spans="10:79" ht="12" customHeight="1">
      <c r="J258" s="46">
        <v>254</v>
      </c>
      <c r="K258" s="46">
        <f t="shared" si="11"/>
        <v>0</v>
      </c>
      <c r="L258" s="82">
        <f t="shared" si="12"/>
        <v>0</v>
      </c>
      <c r="N258" s="119" t="s">
        <v>31</v>
      </c>
      <c r="O258" s="120" t="s">
        <v>805</v>
      </c>
      <c r="P258" s="122">
        <v>76000625</v>
      </c>
      <c r="Q258" s="122">
        <v>81000625</v>
      </c>
      <c r="R258" s="122">
        <v>85000625</v>
      </c>
      <c r="S258" s="122">
        <v>90000625</v>
      </c>
      <c r="T258" s="122">
        <v>94000625</v>
      </c>
      <c r="U258" s="122">
        <v>103000625</v>
      </c>
      <c r="V258" s="122">
        <v>0</v>
      </c>
      <c r="W258" s="122">
        <v>0</v>
      </c>
      <c r="X258" s="122">
        <v>0</v>
      </c>
      <c r="Y258" s="122">
        <v>0</v>
      </c>
      <c r="Z258" s="122">
        <v>0</v>
      </c>
      <c r="AA258" s="122">
        <v>0</v>
      </c>
      <c r="AB258" s="122">
        <v>0</v>
      </c>
      <c r="AC258" s="122">
        <v>0</v>
      </c>
      <c r="AD258" s="121"/>
      <c r="AM258" s="120" t="s">
        <v>298</v>
      </c>
      <c r="AP258" s="120" t="s">
        <v>245</v>
      </c>
      <c r="BB258" s="120" t="s">
        <v>3327</v>
      </c>
      <c r="BG258" s="73" t="s">
        <v>3735</v>
      </c>
      <c r="BH258" s="73" t="s">
        <v>4333</v>
      </c>
      <c r="BI258" s="73" t="s">
        <v>4568</v>
      </c>
      <c r="BO258" s="72" t="s">
        <v>210</v>
      </c>
      <c r="BP258" s="73" t="s">
        <v>3681</v>
      </c>
      <c r="BQ258" s="75">
        <v>0</v>
      </c>
      <c r="BR258" s="75">
        <v>0</v>
      </c>
      <c r="BS258" s="75">
        <v>0</v>
      </c>
      <c r="BT258" s="75">
        <v>0</v>
      </c>
      <c r="BU258" s="75">
        <v>234000625</v>
      </c>
      <c r="BV258" s="75">
        <v>252000625</v>
      </c>
      <c r="BW258" s="75">
        <v>270000625</v>
      </c>
      <c r="BX258" s="75">
        <v>297000625</v>
      </c>
      <c r="BY258" s="75">
        <v>324000625</v>
      </c>
      <c r="BZ258" s="75">
        <v>360000625</v>
      </c>
      <c r="CA258" s="75">
        <v>0</v>
      </c>
    </row>
    <row r="259" spans="10:79" ht="12" customHeight="1">
      <c r="J259" s="46">
        <v>255</v>
      </c>
      <c r="K259" s="46">
        <f t="shared" si="11"/>
        <v>0</v>
      </c>
      <c r="L259" s="82">
        <f t="shared" si="12"/>
        <v>0</v>
      </c>
      <c r="N259" s="119" t="s">
        <v>31</v>
      </c>
      <c r="O259" s="120" t="s">
        <v>1141</v>
      </c>
      <c r="P259" s="122">
        <v>108000625</v>
      </c>
      <c r="Q259" s="122">
        <v>117000625</v>
      </c>
      <c r="R259" s="122">
        <v>126000625</v>
      </c>
      <c r="S259" s="122">
        <v>135000625</v>
      </c>
      <c r="T259" s="122">
        <v>144000625</v>
      </c>
      <c r="U259" s="122">
        <v>0</v>
      </c>
      <c r="V259" s="122">
        <v>0</v>
      </c>
      <c r="W259" s="122">
        <v>0</v>
      </c>
      <c r="X259" s="122">
        <v>0</v>
      </c>
      <c r="Y259" s="122">
        <v>0</v>
      </c>
      <c r="Z259" s="122">
        <v>0</v>
      </c>
      <c r="AA259" s="122">
        <v>0</v>
      </c>
      <c r="AB259" s="122">
        <v>0</v>
      </c>
      <c r="AC259" s="122">
        <v>0</v>
      </c>
      <c r="AD259" s="121"/>
      <c r="AM259" s="120" t="s">
        <v>1530</v>
      </c>
      <c r="AP259" s="120" t="s">
        <v>1062</v>
      </c>
      <c r="BB259" s="120" t="s">
        <v>3441</v>
      </c>
      <c r="BG259" s="73" t="s">
        <v>3736</v>
      </c>
      <c r="BI259" s="73" t="s">
        <v>4569</v>
      </c>
      <c r="BO259" s="72" t="s">
        <v>210</v>
      </c>
      <c r="BP259" s="73" t="s">
        <v>3682</v>
      </c>
      <c r="BQ259" s="75">
        <v>0</v>
      </c>
      <c r="BR259" s="75">
        <v>0</v>
      </c>
      <c r="BS259" s="75">
        <v>0</v>
      </c>
      <c r="BT259" s="75">
        <v>0</v>
      </c>
      <c r="BU259" s="75">
        <v>0</v>
      </c>
      <c r="BV259" s="75">
        <v>0</v>
      </c>
      <c r="BW259" s="75">
        <v>0</v>
      </c>
      <c r="BX259" s="75">
        <v>301000625</v>
      </c>
      <c r="BY259" s="75">
        <v>0</v>
      </c>
      <c r="BZ259" s="75">
        <v>0</v>
      </c>
      <c r="CA259" s="75">
        <v>0</v>
      </c>
    </row>
    <row r="260" spans="10:79" ht="12" customHeight="1">
      <c r="J260" s="46">
        <v>256</v>
      </c>
      <c r="K260" s="46">
        <f t="shared" si="11"/>
        <v>0</v>
      </c>
      <c r="L260" s="82">
        <f t="shared" si="12"/>
        <v>0</v>
      </c>
      <c r="N260" s="119" t="s">
        <v>31</v>
      </c>
      <c r="O260" s="120" t="s">
        <v>936</v>
      </c>
      <c r="P260" s="122">
        <v>76000625</v>
      </c>
      <c r="Q260" s="122">
        <v>81000625</v>
      </c>
      <c r="R260" s="122">
        <v>85000625</v>
      </c>
      <c r="S260" s="122">
        <v>90000625</v>
      </c>
      <c r="T260" s="122">
        <v>94000625</v>
      </c>
      <c r="U260" s="122">
        <v>103000625</v>
      </c>
      <c r="V260" s="122">
        <v>0</v>
      </c>
      <c r="W260" s="122">
        <v>0</v>
      </c>
      <c r="X260" s="122">
        <v>0</v>
      </c>
      <c r="Y260" s="122">
        <v>0</v>
      </c>
      <c r="Z260" s="122">
        <v>0</v>
      </c>
      <c r="AA260" s="122">
        <v>0</v>
      </c>
      <c r="AB260" s="122">
        <v>0</v>
      </c>
      <c r="AC260" s="122">
        <v>0</v>
      </c>
      <c r="AD260" s="121"/>
      <c r="AM260" s="120" t="s">
        <v>2158</v>
      </c>
      <c r="AP260" s="120" t="s">
        <v>1165</v>
      </c>
      <c r="BB260" s="120" t="s">
        <v>1354</v>
      </c>
      <c r="BG260" s="73" t="s">
        <v>3737</v>
      </c>
      <c r="BI260" s="73" t="s">
        <v>5186</v>
      </c>
      <c r="BO260" s="72" t="s">
        <v>210</v>
      </c>
      <c r="BP260" s="73" t="s">
        <v>3683</v>
      </c>
      <c r="BQ260" s="75">
        <v>0</v>
      </c>
      <c r="BR260" s="75">
        <v>0</v>
      </c>
      <c r="BS260" s="75">
        <v>0</v>
      </c>
      <c r="BT260" s="75">
        <v>0</v>
      </c>
      <c r="BU260" s="75">
        <v>0</v>
      </c>
      <c r="BV260" s="75">
        <v>0</v>
      </c>
      <c r="BW260" s="75">
        <v>0</v>
      </c>
      <c r="BX260" s="75">
        <v>297000625</v>
      </c>
      <c r="BY260" s="75">
        <v>342000625</v>
      </c>
      <c r="BZ260" s="75">
        <v>0</v>
      </c>
      <c r="CA260" s="75">
        <v>0</v>
      </c>
    </row>
    <row r="261" spans="10:79" ht="12" customHeight="1">
      <c r="J261" s="46">
        <v>257</v>
      </c>
      <c r="K261" s="46">
        <f t="shared" ref="K261:K324" si="13">IFERROR(IF($B$3="Passenger",(HLOOKUP($K$3,$AI$4:$BC$699,1+J261,0)),(HLOOKUP($K$3,$BF$4:$BM$686,1+J261,0))),0)</f>
        <v>0</v>
      </c>
      <c r="L261" s="82">
        <f t="shared" si="12"/>
        <v>0</v>
      </c>
      <c r="N261" s="119" t="s">
        <v>31</v>
      </c>
      <c r="O261" s="120" t="s">
        <v>3335</v>
      </c>
      <c r="P261" s="122">
        <v>110000000</v>
      </c>
      <c r="Q261" s="122">
        <v>120000000</v>
      </c>
      <c r="R261" s="122">
        <v>130000000</v>
      </c>
      <c r="S261" s="122">
        <v>140000000</v>
      </c>
      <c r="T261" s="122">
        <v>180000000</v>
      </c>
      <c r="U261" s="122">
        <v>200000000</v>
      </c>
      <c r="V261" s="122">
        <v>210000000</v>
      </c>
      <c r="W261" s="121"/>
      <c r="X261" s="121"/>
      <c r="Y261" s="121"/>
      <c r="Z261" s="121"/>
      <c r="AA261" s="121"/>
      <c r="AB261" s="121"/>
      <c r="AC261" s="121"/>
      <c r="AD261" s="121"/>
      <c r="AM261" s="120" t="s">
        <v>385</v>
      </c>
      <c r="AP261" s="120" t="s">
        <v>246</v>
      </c>
      <c r="BB261" s="120" t="s">
        <v>516</v>
      </c>
      <c r="BG261" s="73" t="s">
        <v>3738</v>
      </c>
      <c r="BI261" s="73" t="s">
        <v>4570</v>
      </c>
      <c r="BO261" s="72" t="s">
        <v>210</v>
      </c>
      <c r="BP261" s="73" t="s">
        <v>3684</v>
      </c>
      <c r="BQ261" s="75">
        <v>0</v>
      </c>
      <c r="BR261" s="75">
        <v>0</v>
      </c>
      <c r="BS261" s="75">
        <v>0</v>
      </c>
      <c r="BT261" s="75">
        <v>0</v>
      </c>
      <c r="BU261" s="75">
        <v>0</v>
      </c>
      <c r="BV261" s="75">
        <v>0</v>
      </c>
      <c r="BW261" s="75">
        <v>0</v>
      </c>
      <c r="BX261" s="75">
        <v>279000625</v>
      </c>
      <c r="BY261" s="75">
        <v>292000625</v>
      </c>
      <c r="BZ261" s="75">
        <v>0</v>
      </c>
      <c r="CA261" s="75">
        <v>0</v>
      </c>
    </row>
    <row r="262" spans="10:79" ht="12" customHeight="1">
      <c r="J262" s="46">
        <v>258</v>
      </c>
      <c r="K262" s="46">
        <f t="shared" si="13"/>
        <v>0</v>
      </c>
      <c r="L262" s="82">
        <f t="shared" ref="L262:L325" si="14">IFERROR(IF($B$3="Passenger",VLOOKUP(K262,$O$5:$AD$3396,$L$3+5,0),VLOOKUP(K262,$BP$5:$CA$1915,$L$3+1,0)),0)</f>
        <v>0</v>
      </c>
      <c r="N262" s="119" t="s">
        <v>31</v>
      </c>
      <c r="O262" s="120" t="s">
        <v>3346</v>
      </c>
      <c r="P262" s="121"/>
      <c r="Q262" s="121"/>
      <c r="R262" s="121"/>
      <c r="S262" s="121"/>
      <c r="T262" s="121"/>
      <c r="U262" s="121"/>
      <c r="V262" s="122">
        <v>130000000</v>
      </c>
      <c r="W262" s="122">
        <v>170000000</v>
      </c>
      <c r="X262" s="121"/>
      <c r="Y262" s="121"/>
      <c r="Z262" s="121"/>
      <c r="AA262" s="121"/>
      <c r="AB262" s="121"/>
      <c r="AC262" s="121"/>
      <c r="AD262" s="121"/>
      <c r="AM262" s="120" t="s">
        <v>1150</v>
      </c>
      <c r="AP262" s="120" t="s">
        <v>1063</v>
      </c>
      <c r="BB262" s="120" t="s">
        <v>568</v>
      </c>
      <c r="BG262" s="73" t="s">
        <v>3739</v>
      </c>
      <c r="BI262" s="73" t="s">
        <v>4571</v>
      </c>
      <c r="BO262" s="72" t="s">
        <v>210</v>
      </c>
      <c r="BP262" s="73" t="s">
        <v>3685</v>
      </c>
      <c r="BQ262" s="75">
        <v>0</v>
      </c>
      <c r="BR262" s="75">
        <v>0</v>
      </c>
      <c r="BS262" s="75">
        <v>0</v>
      </c>
      <c r="BT262" s="75">
        <v>0</v>
      </c>
      <c r="BU262" s="75">
        <v>0</v>
      </c>
      <c r="BV262" s="75">
        <v>0</v>
      </c>
      <c r="BW262" s="75">
        <v>0</v>
      </c>
      <c r="BX262" s="75">
        <v>297000625</v>
      </c>
      <c r="BY262" s="75">
        <v>342000625</v>
      </c>
      <c r="BZ262" s="75">
        <v>0</v>
      </c>
      <c r="CA262" s="75">
        <v>0</v>
      </c>
    </row>
    <row r="263" spans="10:79" ht="12" customHeight="1">
      <c r="J263" s="46">
        <v>259</v>
      </c>
      <c r="K263" s="46">
        <f t="shared" si="13"/>
        <v>0</v>
      </c>
      <c r="L263" s="82">
        <f t="shared" si="14"/>
        <v>0</v>
      </c>
      <c r="N263" s="119" t="s">
        <v>31</v>
      </c>
      <c r="O263" s="120" t="s">
        <v>693</v>
      </c>
      <c r="P263" s="122">
        <v>90000625</v>
      </c>
      <c r="Q263" s="122">
        <v>95000625</v>
      </c>
      <c r="R263" s="122">
        <v>100000625</v>
      </c>
      <c r="S263" s="122">
        <v>120000625</v>
      </c>
      <c r="T263" s="122">
        <v>130000625</v>
      </c>
      <c r="U263" s="122">
        <v>150000625</v>
      </c>
      <c r="V263" s="122">
        <v>0</v>
      </c>
      <c r="W263" s="122">
        <v>0</v>
      </c>
      <c r="X263" s="122">
        <v>0</v>
      </c>
      <c r="Y263" s="122">
        <v>0</v>
      </c>
      <c r="Z263" s="122">
        <v>0</v>
      </c>
      <c r="AA263" s="122">
        <v>0</v>
      </c>
      <c r="AB263" s="122">
        <v>0</v>
      </c>
      <c r="AC263" s="122">
        <v>0</v>
      </c>
      <c r="AD263" s="121"/>
      <c r="AM263" s="120" t="s">
        <v>1531</v>
      </c>
      <c r="AP263" s="120" t="s">
        <v>247</v>
      </c>
      <c r="BB263" s="120" t="s">
        <v>631</v>
      </c>
      <c r="BG263" s="73" t="s">
        <v>3740</v>
      </c>
      <c r="BI263" s="73" t="s">
        <v>4572</v>
      </c>
      <c r="BO263" s="72" t="s">
        <v>210</v>
      </c>
      <c r="BP263" s="73" t="s">
        <v>3686</v>
      </c>
      <c r="BQ263" s="75">
        <v>171000625</v>
      </c>
      <c r="BR263" s="75">
        <v>180000625</v>
      </c>
      <c r="BS263" s="75">
        <v>189000625</v>
      </c>
      <c r="BT263" s="75">
        <v>198000625</v>
      </c>
      <c r="BU263" s="75">
        <v>207000625</v>
      </c>
      <c r="BV263" s="75">
        <v>216000625</v>
      </c>
      <c r="BW263" s="75">
        <v>234000625</v>
      </c>
      <c r="BX263" s="75">
        <v>216000625</v>
      </c>
      <c r="BY263" s="75">
        <v>252000625</v>
      </c>
      <c r="BZ263" s="75">
        <v>0</v>
      </c>
      <c r="CA263" s="75">
        <v>0</v>
      </c>
    </row>
    <row r="264" spans="10:79" ht="12" customHeight="1">
      <c r="J264" s="46">
        <v>260</v>
      </c>
      <c r="K264" s="46">
        <f t="shared" si="13"/>
        <v>0</v>
      </c>
      <c r="L264" s="82">
        <f t="shared" si="14"/>
        <v>0</v>
      </c>
      <c r="N264" s="119" t="s">
        <v>31</v>
      </c>
      <c r="O264" s="120" t="s">
        <v>1993</v>
      </c>
      <c r="P264" s="121"/>
      <c r="Q264" s="121"/>
      <c r="R264" s="121"/>
      <c r="S264" s="121"/>
      <c r="T264" s="121"/>
      <c r="U264" s="121"/>
      <c r="V264" s="122">
        <v>240000000</v>
      </c>
      <c r="W264" s="122">
        <v>260000000</v>
      </c>
      <c r="X264" s="121"/>
      <c r="Y264" s="121"/>
      <c r="Z264" s="121"/>
      <c r="AA264" s="121"/>
      <c r="AB264" s="121"/>
      <c r="AC264" s="121"/>
      <c r="AD264" s="121"/>
      <c r="AM264" s="120" t="s">
        <v>1151</v>
      </c>
      <c r="AP264" s="120" t="s">
        <v>1659</v>
      </c>
      <c r="BB264" s="120" t="s">
        <v>682</v>
      </c>
      <c r="BG264" s="73" t="s">
        <v>3741</v>
      </c>
      <c r="BI264" s="73" t="s">
        <v>4573</v>
      </c>
      <c r="BO264" s="72" t="s">
        <v>210</v>
      </c>
      <c r="BP264" s="73" t="s">
        <v>3687</v>
      </c>
      <c r="BQ264" s="75">
        <v>0</v>
      </c>
      <c r="BR264" s="75">
        <v>0</v>
      </c>
      <c r="BS264" s="75">
        <v>0</v>
      </c>
      <c r="BT264" s="75">
        <v>0</v>
      </c>
      <c r="BU264" s="75">
        <v>220000625</v>
      </c>
      <c r="BV264" s="75">
        <v>0</v>
      </c>
      <c r="BW264" s="75">
        <v>297000625</v>
      </c>
      <c r="BX264" s="75">
        <v>0</v>
      </c>
      <c r="BY264" s="75">
        <v>0</v>
      </c>
      <c r="BZ264" s="75">
        <v>0</v>
      </c>
      <c r="CA264" s="75">
        <v>0</v>
      </c>
    </row>
    <row r="265" spans="10:79" ht="12" customHeight="1">
      <c r="J265" s="46">
        <v>261</v>
      </c>
      <c r="K265" s="46">
        <f t="shared" si="13"/>
        <v>0</v>
      </c>
      <c r="L265" s="82">
        <f t="shared" si="14"/>
        <v>0</v>
      </c>
      <c r="N265" s="119" t="s">
        <v>31</v>
      </c>
      <c r="O265" s="120" t="s">
        <v>1523</v>
      </c>
      <c r="P265" s="121"/>
      <c r="Q265" s="121"/>
      <c r="R265" s="121"/>
      <c r="S265" s="121"/>
      <c r="T265" s="121"/>
      <c r="U265" s="122">
        <v>270000000</v>
      </c>
      <c r="V265" s="121"/>
      <c r="W265" s="122">
        <v>350000000</v>
      </c>
      <c r="X265" s="121"/>
      <c r="Y265" s="121"/>
      <c r="Z265" s="121"/>
      <c r="AA265" s="121"/>
      <c r="AB265" s="121"/>
      <c r="AC265" s="121"/>
      <c r="AD265" s="121"/>
      <c r="AM265" s="120" t="s">
        <v>2159</v>
      </c>
      <c r="AP265" s="120" t="s">
        <v>1304</v>
      </c>
      <c r="BB265" s="120" t="s">
        <v>2348</v>
      </c>
      <c r="BG265" s="73" t="s">
        <v>3742</v>
      </c>
      <c r="BI265" s="73" t="s">
        <v>4574</v>
      </c>
      <c r="BO265" s="72" t="s">
        <v>210</v>
      </c>
      <c r="BP265" s="73" t="s">
        <v>3688</v>
      </c>
      <c r="BQ265" s="75">
        <v>0</v>
      </c>
      <c r="BR265" s="75">
        <v>0</v>
      </c>
      <c r="BS265" s="75">
        <v>0</v>
      </c>
      <c r="BT265" s="75">
        <v>0</v>
      </c>
      <c r="BU265" s="75">
        <v>0</v>
      </c>
      <c r="BV265" s="75">
        <v>0</v>
      </c>
      <c r="BW265" s="75">
        <v>0</v>
      </c>
      <c r="BX265" s="75">
        <v>0</v>
      </c>
      <c r="BY265" s="75">
        <v>0</v>
      </c>
      <c r="BZ265" s="75">
        <v>0</v>
      </c>
      <c r="CA265" s="75">
        <v>0</v>
      </c>
    </row>
    <row r="266" spans="10:79" ht="12" customHeight="1">
      <c r="J266" s="46">
        <v>262</v>
      </c>
      <c r="K266" s="46">
        <f t="shared" si="13"/>
        <v>0</v>
      </c>
      <c r="L266" s="82">
        <f t="shared" si="14"/>
        <v>0</v>
      </c>
      <c r="N266" s="119" t="s">
        <v>31</v>
      </c>
      <c r="O266" s="120" t="s">
        <v>1392</v>
      </c>
      <c r="P266" s="122">
        <v>0</v>
      </c>
      <c r="Q266" s="122">
        <v>0</v>
      </c>
      <c r="R266" s="122">
        <v>0</v>
      </c>
      <c r="S266" s="122">
        <v>0</v>
      </c>
      <c r="T266" s="122">
        <v>0</v>
      </c>
      <c r="U266" s="122">
        <v>225000625</v>
      </c>
      <c r="V266" s="122">
        <v>274000625</v>
      </c>
      <c r="W266" s="122">
        <v>0</v>
      </c>
      <c r="X266" s="122">
        <v>0</v>
      </c>
      <c r="Y266" s="122">
        <v>0</v>
      </c>
      <c r="Z266" s="122">
        <v>0</v>
      </c>
      <c r="AA266" s="122">
        <v>0</v>
      </c>
      <c r="AB266" s="122">
        <v>0</v>
      </c>
      <c r="AC266" s="122">
        <v>0</v>
      </c>
      <c r="AD266" s="121"/>
      <c r="AM266" s="120" t="s">
        <v>755</v>
      </c>
      <c r="AP266" s="120" t="s">
        <v>328</v>
      </c>
      <c r="BB266" s="120" t="s">
        <v>615</v>
      </c>
      <c r="BG266" s="73" t="s">
        <v>3743</v>
      </c>
      <c r="BI266" s="73" t="s">
        <v>4575</v>
      </c>
      <c r="BO266" s="72" t="s">
        <v>210</v>
      </c>
      <c r="BP266" s="73" t="s">
        <v>3689</v>
      </c>
      <c r="BQ266" s="75">
        <v>0</v>
      </c>
      <c r="BR266" s="75">
        <v>139000625</v>
      </c>
      <c r="BS266" s="75">
        <v>0</v>
      </c>
      <c r="BT266" s="75">
        <v>171000625</v>
      </c>
      <c r="BU266" s="75">
        <v>0</v>
      </c>
      <c r="BV266" s="75">
        <v>0</v>
      </c>
      <c r="BW266" s="75">
        <v>0</v>
      </c>
      <c r="BX266" s="75">
        <v>0</v>
      </c>
      <c r="BY266" s="75">
        <v>0</v>
      </c>
      <c r="BZ266" s="75">
        <v>0</v>
      </c>
      <c r="CA266" s="75">
        <v>0</v>
      </c>
    </row>
    <row r="267" spans="10:79" ht="12" customHeight="1">
      <c r="J267" s="46">
        <v>263</v>
      </c>
      <c r="K267" s="46">
        <f t="shared" si="13"/>
        <v>0</v>
      </c>
      <c r="L267" s="82">
        <f t="shared" si="14"/>
        <v>0</v>
      </c>
      <c r="N267" s="119" t="s">
        <v>31</v>
      </c>
      <c r="O267" s="120" t="s">
        <v>865</v>
      </c>
      <c r="P267" s="122">
        <v>108000625</v>
      </c>
      <c r="Q267" s="122">
        <v>120000625</v>
      </c>
      <c r="R267" s="122">
        <v>0</v>
      </c>
      <c r="S267" s="122">
        <v>0</v>
      </c>
      <c r="T267" s="122">
        <v>0</v>
      </c>
      <c r="U267" s="122">
        <v>225000625</v>
      </c>
      <c r="V267" s="122">
        <v>274000625</v>
      </c>
      <c r="W267" s="122">
        <v>0</v>
      </c>
      <c r="X267" s="122">
        <v>0</v>
      </c>
      <c r="Y267" s="122">
        <v>0</v>
      </c>
      <c r="Z267" s="122">
        <v>0</v>
      </c>
      <c r="AA267" s="122">
        <v>0</v>
      </c>
      <c r="AB267" s="122">
        <v>0</v>
      </c>
      <c r="AC267" s="122">
        <v>0</v>
      </c>
      <c r="AD267" s="121"/>
      <c r="AM267" s="120" t="s">
        <v>703</v>
      </c>
      <c r="AP267" s="120" t="s">
        <v>1166</v>
      </c>
      <c r="BB267" s="120" t="s">
        <v>1908</v>
      </c>
      <c r="BG267" s="73" t="s">
        <v>3744</v>
      </c>
      <c r="BI267" s="73" t="s">
        <v>4576</v>
      </c>
      <c r="BO267" s="72" t="s">
        <v>210</v>
      </c>
      <c r="BP267" s="73" t="s">
        <v>3690</v>
      </c>
      <c r="BQ267" s="75">
        <v>144000625</v>
      </c>
      <c r="BR267" s="75">
        <v>162000625</v>
      </c>
      <c r="BS267" s="75">
        <v>180000625</v>
      </c>
      <c r="BT267" s="75">
        <v>198000625</v>
      </c>
      <c r="BU267" s="75">
        <v>216000625</v>
      </c>
      <c r="BV267" s="75">
        <v>234000625</v>
      </c>
      <c r="BW267" s="75">
        <v>261000625</v>
      </c>
      <c r="BX267" s="75">
        <v>0</v>
      </c>
      <c r="BY267" s="75">
        <v>0</v>
      </c>
      <c r="BZ267" s="75">
        <v>0</v>
      </c>
      <c r="CA267" s="75">
        <v>0</v>
      </c>
    </row>
    <row r="268" spans="10:79" ht="12" customHeight="1">
      <c r="J268" s="46">
        <v>264</v>
      </c>
      <c r="K268" s="46">
        <f t="shared" si="13"/>
        <v>0</v>
      </c>
      <c r="L268" s="82">
        <f t="shared" si="14"/>
        <v>0</v>
      </c>
      <c r="N268" s="119" t="s">
        <v>31</v>
      </c>
      <c r="O268" s="120" t="s">
        <v>2489</v>
      </c>
      <c r="P268" s="122">
        <v>170000000</v>
      </c>
      <c r="Q268" s="121"/>
      <c r="R268" s="121"/>
      <c r="S268" s="121"/>
      <c r="T268" s="121"/>
      <c r="U268" s="121"/>
      <c r="V268" s="121"/>
      <c r="W268" s="121"/>
      <c r="X268" s="121"/>
      <c r="Y268" s="121"/>
      <c r="Z268" s="121"/>
      <c r="AA268" s="121"/>
      <c r="AB268" s="121"/>
      <c r="AC268" s="121"/>
      <c r="AD268" s="121"/>
      <c r="AM268" s="120" t="s">
        <v>2112</v>
      </c>
      <c r="AP268" s="120" t="s">
        <v>1167</v>
      </c>
      <c r="BB268" s="120" t="s">
        <v>831</v>
      </c>
      <c r="BG268" s="73" t="s">
        <v>3745</v>
      </c>
      <c r="BI268" s="73" t="s">
        <v>4577</v>
      </c>
      <c r="BO268" s="72" t="s">
        <v>210</v>
      </c>
      <c r="BP268" s="73" t="s">
        <v>5275</v>
      </c>
      <c r="BQ268" s="74"/>
      <c r="BR268" s="74"/>
      <c r="BS268" s="74"/>
      <c r="BT268" s="74"/>
      <c r="BU268" s="74"/>
      <c r="BV268" s="74"/>
      <c r="BW268" s="74"/>
      <c r="BX268" s="75">
        <v>300000625</v>
      </c>
      <c r="BY268" s="74"/>
      <c r="BZ268" s="74"/>
      <c r="CA268" s="74"/>
    </row>
    <row r="269" spans="10:79" ht="12" customHeight="1">
      <c r="J269" s="46">
        <v>265</v>
      </c>
      <c r="K269" s="46">
        <f t="shared" si="13"/>
        <v>0</v>
      </c>
      <c r="L269" s="82">
        <f t="shared" si="14"/>
        <v>0</v>
      </c>
      <c r="N269" s="119" t="s">
        <v>31</v>
      </c>
      <c r="O269" s="120" t="s">
        <v>143</v>
      </c>
      <c r="P269" s="122">
        <v>85000925</v>
      </c>
      <c r="Q269" s="122">
        <v>90000925</v>
      </c>
      <c r="R269" s="122">
        <v>100000925</v>
      </c>
      <c r="S269" s="122">
        <v>110000925</v>
      </c>
      <c r="T269" s="122">
        <v>120000925</v>
      </c>
      <c r="U269" s="122">
        <v>125000925</v>
      </c>
      <c r="V269" s="122">
        <v>130000925</v>
      </c>
      <c r="W269" s="122">
        <v>135000925</v>
      </c>
      <c r="X269" s="122">
        <v>0</v>
      </c>
      <c r="Y269" s="122">
        <v>0</v>
      </c>
      <c r="Z269" s="122">
        <v>0</v>
      </c>
      <c r="AA269" s="122">
        <v>0</v>
      </c>
      <c r="AB269" s="122">
        <v>0</v>
      </c>
      <c r="AC269" s="122">
        <v>0</v>
      </c>
      <c r="AD269" s="121"/>
      <c r="AM269" s="120" t="s">
        <v>309</v>
      </c>
      <c r="AP269" s="120" t="s">
        <v>248</v>
      </c>
      <c r="BB269" s="120" t="s">
        <v>797</v>
      </c>
      <c r="BG269" s="73" t="s">
        <v>3746</v>
      </c>
      <c r="BI269" s="73" t="s">
        <v>4578</v>
      </c>
      <c r="BO269" s="72" t="s">
        <v>210</v>
      </c>
      <c r="BP269" s="73" t="s">
        <v>3691</v>
      </c>
      <c r="BQ269" s="75">
        <v>0</v>
      </c>
      <c r="BR269" s="75">
        <v>0</v>
      </c>
      <c r="BS269" s="75">
        <v>0</v>
      </c>
      <c r="BT269" s="75">
        <v>0</v>
      </c>
      <c r="BU269" s="75">
        <v>0</v>
      </c>
      <c r="BV269" s="75">
        <v>0</v>
      </c>
      <c r="BW269" s="75">
        <v>0</v>
      </c>
      <c r="BX269" s="75">
        <v>252000625</v>
      </c>
      <c r="BY269" s="75">
        <v>0</v>
      </c>
      <c r="BZ269" s="75">
        <v>0</v>
      </c>
      <c r="CA269" s="75">
        <v>0</v>
      </c>
    </row>
    <row r="270" spans="10:79" ht="12" customHeight="1">
      <c r="J270" s="46">
        <v>266</v>
      </c>
      <c r="K270" s="46">
        <f t="shared" si="13"/>
        <v>0</v>
      </c>
      <c r="L270" s="82">
        <f t="shared" si="14"/>
        <v>0</v>
      </c>
      <c r="N270" s="119" t="s">
        <v>31</v>
      </c>
      <c r="O270" s="120" t="s">
        <v>1142</v>
      </c>
      <c r="P270" s="122">
        <v>0</v>
      </c>
      <c r="Q270" s="122">
        <v>0</v>
      </c>
      <c r="R270" s="122">
        <v>0</v>
      </c>
      <c r="S270" s="122">
        <v>0</v>
      </c>
      <c r="T270" s="122">
        <v>0</v>
      </c>
      <c r="U270" s="122">
        <v>144000625</v>
      </c>
      <c r="V270" s="122">
        <v>0</v>
      </c>
      <c r="W270" s="122">
        <v>0</v>
      </c>
      <c r="X270" s="122">
        <v>0</v>
      </c>
      <c r="Y270" s="122">
        <v>0</v>
      </c>
      <c r="Z270" s="122">
        <v>0</v>
      </c>
      <c r="AA270" s="122">
        <v>0</v>
      </c>
      <c r="AB270" s="122">
        <v>0</v>
      </c>
      <c r="AC270" s="122">
        <v>0</v>
      </c>
      <c r="AD270" s="121"/>
      <c r="AM270" s="120" t="s">
        <v>405</v>
      </c>
      <c r="AP270" s="120" t="s">
        <v>659</v>
      </c>
      <c r="BB270" s="120" t="s">
        <v>201</v>
      </c>
      <c r="BG270" s="73" t="s">
        <v>3747</v>
      </c>
      <c r="BI270" s="73" t="s">
        <v>4579</v>
      </c>
      <c r="BO270" s="72" t="s">
        <v>210</v>
      </c>
      <c r="BP270" s="73" t="s">
        <v>3692</v>
      </c>
      <c r="BQ270" s="75">
        <v>0</v>
      </c>
      <c r="BR270" s="75">
        <v>0</v>
      </c>
      <c r="BS270" s="75">
        <v>0</v>
      </c>
      <c r="BT270" s="75">
        <v>0</v>
      </c>
      <c r="BU270" s="75">
        <v>310000026</v>
      </c>
      <c r="BV270" s="75">
        <v>320000026</v>
      </c>
      <c r="BW270" s="75">
        <v>335000026</v>
      </c>
      <c r="BX270" s="75">
        <v>345000026</v>
      </c>
      <c r="BY270" s="75">
        <v>365000026</v>
      </c>
      <c r="BZ270" s="75">
        <v>0</v>
      </c>
      <c r="CA270" s="75">
        <v>0</v>
      </c>
    </row>
    <row r="271" spans="10:79" ht="12" customHeight="1">
      <c r="J271" s="46">
        <v>267</v>
      </c>
      <c r="K271" s="46">
        <f t="shared" si="13"/>
        <v>0</v>
      </c>
      <c r="L271" s="82">
        <f t="shared" si="14"/>
        <v>0</v>
      </c>
      <c r="N271" s="119" t="s">
        <v>31</v>
      </c>
      <c r="O271" s="120" t="s">
        <v>545</v>
      </c>
      <c r="P271" s="122">
        <v>0</v>
      </c>
      <c r="Q271" s="122">
        <v>65000825</v>
      </c>
      <c r="R271" s="122">
        <v>70000625</v>
      </c>
      <c r="S271" s="122">
        <v>0</v>
      </c>
      <c r="T271" s="122">
        <v>0</v>
      </c>
      <c r="U271" s="122">
        <v>0</v>
      </c>
      <c r="V271" s="122">
        <v>0</v>
      </c>
      <c r="W271" s="122">
        <v>0</v>
      </c>
      <c r="X271" s="122">
        <v>0</v>
      </c>
      <c r="Y271" s="122">
        <v>0</v>
      </c>
      <c r="Z271" s="122">
        <v>0</v>
      </c>
      <c r="AA271" s="122">
        <v>0</v>
      </c>
      <c r="AB271" s="122">
        <v>0</v>
      </c>
      <c r="AC271" s="122">
        <v>0</v>
      </c>
      <c r="AD271" s="121"/>
      <c r="AM271" s="120" t="s">
        <v>461</v>
      </c>
      <c r="AP271" s="120" t="s">
        <v>2520</v>
      </c>
      <c r="BB271" s="120" t="s">
        <v>741</v>
      </c>
      <c r="BG271" s="73" t="s">
        <v>3748</v>
      </c>
      <c r="BI271" s="73" t="s">
        <v>4580</v>
      </c>
      <c r="BO271" s="72" t="s">
        <v>210</v>
      </c>
      <c r="BP271" s="73" t="s">
        <v>3693</v>
      </c>
      <c r="BQ271" s="75">
        <v>0</v>
      </c>
      <c r="BR271" s="75">
        <v>0</v>
      </c>
      <c r="BS271" s="75">
        <v>0</v>
      </c>
      <c r="BT271" s="75">
        <v>0</v>
      </c>
      <c r="BU271" s="75">
        <v>0</v>
      </c>
      <c r="BV271" s="75">
        <v>0</v>
      </c>
      <c r="BW271" s="75">
        <v>0</v>
      </c>
      <c r="BX271" s="75">
        <v>279000625</v>
      </c>
      <c r="BY271" s="75">
        <v>292000625</v>
      </c>
      <c r="BZ271" s="75">
        <v>346000625</v>
      </c>
      <c r="CA271" s="75">
        <v>0</v>
      </c>
    </row>
    <row r="272" spans="10:79" ht="12" customHeight="1">
      <c r="J272" s="46">
        <v>268</v>
      </c>
      <c r="K272" s="46">
        <f t="shared" si="13"/>
        <v>0</v>
      </c>
      <c r="L272" s="82">
        <f t="shared" si="14"/>
        <v>0</v>
      </c>
      <c r="N272" s="119" t="s">
        <v>31</v>
      </c>
      <c r="O272" s="120" t="s">
        <v>292</v>
      </c>
      <c r="P272" s="122">
        <v>0</v>
      </c>
      <c r="Q272" s="122">
        <v>65000625</v>
      </c>
      <c r="R272" s="122">
        <v>70000625</v>
      </c>
      <c r="S272" s="122">
        <v>75000625</v>
      </c>
      <c r="T272" s="122">
        <v>0</v>
      </c>
      <c r="U272" s="122">
        <v>0</v>
      </c>
      <c r="V272" s="122">
        <v>0</v>
      </c>
      <c r="W272" s="122">
        <v>0</v>
      </c>
      <c r="X272" s="122">
        <v>0</v>
      </c>
      <c r="Y272" s="122">
        <v>0</v>
      </c>
      <c r="Z272" s="122">
        <v>0</v>
      </c>
      <c r="AA272" s="122">
        <v>0</v>
      </c>
      <c r="AB272" s="122">
        <v>0</v>
      </c>
      <c r="AC272" s="122">
        <v>0</v>
      </c>
      <c r="AD272" s="121"/>
      <c r="AM272" s="120" t="s">
        <v>592</v>
      </c>
      <c r="AP272" s="120" t="s">
        <v>249</v>
      </c>
      <c r="BB272" s="120" t="s">
        <v>2801</v>
      </c>
      <c r="BG272" s="73" t="s">
        <v>3749</v>
      </c>
      <c r="BI272" s="73" t="s">
        <v>4581</v>
      </c>
      <c r="BO272" s="72" t="s">
        <v>210</v>
      </c>
      <c r="BP272" s="73" t="s">
        <v>5276</v>
      </c>
      <c r="BQ272" s="74"/>
      <c r="BR272" s="74"/>
      <c r="BS272" s="74"/>
      <c r="BT272" s="74"/>
      <c r="BU272" s="74"/>
      <c r="BV272" s="74"/>
      <c r="BW272" s="74"/>
      <c r="BX272" s="75">
        <v>325000026</v>
      </c>
      <c r="BY272" s="75">
        <v>360000026</v>
      </c>
      <c r="BZ272" s="75">
        <v>410000026</v>
      </c>
      <c r="CA272" s="74"/>
    </row>
    <row r="273" spans="10:79" ht="12" customHeight="1">
      <c r="J273" s="46">
        <v>269</v>
      </c>
      <c r="K273" s="46">
        <f t="shared" si="13"/>
        <v>0</v>
      </c>
      <c r="L273" s="82">
        <f t="shared" si="14"/>
        <v>0</v>
      </c>
      <c r="N273" s="119" t="s">
        <v>31</v>
      </c>
      <c r="O273" s="120" t="s">
        <v>1143</v>
      </c>
      <c r="P273" s="122">
        <v>0</v>
      </c>
      <c r="Q273" s="122">
        <v>70000625</v>
      </c>
      <c r="R273" s="122">
        <v>75000625</v>
      </c>
      <c r="S273" s="122">
        <v>0</v>
      </c>
      <c r="T273" s="122">
        <v>0</v>
      </c>
      <c r="U273" s="122">
        <v>0</v>
      </c>
      <c r="V273" s="122">
        <v>0</v>
      </c>
      <c r="W273" s="122">
        <v>0</v>
      </c>
      <c r="X273" s="122">
        <v>0</v>
      </c>
      <c r="Y273" s="122">
        <v>0</v>
      </c>
      <c r="Z273" s="122">
        <v>0</v>
      </c>
      <c r="AA273" s="122">
        <v>0</v>
      </c>
      <c r="AB273" s="122">
        <v>0</v>
      </c>
      <c r="AC273" s="122">
        <v>0</v>
      </c>
      <c r="AD273" s="121"/>
      <c r="AM273" s="120" t="s">
        <v>680</v>
      </c>
      <c r="AP273" s="120" t="s">
        <v>1660</v>
      </c>
      <c r="BB273" s="120" t="s">
        <v>1494</v>
      </c>
      <c r="BG273" s="73" t="s">
        <v>3750</v>
      </c>
      <c r="BI273" s="73" t="s">
        <v>4582</v>
      </c>
      <c r="BO273" s="72" t="s">
        <v>210</v>
      </c>
      <c r="BP273" s="73" t="s">
        <v>3694</v>
      </c>
      <c r="BQ273" s="75">
        <v>0</v>
      </c>
      <c r="BR273" s="75">
        <v>0</v>
      </c>
      <c r="BS273" s="75">
        <v>0</v>
      </c>
      <c r="BT273" s="75">
        <v>0</v>
      </c>
      <c r="BU273" s="75">
        <v>0</v>
      </c>
      <c r="BV273" s="75">
        <v>0</v>
      </c>
      <c r="BW273" s="75">
        <v>0</v>
      </c>
      <c r="BX273" s="75">
        <v>256000625</v>
      </c>
      <c r="BY273" s="75">
        <v>270000625</v>
      </c>
      <c r="BZ273" s="75">
        <v>346000625</v>
      </c>
      <c r="CA273" s="75">
        <v>0</v>
      </c>
    </row>
    <row r="274" spans="10:79" ht="12" customHeight="1">
      <c r="J274" s="46">
        <v>270</v>
      </c>
      <c r="K274" s="46">
        <f t="shared" si="13"/>
        <v>0</v>
      </c>
      <c r="L274" s="82">
        <f t="shared" si="14"/>
        <v>0</v>
      </c>
      <c r="N274" s="119" t="s">
        <v>31</v>
      </c>
      <c r="O274" s="120" t="s">
        <v>202</v>
      </c>
      <c r="P274" s="122">
        <v>0</v>
      </c>
      <c r="Q274" s="122">
        <v>70000625</v>
      </c>
      <c r="R274" s="122">
        <v>80000625</v>
      </c>
      <c r="S274" s="122">
        <v>85000625</v>
      </c>
      <c r="T274" s="122">
        <v>0</v>
      </c>
      <c r="U274" s="122">
        <v>0</v>
      </c>
      <c r="V274" s="122">
        <v>0</v>
      </c>
      <c r="W274" s="122">
        <v>0</v>
      </c>
      <c r="X274" s="122">
        <v>0</v>
      </c>
      <c r="Y274" s="122">
        <v>0</v>
      </c>
      <c r="Z274" s="122">
        <v>0</v>
      </c>
      <c r="AA274" s="122">
        <v>0</v>
      </c>
      <c r="AB274" s="122">
        <v>0</v>
      </c>
      <c r="AC274" s="122">
        <v>0</v>
      </c>
      <c r="AD274" s="121"/>
      <c r="AM274" s="120" t="s">
        <v>208</v>
      </c>
      <c r="AP274" s="120" t="s">
        <v>360</v>
      </c>
      <c r="BB274" s="120" t="s">
        <v>798</v>
      </c>
      <c r="BG274" s="73" t="s">
        <v>3751</v>
      </c>
      <c r="BI274" s="73" t="s">
        <v>4583</v>
      </c>
      <c r="BO274" s="72" t="s">
        <v>210</v>
      </c>
      <c r="BP274" s="73" t="s">
        <v>3695</v>
      </c>
      <c r="BQ274" s="75">
        <v>157000625</v>
      </c>
      <c r="BR274" s="75">
        <v>0</v>
      </c>
      <c r="BS274" s="75">
        <v>0</v>
      </c>
      <c r="BT274" s="75">
        <v>202000625</v>
      </c>
      <c r="BU274" s="75">
        <v>0</v>
      </c>
      <c r="BV274" s="75">
        <v>0</v>
      </c>
      <c r="BW274" s="75">
        <v>0</v>
      </c>
      <c r="BX274" s="75">
        <v>315000625</v>
      </c>
      <c r="BY274" s="75">
        <v>333000625</v>
      </c>
      <c r="BZ274" s="75">
        <v>0</v>
      </c>
      <c r="CA274" s="75">
        <v>0</v>
      </c>
    </row>
    <row r="275" spans="10:79" ht="12" customHeight="1">
      <c r="J275" s="46">
        <v>271</v>
      </c>
      <c r="K275" s="46">
        <f t="shared" si="13"/>
        <v>0</v>
      </c>
      <c r="L275" s="82">
        <f t="shared" si="14"/>
        <v>0</v>
      </c>
      <c r="N275" s="119" t="s">
        <v>31</v>
      </c>
      <c r="O275" s="120" t="s">
        <v>203</v>
      </c>
      <c r="P275" s="122">
        <v>0</v>
      </c>
      <c r="Q275" s="122">
        <v>70000625</v>
      </c>
      <c r="R275" s="122">
        <v>80000625</v>
      </c>
      <c r="S275" s="122">
        <v>85000625</v>
      </c>
      <c r="T275" s="122">
        <v>0</v>
      </c>
      <c r="U275" s="122">
        <v>0</v>
      </c>
      <c r="V275" s="122">
        <v>0</v>
      </c>
      <c r="W275" s="122">
        <v>0</v>
      </c>
      <c r="X275" s="122">
        <v>0</v>
      </c>
      <c r="Y275" s="122">
        <v>0</v>
      </c>
      <c r="Z275" s="122">
        <v>0</v>
      </c>
      <c r="AA275" s="122">
        <v>0</v>
      </c>
      <c r="AB275" s="122">
        <v>0</v>
      </c>
      <c r="AC275" s="122">
        <v>0</v>
      </c>
      <c r="AD275" s="121"/>
      <c r="AM275" s="120" t="s">
        <v>942</v>
      </c>
      <c r="AP275" s="120" t="s">
        <v>146</v>
      </c>
      <c r="BB275" s="120" t="s">
        <v>1684</v>
      </c>
      <c r="BG275" s="73" t="s">
        <v>3752</v>
      </c>
      <c r="BI275" s="73" t="s">
        <v>4584</v>
      </c>
      <c r="BO275" s="72" t="s">
        <v>210</v>
      </c>
      <c r="BP275" s="73" t="s">
        <v>3696</v>
      </c>
      <c r="BQ275" s="75">
        <v>148000625</v>
      </c>
      <c r="BR275" s="75">
        <v>166000625</v>
      </c>
      <c r="BS275" s="75">
        <v>0</v>
      </c>
      <c r="BT275" s="75">
        <v>202000625</v>
      </c>
      <c r="BU275" s="75">
        <v>220000625</v>
      </c>
      <c r="BV275" s="75">
        <v>238000625</v>
      </c>
      <c r="BW275" s="75">
        <v>0</v>
      </c>
      <c r="BX275" s="75">
        <v>297000625</v>
      </c>
      <c r="BY275" s="75">
        <v>324000625</v>
      </c>
      <c r="BZ275" s="75">
        <v>360000625</v>
      </c>
      <c r="CA275" s="75">
        <v>0</v>
      </c>
    </row>
    <row r="276" spans="10:79" ht="12" customHeight="1">
      <c r="J276" s="46">
        <v>272</v>
      </c>
      <c r="K276" s="46">
        <f t="shared" si="13"/>
        <v>0</v>
      </c>
      <c r="L276" s="82">
        <f t="shared" si="14"/>
        <v>0</v>
      </c>
      <c r="N276" s="119" t="s">
        <v>31</v>
      </c>
      <c r="O276" s="120" t="s">
        <v>618</v>
      </c>
      <c r="P276" s="122">
        <v>0</v>
      </c>
      <c r="Q276" s="122">
        <v>65000825</v>
      </c>
      <c r="R276" s="122">
        <v>70000825</v>
      </c>
      <c r="S276" s="122">
        <v>0</v>
      </c>
      <c r="T276" s="122">
        <v>0</v>
      </c>
      <c r="U276" s="122">
        <v>0</v>
      </c>
      <c r="V276" s="122">
        <v>0</v>
      </c>
      <c r="W276" s="122">
        <v>0</v>
      </c>
      <c r="X276" s="122">
        <v>0</v>
      </c>
      <c r="Y276" s="122">
        <v>0</v>
      </c>
      <c r="Z276" s="122">
        <v>0</v>
      </c>
      <c r="AA276" s="122">
        <v>0</v>
      </c>
      <c r="AB276" s="122">
        <v>0</v>
      </c>
      <c r="AC276" s="122">
        <v>0</v>
      </c>
      <c r="AD276" s="121"/>
      <c r="AM276" s="120" t="s">
        <v>2633</v>
      </c>
      <c r="AP276" s="120" t="s">
        <v>713</v>
      </c>
      <c r="BB276" s="120" t="s">
        <v>3362</v>
      </c>
      <c r="BG276" s="73" t="s">
        <v>3753</v>
      </c>
      <c r="BI276" s="73" t="s">
        <v>4585</v>
      </c>
      <c r="BO276" s="72" t="s">
        <v>210</v>
      </c>
      <c r="BP276" s="73" t="s">
        <v>3697</v>
      </c>
      <c r="BQ276" s="75">
        <v>0</v>
      </c>
      <c r="BR276" s="75">
        <v>0</v>
      </c>
      <c r="BS276" s="75">
        <v>0</v>
      </c>
      <c r="BT276" s="75">
        <v>0</v>
      </c>
      <c r="BU276" s="75">
        <v>234000625</v>
      </c>
      <c r="BV276" s="75">
        <v>252000625</v>
      </c>
      <c r="BW276" s="75">
        <v>270000625</v>
      </c>
      <c r="BX276" s="75">
        <v>306000625</v>
      </c>
      <c r="BY276" s="75">
        <v>342000625</v>
      </c>
      <c r="BZ276" s="75">
        <v>0</v>
      </c>
      <c r="CA276" s="75">
        <v>0</v>
      </c>
    </row>
    <row r="277" spans="10:79" ht="12" customHeight="1">
      <c r="J277" s="46">
        <v>273</v>
      </c>
      <c r="K277" s="46">
        <f t="shared" si="13"/>
        <v>0</v>
      </c>
      <c r="L277" s="82">
        <f t="shared" si="14"/>
        <v>0</v>
      </c>
      <c r="N277" s="119" t="s">
        <v>31</v>
      </c>
      <c r="O277" s="120" t="s">
        <v>3340</v>
      </c>
      <c r="P277" s="121"/>
      <c r="Q277" s="122">
        <v>65000000</v>
      </c>
      <c r="R277" s="122">
        <v>70000000</v>
      </c>
      <c r="S277" s="121"/>
      <c r="T277" s="121"/>
      <c r="U277" s="121"/>
      <c r="V277" s="121"/>
      <c r="W277" s="121"/>
      <c r="X277" s="121"/>
      <c r="Y277" s="121"/>
      <c r="Z277" s="121"/>
      <c r="AA277" s="121"/>
      <c r="AB277" s="121"/>
      <c r="AC277" s="121"/>
      <c r="AD277" s="121"/>
      <c r="AM277" s="120" t="s">
        <v>370</v>
      </c>
      <c r="AP277" s="120" t="s">
        <v>1305</v>
      </c>
      <c r="BB277" s="120" t="s">
        <v>2717</v>
      </c>
      <c r="BG277" s="73" t="s">
        <v>5028</v>
      </c>
      <c r="BI277" s="73" t="s">
        <v>4586</v>
      </c>
      <c r="BO277" s="72" t="s">
        <v>210</v>
      </c>
      <c r="BP277" s="73" t="s">
        <v>3698</v>
      </c>
      <c r="BQ277" s="75">
        <v>0</v>
      </c>
      <c r="BR277" s="75">
        <v>0</v>
      </c>
      <c r="BS277" s="75">
        <v>0</v>
      </c>
      <c r="BT277" s="75">
        <v>0</v>
      </c>
      <c r="BU277" s="75">
        <v>0</v>
      </c>
      <c r="BV277" s="75">
        <v>0</v>
      </c>
      <c r="BW277" s="75">
        <v>0</v>
      </c>
      <c r="BX277" s="75">
        <v>285000925</v>
      </c>
      <c r="BY277" s="75">
        <v>325000925</v>
      </c>
      <c r="BZ277" s="75">
        <v>390000925</v>
      </c>
      <c r="CA277" s="75">
        <v>0</v>
      </c>
    </row>
    <row r="278" spans="10:79" ht="12" customHeight="1">
      <c r="J278" s="46">
        <v>274</v>
      </c>
      <c r="K278" s="46">
        <f t="shared" si="13"/>
        <v>0</v>
      </c>
      <c r="L278" s="82">
        <f t="shared" si="14"/>
        <v>0</v>
      </c>
      <c r="N278" s="119" t="s">
        <v>31</v>
      </c>
      <c r="O278" s="120" t="s">
        <v>204</v>
      </c>
      <c r="P278" s="122">
        <v>0</v>
      </c>
      <c r="Q278" s="122">
        <v>70000625</v>
      </c>
      <c r="R278" s="122">
        <v>80000625</v>
      </c>
      <c r="S278" s="122">
        <v>85000625</v>
      </c>
      <c r="T278" s="122">
        <v>90000625</v>
      </c>
      <c r="U278" s="122">
        <v>0</v>
      </c>
      <c r="V278" s="122">
        <v>0</v>
      </c>
      <c r="W278" s="122">
        <v>0</v>
      </c>
      <c r="X278" s="122">
        <v>0</v>
      </c>
      <c r="Y278" s="122">
        <v>0</v>
      </c>
      <c r="Z278" s="122">
        <v>0</v>
      </c>
      <c r="AA278" s="122">
        <v>0</v>
      </c>
      <c r="AB278" s="122">
        <v>0</v>
      </c>
      <c r="AC278" s="122">
        <v>0</v>
      </c>
      <c r="AD278" s="121"/>
      <c r="AM278" s="120" t="s">
        <v>653</v>
      </c>
      <c r="AP278" s="120" t="s">
        <v>714</v>
      </c>
      <c r="BB278" s="120" t="s">
        <v>517</v>
      </c>
      <c r="BG278" s="73" t="s">
        <v>3754</v>
      </c>
      <c r="BI278" s="73" t="s">
        <v>4587</v>
      </c>
      <c r="BO278" s="72" t="s">
        <v>210</v>
      </c>
      <c r="BP278" s="73" t="s">
        <v>3699</v>
      </c>
      <c r="BQ278" s="75">
        <v>130000625</v>
      </c>
      <c r="BR278" s="75">
        <v>0</v>
      </c>
      <c r="BS278" s="75">
        <v>0</v>
      </c>
      <c r="BT278" s="75">
        <v>0</v>
      </c>
      <c r="BU278" s="75">
        <v>0</v>
      </c>
      <c r="BV278" s="75">
        <v>0</v>
      </c>
      <c r="BW278" s="75">
        <v>0</v>
      </c>
      <c r="BX278" s="75">
        <v>0</v>
      </c>
      <c r="BY278" s="75">
        <v>0</v>
      </c>
      <c r="BZ278" s="75">
        <v>0</v>
      </c>
      <c r="CA278" s="75">
        <v>0</v>
      </c>
    </row>
    <row r="279" spans="10:79" ht="12" customHeight="1">
      <c r="J279" s="46">
        <v>275</v>
      </c>
      <c r="K279" s="46">
        <f t="shared" si="13"/>
        <v>0</v>
      </c>
      <c r="L279" s="82">
        <f t="shared" si="14"/>
        <v>0</v>
      </c>
      <c r="N279" s="119" t="s">
        <v>31</v>
      </c>
      <c r="O279" s="120" t="s">
        <v>205</v>
      </c>
      <c r="P279" s="122">
        <v>0</v>
      </c>
      <c r="Q279" s="122">
        <v>70000625</v>
      </c>
      <c r="R279" s="122">
        <v>80000625</v>
      </c>
      <c r="S279" s="122">
        <v>85000625</v>
      </c>
      <c r="T279" s="122">
        <v>0</v>
      </c>
      <c r="U279" s="122">
        <v>0</v>
      </c>
      <c r="V279" s="122">
        <v>0</v>
      </c>
      <c r="W279" s="122">
        <v>0</v>
      </c>
      <c r="X279" s="122">
        <v>0</v>
      </c>
      <c r="Y279" s="122">
        <v>0</v>
      </c>
      <c r="Z279" s="122">
        <v>0</v>
      </c>
      <c r="AA279" s="122">
        <v>0</v>
      </c>
      <c r="AB279" s="122">
        <v>0</v>
      </c>
      <c r="AC279" s="122">
        <v>0</v>
      </c>
      <c r="AD279" s="121"/>
      <c r="AM279" s="120" t="s">
        <v>333</v>
      </c>
      <c r="AP279" s="120" t="s">
        <v>1168</v>
      </c>
      <c r="BB279" s="120" t="s">
        <v>518</v>
      </c>
      <c r="BG279" s="73" t="s">
        <v>3755</v>
      </c>
      <c r="BI279" s="73" t="s">
        <v>4588</v>
      </c>
      <c r="BO279" s="72" t="s">
        <v>210</v>
      </c>
      <c r="BP279" s="73" t="s">
        <v>3700</v>
      </c>
      <c r="BQ279" s="75">
        <v>135000625</v>
      </c>
      <c r="BR279" s="75">
        <v>0</v>
      </c>
      <c r="BS279" s="75">
        <v>0</v>
      </c>
      <c r="BT279" s="75">
        <v>180000625</v>
      </c>
      <c r="BU279" s="75">
        <v>198000625</v>
      </c>
      <c r="BV279" s="75">
        <v>225000625</v>
      </c>
      <c r="BW279" s="75">
        <v>0</v>
      </c>
      <c r="BX279" s="75">
        <v>0</v>
      </c>
      <c r="BY279" s="75">
        <v>0</v>
      </c>
      <c r="BZ279" s="75">
        <v>0</v>
      </c>
      <c r="CA279" s="75">
        <v>0</v>
      </c>
    </row>
    <row r="280" spans="10:79" ht="12" customHeight="1">
      <c r="J280" s="46">
        <v>276</v>
      </c>
      <c r="K280" s="46">
        <f t="shared" si="13"/>
        <v>0</v>
      </c>
      <c r="L280" s="82">
        <f t="shared" si="14"/>
        <v>0</v>
      </c>
      <c r="N280" s="119" t="s">
        <v>31</v>
      </c>
      <c r="O280" s="120" t="s">
        <v>1052</v>
      </c>
      <c r="P280" s="122">
        <v>0</v>
      </c>
      <c r="Q280" s="122">
        <v>70000625</v>
      </c>
      <c r="R280" s="122">
        <v>75000625</v>
      </c>
      <c r="S280" s="122">
        <v>85000625</v>
      </c>
      <c r="T280" s="122">
        <v>0</v>
      </c>
      <c r="U280" s="122">
        <v>0</v>
      </c>
      <c r="V280" s="122">
        <v>0</v>
      </c>
      <c r="W280" s="122">
        <v>0</v>
      </c>
      <c r="X280" s="122">
        <v>0</v>
      </c>
      <c r="Y280" s="122">
        <v>0</v>
      </c>
      <c r="Z280" s="122">
        <v>0</v>
      </c>
      <c r="AA280" s="122">
        <v>0</v>
      </c>
      <c r="AB280" s="122">
        <v>0</v>
      </c>
      <c r="AC280" s="122">
        <v>0</v>
      </c>
      <c r="AD280" s="121"/>
      <c r="AM280" s="120" t="s">
        <v>1621</v>
      </c>
      <c r="AP280" s="120" t="s">
        <v>1427</v>
      </c>
      <c r="BB280" s="120" t="s">
        <v>519</v>
      </c>
      <c r="BG280" s="73" t="s">
        <v>3756</v>
      </c>
      <c r="BI280" s="73" t="s">
        <v>4589</v>
      </c>
      <c r="BO280" s="72" t="s">
        <v>210</v>
      </c>
      <c r="BP280" s="73" t="s">
        <v>3701</v>
      </c>
      <c r="BQ280" s="75">
        <v>0</v>
      </c>
      <c r="BR280" s="75">
        <v>0</v>
      </c>
      <c r="BS280" s="75">
        <v>0</v>
      </c>
      <c r="BT280" s="75">
        <v>0</v>
      </c>
      <c r="BU280" s="75">
        <v>234000625</v>
      </c>
      <c r="BV280" s="75">
        <v>207000625</v>
      </c>
      <c r="BW280" s="75">
        <v>225000625</v>
      </c>
      <c r="BX280" s="75">
        <v>0</v>
      </c>
      <c r="BY280" s="75">
        <v>0</v>
      </c>
      <c r="BZ280" s="75">
        <v>0</v>
      </c>
      <c r="CA280" s="75">
        <v>0</v>
      </c>
    </row>
    <row r="281" spans="10:79" ht="12" customHeight="1">
      <c r="J281" s="46">
        <v>277</v>
      </c>
      <c r="K281" s="46">
        <f t="shared" si="13"/>
        <v>0</v>
      </c>
      <c r="L281" s="82">
        <f t="shared" si="14"/>
        <v>0</v>
      </c>
      <c r="N281" s="119" t="s">
        <v>31</v>
      </c>
      <c r="O281" s="120" t="s">
        <v>206</v>
      </c>
      <c r="P281" s="122">
        <v>0</v>
      </c>
      <c r="Q281" s="122">
        <v>70000625</v>
      </c>
      <c r="R281" s="122">
        <v>80000625</v>
      </c>
      <c r="S281" s="122">
        <v>85000625</v>
      </c>
      <c r="T281" s="122">
        <v>90000625</v>
      </c>
      <c r="U281" s="122">
        <v>0</v>
      </c>
      <c r="V281" s="122">
        <v>0</v>
      </c>
      <c r="W281" s="122">
        <v>0</v>
      </c>
      <c r="X281" s="122">
        <v>0</v>
      </c>
      <c r="Y281" s="122">
        <v>0</v>
      </c>
      <c r="Z281" s="122">
        <v>0</v>
      </c>
      <c r="AA281" s="122">
        <v>0</v>
      </c>
      <c r="AB281" s="122">
        <v>0</v>
      </c>
      <c r="AC281" s="122">
        <v>0</v>
      </c>
      <c r="AD281" s="121"/>
      <c r="AM281" s="120" t="s">
        <v>2101</v>
      </c>
      <c r="AP281" s="120" t="s">
        <v>1064</v>
      </c>
      <c r="BB281" s="120" t="s">
        <v>520</v>
      </c>
      <c r="BG281" s="73" t="s">
        <v>3757</v>
      </c>
      <c r="BI281" s="73" t="s">
        <v>4590</v>
      </c>
      <c r="BO281" s="72" t="s">
        <v>210</v>
      </c>
      <c r="BP281" s="73" t="s">
        <v>3702</v>
      </c>
      <c r="BQ281" s="75">
        <v>0</v>
      </c>
      <c r="BR281" s="75">
        <v>0</v>
      </c>
      <c r="BS281" s="75">
        <v>0</v>
      </c>
      <c r="BT281" s="75">
        <v>0</v>
      </c>
      <c r="BU281" s="75">
        <v>198000625</v>
      </c>
      <c r="BV281" s="75">
        <v>225000625</v>
      </c>
      <c r="BW281" s="75">
        <v>0</v>
      </c>
      <c r="BX281" s="75">
        <v>0</v>
      </c>
      <c r="BY281" s="75">
        <v>0</v>
      </c>
      <c r="BZ281" s="75">
        <v>0</v>
      </c>
      <c r="CA281" s="75">
        <v>0</v>
      </c>
    </row>
    <row r="282" spans="10:79" ht="12" customHeight="1">
      <c r="J282" s="46">
        <v>278</v>
      </c>
      <c r="K282" s="46">
        <f t="shared" si="13"/>
        <v>0</v>
      </c>
      <c r="L282" s="82">
        <f t="shared" si="14"/>
        <v>0</v>
      </c>
      <c r="N282" s="119" t="s">
        <v>31</v>
      </c>
      <c r="O282" s="120" t="s">
        <v>1053</v>
      </c>
      <c r="P282" s="122">
        <v>0</v>
      </c>
      <c r="Q282" s="122">
        <v>0</v>
      </c>
      <c r="R282" s="122">
        <v>81000625</v>
      </c>
      <c r="S282" s="122">
        <v>85000625</v>
      </c>
      <c r="T282" s="122">
        <v>90000625</v>
      </c>
      <c r="U282" s="122">
        <v>94000625</v>
      </c>
      <c r="V282" s="122">
        <v>99000625</v>
      </c>
      <c r="W282" s="122">
        <v>0</v>
      </c>
      <c r="X282" s="122">
        <v>0</v>
      </c>
      <c r="Y282" s="122">
        <v>0</v>
      </c>
      <c r="Z282" s="122">
        <v>0</v>
      </c>
      <c r="AA282" s="122">
        <v>0</v>
      </c>
      <c r="AB282" s="122">
        <v>0</v>
      </c>
      <c r="AC282" s="122">
        <v>0</v>
      </c>
      <c r="AD282" s="121"/>
      <c r="AM282" s="120" t="s">
        <v>434</v>
      </c>
      <c r="AP282" s="120" t="s">
        <v>1306</v>
      </c>
      <c r="BB282" s="120" t="s">
        <v>521</v>
      </c>
      <c r="BG282" s="73" t="s">
        <v>3758</v>
      </c>
      <c r="BI282" s="73" t="s">
        <v>5047</v>
      </c>
      <c r="BO282" s="72" t="s">
        <v>210</v>
      </c>
      <c r="BP282" s="73" t="s">
        <v>5025</v>
      </c>
      <c r="BQ282" s="75">
        <v>0</v>
      </c>
      <c r="BR282" s="75">
        <v>0</v>
      </c>
      <c r="BS282" s="75">
        <v>0</v>
      </c>
      <c r="BT282" s="75">
        <v>265000925</v>
      </c>
      <c r="BU282" s="75">
        <v>275000925</v>
      </c>
      <c r="BV282" s="75">
        <v>290000925</v>
      </c>
      <c r="BW282" s="75">
        <v>305000925</v>
      </c>
      <c r="BX282" s="75">
        <v>325000925</v>
      </c>
      <c r="BY282" s="75">
        <v>0</v>
      </c>
      <c r="BZ282" s="75">
        <v>0</v>
      </c>
      <c r="CA282" s="75">
        <v>0</v>
      </c>
    </row>
    <row r="283" spans="10:79" ht="12" customHeight="1">
      <c r="J283" s="46">
        <v>279</v>
      </c>
      <c r="K283" s="46">
        <f t="shared" si="13"/>
        <v>0</v>
      </c>
      <c r="L283" s="82">
        <f t="shared" si="14"/>
        <v>0</v>
      </c>
      <c r="N283" s="119" t="s">
        <v>31</v>
      </c>
      <c r="O283" s="120" t="s">
        <v>1054</v>
      </c>
      <c r="P283" s="122">
        <v>0</v>
      </c>
      <c r="Q283" s="122">
        <v>70000625</v>
      </c>
      <c r="R283" s="122">
        <v>75000625</v>
      </c>
      <c r="S283" s="122">
        <v>80000625</v>
      </c>
      <c r="T283" s="122">
        <v>0</v>
      </c>
      <c r="U283" s="122">
        <v>0</v>
      </c>
      <c r="V283" s="122">
        <v>0</v>
      </c>
      <c r="W283" s="122">
        <v>0</v>
      </c>
      <c r="X283" s="122">
        <v>0</v>
      </c>
      <c r="Y283" s="122">
        <v>0</v>
      </c>
      <c r="Z283" s="122">
        <v>0</v>
      </c>
      <c r="AA283" s="122">
        <v>0</v>
      </c>
      <c r="AB283" s="122">
        <v>0</v>
      </c>
      <c r="AC283" s="122">
        <v>0</v>
      </c>
      <c r="AD283" s="121"/>
      <c r="AM283" s="120" t="s">
        <v>2259</v>
      </c>
      <c r="AP283" s="120" t="s">
        <v>2403</v>
      </c>
      <c r="BB283" s="120" t="s">
        <v>2229</v>
      </c>
      <c r="BG283" s="73" t="s">
        <v>3759</v>
      </c>
      <c r="BI283" s="73" t="s">
        <v>4591</v>
      </c>
      <c r="BO283" s="72" t="s">
        <v>210</v>
      </c>
      <c r="BP283" s="73" t="s">
        <v>3703</v>
      </c>
      <c r="BQ283" s="75">
        <v>0</v>
      </c>
      <c r="BR283" s="75">
        <v>0</v>
      </c>
      <c r="BS283" s="75">
        <v>0</v>
      </c>
      <c r="BT283" s="75">
        <v>0</v>
      </c>
      <c r="BU283" s="75">
        <v>0</v>
      </c>
      <c r="BV283" s="75">
        <v>0</v>
      </c>
      <c r="BW283" s="75">
        <v>0</v>
      </c>
      <c r="BX283" s="75">
        <v>0</v>
      </c>
      <c r="BY283" s="75">
        <v>0</v>
      </c>
      <c r="BZ283" s="75">
        <v>0</v>
      </c>
      <c r="CA283" s="75">
        <v>0</v>
      </c>
    </row>
    <row r="284" spans="10:79" ht="12" customHeight="1">
      <c r="J284" s="46">
        <v>280</v>
      </c>
      <c r="K284" s="46">
        <f t="shared" si="13"/>
        <v>0</v>
      </c>
      <c r="L284" s="82">
        <f t="shared" si="14"/>
        <v>0</v>
      </c>
      <c r="N284" s="119" t="s">
        <v>31</v>
      </c>
      <c r="O284" s="120" t="s">
        <v>1281</v>
      </c>
      <c r="P284" s="122">
        <v>0</v>
      </c>
      <c r="Q284" s="122">
        <v>170000625</v>
      </c>
      <c r="R284" s="122">
        <v>175000625</v>
      </c>
      <c r="S284" s="122">
        <v>180000625</v>
      </c>
      <c r="T284" s="122">
        <v>185000625</v>
      </c>
      <c r="U284" s="122">
        <v>220000625</v>
      </c>
      <c r="V284" s="122">
        <v>240000625</v>
      </c>
      <c r="W284" s="122">
        <v>0</v>
      </c>
      <c r="X284" s="122">
        <v>0</v>
      </c>
      <c r="Y284" s="122">
        <v>0</v>
      </c>
      <c r="Z284" s="122">
        <v>0</v>
      </c>
      <c r="AA284" s="122">
        <v>0</v>
      </c>
      <c r="AB284" s="122">
        <v>0</v>
      </c>
      <c r="AC284" s="122">
        <v>0</v>
      </c>
      <c r="AD284" s="121"/>
      <c r="AM284" s="120" t="s">
        <v>2002</v>
      </c>
      <c r="AP284" s="120" t="s">
        <v>1879</v>
      </c>
      <c r="BB284" s="120" t="s">
        <v>2349</v>
      </c>
      <c r="BG284" s="73" t="s">
        <v>3760</v>
      </c>
      <c r="BI284" s="73" t="s">
        <v>5266</v>
      </c>
      <c r="BO284" s="72" t="s">
        <v>210</v>
      </c>
      <c r="BP284" s="73" t="s">
        <v>3704</v>
      </c>
      <c r="BQ284" s="75">
        <v>0</v>
      </c>
      <c r="BR284" s="75">
        <v>0</v>
      </c>
      <c r="BS284" s="75">
        <v>0</v>
      </c>
      <c r="BT284" s="75">
        <v>0</v>
      </c>
      <c r="BU284" s="75">
        <v>0</v>
      </c>
      <c r="BV284" s="75">
        <v>0</v>
      </c>
      <c r="BW284" s="75">
        <v>0</v>
      </c>
      <c r="BX284" s="75">
        <v>0</v>
      </c>
      <c r="BY284" s="75">
        <v>0</v>
      </c>
      <c r="BZ284" s="75">
        <v>0</v>
      </c>
      <c r="CA284" s="75">
        <v>0</v>
      </c>
    </row>
    <row r="285" spans="10:79" ht="12" customHeight="1">
      <c r="J285" s="46">
        <v>281</v>
      </c>
      <c r="K285" s="46">
        <f t="shared" si="13"/>
        <v>0</v>
      </c>
      <c r="L285" s="82">
        <f t="shared" si="14"/>
        <v>0</v>
      </c>
      <c r="N285" s="119" t="s">
        <v>31</v>
      </c>
      <c r="O285" s="120" t="s">
        <v>866</v>
      </c>
      <c r="P285" s="122">
        <v>171000625</v>
      </c>
      <c r="Q285" s="122">
        <v>180000625</v>
      </c>
      <c r="R285" s="122">
        <v>0</v>
      </c>
      <c r="S285" s="122">
        <v>0</v>
      </c>
      <c r="T285" s="122">
        <v>202000625</v>
      </c>
      <c r="U285" s="122">
        <v>0</v>
      </c>
      <c r="V285" s="122">
        <v>0</v>
      </c>
      <c r="W285" s="122">
        <v>288000625</v>
      </c>
      <c r="X285" s="122">
        <v>0</v>
      </c>
      <c r="Y285" s="122">
        <v>0</v>
      </c>
      <c r="Z285" s="122">
        <v>0</v>
      </c>
      <c r="AA285" s="122">
        <v>0</v>
      </c>
      <c r="AB285" s="122">
        <v>0</v>
      </c>
      <c r="AC285" s="122">
        <v>0</v>
      </c>
      <c r="AD285" s="121"/>
      <c r="AM285" s="120" t="s">
        <v>2260</v>
      </c>
      <c r="AP285" s="120" t="s">
        <v>2404</v>
      </c>
      <c r="BB285" s="120" t="s">
        <v>2230</v>
      </c>
      <c r="BG285" s="73" t="s">
        <v>3761</v>
      </c>
      <c r="BI285" s="73" t="s">
        <v>4592</v>
      </c>
      <c r="BO285" s="72" t="s">
        <v>210</v>
      </c>
      <c r="BP285" s="73" t="s">
        <v>3705</v>
      </c>
      <c r="BQ285" s="75">
        <v>535000625</v>
      </c>
      <c r="BR285" s="75">
        <v>0</v>
      </c>
      <c r="BS285" s="75">
        <v>625000625</v>
      </c>
      <c r="BT285" s="75">
        <v>697000625</v>
      </c>
      <c r="BU285" s="75">
        <v>0</v>
      </c>
      <c r="BV285" s="75">
        <v>0</v>
      </c>
      <c r="BW285" s="75">
        <v>0</v>
      </c>
      <c r="BX285" s="75">
        <v>0</v>
      </c>
      <c r="BY285" s="75">
        <v>0</v>
      </c>
      <c r="BZ285" s="75">
        <v>0</v>
      </c>
      <c r="CA285" s="75">
        <v>0</v>
      </c>
    </row>
    <row r="286" spans="10:79" ht="12" customHeight="1">
      <c r="J286" s="46">
        <v>282</v>
      </c>
      <c r="K286" s="46">
        <f t="shared" si="13"/>
        <v>0</v>
      </c>
      <c r="L286" s="82">
        <f t="shared" si="14"/>
        <v>0</v>
      </c>
      <c r="N286" s="119" t="s">
        <v>31</v>
      </c>
      <c r="O286" s="120" t="s">
        <v>937</v>
      </c>
      <c r="P286" s="122">
        <v>171000625</v>
      </c>
      <c r="Q286" s="122">
        <v>175000625</v>
      </c>
      <c r="R286" s="122">
        <v>0</v>
      </c>
      <c r="S286" s="122">
        <v>0</v>
      </c>
      <c r="T286" s="122">
        <v>0</v>
      </c>
      <c r="U286" s="122">
        <v>180000625</v>
      </c>
      <c r="V286" s="122">
        <v>300000625</v>
      </c>
      <c r="W286" s="122">
        <v>0</v>
      </c>
      <c r="X286" s="122">
        <v>0</v>
      </c>
      <c r="Y286" s="122">
        <v>0</v>
      </c>
      <c r="Z286" s="122">
        <v>0</v>
      </c>
      <c r="AA286" s="122">
        <v>0</v>
      </c>
      <c r="AB286" s="122">
        <v>0</v>
      </c>
      <c r="AC286" s="122">
        <v>0</v>
      </c>
      <c r="AD286" s="121"/>
      <c r="AM286" s="120" t="s">
        <v>2056</v>
      </c>
      <c r="AP286" s="120" t="s">
        <v>2274</v>
      </c>
      <c r="BB286" s="120" t="s">
        <v>2036</v>
      </c>
      <c r="BG286" s="73" t="s">
        <v>3762</v>
      </c>
      <c r="BI286" s="73" t="s">
        <v>5291</v>
      </c>
      <c r="BO286" s="72" t="s">
        <v>210</v>
      </c>
      <c r="BP286" s="73" t="s">
        <v>5026</v>
      </c>
      <c r="BQ286" s="75">
        <v>0</v>
      </c>
      <c r="BR286" s="75">
        <v>0</v>
      </c>
      <c r="BS286" s="75">
        <v>0</v>
      </c>
      <c r="BT286" s="75">
        <v>0</v>
      </c>
      <c r="BU286" s="75">
        <v>0</v>
      </c>
      <c r="BV286" s="75">
        <v>0</v>
      </c>
      <c r="BW286" s="75">
        <v>0</v>
      </c>
      <c r="BX286" s="75">
        <v>800000925</v>
      </c>
      <c r="BY286" s="75">
        <v>820000925</v>
      </c>
      <c r="BZ286" s="75">
        <v>880000925</v>
      </c>
      <c r="CA286" s="75">
        <v>0</v>
      </c>
    </row>
    <row r="287" spans="10:79" ht="12" customHeight="1">
      <c r="J287" s="46">
        <v>283</v>
      </c>
      <c r="K287" s="46">
        <f t="shared" si="13"/>
        <v>0</v>
      </c>
      <c r="L287" s="82">
        <f t="shared" si="14"/>
        <v>0</v>
      </c>
      <c r="N287" s="119" t="s">
        <v>31</v>
      </c>
      <c r="O287" s="120" t="s">
        <v>867</v>
      </c>
      <c r="P287" s="122">
        <v>171000625</v>
      </c>
      <c r="Q287" s="122">
        <v>175000625</v>
      </c>
      <c r="R287" s="122">
        <v>0</v>
      </c>
      <c r="S287" s="122">
        <v>0</v>
      </c>
      <c r="T287" s="122">
        <v>0</v>
      </c>
      <c r="U287" s="122">
        <v>180000625</v>
      </c>
      <c r="V287" s="122">
        <v>0</v>
      </c>
      <c r="W287" s="122">
        <v>288000625</v>
      </c>
      <c r="X287" s="122">
        <v>0</v>
      </c>
      <c r="Y287" s="122">
        <v>0</v>
      </c>
      <c r="Z287" s="122">
        <v>0</v>
      </c>
      <c r="AA287" s="122">
        <v>0</v>
      </c>
      <c r="AB287" s="122">
        <v>0</v>
      </c>
      <c r="AC287" s="122">
        <v>0</v>
      </c>
      <c r="AD287" s="121"/>
      <c r="AM287" s="120" t="s">
        <v>2209</v>
      </c>
      <c r="AP287" s="120" t="s">
        <v>2113</v>
      </c>
      <c r="BB287" s="120" t="s">
        <v>2350</v>
      </c>
      <c r="BG287" s="73" t="s">
        <v>3763</v>
      </c>
      <c r="BI287" s="73" t="s">
        <v>5292</v>
      </c>
      <c r="BO287" s="72" t="s">
        <v>210</v>
      </c>
      <c r="BP287" s="73" t="s">
        <v>3706</v>
      </c>
      <c r="BQ287" s="75">
        <v>0</v>
      </c>
      <c r="BR287" s="75">
        <v>0</v>
      </c>
      <c r="BS287" s="75">
        <v>504000625</v>
      </c>
      <c r="BT287" s="75">
        <v>0</v>
      </c>
      <c r="BU287" s="75">
        <v>0</v>
      </c>
      <c r="BV287" s="75">
        <v>0</v>
      </c>
      <c r="BW287" s="75">
        <v>675000625</v>
      </c>
      <c r="BX287" s="75">
        <v>0</v>
      </c>
      <c r="BY287" s="75">
        <v>0</v>
      </c>
      <c r="BZ287" s="75">
        <v>0</v>
      </c>
      <c r="CA287" s="75">
        <v>0</v>
      </c>
    </row>
    <row r="288" spans="10:79" ht="12" customHeight="1">
      <c r="J288" s="46">
        <v>284</v>
      </c>
      <c r="K288" s="46">
        <f t="shared" si="13"/>
        <v>0</v>
      </c>
      <c r="L288" s="82">
        <f t="shared" si="14"/>
        <v>0</v>
      </c>
      <c r="N288" s="119" t="s">
        <v>31</v>
      </c>
      <c r="O288" s="120" t="s">
        <v>1393</v>
      </c>
      <c r="P288" s="122">
        <v>0</v>
      </c>
      <c r="Q288" s="122">
        <v>0</v>
      </c>
      <c r="R288" s="122">
        <v>0</v>
      </c>
      <c r="S288" s="122">
        <v>0</v>
      </c>
      <c r="T288" s="122">
        <v>126000625</v>
      </c>
      <c r="U288" s="122">
        <v>285000625</v>
      </c>
      <c r="V288" s="122">
        <v>295000625</v>
      </c>
      <c r="W288" s="122">
        <v>305000625</v>
      </c>
      <c r="X288" s="122">
        <v>0</v>
      </c>
      <c r="Y288" s="122">
        <v>216000625</v>
      </c>
      <c r="Z288" s="122">
        <v>0</v>
      </c>
      <c r="AA288" s="122">
        <v>0</v>
      </c>
      <c r="AB288" s="122">
        <v>0</v>
      </c>
      <c r="AC288" s="122">
        <v>0</v>
      </c>
      <c r="AD288" s="121"/>
      <c r="AM288" s="120" t="s">
        <v>2209</v>
      </c>
      <c r="AP288" s="120" t="s">
        <v>2275</v>
      </c>
      <c r="BB288" s="120" t="s">
        <v>1648</v>
      </c>
      <c r="BG288" s="73" t="s">
        <v>3764</v>
      </c>
      <c r="BI288" s="73" t="s">
        <v>4593</v>
      </c>
      <c r="BO288" s="72" t="s">
        <v>210</v>
      </c>
      <c r="BP288" s="73" t="s">
        <v>3707</v>
      </c>
      <c r="BQ288" s="75">
        <v>243000625</v>
      </c>
      <c r="BR288" s="75">
        <v>0</v>
      </c>
      <c r="BS288" s="75">
        <v>0</v>
      </c>
      <c r="BT288" s="75">
        <v>0</v>
      </c>
      <c r="BU288" s="75">
        <v>333000625</v>
      </c>
      <c r="BV288" s="75">
        <v>0</v>
      </c>
      <c r="BW288" s="75">
        <v>0</v>
      </c>
      <c r="BX288" s="75">
        <v>0</v>
      </c>
      <c r="BY288" s="75">
        <v>0</v>
      </c>
      <c r="BZ288" s="75">
        <v>0</v>
      </c>
      <c r="CA288" s="75">
        <v>0</v>
      </c>
    </row>
    <row r="289" spans="10:79" ht="12" customHeight="1">
      <c r="J289" s="46">
        <v>285</v>
      </c>
      <c r="K289" s="46">
        <f t="shared" si="13"/>
        <v>0</v>
      </c>
      <c r="L289" s="82">
        <f t="shared" si="14"/>
        <v>0</v>
      </c>
      <c r="N289" s="119" t="s">
        <v>31</v>
      </c>
      <c r="O289" s="120" t="s">
        <v>1282</v>
      </c>
      <c r="P289" s="122">
        <v>0</v>
      </c>
      <c r="Q289" s="122">
        <v>0</v>
      </c>
      <c r="R289" s="122">
        <v>0</v>
      </c>
      <c r="S289" s="122">
        <v>0</v>
      </c>
      <c r="T289" s="122">
        <v>290000625</v>
      </c>
      <c r="U289" s="122">
        <v>300000625</v>
      </c>
      <c r="V289" s="122">
        <v>300000625</v>
      </c>
      <c r="W289" s="122">
        <v>320000625</v>
      </c>
      <c r="X289" s="122">
        <v>0</v>
      </c>
      <c r="Y289" s="122">
        <v>0</v>
      </c>
      <c r="Z289" s="122">
        <v>0</v>
      </c>
      <c r="AA289" s="122">
        <v>0</v>
      </c>
      <c r="AB289" s="122">
        <v>0</v>
      </c>
      <c r="AC289" s="122">
        <v>0</v>
      </c>
      <c r="AD289" s="121"/>
      <c r="AM289" s="120" t="s">
        <v>2465</v>
      </c>
      <c r="AP289" s="120" t="s">
        <v>1977</v>
      </c>
      <c r="BB289" s="120" t="s">
        <v>1355</v>
      </c>
      <c r="BG289" s="73" t="s">
        <v>3765</v>
      </c>
      <c r="BI289" s="73" t="s">
        <v>4594</v>
      </c>
      <c r="BO289" s="72" t="s">
        <v>210</v>
      </c>
      <c r="BP289" s="73" t="s">
        <v>3708</v>
      </c>
      <c r="BQ289" s="75">
        <v>531000625</v>
      </c>
      <c r="BR289" s="75">
        <v>0</v>
      </c>
      <c r="BS289" s="75">
        <v>0</v>
      </c>
      <c r="BT289" s="75">
        <v>0</v>
      </c>
      <c r="BU289" s="75">
        <v>729000625</v>
      </c>
      <c r="BV289" s="75">
        <v>0</v>
      </c>
      <c r="BW289" s="75">
        <v>0</v>
      </c>
      <c r="BX289" s="75">
        <v>0</v>
      </c>
      <c r="BY289" s="75">
        <v>0</v>
      </c>
      <c r="BZ289" s="75">
        <v>0</v>
      </c>
      <c r="CA289" s="75">
        <v>0</v>
      </c>
    </row>
    <row r="290" spans="10:79" ht="12" customHeight="1">
      <c r="J290" s="46">
        <v>286</v>
      </c>
      <c r="K290" s="46">
        <f t="shared" si="13"/>
        <v>0</v>
      </c>
      <c r="L290" s="82">
        <f t="shared" si="14"/>
        <v>0</v>
      </c>
      <c r="N290" s="119" t="s">
        <v>31</v>
      </c>
      <c r="O290" s="120" t="s">
        <v>1283</v>
      </c>
      <c r="P290" s="122">
        <v>0</v>
      </c>
      <c r="Q290" s="122">
        <v>0</v>
      </c>
      <c r="R290" s="122">
        <v>0</v>
      </c>
      <c r="S290" s="122">
        <v>0</v>
      </c>
      <c r="T290" s="122">
        <v>290000625</v>
      </c>
      <c r="U290" s="122">
        <v>300000625</v>
      </c>
      <c r="V290" s="122">
        <v>300000625</v>
      </c>
      <c r="W290" s="122">
        <v>320000625</v>
      </c>
      <c r="X290" s="122">
        <v>0</v>
      </c>
      <c r="Y290" s="122">
        <v>0</v>
      </c>
      <c r="Z290" s="122">
        <v>0</v>
      </c>
      <c r="AA290" s="122">
        <v>0</v>
      </c>
      <c r="AB290" s="122">
        <v>0</v>
      </c>
      <c r="AC290" s="122">
        <v>0</v>
      </c>
      <c r="AD290" s="121"/>
      <c r="AM290" s="120" t="s">
        <v>2466</v>
      </c>
      <c r="AP290" s="120" t="s">
        <v>2405</v>
      </c>
      <c r="BB290" s="120" t="s">
        <v>522</v>
      </c>
      <c r="BG290" s="73" t="s">
        <v>3766</v>
      </c>
      <c r="BI290" s="73" t="s">
        <v>4595</v>
      </c>
      <c r="BO290" s="72" t="s">
        <v>210</v>
      </c>
      <c r="BP290" s="73" t="s">
        <v>3709</v>
      </c>
      <c r="BQ290" s="75">
        <v>198000625</v>
      </c>
      <c r="BR290" s="75">
        <v>216000625</v>
      </c>
      <c r="BS290" s="75">
        <v>252000625</v>
      </c>
      <c r="BT290" s="75">
        <v>270000625</v>
      </c>
      <c r="BU290" s="75">
        <v>576000625</v>
      </c>
      <c r="BV290" s="75">
        <v>0</v>
      </c>
      <c r="BW290" s="75">
        <v>0</v>
      </c>
      <c r="BX290" s="75">
        <v>639000625</v>
      </c>
      <c r="BY290" s="75">
        <v>0</v>
      </c>
      <c r="BZ290" s="75">
        <v>0</v>
      </c>
      <c r="CA290" s="75">
        <v>0</v>
      </c>
    </row>
    <row r="291" spans="10:79" ht="12" customHeight="1">
      <c r="J291" s="46">
        <v>287</v>
      </c>
      <c r="K291" s="46">
        <f t="shared" si="13"/>
        <v>0</v>
      </c>
      <c r="L291" s="82">
        <f t="shared" si="14"/>
        <v>0</v>
      </c>
      <c r="N291" s="119" t="s">
        <v>31</v>
      </c>
      <c r="O291" s="120" t="s">
        <v>1394</v>
      </c>
      <c r="P291" s="122">
        <v>0</v>
      </c>
      <c r="Q291" s="122">
        <v>0</v>
      </c>
      <c r="R291" s="122">
        <v>0</v>
      </c>
      <c r="S291" s="122">
        <v>0</v>
      </c>
      <c r="T291" s="122">
        <v>290000625</v>
      </c>
      <c r="U291" s="122">
        <v>295000625</v>
      </c>
      <c r="V291" s="122">
        <v>300000625</v>
      </c>
      <c r="W291" s="122">
        <v>0</v>
      </c>
      <c r="X291" s="122">
        <v>0</v>
      </c>
      <c r="Y291" s="122">
        <v>0</v>
      </c>
      <c r="Z291" s="122">
        <v>0</v>
      </c>
      <c r="AA291" s="122">
        <v>0</v>
      </c>
      <c r="AB291" s="122">
        <v>0</v>
      </c>
      <c r="AC291" s="122">
        <v>0</v>
      </c>
      <c r="AD291" s="121"/>
      <c r="AM291" s="120" t="s">
        <v>2210</v>
      </c>
      <c r="AP291" s="120" t="s">
        <v>2406</v>
      </c>
      <c r="BB291" s="120" t="s">
        <v>616</v>
      </c>
      <c r="BG291" s="73" t="s">
        <v>3767</v>
      </c>
      <c r="BI291" s="73" t="s">
        <v>4596</v>
      </c>
      <c r="BO291" s="72" t="s">
        <v>210</v>
      </c>
      <c r="BP291" s="73" t="s">
        <v>3710</v>
      </c>
      <c r="BQ291" s="75">
        <v>261000625</v>
      </c>
      <c r="BR291" s="75">
        <v>261000625</v>
      </c>
      <c r="BS291" s="75">
        <v>297000625</v>
      </c>
      <c r="BT291" s="75">
        <v>315000625</v>
      </c>
      <c r="BU291" s="75">
        <v>333000625</v>
      </c>
      <c r="BV291" s="75">
        <v>360000625</v>
      </c>
      <c r="BW291" s="75">
        <v>387000625</v>
      </c>
      <c r="BX291" s="75">
        <v>432000625</v>
      </c>
      <c r="BY291" s="75">
        <v>0</v>
      </c>
      <c r="BZ291" s="75">
        <v>0</v>
      </c>
      <c r="CA291" s="75">
        <v>0</v>
      </c>
    </row>
    <row r="292" spans="10:79" ht="12" customHeight="1">
      <c r="J292" s="46">
        <v>288</v>
      </c>
      <c r="K292" s="46">
        <f t="shared" si="13"/>
        <v>0</v>
      </c>
      <c r="L292" s="82">
        <f t="shared" si="14"/>
        <v>0</v>
      </c>
      <c r="N292" s="119" t="s">
        <v>31</v>
      </c>
      <c r="O292" s="120" t="s">
        <v>561</v>
      </c>
      <c r="P292" s="122">
        <v>0</v>
      </c>
      <c r="Q292" s="122">
        <v>0</v>
      </c>
      <c r="R292" s="122">
        <v>0</v>
      </c>
      <c r="S292" s="122">
        <v>0</v>
      </c>
      <c r="T292" s="122">
        <v>220000625</v>
      </c>
      <c r="U292" s="122">
        <v>240000625</v>
      </c>
      <c r="V292" s="122">
        <v>260000625</v>
      </c>
      <c r="W292" s="122">
        <v>305000625</v>
      </c>
      <c r="X292" s="122">
        <v>0</v>
      </c>
      <c r="Y292" s="122">
        <v>0</v>
      </c>
      <c r="Z292" s="122">
        <v>0</v>
      </c>
      <c r="AA292" s="122">
        <v>0</v>
      </c>
      <c r="AB292" s="122">
        <v>0</v>
      </c>
      <c r="AC292" s="122">
        <v>0</v>
      </c>
      <c r="AD292" s="121"/>
      <c r="AM292" s="120" t="s">
        <v>2210</v>
      </c>
      <c r="AP292" s="120" t="s">
        <v>1996</v>
      </c>
      <c r="BB292" s="120" t="s">
        <v>1356</v>
      </c>
      <c r="BG292" s="73" t="s">
        <v>3768</v>
      </c>
      <c r="BI292" s="73" t="s">
        <v>4597</v>
      </c>
      <c r="BO292" s="72" t="s">
        <v>210</v>
      </c>
      <c r="BP292" s="73" t="s">
        <v>3711</v>
      </c>
      <c r="BQ292" s="75">
        <v>279000625</v>
      </c>
      <c r="BR292" s="75">
        <v>297000625</v>
      </c>
      <c r="BS292" s="75">
        <v>333000625</v>
      </c>
      <c r="BT292" s="75">
        <v>351000625</v>
      </c>
      <c r="BU292" s="75">
        <v>720000625</v>
      </c>
      <c r="BV292" s="75">
        <v>0</v>
      </c>
      <c r="BW292" s="75">
        <v>0</v>
      </c>
      <c r="BX292" s="75">
        <v>0</v>
      </c>
      <c r="BY292" s="75">
        <v>0</v>
      </c>
      <c r="BZ292" s="75">
        <v>0</v>
      </c>
      <c r="CA292" s="75">
        <v>0</v>
      </c>
    </row>
    <row r="293" spans="10:79" ht="12" customHeight="1">
      <c r="J293" s="46">
        <v>289</v>
      </c>
      <c r="K293" s="46">
        <f t="shared" si="13"/>
        <v>0</v>
      </c>
      <c r="L293" s="82">
        <f t="shared" si="14"/>
        <v>0</v>
      </c>
      <c r="N293" s="119" t="s">
        <v>31</v>
      </c>
      <c r="O293" s="120" t="s">
        <v>2010</v>
      </c>
      <c r="P293" s="122">
        <v>0</v>
      </c>
      <c r="Q293" s="122">
        <v>0</v>
      </c>
      <c r="R293" s="122">
        <v>0</v>
      </c>
      <c r="S293" s="122">
        <v>0</v>
      </c>
      <c r="T293" s="122">
        <v>0</v>
      </c>
      <c r="U293" s="122">
        <v>0</v>
      </c>
      <c r="V293" s="122">
        <v>180000625</v>
      </c>
      <c r="W293" s="122">
        <v>198000625</v>
      </c>
      <c r="X293" s="122">
        <v>0</v>
      </c>
      <c r="Y293" s="122">
        <v>0</v>
      </c>
      <c r="Z293" s="122">
        <v>0</v>
      </c>
      <c r="AA293" s="122">
        <v>0</v>
      </c>
      <c r="AB293" s="122">
        <v>0</v>
      </c>
      <c r="AC293" s="122">
        <v>0</v>
      </c>
      <c r="AD293" s="121"/>
      <c r="AM293" s="120" t="s">
        <v>1969</v>
      </c>
      <c r="AP293" s="120" t="s">
        <v>2407</v>
      </c>
      <c r="BB293" s="120" t="s">
        <v>1357</v>
      </c>
      <c r="BG293" s="73" t="s">
        <v>3769</v>
      </c>
      <c r="BI293" s="73" t="s">
        <v>4598</v>
      </c>
      <c r="BO293" s="72" t="s">
        <v>210</v>
      </c>
      <c r="BP293" s="73" t="s">
        <v>3712</v>
      </c>
      <c r="BQ293" s="75">
        <v>243000625</v>
      </c>
      <c r="BR293" s="75">
        <v>261000625</v>
      </c>
      <c r="BS293" s="75">
        <v>297000625</v>
      </c>
      <c r="BT293" s="75">
        <v>0</v>
      </c>
      <c r="BU293" s="75">
        <v>0</v>
      </c>
      <c r="BV293" s="75">
        <v>0</v>
      </c>
      <c r="BW293" s="75">
        <v>0</v>
      </c>
      <c r="BX293" s="75">
        <v>0</v>
      </c>
      <c r="BY293" s="75">
        <v>0</v>
      </c>
      <c r="BZ293" s="75">
        <v>0</v>
      </c>
      <c r="CA293" s="75">
        <v>0</v>
      </c>
    </row>
    <row r="294" spans="10:79" ht="12" customHeight="1">
      <c r="J294" s="46">
        <v>290</v>
      </c>
      <c r="K294" s="46">
        <f t="shared" si="13"/>
        <v>0</v>
      </c>
      <c r="L294" s="82">
        <f t="shared" si="14"/>
        <v>0</v>
      </c>
      <c r="N294" s="119" t="s">
        <v>31</v>
      </c>
      <c r="O294" s="120" t="s">
        <v>1772</v>
      </c>
      <c r="P294" s="121"/>
      <c r="Q294" s="122">
        <v>0</v>
      </c>
      <c r="R294" s="122">
        <v>0</v>
      </c>
      <c r="S294" s="122">
        <v>0</v>
      </c>
      <c r="T294" s="122">
        <v>0</v>
      </c>
      <c r="U294" s="122">
        <v>0</v>
      </c>
      <c r="V294" s="122">
        <v>140000925</v>
      </c>
      <c r="W294" s="122">
        <v>160000925</v>
      </c>
      <c r="X294" s="122">
        <v>165000925</v>
      </c>
      <c r="Y294" s="122">
        <v>0</v>
      </c>
      <c r="Z294" s="122">
        <v>0</v>
      </c>
      <c r="AA294" s="122">
        <v>0</v>
      </c>
      <c r="AB294" s="122">
        <v>0</v>
      </c>
      <c r="AC294" s="122">
        <v>0</v>
      </c>
      <c r="AD294" s="121"/>
      <c r="AM294" s="120" t="s">
        <v>2160</v>
      </c>
      <c r="AP294" s="120" t="s">
        <v>1804</v>
      </c>
      <c r="BB294" s="120" t="s">
        <v>1358</v>
      </c>
      <c r="BG294" s="73" t="s">
        <v>3770</v>
      </c>
      <c r="BI294" s="73" t="s">
        <v>4599</v>
      </c>
      <c r="BO294" s="72" t="s">
        <v>210</v>
      </c>
      <c r="BP294" s="73" t="s">
        <v>3713</v>
      </c>
      <c r="BQ294" s="75">
        <v>261000625</v>
      </c>
      <c r="BR294" s="75">
        <v>279000625</v>
      </c>
      <c r="BS294" s="75">
        <v>315000625</v>
      </c>
      <c r="BT294" s="75">
        <v>333000625</v>
      </c>
      <c r="BU294" s="75">
        <v>351000625</v>
      </c>
      <c r="BV294" s="75">
        <v>378000625</v>
      </c>
      <c r="BW294" s="75">
        <v>405000625</v>
      </c>
      <c r="BX294" s="75">
        <v>432000625</v>
      </c>
      <c r="BY294" s="75">
        <v>0</v>
      </c>
      <c r="BZ294" s="75">
        <v>0</v>
      </c>
      <c r="CA294" s="75">
        <v>0</v>
      </c>
    </row>
    <row r="295" spans="10:79" ht="12" customHeight="1">
      <c r="J295" s="46">
        <v>291</v>
      </c>
      <c r="K295" s="46">
        <f t="shared" si="13"/>
        <v>0</v>
      </c>
      <c r="L295" s="82">
        <f t="shared" si="14"/>
        <v>0</v>
      </c>
      <c r="N295" s="119" t="s">
        <v>31</v>
      </c>
      <c r="O295" s="120" t="s">
        <v>1395</v>
      </c>
      <c r="P295" s="122">
        <v>0</v>
      </c>
      <c r="Q295" s="122">
        <v>0</v>
      </c>
      <c r="R295" s="122">
        <v>0</v>
      </c>
      <c r="S295" s="122">
        <v>0</v>
      </c>
      <c r="T295" s="122">
        <v>0</v>
      </c>
      <c r="U295" s="122">
        <v>157000625</v>
      </c>
      <c r="V295" s="122">
        <v>162000625</v>
      </c>
      <c r="W295" s="122">
        <v>193000625</v>
      </c>
      <c r="X295" s="122">
        <v>0</v>
      </c>
      <c r="Y295" s="122">
        <v>0</v>
      </c>
      <c r="Z295" s="122">
        <v>0</v>
      </c>
      <c r="AA295" s="122">
        <v>0</v>
      </c>
      <c r="AB295" s="122">
        <v>0</v>
      </c>
      <c r="AC295" s="122">
        <v>0</v>
      </c>
      <c r="AD295" s="121"/>
      <c r="AM295" s="120" t="s">
        <v>2261</v>
      </c>
      <c r="AP295" s="120" t="s">
        <v>2728</v>
      </c>
      <c r="BB295" s="120" t="s">
        <v>683</v>
      </c>
      <c r="BG295" s="73" t="s">
        <v>3771</v>
      </c>
      <c r="BI295" s="73" t="s">
        <v>4600</v>
      </c>
      <c r="BO295" s="72" t="s">
        <v>210</v>
      </c>
      <c r="BP295" s="73" t="s">
        <v>3714</v>
      </c>
      <c r="BQ295" s="75">
        <v>350000026</v>
      </c>
      <c r="BR295" s="75">
        <v>0</v>
      </c>
      <c r="BS295" s="75">
        <v>0</v>
      </c>
      <c r="BT295" s="75">
        <v>0</v>
      </c>
      <c r="BU295" s="75">
        <v>0</v>
      </c>
      <c r="BV295" s="75">
        <v>0</v>
      </c>
      <c r="BW295" s="75">
        <v>0</v>
      </c>
      <c r="BX295" s="75">
        <v>0</v>
      </c>
      <c r="BY295" s="75">
        <v>0</v>
      </c>
      <c r="BZ295" s="75">
        <v>0</v>
      </c>
      <c r="CA295" s="75">
        <v>0</v>
      </c>
    </row>
    <row r="296" spans="10:79" ht="12" customHeight="1">
      <c r="J296" s="46">
        <v>292</v>
      </c>
      <c r="K296" s="46">
        <f t="shared" si="13"/>
        <v>0</v>
      </c>
      <c r="L296" s="82">
        <f t="shared" si="14"/>
        <v>0</v>
      </c>
      <c r="N296" s="119" t="s">
        <v>31</v>
      </c>
      <c r="O296" s="120" t="s">
        <v>1284</v>
      </c>
      <c r="P296" s="122">
        <v>0</v>
      </c>
      <c r="Q296" s="122">
        <v>0</v>
      </c>
      <c r="R296" s="122">
        <v>80000625</v>
      </c>
      <c r="S296" s="122">
        <v>90000625</v>
      </c>
      <c r="T296" s="122">
        <v>120000625</v>
      </c>
      <c r="U296" s="122">
        <v>130000625</v>
      </c>
      <c r="V296" s="122">
        <v>140000625</v>
      </c>
      <c r="W296" s="122">
        <v>0</v>
      </c>
      <c r="X296" s="122">
        <v>0</v>
      </c>
      <c r="Y296" s="122">
        <v>0</v>
      </c>
      <c r="Z296" s="122">
        <v>0</v>
      </c>
      <c r="AA296" s="122">
        <v>0</v>
      </c>
      <c r="AB296" s="122">
        <v>0</v>
      </c>
      <c r="AC296" s="122">
        <v>0</v>
      </c>
      <c r="AD296" s="121"/>
      <c r="AM296" s="120" t="s">
        <v>2262</v>
      </c>
      <c r="AP296" s="120" t="s">
        <v>2655</v>
      </c>
      <c r="BB296" s="120" t="s">
        <v>1359</v>
      </c>
      <c r="BG296" s="73" t="s">
        <v>3772</v>
      </c>
      <c r="BI296" s="73" t="s">
        <v>4601</v>
      </c>
      <c r="BO296" s="72" t="s">
        <v>210</v>
      </c>
      <c r="BP296" s="73" t="s">
        <v>3715</v>
      </c>
      <c r="BQ296" s="75">
        <v>306000625</v>
      </c>
      <c r="BR296" s="75">
        <v>0</v>
      </c>
      <c r="BS296" s="75">
        <v>0</v>
      </c>
      <c r="BT296" s="75">
        <v>0</v>
      </c>
      <c r="BU296" s="75">
        <v>0</v>
      </c>
      <c r="BV296" s="75">
        <v>0</v>
      </c>
      <c r="BW296" s="75">
        <v>0</v>
      </c>
      <c r="BX296" s="75">
        <v>0</v>
      </c>
      <c r="BY296" s="75">
        <v>0</v>
      </c>
      <c r="BZ296" s="75">
        <v>0</v>
      </c>
      <c r="CA296" s="75">
        <v>0</v>
      </c>
    </row>
    <row r="297" spans="10:79" ht="12" customHeight="1">
      <c r="J297" s="46">
        <v>293</v>
      </c>
      <c r="K297" s="46">
        <f t="shared" si="13"/>
        <v>0</v>
      </c>
      <c r="L297" s="82">
        <f t="shared" si="14"/>
        <v>0</v>
      </c>
      <c r="N297" s="119" t="s">
        <v>31</v>
      </c>
      <c r="O297" s="120" t="s">
        <v>645</v>
      </c>
      <c r="P297" s="122">
        <v>0</v>
      </c>
      <c r="Q297" s="122">
        <v>0</v>
      </c>
      <c r="R297" s="122">
        <v>0</v>
      </c>
      <c r="S297" s="122">
        <v>105000625</v>
      </c>
      <c r="T297" s="122">
        <v>115000625</v>
      </c>
      <c r="U297" s="122">
        <v>125000625</v>
      </c>
      <c r="V297" s="122">
        <v>135000625</v>
      </c>
      <c r="W297" s="122">
        <v>145000625</v>
      </c>
      <c r="X297" s="122">
        <v>0</v>
      </c>
      <c r="Y297" s="122">
        <v>0</v>
      </c>
      <c r="Z297" s="122">
        <v>0</v>
      </c>
      <c r="AA297" s="122">
        <v>0</v>
      </c>
      <c r="AB297" s="122">
        <v>0</v>
      </c>
      <c r="AC297" s="122">
        <v>0</v>
      </c>
      <c r="AD297" s="121"/>
      <c r="AM297" s="120" t="s">
        <v>2161</v>
      </c>
      <c r="AP297" s="120" t="s">
        <v>2276</v>
      </c>
      <c r="BB297" s="120" t="s">
        <v>1360</v>
      </c>
      <c r="BG297" s="73" t="s">
        <v>3773</v>
      </c>
      <c r="BI297" s="73" t="s">
        <v>4602</v>
      </c>
      <c r="BO297" s="72" t="s">
        <v>210</v>
      </c>
      <c r="BP297" s="73" t="s">
        <v>3716</v>
      </c>
      <c r="BQ297" s="75">
        <v>306000625</v>
      </c>
      <c r="BR297" s="75">
        <v>0</v>
      </c>
      <c r="BS297" s="75">
        <v>0</v>
      </c>
      <c r="BT297" s="75">
        <v>0</v>
      </c>
      <c r="BU297" s="75">
        <v>0</v>
      </c>
      <c r="BV297" s="75">
        <v>0</v>
      </c>
      <c r="BW297" s="75">
        <v>0</v>
      </c>
      <c r="BX297" s="75">
        <v>990000625</v>
      </c>
      <c r="BY297" s="75">
        <v>0</v>
      </c>
      <c r="BZ297" s="75">
        <v>0</v>
      </c>
      <c r="CA297" s="75">
        <v>0</v>
      </c>
    </row>
    <row r="298" spans="10:79" ht="12" customHeight="1">
      <c r="J298" s="46">
        <v>294</v>
      </c>
      <c r="K298" s="46">
        <f t="shared" si="13"/>
        <v>0</v>
      </c>
      <c r="L298" s="82">
        <f t="shared" si="14"/>
        <v>0</v>
      </c>
      <c r="N298" s="119" t="s">
        <v>31</v>
      </c>
      <c r="O298" s="120" t="s">
        <v>1693</v>
      </c>
      <c r="P298" s="122">
        <v>80000625</v>
      </c>
      <c r="Q298" s="122">
        <v>85000625</v>
      </c>
      <c r="R298" s="122">
        <v>90000625</v>
      </c>
      <c r="S298" s="122">
        <v>95000625</v>
      </c>
      <c r="T298" s="122">
        <v>0</v>
      </c>
      <c r="U298" s="122">
        <v>0</v>
      </c>
      <c r="V298" s="122">
        <v>162000625</v>
      </c>
      <c r="W298" s="122">
        <v>202000625</v>
      </c>
      <c r="X298" s="122">
        <v>0</v>
      </c>
      <c r="Y298" s="122">
        <v>0</v>
      </c>
      <c r="Z298" s="122">
        <v>0</v>
      </c>
      <c r="AA298" s="122">
        <v>0</v>
      </c>
      <c r="AB298" s="122">
        <v>0</v>
      </c>
      <c r="AC298" s="122">
        <v>0</v>
      </c>
      <c r="AD298" s="121"/>
      <c r="AM298" s="120" t="s">
        <v>2162</v>
      </c>
      <c r="AP298" s="120" t="s">
        <v>2656</v>
      </c>
      <c r="BB298" s="120" t="s">
        <v>1361</v>
      </c>
      <c r="BG298" s="73" t="s">
        <v>3774</v>
      </c>
      <c r="BI298" s="73" t="s">
        <v>4603</v>
      </c>
      <c r="BO298" s="72" t="s">
        <v>210</v>
      </c>
      <c r="BP298" s="73" t="s">
        <v>3717</v>
      </c>
      <c r="BQ298" s="75">
        <v>450000625</v>
      </c>
      <c r="BR298" s="75">
        <v>0</v>
      </c>
      <c r="BS298" s="75">
        <v>0</v>
      </c>
      <c r="BT298" s="75">
        <v>0</v>
      </c>
      <c r="BU298" s="75">
        <v>0</v>
      </c>
      <c r="BV298" s="75">
        <v>0</v>
      </c>
      <c r="BW298" s="75">
        <v>0</v>
      </c>
      <c r="BX298" s="75">
        <v>0</v>
      </c>
      <c r="BY298" s="75">
        <v>0</v>
      </c>
      <c r="BZ298" s="75">
        <v>0</v>
      </c>
      <c r="CA298" s="75">
        <v>0</v>
      </c>
    </row>
    <row r="299" spans="10:79" ht="12" customHeight="1">
      <c r="J299" s="46">
        <v>295</v>
      </c>
      <c r="K299" s="46">
        <f t="shared" si="13"/>
        <v>0</v>
      </c>
      <c r="L299" s="82">
        <f t="shared" si="14"/>
        <v>0</v>
      </c>
      <c r="N299" s="119" t="s">
        <v>31</v>
      </c>
      <c r="O299" s="120" t="s">
        <v>1285</v>
      </c>
      <c r="P299" s="122">
        <v>0</v>
      </c>
      <c r="Q299" s="122">
        <v>0</v>
      </c>
      <c r="R299" s="122">
        <v>0</v>
      </c>
      <c r="S299" s="122">
        <v>0</v>
      </c>
      <c r="T299" s="122">
        <v>135000625</v>
      </c>
      <c r="U299" s="122">
        <v>144000625</v>
      </c>
      <c r="V299" s="122">
        <v>166000625</v>
      </c>
      <c r="W299" s="122">
        <v>0</v>
      </c>
      <c r="X299" s="122">
        <v>0</v>
      </c>
      <c r="Y299" s="122">
        <v>0</v>
      </c>
      <c r="Z299" s="122">
        <v>0</v>
      </c>
      <c r="AA299" s="122">
        <v>0</v>
      </c>
      <c r="AB299" s="122">
        <v>0</v>
      </c>
      <c r="AC299" s="122">
        <v>0</v>
      </c>
      <c r="AD299" s="121"/>
      <c r="AM299" s="120" t="s">
        <v>2514</v>
      </c>
      <c r="AP299" s="120" t="s">
        <v>2708</v>
      </c>
      <c r="BB299" s="120" t="s">
        <v>1495</v>
      </c>
      <c r="BG299" s="73" t="s">
        <v>5029</v>
      </c>
      <c r="BI299" s="73" t="s">
        <v>4604</v>
      </c>
      <c r="BO299" s="72" t="s">
        <v>210</v>
      </c>
      <c r="BP299" s="73" t="s">
        <v>3718</v>
      </c>
      <c r="BQ299" s="75">
        <v>333000625</v>
      </c>
      <c r="BR299" s="75">
        <v>378000625</v>
      </c>
      <c r="BS299" s="75">
        <v>414000625</v>
      </c>
      <c r="BT299" s="75">
        <v>675000625</v>
      </c>
      <c r="BU299" s="75">
        <v>495000625</v>
      </c>
      <c r="BV299" s="75">
        <v>0</v>
      </c>
      <c r="BW299" s="75">
        <v>0</v>
      </c>
      <c r="BX299" s="75">
        <v>0</v>
      </c>
      <c r="BY299" s="75">
        <v>0</v>
      </c>
      <c r="BZ299" s="75">
        <v>0</v>
      </c>
      <c r="CA299" s="75">
        <v>0</v>
      </c>
    </row>
    <row r="300" spans="10:79" ht="12" customHeight="1">
      <c r="J300" s="46">
        <v>296</v>
      </c>
      <c r="K300" s="46">
        <f t="shared" si="13"/>
        <v>0</v>
      </c>
      <c r="L300" s="82">
        <f t="shared" si="14"/>
        <v>0</v>
      </c>
      <c r="N300" s="119" t="s">
        <v>31</v>
      </c>
      <c r="O300" s="120" t="s">
        <v>1396</v>
      </c>
      <c r="P300" s="122">
        <v>0</v>
      </c>
      <c r="Q300" s="122">
        <v>0</v>
      </c>
      <c r="R300" s="122">
        <v>0</v>
      </c>
      <c r="S300" s="122">
        <v>0</v>
      </c>
      <c r="T300" s="122">
        <v>0</v>
      </c>
      <c r="U300" s="122">
        <v>171000625</v>
      </c>
      <c r="V300" s="122">
        <v>180000625</v>
      </c>
      <c r="W300" s="122">
        <v>193000625</v>
      </c>
      <c r="X300" s="122">
        <v>0</v>
      </c>
      <c r="Y300" s="122">
        <v>0</v>
      </c>
      <c r="Z300" s="122">
        <v>0</v>
      </c>
      <c r="AA300" s="122">
        <v>0</v>
      </c>
      <c r="AB300" s="122">
        <v>0</v>
      </c>
      <c r="AC300" s="122">
        <v>0</v>
      </c>
      <c r="AD300" s="121"/>
      <c r="AM300" s="120" t="s">
        <v>870</v>
      </c>
      <c r="AP300" s="120" t="s">
        <v>2840</v>
      </c>
      <c r="BB300" s="120" t="s">
        <v>667</v>
      </c>
      <c r="BG300" s="73" t="s">
        <v>3775</v>
      </c>
      <c r="BI300" s="73" t="s">
        <v>4605</v>
      </c>
      <c r="BO300" s="72" t="s">
        <v>210</v>
      </c>
      <c r="BP300" s="73" t="s">
        <v>3719</v>
      </c>
      <c r="BQ300" s="75">
        <v>0</v>
      </c>
      <c r="BR300" s="75">
        <v>0</v>
      </c>
      <c r="BS300" s="75">
        <v>0</v>
      </c>
      <c r="BT300" s="75">
        <v>0</v>
      </c>
      <c r="BU300" s="75">
        <v>0</v>
      </c>
      <c r="BV300" s="75">
        <v>0</v>
      </c>
      <c r="BW300" s="75">
        <v>0</v>
      </c>
      <c r="BX300" s="75">
        <v>0</v>
      </c>
      <c r="BY300" s="75">
        <v>0</v>
      </c>
      <c r="BZ300" s="75">
        <v>0</v>
      </c>
      <c r="CA300" s="75">
        <v>0</v>
      </c>
    </row>
    <row r="301" spans="10:79" ht="12" customHeight="1">
      <c r="J301" s="46">
        <v>297</v>
      </c>
      <c r="K301" s="46">
        <f t="shared" si="13"/>
        <v>0</v>
      </c>
      <c r="L301" s="82">
        <f t="shared" si="14"/>
        <v>0</v>
      </c>
      <c r="N301" s="119" t="s">
        <v>33</v>
      </c>
      <c r="O301" s="120" t="s">
        <v>3242</v>
      </c>
      <c r="P301" s="122">
        <v>0</v>
      </c>
      <c r="Q301" s="122">
        <v>0</v>
      </c>
      <c r="R301" s="122">
        <v>0</v>
      </c>
      <c r="S301" s="122">
        <v>0</v>
      </c>
      <c r="T301" s="122">
        <v>0</v>
      </c>
      <c r="U301" s="122">
        <v>0</v>
      </c>
      <c r="V301" s="122">
        <v>0</v>
      </c>
      <c r="W301" s="122">
        <v>0</v>
      </c>
      <c r="X301" s="122">
        <v>0</v>
      </c>
      <c r="Y301" s="122">
        <v>185000026</v>
      </c>
      <c r="Z301" s="122">
        <v>190000026</v>
      </c>
      <c r="AA301" s="122">
        <v>195000026</v>
      </c>
      <c r="AB301" s="122">
        <v>210000026</v>
      </c>
      <c r="AC301" s="122">
        <v>0</v>
      </c>
      <c r="AD301" s="121"/>
      <c r="AM301" s="120" t="s">
        <v>871</v>
      </c>
      <c r="AP301" s="120"/>
      <c r="BB301" s="120" t="s">
        <v>318</v>
      </c>
      <c r="BG301" s="73" t="s">
        <v>5099</v>
      </c>
      <c r="BI301" s="73" t="s">
        <v>4606</v>
      </c>
      <c r="BO301" s="72" t="s">
        <v>210</v>
      </c>
      <c r="BP301" s="73" t="s">
        <v>3720</v>
      </c>
      <c r="BQ301" s="75">
        <v>0</v>
      </c>
      <c r="BR301" s="75">
        <v>0</v>
      </c>
      <c r="BS301" s="75">
        <v>0</v>
      </c>
      <c r="BT301" s="75">
        <v>531000625</v>
      </c>
      <c r="BU301" s="75">
        <v>0</v>
      </c>
      <c r="BV301" s="75">
        <v>0</v>
      </c>
      <c r="BW301" s="75">
        <v>0</v>
      </c>
      <c r="BX301" s="75">
        <v>0</v>
      </c>
      <c r="BY301" s="75">
        <v>810000625</v>
      </c>
      <c r="BZ301" s="75">
        <v>0</v>
      </c>
      <c r="CA301" s="75">
        <v>0</v>
      </c>
    </row>
    <row r="302" spans="10:79" ht="12" customHeight="1">
      <c r="J302" s="46">
        <v>298</v>
      </c>
      <c r="K302" s="46">
        <f t="shared" si="13"/>
        <v>0</v>
      </c>
      <c r="L302" s="82">
        <f t="shared" si="14"/>
        <v>0</v>
      </c>
      <c r="N302" s="119" t="s">
        <v>33</v>
      </c>
      <c r="O302" s="120" t="s">
        <v>3243</v>
      </c>
      <c r="P302" s="122">
        <v>0</v>
      </c>
      <c r="Q302" s="122">
        <v>0</v>
      </c>
      <c r="R302" s="122">
        <v>0</v>
      </c>
      <c r="S302" s="122">
        <v>0</v>
      </c>
      <c r="T302" s="122">
        <v>0</v>
      </c>
      <c r="U302" s="122">
        <v>0</v>
      </c>
      <c r="V302" s="122">
        <v>0</v>
      </c>
      <c r="W302" s="122">
        <v>0</v>
      </c>
      <c r="X302" s="122">
        <v>0</v>
      </c>
      <c r="Y302" s="122">
        <v>185000026</v>
      </c>
      <c r="Z302" s="122">
        <v>190000026</v>
      </c>
      <c r="AA302" s="122">
        <v>210000026</v>
      </c>
      <c r="AB302" s="122">
        <v>220000026</v>
      </c>
      <c r="AC302" s="122">
        <v>0</v>
      </c>
      <c r="AD302" s="121"/>
      <c r="AM302" s="120" t="s">
        <v>947</v>
      </c>
      <c r="BB302" s="120" t="s">
        <v>3368</v>
      </c>
      <c r="BG302" s="73" t="s">
        <v>3776</v>
      </c>
      <c r="BI302" s="73" t="s">
        <v>4607</v>
      </c>
      <c r="BO302" s="72" t="s">
        <v>210</v>
      </c>
      <c r="BP302" s="73" t="s">
        <v>3721</v>
      </c>
      <c r="BQ302" s="75">
        <v>0</v>
      </c>
      <c r="BR302" s="75">
        <v>432000625</v>
      </c>
      <c r="BS302" s="75">
        <v>468000625</v>
      </c>
      <c r="BT302" s="75">
        <v>504000625</v>
      </c>
      <c r="BU302" s="75">
        <v>549000625</v>
      </c>
      <c r="BV302" s="75">
        <v>594000625</v>
      </c>
      <c r="BW302" s="75">
        <v>657000625</v>
      </c>
      <c r="BX302" s="75">
        <v>0</v>
      </c>
      <c r="BY302" s="75">
        <v>0</v>
      </c>
      <c r="BZ302" s="75">
        <v>0</v>
      </c>
      <c r="CA302" s="75">
        <v>0</v>
      </c>
    </row>
    <row r="303" spans="10:79" ht="12" customHeight="1">
      <c r="J303" s="46">
        <v>299</v>
      </c>
      <c r="K303" s="46">
        <f t="shared" si="13"/>
        <v>0</v>
      </c>
      <c r="L303" s="82">
        <f t="shared" si="14"/>
        <v>0</v>
      </c>
      <c r="N303" s="119" t="s">
        <v>33</v>
      </c>
      <c r="O303" s="120" t="s">
        <v>1524</v>
      </c>
      <c r="P303" s="122">
        <v>0</v>
      </c>
      <c r="Q303" s="122">
        <v>0</v>
      </c>
      <c r="R303" s="122">
        <v>70000026</v>
      </c>
      <c r="S303" s="122">
        <v>80000026</v>
      </c>
      <c r="T303" s="122">
        <v>90000026</v>
      </c>
      <c r="U303" s="122">
        <v>95000026</v>
      </c>
      <c r="V303" s="122">
        <v>0</v>
      </c>
      <c r="W303" s="122">
        <v>0</v>
      </c>
      <c r="X303" s="122">
        <v>0</v>
      </c>
      <c r="Y303" s="122">
        <v>0</v>
      </c>
      <c r="Z303" s="122">
        <v>0</v>
      </c>
      <c r="AA303" s="122">
        <v>125000026</v>
      </c>
      <c r="AB303" s="122">
        <v>0</v>
      </c>
      <c r="AC303" s="122">
        <v>0</v>
      </c>
      <c r="AD303" s="121"/>
      <c r="AM303" s="120" t="s">
        <v>948</v>
      </c>
      <c r="BB303" s="120" t="s">
        <v>1496</v>
      </c>
      <c r="BG303" s="73" t="s">
        <v>3777</v>
      </c>
      <c r="BI303" s="73" t="s">
        <v>4608</v>
      </c>
      <c r="BO303" s="72" t="s">
        <v>210</v>
      </c>
      <c r="BP303" s="73" t="s">
        <v>3722</v>
      </c>
      <c r="BQ303" s="75">
        <v>405000625</v>
      </c>
      <c r="BR303" s="75">
        <v>432000625</v>
      </c>
      <c r="BS303" s="75">
        <v>450000625</v>
      </c>
      <c r="BT303" s="75">
        <v>477000625</v>
      </c>
      <c r="BU303" s="75">
        <v>495000625</v>
      </c>
      <c r="BV303" s="75">
        <v>540000625</v>
      </c>
      <c r="BW303" s="75">
        <v>585000625</v>
      </c>
      <c r="BX303" s="75">
        <v>630000625</v>
      </c>
      <c r="BY303" s="75">
        <v>990000625</v>
      </c>
      <c r="BZ303" s="75">
        <v>0</v>
      </c>
      <c r="CA303" s="75">
        <v>0</v>
      </c>
    </row>
    <row r="304" spans="10:79" ht="12" customHeight="1">
      <c r="J304" s="46">
        <v>300</v>
      </c>
      <c r="K304" s="46">
        <f t="shared" si="13"/>
        <v>0</v>
      </c>
      <c r="L304" s="82">
        <f t="shared" si="14"/>
        <v>0</v>
      </c>
      <c r="N304" s="119" t="s">
        <v>33</v>
      </c>
      <c r="O304" s="120" t="s">
        <v>320</v>
      </c>
      <c r="P304" s="122">
        <v>0</v>
      </c>
      <c r="Q304" s="122">
        <v>65000026</v>
      </c>
      <c r="R304" s="122">
        <v>70000026</v>
      </c>
      <c r="S304" s="122">
        <v>75000026</v>
      </c>
      <c r="T304" s="122">
        <v>80000026</v>
      </c>
      <c r="U304" s="122">
        <v>85000026</v>
      </c>
      <c r="V304" s="122">
        <v>90000026</v>
      </c>
      <c r="W304" s="122">
        <v>95000026</v>
      </c>
      <c r="X304" s="122">
        <v>100000026</v>
      </c>
      <c r="Y304" s="122">
        <v>105000026</v>
      </c>
      <c r="Z304" s="122">
        <v>110000026</v>
      </c>
      <c r="AA304" s="122">
        <v>115000026</v>
      </c>
      <c r="AB304" s="122">
        <v>120000026</v>
      </c>
      <c r="AC304" s="122">
        <v>125000026</v>
      </c>
      <c r="AD304" s="121"/>
      <c r="AM304" s="120" t="s">
        <v>949</v>
      </c>
      <c r="BB304" s="120" t="s">
        <v>911</v>
      </c>
      <c r="BG304" s="73" t="s">
        <v>3778</v>
      </c>
      <c r="BI304" s="73" t="s">
        <v>4609</v>
      </c>
      <c r="BO304" s="72" t="s">
        <v>210</v>
      </c>
      <c r="BP304" s="73" t="s">
        <v>5027</v>
      </c>
      <c r="BQ304" s="75">
        <v>475000925</v>
      </c>
      <c r="BR304" s="75">
        <v>540000925</v>
      </c>
      <c r="BS304" s="75">
        <v>590000925</v>
      </c>
      <c r="BT304" s="75">
        <v>670000925</v>
      </c>
      <c r="BU304" s="75">
        <v>715000925</v>
      </c>
      <c r="BV304" s="75">
        <v>0</v>
      </c>
      <c r="BW304" s="75">
        <v>0</v>
      </c>
      <c r="BX304" s="75">
        <v>0</v>
      </c>
      <c r="BY304" s="75">
        <v>0</v>
      </c>
      <c r="BZ304" s="75">
        <v>0</v>
      </c>
      <c r="CA304" s="75">
        <v>0</v>
      </c>
    </row>
    <row r="305" spans="10:79" ht="12" customHeight="1">
      <c r="J305" s="46">
        <v>301</v>
      </c>
      <c r="K305" s="46">
        <f t="shared" si="13"/>
        <v>0</v>
      </c>
      <c r="L305" s="82">
        <f t="shared" si="14"/>
        <v>0</v>
      </c>
      <c r="N305" s="119" t="s">
        <v>33</v>
      </c>
      <c r="O305" s="120" t="s">
        <v>1694</v>
      </c>
      <c r="P305" s="122">
        <v>0</v>
      </c>
      <c r="Q305" s="122">
        <v>65000026</v>
      </c>
      <c r="R305" s="122">
        <v>70000026</v>
      </c>
      <c r="S305" s="122">
        <v>75000026</v>
      </c>
      <c r="T305" s="122">
        <v>80000026</v>
      </c>
      <c r="U305" s="122">
        <v>85000026</v>
      </c>
      <c r="V305" s="122">
        <v>90000026</v>
      </c>
      <c r="W305" s="122">
        <v>95000026</v>
      </c>
      <c r="X305" s="122">
        <v>100000026</v>
      </c>
      <c r="Y305" s="122">
        <v>105000026</v>
      </c>
      <c r="Z305" s="122">
        <v>110000026</v>
      </c>
      <c r="AA305" s="122">
        <v>115000026</v>
      </c>
      <c r="AB305" s="122">
        <v>120000026</v>
      </c>
      <c r="AC305" s="122">
        <v>125000026</v>
      </c>
      <c r="AD305" s="121"/>
      <c r="AM305" s="120" t="s">
        <v>950</v>
      </c>
      <c r="BB305" s="120" t="s">
        <v>611</v>
      </c>
      <c r="BG305" s="73" t="s">
        <v>3779</v>
      </c>
      <c r="BI305" s="73" t="s">
        <v>4610</v>
      </c>
      <c r="BO305" s="72" t="s">
        <v>210</v>
      </c>
      <c r="BP305" s="73" t="s">
        <v>3723</v>
      </c>
      <c r="BQ305" s="75">
        <v>333000625</v>
      </c>
      <c r="BR305" s="75">
        <v>378000625</v>
      </c>
      <c r="BS305" s="75">
        <v>414000625</v>
      </c>
      <c r="BT305" s="75">
        <v>450000625</v>
      </c>
      <c r="BU305" s="75">
        <v>495000625</v>
      </c>
      <c r="BV305" s="75">
        <v>540000625</v>
      </c>
      <c r="BW305" s="75">
        <v>567000625</v>
      </c>
      <c r="BX305" s="75">
        <v>630000625</v>
      </c>
      <c r="BY305" s="75">
        <v>0</v>
      </c>
      <c r="BZ305" s="75">
        <v>0</v>
      </c>
      <c r="CA305" s="75">
        <v>0</v>
      </c>
    </row>
    <row r="306" spans="10:79" ht="12" customHeight="1">
      <c r="J306" s="46">
        <v>302</v>
      </c>
      <c r="K306" s="46">
        <f t="shared" si="13"/>
        <v>0</v>
      </c>
      <c r="L306" s="82">
        <f t="shared" si="14"/>
        <v>0</v>
      </c>
      <c r="N306" s="119" t="s">
        <v>33</v>
      </c>
      <c r="O306" s="120" t="s">
        <v>1397</v>
      </c>
      <c r="P306" s="122">
        <v>0</v>
      </c>
      <c r="Q306" s="122">
        <v>0</v>
      </c>
      <c r="R306" s="122">
        <v>0</v>
      </c>
      <c r="S306" s="122">
        <v>0</v>
      </c>
      <c r="T306" s="122">
        <v>100000026</v>
      </c>
      <c r="U306" s="122">
        <v>105000026</v>
      </c>
      <c r="V306" s="122">
        <v>110000026</v>
      </c>
      <c r="W306" s="122">
        <v>115000026</v>
      </c>
      <c r="X306" s="122">
        <v>120000026</v>
      </c>
      <c r="Y306" s="122">
        <v>125000026</v>
      </c>
      <c r="Z306" s="122">
        <v>130000026</v>
      </c>
      <c r="AA306" s="122">
        <v>0</v>
      </c>
      <c r="AB306" s="122">
        <v>0</v>
      </c>
      <c r="AC306" s="122">
        <v>0</v>
      </c>
      <c r="AD306" s="121"/>
      <c r="AM306" s="120" t="s">
        <v>951</v>
      </c>
      <c r="BB306" s="120" t="s">
        <v>912</v>
      </c>
      <c r="BG306" s="73" t="s">
        <v>3780</v>
      </c>
      <c r="BI306" s="73" t="s">
        <v>4611</v>
      </c>
      <c r="BO306" s="72" t="s">
        <v>210</v>
      </c>
      <c r="BP306" s="73" t="s">
        <v>3724</v>
      </c>
      <c r="BQ306" s="75">
        <v>0</v>
      </c>
      <c r="BR306" s="75">
        <v>0</v>
      </c>
      <c r="BS306" s="75">
        <v>621000625</v>
      </c>
      <c r="BT306" s="75">
        <v>0</v>
      </c>
      <c r="BU306" s="75">
        <v>729000625</v>
      </c>
      <c r="BV306" s="75">
        <v>612000625</v>
      </c>
      <c r="BW306" s="75">
        <v>0</v>
      </c>
      <c r="BX306" s="75">
        <v>0</v>
      </c>
      <c r="BY306" s="75">
        <v>0</v>
      </c>
      <c r="BZ306" s="75">
        <v>0</v>
      </c>
      <c r="CA306" s="75">
        <v>0</v>
      </c>
    </row>
    <row r="307" spans="10:79" ht="12" customHeight="1">
      <c r="J307" s="46">
        <v>303</v>
      </c>
      <c r="K307" s="46">
        <f t="shared" si="13"/>
        <v>0</v>
      </c>
      <c r="L307" s="82">
        <f t="shared" si="14"/>
        <v>0</v>
      </c>
      <c r="N307" s="119" t="s">
        <v>33</v>
      </c>
      <c r="O307" s="120" t="s">
        <v>1398</v>
      </c>
      <c r="P307" s="122">
        <v>0</v>
      </c>
      <c r="Q307" s="122">
        <v>0</v>
      </c>
      <c r="R307" s="122">
        <v>0</v>
      </c>
      <c r="S307" s="122">
        <v>0</v>
      </c>
      <c r="T307" s="122">
        <v>0</v>
      </c>
      <c r="U307" s="122">
        <v>100000026</v>
      </c>
      <c r="V307" s="122">
        <v>105000026</v>
      </c>
      <c r="W307" s="122">
        <v>110000026</v>
      </c>
      <c r="X307" s="122">
        <v>115000026</v>
      </c>
      <c r="Y307" s="122">
        <v>120000026</v>
      </c>
      <c r="Z307" s="122">
        <v>125000026</v>
      </c>
      <c r="AA307" s="122">
        <v>130000026</v>
      </c>
      <c r="AB307" s="122">
        <v>135000026</v>
      </c>
      <c r="AC307" s="122">
        <v>0</v>
      </c>
      <c r="AD307" s="121"/>
      <c r="AM307" s="120" t="s">
        <v>209</v>
      </c>
      <c r="BB307" s="120" t="s">
        <v>913</v>
      </c>
      <c r="BG307" s="73" t="s">
        <v>3781</v>
      </c>
      <c r="BI307" s="73" t="s">
        <v>4612</v>
      </c>
      <c r="BO307" s="72" t="s">
        <v>210</v>
      </c>
      <c r="BP307" s="73" t="s">
        <v>3725</v>
      </c>
      <c r="BQ307" s="75">
        <v>0</v>
      </c>
      <c r="BR307" s="75">
        <v>0</v>
      </c>
      <c r="BS307" s="75">
        <v>0</v>
      </c>
      <c r="BT307" s="75">
        <v>0</v>
      </c>
      <c r="BU307" s="75">
        <v>0</v>
      </c>
      <c r="BV307" s="75">
        <v>0</v>
      </c>
      <c r="BW307" s="75">
        <v>0</v>
      </c>
      <c r="BX307" s="75">
        <v>855000625</v>
      </c>
      <c r="BY307" s="75">
        <v>0</v>
      </c>
      <c r="BZ307" s="75">
        <v>0</v>
      </c>
      <c r="CA307" s="75">
        <v>0</v>
      </c>
    </row>
    <row r="308" spans="10:79" ht="12" customHeight="1">
      <c r="J308" s="46">
        <v>304</v>
      </c>
      <c r="K308" s="46">
        <f t="shared" si="13"/>
        <v>0</v>
      </c>
      <c r="L308" s="82">
        <f t="shared" si="14"/>
        <v>0</v>
      </c>
      <c r="N308" s="119" t="s">
        <v>33</v>
      </c>
      <c r="O308" s="120" t="s">
        <v>1286</v>
      </c>
      <c r="P308" s="122">
        <v>0</v>
      </c>
      <c r="Q308" s="122">
        <v>0</v>
      </c>
      <c r="R308" s="122">
        <v>0</v>
      </c>
      <c r="S308" s="122">
        <v>0</v>
      </c>
      <c r="T308" s="122">
        <v>105000026</v>
      </c>
      <c r="U308" s="122">
        <v>110000026</v>
      </c>
      <c r="V308" s="122">
        <v>115000026</v>
      </c>
      <c r="W308" s="122">
        <v>120000026</v>
      </c>
      <c r="X308" s="122">
        <v>125000026</v>
      </c>
      <c r="Y308" s="122">
        <v>130000026</v>
      </c>
      <c r="Z308" s="122">
        <v>135000026</v>
      </c>
      <c r="AA308" s="122">
        <v>0</v>
      </c>
      <c r="AB308" s="122">
        <v>0</v>
      </c>
      <c r="AC308" s="122">
        <v>0</v>
      </c>
      <c r="AD308" s="121"/>
      <c r="AM308" s="120" t="s">
        <v>952</v>
      </c>
      <c r="BB308" s="120" t="s">
        <v>914</v>
      </c>
      <c r="BG308" s="73" t="s">
        <v>3782</v>
      </c>
      <c r="BI308" s="73" t="s">
        <v>4613</v>
      </c>
      <c r="BO308" s="72" t="s">
        <v>210</v>
      </c>
      <c r="BP308" s="73" t="s">
        <v>3726</v>
      </c>
      <c r="BQ308" s="75">
        <v>0</v>
      </c>
      <c r="BR308" s="75">
        <v>0</v>
      </c>
      <c r="BS308" s="75">
        <v>0</v>
      </c>
      <c r="BT308" s="75">
        <v>540000625</v>
      </c>
      <c r="BU308" s="75">
        <v>0</v>
      </c>
      <c r="BV308" s="75">
        <v>0</v>
      </c>
      <c r="BW308" s="75">
        <v>0</v>
      </c>
      <c r="BX308" s="75">
        <v>0</v>
      </c>
      <c r="BY308" s="75">
        <v>0</v>
      </c>
      <c r="BZ308" s="75">
        <v>0</v>
      </c>
      <c r="CA308" s="75">
        <v>0</v>
      </c>
    </row>
    <row r="309" spans="10:79" ht="12" customHeight="1">
      <c r="J309" s="46">
        <v>305</v>
      </c>
      <c r="K309" s="46">
        <f t="shared" si="13"/>
        <v>0</v>
      </c>
      <c r="L309" s="82">
        <f t="shared" si="14"/>
        <v>0</v>
      </c>
      <c r="N309" s="119" t="s">
        <v>33</v>
      </c>
      <c r="O309" s="120" t="s">
        <v>596</v>
      </c>
      <c r="P309" s="122">
        <v>0</v>
      </c>
      <c r="Q309" s="122">
        <v>0</v>
      </c>
      <c r="R309" s="122">
        <v>0</v>
      </c>
      <c r="S309" s="122">
        <v>0</v>
      </c>
      <c r="T309" s="122">
        <v>100000026</v>
      </c>
      <c r="U309" s="122">
        <v>105000026</v>
      </c>
      <c r="V309" s="122">
        <v>110000026</v>
      </c>
      <c r="W309" s="122">
        <v>115000026</v>
      </c>
      <c r="X309" s="122">
        <v>120000026</v>
      </c>
      <c r="Y309" s="122">
        <v>125000026</v>
      </c>
      <c r="Z309" s="122">
        <v>130000026</v>
      </c>
      <c r="AA309" s="122">
        <v>0</v>
      </c>
      <c r="AB309" s="122">
        <v>0</v>
      </c>
      <c r="AC309" s="122">
        <v>0</v>
      </c>
      <c r="AD309" s="121"/>
      <c r="AM309" s="120" t="s">
        <v>1912</v>
      </c>
      <c r="BB309" s="120" t="s">
        <v>2429</v>
      </c>
      <c r="BG309" s="73" t="s">
        <v>3783</v>
      </c>
      <c r="BI309" s="73" t="s">
        <v>4614</v>
      </c>
      <c r="BO309" s="72" t="s">
        <v>210</v>
      </c>
      <c r="BP309" s="73" t="s">
        <v>3727</v>
      </c>
      <c r="BQ309" s="75">
        <v>0</v>
      </c>
      <c r="BR309" s="75">
        <v>0</v>
      </c>
      <c r="BS309" s="75">
        <v>0</v>
      </c>
      <c r="BT309" s="75">
        <v>0</v>
      </c>
      <c r="BU309" s="75">
        <v>0</v>
      </c>
      <c r="BV309" s="75">
        <v>0</v>
      </c>
      <c r="BW309" s="75">
        <v>0</v>
      </c>
      <c r="BX309" s="75">
        <v>738000625</v>
      </c>
      <c r="BY309" s="75">
        <v>0</v>
      </c>
      <c r="BZ309" s="75">
        <v>909000625</v>
      </c>
      <c r="CA309" s="75">
        <v>0</v>
      </c>
    </row>
    <row r="310" spans="10:79" ht="12" customHeight="1">
      <c r="J310" s="46">
        <v>306</v>
      </c>
      <c r="K310" s="46">
        <f t="shared" si="13"/>
        <v>0</v>
      </c>
      <c r="L310" s="82">
        <f t="shared" si="14"/>
        <v>0</v>
      </c>
      <c r="N310" s="119" t="s">
        <v>33</v>
      </c>
      <c r="O310" s="120" t="s">
        <v>1399</v>
      </c>
      <c r="P310" s="122">
        <v>0</v>
      </c>
      <c r="Q310" s="122">
        <v>0</v>
      </c>
      <c r="R310" s="122">
        <v>0</v>
      </c>
      <c r="S310" s="122">
        <v>0</v>
      </c>
      <c r="T310" s="122">
        <v>0</v>
      </c>
      <c r="U310" s="122">
        <v>95000026</v>
      </c>
      <c r="V310" s="122">
        <v>100000026</v>
      </c>
      <c r="W310" s="122">
        <v>105000026</v>
      </c>
      <c r="X310" s="122">
        <v>110000026</v>
      </c>
      <c r="Y310" s="122">
        <v>115000026</v>
      </c>
      <c r="Z310" s="122">
        <v>120000026</v>
      </c>
      <c r="AA310" s="122">
        <v>130000026</v>
      </c>
      <c r="AB310" s="122">
        <v>0</v>
      </c>
      <c r="AC310" s="122">
        <v>0</v>
      </c>
      <c r="AD310" s="121"/>
      <c r="AM310" s="120" t="s">
        <v>2037</v>
      </c>
      <c r="BB310" s="120" t="s">
        <v>1719</v>
      </c>
      <c r="BG310" s="73" t="s">
        <v>3784</v>
      </c>
      <c r="BI310" s="73" t="s">
        <v>4615</v>
      </c>
      <c r="BO310" s="72" t="s">
        <v>210</v>
      </c>
      <c r="BP310" s="73" t="s">
        <v>3728</v>
      </c>
      <c r="BQ310" s="75">
        <v>387000625</v>
      </c>
      <c r="BR310" s="75">
        <v>468000625</v>
      </c>
      <c r="BS310" s="75">
        <v>540000625</v>
      </c>
      <c r="BT310" s="75">
        <v>576000625</v>
      </c>
      <c r="BU310" s="75">
        <v>549000625</v>
      </c>
      <c r="BV310" s="75">
        <v>0</v>
      </c>
      <c r="BW310" s="75">
        <v>0</v>
      </c>
      <c r="BX310" s="75">
        <v>0</v>
      </c>
      <c r="BY310" s="75">
        <v>0</v>
      </c>
      <c r="BZ310" s="75">
        <v>0</v>
      </c>
      <c r="CA310" s="75">
        <v>0</v>
      </c>
    </row>
    <row r="311" spans="10:79" ht="12" customHeight="1">
      <c r="J311" s="46">
        <v>307</v>
      </c>
      <c r="K311" s="46">
        <f t="shared" si="13"/>
        <v>0</v>
      </c>
      <c r="L311" s="82">
        <f t="shared" si="14"/>
        <v>0</v>
      </c>
      <c r="N311" s="119" t="s">
        <v>33</v>
      </c>
      <c r="O311" s="120" t="s">
        <v>2555</v>
      </c>
      <c r="P311" s="122">
        <v>0</v>
      </c>
      <c r="Q311" s="122">
        <v>0</v>
      </c>
      <c r="R311" s="122">
        <v>0</v>
      </c>
      <c r="S311" s="122">
        <v>0</v>
      </c>
      <c r="T311" s="122">
        <v>0</v>
      </c>
      <c r="U311" s="122">
        <v>95000026</v>
      </c>
      <c r="V311" s="122">
        <v>100000026</v>
      </c>
      <c r="W311" s="122">
        <v>105000026</v>
      </c>
      <c r="X311" s="122">
        <v>110000026</v>
      </c>
      <c r="Y311" s="122">
        <v>115000026</v>
      </c>
      <c r="Z311" s="122">
        <v>120000026</v>
      </c>
      <c r="AA311" s="122">
        <v>0</v>
      </c>
      <c r="AB311" s="122">
        <v>0</v>
      </c>
      <c r="AC311" s="122">
        <v>0</v>
      </c>
      <c r="AD311" s="121"/>
      <c r="AM311" s="120" t="s">
        <v>2019</v>
      </c>
      <c r="BB311" s="120" t="s">
        <v>1114</v>
      </c>
      <c r="BG311" s="73" t="s">
        <v>3785</v>
      </c>
      <c r="BI311" s="73" t="s">
        <v>4616</v>
      </c>
      <c r="BO311" s="72" t="s">
        <v>210</v>
      </c>
      <c r="BP311" s="73" t="s">
        <v>3729</v>
      </c>
      <c r="BQ311" s="75">
        <v>450000625</v>
      </c>
      <c r="BR311" s="75">
        <v>477000625</v>
      </c>
      <c r="BS311" s="75">
        <v>504000625</v>
      </c>
      <c r="BT311" s="75">
        <v>540000625</v>
      </c>
      <c r="BU311" s="75">
        <v>567000625</v>
      </c>
      <c r="BV311" s="75">
        <v>594000625</v>
      </c>
      <c r="BW311" s="75">
        <v>630000625</v>
      </c>
      <c r="BX311" s="75">
        <v>648000625</v>
      </c>
      <c r="BY311" s="75">
        <v>0</v>
      </c>
      <c r="BZ311" s="75">
        <v>0</v>
      </c>
      <c r="CA311" s="75">
        <v>0</v>
      </c>
    </row>
    <row r="312" spans="10:79" ht="12" customHeight="1">
      <c r="J312" s="46">
        <v>308</v>
      </c>
      <c r="K312" s="46">
        <f t="shared" si="13"/>
        <v>0</v>
      </c>
      <c r="L312" s="82">
        <f t="shared" si="14"/>
        <v>0</v>
      </c>
      <c r="N312" s="119" t="s">
        <v>33</v>
      </c>
      <c r="O312" s="120" t="s">
        <v>1400</v>
      </c>
      <c r="P312" s="122">
        <v>65000026</v>
      </c>
      <c r="Q312" s="122">
        <v>70000026</v>
      </c>
      <c r="R312" s="122">
        <v>75000026</v>
      </c>
      <c r="S312" s="122">
        <v>80000026</v>
      </c>
      <c r="T312" s="122">
        <v>85000026</v>
      </c>
      <c r="U312" s="122">
        <v>90000026</v>
      </c>
      <c r="V312" s="122">
        <v>95000026</v>
      </c>
      <c r="W312" s="122">
        <v>100000026</v>
      </c>
      <c r="X312" s="122">
        <v>105000026</v>
      </c>
      <c r="Y312" s="122">
        <v>110000026</v>
      </c>
      <c r="Z312" s="122">
        <v>115000026</v>
      </c>
      <c r="AA312" s="122">
        <v>120000026</v>
      </c>
      <c r="AB312" s="122">
        <v>0</v>
      </c>
      <c r="AC312" s="122">
        <v>0</v>
      </c>
      <c r="AD312" s="121"/>
      <c r="AM312" s="120" t="s">
        <v>1725</v>
      </c>
      <c r="BB312" s="120" t="s">
        <v>2646</v>
      </c>
      <c r="BG312" s="73" t="s">
        <v>3786</v>
      </c>
      <c r="BI312" s="73" t="s">
        <v>4617</v>
      </c>
      <c r="BO312" s="72" t="s">
        <v>210</v>
      </c>
      <c r="BP312" s="73" t="s">
        <v>3730</v>
      </c>
      <c r="BQ312" s="75">
        <v>333000625</v>
      </c>
      <c r="BR312" s="75">
        <v>378000625</v>
      </c>
      <c r="BS312" s="75">
        <v>414000625</v>
      </c>
      <c r="BT312" s="75">
        <v>450000625</v>
      </c>
      <c r="BU312" s="75">
        <v>495000625</v>
      </c>
      <c r="BV312" s="75">
        <v>540000625</v>
      </c>
      <c r="BW312" s="75">
        <v>567000625</v>
      </c>
      <c r="BX312" s="75">
        <v>630000625</v>
      </c>
      <c r="BY312" s="75">
        <v>0</v>
      </c>
      <c r="BZ312" s="75">
        <v>0</v>
      </c>
      <c r="CA312" s="75">
        <v>0</v>
      </c>
    </row>
    <row r="313" spans="10:79" ht="12" customHeight="1">
      <c r="J313" s="46">
        <v>309</v>
      </c>
      <c r="K313" s="46">
        <f t="shared" si="13"/>
        <v>0</v>
      </c>
      <c r="L313" s="82">
        <f t="shared" si="14"/>
        <v>0</v>
      </c>
      <c r="N313" s="119" t="s">
        <v>33</v>
      </c>
      <c r="O313" s="120" t="s">
        <v>1401</v>
      </c>
      <c r="P313" s="122">
        <v>0</v>
      </c>
      <c r="Q313" s="122">
        <v>0</v>
      </c>
      <c r="R313" s="122">
        <v>0</v>
      </c>
      <c r="S313" s="122">
        <v>0</v>
      </c>
      <c r="T313" s="122">
        <v>85000026</v>
      </c>
      <c r="U313" s="122">
        <v>90000026</v>
      </c>
      <c r="V313" s="122">
        <v>95000026</v>
      </c>
      <c r="W313" s="122">
        <v>100000026</v>
      </c>
      <c r="X313" s="122">
        <v>105000026</v>
      </c>
      <c r="Y313" s="122">
        <v>110000026</v>
      </c>
      <c r="Z313" s="122">
        <v>115000026</v>
      </c>
      <c r="AA313" s="122">
        <v>0</v>
      </c>
      <c r="AB313" s="122">
        <v>0</v>
      </c>
      <c r="AC313" s="122">
        <v>0</v>
      </c>
      <c r="AD313" s="121"/>
      <c r="AM313" s="120" t="s">
        <v>1867</v>
      </c>
      <c r="BB313" s="120" t="s">
        <v>915</v>
      </c>
      <c r="BG313" s="73" t="s">
        <v>3787</v>
      </c>
      <c r="BI313" s="73" t="s">
        <v>4618</v>
      </c>
      <c r="BO313" s="72" t="s">
        <v>210</v>
      </c>
      <c r="BP313" s="73" t="s">
        <v>3731</v>
      </c>
      <c r="BQ313" s="75">
        <v>0</v>
      </c>
      <c r="BR313" s="75">
        <v>0</v>
      </c>
      <c r="BS313" s="75">
        <v>0</v>
      </c>
      <c r="BT313" s="75">
        <v>504000625</v>
      </c>
      <c r="BU313" s="75">
        <v>0</v>
      </c>
      <c r="BV313" s="75">
        <v>0</v>
      </c>
      <c r="BW313" s="75">
        <v>0</v>
      </c>
      <c r="BX313" s="75">
        <v>0</v>
      </c>
      <c r="BY313" s="75">
        <v>0</v>
      </c>
      <c r="BZ313" s="75">
        <v>0</v>
      </c>
      <c r="CA313" s="75">
        <v>0</v>
      </c>
    </row>
    <row r="314" spans="10:79" ht="12" customHeight="1">
      <c r="J314" s="46">
        <v>310</v>
      </c>
      <c r="K314" s="46">
        <f t="shared" si="13"/>
        <v>0</v>
      </c>
      <c r="L314" s="82">
        <f t="shared" si="14"/>
        <v>0</v>
      </c>
      <c r="N314" s="119" t="s">
        <v>33</v>
      </c>
      <c r="O314" s="120" t="s">
        <v>1144</v>
      </c>
      <c r="P314" s="122">
        <v>0</v>
      </c>
      <c r="Q314" s="122">
        <v>0</v>
      </c>
      <c r="R314" s="122">
        <v>0</v>
      </c>
      <c r="S314" s="122">
        <v>85000026</v>
      </c>
      <c r="T314" s="122">
        <v>90000026</v>
      </c>
      <c r="U314" s="122">
        <v>95000026</v>
      </c>
      <c r="V314" s="122">
        <v>100000026</v>
      </c>
      <c r="W314" s="122">
        <v>0</v>
      </c>
      <c r="X314" s="122">
        <v>0</v>
      </c>
      <c r="Y314" s="122">
        <v>0</v>
      </c>
      <c r="Z314" s="122">
        <v>0</v>
      </c>
      <c r="AA314" s="122">
        <v>0</v>
      </c>
      <c r="AB314" s="122">
        <v>0</v>
      </c>
      <c r="AC314" s="122">
        <v>0</v>
      </c>
      <c r="AD314" s="121"/>
      <c r="AM314" s="120" t="s">
        <v>1995</v>
      </c>
      <c r="BB314" s="120" t="s">
        <v>1030</v>
      </c>
      <c r="BG314" s="73" t="s">
        <v>3788</v>
      </c>
      <c r="BI314" s="73" t="s">
        <v>4619</v>
      </c>
      <c r="BO314" s="72" t="s">
        <v>210</v>
      </c>
      <c r="BP314" s="73" t="s">
        <v>3732</v>
      </c>
      <c r="BQ314" s="75">
        <v>415000026</v>
      </c>
      <c r="BR314" s="75">
        <v>435000026</v>
      </c>
      <c r="BS314" s="75">
        <v>485000026</v>
      </c>
      <c r="BT314" s="75">
        <v>525000026</v>
      </c>
      <c r="BU314" s="75">
        <v>590000026</v>
      </c>
      <c r="BV314" s="75">
        <v>665000026</v>
      </c>
      <c r="BW314" s="75">
        <v>0</v>
      </c>
      <c r="BX314" s="75">
        <v>0</v>
      </c>
      <c r="BY314" s="75">
        <v>0</v>
      </c>
      <c r="BZ314" s="75">
        <v>0</v>
      </c>
      <c r="CA314" s="75">
        <v>0</v>
      </c>
    </row>
    <row r="315" spans="10:79" ht="12" customHeight="1">
      <c r="J315" s="46">
        <v>311</v>
      </c>
      <c r="K315" s="46">
        <f t="shared" si="13"/>
        <v>0</v>
      </c>
      <c r="L315" s="82">
        <f t="shared" si="14"/>
        <v>0</v>
      </c>
      <c r="N315" s="119" t="s">
        <v>33</v>
      </c>
      <c r="O315" s="120" t="s">
        <v>1145</v>
      </c>
      <c r="P315" s="122">
        <v>0</v>
      </c>
      <c r="Q315" s="122">
        <v>0</v>
      </c>
      <c r="R315" s="122">
        <v>0</v>
      </c>
      <c r="S315" s="122">
        <v>90000026</v>
      </c>
      <c r="T315" s="122">
        <v>95000026</v>
      </c>
      <c r="U315" s="122">
        <v>100000026</v>
      </c>
      <c r="V315" s="122">
        <v>105000026</v>
      </c>
      <c r="W315" s="122">
        <v>0</v>
      </c>
      <c r="X315" s="122">
        <v>0</v>
      </c>
      <c r="Y315" s="122">
        <v>0</v>
      </c>
      <c r="Z315" s="122">
        <v>0</v>
      </c>
      <c r="AA315" s="122">
        <v>0</v>
      </c>
      <c r="AB315" s="122">
        <v>0</v>
      </c>
      <c r="AC315" s="122">
        <v>0</v>
      </c>
      <c r="AD315" s="121"/>
      <c r="AM315" s="120" t="s">
        <v>2163</v>
      </c>
      <c r="BB315" s="120" t="s">
        <v>643</v>
      </c>
      <c r="BG315" s="73" t="s">
        <v>3789</v>
      </c>
      <c r="BI315" s="73" t="s">
        <v>4620</v>
      </c>
      <c r="BO315" s="72" t="s">
        <v>210</v>
      </c>
      <c r="BP315" s="73" t="s">
        <v>3733</v>
      </c>
      <c r="BQ315" s="75">
        <v>0</v>
      </c>
      <c r="BR315" s="75">
        <v>0</v>
      </c>
      <c r="BS315" s="75">
        <v>0</v>
      </c>
      <c r="BT315" s="75">
        <v>0</v>
      </c>
      <c r="BU315" s="75">
        <v>0</v>
      </c>
      <c r="BV315" s="75">
        <v>0</v>
      </c>
      <c r="BW315" s="75">
        <v>518000625</v>
      </c>
      <c r="BX315" s="75">
        <v>0</v>
      </c>
      <c r="BY315" s="75">
        <v>0</v>
      </c>
      <c r="BZ315" s="75">
        <v>0</v>
      </c>
      <c r="CA315" s="75">
        <v>0</v>
      </c>
    </row>
    <row r="316" spans="10:79" ht="12" customHeight="1">
      <c r="J316" s="46">
        <v>312</v>
      </c>
      <c r="K316" s="46">
        <f t="shared" si="13"/>
        <v>0</v>
      </c>
      <c r="L316" s="82">
        <f t="shared" si="14"/>
        <v>0</v>
      </c>
      <c r="N316" s="119" t="s">
        <v>33</v>
      </c>
      <c r="O316" s="120" t="s">
        <v>3244</v>
      </c>
      <c r="P316" s="122">
        <v>0</v>
      </c>
      <c r="Q316" s="122">
        <v>0</v>
      </c>
      <c r="R316" s="122">
        <v>0</v>
      </c>
      <c r="S316" s="122">
        <v>0</v>
      </c>
      <c r="T316" s="122">
        <v>0</v>
      </c>
      <c r="U316" s="122">
        <v>70000026</v>
      </c>
      <c r="V316" s="122">
        <v>75000026</v>
      </c>
      <c r="W316" s="122">
        <v>80000026</v>
      </c>
      <c r="X316" s="122">
        <v>85000026</v>
      </c>
      <c r="Y316" s="122">
        <v>90000026</v>
      </c>
      <c r="Z316" s="122">
        <v>95000026</v>
      </c>
      <c r="AA316" s="122">
        <v>100000026</v>
      </c>
      <c r="AB316" s="122">
        <v>115000026</v>
      </c>
      <c r="AC316" s="122">
        <v>125000026</v>
      </c>
      <c r="AD316" s="121"/>
      <c r="AM316" s="120" t="s">
        <v>1966</v>
      </c>
      <c r="BB316" s="120" t="s">
        <v>1031</v>
      </c>
      <c r="BG316" s="73" t="s">
        <v>3790</v>
      </c>
      <c r="BI316" s="73" t="s">
        <v>4621</v>
      </c>
      <c r="BO316" s="72" t="s">
        <v>210</v>
      </c>
      <c r="BP316" s="73" t="s">
        <v>3734</v>
      </c>
      <c r="BQ316" s="75">
        <v>517000625</v>
      </c>
      <c r="BR316" s="75">
        <v>571000625</v>
      </c>
      <c r="BS316" s="75">
        <v>607000625</v>
      </c>
      <c r="BT316" s="75">
        <v>679000625</v>
      </c>
      <c r="BU316" s="75">
        <v>715000625</v>
      </c>
      <c r="BV316" s="75">
        <v>751000625</v>
      </c>
      <c r="BW316" s="75">
        <v>796000625</v>
      </c>
      <c r="BX316" s="75">
        <v>828000625</v>
      </c>
      <c r="BY316" s="75">
        <v>0</v>
      </c>
      <c r="BZ316" s="75">
        <v>0</v>
      </c>
      <c r="CA316" s="75">
        <v>0</v>
      </c>
    </row>
    <row r="317" spans="10:79" ht="12" customHeight="1">
      <c r="J317" s="46">
        <v>313</v>
      </c>
      <c r="K317" s="46">
        <f t="shared" si="13"/>
        <v>0</v>
      </c>
      <c r="L317" s="82">
        <f t="shared" si="14"/>
        <v>0</v>
      </c>
      <c r="N317" s="119" t="s">
        <v>33</v>
      </c>
      <c r="O317" s="120" t="s">
        <v>2838</v>
      </c>
      <c r="P317" s="122">
        <v>0</v>
      </c>
      <c r="Q317" s="122">
        <v>70000026</v>
      </c>
      <c r="R317" s="122">
        <v>75000026</v>
      </c>
      <c r="S317" s="122">
        <v>80000026</v>
      </c>
      <c r="T317" s="122">
        <v>85000026</v>
      </c>
      <c r="U317" s="122">
        <v>90000026</v>
      </c>
      <c r="V317" s="122">
        <v>95000026</v>
      </c>
      <c r="W317" s="122">
        <v>100000026</v>
      </c>
      <c r="X317" s="122">
        <v>105000026</v>
      </c>
      <c r="Y317" s="122">
        <v>110000026</v>
      </c>
      <c r="Z317" s="122">
        <v>115000026</v>
      </c>
      <c r="AA317" s="122">
        <v>120000026</v>
      </c>
      <c r="AB317" s="122">
        <v>125000026</v>
      </c>
      <c r="AC317" s="122">
        <v>0</v>
      </c>
      <c r="AD317" s="121"/>
      <c r="AM317" s="120" t="s">
        <v>1741</v>
      </c>
      <c r="BB317" s="120" t="s">
        <v>2724</v>
      </c>
      <c r="BG317" s="73" t="s">
        <v>3791</v>
      </c>
      <c r="BI317" s="73" t="s">
        <v>4622</v>
      </c>
      <c r="BO317" s="72" t="s">
        <v>210</v>
      </c>
      <c r="BP317" s="73" t="s">
        <v>3735</v>
      </c>
      <c r="BQ317" s="75">
        <v>450000625</v>
      </c>
      <c r="BR317" s="75">
        <v>0</v>
      </c>
      <c r="BS317" s="75">
        <v>0</v>
      </c>
      <c r="BT317" s="75">
        <v>0</v>
      </c>
      <c r="BU317" s="75">
        <v>0</v>
      </c>
      <c r="BV317" s="75">
        <v>0</v>
      </c>
      <c r="BW317" s="75">
        <v>0</v>
      </c>
      <c r="BX317" s="75">
        <v>0</v>
      </c>
      <c r="BY317" s="75">
        <v>0</v>
      </c>
      <c r="BZ317" s="75">
        <v>0</v>
      </c>
      <c r="CA317" s="75">
        <v>0</v>
      </c>
    </row>
    <row r="318" spans="10:79" ht="12" customHeight="1">
      <c r="J318" s="46">
        <v>314</v>
      </c>
      <c r="K318" s="46">
        <f t="shared" si="13"/>
        <v>0</v>
      </c>
      <c r="L318" s="82">
        <f t="shared" si="14"/>
        <v>0</v>
      </c>
      <c r="N318" s="119" t="s">
        <v>33</v>
      </c>
      <c r="O318" s="120" t="s">
        <v>3245</v>
      </c>
      <c r="P318" s="122">
        <v>0</v>
      </c>
      <c r="Q318" s="122">
        <v>70000026</v>
      </c>
      <c r="R318" s="122">
        <v>75000026</v>
      </c>
      <c r="S318" s="122">
        <v>80000026</v>
      </c>
      <c r="T318" s="122">
        <v>85000026</v>
      </c>
      <c r="U318" s="122">
        <v>90000026</v>
      </c>
      <c r="V318" s="122">
        <v>95000026</v>
      </c>
      <c r="W318" s="122">
        <v>100000026</v>
      </c>
      <c r="X318" s="122">
        <v>105000026</v>
      </c>
      <c r="Y318" s="122">
        <v>110000026</v>
      </c>
      <c r="Z318" s="122">
        <v>115000026</v>
      </c>
      <c r="AA318" s="122">
        <v>120000026</v>
      </c>
      <c r="AB318" s="122">
        <v>125000026</v>
      </c>
      <c r="AC318" s="122">
        <v>0</v>
      </c>
      <c r="AD318" s="121"/>
      <c r="AM318" s="120" t="s">
        <v>1762</v>
      </c>
      <c r="BB318" s="120" t="s">
        <v>2704</v>
      </c>
      <c r="BG318" s="73" t="s">
        <v>3792</v>
      </c>
      <c r="BI318" s="73" t="s">
        <v>4623</v>
      </c>
      <c r="BO318" s="72" t="s">
        <v>210</v>
      </c>
      <c r="BP318" s="73" t="s">
        <v>3736</v>
      </c>
      <c r="BQ318" s="75">
        <v>0</v>
      </c>
      <c r="BR318" s="75">
        <v>0</v>
      </c>
      <c r="BS318" s="75">
        <v>576000625</v>
      </c>
      <c r="BT318" s="75">
        <v>612000625</v>
      </c>
      <c r="BU318" s="75">
        <v>0</v>
      </c>
      <c r="BV318" s="75">
        <v>0</v>
      </c>
      <c r="BW318" s="75">
        <v>0</v>
      </c>
      <c r="BX318" s="75">
        <v>0</v>
      </c>
      <c r="BY318" s="75">
        <v>0</v>
      </c>
      <c r="BZ318" s="75">
        <v>0</v>
      </c>
      <c r="CA318" s="75">
        <v>0</v>
      </c>
    </row>
    <row r="319" spans="10:79" ht="12" customHeight="1">
      <c r="J319" s="46">
        <v>315</v>
      </c>
      <c r="K319" s="46">
        <f t="shared" si="13"/>
        <v>0</v>
      </c>
      <c r="L319" s="82">
        <f t="shared" si="14"/>
        <v>0</v>
      </c>
      <c r="N319" s="119" t="s">
        <v>33</v>
      </c>
      <c r="O319" s="120" t="s">
        <v>2809</v>
      </c>
      <c r="P319" s="122">
        <v>0</v>
      </c>
      <c r="Q319" s="122">
        <v>65000026</v>
      </c>
      <c r="R319" s="122">
        <v>70000026</v>
      </c>
      <c r="S319" s="122">
        <v>75000026</v>
      </c>
      <c r="T319" s="122">
        <v>80000026</v>
      </c>
      <c r="U319" s="122">
        <v>85000026</v>
      </c>
      <c r="V319" s="122">
        <v>90000026</v>
      </c>
      <c r="W319" s="122">
        <v>95000026</v>
      </c>
      <c r="X319" s="122">
        <v>100000026</v>
      </c>
      <c r="Y319" s="122">
        <v>105000026</v>
      </c>
      <c r="Z319" s="122">
        <v>110000026</v>
      </c>
      <c r="AA319" s="122">
        <v>115000026</v>
      </c>
      <c r="AB319" s="122">
        <v>120000026</v>
      </c>
      <c r="AC319" s="122">
        <v>125000026</v>
      </c>
      <c r="AD319" s="121"/>
      <c r="AM319" s="120" t="s">
        <v>646</v>
      </c>
      <c r="BB319" s="120" t="s">
        <v>409</v>
      </c>
      <c r="BG319" s="73" t="s">
        <v>3793</v>
      </c>
      <c r="BI319" s="73" t="s">
        <v>4624</v>
      </c>
      <c r="BO319" s="72" t="s">
        <v>210</v>
      </c>
      <c r="BP319" s="73" t="s">
        <v>3737</v>
      </c>
      <c r="BQ319" s="75">
        <v>0</v>
      </c>
      <c r="BR319" s="75">
        <v>0</v>
      </c>
      <c r="BS319" s="75">
        <v>0</v>
      </c>
      <c r="BT319" s="75">
        <v>0</v>
      </c>
      <c r="BU319" s="75">
        <v>0</v>
      </c>
      <c r="BV319" s="75">
        <v>0</v>
      </c>
      <c r="BW319" s="75">
        <v>0</v>
      </c>
      <c r="BX319" s="75">
        <v>855000625</v>
      </c>
      <c r="BY319" s="75">
        <v>0</v>
      </c>
      <c r="BZ319" s="75">
        <v>0</v>
      </c>
      <c r="CA319" s="75">
        <v>0</v>
      </c>
    </row>
    <row r="320" spans="10:79" ht="12" customHeight="1">
      <c r="J320" s="46">
        <v>316</v>
      </c>
      <c r="K320" s="46">
        <f t="shared" si="13"/>
        <v>0</v>
      </c>
      <c r="L320" s="82">
        <f t="shared" si="14"/>
        <v>0</v>
      </c>
      <c r="N320" s="119" t="s">
        <v>33</v>
      </c>
      <c r="O320" s="120" t="s">
        <v>3246</v>
      </c>
      <c r="P320" s="122">
        <v>0</v>
      </c>
      <c r="Q320" s="122">
        <v>65000026</v>
      </c>
      <c r="R320" s="122">
        <v>70000026</v>
      </c>
      <c r="S320" s="122">
        <v>75000026</v>
      </c>
      <c r="T320" s="122">
        <v>80000026</v>
      </c>
      <c r="U320" s="122">
        <v>85000026</v>
      </c>
      <c r="V320" s="122">
        <v>90000026</v>
      </c>
      <c r="W320" s="122">
        <v>95000026</v>
      </c>
      <c r="X320" s="122">
        <v>100000026</v>
      </c>
      <c r="Y320" s="122">
        <v>105000026</v>
      </c>
      <c r="Z320" s="122">
        <v>110000026</v>
      </c>
      <c r="AA320" s="122">
        <v>115000026</v>
      </c>
      <c r="AB320" s="122">
        <v>120000026</v>
      </c>
      <c r="AC320" s="122">
        <v>125000026</v>
      </c>
      <c r="AD320" s="121"/>
      <c r="AM320" s="120" t="s">
        <v>169</v>
      </c>
      <c r="BB320" s="120" t="s">
        <v>2119</v>
      </c>
      <c r="BG320" s="73" t="s">
        <v>5277</v>
      </c>
      <c r="BI320" s="73" t="s">
        <v>4625</v>
      </c>
      <c r="BO320" s="72" t="s">
        <v>210</v>
      </c>
      <c r="BP320" s="73" t="s">
        <v>3738</v>
      </c>
      <c r="BQ320" s="75">
        <v>0</v>
      </c>
      <c r="BR320" s="75">
        <v>378000625</v>
      </c>
      <c r="BS320" s="75">
        <v>0</v>
      </c>
      <c r="BT320" s="75">
        <v>450000625</v>
      </c>
      <c r="BU320" s="75">
        <v>733000625</v>
      </c>
      <c r="BV320" s="75">
        <v>769000625</v>
      </c>
      <c r="BW320" s="75">
        <v>0</v>
      </c>
      <c r="BX320" s="75">
        <v>0</v>
      </c>
      <c r="BY320" s="75">
        <v>0</v>
      </c>
      <c r="BZ320" s="75">
        <v>0</v>
      </c>
      <c r="CA320" s="75">
        <v>0</v>
      </c>
    </row>
    <row r="321" spans="10:79" ht="12" customHeight="1">
      <c r="J321" s="46">
        <v>317</v>
      </c>
      <c r="K321" s="46">
        <f t="shared" si="13"/>
        <v>0</v>
      </c>
      <c r="L321" s="82">
        <f t="shared" si="14"/>
        <v>0</v>
      </c>
      <c r="N321" s="119" t="s">
        <v>33</v>
      </c>
      <c r="O321" s="120" t="s">
        <v>2727</v>
      </c>
      <c r="P321" s="122">
        <v>0</v>
      </c>
      <c r="Q321" s="122">
        <v>0</v>
      </c>
      <c r="R321" s="122">
        <v>0</v>
      </c>
      <c r="S321" s="122">
        <v>0</v>
      </c>
      <c r="T321" s="122">
        <v>0</v>
      </c>
      <c r="U321" s="122">
        <v>80000026</v>
      </c>
      <c r="V321" s="122">
        <v>90000026</v>
      </c>
      <c r="W321" s="122">
        <v>95000026</v>
      </c>
      <c r="X321" s="122">
        <v>100000026</v>
      </c>
      <c r="Y321" s="122">
        <v>105000026</v>
      </c>
      <c r="Z321" s="122">
        <v>110000026</v>
      </c>
      <c r="AA321" s="122">
        <v>115000026</v>
      </c>
      <c r="AB321" s="122">
        <v>120000026</v>
      </c>
      <c r="AC321" s="122">
        <v>0</v>
      </c>
      <c r="AD321" s="121"/>
      <c r="AM321" s="120" t="s">
        <v>1152</v>
      </c>
      <c r="BB321" s="120" t="s">
        <v>1746</v>
      </c>
      <c r="BG321" s="73" t="s">
        <v>3794</v>
      </c>
      <c r="BI321" s="73" t="s">
        <v>4626</v>
      </c>
      <c r="BO321" s="72" t="s">
        <v>210</v>
      </c>
      <c r="BP321" s="73" t="s">
        <v>3739</v>
      </c>
      <c r="BQ321" s="75">
        <v>385000026</v>
      </c>
      <c r="BR321" s="75">
        <v>425000026</v>
      </c>
      <c r="BS321" s="75">
        <v>470000026</v>
      </c>
      <c r="BT321" s="75">
        <v>510000026</v>
      </c>
      <c r="BU321" s="75">
        <v>565000026</v>
      </c>
      <c r="BV321" s="75">
        <v>645000026</v>
      </c>
      <c r="BW321" s="75">
        <v>710000026</v>
      </c>
      <c r="BX321" s="75">
        <v>730000026</v>
      </c>
      <c r="BY321" s="75">
        <v>0</v>
      </c>
      <c r="BZ321" s="75">
        <v>0</v>
      </c>
      <c r="CA321" s="75">
        <v>0</v>
      </c>
    </row>
    <row r="322" spans="10:79" ht="12" customHeight="1">
      <c r="J322" s="46">
        <v>318</v>
      </c>
      <c r="K322" s="46">
        <f t="shared" si="13"/>
        <v>0</v>
      </c>
      <c r="L322" s="82">
        <f t="shared" si="14"/>
        <v>0</v>
      </c>
      <c r="N322" s="119" t="s">
        <v>33</v>
      </c>
      <c r="O322" s="120" t="s">
        <v>2251</v>
      </c>
      <c r="P322" s="122">
        <v>0</v>
      </c>
      <c r="Q322" s="122">
        <v>0</v>
      </c>
      <c r="R322" s="122">
        <v>0</v>
      </c>
      <c r="S322" s="122">
        <v>0</v>
      </c>
      <c r="T322" s="122">
        <v>0</v>
      </c>
      <c r="U322" s="122">
        <v>90000026</v>
      </c>
      <c r="V322" s="122">
        <v>95000026</v>
      </c>
      <c r="W322" s="122">
        <v>100000026</v>
      </c>
      <c r="X322" s="122">
        <v>105000026</v>
      </c>
      <c r="Y322" s="122">
        <v>110000026</v>
      </c>
      <c r="Z322" s="122">
        <v>115000026</v>
      </c>
      <c r="AA322" s="122">
        <v>120000026</v>
      </c>
      <c r="AB322" s="122">
        <v>135000026</v>
      </c>
      <c r="AC322" s="122">
        <v>150000026</v>
      </c>
      <c r="AD322" s="121"/>
      <c r="AM322" s="120" t="s">
        <v>364</v>
      </c>
      <c r="BB322" s="120" t="s">
        <v>2413</v>
      </c>
      <c r="BG322" s="73" t="s">
        <v>3795</v>
      </c>
      <c r="BI322" s="73" t="s">
        <v>4627</v>
      </c>
      <c r="BO322" s="72" t="s">
        <v>210</v>
      </c>
      <c r="BP322" s="73" t="s">
        <v>3740</v>
      </c>
      <c r="BQ322" s="75">
        <v>0</v>
      </c>
      <c r="BR322" s="75">
        <v>504000625</v>
      </c>
      <c r="BS322" s="75">
        <v>508000625</v>
      </c>
      <c r="BT322" s="75">
        <v>0</v>
      </c>
      <c r="BU322" s="75">
        <v>549000625</v>
      </c>
      <c r="BV322" s="75">
        <v>0</v>
      </c>
      <c r="BW322" s="75">
        <v>0</v>
      </c>
      <c r="BX322" s="75">
        <v>0</v>
      </c>
      <c r="BY322" s="75">
        <v>0</v>
      </c>
      <c r="BZ322" s="75">
        <v>0</v>
      </c>
      <c r="CA322" s="75">
        <v>0</v>
      </c>
    </row>
    <row r="323" spans="10:79" ht="12" customHeight="1">
      <c r="J323" s="46">
        <v>319</v>
      </c>
      <c r="K323" s="46">
        <f t="shared" si="13"/>
        <v>0</v>
      </c>
      <c r="L323" s="82">
        <f t="shared" si="14"/>
        <v>0</v>
      </c>
      <c r="N323" s="119" t="s">
        <v>33</v>
      </c>
      <c r="O323" s="120" t="s">
        <v>2775</v>
      </c>
      <c r="P323" s="122">
        <v>0</v>
      </c>
      <c r="Q323" s="122">
        <v>0</v>
      </c>
      <c r="R323" s="122">
        <v>0</v>
      </c>
      <c r="S323" s="122">
        <v>0</v>
      </c>
      <c r="T323" s="122">
        <v>0</v>
      </c>
      <c r="U323" s="122">
        <v>95000026</v>
      </c>
      <c r="V323" s="122">
        <v>100000026</v>
      </c>
      <c r="W323" s="122">
        <v>105000026</v>
      </c>
      <c r="X323" s="122">
        <v>110000026</v>
      </c>
      <c r="Y323" s="122">
        <v>115000026</v>
      </c>
      <c r="Z323" s="122">
        <v>120000026</v>
      </c>
      <c r="AA323" s="122">
        <v>0</v>
      </c>
      <c r="AB323" s="122">
        <v>0</v>
      </c>
      <c r="AC323" s="122">
        <v>0</v>
      </c>
      <c r="AD323" s="121"/>
      <c r="AM323" s="120" t="s">
        <v>1292</v>
      </c>
      <c r="BB323" s="120" t="s">
        <v>1620</v>
      </c>
      <c r="BG323" s="73" t="s">
        <v>3796</v>
      </c>
      <c r="BI323" s="73" t="s">
        <v>4628</v>
      </c>
      <c r="BO323" s="72" t="s">
        <v>210</v>
      </c>
      <c r="BP323" s="73" t="s">
        <v>3741</v>
      </c>
      <c r="BQ323" s="75">
        <v>387000625</v>
      </c>
      <c r="BR323" s="75">
        <v>432000625</v>
      </c>
      <c r="BS323" s="75">
        <v>0</v>
      </c>
      <c r="BT323" s="75">
        <v>0</v>
      </c>
      <c r="BU323" s="75">
        <v>0</v>
      </c>
      <c r="BV323" s="75">
        <v>635000026</v>
      </c>
      <c r="BW323" s="75">
        <v>0</v>
      </c>
      <c r="BX323" s="75">
        <v>825000026</v>
      </c>
      <c r="BY323" s="75">
        <v>0</v>
      </c>
      <c r="BZ323" s="75">
        <v>0</v>
      </c>
      <c r="CA323" s="75">
        <v>0</v>
      </c>
    </row>
    <row r="324" spans="10:79" ht="12" customHeight="1">
      <c r="J324" s="46">
        <v>320</v>
      </c>
      <c r="K324" s="46">
        <f t="shared" si="13"/>
        <v>0</v>
      </c>
      <c r="L324" s="82">
        <f t="shared" si="14"/>
        <v>0</v>
      </c>
      <c r="N324" s="119" t="s">
        <v>33</v>
      </c>
      <c r="O324" s="120" t="s">
        <v>164</v>
      </c>
      <c r="P324" s="122">
        <v>0</v>
      </c>
      <c r="Q324" s="122">
        <v>45000026</v>
      </c>
      <c r="R324" s="122">
        <v>50000026</v>
      </c>
      <c r="S324" s="122">
        <v>55000026</v>
      </c>
      <c r="T324" s="122">
        <v>60000026</v>
      </c>
      <c r="U324" s="122">
        <v>65000026</v>
      </c>
      <c r="V324" s="122">
        <v>70000026</v>
      </c>
      <c r="W324" s="122">
        <v>75000026</v>
      </c>
      <c r="X324" s="122">
        <v>80000026</v>
      </c>
      <c r="Y324" s="122">
        <v>85000026</v>
      </c>
      <c r="Z324" s="122">
        <v>90000026</v>
      </c>
      <c r="AA324" s="122">
        <v>95000026</v>
      </c>
      <c r="AB324" s="122">
        <v>0</v>
      </c>
      <c r="AC324" s="122">
        <v>0</v>
      </c>
      <c r="AD324" s="121"/>
      <c r="AM324" s="120" t="s">
        <v>1153</v>
      </c>
      <c r="BB324" s="120" t="s">
        <v>2351</v>
      </c>
      <c r="BG324" s="73" t="s">
        <v>3797</v>
      </c>
      <c r="BI324" s="73" t="s">
        <v>4629</v>
      </c>
      <c r="BO324" s="72" t="s">
        <v>210</v>
      </c>
      <c r="BP324" s="73" t="s">
        <v>3742</v>
      </c>
      <c r="BQ324" s="75">
        <v>423000625</v>
      </c>
      <c r="BR324" s="75">
        <v>468000625</v>
      </c>
      <c r="BS324" s="75">
        <v>504000625</v>
      </c>
      <c r="BT324" s="75">
        <v>540000625</v>
      </c>
      <c r="BU324" s="75">
        <v>585000625</v>
      </c>
      <c r="BV324" s="75">
        <v>630000625</v>
      </c>
      <c r="BW324" s="75">
        <v>693000625</v>
      </c>
      <c r="BX324" s="75">
        <v>711000625</v>
      </c>
      <c r="BY324" s="75">
        <v>738000625</v>
      </c>
      <c r="BZ324" s="75">
        <v>0</v>
      </c>
      <c r="CA324" s="75">
        <v>0</v>
      </c>
    </row>
    <row r="325" spans="10:79" ht="12" customHeight="1">
      <c r="J325" s="46">
        <v>321</v>
      </c>
      <c r="K325" s="46">
        <f t="shared" ref="K325:K388" si="15">IFERROR(IF($B$3="Passenger",(HLOOKUP($K$3,$AI$4:$BC$699,1+J325,0)),(HLOOKUP($K$3,$BF$4:$BM$686,1+J325,0))),0)</f>
        <v>0</v>
      </c>
      <c r="L325" s="82">
        <f t="shared" si="14"/>
        <v>0</v>
      </c>
      <c r="N325" s="119" t="s">
        <v>33</v>
      </c>
      <c r="O325" s="120" t="s">
        <v>1146</v>
      </c>
      <c r="P325" s="122">
        <v>0</v>
      </c>
      <c r="Q325" s="122">
        <v>45000026</v>
      </c>
      <c r="R325" s="122">
        <v>50000026</v>
      </c>
      <c r="S325" s="122">
        <v>55000026</v>
      </c>
      <c r="T325" s="122">
        <v>60000026</v>
      </c>
      <c r="U325" s="122">
        <v>65000026</v>
      </c>
      <c r="V325" s="122">
        <v>70000026</v>
      </c>
      <c r="W325" s="122">
        <v>75000026</v>
      </c>
      <c r="X325" s="122">
        <v>80000026</v>
      </c>
      <c r="Y325" s="122">
        <v>85000026</v>
      </c>
      <c r="Z325" s="122">
        <v>90000026</v>
      </c>
      <c r="AA325" s="122">
        <v>95000026</v>
      </c>
      <c r="AB325" s="122">
        <v>0</v>
      </c>
      <c r="AC325" s="122">
        <v>0</v>
      </c>
      <c r="AD325" s="121"/>
      <c r="AM325" s="120" t="s">
        <v>1533</v>
      </c>
      <c r="BB325" s="120" t="s">
        <v>1117</v>
      </c>
      <c r="BG325" s="73" t="s">
        <v>3798</v>
      </c>
      <c r="BI325" s="73" t="s">
        <v>4630</v>
      </c>
      <c r="BO325" s="72" t="s">
        <v>210</v>
      </c>
      <c r="BP325" s="73" t="s">
        <v>3743</v>
      </c>
      <c r="BQ325" s="75">
        <v>0</v>
      </c>
      <c r="BR325" s="75">
        <v>0</v>
      </c>
      <c r="BS325" s="75">
        <v>0</v>
      </c>
      <c r="BT325" s="75">
        <v>485000925</v>
      </c>
      <c r="BU325" s="75">
        <v>0</v>
      </c>
      <c r="BV325" s="75">
        <v>0</v>
      </c>
      <c r="BW325" s="75">
        <v>0</v>
      </c>
      <c r="BX325" s="75">
        <v>795000026</v>
      </c>
      <c r="BY325" s="75">
        <v>0</v>
      </c>
      <c r="BZ325" s="75">
        <v>0</v>
      </c>
      <c r="CA325" s="75">
        <v>0</v>
      </c>
    </row>
    <row r="326" spans="10:79" ht="12" customHeight="1">
      <c r="J326" s="46">
        <v>322</v>
      </c>
      <c r="K326" s="46">
        <f t="shared" si="15"/>
        <v>0</v>
      </c>
      <c r="L326" s="82">
        <f t="shared" ref="L326:L389" si="16">IFERROR(IF($B$3="Passenger",VLOOKUP(K326,$O$5:$AD$3396,$L$3+5,0),VLOOKUP(K326,$BP$5:$CA$1915,$L$3+1,0)),0)</f>
        <v>0</v>
      </c>
      <c r="N326" s="119" t="s">
        <v>33</v>
      </c>
      <c r="O326" s="120" t="s">
        <v>332</v>
      </c>
      <c r="P326" s="122">
        <v>0</v>
      </c>
      <c r="Q326" s="122">
        <v>45000026</v>
      </c>
      <c r="R326" s="122">
        <v>50000026</v>
      </c>
      <c r="S326" s="122">
        <v>55000026</v>
      </c>
      <c r="T326" s="122">
        <v>60000026</v>
      </c>
      <c r="U326" s="122">
        <v>65000026</v>
      </c>
      <c r="V326" s="122">
        <v>70000026</v>
      </c>
      <c r="W326" s="122">
        <v>75000026</v>
      </c>
      <c r="X326" s="122">
        <v>80000026</v>
      </c>
      <c r="Y326" s="122">
        <v>85000026</v>
      </c>
      <c r="Z326" s="122">
        <v>90000026</v>
      </c>
      <c r="AA326" s="122">
        <v>95000026</v>
      </c>
      <c r="AB326" s="122">
        <v>0</v>
      </c>
      <c r="AC326" s="122">
        <v>0</v>
      </c>
      <c r="AD326" s="121"/>
      <c r="AM326" s="120" t="s">
        <v>358</v>
      </c>
      <c r="BB326" s="120" t="s">
        <v>742</v>
      </c>
      <c r="BG326" s="73" t="s">
        <v>3799</v>
      </c>
      <c r="BI326" s="73" t="s">
        <v>5293</v>
      </c>
      <c r="BO326" s="72" t="s">
        <v>210</v>
      </c>
      <c r="BP326" s="73" t="s">
        <v>3744</v>
      </c>
      <c r="BQ326" s="75">
        <v>405000625</v>
      </c>
      <c r="BR326" s="75">
        <v>450000625</v>
      </c>
      <c r="BS326" s="75">
        <v>486000625</v>
      </c>
      <c r="BT326" s="75">
        <v>522000625</v>
      </c>
      <c r="BU326" s="75">
        <v>585000625</v>
      </c>
      <c r="BV326" s="75">
        <v>612000625</v>
      </c>
      <c r="BW326" s="75">
        <v>648000625</v>
      </c>
      <c r="BX326" s="75">
        <v>675000625</v>
      </c>
      <c r="BY326" s="75">
        <v>702000625</v>
      </c>
      <c r="BZ326" s="75">
        <v>0</v>
      </c>
      <c r="CA326" s="75">
        <v>0</v>
      </c>
    </row>
    <row r="327" spans="10:79" ht="12" customHeight="1">
      <c r="J327" s="46">
        <v>323</v>
      </c>
      <c r="K327" s="46">
        <f t="shared" si="15"/>
        <v>0</v>
      </c>
      <c r="L327" s="82">
        <f t="shared" si="16"/>
        <v>0</v>
      </c>
      <c r="N327" s="119" t="s">
        <v>33</v>
      </c>
      <c r="O327" s="120" t="s">
        <v>394</v>
      </c>
      <c r="P327" s="122">
        <v>0</v>
      </c>
      <c r="Q327" s="122">
        <v>45000026</v>
      </c>
      <c r="R327" s="122">
        <v>50000026</v>
      </c>
      <c r="S327" s="122">
        <v>55000026</v>
      </c>
      <c r="T327" s="122">
        <v>60000026</v>
      </c>
      <c r="U327" s="122">
        <v>65000026</v>
      </c>
      <c r="V327" s="122">
        <v>70000026</v>
      </c>
      <c r="W327" s="122">
        <v>75000026</v>
      </c>
      <c r="X327" s="122">
        <v>80000026</v>
      </c>
      <c r="Y327" s="122">
        <v>85000026</v>
      </c>
      <c r="Z327" s="122">
        <v>90000026</v>
      </c>
      <c r="AA327" s="122">
        <v>95000026</v>
      </c>
      <c r="AB327" s="122">
        <v>0</v>
      </c>
      <c r="AC327" s="122">
        <v>0</v>
      </c>
      <c r="AD327" s="121"/>
      <c r="AM327" s="120" t="s">
        <v>672</v>
      </c>
      <c r="BB327" s="120" t="s">
        <v>1649</v>
      </c>
      <c r="BG327" s="73" t="s">
        <v>3800</v>
      </c>
      <c r="BI327" s="73" t="s">
        <v>5048</v>
      </c>
      <c r="BO327" s="72" t="s">
        <v>210</v>
      </c>
      <c r="BP327" s="73" t="s">
        <v>3745</v>
      </c>
      <c r="BQ327" s="75">
        <v>517000625</v>
      </c>
      <c r="BR327" s="75">
        <v>0</v>
      </c>
      <c r="BS327" s="75">
        <v>0</v>
      </c>
      <c r="BT327" s="75">
        <v>679000625</v>
      </c>
      <c r="BU327" s="75">
        <v>715000625</v>
      </c>
      <c r="BV327" s="75">
        <v>751000625</v>
      </c>
      <c r="BW327" s="75">
        <v>796000625</v>
      </c>
      <c r="BX327" s="75">
        <v>810000625</v>
      </c>
      <c r="BY327" s="75">
        <v>0</v>
      </c>
      <c r="BZ327" s="75">
        <v>0</v>
      </c>
      <c r="CA327" s="75">
        <v>0</v>
      </c>
    </row>
    <row r="328" spans="10:79" ht="12" customHeight="1">
      <c r="J328" s="46">
        <v>324</v>
      </c>
      <c r="K328" s="46">
        <f t="shared" si="15"/>
        <v>0</v>
      </c>
      <c r="L328" s="82">
        <f t="shared" si="16"/>
        <v>0</v>
      </c>
      <c r="N328" s="119" t="s">
        <v>33</v>
      </c>
      <c r="O328" s="120" t="s">
        <v>165</v>
      </c>
      <c r="P328" s="122">
        <v>0</v>
      </c>
      <c r="Q328" s="122">
        <v>70000026</v>
      </c>
      <c r="R328" s="122">
        <v>75000026</v>
      </c>
      <c r="S328" s="122">
        <v>80000026</v>
      </c>
      <c r="T328" s="122">
        <v>90000026</v>
      </c>
      <c r="U328" s="122">
        <v>95000026</v>
      </c>
      <c r="V328" s="122">
        <v>100000026</v>
      </c>
      <c r="W328" s="122">
        <v>105000026</v>
      </c>
      <c r="X328" s="122">
        <v>110000026</v>
      </c>
      <c r="Y328" s="122">
        <v>115000026</v>
      </c>
      <c r="Z328" s="122">
        <v>120000026</v>
      </c>
      <c r="AA328" s="122">
        <v>125000026</v>
      </c>
      <c r="AB328" s="122">
        <v>0</v>
      </c>
      <c r="AC328" s="122">
        <v>0</v>
      </c>
      <c r="AD328" s="121"/>
      <c r="AM328" s="120" t="s">
        <v>1154</v>
      </c>
      <c r="BB328" s="120" t="s">
        <v>1497</v>
      </c>
      <c r="BG328" s="73" t="s">
        <v>3801</v>
      </c>
      <c r="BI328" s="73" t="s">
        <v>5305</v>
      </c>
      <c r="BO328" s="72" t="s">
        <v>210</v>
      </c>
      <c r="BP328" s="73" t="s">
        <v>3746</v>
      </c>
      <c r="BQ328" s="75">
        <v>333000625</v>
      </c>
      <c r="BR328" s="75">
        <v>360000625</v>
      </c>
      <c r="BS328" s="75">
        <v>387000625</v>
      </c>
      <c r="BT328" s="75">
        <v>414000625</v>
      </c>
      <c r="BU328" s="75">
        <v>450000625</v>
      </c>
      <c r="BV328" s="75">
        <v>504000625</v>
      </c>
      <c r="BW328" s="75">
        <v>558000625</v>
      </c>
      <c r="BX328" s="75">
        <v>630000625</v>
      </c>
      <c r="BY328" s="75">
        <v>684000625</v>
      </c>
      <c r="BZ328" s="75">
        <v>0</v>
      </c>
      <c r="CA328" s="75">
        <v>0</v>
      </c>
    </row>
    <row r="329" spans="10:79" ht="12" customHeight="1">
      <c r="J329" s="46">
        <v>325</v>
      </c>
      <c r="K329" s="46">
        <f t="shared" si="15"/>
        <v>0</v>
      </c>
      <c r="L329" s="82">
        <f t="shared" si="16"/>
        <v>0</v>
      </c>
      <c r="N329" s="119" t="s">
        <v>33</v>
      </c>
      <c r="O329" s="120" t="s">
        <v>471</v>
      </c>
      <c r="P329" s="122">
        <v>0</v>
      </c>
      <c r="Q329" s="122">
        <v>70000026</v>
      </c>
      <c r="R329" s="122">
        <v>75000026</v>
      </c>
      <c r="S329" s="122">
        <v>80000026</v>
      </c>
      <c r="T329" s="122">
        <v>90000026</v>
      </c>
      <c r="U329" s="122">
        <v>95000026</v>
      </c>
      <c r="V329" s="122">
        <v>100000026</v>
      </c>
      <c r="W329" s="122">
        <v>105000026</v>
      </c>
      <c r="X329" s="122">
        <v>110000026</v>
      </c>
      <c r="Y329" s="122">
        <v>115000026</v>
      </c>
      <c r="Z329" s="122">
        <v>120000026</v>
      </c>
      <c r="AA329" s="122">
        <v>125000026</v>
      </c>
      <c r="AB329" s="122">
        <v>130000026</v>
      </c>
      <c r="AC329" s="122">
        <v>0</v>
      </c>
      <c r="AD329" s="121"/>
      <c r="AM329" s="120" t="s">
        <v>538</v>
      </c>
      <c r="BB329" s="120" t="s">
        <v>2021</v>
      </c>
      <c r="BG329" s="73" t="s">
        <v>3802</v>
      </c>
      <c r="BI329" s="73" t="s">
        <v>5306</v>
      </c>
      <c r="BO329" s="72" t="s">
        <v>210</v>
      </c>
      <c r="BP329" s="73" t="s">
        <v>3747</v>
      </c>
      <c r="BQ329" s="75">
        <v>0</v>
      </c>
      <c r="BR329" s="75">
        <v>0</v>
      </c>
      <c r="BS329" s="75">
        <v>0</v>
      </c>
      <c r="BT329" s="75">
        <v>0</v>
      </c>
      <c r="BU329" s="75">
        <v>0</v>
      </c>
      <c r="BV329" s="75">
        <v>0</v>
      </c>
      <c r="BW329" s="75">
        <v>0</v>
      </c>
      <c r="BX329" s="75">
        <v>0</v>
      </c>
      <c r="BY329" s="75">
        <v>0</v>
      </c>
      <c r="BZ329" s="75">
        <v>0</v>
      </c>
      <c r="CA329" s="75">
        <v>0</v>
      </c>
    </row>
    <row r="330" spans="10:79" ht="12" customHeight="1">
      <c r="J330" s="46">
        <v>326</v>
      </c>
      <c r="K330" s="46">
        <f t="shared" si="15"/>
        <v>0</v>
      </c>
      <c r="L330" s="82">
        <f t="shared" si="16"/>
        <v>0</v>
      </c>
      <c r="N330" s="119" t="s">
        <v>33</v>
      </c>
      <c r="O330" s="120" t="s">
        <v>471</v>
      </c>
      <c r="P330" s="122">
        <v>0</v>
      </c>
      <c r="Q330" s="122">
        <v>70000026</v>
      </c>
      <c r="R330" s="122">
        <v>75000026</v>
      </c>
      <c r="S330" s="122">
        <v>80000026</v>
      </c>
      <c r="T330" s="122">
        <v>90000026</v>
      </c>
      <c r="U330" s="122">
        <v>95000026</v>
      </c>
      <c r="V330" s="122">
        <v>100000026</v>
      </c>
      <c r="W330" s="122">
        <v>105000026</v>
      </c>
      <c r="X330" s="122">
        <v>110000026</v>
      </c>
      <c r="Y330" s="122">
        <v>115000026</v>
      </c>
      <c r="Z330" s="122">
        <v>120000026</v>
      </c>
      <c r="AA330" s="122">
        <v>125000026</v>
      </c>
      <c r="AB330" s="122">
        <v>130000026</v>
      </c>
      <c r="AC330" s="122">
        <v>0</v>
      </c>
      <c r="AD330" s="121"/>
      <c r="AM330" s="120" t="s">
        <v>352</v>
      </c>
      <c r="BB330" s="120" t="s">
        <v>2541</v>
      </c>
      <c r="BG330" s="73" t="s">
        <v>5278</v>
      </c>
      <c r="BI330" s="73" t="s">
        <v>5294</v>
      </c>
      <c r="BO330" s="72" t="s">
        <v>210</v>
      </c>
      <c r="BP330" s="73" t="s">
        <v>3748</v>
      </c>
      <c r="BQ330" s="75">
        <v>540000625</v>
      </c>
      <c r="BR330" s="75">
        <v>567000625</v>
      </c>
      <c r="BS330" s="75">
        <v>0</v>
      </c>
      <c r="BT330" s="75">
        <v>450000625</v>
      </c>
      <c r="BU330" s="75">
        <v>495000625</v>
      </c>
      <c r="BV330" s="75">
        <v>684000625</v>
      </c>
      <c r="BW330" s="75">
        <v>0</v>
      </c>
      <c r="BX330" s="75">
        <v>0</v>
      </c>
      <c r="BY330" s="75">
        <v>0</v>
      </c>
      <c r="BZ330" s="75">
        <v>0</v>
      </c>
      <c r="CA330" s="75">
        <v>0</v>
      </c>
    </row>
    <row r="331" spans="10:79" ht="12" customHeight="1">
      <c r="J331" s="46">
        <v>327</v>
      </c>
      <c r="K331" s="46">
        <f t="shared" si="15"/>
        <v>0</v>
      </c>
      <c r="L331" s="82">
        <f t="shared" si="16"/>
        <v>0</v>
      </c>
      <c r="N331" s="119" t="s">
        <v>33</v>
      </c>
      <c r="O331" s="120" t="s">
        <v>166</v>
      </c>
      <c r="P331" s="122">
        <v>0</v>
      </c>
      <c r="Q331" s="122">
        <v>50000026</v>
      </c>
      <c r="R331" s="122">
        <v>55000026</v>
      </c>
      <c r="S331" s="122">
        <v>60000026</v>
      </c>
      <c r="T331" s="122">
        <v>65000026</v>
      </c>
      <c r="U331" s="122">
        <v>70000026</v>
      </c>
      <c r="V331" s="122">
        <v>75000026</v>
      </c>
      <c r="W331" s="122">
        <v>80000026</v>
      </c>
      <c r="X331" s="122">
        <v>85000026</v>
      </c>
      <c r="Y331" s="122">
        <v>90000026</v>
      </c>
      <c r="Z331" s="122">
        <v>95000026</v>
      </c>
      <c r="AA331" s="122">
        <v>100000026</v>
      </c>
      <c r="AB331" s="122">
        <v>115000026</v>
      </c>
      <c r="AC331" s="122">
        <v>125000026</v>
      </c>
      <c r="AD331" s="121"/>
      <c r="AM331" s="120" t="s">
        <v>557</v>
      </c>
      <c r="BB331" s="120" t="s">
        <v>2647</v>
      </c>
      <c r="BG331" s="73" t="s">
        <v>3803</v>
      </c>
      <c r="BI331" s="73" t="s">
        <v>4631</v>
      </c>
      <c r="BO331" s="72" t="s">
        <v>210</v>
      </c>
      <c r="BP331" s="73" t="s">
        <v>3749</v>
      </c>
      <c r="BQ331" s="75">
        <v>0</v>
      </c>
      <c r="BR331" s="75">
        <v>0</v>
      </c>
      <c r="BS331" s="75">
        <v>0</v>
      </c>
      <c r="BT331" s="75">
        <v>0</v>
      </c>
      <c r="BU331" s="75">
        <v>0</v>
      </c>
      <c r="BV331" s="75">
        <v>0</v>
      </c>
      <c r="BW331" s="75">
        <v>0</v>
      </c>
      <c r="BX331" s="75">
        <v>0</v>
      </c>
      <c r="BY331" s="75">
        <v>0</v>
      </c>
      <c r="BZ331" s="75">
        <v>0</v>
      </c>
      <c r="CA331" s="75">
        <v>0</v>
      </c>
    </row>
    <row r="332" spans="10:79" ht="12" customHeight="1">
      <c r="J332" s="46">
        <v>328</v>
      </c>
      <c r="K332" s="46">
        <f t="shared" si="15"/>
        <v>0</v>
      </c>
      <c r="L332" s="82">
        <f t="shared" si="16"/>
        <v>0</v>
      </c>
      <c r="N332" s="119" t="s">
        <v>33</v>
      </c>
      <c r="O332" s="120" t="s">
        <v>555</v>
      </c>
      <c r="P332" s="122">
        <v>0</v>
      </c>
      <c r="Q332" s="122">
        <v>0</v>
      </c>
      <c r="R332" s="122">
        <v>0</v>
      </c>
      <c r="S332" s="122">
        <v>60000026</v>
      </c>
      <c r="T332" s="122">
        <v>65000026</v>
      </c>
      <c r="U332" s="122">
        <v>70000026</v>
      </c>
      <c r="V332" s="122">
        <v>75000026</v>
      </c>
      <c r="W332" s="122">
        <v>80000026</v>
      </c>
      <c r="X332" s="122">
        <v>85000026</v>
      </c>
      <c r="Y332" s="122">
        <v>90000026</v>
      </c>
      <c r="Z332" s="122">
        <v>95000026</v>
      </c>
      <c r="AA332" s="122">
        <v>100000026</v>
      </c>
      <c r="AB332" s="122">
        <v>115000026</v>
      </c>
      <c r="AC332" s="122">
        <v>125000026</v>
      </c>
      <c r="AD332" s="121"/>
      <c r="AM332" s="120" t="s">
        <v>1978</v>
      </c>
      <c r="BB332" s="120" t="s">
        <v>3337</v>
      </c>
      <c r="BG332" s="73" t="s">
        <v>3804</v>
      </c>
      <c r="BI332" s="73" t="s">
        <v>5315</v>
      </c>
      <c r="BO332" s="72" t="s">
        <v>210</v>
      </c>
      <c r="BP332" s="73" t="s">
        <v>3750</v>
      </c>
      <c r="BQ332" s="75">
        <v>342000625</v>
      </c>
      <c r="BR332" s="75">
        <v>387000625</v>
      </c>
      <c r="BS332" s="75">
        <v>423000625</v>
      </c>
      <c r="BT332" s="75">
        <v>432000625</v>
      </c>
      <c r="BU332" s="75">
        <v>504000625</v>
      </c>
      <c r="BV332" s="75">
        <v>549000625</v>
      </c>
      <c r="BW332" s="75">
        <v>702000625</v>
      </c>
      <c r="BX332" s="75">
        <v>0</v>
      </c>
      <c r="BY332" s="75">
        <v>0</v>
      </c>
      <c r="BZ332" s="75">
        <v>0</v>
      </c>
      <c r="CA332" s="75">
        <v>0</v>
      </c>
    </row>
    <row r="333" spans="10:79" ht="12" customHeight="1">
      <c r="J333" s="46">
        <v>329</v>
      </c>
      <c r="K333" s="46">
        <f t="shared" si="15"/>
        <v>0</v>
      </c>
      <c r="L333" s="82">
        <f t="shared" si="16"/>
        <v>0</v>
      </c>
      <c r="N333" s="119" t="s">
        <v>33</v>
      </c>
      <c r="O333" s="120" t="s">
        <v>1055</v>
      </c>
      <c r="P333" s="122">
        <v>0</v>
      </c>
      <c r="Q333" s="122">
        <v>0</v>
      </c>
      <c r="R333" s="122">
        <v>0</v>
      </c>
      <c r="S333" s="122">
        <v>0</v>
      </c>
      <c r="T333" s="122">
        <v>90000026</v>
      </c>
      <c r="U333" s="122">
        <v>95000026</v>
      </c>
      <c r="V333" s="122">
        <v>105000026</v>
      </c>
      <c r="W333" s="122">
        <v>0</v>
      </c>
      <c r="X333" s="122">
        <v>0</v>
      </c>
      <c r="Y333" s="122">
        <v>0</v>
      </c>
      <c r="Z333" s="122">
        <v>0</v>
      </c>
      <c r="AA333" s="122">
        <v>0</v>
      </c>
      <c r="AB333" s="122">
        <v>0</v>
      </c>
      <c r="AC333" s="122">
        <v>0</v>
      </c>
      <c r="AD333" s="121"/>
      <c r="AM333" s="120" t="s">
        <v>1752</v>
      </c>
      <c r="BB333" s="120" t="s">
        <v>3328</v>
      </c>
      <c r="BG333" s="73" t="s">
        <v>3805</v>
      </c>
      <c r="BI333" s="73" t="s">
        <v>4632</v>
      </c>
      <c r="BO333" s="72" t="s">
        <v>210</v>
      </c>
      <c r="BP333" s="73" t="s">
        <v>3751</v>
      </c>
      <c r="BQ333" s="75">
        <v>485000925</v>
      </c>
      <c r="BR333" s="75">
        <v>505000925</v>
      </c>
      <c r="BS333" s="75">
        <v>550000925</v>
      </c>
      <c r="BT333" s="75">
        <v>585000925</v>
      </c>
      <c r="BU333" s="75">
        <v>605000925</v>
      </c>
      <c r="BV333" s="75">
        <v>640000925</v>
      </c>
      <c r="BW333" s="75">
        <v>685000925</v>
      </c>
      <c r="BX333" s="75">
        <v>730000925</v>
      </c>
      <c r="BY333" s="75">
        <v>0</v>
      </c>
      <c r="BZ333" s="75">
        <v>0</v>
      </c>
      <c r="CA333" s="75">
        <v>0</v>
      </c>
    </row>
    <row r="334" spans="10:79" ht="12" customHeight="1">
      <c r="J334" s="46">
        <v>330</v>
      </c>
      <c r="K334" s="46">
        <f t="shared" si="15"/>
        <v>0</v>
      </c>
      <c r="L334" s="82">
        <f t="shared" si="16"/>
        <v>0</v>
      </c>
      <c r="N334" s="119" t="s">
        <v>33</v>
      </c>
      <c r="O334" s="120" t="s">
        <v>3247</v>
      </c>
      <c r="P334" s="122">
        <v>0</v>
      </c>
      <c r="Q334" s="122">
        <v>0</v>
      </c>
      <c r="R334" s="122">
        <v>0</v>
      </c>
      <c r="S334" s="122">
        <v>0</v>
      </c>
      <c r="T334" s="122">
        <v>90000026</v>
      </c>
      <c r="U334" s="122">
        <v>95000026</v>
      </c>
      <c r="V334" s="122">
        <v>105000026</v>
      </c>
      <c r="W334" s="122">
        <v>0</v>
      </c>
      <c r="X334" s="122">
        <v>0</v>
      </c>
      <c r="Y334" s="122">
        <v>0</v>
      </c>
      <c r="Z334" s="122">
        <v>0</v>
      </c>
      <c r="AA334" s="122">
        <v>0</v>
      </c>
      <c r="AB334" s="122">
        <v>0</v>
      </c>
      <c r="AC334" s="122">
        <v>0</v>
      </c>
      <c r="AD334" s="121"/>
      <c r="AM334" s="120" t="s">
        <v>475</v>
      </c>
      <c r="BB334" s="120" t="s">
        <v>3351</v>
      </c>
      <c r="BG334" s="73" t="s">
        <v>3806</v>
      </c>
      <c r="BI334" s="73" t="s">
        <v>4633</v>
      </c>
      <c r="BO334" s="72" t="s">
        <v>210</v>
      </c>
      <c r="BP334" s="73" t="s">
        <v>3752</v>
      </c>
      <c r="BQ334" s="75">
        <v>342000625</v>
      </c>
      <c r="BR334" s="75">
        <v>387000625</v>
      </c>
      <c r="BS334" s="75">
        <v>423000625</v>
      </c>
      <c r="BT334" s="75">
        <v>459000625</v>
      </c>
      <c r="BU334" s="75">
        <v>504000625</v>
      </c>
      <c r="BV334" s="75">
        <v>549000625</v>
      </c>
      <c r="BW334" s="75">
        <v>603000625</v>
      </c>
      <c r="BX334" s="75">
        <v>630000625</v>
      </c>
      <c r="BY334" s="75">
        <v>657000625</v>
      </c>
      <c r="BZ334" s="75">
        <v>0</v>
      </c>
      <c r="CA334" s="75">
        <v>0</v>
      </c>
    </row>
    <row r="335" spans="10:79" ht="12" customHeight="1">
      <c r="J335" s="46">
        <v>331</v>
      </c>
      <c r="K335" s="46">
        <f t="shared" si="15"/>
        <v>0</v>
      </c>
      <c r="L335" s="82">
        <f t="shared" si="16"/>
        <v>0</v>
      </c>
      <c r="N335" s="119" t="s">
        <v>33</v>
      </c>
      <c r="O335" s="120" t="s">
        <v>373</v>
      </c>
      <c r="P335" s="122">
        <v>0</v>
      </c>
      <c r="Q335" s="122">
        <v>0</v>
      </c>
      <c r="R335" s="122">
        <v>0</v>
      </c>
      <c r="S335" s="122">
        <v>85000026</v>
      </c>
      <c r="T335" s="122">
        <v>90000026</v>
      </c>
      <c r="U335" s="122">
        <v>95000026</v>
      </c>
      <c r="V335" s="122">
        <v>100000026</v>
      </c>
      <c r="W335" s="122">
        <v>0</v>
      </c>
      <c r="X335" s="122">
        <v>0</v>
      </c>
      <c r="Y335" s="122">
        <v>0</v>
      </c>
      <c r="Z335" s="122">
        <v>0</v>
      </c>
      <c r="AA335" s="122">
        <v>0</v>
      </c>
      <c r="AB335" s="122">
        <v>0</v>
      </c>
      <c r="AC335" s="122">
        <v>0</v>
      </c>
      <c r="AD335" s="121"/>
      <c r="AM335" s="120" t="s">
        <v>476</v>
      </c>
      <c r="BB335" s="120" t="s">
        <v>1498</v>
      </c>
      <c r="BG335" s="73" t="s">
        <v>3807</v>
      </c>
      <c r="BI335" s="73" t="s">
        <v>4634</v>
      </c>
      <c r="BO335" s="72" t="s">
        <v>210</v>
      </c>
      <c r="BP335" s="73" t="s">
        <v>3753</v>
      </c>
      <c r="BQ335" s="75">
        <v>360000625</v>
      </c>
      <c r="BR335" s="75">
        <v>405000625</v>
      </c>
      <c r="BS335" s="75">
        <v>0</v>
      </c>
      <c r="BT335" s="75">
        <v>522000625</v>
      </c>
      <c r="BU335" s="75">
        <v>567000625</v>
      </c>
      <c r="BV335" s="75">
        <v>567000625</v>
      </c>
      <c r="BW335" s="75">
        <v>0</v>
      </c>
      <c r="BX335" s="75">
        <v>0</v>
      </c>
      <c r="BY335" s="75">
        <v>0</v>
      </c>
      <c r="BZ335" s="75">
        <v>0</v>
      </c>
      <c r="CA335" s="75">
        <v>0</v>
      </c>
    </row>
    <row r="336" spans="10:79" ht="12" customHeight="1">
      <c r="J336" s="46">
        <v>332</v>
      </c>
      <c r="K336" s="46">
        <f t="shared" si="15"/>
        <v>0</v>
      </c>
      <c r="L336" s="82">
        <f t="shared" si="16"/>
        <v>0</v>
      </c>
      <c r="N336" s="119" t="s">
        <v>33</v>
      </c>
      <c r="O336" s="120" t="s">
        <v>3248</v>
      </c>
      <c r="P336" s="122">
        <v>0</v>
      </c>
      <c r="Q336" s="122">
        <v>0</v>
      </c>
      <c r="R336" s="122">
        <v>0</v>
      </c>
      <c r="S336" s="122">
        <v>85000026</v>
      </c>
      <c r="T336" s="122">
        <v>90000026</v>
      </c>
      <c r="U336" s="122">
        <v>95000026</v>
      </c>
      <c r="V336" s="122">
        <v>100000026</v>
      </c>
      <c r="W336" s="122">
        <v>0</v>
      </c>
      <c r="X336" s="122">
        <v>0</v>
      </c>
      <c r="Y336" s="122">
        <v>0</v>
      </c>
      <c r="Z336" s="122">
        <v>0</v>
      </c>
      <c r="AA336" s="122">
        <v>0</v>
      </c>
      <c r="AB336" s="122">
        <v>0</v>
      </c>
      <c r="AC336" s="122">
        <v>0</v>
      </c>
      <c r="AD336" s="121"/>
      <c r="AM336" s="120" t="s">
        <v>1534</v>
      </c>
      <c r="BB336" s="120" t="s">
        <v>1897</v>
      </c>
      <c r="BG336" s="73" t="s">
        <v>3808</v>
      </c>
      <c r="BI336" s="73" t="s">
        <v>4635</v>
      </c>
      <c r="BO336" s="72" t="s">
        <v>210</v>
      </c>
      <c r="BP336" s="73" t="s">
        <v>5028</v>
      </c>
      <c r="BQ336" s="75">
        <v>350000625</v>
      </c>
      <c r="BR336" s="75">
        <v>405000625</v>
      </c>
      <c r="BS336" s="75">
        <v>450000625</v>
      </c>
      <c r="BT336" s="75">
        <v>495000625</v>
      </c>
      <c r="BU336" s="75">
        <v>550000625</v>
      </c>
      <c r="BV336" s="75">
        <v>640000625</v>
      </c>
      <c r="BW336" s="75">
        <v>675000625</v>
      </c>
      <c r="BX336" s="75">
        <v>695000925</v>
      </c>
      <c r="BY336" s="75">
        <v>0</v>
      </c>
      <c r="BZ336" s="75">
        <v>0</v>
      </c>
      <c r="CA336" s="75">
        <v>0</v>
      </c>
    </row>
    <row r="337" spans="10:79" ht="12" customHeight="1">
      <c r="J337" s="46">
        <v>333</v>
      </c>
      <c r="K337" s="46">
        <f t="shared" si="15"/>
        <v>0</v>
      </c>
      <c r="L337" s="82">
        <f t="shared" si="16"/>
        <v>0</v>
      </c>
      <c r="N337" s="119" t="s">
        <v>33</v>
      </c>
      <c r="O337" s="120" t="s">
        <v>1402</v>
      </c>
      <c r="P337" s="122">
        <v>0</v>
      </c>
      <c r="Q337" s="122">
        <v>45000026</v>
      </c>
      <c r="R337" s="122">
        <v>50000026</v>
      </c>
      <c r="S337" s="122">
        <v>55000026</v>
      </c>
      <c r="T337" s="122">
        <v>60000026</v>
      </c>
      <c r="U337" s="122">
        <v>65000026</v>
      </c>
      <c r="V337" s="122">
        <v>70000026</v>
      </c>
      <c r="W337" s="122">
        <v>75000026</v>
      </c>
      <c r="X337" s="122">
        <v>80000026</v>
      </c>
      <c r="Y337" s="122">
        <v>85000026</v>
      </c>
      <c r="Z337" s="122">
        <v>90000026</v>
      </c>
      <c r="AA337" s="122">
        <v>95000026</v>
      </c>
      <c r="AB337" s="122">
        <v>0</v>
      </c>
      <c r="AC337" s="122">
        <v>0</v>
      </c>
      <c r="AD337" s="121"/>
      <c r="AM337" s="120" t="s">
        <v>477</v>
      </c>
      <c r="BB337" s="120" t="s">
        <v>1564</v>
      </c>
      <c r="BG337" s="73" t="s">
        <v>3809</v>
      </c>
      <c r="BI337" s="73" t="s">
        <v>4636</v>
      </c>
      <c r="BO337" s="72" t="s">
        <v>210</v>
      </c>
      <c r="BP337" s="73" t="s">
        <v>3754</v>
      </c>
      <c r="BQ337" s="75">
        <v>405000625</v>
      </c>
      <c r="BR337" s="75">
        <v>261000625</v>
      </c>
      <c r="BS337" s="75">
        <v>297000625</v>
      </c>
      <c r="BT337" s="75">
        <v>315000625</v>
      </c>
      <c r="BU337" s="75">
        <v>333000625</v>
      </c>
      <c r="BV337" s="75">
        <v>360000625</v>
      </c>
      <c r="BW337" s="75">
        <v>387000625</v>
      </c>
      <c r="BX337" s="75">
        <v>0</v>
      </c>
      <c r="BY337" s="75">
        <v>0</v>
      </c>
      <c r="BZ337" s="75">
        <v>0</v>
      </c>
      <c r="CA337" s="75">
        <v>0</v>
      </c>
    </row>
    <row r="338" spans="10:79" ht="12" customHeight="1">
      <c r="J338" s="46">
        <v>334</v>
      </c>
      <c r="K338" s="46">
        <f t="shared" si="15"/>
        <v>0</v>
      </c>
      <c r="L338" s="82">
        <f t="shared" si="16"/>
        <v>0</v>
      </c>
      <c r="N338" s="119" t="s">
        <v>33</v>
      </c>
      <c r="O338" s="120" t="s">
        <v>2528</v>
      </c>
      <c r="P338" s="122">
        <v>0</v>
      </c>
      <c r="Q338" s="122">
        <v>45000026</v>
      </c>
      <c r="R338" s="122">
        <v>50000026</v>
      </c>
      <c r="S338" s="122">
        <v>55000026</v>
      </c>
      <c r="T338" s="122">
        <v>60000026</v>
      </c>
      <c r="U338" s="122">
        <v>65000026</v>
      </c>
      <c r="V338" s="122">
        <v>70000026</v>
      </c>
      <c r="W338" s="122">
        <v>75000026</v>
      </c>
      <c r="X338" s="122">
        <v>80000026</v>
      </c>
      <c r="Y338" s="122">
        <v>85000026</v>
      </c>
      <c r="Z338" s="122">
        <v>90000026</v>
      </c>
      <c r="AA338" s="122">
        <v>95000026</v>
      </c>
      <c r="AB338" s="122">
        <v>0</v>
      </c>
      <c r="AC338" s="122">
        <v>0</v>
      </c>
      <c r="AD338" s="121"/>
      <c r="AM338" s="120" t="s">
        <v>478</v>
      </c>
      <c r="BB338" s="120" t="s">
        <v>390</v>
      </c>
      <c r="BG338" s="73" t="s">
        <v>3810</v>
      </c>
      <c r="BI338" s="73" t="s">
        <v>4637</v>
      </c>
      <c r="BO338" s="72" t="s">
        <v>210</v>
      </c>
      <c r="BP338" s="73" t="s">
        <v>3755</v>
      </c>
      <c r="BQ338" s="75">
        <v>387000625</v>
      </c>
      <c r="BR338" s="75">
        <v>432000625</v>
      </c>
      <c r="BS338" s="75">
        <v>468000625</v>
      </c>
      <c r="BT338" s="75">
        <v>504000625</v>
      </c>
      <c r="BU338" s="75">
        <v>549000625</v>
      </c>
      <c r="BV338" s="75">
        <v>594000625</v>
      </c>
      <c r="BW338" s="75">
        <v>648000625</v>
      </c>
      <c r="BX338" s="75">
        <v>693000625</v>
      </c>
      <c r="BY338" s="75">
        <v>819000625</v>
      </c>
      <c r="BZ338" s="75">
        <v>0</v>
      </c>
      <c r="CA338" s="75">
        <v>0</v>
      </c>
    </row>
    <row r="339" spans="10:79" ht="12" customHeight="1">
      <c r="J339" s="46">
        <v>335</v>
      </c>
      <c r="K339" s="46">
        <f t="shared" si="15"/>
        <v>0</v>
      </c>
      <c r="L339" s="82">
        <f t="shared" si="16"/>
        <v>0</v>
      </c>
      <c r="N339" s="119" t="s">
        <v>33</v>
      </c>
      <c r="O339" s="120" t="s">
        <v>575</v>
      </c>
      <c r="P339" s="122">
        <v>0</v>
      </c>
      <c r="Q339" s="122">
        <v>45000026</v>
      </c>
      <c r="R339" s="122">
        <v>50000026</v>
      </c>
      <c r="S339" s="122">
        <v>55000026</v>
      </c>
      <c r="T339" s="122">
        <v>60000026</v>
      </c>
      <c r="U339" s="122">
        <v>65000026</v>
      </c>
      <c r="V339" s="122">
        <v>70000026</v>
      </c>
      <c r="W339" s="122">
        <v>75000026</v>
      </c>
      <c r="X339" s="122">
        <v>80000026</v>
      </c>
      <c r="Y339" s="122">
        <v>85000026</v>
      </c>
      <c r="Z339" s="122">
        <v>90000026</v>
      </c>
      <c r="AA339" s="122">
        <v>95000026</v>
      </c>
      <c r="AB339" s="122">
        <v>0</v>
      </c>
      <c r="AC339" s="122">
        <v>0</v>
      </c>
      <c r="AD339" s="121"/>
      <c r="AM339" s="120" t="s">
        <v>479</v>
      </c>
      <c r="BB339" s="120" t="s">
        <v>391</v>
      </c>
      <c r="BG339" s="73" t="s">
        <v>3811</v>
      </c>
      <c r="BI339" s="73" t="s">
        <v>4638</v>
      </c>
      <c r="BO339" s="72" t="s">
        <v>210</v>
      </c>
      <c r="BP339" s="73" t="s">
        <v>3756</v>
      </c>
      <c r="BQ339" s="75">
        <v>0</v>
      </c>
      <c r="BR339" s="75">
        <v>0</v>
      </c>
      <c r="BS339" s="75">
        <v>441000625</v>
      </c>
      <c r="BT339" s="75">
        <v>558000625</v>
      </c>
      <c r="BU339" s="75">
        <v>522000625</v>
      </c>
      <c r="BV339" s="75">
        <v>0</v>
      </c>
      <c r="BW339" s="75">
        <v>0</v>
      </c>
      <c r="BX339" s="75">
        <v>0</v>
      </c>
      <c r="BY339" s="75">
        <v>0</v>
      </c>
      <c r="BZ339" s="75">
        <v>0</v>
      </c>
      <c r="CA339" s="75">
        <v>0</v>
      </c>
    </row>
    <row r="340" spans="10:79" ht="12" customHeight="1">
      <c r="J340" s="46">
        <v>336</v>
      </c>
      <c r="K340" s="46">
        <f t="shared" si="15"/>
        <v>0</v>
      </c>
      <c r="L340" s="82">
        <f t="shared" si="16"/>
        <v>0</v>
      </c>
      <c r="N340" s="119" t="s">
        <v>33</v>
      </c>
      <c r="O340" s="120" t="s">
        <v>2145</v>
      </c>
      <c r="P340" s="122">
        <v>0</v>
      </c>
      <c r="Q340" s="122">
        <v>45000026</v>
      </c>
      <c r="R340" s="122">
        <v>50000026</v>
      </c>
      <c r="S340" s="122">
        <v>55000026</v>
      </c>
      <c r="T340" s="122">
        <v>60000026</v>
      </c>
      <c r="U340" s="122">
        <v>65000026</v>
      </c>
      <c r="V340" s="122">
        <v>70000026</v>
      </c>
      <c r="W340" s="122">
        <v>75000026</v>
      </c>
      <c r="X340" s="122">
        <v>80000026</v>
      </c>
      <c r="Y340" s="122">
        <v>85000026</v>
      </c>
      <c r="Z340" s="122">
        <v>90000026</v>
      </c>
      <c r="AA340" s="122">
        <v>95000026</v>
      </c>
      <c r="AB340" s="122">
        <v>0</v>
      </c>
      <c r="AC340" s="122">
        <v>0</v>
      </c>
      <c r="AD340" s="121"/>
      <c r="AM340" s="120" t="s">
        <v>480</v>
      </c>
      <c r="BB340" s="120" t="s">
        <v>3345</v>
      </c>
      <c r="BG340" s="73" t="s">
        <v>3812</v>
      </c>
      <c r="BI340" s="73" t="s">
        <v>4639</v>
      </c>
      <c r="BO340" s="72" t="s">
        <v>210</v>
      </c>
      <c r="BP340" s="73" t="s">
        <v>3757</v>
      </c>
      <c r="BQ340" s="75">
        <v>0</v>
      </c>
      <c r="BR340" s="75">
        <v>432000625</v>
      </c>
      <c r="BS340" s="75">
        <v>0</v>
      </c>
      <c r="BT340" s="75">
        <v>0</v>
      </c>
      <c r="BU340" s="75">
        <v>0</v>
      </c>
      <c r="BV340" s="75">
        <v>0</v>
      </c>
      <c r="BW340" s="75">
        <v>0</v>
      </c>
      <c r="BX340" s="75">
        <v>0</v>
      </c>
      <c r="BY340" s="75">
        <v>0</v>
      </c>
      <c r="BZ340" s="75">
        <v>0</v>
      </c>
      <c r="CA340" s="75">
        <v>0</v>
      </c>
    </row>
    <row r="341" spans="10:79" ht="12" customHeight="1">
      <c r="J341" s="46">
        <v>337</v>
      </c>
      <c r="K341" s="46">
        <f t="shared" si="15"/>
        <v>0</v>
      </c>
      <c r="L341" s="82">
        <f t="shared" si="16"/>
        <v>0</v>
      </c>
      <c r="N341" s="119" t="s">
        <v>33</v>
      </c>
      <c r="O341" s="120" t="s">
        <v>2124</v>
      </c>
      <c r="P341" s="122">
        <v>0</v>
      </c>
      <c r="Q341" s="122">
        <v>45000026</v>
      </c>
      <c r="R341" s="122">
        <v>50000026</v>
      </c>
      <c r="S341" s="122">
        <v>55000026</v>
      </c>
      <c r="T341" s="122">
        <v>60000026</v>
      </c>
      <c r="U341" s="122">
        <v>65000026</v>
      </c>
      <c r="V341" s="122">
        <v>70000026</v>
      </c>
      <c r="W341" s="122">
        <v>75000026</v>
      </c>
      <c r="X341" s="122">
        <v>80000026</v>
      </c>
      <c r="Y341" s="122">
        <v>85000026</v>
      </c>
      <c r="Z341" s="122">
        <v>90000026</v>
      </c>
      <c r="AA341" s="122">
        <v>95000026</v>
      </c>
      <c r="AB341" s="122">
        <v>0</v>
      </c>
      <c r="AC341" s="122">
        <v>0</v>
      </c>
      <c r="AD341" s="121"/>
      <c r="AM341" s="120" t="s">
        <v>481</v>
      </c>
      <c r="BB341" s="120" t="s">
        <v>3354</v>
      </c>
      <c r="BG341" s="73" t="s">
        <v>3813</v>
      </c>
      <c r="BI341" s="73" t="s">
        <v>4640</v>
      </c>
      <c r="BO341" s="72" t="s">
        <v>210</v>
      </c>
      <c r="BP341" s="73" t="s">
        <v>3758</v>
      </c>
      <c r="BQ341" s="75">
        <v>432000625</v>
      </c>
      <c r="BR341" s="75">
        <v>477000625</v>
      </c>
      <c r="BS341" s="75">
        <v>513000625</v>
      </c>
      <c r="BT341" s="75">
        <v>549000625</v>
      </c>
      <c r="BU341" s="75">
        <v>594000625</v>
      </c>
      <c r="BV341" s="75">
        <v>639000625</v>
      </c>
      <c r="BW341" s="75">
        <v>702000625</v>
      </c>
      <c r="BX341" s="75">
        <v>720000625</v>
      </c>
      <c r="BY341" s="75">
        <v>0</v>
      </c>
      <c r="BZ341" s="75">
        <v>0</v>
      </c>
      <c r="CA341" s="75">
        <v>0</v>
      </c>
    </row>
    <row r="342" spans="10:79" ht="12" customHeight="1">
      <c r="J342" s="46">
        <v>338</v>
      </c>
      <c r="K342" s="46">
        <f t="shared" si="15"/>
        <v>0</v>
      </c>
      <c r="L342" s="82">
        <f t="shared" si="16"/>
        <v>0</v>
      </c>
      <c r="N342" s="119" t="s">
        <v>33</v>
      </c>
      <c r="O342" s="120" t="s">
        <v>1403</v>
      </c>
      <c r="P342" s="122">
        <v>0</v>
      </c>
      <c r="Q342" s="122">
        <v>70000026</v>
      </c>
      <c r="R342" s="122">
        <v>75000026</v>
      </c>
      <c r="S342" s="122">
        <v>80000026</v>
      </c>
      <c r="T342" s="122">
        <v>90000026</v>
      </c>
      <c r="U342" s="122">
        <v>95000026</v>
      </c>
      <c r="V342" s="122">
        <v>100000026</v>
      </c>
      <c r="W342" s="122">
        <v>105000026</v>
      </c>
      <c r="X342" s="122">
        <v>110000026</v>
      </c>
      <c r="Y342" s="122">
        <v>115000026</v>
      </c>
      <c r="Z342" s="122">
        <v>120000026</v>
      </c>
      <c r="AA342" s="122">
        <v>125000026</v>
      </c>
      <c r="AB342" s="122">
        <v>0</v>
      </c>
      <c r="AC342" s="122">
        <v>0</v>
      </c>
      <c r="AD342" s="121"/>
      <c r="AM342" s="120" t="s">
        <v>482</v>
      </c>
      <c r="BB342" s="120" t="s">
        <v>443</v>
      </c>
      <c r="BG342" s="73" t="s">
        <v>3814</v>
      </c>
      <c r="BI342" s="73" t="s">
        <v>4641</v>
      </c>
      <c r="BO342" s="72" t="s">
        <v>210</v>
      </c>
      <c r="BP342" s="73" t="s">
        <v>3759</v>
      </c>
      <c r="BQ342" s="75">
        <v>450000625</v>
      </c>
      <c r="BR342" s="75">
        <v>495000625</v>
      </c>
      <c r="BS342" s="75">
        <v>540000625</v>
      </c>
      <c r="BT342" s="75">
        <v>549000625</v>
      </c>
      <c r="BU342" s="75">
        <v>558000625</v>
      </c>
      <c r="BV342" s="75">
        <v>738000625</v>
      </c>
      <c r="BW342" s="75">
        <v>783000625</v>
      </c>
      <c r="BX342" s="75">
        <v>810000625</v>
      </c>
      <c r="BY342" s="75">
        <v>837000625</v>
      </c>
      <c r="BZ342" s="75">
        <v>0</v>
      </c>
      <c r="CA342" s="75">
        <v>0</v>
      </c>
    </row>
    <row r="343" spans="10:79" ht="12" customHeight="1">
      <c r="J343" s="46">
        <v>339</v>
      </c>
      <c r="K343" s="46">
        <f t="shared" si="15"/>
        <v>0</v>
      </c>
      <c r="L343" s="82">
        <f t="shared" si="16"/>
        <v>0</v>
      </c>
      <c r="N343" s="119" t="s">
        <v>33</v>
      </c>
      <c r="O343" s="120" t="s">
        <v>1404</v>
      </c>
      <c r="P343" s="122">
        <v>0</v>
      </c>
      <c r="Q343" s="122">
        <v>0</v>
      </c>
      <c r="R343" s="122">
        <v>0</v>
      </c>
      <c r="S343" s="122">
        <v>0</v>
      </c>
      <c r="T343" s="122">
        <v>70000026</v>
      </c>
      <c r="U343" s="122">
        <v>70000026</v>
      </c>
      <c r="V343" s="122">
        <v>75000026</v>
      </c>
      <c r="W343" s="122">
        <v>80000026</v>
      </c>
      <c r="X343" s="122">
        <v>85000026</v>
      </c>
      <c r="Y343" s="122">
        <v>90000026</v>
      </c>
      <c r="Z343" s="122">
        <v>95000026</v>
      </c>
      <c r="AA343" s="122">
        <v>100000026</v>
      </c>
      <c r="AB343" s="122">
        <v>115000026</v>
      </c>
      <c r="AC343" s="122">
        <v>125000026</v>
      </c>
      <c r="AD343" s="121"/>
      <c r="AM343" s="120" t="s">
        <v>807</v>
      </c>
      <c r="BB343" s="120" t="s">
        <v>3352</v>
      </c>
      <c r="BG343" s="73" t="s">
        <v>3815</v>
      </c>
      <c r="BI343" s="73" t="s">
        <v>4642</v>
      </c>
      <c r="BO343" s="72" t="s">
        <v>210</v>
      </c>
      <c r="BP343" s="73" t="s">
        <v>3760</v>
      </c>
      <c r="BQ343" s="75">
        <v>387000625</v>
      </c>
      <c r="BR343" s="75">
        <v>504000625</v>
      </c>
      <c r="BS343" s="75">
        <v>508000625</v>
      </c>
      <c r="BT343" s="75">
        <v>0</v>
      </c>
      <c r="BU343" s="75">
        <v>549000625</v>
      </c>
      <c r="BV343" s="75">
        <v>600000026</v>
      </c>
      <c r="BW343" s="75">
        <v>0</v>
      </c>
      <c r="BX343" s="75">
        <v>0</v>
      </c>
      <c r="BY343" s="75">
        <v>0</v>
      </c>
      <c r="BZ343" s="75">
        <v>0</v>
      </c>
      <c r="CA343" s="75">
        <v>0</v>
      </c>
    </row>
    <row r="344" spans="10:79" ht="12" customHeight="1">
      <c r="J344" s="46">
        <v>340</v>
      </c>
      <c r="K344" s="46">
        <f t="shared" si="15"/>
        <v>0</v>
      </c>
      <c r="L344" s="82">
        <f t="shared" si="16"/>
        <v>0</v>
      </c>
      <c r="N344" s="119" t="s">
        <v>33</v>
      </c>
      <c r="O344" s="120" t="s">
        <v>1405</v>
      </c>
      <c r="P344" s="122">
        <v>0</v>
      </c>
      <c r="Q344" s="122">
        <v>70000026</v>
      </c>
      <c r="R344" s="122">
        <v>75000026</v>
      </c>
      <c r="S344" s="122">
        <v>80000026</v>
      </c>
      <c r="T344" s="122">
        <v>85000026</v>
      </c>
      <c r="U344" s="122">
        <v>90000026</v>
      </c>
      <c r="V344" s="122">
        <v>95000026</v>
      </c>
      <c r="W344" s="122">
        <v>100000026</v>
      </c>
      <c r="X344" s="122">
        <v>105000026</v>
      </c>
      <c r="Y344" s="122">
        <v>110000026</v>
      </c>
      <c r="Z344" s="122">
        <v>115000026</v>
      </c>
      <c r="AA344" s="122">
        <v>120000026</v>
      </c>
      <c r="AB344" s="122">
        <v>125000026</v>
      </c>
      <c r="AC344" s="122">
        <v>0</v>
      </c>
      <c r="AD344" s="121"/>
      <c r="AM344" s="120" t="s">
        <v>808</v>
      </c>
      <c r="BB344" s="120" t="s">
        <v>677</v>
      </c>
      <c r="BG344" s="73" t="s">
        <v>3816</v>
      </c>
      <c r="BI344" s="73" t="s">
        <v>4643</v>
      </c>
      <c r="BO344" s="72" t="s">
        <v>210</v>
      </c>
      <c r="BP344" s="73" t="s">
        <v>3761</v>
      </c>
      <c r="BQ344" s="75">
        <v>396000625</v>
      </c>
      <c r="BR344" s="75">
        <v>441000625</v>
      </c>
      <c r="BS344" s="75">
        <v>477000625</v>
      </c>
      <c r="BT344" s="75">
        <v>513000625</v>
      </c>
      <c r="BU344" s="75">
        <v>558000625</v>
      </c>
      <c r="BV344" s="75">
        <v>660000625</v>
      </c>
      <c r="BW344" s="75">
        <v>720000625</v>
      </c>
      <c r="BX344" s="75">
        <v>0</v>
      </c>
      <c r="BY344" s="75">
        <v>0</v>
      </c>
      <c r="BZ344" s="75">
        <v>0</v>
      </c>
      <c r="CA344" s="75">
        <v>0</v>
      </c>
    </row>
    <row r="345" spans="10:79" ht="12" customHeight="1">
      <c r="J345" s="46">
        <v>341</v>
      </c>
      <c r="K345" s="46">
        <f t="shared" si="15"/>
        <v>0</v>
      </c>
      <c r="L345" s="82">
        <f t="shared" si="16"/>
        <v>0</v>
      </c>
      <c r="N345" s="119" t="s">
        <v>33</v>
      </c>
      <c r="O345" s="120" t="s">
        <v>1406</v>
      </c>
      <c r="P345" s="122">
        <v>0</v>
      </c>
      <c r="Q345" s="122">
        <v>0</v>
      </c>
      <c r="R345" s="122">
        <v>0</v>
      </c>
      <c r="S345" s="122">
        <v>0</v>
      </c>
      <c r="T345" s="122">
        <v>0</v>
      </c>
      <c r="U345" s="122">
        <v>90000026</v>
      </c>
      <c r="V345" s="122">
        <v>95000026</v>
      </c>
      <c r="W345" s="122">
        <v>110000026</v>
      </c>
      <c r="X345" s="122">
        <v>115000026</v>
      </c>
      <c r="Y345" s="122">
        <v>120000026</v>
      </c>
      <c r="Z345" s="122">
        <v>125000026</v>
      </c>
      <c r="AA345" s="122">
        <v>0</v>
      </c>
      <c r="AB345" s="122">
        <v>0</v>
      </c>
      <c r="AC345" s="122">
        <v>0</v>
      </c>
      <c r="AD345" s="121"/>
      <c r="AM345" s="120" t="s">
        <v>809</v>
      </c>
      <c r="BB345" s="120" t="s">
        <v>3329</v>
      </c>
      <c r="BG345" s="73" t="s">
        <v>3817</v>
      </c>
      <c r="BI345" s="73" t="s">
        <v>4644</v>
      </c>
      <c r="BO345" s="72" t="s">
        <v>210</v>
      </c>
      <c r="BP345" s="73" t="s">
        <v>3762</v>
      </c>
      <c r="BQ345" s="75">
        <v>441000625</v>
      </c>
      <c r="BR345" s="75">
        <v>432000625</v>
      </c>
      <c r="BS345" s="75">
        <v>468000625</v>
      </c>
      <c r="BT345" s="75">
        <v>0</v>
      </c>
      <c r="BU345" s="75">
        <v>549000625</v>
      </c>
      <c r="BV345" s="75">
        <v>594000625</v>
      </c>
      <c r="BW345" s="75">
        <v>0</v>
      </c>
      <c r="BX345" s="75">
        <v>0</v>
      </c>
      <c r="BY345" s="75">
        <v>0</v>
      </c>
      <c r="BZ345" s="75">
        <v>0</v>
      </c>
      <c r="CA345" s="75">
        <v>0</v>
      </c>
    </row>
    <row r="346" spans="10:79" ht="12" customHeight="1">
      <c r="J346" s="46">
        <v>342</v>
      </c>
      <c r="K346" s="46">
        <f t="shared" si="15"/>
        <v>0</v>
      </c>
      <c r="L346" s="82">
        <f t="shared" si="16"/>
        <v>0</v>
      </c>
      <c r="N346" s="119" t="s">
        <v>33</v>
      </c>
      <c r="O346" s="120" t="s">
        <v>2579</v>
      </c>
      <c r="P346" s="122">
        <v>0</v>
      </c>
      <c r="Q346" s="122">
        <v>0</v>
      </c>
      <c r="R346" s="122">
        <v>0</v>
      </c>
      <c r="S346" s="122">
        <v>0</v>
      </c>
      <c r="T346" s="122">
        <v>0</v>
      </c>
      <c r="U346" s="122">
        <v>90000026</v>
      </c>
      <c r="V346" s="122">
        <v>95000026</v>
      </c>
      <c r="W346" s="122">
        <v>110000026</v>
      </c>
      <c r="X346" s="122">
        <v>115000026</v>
      </c>
      <c r="Y346" s="122">
        <v>120000026</v>
      </c>
      <c r="Z346" s="122">
        <v>125000026</v>
      </c>
      <c r="AA346" s="122">
        <v>0</v>
      </c>
      <c r="AB346" s="122">
        <v>0</v>
      </c>
      <c r="AC346" s="122">
        <v>0</v>
      </c>
      <c r="AD346" s="121"/>
      <c r="AM346" s="120" t="s">
        <v>872</v>
      </c>
      <c r="BB346" s="120" t="s">
        <v>463</v>
      </c>
      <c r="BG346" s="73" t="s">
        <v>3818</v>
      </c>
      <c r="BI346" s="73" t="s">
        <v>4644</v>
      </c>
      <c r="BO346" s="72" t="s">
        <v>210</v>
      </c>
      <c r="BP346" s="73" t="s">
        <v>3763</v>
      </c>
      <c r="BQ346" s="75">
        <v>387000625</v>
      </c>
      <c r="BR346" s="75">
        <v>432000625</v>
      </c>
      <c r="BS346" s="75">
        <v>450000625</v>
      </c>
      <c r="BT346" s="75">
        <v>504000625</v>
      </c>
      <c r="BU346" s="75">
        <v>540000625</v>
      </c>
      <c r="BV346" s="75">
        <v>594000625</v>
      </c>
      <c r="BW346" s="75">
        <v>657000625</v>
      </c>
      <c r="BX346" s="75">
        <v>0</v>
      </c>
      <c r="BY346" s="75">
        <v>0</v>
      </c>
      <c r="BZ346" s="75">
        <v>0</v>
      </c>
      <c r="CA346" s="75">
        <v>0</v>
      </c>
    </row>
    <row r="347" spans="10:79" ht="12" customHeight="1">
      <c r="J347" s="46">
        <v>343</v>
      </c>
      <c r="K347" s="46">
        <f t="shared" si="15"/>
        <v>0</v>
      </c>
      <c r="L347" s="82">
        <f t="shared" si="16"/>
        <v>0</v>
      </c>
      <c r="N347" s="119" t="s">
        <v>33</v>
      </c>
      <c r="O347" s="120" t="s">
        <v>2125</v>
      </c>
      <c r="P347" s="122">
        <v>0</v>
      </c>
      <c r="Q347" s="122">
        <v>70000026</v>
      </c>
      <c r="R347" s="122">
        <v>75000026</v>
      </c>
      <c r="S347" s="122">
        <v>80000026</v>
      </c>
      <c r="T347" s="122">
        <v>85000026</v>
      </c>
      <c r="U347" s="122">
        <v>90000026</v>
      </c>
      <c r="V347" s="122">
        <v>95000026</v>
      </c>
      <c r="W347" s="122">
        <v>100000026</v>
      </c>
      <c r="X347" s="122">
        <v>105000026</v>
      </c>
      <c r="Y347" s="122">
        <v>110000026</v>
      </c>
      <c r="Z347" s="122">
        <v>115000026</v>
      </c>
      <c r="AA347" s="122">
        <v>120000026</v>
      </c>
      <c r="AB347" s="122">
        <v>125000026</v>
      </c>
      <c r="AC347" s="122">
        <v>0</v>
      </c>
      <c r="AD347" s="121"/>
      <c r="AM347" s="120" t="s">
        <v>810</v>
      </c>
      <c r="BB347" s="120" t="s">
        <v>350</v>
      </c>
      <c r="BG347" s="73" t="s">
        <v>3819</v>
      </c>
      <c r="BI347" s="73" t="s">
        <v>4645</v>
      </c>
      <c r="BO347" s="72" t="s">
        <v>210</v>
      </c>
      <c r="BP347" s="73" t="s">
        <v>3764</v>
      </c>
      <c r="BQ347" s="75">
        <v>0</v>
      </c>
      <c r="BR347" s="75">
        <v>0</v>
      </c>
      <c r="BS347" s="75">
        <v>513000625</v>
      </c>
      <c r="BT347" s="75">
        <v>675000625</v>
      </c>
      <c r="BU347" s="75">
        <v>756000625</v>
      </c>
      <c r="BV347" s="75">
        <v>828000625</v>
      </c>
      <c r="BW347" s="75">
        <v>972000625</v>
      </c>
      <c r="BX347" s="75">
        <v>0</v>
      </c>
      <c r="BY347" s="75">
        <v>0</v>
      </c>
      <c r="BZ347" s="75">
        <v>0</v>
      </c>
      <c r="CA347" s="75">
        <v>0</v>
      </c>
    </row>
    <row r="348" spans="10:79" ht="12" customHeight="1">
      <c r="J348" s="46">
        <v>344</v>
      </c>
      <c r="K348" s="46">
        <f t="shared" si="15"/>
        <v>0</v>
      </c>
      <c r="L348" s="82">
        <f t="shared" si="16"/>
        <v>0</v>
      </c>
      <c r="N348" s="119" t="s">
        <v>33</v>
      </c>
      <c r="O348" s="120" t="s">
        <v>1407</v>
      </c>
      <c r="P348" s="122">
        <v>0</v>
      </c>
      <c r="Q348" s="122">
        <v>65000026</v>
      </c>
      <c r="R348" s="122">
        <v>70000026</v>
      </c>
      <c r="S348" s="122">
        <v>75000026</v>
      </c>
      <c r="T348" s="122">
        <v>80000026</v>
      </c>
      <c r="U348" s="122">
        <v>85000026</v>
      </c>
      <c r="V348" s="122">
        <v>90000026</v>
      </c>
      <c r="W348" s="122">
        <v>95000026</v>
      </c>
      <c r="X348" s="122">
        <v>100000026</v>
      </c>
      <c r="Y348" s="122">
        <v>105000026</v>
      </c>
      <c r="Z348" s="122">
        <v>110000026</v>
      </c>
      <c r="AA348" s="122">
        <v>115000026</v>
      </c>
      <c r="AB348" s="122">
        <v>120000026</v>
      </c>
      <c r="AC348" s="122">
        <v>125000026</v>
      </c>
      <c r="AD348" s="121"/>
      <c r="AM348" s="120" t="s">
        <v>953</v>
      </c>
      <c r="BB348" s="120" t="s">
        <v>1247</v>
      </c>
      <c r="BG348" s="73" t="s">
        <v>3820</v>
      </c>
      <c r="BI348" s="73" t="s">
        <v>4646</v>
      </c>
      <c r="BO348" s="72" t="s">
        <v>210</v>
      </c>
      <c r="BP348" s="73" t="s">
        <v>3765</v>
      </c>
      <c r="BQ348" s="75">
        <v>0</v>
      </c>
      <c r="BR348" s="75">
        <v>477000625</v>
      </c>
      <c r="BS348" s="75">
        <v>0</v>
      </c>
      <c r="BT348" s="75">
        <v>657000625</v>
      </c>
      <c r="BU348" s="75">
        <v>0</v>
      </c>
      <c r="BV348" s="75">
        <v>0</v>
      </c>
      <c r="BW348" s="75">
        <v>0</v>
      </c>
      <c r="BX348" s="75">
        <v>0</v>
      </c>
      <c r="BY348" s="75">
        <v>0</v>
      </c>
      <c r="BZ348" s="75">
        <v>0</v>
      </c>
      <c r="CA348" s="75">
        <v>0</v>
      </c>
    </row>
    <row r="349" spans="10:79" ht="12" customHeight="1">
      <c r="J349" s="46">
        <v>345</v>
      </c>
      <c r="K349" s="46">
        <f t="shared" si="15"/>
        <v>0</v>
      </c>
      <c r="L349" s="82">
        <f t="shared" si="16"/>
        <v>0</v>
      </c>
      <c r="N349" s="119" t="s">
        <v>33</v>
      </c>
      <c r="O349" s="120" t="s">
        <v>1408</v>
      </c>
      <c r="P349" s="122">
        <v>0</v>
      </c>
      <c r="Q349" s="122">
        <v>0</v>
      </c>
      <c r="R349" s="122">
        <v>0</v>
      </c>
      <c r="S349" s="122">
        <v>0</v>
      </c>
      <c r="T349" s="122">
        <v>0</v>
      </c>
      <c r="U349" s="122">
        <v>80000026</v>
      </c>
      <c r="V349" s="122">
        <v>85000026</v>
      </c>
      <c r="W349" s="122">
        <v>90000026</v>
      </c>
      <c r="X349" s="122">
        <v>95000026</v>
      </c>
      <c r="Y349" s="122">
        <v>110000026</v>
      </c>
      <c r="Z349" s="122">
        <v>115000026</v>
      </c>
      <c r="AA349" s="122">
        <v>0</v>
      </c>
      <c r="AB349" s="122">
        <v>0</v>
      </c>
      <c r="AC349" s="122">
        <v>0</v>
      </c>
      <c r="AD349" s="121"/>
      <c r="AM349" s="120" t="s">
        <v>1668</v>
      </c>
      <c r="BB349" s="120" t="s">
        <v>3420</v>
      </c>
      <c r="BG349" s="73" t="s">
        <v>3821</v>
      </c>
      <c r="BI349" s="73" t="s">
        <v>4647</v>
      </c>
      <c r="BO349" s="72" t="s">
        <v>210</v>
      </c>
      <c r="BP349" s="73" t="s">
        <v>3766</v>
      </c>
      <c r="BQ349" s="75">
        <v>414000625</v>
      </c>
      <c r="BR349" s="75">
        <v>459000625</v>
      </c>
      <c r="BS349" s="75">
        <v>495000625</v>
      </c>
      <c r="BT349" s="75">
        <v>531000625</v>
      </c>
      <c r="BU349" s="75">
        <v>576000625</v>
      </c>
      <c r="BV349" s="75">
        <v>796000625</v>
      </c>
      <c r="BW349" s="75">
        <v>0</v>
      </c>
      <c r="BX349" s="75">
        <v>639000625</v>
      </c>
      <c r="BY349" s="75">
        <v>0</v>
      </c>
      <c r="BZ349" s="75">
        <v>0</v>
      </c>
      <c r="CA349" s="75">
        <v>0</v>
      </c>
    </row>
    <row r="350" spans="10:79" ht="12" customHeight="1">
      <c r="J350" s="46">
        <v>346</v>
      </c>
      <c r="K350" s="46">
        <f t="shared" si="15"/>
        <v>0</v>
      </c>
      <c r="L350" s="82">
        <f t="shared" si="16"/>
        <v>0</v>
      </c>
      <c r="N350" s="119" t="s">
        <v>33</v>
      </c>
      <c r="O350" s="120" t="s">
        <v>2146</v>
      </c>
      <c r="P350" s="122">
        <v>0</v>
      </c>
      <c r="Q350" s="122">
        <v>0</v>
      </c>
      <c r="R350" s="122">
        <v>0</v>
      </c>
      <c r="S350" s="122">
        <v>0</v>
      </c>
      <c r="T350" s="122">
        <v>0</v>
      </c>
      <c r="U350" s="122">
        <v>80000026</v>
      </c>
      <c r="V350" s="122">
        <v>85000026</v>
      </c>
      <c r="W350" s="122">
        <v>90000026</v>
      </c>
      <c r="X350" s="122">
        <v>95000026</v>
      </c>
      <c r="Y350" s="122">
        <v>110000026</v>
      </c>
      <c r="Z350" s="122">
        <v>115000026</v>
      </c>
      <c r="AA350" s="122">
        <v>0</v>
      </c>
      <c r="AB350" s="122">
        <v>0</v>
      </c>
      <c r="AC350" s="122">
        <v>0</v>
      </c>
      <c r="AD350" s="121"/>
      <c r="AM350" s="120" t="s">
        <v>811</v>
      </c>
      <c r="BB350" s="120" t="s">
        <v>1499</v>
      </c>
      <c r="BG350" s="73" t="s">
        <v>3822</v>
      </c>
      <c r="BI350" s="73" t="s">
        <v>4648</v>
      </c>
      <c r="BO350" s="72" t="s">
        <v>210</v>
      </c>
      <c r="BP350" s="73" t="s">
        <v>3767</v>
      </c>
      <c r="BQ350" s="75">
        <v>0</v>
      </c>
      <c r="BR350" s="75">
        <v>513000625</v>
      </c>
      <c r="BS350" s="75">
        <v>0</v>
      </c>
      <c r="BT350" s="75">
        <v>459000625</v>
      </c>
      <c r="BU350" s="75">
        <v>0</v>
      </c>
      <c r="BV350" s="75">
        <v>0</v>
      </c>
      <c r="BW350" s="75">
        <v>0</v>
      </c>
      <c r="BX350" s="75">
        <v>0</v>
      </c>
      <c r="BY350" s="75">
        <v>0</v>
      </c>
      <c r="BZ350" s="75">
        <v>0</v>
      </c>
      <c r="CA350" s="75">
        <v>0</v>
      </c>
    </row>
    <row r="351" spans="10:79" ht="12" customHeight="1">
      <c r="J351" s="46">
        <v>347</v>
      </c>
      <c r="K351" s="46">
        <f t="shared" si="15"/>
        <v>0</v>
      </c>
      <c r="L351" s="82">
        <f t="shared" si="16"/>
        <v>0</v>
      </c>
      <c r="N351" s="119" t="s">
        <v>33</v>
      </c>
      <c r="O351" s="120" t="s">
        <v>2126</v>
      </c>
      <c r="P351" s="122">
        <v>0</v>
      </c>
      <c r="Q351" s="122">
        <v>65000026</v>
      </c>
      <c r="R351" s="122">
        <v>70000026</v>
      </c>
      <c r="S351" s="122">
        <v>75000026</v>
      </c>
      <c r="T351" s="122">
        <v>80000026</v>
      </c>
      <c r="U351" s="122">
        <v>85000026</v>
      </c>
      <c r="V351" s="122">
        <v>90000026</v>
      </c>
      <c r="W351" s="122">
        <v>95000026</v>
      </c>
      <c r="X351" s="122">
        <v>100000026</v>
      </c>
      <c r="Y351" s="122">
        <v>105000026</v>
      </c>
      <c r="Z351" s="122">
        <v>110000026</v>
      </c>
      <c r="AA351" s="122">
        <v>115000026</v>
      </c>
      <c r="AB351" s="122">
        <v>120000026</v>
      </c>
      <c r="AC351" s="122">
        <v>125000026</v>
      </c>
      <c r="AD351" s="121"/>
      <c r="AM351" s="120" t="s">
        <v>812</v>
      </c>
      <c r="BB351" s="120" t="s">
        <v>3330</v>
      </c>
      <c r="BG351" s="73" t="s">
        <v>3823</v>
      </c>
      <c r="BI351" s="73" t="s">
        <v>4649</v>
      </c>
      <c r="BO351" s="72" t="s">
        <v>210</v>
      </c>
      <c r="BP351" s="73" t="s">
        <v>3768</v>
      </c>
      <c r="BQ351" s="75">
        <v>0</v>
      </c>
      <c r="BR351" s="75">
        <v>540000625</v>
      </c>
      <c r="BS351" s="75">
        <v>612000625</v>
      </c>
      <c r="BT351" s="75">
        <v>648000625</v>
      </c>
      <c r="BU351" s="75">
        <v>675000625</v>
      </c>
      <c r="BV351" s="75">
        <v>702000625</v>
      </c>
      <c r="BW351" s="75">
        <v>738000625</v>
      </c>
      <c r="BX351" s="75">
        <v>0</v>
      </c>
      <c r="BY351" s="75">
        <v>0</v>
      </c>
      <c r="BZ351" s="75">
        <v>0</v>
      </c>
      <c r="CA351" s="75">
        <v>0</v>
      </c>
    </row>
    <row r="352" spans="10:79" ht="12" customHeight="1">
      <c r="J352" s="46">
        <v>348</v>
      </c>
      <c r="K352" s="46">
        <f t="shared" si="15"/>
        <v>0</v>
      </c>
      <c r="L352" s="82">
        <f t="shared" si="16"/>
        <v>0</v>
      </c>
      <c r="N352" s="119" t="s">
        <v>33</v>
      </c>
      <c r="O352" s="120" t="s">
        <v>2252</v>
      </c>
      <c r="P352" s="122">
        <v>0</v>
      </c>
      <c r="Q352" s="122">
        <v>65000026</v>
      </c>
      <c r="R352" s="122">
        <v>70000026</v>
      </c>
      <c r="S352" s="122">
        <v>75000026</v>
      </c>
      <c r="T352" s="122">
        <v>80000026</v>
      </c>
      <c r="U352" s="122">
        <v>85000026</v>
      </c>
      <c r="V352" s="122">
        <v>90000026</v>
      </c>
      <c r="W352" s="122">
        <v>95000026</v>
      </c>
      <c r="X352" s="122">
        <v>100000026</v>
      </c>
      <c r="Y352" s="122">
        <v>105000026</v>
      </c>
      <c r="Z352" s="122">
        <v>110000026</v>
      </c>
      <c r="AA352" s="122">
        <v>115000026</v>
      </c>
      <c r="AB352" s="122">
        <v>120000026</v>
      </c>
      <c r="AC352" s="122">
        <v>125000026</v>
      </c>
      <c r="AD352" s="121"/>
      <c r="AM352" s="120" t="s">
        <v>813</v>
      </c>
      <c r="BB352" s="120" t="s">
        <v>1846</v>
      </c>
      <c r="BG352" s="73" t="s">
        <v>3824</v>
      </c>
      <c r="BI352" s="73" t="s">
        <v>4650</v>
      </c>
      <c r="BO352" s="72" t="s">
        <v>210</v>
      </c>
      <c r="BP352" s="73" t="s">
        <v>3769</v>
      </c>
      <c r="BQ352" s="75">
        <v>405000026</v>
      </c>
      <c r="BR352" s="75">
        <v>450000026</v>
      </c>
      <c r="BS352" s="75">
        <v>490000026</v>
      </c>
      <c r="BT352" s="75">
        <v>550000026</v>
      </c>
      <c r="BU352" s="75">
        <v>590000026</v>
      </c>
      <c r="BV352" s="75">
        <v>640000026</v>
      </c>
      <c r="BW352" s="75">
        <v>685000026</v>
      </c>
      <c r="BX352" s="75">
        <v>0</v>
      </c>
      <c r="BY352" s="75">
        <v>0</v>
      </c>
      <c r="BZ352" s="75">
        <v>0</v>
      </c>
      <c r="CA352" s="75">
        <v>0</v>
      </c>
    </row>
    <row r="353" spans="10:79" ht="12" customHeight="1">
      <c r="J353" s="46">
        <v>349</v>
      </c>
      <c r="K353" s="46">
        <f t="shared" si="15"/>
        <v>0</v>
      </c>
      <c r="L353" s="82">
        <f t="shared" si="16"/>
        <v>0</v>
      </c>
      <c r="N353" s="119" t="s">
        <v>33</v>
      </c>
      <c r="O353" s="120" t="s">
        <v>1409</v>
      </c>
      <c r="P353" s="122">
        <v>0</v>
      </c>
      <c r="Q353" s="122">
        <v>0</v>
      </c>
      <c r="R353" s="122">
        <v>0</v>
      </c>
      <c r="S353" s="122">
        <v>0</v>
      </c>
      <c r="T353" s="122">
        <v>0</v>
      </c>
      <c r="U353" s="122">
        <v>100000026</v>
      </c>
      <c r="V353" s="122">
        <v>105000026</v>
      </c>
      <c r="W353" s="122">
        <v>110000026</v>
      </c>
      <c r="X353" s="122">
        <v>115000026</v>
      </c>
      <c r="Y353" s="122">
        <v>120000026</v>
      </c>
      <c r="Z353" s="122">
        <v>125000026</v>
      </c>
      <c r="AA353" s="122">
        <v>0</v>
      </c>
      <c r="AB353" s="122">
        <v>0</v>
      </c>
      <c r="AC353" s="122">
        <v>0</v>
      </c>
      <c r="AD353" s="121"/>
      <c r="AM353" s="120" t="s">
        <v>602</v>
      </c>
      <c r="BB353" s="120" t="s">
        <v>3393</v>
      </c>
      <c r="BG353" s="73" t="s">
        <v>3825</v>
      </c>
      <c r="BI353" s="73" t="s">
        <v>4651</v>
      </c>
      <c r="BO353" s="72" t="s">
        <v>210</v>
      </c>
      <c r="BP353" s="73" t="s">
        <v>3770</v>
      </c>
      <c r="BQ353" s="75">
        <v>0</v>
      </c>
      <c r="BR353" s="75">
        <v>0</v>
      </c>
      <c r="BS353" s="75">
        <v>0</v>
      </c>
      <c r="BT353" s="75">
        <v>0</v>
      </c>
      <c r="BU353" s="75">
        <v>0</v>
      </c>
      <c r="BV353" s="75">
        <v>0</v>
      </c>
      <c r="BW353" s="75">
        <v>0</v>
      </c>
      <c r="BX353" s="75">
        <v>504000625</v>
      </c>
      <c r="BY353" s="75">
        <v>558000625</v>
      </c>
      <c r="BZ353" s="75">
        <v>0</v>
      </c>
      <c r="CA353" s="75">
        <v>0</v>
      </c>
    </row>
    <row r="354" spans="10:79" ht="12" customHeight="1">
      <c r="J354" s="46">
        <v>350</v>
      </c>
      <c r="K354" s="46">
        <f t="shared" si="15"/>
        <v>0</v>
      </c>
      <c r="L354" s="82">
        <f t="shared" si="16"/>
        <v>0</v>
      </c>
      <c r="N354" s="119" t="s">
        <v>33</v>
      </c>
      <c r="O354" s="120" t="s">
        <v>1410</v>
      </c>
      <c r="P354" s="122">
        <v>0</v>
      </c>
      <c r="Q354" s="122">
        <v>0</v>
      </c>
      <c r="R354" s="122">
        <v>0</v>
      </c>
      <c r="S354" s="122">
        <v>0</v>
      </c>
      <c r="T354" s="122">
        <v>105000026</v>
      </c>
      <c r="U354" s="122">
        <v>110000026</v>
      </c>
      <c r="V354" s="122">
        <v>115000026</v>
      </c>
      <c r="W354" s="122">
        <v>120000026</v>
      </c>
      <c r="X354" s="122">
        <v>125000026</v>
      </c>
      <c r="Y354" s="122">
        <v>130000026</v>
      </c>
      <c r="Z354" s="122">
        <v>135000026</v>
      </c>
      <c r="AA354" s="122">
        <v>0</v>
      </c>
      <c r="AB354" s="122">
        <v>0</v>
      </c>
      <c r="AC354" s="122">
        <v>0</v>
      </c>
      <c r="AD354" s="121"/>
      <c r="AM354" s="120" t="s">
        <v>814</v>
      </c>
      <c r="BB354" s="120" t="s">
        <v>3355</v>
      </c>
      <c r="BG354" s="73" t="s">
        <v>3826</v>
      </c>
      <c r="BI354" s="73" t="s">
        <v>4652</v>
      </c>
      <c r="BO354" s="72" t="s">
        <v>210</v>
      </c>
      <c r="BP354" s="73" t="s">
        <v>3771</v>
      </c>
      <c r="BQ354" s="75">
        <v>0</v>
      </c>
      <c r="BR354" s="75">
        <v>0</v>
      </c>
      <c r="BS354" s="75">
        <v>490000625</v>
      </c>
      <c r="BT354" s="75">
        <v>560000625</v>
      </c>
      <c r="BU354" s="75">
        <v>665000625</v>
      </c>
      <c r="BV354" s="75">
        <v>685000625</v>
      </c>
      <c r="BW354" s="75">
        <v>705000625</v>
      </c>
      <c r="BX354" s="75">
        <v>720000625</v>
      </c>
      <c r="BY354" s="75">
        <v>740000625</v>
      </c>
      <c r="BZ354" s="75">
        <v>0</v>
      </c>
      <c r="CA354" s="75">
        <v>0</v>
      </c>
    </row>
    <row r="355" spans="10:79" ht="12" customHeight="1">
      <c r="J355" s="46">
        <v>351</v>
      </c>
      <c r="K355" s="46">
        <f t="shared" si="15"/>
        <v>0</v>
      </c>
      <c r="L355" s="82">
        <f t="shared" si="16"/>
        <v>0</v>
      </c>
      <c r="N355" s="119" t="s">
        <v>33</v>
      </c>
      <c r="O355" s="120" t="s">
        <v>1948</v>
      </c>
      <c r="P355" s="122">
        <v>0</v>
      </c>
      <c r="Q355" s="122">
        <v>0</v>
      </c>
      <c r="R355" s="122">
        <v>0</v>
      </c>
      <c r="S355" s="122">
        <v>0</v>
      </c>
      <c r="T355" s="122">
        <v>0</v>
      </c>
      <c r="U355" s="122">
        <v>100000026</v>
      </c>
      <c r="V355" s="122">
        <v>105000026</v>
      </c>
      <c r="W355" s="122">
        <v>110000026</v>
      </c>
      <c r="X355" s="122">
        <v>115000026</v>
      </c>
      <c r="Y355" s="122">
        <v>120000026</v>
      </c>
      <c r="Z355" s="122">
        <v>125000026</v>
      </c>
      <c r="AA355" s="122">
        <v>0</v>
      </c>
      <c r="AB355" s="122">
        <v>0</v>
      </c>
      <c r="AC355" s="122">
        <v>0</v>
      </c>
      <c r="AD355" s="121"/>
      <c r="AM355" s="120" t="s">
        <v>815</v>
      </c>
      <c r="BB355" s="120" t="s">
        <v>2612</v>
      </c>
      <c r="BG355" s="73" t="s">
        <v>3827</v>
      </c>
      <c r="BI355" s="73" t="s">
        <v>4653</v>
      </c>
      <c r="BO355" s="72" t="s">
        <v>210</v>
      </c>
      <c r="BP355" s="73" t="s">
        <v>3772</v>
      </c>
      <c r="BQ355" s="75">
        <v>342000625</v>
      </c>
      <c r="BR355" s="75">
        <v>0</v>
      </c>
      <c r="BS355" s="75">
        <v>648000625</v>
      </c>
      <c r="BT355" s="75">
        <v>720000625</v>
      </c>
      <c r="BU355" s="75">
        <v>504000625</v>
      </c>
      <c r="BV355" s="75">
        <v>0</v>
      </c>
      <c r="BW355" s="75">
        <v>0</v>
      </c>
      <c r="BX355" s="75">
        <v>0</v>
      </c>
      <c r="BY355" s="75">
        <v>0</v>
      </c>
      <c r="BZ355" s="75">
        <v>0</v>
      </c>
      <c r="CA355" s="75">
        <v>0</v>
      </c>
    </row>
    <row r="356" spans="10:79" ht="12" customHeight="1">
      <c r="J356" s="46">
        <v>352</v>
      </c>
      <c r="K356" s="46">
        <f t="shared" si="15"/>
        <v>0</v>
      </c>
      <c r="L356" s="82">
        <f t="shared" si="16"/>
        <v>0</v>
      </c>
      <c r="N356" s="119" t="s">
        <v>33</v>
      </c>
      <c r="O356" s="120" t="s">
        <v>3249</v>
      </c>
      <c r="P356" s="122">
        <v>0</v>
      </c>
      <c r="Q356" s="122">
        <v>0</v>
      </c>
      <c r="R356" s="122">
        <v>0</v>
      </c>
      <c r="S356" s="122">
        <v>0</v>
      </c>
      <c r="T356" s="122">
        <v>0</v>
      </c>
      <c r="U356" s="122">
        <v>80000026</v>
      </c>
      <c r="V356" s="122">
        <v>90000026</v>
      </c>
      <c r="W356" s="122">
        <v>95000026</v>
      </c>
      <c r="X356" s="122">
        <v>100000026</v>
      </c>
      <c r="Y356" s="122">
        <v>105000026</v>
      </c>
      <c r="Z356" s="122">
        <v>110000026</v>
      </c>
      <c r="AA356" s="122">
        <v>115000026</v>
      </c>
      <c r="AB356" s="122">
        <v>120000026</v>
      </c>
      <c r="AC356" s="122">
        <v>0</v>
      </c>
      <c r="AD356" s="121"/>
      <c r="AM356" s="120"/>
      <c r="BB356" s="120" t="s">
        <v>2009</v>
      </c>
      <c r="BG356" s="73" t="s">
        <v>3828</v>
      </c>
      <c r="BI356" s="73" t="s">
        <v>4654</v>
      </c>
      <c r="BO356" s="72" t="s">
        <v>210</v>
      </c>
      <c r="BP356" s="73" t="s">
        <v>3773</v>
      </c>
      <c r="BQ356" s="75">
        <v>342000625</v>
      </c>
      <c r="BR356" s="75">
        <v>387000625</v>
      </c>
      <c r="BS356" s="75">
        <v>423000625</v>
      </c>
      <c r="BT356" s="75">
        <v>410000825</v>
      </c>
      <c r="BU356" s="75">
        <v>504000625</v>
      </c>
      <c r="BV356" s="75">
        <v>549000625</v>
      </c>
      <c r="BW356" s="75">
        <v>0</v>
      </c>
      <c r="BX356" s="75">
        <v>520000725</v>
      </c>
      <c r="BY356" s="75">
        <v>0</v>
      </c>
      <c r="BZ356" s="75">
        <v>0</v>
      </c>
      <c r="CA356" s="75">
        <v>0</v>
      </c>
    </row>
    <row r="357" spans="10:79" ht="12" customHeight="1">
      <c r="J357" s="46">
        <v>353</v>
      </c>
      <c r="K357" s="46">
        <f t="shared" si="15"/>
        <v>0</v>
      </c>
      <c r="L357" s="82">
        <f t="shared" si="16"/>
        <v>0</v>
      </c>
      <c r="N357" s="119" t="s">
        <v>33</v>
      </c>
      <c r="O357" s="120" t="s">
        <v>599</v>
      </c>
      <c r="P357" s="122">
        <v>0</v>
      </c>
      <c r="Q357" s="122">
        <v>0</v>
      </c>
      <c r="R357" s="122">
        <v>0</v>
      </c>
      <c r="S357" s="122">
        <v>0</v>
      </c>
      <c r="T357" s="122">
        <v>0</v>
      </c>
      <c r="U357" s="122">
        <v>95000026</v>
      </c>
      <c r="V357" s="122">
        <v>100000026</v>
      </c>
      <c r="W357" s="122">
        <v>105000026</v>
      </c>
      <c r="X357" s="122">
        <v>110000026</v>
      </c>
      <c r="Y357" s="122">
        <v>115000026</v>
      </c>
      <c r="Z357" s="122">
        <v>120000026</v>
      </c>
      <c r="AA357" s="122">
        <v>125000026</v>
      </c>
      <c r="AB357" s="122">
        <v>135000026</v>
      </c>
      <c r="AC357" s="122">
        <v>150000026</v>
      </c>
      <c r="AD357" s="121"/>
      <c r="BB357" s="120" t="s">
        <v>3356</v>
      </c>
      <c r="BG357" s="73" t="s">
        <v>3829</v>
      </c>
      <c r="BI357" s="73" t="s">
        <v>4655</v>
      </c>
      <c r="BO357" s="72" t="s">
        <v>210</v>
      </c>
      <c r="BP357" s="73" t="s">
        <v>3774</v>
      </c>
      <c r="BQ357" s="75">
        <v>450000026</v>
      </c>
      <c r="BR357" s="75">
        <v>510000026</v>
      </c>
      <c r="BS357" s="75">
        <v>550000026</v>
      </c>
      <c r="BT357" s="75">
        <v>620000026</v>
      </c>
      <c r="BU357" s="75">
        <v>685000026</v>
      </c>
      <c r="BV357" s="75">
        <v>705000026</v>
      </c>
      <c r="BW357" s="75">
        <v>745000026</v>
      </c>
      <c r="BX357" s="75">
        <v>0</v>
      </c>
      <c r="BY357" s="75">
        <v>0</v>
      </c>
      <c r="BZ357" s="75">
        <v>0</v>
      </c>
      <c r="CA357" s="75">
        <v>0</v>
      </c>
    </row>
    <row r="358" spans="10:79" ht="12" customHeight="1">
      <c r="J358" s="46">
        <v>354</v>
      </c>
      <c r="K358" s="46">
        <f t="shared" si="15"/>
        <v>0</v>
      </c>
      <c r="L358" s="82">
        <f t="shared" si="16"/>
        <v>0</v>
      </c>
      <c r="N358" s="119" t="s">
        <v>33</v>
      </c>
      <c r="O358" s="120" t="s">
        <v>1411</v>
      </c>
      <c r="P358" s="122">
        <v>0</v>
      </c>
      <c r="Q358" s="122">
        <v>0</v>
      </c>
      <c r="R358" s="122">
        <v>0</v>
      </c>
      <c r="S358" s="122">
        <v>0</v>
      </c>
      <c r="T358" s="122">
        <v>100000026</v>
      </c>
      <c r="U358" s="122">
        <v>105000026</v>
      </c>
      <c r="V358" s="122">
        <v>110000026</v>
      </c>
      <c r="W358" s="122">
        <v>115000026</v>
      </c>
      <c r="X358" s="122">
        <v>120000026</v>
      </c>
      <c r="Y358" s="122">
        <v>125000026</v>
      </c>
      <c r="Z358" s="122">
        <v>130000026</v>
      </c>
      <c r="AA358" s="122">
        <v>0</v>
      </c>
      <c r="AB358" s="122">
        <v>0</v>
      </c>
      <c r="AC358" s="122">
        <v>0</v>
      </c>
      <c r="AD358" s="121"/>
      <c r="BB358" s="120" t="s">
        <v>2352</v>
      </c>
      <c r="BG358" s="73" t="s">
        <v>3830</v>
      </c>
      <c r="BI358" s="73" t="s">
        <v>4656</v>
      </c>
      <c r="BO358" s="72" t="s">
        <v>210</v>
      </c>
      <c r="BP358" s="73" t="s">
        <v>5029</v>
      </c>
      <c r="BQ358" s="75">
        <v>415000925</v>
      </c>
      <c r="BR358" s="75">
        <v>435000925</v>
      </c>
      <c r="BS358" s="75">
        <v>485000925</v>
      </c>
      <c r="BT358" s="75">
        <v>510000925</v>
      </c>
      <c r="BU358" s="75">
        <v>530000925</v>
      </c>
      <c r="BV358" s="75">
        <v>565000925</v>
      </c>
      <c r="BW358" s="75">
        <v>590000925</v>
      </c>
      <c r="BX358" s="75">
        <v>0</v>
      </c>
      <c r="BY358" s="75">
        <v>0</v>
      </c>
      <c r="BZ358" s="75">
        <v>0</v>
      </c>
      <c r="CA358" s="75">
        <v>0</v>
      </c>
    </row>
    <row r="359" spans="10:79" ht="12" customHeight="1">
      <c r="J359" s="46">
        <v>355</v>
      </c>
      <c r="K359" s="46">
        <f t="shared" si="15"/>
        <v>0</v>
      </c>
      <c r="L359" s="82">
        <f t="shared" si="16"/>
        <v>0</v>
      </c>
      <c r="N359" s="119" t="s">
        <v>33</v>
      </c>
      <c r="O359" s="120" t="s">
        <v>2053</v>
      </c>
      <c r="P359" s="122">
        <v>0</v>
      </c>
      <c r="Q359" s="122">
        <v>0</v>
      </c>
      <c r="R359" s="122">
        <v>0</v>
      </c>
      <c r="S359" s="122">
        <v>0</v>
      </c>
      <c r="T359" s="122">
        <v>100000026</v>
      </c>
      <c r="U359" s="122">
        <v>105000026</v>
      </c>
      <c r="V359" s="122">
        <v>110000026</v>
      </c>
      <c r="W359" s="122">
        <v>115000026</v>
      </c>
      <c r="X359" s="122">
        <v>120000026</v>
      </c>
      <c r="Y359" s="122">
        <v>125000026</v>
      </c>
      <c r="Z359" s="122">
        <v>130000026</v>
      </c>
      <c r="AA359" s="122">
        <v>0</v>
      </c>
      <c r="AB359" s="122">
        <v>0</v>
      </c>
      <c r="AC359" s="122">
        <v>0</v>
      </c>
      <c r="AD359" s="121"/>
      <c r="BB359" s="120" t="s">
        <v>275</v>
      </c>
      <c r="BG359" s="73" t="s">
        <v>3831</v>
      </c>
      <c r="BI359" s="73" t="s">
        <v>5212</v>
      </c>
      <c r="BO359" s="72" t="s">
        <v>210</v>
      </c>
      <c r="BP359" s="73" t="s">
        <v>3775</v>
      </c>
      <c r="BQ359" s="75">
        <v>470000625</v>
      </c>
      <c r="BR359" s="75">
        <v>495000625</v>
      </c>
      <c r="BS359" s="75">
        <v>531000625</v>
      </c>
      <c r="BT359" s="75">
        <v>567000625</v>
      </c>
      <c r="BU359" s="75">
        <v>600000825</v>
      </c>
      <c r="BV359" s="75">
        <v>657000625</v>
      </c>
      <c r="BW359" s="75">
        <v>720000625</v>
      </c>
      <c r="BX359" s="75">
        <v>650000925</v>
      </c>
      <c r="BY359" s="75">
        <v>0</v>
      </c>
      <c r="BZ359" s="75">
        <v>0</v>
      </c>
      <c r="CA359" s="75">
        <v>0</v>
      </c>
    </row>
    <row r="360" spans="10:79" ht="12" customHeight="1">
      <c r="J360" s="46">
        <v>356</v>
      </c>
      <c r="K360" s="46">
        <f t="shared" si="15"/>
        <v>0</v>
      </c>
      <c r="L360" s="82">
        <f t="shared" si="16"/>
        <v>0</v>
      </c>
      <c r="N360" s="119" t="s">
        <v>33</v>
      </c>
      <c r="O360" s="120" t="s">
        <v>2556</v>
      </c>
      <c r="P360" s="122">
        <v>0</v>
      </c>
      <c r="Q360" s="122">
        <v>0</v>
      </c>
      <c r="R360" s="122">
        <v>0</v>
      </c>
      <c r="S360" s="122">
        <v>0</v>
      </c>
      <c r="T360" s="122">
        <v>0</v>
      </c>
      <c r="U360" s="122">
        <v>95000026</v>
      </c>
      <c r="V360" s="122">
        <v>100000026</v>
      </c>
      <c r="W360" s="122">
        <v>105000026</v>
      </c>
      <c r="X360" s="122">
        <v>110000026</v>
      </c>
      <c r="Y360" s="122">
        <v>115000026</v>
      </c>
      <c r="Z360" s="122">
        <v>120000026</v>
      </c>
      <c r="AA360" s="122">
        <v>0</v>
      </c>
      <c r="AB360" s="122">
        <v>0</v>
      </c>
      <c r="AC360" s="122">
        <v>0</v>
      </c>
      <c r="AD360" s="121"/>
      <c r="BB360" s="120" t="s">
        <v>1248</v>
      </c>
      <c r="BG360" s="73" t="s">
        <v>3832</v>
      </c>
      <c r="BI360" s="73" t="s">
        <v>4657</v>
      </c>
      <c r="BO360" s="72" t="s">
        <v>210</v>
      </c>
      <c r="BP360" s="73" t="s">
        <v>5099</v>
      </c>
      <c r="BQ360" s="75">
        <v>0</v>
      </c>
      <c r="BR360" s="75">
        <v>0</v>
      </c>
      <c r="BS360" s="75">
        <v>495000925</v>
      </c>
      <c r="BT360" s="75">
        <v>525000925</v>
      </c>
      <c r="BU360" s="75">
        <v>595000925</v>
      </c>
      <c r="BV360" s="75">
        <v>0</v>
      </c>
      <c r="BW360" s="75">
        <v>0</v>
      </c>
      <c r="BX360" s="75">
        <v>0</v>
      </c>
      <c r="BY360" s="75">
        <v>0</v>
      </c>
      <c r="BZ360" s="75">
        <v>0</v>
      </c>
      <c r="CA360" s="75">
        <v>0</v>
      </c>
    </row>
    <row r="361" spans="10:79" ht="12" customHeight="1">
      <c r="J361" s="46">
        <v>357</v>
      </c>
      <c r="K361" s="46">
        <f t="shared" si="15"/>
        <v>0</v>
      </c>
      <c r="L361" s="82">
        <f t="shared" si="16"/>
        <v>0</v>
      </c>
      <c r="N361" s="119" t="s">
        <v>33</v>
      </c>
      <c r="O361" s="120" t="s">
        <v>1987</v>
      </c>
      <c r="P361" s="122">
        <v>0</v>
      </c>
      <c r="Q361" s="122">
        <v>0</v>
      </c>
      <c r="R361" s="122">
        <v>0</v>
      </c>
      <c r="S361" s="122">
        <v>0</v>
      </c>
      <c r="T361" s="122">
        <v>0</v>
      </c>
      <c r="U361" s="122">
        <v>95000026</v>
      </c>
      <c r="V361" s="122">
        <v>100000026</v>
      </c>
      <c r="W361" s="122">
        <v>105000026</v>
      </c>
      <c r="X361" s="122">
        <v>110000026</v>
      </c>
      <c r="Y361" s="122">
        <v>115000026</v>
      </c>
      <c r="Z361" s="122">
        <v>120000026</v>
      </c>
      <c r="AA361" s="122">
        <v>125000026</v>
      </c>
      <c r="AB361" s="122">
        <v>0</v>
      </c>
      <c r="AC361" s="122">
        <v>0</v>
      </c>
      <c r="AD361" s="121"/>
      <c r="BB361" s="120" t="s">
        <v>626</v>
      </c>
      <c r="BG361" s="73" t="s">
        <v>3833</v>
      </c>
      <c r="BI361" s="73" t="s">
        <v>4658</v>
      </c>
      <c r="BO361" s="72" t="s">
        <v>210</v>
      </c>
      <c r="BP361" s="73" t="s">
        <v>3776</v>
      </c>
      <c r="BQ361" s="75">
        <v>0</v>
      </c>
      <c r="BR361" s="75">
        <v>450000625</v>
      </c>
      <c r="BS361" s="75">
        <v>495000625</v>
      </c>
      <c r="BT361" s="75">
        <v>540000625</v>
      </c>
      <c r="BU361" s="75">
        <v>585000625</v>
      </c>
      <c r="BV361" s="75">
        <v>630000625</v>
      </c>
      <c r="BW361" s="75">
        <v>675000625</v>
      </c>
      <c r="BX361" s="75">
        <v>540000625</v>
      </c>
      <c r="BY361" s="75">
        <v>612000625</v>
      </c>
      <c r="BZ361" s="75">
        <v>0</v>
      </c>
      <c r="CA361" s="75">
        <v>0</v>
      </c>
    </row>
    <row r="362" spans="10:79" ht="12" customHeight="1">
      <c r="J362" s="46">
        <v>358</v>
      </c>
      <c r="K362" s="46">
        <f t="shared" si="15"/>
        <v>0</v>
      </c>
      <c r="L362" s="82">
        <f t="shared" si="16"/>
        <v>0</v>
      </c>
      <c r="N362" s="119" t="s">
        <v>33</v>
      </c>
      <c r="O362" s="120" t="s">
        <v>582</v>
      </c>
      <c r="P362" s="122">
        <v>0</v>
      </c>
      <c r="Q362" s="122">
        <v>0</v>
      </c>
      <c r="R362" s="122">
        <v>0</v>
      </c>
      <c r="S362" s="122">
        <v>0</v>
      </c>
      <c r="T362" s="122">
        <v>0</v>
      </c>
      <c r="U362" s="122">
        <v>90000026</v>
      </c>
      <c r="V362" s="122">
        <v>95000026</v>
      </c>
      <c r="W362" s="122">
        <v>100000026</v>
      </c>
      <c r="X362" s="122">
        <v>105000026</v>
      </c>
      <c r="Y362" s="122">
        <v>110000026</v>
      </c>
      <c r="Z362" s="122">
        <v>115000026</v>
      </c>
      <c r="AA362" s="122">
        <v>120000026</v>
      </c>
      <c r="AB362" s="122">
        <v>0</v>
      </c>
      <c r="AC362" s="122">
        <v>0</v>
      </c>
      <c r="AD362" s="121"/>
      <c r="BB362" s="120" t="s">
        <v>1249</v>
      </c>
      <c r="BG362" s="73" t="s">
        <v>3834</v>
      </c>
      <c r="BI362" s="73" t="s">
        <v>4659</v>
      </c>
      <c r="BO362" s="72" t="s">
        <v>210</v>
      </c>
      <c r="BP362" s="73" t="s">
        <v>3777</v>
      </c>
      <c r="BQ362" s="75">
        <v>405000625</v>
      </c>
      <c r="BR362" s="75">
        <v>0</v>
      </c>
      <c r="BS362" s="75">
        <v>0</v>
      </c>
      <c r="BT362" s="75">
        <v>0</v>
      </c>
      <c r="BU362" s="75">
        <v>0</v>
      </c>
      <c r="BV362" s="75">
        <v>0</v>
      </c>
      <c r="BW362" s="75">
        <v>0</v>
      </c>
      <c r="BX362" s="75">
        <v>0</v>
      </c>
      <c r="BY362" s="75">
        <v>0</v>
      </c>
      <c r="BZ362" s="75">
        <v>0</v>
      </c>
      <c r="CA362" s="75">
        <v>0</v>
      </c>
    </row>
    <row r="363" spans="10:79" ht="12" customHeight="1">
      <c r="J363" s="46">
        <v>359</v>
      </c>
      <c r="K363" s="46">
        <f t="shared" si="15"/>
        <v>0</v>
      </c>
      <c r="L363" s="82">
        <f t="shared" si="16"/>
        <v>0</v>
      </c>
      <c r="N363" s="119" t="s">
        <v>33</v>
      </c>
      <c r="O363" s="120" t="s">
        <v>1885</v>
      </c>
      <c r="P363" s="122">
        <v>0</v>
      </c>
      <c r="Q363" s="122">
        <v>0</v>
      </c>
      <c r="R363" s="122">
        <v>0</v>
      </c>
      <c r="S363" s="122">
        <v>0</v>
      </c>
      <c r="T363" s="122">
        <v>0</v>
      </c>
      <c r="U363" s="122">
        <v>90000026</v>
      </c>
      <c r="V363" s="122">
        <v>95000026</v>
      </c>
      <c r="W363" s="122">
        <v>100000026</v>
      </c>
      <c r="X363" s="122">
        <v>105000026</v>
      </c>
      <c r="Y363" s="122">
        <v>110000026</v>
      </c>
      <c r="Z363" s="122">
        <v>115000026</v>
      </c>
      <c r="AA363" s="122">
        <v>120000026</v>
      </c>
      <c r="AB363" s="122">
        <v>0</v>
      </c>
      <c r="AC363" s="122">
        <v>0</v>
      </c>
      <c r="AD363" s="121"/>
      <c r="BB363" s="120" t="s">
        <v>1500</v>
      </c>
      <c r="BG363" s="73" t="s">
        <v>3835</v>
      </c>
      <c r="BI363" s="73" t="s">
        <v>5307</v>
      </c>
      <c r="BO363" s="72" t="s">
        <v>210</v>
      </c>
      <c r="BP363" s="73" t="s">
        <v>3778</v>
      </c>
      <c r="BQ363" s="75">
        <v>0</v>
      </c>
      <c r="BR363" s="75">
        <v>0</v>
      </c>
      <c r="BS363" s="75">
        <v>0</v>
      </c>
      <c r="BT363" s="75">
        <v>0</v>
      </c>
      <c r="BU363" s="75">
        <v>0</v>
      </c>
      <c r="BV363" s="75">
        <v>0</v>
      </c>
      <c r="BW363" s="75">
        <v>0</v>
      </c>
      <c r="BX363" s="75">
        <v>504000625</v>
      </c>
      <c r="BY363" s="75">
        <v>558000625</v>
      </c>
      <c r="BZ363" s="75">
        <v>0</v>
      </c>
      <c r="CA363" s="75">
        <v>0</v>
      </c>
    </row>
    <row r="364" spans="10:79" ht="12" customHeight="1">
      <c r="J364" s="46">
        <v>360</v>
      </c>
      <c r="K364" s="46">
        <f t="shared" si="15"/>
        <v>0</v>
      </c>
      <c r="L364" s="82">
        <f t="shared" si="16"/>
        <v>0</v>
      </c>
      <c r="N364" s="119" t="s">
        <v>33</v>
      </c>
      <c r="O364" s="120" t="s">
        <v>1412</v>
      </c>
      <c r="P364" s="122">
        <v>0</v>
      </c>
      <c r="Q364" s="122">
        <v>0</v>
      </c>
      <c r="R364" s="122">
        <v>0</v>
      </c>
      <c r="S364" s="122">
        <v>0</v>
      </c>
      <c r="T364" s="122">
        <v>0</v>
      </c>
      <c r="U364" s="122">
        <v>90000026</v>
      </c>
      <c r="V364" s="122">
        <v>95000026</v>
      </c>
      <c r="W364" s="122">
        <v>100000026</v>
      </c>
      <c r="X364" s="122">
        <v>105000026</v>
      </c>
      <c r="Y364" s="122">
        <v>110000026</v>
      </c>
      <c r="Z364" s="122">
        <v>115000026</v>
      </c>
      <c r="AA364" s="122">
        <v>0</v>
      </c>
      <c r="AB364" s="122">
        <v>0</v>
      </c>
      <c r="AC364" s="122">
        <v>0</v>
      </c>
      <c r="AD364" s="121"/>
      <c r="BB364" s="120" t="s">
        <v>1250</v>
      </c>
      <c r="BG364" s="73" t="s">
        <v>3836</v>
      </c>
      <c r="BI364" s="73" t="s">
        <v>4660</v>
      </c>
      <c r="BO364" s="72" t="s">
        <v>210</v>
      </c>
      <c r="BP364" s="73" t="s">
        <v>3779</v>
      </c>
      <c r="BQ364" s="75">
        <v>522000625</v>
      </c>
      <c r="BR364" s="75">
        <v>549000625</v>
      </c>
      <c r="BS364" s="75">
        <v>576000625</v>
      </c>
      <c r="BT364" s="75">
        <v>612000625</v>
      </c>
      <c r="BU364" s="75">
        <v>639000625</v>
      </c>
      <c r="BV364" s="75">
        <v>666000625</v>
      </c>
      <c r="BW364" s="75">
        <v>702000625</v>
      </c>
      <c r="BX364" s="75">
        <v>540000625</v>
      </c>
      <c r="BY364" s="75">
        <v>612000625</v>
      </c>
      <c r="BZ364" s="75">
        <v>0</v>
      </c>
      <c r="CA364" s="75">
        <v>0</v>
      </c>
    </row>
    <row r="365" spans="10:79" ht="12" customHeight="1">
      <c r="J365" s="46">
        <v>361</v>
      </c>
      <c r="K365" s="46">
        <f t="shared" si="15"/>
        <v>0</v>
      </c>
      <c r="L365" s="82">
        <f t="shared" si="16"/>
        <v>0</v>
      </c>
      <c r="N365" s="119" t="s">
        <v>33</v>
      </c>
      <c r="O365" s="120" t="s">
        <v>2047</v>
      </c>
      <c r="P365" s="122">
        <v>0</v>
      </c>
      <c r="Q365" s="122">
        <v>0</v>
      </c>
      <c r="R365" s="122">
        <v>0</v>
      </c>
      <c r="S365" s="122">
        <v>0</v>
      </c>
      <c r="T365" s="122">
        <v>0</v>
      </c>
      <c r="U365" s="122">
        <v>90000026</v>
      </c>
      <c r="V365" s="122">
        <v>95000026</v>
      </c>
      <c r="W365" s="122">
        <v>100000026</v>
      </c>
      <c r="X365" s="122">
        <v>105000026</v>
      </c>
      <c r="Y365" s="122">
        <v>110000026</v>
      </c>
      <c r="Z365" s="122">
        <v>115000026</v>
      </c>
      <c r="AA365" s="122">
        <v>0</v>
      </c>
      <c r="AB365" s="122">
        <v>0</v>
      </c>
      <c r="AC365" s="122">
        <v>0</v>
      </c>
      <c r="AD365" s="121"/>
      <c r="BB365" s="120" t="s">
        <v>1501</v>
      </c>
      <c r="BG365" s="73" t="s">
        <v>3837</v>
      </c>
      <c r="BI365" s="73" t="s">
        <v>4661</v>
      </c>
      <c r="BO365" s="72" t="s">
        <v>210</v>
      </c>
      <c r="BP365" s="73" t="s">
        <v>3780</v>
      </c>
      <c r="BQ365" s="75">
        <v>198000625</v>
      </c>
      <c r="BR365" s="75">
        <v>216000625</v>
      </c>
      <c r="BS365" s="75">
        <v>252000625</v>
      </c>
      <c r="BT365" s="75">
        <v>270000625</v>
      </c>
      <c r="BU365" s="75">
        <v>0</v>
      </c>
      <c r="BV365" s="75">
        <v>0</v>
      </c>
      <c r="BW365" s="75">
        <v>0</v>
      </c>
      <c r="BX365" s="75">
        <v>0</v>
      </c>
      <c r="BY365" s="75">
        <v>0</v>
      </c>
      <c r="BZ365" s="75">
        <v>0</v>
      </c>
      <c r="CA365" s="75">
        <v>0</v>
      </c>
    </row>
    <row r="366" spans="10:79" ht="12" customHeight="1">
      <c r="J366" s="46">
        <v>362</v>
      </c>
      <c r="K366" s="46">
        <f t="shared" si="15"/>
        <v>0</v>
      </c>
      <c r="L366" s="82">
        <f t="shared" si="16"/>
        <v>0</v>
      </c>
      <c r="N366" s="119" t="s">
        <v>33</v>
      </c>
      <c r="O366" s="120" t="s">
        <v>2503</v>
      </c>
      <c r="P366" s="122">
        <v>0</v>
      </c>
      <c r="Q366" s="122">
        <v>70000026</v>
      </c>
      <c r="R366" s="122">
        <v>75000026</v>
      </c>
      <c r="S366" s="122">
        <v>80000026</v>
      </c>
      <c r="T366" s="122">
        <v>90000026</v>
      </c>
      <c r="U366" s="122">
        <v>95000026</v>
      </c>
      <c r="V366" s="122">
        <v>100000026</v>
      </c>
      <c r="W366" s="122">
        <v>105000026</v>
      </c>
      <c r="X366" s="122">
        <v>110000026</v>
      </c>
      <c r="Y366" s="122">
        <v>115000026</v>
      </c>
      <c r="Z366" s="122">
        <v>120000026</v>
      </c>
      <c r="AA366" s="122">
        <v>125000026</v>
      </c>
      <c r="AB366" s="122">
        <v>0</v>
      </c>
      <c r="AC366" s="122">
        <v>0</v>
      </c>
      <c r="AD366" s="121"/>
      <c r="BB366" s="120" t="s">
        <v>1251</v>
      </c>
      <c r="BG366" s="73" t="s">
        <v>3838</v>
      </c>
      <c r="BI366" s="73" t="s">
        <v>4662</v>
      </c>
      <c r="BO366" s="72" t="s">
        <v>210</v>
      </c>
      <c r="BP366" s="73" t="s">
        <v>3781</v>
      </c>
      <c r="BQ366" s="75">
        <v>279000625</v>
      </c>
      <c r="BR366" s="75">
        <v>0</v>
      </c>
      <c r="BS366" s="75">
        <v>333000625</v>
      </c>
      <c r="BT366" s="75">
        <v>360000625</v>
      </c>
      <c r="BU366" s="75">
        <v>0</v>
      </c>
      <c r="BV366" s="75">
        <v>0</v>
      </c>
      <c r="BW366" s="75">
        <v>0</v>
      </c>
      <c r="BX366" s="75">
        <v>576000625</v>
      </c>
      <c r="BY366" s="75">
        <v>630000625</v>
      </c>
      <c r="BZ366" s="75">
        <v>0</v>
      </c>
      <c r="CA366" s="75">
        <v>0</v>
      </c>
    </row>
    <row r="367" spans="10:79" ht="12" customHeight="1">
      <c r="J367" s="46">
        <v>363</v>
      </c>
      <c r="K367" s="46">
        <f t="shared" si="15"/>
        <v>0</v>
      </c>
      <c r="L367" s="82">
        <f t="shared" si="16"/>
        <v>0</v>
      </c>
      <c r="N367" s="119" t="s">
        <v>33</v>
      </c>
      <c r="O367" s="120" t="s">
        <v>1949</v>
      </c>
      <c r="P367" s="122">
        <v>0</v>
      </c>
      <c r="Q367" s="122">
        <v>65000026</v>
      </c>
      <c r="R367" s="122">
        <v>70000026</v>
      </c>
      <c r="S367" s="122">
        <v>75000026</v>
      </c>
      <c r="T367" s="122">
        <v>80000026</v>
      </c>
      <c r="U367" s="122">
        <v>85000026</v>
      </c>
      <c r="V367" s="122">
        <v>90000026</v>
      </c>
      <c r="W367" s="122">
        <v>95000026</v>
      </c>
      <c r="X367" s="122">
        <v>100000026</v>
      </c>
      <c r="Y367" s="122">
        <v>105000026</v>
      </c>
      <c r="Z367" s="122">
        <v>110000026</v>
      </c>
      <c r="AA367" s="122">
        <v>115000026</v>
      </c>
      <c r="AB367" s="122">
        <v>120000026</v>
      </c>
      <c r="AC367" s="122">
        <v>125000026</v>
      </c>
      <c r="AD367" s="121"/>
      <c r="BB367" s="120" t="s">
        <v>1362</v>
      </c>
      <c r="BG367" s="73" t="s">
        <v>3839</v>
      </c>
      <c r="BI367" s="73" t="s">
        <v>4663</v>
      </c>
      <c r="BO367" s="72" t="s">
        <v>210</v>
      </c>
      <c r="BP367" s="73" t="s">
        <v>3782</v>
      </c>
      <c r="BQ367" s="75">
        <v>350000026</v>
      </c>
      <c r="BR367" s="75">
        <v>430000026</v>
      </c>
      <c r="BS367" s="75">
        <v>510000026</v>
      </c>
      <c r="BT367" s="75">
        <v>590000026</v>
      </c>
      <c r="BU367" s="75">
        <v>675000026</v>
      </c>
      <c r="BV367" s="75">
        <v>720000026</v>
      </c>
      <c r="BW367" s="75">
        <v>795000026</v>
      </c>
      <c r="BX367" s="75">
        <v>885000026</v>
      </c>
      <c r="BY367" s="75">
        <v>0</v>
      </c>
      <c r="BZ367" s="75">
        <v>0</v>
      </c>
      <c r="CA367" s="75">
        <v>0</v>
      </c>
    </row>
    <row r="368" spans="10:79" ht="12" customHeight="1">
      <c r="J368" s="46">
        <v>364</v>
      </c>
      <c r="K368" s="46">
        <f t="shared" si="15"/>
        <v>0</v>
      </c>
      <c r="L368" s="82">
        <f t="shared" si="16"/>
        <v>0</v>
      </c>
      <c r="N368" s="119" t="s">
        <v>33</v>
      </c>
      <c r="O368" s="120" t="s">
        <v>2504</v>
      </c>
      <c r="P368" s="122">
        <v>0</v>
      </c>
      <c r="Q368" s="122">
        <v>70000026</v>
      </c>
      <c r="R368" s="122">
        <v>75000026</v>
      </c>
      <c r="S368" s="122">
        <v>80000026</v>
      </c>
      <c r="T368" s="122">
        <v>85000026</v>
      </c>
      <c r="U368" s="122">
        <v>90000026</v>
      </c>
      <c r="V368" s="122">
        <v>95000026</v>
      </c>
      <c r="W368" s="122">
        <v>100000026</v>
      </c>
      <c r="X368" s="122">
        <v>105000026</v>
      </c>
      <c r="Y368" s="122">
        <v>110000026</v>
      </c>
      <c r="Z368" s="122">
        <v>115000026</v>
      </c>
      <c r="AA368" s="122">
        <v>120000026</v>
      </c>
      <c r="AB368" s="122">
        <v>125000026</v>
      </c>
      <c r="AC368" s="122">
        <v>0</v>
      </c>
      <c r="AD368" s="121"/>
      <c r="BB368" s="120" t="s">
        <v>1252</v>
      </c>
      <c r="BG368" s="73" t="s">
        <v>3840</v>
      </c>
      <c r="BI368" s="73" t="s">
        <v>4664</v>
      </c>
      <c r="BO368" s="72" t="s">
        <v>210</v>
      </c>
      <c r="BP368" s="73" t="s">
        <v>3783</v>
      </c>
      <c r="BQ368" s="75">
        <v>0</v>
      </c>
      <c r="BR368" s="75">
        <v>0</v>
      </c>
      <c r="BS368" s="75">
        <v>0</v>
      </c>
      <c r="BT368" s="75">
        <v>0</v>
      </c>
      <c r="BU368" s="75">
        <v>0</v>
      </c>
      <c r="BV368" s="75">
        <v>0</v>
      </c>
      <c r="BW368" s="75">
        <v>0</v>
      </c>
      <c r="BX368" s="75">
        <v>0</v>
      </c>
      <c r="BY368" s="75">
        <v>0</v>
      </c>
      <c r="BZ368" s="75">
        <v>0</v>
      </c>
      <c r="CA368" s="75">
        <v>0</v>
      </c>
    </row>
    <row r="369" spans="10:79" ht="12" customHeight="1">
      <c r="J369" s="46">
        <v>365</v>
      </c>
      <c r="K369" s="46">
        <f t="shared" si="15"/>
        <v>0</v>
      </c>
      <c r="L369" s="82">
        <f t="shared" si="16"/>
        <v>0</v>
      </c>
      <c r="N369" s="119" t="s">
        <v>33</v>
      </c>
      <c r="O369" s="120" t="s">
        <v>2147</v>
      </c>
      <c r="P369" s="122">
        <v>0</v>
      </c>
      <c r="Q369" s="122">
        <v>0</v>
      </c>
      <c r="R369" s="122">
        <v>0</v>
      </c>
      <c r="S369" s="122">
        <v>0</v>
      </c>
      <c r="T369" s="122">
        <v>0</v>
      </c>
      <c r="U369" s="122">
        <v>100000026</v>
      </c>
      <c r="V369" s="122">
        <v>105000026</v>
      </c>
      <c r="W369" s="122">
        <v>110000026</v>
      </c>
      <c r="X369" s="122">
        <v>115000026</v>
      </c>
      <c r="Y369" s="122">
        <v>120000026</v>
      </c>
      <c r="Z369" s="122">
        <v>125000026</v>
      </c>
      <c r="AA369" s="122">
        <v>0</v>
      </c>
      <c r="AB369" s="122">
        <v>0</v>
      </c>
      <c r="AC369" s="122">
        <v>0</v>
      </c>
      <c r="AD369" s="121"/>
      <c r="BB369" s="120" t="s">
        <v>1253</v>
      </c>
      <c r="BG369" s="73" t="s">
        <v>3841</v>
      </c>
      <c r="BI369" s="73" t="s">
        <v>4665</v>
      </c>
      <c r="BO369" s="72" t="s">
        <v>210</v>
      </c>
      <c r="BP369" s="73" t="s">
        <v>3784</v>
      </c>
      <c r="BQ369" s="75">
        <v>450000026</v>
      </c>
      <c r="BR369" s="75">
        <v>490000026</v>
      </c>
      <c r="BS369" s="75">
        <v>520000026</v>
      </c>
      <c r="BT369" s="75">
        <v>585000026</v>
      </c>
      <c r="BU369" s="75">
        <v>630000026</v>
      </c>
      <c r="BV369" s="75">
        <v>715000026</v>
      </c>
      <c r="BW369" s="75">
        <v>795000026</v>
      </c>
      <c r="BX369" s="75">
        <v>875000026</v>
      </c>
      <c r="BY369" s="75">
        <v>0</v>
      </c>
      <c r="BZ369" s="75">
        <v>0</v>
      </c>
      <c r="CA369" s="75">
        <v>0</v>
      </c>
    </row>
    <row r="370" spans="10:79" ht="12" customHeight="1">
      <c r="J370" s="46">
        <v>366</v>
      </c>
      <c r="K370" s="46">
        <f t="shared" si="15"/>
        <v>0</v>
      </c>
      <c r="L370" s="82">
        <f t="shared" si="16"/>
        <v>0</v>
      </c>
      <c r="N370" s="119" t="s">
        <v>33</v>
      </c>
      <c r="O370" s="120" t="s">
        <v>2054</v>
      </c>
      <c r="P370" s="122">
        <v>0</v>
      </c>
      <c r="Q370" s="122">
        <v>0</v>
      </c>
      <c r="R370" s="122">
        <v>0</v>
      </c>
      <c r="S370" s="122">
        <v>0</v>
      </c>
      <c r="T370" s="122">
        <v>0</v>
      </c>
      <c r="U370" s="122">
        <v>100000026</v>
      </c>
      <c r="V370" s="122">
        <v>105000026</v>
      </c>
      <c r="W370" s="122">
        <v>110000026</v>
      </c>
      <c r="X370" s="122">
        <v>115000026</v>
      </c>
      <c r="Y370" s="122">
        <v>120000026</v>
      </c>
      <c r="Z370" s="122">
        <v>125000026</v>
      </c>
      <c r="AA370" s="122">
        <v>130000026</v>
      </c>
      <c r="AB370" s="122">
        <v>0</v>
      </c>
      <c r="AC370" s="122">
        <v>0</v>
      </c>
      <c r="AD370" s="121"/>
      <c r="BB370" s="120" t="s">
        <v>1254</v>
      </c>
      <c r="BG370" s="73" t="s">
        <v>3842</v>
      </c>
      <c r="BI370" s="73" t="s">
        <v>4666</v>
      </c>
      <c r="BO370" s="72" t="s">
        <v>210</v>
      </c>
      <c r="BP370" s="73" t="s">
        <v>3785</v>
      </c>
      <c r="BQ370" s="75">
        <v>0</v>
      </c>
      <c r="BR370" s="75">
        <v>0</v>
      </c>
      <c r="BS370" s="75">
        <v>0</v>
      </c>
      <c r="BT370" s="75">
        <v>0</v>
      </c>
      <c r="BU370" s="75">
        <v>0</v>
      </c>
      <c r="BV370" s="75">
        <v>585000625</v>
      </c>
      <c r="BW370" s="75">
        <v>630000625</v>
      </c>
      <c r="BX370" s="75">
        <v>657000625</v>
      </c>
      <c r="BY370" s="75">
        <v>720000625</v>
      </c>
      <c r="BZ370" s="75">
        <v>0</v>
      </c>
      <c r="CA370" s="75">
        <v>0</v>
      </c>
    </row>
    <row r="371" spans="10:79" ht="12" customHeight="1">
      <c r="J371" s="46">
        <v>367</v>
      </c>
      <c r="K371" s="46">
        <f t="shared" si="15"/>
        <v>0</v>
      </c>
      <c r="L371" s="82">
        <f t="shared" si="16"/>
        <v>0</v>
      </c>
      <c r="N371" s="119" t="s">
        <v>33</v>
      </c>
      <c r="O371" s="120" t="s">
        <v>2253</v>
      </c>
      <c r="P371" s="122">
        <v>0</v>
      </c>
      <c r="Q371" s="122">
        <v>0</v>
      </c>
      <c r="R371" s="122">
        <v>0</v>
      </c>
      <c r="S371" s="122">
        <v>0</v>
      </c>
      <c r="T371" s="122">
        <v>0</v>
      </c>
      <c r="U371" s="122">
        <v>90000026</v>
      </c>
      <c r="V371" s="122">
        <v>95000026</v>
      </c>
      <c r="W371" s="122">
        <v>100000026</v>
      </c>
      <c r="X371" s="122">
        <v>105000026</v>
      </c>
      <c r="Y371" s="122">
        <v>110000026</v>
      </c>
      <c r="Z371" s="122">
        <v>115000026</v>
      </c>
      <c r="AA371" s="122">
        <v>0</v>
      </c>
      <c r="AB371" s="122">
        <v>0</v>
      </c>
      <c r="AC371" s="122">
        <v>0</v>
      </c>
      <c r="AD371" s="121"/>
      <c r="BB371" s="120" t="s">
        <v>1255</v>
      </c>
      <c r="BG371" s="73" t="s">
        <v>3843</v>
      </c>
      <c r="BI371" s="73" t="s">
        <v>4667</v>
      </c>
      <c r="BO371" s="72" t="s">
        <v>210</v>
      </c>
      <c r="BP371" s="73" t="s">
        <v>3786</v>
      </c>
      <c r="BQ371" s="75">
        <v>0</v>
      </c>
      <c r="BR371" s="75">
        <v>0</v>
      </c>
      <c r="BS371" s="75">
        <v>0</v>
      </c>
      <c r="BT371" s="75">
        <v>0</v>
      </c>
      <c r="BU371" s="75">
        <v>0</v>
      </c>
      <c r="BV371" s="75">
        <v>0</v>
      </c>
      <c r="BW371" s="75">
        <v>518000625</v>
      </c>
      <c r="BX371" s="75">
        <v>495000625</v>
      </c>
      <c r="BY371" s="75">
        <v>0</v>
      </c>
      <c r="BZ371" s="75">
        <v>0</v>
      </c>
      <c r="CA371" s="75">
        <v>0</v>
      </c>
    </row>
    <row r="372" spans="10:79" ht="12" customHeight="1">
      <c r="J372" s="46">
        <v>368</v>
      </c>
      <c r="K372" s="46">
        <f t="shared" si="15"/>
        <v>0</v>
      </c>
      <c r="L372" s="82">
        <f t="shared" si="16"/>
        <v>0</v>
      </c>
      <c r="N372" s="119" t="s">
        <v>33</v>
      </c>
      <c r="O372" s="120" t="s">
        <v>1413</v>
      </c>
      <c r="P372" s="122">
        <v>0</v>
      </c>
      <c r="Q372" s="122">
        <v>0</v>
      </c>
      <c r="R372" s="122">
        <v>0</v>
      </c>
      <c r="S372" s="122">
        <v>85000026</v>
      </c>
      <c r="T372" s="122">
        <v>90000026</v>
      </c>
      <c r="U372" s="122">
        <v>95000026</v>
      </c>
      <c r="V372" s="122">
        <v>100000026</v>
      </c>
      <c r="W372" s="122">
        <v>0</v>
      </c>
      <c r="X372" s="122">
        <v>0</v>
      </c>
      <c r="Y372" s="122">
        <v>0</v>
      </c>
      <c r="Z372" s="122">
        <v>0</v>
      </c>
      <c r="AA372" s="122">
        <v>0</v>
      </c>
      <c r="AB372" s="122">
        <v>0</v>
      </c>
      <c r="AC372" s="122">
        <v>0</v>
      </c>
      <c r="AD372" s="121"/>
      <c r="BB372" s="120" t="s">
        <v>1363</v>
      </c>
      <c r="BG372" s="73" t="s">
        <v>3844</v>
      </c>
      <c r="BI372" s="73" t="s">
        <v>4668</v>
      </c>
      <c r="BO372" s="72" t="s">
        <v>210</v>
      </c>
      <c r="BP372" s="73" t="s">
        <v>3787</v>
      </c>
      <c r="BQ372" s="75">
        <v>306000625</v>
      </c>
      <c r="BR372" s="75">
        <v>0</v>
      </c>
      <c r="BS372" s="75">
        <v>0</v>
      </c>
      <c r="BT372" s="75">
        <v>0</v>
      </c>
      <c r="BU372" s="75">
        <v>0</v>
      </c>
      <c r="BV372" s="75">
        <v>0</v>
      </c>
      <c r="BW372" s="75">
        <v>0</v>
      </c>
      <c r="BX372" s="75">
        <v>0</v>
      </c>
      <c r="BY372" s="75">
        <v>0</v>
      </c>
      <c r="BZ372" s="75">
        <v>0</v>
      </c>
      <c r="CA372" s="75">
        <v>0</v>
      </c>
    </row>
    <row r="373" spans="10:79" ht="12" customHeight="1">
      <c r="J373" s="46">
        <v>369</v>
      </c>
      <c r="K373" s="46">
        <f t="shared" si="15"/>
        <v>0</v>
      </c>
      <c r="L373" s="82">
        <f t="shared" si="16"/>
        <v>0</v>
      </c>
      <c r="N373" s="119" t="s">
        <v>33</v>
      </c>
      <c r="O373" s="120" t="s">
        <v>167</v>
      </c>
      <c r="P373" s="122">
        <v>0</v>
      </c>
      <c r="Q373" s="122">
        <v>70000026</v>
      </c>
      <c r="R373" s="122">
        <v>75000026</v>
      </c>
      <c r="S373" s="122">
        <v>80000026</v>
      </c>
      <c r="T373" s="122">
        <v>85000026</v>
      </c>
      <c r="U373" s="122">
        <v>90000026</v>
      </c>
      <c r="V373" s="122">
        <v>95000026</v>
      </c>
      <c r="W373" s="122">
        <v>100000026</v>
      </c>
      <c r="X373" s="122">
        <v>105000026</v>
      </c>
      <c r="Y373" s="122">
        <v>110000026</v>
      </c>
      <c r="Z373" s="122">
        <v>115000026</v>
      </c>
      <c r="AA373" s="122">
        <v>120000026</v>
      </c>
      <c r="AB373" s="122">
        <v>125000026</v>
      </c>
      <c r="AC373" s="122">
        <v>0</v>
      </c>
      <c r="AD373" s="121"/>
      <c r="BB373" s="120" t="s">
        <v>410</v>
      </c>
      <c r="BG373" s="73" t="s">
        <v>3845</v>
      </c>
      <c r="BI373" s="73" t="s">
        <v>4669</v>
      </c>
      <c r="BO373" s="72" t="s">
        <v>210</v>
      </c>
      <c r="BP373" s="73" t="s">
        <v>3788</v>
      </c>
      <c r="BQ373" s="75">
        <v>279000625</v>
      </c>
      <c r="BR373" s="75">
        <v>0</v>
      </c>
      <c r="BS373" s="75">
        <v>0</v>
      </c>
      <c r="BT373" s="75">
        <v>0</v>
      </c>
      <c r="BU373" s="75">
        <v>0</v>
      </c>
      <c r="BV373" s="75">
        <v>0</v>
      </c>
      <c r="BW373" s="75">
        <v>675000625</v>
      </c>
      <c r="BX373" s="75">
        <v>738000625</v>
      </c>
      <c r="BY373" s="75">
        <v>792000625</v>
      </c>
      <c r="BZ373" s="75">
        <v>0</v>
      </c>
      <c r="CA373" s="75">
        <v>0</v>
      </c>
    </row>
    <row r="374" spans="10:79" ht="12" customHeight="1">
      <c r="J374" s="46">
        <v>370</v>
      </c>
      <c r="K374" s="46">
        <f t="shared" si="15"/>
        <v>0</v>
      </c>
      <c r="L374" s="82">
        <f t="shared" si="16"/>
        <v>0</v>
      </c>
      <c r="N374" s="119" t="s">
        <v>33</v>
      </c>
      <c r="O374" s="120" t="s">
        <v>261</v>
      </c>
      <c r="P374" s="122">
        <v>0</v>
      </c>
      <c r="Q374" s="122">
        <v>70000026</v>
      </c>
      <c r="R374" s="122">
        <v>75000026</v>
      </c>
      <c r="S374" s="122">
        <v>80000026</v>
      </c>
      <c r="T374" s="122">
        <v>85000026</v>
      </c>
      <c r="U374" s="122">
        <v>90000026</v>
      </c>
      <c r="V374" s="122">
        <v>95000026</v>
      </c>
      <c r="W374" s="122">
        <v>100000026</v>
      </c>
      <c r="X374" s="122">
        <v>105000026</v>
      </c>
      <c r="Y374" s="122">
        <v>110000026</v>
      </c>
      <c r="Z374" s="122">
        <v>115000026</v>
      </c>
      <c r="AA374" s="122">
        <v>120000026</v>
      </c>
      <c r="AB374" s="122">
        <v>125000026</v>
      </c>
      <c r="AC374" s="122">
        <v>0</v>
      </c>
      <c r="AD374" s="121"/>
      <c r="BB374" s="120" t="s">
        <v>1256</v>
      </c>
      <c r="BG374" s="73" t="s">
        <v>3846</v>
      </c>
      <c r="BI374" s="73" t="s">
        <v>4670</v>
      </c>
      <c r="BO374" s="72" t="s">
        <v>210</v>
      </c>
      <c r="BP374" s="73" t="s">
        <v>3789</v>
      </c>
      <c r="BQ374" s="75">
        <v>0</v>
      </c>
      <c r="BR374" s="75">
        <v>0</v>
      </c>
      <c r="BS374" s="75">
        <v>0</v>
      </c>
      <c r="BT374" s="75">
        <v>0</v>
      </c>
      <c r="BU374" s="75">
        <v>0</v>
      </c>
      <c r="BV374" s="75">
        <v>615000026</v>
      </c>
      <c r="BW374" s="75">
        <v>685000026</v>
      </c>
      <c r="BX374" s="75">
        <v>735000026</v>
      </c>
      <c r="BY374" s="75">
        <v>805000026</v>
      </c>
      <c r="BZ374" s="75">
        <v>0</v>
      </c>
      <c r="CA374" s="75">
        <v>0</v>
      </c>
    </row>
    <row r="375" spans="10:79" ht="12" customHeight="1">
      <c r="J375" s="46">
        <v>371</v>
      </c>
      <c r="K375" s="46">
        <f t="shared" si="15"/>
        <v>0</v>
      </c>
      <c r="L375" s="82">
        <f t="shared" si="16"/>
        <v>0</v>
      </c>
      <c r="N375" s="119" t="s">
        <v>33</v>
      </c>
      <c r="O375" s="120" t="s">
        <v>1147</v>
      </c>
      <c r="P375" s="122">
        <v>0</v>
      </c>
      <c r="Q375" s="122">
        <v>0</v>
      </c>
      <c r="R375" s="122">
        <v>0</v>
      </c>
      <c r="S375" s="122">
        <v>90000026</v>
      </c>
      <c r="T375" s="122">
        <v>95000026</v>
      </c>
      <c r="U375" s="122">
        <v>100000026</v>
      </c>
      <c r="V375" s="122">
        <v>105000026</v>
      </c>
      <c r="W375" s="122">
        <v>0</v>
      </c>
      <c r="X375" s="122">
        <v>0</v>
      </c>
      <c r="Y375" s="122">
        <v>0</v>
      </c>
      <c r="Z375" s="122">
        <v>0</v>
      </c>
      <c r="AA375" s="122">
        <v>0</v>
      </c>
      <c r="AB375" s="122">
        <v>0</v>
      </c>
      <c r="AC375" s="122">
        <v>0</v>
      </c>
      <c r="AD375" s="121"/>
      <c r="BB375" s="120" t="s">
        <v>656</v>
      </c>
      <c r="BG375" s="73" t="s">
        <v>3847</v>
      </c>
      <c r="BI375" s="73" t="s">
        <v>4671</v>
      </c>
      <c r="BO375" s="72" t="s">
        <v>210</v>
      </c>
      <c r="BP375" s="73" t="s">
        <v>3790</v>
      </c>
      <c r="BQ375" s="75">
        <v>0</v>
      </c>
      <c r="BR375" s="75">
        <v>0</v>
      </c>
      <c r="BS375" s="75">
        <v>0</v>
      </c>
      <c r="BT375" s="75">
        <v>0</v>
      </c>
      <c r="BU375" s="75">
        <v>0</v>
      </c>
      <c r="BV375" s="75">
        <v>0</v>
      </c>
      <c r="BW375" s="75">
        <v>720000625</v>
      </c>
      <c r="BX375" s="75">
        <v>675000625</v>
      </c>
      <c r="BY375" s="75">
        <v>0</v>
      </c>
      <c r="BZ375" s="75">
        <v>0</v>
      </c>
      <c r="CA375" s="75">
        <v>0</v>
      </c>
    </row>
    <row r="376" spans="10:79" ht="12" customHeight="1">
      <c r="J376" s="46">
        <v>372</v>
      </c>
      <c r="K376" s="46">
        <f t="shared" si="15"/>
        <v>0</v>
      </c>
      <c r="L376" s="82">
        <f t="shared" si="16"/>
        <v>0</v>
      </c>
      <c r="N376" s="119" t="s">
        <v>33</v>
      </c>
      <c r="O376" s="120" t="s">
        <v>3250</v>
      </c>
      <c r="P376" s="122">
        <v>0</v>
      </c>
      <c r="Q376" s="122">
        <v>0</v>
      </c>
      <c r="R376" s="122">
        <v>0</v>
      </c>
      <c r="S376" s="122">
        <v>0</v>
      </c>
      <c r="T376" s="122">
        <v>85000026</v>
      </c>
      <c r="U376" s="122">
        <v>95000026</v>
      </c>
      <c r="V376" s="122">
        <v>105000026</v>
      </c>
      <c r="W376" s="122">
        <v>0</v>
      </c>
      <c r="X376" s="122">
        <v>0</v>
      </c>
      <c r="Y376" s="122">
        <v>0</v>
      </c>
      <c r="Z376" s="122">
        <v>0</v>
      </c>
      <c r="AA376" s="122">
        <v>0</v>
      </c>
      <c r="AB376" s="122">
        <v>0</v>
      </c>
      <c r="AC376" s="122">
        <v>0</v>
      </c>
      <c r="AD376" s="121"/>
      <c r="BB376" s="120" t="s">
        <v>656</v>
      </c>
      <c r="BG376" s="73" t="s">
        <v>3848</v>
      </c>
      <c r="BI376" s="73" t="s">
        <v>4672</v>
      </c>
      <c r="BO376" s="72" t="s">
        <v>210</v>
      </c>
      <c r="BP376" s="73" t="s">
        <v>3791</v>
      </c>
      <c r="BQ376" s="75">
        <v>243000625</v>
      </c>
      <c r="BR376" s="75">
        <v>261000625</v>
      </c>
      <c r="BS376" s="75">
        <v>297000625</v>
      </c>
      <c r="BT376" s="75">
        <v>0</v>
      </c>
      <c r="BU376" s="75">
        <v>0</v>
      </c>
      <c r="BV376" s="75">
        <v>0</v>
      </c>
      <c r="BW376" s="75">
        <v>675000625</v>
      </c>
      <c r="BX376" s="75">
        <v>738000625</v>
      </c>
      <c r="BY376" s="75">
        <v>792000625</v>
      </c>
      <c r="BZ376" s="75">
        <v>0</v>
      </c>
      <c r="CA376" s="75">
        <v>0</v>
      </c>
    </row>
    <row r="377" spans="10:79" ht="12" customHeight="1">
      <c r="J377" s="46">
        <v>373</v>
      </c>
      <c r="K377" s="46">
        <f t="shared" si="15"/>
        <v>0</v>
      </c>
      <c r="L377" s="82">
        <f t="shared" si="16"/>
        <v>0</v>
      </c>
      <c r="N377" s="119" t="s">
        <v>33</v>
      </c>
      <c r="O377" s="120" t="s">
        <v>3251</v>
      </c>
      <c r="P377" s="122">
        <v>0</v>
      </c>
      <c r="Q377" s="122">
        <v>0</v>
      </c>
      <c r="R377" s="122">
        <v>0</v>
      </c>
      <c r="S377" s="122">
        <v>0</v>
      </c>
      <c r="T377" s="122">
        <v>90000026</v>
      </c>
      <c r="U377" s="122">
        <v>95000026</v>
      </c>
      <c r="V377" s="122">
        <v>100000026</v>
      </c>
      <c r="W377" s="122">
        <v>0</v>
      </c>
      <c r="X377" s="122">
        <v>0</v>
      </c>
      <c r="Y377" s="122">
        <v>0</v>
      </c>
      <c r="Z377" s="122">
        <v>0</v>
      </c>
      <c r="AA377" s="122">
        <v>0</v>
      </c>
      <c r="AB377" s="122">
        <v>0</v>
      </c>
      <c r="AC377" s="122">
        <v>0</v>
      </c>
      <c r="AD377" s="121"/>
      <c r="BB377" s="120" t="s">
        <v>1257</v>
      </c>
      <c r="BG377" s="73" t="s">
        <v>3849</v>
      </c>
      <c r="BI377" s="73" t="s">
        <v>5308</v>
      </c>
      <c r="BO377" s="72" t="s">
        <v>210</v>
      </c>
      <c r="BP377" s="73" t="s">
        <v>3792</v>
      </c>
      <c r="BQ377" s="75">
        <v>333000625</v>
      </c>
      <c r="BR377" s="75">
        <v>360000625</v>
      </c>
      <c r="BS377" s="75">
        <v>387000625</v>
      </c>
      <c r="BT377" s="75">
        <v>414000625</v>
      </c>
      <c r="BU377" s="75">
        <v>450000625</v>
      </c>
      <c r="BV377" s="75">
        <v>504000625</v>
      </c>
      <c r="BW377" s="75">
        <v>558000625</v>
      </c>
      <c r="BX377" s="75">
        <v>630000625</v>
      </c>
      <c r="BY377" s="75">
        <v>684000625</v>
      </c>
      <c r="BZ377" s="75">
        <v>0</v>
      </c>
      <c r="CA377" s="75">
        <v>0</v>
      </c>
    </row>
    <row r="378" spans="10:79" ht="12" customHeight="1">
      <c r="J378" s="46">
        <v>374</v>
      </c>
      <c r="K378" s="46">
        <f t="shared" si="15"/>
        <v>0</v>
      </c>
      <c r="L378" s="82">
        <f t="shared" si="16"/>
        <v>0</v>
      </c>
      <c r="N378" s="119" t="s">
        <v>33</v>
      </c>
      <c r="O378" s="120" t="s">
        <v>619</v>
      </c>
      <c r="P378" s="122">
        <v>0</v>
      </c>
      <c r="Q378" s="122">
        <v>0</v>
      </c>
      <c r="R378" s="122">
        <v>0</v>
      </c>
      <c r="S378" s="122">
        <v>0</v>
      </c>
      <c r="T378" s="122">
        <v>90000026</v>
      </c>
      <c r="U378" s="122">
        <v>95000026</v>
      </c>
      <c r="V378" s="122">
        <v>100000026</v>
      </c>
      <c r="W378" s="122">
        <v>0</v>
      </c>
      <c r="X378" s="122">
        <v>0</v>
      </c>
      <c r="Y378" s="122">
        <v>0</v>
      </c>
      <c r="Z378" s="122">
        <v>0</v>
      </c>
      <c r="AA378" s="122">
        <v>0</v>
      </c>
      <c r="AB378" s="122">
        <v>0</v>
      </c>
      <c r="AC378" s="122">
        <v>0</v>
      </c>
      <c r="AD378" s="121"/>
      <c r="BB378" s="120" t="s">
        <v>2231</v>
      </c>
      <c r="BG378" s="73" t="s">
        <v>3850</v>
      </c>
      <c r="BI378" s="73" t="s">
        <v>4673</v>
      </c>
      <c r="BO378" s="72" t="s">
        <v>210</v>
      </c>
      <c r="BP378" s="73" t="s">
        <v>3793</v>
      </c>
      <c r="BQ378" s="75">
        <v>0</v>
      </c>
      <c r="BR378" s="75">
        <v>0</v>
      </c>
      <c r="BS378" s="75">
        <v>0</v>
      </c>
      <c r="BT378" s="75">
        <v>0</v>
      </c>
      <c r="BU378" s="75">
        <v>0</v>
      </c>
      <c r="BV378" s="75">
        <v>0</v>
      </c>
      <c r="BW378" s="75">
        <v>695000026</v>
      </c>
      <c r="BX378" s="75">
        <v>740000026</v>
      </c>
      <c r="BY378" s="75">
        <v>785000026</v>
      </c>
      <c r="BZ378" s="75">
        <v>0</v>
      </c>
      <c r="CA378" s="75">
        <v>0</v>
      </c>
    </row>
    <row r="379" spans="10:79" ht="12" customHeight="1">
      <c r="J379" s="46">
        <v>375</v>
      </c>
      <c r="K379" s="46">
        <f t="shared" si="15"/>
        <v>0</v>
      </c>
      <c r="L379" s="82">
        <f t="shared" si="16"/>
        <v>0</v>
      </c>
      <c r="N379" s="119" t="s">
        <v>33</v>
      </c>
      <c r="O379" s="120" t="s">
        <v>3252</v>
      </c>
      <c r="P379" s="122">
        <v>0</v>
      </c>
      <c r="Q379" s="122">
        <v>0</v>
      </c>
      <c r="R379" s="122">
        <v>0</v>
      </c>
      <c r="S379" s="122">
        <v>0</v>
      </c>
      <c r="T379" s="122">
        <v>85000026</v>
      </c>
      <c r="U379" s="122">
        <v>90000026</v>
      </c>
      <c r="V379" s="122">
        <v>100000026</v>
      </c>
      <c r="W379" s="122">
        <v>0</v>
      </c>
      <c r="X379" s="122">
        <v>0</v>
      </c>
      <c r="Y379" s="122">
        <v>0</v>
      </c>
      <c r="Z379" s="122">
        <v>0</v>
      </c>
      <c r="AA379" s="122">
        <v>0</v>
      </c>
      <c r="AB379" s="122">
        <v>0</v>
      </c>
      <c r="AC379" s="122">
        <v>0</v>
      </c>
      <c r="AD379" s="121"/>
      <c r="BB379" s="120" t="s">
        <v>587</v>
      </c>
      <c r="BG379" s="73" t="s">
        <v>3850</v>
      </c>
      <c r="BI379" s="73" t="s">
        <v>4674</v>
      </c>
      <c r="BO379" s="72" t="s">
        <v>210</v>
      </c>
      <c r="BP379" s="73" t="s">
        <v>5277</v>
      </c>
      <c r="BQ379" s="74"/>
      <c r="BR379" s="74"/>
      <c r="BS379" s="74"/>
      <c r="BT379" s="74"/>
      <c r="BU379" s="74"/>
      <c r="BV379" s="74"/>
      <c r="BW379" s="74"/>
      <c r="BX379" s="75">
        <v>625000026</v>
      </c>
      <c r="BY379" s="74"/>
      <c r="BZ379" s="74"/>
      <c r="CA379" s="74"/>
    </row>
    <row r="380" spans="10:79" ht="12" customHeight="1">
      <c r="J380" s="46">
        <v>376</v>
      </c>
      <c r="K380" s="46">
        <f t="shared" si="15"/>
        <v>0</v>
      </c>
      <c r="L380" s="82">
        <f t="shared" si="16"/>
        <v>0</v>
      </c>
      <c r="N380" s="119" t="s">
        <v>33</v>
      </c>
      <c r="O380" s="120" t="s">
        <v>533</v>
      </c>
      <c r="P380" s="122">
        <v>0</v>
      </c>
      <c r="Q380" s="122">
        <v>0</v>
      </c>
      <c r="R380" s="122">
        <v>0</v>
      </c>
      <c r="S380" s="122">
        <v>0</v>
      </c>
      <c r="T380" s="122">
        <v>85000026</v>
      </c>
      <c r="U380" s="122">
        <v>90000026</v>
      </c>
      <c r="V380" s="122">
        <v>100000026</v>
      </c>
      <c r="W380" s="122">
        <v>0</v>
      </c>
      <c r="X380" s="122">
        <v>0</v>
      </c>
      <c r="Y380" s="122">
        <v>0</v>
      </c>
      <c r="Z380" s="122">
        <v>0</v>
      </c>
      <c r="AA380" s="122">
        <v>0</v>
      </c>
      <c r="AB380" s="122">
        <v>0</v>
      </c>
      <c r="AC380" s="122">
        <v>0</v>
      </c>
      <c r="AD380" s="121"/>
      <c r="BB380" s="120" t="s">
        <v>661</v>
      </c>
      <c r="BG380" s="73" t="s">
        <v>3851</v>
      </c>
      <c r="BI380" s="73" t="s">
        <v>4675</v>
      </c>
      <c r="BO380" s="72" t="s">
        <v>210</v>
      </c>
      <c r="BP380" s="73" t="s">
        <v>3794</v>
      </c>
      <c r="BQ380" s="75">
        <v>0</v>
      </c>
      <c r="BR380" s="75">
        <v>0</v>
      </c>
      <c r="BS380" s="75">
        <v>0</v>
      </c>
      <c r="BT380" s="75">
        <v>0</v>
      </c>
      <c r="BU380" s="75">
        <v>0</v>
      </c>
      <c r="BV380" s="75">
        <v>0</v>
      </c>
      <c r="BW380" s="75">
        <v>0</v>
      </c>
      <c r="BX380" s="75">
        <v>730000026</v>
      </c>
      <c r="BY380" s="75">
        <v>845000026</v>
      </c>
      <c r="BZ380" s="75">
        <v>0</v>
      </c>
      <c r="CA380" s="75">
        <v>0</v>
      </c>
    </row>
    <row r="381" spans="10:79" ht="12" customHeight="1">
      <c r="J381" s="46">
        <v>377</v>
      </c>
      <c r="K381" s="46">
        <f t="shared" si="15"/>
        <v>0</v>
      </c>
      <c r="L381" s="82">
        <f t="shared" si="16"/>
        <v>0</v>
      </c>
      <c r="N381" s="119" t="s">
        <v>33</v>
      </c>
      <c r="O381" s="120" t="s">
        <v>168</v>
      </c>
      <c r="P381" s="122">
        <v>0</v>
      </c>
      <c r="Q381" s="122">
        <v>65000026</v>
      </c>
      <c r="R381" s="122">
        <v>70000026</v>
      </c>
      <c r="S381" s="122">
        <v>75000026</v>
      </c>
      <c r="T381" s="122">
        <v>80000026</v>
      </c>
      <c r="U381" s="122">
        <v>85000026</v>
      </c>
      <c r="V381" s="122">
        <v>90000026</v>
      </c>
      <c r="W381" s="122">
        <v>95000026</v>
      </c>
      <c r="X381" s="122">
        <v>100000026</v>
      </c>
      <c r="Y381" s="122">
        <v>105000026</v>
      </c>
      <c r="Z381" s="122">
        <v>110000026</v>
      </c>
      <c r="AA381" s="122">
        <v>115000026</v>
      </c>
      <c r="AB381" s="122">
        <v>120000026</v>
      </c>
      <c r="AC381" s="122">
        <v>125000026</v>
      </c>
      <c r="AD381" s="121"/>
      <c r="BB381" s="120" t="s">
        <v>588</v>
      </c>
      <c r="BG381" s="73" t="s">
        <v>3852</v>
      </c>
      <c r="BI381" s="73" t="s">
        <v>4676</v>
      </c>
      <c r="BO381" s="72" t="s">
        <v>210</v>
      </c>
      <c r="BP381" s="73" t="s">
        <v>3795</v>
      </c>
      <c r="BQ381" s="75">
        <v>0</v>
      </c>
      <c r="BR381" s="75">
        <v>0</v>
      </c>
      <c r="BS381" s="75">
        <v>652000625</v>
      </c>
      <c r="BT381" s="75">
        <v>0</v>
      </c>
      <c r="BU381" s="75">
        <v>0</v>
      </c>
      <c r="BV381" s="75">
        <v>0</v>
      </c>
      <c r="BW381" s="75">
        <v>0</v>
      </c>
      <c r="BX381" s="75">
        <v>0</v>
      </c>
      <c r="BY381" s="75">
        <v>990000625</v>
      </c>
      <c r="BZ381" s="75">
        <v>0</v>
      </c>
      <c r="CA381" s="75">
        <v>0</v>
      </c>
    </row>
    <row r="382" spans="10:79" ht="12" customHeight="1">
      <c r="J382" s="46">
        <v>378</v>
      </c>
      <c r="K382" s="46">
        <f t="shared" si="15"/>
        <v>0</v>
      </c>
      <c r="L382" s="82">
        <f t="shared" si="16"/>
        <v>0</v>
      </c>
      <c r="N382" s="119" t="s">
        <v>33</v>
      </c>
      <c r="O382" s="120" t="s">
        <v>347</v>
      </c>
      <c r="P382" s="122">
        <v>0</v>
      </c>
      <c r="Q382" s="122">
        <v>65000026</v>
      </c>
      <c r="R382" s="122">
        <v>70000026</v>
      </c>
      <c r="S382" s="122">
        <v>75000026</v>
      </c>
      <c r="T382" s="122">
        <v>80000026</v>
      </c>
      <c r="U382" s="122">
        <v>85000026</v>
      </c>
      <c r="V382" s="122">
        <v>90000026</v>
      </c>
      <c r="W382" s="122">
        <v>95000026</v>
      </c>
      <c r="X382" s="122">
        <v>100000026</v>
      </c>
      <c r="Y382" s="122">
        <v>105000026</v>
      </c>
      <c r="Z382" s="122">
        <v>110000026</v>
      </c>
      <c r="AA382" s="122">
        <v>115000026</v>
      </c>
      <c r="AB382" s="122">
        <v>120000026</v>
      </c>
      <c r="AC382" s="122">
        <v>125000026</v>
      </c>
      <c r="AD382" s="121"/>
      <c r="BB382" s="120" t="s">
        <v>355</v>
      </c>
      <c r="BG382" s="73" t="s">
        <v>3853</v>
      </c>
      <c r="BI382" s="73" t="s">
        <v>4677</v>
      </c>
      <c r="BO382" s="72" t="s">
        <v>210</v>
      </c>
      <c r="BP382" s="73" t="s">
        <v>3796</v>
      </c>
      <c r="BQ382" s="75">
        <v>0</v>
      </c>
      <c r="BR382" s="75">
        <v>0</v>
      </c>
      <c r="BS382" s="75">
        <v>0</v>
      </c>
      <c r="BT382" s="75">
        <v>0</v>
      </c>
      <c r="BU382" s="75">
        <v>0</v>
      </c>
      <c r="BV382" s="75">
        <v>0</v>
      </c>
      <c r="BW382" s="75">
        <v>0</v>
      </c>
      <c r="BX382" s="75">
        <v>620000026</v>
      </c>
      <c r="BY382" s="75">
        <v>0</v>
      </c>
      <c r="BZ382" s="75">
        <v>0</v>
      </c>
      <c r="CA382" s="75">
        <v>0</v>
      </c>
    </row>
    <row r="383" spans="10:79" ht="12" customHeight="1">
      <c r="J383" s="46">
        <v>379</v>
      </c>
      <c r="K383" s="46">
        <f t="shared" si="15"/>
        <v>0</v>
      </c>
      <c r="L383" s="82">
        <f t="shared" si="16"/>
        <v>0</v>
      </c>
      <c r="N383" s="119" t="s">
        <v>33</v>
      </c>
      <c r="O383" s="120" t="s">
        <v>1056</v>
      </c>
      <c r="P383" s="122">
        <v>0</v>
      </c>
      <c r="Q383" s="122">
        <v>0</v>
      </c>
      <c r="R383" s="122">
        <v>0</v>
      </c>
      <c r="S383" s="122">
        <v>85000026</v>
      </c>
      <c r="T383" s="122">
        <v>90000026</v>
      </c>
      <c r="U383" s="122">
        <v>95000026</v>
      </c>
      <c r="V383" s="122">
        <v>100000026</v>
      </c>
      <c r="W383" s="122">
        <v>0</v>
      </c>
      <c r="X383" s="122">
        <v>0</v>
      </c>
      <c r="Y383" s="122">
        <v>0</v>
      </c>
      <c r="Z383" s="122">
        <v>0</v>
      </c>
      <c r="AA383" s="122">
        <v>0</v>
      </c>
      <c r="AB383" s="122">
        <v>0</v>
      </c>
      <c r="AC383" s="122">
        <v>0</v>
      </c>
      <c r="AD383" s="121"/>
      <c r="BB383" s="120" t="s">
        <v>1258</v>
      </c>
      <c r="BG383" s="73" t="s">
        <v>3854</v>
      </c>
      <c r="BI383" s="73" t="s">
        <v>4678</v>
      </c>
      <c r="BO383" s="72" t="s">
        <v>210</v>
      </c>
      <c r="BP383" s="73" t="s">
        <v>3797</v>
      </c>
      <c r="BQ383" s="75">
        <v>320000026</v>
      </c>
      <c r="BR383" s="75">
        <v>350000026</v>
      </c>
      <c r="BS383" s="75">
        <v>390000026</v>
      </c>
      <c r="BT383" s="75">
        <v>420000026</v>
      </c>
      <c r="BU383" s="75">
        <v>460000026</v>
      </c>
      <c r="BV383" s="75">
        <v>575000026</v>
      </c>
      <c r="BW383" s="75">
        <v>605000026</v>
      </c>
      <c r="BX383" s="75">
        <v>730000026</v>
      </c>
      <c r="BY383" s="75">
        <v>805000026</v>
      </c>
      <c r="BZ383" s="75">
        <v>0</v>
      </c>
      <c r="CA383" s="75">
        <v>0</v>
      </c>
    </row>
    <row r="384" spans="10:79" ht="12" customHeight="1">
      <c r="J384" s="46">
        <v>380</v>
      </c>
      <c r="K384" s="46">
        <f t="shared" si="15"/>
        <v>0</v>
      </c>
      <c r="L384" s="82">
        <f t="shared" si="16"/>
        <v>0</v>
      </c>
      <c r="N384" s="119" t="s">
        <v>33</v>
      </c>
      <c r="O384" s="120" t="s">
        <v>3253</v>
      </c>
      <c r="P384" s="122">
        <v>0</v>
      </c>
      <c r="Q384" s="122">
        <v>0</v>
      </c>
      <c r="R384" s="122">
        <v>0</v>
      </c>
      <c r="S384" s="122">
        <v>0</v>
      </c>
      <c r="T384" s="122">
        <v>90000026</v>
      </c>
      <c r="U384" s="122">
        <v>95000026</v>
      </c>
      <c r="V384" s="122">
        <v>100000026</v>
      </c>
      <c r="W384" s="122">
        <v>105000026</v>
      </c>
      <c r="X384" s="122">
        <v>0</v>
      </c>
      <c r="Y384" s="122">
        <v>0</v>
      </c>
      <c r="Z384" s="122">
        <v>0</v>
      </c>
      <c r="AA384" s="122">
        <v>0</v>
      </c>
      <c r="AB384" s="122">
        <v>0</v>
      </c>
      <c r="AC384" s="122">
        <v>0</v>
      </c>
      <c r="AD384" s="121"/>
      <c r="BB384" s="120" t="s">
        <v>569</v>
      </c>
      <c r="BG384" s="73" t="s">
        <v>3855</v>
      </c>
      <c r="BI384" s="73" t="s">
        <v>4679</v>
      </c>
      <c r="BO384" s="72" t="s">
        <v>210</v>
      </c>
      <c r="BP384" s="73" t="s">
        <v>3798</v>
      </c>
      <c r="BQ384" s="75">
        <v>279000625</v>
      </c>
      <c r="BR384" s="75">
        <v>297000625</v>
      </c>
      <c r="BS384" s="75">
        <v>333000625</v>
      </c>
      <c r="BT384" s="75">
        <v>351000625</v>
      </c>
      <c r="BU384" s="75">
        <v>0</v>
      </c>
      <c r="BV384" s="75">
        <v>0</v>
      </c>
      <c r="BW384" s="75">
        <v>0</v>
      </c>
      <c r="BX384" s="75">
        <v>630000625</v>
      </c>
      <c r="BY384" s="75">
        <v>0</v>
      </c>
      <c r="BZ384" s="75">
        <v>0</v>
      </c>
      <c r="CA384" s="75">
        <v>0</v>
      </c>
    </row>
    <row r="385" spans="10:79" ht="12" customHeight="1">
      <c r="J385" s="46">
        <v>381</v>
      </c>
      <c r="K385" s="46">
        <f t="shared" si="15"/>
        <v>0</v>
      </c>
      <c r="L385" s="82">
        <f t="shared" si="16"/>
        <v>0</v>
      </c>
      <c r="N385" s="119" t="s">
        <v>33</v>
      </c>
      <c r="O385" s="120" t="s">
        <v>1287</v>
      </c>
      <c r="P385" s="122">
        <v>0</v>
      </c>
      <c r="Q385" s="122">
        <v>0</v>
      </c>
      <c r="R385" s="122">
        <v>0</v>
      </c>
      <c r="S385" s="122">
        <v>0</v>
      </c>
      <c r="T385" s="122">
        <v>0</v>
      </c>
      <c r="U385" s="122">
        <v>0</v>
      </c>
      <c r="V385" s="122">
        <v>0</v>
      </c>
      <c r="W385" s="122">
        <v>100000026</v>
      </c>
      <c r="X385" s="122">
        <v>110000026</v>
      </c>
      <c r="Y385" s="122">
        <v>120000026</v>
      </c>
      <c r="Z385" s="122">
        <v>130000026</v>
      </c>
      <c r="AA385" s="122">
        <v>0</v>
      </c>
      <c r="AB385" s="122">
        <v>0</v>
      </c>
      <c r="AC385" s="122">
        <v>0</v>
      </c>
      <c r="AD385" s="121"/>
      <c r="BB385" s="120" t="s">
        <v>1502</v>
      </c>
      <c r="BG385" s="73" t="s">
        <v>3856</v>
      </c>
      <c r="BI385" s="73" t="s">
        <v>4680</v>
      </c>
      <c r="BO385" s="72" t="s">
        <v>210</v>
      </c>
      <c r="BP385" s="73" t="s">
        <v>3799</v>
      </c>
      <c r="BQ385" s="75">
        <v>0</v>
      </c>
      <c r="BR385" s="75">
        <v>0</v>
      </c>
      <c r="BS385" s="75">
        <v>0</v>
      </c>
      <c r="BT385" s="75">
        <v>0</v>
      </c>
      <c r="BU385" s="75">
        <v>0</v>
      </c>
      <c r="BV385" s="75">
        <v>0</v>
      </c>
      <c r="BW385" s="75">
        <v>0</v>
      </c>
      <c r="BX385" s="75">
        <v>765000026</v>
      </c>
      <c r="BY385" s="75">
        <v>795000026</v>
      </c>
      <c r="BZ385" s="75">
        <v>850000026</v>
      </c>
      <c r="CA385" s="75">
        <v>0</v>
      </c>
    </row>
    <row r="386" spans="10:79" ht="12" customHeight="1">
      <c r="J386" s="46">
        <v>382</v>
      </c>
      <c r="K386" s="46">
        <f t="shared" si="15"/>
        <v>0</v>
      </c>
      <c r="L386" s="82">
        <f t="shared" si="16"/>
        <v>0</v>
      </c>
      <c r="N386" s="119" t="s">
        <v>33</v>
      </c>
      <c r="O386" s="120" t="s">
        <v>2476</v>
      </c>
      <c r="P386" s="122">
        <v>75000026</v>
      </c>
      <c r="Q386" s="122">
        <v>80000026</v>
      </c>
      <c r="R386" s="122">
        <v>85000026</v>
      </c>
      <c r="S386" s="122">
        <v>90000026</v>
      </c>
      <c r="T386" s="122">
        <v>95000026</v>
      </c>
      <c r="U386" s="122">
        <v>100000026</v>
      </c>
      <c r="V386" s="122">
        <v>105000026</v>
      </c>
      <c r="W386" s="122">
        <v>110000026</v>
      </c>
      <c r="X386" s="122">
        <v>115000026</v>
      </c>
      <c r="Y386" s="122">
        <v>120000026</v>
      </c>
      <c r="Z386" s="122">
        <v>125000026</v>
      </c>
      <c r="AA386" s="122">
        <v>0</v>
      </c>
      <c r="AB386" s="122">
        <v>0</v>
      </c>
      <c r="AC386" s="122">
        <v>0</v>
      </c>
      <c r="AD386" s="121"/>
      <c r="BB386" s="120" t="s">
        <v>378</v>
      </c>
      <c r="BG386" s="73" t="s">
        <v>3857</v>
      </c>
      <c r="BI386" s="73" t="s">
        <v>4681</v>
      </c>
      <c r="BO386" s="72" t="s">
        <v>210</v>
      </c>
      <c r="BP386" s="73" t="s">
        <v>3800</v>
      </c>
      <c r="BQ386" s="75">
        <v>0</v>
      </c>
      <c r="BR386" s="75">
        <v>0</v>
      </c>
      <c r="BS386" s="75">
        <v>0</v>
      </c>
      <c r="BT386" s="75">
        <v>0</v>
      </c>
      <c r="BU386" s="75">
        <v>0</v>
      </c>
      <c r="BV386" s="75">
        <v>630000625</v>
      </c>
      <c r="BW386" s="75">
        <v>0</v>
      </c>
      <c r="BX386" s="75">
        <v>576000625</v>
      </c>
      <c r="BY386" s="75">
        <v>630000625</v>
      </c>
      <c r="BZ386" s="75">
        <v>0</v>
      </c>
      <c r="CA386" s="75">
        <v>0</v>
      </c>
    </row>
    <row r="387" spans="10:79" ht="12" customHeight="1">
      <c r="J387" s="46">
        <v>383</v>
      </c>
      <c r="K387" s="46">
        <f t="shared" si="15"/>
        <v>0</v>
      </c>
      <c r="L387" s="82">
        <f t="shared" si="16"/>
        <v>0</v>
      </c>
      <c r="N387" s="119" t="s">
        <v>33</v>
      </c>
      <c r="O387" s="120" t="s">
        <v>3254</v>
      </c>
      <c r="P387" s="122">
        <v>0</v>
      </c>
      <c r="Q387" s="122">
        <v>0</v>
      </c>
      <c r="R387" s="122">
        <v>0</v>
      </c>
      <c r="S387" s="122">
        <v>80000026</v>
      </c>
      <c r="T387" s="122">
        <v>90000026</v>
      </c>
      <c r="U387" s="122">
        <v>100000026</v>
      </c>
      <c r="V387" s="122">
        <v>105000026</v>
      </c>
      <c r="W387" s="122">
        <v>110000026</v>
      </c>
      <c r="X387" s="122">
        <v>115000026</v>
      </c>
      <c r="Y387" s="122">
        <v>120000026</v>
      </c>
      <c r="Z387" s="122">
        <v>125000026</v>
      </c>
      <c r="AA387" s="122">
        <v>135000026</v>
      </c>
      <c r="AB387" s="122">
        <v>150000026</v>
      </c>
      <c r="AC387" s="122">
        <v>0</v>
      </c>
      <c r="AD387" s="121"/>
      <c r="BB387" s="120" t="s">
        <v>1503</v>
      </c>
      <c r="BG387" s="73" t="s">
        <v>3858</v>
      </c>
      <c r="BI387" s="73" t="s">
        <v>4682</v>
      </c>
      <c r="BO387" s="72" t="s">
        <v>210</v>
      </c>
      <c r="BP387" s="73" t="s">
        <v>3801</v>
      </c>
      <c r="BQ387" s="75">
        <v>0</v>
      </c>
      <c r="BR387" s="75">
        <v>0</v>
      </c>
      <c r="BS387" s="75">
        <v>0</v>
      </c>
      <c r="BT387" s="75">
        <v>0</v>
      </c>
      <c r="BU387" s="75">
        <v>0</v>
      </c>
      <c r="BV387" s="75">
        <v>0</v>
      </c>
      <c r="BW387" s="75">
        <v>0</v>
      </c>
      <c r="BX387" s="75">
        <v>873000625</v>
      </c>
      <c r="BY387" s="75">
        <v>747000625</v>
      </c>
      <c r="BZ387" s="75">
        <v>0</v>
      </c>
      <c r="CA387" s="75">
        <v>0</v>
      </c>
    </row>
    <row r="388" spans="10:79" ht="12" customHeight="1">
      <c r="J388" s="46">
        <v>384</v>
      </c>
      <c r="K388" s="46">
        <f t="shared" si="15"/>
        <v>0</v>
      </c>
      <c r="L388" s="82">
        <f t="shared" si="16"/>
        <v>0</v>
      </c>
      <c r="N388" s="119" t="s">
        <v>33</v>
      </c>
      <c r="O388" s="120" t="s">
        <v>938</v>
      </c>
      <c r="P388" s="122">
        <v>0</v>
      </c>
      <c r="Q388" s="122">
        <v>0</v>
      </c>
      <c r="R388" s="122">
        <v>0</v>
      </c>
      <c r="S388" s="122">
        <v>80000026</v>
      </c>
      <c r="T388" s="122">
        <v>90000026</v>
      </c>
      <c r="U388" s="122">
        <v>100000026</v>
      </c>
      <c r="V388" s="122">
        <v>110000026</v>
      </c>
      <c r="W388" s="122">
        <v>115000026</v>
      </c>
      <c r="X388" s="122">
        <v>120000026</v>
      </c>
      <c r="Y388" s="122">
        <v>125000026</v>
      </c>
      <c r="Z388" s="122">
        <v>135000026</v>
      </c>
      <c r="AA388" s="122">
        <v>145000026</v>
      </c>
      <c r="AB388" s="122">
        <v>150000026</v>
      </c>
      <c r="AC388" s="122">
        <v>0</v>
      </c>
      <c r="AD388" s="121"/>
      <c r="BB388" s="120" t="s">
        <v>2551</v>
      </c>
      <c r="BG388" s="73" t="s">
        <v>3859</v>
      </c>
      <c r="BI388" s="73" t="s">
        <v>4683</v>
      </c>
      <c r="BO388" s="72" t="s">
        <v>210</v>
      </c>
      <c r="BP388" s="73" t="s">
        <v>3802</v>
      </c>
      <c r="BQ388" s="75">
        <v>603000625</v>
      </c>
      <c r="BR388" s="75">
        <v>0</v>
      </c>
      <c r="BS388" s="75">
        <v>0</v>
      </c>
      <c r="BT388" s="75">
        <v>0</v>
      </c>
      <c r="BU388" s="75">
        <v>0</v>
      </c>
      <c r="BV388" s="75">
        <v>0</v>
      </c>
      <c r="BW388" s="75">
        <v>600000725</v>
      </c>
      <c r="BX388" s="75">
        <v>620000725</v>
      </c>
      <c r="BY388" s="75">
        <v>0</v>
      </c>
      <c r="BZ388" s="75">
        <v>0</v>
      </c>
      <c r="CA388" s="75">
        <v>0</v>
      </c>
    </row>
    <row r="389" spans="10:79" ht="12" customHeight="1">
      <c r="J389" s="46">
        <v>385</v>
      </c>
      <c r="K389" s="46">
        <f t="shared" ref="K389:K452" si="17">IFERROR(IF($B$3="Passenger",(HLOOKUP($K$3,$AI$4:$BC$699,1+J389,0)),(HLOOKUP($K$3,$BF$4:$BM$686,1+J389,0))),0)</f>
        <v>0</v>
      </c>
      <c r="L389" s="82">
        <f t="shared" si="16"/>
        <v>0</v>
      </c>
      <c r="N389" s="119" t="s">
        <v>33</v>
      </c>
      <c r="O389" s="120" t="s">
        <v>1414</v>
      </c>
      <c r="P389" s="122">
        <v>0</v>
      </c>
      <c r="Q389" s="122">
        <v>0</v>
      </c>
      <c r="R389" s="122">
        <v>0</v>
      </c>
      <c r="S389" s="122">
        <v>0</v>
      </c>
      <c r="T389" s="122">
        <v>0</v>
      </c>
      <c r="U389" s="122">
        <v>95000026</v>
      </c>
      <c r="V389" s="122">
        <v>100000026</v>
      </c>
      <c r="W389" s="122">
        <v>105000026</v>
      </c>
      <c r="X389" s="122">
        <v>110000026</v>
      </c>
      <c r="Y389" s="122">
        <v>115000026</v>
      </c>
      <c r="Z389" s="122">
        <v>120000026</v>
      </c>
      <c r="AA389" s="122">
        <v>125000026</v>
      </c>
      <c r="AB389" s="122">
        <v>0</v>
      </c>
      <c r="AC389" s="122">
        <v>0</v>
      </c>
      <c r="AD389" s="121"/>
      <c r="BB389" s="120" t="s">
        <v>411</v>
      </c>
      <c r="BG389" s="73" t="s">
        <v>3860</v>
      </c>
      <c r="BI389" s="73" t="s">
        <v>4684</v>
      </c>
      <c r="BO389" s="72" t="s">
        <v>210</v>
      </c>
      <c r="BP389" s="73" t="s">
        <v>5278</v>
      </c>
      <c r="BQ389" s="74"/>
      <c r="BR389" s="74"/>
      <c r="BS389" s="74"/>
      <c r="BT389" s="74"/>
      <c r="BU389" s="74"/>
      <c r="BV389" s="74"/>
      <c r="BW389" s="74"/>
      <c r="BX389" s="75">
        <v>665000825</v>
      </c>
      <c r="BY389" s="74"/>
      <c r="BZ389" s="74"/>
      <c r="CA389" s="74"/>
    </row>
    <row r="390" spans="10:79" ht="12" customHeight="1">
      <c r="J390" s="46">
        <v>386</v>
      </c>
      <c r="K390" s="46">
        <f t="shared" si="17"/>
        <v>0</v>
      </c>
      <c r="L390" s="82">
        <f t="shared" ref="L390:L453" si="18">IFERROR(IF($B$3="Passenger",VLOOKUP(K390,$O$5:$AD$3396,$L$3+5,0),VLOOKUP(K390,$BP$5:$CA$1915,$L$3+1,0)),0)</f>
        <v>0</v>
      </c>
      <c r="N390" s="119" t="s">
        <v>33</v>
      </c>
      <c r="O390" s="120" t="s">
        <v>1623</v>
      </c>
      <c r="P390" s="122">
        <v>0</v>
      </c>
      <c r="Q390" s="122">
        <v>0</v>
      </c>
      <c r="R390" s="122">
        <v>0</v>
      </c>
      <c r="S390" s="122">
        <v>0</v>
      </c>
      <c r="T390" s="122">
        <v>0</v>
      </c>
      <c r="U390" s="122">
        <v>0</v>
      </c>
      <c r="V390" s="122">
        <v>0</v>
      </c>
      <c r="W390" s="122">
        <v>105000026</v>
      </c>
      <c r="X390" s="122">
        <v>115000026</v>
      </c>
      <c r="Y390" s="122">
        <v>125000026</v>
      </c>
      <c r="Z390" s="122">
        <v>0</v>
      </c>
      <c r="AA390" s="122">
        <v>0</v>
      </c>
      <c r="AB390" s="122">
        <v>0</v>
      </c>
      <c r="AC390" s="122">
        <v>0</v>
      </c>
      <c r="AD390" s="121"/>
      <c r="BB390" s="120" t="s">
        <v>1259</v>
      </c>
      <c r="BG390" s="73" t="s">
        <v>3861</v>
      </c>
      <c r="BI390" s="73" t="s">
        <v>4685</v>
      </c>
      <c r="BO390" s="72" t="s">
        <v>210</v>
      </c>
      <c r="BP390" s="73" t="s">
        <v>3803</v>
      </c>
      <c r="BQ390" s="75">
        <v>378000625</v>
      </c>
      <c r="BR390" s="75">
        <v>432000625</v>
      </c>
      <c r="BS390" s="75">
        <v>459000625</v>
      </c>
      <c r="BT390" s="75">
        <v>495000625</v>
      </c>
      <c r="BU390" s="75">
        <v>531000625</v>
      </c>
      <c r="BV390" s="75">
        <v>549000625</v>
      </c>
      <c r="BW390" s="75">
        <v>576000625</v>
      </c>
      <c r="BX390" s="75">
        <v>594000625</v>
      </c>
      <c r="BY390" s="75">
        <v>0</v>
      </c>
      <c r="BZ390" s="75">
        <v>0</v>
      </c>
      <c r="CA390" s="75">
        <v>0</v>
      </c>
    </row>
    <row r="391" spans="10:79" ht="12" customHeight="1">
      <c r="J391" s="46">
        <v>387</v>
      </c>
      <c r="K391" s="46">
        <f t="shared" si="17"/>
        <v>0</v>
      </c>
      <c r="L391" s="82">
        <f t="shared" si="18"/>
        <v>0</v>
      </c>
      <c r="N391" s="119" t="s">
        <v>33</v>
      </c>
      <c r="O391" s="120" t="s">
        <v>1148</v>
      </c>
      <c r="P391" s="122">
        <v>0</v>
      </c>
      <c r="Q391" s="122">
        <v>0</v>
      </c>
      <c r="R391" s="122">
        <v>75000026</v>
      </c>
      <c r="S391" s="122">
        <v>80000026</v>
      </c>
      <c r="T391" s="122">
        <v>85000026</v>
      </c>
      <c r="U391" s="122">
        <v>90000026</v>
      </c>
      <c r="V391" s="122">
        <v>95000026</v>
      </c>
      <c r="W391" s="122">
        <v>100000016</v>
      </c>
      <c r="X391" s="122">
        <v>110000026</v>
      </c>
      <c r="Y391" s="122">
        <v>120000026</v>
      </c>
      <c r="Z391" s="122">
        <v>125000026</v>
      </c>
      <c r="AA391" s="122">
        <v>130000026</v>
      </c>
      <c r="AB391" s="122">
        <v>0</v>
      </c>
      <c r="AC391" s="122">
        <v>0</v>
      </c>
      <c r="AD391" s="121"/>
      <c r="BB391" s="120" t="s">
        <v>2552</v>
      </c>
      <c r="BG391" s="73" t="s">
        <v>3862</v>
      </c>
      <c r="BI391" s="73" t="s">
        <v>4686</v>
      </c>
      <c r="BO391" s="72" t="s">
        <v>210</v>
      </c>
      <c r="BP391" s="73" t="s">
        <v>3804</v>
      </c>
      <c r="BQ391" s="75">
        <v>405000625</v>
      </c>
      <c r="BR391" s="75">
        <v>450000625</v>
      </c>
      <c r="BS391" s="75">
        <v>495000625</v>
      </c>
      <c r="BT391" s="75">
        <v>540000625</v>
      </c>
      <c r="BU391" s="75">
        <v>585000625</v>
      </c>
      <c r="BV391" s="75">
        <v>675000625</v>
      </c>
      <c r="BW391" s="75">
        <v>765000625</v>
      </c>
      <c r="BX391" s="75">
        <v>810000625</v>
      </c>
      <c r="BY391" s="75">
        <v>855000625</v>
      </c>
      <c r="BZ391" s="75">
        <v>0</v>
      </c>
      <c r="CA391" s="75">
        <v>0</v>
      </c>
    </row>
    <row r="392" spans="10:79" ht="12" customHeight="1">
      <c r="J392" s="46">
        <v>388</v>
      </c>
      <c r="K392" s="46">
        <f t="shared" si="17"/>
        <v>0</v>
      </c>
      <c r="L392" s="82">
        <f t="shared" si="18"/>
        <v>0</v>
      </c>
      <c r="N392" s="119" t="s">
        <v>33</v>
      </c>
      <c r="O392" s="120" t="s">
        <v>398</v>
      </c>
      <c r="P392" s="122">
        <v>80000026</v>
      </c>
      <c r="Q392" s="122">
        <v>85000026</v>
      </c>
      <c r="R392" s="122">
        <v>90000026</v>
      </c>
      <c r="S392" s="122">
        <v>95000026</v>
      </c>
      <c r="T392" s="122">
        <v>100000026</v>
      </c>
      <c r="U392" s="122">
        <v>105000026</v>
      </c>
      <c r="V392" s="122">
        <v>105000026</v>
      </c>
      <c r="W392" s="122">
        <v>110000026</v>
      </c>
      <c r="X392" s="122">
        <v>115000026</v>
      </c>
      <c r="Y392" s="122">
        <v>120000026</v>
      </c>
      <c r="Z392" s="122">
        <v>125000026</v>
      </c>
      <c r="AA392" s="122">
        <v>130000026</v>
      </c>
      <c r="AB392" s="122">
        <v>145000026</v>
      </c>
      <c r="AC392" s="122">
        <v>0</v>
      </c>
      <c r="AD392" s="121"/>
      <c r="BB392" s="120" t="s">
        <v>1364</v>
      </c>
      <c r="BG392" s="73" t="s">
        <v>3863</v>
      </c>
      <c r="BI392" s="73" t="s">
        <v>4687</v>
      </c>
      <c r="BO392" s="72" t="s">
        <v>210</v>
      </c>
      <c r="BP392" s="73" t="s">
        <v>3805</v>
      </c>
      <c r="BQ392" s="75">
        <v>405000625</v>
      </c>
      <c r="BR392" s="75">
        <v>0</v>
      </c>
      <c r="BS392" s="75">
        <v>630000625</v>
      </c>
      <c r="BT392" s="75">
        <v>666000625</v>
      </c>
      <c r="BU392" s="75">
        <v>0</v>
      </c>
      <c r="BV392" s="75">
        <v>0</v>
      </c>
      <c r="BW392" s="75">
        <v>0</v>
      </c>
      <c r="BX392" s="75">
        <v>0</v>
      </c>
      <c r="BY392" s="75">
        <v>0</v>
      </c>
      <c r="BZ392" s="75">
        <v>0</v>
      </c>
      <c r="CA392" s="75">
        <v>0</v>
      </c>
    </row>
    <row r="393" spans="10:79" ht="12" customHeight="1">
      <c r="J393" s="46">
        <v>389</v>
      </c>
      <c r="K393" s="46">
        <f t="shared" si="17"/>
        <v>0</v>
      </c>
      <c r="L393" s="82">
        <f t="shared" si="18"/>
        <v>0</v>
      </c>
      <c r="N393" s="119" t="s">
        <v>33</v>
      </c>
      <c r="O393" s="120" t="s">
        <v>98</v>
      </c>
      <c r="P393" s="122">
        <v>90000026</v>
      </c>
      <c r="Q393" s="122">
        <v>95000026</v>
      </c>
      <c r="R393" s="122">
        <v>100000026</v>
      </c>
      <c r="S393" s="122">
        <v>105000026</v>
      </c>
      <c r="T393" s="122">
        <v>110000026</v>
      </c>
      <c r="U393" s="122">
        <v>115000026</v>
      </c>
      <c r="V393" s="122">
        <v>120000026</v>
      </c>
      <c r="W393" s="122">
        <v>125000026</v>
      </c>
      <c r="X393" s="122">
        <v>130000026</v>
      </c>
      <c r="Y393" s="122">
        <v>135000026</v>
      </c>
      <c r="Z393" s="122">
        <v>140000026</v>
      </c>
      <c r="AA393" s="122">
        <v>155000026</v>
      </c>
      <c r="AB393" s="122">
        <v>0</v>
      </c>
      <c r="AC393" s="122">
        <v>0</v>
      </c>
      <c r="AD393" s="121"/>
      <c r="BB393" s="120" t="s">
        <v>415</v>
      </c>
      <c r="BG393" s="73" t="s">
        <v>3864</v>
      </c>
      <c r="BI393" s="73" t="s">
        <v>4688</v>
      </c>
      <c r="BO393" s="72" t="s">
        <v>210</v>
      </c>
      <c r="BP393" s="73" t="s">
        <v>3806</v>
      </c>
      <c r="BQ393" s="75">
        <v>0</v>
      </c>
      <c r="BR393" s="75">
        <v>360000625</v>
      </c>
      <c r="BS393" s="75">
        <v>0</v>
      </c>
      <c r="BT393" s="75">
        <v>432000625</v>
      </c>
      <c r="BU393" s="75">
        <v>0</v>
      </c>
      <c r="BV393" s="75">
        <v>0</v>
      </c>
      <c r="BW393" s="75">
        <v>819000625</v>
      </c>
      <c r="BX393" s="75">
        <v>0</v>
      </c>
      <c r="BY393" s="75">
        <v>0</v>
      </c>
      <c r="BZ393" s="75">
        <v>0</v>
      </c>
      <c r="CA393" s="75">
        <v>0</v>
      </c>
    </row>
    <row r="394" spans="10:79" ht="12" customHeight="1">
      <c r="J394" s="46">
        <v>390</v>
      </c>
      <c r="K394" s="46">
        <f t="shared" si="17"/>
        <v>0</v>
      </c>
      <c r="L394" s="82">
        <f t="shared" si="18"/>
        <v>0</v>
      </c>
      <c r="N394" s="119" t="s">
        <v>33</v>
      </c>
      <c r="O394" s="120" t="s">
        <v>1886</v>
      </c>
      <c r="P394" s="122">
        <v>75000026</v>
      </c>
      <c r="Q394" s="122">
        <v>80000026</v>
      </c>
      <c r="R394" s="122">
        <v>85000026</v>
      </c>
      <c r="S394" s="122">
        <v>90000026</v>
      </c>
      <c r="T394" s="122">
        <v>95000026</v>
      </c>
      <c r="U394" s="122">
        <v>100000026</v>
      </c>
      <c r="V394" s="122">
        <v>105000026</v>
      </c>
      <c r="W394" s="122">
        <v>110000026</v>
      </c>
      <c r="X394" s="122">
        <v>115000026</v>
      </c>
      <c r="Y394" s="122">
        <v>120000026</v>
      </c>
      <c r="Z394" s="122">
        <v>125000026</v>
      </c>
      <c r="AA394" s="122">
        <v>130000026</v>
      </c>
      <c r="AB394" s="122">
        <v>0</v>
      </c>
      <c r="AC394" s="122">
        <v>0</v>
      </c>
      <c r="AD394" s="121"/>
      <c r="BB394" s="120" t="s">
        <v>416</v>
      </c>
      <c r="BG394" s="73" t="s">
        <v>3865</v>
      </c>
      <c r="BI394" s="73" t="s">
        <v>4689</v>
      </c>
      <c r="BO394" s="72" t="s">
        <v>210</v>
      </c>
      <c r="BP394" s="73" t="s">
        <v>3807</v>
      </c>
      <c r="BQ394" s="75">
        <v>0</v>
      </c>
      <c r="BR394" s="75">
        <v>0</v>
      </c>
      <c r="BS394" s="75">
        <v>0</v>
      </c>
      <c r="BT394" s="75">
        <v>0</v>
      </c>
      <c r="BU394" s="75">
        <v>0</v>
      </c>
      <c r="BV394" s="75">
        <v>0</v>
      </c>
      <c r="BW394" s="75">
        <v>0</v>
      </c>
      <c r="BX394" s="75">
        <v>324000625</v>
      </c>
      <c r="BY394" s="75">
        <v>0</v>
      </c>
      <c r="BZ394" s="75">
        <v>684000625</v>
      </c>
      <c r="CA394" s="75">
        <v>0</v>
      </c>
    </row>
    <row r="395" spans="10:79" ht="12" customHeight="1">
      <c r="J395" s="46">
        <v>391</v>
      </c>
      <c r="K395" s="46">
        <f t="shared" si="17"/>
        <v>0</v>
      </c>
      <c r="L395" s="82">
        <f t="shared" si="18"/>
        <v>0</v>
      </c>
      <c r="N395" s="119" t="s">
        <v>33</v>
      </c>
      <c r="O395" s="120" t="s">
        <v>2254</v>
      </c>
      <c r="P395" s="122">
        <v>0</v>
      </c>
      <c r="Q395" s="122">
        <v>0</v>
      </c>
      <c r="R395" s="122">
        <v>0</v>
      </c>
      <c r="S395" s="122">
        <v>0</v>
      </c>
      <c r="T395" s="122">
        <v>0</v>
      </c>
      <c r="U395" s="122">
        <v>0</v>
      </c>
      <c r="V395" s="122">
        <v>0</v>
      </c>
      <c r="W395" s="122">
        <v>0</v>
      </c>
      <c r="X395" s="122">
        <v>0</v>
      </c>
      <c r="Y395" s="122">
        <v>100000026</v>
      </c>
      <c r="Z395" s="122">
        <v>110000026</v>
      </c>
      <c r="AA395" s="122">
        <v>0</v>
      </c>
      <c r="AB395" s="122">
        <v>0</v>
      </c>
      <c r="AC395" s="122">
        <v>0</v>
      </c>
      <c r="AD395" s="121"/>
      <c r="BB395" s="120" t="s">
        <v>417</v>
      </c>
      <c r="BG395" s="73" t="s">
        <v>3866</v>
      </c>
      <c r="BI395" s="73" t="s">
        <v>4690</v>
      </c>
      <c r="BO395" s="72" t="s">
        <v>210</v>
      </c>
      <c r="BP395" s="73" t="s">
        <v>3808</v>
      </c>
      <c r="BQ395" s="75">
        <v>0</v>
      </c>
      <c r="BR395" s="75">
        <v>0</v>
      </c>
      <c r="BS395" s="75">
        <v>0</v>
      </c>
      <c r="BT395" s="75">
        <v>558000625</v>
      </c>
      <c r="BU395" s="75">
        <v>0</v>
      </c>
      <c r="BV395" s="75">
        <v>0</v>
      </c>
      <c r="BW395" s="75">
        <v>0</v>
      </c>
      <c r="BX395" s="75">
        <v>0</v>
      </c>
      <c r="BY395" s="75">
        <v>0</v>
      </c>
      <c r="BZ395" s="75">
        <v>765000625</v>
      </c>
      <c r="CA395" s="75">
        <v>0</v>
      </c>
    </row>
    <row r="396" spans="10:79" ht="12" customHeight="1">
      <c r="J396" s="46">
        <v>392</v>
      </c>
      <c r="K396" s="46">
        <f t="shared" si="17"/>
        <v>0</v>
      </c>
      <c r="L396" s="82">
        <f t="shared" si="18"/>
        <v>0</v>
      </c>
      <c r="N396" s="119" t="s">
        <v>33</v>
      </c>
      <c r="O396" s="120" t="s">
        <v>460</v>
      </c>
      <c r="P396" s="122">
        <v>80000026</v>
      </c>
      <c r="Q396" s="122">
        <v>85000026</v>
      </c>
      <c r="R396" s="122">
        <v>90000026</v>
      </c>
      <c r="S396" s="122">
        <v>95000026</v>
      </c>
      <c r="T396" s="122">
        <v>100000026</v>
      </c>
      <c r="U396" s="122">
        <v>105000026</v>
      </c>
      <c r="V396" s="122">
        <v>110000026</v>
      </c>
      <c r="W396" s="122">
        <v>115000026</v>
      </c>
      <c r="X396" s="122">
        <v>120000026</v>
      </c>
      <c r="Y396" s="122">
        <v>125000026</v>
      </c>
      <c r="Z396" s="122">
        <v>130000026</v>
      </c>
      <c r="AA396" s="122">
        <v>135000026</v>
      </c>
      <c r="AB396" s="122">
        <v>140000026</v>
      </c>
      <c r="AC396" s="122">
        <v>0</v>
      </c>
      <c r="AD396" s="121"/>
      <c r="BB396" s="120" t="s">
        <v>1700</v>
      </c>
      <c r="BG396" s="73" t="s">
        <v>3867</v>
      </c>
      <c r="BI396" s="73" t="s">
        <v>4691</v>
      </c>
      <c r="BO396" s="72" t="s">
        <v>210</v>
      </c>
      <c r="BP396" s="73" t="s">
        <v>3809</v>
      </c>
      <c r="BQ396" s="75">
        <v>423000625</v>
      </c>
      <c r="BR396" s="75">
        <v>468000625</v>
      </c>
      <c r="BS396" s="75">
        <v>540000625</v>
      </c>
      <c r="BT396" s="75">
        <v>432000625</v>
      </c>
      <c r="BU396" s="75">
        <v>0</v>
      </c>
      <c r="BV396" s="75">
        <v>0</v>
      </c>
      <c r="BW396" s="75">
        <v>0</v>
      </c>
      <c r="BX396" s="75">
        <v>0</v>
      </c>
      <c r="BY396" s="75">
        <v>0</v>
      </c>
      <c r="BZ396" s="75">
        <v>0</v>
      </c>
      <c r="CA396" s="75">
        <v>0</v>
      </c>
    </row>
    <row r="397" spans="10:79" ht="12" customHeight="1">
      <c r="J397" s="46">
        <v>393</v>
      </c>
      <c r="K397" s="46">
        <f t="shared" si="17"/>
        <v>0</v>
      </c>
      <c r="L397" s="82">
        <f t="shared" si="18"/>
        <v>0</v>
      </c>
      <c r="N397" s="119" t="s">
        <v>33</v>
      </c>
      <c r="O397" s="120" t="s">
        <v>2529</v>
      </c>
      <c r="P397" s="122">
        <v>0</v>
      </c>
      <c r="Q397" s="122">
        <v>0</v>
      </c>
      <c r="R397" s="122">
        <v>0</v>
      </c>
      <c r="S397" s="122">
        <v>40000026</v>
      </c>
      <c r="T397" s="122">
        <v>50000026</v>
      </c>
      <c r="U397" s="122">
        <v>60000026</v>
      </c>
      <c r="V397" s="122">
        <v>70000026</v>
      </c>
      <c r="W397" s="122">
        <v>80000026</v>
      </c>
      <c r="X397" s="122">
        <v>90000026</v>
      </c>
      <c r="Y397" s="122">
        <v>110000026</v>
      </c>
      <c r="Z397" s="122">
        <v>120000026</v>
      </c>
      <c r="AA397" s="122">
        <v>125000026</v>
      </c>
      <c r="AB397" s="122">
        <v>130000026</v>
      </c>
      <c r="AC397" s="122">
        <v>0</v>
      </c>
      <c r="AD397" s="121"/>
      <c r="BB397" s="120" t="s">
        <v>418</v>
      </c>
      <c r="BG397" s="73" t="s">
        <v>3868</v>
      </c>
      <c r="BI397" s="73" t="s">
        <v>4692</v>
      </c>
      <c r="BO397" s="72" t="s">
        <v>210</v>
      </c>
      <c r="BP397" s="73" t="s">
        <v>3810</v>
      </c>
      <c r="BQ397" s="75">
        <v>306000625</v>
      </c>
      <c r="BR397" s="75">
        <v>540000625</v>
      </c>
      <c r="BS397" s="75">
        <v>0</v>
      </c>
      <c r="BT397" s="75">
        <v>0</v>
      </c>
      <c r="BU397" s="75">
        <v>0</v>
      </c>
      <c r="BV397" s="75">
        <v>0</v>
      </c>
      <c r="BW397" s="75">
        <v>0</v>
      </c>
      <c r="BX397" s="75">
        <v>0</v>
      </c>
      <c r="BY397" s="75">
        <v>0</v>
      </c>
      <c r="BZ397" s="75">
        <v>0</v>
      </c>
      <c r="CA397" s="75">
        <v>0</v>
      </c>
    </row>
    <row r="398" spans="10:79" ht="12" customHeight="1">
      <c r="J398" s="46">
        <v>394</v>
      </c>
      <c r="K398" s="46">
        <f t="shared" si="17"/>
        <v>0</v>
      </c>
      <c r="L398" s="82">
        <f t="shared" si="18"/>
        <v>0</v>
      </c>
      <c r="N398" s="119" t="s">
        <v>33</v>
      </c>
      <c r="O398" s="120" t="s">
        <v>2530</v>
      </c>
      <c r="P398" s="122">
        <v>0</v>
      </c>
      <c r="Q398" s="122">
        <v>0</v>
      </c>
      <c r="R398" s="122">
        <v>0</v>
      </c>
      <c r="S398" s="122">
        <v>0</v>
      </c>
      <c r="T398" s="122">
        <v>0</v>
      </c>
      <c r="U398" s="122">
        <v>0</v>
      </c>
      <c r="V398" s="122">
        <v>0</v>
      </c>
      <c r="W398" s="122">
        <v>0</v>
      </c>
      <c r="X398" s="122">
        <v>0</v>
      </c>
      <c r="Y398" s="122">
        <v>0</v>
      </c>
      <c r="Z398" s="122">
        <v>110000026</v>
      </c>
      <c r="AA398" s="122">
        <v>0</v>
      </c>
      <c r="AB398" s="122">
        <v>0</v>
      </c>
      <c r="AC398" s="122">
        <v>0</v>
      </c>
      <c r="AD398" s="121"/>
      <c r="BB398" s="120" t="s">
        <v>1855</v>
      </c>
      <c r="BG398" s="73" t="s">
        <v>3869</v>
      </c>
      <c r="BI398" s="73" t="s">
        <v>4693</v>
      </c>
      <c r="BO398" s="72" t="s">
        <v>210</v>
      </c>
      <c r="BP398" s="73" t="s">
        <v>3811</v>
      </c>
      <c r="BQ398" s="75">
        <v>0</v>
      </c>
      <c r="BR398" s="75">
        <v>513000625</v>
      </c>
      <c r="BS398" s="75">
        <v>621000625</v>
      </c>
      <c r="BT398" s="75">
        <v>693000625</v>
      </c>
      <c r="BU398" s="75">
        <v>0</v>
      </c>
      <c r="BV398" s="75">
        <v>0</v>
      </c>
      <c r="BW398" s="75">
        <v>0</v>
      </c>
      <c r="BX398" s="75">
        <v>0</v>
      </c>
      <c r="BY398" s="75">
        <v>0</v>
      </c>
      <c r="BZ398" s="75">
        <v>0</v>
      </c>
      <c r="CA398" s="75">
        <v>0</v>
      </c>
    </row>
    <row r="399" spans="10:79" ht="12" customHeight="1">
      <c r="J399" s="46">
        <v>395</v>
      </c>
      <c r="K399" s="46">
        <f t="shared" si="17"/>
        <v>0</v>
      </c>
      <c r="L399" s="82">
        <f t="shared" si="18"/>
        <v>0</v>
      </c>
      <c r="N399" s="119" t="s">
        <v>33</v>
      </c>
      <c r="O399" s="120" t="s">
        <v>3255</v>
      </c>
      <c r="P399" s="122">
        <v>80000026</v>
      </c>
      <c r="Q399" s="122">
        <v>85000026</v>
      </c>
      <c r="R399" s="122">
        <v>90000026</v>
      </c>
      <c r="S399" s="122">
        <v>95000026</v>
      </c>
      <c r="T399" s="122">
        <v>100000026</v>
      </c>
      <c r="U399" s="122">
        <v>105000026</v>
      </c>
      <c r="V399" s="122">
        <v>115000026</v>
      </c>
      <c r="W399" s="122">
        <v>120000026</v>
      </c>
      <c r="X399" s="122">
        <v>125000026</v>
      </c>
      <c r="Y399" s="122">
        <v>130000026</v>
      </c>
      <c r="Z399" s="122">
        <v>140000026</v>
      </c>
      <c r="AA399" s="122">
        <v>150000026</v>
      </c>
      <c r="AB399" s="122">
        <v>165000026</v>
      </c>
      <c r="AC399" s="122">
        <v>0</v>
      </c>
      <c r="AD399" s="121"/>
      <c r="BB399" s="120" t="s">
        <v>1856</v>
      </c>
      <c r="BG399" s="73" t="s">
        <v>3870</v>
      </c>
      <c r="BI399" s="73" t="s">
        <v>4694</v>
      </c>
      <c r="BO399" s="72" t="s">
        <v>210</v>
      </c>
      <c r="BP399" s="73" t="s">
        <v>3812</v>
      </c>
      <c r="BQ399" s="75">
        <v>423000625</v>
      </c>
      <c r="BR399" s="75">
        <v>468000625</v>
      </c>
      <c r="BS399" s="75">
        <v>540000625</v>
      </c>
      <c r="BT399" s="75">
        <v>576000625</v>
      </c>
      <c r="BU399" s="75">
        <v>0</v>
      </c>
      <c r="BV399" s="75">
        <v>648000625</v>
      </c>
      <c r="BW399" s="75">
        <v>693000625</v>
      </c>
      <c r="BX399" s="75">
        <v>0</v>
      </c>
      <c r="BY399" s="75">
        <v>0</v>
      </c>
      <c r="BZ399" s="75">
        <v>0</v>
      </c>
      <c r="CA399" s="75">
        <v>0</v>
      </c>
    </row>
    <row r="400" spans="10:79" ht="12" customHeight="1">
      <c r="J400" s="46">
        <v>396</v>
      </c>
      <c r="K400" s="46">
        <f t="shared" si="17"/>
        <v>0</v>
      </c>
      <c r="L400" s="82">
        <f t="shared" si="18"/>
        <v>0</v>
      </c>
      <c r="N400" s="119" t="s">
        <v>33</v>
      </c>
      <c r="O400" s="120" t="s">
        <v>99</v>
      </c>
      <c r="P400" s="122">
        <v>100000026</v>
      </c>
      <c r="Q400" s="122">
        <v>105000026</v>
      </c>
      <c r="R400" s="122">
        <v>110000026</v>
      </c>
      <c r="S400" s="122">
        <v>115000026</v>
      </c>
      <c r="T400" s="122">
        <v>120000026</v>
      </c>
      <c r="U400" s="122">
        <v>125000026</v>
      </c>
      <c r="V400" s="122">
        <v>130000026</v>
      </c>
      <c r="W400" s="122">
        <v>135000026</v>
      </c>
      <c r="X400" s="122">
        <v>140000026</v>
      </c>
      <c r="Y400" s="122">
        <v>145000026</v>
      </c>
      <c r="Z400" s="122">
        <v>150000026</v>
      </c>
      <c r="AA400" s="122">
        <v>165000026</v>
      </c>
      <c r="AB400" s="122">
        <v>170000026</v>
      </c>
      <c r="AC400" s="122">
        <v>0</v>
      </c>
      <c r="AD400" s="121"/>
      <c r="BB400" s="120" t="s">
        <v>833</v>
      </c>
      <c r="BG400" s="73" t="s">
        <v>3871</v>
      </c>
      <c r="BI400" s="73" t="s">
        <v>4695</v>
      </c>
      <c r="BO400" s="72" t="s">
        <v>210</v>
      </c>
      <c r="BP400" s="73" t="s">
        <v>3813</v>
      </c>
      <c r="BQ400" s="75">
        <v>495000625</v>
      </c>
      <c r="BR400" s="75">
        <v>540000625</v>
      </c>
      <c r="BS400" s="75">
        <v>585000625</v>
      </c>
      <c r="BT400" s="75">
        <v>612000625</v>
      </c>
      <c r="BU400" s="75">
        <v>630000625</v>
      </c>
      <c r="BV400" s="75">
        <v>675000625</v>
      </c>
      <c r="BW400" s="75">
        <v>720000625</v>
      </c>
      <c r="BX400" s="75">
        <v>0</v>
      </c>
      <c r="BY400" s="75">
        <v>0</v>
      </c>
      <c r="BZ400" s="75">
        <v>0</v>
      </c>
      <c r="CA400" s="75">
        <v>0</v>
      </c>
    </row>
    <row r="401" spans="10:79" ht="12" customHeight="1">
      <c r="J401" s="46">
        <v>397</v>
      </c>
      <c r="K401" s="46">
        <f t="shared" si="17"/>
        <v>0</v>
      </c>
      <c r="L401" s="82">
        <f t="shared" si="18"/>
        <v>0</v>
      </c>
      <c r="N401" s="119" t="s">
        <v>33</v>
      </c>
      <c r="O401" s="120" t="s">
        <v>1415</v>
      </c>
      <c r="P401" s="122">
        <v>0</v>
      </c>
      <c r="Q401" s="122">
        <v>0</v>
      </c>
      <c r="R401" s="122">
        <v>0</v>
      </c>
      <c r="S401" s="122">
        <v>0</v>
      </c>
      <c r="T401" s="122">
        <v>0</v>
      </c>
      <c r="U401" s="122">
        <v>0</v>
      </c>
      <c r="V401" s="122">
        <v>0</v>
      </c>
      <c r="W401" s="122">
        <v>0</v>
      </c>
      <c r="X401" s="122">
        <v>105000026</v>
      </c>
      <c r="Y401" s="122">
        <v>115000026</v>
      </c>
      <c r="Z401" s="122">
        <v>130000026</v>
      </c>
      <c r="AA401" s="122">
        <v>0</v>
      </c>
      <c r="AB401" s="122">
        <v>0</v>
      </c>
      <c r="AC401" s="122">
        <v>0</v>
      </c>
      <c r="AD401" s="121"/>
      <c r="BB401" s="120" t="s">
        <v>834</v>
      </c>
      <c r="BG401" s="73" t="s">
        <v>3872</v>
      </c>
      <c r="BI401" s="73" t="s">
        <v>4696</v>
      </c>
      <c r="BO401" s="72" t="s">
        <v>210</v>
      </c>
      <c r="BP401" s="73" t="s">
        <v>3814</v>
      </c>
      <c r="BQ401" s="75">
        <v>0</v>
      </c>
      <c r="BR401" s="75">
        <v>0</v>
      </c>
      <c r="BS401" s="75">
        <v>585000625</v>
      </c>
      <c r="BT401" s="75">
        <v>675000625</v>
      </c>
      <c r="BU401" s="75">
        <v>720000625</v>
      </c>
      <c r="BV401" s="75">
        <v>0</v>
      </c>
      <c r="BW401" s="75">
        <v>0</v>
      </c>
      <c r="BX401" s="75">
        <v>0</v>
      </c>
      <c r="BY401" s="75">
        <v>0</v>
      </c>
      <c r="BZ401" s="75">
        <v>0</v>
      </c>
      <c r="CA401" s="75">
        <v>0</v>
      </c>
    </row>
    <row r="402" spans="10:79" ht="12" customHeight="1">
      <c r="J402" s="46">
        <v>398</v>
      </c>
      <c r="K402" s="46">
        <f t="shared" si="17"/>
        <v>0</v>
      </c>
      <c r="L402" s="82">
        <f t="shared" si="18"/>
        <v>0</v>
      </c>
      <c r="N402" s="119" t="s">
        <v>33</v>
      </c>
      <c r="O402" s="120" t="s">
        <v>2782</v>
      </c>
      <c r="P402" s="122">
        <v>0</v>
      </c>
      <c r="Q402" s="122">
        <v>0</v>
      </c>
      <c r="R402" s="122">
        <v>90000026</v>
      </c>
      <c r="S402" s="122">
        <v>90000026</v>
      </c>
      <c r="T402" s="122">
        <v>95000026</v>
      </c>
      <c r="U402" s="122">
        <v>100000026</v>
      </c>
      <c r="V402" s="122">
        <v>105000026</v>
      </c>
      <c r="W402" s="122">
        <v>110000026</v>
      </c>
      <c r="X402" s="122">
        <v>115000026</v>
      </c>
      <c r="Y402" s="122">
        <v>125000026</v>
      </c>
      <c r="Z402" s="122">
        <v>135000026</v>
      </c>
      <c r="AA402" s="122">
        <v>145000026</v>
      </c>
      <c r="AB402" s="122">
        <v>160000026</v>
      </c>
      <c r="AC402" s="122">
        <v>0</v>
      </c>
      <c r="AD402" s="121"/>
      <c r="BB402" s="120" t="s">
        <v>2802</v>
      </c>
      <c r="BG402" s="73" t="s">
        <v>3873</v>
      </c>
      <c r="BI402" s="73" t="s">
        <v>4697</v>
      </c>
      <c r="BO402" s="72" t="s">
        <v>210</v>
      </c>
      <c r="BP402" s="73" t="s">
        <v>3815</v>
      </c>
      <c r="BQ402" s="75">
        <v>0</v>
      </c>
      <c r="BR402" s="75">
        <v>0</v>
      </c>
      <c r="BS402" s="75">
        <v>0</v>
      </c>
      <c r="BT402" s="75">
        <v>0</v>
      </c>
      <c r="BU402" s="75">
        <v>0</v>
      </c>
      <c r="BV402" s="75">
        <v>675000026</v>
      </c>
      <c r="BW402" s="75">
        <v>765000026</v>
      </c>
      <c r="BX402" s="75">
        <v>805000026</v>
      </c>
      <c r="BY402" s="75">
        <v>0</v>
      </c>
      <c r="BZ402" s="75">
        <v>0</v>
      </c>
      <c r="CA402" s="75">
        <v>0</v>
      </c>
    </row>
    <row r="403" spans="10:79" ht="12" customHeight="1">
      <c r="J403" s="46">
        <v>399</v>
      </c>
      <c r="K403" s="46">
        <f t="shared" si="17"/>
        <v>0</v>
      </c>
      <c r="L403" s="82">
        <f t="shared" si="18"/>
        <v>0</v>
      </c>
      <c r="N403" s="119" t="s">
        <v>33</v>
      </c>
      <c r="O403" s="120" t="s">
        <v>2791</v>
      </c>
      <c r="P403" s="122">
        <v>80000026</v>
      </c>
      <c r="Q403" s="122">
        <v>85000026</v>
      </c>
      <c r="R403" s="122">
        <v>90000026</v>
      </c>
      <c r="S403" s="122">
        <v>95000026</v>
      </c>
      <c r="T403" s="122">
        <v>100000026</v>
      </c>
      <c r="U403" s="122">
        <v>105000026</v>
      </c>
      <c r="V403" s="122">
        <v>110000026</v>
      </c>
      <c r="W403" s="122">
        <v>115000026</v>
      </c>
      <c r="X403" s="122">
        <v>125000026</v>
      </c>
      <c r="Y403" s="122">
        <v>135000026</v>
      </c>
      <c r="Z403" s="122">
        <v>145000026</v>
      </c>
      <c r="AA403" s="122">
        <v>165000026</v>
      </c>
      <c r="AB403" s="122">
        <v>180000026</v>
      </c>
      <c r="AC403" s="122">
        <v>0</v>
      </c>
      <c r="AD403" s="121"/>
      <c r="BB403" s="120" t="s">
        <v>58</v>
      </c>
      <c r="BG403" s="73" t="s">
        <v>3874</v>
      </c>
      <c r="BI403" s="73" t="s">
        <v>4698</v>
      </c>
      <c r="BO403" s="72" t="s">
        <v>210</v>
      </c>
      <c r="BP403" s="73" t="s">
        <v>3816</v>
      </c>
      <c r="BQ403" s="75">
        <v>510000026</v>
      </c>
      <c r="BR403" s="75">
        <v>575000026</v>
      </c>
      <c r="BS403" s="75">
        <v>625000026</v>
      </c>
      <c r="BT403" s="75">
        <v>695000026</v>
      </c>
      <c r="BU403" s="75">
        <v>0</v>
      </c>
      <c r="BV403" s="75">
        <v>0</v>
      </c>
      <c r="BW403" s="75">
        <v>0</v>
      </c>
      <c r="BX403" s="75">
        <v>0</v>
      </c>
      <c r="BY403" s="75">
        <v>0</v>
      </c>
      <c r="BZ403" s="75">
        <v>0</v>
      </c>
      <c r="CA403" s="75">
        <v>0</v>
      </c>
    </row>
    <row r="404" spans="10:79" ht="12" customHeight="1">
      <c r="J404" s="46">
        <v>400</v>
      </c>
      <c r="K404" s="46">
        <f t="shared" si="17"/>
        <v>0</v>
      </c>
      <c r="L404" s="82">
        <f t="shared" si="18"/>
        <v>0</v>
      </c>
      <c r="N404" s="119" t="s">
        <v>33</v>
      </c>
      <c r="O404" s="120" t="s">
        <v>2110</v>
      </c>
      <c r="P404" s="122">
        <v>0</v>
      </c>
      <c r="Q404" s="122">
        <v>65000026</v>
      </c>
      <c r="R404" s="122">
        <v>0</v>
      </c>
      <c r="S404" s="122">
        <v>0</v>
      </c>
      <c r="T404" s="122">
        <v>0</v>
      </c>
      <c r="U404" s="122">
        <v>0</v>
      </c>
      <c r="V404" s="122">
        <v>0</v>
      </c>
      <c r="W404" s="122">
        <v>0</v>
      </c>
      <c r="X404" s="122">
        <v>0</v>
      </c>
      <c r="Y404" s="122">
        <v>0</v>
      </c>
      <c r="Z404" s="122">
        <v>0</v>
      </c>
      <c r="AA404" s="122">
        <v>0</v>
      </c>
      <c r="AB404" s="122">
        <v>0</v>
      </c>
      <c r="AC404" s="122">
        <v>0</v>
      </c>
      <c r="AD404" s="121"/>
      <c r="BB404" s="120" t="s">
        <v>59</v>
      </c>
      <c r="BG404" s="73" t="s">
        <v>3875</v>
      </c>
      <c r="BI404" s="73" t="s">
        <v>4699</v>
      </c>
      <c r="BO404" s="72" t="s">
        <v>210</v>
      </c>
      <c r="BP404" s="73" t="s">
        <v>3817</v>
      </c>
      <c r="BQ404" s="75">
        <v>477000625</v>
      </c>
      <c r="BR404" s="75">
        <v>522000625</v>
      </c>
      <c r="BS404" s="75">
        <v>594000625</v>
      </c>
      <c r="BT404" s="75">
        <v>630000625</v>
      </c>
      <c r="BU404" s="75">
        <v>666000625</v>
      </c>
      <c r="BV404" s="75">
        <v>702000625</v>
      </c>
      <c r="BW404" s="75">
        <v>747000625</v>
      </c>
      <c r="BX404" s="75">
        <v>765000625</v>
      </c>
      <c r="BY404" s="75">
        <v>0</v>
      </c>
      <c r="BZ404" s="75">
        <v>0</v>
      </c>
      <c r="CA404" s="75">
        <v>0</v>
      </c>
    </row>
    <row r="405" spans="10:79" ht="12" customHeight="1">
      <c r="J405" s="46">
        <v>401</v>
      </c>
      <c r="K405" s="46">
        <f t="shared" si="17"/>
        <v>0</v>
      </c>
      <c r="L405" s="82">
        <f t="shared" si="18"/>
        <v>0</v>
      </c>
      <c r="N405" s="119" t="s">
        <v>33</v>
      </c>
      <c r="O405" s="120" t="s">
        <v>868</v>
      </c>
      <c r="P405" s="122">
        <v>65000026</v>
      </c>
      <c r="Q405" s="122">
        <v>70000026</v>
      </c>
      <c r="R405" s="122">
        <v>75000026</v>
      </c>
      <c r="S405" s="122">
        <v>80000026</v>
      </c>
      <c r="T405" s="122">
        <v>0</v>
      </c>
      <c r="U405" s="122">
        <v>0</v>
      </c>
      <c r="V405" s="122">
        <v>0</v>
      </c>
      <c r="W405" s="122">
        <v>0</v>
      </c>
      <c r="X405" s="122">
        <v>0</v>
      </c>
      <c r="Y405" s="122">
        <v>0</v>
      </c>
      <c r="Z405" s="122">
        <v>0</v>
      </c>
      <c r="AA405" s="122">
        <v>0</v>
      </c>
      <c r="AB405" s="122">
        <v>0</v>
      </c>
      <c r="AC405" s="122">
        <v>0</v>
      </c>
      <c r="AD405" s="121"/>
      <c r="BB405" s="120" t="s">
        <v>2502</v>
      </c>
      <c r="BG405" s="73" t="s">
        <v>3876</v>
      </c>
      <c r="BI405" s="73" t="s">
        <v>4700</v>
      </c>
      <c r="BO405" s="72" t="s">
        <v>210</v>
      </c>
      <c r="BP405" s="73" t="s">
        <v>3818</v>
      </c>
      <c r="BQ405" s="75">
        <v>459000625</v>
      </c>
      <c r="BR405" s="75">
        <v>513000625</v>
      </c>
      <c r="BS405" s="75">
        <v>585000625</v>
      </c>
      <c r="BT405" s="75">
        <v>621000625</v>
      </c>
      <c r="BU405" s="75">
        <v>657000625</v>
      </c>
      <c r="BV405" s="75">
        <v>693000625</v>
      </c>
      <c r="BW405" s="75">
        <v>747000625</v>
      </c>
      <c r="BX405" s="75">
        <v>765000625</v>
      </c>
      <c r="BY405" s="75">
        <v>0</v>
      </c>
      <c r="BZ405" s="75">
        <v>0</v>
      </c>
      <c r="CA405" s="75">
        <v>0</v>
      </c>
    </row>
    <row r="406" spans="10:79" ht="12" customHeight="1">
      <c r="J406" s="46">
        <v>402</v>
      </c>
      <c r="K406" s="46">
        <f t="shared" si="17"/>
        <v>0</v>
      </c>
      <c r="L406" s="82">
        <f t="shared" si="18"/>
        <v>0</v>
      </c>
      <c r="N406" s="119" t="s">
        <v>33</v>
      </c>
      <c r="O406" s="120" t="s">
        <v>694</v>
      </c>
      <c r="P406" s="122">
        <v>100000026</v>
      </c>
      <c r="Q406" s="122">
        <v>105000026</v>
      </c>
      <c r="R406" s="122">
        <v>110000026</v>
      </c>
      <c r="S406" s="122">
        <v>115000026</v>
      </c>
      <c r="T406" s="122">
        <v>120000026</v>
      </c>
      <c r="U406" s="122">
        <v>125000026</v>
      </c>
      <c r="V406" s="122">
        <v>130000026</v>
      </c>
      <c r="W406" s="122">
        <v>135000026</v>
      </c>
      <c r="X406" s="122">
        <v>140000026</v>
      </c>
      <c r="Y406" s="122">
        <v>145000026</v>
      </c>
      <c r="Z406" s="122">
        <v>150000026</v>
      </c>
      <c r="AA406" s="122">
        <v>165000026</v>
      </c>
      <c r="AB406" s="122">
        <v>170000026</v>
      </c>
      <c r="AC406" s="122">
        <v>0</v>
      </c>
      <c r="AD406" s="121"/>
      <c r="BB406" s="120" t="s">
        <v>2140</v>
      </c>
      <c r="BG406" s="73" t="s">
        <v>3877</v>
      </c>
      <c r="BI406" s="73" t="s">
        <v>4701</v>
      </c>
      <c r="BO406" s="72" t="s">
        <v>210</v>
      </c>
      <c r="BP406" s="73" t="s">
        <v>3819</v>
      </c>
      <c r="BQ406" s="75">
        <v>387000625</v>
      </c>
      <c r="BR406" s="75">
        <v>522000625</v>
      </c>
      <c r="BS406" s="75">
        <v>594000625</v>
      </c>
      <c r="BT406" s="75">
        <v>504000625</v>
      </c>
      <c r="BU406" s="75">
        <v>666000625</v>
      </c>
      <c r="BV406" s="75">
        <v>0</v>
      </c>
      <c r="BW406" s="75">
        <v>0</v>
      </c>
      <c r="BX406" s="75">
        <v>0</v>
      </c>
      <c r="BY406" s="75">
        <v>0</v>
      </c>
      <c r="BZ406" s="75">
        <v>0</v>
      </c>
      <c r="CA406" s="75">
        <v>0</v>
      </c>
    </row>
    <row r="407" spans="10:79" ht="12" customHeight="1">
      <c r="J407" s="46">
        <v>403</v>
      </c>
      <c r="K407" s="46">
        <f t="shared" si="17"/>
        <v>0</v>
      </c>
      <c r="L407" s="82">
        <f t="shared" si="18"/>
        <v>0</v>
      </c>
      <c r="N407" s="119" t="s">
        <v>33</v>
      </c>
      <c r="O407" s="120" t="s">
        <v>241</v>
      </c>
      <c r="P407" s="122">
        <v>0</v>
      </c>
      <c r="Q407" s="122">
        <v>0</v>
      </c>
      <c r="R407" s="122">
        <v>0</v>
      </c>
      <c r="S407" s="122">
        <v>0</v>
      </c>
      <c r="T407" s="122">
        <v>85000026</v>
      </c>
      <c r="U407" s="122">
        <v>90000026</v>
      </c>
      <c r="V407" s="122">
        <v>95000026</v>
      </c>
      <c r="W407" s="122">
        <v>105000026</v>
      </c>
      <c r="X407" s="122">
        <v>110000026</v>
      </c>
      <c r="Y407" s="122">
        <v>115000026</v>
      </c>
      <c r="Z407" s="122">
        <v>120000026</v>
      </c>
      <c r="AA407" s="122">
        <v>125000026</v>
      </c>
      <c r="AB407" s="122">
        <v>130000026</v>
      </c>
      <c r="AC407" s="122">
        <v>0</v>
      </c>
      <c r="AD407" s="121"/>
      <c r="BB407" s="120" t="s">
        <v>60</v>
      </c>
      <c r="BG407" s="73" t="s">
        <v>3878</v>
      </c>
      <c r="BI407" s="73" t="s">
        <v>4702</v>
      </c>
      <c r="BO407" s="72" t="s">
        <v>210</v>
      </c>
      <c r="BP407" s="73" t="s">
        <v>3820</v>
      </c>
      <c r="BQ407" s="75">
        <v>513000625</v>
      </c>
      <c r="BR407" s="75">
        <v>585000625</v>
      </c>
      <c r="BS407" s="75">
        <v>630000625</v>
      </c>
      <c r="BT407" s="75">
        <v>666000625</v>
      </c>
      <c r="BU407" s="75">
        <v>702000625</v>
      </c>
      <c r="BV407" s="75">
        <v>0</v>
      </c>
      <c r="BW407" s="75">
        <v>0</v>
      </c>
      <c r="BX407" s="75">
        <v>0</v>
      </c>
      <c r="BY407" s="75">
        <v>0</v>
      </c>
      <c r="BZ407" s="75">
        <v>0</v>
      </c>
      <c r="CA407" s="75">
        <v>0</v>
      </c>
    </row>
    <row r="408" spans="10:79" ht="12" customHeight="1">
      <c r="J408" s="46">
        <v>404</v>
      </c>
      <c r="K408" s="46">
        <f t="shared" si="17"/>
        <v>0</v>
      </c>
      <c r="L408" s="82">
        <f t="shared" si="18"/>
        <v>0</v>
      </c>
      <c r="N408" s="119" t="s">
        <v>33</v>
      </c>
      <c r="O408" s="120" t="s">
        <v>1416</v>
      </c>
      <c r="P408" s="122">
        <v>0</v>
      </c>
      <c r="Q408" s="122">
        <v>0</v>
      </c>
      <c r="R408" s="122">
        <v>75000026</v>
      </c>
      <c r="S408" s="122">
        <v>80000026</v>
      </c>
      <c r="T408" s="122">
        <v>85000026</v>
      </c>
      <c r="U408" s="122">
        <v>90000026</v>
      </c>
      <c r="V408" s="122">
        <v>95000026</v>
      </c>
      <c r="W408" s="122">
        <v>100000026</v>
      </c>
      <c r="X408" s="122">
        <v>105000026</v>
      </c>
      <c r="Y408" s="122">
        <v>110000026</v>
      </c>
      <c r="Z408" s="122">
        <v>120000026</v>
      </c>
      <c r="AA408" s="122">
        <v>125000026</v>
      </c>
      <c r="AB408" s="122">
        <v>0</v>
      </c>
      <c r="AC408" s="122">
        <v>0</v>
      </c>
      <c r="AD408" s="121"/>
      <c r="BB408" s="120" t="s">
        <v>916</v>
      </c>
      <c r="BG408" s="73" t="s">
        <v>3879</v>
      </c>
      <c r="BI408" s="73" t="s">
        <v>4703</v>
      </c>
      <c r="BO408" s="72" t="s">
        <v>210</v>
      </c>
      <c r="BP408" s="73" t="s">
        <v>3821</v>
      </c>
      <c r="BQ408" s="75">
        <v>0</v>
      </c>
      <c r="BR408" s="75">
        <v>378000625</v>
      </c>
      <c r="BS408" s="75">
        <v>0</v>
      </c>
      <c r="BT408" s="75">
        <v>450000625</v>
      </c>
      <c r="BU408" s="75">
        <v>675000625</v>
      </c>
      <c r="BV408" s="75">
        <v>711000625</v>
      </c>
      <c r="BW408" s="75">
        <v>738000625</v>
      </c>
      <c r="BX408" s="75">
        <v>0</v>
      </c>
      <c r="BY408" s="75">
        <v>0</v>
      </c>
      <c r="BZ408" s="75">
        <v>0</v>
      </c>
      <c r="CA408" s="75">
        <v>0</v>
      </c>
    </row>
    <row r="409" spans="10:79" ht="12" customHeight="1">
      <c r="J409" s="46">
        <v>405</v>
      </c>
      <c r="K409" s="46">
        <f t="shared" si="17"/>
        <v>0</v>
      </c>
      <c r="L409" s="82">
        <f t="shared" si="18"/>
        <v>0</v>
      </c>
      <c r="N409" s="119" t="s">
        <v>33</v>
      </c>
      <c r="O409" s="120" t="s">
        <v>3256</v>
      </c>
      <c r="P409" s="122">
        <v>0</v>
      </c>
      <c r="Q409" s="122">
        <v>0</v>
      </c>
      <c r="R409" s="122">
        <v>0</v>
      </c>
      <c r="S409" s="122">
        <v>0</v>
      </c>
      <c r="T409" s="122">
        <v>0</v>
      </c>
      <c r="U409" s="122">
        <v>0</v>
      </c>
      <c r="V409" s="122">
        <v>0</v>
      </c>
      <c r="W409" s="122">
        <v>0</v>
      </c>
      <c r="X409" s="122">
        <v>125000026</v>
      </c>
      <c r="Y409" s="122">
        <v>0</v>
      </c>
      <c r="Z409" s="122">
        <v>0</v>
      </c>
      <c r="AA409" s="122">
        <v>0</v>
      </c>
      <c r="AB409" s="122">
        <v>0</v>
      </c>
      <c r="AC409" s="122">
        <v>0</v>
      </c>
      <c r="AD409" s="121"/>
      <c r="BB409" s="120" t="s">
        <v>61</v>
      </c>
      <c r="BG409" s="73" t="s">
        <v>3880</v>
      </c>
      <c r="BI409" s="73" t="s">
        <v>4704</v>
      </c>
      <c r="BO409" s="72" t="s">
        <v>210</v>
      </c>
      <c r="BP409" s="73" t="s">
        <v>3822</v>
      </c>
      <c r="BQ409" s="75">
        <v>0</v>
      </c>
      <c r="BR409" s="75">
        <v>0</v>
      </c>
      <c r="BS409" s="75">
        <v>630000625</v>
      </c>
      <c r="BT409" s="75">
        <v>666000625</v>
      </c>
      <c r="BU409" s="75">
        <v>0</v>
      </c>
      <c r="BV409" s="75">
        <v>612000625</v>
      </c>
      <c r="BW409" s="75">
        <v>0</v>
      </c>
      <c r="BX409" s="75">
        <v>0</v>
      </c>
      <c r="BY409" s="75">
        <v>0</v>
      </c>
      <c r="BZ409" s="75">
        <v>0</v>
      </c>
      <c r="CA409" s="75">
        <v>0</v>
      </c>
    </row>
    <row r="410" spans="10:79" ht="12" customHeight="1">
      <c r="J410" s="46">
        <v>406</v>
      </c>
      <c r="K410" s="46">
        <f t="shared" si="17"/>
        <v>0</v>
      </c>
      <c r="L410" s="82">
        <f t="shared" si="18"/>
        <v>0</v>
      </c>
      <c r="N410" s="119" t="s">
        <v>33</v>
      </c>
      <c r="O410" s="120" t="s">
        <v>869</v>
      </c>
      <c r="P410" s="122">
        <v>0</v>
      </c>
      <c r="Q410" s="122">
        <v>0</v>
      </c>
      <c r="R410" s="122">
        <v>0</v>
      </c>
      <c r="S410" s="122">
        <v>75000026</v>
      </c>
      <c r="T410" s="122">
        <v>80000026</v>
      </c>
      <c r="U410" s="122">
        <v>85000026</v>
      </c>
      <c r="V410" s="122">
        <v>90000026</v>
      </c>
      <c r="W410" s="122">
        <v>95000026</v>
      </c>
      <c r="X410" s="122">
        <v>100000026</v>
      </c>
      <c r="Y410" s="122">
        <v>110000026</v>
      </c>
      <c r="Z410" s="122">
        <v>120000026</v>
      </c>
      <c r="AA410" s="122">
        <v>130000026</v>
      </c>
      <c r="AB410" s="122">
        <v>0</v>
      </c>
      <c r="AC410" s="122">
        <v>0</v>
      </c>
      <c r="AD410" s="121"/>
      <c r="BB410" s="120" t="s">
        <v>835</v>
      </c>
      <c r="BG410" s="73" t="s">
        <v>3881</v>
      </c>
      <c r="BI410" s="73" t="s">
        <v>4705</v>
      </c>
      <c r="BO410" s="72" t="s">
        <v>210</v>
      </c>
      <c r="BP410" s="73" t="s">
        <v>3823</v>
      </c>
      <c r="BQ410" s="75">
        <v>0</v>
      </c>
      <c r="BR410" s="75">
        <v>0</v>
      </c>
      <c r="BS410" s="75">
        <v>0</v>
      </c>
      <c r="BT410" s="75">
        <v>819000625</v>
      </c>
      <c r="BU410" s="75">
        <v>855000625</v>
      </c>
      <c r="BV410" s="75">
        <v>0</v>
      </c>
      <c r="BW410" s="75">
        <v>0</v>
      </c>
      <c r="BX410" s="75">
        <v>0</v>
      </c>
      <c r="BY410" s="75">
        <v>0</v>
      </c>
      <c r="BZ410" s="75">
        <v>0</v>
      </c>
      <c r="CA410" s="75">
        <v>0</v>
      </c>
    </row>
    <row r="411" spans="10:79" ht="12" customHeight="1">
      <c r="J411" s="46">
        <v>407</v>
      </c>
      <c r="K411" s="46">
        <f t="shared" si="17"/>
        <v>0</v>
      </c>
      <c r="L411" s="82">
        <f t="shared" si="18"/>
        <v>0</v>
      </c>
      <c r="N411" s="119" t="s">
        <v>33</v>
      </c>
      <c r="O411" s="120" t="s">
        <v>591</v>
      </c>
      <c r="P411" s="122">
        <v>0</v>
      </c>
      <c r="Q411" s="122">
        <v>70000026</v>
      </c>
      <c r="R411" s="122">
        <v>75000026</v>
      </c>
      <c r="S411" s="122">
        <v>80000026</v>
      </c>
      <c r="T411" s="122">
        <v>85000026</v>
      </c>
      <c r="U411" s="122">
        <v>90000026</v>
      </c>
      <c r="V411" s="122">
        <v>100000026</v>
      </c>
      <c r="W411" s="122">
        <v>110000026</v>
      </c>
      <c r="X411" s="122">
        <v>115000026</v>
      </c>
      <c r="Y411" s="122">
        <v>120000026</v>
      </c>
      <c r="Z411" s="122">
        <v>140000026</v>
      </c>
      <c r="AA411" s="122">
        <v>150000026</v>
      </c>
      <c r="AB411" s="122">
        <v>0</v>
      </c>
      <c r="AC411" s="122">
        <v>0</v>
      </c>
      <c r="AD411" s="121"/>
      <c r="BB411" s="120" t="s">
        <v>28</v>
      </c>
      <c r="BG411" s="73" t="s">
        <v>3882</v>
      </c>
      <c r="BI411" s="73" t="s">
        <v>4706</v>
      </c>
      <c r="BO411" s="72" t="s">
        <v>210</v>
      </c>
      <c r="BP411" s="73" t="s">
        <v>3824</v>
      </c>
      <c r="BQ411" s="75">
        <v>468000625</v>
      </c>
      <c r="BR411" s="75">
        <v>513000625</v>
      </c>
      <c r="BS411" s="75">
        <v>585000625</v>
      </c>
      <c r="BT411" s="75">
        <v>621000625</v>
      </c>
      <c r="BU411" s="75">
        <v>657000625</v>
      </c>
      <c r="BV411" s="75">
        <v>693000625</v>
      </c>
      <c r="BW411" s="75">
        <v>720000625</v>
      </c>
      <c r="BX411" s="75">
        <v>747000625</v>
      </c>
      <c r="BY411" s="75">
        <v>0</v>
      </c>
      <c r="BZ411" s="75">
        <v>0</v>
      </c>
      <c r="CA411" s="75">
        <v>0</v>
      </c>
    </row>
    <row r="412" spans="10:79" ht="12" customHeight="1">
      <c r="J412" s="46">
        <v>408</v>
      </c>
      <c r="K412" s="46">
        <f t="shared" si="17"/>
        <v>0</v>
      </c>
      <c r="L412" s="82">
        <f t="shared" si="18"/>
        <v>0</v>
      </c>
      <c r="N412" s="119" t="s">
        <v>33</v>
      </c>
      <c r="O412" s="120" t="s">
        <v>115</v>
      </c>
      <c r="P412" s="122">
        <v>0</v>
      </c>
      <c r="Q412" s="122">
        <v>0</v>
      </c>
      <c r="R412" s="122">
        <v>0</v>
      </c>
      <c r="S412" s="122">
        <v>105000026</v>
      </c>
      <c r="T412" s="122">
        <v>110000026</v>
      </c>
      <c r="U412" s="122">
        <v>115000026</v>
      </c>
      <c r="V412" s="122">
        <v>120000026</v>
      </c>
      <c r="W412" s="122">
        <v>0</v>
      </c>
      <c r="X412" s="122">
        <v>0</v>
      </c>
      <c r="Y412" s="122">
        <v>0</v>
      </c>
      <c r="Z412" s="122">
        <v>155000026</v>
      </c>
      <c r="AA412" s="122">
        <v>0</v>
      </c>
      <c r="AB412" s="122">
        <v>0</v>
      </c>
      <c r="AC412" s="122">
        <v>0</v>
      </c>
      <c r="AD412" s="121"/>
      <c r="BB412" s="120" t="s">
        <v>62</v>
      </c>
      <c r="BG412" s="73" t="s">
        <v>3883</v>
      </c>
      <c r="BI412" s="73" t="s">
        <v>4707</v>
      </c>
      <c r="BO412" s="72" t="s">
        <v>210</v>
      </c>
      <c r="BP412" s="73" t="s">
        <v>3825</v>
      </c>
      <c r="BQ412" s="75">
        <v>0</v>
      </c>
      <c r="BR412" s="75">
        <v>0</v>
      </c>
      <c r="BS412" s="75">
        <v>0</v>
      </c>
      <c r="BT412" s="75">
        <v>0</v>
      </c>
      <c r="BU412" s="75">
        <v>0</v>
      </c>
      <c r="BV412" s="75">
        <v>0</v>
      </c>
      <c r="BW412" s="75">
        <v>0</v>
      </c>
      <c r="BX412" s="75">
        <v>0</v>
      </c>
      <c r="BY412" s="75">
        <v>0</v>
      </c>
      <c r="BZ412" s="75">
        <v>0</v>
      </c>
      <c r="CA412" s="75">
        <v>0</v>
      </c>
    </row>
    <row r="413" spans="10:79" ht="12" customHeight="1">
      <c r="J413" s="46">
        <v>409</v>
      </c>
      <c r="K413" s="46">
        <f t="shared" si="17"/>
        <v>0</v>
      </c>
      <c r="L413" s="82">
        <f t="shared" si="18"/>
        <v>0</v>
      </c>
      <c r="N413" s="119" t="s">
        <v>33</v>
      </c>
      <c r="O413" s="120" t="s">
        <v>939</v>
      </c>
      <c r="P413" s="122">
        <v>0</v>
      </c>
      <c r="Q413" s="122">
        <v>90000026</v>
      </c>
      <c r="R413" s="122">
        <v>95000026</v>
      </c>
      <c r="S413" s="122">
        <v>100000026</v>
      </c>
      <c r="T413" s="122">
        <v>105000026</v>
      </c>
      <c r="U413" s="122">
        <v>110000026</v>
      </c>
      <c r="V413" s="122">
        <v>115000026</v>
      </c>
      <c r="W413" s="122">
        <v>120000026</v>
      </c>
      <c r="X413" s="122">
        <v>125000026</v>
      </c>
      <c r="Y413" s="122">
        <v>130000026</v>
      </c>
      <c r="Z413" s="122">
        <v>140000026</v>
      </c>
      <c r="AA413" s="122">
        <v>0</v>
      </c>
      <c r="AB413" s="122">
        <v>0</v>
      </c>
      <c r="AC413" s="122">
        <v>0</v>
      </c>
      <c r="AD413" s="121"/>
      <c r="BB413" s="120" t="s">
        <v>836</v>
      </c>
      <c r="BG413" s="73" t="s">
        <v>3883</v>
      </c>
      <c r="BI413" s="73" t="s">
        <v>4708</v>
      </c>
      <c r="BO413" s="72" t="s">
        <v>210</v>
      </c>
      <c r="BP413" s="73" t="s">
        <v>3826</v>
      </c>
      <c r="BQ413" s="75">
        <v>0</v>
      </c>
      <c r="BR413" s="75">
        <v>468000625</v>
      </c>
      <c r="BS413" s="75">
        <v>540000625</v>
      </c>
      <c r="BT413" s="75">
        <v>576000625</v>
      </c>
      <c r="BU413" s="75">
        <v>774000625</v>
      </c>
      <c r="BV413" s="75">
        <v>792000625</v>
      </c>
      <c r="BW413" s="75">
        <v>810000625</v>
      </c>
      <c r="BX413" s="75">
        <v>0</v>
      </c>
      <c r="BY413" s="75">
        <v>0</v>
      </c>
      <c r="BZ413" s="75">
        <v>0</v>
      </c>
      <c r="CA413" s="75">
        <v>0</v>
      </c>
    </row>
    <row r="414" spans="10:79" ht="12" customHeight="1">
      <c r="J414" s="46">
        <v>410</v>
      </c>
      <c r="K414" s="46">
        <f t="shared" si="17"/>
        <v>0</v>
      </c>
      <c r="L414" s="82">
        <f t="shared" si="18"/>
        <v>0</v>
      </c>
      <c r="N414" s="119" t="s">
        <v>33</v>
      </c>
      <c r="O414" s="120" t="s">
        <v>395</v>
      </c>
      <c r="P414" s="122">
        <v>0</v>
      </c>
      <c r="Q414" s="122">
        <v>105000026</v>
      </c>
      <c r="R414" s="122">
        <v>115000026</v>
      </c>
      <c r="S414" s="122">
        <v>120000026</v>
      </c>
      <c r="T414" s="122">
        <v>125000026</v>
      </c>
      <c r="U414" s="122">
        <v>135000026</v>
      </c>
      <c r="V414" s="122">
        <v>145000026</v>
      </c>
      <c r="W414" s="122">
        <v>150000026</v>
      </c>
      <c r="X414" s="122">
        <v>160000026</v>
      </c>
      <c r="Y414" s="122">
        <v>165000026</v>
      </c>
      <c r="Z414" s="122">
        <v>170000026</v>
      </c>
      <c r="AA414" s="122">
        <v>180000026</v>
      </c>
      <c r="AB414" s="122">
        <v>190000026</v>
      </c>
      <c r="AC414" s="122">
        <v>0</v>
      </c>
      <c r="AD414" s="121"/>
      <c r="BB414" s="120" t="s">
        <v>837</v>
      </c>
      <c r="BG414" s="73" t="s">
        <v>3884</v>
      </c>
      <c r="BI414" s="73" t="s">
        <v>4709</v>
      </c>
      <c r="BO414" s="72" t="s">
        <v>210</v>
      </c>
      <c r="BP414" s="73" t="s">
        <v>3827</v>
      </c>
      <c r="BQ414" s="75">
        <v>0</v>
      </c>
      <c r="BR414" s="75">
        <v>0</v>
      </c>
      <c r="BS414" s="75">
        <v>0</v>
      </c>
      <c r="BT414" s="75">
        <v>657000625</v>
      </c>
      <c r="BU414" s="75">
        <v>0</v>
      </c>
      <c r="BV414" s="75">
        <v>0</v>
      </c>
      <c r="BW414" s="75">
        <v>0</v>
      </c>
      <c r="BX414" s="75">
        <v>0</v>
      </c>
      <c r="BY414" s="75">
        <v>0</v>
      </c>
      <c r="BZ414" s="75">
        <v>0</v>
      </c>
      <c r="CA414" s="75">
        <v>0</v>
      </c>
    </row>
    <row r="415" spans="10:79" ht="12" customHeight="1">
      <c r="J415" s="46">
        <v>411</v>
      </c>
      <c r="K415" s="46">
        <f t="shared" si="17"/>
        <v>0</v>
      </c>
      <c r="L415" s="82">
        <f t="shared" si="18"/>
        <v>0</v>
      </c>
      <c r="N415" s="119" t="s">
        <v>33</v>
      </c>
      <c r="O415" s="120" t="s">
        <v>116</v>
      </c>
      <c r="P415" s="122">
        <v>0</v>
      </c>
      <c r="Q415" s="122">
        <v>0</v>
      </c>
      <c r="R415" s="122">
        <v>0</v>
      </c>
      <c r="S415" s="122">
        <v>0</v>
      </c>
      <c r="T415" s="122">
        <v>0</v>
      </c>
      <c r="U415" s="122">
        <v>0</v>
      </c>
      <c r="V415" s="122">
        <v>0</v>
      </c>
      <c r="W415" s="122">
        <v>0</v>
      </c>
      <c r="X415" s="122">
        <v>0</v>
      </c>
      <c r="Y415" s="122">
        <v>0</v>
      </c>
      <c r="Z415" s="122">
        <v>190000026</v>
      </c>
      <c r="AA415" s="122">
        <v>0</v>
      </c>
      <c r="AB415" s="122">
        <v>0</v>
      </c>
      <c r="AC415" s="122">
        <v>0</v>
      </c>
      <c r="AD415" s="121"/>
      <c r="BB415" s="120" t="s">
        <v>495</v>
      </c>
      <c r="BG415" s="73" t="s">
        <v>3885</v>
      </c>
      <c r="BI415" s="73" t="s">
        <v>4710</v>
      </c>
      <c r="BO415" s="72" t="s">
        <v>210</v>
      </c>
      <c r="BP415" s="73" t="s">
        <v>3828</v>
      </c>
      <c r="BQ415" s="75">
        <v>504000625</v>
      </c>
      <c r="BR415" s="75">
        <v>0</v>
      </c>
      <c r="BS415" s="75">
        <v>0</v>
      </c>
      <c r="BT415" s="75">
        <v>0</v>
      </c>
      <c r="BU415" s="75">
        <v>432000625</v>
      </c>
      <c r="BV415" s="75">
        <v>495000625</v>
      </c>
      <c r="BW415" s="75">
        <v>540000625</v>
      </c>
      <c r="BX415" s="75">
        <v>0</v>
      </c>
      <c r="BY415" s="75">
        <v>0</v>
      </c>
      <c r="BZ415" s="75">
        <v>0</v>
      </c>
      <c r="CA415" s="75">
        <v>0</v>
      </c>
    </row>
    <row r="416" spans="10:79" ht="12" customHeight="1">
      <c r="J416" s="46">
        <v>412</v>
      </c>
      <c r="K416" s="46">
        <f t="shared" si="17"/>
        <v>0</v>
      </c>
      <c r="L416" s="82">
        <f t="shared" si="18"/>
        <v>0</v>
      </c>
      <c r="N416" s="119" t="s">
        <v>33</v>
      </c>
      <c r="O416" s="120" t="s">
        <v>3257</v>
      </c>
      <c r="P416" s="122">
        <v>0</v>
      </c>
      <c r="Q416" s="122">
        <v>105000026</v>
      </c>
      <c r="R416" s="122">
        <v>110000026</v>
      </c>
      <c r="S416" s="122">
        <v>120000026</v>
      </c>
      <c r="T416" s="122">
        <v>130000026</v>
      </c>
      <c r="U416" s="122">
        <v>140000026</v>
      </c>
      <c r="V416" s="122">
        <v>150000026</v>
      </c>
      <c r="W416" s="122">
        <v>160000026</v>
      </c>
      <c r="X416" s="122">
        <v>170000026</v>
      </c>
      <c r="Y416" s="122">
        <v>180000026</v>
      </c>
      <c r="Z416" s="122">
        <v>190000026</v>
      </c>
      <c r="AA416" s="122">
        <v>200000026</v>
      </c>
      <c r="AB416" s="122">
        <v>205000026</v>
      </c>
      <c r="AC416" s="122">
        <v>0</v>
      </c>
      <c r="AD416" s="121"/>
      <c r="BB416" s="120" t="s">
        <v>496</v>
      </c>
      <c r="BG416" s="73" t="s">
        <v>3886</v>
      </c>
      <c r="BI416" s="73" t="s">
        <v>4711</v>
      </c>
      <c r="BO416" s="72" t="s">
        <v>210</v>
      </c>
      <c r="BP416" s="73" t="s">
        <v>3829</v>
      </c>
      <c r="BQ416" s="75">
        <v>396000625</v>
      </c>
      <c r="BR416" s="75">
        <v>441000625</v>
      </c>
      <c r="BS416" s="75">
        <v>477000625</v>
      </c>
      <c r="BT416" s="75">
        <v>513000625</v>
      </c>
      <c r="BU416" s="75">
        <v>558000625</v>
      </c>
      <c r="BV416" s="75">
        <v>603000625</v>
      </c>
      <c r="BW416" s="75">
        <v>666000625</v>
      </c>
      <c r="BX416" s="75">
        <v>0</v>
      </c>
      <c r="BY416" s="75">
        <v>0</v>
      </c>
      <c r="BZ416" s="75">
        <v>0</v>
      </c>
      <c r="CA416" s="75">
        <v>0</v>
      </c>
    </row>
    <row r="417" spans="10:79" ht="12" customHeight="1">
      <c r="J417" s="46">
        <v>413</v>
      </c>
      <c r="K417" s="46">
        <f t="shared" si="17"/>
        <v>0</v>
      </c>
      <c r="L417" s="82">
        <f t="shared" si="18"/>
        <v>0</v>
      </c>
      <c r="N417" s="119" t="s">
        <v>33</v>
      </c>
      <c r="O417" s="120" t="s">
        <v>348</v>
      </c>
      <c r="P417" s="122">
        <v>0</v>
      </c>
      <c r="Q417" s="122">
        <v>90000026</v>
      </c>
      <c r="R417" s="122">
        <v>95000026</v>
      </c>
      <c r="S417" s="122">
        <v>100000026</v>
      </c>
      <c r="T417" s="122">
        <v>105000026</v>
      </c>
      <c r="U417" s="122">
        <v>110000026</v>
      </c>
      <c r="V417" s="122">
        <v>115000026</v>
      </c>
      <c r="W417" s="122">
        <v>125000026</v>
      </c>
      <c r="X417" s="122">
        <v>135000026</v>
      </c>
      <c r="Y417" s="122">
        <v>145000026</v>
      </c>
      <c r="Z417" s="122">
        <v>155000026</v>
      </c>
      <c r="AA417" s="122">
        <v>165000026</v>
      </c>
      <c r="AB417" s="122">
        <v>175000026</v>
      </c>
      <c r="AC417" s="122">
        <v>0</v>
      </c>
      <c r="AD417" s="121"/>
      <c r="BB417" s="120" t="s">
        <v>497</v>
      </c>
      <c r="BG417" s="73" t="s">
        <v>3887</v>
      </c>
      <c r="BI417" s="73" t="s">
        <v>4712</v>
      </c>
      <c r="BO417" s="72" t="s">
        <v>210</v>
      </c>
      <c r="BP417" s="73" t="s">
        <v>3830</v>
      </c>
      <c r="BQ417" s="75">
        <v>432000625</v>
      </c>
      <c r="BR417" s="75">
        <v>477000625</v>
      </c>
      <c r="BS417" s="75">
        <v>513000625</v>
      </c>
      <c r="BT417" s="75">
        <v>549000625</v>
      </c>
      <c r="BU417" s="75">
        <v>594000625</v>
      </c>
      <c r="BV417" s="75">
        <v>639000625</v>
      </c>
      <c r="BW417" s="75">
        <v>702000625</v>
      </c>
      <c r="BX417" s="75">
        <v>720000625</v>
      </c>
      <c r="BY417" s="75">
        <v>0</v>
      </c>
      <c r="BZ417" s="75">
        <v>0</v>
      </c>
      <c r="CA417" s="75">
        <v>0</v>
      </c>
    </row>
    <row r="418" spans="10:79" ht="12" customHeight="1">
      <c r="J418" s="46">
        <v>414</v>
      </c>
      <c r="K418" s="46">
        <f t="shared" si="17"/>
        <v>0</v>
      </c>
      <c r="L418" s="82">
        <f t="shared" si="18"/>
        <v>0</v>
      </c>
      <c r="N418" s="119" t="s">
        <v>33</v>
      </c>
      <c r="O418" s="120" t="s">
        <v>117</v>
      </c>
      <c r="P418" s="122">
        <v>0</v>
      </c>
      <c r="Q418" s="122">
        <v>0</v>
      </c>
      <c r="R418" s="122">
        <v>95000026</v>
      </c>
      <c r="S418" s="122">
        <v>125000026</v>
      </c>
      <c r="T418" s="122">
        <v>140000026</v>
      </c>
      <c r="U418" s="122">
        <v>150000026</v>
      </c>
      <c r="V418" s="122">
        <v>160000026</v>
      </c>
      <c r="W418" s="122">
        <v>170000026</v>
      </c>
      <c r="X418" s="122">
        <v>180000026</v>
      </c>
      <c r="Y418" s="122">
        <v>185000026</v>
      </c>
      <c r="Z418" s="122">
        <v>190000026</v>
      </c>
      <c r="AA418" s="122">
        <v>200000026</v>
      </c>
      <c r="AB418" s="122">
        <v>210000026</v>
      </c>
      <c r="AC418" s="122">
        <v>220000026</v>
      </c>
      <c r="AD418" s="121"/>
      <c r="BB418" s="120" t="s">
        <v>498</v>
      </c>
      <c r="BG418" s="73" t="s">
        <v>3888</v>
      </c>
      <c r="BI418" s="73" t="s">
        <v>4713</v>
      </c>
      <c r="BO418" s="72" t="s">
        <v>210</v>
      </c>
      <c r="BP418" s="73" t="s">
        <v>3831</v>
      </c>
      <c r="BQ418" s="75">
        <v>0</v>
      </c>
      <c r="BR418" s="75">
        <v>0</v>
      </c>
      <c r="BS418" s="75">
        <v>0</v>
      </c>
      <c r="BT418" s="75">
        <v>685000026</v>
      </c>
      <c r="BU418" s="75">
        <v>725000026</v>
      </c>
      <c r="BV418" s="75">
        <v>790000026</v>
      </c>
      <c r="BW418" s="75">
        <v>835000026</v>
      </c>
      <c r="BX418" s="75">
        <v>885000026</v>
      </c>
      <c r="BY418" s="75">
        <v>910000026</v>
      </c>
      <c r="BZ418" s="75">
        <v>0</v>
      </c>
      <c r="CA418" s="75">
        <v>0</v>
      </c>
    </row>
    <row r="419" spans="10:79" ht="12" customHeight="1">
      <c r="J419" s="46">
        <v>415</v>
      </c>
      <c r="K419" s="46">
        <f t="shared" si="17"/>
        <v>0</v>
      </c>
      <c r="L419" s="82">
        <f t="shared" si="18"/>
        <v>0</v>
      </c>
      <c r="N419" s="119" t="s">
        <v>33</v>
      </c>
      <c r="O419" s="120" t="s">
        <v>1866</v>
      </c>
      <c r="P419" s="122">
        <v>95000026</v>
      </c>
      <c r="Q419" s="122">
        <v>110000026</v>
      </c>
      <c r="R419" s="122">
        <v>115000026</v>
      </c>
      <c r="S419" s="122">
        <v>125000026</v>
      </c>
      <c r="T419" s="122">
        <v>135000026</v>
      </c>
      <c r="U419" s="122">
        <v>145000026</v>
      </c>
      <c r="V419" s="122">
        <v>150000026</v>
      </c>
      <c r="W419" s="122">
        <v>160000026</v>
      </c>
      <c r="X419" s="122">
        <v>165000026</v>
      </c>
      <c r="Y419" s="122">
        <v>170000026</v>
      </c>
      <c r="Z419" s="122">
        <v>175000026</v>
      </c>
      <c r="AA419" s="122">
        <v>180000026</v>
      </c>
      <c r="AB419" s="122">
        <v>185000026</v>
      </c>
      <c r="AC419" s="122">
        <v>0</v>
      </c>
      <c r="AD419" s="121"/>
      <c r="BB419" s="120" t="s">
        <v>500</v>
      </c>
      <c r="BG419" s="73" t="s">
        <v>3889</v>
      </c>
      <c r="BI419" s="73" t="s">
        <v>4714</v>
      </c>
      <c r="BO419" s="72" t="s">
        <v>210</v>
      </c>
      <c r="BP419" s="73" t="s">
        <v>3832</v>
      </c>
      <c r="BQ419" s="75">
        <v>0</v>
      </c>
      <c r="BR419" s="75">
        <v>0</v>
      </c>
      <c r="BS419" s="75">
        <v>0</v>
      </c>
      <c r="BT419" s="75">
        <v>0</v>
      </c>
      <c r="BU419" s="75">
        <v>0</v>
      </c>
      <c r="BV419" s="75">
        <v>0</v>
      </c>
      <c r="BW419" s="75">
        <v>720000625</v>
      </c>
      <c r="BX419" s="75">
        <v>855000625</v>
      </c>
      <c r="BY419" s="75">
        <v>990000625</v>
      </c>
      <c r="BZ419" s="75">
        <v>0</v>
      </c>
      <c r="CA419" s="75">
        <v>0</v>
      </c>
    </row>
    <row r="420" spans="10:79" ht="12" customHeight="1">
      <c r="J420" s="46">
        <v>416</v>
      </c>
      <c r="K420" s="46">
        <f t="shared" si="17"/>
        <v>0</v>
      </c>
      <c r="L420" s="82">
        <f t="shared" si="18"/>
        <v>0</v>
      </c>
      <c r="N420" s="119" t="s">
        <v>33</v>
      </c>
      <c r="O420" s="120" t="s">
        <v>2387</v>
      </c>
      <c r="P420" s="122">
        <v>0</v>
      </c>
      <c r="Q420" s="122">
        <v>0</v>
      </c>
      <c r="R420" s="122">
        <v>0</v>
      </c>
      <c r="S420" s="122">
        <v>0</v>
      </c>
      <c r="T420" s="122">
        <v>0</v>
      </c>
      <c r="U420" s="122">
        <v>0</v>
      </c>
      <c r="V420" s="122">
        <v>0</v>
      </c>
      <c r="W420" s="122">
        <v>0</v>
      </c>
      <c r="X420" s="122">
        <v>0</v>
      </c>
      <c r="Y420" s="122">
        <v>190000026</v>
      </c>
      <c r="Z420" s="122">
        <v>195000026</v>
      </c>
      <c r="AA420" s="122">
        <v>200000026</v>
      </c>
      <c r="AB420" s="122">
        <v>205000026</v>
      </c>
      <c r="AC420" s="122">
        <v>0</v>
      </c>
      <c r="AD420" s="121"/>
      <c r="BB420" s="120" t="s">
        <v>501</v>
      </c>
      <c r="BG420" s="73" t="s">
        <v>3890</v>
      </c>
      <c r="BI420" s="73" t="s">
        <v>4715</v>
      </c>
      <c r="BO420" s="72" t="s">
        <v>210</v>
      </c>
      <c r="BP420" s="73" t="s">
        <v>3833</v>
      </c>
      <c r="BQ420" s="75">
        <v>0</v>
      </c>
      <c r="BR420" s="75">
        <v>0</v>
      </c>
      <c r="BS420" s="75">
        <v>504000625</v>
      </c>
      <c r="BT420" s="75">
        <v>540000625</v>
      </c>
      <c r="BU420" s="75">
        <v>567000625</v>
      </c>
      <c r="BV420" s="75">
        <v>0</v>
      </c>
      <c r="BW420" s="75">
        <v>720000625</v>
      </c>
      <c r="BX420" s="75">
        <v>855000625</v>
      </c>
      <c r="BY420" s="75">
        <v>0</v>
      </c>
      <c r="BZ420" s="75">
        <v>0</v>
      </c>
      <c r="CA420" s="75">
        <v>0</v>
      </c>
    </row>
    <row r="421" spans="10:79" ht="12" customHeight="1">
      <c r="J421" s="46">
        <v>417</v>
      </c>
      <c r="K421" s="46">
        <f t="shared" si="17"/>
        <v>0</v>
      </c>
      <c r="L421" s="82">
        <f t="shared" si="18"/>
        <v>0</v>
      </c>
      <c r="N421" s="119" t="s">
        <v>33</v>
      </c>
      <c r="O421" s="120" t="s">
        <v>2208</v>
      </c>
      <c r="P421" s="122">
        <v>0</v>
      </c>
      <c r="Q421" s="122">
        <v>0</v>
      </c>
      <c r="R421" s="122">
        <v>0</v>
      </c>
      <c r="S421" s="122">
        <v>0</v>
      </c>
      <c r="T421" s="122">
        <v>0</v>
      </c>
      <c r="U421" s="122">
        <v>0</v>
      </c>
      <c r="V421" s="122">
        <v>0</v>
      </c>
      <c r="W421" s="122">
        <v>0</v>
      </c>
      <c r="X421" s="122">
        <v>0</v>
      </c>
      <c r="Y421" s="122">
        <v>170000026</v>
      </c>
      <c r="Z421" s="122">
        <v>180000026</v>
      </c>
      <c r="AA421" s="122">
        <v>190000026</v>
      </c>
      <c r="AB421" s="122">
        <v>195000026</v>
      </c>
      <c r="AC421" s="122">
        <v>0</v>
      </c>
      <c r="AD421" s="121"/>
      <c r="BB421" s="120" t="s">
        <v>450</v>
      </c>
      <c r="BG421" s="73" t="s">
        <v>3891</v>
      </c>
      <c r="BI421" s="73" t="s">
        <v>4716</v>
      </c>
      <c r="BO421" s="72" t="s">
        <v>210</v>
      </c>
      <c r="BP421" s="73" t="s">
        <v>3834</v>
      </c>
      <c r="BQ421" s="75">
        <v>0</v>
      </c>
      <c r="BR421" s="75">
        <v>0</v>
      </c>
      <c r="BS421" s="75">
        <v>0</v>
      </c>
      <c r="BT421" s="75">
        <v>0</v>
      </c>
      <c r="BU421" s="75">
        <v>0</v>
      </c>
      <c r="BV421" s="75">
        <v>0</v>
      </c>
      <c r="BW421" s="75">
        <v>0</v>
      </c>
      <c r="BX421" s="75">
        <v>0</v>
      </c>
      <c r="BY421" s="75">
        <v>0</v>
      </c>
      <c r="BZ421" s="75">
        <v>0</v>
      </c>
      <c r="CA421" s="75">
        <v>0</v>
      </c>
    </row>
    <row r="422" spans="10:79" ht="12" customHeight="1">
      <c r="J422" s="46">
        <v>418</v>
      </c>
      <c r="K422" s="46">
        <f t="shared" si="17"/>
        <v>0</v>
      </c>
      <c r="L422" s="82">
        <f t="shared" si="18"/>
        <v>0</v>
      </c>
      <c r="N422" s="119" t="s">
        <v>33</v>
      </c>
      <c r="O422" s="120" t="s">
        <v>2148</v>
      </c>
      <c r="P422" s="122">
        <v>0</v>
      </c>
      <c r="Q422" s="122">
        <v>0</v>
      </c>
      <c r="R422" s="122">
        <v>0</v>
      </c>
      <c r="S422" s="122">
        <v>0</v>
      </c>
      <c r="T422" s="122">
        <v>0</v>
      </c>
      <c r="U422" s="122">
        <v>0</v>
      </c>
      <c r="V422" s="122">
        <v>0</v>
      </c>
      <c r="W422" s="122">
        <v>0</v>
      </c>
      <c r="X422" s="122">
        <v>0</v>
      </c>
      <c r="Y422" s="122">
        <v>170000026</v>
      </c>
      <c r="Z422" s="122">
        <v>180000026</v>
      </c>
      <c r="AA422" s="122">
        <v>190000026</v>
      </c>
      <c r="AB422" s="122">
        <v>200000026</v>
      </c>
      <c r="AC422" s="122">
        <v>0</v>
      </c>
      <c r="AD422" s="121"/>
      <c r="BB422" s="120" t="s">
        <v>451</v>
      </c>
      <c r="BG422" s="73" t="s">
        <v>3892</v>
      </c>
      <c r="BI422" s="73" t="s">
        <v>4717</v>
      </c>
      <c r="BO422" s="72" t="s">
        <v>210</v>
      </c>
      <c r="BP422" s="73" t="s">
        <v>3835</v>
      </c>
      <c r="BQ422" s="75">
        <v>0</v>
      </c>
      <c r="BR422" s="75">
        <v>450000625</v>
      </c>
      <c r="BS422" s="75">
        <v>486000625</v>
      </c>
      <c r="BT422" s="75">
        <v>522000625</v>
      </c>
      <c r="BU422" s="75">
        <v>567000625</v>
      </c>
      <c r="BV422" s="75">
        <v>612000625</v>
      </c>
      <c r="BW422" s="75">
        <v>675000625</v>
      </c>
      <c r="BX422" s="75">
        <v>720000625</v>
      </c>
      <c r="BY422" s="75">
        <v>750000026</v>
      </c>
      <c r="BZ422" s="75">
        <v>0</v>
      </c>
      <c r="CA422" s="75">
        <v>0</v>
      </c>
    </row>
    <row r="423" spans="10:79" ht="12" customHeight="1">
      <c r="J423" s="46">
        <v>419</v>
      </c>
      <c r="K423" s="46">
        <f t="shared" si="17"/>
        <v>0</v>
      </c>
      <c r="L423" s="82">
        <f t="shared" si="18"/>
        <v>0</v>
      </c>
      <c r="N423" s="119" t="s">
        <v>33</v>
      </c>
      <c r="O423" s="120" t="s">
        <v>2149</v>
      </c>
      <c r="P423" s="122">
        <v>0</v>
      </c>
      <c r="Q423" s="122">
        <v>0</v>
      </c>
      <c r="R423" s="122">
        <v>0</v>
      </c>
      <c r="S423" s="122">
        <v>0</v>
      </c>
      <c r="T423" s="122">
        <v>0</v>
      </c>
      <c r="U423" s="122">
        <v>0</v>
      </c>
      <c r="V423" s="122">
        <v>0</v>
      </c>
      <c r="W423" s="122">
        <v>0</v>
      </c>
      <c r="X423" s="122">
        <v>0</v>
      </c>
      <c r="Y423" s="122">
        <v>195000026</v>
      </c>
      <c r="Z423" s="122">
        <v>200000026</v>
      </c>
      <c r="AA423" s="122">
        <v>210000026</v>
      </c>
      <c r="AB423" s="122">
        <v>220000026</v>
      </c>
      <c r="AC423" s="122">
        <v>0</v>
      </c>
      <c r="AD423" s="121"/>
      <c r="BB423" s="120" t="s">
        <v>838</v>
      </c>
      <c r="BG423" s="73" t="s">
        <v>3893</v>
      </c>
      <c r="BI423" s="73" t="s">
        <v>4718</v>
      </c>
      <c r="BO423" s="72" t="s">
        <v>210</v>
      </c>
      <c r="BP423" s="73" t="s">
        <v>3836</v>
      </c>
      <c r="BQ423" s="75">
        <v>477000625</v>
      </c>
      <c r="BR423" s="75">
        <v>522000625</v>
      </c>
      <c r="BS423" s="75">
        <v>594000625</v>
      </c>
      <c r="BT423" s="75">
        <v>630000625</v>
      </c>
      <c r="BU423" s="75">
        <v>675000625</v>
      </c>
      <c r="BV423" s="75">
        <v>702000625</v>
      </c>
      <c r="BW423" s="75">
        <v>747000625</v>
      </c>
      <c r="BX423" s="75">
        <v>792000625</v>
      </c>
      <c r="BY423" s="75">
        <v>0</v>
      </c>
      <c r="BZ423" s="75">
        <v>0</v>
      </c>
      <c r="CA423" s="75">
        <v>0</v>
      </c>
    </row>
    <row r="424" spans="10:79" ht="12" customHeight="1">
      <c r="J424" s="46">
        <v>420</v>
      </c>
      <c r="K424" s="46">
        <f t="shared" si="17"/>
        <v>0</v>
      </c>
      <c r="L424" s="82">
        <f t="shared" si="18"/>
        <v>0</v>
      </c>
      <c r="N424" s="119" t="s">
        <v>33</v>
      </c>
      <c r="O424" s="120" t="s">
        <v>2150</v>
      </c>
      <c r="P424" s="122">
        <v>0</v>
      </c>
      <c r="Q424" s="122">
        <v>0</v>
      </c>
      <c r="R424" s="122">
        <v>0</v>
      </c>
      <c r="S424" s="122">
        <v>0</v>
      </c>
      <c r="T424" s="122">
        <v>0</v>
      </c>
      <c r="U424" s="122">
        <v>0</v>
      </c>
      <c r="V424" s="122">
        <v>0</v>
      </c>
      <c r="W424" s="122">
        <v>0</v>
      </c>
      <c r="X424" s="122">
        <v>0</v>
      </c>
      <c r="Y424" s="122">
        <v>200000026</v>
      </c>
      <c r="Z424" s="122">
        <v>210000026</v>
      </c>
      <c r="AA424" s="122">
        <v>220000026</v>
      </c>
      <c r="AB424" s="122">
        <v>230000026</v>
      </c>
      <c r="AC424" s="122">
        <v>0</v>
      </c>
      <c r="AD424" s="121"/>
      <c r="BB424" s="120" t="s">
        <v>612</v>
      </c>
      <c r="BG424" s="73" t="s">
        <v>3894</v>
      </c>
      <c r="BI424" s="73" t="s">
        <v>4719</v>
      </c>
      <c r="BO424" s="72" t="s">
        <v>210</v>
      </c>
      <c r="BP424" s="73" t="s">
        <v>3837</v>
      </c>
      <c r="BQ424" s="75">
        <v>0</v>
      </c>
      <c r="BR424" s="75">
        <v>0</v>
      </c>
      <c r="BS424" s="75">
        <v>0</v>
      </c>
      <c r="BT424" s="75">
        <v>0</v>
      </c>
      <c r="BU424" s="75">
        <v>0</v>
      </c>
      <c r="BV424" s="75">
        <v>0</v>
      </c>
      <c r="BW424" s="75">
        <v>0</v>
      </c>
      <c r="BX424" s="75">
        <v>675000625</v>
      </c>
      <c r="BY424" s="75">
        <v>0</v>
      </c>
      <c r="BZ424" s="75">
        <v>0</v>
      </c>
      <c r="CA424" s="75">
        <v>0</v>
      </c>
    </row>
    <row r="425" spans="10:79" ht="12" customHeight="1">
      <c r="J425" s="46">
        <v>421</v>
      </c>
      <c r="K425" s="46">
        <f t="shared" si="17"/>
        <v>0</v>
      </c>
      <c r="L425" s="82">
        <f t="shared" si="18"/>
        <v>0</v>
      </c>
      <c r="N425" s="119" t="s">
        <v>33</v>
      </c>
      <c r="O425" s="120" t="s">
        <v>2388</v>
      </c>
      <c r="P425" s="122">
        <v>0</v>
      </c>
      <c r="Q425" s="122">
        <v>0</v>
      </c>
      <c r="R425" s="122">
        <v>0</v>
      </c>
      <c r="S425" s="122">
        <v>0</v>
      </c>
      <c r="T425" s="122">
        <v>0</v>
      </c>
      <c r="U425" s="122">
        <v>0</v>
      </c>
      <c r="V425" s="122">
        <v>0</v>
      </c>
      <c r="W425" s="122">
        <v>0</v>
      </c>
      <c r="X425" s="122">
        <v>0</v>
      </c>
      <c r="Y425" s="122">
        <v>200000026</v>
      </c>
      <c r="Z425" s="122">
        <v>210000026</v>
      </c>
      <c r="AA425" s="122">
        <v>220000026</v>
      </c>
      <c r="AB425" s="122">
        <v>230000026</v>
      </c>
      <c r="AC425" s="122">
        <v>0</v>
      </c>
      <c r="AD425" s="121"/>
      <c r="BB425" s="120" t="s">
        <v>687</v>
      </c>
      <c r="BG425" s="73" t="s">
        <v>3895</v>
      </c>
      <c r="BI425" s="73" t="s">
        <v>4720</v>
      </c>
      <c r="BO425" s="72" t="s">
        <v>210</v>
      </c>
      <c r="BP425" s="73" t="s">
        <v>3838</v>
      </c>
      <c r="BQ425" s="75">
        <v>0</v>
      </c>
      <c r="BR425" s="75">
        <v>450000625</v>
      </c>
      <c r="BS425" s="75">
        <v>495000625</v>
      </c>
      <c r="BT425" s="75">
        <v>540000625</v>
      </c>
      <c r="BU425" s="75">
        <v>585000625</v>
      </c>
      <c r="BV425" s="75">
        <v>630000625</v>
      </c>
      <c r="BW425" s="75">
        <v>675000625</v>
      </c>
      <c r="BX425" s="75">
        <v>675000625</v>
      </c>
      <c r="BY425" s="75">
        <v>720000625</v>
      </c>
      <c r="BZ425" s="75">
        <v>0</v>
      </c>
      <c r="CA425" s="75">
        <v>0</v>
      </c>
    </row>
    <row r="426" spans="10:79" ht="12" customHeight="1">
      <c r="J426" s="46">
        <v>422</v>
      </c>
      <c r="K426" s="46">
        <f t="shared" si="17"/>
        <v>0</v>
      </c>
      <c r="L426" s="82">
        <f t="shared" si="18"/>
        <v>0</v>
      </c>
      <c r="N426" s="119" t="s">
        <v>33</v>
      </c>
      <c r="O426" s="120" t="s">
        <v>2325</v>
      </c>
      <c r="P426" s="122">
        <v>0</v>
      </c>
      <c r="Q426" s="122">
        <v>0</v>
      </c>
      <c r="R426" s="122">
        <v>0</v>
      </c>
      <c r="S426" s="122">
        <v>0</v>
      </c>
      <c r="T426" s="122">
        <v>0</v>
      </c>
      <c r="U426" s="122">
        <v>0</v>
      </c>
      <c r="V426" s="122">
        <v>0</v>
      </c>
      <c r="W426" s="122">
        <v>0</v>
      </c>
      <c r="X426" s="122">
        <v>0</v>
      </c>
      <c r="Y426" s="122">
        <v>200000026</v>
      </c>
      <c r="Z426" s="122">
        <v>210000026</v>
      </c>
      <c r="AA426" s="122">
        <v>220000026</v>
      </c>
      <c r="AB426" s="122">
        <v>230000026</v>
      </c>
      <c r="AC426" s="122">
        <v>0</v>
      </c>
      <c r="AD426" s="121"/>
      <c r="BB426" s="120" t="s">
        <v>161</v>
      </c>
      <c r="BG426" s="73" t="s">
        <v>3896</v>
      </c>
      <c r="BI426" s="73" t="s">
        <v>4721</v>
      </c>
      <c r="BO426" s="72" t="s">
        <v>210</v>
      </c>
      <c r="BP426" s="73" t="s">
        <v>3839</v>
      </c>
      <c r="BQ426" s="75">
        <v>522000625</v>
      </c>
      <c r="BR426" s="75">
        <v>0</v>
      </c>
      <c r="BS426" s="75">
        <v>0</v>
      </c>
      <c r="BT426" s="75">
        <v>630000625</v>
      </c>
      <c r="BU426" s="75">
        <v>0</v>
      </c>
      <c r="BV426" s="75">
        <v>0</v>
      </c>
      <c r="BW426" s="75">
        <v>0</v>
      </c>
      <c r="BX426" s="75">
        <v>675000625</v>
      </c>
      <c r="BY426" s="75">
        <v>720000625</v>
      </c>
      <c r="BZ426" s="75">
        <v>0</v>
      </c>
      <c r="CA426" s="75">
        <v>0</v>
      </c>
    </row>
    <row r="427" spans="10:79" ht="12" customHeight="1">
      <c r="J427" s="46">
        <v>423</v>
      </c>
      <c r="K427" s="46">
        <f t="shared" si="17"/>
        <v>0</v>
      </c>
      <c r="L427" s="82">
        <f t="shared" si="18"/>
        <v>0</v>
      </c>
      <c r="N427" s="119" t="s">
        <v>33</v>
      </c>
      <c r="O427" s="120" t="s">
        <v>2151</v>
      </c>
      <c r="P427" s="122">
        <v>0</v>
      </c>
      <c r="Q427" s="122">
        <v>0</v>
      </c>
      <c r="R427" s="122">
        <v>0</v>
      </c>
      <c r="S427" s="122">
        <v>0</v>
      </c>
      <c r="T427" s="122">
        <v>0</v>
      </c>
      <c r="U427" s="122">
        <v>0</v>
      </c>
      <c r="V427" s="122">
        <v>0</v>
      </c>
      <c r="W427" s="122">
        <v>0</v>
      </c>
      <c r="X427" s="122">
        <v>0</v>
      </c>
      <c r="Y427" s="122">
        <v>200000026</v>
      </c>
      <c r="Z427" s="122">
        <v>210000026</v>
      </c>
      <c r="AA427" s="122">
        <v>220000026</v>
      </c>
      <c r="AB427" s="122">
        <v>230000026</v>
      </c>
      <c r="AC427" s="122">
        <v>0</v>
      </c>
      <c r="AD427" s="121"/>
      <c r="BB427" s="120" t="s">
        <v>651</v>
      </c>
      <c r="BG427" s="73" t="s">
        <v>3897</v>
      </c>
      <c r="BI427" s="73" t="s">
        <v>4722</v>
      </c>
      <c r="BO427" s="72" t="s">
        <v>210</v>
      </c>
      <c r="BP427" s="73" t="s">
        <v>3840</v>
      </c>
      <c r="BQ427" s="75">
        <v>0</v>
      </c>
      <c r="BR427" s="75">
        <v>0</v>
      </c>
      <c r="BS427" s="75">
        <v>0</v>
      </c>
      <c r="BT427" s="75">
        <v>0</v>
      </c>
      <c r="BU427" s="75">
        <v>0</v>
      </c>
      <c r="BV427" s="75">
        <v>0</v>
      </c>
      <c r="BW427" s="75">
        <v>0</v>
      </c>
      <c r="BX427" s="75">
        <v>0</v>
      </c>
      <c r="BY427" s="75">
        <v>0</v>
      </c>
      <c r="BZ427" s="75">
        <v>0</v>
      </c>
      <c r="CA427" s="75">
        <v>1115000026</v>
      </c>
    </row>
    <row r="428" spans="10:79" ht="12" customHeight="1">
      <c r="J428" s="46">
        <v>424</v>
      </c>
      <c r="K428" s="46">
        <f t="shared" si="17"/>
        <v>0</v>
      </c>
      <c r="L428" s="82">
        <f t="shared" si="18"/>
        <v>0</v>
      </c>
      <c r="N428" s="119" t="s">
        <v>33</v>
      </c>
      <c r="O428" s="120" t="s">
        <v>2389</v>
      </c>
      <c r="P428" s="122">
        <v>0</v>
      </c>
      <c r="Q428" s="122">
        <v>0</v>
      </c>
      <c r="R428" s="122">
        <v>0</v>
      </c>
      <c r="S428" s="122">
        <v>0</v>
      </c>
      <c r="T428" s="122">
        <v>0</v>
      </c>
      <c r="U428" s="122">
        <v>0</v>
      </c>
      <c r="V428" s="122">
        <v>0</v>
      </c>
      <c r="W428" s="122">
        <v>0</v>
      </c>
      <c r="X428" s="122">
        <v>0</v>
      </c>
      <c r="Y428" s="122">
        <v>210000026</v>
      </c>
      <c r="Z428" s="122">
        <v>220000026</v>
      </c>
      <c r="AA428" s="122">
        <v>230000026</v>
      </c>
      <c r="AB428" s="122">
        <v>235000026</v>
      </c>
      <c r="AC428" s="122">
        <v>0</v>
      </c>
      <c r="AD428" s="121"/>
      <c r="BB428" s="120" t="s">
        <v>162</v>
      </c>
      <c r="BG428" s="73" t="s">
        <v>3898</v>
      </c>
      <c r="BI428" s="73" t="s">
        <v>4723</v>
      </c>
      <c r="BO428" s="72" t="s">
        <v>210</v>
      </c>
      <c r="BP428" s="73" t="s">
        <v>3841</v>
      </c>
      <c r="BQ428" s="75">
        <v>432000625</v>
      </c>
      <c r="BR428" s="75">
        <v>477000625</v>
      </c>
      <c r="BS428" s="75">
        <v>549000625</v>
      </c>
      <c r="BT428" s="75">
        <v>679000625</v>
      </c>
      <c r="BU428" s="75">
        <v>715000625</v>
      </c>
      <c r="BV428" s="75">
        <v>751000625</v>
      </c>
      <c r="BW428" s="75">
        <v>0</v>
      </c>
      <c r="BX428" s="75">
        <v>0</v>
      </c>
      <c r="BY428" s="75">
        <v>0</v>
      </c>
      <c r="BZ428" s="75">
        <v>0</v>
      </c>
      <c r="CA428" s="75">
        <v>0</v>
      </c>
    </row>
    <row r="429" spans="10:79" ht="12" customHeight="1">
      <c r="J429" s="46">
        <v>425</v>
      </c>
      <c r="K429" s="46">
        <f t="shared" si="17"/>
        <v>0</v>
      </c>
      <c r="L429" s="82">
        <f t="shared" si="18"/>
        <v>0</v>
      </c>
      <c r="N429" s="119" t="s">
        <v>33</v>
      </c>
      <c r="O429" s="120" t="s">
        <v>2255</v>
      </c>
      <c r="P429" s="122">
        <v>0</v>
      </c>
      <c r="Q429" s="122">
        <v>0</v>
      </c>
      <c r="R429" s="122">
        <v>0</v>
      </c>
      <c r="S429" s="122">
        <v>0</v>
      </c>
      <c r="T429" s="122">
        <v>0</v>
      </c>
      <c r="U429" s="122">
        <v>0</v>
      </c>
      <c r="V429" s="122">
        <v>0</v>
      </c>
      <c r="W429" s="122">
        <v>0</v>
      </c>
      <c r="X429" s="122">
        <v>0</v>
      </c>
      <c r="Y429" s="122">
        <v>210000026</v>
      </c>
      <c r="Z429" s="122">
        <v>220000026</v>
      </c>
      <c r="AA429" s="122">
        <v>230000026</v>
      </c>
      <c r="AB429" s="122">
        <v>235000026</v>
      </c>
      <c r="AC429" s="122">
        <v>0</v>
      </c>
      <c r="AD429" s="121"/>
      <c r="BB429" s="120" t="s">
        <v>839</v>
      </c>
      <c r="BG429" s="73" t="s">
        <v>3899</v>
      </c>
      <c r="BI429" s="73" t="s">
        <v>4724</v>
      </c>
      <c r="BO429" s="72" t="s">
        <v>210</v>
      </c>
      <c r="BP429" s="73" t="s">
        <v>3842</v>
      </c>
      <c r="BQ429" s="75">
        <v>486000625</v>
      </c>
      <c r="BR429" s="75">
        <v>531000625</v>
      </c>
      <c r="BS429" s="75">
        <v>603000625</v>
      </c>
      <c r="BT429" s="75">
        <v>639000625</v>
      </c>
      <c r="BU429" s="75">
        <v>675000625</v>
      </c>
      <c r="BV429" s="75">
        <v>711000625</v>
      </c>
      <c r="BW429" s="75">
        <v>756000625</v>
      </c>
      <c r="BX429" s="75">
        <v>774000625</v>
      </c>
      <c r="BY429" s="75">
        <v>0</v>
      </c>
      <c r="BZ429" s="75">
        <v>0</v>
      </c>
      <c r="CA429" s="75">
        <v>0</v>
      </c>
    </row>
    <row r="430" spans="10:79" ht="12" customHeight="1">
      <c r="J430" s="46">
        <v>426</v>
      </c>
      <c r="K430" s="46">
        <f t="shared" si="17"/>
        <v>0</v>
      </c>
      <c r="L430" s="82">
        <f t="shared" si="18"/>
        <v>0</v>
      </c>
      <c r="N430" s="119" t="s">
        <v>33</v>
      </c>
      <c r="O430" s="120" t="s">
        <v>3258</v>
      </c>
      <c r="P430" s="122">
        <v>0</v>
      </c>
      <c r="Q430" s="122">
        <v>0</v>
      </c>
      <c r="R430" s="122">
        <v>0</v>
      </c>
      <c r="S430" s="122">
        <v>0</v>
      </c>
      <c r="T430" s="122">
        <v>0</v>
      </c>
      <c r="U430" s="122">
        <v>0</v>
      </c>
      <c r="V430" s="122">
        <v>0</v>
      </c>
      <c r="W430" s="122">
        <v>0</v>
      </c>
      <c r="X430" s="122">
        <v>0</v>
      </c>
      <c r="Y430" s="122">
        <v>170000026</v>
      </c>
      <c r="Z430" s="122">
        <v>180000026</v>
      </c>
      <c r="AA430" s="122">
        <v>190000026</v>
      </c>
      <c r="AB430" s="122">
        <v>200000026</v>
      </c>
      <c r="AC430" s="122">
        <v>0</v>
      </c>
      <c r="AD430" s="121"/>
      <c r="BB430" s="120" t="s">
        <v>840</v>
      </c>
      <c r="BG430" s="73" t="s">
        <v>3900</v>
      </c>
      <c r="BI430" s="73" t="s">
        <v>5049</v>
      </c>
      <c r="BO430" s="72" t="s">
        <v>210</v>
      </c>
      <c r="BP430" s="73" t="s">
        <v>3843</v>
      </c>
      <c r="BQ430" s="75">
        <v>450000625</v>
      </c>
      <c r="BR430" s="75">
        <v>477000625</v>
      </c>
      <c r="BS430" s="75">
        <v>504000625</v>
      </c>
      <c r="BT430" s="75">
        <v>0</v>
      </c>
      <c r="BU430" s="75">
        <v>0</v>
      </c>
      <c r="BV430" s="75">
        <v>0</v>
      </c>
      <c r="BW430" s="75">
        <v>0</v>
      </c>
      <c r="BX430" s="75">
        <v>0</v>
      </c>
      <c r="BY430" s="75">
        <v>0</v>
      </c>
      <c r="BZ430" s="75">
        <v>0</v>
      </c>
      <c r="CA430" s="75">
        <v>0</v>
      </c>
    </row>
    <row r="431" spans="10:79" ht="12" customHeight="1">
      <c r="J431" s="46">
        <v>427</v>
      </c>
      <c r="K431" s="46">
        <f t="shared" si="17"/>
        <v>0</v>
      </c>
      <c r="L431" s="82">
        <f t="shared" si="18"/>
        <v>0</v>
      </c>
      <c r="N431" s="119" t="s">
        <v>33</v>
      </c>
      <c r="O431" s="120" t="s">
        <v>1922</v>
      </c>
      <c r="P431" s="122">
        <v>0</v>
      </c>
      <c r="Q431" s="122">
        <v>0</v>
      </c>
      <c r="R431" s="122">
        <v>0</v>
      </c>
      <c r="S431" s="122">
        <v>0</v>
      </c>
      <c r="T431" s="122">
        <v>0</v>
      </c>
      <c r="U431" s="122">
        <v>0</v>
      </c>
      <c r="V431" s="122">
        <v>0</v>
      </c>
      <c r="W431" s="122">
        <v>0</v>
      </c>
      <c r="X431" s="122">
        <v>0</v>
      </c>
      <c r="Y431" s="122">
        <v>190000026</v>
      </c>
      <c r="Z431" s="122">
        <v>195000026</v>
      </c>
      <c r="AA431" s="122">
        <v>200000026</v>
      </c>
      <c r="AB431" s="122">
        <v>205000026</v>
      </c>
      <c r="AC431" s="122">
        <v>0</v>
      </c>
      <c r="AD431" s="121"/>
      <c r="BB431" s="120" t="s">
        <v>841</v>
      </c>
      <c r="BG431" s="73" t="s">
        <v>3901</v>
      </c>
      <c r="BI431" s="73" t="s">
        <v>5267</v>
      </c>
      <c r="BO431" s="72" t="s">
        <v>210</v>
      </c>
      <c r="BP431" s="73" t="s">
        <v>3844</v>
      </c>
      <c r="BQ431" s="75">
        <v>477000625</v>
      </c>
      <c r="BR431" s="75">
        <v>558000625</v>
      </c>
      <c r="BS431" s="75">
        <v>630000625</v>
      </c>
      <c r="BT431" s="75">
        <v>630000625</v>
      </c>
      <c r="BU431" s="75">
        <v>666000625</v>
      </c>
      <c r="BV431" s="75">
        <v>738000625</v>
      </c>
      <c r="BW431" s="75">
        <v>783000625</v>
      </c>
      <c r="BX431" s="75">
        <v>810000625</v>
      </c>
      <c r="BY431" s="75">
        <v>837000625</v>
      </c>
      <c r="BZ431" s="75">
        <v>0</v>
      </c>
      <c r="CA431" s="75">
        <v>0</v>
      </c>
    </row>
    <row r="432" spans="10:79" ht="12" customHeight="1">
      <c r="J432" s="46">
        <v>428</v>
      </c>
      <c r="K432" s="46">
        <f t="shared" si="17"/>
        <v>0</v>
      </c>
      <c r="L432" s="82">
        <f t="shared" si="18"/>
        <v>0</v>
      </c>
      <c r="N432" s="119" t="s">
        <v>33</v>
      </c>
      <c r="O432" s="120" t="s">
        <v>3259</v>
      </c>
      <c r="P432" s="122">
        <v>0</v>
      </c>
      <c r="Q432" s="122">
        <v>0</v>
      </c>
      <c r="R432" s="122">
        <v>0</v>
      </c>
      <c r="S432" s="122">
        <v>0</v>
      </c>
      <c r="T432" s="122">
        <v>0</v>
      </c>
      <c r="U432" s="122">
        <v>0</v>
      </c>
      <c r="V432" s="122">
        <v>0</v>
      </c>
      <c r="W432" s="122">
        <v>0</v>
      </c>
      <c r="X432" s="122">
        <v>0</v>
      </c>
      <c r="Y432" s="122">
        <v>175000026</v>
      </c>
      <c r="Z432" s="122">
        <v>185000026</v>
      </c>
      <c r="AA432" s="122">
        <v>195000026</v>
      </c>
      <c r="AB432" s="122">
        <v>200000026</v>
      </c>
      <c r="AC432" s="122">
        <v>0</v>
      </c>
      <c r="AD432" s="121"/>
      <c r="BB432" s="120" t="s">
        <v>163</v>
      </c>
      <c r="BG432" s="73" t="s">
        <v>3902</v>
      </c>
      <c r="BI432" s="73" t="s">
        <v>4725</v>
      </c>
      <c r="BO432" s="72" t="s">
        <v>210</v>
      </c>
      <c r="BP432" s="73" t="s">
        <v>3845</v>
      </c>
      <c r="BQ432" s="75">
        <v>0</v>
      </c>
      <c r="BR432" s="75">
        <v>0</v>
      </c>
      <c r="BS432" s="75">
        <v>0</v>
      </c>
      <c r="BT432" s="75">
        <v>0</v>
      </c>
      <c r="BU432" s="75">
        <v>0</v>
      </c>
      <c r="BV432" s="75">
        <v>0</v>
      </c>
      <c r="BW432" s="75">
        <v>0</v>
      </c>
      <c r="BX432" s="75">
        <v>909000625</v>
      </c>
      <c r="BY432" s="75">
        <v>0</v>
      </c>
      <c r="BZ432" s="75">
        <v>0</v>
      </c>
      <c r="CA432" s="75">
        <v>0</v>
      </c>
    </row>
    <row r="433" spans="10:79" ht="12" customHeight="1">
      <c r="J433" s="46">
        <v>429</v>
      </c>
      <c r="K433" s="46">
        <f t="shared" si="17"/>
        <v>0</v>
      </c>
      <c r="L433" s="82">
        <f t="shared" si="18"/>
        <v>0</v>
      </c>
      <c r="N433" s="119" t="s">
        <v>33</v>
      </c>
      <c r="O433" s="120" t="s">
        <v>2152</v>
      </c>
      <c r="P433" s="122">
        <v>0</v>
      </c>
      <c r="Q433" s="122">
        <v>0</v>
      </c>
      <c r="R433" s="122">
        <v>0</v>
      </c>
      <c r="S433" s="122">
        <v>0</v>
      </c>
      <c r="T433" s="122">
        <v>0</v>
      </c>
      <c r="U433" s="122">
        <v>0</v>
      </c>
      <c r="V433" s="122">
        <v>0</v>
      </c>
      <c r="W433" s="122">
        <v>0</v>
      </c>
      <c r="X433" s="122">
        <v>0</v>
      </c>
      <c r="Y433" s="122">
        <v>190000026</v>
      </c>
      <c r="Z433" s="122">
        <v>195000026</v>
      </c>
      <c r="AA433" s="122">
        <v>200000026</v>
      </c>
      <c r="AB433" s="122">
        <v>205000026</v>
      </c>
      <c r="AC433" s="122">
        <v>0</v>
      </c>
      <c r="AD433" s="121"/>
      <c r="BB433" s="120" t="s">
        <v>842</v>
      </c>
      <c r="BG433" s="73" t="s">
        <v>3903</v>
      </c>
      <c r="BI433" s="73" t="s">
        <v>4726</v>
      </c>
      <c r="BO433" s="72" t="s">
        <v>210</v>
      </c>
      <c r="BP433" s="73" t="s">
        <v>3846</v>
      </c>
      <c r="BQ433" s="75">
        <v>432000625</v>
      </c>
      <c r="BR433" s="75">
        <v>468000625</v>
      </c>
      <c r="BS433" s="75">
        <v>549000625</v>
      </c>
      <c r="BT433" s="75">
        <v>585000625</v>
      </c>
      <c r="BU433" s="75">
        <v>621000625</v>
      </c>
      <c r="BV433" s="75">
        <v>657000625</v>
      </c>
      <c r="BW433" s="75">
        <v>0</v>
      </c>
      <c r="BX433" s="75">
        <v>0</v>
      </c>
      <c r="BY433" s="75">
        <v>0</v>
      </c>
      <c r="BZ433" s="75">
        <v>0</v>
      </c>
      <c r="CA433" s="75">
        <v>0</v>
      </c>
    </row>
    <row r="434" spans="10:79" ht="12" customHeight="1">
      <c r="J434" s="46">
        <v>430</v>
      </c>
      <c r="K434" s="46">
        <f t="shared" si="17"/>
        <v>0</v>
      </c>
      <c r="L434" s="82">
        <f t="shared" si="18"/>
        <v>0</v>
      </c>
      <c r="N434" s="119" t="s">
        <v>33</v>
      </c>
      <c r="O434" s="120" t="s">
        <v>2390</v>
      </c>
      <c r="P434" s="122">
        <v>0</v>
      </c>
      <c r="Q434" s="122">
        <v>0</v>
      </c>
      <c r="R434" s="122">
        <v>0</v>
      </c>
      <c r="S434" s="122">
        <v>0</v>
      </c>
      <c r="T434" s="122">
        <v>0</v>
      </c>
      <c r="U434" s="122">
        <v>0</v>
      </c>
      <c r="V434" s="122">
        <v>0</v>
      </c>
      <c r="W434" s="122">
        <v>0</v>
      </c>
      <c r="X434" s="122">
        <v>0</v>
      </c>
      <c r="Y434" s="122">
        <v>195000026</v>
      </c>
      <c r="Z434" s="122">
        <v>200000026</v>
      </c>
      <c r="AA434" s="122">
        <v>210000026</v>
      </c>
      <c r="AB434" s="122">
        <v>220000026</v>
      </c>
      <c r="AC434" s="122">
        <v>0</v>
      </c>
      <c r="AD434" s="121"/>
      <c r="BB434" s="120" t="s">
        <v>1365</v>
      </c>
      <c r="BG434" s="73" t="s">
        <v>3904</v>
      </c>
      <c r="BI434" s="73" t="s">
        <v>4727</v>
      </c>
      <c r="BO434" s="72" t="s">
        <v>210</v>
      </c>
      <c r="BP434" s="73" t="s">
        <v>3847</v>
      </c>
      <c r="BQ434" s="75">
        <v>0</v>
      </c>
      <c r="BR434" s="75">
        <v>0</v>
      </c>
      <c r="BS434" s="75">
        <v>0</v>
      </c>
      <c r="BT434" s="75">
        <v>0</v>
      </c>
      <c r="BU434" s="75">
        <v>0</v>
      </c>
      <c r="BV434" s="75">
        <v>0</v>
      </c>
      <c r="BW434" s="75">
        <v>0</v>
      </c>
      <c r="BX434" s="75">
        <v>765000625</v>
      </c>
      <c r="BY434" s="75">
        <v>0</v>
      </c>
      <c r="BZ434" s="75">
        <v>0</v>
      </c>
      <c r="CA434" s="75">
        <v>0</v>
      </c>
    </row>
    <row r="435" spans="10:79" ht="12" customHeight="1">
      <c r="J435" s="46">
        <v>431</v>
      </c>
      <c r="K435" s="46">
        <f t="shared" si="17"/>
        <v>0</v>
      </c>
      <c r="L435" s="82">
        <f t="shared" si="18"/>
        <v>0</v>
      </c>
      <c r="N435" s="119" t="s">
        <v>33</v>
      </c>
      <c r="O435" s="120" t="s">
        <v>2153</v>
      </c>
      <c r="P435" s="122">
        <v>0</v>
      </c>
      <c r="Q435" s="122">
        <v>0</v>
      </c>
      <c r="R435" s="122">
        <v>0</v>
      </c>
      <c r="S435" s="122">
        <v>0</v>
      </c>
      <c r="T435" s="122">
        <v>0</v>
      </c>
      <c r="U435" s="122">
        <v>0</v>
      </c>
      <c r="V435" s="122">
        <v>0</v>
      </c>
      <c r="W435" s="122">
        <v>0</v>
      </c>
      <c r="X435" s="122">
        <v>0</v>
      </c>
      <c r="Y435" s="122">
        <v>170000026</v>
      </c>
      <c r="Z435" s="122">
        <v>180000026</v>
      </c>
      <c r="AA435" s="122">
        <v>190000026</v>
      </c>
      <c r="AB435" s="122">
        <v>195000026</v>
      </c>
      <c r="AC435" s="122">
        <v>0</v>
      </c>
      <c r="AD435" s="121"/>
      <c r="BB435" s="120" t="s">
        <v>1709</v>
      </c>
      <c r="BG435" s="73" t="s">
        <v>3905</v>
      </c>
      <c r="BI435" s="73" t="s">
        <v>4728</v>
      </c>
      <c r="BO435" s="72" t="s">
        <v>210</v>
      </c>
      <c r="BP435" s="73" t="s">
        <v>3848</v>
      </c>
      <c r="BQ435" s="75">
        <v>0</v>
      </c>
      <c r="BR435" s="75">
        <v>0</v>
      </c>
      <c r="BS435" s="75">
        <v>594000625</v>
      </c>
      <c r="BT435" s="75">
        <v>0</v>
      </c>
      <c r="BU435" s="75">
        <v>684000625</v>
      </c>
      <c r="BV435" s="75">
        <v>0</v>
      </c>
      <c r="BW435" s="75">
        <v>0</v>
      </c>
      <c r="BX435" s="75">
        <v>0</v>
      </c>
      <c r="BY435" s="75">
        <v>0</v>
      </c>
      <c r="BZ435" s="75">
        <v>0</v>
      </c>
      <c r="CA435" s="75">
        <v>0</v>
      </c>
    </row>
    <row r="436" spans="10:79" ht="12" customHeight="1">
      <c r="J436" s="46">
        <v>432</v>
      </c>
      <c r="K436" s="46">
        <f t="shared" si="17"/>
        <v>0</v>
      </c>
      <c r="L436" s="82">
        <f t="shared" si="18"/>
        <v>0</v>
      </c>
      <c r="N436" s="119" t="s">
        <v>33</v>
      </c>
      <c r="O436" s="120" t="s">
        <v>2327</v>
      </c>
      <c r="P436" s="122">
        <v>0</v>
      </c>
      <c r="Q436" s="122">
        <v>0</v>
      </c>
      <c r="R436" s="122">
        <v>0</v>
      </c>
      <c r="S436" s="122">
        <v>0</v>
      </c>
      <c r="T436" s="122">
        <v>0</v>
      </c>
      <c r="U436" s="122">
        <v>0</v>
      </c>
      <c r="V436" s="122">
        <v>0</v>
      </c>
      <c r="W436" s="122">
        <v>0</v>
      </c>
      <c r="X436" s="122">
        <v>0</v>
      </c>
      <c r="Y436" s="122">
        <v>180000026</v>
      </c>
      <c r="Z436" s="122">
        <v>190000026</v>
      </c>
      <c r="AA436" s="122">
        <v>200000026</v>
      </c>
      <c r="AB436" s="122">
        <v>205000026</v>
      </c>
      <c r="AC436" s="122">
        <v>0</v>
      </c>
      <c r="AD436" s="121"/>
      <c r="BB436" s="120" t="s">
        <v>674</v>
      </c>
      <c r="BG436" s="73" t="s">
        <v>5030</v>
      </c>
      <c r="BI436" s="73" t="s">
        <v>4729</v>
      </c>
      <c r="BO436" s="72" t="s">
        <v>210</v>
      </c>
      <c r="BP436" s="73" t="s">
        <v>3849</v>
      </c>
      <c r="BQ436" s="75">
        <v>522000625</v>
      </c>
      <c r="BR436" s="75">
        <v>567000625</v>
      </c>
      <c r="BS436" s="75">
        <v>639000625</v>
      </c>
      <c r="BT436" s="75">
        <v>675000625</v>
      </c>
      <c r="BU436" s="75">
        <v>711000625</v>
      </c>
      <c r="BV436" s="75">
        <v>0</v>
      </c>
      <c r="BW436" s="75">
        <v>0</v>
      </c>
      <c r="BX436" s="75">
        <v>0</v>
      </c>
      <c r="BY436" s="75">
        <v>0</v>
      </c>
      <c r="BZ436" s="75">
        <v>0</v>
      </c>
      <c r="CA436" s="75">
        <v>0</v>
      </c>
    </row>
    <row r="437" spans="10:79" ht="12" customHeight="1">
      <c r="J437" s="46">
        <v>433</v>
      </c>
      <c r="K437" s="46">
        <f t="shared" si="17"/>
        <v>0</v>
      </c>
      <c r="L437" s="82">
        <f t="shared" si="18"/>
        <v>0</v>
      </c>
      <c r="N437" s="119" t="s">
        <v>33</v>
      </c>
      <c r="O437" s="120" t="s">
        <v>2391</v>
      </c>
      <c r="P437" s="122">
        <v>0</v>
      </c>
      <c r="Q437" s="122">
        <v>0</v>
      </c>
      <c r="R437" s="122">
        <v>0</v>
      </c>
      <c r="S437" s="122">
        <v>0</v>
      </c>
      <c r="T437" s="122">
        <v>0</v>
      </c>
      <c r="U437" s="122">
        <v>0</v>
      </c>
      <c r="V437" s="122">
        <v>0</v>
      </c>
      <c r="W437" s="122">
        <v>0</v>
      </c>
      <c r="X437" s="122">
        <v>0</v>
      </c>
      <c r="Y437" s="122">
        <v>180000026</v>
      </c>
      <c r="Z437" s="122">
        <v>190000026</v>
      </c>
      <c r="AA437" s="122">
        <v>200000026</v>
      </c>
      <c r="AB437" s="122">
        <v>205000026</v>
      </c>
      <c r="AC437" s="122">
        <v>0</v>
      </c>
      <c r="AD437" s="121"/>
      <c r="BB437" s="120" t="s">
        <v>843</v>
      </c>
      <c r="BG437" s="73" t="s">
        <v>3906</v>
      </c>
      <c r="BI437" s="73" t="s">
        <v>4730</v>
      </c>
      <c r="BO437" s="72" t="s">
        <v>210</v>
      </c>
      <c r="BP437" s="73" t="s">
        <v>3850</v>
      </c>
      <c r="BQ437" s="75">
        <v>279000625</v>
      </c>
      <c r="BR437" s="75">
        <v>0</v>
      </c>
      <c r="BS437" s="75">
        <v>0</v>
      </c>
      <c r="BT437" s="75">
        <v>0</v>
      </c>
      <c r="BU437" s="75">
        <v>0</v>
      </c>
      <c r="BV437" s="75">
        <v>0</v>
      </c>
      <c r="BW437" s="75">
        <v>0</v>
      </c>
      <c r="BX437" s="75">
        <v>0</v>
      </c>
      <c r="BY437" s="75">
        <v>0</v>
      </c>
      <c r="BZ437" s="75">
        <v>0</v>
      </c>
      <c r="CA437" s="75">
        <v>0</v>
      </c>
    </row>
    <row r="438" spans="10:79" ht="12" customHeight="1">
      <c r="J438" s="46">
        <v>434</v>
      </c>
      <c r="K438" s="46">
        <f t="shared" si="17"/>
        <v>0</v>
      </c>
      <c r="L438" s="82">
        <f t="shared" si="18"/>
        <v>0</v>
      </c>
      <c r="N438" s="119" t="s">
        <v>33</v>
      </c>
      <c r="O438" s="120" t="s">
        <v>2392</v>
      </c>
      <c r="P438" s="122">
        <v>0</v>
      </c>
      <c r="Q438" s="122">
        <v>0</v>
      </c>
      <c r="R438" s="122">
        <v>0</v>
      </c>
      <c r="S438" s="122">
        <v>0</v>
      </c>
      <c r="T438" s="122">
        <v>0</v>
      </c>
      <c r="U438" s="122">
        <v>0</v>
      </c>
      <c r="V438" s="122">
        <v>0</v>
      </c>
      <c r="W438" s="122">
        <v>0</v>
      </c>
      <c r="X438" s="122">
        <v>0</v>
      </c>
      <c r="Y438" s="122">
        <v>190000026</v>
      </c>
      <c r="Z438" s="122">
        <v>200000026</v>
      </c>
      <c r="AA438" s="122">
        <v>205000026</v>
      </c>
      <c r="AB438" s="122">
        <v>210000026</v>
      </c>
      <c r="AC438" s="122">
        <v>0</v>
      </c>
      <c r="AD438" s="121"/>
      <c r="BB438" s="120" t="s">
        <v>256</v>
      </c>
      <c r="BG438" s="73" t="s">
        <v>3907</v>
      </c>
      <c r="BI438" s="73" t="s">
        <v>4731</v>
      </c>
      <c r="BO438" s="72" t="s">
        <v>210</v>
      </c>
      <c r="BP438" s="73" t="s">
        <v>3850</v>
      </c>
      <c r="BQ438" s="75">
        <v>603000625</v>
      </c>
      <c r="BR438" s="75">
        <v>0</v>
      </c>
      <c r="BS438" s="75">
        <v>0</v>
      </c>
      <c r="BT438" s="75">
        <v>0</v>
      </c>
      <c r="BU438" s="75">
        <v>0</v>
      </c>
      <c r="BV438" s="75">
        <v>585000625</v>
      </c>
      <c r="BW438" s="75">
        <v>630000625</v>
      </c>
      <c r="BX438" s="75">
        <v>675000625</v>
      </c>
      <c r="BY438" s="75">
        <v>720000625</v>
      </c>
      <c r="BZ438" s="75">
        <v>0</v>
      </c>
      <c r="CA438" s="75">
        <v>0</v>
      </c>
    </row>
    <row r="439" spans="10:79" ht="12" customHeight="1">
      <c r="J439" s="46">
        <v>435</v>
      </c>
      <c r="K439" s="46">
        <f t="shared" si="17"/>
        <v>0</v>
      </c>
      <c r="L439" s="82">
        <f t="shared" si="18"/>
        <v>0</v>
      </c>
      <c r="N439" s="119" t="s">
        <v>33</v>
      </c>
      <c r="O439" s="120" t="s">
        <v>2393</v>
      </c>
      <c r="P439" s="122">
        <v>0</v>
      </c>
      <c r="Q439" s="122">
        <v>0</v>
      </c>
      <c r="R439" s="122">
        <v>0</v>
      </c>
      <c r="S439" s="122">
        <v>0</v>
      </c>
      <c r="T439" s="122">
        <v>0</v>
      </c>
      <c r="U439" s="122">
        <v>0</v>
      </c>
      <c r="V439" s="122">
        <v>0</v>
      </c>
      <c r="W439" s="122">
        <v>0</v>
      </c>
      <c r="X439" s="122">
        <v>0</v>
      </c>
      <c r="Y439" s="122">
        <v>190000026</v>
      </c>
      <c r="Z439" s="122">
        <v>200000026</v>
      </c>
      <c r="AA439" s="122">
        <v>205000026</v>
      </c>
      <c r="AB439" s="122">
        <v>210000026</v>
      </c>
      <c r="AC439" s="122">
        <v>0</v>
      </c>
      <c r="AD439" s="121"/>
      <c r="BB439" s="120" t="s">
        <v>1262</v>
      </c>
      <c r="BG439" s="73" t="s">
        <v>3908</v>
      </c>
      <c r="BI439" s="73" t="s">
        <v>4732</v>
      </c>
      <c r="BO439" s="72" t="s">
        <v>210</v>
      </c>
      <c r="BP439" s="73" t="s">
        <v>3851</v>
      </c>
      <c r="BQ439" s="75">
        <v>531000625</v>
      </c>
      <c r="BR439" s="75">
        <v>576000625</v>
      </c>
      <c r="BS439" s="75">
        <v>612000625</v>
      </c>
      <c r="BT439" s="75">
        <v>648000625</v>
      </c>
      <c r="BU439" s="75">
        <v>720000625</v>
      </c>
      <c r="BV439" s="75">
        <v>756000625</v>
      </c>
      <c r="BW439" s="75">
        <v>801000625</v>
      </c>
      <c r="BX439" s="75">
        <v>828000625</v>
      </c>
      <c r="BY439" s="75">
        <v>855000625</v>
      </c>
      <c r="BZ439" s="75">
        <v>0</v>
      </c>
      <c r="CA439" s="75">
        <v>0</v>
      </c>
    </row>
    <row r="440" spans="10:79" ht="12" customHeight="1">
      <c r="J440" s="46">
        <v>436</v>
      </c>
      <c r="K440" s="46">
        <f t="shared" si="17"/>
        <v>0</v>
      </c>
      <c r="L440" s="82">
        <f t="shared" si="18"/>
        <v>0</v>
      </c>
      <c r="N440" s="119" t="s">
        <v>33</v>
      </c>
      <c r="O440" s="120" t="s">
        <v>2394</v>
      </c>
      <c r="P440" s="122">
        <v>0</v>
      </c>
      <c r="Q440" s="122">
        <v>0</v>
      </c>
      <c r="R440" s="122">
        <v>0</v>
      </c>
      <c r="S440" s="122">
        <v>0</v>
      </c>
      <c r="T440" s="122">
        <v>0</v>
      </c>
      <c r="U440" s="122">
        <v>0</v>
      </c>
      <c r="V440" s="122">
        <v>0</v>
      </c>
      <c r="W440" s="122">
        <v>0</v>
      </c>
      <c r="X440" s="122">
        <v>0</v>
      </c>
      <c r="Y440" s="122">
        <v>175000026</v>
      </c>
      <c r="Z440" s="122">
        <v>185000026</v>
      </c>
      <c r="AA440" s="122">
        <v>195000026</v>
      </c>
      <c r="AB440" s="122">
        <v>200000026</v>
      </c>
      <c r="AC440" s="122">
        <v>0</v>
      </c>
      <c r="AD440" s="121"/>
      <c r="BB440" s="120" t="s">
        <v>1898</v>
      </c>
      <c r="BG440" s="73" t="s">
        <v>3909</v>
      </c>
      <c r="BI440" s="73" t="s">
        <v>5050</v>
      </c>
      <c r="BO440" s="72" t="s">
        <v>210</v>
      </c>
      <c r="BP440" s="73" t="s">
        <v>3852</v>
      </c>
      <c r="BQ440" s="75">
        <v>0</v>
      </c>
      <c r="BR440" s="75">
        <v>0</v>
      </c>
      <c r="BS440" s="75">
        <v>0</v>
      </c>
      <c r="BT440" s="75">
        <v>0</v>
      </c>
      <c r="BU440" s="75">
        <v>567000625</v>
      </c>
      <c r="BV440" s="75">
        <v>0</v>
      </c>
      <c r="BW440" s="75">
        <v>0</v>
      </c>
      <c r="BX440" s="75">
        <v>0</v>
      </c>
      <c r="BY440" s="75">
        <v>0</v>
      </c>
      <c r="BZ440" s="75">
        <v>0</v>
      </c>
      <c r="CA440" s="75">
        <v>0</v>
      </c>
    </row>
    <row r="441" spans="10:79" ht="12" customHeight="1">
      <c r="J441" s="46">
        <v>437</v>
      </c>
      <c r="K441" s="46">
        <f t="shared" si="17"/>
        <v>0</v>
      </c>
      <c r="L441" s="82">
        <f t="shared" si="18"/>
        <v>0</v>
      </c>
      <c r="N441" s="119" t="s">
        <v>33</v>
      </c>
      <c r="O441" s="120" t="s">
        <v>2395</v>
      </c>
      <c r="P441" s="122">
        <v>0</v>
      </c>
      <c r="Q441" s="122">
        <v>0</v>
      </c>
      <c r="R441" s="122">
        <v>0</v>
      </c>
      <c r="S441" s="122">
        <v>0</v>
      </c>
      <c r="T441" s="122">
        <v>0</v>
      </c>
      <c r="U441" s="122">
        <v>0</v>
      </c>
      <c r="V441" s="122">
        <v>0</v>
      </c>
      <c r="W441" s="122">
        <v>0</v>
      </c>
      <c r="X441" s="122">
        <v>0</v>
      </c>
      <c r="Y441" s="122">
        <v>180000026</v>
      </c>
      <c r="Z441" s="122">
        <v>190000026</v>
      </c>
      <c r="AA441" s="122">
        <v>200000026</v>
      </c>
      <c r="AB441" s="122">
        <v>205000026</v>
      </c>
      <c r="AC441" s="122">
        <v>0</v>
      </c>
      <c r="AD441" s="121"/>
      <c r="BB441" s="120" t="s">
        <v>2098</v>
      </c>
      <c r="BG441" s="73" t="s">
        <v>3910</v>
      </c>
      <c r="BI441" s="73" t="s">
        <v>4733</v>
      </c>
      <c r="BO441" s="72" t="s">
        <v>210</v>
      </c>
      <c r="BP441" s="73" t="s">
        <v>3853</v>
      </c>
      <c r="BQ441" s="75">
        <v>495000625</v>
      </c>
      <c r="BR441" s="75">
        <v>540000625</v>
      </c>
      <c r="BS441" s="75">
        <v>612000625</v>
      </c>
      <c r="BT441" s="75">
        <v>648000625</v>
      </c>
      <c r="BU441" s="75">
        <v>684000625</v>
      </c>
      <c r="BV441" s="75">
        <v>720000625</v>
      </c>
      <c r="BW441" s="75">
        <v>765000625</v>
      </c>
      <c r="BX441" s="75">
        <v>792000625</v>
      </c>
      <c r="BY441" s="75">
        <v>819000625</v>
      </c>
      <c r="BZ441" s="75">
        <v>0</v>
      </c>
      <c r="CA441" s="75">
        <v>0</v>
      </c>
    </row>
    <row r="442" spans="10:79" ht="12" customHeight="1">
      <c r="J442" s="46">
        <v>438</v>
      </c>
      <c r="K442" s="46">
        <f t="shared" si="17"/>
        <v>0</v>
      </c>
      <c r="L442" s="82">
        <f t="shared" si="18"/>
        <v>0</v>
      </c>
      <c r="N442" s="119" t="s">
        <v>33</v>
      </c>
      <c r="O442" s="120" t="s">
        <v>1887</v>
      </c>
      <c r="P442" s="122">
        <v>0</v>
      </c>
      <c r="Q442" s="122">
        <v>0</v>
      </c>
      <c r="R442" s="122">
        <v>0</v>
      </c>
      <c r="S442" s="122">
        <v>0</v>
      </c>
      <c r="T442" s="122">
        <v>0</v>
      </c>
      <c r="U442" s="122">
        <v>0</v>
      </c>
      <c r="V442" s="122">
        <v>0</v>
      </c>
      <c r="W442" s="122">
        <v>0</v>
      </c>
      <c r="X442" s="122">
        <v>0</v>
      </c>
      <c r="Y442" s="122">
        <v>180000026</v>
      </c>
      <c r="Z442" s="122">
        <v>190000026</v>
      </c>
      <c r="AA442" s="122">
        <v>200000026</v>
      </c>
      <c r="AB442" s="122">
        <v>205000026</v>
      </c>
      <c r="AC442" s="122">
        <v>0</v>
      </c>
      <c r="AD442" s="121"/>
      <c r="BB442" s="120" t="s">
        <v>1939</v>
      </c>
      <c r="BG442" s="73" t="s">
        <v>3911</v>
      </c>
      <c r="BI442" s="73" t="s">
        <v>4734</v>
      </c>
      <c r="BO442" s="72" t="s">
        <v>210</v>
      </c>
      <c r="BP442" s="73" t="s">
        <v>3854</v>
      </c>
      <c r="BQ442" s="75">
        <v>0</v>
      </c>
      <c r="BR442" s="75">
        <v>0</v>
      </c>
      <c r="BS442" s="75">
        <v>0</v>
      </c>
      <c r="BT442" s="75">
        <v>0</v>
      </c>
      <c r="BU442" s="75">
        <v>0</v>
      </c>
      <c r="BV442" s="75">
        <v>0</v>
      </c>
      <c r="BW442" s="75">
        <v>0</v>
      </c>
      <c r="BX442" s="75">
        <v>825000026</v>
      </c>
      <c r="BY442" s="75">
        <v>0</v>
      </c>
      <c r="BZ442" s="75">
        <v>0</v>
      </c>
      <c r="CA442" s="75">
        <v>0</v>
      </c>
    </row>
    <row r="443" spans="10:79" ht="12" customHeight="1">
      <c r="J443" s="46">
        <v>439</v>
      </c>
      <c r="K443" s="46">
        <f t="shared" si="17"/>
        <v>0</v>
      </c>
      <c r="L443" s="82">
        <f t="shared" si="18"/>
        <v>0</v>
      </c>
      <c r="N443" s="119" t="s">
        <v>33</v>
      </c>
      <c r="O443" s="120" t="s">
        <v>2154</v>
      </c>
      <c r="P443" s="122">
        <v>0</v>
      </c>
      <c r="Q443" s="122">
        <v>0</v>
      </c>
      <c r="R443" s="122">
        <v>0</v>
      </c>
      <c r="S443" s="122">
        <v>0</v>
      </c>
      <c r="T443" s="122">
        <v>0</v>
      </c>
      <c r="U443" s="122">
        <v>0</v>
      </c>
      <c r="V443" s="122">
        <v>0</v>
      </c>
      <c r="W443" s="122">
        <v>0</v>
      </c>
      <c r="X443" s="122">
        <v>0</v>
      </c>
      <c r="Y443" s="122">
        <v>170000026</v>
      </c>
      <c r="Z443" s="122">
        <v>180000026</v>
      </c>
      <c r="AA443" s="122">
        <v>190000026</v>
      </c>
      <c r="AB443" s="122">
        <v>200000026</v>
      </c>
      <c r="AC443" s="122">
        <v>0</v>
      </c>
      <c r="AD443" s="121"/>
      <c r="BB443" s="120" t="s">
        <v>424</v>
      </c>
      <c r="BG443" s="73" t="s">
        <v>3912</v>
      </c>
      <c r="BI443" s="73" t="s">
        <v>4735</v>
      </c>
      <c r="BO443" s="72" t="s">
        <v>210</v>
      </c>
      <c r="BP443" s="73" t="s">
        <v>3855</v>
      </c>
      <c r="BQ443" s="75">
        <v>0</v>
      </c>
      <c r="BR443" s="75">
        <v>0</v>
      </c>
      <c r="BS443" s="75">
        <v>504000625</v>
      </c>
      <c r="BT443" s="75">
        <v>540000625</v>
      </c>
      <c r="BU443" s="75">
        <v>567000625</v>
      </c>
      <c r="BV443" s="75">
        <v>594000625</v>
      </c>
      <c r="BW443" s="75">
        <v>0</v>
      </c>
      <c r="BX443" s="75">
        <v>0</v>
      </c>
      <c r="BY443" s="75">
        <v>0</v>
      </c>
      <c r="BZ443" s="75">
        <v>0</v>
      </c>
      <c r="CA443" s="75">
        <v>0</v>
      </c>
    </row>
    <row r="444" spans="10:79" ht="12" customHeight="1">
      <c r="J444" s="46">
        <v>440</v>
      </c>
      <c r="K444" s="46">
        <f t="shared" si="17"/>
        <v>0</v>
      </c>
      <c r="L444" s="82">
        <f t="shared" si="18"/>
        <v>0</v>
      </c>
      <c r="N444" s="119" t="s">
        <v>33</v>
      </c>
      <c r="O444" s="120" t="s">
        <v>2256</v>
      </c>
      <c r="P444" s="122">
        <v>0</v>
      </c>
      <c r="Q444" s="122">
        <v>0</v>
      </c>
      <c r="R444" s="122">
        <v>0</v>
      </c>
      <c r="S444" s="122">
        <v>0</v>
      </c>
      <c r="T444" s="122">
        <v>0</v>
      </c>
      <c r="U444" s="122">
        <v>0</v>
      </c>
      <c r="V444" s="122">
        <v>0</v>
      </c>
      <c r="W444" s="122">
        <v>0</v>
      </c>
      <c r="X444" s="122">
        <v>0</v>
      </c>
      <c r="Y444" s="122">
        <v>170000026</v>
      </c>
      <c r="Z444" s="122">
        <v>180000026</v>
      </c>
      <c r="AA444" s="122">
        <v>190000026</v>
      </c>
      <c r="AB444" s="122">
        <v>200000026</v>
      </c>
      <c r="AC444" s="122">
        <v>0</v>
      </c>
      <c r="AD444" s="121"/>
      <c r="BB444" s="120" t="s">
        <v>425</v>
      </c>
      <c r="BG444" s="73" t="s">
        <v>3913</v>
      </c>
      <c r="BI444" s="73" t="s">
        <v>5309</v>
      </c>
      <c r="BO444" s="72" t="s">
        <v>210</v>
      </c>
      <c r="BP444" s="73" t="s">
        <v>3856</v>
      </c>
      <c r="BQ444" s="75">
        <v>0</v>
      </c>
      <c r="BR444" s="75">
        <v>535000625</v>
      </c>
      <c r="BS444" s="75">
        <v>612000625</v>
      </c>
      <c r="BT444" s="75">
        <v>0</v>
      </c>
      <c r="BU444" s="75">
        <v>0</v>
      </c>
      <c r="BV444" s="75">
        <v>0</v>
      </c>
      <c r="BW444" s="75">
        <v>0</v>
      </c>
      <c r="BX444" s="75">
        <v>0</v>
      </c>
      <c r="BY444" s="75">
        <v>0</v>
      </c>
      <c r="BZ444" s="75">
        <v>0</v>
      </c>
      <c r="CA444" s="75">
        <v>0</v>
      </c>
    </row>
    <row r="445" spans="10:79" ht="12" customHeight="1">
      <c r="J445" s="46">
        <v>441</v>
      </c>
      <c r="K445" s="46">
        <f t="shared" si="17"/>
        <v>0</v>
      </c>
      <c r="L445" s="82">
        <f t="shared" si="18"/>
        <v>0</v>
      </c>
      <c r="N445" s="119" t="s">
        <v>33</v>
      </c>
      <c r="O445" s="120" t="s">
        <v>2155</v>
      </c>
      <c r="P445" s="122">
        <v>0</v>
      </c>
      <c r="Q445" s="122">
        <v>0</v>
      </c>
      <c r="R445" s="122">
        <v>0</v>
      </c>
      <c r="S445" s="122">
        <v>0</v>
      </c>
      <c r="T445" s="122">
        <v>0</v>
      </c>
      <c r="U445" s="122">
        <v>0</v>
      </c>
      <c r="V445" s="122">
        <v>0</v>
      </c>
      <c r="W445" s="122">
        <v>0</v>
      </c>
      <c r="X445" s="122">
        <v>0</v>
      </c>
      <c r="Y445" s="122">
        <v>160000026</v>
      </c>
      <c r="Z445" s="122">
        <v>170000026</v>
      </c>
      <c r="AA445" s="122">
        <v>185000026</v>
      </c>
      <c r="AB445" s="122">
        <v>190000026</v>
      </c>
      <c r="AC445" s="122">
        <v>0</v>
      </c>
      <c r="AD445" s="121"/>
      <c r="BB445" s="120" t="s">
        <v>426</v>
      </c>
      <c r="BG445" s="73" t="s">
        <v>3914</v>
      </c>
      <c r="BI445" s="73" t="s">
        <v>5310</v>
      </c>
      <c r="BO445" s="72" t="s">
        <v>210</v>
      </c>
      <c r="BP445" s="73" t="s">
        <v>3857</v>
      </c>
      <c r="BQ445" s="75">
        <v>495000625</v>
      </c>
      <c r="BR445" s="75">
        <v>540000625</v>
      </c>
      <c r="BS445" s="75">
        <v>612000625</v>
      </c>
      <c r="BT445" s="75">
        <v>648000625</v>
      </c>
      <c r="BU445" s="75">
        <v>684000625</v>
      </c>
      <c r="BV445" s="75">
        <v>720000625</v>
      </c>
      <c r="BW445" s="75">
        <v>765000625</v>
      </c>
      <c r="BX445" s="75">
        <v>792000625</v>
      </c>
      <c r="BY445" s="75">
        <v>900000625</v>
      </c>
      <c r="BZ445" s="75">
        <v>0</v>
      </c>
      <c r="CA445" s="75">
        <v>0</v>
      </c>
    </row>
    <row r="446" spans="10:79" ht="12" customHeight="1">
      <c r="J446" s="46">
        <v>442</v>
      </c>
      <c r="K446" s="46">
        <f t="shared" si="17"/>
        <v>0</v>
      </c>
      <c r="L446" s="82">
        <f t="shared" si="18"/>
        <v>0</v>
      </c>
      <c r="N446" s="119" t="s">
        <v>33</v>
      </c>
      <c r="O446" s="120" t="s">
        <v>1968</v>
      </c>
      <c r="P446" s="122">
        <v>0</v>
      </c>
      <c r="Q446" s="122">
        <v>0</v>
      </c>
      <c r="R446" s="122">
        <v>0</v>
      </c>
      <c r="S446" s="122">
        <v>0</v>
      </c>
      <c r="T446" s="122">
        <v>0</v>
      </c>
      <c r="U446" s="122">
        <v>0</v>
      </c>
      <c r="V446" s="122">
        <v>0</v>
      </c>
      <c r="W446" s="122">
        <v>0</v>
      </c>
      <c r="X446" s="122">
        <v>0</v>
      </c>
      <c r="Y446" s="122">
        <v>170000026</v>
      </c>
      <c r="Z446" s="122">
        <v>180000026</v>
      </c>
      <c r="AA446" s="122">
        <v>190000026</v>
      </c>
      <c r="AB446" s="122">
        <v>195000026</v>
      </c>
      <c r="AC446" s="122">
        <v>0</v>
      </c>
      <c r="AD446" s="121"/>
      <c r="BB446" s="120" t="s">
        <v>427</v>
      </c>
      <c r="BG446" s="73" t="s">
        <v>3915</v>
      </c>
      <c r="BI446" s="73" t="s">
        <v>4736</v>
      </c>
      <c r="BO446" s="72" t="s">
        <v>210</v>
      </c>
      <c r="BP446" s="73" t="s">
        <v>3858</v>
      </c>
      <c r="BQ446" s="75">
        <v>0</v>
      </c>
      <c r="BR446" s="75">
        <v>0</v>
      </c>
      <c r="BS446" s="75">
        <v>0</v>
      </c>
      <c r="BT446" s="75">
        <v>0</v>
      </c>
      <c r="BU446" s="75">
        <v>0</v>
      </c>
      <c r="BV446" s="75">
        <v>0</v>
      </c>
      <c r="BW446" s="75">
        <v>0</v>
      </c>
      <c r="BX446" s="75">
        <v>855000625</v>
      </c>
      <c r="BY446" s="75">
        <v>990000625</v>
      </c>
      <c r="BZ446" s="75">
        <v>1080000625</v>
      </c>
      <c r="CA446" s="75">
        <v>0</v>
      </c>
    </row>
    <row r="447" spans="10:79" ht="12" customHeight="1">
      <c r="J447" s="46">
        <v>443</v>
      </c>
      <c r="K447" s="46">
        <f t="shared" si="17"/>
        <v>0</v>
      </c>
      <c r="L447" s="82">
        <f t="shared" si="18"/>
        <v>0</v>
      </c>
      <c r="N447" s="119" t="s">
        <v>33</v>
      </c>
      <c r="O447" s="120" t="s">
        <v>3260</v>
      </c>
      <c r="P447" s="122">
        <v>0</v>
      </c>
      <c r="Q447" s="122">
        <v>0</v>
      </c>
      <c r="R447" s="122">
        <v>0</v>
      </c>
      <c r="S447" s="122">
        <v>0</v>
      </c>
      <c r="T447" s="122">
        <v>0</v>
      </c>
      <c r="U447" s="122">
        <v>0</v>
      </c>
      <c r="V447" s="122">
        <v>0</v>
      </c>
      <c r="W447" s="122">
        <v>0</v>
      </c>
      <c r="X447" s="122">
        <v>0</v>
      </c>
      <c r="Y447" s="122">
        <v>170000026</v>
      </c>
      <c r="Z447" s="122">
        <v>180000026</v>
      </c>
      <c r="AA447" s="122">
        <v>190000026</v>
      </c>
      <c r="AB447" s="122">
        <v>195000026</v>
      </c>
      <c r="AC447" s="122">
        <v>0</v>
      </c>
      <c r="AD447" s="121"/>
      <c r="BB447" s="120" t="s">
        <v>428</v>
      </c>
      <c r="BG447" s="73" t="s">
        <v>3916</v>
      </c>
      <c r="BI447" s="73" t="s">
        <v>4737</v>
      </c>
      <c r="BO447" s="72" t="s">
        <v>210</v>
      </c>
      <c r="BP447" s="73" t="s">
        <v>3859</v>
      </c>
      <c r="BQ447" s="75">
        <v>517000625</v>
      </c>
      <c r="BR447" s="75">
        <v>0</v>
      </c>
      <c r="BS447" s="75">
        <v>607000625</v>
      </c>
      <c r="BT447" s="75">
        <v>679000625</v>
      </c>
      <c r="BU447" s="75">
        <v>774000625</v>
      </c>
      <c r="BV447" s="75">
        <v>792000625</v>
      </c>
      <c r="BW447" s="75">
        <v>810000625</v>
      </c>
      <c r="BX447" s="75">
        <v>0</v>
      </c>
      <c r="BY447" s="75">
        <v>0</v>
      </c>
      <c r="BZ447" s="75">
        <v>0</v>
      </c>
      <c r="CA447" s="75">
        <v>0</v>
      </c>
    </row>
    <row r="448" spans="10:79" ht="12" customHeight="1">
      <c r="J448" s="46">
        <v>444</v>
      </c>
      <c r="K448" s="46">
        <f t="shared" si="17"/>
        <v>0</v>
      </c>
      <c r="L448" s="82">
        <f t="shared" si="18"/>
        <v>0</v>
      </c>
      <c r="N448" s="119" t="s">
        <v>33</v>
      </c>
      <c r="O448" s="120" t="s">
        <v>3261</v>
      </c>
      <c r="P448" s="122">
        <v>0</v>
      </c>
      <c r="Q448" s="122">
        <v>0</v>
      </c>
      <c r="R448" s="122">
        <v>0</v>
      </c>
      <c r="S448" s="122">
        <v>0</v>
      </c>
      <c r="T448" s="122">
        <v>0</v>
      </c>
      <c r="U448" s="122">
        <v>0</v>
      </c>
      <c r="V448" s="122">
        <v>0</v>
      </c>
      <c r="W448" s="122">
        <v>0</v>
      </c>
      <c r="X448" s="122">
        <v>0</v>
      </c>
      <c r="Y448" s="122">
        <v>170000026</v>
      </c>
      <c r="Z448" s="122">
        <v>180000026</v>
      </c>
      <c r="AA448" s="122">
        <v>190000026</v>
      </c>
      <c r="AB448" s="122">
        <v>195000026</v>
      </c>
      <c r="AC448" s="122">
        <v>0</v>
      </c>
      <c r="AD448" s="121"/>
      <c r="BB448" s="120" t="s">
        <v>429</v>
      </c>
      <c r="BG448" s="73" t="s">
        <v>3917</v>
      </c>
      <c r="BI448" s="73" t="s">
        <v>4738</v>
      </c>
      <c r="BO448" s="72" t="s">
        <v>210</v>
      </c>
      <c r="BP448" s="73" t="s">
        <v>3860</v>
      </c>
      <c r="BQ448" s="75">
        <v>130000625</v>
      </c>
      <c r="BR448" s="75">
        <v>139000625</v>
      </c>
      <c r="BS448" s="75">
        <v>157000625</v>
      </c>
      <c r="BT448" s="75">
        <v>166000625</v>
      </c>
      <c r="BU448" s="75">
        <v>0</v>
      </c>
      <c r="BV448" s="75">
        <v>184000625</v>
      </c>
      <c r="BW448" s="75">
        <v>0</v>
      </c>
      <c r="BX448" s="75">
        <v>198000625</v>
      </c>
      <c r="BY448" s="75">
        <v>0</v>
      </c>
      <c r="BZ448" s="75">
        <v>0</v>
      </c>
      <c r="CA448" s="75">
        <v>0</v>
      </c>
    </row>
    <row r="449" spans="10:79" ht="12" customHeight="1">
      <c r="J449" s="46">
        <v>445</v>
      </c>
      <c r="K449" s="46">
        <f t="shared" si="17"/>
        <v>0</v>
      </c>
      <c r="L449" s="82">
        <f t="shared" si="18"/>
        <v>0</v>
      </c>
      <c r="N449" s="119" t="s">
        <v>33</v>
      </c>
      <c r="O449" s="120" t="s">
        <v>1955</v>
      </c>
      <c r="P449" s="122">
        <v>0</v>
      </c>
      <c r="Q449" s="122">
        <v>0</v>
      </c>
      <c r="R449" s="122">
        <v>0</v>
      </c>
      <c r="S449" s="122">
        <v>0</v>
      </c>
      <c r="T449" s="122">
        <v>0</v>
      </c>
      <c r="U449" s="122">
        <v>0</v>
      </c>
      <c r="V449" s="122">
        <v>0</v>
      </c>
      <c r="W449" s="122">
        <v>0</v>
      </c>
      <c r="X449" s="122">
        <v>0</v>
      </c>
      <c r="Y449" s="122">
        <v>140000026</v>
      </c>
      <c r="Z449" s="122">
        <v>150000026</v>
      </c>
      <c r="AA449" s="122">
        <v>165000026</v>
      </c>
      <c r="AB449" s="122">
        <v>170000026</v>
      </c>
      <c r="AC449" s="122">
        <v>0</v>
      </c>
      <c r="AD449" s="121"/>
      <c r="BB449" s="120" t="s">
        <v>1884</v>
      </c>
      <c r="BG449" s="73" t="s">
        <v>3918</v>
      </c>
      <c r="BI449" s="73" t="s">
        <v>4739</v>
      </c>
      <c r="BO449" s="72" t="s">
        <v>210</v>
      </c>
      <c r="BP449" s="73" t="s">
        <v>3861</v>
      </c>
      <c r="BQ449" s="75">
        <v>0</v>
      </c>
      <c r="BR449" s="75">
        <v>513000625</v>
      </c>
      <c r="BS449" s="75">
        <v>0</v>
      </c>
      <c r="BT449" s="75">
        <v>0</v>
      </c>
      <c r="BU449" s="75">
        <v>711000625</v>
      </c>
      <c r="BV449" s="75">
        <v>0</v>
      </c>
      <c r="BW449" s="75">
        <v>0</v>
      </c>
      <c r="BX449" s="75">
        <v>0</v>
      </c>
      <c r="BY449" s="75">
        <v>0</v>
      </c>
      <c r="BZ449" s="75">
        <v>0</v>
      </c>
      <c r="CA449" s="75">
        <v>0</v>
      </c>
    </row>
    <row r="450" spans="10:79" ht="12" customHeight="1">
      <c r="J450" s="46">
        <v>446</v>
      </c>
      <c r="K450" s="46">
        <f t="shared" si="17"/>
        <v>0</v>
      </c>
      <c r="L450" s="82">
        <f t="shared" si="18"/>
        <v>0</v>
      </c>
      <c r="N450" s="119" t="s">
        <v>33</v>
      </c>
      <c r="O450" s="120" t="s">
        <v>2156</v>
      </c>
      <c r="P450" s="122">
        <v>0</v>
      </c>
      <c r="Q450" s="122">
        <v>0</v>
      </c>
      <c r="R450" s="122">
        <v>0</v>
      </c>
      <c r="S450" s="122">
        <v>0</v>
      </c>
      <c r="T450" s="122">
        <v>0</v>
      </c>
      <c r="U450" s="122">
        <v>0</v>
      </c>
      <c r="V450" s="122">
        <v>0</v>
      </c>
      <c r="W450" s="122">
        <v>0</v>
      </c>
      <c r="X450" s="122">
        <v>0</v>
      </c>
      <c r="Y450" s="122">
        <v>140000026</v>
      </c>
      <c r="Z450" s="122">
        <v>145000026</v>
      </c>
      <c r="AA450" s="122">
        <v>150000026</v>
      </c>
      <c r="AB450" s="122">
        <v>0</v>
      </c>
      <c r="AC450" s="122">
        <v>0</v>
      </c>
      <c r="AD450" s="121"/>
      <c r="BB450" s="120" t="s">
        <v>3331</v>
      </c>
      <c r="BG450" s="73" t="s">
        <v>3919</v>
      </c>
      <c r="BI450" s="73" t="s">
        <v>4740</v>
      </c>
      <c r="BO450" s="72" t="s">
        <v>210</v>
      </c>
      <c r="BP450" s="73" t="s">
        <v>3862</v>
      </c>
      <c r="BQ450" s="75">
        <v>405000625</v>
      </c>
      <c r="BR450" s="75">
        <v>450000625</v>
      </c>
      <c r="BS450" s="75">
        <v>486000625</v>
      </c>
      <c r="BT450" s="75">
        <v>522000625</v>
      </c>
      <c r="BU450" s="75">
        <v>585000625</v>
      </c>
      <c r="BV450" s="75">
        <v>612000625</v>
      </c>
      <c r="BW450" s="75">
        <v>648000625</v>
      </c>
      <c r="BX450" s="75">
        <v>675000625</v>
      </c>
      <c r="BY450" s="75">
        <v>702000625</v>
      </c>
      <c r="BZ450" s="75">
        <v>0</v>
      </c>
      <c r="CA450" s="75">
        <v>0</v>
      </c>
    </row>
    <row r="451" spans="10:79" ht="12" customHeight="1">
      <c r="J451" s="46">
        <v>447</v>
      </c>
      <c r="K451" s="46">
        <f t="shared" si="17"/>
        <v>0</v>
      </c>
      <c r="L451" s="82">
        <f t="shared" si="18"/>
        <v>0</v>
      </c>
      <c r="N451" s="119" t="s">
        <v>33</v>
      </c>
      <c r="O451" s="120" t="s">
        <v>3262</v>
      </c>
      <c r="P451" s="122">
        <v>0</v>
      </c>
      <c r="Q451" s="122">
        <v>0</v>
      </c>
      <c r="R451" s="122">
        <v>0</v>
      </c>
      <c r="S451" s="122">
        <v>0</v>
      </c>
      <c r="T451" s="122">
        <v>0</v>
      </c>
      <c r="U451" s="122">
        <v>0</v>
      </c>
      <c r="V451" s="122">
        <v>0</v>
      </c>
      <c r="W451" s="122">
        <v>0</v>
      </c>
      <c r="X451" s="122">
        <v>0</v>
      </c>
      <c r="Y451" s="122">
        <v>140000026</v>
      </c>
      <c r="Z451" s="122">
        <v>145000026</v>
      </c>
      <c r="AA451" s="122">
        <v>150000026</v>
      </c>
      <c r="AB451" s="122">
        <v>160000026</v>
      </c>
      <c r="AC451" s="122">
        <v>0</v>
      </c>
      <c r="AD451" s="121"/>
      <c r="BB451" s="120" t="s">
        <v>1032</v>
      </c>
      <c r="BG451" s="73" t="s">
        <v>3920</v>
      </c>
      <c r="BI451" s="73" t="s">
        <v>4741</v>
      </c>
      <c r="BO451" s="72" t="s">
        <v>210</v>
      </c>
      <c r="BP451" s="73" t="s">
        <v>3863</v>
      </c>
      <c r="BQ451" s="75">
        <v>545000925</v>
      </c>
      <c r="BR451" s="75">
        <v>605000925</v>
      </c>
      <c r="BS451" s="75">
        <v>635000925</v>
      </c>
      <c r="BT451" s="75">
        <v>665000925</v>
      </c>
      <c r="BU451" s="75">
        <v>695500925</v>
      </c>
      <c r="BV451" s="75">
        <v>710000925</v>
      </c>
      <c r="BW451" s="75">
        <v>760000925</v>
      </c>
      <c r="BX451" s="75">
        <v>0</v>
      </c>
      <c r="BY451" s="75">
        <v>0</v>
      </c>
      <c r="BZ451" s="75">
        <v>0</v>
      </c>
      <c r="CA451" s="75">
        <v>0</v>
      </c>
    </row>
    <row r="452" spans="10:79" ht="12" customHeight="1">
      <c r="J452" s="46">
        <v>448</v>
      </c>
      <c r="K452" s="46">
        <f t="shared" si="17"/>
        <v>0</v>
      </c>
      <c r="L452" s="82">
        <f t="shared" si="18"/>
        <v>0</v>
      </c>
      <c r="N452" s="119" t="s">
        <v>33</v>
      </c>
      <c r="O452" s="120" t="s">
        <v>3263</v>
      </c>
      <c r="P452" s="122">
        <v>0</v>
      </c>
      <c r="Q452" s="122">
        <v>0</v>
      </c>
      <c r="R452" s="122">
        <v>0</v>
      </c>
      <c r="S452" s="122">
        <v>0</v>
      </c>
      <c r="T452" s="122">
        <v>0</v>
      </c>
      <c r="U452" s="122">
        <v>0</v>
      </c>
      <c r="V452" s="122">
        <v>0</v>
      </c>
      <c r="W452" s="122">
        <v>0</v>
      </c>
      <c r="X452" s="122">
        <v>0</v>
      </c>
      <c r="Y452" s="122">
        <v>140000026</v>
      </c>
      <c r="Z452" s="122">
        <v>145000026</v>
      </c>
      <c r="AA452" s="122">
        <v>150000026</v>
      </c>
      <c r="AB452" s="122">
        <v>160000026</v>
      </c>
      <c r="AC452" s="122">
        <v>0</v>
      </c>
      <c r="AD452" s="121"/>
      <c r="BB452" s="120" t="s">
        <v>63</v>
      </c>
      <c r="BG452" s="73" t="s">
        <v>3921</v>
      </c>
      <c r="BI452" s="73" t="s">
        <v>4742</v>
      </c>
      <c r="BO452" s="72" t="s">
        <v>210</v>
      </c>
      <c r="BP452" s="73" t="s">
        <v>3864</v>
      </c>
      <c r="BQ452" s="75">
        <v>0</v>
      </c>
      <c r="BR452" s="75">
        <v>0</v>
      </c>
      <c r="BS452" s="75">
        <v>0</v>
      </c>
      <c r="BT452" s="75">
        <v>0</v>
      </c>
      <c r="BU452" s="75">
        <v>612000625</v>
      </c>
      <c r="BV452" s="75">
        <v>0</v>
      </c>
      <c r="BW452" s="75">
        <v>747000625</v>
      </c>
      <c r="BX452" s="75">
        <v>0</v>
      </c>
      <c r="BY452" s="75">
        <v>0</v>
      </c>
      <c r="BZ452" s="75">
        <v>0</v>
      </c>
      <c r="CA452" s="75">
        <v>0</v>
      </c>
    </row>
    <row r="453" spans="10:79" ht="12" customHeight="1">
      <c r="J453" s="46">
        <v>449</v>
      </c>
      <c r="K453" s="46">
        <f t="shared" ref="K453:K516" si="19">IFERROR(IF($B$3="Passenger",(HLOOKUP($K$3,$AI$4:$BC$699,1+J453,0)),(HLOOKUP($K$3,$BF$4:$BM$686,1+J453,0))),0)</f>
        <v>0</v>
      </c>
      <c r="L453" s="82">
        <f t="shared" si="18"/>
        <v>0</v>
      </c>
      <c r="N453" s="119" t="s">
        <v>33</v>
      </c>
      <c r="O453" s="120" t="s">
        <v>3264</v>
      </c>
      <c r="P453" s="122">
        <v>0</v>
      </c>
      <c r="Q453" s="122">
        <v>0</v>
      </c>
      <c r="R453" s="122">
        <v>0</v>
      </c>
      <c r="S453" s="122">
        <v>0</v>
      </c>
      <c r="T453" s="122">
        <v>85000026</v>
      </c>
      <c r="U453" s="122">
        <v>95000026</v>
      </c>
      <c r="V453" s="122">
        <v>100000026</v>
      </c>
      <c r="W453" s="122">
        <v>105000026</v>
      </c>
      <c r="X453" s="122">
        <v>110000026</v>
      </c>
      <c r="Y453" s="122">
        <v>115000026</v>
      </c>
      <c r="Z453" s="122">
        <v>120000026</v>
      </c>
      <c r="AA453" s="122">
        <v>125000026</v>
      </c>
      <c r="AB453" s="122">
        <v>130000026</v>
      </c>
      <c r="AC453" s="122">
        <v>0</v>
      </c>
      <c r="AD453" s="121"/>
      <c r="BB453" s="120" t="s">
        <v>64</v>
      </c>
      <c r="BG453" s="73" t="s">
        <v>3922</v>
      </c>
      <c r="BI453" s="73" t="s">
        <v>5051</v>
      </c>
      <c r="BO453" s="72" t="s">
        <v>210</v>
      </c>
      <c r="BP453" s="73" t="s">
        <v>3865</v>
      </c>
      <c r="BQ453" s="75">
        <v>450000625</v>
      </c>
      <c r="BR453" s="75">
        <v>477000625</v>
      </c>
      <c r="BS453" s="75">
        <v>603000625</v>
      </c>
      <c r="BT453" s="75">
        <v>639000625</v>
      </c>
      <c r="BU453" s="75">
        <v>675000625</v>
      </c>
      <c r="BV453" s="75">
        <v>711000625</v>
      </c>
      <c r="BW453" s="75">
        <v>720000625</v>
      </c>
      <c r="BX453" s="75">
        <v>738000625</v>
      </c>
      <c r="BY453" s="75">
        <v>0</v>
      </c>
      <c r="BZ453" s="75">
        <v>0</v>
      </c>
      <c r="CA453" s="75">
        <v>0</v>
      </c>
    </row>
    <row r="454" spans="10:79" ht="12" customHeight="1">
      <c r="J454" s="46">
        <v>450</v>
      </c>
      <c r="K454" s="46">
        <f t="shared" si="19"/>
        <v>0</v>
      </c>
      <c r="L454" s="82">
        <f t="shared" ref="L454:L517" si="20">IFERROR(IF($B$3="Passenger",VLOOKUP(K454,$O$5:$AD$3396,$L$3+5,0),VLOOKUP(K454,$BP$5:$CA$1915,$L$3+1,0)),0)</f>
        <v>0</v>
      </c>
      <c r="N454" s="119" t="s">
        <v>33</v>
      </c>
      <c r="O454" s="120" t="s">
        <v>3265</v>
      </c>
      <c r="P454" s="122">
        <v>0</v>
      </c>
      <c r="Q454" s="122">
        <v>0</v>
      </c>
      <c r="R454" s="122">
        <v>0</v>
      </c>
      <c r="S454" s="122">
        <v>0</v>
      </c>
      <c r="T454" s="122">
        <v>0</v>
      </c>
      <c r="U454" s="122">
        <v>0</v>
      </c>
      <c r="V454" s="122">
        <v>95000026</v>
      </c>
      <c r="W454" s="122">
        <v>105000026</v>
      </c>
      <c r="X454" s="122">
        <v>110000026</v>
      </c>
      <c r="Y454" s="122">
        <v>115000026</v>
      </c>
      <c r="Z454" s="122">
        <v>120000026</v>
      </c>
      <c r="AA454" s="122">
        <v>125000026</v>
      </c>
      <c r="AB454" s="122">
        <v>130000026</v>
      </c>
      <c r="AC454" s="122">
        <v>0</v>
      </c>
      <c r="AD454" s="121"/>
      <c r="BB454" s="120" t="s">
        <v>919</v>
      </c>
      <c r="BG454" s="73" t="s">
        <v>3923</v>
      </c>
      <c r="BI454" s="73" t="s">
        <v>4743</v>
      </c>
      <c r="BO454" s="72" t="s">
        <v>210</v>
      </c>
      <c r="BP454" s="73" t="s">
        <v>3866</v>
      </c>
      <c r="BQ454" s="75">
        <v>435000925</v>
      </c>
      <c r="BR454" s="75">
        <v>475000925</v>
      </c>
      <c r="BS454" s="75">
        <v>505000925</v>
      </c>
      <c r="BT454" s="75">
        <v>540000925</v>
      </c>
      <c r="BU454" s="75">
        <v>570000925</v>
      </c>
      <c r="BV454" s="75">
        <v>650000925</v>
      </c>
      <c r="BW454" s="75">
        <v>705000925</v>
      </c>
      <c r="BX454" s="75">
        <v>785000925</v>
      </c>
      <c r="BY454" s="75">
        <v>920000026</v>
      </c>
      <c r="BZ454" s="75">
        <v>0</v>
      </c>
      <c r="CA454" s="75">
        <v>0</v>
      </c>
    </row>
    <row r="455" spans="10:79" ht="12" customHeight="1">
      <c r="J455" s="46">
        <v>451</v>
      </c>
      <c r="K455" s="46">
        <f t="shared" si="19"/>
        <v>0</v>
      </c>
      <c r="L455" s="82">
        <f t="shared" si="20"/>
        <v>0</v>
      </c>
      <c r="N455" s="119" t="s">
        <v>33</v>
      </c>
      <c r="O455" s="120" t="s">
        <v>503</v>
      </c>
      <c r="P455" s="122">
        <v>0</v>
      </c>
      <c r="Q455" s="122">
        <v>0</v>
      </c>
      <c r="R455" s="122">
        <v>0</v>
      </c>
      <c r="S455" s="122">
        <v>0</v>
      </c>
      <c r="T455" s="122">
        <v>0</v>
      </c>
      <c r="U455" s="122">
        <v>0</v>
      </c>
      <c r="V455" s="122">
        <v>75000026</v>
      </c>
      <c r="W455" s="122">
        <v>80000026</v>
      </c>
      <c r="X455" s="122">
        <v>85000026</v>
      </c>
      <c r="Y455" s="122">
        <v>90000026</v>
      </c>
      <c r="Z455" s="122">
        <v>95000026</v>
      </c>
      <c r="AA455" s="122">
        <v>100000026</v>
      </c>
      <c r="AB455" s="122">
        <v>105000026</v>
      </c>
      <c r="AC455" s="122">
        <v>0</v>
      </c>
      <c r="AD455" s="121"/>
      <c r="BB455" s="120" t="s">
        <v>799</v>
      </c>
      <c r="BG455" s="73" t="s">
        <v>3924</v>
      </c>
      <c r="BI455" s="73" t="s">
        <v>4744</v>
      </c>
      <c r="BO455" s="72" t="s">
        <v>210</v>
      </c>
      <c r="BP455" s="73" t="s">
        <v>3867</v>
      </c>
      <c r="BQ455" s="75">
        <v>0</v>
      </c>
      <c r="BR455" s="75">
        <v>0</v>
      </c>
      <c r="BS455" s="75">
        <v>648000625</v>
      </c>
      <c r="BT455" s="75">
        <v>684000625</v>
      </c>
      <c r="BU455" s="75">
        <v>774000625</v>
      </c>
      <c r="BV455" s="75">
        <v>792000625</v>
      </c>
      <c r="BW455" s="75">
        <v>810000625</v>
      </c>
      <c r="BX455" s="75">
        <v>0</v>
      </c>
      <c r="BY455" s="75">
        <v>0</v>
      </c>
      <c r="BZ455" s="75">
        <v>0</v>
      </c>
      <c r="CA455" s="75">
        <v>0</v>
      </c>
    </row>
    <row r="456" spans="10:79" ht="12" customHeight="1">
      <c r="J456" s="46">
        <v>452</v>
      </c>
      <c r="K456" s="46">
        <f t="shared" si="19"/>
        <v>0</v>
      </c>
      <c r="L456" s="82">
        <f t="shared" si="20"/>
        <v>0</v>
      </c>
      <c r="N456" s="119" t="s">
        <v>33</v>
      </c>
      <c r="O456" s="120" t="s">
        <v>1288</v>
      </c>
      <c r="P456" s="122">
        <v>0</v>
      </c>
      <c r="Q456" s="122">
        <v>0</v>
      </c>
      <c r="R456" s="122">
        <v>0</v>
      </c>
      <c r="S456" s="122">
        <v>0</v>
      </c>
      <c r="T456" s="122">
        <v>0</v>
      </c>
      <c r="U456" s="122">
        <v>70000026</v>
      </c>
      <c r="V456" s="122">
        <v>75000026</v>
      </c>
      <c r="W456" s="122">
        <v>80000026</v>
      </c>
      <c r="X456" s="122">
        <v>85000026</v>
      </c>
      <c r="Y456" s="122">
        <v>90000026</v>
      </c>
      <c r="Z456" s="122">
        <v>95000026</v>
      </c>
      <c r="AA456" s="122">
        <v>100000026</v>
      </c>
      <c r="AB456" s="122">
        <v>105000026</v>
      </c>
      <c r="AC456" s="122">
        <v>0</v>
      </c>
      <c r="AD456" s="121"/>
      <c r="BB456" s="120" t="s">
        <v>65</v>
      </c>
      <c r="BG456" s="73" t="s">
        <v>3925</v>
      </c>
      <c r="BI456" s="73" t="s">
        <v>4745</v>
      </c>
      <c r="BO456" s="72" t="s">
        <v>210</v>
      </c>
      <c r="BP456" s="73" t="s">
        <v>3868</v>
      </c>
      <c r="BQ456" s="75">
        <v>513000625</v>
      </c>
      <c r="BR456" s="75">
        <v>558000625</v>
      </c>
      <c r="BS456" s="75">
        <v>630000625</v>
      </c>
      <c r="BT456" s="75">
        <v>666000625</v>
      </c>
      <c r="BU456" s="75">
        <v>702000625</v>
      </c>
      <c r="BV456" s="75">
        <v>738000625</v>
      </c>
      <c r="BW456" s="75">
        <v>783000625</v>
      </c>
      <c r="BX456" s="75">
        <v>810000625</v>
      </c>
      <c r="BY456" s="75">
        <v>837000625</v>
      </c>
      <c r="BZ456" s="75">
        <v>0</v>
      </c>
      <c r="CA456" s="75">
        <v>0</v>
      </c>
    </row>
    <row r="457" spans="10:79" ht="12" customHeight="1">
      <c r="J457" s="46">
        <v>453</v>
      </c>
      <c r="K457" s="46">
        <f t="shared" si="19"/>
        <v>0</v>
      </c>
      <c r="L457" s="82">
        <f t="shared" si="20"/>
        <v>0</v>
      </c>
      <c r="N457" s="119" t="s">
        <v>33</v>
      </c>
      <c r="O457" s="120" t="s">
        <v>1794</v>
      </c>
      <c r="P457" s="122">
        <v>0</v>
      </c>
      <c r="Q457" s="122">
        <v>0</v>
      </c>
      <c r="R457" s="122">
        <v>0</v>
      </c>
      <c r="S457" s="122">
        <v>0</v>
      </c>
      <c r="T457" s="122">
        <v>0</v>
      </c>
      <c r="U457" s="122">
        <v>75000026</v>
      </c>
      <c r="V457" s="122">
        <v>80000026</v>
      </c>
      <c r="W457" s="122">
        <v>85000026</v>
      </c>
      <c r="X457" s="122">
        <v>90000026</v>
      </c>
      <c r="Y457" s="122">
        <v>85000000</v>
      </c>
      <c r="Z457" s="122">
        <v>100000026</v>
      </c>
      <c r="AA457" s="122">
        <v>105000026</v>
      </c>
      <c r="AB457" s="122">
        <v>115000026</v>
      </c>
      <c r="AC457" s="122">
        <v>0</v>
      </c>
      <c r="AD457" s="121"/>
      <c r="BB457" s="120" t="s">
        <v>66</v>
      </c>
      <c r="BG457" s="73" t="s">
        <v>3926</v>
      </c>
      <c r="BI457" s="73" t="s">
        <v>4746</v>
      </c>
      <c r="BO457" s="72" t="s">
        <v>210</v>
      </c>
      <c r="BP457" s="73" t="s">
        <v>3869</v>
      </c>
      <c r="BQ457" s="75">
        <v>558000625</v>
      </c>
      <c r="BR457" s="75">
        <v>472000625</v>
      </c>
      <c r="BS457" s="75">
        <v>648000625</v>
      </c>
      <c r="BT457" s="75">
        <v>720000625</v>
      </c>
      <c r="BU457" s="75">
        <v>756000625</v>
      </c>
      <c r="BV457" s="75">
        <v>792000625</v>
      </c>
      <c r="BW457" s="75">
        <v>837000625</v>
      </c>
      <c r="BX457" s="75">
        <v>873000625</v>
      </c>
      <c r="BY457" s="75">
        <v>900000625</v>
      </c>
      <c r="BZ457" s="75">
        <v>0</v>
      </c>
      <c r="CA457" s="75">
        <v>0</v>
      </c>
    </row>
    <row r="458" spans="10:79" ht="12" customHeight="1">
      <c r="J458" s="46">
        <v>454</v>
      </c>
      <c r="K458" s="46">
        <f t="shared" si="19"/>
        <v>0</v>
      </c>
      <c r="L458" s="82">
        <f t="shared" si="20"/>
        <v>0</v>
      </c>
      <c r="N458" s="119" t="s">
        <v>33</v>
      </c>
      <c r="O458" s="120" t="s">
        <v>377</v>
      </c>
      <c r="P458" s="122">
        <v>0</v>
      </c>
      <c r="Q458" s="122">
        <v>0</v>
      </c>
      <c r="R458" s="122">
        <v>0</v>
      </c>
      <c r="S458" s="122">
        <v>0</v>
      </c>
      <c r="T458" s="122">
        <v>75000026</v>
      </c>
      <c r="U458" s="122">
        <v>85000026</v>
      </c>
      <c r="V458" s="122">
        <v>90000026</v>
      </c>
      <c r="W458" s="122">
        <v>100000026</v>
      </c>
      <c r="X458" s="122">
        <v>105000026</v>
      </c>
      <c r="Y458" s="122">
        <v>110000026</v>
      </c>
      <c r="Z458" s="122">
        <v>115000026</v>
      </c>
      <c r="AA458" s="122">
        <v>120000026</v>
      </c>
      <c r="AB458" s="122">
        <v>125000026</v>
      </c>
      <c r="AC458" s="122">
        <v>130000026</v>
      </c>
      <c r="AD458" s="121"/>
      <c r="BB458" s="120" t="s">
        <v>1263</v>
      </c>
      <c r="BG458" s="73" t="s">
        <v>3926</v>
      </c>
      <c r="BI458" s="73" t="s">
        <v>4747</v>
      </c>
      <c r="BO458" s="72" t="s">
        <v>210</v>
      </c>
      <c r="BP458" s="73" t="s">
        <v>3870</v>
      </c>
      <c r="BQ458" s="75">
        <v>0</v>
      </c>
      <c r="BR458" s="75">
        <v>0</v>
      </c>
      <c r="BS458" s="75">
        <v>0</v>
      </c>
      <c r="BT458" s="75">
        <v>0</v>
      </c>
      <c r="BU458" s="75">
        <v>0</v>
      </c>
      <c r="BV458" s="75">
        <v>0</v>
      </c>
      <c r="BW458" s="75">
        <v>0</v>
      </c>
      <c r="BX458" s="75">
        <v>630000625</v>
      </c>
      <c r="BY458" s="75">
        <v>810000625</v>
      </c>
      <c r="BZ458" s="75">
        <v>0</v>
      </c>
      <c r="CA458" s="75">
        <v>0</v>
      </c>
    </row>
    <row r="459" spans="10:79" ht="12" customHeight="1">
      <c r="J459" s="46">
        <v>455</v>
      </c>
      <c r="K459" s="46">
        <f t="shared" si="19"/>
        <v>0</v>
      </c>
      <c r="L459" s="82">
        <f t="shared" si="20"/>
        <v>0</v>
      </c>
      <c r="N459" s="119" t="s">
        <v>33</v>
      </c>
      <c r="O459" s="120" t="s">
        <v>1950</v>
      </c>
      <c r="P459" s="122">
        <v>0</v>
      </c>
      <c r="Q459" s="122">
        <v>0</v>
      </c>
      <c r="R459" s="122">
        <v>0</v>
      </c>
      <c r="S459" s="122">
        <v>0</v>
      </c>
      <c r="T459" s="122">
        <v>80000026</v>
      </c>
      <c r="U459" s="122">
        <v>75000026</v>
      </c>
      <c r="V459" s="122">
        <v>80000026</v>
      </c>
      <c r="W459" s="122">
        <v>85000026</v>
      </c>
      <c r="X459" s="122">
        <v>90000026</v>
      </c>
      <c r="Y459" s="122">
        <v>95000026</v>
      </c>
      <c r="Z459" s="122">
        <v>105000026</v>
      </c>
      <c r="AA459" s="122">
        <v>110000026</v>
      </c>
      <c r="AB459" s="122">
        <v>130000026</v>
      </c>
      <c r="AC459" s="122">
        <v>0</v>
      </c>
      <c r="AD459" s="121"/>
      <c r="BB459" s="120" t="s">
        <v>67</v>
      </c>
      <c r="BG459" s="73" t="s">
        <v>3927</v>
      </c>
      <c r="BI459" s="73" t="s">
        <v>4748</v>
      </c>
      <c r="BO459" s="72" t="s">
        <v>210</v>
      </c>
      <c r="BP459" s="73" t="s">
        <v>3871</v>
      </c>
      <c r="BQ459" s="75">
        <v>0</v>
      </c>
      <c r="BR459" s="75">
        <v>0</v>
      </c>
      <c r="BS459" s="75">
        <v>0</v>
      </c>
      <c r="BT459" s="75">
        <v>0</v>
      </c>
      <c r="BU459" s="75">
        <v>0</v>
      </c>
      <c r="BV459" s="75">
        <v>585000000</v>
      </c>
      <c r="BW459" s="75">
        <v>615000000</v>
      </c>
      <c r="BX459" s="75">
        <v>650000625</v>
      </c>
      <c r="BY459" s="75">
        <v>775000000</v>
      </c>
      <c r="BZ459" s="75">
        <v>820000000</v>
      </c>
      <c r="CA459" s="75">
        <v>0</v>
      </c>
    </row>
    <row r="460" spans="10:79" ht="12" customHeight="1">
      <c r="J460" s="46">
        <v>456</v>
      </c>
      <c r="K460" s="46">
        <f t="shared" si="19"/>
        <v>0</v>
      </c>
      <c r="L460" s="82">
        <f t="shared" si="20"/>
        <v>0</v>
      </c>
      <c r="N460" s="119" t="s">
        <v>33</v>
      </c>
      <c r="O460" s="120" t="s">
        <v>504</v>
      </c>
      <c r="P460" s="122">
        <v>0</v>
      </c>
      <c r="Q460" s="122">
        <v>0</v>
      </c>
      <c r="R460" s="122">
        <v>0</v>
      </c>
      <c r="S460" s="122">
        <v>0</v>
      </c>
      <c r="T460" s="122">
        <v>85000026</v>
      </c>
      <c r="U460" s="122">
        <v>95000026</v>
      </c>
      <c r="V460" s="122">
        <v>100000026</v>
      </c>
      <c r="W460" s="122">
        <v>105000026</v>
      </c>
      <c r="X460" s="122">
        <v>110000026</v>
      </c>
      <c r="Y460" s="122">
        <v>115000026</v>
      </c>
      <c r="Z460" s="122">
        <v>120000026</v>
      </c>
      <c r="AA460" s="122">
        <v>125000026</v>
      </c>
      <c r="AB460" s="122">
        <v>130000026</v>
      </c>
      <c r="AC460" s="122">
        <v>0</v>
      </c>
      <c r="AD460" s="121"/>
      <c r="BB460" s="120" t="s">
        <v>2624</v>
      </c>
      <c r="BG460" s="73" t="s">
        <v>3928</v>
      </c>
      <c r="BI460" s="73" t="s">
        <v>4749</v>
      </c>
      <c r="BO460" s="72" t="s">
        <v>210</v>
      </c>
      <c r="BP460" s="73" t="s">
        <v>3872</v>
      </c>
      <c r="BQ460" s="75">
        <v>0</v>
      </c>
      <c r="BR460" s="75">
        <v>0</v>
      </c>
      <c r="BS460" s="75">
        <v>0</v>
      </c>
      <c r="BT460" s="75">
        <v>0</v>
      </c>
      <c r="BU460" s="75">
        <v>0</v>
      </c>
      <c r="BV460" s="75">
        <v>0</v>
      </c>
      <c r="BW460" s="75">
        <v>0</v>
      </c>
      <c r="BX460" s="75">
        <v>738000625</v>
      </c>
      <c r="BY460" s="75">
        <v>0</v>
      </c>
      <c r="BZ460" s="75">
        <v>909000625</v>
      </c>
      <c r="CA460" s="75">
        <v>0</v>
      </c>
    </row>
    <row r="461" spans="10:79" ht="12" customHeight="1">
      <c r="J461" s="46">
        <v>457</v>
      </c>
      <c r="K461" s="46">
        <f t="shared" si="19"/>
        <v>0</v>
      </c>
      <c r="L461" s="82">
        <f t="shared" si="20"/>
        <v>0</v>
      </c>
      <c r="N461" s="119" t="s">
        <v>33</v>
      </c>
      <c r="O461" s="120" t="s">
        <v>1289</v>
      </c>
      <c r="P461" s="122">
        <v>0</v>
      </c>
      <c r="Q461" s="122">
        <v>0</v>
      </c>
      <c r="R461" s="122">
        <v>0</v>
      </c>
      <c r="S461" s="122">
        <v>0</v>
      </c>
      <c r="T461" s="122">
        <v>85000026</v>
      </c>
      <c r="U461" s="122">
        <v>95000026</v>
      </c>
      <c r="V461" s="122">
        <v>100000026</v>
      </c>
      <c r="W461" s="122">
        <v>105000026</v>
      </c>
      <c r="X461" s="122">
        <v>110000026</v>
      </c>
      <c r="Y461" s="122">
        <v>115000026</v>
      </c>
      <c r="Z461" s="122">
        <v>120000026</v>
      </c>
      <c r="AA461" s="122">
        <v>125000026</v>
      </c>
      <c r="AB461" s="122">
        <v>130000026</v>
      </c>
      <c r="AC461" s="122">
        <v>0</v>
      </c>
      <c r="AD461" s="121"/>
      <c r="BB461" s="120" t="s">
        <v>529</v>
      </c>
      <c r="BG461" s="73" t="s">
        <v>3929</v>
      </c>
      <c r="BI461" s="73" t="s">
        <v>4750</v>
      </c>
      <c r="BO461" s="72" t="s">
        <v>210</v>
      </c>
      <c r="BP461" s="73" t="s">
        <v>3873</v>
      </c>
      <c r="BQ461" s="75">
        <v>0</v>
      </c>
      <c r="BR461" s="75">
        <v>0</v>
      </c>
      <c r="BS461" s="75">
        <v>0</v>
      </c>
      <c r="BT461" s="75">
        <v>0</v>
      </c>
      <c r="BU461" s="75">
        <v>0</v>
      </c>
      <c r="BV461" s="75">
        <v>0</v>
      </c>
      <c r="BW461" s="75">
        <v>0</v>
      </c>
      <c r="BX461" s="75">
        <v>657000625</v>
      </c>
      <c r="BY461" s="75">
        <v>747000625</v>
      </c>
      <c r="BZ461" s="75">
        <v>765000625</v>
      </c>
      <c r="CA461" s="75">
        <v>0</v>
      </c>
    </row>
    <row r="462" spans="10:79" ht="12" customHeight="1">
      <c r="J462" s="46">
        <v>458</v>
      </c>
      <c r="K462" s="46">
        <f t="shared" si="19"/>
        <v>0</v>
      </c>
      <c r="L462" s="82">
        <f t="shared" si="20"/>
        <v>0</v>
      </c>
      <c r="N462" s="119" t="s">
        <v>33</v>
      </c>
      <c r="O462" s="120" t="s">
        <v>1951</v>
      </c>
      <c r="P462" s="122">
        <v>0</v>
      </c>
      <c r="Q462" s="122">
        <v>0</v>
      </c>
      <c r="R462" s="122">
        <v>0</v>
      </c>
      <c r="S462" s="122">
        <v>0</v>
      </c>
      <c r="T462" s="122">
        <v>85000026</v>
      </c>
      <c r="U462" s="122">
        <v>95000026</v>
      </c>
      <c r="V462" s="122">
        <v>100000026</v>
      </c>
      <c r="W462" s="122">
        <v>105000026</v>
      </c>
      <c r="X462" s="122">
        <v>110000026</v>
      </c>
      <c r="Y462" s="122">
        <v>115000026</v>
      </c>
      <c r="Z462" s="122">
        <v>120000026</v>
      </c>
      <c r="AA462" s="122">
        <v>125000026</v>
      </c>
      <c r="AB462" s="122">
        <v>130000026</v>
      </c>
      <c r="AC462" s="122">
        <v>0</v>
      </c>
      <c r="AD462" s="121"/>
      <c r="BB462" s="120" t="s">
        <v>2099</v>
      </c>
      <c r="BG462" s="73" t="s">
        <v>3930</v>
      </c>
      <c r="BI462" s="73" t="s">
        <v>4751</v>
      </c>
      <c r="BO462" s="72" t="s">
        <v>210</v>
      </c>
      <c r="BP462" s="73" t="s">
        <v>3874</v>
      </c>
      <c r="BQ462" s="75">
        <v>0</v>
      </c>
      <c r="BR462" s="75">
        <v>0</v>
      </c>
      <c r="BS462" s="75">
        <v>0</v>
      </c>
      <c r="BT462" s="75">
        <v>0</v>
      </c>
      <c r="BU462" s="75">
        <v>0</v>
      </c>
      <c r="BV462" s="75">
        <v>0</v>
      </c>
      <c r="BW462" s="75">
        <v>0</v>
      </c>
      <c r="BX462" s="75">
        <v>675000625</v>
      </c>
      <c r="BY462" s="75">
        <v>720000625</v>
      </c>
      <c r="BZ462" s="75">
        <v>0</v>
      </c>
      <c r="CA462" s="75">
        <v>0</v>
      </c>
    </row>
    <row r="463" spans="10:79" ht="12" customHeight="1">
      <c r="J463" s="46">
        <v>459</v>
      </c>
      <c r="K463" s="46">
        <f t="shared" si="19"/>
        <v>0</v>
      </c>
      <c r="L463" s="82">
        <f t="shared" si="20"/>
        <v>0</v>
      </c>
      <c r="N463" s="119" t="s">
        <v>33</v>
      </c>
      <c r="O463" s="120" t="s">
        <v>1941</v>
      </c>
      <c r="P463" s="122">
        <v>0</v>
      </c>
      <c r="Q463" s="122">
        <v>0</v>
      </c>
      <c r="R463" s="122">
        <v>0</v>
      </c>
      <c r="S463" s="122">
        <v>0</v>
      </c>
      <c r="T463" s="122">
        <v>85000026</v>
      </c>
      <c r="U463" s="122">
        <v>95000026</v>
      </c>
      <c r="V463" s="122">
        <v>100000026</v>
      </c>
      <c r="W463" s="122">
        <v>105000026</v>
      </c>
      <c r="X463" s="122">
        <v>110000026</v>
      </c>
      <c r="Y463" s="122">
        <v>115000026</v>
      </c>
      <c r="Z463" s="122">
        <v>120000026</v>
      </c>
      <c r="AA463" s="122">
        <v>125000026</v>
      </c>
      <c r="AB463" s="122">
        <v>130000026</v>
      </c>
      <c r="AC463" s="122">
        <v>0</v>
      </c>
      <c r="AD463" s="121"/>
      <c r="BB463" s="120" t="s">
        <v>2732</v>
      </c>
      <c r="BG463" s="73" t="s">
        <v>5279</v>
      </c>
      <c r="BI463" s="73" t="s">
        <v>4752</v>
      </c>
      <c r="BO463" s="72" t="s">
        <v>210</v>
      </c>
      <c r="BP463" s="73" t="s">
        <v>3875</v>
      </c>
      <c r="BQ463" s="75">
        <v>0</v>
      </c>
      <c r="BR463" s="75">
        <v>0</v>
      </c>
      <c r="BS463" s="75">
        <v>0</v>
      </c>
      <c r="BT463" s="75">
        <v>0</v>
      </c>
      <c r="BU463" s="75">
        <v>0</v>
      </c>
      <c r="BV463" s="75">
        <v>0</v>
      </c>
      <c r="BW463" s="75">
        <v>0</v>
      </c>
      <c r="BX463" s="75">
        <v>0</v>
      </c>
      <c r="BY463" s="75">
        <v>0</v>
      </c>
      <c r="BZ463" s="75">
        <v>0</v>
      </c>
      <c r="CA463" s="75">
        <v>0</v>
      </c>
    </row>
    <row r="464" spans="10:79" ht="12" customHeight="1">
      <c r="J464" s="46">
        <v>460</v>
      </c>
      <c r="K464" s="46">
        <f t="shared" si="19"/>
        <v>0</v>
      </c>
      <c r="L464" s="82">
        <f t="shared" si="20"/>
        <v>0</v>
      </c>
      <c r="N464" s="119" t="s">
        <v>33</v>
      </c>
      <c r="O464" s="120" t="s">
        <v>526</v>
      </c>
      <c r="P464" s="122">
        <v>0</v>
      </c>
      <c r="Q464" s="122">
        <v>0</v>
      </c>
      <c r="R464" s="122">
        <v>0</v>
      </c>
      <c r="S464" s="122">
        <v>0</v>
      </c>
      <c r="T464" s="122">
        <v>85000026</v>
      </c>
      <c r="U464" s="122">
        <v>95000026</v>
      </c>
      <c r="V464" s="122">
        <v>100000026</v>
      </c>
      <c r="W464" s="122">
        <v>105000026</v>
      </c>
      <c r="X464" s="122">
        <v>110000026</v>
      </c>
      <c r="Y464" s="122">
        <v>115000026</v>
      </c>
      <c r="Z464" s="122">
        <v>120000026</v>
      </c>
      <c r="AA464" s="122">
        <v>125000026</v>
      </c>
      <c r="AB464" s="122">
        <v>130000026</v>
      </c>
      <c r="AC464" s="122">
        <v>0</v>
      </c>
      <c r="AD464" s="121"/>
      <c r="BB464" s="120" t="s">
        <v>1812</v>
      </c>
      <c r="BG464" s="73" t="s">
        <v>3931</v>
      </c>
      <c r="BI464" s="73" t="s">
        <v>4753</v>
      </c>
      <c r="BO464" s="72" t="s">
        <v>210</v>
      </c>
      <c r="BP464" s="73" t="s">
        <v>3876</v>
      </c>
      <c r="BQ464" s="75">
        <v>324000625</v>
      </c>
      <c r="BR464" s="75">
        <v>360000625</v>
      </c>
      <c r="BS464" s="75">
        <v>603000625</v>
      </c>
      <c r="BT464" s="75">
        <v>639000625</v>
      </c>
      <c r="BU464" s="75">
        <v>675000625</v>
      </c>
      <c r="BV464" s="75">
        <v>711000625</v>
      </c>
      <c r="BW464" s="75">
        <v>0</v>
      </c>
      <c r="BX464" s="75">
        <v>0</v>
      </c>
      <c r="BY464" s="75">
        <v>0</v>
      </c>
      <c r="BZ464" s="75">
        <v>0</v>
      </c>
      <c r="CA464" s="75">
        <v>0</v>
      </c>
    </row>
    <row r="465" spans="10:79" ht="12" customHeight="1">
      <c r="J465" s="46">
        <v>461</v>
      </c>
      <c r="K465" s="46">
        <f t="shared" si="19"/>
        <v>0</v>
      </c>
      <c r="L465" s="82">
        <f t="shared" si="20"/>
        <v>0</v>
      </c>
      <c r="N465" s="119" t="s">
        <v>33</v>
      </c>
      <c r="O465" s="120" t="s">
        <v>331</v>
      </c>
      <c r="P465" s="122">
        <v>0</v>
      </c>
      <c r="Q465" s="122">
        <v>0</v>
      </c>
      <c r="R465" s="122">
        <v>0</v>
      </c>
      <c r="S465" s="122">
        <v>0</v>
      </c>
      <c r="T465" s="122">
        <v>85000026</v>
      </c>
      <c r="U465" s="122">
        <v>90000026</v>
      </c>
      <c r="V465" s="122">
        <v>95000026</v>
      </c>
      <c r="W465" s="122">
        <v>100000026</v>
      </c>
      <c r="X465" s="122">
        <v>105000026</v>
      </c>
      <c r="Y465" s="122">
        <v>110000026</v>
      </c>
      <c r="Z465" s="122">
        <v>115000026</v>
      </c>
      <c r="AA465" s="122">
        <v>120000026</v>
      </c>
      <c r="AB465" s="122">
        <v>0</v>
      </c>
      <c r="AC465" s="122">
        <v>0</v>
      </c>
      <c r="AD465" s="121"/>
      <c r="BB465" s="120" t="s">
        <v>572</v>
      </c>
      <c r="BG465" s="73" t="s">
        <v>3932</v>
      </c>
      <c r="BI465" s="73" t="s">
        <v>4754</v>
      </c>
      <c r="BO465" s="72" t="s">
        <v>210</v>
      </c>
      <c r="BP465" s="73" t="s">
        <v>3877</v>
      </c>
      <c r="BQ465" s="75">
        <v>324000625</v>
      </c>
      <c r="BR465" s="75">
        <v>360000625</v>
      </c>
      <c r="BS465" s="75">
        <v>0</v>
      </c>
      <c r="BT465" s="75">
        <v>630000625</v>
      </c>
      <c r="BU465" s="75">
        <v>0</v>
      </c>
      <c r="BV465" s="75">
        <v>0</v>
      </c>
      <c r="BW465" s="75">
        <v>0</v>
      </c>
      <c r="BX465" s="75">
        <v>0</v>
      </c>
      <c r="BY465" s="75">
        <v>0</v>
      </c>
      <c r="BZ465" s="75">
        <v>0</v>
      </c>
      <c r="CA465" s="75">
        <v>0</v>
      </c>
    </row>
    <row r="466" spans="10:79" ht="12" customHeight="1">
      <c r="J466" s="46">
        <v>462</v>
      </c>
      <c r="K466" s="46">
        <f t="shared" si="19"/>
        <v>0</v>
      </c>
      <c r="L466" s="82">
        <f t="shared" si="20"/>
        <v>0</v>
      </c>
      <c r="N466" s="119" t="s">
        <v>33</v>
      </c>
      <c r="O466" s="120" t="s">
        <v>505</v>
      </c>
      <c r="P466" s="122">
        <v>0</v>
      </c>
      <c r="Q466" s="122">
        <v>0</v>
      </c>
      <c r="R466" s="122">
        <v>0</v>
      </c>
      <c r="S466" s="122">
        <v>0</v>
      </c>
      <c r="T466" s="122">
        <v>85000026</v>
      </c>
      <c r="U466" s="122">
        <v>95000026</v>
      </c>
      <c r="V466" s="122">
        <v>100000026</v>
      </c>
      <c r="W466" s="122">
        <v>105000026</v>
      </c>
      <c r="X466" s="122">
        <v>110000026</v>
      </c>
      <c r="Y466" s="122">
        <v>115000026</v>
      </c>
      <c r="Z466" s="122">
        <v>120000026</v>
      </c>
      <c r="AA466" s="122">
        <v>125000026</v>
      </c>
      <c r="AB466" s="122">
        <v>130000026</v>
      </c>
      <c r="AC466" s="122">
        <v>0</v>
      </c>
      <c r="AD466" s="121"/>
      <c r="BB466" s="120" t="s">
        <v>2060</v>
      </c>
      <c r="BG466" s="73" t="s">
        <v>3933</v>
      </c>
      <c r="BI466" s="73" t="s">
        <v>4755</v>
      </c>
      <c r="BO466" s="72" t="s">
        <v>210</v>
      </c>
      <c r="BP466" s="73" t="s">
        <v>3878</v>
      </c>
      <c r="BQ466" s="75">
        <v>342000625</v>
      </c>
      <c r="BR466" s="75">
        <v>360000625</v>
      </c>
      <c r="BS466" s="75">
        <v>378000625</v>
      </c>
      <c r="BT466" s="75">
        <v>630000625</v>
      </c>
      <c r="BU466" s="75">
        <v>0</v>
      </c>
      <c r="BV466" s="75">
        <v>0</v>
      </c>
      <c r="BW466" s="75">
        <v>0</v>
      </c>
      <c r="BX466" s="75">
        <v>0</v>
      </c>
      <c r="BY466" s="75">
        <v>0</v>
      </c>
      <c r="BZ466" s="75">
        <v>0</v>
      </c>
      <c r="CA466" s="75">
        <v>0</v>
      </c>
    </row>
    <row r="467" spans="10:79" ht="12" customHeight="1">
      <c r="J467" s="46">
        <v>463</v>
      </c>
      <c r="K467" s="46">
        <f t="shared" si="19"/>
        <v>0</v>
      </c>
      <c r="L467" s="82">
        <f t="shared" si="20"/>
        <v>0</v>
      </c>
      <c r="N467" s="119" t="s">
        <v>33</v>
      </c>
      <c r="O467" s="120" t="s">
        <v>2127</v>
      </c>
      <c r="P467" s="122">
        <v>0</v>
      </c>
      <c r="Q467" s="122">
        <v>0</v>
      </c>
      <c r="R467" s="122">
        <v>0</v>
      </c>
      <c r="S467" s="122">
        <v>0</v>
      </c>
      <c r="T467" s="122">
        <v>0</v>
      </c>
      <c r="U467" s="122">
        <v>0</v>
      </c>
      <c r="V467" s="122">
        <v>0</v>
      </c>
      <c r="W467" s="122">
        <v>0</v>
      </c>
      <c r="X467" s="122">
        <v>0</v>
      </c>
      <c r="Y467" s="122">
        <v>170000026</v>
      </c>
      <c r="Z467" s="122">
        <v>180000026</v>
      </c>
      <c r="AA467" s="122">
        <v>190000026</v>
      </c>
      <c r="AB467" s="122">
        <v>195000026</v>
      </c>
      <c r="AC467" s="122">
        <v>0</v>
      </c>
      <c r="AD467" s="121"/>
      <c r="BB467" s="120" t="s">
        <v>1696</v>
      </c>
      <c r="BG467" s="73" t="s">
        <v>5280</v>
      </c>
      <c r="BI467" s="73" t="s">
        <v>4756</v>
      </c>
      <c r="BO467" s="72" t="s">
        <v>210</v>
      </c>
      <c r="BP467" s="73" t="s">
        <v>3879</v>
      </c>
      <c r="BQ467" s="75">
        <v>0</v>
      </c>
      <c r="BR467" s="75">
        <v>0</v>
      </c>
      <c r="BS467" s="75">
        <v>0</v>
      </c>
      <c r="BT467" s="75">
        <v>0</v>
      </c>
      <c r="BU467" s="75">
        <v>0</v>
      </c>
      <c r="BV467" s="75">
        <v>0</v>
      </c>
      <c r="BW467" s="75">
        <v>0</v>
      </c>
      <c r="BX467" s="75">
        <v>0</v>
      </c>
      <c r="BY467" s="75">
        <v>0</v>
      </c>
      <c r="BZ467" s="75">
        <v>0</v>
      </c>
      <c r="CA467" s="75">
        <v>0</v>
      </c>
    </row>
    <row r="468" spans="10:79" ht="12" customHeight="1">
      <c r="J468" s="46">
        <v>464</v>
      </c>
      <c r="K468" s="46">
        <f t="shared" si="19"/>
        <v>0</v>
      </c>
      <c r="L468" s="82">
        <f t="shared" si="20"/>
        <v>0</v>
      </c>
      <c r="N468" s="119" t="s">
        <v>33</v>
      </c>
      <c r="O468" s="120" t="s">
        <v>269</v>
      </c>
      <c r="P468" s="122">
        <v>0</v>
      </c>
      <c r="Q468" s="122">
        <v>0</v>
      </c>
      <c r="R468" s="122">
        <v>0</v>
      </c>
      <c r="S468" s="122">
        <v>0</v>
      </c>
      <c r="T468" s="122">
        <v>90000026</v>
      </c>
      <c r="U468" s="122">
        <v>100000026</v>
      </c>
      <c r="V468" s="122">
        <v>105000026</v>
      </c>
      <c r="W468" s="122">
        <v>110000026</v>
      </c>
      <c r="X468" s="122">
        <v>115000026</v>
      </c>
      <c r="Y468" s="122">
        <v>120000026</v>
      </c>
      <c r="Z468" s="122">
        <v>125000026</v>
      </c>
      <c r="AA468" s="122">
        <v>130000026</v>
      </c>
      <c r="AB468" s="122">
        <v>135000026</v>
      </c>
      <c r="AC468" s="122">
        <v>140000026</v>
      </c>
      <c r="AD468" s="121"/>
      <c r="BB468" s="120" t="s">
        <v>2353</v>
      </c>
      <c r="BG468" s="73" t="s">
        <v>3934</v>
      </c>
      <c r="BI468" s="73" t="s">
        <v>4757</v>
      </c>
      <c r="BO468" s="72" t="s">
        <v>210</v>
      </c>
      <c r="BP468" s="73" t="s">
        <v>3880</v>
      </c>
      <c r="BQ468" s="75">
        <v>495000625</v>
      </c>
      <c r="BR468" s="75">
        <v>387000625</v>
      </c>
      <c r="BS468" s="75">
        <v>405000625</v>
      </c>
      <c r="BT468" s="75">
        <v>432000625</v>
      </c>
      <c r="BU468" s="75">
        <v>468000625</v>
      </c>
      <c r="BV468" s="75">
        <v>522000625</v>
      </c>
      <c r="BW468" s="75">
        <v>558000625</v>
      </c>
      <c r="BX468" s="75">
        <v>594000625</v>
      </c>
      <c r="BY468" s="75">
        <v>0</v>
      </c>
      <c r="BZ468" s="75">
        <v>0</v>
      </c>
      <c r="CA468" s="75">
        <v>0</v>
      </c>
    </row>
    <row r="469" spans="10:79" ht="12" customHeight="1">
      <c r="J469" s="46">
        <v>465</v>
      </c>
      <c r="K469" s="46">
        <f t="shared" si="19"/>
        <v>0</v>
      </c>
      <c r="L469" s="82">
        <f t="shared" si="20"/>
        <v>0</v>
      </c>
      <c r="N469" s="119" t="s">
        <v>33</v>
      </c>
      <c r="O469" s="120" t="s">
        <v>1875</v>
      </c>
      <c r="P469" s="122">
        <v>0</v>
      </c>
      <c r="Q469" s="122">
        <v>0</v>
      </c>
      <c r="R469" s="122">
        <v>0</v>
      </c>
      <c r="S469" s="122">
        <v>0</v>
      </c>
      <c r="T469" s="122">
        <v>90000026</v>
      </c>
      <c r="U469" s="122">
        <v>100000026</v>
      </c>
      <c r="V469" s="122">
        <v>105000026</v>
      </c>
      <c r="W469" s="122">
        <v>110000026</v>
      </c>
      <c r="X469" s="122">
        <v>115000026</v>
      </c>
      <c r="Y469" s="122">
        <v>120000026</v>
      </c>
      <c r="Z469" s="122">
        <v>125000026</v>
      </c>
      <c r="AA469" s="122">
        <v>130000026</v>
      </c>
      <c r="AB469" s="122">
        <v>135000026</v>
      </c>
      <c r="AC469" s="122">
        <v>0</v>
      </c>
      <c r="AD469" s="121"/>
      <c r="BB469" s="120" t="s">
        <v>2354</v>
      </c>
      <c r="BG469" s="73" t="s">
        <v>3934</v>
      </c>
      <c r="BI469" s="73" t="s">
        <v>4758</v>
      </c>
      <c r="BO469" s="72" t="s">
        <v>210</v>
      </c>
      <c r="BP469" s="73" t="s">
        <v>3881</v>
      </c>
      <c r="BQ469" s="75">
        <v>0</v>
      </c>
      <c r="BR469" s="75">
        <v>0</v>
      </c>
      <c r="BS469" s="75">
        <v>430000625</v>
      </c>
      <c r="BT469" s="75">
        <v>0</v>
      </c>
      <c r="BU469" s="75">
        <v>0</v>
      </c>
      <c r="BV469" s="75">
        <v>0</v>
      </c>
      <c r="BW469" s="75">
        <v>0</v>
      </c>
      <c r="BX469" s="75">
        <v>0</v>
      </c>
      <c r="BY469" s="75">
        <v>0</v>
      </c>
      <c r="BZ469" s="75">
        <v>0</v>
      </c>
      <c r="CA469" s="75">
        <v>0</v>
      </c>
    </row>
    <row r="470" spans="10:79" ht="12" customHeight="1">
      <c r="J470" s="46">
        <v>466</v>
      </c>
      <c r="K470" s="46">
        <f t="shared" si="19"/>
        <v>0</v>
      </c>
      <c r="L470" s="82">
        <f t="shared" si="20"/>
        <v>0</v>
      </c>
      <c r="N470" s="119" t="s">
        <v>33</v>
      </c>
      <c r="O470" s="120" t="s">
        <v>1942</v>
      </c>
      <c r="P470" s="122">
        <v>0</v>
      </c>
      <c r="Q470" s="122">
        <v>0</v>
      </c>
      <c r="R470" s="122">
        <v>0</v>
      </c>
      <c r="S470" s="122">
        <v>0</v>
      </c>
      <c r="T470" s="122">
        <v>90000026</v>
      </c>
      <c r="U470" s="122">
        <v>100000026</v>
      </c>
      <c r="V470" s="122">
        <v>105000026</v>
      </c>
      <c r="W470" s="122">
        <v>110000026</v>
      </c>
      <c r="X470" s="122">
        <v>115000026</v>
      </c>
      <c r="Y470" s="122">
        <v>120000026</v>
      </c>
      <c r="Z470" s="122">
        <v>125000026</v>
      </c>
      <c r="AA470" s="122">
        <v>130000026</v>
      </c>
      <c r="AB470" s="122">
        <v>135000026</v>
      </c>
      <c r="AC470" s="122">
        <v>140000026</v>
      </c>
      <c r="AD470" s="121"/>
      <c r="BB470" s="120" t="s">
        <v>2854</v>
      </c>
      <c r="BG470" s="73" t="s">
        <v>3935</v>
      </c>
      <c r="BI470" s="73" t="s">
        <v>4759</v>
      </c>
      <c r="BO470" s="72" t="s">
        <v>210</v>
      </c>
      <c r="BP470" s="73" t="s">
        <v>3882</v>
      </c>
      <c r="BQ470" s="75">
        <v>535000625</v>
      </c>
      <c r="BR470" s="75">
        <v>535000625</v>
      </c>
      <c r="BS470" s="75">
        <v>625000625</v>
      </c>
      <c r="BT470" s="75">
        <v>0</v>
      </c>
      <c r="BU470" s="75">
        <v>733000625</v>
      </c>
      <c r="BV470" s="75">
        <v>0</v>
      </c>
      <c r="BW470" s="75">
        <v>814000625</v>
      </c>
      <c r="BX470" s="75">
        <v>0</v>
      </c>
      <c r="BY470" s="75">
        <v>0</v>
      </c>
      <c r="BZ470" s="75">
        <v>0</v>
      </c>
      <c r="CA470" s="75">
        <v>0</v>
      </c>
    </row>
    <row r="471" spans="10:79" ht="12" customHeight="1">
      <c r="J471" s="46">
        <v>467</v>
      </c>
      <c r="K471" s="46">
        <f t="shared" si="19"/>
        <v>0</v>
      </c>
      <c r="L471" s="82">
        <f t="shared" si="20"/>
        <v>0</v>
      </c>
      <c r="N471" s="119" t="s">
        <v>33</v>
      </c>
      <c r="O471" s="120" t="s">
        <v>506</v>
      </c>
      <c r="P471" s="122">
        <v>0</v>
      </c>
      <c r="Q471" s="122">
        <v>0</v>
      </c>
      <c r="R471" s="122">
        <v>0</v>
      </c>
      <c r="S471" s="122">
        <v>0</v>
      </c>
      <c r="T471" s="122">
        <v>80000026</v>
      </c>
      <c r="U471" s="122">
        <v>85000026</v>
      </c>
      <c r="V471" s="122">
        <v>90000026</v>
      </c>
      <c r="W471" s="122">
        <v>100000026</v>
      </c>
      <c r="X471" s="122">
        <v>105000026</v>
      </c>
      <c r="Y471" s="122">
        <v>110000026</v>
      </c>
      <c r="Z471" s="122">
        <v>115000026</v>
      </c>
      <c r="AA471" s="122">
        <v>120000026</v>
      </c>
      <c r="AB471" s="122">
        <v>130000026</v>
      </c>
      <c r="AC471" s="122">
        <v>0</v>
      </c>
      <c r="AD471" s="121"/>
      <c r="BB471" s="120" t="s">
        <v>2811</v>
      </c>
      <c r="BG471" s="73" t="s">
        <v>5281</v>
      </c>
      <c r="BI471" s="73" t="s">
        <v>4760</v>
      </c>
      <c r="BO471" s="72" t="s">
        <v>210</v>
      </c>
      <c r="BP471" s="73" t="s">
        <v>3883</v>
      </c>
      <c r="BQ471" s="75">
        <v>459000625</v>
      </c>
      <c r="BR471" s="75">
        <v>513000625</v>
      </c>
      <c r="BS471" s="75">
        <v>549000625</v>
      </c>
      <c r="BT471" s="75">
        <v>621000625</v>
      </c>
      <c r="BU471" s="75">
        <v>657000625</v>
      </c>
      <c r="BV471" s="75">
        <v>693000625</v>
      </c>
      <c r="BW471" s="75">
        <v>738000625</v>
      </c>
      <c r="BX471" s="75">
        <v>783000625</v>
      </c>
      <c r="BY471" s="75">
        <v>900000625</v>
      </c>
      <c r="BZ471" s="75">
        <v>1080000625</v>
      </c>
      <c r="CA471" s="75">
        <v>0</v>
      </c>
    </row>
    <row r="472" spans="10:79" ht="12" customHeight="1">
      <c r="J472" s="46">
        <v>468</v>
      </c>
      <c r="K472" s="46">
        <f t="shared" si="19"/>
        <v>0</v>
      </c>
      <c r="L472" s="82">
        <f t="shared" si="20"/>
        <v>0</v>
      </c>
      <c r="N472" s="119" t="s">
        <v>33</v>
      </c>
      <c r="O472" s="120" t="s">
        <v>270</v>
      </c>
      <c r="P472" s="122">
        <v>0</v>
      </c>
      <c r="Q472" s="122">
        <v>0</v>
      </c>
      <c r="R472" s="122">
        <v>0</v>
      </c>
      <c r="S472" s="122">
        <v>0</v>
      </c>
      <c r="T472" s="122">
        <v>80000026</v>
      </c>
      <c r="U472" s="122">
        <v>85000026</v>
      </c>
      <c r="V472" s="122">
        <v>90000026</v>
      </c>
      <c r="W472" s="122">
        <v>100000026</v>
      </c>
      <c r="X472" s="122">
        <v>105000026</v>
      </c>
      <c r="Y472" s="122">
        <v>110000026</v>
      </c>
      <c r="Z472" s="122">
        <v>115000026</v>
      </c>
      <c r="AA472" s="122">
        <v>120000026</v>
      </c>
      <c r="AB472" s="122">
        <v>130000026</v>
      </c>
      <c r="AC472" s="122">
        <v>0</v>
      </c>
      <c r="AD472" s="121"/>
      <c r="BB472" s="120" t="s">
        <v>2240</v>
      </c>
      <c r="BG472" s="73" t="s">
        <v>5300</v>
      </c>
      <c r="BI472" s="73" t="s">
        <v>4761</v>
      </c>
      <c r="BO472" s="72" t="s">
        <v>210</v>
      </c>
      <c r="BP472" s="73" t="s">
        <v>3883</v>
      </c>
      <c r="BQ472" s="75">
        <v>387000625</v>
      </c>
      <c r="BR472" s="75">
        <v>356000625</v>
      </c>
      <c r="BS472" s="75">
        <v>468000625</v>
      </c>
      <c r="BT472" s="75">
        <v>504000625</v>
      </c>
      <c r="BU472" s="75">
        <v>549000625</v>
      </c>
      <c r="BV472" s="75">
        <v>594000625</v>
      </c>
      <c r="BW472" s="75">
        <v>630000625</v>
      </c>
      <c r="BX472" s="75">
        <v>0</v>
      </c>
      <c r="BY472" s="75">
        <v>0</v>
      </c>
      <c r="BZ472" s="75">
        <v>0</v>
      </c>
      <c r="CA472" s="75">
        <v>0</v>
      </c>
    </row>
    <row r="473" spans="10:79" ht="12" customHeight="1">
      <c r="J473" s="46">
        <v>469</v>
      </c>
      <c r="K473" s="46">
        <f t="shared" si="19"/>
        <v>0</v>
      </c>
      <c r="L473" s="82">
        <f t="shared" si="20"/>
        <v>0</v>
      </c>
      <c r="N473" s="119" t="s">
        <v>33</v>
      </c>
      <c r="O473" s="120" t="s">
        <v>2542</v>
      </c>
      <c r="P473" s="122">
        <v>0</v>
      </c>
      <c r="Q473" s="122">
        <v>0</v>
      </c>
      <c r="R473" s="122">
        <v>0</v>
      </c>
      <c r="S473" s="122">
        <v>0</v>
      </c>
      <c r="T473" s="122">
        <v>80000026</v>
      </c>
      <c r="U473" s="122">
        <v>85000026</v>
      </c>
      <c r="V473" s="122">
        <v>90000026</v>
      </c>
      <c r="W473" s="122">
        <v>100000026</v>
      </c>
      <c r="X473" s="122">
        <v>105000026</v>
      </c>
      <c r="Y473" s="122">
        <v>110000026</v>
      </c>
      <c r="Z473" s="122">
        <v>115000026</v>
      </c>
      <c r="AA473" s="122">
        <v>120000026</v>
      </c>
      <c r="AB473" s="122">
        <v>130000026</v>
      </c>
      <c r="AC473" s="122">
        <v>0</v>
      </c>
      <c r="AD473" s="121"/>
      <c r="BB473" s="120" t="s">
        <v>2355</v>
      </c>
      <c r="BG473" s="73" t="s">
        <v>3936</v>
      </c>
      <c r="BI473" s="73" t="s">
        <v>4762</v>
      </c>
      <c r="BO473" s="72" t="s">
        <v>210</v>
      </c>
      <c r="BP473" s="73" t="s">
        <v>3884</v>
      </c>
      <c r="BQ473" s="75">
        <v>333000625</v>
      </c>
      <c r="BR473" s="75">
        <v>387000625</v>
      </c>
      <c r="BS473" s="75">
        <v>441000625</v>
      </c>
      <c r="BT473" s="75">
        <v>504000625</v>
      </c>
      <c r="BU473" s="75">
        <v>558000625</v>
      </c>
      <c r="BV473" s="75">
        <v>621000625</v>
      </c>
      <c r="BW473" s="75">
        <v>657000625</v>
      </c>
      <c r="BX473" s="75">
        <v>625000625</v>
      </c>
      <c r="BY473" s="75">
        <v>679000625</v>
      </c>
      <c r="BZ473" s="75">
        <v>0</v>
      </c>
      <c r="CA473" s="75">
        <v>0</v>
      </c>
    </row>
    <row r="474" spans="10:79" ht="12" customHeight="1">
      <c r="J474" s="46">
        <v>470</v>
      </c>
      <c r="K474" s="46">
        <f t="shared" si="19"/>
        <v>0</v>
      </c>
      <c r="L474" s="82">
        <f t="shared" si="20"/>
        <v>0</v>
      </c>
      <c r="N474" s="119" t="s">
        <v>33</v>
      </c>
      <c r="O474" s="120" t="s">
        <v>1994</v>
      </c>
      <c r="P474" s="122">
        <v>0</v>
      </c>
      <c r="Q474" s="122">
        <v>0</v>
      </c>
      <c r="R474" s="122">
        <v>0</v>
      </c>
      <c r="S474" s="122">
        <v>0</v>
      </c>
      <c r="T474" s="122">
        <v>80000026</v>
      </c>
      <c r="U474" s="122">
        <v>85000026</v>
      </c>
      <c r="V474" s="122">
        <v>90000026</v>
      </c>
      <c r="W474" s="122">
        <v>100000026</v>
      </c>
      <c r="X474" s="122">
        <v>105000026</v>
      </c>
      <c r="Y474" s="122">
        <v>110000026</v>
      </c>
      <c r="Z474" s="122">
        <v>115000026</v>
      </c>
      <c r="AA474" s="122">
        <v>120000026</v>
      </c>
      <c r="AB474" s="122">
        <v>130000026</v>
      </c>
      <c r="AC474" s="122">
        <v>0</v>
      </c>
      <c r="AD474" s="121"/>
      <c r="BB474" s="120" t="s">
        <v>3421</v>
      </c>
      <c r="BG474" s="73" t="s">
        <v>3937</v>
      </c>
      <c r="BI474" s="73" t="s">
        <v>4763</v>
      </c>
      <c r="BO474" s="72" t="s">
        <v>210</v>
      </c>
      <c r="BP474" s="73" t="s">
        <v>3885</v>
      </c>
      <c r="BQ474" s="75">
        <v>0</v>
      </c>
      <c r="BR474" s="75">
        <v>0</v>
      </c>
      <c r="BS474" s="75">
        <v>0</v>
      </c>
      <c r="BT474" s="75">
        <v>0</v>
      </c>
      <c r="BU474" s="75">
        <v>0</v>
      </c>
      <c r="BV474" s="75">
        <v>0</v>
      </c>
      <c r="BW474" s="75">
        <v>0</v>
      </c>
      <c r="BX474" s="75">
        <v>0</v>
      </c>
      <c r="BY474" s="75">
        <v>875000026</v>
      </c>
      <c r="BZ474" s="75">
        <v>0</v>
      </c>
      <c r="CA474" s="75">
        <v>0</v>
      </c>
    </row>
    <row r="475" spans="10:79" ht="12" customHeight="1">
      <c r="J475" s="46">
        <v>471</v>
      </c>
      <c r="K475" s="46">
        <f t="shared" si="19"/>
        <v>0</v>
      </c>
      <c r="L475" s="82">
        <f t="shared" si="20"/>
        <v>0</v>
      </c>
      <c r="N475" s="119" t="s">
        <v>33</v>
      </c>
      <c r="O475" s="120" t="s">
        <v>321</v>
      </c>
      <c r="P475" s="122">
        <v>0</v>
      </c>
      <c r="Q475" s="122">
        <v>0</v>
      </c>
      <c r="R475" s="122">
        <v>0</v>
      </c>
      <c r="S475" s="122">
        <v>0</v>
      </c>
      <c r="T475" s="122">
        <v>80000026</v>
      </c>
      <c r="U475" s="122">
        <v>85000026</v>
      </c>
      <c r="V475" s="122">
        <v>90000026</v>
      </c>
      <c r="W475" s="122">
        <v>100000026</v>
      </c>
      <c r="X475" s="122">
        <v>105000026</v>
      </c>
      <c r="Y475" s="122">
        <v>110000026</v>
      </c>
      <c r="Z475" s="122">
        <v>115000026</v>
      </c>
      <c r="AA475" s="122">
        <v>120000026</v>
      </c>
      <c r="AB475" s="122">
        <v>130000026</v>
      </c>
      <c r="AC475" s="122">
        <v>0</v>
      </c>
      <c r="AD475" s="121"/>
      <c r="BB475" s="120" t="s">
        <v>2674</v>
      </c>
      <c r="BG475" s="73" t="s">
        <v>3938</v>
      </c>
      <c r="BI475" s="73" t="s">
        <v>4764</v>
      </c>
      <c r="BO475" s="72" t="s">
        <v>210</v>
      </c>
      <c r="BP475" s="73" t="s">
        <v>3886</v>
      </c>
      <c r="BQ475" s="75">
        <v>0</v>
      </c>
      <c r="BR475" s="75">
        <v>0</v>
      </c>
      <c r="BS475" s="75">
        <v>0</v>
      </c>
      <c r="BT475" s="75">
        <v>0</v>
      </c>
      <c r="BU475" s="75">
        <v>0</v>
      </c>
      <c r="BV475" s="75">
        <v>0</v>
      </c>
      <c r="BW475" s="75">
        <v>0</v>
      </c>
      <c r="BX475" s="75">
        <v>0</v>
      </c>
      <c r="BY475" s="75">
        <v>0</v>
      </c>
      <c r="BZ475" s="75">
        <v>0</v>
      </c>
      <c r="CA475" s="75">
        <v>0</v>
      </c>
    </row>
    <row r="476" spans="10:79" ht="12" customHeight="1">
      <c r="J476" s="46">
        <v>472</v>
      </c>
      <c r="K476" s="46">
        <f t="shared" si="19"/>
        <v>0</v>
      </c>
      <c r="L476" s="82">
        <f t="shared" si="20"/>
        <v>0</v>
      </c>
      <c r="N476" s="119" t="s">
        <v>33</v>
      </c>
      <c r="O476" s="120" t="s">
        <v>1290</v>
      </c>
      <c r="P476" s="122">
        <v>0</v>
      </c>
      <c r="Q476" s="122">
        <v>0</v>
      </c>
      <c r="R476" s="122">
        <v>0</v>
      </c>
      <c r="S476" s="122">
        <v>0</v>
      </c>
      <c r="T476" s="122">
        <v>80000026</v>
      </c>
      <c r="U476" s="122">
        <v>85000026</v>
      </c>
      <c r="V476" s="122">
        <v>90000026</v>
      </c>
      <c r="W476" s="122">
        <v>100000026</v>
      </c>
      <c r="X476" s="122">
        <v>105000026</v>
      </c>
      <c r="Y476" s="122">
        <v>110000026</v>
      </c>
      <c r="Z476" s="122">
        <v>115000026</v>
      </c>
      <c r="AA476" s="122">
        <v>120000026</v>
      </c>
      <c r="AB476" s="122">
        <v>130000026</v>
      </c>
      <c r="AC476" s="122">
        <v>0</v>
      </c>
      <c r="AD476" s="121"/>
      <c r="BB476" s="120" t="s">
        <v>2356</v>
      </c>
      <c r="BG476" s="73" t="s">
        <v>3939</v>
      </c>
      <c r="BI476" s="73" t="s">
        <v>4765</v>
      </c>
      <c r="BO476" s="72" t="s">
        <v>210</v>
      </c>
      <c r="BP476" s="73" t="s">
        <v>3887</v>
      </c>
      <c r="BQ476" s="75">
        <v>243000625</v>
      </c>
      <c r="BR476" s="75">
        <v>0</v>
      </c>
      <c r="BS476" s="75">
        <v>0</v>
      </c>
      <c r="BT476" s="75">
        <v>666000625</v>
      </c>
      <c r="BU476" s="75">
        <v>333000625</v>
      </c>
      <c r="BV476" s="75">
        <v>0</v>
      </c>
      <c r="BW476" s="75">
        <v>0</v>
      </c>
      <c r="BX476" s="75">
        <v>0</v>
      </c>
      <c r="BY476" s="75">
        <v>0</v>
      </c>
      <c r="BZ476" s="75">
        <v>0</v>
      </c>
      <c r="CA476" s="75">
        <v>0</v>
      </c>
    </row>
    <row r="477" spans="10:79" ht="12" customHeight="1">
      <c r="J477" s="46">
        <v>473</v>
      </c>
      <c r="K477" s="46">
        <f t="shared" si="19"/>
        <v>0</v>
      </c>
      <c r="L477" s="82">
        <f t="shared" si="20"/>
        <v>0</v>
      </c>
      <c r="N477" s="119" t="s">
        <v>33</v>
      </c>
      <c r="O477" s="120" t="s">
        <v>357</v>
      </c>
      <c r="P477" s="122">
        <v>0</v>
      </c>
      <c r="Q477" s="122">
        <v>0</v>
      </c>
      <c r="R477" s="122">
        <v>0</v>
      </c>
      <c r="S477" s="122">
        <v>0</v>
      </c>
      <c r="T477" s="122">
        <v>80000026</v>
      </c>
      <c r="U477" s="122">
        <v>85000026</v>
      </c>
      <c r="V477" s="122">
        <v>90000026</v>
      </c>
      <c r="W477" s="122">
        <v>100000026</v>
      </c>
      <c r="X477" s="122">
        <v>105000026</v>
      </c>
      <c r="Y477" s="122">
        <v>110000026</v>
      </c>
      <c r="Z477" s="122">
        <v>115000026</v>
      </c>
      <c r="AA477" s="122">
        <v>120000026</v>
      </c>
      <c r="AB477" s="122">
        <v>130000026</v>
      </c>
      <c r="AC477" s="122">
        <v>0</v>
      </c>
      <c r="AD477" s="121"/>
      <c r="BB477" s="120" t="s">
        <v>2793</v>
      </c>
      <c r="BG477" s="73" t="s">
        <v>5301</v>
      </c>
      <c r="BI477" s="73" t="s">
        <v>4766</v>
      </c>
      <c r="BO477" s="72" t="s">
        <v>210</v>
      </c>
      <c r="BP477" s="73" t="s">
        <v>3888</v>
      </c>
      <c r="BQ477" s="75">
        <v>405000625</v>
      </c>
      <c r="BR477" s="75">
        <v>450000625</v>
      </c>
      <c r="BS477" s="75">
        <v>495000625</v>
      </c>
      <c r="BT477" s="75">
        <v>540000625</v>
      </c>
      <c r="BU477" s="75">
        <v>585000625</v>
      </c>
      <c r="BV477" s="75">
        <v>675000625</v>
      </c>
      <c r="BW477" s="75">
        <v>765000625</v>
      </c>
      <c r="BX477" s="75">
        <v>810000625</v>
      </c>
      <c r="BY477" s="75">
        <v>0</v>
      </c>
      <c r="BZ477" s="75">
        <v>0</v>
      </c>
      <c r="CA477" s="75">
        <v>0</v>
      </c>
    </row>
    <row r="478" spans="10:79" ht="12" customHeight="1">
      <c r="J478" s="46">
        <v>474</v>
      </c>
      <c r="K478" s="46">
        <f t="shared" si="19"/>
        <v>0</v>
      </c>
      <c r="L478" s="82">
        <f t="shared" si="20"/>
        <v>0</v>
      </c>
      <c r="N478" s="119" t="s">
        <v>33</v>
      </c>
      <c r="O478" s="120" t="s">
        <v>2367</v>
      </c>
      <c r="P478" s="122">
        <v>0</v>
      </c>
      <c r="Q478" s="122">
        <v>0</v>
      </c>
      <c r="R478" s="122">
        <v>0</v>
      </c>
      <c r="S478" s="122">
        <v>0</v>
      </c>
      <c r="T478" s="122">
        <v>85000026</v>
      </c>
      <c r="U478" s="122">
        <v>90000026</v>
      </c>
      <c r="V478" s="122">
        <v>95000026</v>
      </c>
      <c r="W478" s="122">
        <v>100000026</v>
      </c>
      <c r="X478" s="122">
        <v>105000026</v>
      </c>
      <c r="Y478" s="122">
        <v>110000026</v>
      </c>
      <c r="Z478" s="122">
        <v>115000026</v>
      </c>
      <c r="AA478" s="122">
        <v>120000026</v>
      </c>
      <c r="AB478" s="122">
        <v>125000026</v>
      </c>
      <c r="AC478" s="122">
        <v>0</v>
      </c>
      <c r="AD478" s="121"/>
      <c r="BB478" s="120" t="s">
        <v>2357</v>
      </c>
      <c r="BG478" s="73" t="s">
        <v>3940</v>
      </c>
      <c r="BI478" s="73" t="s">
        <v>4767</v>
      </c>
      <c r="BO478" s="72" t="s">
        <v>210</v>
      </c>
      <c r="BP478" s="73" t="s">
        <v>3889</v>
      </c>
      <c r="BQ478" s="75">
        <v>0</v>
      </c>
      <c r="BR478" s="75">
        <v>0</v>
      </c>
      <c r="BS478" s="75">
        <v>0</v>
      </c>
      <c r="BT478" s="75">
        <v>0</v>
      </c>
      <c r="BU478" s="75">
        <v>0</v>
      </c>
      <c r="BV478" s="75">
        <v>0</v>
      </c>
      <c r="BW478" s="75">
        <v>0</v>
      </c>
      <c r="BX478" s="75">
        <v>0</v>
      </c>
      <c r="BY478" s="75">
        <v>0</v>
      </c>
      <c r="BZ478" s="75">
        <v>0</v>
      </c>
      <c r="CA478" s="75">
        <v>0</v>
      </c>
    </row>
    <row r="479" spans="10:79" ht="12" customHeight="1">
      <c r="J479" s="46">
        <v>475</v>
      </c>
      <c r="K479" s="46">
        <f t="shared" si="19"/>
        <v>0</v>
      </c>
      <c r="L479" s="82">
        <f t="shared" si="20"/>
        <v>0</v>
      </c>
      <c r="N479" s="119" t="s">
        <v>33</v>
      </c>
      <c r="O479" s="120" t="s">
        <v>1911</v>
      </c>
      <c r="P479" s="122">
        <v>0</v>
      </c>
      <c r="Q479" s="122">
        <v>0</v>
      </c>
      <c r="R479" s="122">
        <v>0</v>
      </c>
      <c r="S479" s="122">
        <v>0</v>
      </c>
      <c r="T479" s="122">
        <v>85000026</v>
      </c>
      <c r="U479" s="122">
        <v>90000026</v>
      </c>
      <c r="V479" s="122">
        <v>95000026</v>
      </c>
      <c r="W479" s="122">
        <v>100000026</v>
      </c>
      <c r="X479" s="122">
        <v>105000026</v>
      </c>
      <c r="Y479" s="122">
        <v>110000026</v>
      </c>
      <c r="Z479" s="122">
        <v>115000026</v>
      </c>
      <c r="AA479" s="122">
        <v>120000026</v>
      </c>
      <c r="AB479" s="122">
        <v>125000026</v>
      </c>
      <c r="AC479" s="122">
        <v>0</v>
      </c>
      <c r="AD479" s="121"/>
      <c r="BB479" s="120" t="s">
        <v>2358</v>
      </c>
      <c r="BG479" s="73" t="s">
        <v>3941</v>
      </c>
      <c r="BI479" s="73" t="s">
        <v>4768</v>
      </c>
      <c r="BO479" s="72" t="s">
        <v>210</v>
      </c>
      <c r="BP479" s="73" t="s">
        <v>3890</v>
      </c>
      <c r="BQ479" s="75">
        <v>333000625</v>
      </c>
      <c r="BR479" s="75">
        <v>378000625</v>
      </c>
      <c r="BS479" s="75">
        <v>414000625</v>
      </c>
      <c r="BT479" s="75">
        <v>0</v>
      </c>
      <c r="BU479" s="75">
        <v>495000625</v>
      </c>
      <c r="BV479" s="75">
        <v>0</v>
      </c>
      <c r="BW479" s="75">
        <v>0</v>
      </c>
      <c r="BX479" s="75">
        <v>0</v>
      </c>
      <c r="BY479" s="75">
        <v>0</v>
      </c>
      <c r="BZ479" s="75">
        <v>0</v>
      </c>
      <c r="CA479" s="75">
        <v>0</v>
      </c>
    </row>
    <row r="480" spans="10:79" ht="12" customHeight="1">
      <c r="J480" s="46">
        <v>476</v>
      </c>
      <c r="K480" s="46">
        <f t="shared" si="19"/>
        <v>0</v>
      </c>
      <c r="L480" s="82">
        <f t="shared" si="20"/>
        <v>0</v>
      </c>
      <c r="N480" s="119" t="s">
        <v>33</v>
      </c>
      <c r="O480" s="120" t="s">
        <v>75</v>
      </c>
      <c r="P480" s="122">
        <v>65000026</v>
      </c>
      <c r="Q480" s="122">
        <v>70000026</v>
      </c>
      <c r="R480" s="122">
        <v>75000026</v>
      </c>
      <c r="S480" s="122">
        <v>85000026</v>
      </c>
      <c r="T480" s="122">
        <v>95000026</v>
      </c>
      <c r="U480" s="122">
        <v>100000026</v>
      </c>
      <c r="V480" s="122">
        <v>105000026</v>
      </c>
      <c r="W480" s="122">
        <v>115000026</v>
      </c>
      <c r="X480" s="122">
        <v>130000026</v>
      </c>
      <c r="Y480" s="122">
        <v>150000026</v>
      </c>
      <c r="Z480" s="122">
        <v>0</v>
      </c>
      <c r="AA480" s="122">
        <v>0</v>
      </c>
      <c r="AB480" s="122">
        <v>0</v>
      </c>
      <c r="AC480" s="122">
        <v>0</v>
      </c>
      <c r="AD480" s="121"/>
      <c r="BB480" s="120" t="s">
        <v>2711</v>
      </c>
      <c r="BG480" s="73" t="s">
        <v>5031</v>
      </c>
      <c r="BI480" s="73" t="s">
        <v>5187</v>
      </c>
      <c r="BO480" s="72" t="s">
        <v>210</v>
      </c>
      <c r="BP480" s="73" t="s">
        <v>3891</v>
      </c>
      <c r="BQ480" s="75">
        <v>475000925</v>
      </c>
      <c r="BR480" s="75">
        <v>510000925</v>
      </c>
      <c r="BS480" s="75">
        <v>585000925</v>
      </c>
      <c r="BT480" s="75">
        <v>650000925</v>
      </c>
      <c r="BU480" s="75">
        <v>705000925</v>
      </c>
      <c r="BV480" s="75">
        <v>765000925</v>
      </c>
      <c r="BW480" s="75">
        <v>820000925</v>
      </c>
      <c r="BX480" s="75">
        <v>0</v>
      </c>
      <c r="BY480" s="75">
        <v>900000026</v>
      </c>
      <c r="BZ480" s="75">
        <v>0</v>
      </c>
      <c r="CA480" s="75">
        <v>0</v>
      </c>
    </row>
    <row r="481" spans="10:79" ht="12" customHeight="1">
      <c r="J481" s="46">
        <v>477</v>
      </c>
      <c r="K481" s="46">
        <f t="shared" si="19"/>
        <v>0</v>
      </c>
      <c r="L481" s="82">
        <f t="shared" si="20"/>
        <v>0</v>
      </c>
      <c r="N481" s="119" t="s">
        <v>33</v>
      </c>
      <c r="O481" s="120" t="s">
        <v>752</v>
      </c>
      <c r="P481" s="122">
        <v>0</v>
      </c>
      <c r="Q481" s="122">
        <v>0</v>
      </c>
      <c r="R481" s="122">
        <v>0</v>
      </c>
      <c r="S481" s="122">
        <v>0</v>
      </c>
      <c r="T481" s="122">
        <v>0</v>
      </c>
      <c r="U481" s="122">
        <v>115000026</v>
      </c>
      <c r="V481" s="122">
        <v>0</v>
      </c>
      <c r="W481" s="122">
        <v>0</v>
      </c>
      <c r="X481" s="122">
        <v>0</v>
      </c>
      <c r="Y481" s="122">
        <v>0</v>
      </c>
      <c r="Z481" s="122">
        <v>0</v>
      </c>
      <c r="AA481" s="122">
        <v>0</v>
      </c>
      <c r="AB481" s="122">
        <v>0</v>
      </c>
      <c r="AC481" s="122">
        <v>0</v>
      </c>
      <c r="AD481" s="121"/>
      <c r="BB481" s="120" t="s">
        <v>2648</v>
      </c>
      <c r="BG481" s="73" t="s">
        <v>5282</v>
      </c>
      <c r="BI481" s="73" t="s">
        <v>4769</v>
      </c>
      <c r="BO481" s="72" t="s">
        <v>210</v>
      </c>
      <c r="BP481" s="73" t="s">
        <v>3892</v>
      </c>
      <c r="BQ481" s="75">
        <v>0</v>
      </c>
      <c r="BR481" s="75">
        <v>0</v>
      </c>
      <c r="BS481" s="75">
        <v>459000625</v>
      </c>
      <c r="BT481" s="75">
        <v>0</v>
      </c>
      <c r="BU481" s="75">
        <v>657000625</v>
      </c>
      <c r="BV481" s="75">
        <v>693000625</v>
      </c>
      <c r="BW481" s="75">
        <v>765000625</v>
      </c>
      <c r="BX481" s="75">
        <v>792000625</v>
      </c>
      <c r="BY481" s="75">
        <v>810000625</v>
      </c>
      <c r="BZ481" s="75">
        <v>0</v>
      </c>
      <c r="CA481" s="75">
        <v>0</v>
      </c>
    </row>
    <row r="482" spans="10:79" ht="12" customHeight="1">
      <c r="J482" s="46">
        <v>478</v>
      </c>
      <c r="K482" s="46">
        <f t="shared" si="19"/>
        <v>0</v>
      </c>
      <c r="L482" s="82">
        <f t="shared" si="20"/>
        <v>0</v>
      </c>
      <c r="N482" s="119" t="s">
        <v>33</v>
      </c>
      <c r="O482" s="120" t="s">
        <v>76</v>
      </c>
      <c r="P482" s="122">
        <v>75000026</v>
      </c>
      <c r="Q482" s="122">
        <v>80000026</v>
      </c>
      <c r="R482" s="122">
        <v>85000026</v>
      </c>
      <c r="S482" s="122">
        <v>90000026</v>
      </c>
      <c r="T482" s="122">
        <v>95000026</v>
      </c>
      <c r="U482" s="122">
        <v>105000026</v>
      </c>
      <c r="V482" s="122">
        <v>110000026</v>
      </c>
      <c r="W482" s="122">
        <v>125000026</v>
      </c>
      <c r="X482" s="122">
        <v>140000026</v>
      </c>
      <c r="Y482" s="122">
        <v>150000026</v>
      </c>
      <c r="Z482" s="122">
        <v>0</v>
      </c>
      <c r="AA482" s="122">
        <v>0</v>
      </c>
      <c r="AB482" s="122">
        <v>0</v>
      </c>
      <c r="AC482" s="122">
        <v>0</v>
      </c>
      <c r="AD482" s="121"/>
      <c r="BB482" s="120" t="s">
        <v>2735</v>
      </c>
      <c r="BG482" s="73" t="s">
        <v>3942</v>
      </c>
      <c r="BI482" s="73" t="s">
        <v>4770</v>
      </c>
      <c r="BO482" s="72" t="s">
        <v>210</v>
      </c>
      <c r="BP482" s="73" t="s">
        <v>3893</v>
      </c>
      <c r="BQ482" s="75">
        <v>522000625</v>
      </c>
      <c r="BR482" s="75">
        <v>513000625</v>
      </c>
      <c r="BS482" s="75">
        <v>585000625</v>
      </c>
      <c r="BT482" s="75">
        <v>630000625</v>
      </c>
      <c r="BU482" s="75">
        <v>0</v>
      </c>
      <c r="BV482" s="75">
        <v>666000625</v>
      </c>
      <c r="BW482" s="75">
        <v>0</v>
      </c>
      <c r="BX482" s="75">
        <v>0</v>
      </c>
      <c r="BY482" s="75">
        <v>0</v>
      </c>
      <c r="BZ482" s="75">
        <v>0</v>
      </c>
      <c r="CA482" s="75">
        <v>0</v>
      </c>
    </row>
    <row r="483" spans="10:79" ht="12" customHeight="1">
      <c r="J483" s="46">
        <v>479</v>
      </c>
      <c r="K483" s="46">
        <f t="shared" si="19"/>
        <v>0</v>
      </c>
      <c r="L483" s="82">
        <f t="shared" si="20"/>
        <v>0</v>
      </c>
      <c r="N483" s="119" t="s">
        <v>33</v>
      </c>
      <c r="O483" s="120" t="s">
        <v>806</v>
      </c>
      <c r="P483" s="122">
        <v>0</v>
      </c>
      <c r="Q483" s="122">
        <v>0</v>
      </c>
      <c r="R483" s="122">
        <v>75000026</v>
      </c>
      <c r="S483" s="122">
        <v>85000026</v>
      </c>
      <c r="T483" s="122">
        <v>95000026</v>
      </c>
      <c r="U483" s="122">
        <v>100000026</v>
      </c>
      <c r="V483" s="122">
        <v>105000026</v>
      </c>
      <c r="W483" s="122">
        <v>0</v>
      </c>
      <c r="X483" s="122">
        <v>0</v>
      </c>
      <c r="Y483" s="122">
        <v>0</v>
      </c>
      <c r="Z483" s="122">
        <v>0</v>
      </c>
      <c r="AA483" s="122">
        <v>0</v>
      </c>
      <c r="AB483" s="122">
        <v>0</v>
      </c>
      <c r="AC483" s="122">
        <v>0</v>
      </c>
      <c r="AD483" s="121"/>
      <c r="BB483" s="120" t="s">
        <v>2046</v>
      </c>
      <c r="BG483" s="73" t="s">
        <v>5283</v>
      </c>
      <c r="BI483" s="73" t="s">
        <v>4771</v>
      </c>
      <c r="BO483" s="72" t="s">
        <v>210</v>
      </c>
      <c r="BP483" s="73" t="s">
        <v>3894</v>
      </c>
      <c r="BQ483" s="75">
        <v>0</v>
      </c>
      <c r="BR483" s="75">
        <v>0</v>
      </c>
      <c r="BS483" s="75">
        <v>576000625</v>
      </c>
      <c r="BT483" s="75">
        <v>0</v>
      </c>
      <c r="BU483" s="75">
        <v>0</v>
      </c>
      <c r="BV483" s="75">
        <v>0</v>
      </c>
      <c r="BW483" s="75">
        <v>0</v>
      </c>
      <c r="BX483" s="75">
        <v>0</v>
      </c>
      <c r="BY483" s="75">
        <v>0</v>
      </c>
      <c r="BZ483" s="75">
        <v>0</v>
      </c>
      <c r="CA483" s="75">
        <v>0</v>
      </c>
    </row>
    <row r="484" spans="10:79" ht="12" customHeight="1">
      <c r="J484" s="46">
        <v>480</v>
      </c>
      <c r="K484" s="46">
        <f t="shared" si="19"/>
        <v>0</v>
      </c>
      <c r="L484" s="82">
        <f t="shared" si="20"/>
        <v>0</v>
      </c>
      <c r="N484" s="119" t="s">
        <v>33</v>
      </c>
      <c r="O484" s="120" t="s">
        <v>753</v>
      </c>
      <c r="P484" s="122">
        <v>0</v>
      </c>
      <c r="Q484" s="122">
        <v>0</v>
      </c>
      <c r="R484" s="122">
        <v>0</v>
      </c>
      <c r="S484" s="122">
        <v>80000026</v>
      </c>
      <c r="T484" s="122">
        <v>90000026</v>
      </c>
      <c r="U484" s="122">
        <v>100000026</v>
      </c>
      <c r="V484" s="122">
        <v>110000026</v>
      </c>
      <c r="W484" s="122">
        <v>120000026</v>
      </c>
      <c r="X484" s="122">
        <v>130000026</v>
      </c>
      <c r="Y484" s="122">
        <v>0</v>
      </c>
      <c r="Z484" s="122">
        <v>0</v>
      </c>
      <c r="AA484" s="122">
        <v>0</v>
      </c>
      <c r="AB484" s="122">
        <v>0</v>
      </c>
      <c r="AC484" s="122">
        <v>0</v>
      </c>
      <c r="AD484" s="121"/>
      <c r="BB484" s="120" t="s">
        <v>1565</v>
      </c>
      <c r="BG484" s="73" t="s">
        <v>3943</v>
      </c>
      <c r="BI484" s="73" t="s">
        <v>4772</v>
      </c>
      <c r="BO484" s="72" t="s">
        <v>210</v>
      </c>
      <c r="BP484" s="73" t="s">
        <v>3895</v>
      </c>
      <c r="BQ484" s="75">
        <v>459000625</v>
      </c>
      <c r="BR484" s="75">
        <v>513000625</v>
      </c>
      <c r="BS484" s="75">
        <v>549000625</v>
      </c>
      <c r="BT484" s="75">
        <v>621000625</v>
      </c>
      <c r="BU484" s="75">
        <v>657000625</v>
      </c>
      <c r="BV484" s="75">
        <v>693000625</v>
      </c>
      <c r="BW484" s="75">
        <v>738000625</v>
      </c>
      <c r="BX484" s="75">
        <v>783000625</v>
      </c>
      <c r="BY484" s="75">
        <v>900000625</v>
      </c>
      <c r="BZ484" s="75">
        <v>0</v>
      </c>
      <c r="CA484" s="75">
        <v>0</v>
      </c>
    </row>
    <row r="485" spans="10:79" ht="12" customHeight="1">
      <c r="J485" s="46">
        <v>481</v>
      </c>
      <c r="K485" s="46">
        <f t="shared" si="19"/>
        <v>0</v>
      </c>
      <c r="L485" s="82">
        <f t="shared" si="20"/>
        <v>0</v>
      </c>
      <c r="N485" s="119" t="s">
        <v>33</v>
      </c>
      <c r="O485" s="120" t="s">
        <v>2257</v>
      </c>
      <c r="P485" s="122">
        <v>0</v>
      </c>
      <c r="Q485" s="122">
        <v>0</v>
      </c>
      <c r="R485" s="122">
        <v>0</v>
      </c>
      <c r="S485" s="122">
        <v>0</v>
      </c>
      <c r="T485" s="122">
        <v>0</v>
      </c>
      <c r="U485" s="122">
        <v>0</v>
      </c>
      <c r="V485" s="122">
        <v>0</v>
      </c>
      <c r="W485" s="122">
        <v>140000026</v>
      </c>
      <c r="X485" s="122">
        <v>145000026</v>
      </c>
      <c r="Y485" s="122">
        <v>150000026</v>
      </c>
      <c r="Z485" s="122">
        <v>160000026</v>
      </c>
      <c r="AA485" s="122">
        <v>165000026</v>
      </c>
      <c r="AB485" s="122">
        <v>170000026</v>
      </c>
      <c r="AC485" s="122">
        <v>0</v>
      </c>
      <c r="AD485" s="121"/>
      <c r="BB485" s="120" t="s">
        <v>1655</v>
      </c>
      <c r="BG485" s="73" t="s">
        <v>5284</v>
      </c>
      <c r="BI485" s="73" t="s">
        <v>4773</v>
      </c>
      <c r="BO485" s="72" t="s">
        <v>210</v>
      </c>
      <c r="BP485" s="73" t="s">
        <v>3896</v>
      </c>
      <c r="BQ485" s="75">
        <v>0</v>
      </c>
      <c r="BR485" s="75">
        <v>0</v>
      </c>
      <c r="BS485" s="75">
        <v>562000625</v>
      </c>
      <c r="BT485" s="75">
        <v>634000625</v>
      </c>
      <c r="BU485" s="75">
        <v>670000625</v>
      </c>
      <c r="BV485" s="75">
        <v>729000625</v>
      </c>
      <c r="BW485" s="75">
        <v>751000625</v>
      </c>
      <c r="BX485" s="75">
        <v>0</v>
      </c>
      <c r="BY485" s="75">
        <v>637000625</v>
      </c>
      <c r="BZ485" s="75">
        <v>0</v>
      </c>
      <c r="CA485" s="75">
        <v>0</v>
      </c>
    </row>
    <row r="486" spans="10:79" ht="12" customHeight="1">
      <c r="J486" s="46">
        <v>482</v>
      </c>
      <c r="K486" s="46">
        <f t="shared" si="19"/>
        <v>0</v>
      </c>
      <c r="L486" s="82">
        <f t="shared" si="20"/>
        <v>0</v>
      </c>
      <c r="N486" s="119" t="s">
        <v>33</v>
      </c>
      <c r="O486" s="120" t="s">
        <v>3266</v>
      </c>
      <c r="P486" s="122">
        <v>0</v>
      </c>
      <c r="Q486" s="122">
        <v>0</v>
      </c>
      <c r="R486" s="122">
        <v>0</v>
      </c>
      <c r="S486" s="122">
        <v>0</v>
      </c>
      <c r="T486" s="122">
        <v>0</v>
      </c>
      <c r="U486" s="122">
        <v>0</v>
      </c>
      <c r="V486" s="122">
        <v>0</v>
      </c>
      <c r="W486" s="122">
        <v>135000026</v>
      </c>
      <c r="X486" s="122">
        <v>140000026</v>
      </c>
      <c r="Y486" s="122">
        <v>145000026</v>
      </c>
      <c r="Z486" s="122">
        <v>150000026</v>
      </c>
      <c r="AA486" s="122">
        <v>160000026</v>
      </c>
      <c r="AB486" s="122">
        <v>170000026</v>
      </c>
      <c r="AC486" s="122">
        <v>0</v>
      </c>
      <c r="AD486" s="121"/>
      <c r="BB486" s="120" t="s">
        <v>1669</v>
      </c>
      <c r="BG486" s="73" t="s">
        <v>5285</v>
      </c>
      <c r="BI486" s="73" t="s">
        <v>4774</v>
      </c>
      <c r="BO486" s="72" t="s">
        <v>210</v>
      </c>
      <c r="BP486" s="73" t="s">
        <v>3897</v>
      </c>
      <c r="BQ486" s="75">
        <v>531000625</v>
      </c>
      <c r="BR486" s="75">
        <v>585000625</v>
      </c>
      <c r="BS486" s="75">
        <v>504000625</v>
      </c>
      <c r="BT486" s="75">
        <v>693000625</v>
      </c>
      <c r="BU486" s="75">
        <v>729000625</v>
      </c>
      <c r="BV486" s="75">
        <v>738000625</v>
      </c>
      <c r="BW486" s="75">
        <v>792000625</v>
      </c>
      <c r="BX486" s="75">
        <v>810000625</v>
      </c>
      <c r="BY486" s="75">
        <v>0</v>
      </c>
      <c r="BZ486" s="75">
        <v>0</v>
      </c>
      <c r="CA486" s="75">
        <v>0</v>
      </c>
    </row>
    <row r="487" spans="10:79" ht="12" customHeight="1">
      <c r="J487" s="46">
        <v>483</v>
      </c>
      <c r="K487" s="46">
        <f t="shared" si="19"/>
        <v>0</v>
      </c>
      <c r="L487" s="82">
        <f t="shared" si="20"/>
        <v>0</v>
      </c>
      <c r="N487" s="119" t="s">
        <v>33</v>
      </c>
      <c r="O487" s="120" t="s">
        <v>2100</v>
      </c>
      <c r="P487" s="122">
        <v>0</v>
      </c>
      <c r="Q487" s="122">
        <v>0</v>
      </c>
      <c r="R487" s="122">
        <v>0</v>
      </c>
      <c r="S487" s="122">
        <v>0</v>
      </c>
      <c r="T487" s="122">
        <v>0</v>
      </c>
      <c r="U487" s="122">
        <v>0</v>
      </c>
      <c r="V487" s="122">
        <v>0</v>
      </c>
      <c r="W487" s="122">
        <v>180000026</v>
      </c>
      <c r="X487" s="122">
        <v>185000026</v>
      </c>
      <c r="Y487" s="122">
        <v>190000026</v>
      </c>
      <c r="Z487" s="122">
        <v>195000026</v>
      </c>
      <c r="AA487" s="122">
        <v>205000026</v>
      </c>
      <c r="AB487" s="122">
        <v>0</v>
      </c>
      <c r="AC487" s="122">
        <v>0</v>
      </c>
      <c r="AD487" s="121"/>
      <c r="BB487" s="120" t="s">
        <v>2359</v>
      </c>
      <c r="BG487" s="73" t="s">
        <v>3944</v>
      </c>
      <c r="BI487" s="73" t="s">
        <v>4775</v>
      </c>
      <c r="BO487" s="72" t="s">
        <v>210</v>
      </c>
      <c r="BP487" s="73" t="s">
        <v>3898</v>
      </c>
      <c r="BQ487" s="75">
        <v>0</v>
      </c>
      <c r="BR487" s="75">
        <v>0</v>
      </c>
      <c r="BS487" s="75">
        <v>0</v>
      </c>
      <c r="BT487" s="75">
        <v>0</v>
      </c>
      <c r="BU487" s="75">
        <v>666000625</v>
      </c>
      <c r="BV487" s="75">
        <v>0</v>
      </c>
      <c r="BW487" s="75">
        <v>0</v>
      </c>
      <c r="BX487" s="75">
        <v>0</v>
      </c>
      <c r="BY487" s="75">
        <v>0</v>
      </c>
      <c r="BZ487" s="75">
        <v>0</v>
      </c>
      <c r="CA487" s="75">
        <v>0</v>
      </c>
    </row>
    <row r="488" spans="10:79" ht="12" customHeight="1">
      <c r="J488" s="46">
        <v>484</v>
      </c>
      <c r="K488" s="46">
        <f t="shared" si="19"/>
        <v>0</v>
      </c>
      <c r="L488" s="82">
        <f t="shared" si="20"/>
        <v>0</v>
      </c>
      <c r="N488" s="119" t="s">
        <v>33</v>
      </c>
      <c r="O488" s="120" t="s">
        <v>695</v>
      </c>
      <c r="P488" s="122">
        <v>70000026</v>
      </c>
      <c r="Q488" s="122">
        <v>75000026</v>
      </c>
      <c r="R488" s="122">
        <v>80000026</v>
      </c>
      <c r="S488" s="122">
        <v>90000026</v>
      </c>
      <c r="T488" s="122">
        <v>105000026</v>
      </c>
      <c r="U488" s="122">
        <v>0</v>
      </c>
      <c r="V488" s="122">
        <v>0</v>
      </c>
      <c r="W488" s="122">
        <v>0</v>
      </c>
      <c r="X488" s="122">
        <v>0</v>
      </c>
      <c r="Y488" s="122">
        <v>0</v>
      </c>
      <c r="Z488" s="122">
        <v>0</v>
      </c>
      <c r="AA488" s="122">
        <v>0</v>
      </c>
      <c r="AB488" s="122">
        <v>0</v>
      </c>
      <c r="AC488" s="122">
        <v>0</v>
      </c>
      <c r="AD488" s="121"/>
      <c r="BB488" s="120" t="s">
        <v>2360</v>
      </c>
      <c r="BG488" s="73" t="s">
        <v>3945</v>
      </c>
      <c r="BI488" s="73" t="s">
        <v>4776</v>
      </c>
      <c r="BO488" s="72" t="s">
        <v>210</v>
      </c>
      <c r="BP488" s="73" t="s">
        <v>3899</v>
      </c>
      <c r="BQ488" s="75">
        <v>288000625</v>
      </c>
      <c r="BR488" s="75">
        <v>234000625</v>
      </c>
      <c r="BS488" s="75">
        <v>360000625</v>
      </c>
      <c r="BT488" s="75">
        <v>396000625</v>
      </c>
      <c r="BU488" s="75">
        <v>423000625</v>
      </c>
      <c r="BV488" s="75">
        <v>441000625</v>
      </c>
      <c r="BW488" s="75">
        <v>468000625</v>
      </c>
      <c r="BX488" s="75">
        <v>495000625</v>
      </c>
      <c r="BY488" s="75">
        <v>0</v>
      </c>
      <c r="BZ488" s="75">
        <v>0</v>
      </c>
      <c r="CA488" s="75">
        <v>0</v>
      </c>
    </row>
    <row r="489" spans="10:79" ht="12" customHeight="1">
      <c r="J489" s="46">
        <v>485</v>
      </c>
      <c r="K489" s="46">
        <f t="shared" si="19"/>
        <v>0</v>
      </c>
      <c r="L489" s="82">
        <f t="shared" si="20"/>
        <v>0</v>
      </c>
      <c r="N489" s="119" t="s">
        <v>33</v>
      </c>
      <c r="O489" s="120" t="s">
        <v>1833</v>
      </c>
      <c r="P489" s="122">
        <v>0</v>
      </c>
      <c r="Q489" s="122">
        <v>0</v>
      </c>
      <c r="R489" s="122">
        <v>0</v>
      </c>
      <c r="S489" s="122">
        <v>0</v>
      </c>
      <c r="T489" s="122">
        <v>0</v>
      </c>
      <c r="U489" s="122">
        <v>0</v>
      </c>
      <c r="V489" s="122">
        <v>150000026</v>
      </c>
      <c r="W489" s="122">
        <v>160000026</v>
      </c>
      <c r="X489" s="122">
        <v>165000026</v>
      </c>
      <c r="Y489" s="122">
        <v>175000026</v>
      </c>
      <c r="Z489" s="122">
        <v>180000026</v>
      </c>
      <c r="AA489" s="122">
        <v>190000026</v>
      </c>
      <c r="AB489" s="122">
        <v>195000026</v>
      </c>
      <c r="AC489" s="122">
        <v>0</v>
      </c>
      <c r="AD489" s="121"/>
      <c r="BB489" s="120" t="s">
        <v>2241</v>
      </c>
      <c r="BG489" s="73" t="s">
        <v>3946</v>
      </c>
      <c r="BI489" s="73" t="s">
        <v>4777</v>
      </c>
      <c r="BO489" s="72" t="s">
        <v>210</v>
      </c>
      <c r="BP489" s="73" t="s">
        <v>3900</v>
      </c>
      <c r="BQ489" s="75">
        <v>477000625</v>
      </c>
      <c r="BR489" s="75">
        <v>522000625</v>
      </c>
      <c r="BS489" s="75">
        <v>594000625</v>
      </c>
      <c r="BT489" s="75">
        <v>630000625</v>
      </c>
      <c r="BU489" s="75">
        <v>675000625</v>
      </c>
      <c r="BV489" s="75">
        <v>702000625</v>
      </c>
      <c r="BW489" s="75">
        <v>747000625</v>
      </c>
      <c r="BX489" s="75">
        <v>792000625</v>
      </c>
      <c r="BY489" s="75">
        <v>0</v>
      </c>
      <c r="BZ489" s="75">
        <v>0</v>
      </c>
      <c r="CA489" s="75">
        <v>0</v>
      </c>
    </row>
    <row r="490" spans="10:79" ht="12" customHeight="1">
      <c r="J490" s="46">
        <v>486</v>
      </c>
      <c r="K490" s="46">
        <f t="shared" si="19"/>
        <v>0</v>
      </c>
      <c r="L490" s="82">
        <f t="shared" si="20"/>
        <v>0</v>
      </c>
      <c r="N490" s="119" t="s">
        <v>33</v>
      </c>
      <c r="O490" s="120" t="s">
        <v>1888</v>
      </c>
      <c r="P490" s="122">
        <v>0</v>
      </c>
      <c r="Q490" s="122">
        <v>0</v>
      </c>
      <c r="R490" s="122">
        <v>0</v>
      </c>
      <c r="S490" s="122">
        <v>0</v>
      </c>
      <c r="T490" s="122">
        <v>0</v>
      </c>
      <c r="U490" s="122">
        <v>120000026</v>
      </c>
      <c r="V490" s="122">
        <v>150000026</v>
      </c>
      <c r="W490" s="122">
        <v>160000026</v>
      </c>
      <c r="X490" s="122">
        <v>170000026</v>
      </c>
      <c r="Y490" s="122">
        <v>175000026</v>
      </c>
      <c r="Z490" s="122">
        <v>180000026</v>
      </c>
      <c r="AA490" s="122">
        <v>190000026</v>
      </c>
      <c r="AB490" s="122">
        <v>215000026</v>
      </c>
      <c r="AC490" s="122">
        <v>220000026</v>
      </c>
      <c r="AD490" s="121"/>
      <c r="BB490" s="120" t="s">
        <v>2705</v>
      </c>
      <c r="BG490" s="73" t="s">
        <v>3947</v>
      </c>
      <c r="BI490" s="73" t="s">
        <v>4778</v>
      </c>
      <c r="BO490" s="72" t="s">
        <v>210</v>
      </c>
      <c r="BP490" s="73" t="s">
        <v>3901</v>
      </c>
      <c r="BQ490" s="75">
        <v>495000625</v>
      </c>
      <c r="BR490" s="75">
        <v>558000625</v>
      </c>
      <c r="BS490" s="75">
        <v>594000625</v>
      </c>
      <c r="BT490" s="75">
        <v>666000625</v>
      </c>
      <c r="BU490" s="75">
        <v>702000625</v>
      </c>
      <c r="BV490" s="75">
        <v>738000625</v>
      </c>
      <c r="BW490" s="75">
        <v>783000625</v>
      </c>
      <c r="BX490" s="75">
        <v>828000625</v>
      </c>
      <c r="BY490" s="75">
        <v>945000625</v>
      </c>
      <c r="BZ490" s="75">
        <v>0</v>
      </c>
      <c r="CA490" s="75">
        <v>0</v>
      </c>
    </row>
    <row r="491" spans="10:79" ht="12" customHeight="1">
      <c r="J491" s="46">
        <v>487</v>
      </c>
      <c r="K491" s="46">
        <f t="shared" si="19"/>
        <v>0</v>
      </c>
      <c r="L491" s="82">
        <f t="shared" si="20"/>
        <v>0</v>
      </c>
      <c r="N491" s="119" t="s">
        <v>33</v>
      </c>
      <c r="O491" s="120" t="s">
        <v>1149</v>
      </c>
      <c r="P491" s="122">
        <v>0</v>
      </c>
      <c r="Q491" s="122">
        <v>0</v>
      </c>
      <c r="R491" s="122">
        <v>0</v>
      </c>
      <c r="S491" s="122">
        <v>130000026</v>
      </c>
      <c r="T491" s="122">
        <v>0</v>
      </c>
      <c r="U491" s="122">
        <v>0</v>
      </c>
      <c r="V491" s="122">
        <v>0</v>
      </c>
      <c r="W491" s="122">
        <v>0</v>
      </c>
      <c r="X491" s="122">
        <v>0</v>
      </c>
      <c r="Y491" s="122">
        <v>0</v>
      </c>
      <c r="Z491" s="122">
        <v>0</v>
      </c>
      <c r="AA491" s="122">
        <v>0</v>
      </c>
      <c r="AB491" s="122">
        <v>0</v>
      </c>
      <c r="AC491" s="122">
        <v>0</v>
      </c>
      <c r="AD491" s="121"/>
      <c r="BB491" s="120" t="s">
        <v>2706</v>
      </c>
      <c r="BG491" s="73" t="s">
        <v>3948</v>
      </c>
      <c r="BI491" s="73" t="s">
        <v>4779</v>
      </c>
      <c r="BO491" s="72" t="s">
        <v>210</v>
      </c>
      <c r="BP491" s="73" t="s">
        <v>3902</v>
      </c>
      <c r="BQ491" s="75">
        <v>435000925</v>
      </c>
      <c r="BR491" s="75">
        <v>525000925</v>
      </c>
      <c r="BS491" s="75">
        <v>575000925</v>
      </c>
      <c r="BT491" s="75">
        <v>650000925</v>
      </c>
      <c r="BU491" s="75">
        <v>760000925</v>
      </c>
      <c r="BV491" s="75">
        <v>0</v>
      </c>
      <c r="BW491" s="75">
        <v>0</v>
      </c>
      <c r="BX491" s="75">
        <v>0</v>
      </c>
      <c r="BY491" s="75">
        <v>0</v>
      </c>
      <c r="BZ491" s="75">
        <v>0</v>
      </c>
      <c r="CA491" s="75">
        <v>0</v>
      </c>
    </row>
    <row r="492" spans="10:79" ht="12" customHeight="1">
      <c r="J492" s="46">
        <v>488</v>
      </c>
      <c r="K492" s="46">
        <f t="shared" si="19"/>
        <v>0</v>
      </c>
      <c r="L492" s="82">
        <f t="shared" si="20"/>
        <v>0</v>
      </c>
      <c r="N492" s="119" t="s">
        <v>33</v>
      </c>
      <c r="O492" s="120" t="s">
        <v>3267</v>
      </c>
      <c r="P492" s="122">
        <v>0</v>
      </c>
      <c r="Q492" s="122">
        <v>105000026</v>
      </c>
      <c r="R492" s="122">
        <v>110000026</v>
      </c>
      <c r="S492" s="122">
        <v>120000026</v>
      </c>
      <c r="T492" s="122">
        <v>0</v>
      </c>
      <c r="U492" s="122">
        <v>0</v>
      </c>
      <c r="V492" s="122">
        <v>0</v>
      </c>
      <c r="W492" s="122">
        <v>0</v>
      </c>
      <c r="X492" s="122">
        <v>0</v>
      </c>
      <c r="Y492" s="122">
        <v>0</v>
      </c>
      <c r="Z492" s="122">
        <v>0</v>
      </c>
      <c r="AA492" s="122">
        <v>0</v>
      </c>
      <c r="AB492" s="122">
        <v>0</v>
      </c>
      <c r="AC492" s="122">
        <v>0</v>
      </c>
      <c r="AD492" s="121"/>
      <c r="BB492" s="120" t="s">
        <v>2649</v>
      </c>
      <c r="BG492" s="73" t="s">
        <v>3949</v>
      </c>
      <c r="BI492" s="73" t="s">
        <v>4780</v>
      </c>
      <c r="BO492" s="72" t="s">
        <v>210</v>
      </c>
      <c r="BP492" s="73" t="s">
        <v>3903</v>
      </c>
      <c r="BQ492" s="75">
        <v>0</v>
      </c>
      <c r="BR492" s="75">
        <v>0</v>
      </c>
      <c r="BS492" s="75">
        <v>885000625</v>
      </c>
      <c r="BT492" s="75">
        <v>0</v>
      </c>
      <c r="BU492" s="75">
        <v>0</v>
      </c>
      <c r="BV492" s="75">
        <v>0</v>
      </c>
      <c r="BW492" s="75">
        <v>0</v>
      </c>
      <c r="BX492" s="75">
        <v>0</v>
      </c>
      <c r="BY492" s="75">
        <v>0</v>
      </c>
      <c r="BZ492" s="75">
        <v>0</v>
      </c>
      <c r="CA492" s="75">
        <v>0</v>
      </c>
    </row>
    <row r="493" spans="10:79" ht="12" customHeight="1">
      <c r="J493" s="46">
        <v>489</v>
      </c>
      <c r="K493" s="46">
        <f t="shared" si="19"/>
        <v>0</v>
      </c>
      <c r="L493" s="82">
        <f t="shared" si="20"/>
        <v>0</v>
      </c>
      <c r="N493" s="119" t="s">
        <v>33</v>
      </c>
      <c r="O493" s="120" t="s">
        <v>3268</v>
      </c>
      <c r="P493" s="122">
        <v>90000026</v>
      </c>
      <c r="Q493" s="122">
        <v>105000026</v>
      </c>
      <c r="R493" s="122">
        <v>110000026</v>
      </c>
      <c r="S493" s="122">
        <v>120000026</v>
      </c>
      <c r="T493" s="122">
        <v>125000026</v>
      </c>
      <c r="U493" s="122">
        <v>135000026</v>
      </c>
      <c r="V493" s="122">
        <v>145000026</v>
      </c>
      <c r="W493" s="122">
        <v>0</v>
      </c>
      <c r="X493" s="122">
        <v>0</v>
      </c>
      <c r="Y493" s="122">
        <v>0</v>
      </c>
      <c r="Z493" s="122">
        <v>0</v>
      </c>
      <c r="AA493" s="122">
        <v>0</v>
      </c>
      <c r="AB493" s="122">
        <v>0</v>
      </c>
      <c r="AC493" s="122">
        <v>0</v>
      </c>
      <c r="AD493" s="121"/>
      <c r="BB493" s="120" t="s">
        <v>665</v>
      </c>
      <c r="BG493" s="73" t="s">
        <v>3950</v>
      </c>
      <c r="BI493" s="73" t="s">
        <v>4781</v>
      </c>
      <c r="BO493" s="72" t="s">
        <v>210</v>
      </c>
      <c r="BP493" s="73" t="s">
        <v>3904</v>
      </c>
      <c r="BQ493" s="75">
        <v>504000625</v>
      </c>
      <c r="BR493" s="75">
        <v>0</v>
      </c>
      <c r="BS493" s="75">
        <v>621000625</v>
      </c>
      <c r="BT493" s="75">
        <v>0</v>
      </c>
      <c r="BU493" s="75">
        <v>729000625</v>
      </c>
      <c r="BV493" s="75">
        <v>0</v>
      </c>
      <c r="BW493" s="75">
        <v>0</v>
      </c>
      <c r="BX493" s="75">
        <v>0</v>
      </c>
      <c r="BY493" s="75">
        <v>0</v>
      </c>
      <c r="BZ493" s="75">
        <v>0</v>
      </c>
      <c r="CA493" s="75">
        <v>0</v>
      </c>
    </row>
    <row r="494" spans="10:79" ht="12" customHeight="1">
      <c r="J494" s="46">
        <v>490</v>
      </c>
      <c r="K494" s="46">
        <f t="shared" si="19"/>
        <v>0</v>
      </c>
      <c r="L494" s="82">
        <f t="shared" si="20"/>
        <v>0</v>
      </c>
      <c r="N494" s="119" t="s">
        <v>33</v>
      </c>
      <c r="O494" s="120" t="s">
        <v>940</v>
      </c>
      <c r="P494" s="122">
        <v>80000026</v>
      </c>
      <c r="Q494" s="122">
        <v>90000026</v>
      </c>
      <c r="R494" s="122">
        <v>100000026</v>
      </c>
      <c r="S494" s="122">
        <v>115000026</v>
      </c>
      <c r="T494" s="122">
        <v>130000026</v>
      </c>
      <c r="U494" s="122">
        <v>0</v>
      </c>
      <c r="V494" s="122">
        <v>0</v>
      </c>
      <c r="W494" s="122">
        <v>0</v>
      </c>
      <c r="X494" s="122">
        <v>0</v>
      </c>
      <c r="Y494" s="122">
        <v>0</v>
      </c>
      <c r="Z494" s="122">
        <v>0</v>
      </c>
      <c r="AA494" s="122">
        <v>0</v>
      </c>
      <c r="AB494" s="122">
        <v>0</v>
      </c>
      <c r="AC494" s="122">
        <v>0</v>
      </c>
      <c r="AD494" s="121"/>
      <c r="BB494" s="120" t="s">
        <v>1590</v>
      </c>
      <c r="BG494" s="73" t="s">
        <v>5257</v>
      </c>
      <c r="BI494" s="73" t="s">
        <v>4782</v>
      </c>
      <c r="BO494" s="72" t="s">
        <v>210</v>
      </c>
      <c r="BP494" s="73" t="s">
        <v>3905</v>
      </c>
      <c r="BQ494" s="75">
        <v>450000625</v>
      </c>
      <c r="BR494" s="75">
        <v>477000625</v>
      </c>
      <c r="BS494" s="75">
        <v>504000625</v>
      </c>
      <c r="BT494" s="75">
        <v>585000625</v>
      </c>
      <c r="BU494" s="75">
        <v>567000625</v>
      </c>
      <c r="BV494" s="75">
        <v>594000625</v>
      </c>
      <c r="BW494" s="75">
        <v>630000625</v>
      </c>
      <c r="BX494" s="75">
        <v>648000625</v>
      </c>
      <c r="BY494" s="75">
        <v>0</v>
      </c>
      <c r="BZ494" s="75">
        <v>0</v>
      </c>
      <c r="CA494" s="75">
        <v>0</v>
      </c>
    </row>
    <row r="495" spans="10:79" ht="12" customHeight="1">
      <c r="J495" s="46">
        <v>491</v>
      </c>
      <c r="K495" s="46">
        <f t="shared" si="19"/>
        <v>0</v>
      </c>
      <c r="L495" s="82">
        <f t="shared" si="20"/>
        <v>0</v>
      </c>
      <c r="N495" s="119" t="s">
        <v>33</v>
      </c>
      <c r="O495" s="120" t="s">
        <v>3269</v>
      </c>
      <c r="P495" s="122">
        <v>90000026</v>
      </c>
      <c r="Q495" s="122">
        <v>95000026</v>
      </c>
      <c r="R495" s="122">
        <v>105000026</v>
      </c>
      <c r="S495" s="122">
        <v>115000026</v>
      </c>
      <c r="T495" s="122">
        <v>120000026</v>
      </c>
      <c r="U495" s="122">
        <v>125000026</v>
      </c>
      <c r="V495" s="122">
        <v>130000026</v>
      </c>
      <c r="W495" s="122">
        <v>140000026</v>
      </c>
      <c r="X495" s="122">
        <v>0</v>
      </c>
      <c r="Y495" s="122">
        <v>0</v>
      </c>
      <c r="Z495" s="122">
        <v>0</v>
      </c>
      <c r="AA495" s="122">
        <v>0</v>
      </c>
      <c r="AB495" s="122">
        <v>0</v>
      </c>
      <c r="AC495" s="122">
        <v>0</v>
      </c>
      <c r="AD495" s="121"/>
      <c r="BB495" s="120" t="s">
        <v>112</v>
      </c>
      <c r="BG495" s="73" t="s">
        <v>3951</v>
      </c>
      <c r="BI495" s="73" t="s">
        <v>4783</v>
      </c>
      <c r="BO495" s="72" t="s">
        <v>210</v>
      </c>
      <c r="BP495" s="73" t="s">
        <v>5030</v>
      </c>
      <c r="BQ495" s="75">
        <v>520000026</v>
      </c>
      <c r="BR495" s="75">
        <v>595000026</v>
      </c>
      <c r="BS495" s="75">
        <v>640000026</v>
      </c>
      <c r="BT495" s="75">
        <v>725300026</v>
      </c>
      <c r="BU495" s="75">
        <v>805000026</v>
      </c>
      <c r="BV495" s="75">
        <v>885000026</v>
      </c>
      <c r="BW495" s="75">
        <v>915000026</v>
      </c>
      <c r="BX495" s="75">
        <v>985000026</v>
      </c>
      <c r="BY495" s="75">
        <v>0</v>
      </c>
      <c r="BZ495" s="75">
        <v>0</v>
      </c>
      <c r="CA495" s="75">
        <v>0</v>
      </c>
    </row>
    <row r="496" spans="10:79" ht="12" customHeight="1">
      <c r="J496" s="46">
        <v>492</v>
      </c>
      <c r="K496" s="46">
        <f t="shared" si="19"/>
        <v>0</v>
      </c>
      <c r="L496" s="82">
        <f t="shared" si="20"/>
        <v>0</v>
      </c>
      <c r="N496" s="119" t="s">
        <v>33</v>
      </c>
      <c r="O496" s="120" t="s">
        <v>606</v>
      </c>
      <c r="P496" s="122">
        <v>130000026</v>
      </c>
      <c r="Q496" s="122">
        <v>140000026</v>
      </c>
      <c r="R496" s="122">
        <v>150000026</v>
      </c>
      <c r="S496" s="122">
        <v>160000026</v>
      </c>
      <c r="T496" s="122">
        <v>165000026</v>
      </c>
      <c r="U496" s="122">
        <v>170000026</v>
      </c>
      <c r="V496" s="122">
        <v>0</v>
      </c>
      <c r="W496" s="122">
        <v>0</v>
      </c>
      <c r="X496" s="122">
        <v>0</v>
      </c>
      <c r="Y496" s="122">
        <v>0</v>
      </c>
      <c r="Z496" s="122">
        <v>0</v>
      </c>
      <c r="AA496" s="122">
        <v>0</v>
      </c>
      <c r="AB496" s="122">
        <v>0</v>
      </c>
      <c r="AC496" s="122">
        <v>0</v>
      </c>
      <c r="AD496" s="121"/>
      <c r="BB496" s="120" t="s">
        <v>844</v>
      </c>
      <c r="BG496" s="73" t="s">
        <v>3952</v>
      </c>
      <c r="BI496" s="73" t="s">
        <v>4784</v>
      </c>
      <c r="BO496" s="72" t="s">
        <v>210</v>
      </c>
      <c r="BP496" s="73" t="s">
        <v>3906</v>
      </c>
      <c r="BQ496" s="75">
        <v>387000625</v>
      </c>
      <c r="BR496" s="75">
        <v>432000625</v>
      </c>
      <c r="BS496" s="75">
        <v>450000625</v>
      </c>
      <c r="BT496" s="75">
        <v>504000625</v>
      </c>
      <c r="BU496" s="75">
        <v>540000625</v>
      </c>
      <c r="BV496" s="75">
        <v>594000625</v>
      </c>
      <c r="BW496" s="75">
        <v>657000625</v>
      </c>
      <c r="BX496" s="75">
        <v>0</v>
      </c>
      <c r="BY496" s="75">
        <v>0</v>
      </c>
      <c r="BZ496" s="75">
        <v>0</v>
      </c>
      <c r="CA496" s="75">
        <v>0</v>
      </c>
    </row>
    <row r="497" spans="10:79" ht="12" customHeight="1">
      <c r="J497" s="46">
        <v>493</v>
      </c>
      <c r="K497" s="46">
        <f t="shared" si="19"/>
        <v>0</v>
      </c>
      <c r="L497" s="82">
        <f t="shared" si="20"/>
        <v>0</v>
      </c>
      <c r="N497" s="119" t="s">
        <v>33</v>
      </c>
      <c r="O497" s="120" t="s">
        <v>3270</v>
      </c>
      <c r="P497" s="122">
        <v>90000026</v>
      </c>
      <c r="Q497" s="122">
        <v>100000026</v>
      </c>
      <c r="R497" s="122">
        <v>115000026</v>
      </c>
      <c r="S497" s="122">
        <v>120000026</v>
      </c>
      <c r="T497" s="122">
        <v>125000026</v>
      </c>
      <c r="U497" s="122">
        <v>135000026</v>
      </c>
      <c r="V497" s="122">
        <v>0</v>
      </c>
      <c r="W497" s="122">
        <v>0</v>
      </c>
      <c r="X497" s="122">
        <v>0</v>
      </c>
      <c r="Y497" s="122">
        <v>0</v>
      </c>
      <c r="Z497" s="122">
        <v>0</v>
      </c>
      <c r="AA497" s="122">
        <v>0</v>
      </c>
      <c r="AB497" s="122">
        <v>0</v>
      </c>
      <c r="AC497" s="122">
        <v>0</v>
      </c>
      <c r="AD497" s="121"/>
      <c r="BB497" s="120" t="s">
        <v>1566</v>
      </c>
      <c r="BG497" s="73" t="s">
        <v>3953</v>
      </c>
      <c r="BI497" s="73" t="s">
        <v>4785</v>
      </c>
      <c r="BO497" s="72" t="s">
        <v>210</v>
      </c>
      <c r="BP497" s="73" t="s">
        <v>3907</v>
      </c>
      <c r="BQ497" s="75">
        <v>0</v>
      </c>
      <c r="BR497" s="75">
        <v>0</v>
      </c>
      <c r="BS497" s="75">
        <v>562000625</v>
      </c>
      <c r="BT497" s="75">
        <v>634000625</v>
      </c>
      <c r="BU497" s="75">
        <v>670000625</v>
      </c>
      <c r="BV497" s="75">
        <v>729000625</v>
      </c>
      <c r="BW497" s="75">
        <v>751000625</v>
      </c>
      <c r="BX497" s="75">
        <v>0</v>
      </c>
      <c r="BY497" s="75">
        <v>637000625</v>
      </c>
      <c r="BZ497" s="75">
        <v>0</v>
      </c>
      <c r="CA497" s="75">
        <v>0</v>
      </c>
    </row>
    <row r="498" spans="10:79" ht="12" customHeight="1">
      <c r="J498" s="46">
        <v>494</v>
      </c>
      <c r="K498" s="46">
        <f t="shared" si="19"/>
        <v>0</v>
      </c>
      <c r="L498" s="82">
        <f t="shared" si="20"/>
        <v>0</v>
      </c>
      <c r="N498" s="119" t="s">
        <v>33</v>
      </c>
      <c r="O498" s="120" t="s">
        <v>242</v>
      </c>
      <c r="P498" s="122">
        <v>115000026</v>
      </c>
      <c r="Q498" s="122">
        <v>120000026</v>
      </c>
      <c r="R498" s="122">
        <v>135000026</v>
      </c>
      <c r="S498" s="122">
        <v>145000026</v>
      </c>
      <c r="T498" s="122">
        <v>160000026</v>
      </c>
      <c r="U498" s="122">
        <v>170000026</v>
      </c>
      <c r="V498" s="122">
        <v>0</v>
      </c>
      <c r="W498" s="122">
        <v>0</v>
      </c>
      <c r="X498" s="122">
        <v>0</v>
      </c>
      <c r="Y498" s="122">
        <v>0</v>
      </c>
      <c r="Z498" s="122">
        <v>0</v>
      </c>
      <c r="AA498" s="122">
        <v>0</v>
      </c>
      <c r="AB498" s="122">
        <v>0</v>
      </c>
      <c r="AC498" s="122">
        <v>0</v>
      </c>
      <c r="AD498" s="121"/>
      <c r="BB498" s="120" t="s">
        <v>2232</v>
      </c>
      <c r="BG498" s="73" t="s">
        <v>3954</v>
      </c>
      <c r="BI498" s="73" t="s">
        <v>4786</v>
      </c>
      <c r="BO498" s="72" t="s">
        <v>210</v>
      </c>
      <c r="BP498" s="73" t="s">
        <v>3908</v>
      </c>
      <c r="BQ498" s="75">
        <v>535000625</v>
      </c>
      <c r="BR498" s="75">
        <v>589000625</v>
      </c>
      <c r="BS498" s="75">
        <v>549000625</v>
      </c>
      <c r="BT498" s="75">
        <v>0</v>
      </c>
      <c r="BU498" s="75">
        <v>733000625</v>
      </c>
      <c r="BV498" s="75">
        <v>0</v>
      </c>
      <c r="BW498" s="75">
        <v>814000625</v>
      </c>
      <c r="BX498" s="75">
        <v>0</v>
      </c>
      <c r="BY498" s="75">
        <v>0</v>
      </c>
      <c r="BZ498" s="75">
        <v>0</v>
      </c>
      <c r="CA498" s="75">
        <v>0</v>
      </c>
    </row>
    <row r="499" spans="10:79" ht="12" customHeight="1">
      <c r="J499" s="46">
        <v>495</v>
      </c>
      <c r="K499" s="46">
        <f t="shared" si="19"/>
        <v>0</v>
      </c>
      <c r="L499" s="82">
        <f t="shared" si="20"/>
        <v>0</v>
      </c>
      <c r="N499" s="119" t="s">
        <v>33</v>
      </c>
      <c r="O499" s="120" t="s">
        <v>77</v>
      </c>
      <c r="P499" s="122">
        <v>0</v>
      </c>
      <c r="Q499" s="122">
        <v>140000026</v>
      </c>
      <c r="R499" s="122">
        <v>150000026</v>
      </c>
      <c r="S499" s="122">
        <v>160000026</v>
      </c>
      <c r="T499" s="122">
        <v>165000026</v>
      </c>
      <c r="U499" s="122">
        <v>170000026</v>
      </c>
      <c r="V499" s="122">
        <v>0</v>
      </c>
      <c r="W499" s="122">
        <v>0</v>
      </c>
      <c r="X499" s="122">
        <v>0</v>
      </c>
      <c r="Y499" s="122">
        <v>0</v>
      </c>
      <c r="Z499" s="122">
        <v>0</v>
      </c>
      <c r="AA499" s="122">
        <v>0</v>
      </c>
      <c r="AB499" s="122">
        <v>0</v>
      </c>
      <c r="AC499" s="122">
        <v>0</v>
      </c>
      <c r="AD499" s="121"/>
      <c r="BB499" s="120" t="s">
        <v>2361</v>
      </c>
      <c r="BG499" s="73" t="s">
        <v>3955</v>
      </c>
      <c r="BI499" s="73" t="s">
        <v>4787</v>
      </c>
      <c r="BO499" s="72" t="s">
        <v>210</v>
      </c>
      <c r="BP499" s="73" t="s">
        <v>3909</v>
      </c>
      <c r="BQ499" s="75">
        <v>423000625</v>
      </c>
      <c r="BR499" s="75">
        <v>468000625</v>
      </c>
      <c r="BS499" s="75">
        <v>540000625</v>
      </c>
      <c r="BT499" s="75">
        <v>576000625</v>
      </c>
      <c r="BU499" s="75">
        <v>0</v>
      </c>
      <c r="BV499" s="75">
        <v>0</v>
      </c>
      <c r="BW499" s="75">
        <v>0</v>
      </c>
      <c r="BX499" s="75">
        <v>0</v>
      </c>
      <c r="BY499" s="75">
        <v>0</v>
      </c>
      <c r="BZ499" s="75">
        <v>0</v>
      </c>
      <c r="CA499" s="75">
        <v>0</v>
      </c>
    </row>
    <row r="500" spans="10:79" ht="12" customHeight="1">
      <c r="J500" s="46">
        <v>496</v>
      </c>
      <c r="K500" s="46">
        <f t="shared" si="19"/>
        <v>0</v>
      </c>
      <c r="L500" s="82">
        <f t="shared" si="20"/>
        <v>0</v>
      </c>
      <c r="N500" s="119" t="s">
        <v>33</v>
      </c>
      <c r="O500" s="120" t="s">
        <v>570</v>
      </c>
      <c r="P500" s="122">
        <v>0</v>
      </c>
      <c r="Q500" s="122">
        <v>0</v>
      </c>
      <c r="R500" s="122">
        <v>0</v>
      </c>
      <c r="S500" s="122">
        <v>0</v>
      </c>
      <c r="T500" s="122">
        <v>130000026</v>
      </c>
      <c r="U500" s="122">
        <v>150000026</v>
      </c>
      <c r="V500" s="122">
        <v>170000026</v>
      </c>
      <c r="W500" s="122">
        <v>185000026</v>
      </c>
      <c r="X500" s="122">
        <v>190000026</v>
      </c>
      <c r="Y500" s="122">
        <v>195000026</v>
      </c>
      <c r="Z500" s="122">
        <v>200000026</v>
      </c>
      <c r="AA500" s="122">
        <v>215000026</v>
      </c>
      <c r="AB500" s="122">
        <v>0</v>
      </c>
      <c r="AC500" s="122">
        <v>0</v>
      </c>
      <c r="AD500" s="121"/>
      <c r="BB500" s="120" t="s">
        <v>2593</v>
      </c>
      <c r="BG500" s="73" t="s">
        <v>3956</v>
      </c>
      <c r="BI500" s="73" t="s">
        <v>4788</v>
      </c>
      <c r="BO500" s="72" t="s">
        <v>210</v>
      </c>
      <c r="BP500" s="73" t="s">
        <v>3910</v>
      </c>
      <c r="BQ500" s="75">
        <v>490000026</v>
      </c>
      <c r="BR500" s="75">
        <v>580000026</v>
      </c>
      <c r="BS500" s="75">
        <v>615000026</v>
      </c>
      <c r="BT500" s="75">
        <v>685000026</v>
      </c>
      <c r="BU500" s="75">
        <v>750000026</v>
      </c>
      <c r="BV500" s="75">
        <v>795000026</v>
      </c>
      <c r="BW500" s="75">
        <v>820000026</v>
      </c>
      <c r="BX500" s="75">
        <v>885000026</v>
      </c>
      <c r="BY500" s="75">
        <v>0</v>
      </c>
      <c r="BZ500" s="75">
        <v>0</v>
      </c>
      <c r="CA500" s="75">
        <v>0</v>
      </c>
    </row>
    <row r="501" spans="10:79" ht="12" customHeight="1">
      <c r="J501" s="46">
        <v>497</v>
      </c>
      <c r="K501" s="46">
        <f t="shared" si="19"/>
        <v>0</v>
      </c>
      <c r="L501" s="82">
        <f t="shared" si="20"/>
        <v>0</v>
      </c>
      <c r="N501" s="119" t="s">
        <v>33</v>
      </c>
      <c r="O501" s="120" t="s">
        <v>570</v>
      </c>
      <c r="P501" s="122">
        <v>0</v>
      </c>
      <c r="Q501" s="122">
        <v>0</v>
      </c>
      <c r="R501" s="122">
        <v>0</v>
      </c>
      <c r="S501" s="122">
        <v>0</v>
      </c>
      <c r="T501" s="122">
        <v>0</v>
      </c>
      <c r="U501" s="122">
        <v>0</v>
      </c>
      <c r="V501" s="122">
        <v>180000026</v>
      </c>
      <c r="W501" s="122">
        <v>185000026</v>
      </c>
      <c r="X501" s="122">
        <v>190000026</v>
      </c>
      <c r="Y501" s="122">
        <v>195000026</v>
      </c>
      <c r="Z501" s="122">
        <v>200000026</v>
      </c>
      <c r="AA501" s="122">
        <v>215000026</v>
      </c>
      <c r="AB501" s="122">
        <v>0</v>
      </c>
      <c r="AC501" s="122">
        <v>0</v>
      </c>
      <c r="AD501" s="121"/>
      <c r="BB501" s="120" t="s">
        <v>2594</v>
      </c>
      <c r="BG501" s="73" t="s">
        <v>3957</v>
      </c>
      <c r="BI501" s="73" t="s">
        <v>4789</v>
      </c>
      <c r="BO501" s="72" t="s">
        <v>210</v>
      </c>
      <c r="BP501" s="73" t="s">
        <v>3911</v>
      </c>
      <c r="BQ501" s="75">
        <v>0</v>
      </c>
      <c r="BR501" s="75">
        <v>0</v>
      </c>
      <c r="BS501" s="75">
        <v>0</v>
      </c>
      <c r="BT501" s="75">
        <v>0</v>
      </c>
      <c r="BU501" s="75">
        <v>0</v>
      </c>
      <c r="BV501" s="75">
        <v>0</v>
      </c>
      <c r="BW501" s="75">
        <v>0</v>
      </c>
      <c r="BX501" s="75">
        <v>1300000026</v>
      </c>
      <c r="BY501" s="75">
        <v>0</v>
      </c>
      <c r="BZ501" s="75">
        <v>0</v>
      </c>
      <c r="CA501" s="75">
        <v>0</v>
      </c>
    </row>
    <row r="502" spans="10:79" ht="12" customHeight="1">
      <c r="J502" s="46">
        <v>498</v>
      </c>
      <c r="K502" s="46">
        <f t="shared" si="19"/>
        <v>0</v>
      </c>
      <c r="L502" s="82">
        <f t="shared" si="20"/>
        <v>0</v>
      </c>
      <c r="N502" s="119" t="s">
        <v>33</v>
      </c>
      <c r="O502" s="120" t="s">
        <v>2111</v>
      </c>
      <c r="P502" s="122">
        <v>0</v>
      </c>
      <c r="Q502" s="122">
        <v>0</v>
      </c>
      <c r="R502" s="122">
        <v>0</v>
      </c>
      <c r="S502" s="122">
        <v>0</v>
      </c>
      <c r="T502" s="122">
        <v>0</v>
      </c>
      <c r="U502" s="122">
        <v>150000026</v>
      </c>
      <c r="V502" s="122">
        <v>160000026</v>
      </c>
      <c r="W502" s="122">
        <v>170000026</v>
      </c>
      <c r="X502" s="122">
        <v>180000026</v>
      </c>
      <c r="Y502" s="122">
        <v>190000026</v>
      </c>
      <c r="Z502" s="122">
        <v>200000026</v>
      </c>
      <c r="AA502" s="122">
        <v>215000026</v>
      </c>
      <c r="AB502" s="122">
        <v>0</v>
      </c>
      <c r="AC502" s="122">
        <v>0</v>
      </c>
      <c r="AD502" s="121"/>
      <c r="BB502" s="120" t="s">
        <v>2233</v>
      </c>
      <c r="BG502" s="73" t="s">
        <v>3958</v>
      </c>
      <c r="BI502" s="73" t="s">
        <v>4790</v>
      </c>
      <c r="BO502" s="72" t="s">
        <v>210</v>
      </c>
      <c r="BP502" s="73" t="s">
        <v>3912</v>
      </c>
      <c r="BQ502" s="75">
        <v>540000625</v>
      </c>
      <c r="BR502" s="75">
        <v>598000625</v>
      </c>
      <c r="BS502" s="75">
        <v>630000625</v>
      </c>
      <c r="BT502" s="75">
        <v>702000625</v>
      </c>
      <c r="BU502" s="75">
        <v>720000625</v>
      </c>
      <c r="BV502" s="75">
        <v>774000625</v>
      </c>
      <c r="BW502" s="75">
        <v>819000625</v>
      </c>
      <c r="BX502" s="75">
        <v>657000625</v>
      </c>
      <c r="BY502" s="75">
        <v>747000625</v>
      </c>
      <c r="BZ502" s="75">
        <v>0</v>
      </c>
      <c r="CA502" s="75">
        <v>0</v>
      </c>
    </row>
    <row r="503" spans="10:79" ht="12" customHeight="1">
      <c r="J503" s="46">
        <v>499</v>
      </c>
      <c r="K503" s="46">
        <f t="shared" si="19"/>
        <v>0</v>
      </c>
      <c r="L503" s="82">
        <f t="shared" si="20"/>
        <v>0</v>
      </c>
      <c r="N503" s="119" t="s">
        <v>33</v>
      </c>
      <c r="O503" s="120" t="s">
        <v>1525</v>
      </c>
      <c r="P503" s="122">
        <v>0</v>
      </c>
      <c r="Q503" s="122">
        <v>0</v>
      </c>
      <c r="R503" s="122">
        <v>0</v>
      </c>
      <c r="S503" s="122">
        <v>0</v>
      </c>
      <c r="T503" s="122">
        <v>0</v>
      </c>
      <c r="U503" s="122">
        <v>0</v>
      </c>
      <c r="V503" s="122">
        <v>160000026</v>
      </c>
      <c r="W503" s="122">
        <v>185000026</v>
      </c>
      <c r="X503" s="122">
        <v>190000026</v>
      </c>
      <c r="Y503" s="122">
        <v>195000026</v>
      </c>
      <c r="Z503" s="122">
        <v>205000026</v>
      </c>
      <c r="AA503" s="122">
        <v>210000026</v>
      </c>
      <c r="AB503" s="122">
        <v>0</v>
      </c>
      <c r="AC503" s="122">
        <v>0</v>
      </c>
      <c r="AD503" s="121"/>
      <c r="BB503" s="120" t="s">
        <v>2030</v>
      </c>
      <c r="BG503" s="73" t="s">
        <v>3959</v>
      </c>
      <c r="BI503" s="73" t="s">
        <v>4791</v>
      </c>
      <c r="BO503" s="72" t="s">
        <v>210</v>
      </c>
      <c r="BP503" s="73" t="s">
        <v>3913</v>
      </c>
      <c r="BQ503" s="75">
        <v>0</v>
      </c>
      <c r="BR503" s="75">
        <v>0</v>
      </c>
      <c r="BS503" s="75">
        <v>607000625</v>
      </c>
      <c r="BT503" s="75">
        <v>679000625</v>
      </c>
      <c r="BU503" s="75">
        <v>715000625</v>
      </c>
      <c r="BV503" s="75">
        <v>751000625</v>
      </c>
      <c r="BW503" s="75">
        <v>0</v>
      </c>
      <c r="BX503" s="75">
        <v>0</v>
      </c>
      <c r="BY503" s="75">
        <v>0</v>
      </c>
      <c r="BZ503" s="75">
        <v>0</v>
      </c>
      <c r="CA503" s="75">
        <v>0</v>
      </c>
    </row>
    <row r="504" spans="10:79" ht="12" customHeight="1">
      <c r="J504" s="46">
        <v>500</v>
      </c>
      <c r="K504" s="46">
        <f t="shared" si="19"/>
        <v>0</v>
      </c>
      <c r="L504" s="82">
        <f t="shared" si="20"/>
        <v>0</v>
      </c>
      <c r="N504" s="119" t="s">
        <v>33</v>
      </c>
      <c r="O504" s="120" t="s">
        <v>1525</v>
      </c>
      <c r="P504" s="122">
        <v>0</v>
      </c>
      <c r="Q504" s="122">
        <v>0</v>
      </c>
      <c r="R504" s="122">
        <v>0</v>
      </c>
      <c r="S504" s="122">
        <v>0</v>
      </c>
      <c r="T504" s="122">
        <v>0</v>
      </c>
      <c r="U504" s="122">
        <v>0</v>
      </c>
      <c r="V504" s="122">
        <v>160000026</v>
      </c>
      <c r="W504" s="122">
        <v>185000026</v>
      </c>
      <c r="X504" s="122">
        <v>190000026</v>
      </c>
      <c r="Y504" s="122">
        <v>195000026</v>
      </c>
      <c r="Z504" s="122">
        <v>205000026</v>
      </c>
      <c r="AA504" s="122">
        <v>210000026</v>
      </c>
      <c r="AB504" s="122">
        <v>0</v>
      </c>
      <c r="AC504" s="122">
        <v>0</v>
      </c>
      <c r="AD504" s="121"/>
      <c r="BB504" s="120" t="s">
        <v>2512</v>
      </c>
      <c r="BG504" s="73" t="s">
        <v>3960</v>
      </c>
      <c r="BI504" s="73" t="s">
        <v>4792</v>
      </c>
      <c r="BO504" s="72" t="s">
        <v>210</v>
      </c>
      <c r="BP504" s="73" t="s">
        <v>3914</v>
      </c>
      <c r="BQ504" s="75">
        <v>333000625</v>
      </c>
      <c r="BR504" s="75">
        <v>378000625</v>
      </c>
      <c r="BS504" s="75">
        <v>414000625</v>
      </c>
      <c r="BT504" s="75">
        <v>450000625</v>
      </c>
      <c r="BU504" s="75">
        <v>495000625</v>
      </c>
      <c r="BV504" s="75">
        <v>540000625</v>
      </c>
      <c r="BW504" s="75">
        <v>603000625</v>
      </c>
      <c r="BX504" s="75">
        <v>0</v>
      </c>
      <c r="BY504" s="75">
        <v>0</v>
      </c>
      <c r="BZ504" s="75">
        <v>0</v>
      </c>
      <c r="CA504" s="75">
        <v>0</v>
      </c>
    </row>
    <row r="505" spans="10:79" ht="12" customHeight="1">
      <c r="J505" s="46">
        <v>501</v>
      </c>
      <c r="K505" s="46">
        <f t="shared" si="19"/>
        <v>0</v>
      </c>
      <c r="L505" s="82">
        <f t="shared" si="20"/>
        <v>0</v>
      </c>
      <c r="N505" s="119" t="s">
        <v>33</v>
      </c>
      <c r="O505" s="120" t="s">
        <v>600</v>
      </c>
      <c r="P505" s="122">
        <v>0</v>
      </c>
      <c r="Q505" s="122">
        <v>0</v>
      </c>
      <c r="R505" s="122">
        <v>0</v>
      </c>
      <c r="S505" s="122">
        <v>0</v>
      </c>
      <c r="T505" s="122">
        <v>0</v>
      </c>
      <c r="U505" s="122">
        <v>0</v>
      </c>
      <c r="V505" s="122">
        <v>150000026</v>
      </c>
      <c r="W505" s="122">
        <v>160000026</v>
      </c>
      <c r="X505" s="122">
        <v>170000026</v>
      </c>
      <c r="Y505" s="122">
        <v>180000026</v>
      </c>
      <c r="Z505" s="122">
        <v>185000026</v>
      </c>
      <c r="AA505" s="122">
        <v>190000026</v>
      </c>
      <c r="AB505" s="122">
        <v>210000026</v>
      </c>
      <c r="AC505" s="122">
        <v>220000026</v>
      </c>
      <c r="AD505" s="121"/>
      <c r="BB505" s="120" t="s">
        <v>2362</v>
      </c>
      <c r="BG505" s="73" t="s">
        <v>3961</v>
      </c>
      <c r="BI505" s="73" t="s">
        <v>5250</v>
      </c>
      <c r="BO505" s="72" t="s">
        <v>210</v>
      </c>
      <c r="BP505" s="73" t="s">
        <v>3915</v>
      </c>
      <c r="BQ505" s="75">
        <v>0</v>
      </c>
      <c r="BR505" s="75">
        <v>0</v>
      </c>
      <c r="BS505" s="75">
        <v>0</v>
      </c>
      <c r="BT505" s="75">
        <v>675000625</v>
      </c>
      <c r="BU505" s="75">
        <v>702000625</v>
      </c>
      <c r="BV505" s="75">
        <v>729000625</v>
      </c>
      <c r="BW505" s="75">
        <v>0</v>
      </c>
      <c r="BX505" s="75">
        <v>0</v>
      </c>
      <c r="BY505" s="75">
        <v>0</v>
      </c>
      <c r="BZ505" s="75">
        <v>0</v>
      </c>
      <c r="CA505" s="75">
        <v>0</v>
      </c>
    </row>
    <row r="506" spans="10:79" ht="12" customHeight="1">
      <c r="J506" s="46">
        <v>502</v>
      </c>
      <c r="K506" s="46">
        <f t="shared" si="19"/>
        <v>0</v>
      </c>
      <c r="L506" s="82">
        <f t="shared" si="20"/>
        <v>0</v>
      </c>
      <c r="N506" s="119" t="s">
        <v>33</v>
      </c>
      <c r="O506" s="120" t="s">
        <v>600</v>
      </c>
      <c r="P506" s="122">
        <v>0</v>
      </c>
      <c r="Q506" s="122">
        <v>0</v>
      </c>
      <c r="R506" s="122">
        <v>0</v>
      </c>
      <c r="S506" s="122">
        <v>0</v>
      </c>
      <c r="T506" s="122">
        <v>0</v>
      </c>
      <c r="U506" s="122">
        <v>0</v>
      </c>
      <c r="V506" s="122">
        <v>150000026</v>
      </c>
      <c r="W506" s="122">
        <v>160000026</v>
      </c>
      <c r="X506" s="122">
        <v>170000026</v>
      </c>
      <c r="Y506" s="122">
        <v>180000026</v>
      </c>
      <c r="Z506" s="122">
        <v>185000026</v>
      </c>
      <c r="AA506" s="122">
        <v>190000026</v>
      </c>
      <c r="AB506" s="122">
        <v>210000026</v>
      </c>
      <c r="AC506" s="122">
        <v>220000026</v>
      </c>
      <c r="AD506" s="121"/>
      <c r="BB506" s="120" t="s">
        <v>920</v>
      </c>
      <c r="BG506" s="73" t="s">
        <v>3962</v>
      </c>
      <c r="BI506" s="73" t="s">
        <v>4793</v>
      </c>
      <c r="BO506" s="72" t="s">
        <v>210</v>
      </c>
      <c r="BP506" s="73" t="s">
        <v>3916</v>
      </c>
      <c r="BQ506" s="75">
        <v>468000625</v>
      </c>
      <c r="BR506" s="75">
        <v>522000625</v>
      </c>
      <c r="BS506" s="75">
        <v>634000625</v>
      </c>
      <c r="BT506" s="75">
        <v>630000625</v>
      </c>
      <c r="BU506" s="75">
        <v>742000625</v>
      </c>
      <c r="BV506" s="75">
        <v>778000625</v>
      </c>
      <c r="BW506" s="75">
        <v>823000625</v>
      </c>
      <c r="BX506" s="75">
        <v>864000625</v>
      </c>
      <c r="BY506" s="75">
        <v>900000625</v>
      </c>
      <c r="BZ506" s="75">
        <v>0</v>
      </c>
      <c r="CA506" s="75">
        <v>0</v>
      </c>
    </row>
    <row r="507" spans="10:79" ht="12" customHeight="1">
      <c r="J507" s="46">
        <v>503</v>
      </c>
      <c r="K507" s="46">
        <f t="shared" si="19"/>
        <v>0</v>
      </c>
      <c r="L507" s="82">
        <f t="shared" si="20"/>
        <v>0</v>
      </c>
      <c r="N507" s="119" t="s">
        <v>33</v>
      </c>
      <c r="O507" s="120" t="s">
        <v>1980</v>
      </c>
      <c r="P507" s="122">
        <v>0</v>
      </c>
      <c r="Q507" s="122">
        <v>0</v>
      </c>
      <c r="R507" s="122">
        <v>0</v>
      </c>
      <c r="S507" s="122">
        <v>0</v>
      </c>
      <c r="T507" s="122">
        <v>0</v>
      </c>
      <c r="U507" s="122">
        <v>0</v>
      </c>
      <c r="V507" s="122">
        <v>185000026</v>
      </c>
      <c r="W507" s="122">
        <v>190000026</v>
      </c>
      <c r="X507" s="122">
        <v>195000026</v>
      </c>
      <c r="Y507" s="122">
        <v>200000026</v>
      </c>
      <c r="Z507" s="122">
        <v>205000026</v>
      </c>
      <c r="AA507" s="122">
        <v>215000026</v>
      </c>
      <c r="AB507" s="122">
        <v>0</v>
      </c>
      <c r="AC507" s="122">
        <v>0</v>
      </c>
      <c r="AD507" s="121"/>
      <c r="BB507" s="120" t="s">
        <v>2588</v>
      </c>
      <c r="BG507" s="73" t="s">
        <v>3963</v>
      </c>
      <c r="BI507" s="73" t="s">
        <v>4794</v>
      </c>
      <c r="BO507" s="72" t="s">
        <v>210</v>
      </c>
      <c r="BP507" s="73" t="s">
        <v>3917</v>
      </c>
      <c r="BQ507" s="75">
        <v>517000625</v>
      </c>
      <c r="BR507" s="75">
        <v>571000625</v>
      </c>
      <c r="BS507" s="75">
        <v>607000625</v>
      </c>
      <c r="BT507" s="75">
        <v>679000625</v>
      </c>
      <c r="BU507" s="75">
        <v>715000625</v>
      </c>
      <c r="BV507" s="75">
        <v>751000625</v>
      </c>
      <c r="BW507" s="75">
        <v>796000625</v>
      </c>
      <c r="BX507" s="75">
        <v>828000625</v>
      </c>
      <c r="BY507" s="75">
        <v>0</v>
      </c>
      <c r="BZ507" s="75">
        <v>0</v>
      </c>
      <c r="CA507" s="75">
        <v>0</v>
      </c>
    </row>
    <row r="508" spans="10:79" ht="12" customHeight="1">
      <c r="J508" s="46">
        <v>504</v>
      </c>
      <c r="K508" s="46">
        <f t="shared" si="19"/>
        <v>0</v>
      </c>
      <c r="L508" s="82">
        <f t="shared" si="20"/>
        <v>0</v>
      </c>
      <c r="N508" s="119" t="s">
        <v>33</v>
      </c>
      <c r="O508" s="120" t="s">
        <v>1526</v>
      </c>
      <c r="P508" s="122">
        <v>0</v>
      </c>
      <c r="Q508" s="122">
        <v>0</v>
      </c>
      <c r="R508" s="122">
        <v>0</v>
      </c>
      <c r="S508" s="122">
        <v>0</v>
      </c>
      <c r="T508" s="122">
        <v>0</v>
      </c>
      <c r="U508" s="122">
        <v>0</v>
      </c>
      <c r="V508" s="122">
        <v>170000026</v>
      </c>
      <c r="W508" s="122">
        <v>185000026</v>
      </c>
      <c r="X508" s="122">
        <v>195000026</v>
      </c>
      <c r="Y508" s="122">
        <v>200000026</v>
      </c>
      <c r="Z508" s="122">
        <v>205000026</v>
      </c>
      <c r="AA508" s="122">
        <v>215000026</v>
      </c>
      <c r="AB508" s="122">
        <v>230000026</v>
      </c>
      <c r="AC508" s="122">
        <v>240000026</v>
      </c>
      <c r="AD508" s="121"/>
      <c r="BB508" s="120" t="s">
        <v>1607</v>
      </c>
      <c r="BG508" s="73" t="s">
        <v>3964</v>
      </c>
      <c r="BI508" s="73" t="s">
        <v>4795</v>
      </c>
      <c r="BO508" s="72" t="s">
        <v>210</v>
      </c>
      <c r="BP508" s="73" t="s">
        <v>3918</v>
      </c>
      <c r="BQ508" s="75">
        <v>517000625</v>
      </c>
      <c r="BR508" s="75">
        <v>0</v>
      </c>
      <c r="BS508" s="75">
        <v>0</v>
      </c>
      <c r="BT508" s="75">
        <v>679000625</v>
      </c>
      <c r="BU508" s="75">
        <v>0</v>
      </c>
      <c r="BV508" s="75">
        <v>0</v>
      </c>
      <c r="BW508" s="75">
        <v>0</v>
      </c>
      <c r="BX508" s="75">
        <v>0</v>
      </c>
      <c r="BY508" s="75">
        <v>0</v>
      </c>
      <c r="BZ508" s="75">
        <v>0</v>
      </c>
      <c r="CA508" s="75">
        <v>0</v>
      </c>
    </row>
    <row r="509" spans="10:79" ht="12" customHeight="1">
      <c r="J509" s="46">
        <v>505</v>
      </c>
      <c r="K509" s="46">
        <f t="shared" si="19"/>
        <v>0</v>
      </c>
      <c r="L509" s="82">
        <f t="shared" si="20"/>
        <v>0</v>
      </c>
      <c r="N509" s="119" t="s">
        <v>33</v>
      </c>
      <c r="O509" s="120" t="s">
        <v>1526</v>
      </c>
      <c r="P509" s="122">
        <v>0</v>
      </c>
      <c r="Q509" s="122">
        <v>0</v>
      </c>
      <c r="R509" s="122">
        <v>0</v>
      </c>
      <c r="S509" s="122">
        <v>0</v>
      </c>
      <c r="T509" s="122">
        <v>0</v>
      </c>
      <c r="U509" s="122">
        <v>0</v>
      </c>
      <c r="V509" s="122">
        <v>170000026</v>
      </c>
      <c r="W509" s="122">
        <v>180000026</v>
      </c>
      <c r="X509" s="122">
        <v>185000026</v>
      </c>
      <c r="Y509" s="122">
        <v>190000026</v>
      </c>
      <c r="Z509" s="122">
        <v>200000026</v>
      </c>
      <c r="AA509" s="122">
        <v>210000026</v>
      </c>
      <c r="AB509" s="122">
        <v>0</v>
      </c>
      <c r="AC509" s="122">
        <v>0</v>
      </c>
      <c r="AD509" s="121"/>
      <c r="BB509" s="120" t="s">
        <v>68</v>
      </c>
      <c r="BG509" s="73" t="s">
        <v>3965</v>
      </c>
      <c r="BI509" s="73" t="s">
        <v>4796</v>
      </c>
      <c r="BO509" s="72" t="s">
        <v>210</v>
      </c>
      <c r="BP509" s="73" t="s">
        <v>3919</v>
      </c>
      <c r="BQ509" s="75">
        <v>535000625</v>
      </c>
      <c r="BR509" s="75">
        <v>0</v>
      </c>
      <c r="BS509" s="75">
        <v>625000625</v>
      </c>
      <c r="BT509" s="75">
        <v>697000625</v>
      </c>
      <c r="BU509" s="75">
        <v>0</v>
      </c>
      <c r="BV509" s="75">
        <v>0</v>
      </c>
      <c r="BW509" s="75">
        <v>0</v>
      </c>
      <c r="BX509" s="75">
        <v>0</v>
      </c>
      <c r="BY509" s="75">
        <v>0</v>
      </c>
      <c r="BZ509" s="75">
        <v>0</v>
      </c>
      <c r="CA509" s="75">
        <v>0</v>
      </c>
    </row>
    <row r="510" spans="10:79" ht="12" customHeight="1">
      <c r="J510" s="46">
        <v>506</v>
      </c>
      <c r="K510" s="46">
        <f t="shared" si="19"/>
        <v>0</v>
      </c>
      <c r="L510" s="82">
        <f t="shared" si="20"/>
        <v>0</v>
      </c>
      <c r="N510" s="119" t="s">
        <v>33</v>
      </c>
      <c r="O510" s="120" t="s">
        <v>1956</v>
      </c>
      <c r="P510" s="122">
        <v>0</v>
      </c>
      <c r="Q510" s="122">
        <v>0</v>
      </c>
      <c r="R510" s="122">
        <v>0</v>
      </c>
      <c r="S510" s="122">
        <v>0</v>
      </c>
      <c r="T510" s="122">
        <v>0</v>
      </c>
      <c r="U510" s="122">
        <v>0</v>
      </c>
      <c r="V510" s="122">
        <v>0</v>
      </c>
      <c r="W510" s="122">
        <v>170000026</v>
      </c>
      <c r="X510" s="122">
        <v>180000026</v>
      </c>
      <c r="Y510" s="122">
        <v>185000026</v>
      </c>
      <c r="Z510" s="122">
        <v>190000026</v>
      </c>
      <c r="AA510" s="122">
        <v>210000026</v>
      </c>
      <c r="AB510" s="122">
        <v>0</v>
      </c>
      <c r="AC510" s="122">
        <v>0</v>
      </c>
      <c r="AD510" s="121"/>
      <c r="BB510" s="120" t="s">
        <v>1264</v>
      </c>
      <c r="BG510" s="73" t="s">
        <v>3966</v>
      </c>
      <c r="BI510" s="73" t="s">
        <v>4797</v>
      </c>
      <c r="BO510" s="72" t="s">
        <v>210</v>
      </c>
      <c r="BP510" s="73" t="s">
        <v>3920</v>
      </c>
      <c r="BQ510" s="75">
        <v>495000625</v>
      </c>
      <c r="BR510" s="75">
        <v>540000625</v>
      </c>
      <c r="BS510" s="75">
        <v>585000625</v>
      </c>
      <c r="BT510" s="75">
        <v>612000625</v>
      </c>
      <c r="BU510" s="75">
        <v>630000625</v>
      </c>
      <c r="BV510" s="75">
        <v>675000625</v>
      </c>
      <c r="BW510" s="75">
        <v>720000625</v>
      </c>
      <c r="BX510" s="75">
        <v>0</v>
      </c>
      <c r="BY510" s="75">
        <v>0</v>
      </c>
      <c r="BZ510" s="75">
        <v>0</v>
      </c>
      <c r="CA510" s="75">
        <v>0</v>
      </c>
    </row>
    <row r="511" spans="10:79" ht="12" customHeight="1">
      <c r="J511" s="46">
        <v>507</v>
      </c>
      <c r="K511" s="46">
        <f t="shared" si="19"/>
        <v>0</v>
      </c>
      <c r="L511" s="82">
        <f t="shared" si="20"/>
        <v>0</v>
      </c>
      <c r="N511" s="119" t="s">
        <v>33</v>
      </c>
      <c r="O511" s="120" t="s">
        <v>3271</v>
      </c>
      <c r="P511" s="122">
        <v>0</v>
      </c>
      <c r="Q511" s="122">
        <v>0</v>
      </c>
      <c r="R511" s="122">
        <v>0</v>
      </c>
      <c r="S511" s="122">
        <v>0</v>
      </c>
      <c r="T511" s="122">
        <v>0</v>
      </c>
      <c r="U511" s="122">
        <v>0</v>
      </c>
      <c r="V511" s="122">
        <v>0</v>
      </c>
      <c r="W511" s="122">
        <v>0</v>
      </c>
      <c r="X511" s="122">
        <v>0</v>
      </c>
      <c r="Y511" s="122">
        <v>0</v>
      </c>
      <c r="Z511" s="122">
        <v>195000026</v>
      </c>
      <c r="AA511" s="122">
        <v>0</v>
      </c>
      <c r="AB511" s="122">
        <v>0</v>
      </c>
      <c r="AC511" s="122">
        <v>0</v>
      </c>
      <c r="AD511" s="121"/>
      <c r="BB511" s="120" t="s">
        <v>2423</v>
      </c>
      <c r="BG511" s="73" t="s">
        <v>3967</v>
      </c>
      <c r="BI511" s="73" t="s">
        <v>4798</v>
      </c>
      <c r="BO511" s="72" t="s">
        <v>210</v>
      </c>
      <c r="BP511" s="73" t="s">
        <v>3921</v>
      </c>
      <c r="BQ511" s="75">
        <v>472000625</v>
      </c>
      <c r="BR511" s="75">
        <v>526000625</v>
      </c>
      <c r="BS511" s="75">
        <v>0</v>
      </c>
      <c r="BT511" s="75">
        <v>634000625</v>
      </c>
      <c r="BU511" s="75">
        <v>680000026</v>
      </c>
      <c r="BV511" s="75">
        <v>711000625</v>
      </c>
      <c r="BW511" s="75">
        <v>756000625</v>
      </c>
      <c r="BX511" s="75">
        <v>810000625</v>
      </c>
      <c r="BY511" s="75">
        <v>850000026</v>
      </c>
      <c r="BZ511" s="75">
        <v>0</v>
      </c>
      <c r="CA511" s="75">
        <v>0</v>
      </c>
    </row>
    <row r="512" spans="10:79" ht="12" customHeight="1">
      <c r="J512" s="46">
        <v>508</v>
      </c>
      <c r="K512" s="46">
        <f t="shared" si="19"/>
        <v>0</v>
      </c>
      <c r="L512" s="82">
        <f t="shared" si="20"/>
        <v>0</v>
      </c>
      <c r="N512" s="119" t="s">
        <v>33</v>
      </c>
      <c r="O512" s="120" t="s">
        <v>2157</v>
      </c>
      <c r="P512" s="122">
        <v>0</v>
      </c>
      <c r="Q512" s="122">
        <v>0</v>
      </c>
      <c r="R512" s="122">
        <v>0</v>
      </c>
      <c r="S512" s="122">
        <v>0</v>
      </c>
      <c r="T512" s="122">
        <v>0</v>
      </c>
      <c r="U512" s="122">
        <v>0</v>
      </c>
      <c r="V512" s="122">
        <v>0</v>
      </c>
      <c r="W512" s="122">
        <v>0</v>
      </c>
      <c r="X512" s="122">
        <v>0</v>
      </c>
      <c r="Y512" s="122">
        <v>0</v>
      </c>
      <c r="Z512" s="122">
        <v>190000026</v>
      </c>
      <c r="AA512" s="122">
        <v>205000026</v>
      </c>
      <c r="AB512" s="122">
        <v>230000026</v>
      </c>
      <c r="AC512" s="122">
        <v>0</v>
      </c>
      <c r="AD512" s="121"/>
      <c r="BB512" s="120" t="s">
        <v>1610</v>
      </c>
      <c r="BG512" s="73" t="s">
        <v>3968</v>
      </c>
      <c r="BI512" s="73" t="s">
        <v>4799</v>
      </c>
      <c r="BO512" s="72" t="s">
        <v>210</v>
      </c>
      <c r="BP512" s="73" t="s">
        <v>3922</v>
      </c>
      <c r="BQ512" s="75">
        <v>517000625</v>
      </c>
      <c r="BR512" s="75">
        <v>0</v>
      </c>
      <c r="BS512" s="75">
        <v>612000625</v>
      </c>
      <c r="BT512" s="75">
        <v>648000625</v>
      </c>
      <c r="BU512" s="75">
        <v>715000625</v>
      </c>
      <c r="BV512" s="75">
        <v>751000625</v>
      </c>
      <c r="BW512" s="75">
        <v>796000625</v>
      </c>
      <c r="BX512" s="75">
        <v>810000625</v>
      </c>
      <c r="BY512" s="75">
        <v>0</v>
      </c>
      <c r="BZ512" s="75">
        <v>0</v>
      </c>
      <c r="CA512" s="75">
        <v>0</v>
      </c>
    </row>
    <row r="513" spans="10:79" ht="12" customHeight="1">
      <c r="J513" s="46">
        <v>509</v>
      </c>
      <c r="K513" s="46">
        <f t="shared" si="19"/>
        <v>0</v>
      </c>
      <c r="L513" s="82">
        <f t="shared" si="20"/>
        <v>0</v>
      </c>
      <c r="N513" s="119" t="s">
        <v>33</v>
      </c>
      <c r="O513" s="120" t="s">
        <v>2807</v>
      </c>
      <c r="P513" s="122">
        <v>0</v>
      </c>
      <c r="Q513" s="122">
        <v>0</v>
      </c>
      <c r="R513" s="122">
        <v>0</v>
      </c>
      <c r="S513" s="122">
        <v>0</v>
      </c>
      <c r="T513" s="122">
        <v>0</v>
      </c>
      <c r="U513" s="122">
        <v>0</v>
      </c>
      <c r="V513" s="122">
        <v>0</v>
      </c>
      <c r="W513" s="122">
        <v>0</v>
      </c>
      <c r="X513" s="122">
        <v>0</v>
      </c>
      <c r="Y513" s="122">
        <v>190000026</v>
      </c>
      <c r="Z513" s="122">
        <v>0</v>
      </c>
      <c r="AA513" s="122">
        <v>0</v>
      </c>
      <c r="AB513" s="122">
        <v>0</v>
      </c>
      <c r="AC513" s="122">
        <v>0</v>
      </c>
      <c r="AD513" s="121"/>
      <c r="BB513" s="120" t="s">
        <v>1118</v>
      </c>
      <c r="BG513" s="73" t="s">
        <v>3969</v>
      </c>
      <c r="BI513" s="73" t="s">
        <v>4800</v>
      </c>
      <c r="BO513" s="72" t="s">
        <v>210</v>
      </c>
      <c r="BP513" s="73" t="s">
        <v>3923</v>
      </c>
      <c r="BQ513" s="75">
        <v>0</v>
      </c>
      <c r="BR513" s="75">
        <v>0</v>
      </c>
      <c r="BS513" s="75">
        <v>652000625</v>
      </c>
      <c r="BT513" s="75">
        <v>0</v>
      </c>
      <c r="BU513" s="75">
        <v>0</v>
      </c>
      <c r="BV513" s="75">
        <v>0</v>
      </c>
      <c r="BW513" s="75">
        <v>630000625</v>
      </c>
      <c r="BX513" s="75">
        <v>0</v>
      </c>
      <c r="BY513" s="75">
        <v>0</v>
      </c>
      <c r="BZ513" s="75">
        <v>0</v>
      </c>
      <c r="CA513" s="75">
        <v>0</v>
      </c>
    </row>
    <row r="514" spans="10:79" ht="12" customHeight="1">
      <c r="J514" s="46">
        <v>510</v>
      </c>
      <c r="K514" s="46">
        <f t="shared" si="19"/>
        <v>0</v>
      </c>
      <c r="L514" s="82">
        <f t="shared" si="20"/>
        <v>0</v>
      </c>
      <c r="N514" s="119" t="s">
        <v>33</v>
      </c>
      <c r="O514" s="120" t="s">
        <v>1952</v>
      </c>
      <c r="P514" s="122">
        <v>0</v>
      </c>
      <c r="Q514" s="122">
        <v>0</v>
      </c>
      <c r="R514" s="122">
        <v>0</v>
      </c>
      <c r="S514" s="122">
        <v>0</v>
      </c>
      <c r="T514" s="122">
        <v>0</v>
      </c>
      <c r="U514" s="122">
        <v>0</v>
      </c>
      <c r="V514" s="122">
        <v>0</v>
      </c>
      <c r="W514" s="122">
        <v>0</v>
      </c>
      <c r="X514" s="122">
        <v>200000026</v>
      </c>
      <c r="Y514" s="122">
        <v>205000026</v>
      </c>
      <c r="Z514" s="122">
        <v>210000026</v>
      </c>
      <c r="AA514" s="122">
        <v>220000026</v>
      </c>
      <c r="AB514" s="122">
        <v>0</v>
      </c>
      <c r="AC514" s="122">
        <v>0</v>
      </c>
      <c r="AD514" s="121"/>
      <c r="BB514" s="120" t="s">
        <v>2414</v>
      </c>
      <c r="BG514" s="73" t="s">
        <v>3970</v>
      </c>
      <c r="BI514" s="73" t="s">
        <v>4801</v>
      </c>
      <c r="BO514" s="72" t="s">
        <v>210</v>
      </c>
      <c r="BP514" s="73" t="s">
        <v>3924</v>
      </c>
      <c r="BQ514" s="75">
        <v>405000625</v>
      </c>
      <c r="BR514" s="75">
        <v>450000625</v>
      </c>
      <c r="BS514" s="75">
        <v>0</v>
      </c>
      <c r="BT514" s="75">
        <v>0</v>
      </c>
      <c r="BU514" s="75">
        <v>0</v>
      </c>
      <c r="BV514" s="75">
        <v>0</v>
      </c>
      <c r="BW514" s="75">
        <v>0</v>
      </c>
      <c r="BX514" s="75">
        <v>0</v>
      </c>
      <c r="BY514" s="75">
        <v>0</v>
      </c>
      <c r="BZ514" s="75">
        <v>0</v>
      </c>
      <c r="CA514" s="75">
        <v>0</v>
      </c>
    </row>
    <row r="515" spans="10:79" ht="12" customHeight="1">
      <c r="J515" s="46">
        <v>511</v>
      </c>
      <c r="K515" s="46">
        <f t="shared" si="19"/>
        <v>0</v>
      </c>
      <c r="L515" s="82">
        <f t="shared" si="20"/>
        <v>0</v>
      </c>
      <c r="N515" s="119" t="s">
        <v>33</v>
      </c>
      <c r="O515" s="120" t="s">
        <v>2258</v>
      </c>
      <c r="P515" s="122">
        <v>0</v>
      </c>
      <c r="Q515" s="122">
        <v>0</v>
      </c>
      <c r="R515" s="122">
        <v>0</v>
      </c>
      <c r="S515" s="122">
        <v>0</v>
      </c>
      <c r="T515" s="122">
        <v>0</v>
      </c>
      <c r="U515" s="122">
        <v>0</v>
      </c>
      <c r="V515" s="122">
        <v>0</v>
      </c>
      <c r="W515" s="122">
        <v>0</v>
      </c>
      <c r="X515" s="122">
        <v>0</v>
      </c>
      <c r="Y515" s="122">
        <v>0</v>
      </c>
      <c r="Z515" s="122">
        <v>195000026</v>
      </c>
      <c r="AA515" s="122">
        <v>205000026</v>
      </c>
      <c r="AB515" s="122">
        <v>0</v>
      </c>
      <c r="AC515" s="122">
        <v>0</v>
      </c>
      <c r="AD515" s="121"/>
      <c r="BB515" s="120" t="s">
        <v>1119</v>
      </c>
      <c r="BG515" s="73" t="s">
        <v>3971</v>
      </c>
      <c r="BI515" s="73" t="s">
        <v>4802</v>
      </c>
      <c r="BO515" s="72" t="s">
        <v>210</v>
      </c>
      <c r="BP515" s="73" t="s">
        <v>3925</v>
      </c>
      <c r="BQ515" s="75">
        <v>480000026</v>
      </c>
      <c r="BR515" s="75">
        <v>0</v>
      </c>
      <c r="BS515" s="75">
        <v>0</v>
      </c>
      <c r="BT515" s="75">
        <v>0</v>
      </c>
      <c r="BU515" s="75">
        <v>685000026</v>
      </c>
      <c r="BV515" s="75">
        <v>0</v>
      </c>
      <c r="BW515" s="75">
        <v>0</v>
      </c>
      <c r="BX515" s="75">
        <v>0</v>
      </c>
      <c r="BY515" s="75">
        <v>0</v>
      </c>
      <c r="BZ515" s="75">
        <v>0</v>
      </c>
      <c r="CA515" s="75">
        <v>0</v>
      </c>
    </row>
    <row r="516" spans="10:79" ht="12" customHeight="1">
      <c r="J516" s="46">
        <v>512</v>
      </c>
      <c r="K516" s="46">
        <f t="shared" si="19"/>
        <v>0</v>
      </c>
      <c r="L516" s="82">
        <f t="shared" si="20"/>
        <v>0</v>
      </c>
      <c r="N516" s="119" t="s">
        <v>33</v>
      </c>
      <c r="O516" s="120" t="s">
        <v>2096</v>
      </c>
      <c r="P516" s="122">
        <v>0</v>
      </c>
      <c r="Q516" s="122">
        <v>0</v>
      </c>
      <c r="R516" s="122">
        <v>0</v>
      </c>
      <c r="S516" s="122">
        <v>0</v>
      </c>
      <c r="T516" s="122">
        <v>0</v>
      </c>
      <c r="U516" s="122">
        <v>0</v>
      </c>
      <c r="V516" s="122">
        <v>0</v>
      </c>
      <c r="W516" s="122">
        <v>0</v>
      </c>
      <c r="X516" s="122">
        <v>0</v>
      </c>
      <c r="Y516" s="122">
        <v>175000026</v>
      </c>
      <c r="Z516" s="122">
        <v>195000026</v>
      </c>
      <c r="AA516" s="122">
        <v>205000026</v>
      </c>
      <c r="AB516" s="122">
        <v>0</v>
      </c>
      <c r="AC516" s="122">
        <v>0</v>
      </c>
      <c r="AD516" s="121"/>
      <c r="BB516" s="120" t="s">
        <v>1787</v>
      </c>
      <c r="BG516" s="73" t="s">
        <v>3972</v>
      </c>
      <c r="BI516" s="73" t="s">
        <v>4803</v>
      </c>
      <c r="BO516" s="72" t="s">
        <v>210</v>
      </c>
      <c r="BP516" s="73" t="s">
        <v>3926</v>
      </c>
      <c r="BQ516" s="75">
        <v>505000925</v>
      </c>
      <c r="BR516" s="75">
        <v>585000925</v>
      </c>
      <c r="BS516" s="75">
        <v>630000925</v>
      </c>
      <c r="BT516" s="75">
        <v>0</v>
      </c>
      <c r="BU516" s="75">
        <v>0</v>
      </c>
      <c r="BV516" s="75">
        <v>0</v>
      </c>
      <c r="BW516" s="75">
        <v>0</v>
      </c>
      <c r="BX516" s="75">
        <v>1275000026</v>
      </c>
      <c r="BY516" s="75">
        <v>0</v>
      </c>
      <c r="BZ516" s="75">
        <v>0</v>
      </c>
      <c r="CA516" s="75">
        <v>0</v>
      </c>
    </row>
    <row r="517" spans="10:79" ht="12" customHeight="1">
      <c r="J517" s="46">
        <v>513</v>
      </c>
      <c r="K517" s="46">
        <f t="shared" ref="K517:K580" si="21">IFERROR(IF($B$3="Passenger",(HLOOKUP($K$3,$AI$4:$BC$699,1+J517,0)),(HLOOKUP($K$3,$BF$4:$BM$686,1+J517,0))),0)</f>
        <v>0</v>
      </c>
      <c r="L517" s="82">
        <f t="shared" si="20"/>
        <v>0</v>
      </c>
      <c r="N517" s="119" t="s">
        <v>33</v>
      </c>
      <c r="O517" s="120" t="s">
        <v>2055</v>
      </c>
      <c r="P517" s="122">
        <v>0</v>
      </c>
      <c r="Q517" s="122">
        <v>0</v>
      </c>
      <c r="R517" s="122">
        <v>0</v>
      </c>
      <c r="S517" s="122">
        <v>0</v>
      </c>
      <c r="T517" s="122">
        <v>0</v>
      </c>
      <c r="U517" s="122">
        <v>0</v>
      </c>
      <c r="V517" s="122">
        <v>0</v>
      </c>
      <c r="W517" s="122">
        <v>0</v>
      </c>
      <c r="X517" s="122">
        <v>0</v>
      </c>
      <c r="Y517" s="122">
        <v>0</v>
      </c>
      <c r="Z517" s="122">
        <v>0</v>
      </c>
      <c r="AA517" s="122">
        <v>210000026</v>
      </c>
      <c r="AB517" s="122">
        <v>0</v>
      </c>
      <c r="AC517" s="122">
        <v>0</v>
      </c>
      <c r="AD517" s="121"/>
      <c r="BB517" s="120" t="s">
        <v>1366</v>
      </c>
      <c r="BG517" s="73" t="s">
        <v>3973</v>
      </c>
      <c r="BI517" s="73" t="s">
        <v>4804</v>
      </c>
      <c r="BO517" s="72" t="s">
        <v>210</v>
      </c>
      <c r="BP517" s="73" t="s">
        <v>3926</v>
      </c>
      <c r="BQ517" s="75">
        <v>505000925</v>
      </c>
      <c r="BR517" s="75">
        <v>585000925</v>
      </c>
      <c r="BS517" s="75">
        <v>630000925</v>
      </c>
      <c r="BT517" s="75">
        <v>0</v>
      </c>
      <c r="BU517" s="75">
        <v>0</v>
      </c>
      <c r="BV517" s="75">
        <v>0</v>
      </c>
      <c r="BW517" s="75">
        <v>0</v>
      </c>
      <c r="BX517" s="75">
        <v>1275000026</v>
      </c>
      <c r="BY517" s="75">
        <v>0</v>
      </c>
      <c r="BZ517" s="75">
        <v>0</v>
      </c>
      <c r="CA517" s="75">
        <v>0</v>
      </c>
    </row>
    <row r="518" spans="10:79" ht="12" customHeight="1">
      <c r="J518" s="46">
        <v>514</v>
      </c>
      <c r="K518" s="46">
        <f t="shared" si="21"/>
        <v>0</v>
      </c>
      <c r="L518" s="82">
        <f t="shared" ref="L518:L581" si="22">IFERROR(IF($B$3="Passenger",VLOOKUP(K518,$O$5:$AD$3396,$L$3+5,0),VLOOKUP(K518,$BP$5:$CA$1915,$L$3+1,0)),0)</f>
        <v>0</v>
      </c>
      <c r="N518" s="119" t="s">
        <v>33</v>
      </c>
      <c r="O518" s="120" t="s">
        <v>3272</v>
      </c>
      <c r="P518" s="122">
        <v>0</v>
      </c>
      <c r="Q518" s="122">
        <v>0</v>
      </c>
      <c r="R518" s="122">
        <v>0</v>
      </c>
      <c r="S518" s="122">
        <v>0</v>
      </c>
      <c r="T518" s="122">
        <v>0</v>
      </c>
      <c r="U518" s="122">
        <v>0</v>
      </c>
      <c r="V518" s="122">
        <v>0</v>
      </c>
      <c r="W518" s="122">
        <v>0</v>
      </c>
      <c r="X518" s="122">
        <v>0</v>
      </c>
      <c r="Y518" s="122">
        <v>0</v>
      </c>
      <c r="Z518" s="122">
        <v>0</v>
      </c>
      <c r="AA518" s="122">
        <v>200000026</v>
      </c>
      <c r="AB518" s="122">
        <v>0</v>
      </c>
      <c r="AC518" s="122">
        <v>0</v>
      </c>
      <c r="AD518" s="121"/>
      <c r="BB518" s="120" t="s">
        <v>1033</v>
      </c>
      <c r="BG518" s="73" t="s">
        <v>3974</v>
      </c>
      <c r="BI518" s="73" t="s">
        <v>4804</v>
      </c>
      <c r="BO518" s="72" t="s">
        <v>210</v>
      </c>
      <c r="BP518" s="73" t="s">
        <v>3927</v>
      </c>
      <c r="BQ518" s="75">
        <v>441000625</v>
      </c>
      <c r="BR518" s="75">
        <v>450000625</v>
      </c>
      <c r="BS518" s="75">
        <v>468000625</v>
      </c>
      <c r="BT518" s="75">
        <v>567000625</v>
      </c>
      <c r="BU518" s="75">
        <v>612000625</v>
      </c>
      <c r="BV518" s="75">
        <v>657000625</v>
      </c>
      <c r="BW518" s="75">
        <v>720000625</v>
      </c>
      <c r="BX518" s="75">
        <v>0</v>
      </c>
      <c r="BY518" s="75">
        <v>0</v>
      </c>
      <c r="BZ518" s="75">
        <v>0</v>
      </c>
      <c r="CA518" s="75">
        <v>0</v>
      </c>
    </row>
    <row r="519" spans="10:79" ht="12" customHeight="1">
      <c r="J519" s="46">
        <v>515</v>
      </c>
      <c r="K519" s="46">
        <f t="shared" si="21"/>
        <v>0</v>
      </c>
      <c r="L519" s="82">
        <f t="shared" si="22"/>
        <v>0</v>
      </c>
      <c r="N519" s="119" t="s">
        <v>33</v>
      </c>
      <c r="O519" s="120" t="s">
        <v>1527</v>
      </c>
      <c r="P519" s="122">
        <v>0</v>
      </c>
      <c r="Q519" s="122">
        <v>0</v>
      </c>
      <c r="R519" s="122">
        <v>0</v>
      </c>
      <c r="S519" s="122">
        <v>0</v>
      </c>
      <c r="T519" s="122">
        <v>0</v>
      </c>
      <c r="U519" s="122">
        <v>0</v>
      </c>
      <c r="V519" s="122">
        <v>170000026</v>
      </c>
      <c r="W519" s="122">
        <v>175000026</v>
      </c>
      <c r="X519" s="122">
        <v>180000026</v>
      </c>
      <c r="Y519" s="122">
        <v>185000026</v>
      </c>
      <c r="Z519" s="122">
        <v>190000026</v>
      </c>
      <c r="AA519" s="122">
        <v>195000026</v>
      </c>
      <c r="AB519" s="122">
        <v>0</v>
      </c>
      <c r="AC519" s="122">
        <v>0</v>
      </c>
      <c r="AD519" s="121"/>
      <c r="BB519" s="120" t="s">
        <v>237</v>
      </c>
      <c r="BG519" s="73" t="s">
        <v>3975</v>
      </c>
      <c r="BI519" s="73" t="s">
        <v>4805</v>
      </c>
      <c r="BO519" s="72" t="s">
        <v>210</v>
      </c>
      <c r="BP519" s="73" t="s">
        <v>3928</v>
      </c>
      <c r="BQ519" s="75">
        <v>342000625</v>
      </c>
      <c r="BR519" s="75">
        <v>0</v>
      </c>
      <c r="BS519" s="75">
        <v>0</v>
      </c>
      <c r="BT519" s="75">
        <v>0</v>
      </c>
      <c r="BU519" s="75">
        <v>504000625</v>
      </c>
      <c r="BV519" s="75">
        <v>0</v>
      </c>
      <c r="BW519" s="75">
        <v>0</v>
      </c>
      <c r="BX519" s="75">
        <v>0</v>
      </c>
      <c r="BY519" s="75">
        <v>0</v>
      </c>
      <c r="BZ519" s="75">
        <v>0</v>
      </c>
      <c r="CA519" s="75">
        <v>0</v>
      </c>
    </row>
    <row r="520" spans="10:79" ht="12" customHeight="1">
      <c r="J520" s="46">
        <v>516</v>
      </c>
      <c r="K520" s="46">
        <f t="shared" si="21"/>
        <v>0</v>
      </c>
      <c r="L520" s="82">
        <f t="shared" si="22"/>
        <v>0</v>
      </c>
      <c r="N520" s="119" t="s">
        <v>33</v>
      </c>
      <c r="O520" s="120" t="s">
        <v>1527</v>
      </c>
      <c r="P520" s="122">
        <v>0</v>
      </c>
      <c r="Q520" s="122">
        <v>0</v>
      </c>
      <c r="R520" s="122">
        <v>0</v>
      </c>
      <c r="S520" s="122">
        <v>0</v>
      </c>
      <c r="T520" s="122">
        <v>0</v>
      </c>
      <c r="U520" s="122">
        <v>0</v>
      </c>
      <c r="V520" s="122">
        <v>0</v>
      </c>
      <c r="W520" s="122">
        <v>165000026</v>
      </c>
      <c r="X520" s="122">
        <v>175000026</v>
      </c>
      <c r="Y520" s="122">
        <v>185000026</v>
      </c>
      <c r="Z520" s="122">
        <v>190000026</v>
      </c>
      <c r="AA520" s="122">
        <v>0</v>
      </c>
      <c r="AB520" s="122">
        <v>0</v>
      </c>
      <c r="AC520" s="122">
        <v>0</v>
      </c>
      <c r="AD520" s="121"/>
      <c r="BB520" s="120" t="s">
        <v>238</v>
      </c>
      <c r="BG520" s="73" t="s">
        <v>3976</v>
      </c>
      <c r="BI520" s="73" t="s">
        <v>4806</v>
      </c>
      <c r="BO520" s="72" t="s">
        <v>210</v>
      </c>
      <c r="BP520" s="73" t="s">
        <v>3929</v>
      </c>
      <c r="BQ520" s="75">
        <v>0</v>
      </c>
      <c r="BR520" s="75">
        <v>0</v>
      </c>
      <c r="BS520" s="75">
        <v>430000625</v>
      </c>
      <c r="BT520" s="75">
        <v>0</v>
      </c>
      <c r="BU520" s="75">
        <v>0</v>
      </c>
      <c r="BV520" s="75">
        <v>0</v>
      </c>
      <c r="BW520" s="75">
        <v>0</v>
      </c>
      <c r="BX520" s="75">
        <v>0</v>
      </c>
      <c r="BY520" s="75">
        <v>0</v>
      </c>
      <c r="BZ520" s="75">
        <v>0</v>
      </c>
      <c r="CA520" s="75">
        <v>0</v>
      </c>
    </row>
    <row r="521" spans="10:79" ht="12" customHeight="1">
      <c r="J521" s="46">
        <v>517</v>
      </c>
      <c r="K521" s="46">
        <f t="shared" si="21"/>
        <v>0</v>
      </c>
      <c r="L521" s="82">
        <f t="shared" si="22"/>
        <v>0</v>
      </c>
      <c r="N521" s="119" t="s">
        <v>33</v>
      </c>
      <c r="O521" s="120" t="s">
        <v>662</v>
      </c>
      <c r="P521" s="122">
        <v>0</v>
      </c>
      <c r="Q521" s="122">
        <v>0</v>
      </c>
      <c r="R521" s="122">
        <v>0</v>
      </c>
      <c r="S521" s="122">
        <v>0</v>
      </c>
      <c r="T521" s="122">
        <v>0</v>
      </c>
      <c r="U521" s="122">
        <v>0</v>
      </c>
      <c r="V521" s="122">
        <v>165000026</v>
      </c>
      <c r="W521" s="122">
        <v>170000026</v>
      </c>
      <c r="X521" s="122">
        <v>175000026</v>
      </c>
      <c r="Y521" s="122">
        <v>180000026</v>
      </c>
      <c r="Z521" s="122">
        <v>190000026</v>
      </c>
      <c r="AA521" s="122">
        <v>195000026</v>
      </c>
      <c r="AB521" s="122">
        <v>200000026</v>
      </c>
      <c r="AC521" s="122">
        <v>205000026</v>
      </c>
      <c r="AD521" s="121"/>
      <c r="BB521" s="120" t="s">
        <v>1367</v>
      </c>
      <c r="BG521" s="73" t="s">
        <v>3977</v>
      </c>
      <c r="BI521" s="73" t="s">
        <v>4807</v>
      </c>
      <c r="BO521" s="72" t="s">
        <v>210</v>
      </c>
      <c r="BP521" s="73" t="s">
        <v>3930</v>
      </c>
      <c r="BQ521" s="75">
        <v>0</v>
      </c>
      <c r="BR521" s="75">
        <v>0</v>
      </c>
      <c r="BS521" s="75">
        <v>0</v>
      </c>
      <c r="BT521" s="75">
        <v>0</v>
      </c>
      <c r="BU521" s="75">
        <v>0</v>
      </c>
      <c r="BV521" s="75">
        <v>0</v>
      </c>
      <c r="BW521" s="75">
        <v>0</v>
      </c>
      <c r="BX521" s="75">
        <v>800000625</v>
      </c>
      <c r="BY521" s="75">
        <v>820000625</v>
      </c>
      <c r="BZ521" s="75">
        <v>880000625</v>
      </c>
      <c r="CA521" s="75">
        <v>0</v>
      </c>
    </row>
    <row r="522" spans="10:79" ht="12" customHeight="1">
      <c r="J522" s="46">
        <v>518</v>
      </c>
      <c r="K522" s="46">
        <f t="shared" si="21"/>
        <v>0</v>
      </c>
      <c r="L522" s="82">
        <f t="shared" si="22"/>
        <v>0</v>
      </c>
      <c r="N522" s="119" t="s">
        <v>33</v>
      </c>
      <c r="O522" s="120" t="s">
        <v>662</v>
      </c>
      <c r="P522" s="122">
        <v>0</v>
      </c>
      <c r="Q522" s="122">
        <v>0</v>
      </c>
      <c r="R522" s="122">
        <v>0</v>
      </c>
      <c r="S522" s="122">
        <v>0</v>
      </c>
      <c r="T522" s="122">
        <v>0</v>
      </c>
      <c r="U522" s="122">
        <v>0</v>
      </c>
      <c r="V522" s="122">
        <v>165000026</v>
      </c>
      <c r="W522" s="122">
        <v>170000026</v>
      </c>
      <c r="X522" s="122">
        <v>175000026</v>
      </c>
      <c r="Y522" s="122">
        <v>180000026</v>
      </c>
      <c r="Z522" s="122">
        <v>190000026</v>
      </c>
      <c r="AA522" s="122">
        <v>195000026</v>
      </c>
      <c r="AB522" s="122">
        <v>200000026</v>
      </c>
      <c r="AC522" s="122">
        <v>205000026</v>
      </c>
      <c r="AD522" s="121"/>
      <c r="BB522" s="120" t="s">
        <v>1265</v>
      </c>
      <c r="BG522" s="73" t="s">
        <v>3978</v>
      </c>
      <c r="BI522" s="73" t="s">
        <v>4808</v>
      </c>
      <c r="BO522" s="72" t="s">
        <v>210</v>
      </c>
      <c r="BP522" s="73" t="s">
        <v>5279</v>
      </c>
      <c r="BQ522" s="74"/>
      <c r="BR522" s="74"/>
      <c r="BS522" s="74"/>
      <c r="BT522" s="74"/>
      <c r="BU522" s="74"/>
      <c r="BV522" s="74"/>
      <c r="BW522" s="74"/>
      <c r="BX522" s="75">
        <v>800000625</v>
      </c>
      <c r="BY522" s="74"/>
      <c r="BZ522" s="74"/>
      <c r="CA522" s="74"/>
    </row>
    <row r="523" spans="10:79" ht="12" customHeight="1">
      <c r="J523" s="46">
        <v>519</v>
      </c>
      <c r="K523" s="46">
        <f t="shared" si="21"/>
        <v>0</v>
      </c>
      <c r="L523" s="82">
        <f t="shared" si="22"/>
        <v>0</v>
      </c>
      <c r="N523" s="119" t="s">
        <v>33</v>
      </c>
      <c r="O523" s="120" t="s">
        <v>2722</v>
      </c>
      <c r="P523" s="122">
        <v>0</v>
      </c>
      <c r="Q523" s="122">
        <v>0</v>
      </c>
      <c r="R523" s="122">
        <v>0</v>
      </c>
      <c r="S523" s="122">
        <v>0</v>
      </c>
      <c r="T523" s="122">
        <v>0</v>
      </c>
      <c r="U523" s="122">
        <v>0</v>
      </c>
      <c r="V523" s="122">
        <v>0</v>
      </c>
      <c r="W523" s="122">
        <v>0</v>
      </c>
      <c r="X523" s="122">
        <v>0</v>
      </c>
      <c r="Y523" s="122">
        <v>0</v>
      </c>
      <c r="Z523" s="122">
        <v>0</v>
      </c>
      <c r="AA523" s="122">
        <v>0</v>
      </c>
      <c r="AB523" s="122">
        <v>195000026</v>
      </c>
      <c r="AC523" s="122">
        <v>0</v>
      </c>
      <c r="AD523" s="121"/>
      <c r="BB523" s="120" t="s">
        <v>1034</v>
      </c>
      <c r="BG523" s="73" t="s">
        <v>3979</v>
      </c>
      <c r="BI523" s="73" t="s">
        <v>4809</v>
      </c>
      <c r="BO523" s="72" t="s">
        <v>210</v>
      </c>
      <c r="BP523" s="73" t="s">
        <v>3931</v>
      </c>
      <c r="BQ523" s="75">
        <v>0</v>
      </c>
      <c r="BR523" s="75">
        <v>0</v>
      </c>
      <c r="BS523" s="75">
        <v>0</v>
      </c>
      <c r="BT523" s="75">
        <v>0</v>
      </c>
      <c r="BU523" s="75">
        <v>0</v>
      </c>
      <c r="BV523" s="75">
        <v>0</v>
      </c>
      <c r="BW523" s="75">
        <v>0</v>
      </c>
      <c r="BX523" s="75">
        <v>675000625</v>
      </c>
      <c r="BY523" s="75">
        <v>0</v>
      </c>
      <c r="BZ523" s="75">
        <v>0</v>
      </c>
      <c r="CA523" s="75">
        <v>0</v>
      </c>
    </row>
    <row r="524" spans="10:79" ht="12" customHeight="1">
      <c r="J524" s="46">
        <v>520</v>
      </c>
      <c r="K524" s="46">
        <f t="shared" si="21"/>
        <v>0</v>
      </c>
      <c r="L524" s="82">
        <f t="shared" si="22"/>
        <v>0</v>
      </c>
      <c r="N524" s="119" t="s">
        <v>33</v>
      </c>
      <c r="O524" s="120" t="s">
        <v>1528</v>
      </c>
      <c r="P524" s="122">
        <v>0</v>
      </c>
      <c r="Q524" s="122">
        <v>0</v>
      </c>
      <c r="R524" s="122">
        <v>0</v>
      </c>
      <c r="S524" s="122">
        <v>0</v>
      </c>
      <c r="T524" s="122">
        <v>125000026</v>
      </c>
      <c r="U524" s="122">
        <v>130000026</v>
      </c>
      <c r="V524" s="122">
        <v>135000026</v>
      </c>
      <c r="W524" s="122">
        <v>140000026</v>
      </c>
      <c r="X524" s="122">
        <v>145000026</v>
      </c>
      <c r="Y524" s="122">
        <v>160000026</v>
      </c>
      <c r="Z524" s="122">
        <v>170000026</v>
      </c>
      <c r="AA524" s="122">
        <v>180000026</v>
      </c>
      <c r="AB524" s="122">
        <v>190000026</v>
      </c>
      <c r="AC524" s="122">
        <v>0</v>
      </c>
      <c r="AD524" s="121"/>
      <c r="BB524" s="120" t="s">
        <v>1961</v>
      </c>
      <c r="BG524" s="73" t="s">
        <v>3980</v>
      </c>
      <c r="BI524" s="73" t="s">
        <v>4810</v>
      </c>
      <c r="BO524" s="72" t="s">
        <v>210</v>
      </c>
      <c r="BP524" s="73" t="s">
        <v>3932</v>
      </c>
      <c r="BQ524" s="75">
        <v>0</v>
      </c>
      <c r="BR524" s="75">
        <v>0</v>
      </c>
      <c r="BS524" s="75">
        <v>0</v>
      </c>
      <c r="BT524" s="75">
        <v>0</v>
      </c>
      <c r="BU524" s="75">
        <v>0</v>
      </c>
      <c r="BV524" s="75">
        <v>0</v>
      </c>
      <c r="BW524" s="75">
        <v>0</v>
      </c>
      <c r="BX524" s="75">
        <v>495000625</v>
      </c>
      <c r="BY524" s="75">
        <v>0</v>
      </c>
      <c r="BZ524" s="75">
        <v>0</v>
      </c>
      <c r="CA524" s="75">
        <v>0</v>
      </c>
    </row>
    <row r="525" spans="10:79" ht="12" customHeight="1">
      <c r="J525" s="46">
        <v>521</v>
      </c>
      <c r="K525" s="46">
        <f t="shared" si="21"/>
        <v>0</v>
      </c>
      <c r="L525" s="82">
        <f t="shared" si="22"/>
        <v>0</v>
      </c>
      <c r="N525" s="119" t="s">
        <v>33</v>
      </c>
      <c r="O525" s="120" t="s">
        <v>1528</v>
      </c>
      <c r="P525" s="122">
        <v>0</v>
      </c>
      <c r="Q525" s="122">
        <v>0</v>
      </c>
      <c r="R525" s="122">
        <v>0</v>
      </c>
      <c r="S525" s="122">
        <v>0</v>
      </c>
      <c r="T525" s="122">
        <v>0</v>
      </c>
      <c r="U525" s="122">
        <v>0</v>
      </c>
      <c r="V525" s="122">
        <v>0</v>
      </c>
      <c r="W525" s="122">
        <v>165000026</v>
      </c>
      <c r="X525" s="122">
        <v>175000026</v>
      </c>
      <c r="Y525" s="122">
        <v>185000026</v>
      </c>
      <c r="Z525" s="122">
        <v>190000026</v>
      </c>
      <c r="AA525" s="122">
        <v>0</v>
      </c>
      <c r="AB525" s="122">
        <v>0</v>
      </c>
      <c r="AC525" s="122">
        <v>0</v>
      </c>
      <c r="AD525" s="121"/>
      <c r="BB525" s="120" t="s">
        <v>2328</v>
      </c>
      <c r="BG525" s="73" t="s">
        <v>3981</v>
      </c>
      <c r="BI525" s="73" t="s">
        <v>4811</v>
      </c>
      <c r="BO525" s="72" t="s">
        <v>210</v>
      </c>
      <c r="BP525" s="73" t="s">
        <v>3933</v>
      </c>
      <c r="BQ525" s="75">
        <v>500000625</v>
      </c>
      <c r="BR525" s="75">
        <v>550000625</v>
      </c>
      <c r="BS525" s="75">
        <v>590000625</v>
      </c>
      <c r="BT525" s="75">
        <v>665000625</v>
      </c>
      <c r="BU525" s="75">
        <v>700000625</v>
      </c>
      <c r="BV525" s="75">
        <v>730000625</v>
      </c>
      <c r="BW525" s="75">
        <v>780000625</v>
      </c>
      <c r="BX525" s="75">
        <v>800000625</v>
      </c>
      <c r="BY525" s="75">
        <v>830000625</v>
      </c>
      <c r="BZ525" s="75">
        <v>0</v>
      </c>
      <c r="CA525" s="75">
        <v>0</v>
      </c>
    </row>
    <row r="526" spans="10:79" ht="12" customHeight="1">
      <c r="J526" s="46">
        <v>522</v>
      </c>
      <c r="K526" s="46">
        <f t="shared" si="21"/>
        <v>0</v>
      </c>
      <c r="L526" s="82">
        <f t="shared" si="22"/>
        <v>0</v>
      </c>
      <c r="N526" s="119" t="s">
        <v>33</v>
      </c>
      <c r="O526" s="120" t="s">
        <v>1876</v>
      </c>
      <c r="P526" s="122">
        <v>0</v>
      </c>
      <c r="Q526" s="122">
        <v>0</v>
      </c>
      <c r="R526" s="122">
        <v>0</v>
      </c>
      <c r="S526" s="122">
        <v>0</v>
      </c>
      <c r="T526" s="122">
        <v>0</v>
      </c>
      <c r="U526" s="122">
        <v>0</v>
      </c>
      <c r="V526" s="122">
        <v>0</v>
      </c>
      <c r="W526" s="122">
        <v>0</v>
      </c>
      <c r="X526" s="122">
        <v>160000026</v>
      </c>
      <c r="Y526" s="122">
        <v>0</v>
      </c>
      <c r="Z526" s="122">
        <v>0</v>
      </c>
      <c r="AA526" s="122">
        <v>0</v>
      </c>
      <c r="AB526" s="122">
        <v>0</v>
      </c>
      <c r="AC526" s="122">
        <v>0</v>
      </c>
      <c r="AD526" s="121"/>
      <c r="BB526" s="120" t="s">
        <v>2031</v>
      </c>
      <c r="BG526" s="73" t="s">
        <v>3982</v>
      </c>
      <c r="BI526" s="73" t="s">
        <v>4812</v>
      </c>
      <c r="BO526" s="72" t="s">
        <v>210</v>
      </c>
      <c r="BP526" s="73" t="s">
        <v>5280</v>
      </c>
      <c r="BQ526" s="74"/>
      <c r="BR526" s="74"/>
      <c r="BS526" s="74"/>
      <c r="BT526" s="74"/>
      <c r="BU526" s="74"/>
      <c r="BV526" s="74"/>
      <c r="BW526" s="74"/>
      <c r="BX526" s="75">
        <v>800000625</v>
      </c>
      <c r="BY526" s="74"/>
      <c r="BZ526" s="74"/>
      <c r="CA526" s="74"/>
    </row>
    <row r="527" spans="10:79" ht="12" customHeight="1">
      <c r="J527" s="46">
        <v>523</v>
      </c>
      <c r="K527" s="46">
        <f t="shared" si="21"/>
        <v>0</v>
      </c>
      <c r="L527" s="82">
        <f t="shared" si="22"/>
        <v>0</v>
      </c>
      <c r="N527" s="119" t="s">
        <v>33</v>
      </c>
      <c r="O527" s="120" t="s">
        <v>472</v>
      </c>
      <c r="P527" s="122">
        <v>0</v>
      </c>
      <c r="Q527" s="122">
        <v>0</v>
      </c>
      <c r="R527" s="122">
        <v>0</v>
      </c>
      <c r="S527" s="122">
        <v>0</v>
      </c>
      <c r="T527" s="122">
        <v>0</v>
      </c>
      <c r="U527" s="122">
        <v>0</v>
      </c>
      <c r="V527" s="122">
        <v>0</v>
      </c>
      <c r="W527" s="122">
        <v>160000026</v>
      </c>
      <c r="X527" s="122">
        <v>170000026</v>
      </c>
      <c r="Y527" s="122">
        <v>180000026</v>
      </c>
      <c r="Z527" s="122">
        <v>185000026</v>
      </c>
      <c r="AA527" s="122">
        <v>190000026</v>
      </c>
      <c r="AB527" s="122">
        <v>0</v>
      </c>
      <c r="AC527" s="122">
        <v>0</v>
      </c>
      <c r="AD527" s="121"/>
      <c r="BB527" s="120" t="s">
        <v>2191</v>
      </c>
      <c r="BG527" s="73" t="s">
        <v>3983</v>
      </c>
      <c r="BI527" s="73" t="s">
        <v>4813</v>
      </c>
      <c r="BO527" s="72" t="s">
        <v>210</v>
      </c>
      <c r="BP527" s="73" t="s">
        <v>3934</v>
      </c>
      <c r="BQ527" s="75">
        <v>0</v>
      </c>
      <c r="BR527" s="75">
        <v>0</v>
      </c>
      <c r="BS527" s="75">
        <v>0</v>
      </c>
      <c r="BT527" s="75">
        <v>0</v>
      </c>
      <c r="BU527" s="75">
        <v>0</v>
      </c>
      <c r="BV527" s="75">
        <v>0</v>
      </c>
      <c r="BW527" s="75">
        <v>800000026</v>
      </c>
      <c r="BX527" s="75">
        <v>860000026</v>
      </c>
      <c r="BY527" s="75">
        <v>890000026</v>
      </c>
      <c r="BZ527" s="75">
        <v>0</v>
      </c>
      <c r="CA527" s="75">
        <v>0</v>
      </c>
    </row>
    <row r="528" spans="10:79" ht="12" customHeight="1">
      <c r="J528" s="46">
        <v>524</v>
      </c>
      <c r="K528" s="46">
        <f t="shared" si="21"/>
        <v>0</v>
      </c>
      <c r="L528" s="82">
        <f t="shared" si="22"/>
        <v>0</v>
      </c>
      <c r="N528" s="119" t="s">
        <v>33</v>
      </c>
      <c r="O528" s="120" t="s">
        <v>3273</v>
      </c>
      <c r="P528" s="122">
        <v>0</v>
      </c>
      <c r="Q528" s="122">
        <v>0</v>
      </c>
      <c r="R528" s="122">
        <v>0</v>
      </c>
      <c r="S528" s="122">
        <v>0</v>
      </c>
      <c r="T528" s="122">
        <v>0</v>
      </c>
      <c r="U528" s="122">
        <v>0</v>
      </c>
      <c r="V528" s="122">
        <v>0</v>
      </c>
      <c r="W528" s="122">
        <v>0</v>
      </c>
      <c r="X528" s="122">
        <v>0</v>
      </c>
      <c r="Y528" s="122">
        <v>0</v>
      </c>
      <c r="Z528" s="122">
        <v>0</v>
      </c>
      <c r="AA528" s="122">
        <v>0</v>
      </c>
      <c r="AB528" s="122">
        <v>210000026</v>
      </c>
      <c r="AC528" s="122">
        <v>0</v>
      </c>
      <c r="AD528" s="121"/>
      <c r="BB528" s="120" t="s">
        <v>2625</v>
      </c>
      <c r="BG528" s="73" t="s">
        <v>3984</v>
      </c>
      <c r="BI528" s="73" t="s">
        <v>4814</v>
      </c>
      <c r="BO528" s="72" t="s">
        <v>210</v>
      </c>
      <c r="BP528" s="73" t="s">
        <v>3934</v>
      </c>
      <c r="BQ528" s="75">
        <v>0</v>
      </c>
      <c r="BR528" s="75">
        <v>0</v>
      </c>
      <c r="BS528" s="75">
        <v>0</v>
      </c>
      <c r="BT528" s="75">
        <v>0</v>
      </c>
      <c r="BU528" s="75">
        <v>0</v>
      </c>
      <c r="BV528" s="75">
        <v>0</v>
      </c>
      <c r="BW528" s="75">
        <v>800000026</v>
      </c>
      <c r="BX528" s="75">
        <v>860000026</v>
      </c>
      <c r="BY528" s="75">
        <v>890000026</v>
      </c>
      <c r="BZ528" s="75">
        <v>0</v>
      </c>
      <c r="CA528" s="75">
        <v>0</v>
      </c>
    </row>
    <row r="529" spans="10:79" ht="12" customHeight="1">
      <c r="J529" s="46">
        <v>525</v>
      </c>
      <c r="K529" s="46">
        <f t="shared" si="21"/>
        <v>0</v>
      </c>
      <c r="L529" s="82">
        <f t="shared" si="22"/>
        <v>0</v>
      </c>
      <c r="N529" s="119" t="s">
        <v>33</v>
      </c>
      <c r="O529" s="120" t="s">
        <v>2796</v>
      </c>
      <c r="P529" s="122">
        <v>0</v>
      </c>
      <c r="Q529" s="122">
        <v>0</v>
      </c>
      <c r="R529" s="122">
        <v>0</v>
      </c>
      <c r="S529" s="122">
        <v>0</v>
      </c>
      <c r="T529" s="122">
        <v>0</v>
      </c>
      <c r="U529" s="122">
        <v>0</v>
      </c>
      <c r="V529" s="122">
        <v>0</v>
      </c>
      <c r="W529" s="122">
        <v>0</v>
      </c>
      <c r="X529" s="122">
        <v>0</v>
      </c>
      <c r="Y529" s="122">
        <v>0</v>
      </c>
      <c r="Z529" s="122">
        <v>0</v>
      </c>
      <c r="AA529" s="122">
        <v>210000026</v>
      </c>
      <c r="AB529" s="122">
        <v>225000026</v>
      </c>
      <c r="AC529" s="122">
        <v>240000026</v>
      </c>
      <c r="AD529" s="121"/>
      <c r="BB529" s="120" t="s">
        <v>2032</v>
      </c>
      <c r="BG529" s="73" t="s">
        <v>3985</v>
      </c>
      <c r="BI529" s="73" t="s">
        <v>4815</v>
      </c>
      <c r="BO529" s="72" t="s">
        <v>210</v>
      </c>
      <c r="BP529" s="73" t="s">
        <v>3935</v>
      </c>
      <c r="BQ529" s="75">
        <v>0</v>
      </c>
      <c r="BR529" s="75">
        <v>0</v>
      </c>
      <c r="BS529" s="75">
        <v>0</v>
      </c>
      <c r="BT529" s="75">
        <v>0</v>
      </c>
      <c r="BU529" s="75">
        <v>0</v>
      </c>
      <c r="BV529" s="75">
        <v>670000925</v>
      </c>
      <c r="BW529" s="75">
        <v>720000925</v>
      </c>
      <c r="BX529" s="75">
        <v>800000925</v>
      </c>
      <c r="BY529" s="75">
        <v>0</v>
      </c>
      <c r="BZ529" s="75">
        <v>0</v>
      </c>
      <c r="CA529" s="75">
        <v>0</v>
      </c>
    </row>
    <row r="530" spans="10:79" ht="12" customHeight="1">
      <c r="J530" s="46">
        <v>526</v>
      </c>
      <c r="K530" s="46">
        <f t="shared" si="21"/>
        <v>0</v>
      </c>
      <c r="L530" s="82">
        <f t="shared" si="22"/>
        <v>0</v>
      </c>
      <c r="N530" s="119" t="s">
        <v>33</v>
      </c>
      <c r="O530" s="120" t="s">
        <v>2839</v>
      </c>
      <c r="P530" s="122">
        <v>0</v>
      </c>
      <c r="Q530" s="122">
        <v>0</v>
      </c>
      <c r="R530" s="122">
        <v>0</v>
      </c>
      <c r="S530" s="122">
        <v>0</v>
      </c>
      <c r="T530" s="122">
        <v>0</v>
      </c>
      <c r="U530" s="122">
        <v>0</v>
      </c>
      <c r="V530" s="122">
        <v>0</v>
      </c>
      <c r="W530" s="122">
        <v>0</v>
      </c>
      <c r="X530" s="122">
        <v>0</v>
      </c>
      <c r="Y530" s="122">
        <v>0</v>
      </c>
      <c r="Z530" s="122">
        <v>0</v>
      </c>
      <c r="AA530" s="122">
        <v>195000026</v>
      </c>
      <c r="AB530" s="122">
        <v>210000026</v>
      </c>
      <c r="AC530" s="122">
        <v>0</v>
      </c>
      <c r="AD530" s="121"/>
      <c r="BB530" s="120" t="s">
        <v>1847</v>
      </c>
      <c r="BG530" s="73" t="s">
        <v>3986</v>
      </c>
      <c r="BI530" s="73" t="s">
        <v>4816</v>
      </c>
      <c r="BO530" s="72" t="s">
        <v>210</v>
      </c>
      <c r="BP530" s="73" t="s">
        <v>5281</v>
      </c>
      <c r="BQ530" s="74"/>
      <c r="BR530" s="74"/>
      <c r="BS530" s="74"/>
      <c r="BT530" s="74"/>
      <c r="BU530" s="74"/>
      <c r="BV530" s="74"/>
      <c r="BW530" s="74"/>
      <c r="BX530" s="75">
        <v>800000625</v>
      </c>
      <c r="BY530" s="74"/>
      <c r="BZ530" s="74"/>
      <c r="CA530" s="74"/>
    </row>
    <row r="531" spans="10:79" ht="12" customHeight="1">
      <c r="J531" s="46">
        <v>527</v>
      </c>
      <c r="K531" s="46">
        <f t="shared" si="21"/>
        <v>0</v>
      </c>
      <c r="L531" s="82">
        <f t="shared" si="22"/>
        <v>0</v>
      </c>
      <c r="N531" s="119" t="s">
        <v>33</v>
      </c>
      <c r="O531" s="120" t="s">
        <v>2741</v>
      </c>
      <c r="P531" s="122">
        <v>0</v>
      </c>
      <c r="Q531" s="122">
        <v>0</v>
      </c>
      <c r="R531" s="122">
        <v>0</v>
      </c>
      <c r="S531" s="122">
        <v>0</v>
      </c>
      <c r="T531" s="122">
        <v>0</v>
      </c>
      <c r="U531" s="122">
        <v>0</v>
      </c>
      <c r="V531" s="122">
        <v>0</v>
      </c>
      <c r="W531" s="122">
        <v>0</v>
      </c>
      <c r="X531" s="122">
        <v>0</v>
      </c>
      <c r="Y531" s="122">
        <v>0</v>
      </c>
      <c r="Z531" s="122">
        <v>0</v>
      </c>
      <c r="AA531" s="122">
        <v>210000026</v>
      </c>
      <c r="AB531" s="122">
        <v>225000026</v>
      </c>
      <c r="AC531" s="122">
        <v>0</v>
      </c>
      <c r="AD531" s="121"/>
      <c r="BB531" s="120" t="s">
        <v>1925</v>
      </c>
      <c r="BG531" s="73" t="s">
        <v>3987</v>
      </c>
      <c r="BI531" s="73" t="s">
        <v>4817</v>
      </c>
      <c r="BO531" s="72" t="s">
        <v>210</v>
      </c>
      <c r="BP531" s="73" t="s">
        <v>5300</v>
      </c>
      <c r="BQ531" s="74"/>
      <c r="BR531" s="74"/>
      <c r="BS531" s="74"/>
      <c r="BT531" s="74"/>
      <c r="BU531" s="74"/>
      <c r="BV531" s="74"/>
      <c r="BW531" s="74"/>
      <c r="BX531" s="74"/>
      <c r="BY531" s="75">
        <v>780000725</v>
      </c>
      <c r="BZ531" s="74"/>
      <c r="CA531" s="74"/>
    </row>
    <row r="532" spans="10:79" ht="12" customHeight="1">
      <c r="J532" s="46">
        <v>528</v>
      </c>
      <c r="K532" s="46">
        <f t="shared" si="21"/>
        <v>0</v>
      </c>
      <c r="L532" s="82">
        <f t="shared" si="22"/>
        <v>0</v>
      </c>
      <c r="N532" s="119" t="s">
        <v>33</v>
      </c>
      <c r="O532" s="120" t="s">
        <v>2632</v>
      </c>
      <c r="P532" s="122">
        <v>0</v>
      </c>
      <c r="Q532" s="122">
        <v>0</v>
      </c>
      <c r="R532" s="122">
        <v>0</v>
      </c>
      <c r="S532" s="122">
        <v>0</v>
      </c>
      <c r="T532" s="122">
        <v>0</v>
      </c>
      <c r="U532" s="122">
        <v>0</v>
      </c>
      <c r="V532" s="122">
        <v>0</v>
      </c>
      <c r="W532" s="122">
        <v>0</v>
      </c>
      <c r="X532" s="122">
        <v>165000026</v>
      </c>
      <c r="Y532" s="122">
        <v>170000026</v>
      </c>
      <c r="Z532" s="122">
        <v>180000026</v>
      </c>
      <c r="AA532" s="122">
        <v>190000026</v>
      </c>
      <c r="AB532" s="122">
        <v>200000026</v>
      </c>
      <c r="AC532" s="122">
        <v>210000026</v>
      </c>
      <c r="AD532" s="121"/>
      <c r="BB532" s="120" t="s">
        <v>2073</v>
      </c>
      <c r="BG532" s="73" t="s">
        <v>3988</v>
      </c>
      <c r="BI532" s="73" t="s">
        <v>4818</v>
      </c>
      <c r="BO532" s="72" t="s">
        <v>210</v>
      </c>
      <c r="BP532" s="73" t="s">
        <v>3936</v>
      </c>
      <c r="BQ532" s="75">
        <v>0</v>
      </c>
      <c r="BR532" s="75">
        <v>0</v>
      </c>
      <c r="BS532" s="75">
        <v>0</v>
      </c>
      <c r="BT532" s="75">
        <v>0</v>
      </c>
      <c r="BU532" s="75">
        <v>0</v>
      </c>
      <c r="BV532" s="75">
        <v>0</v>
      </c>
      <c r="BW532" s="75">
        <v>0</v>
      </c>
      <c r="BX532" s="75">
        <v>865000026</v>
      </c>
      <c r="BY532" s="75">
        <v>925000026</v>
      </c>
      <c r="BZ532" s="75">
        <v>0</v>
      </c>
      <c r="CA532" s="75">
        <v>0</v>
      </c>
    </row>
    <row r="533" spans="10:79" ht="12" customHeight="1">
      <c r="J533" s="46">
        <v>529</v>
      </c>
      <c r="K533" s="46">
        <f t="shared" si="21"/>
        <v>0</v>
      </c>
      <c r="L533" s="82">
        <f t="shared" si="22"/>
        <v>0</v>
      </c>
      <c r="N533" s="119" t="s">
        <v>33</v>
      </c>
      <c r="O533" s="120" t="s">
        <v>473</v>
      </c>
      <c r="P533" s="122">
        <v>0</v>
      </c>
      <c r="Q533" s="122">
        <v>0</v>
      </c>
      <c r="R533" s="122">
        <v>0</v>
      </c>
      <c r="S533" s="122">
        <v>0</v>
      </c>
      <c r="T533" s="122">
        <v>0</v>
      </c>
      <c r="U533" s="122">
        <v>0</v>
      </c>
      <c r="V533" s="122">
        <v>170000026</v>
      </c>
      <c r="W533" s="122">
        <v>175000026</v>
      </c>
      <c r="X533" s="122">
        <v>180000026</v>
      </c>
      <c r="Y533" s="122">
        <v>185000026</v>
      </c>
      <c r="Z533" s="122">
        <v>190000026</v>
      </c>
      <c r="AA533" s="122">
        <v>195000026</v>
      </c>
      <c r="AB533" s="122">
        <v>200000026</v>
      </c>
      <c r="AC533" s="122">
        <v>0</v>
      </c>
      <c r="AD533" s="121"/>
      <c r="BB533" s="120" t="s">
        <v>2192</v>
      </c>
      <c r="BG533" s="73" t="s">
        <v>3989</v>
      </c>
      <c r="BI533" s="73" t="s">
        <v>4819</v>
      </c>
      <c r="BO533" s="72" t="s">
        <v>210</v>
      </c>
      <c r="BP533" s="73" t="s">
        <v>3937</v>
      </c>
      <c r="BQ533" s="75">
        <v>333000625</v>
      </c>
      <c r="BR533" s="75">
        <v>387000625</v>
      </c>
      <c r="BS533" s="75">
        <v>441000625</v>
      </c>
      <c r="BT533" s="75">
        <v>504000625</v>
      </c>
      <c r="BU533" s="75">
        <v>558000625</v>
      </c>
      <c r="BV533" s="75">
        <v>621000625</v>
      </c>
      <c r="BW533" s="75">
        <v>657000625</v>
      </c>
      <c r="BX533" s="75">
        <v>765000625</v>
      </c>
      <c r="BY533" s="75">
        <v>990000625</v>
      </c>
      <c r="BZ533" s="75">
        <v>0</v>
      </c>
      <c r="CA533" s="75">
        <v>0</v>
      </c>
    </row>
    <row r="534" spans="10:79" ht="12" customHeight="1">
      <c r="J534" s="46">
        <v>530</v>
      </c>
      <c r="K534" s="46">
        <f t="shared" si="21"/>
        <v>0</v>
      </c>
      <c r="L534" s="82">
        <f t="shared" si="22"/>
        <v>0</v>
      </c>
      <c r="N534" s="119" t="s">
        <v>33</v>
      </c>
      <c r="O534" s="120" t="s">
        <v>474</v>
      </c>
      <c r="P534" s="122">
        <v>0</v>
      </c>
      <c r="Q534" s="122">
        <v>0</v>
      </c>
      <c r="R534" s="122">
        <v>0</v>
      </c>
      <c r="S534" s="122">
        <v>0</v>
      </c>
      <c r="T534" s="122">
        <v>0</v>
      </c>
      <c r="U534" s="122">
        <v>150000026</v>
      </c>
      <c r="V534" s="122">
        <v>175000026</v>
      </c>
      <c r="W534" s="122">
        <v>180000026</v>
      </c>
      <c r="X534" s="122">
        <v>185000026</v>
      </c>
      <c r="Y534" s="122">
        <v>190000026</v>
      </c>
      <c r="Z534" s="122">
        <v>195000026</v>
      </c>
      <c r="AA534" s="122">
        <v>205000026</v>
      </c>
      <c r="AB534" s="122">
        <v>0</v>
      </c>
      <c r="AC534" s="122">
        <v>0</v>
      </c>
      <c r="AD534" s="121"/>
      <c r="BB534" s="120" t="s">
        <v>2193</v>
      </c>
      <c r="BG534" s="73" t="s">
        <v>3990</v>
      </c>
      <c r="BI534" s="73" t="s">
        <v>4820</v>
      </c>
      <c r="BO534" s="72" t="s">
        <v>210</v>
      </c>
      <c r="BP534" s="73" t="s">
        <v>3938</v>
      </c>
      <c r="BQ534" s="75">
        <v>0</v>
      </c>
      <c r="BR534" s="75">
        <v>450000625</v>
      </c>
      <c r="BS534" s="75">
        <v>486000625</v>
      </c>
      <c r="BT534" s="75">
        <v>522000625</v>
      </c>
      <c r="BU534" s="75">
        <v>567000625</v>
      </c>
      <c r="BV534" s="75">
        <v>612000625</v>
      </c>
      <c r="BW534" s="75">
        <v>675000625</v>
      </c>
      <c r="BX534" s="75">
        <v>750000725</v>
      </c>
      <c r="BY534" s="75">
        <v>1080000625</v>
      </c>
      <c r="BZ534" s="75">
        <v>0</v>
      </c>
      <c r="CA534" s="75">
        <v>0</v>
      </c>
    </row>
    <row r="535" spans="10:79" ht="12" customHeight="1">
      <c r="J535" s="46">
        <v>531</v>
      </c>
      <c r="K535" s="46">
        <f t="shared" si="21"/>
        <v>0</v>
      </c>
      <c r="L535" s="82">
        <f t="shared" si="22"/>
        <v>0</v>
      </c>
      <c r="N535" s="119" t="s">
        <v>33</v>
      </c>
      <c r="O535" s="120" t="s">
        <v>2505</v>
      </c>
      <c r="P535" s="122">
        <v>0</v>
      </c>
      <c r="Q535" s="122">
        <v>0</v>
      </c>
      <c r="R535" s="122">
        <v>0</v>
      </c>
      <c r="S535" s="122">
        <v>125000026</v>
      </c>
      <c r="T535" s="122">
        <v>135000026</v>
      </c>
      <c r="U535" s="122">
        <v>150000026</v>
      </c>
      <c r="V535" s="122">
        <v>160000026</v>
      </c>
      <c r="W535" s="122">
        <v>165000026</v>
      </c>
      <c r="X535" s="122">
        <v>170000026</v>
      </c>
      <c r="Y535" s="122">
        <v>175000026</v>
      </c>
      <c r="Z535" s="122">
        <v>180000026</v>
      </c>
      <c r="AA535" s="122">
        <v>190000026</v>
      </c>
      <c r="AB535" s="122">
        <v>0</v>
      </c>
      <c r="AC535" s="122">
        <v>0</v>
      </c>
      <c r="AD535" s="121"/>
      <c r="BB535" s="120" t="s">
        <v>2364</v>
      </c>
      <c r="BG535" s="73" t="s">
        <v>3991</v>
      </c>
      <c r="BI535" s="73" t="s">
        <v>4821</v>
      </c>
      <c r="BO535" s="72" t="s">
        <v>210</v>
      </c>
      <c r="BP535" s="73" t="s">
        <v>3939</v>
      </c>
      <c r="BQ535" s="75">
        <v>0</v>
      </c>
      <c r="BR535" s="75">
        <v>477000625</v>
      </c>
      <c r="BS535" s="75">
        <v>504000625</v>
      </c>
      <c r="BT535" s="75">
        <v>0</v>
      </c>
      <c r="BU535" s="75">
        <v>0</v>
      </c>
      <c r="BV535" s="75">
        <v>0</v>
      </c>
      <c r="BW535" s="75">
        <v>675000625</v>
      </c>
      <c r="BX535" s="75">
        <v>810000625</v>
      </c>
      <c r="BY535" s="75">
        <v>0</v>
      </c>
      <c r="BZ535" s="75">
        <v>0</v>
      </c>
      <c r="CA535" s="75">
        <v>0</v>
      </c>
    </row>
    <row r="536" spans="10:79" ht="12" customHeight="1">
      <c r="J536" s="46">
        <v>532</v>
      </c>
      <c r="K536" s="46">
        <f t="shared" si="21"/>
        <v>0</v>
      </c>
      <c r="L536" s="82">
        <f t="shared" si="22"/>
        <v>0</v>
      </c>
      <c r="N536" s="119" t="s">
        <v>33</v>
      </c>
      <c r="O536" s="120" t="s">
        <v>399</v>
      </c>
      <c r="P536" s="122">
        <v>0</v>
      </c>
      <c r="Q536" s="122">
        <v>0</v>
      </c>
      <c r="R536" s="122">
        <v>0</v>
      </c>
      <c r="S536" s="122">
        <v>0</v>
      </c>
      <c r="T536" s="122">
        <v>140000026</v>
      </c>
      <c r="U536" s="122">
        <v>145000026</v>
      </c>
      <c r="V536" s="122">
        <v>150000026</v>
      </c>
      <c r="W536" s="122">
        <v>160000026</v>
      </c>
      <c r="X536" s="122">
        <v>170000026</v>
      </c>
      <c r="Y536" s="122">
        <v>180000026</v>
      </c>
      <c r="Z536" s="122">
        <v>185000026</v>
      </c>
      <c r="AA536" s="122">
        <v>190000026</v>
      </c>
      <c r="AB536" s="122">
        <v>0</v>
      </c>
      <c r="AC536" s="122">
        <v>0</v>
      </c>
      <c r="AD536" s="121"/>
      <c r="BB536" s="120" t="s">
        <v>2015</v>
      </c>
      <c r="BG536" s="73" t="s">
        <v>3992</v>
      </c>
      <c r="BI536" s="73" t="s">
        <v>4822</v>
      </c>
      <c r="BO536" s="72" t="s">
        <v>210</v>
      </c>
      <c r="BP536" s="73" t="s">
        <v>5301</v>
      </c>
      <c r="BQ536" s="74"/>
      <c r="BR536" s="74"/>
      <c r="BS536" s="74"/>
      <c r="BT536" s="74"/>
      <c r="BU536" s="74"/>
      <c r="BV536" s="74"/>
      <c r="BW536" s="74"/>
      <c r="BX536" s="74"/>
      <c r="BY536" s="75">
        <v>875000026</v>
      </c>
      <c r="BZ536" s="74"/>
      <c r="CA536" s="74"/>
    </row>
    <row r="537" spans="10:79" ht="12" customHeight="1">
      <c r="J537" s="46">
        <v>533</v>
      </c>
      <c r="K537" s="46">
        <f t="shared" si="21"/>
        <v>0</v>
      </c>
      <c r="L537" s="82">
        <f t="shared" si="22"/>
        <v>0</v>
      </c>
      <c r="N537" s="119" t="s">
        <v>33</v>
      </c>
      <c r="O537" s="120" t="s">
        <v>262</v>
      </c>
      <c r="P537" s="122">
        <v>0</v>
      </c>
      <c r="Q537" s="122">
        <v>0</v>
      </c>
      <c r="R537" s="122">
        <v>0</v>
      </c>
      <c r="S537" s="122">
        <v>0</v>
      </c>
      <c r="T537" s="122">
        <v>145000026</v>
      </c>
      <c r="U537" s="122">
        <v>150000026</v>
      </c>
      <c r="V537" s="122">
        <v>160000026</v>
      </c>
      <c r="W537" s="122">
        <v>170000026</v>
      </c>
      <c r="X537" s="122">
        <v>180000026</v>
      </c>
      <c r="Y537" s="122">
        <v>190000026</v>
      </c>
      <c r="Z537" s="122">
        <v>200000026</v>
      </c>
      <c r="AA537" s="122">
        <v>205000026</v>
      </c>
      <c r="AB537" s="122">
        <v>210000026</v>
      </c>
      <c r="AC537" s="122">
        <v>0</v>
      </c>
      <c r="AD537" s="121"/>
      <c r="BB537" s="120" t="s">
        <v>1971</v>
      </c>
      <c r="BG537" s="73" t="s">
        <v>3993</v>
      </c>
      <c r="BI537" s="73" t="s">
        <v>4823</v>
      </c>
      <c r="BO537" s="72" t="s">
        <v>210</v>
      </c>
      <c r="BP537" s="73" t="s">
        <v>3940</v>
      </c>
      <c r="BQ537" s="75">
        <v>0</v>
      </c>
      <c r="BR537" s="75">
        <v>0</v>
      </c>
      <c r="BS537" s="75">
        <v>0</v>
      </c>
      <c r="BT537" s="75">
        <v>0</v>
      </c>
      <c r="BU537" s="75">
        <v>0</v>
      </c>
      <c r="BV537" s="75">
        <v>470000925</v>
      </c>
      <c r="BW537" s="75">
        <v>510000925</v>
      </c>
      <c r="BX537" s="75">
        <v>550000925</v>
      </c>
      <c r="BY537" s="75">
        <v>620000925</v>
      </c>
      <c r="BZ537" s="75">
        <v>0</v>
      </c>
      <c r="CA537" s="75">
        <v>0</v>
      </c>
    </row>
    <row r="538" spans="10:79" ht="12" customHeight="1">
      <c r="J538" s="46">
        <v>534</v>
      </c>
      <c r="K538" s="46">
        <f t="shared" si="21"/>
        <v>0</v>
      </c>
      <c r="L538" s="82">
        <f t="shared" si="22"/>
        <v>0</v>
      </c>
      <c r="N538" s="119" t="s">
        <v>33</v>
      </c>
      <c r="O538" s="120" t="s">
        <v>3274</v>
      </c>
      <c r="P538" s="122">
        <v>0</v>
      </c>
      <c r="Q538" s="122">
        <v>0</v>
      </c>
      <c r="R538" s="122">
        <v>0</v>
      </c>
      <c r="S538" s="122">
        <v>0</v>
      </c>
      <c r="T538" s="122">
        <v>0</v>
      </c>
      <c r="U538" s="122">
        <v>0</v>
      </c>
      <c r="V538" s="122">
        <v>0</v>
      </c>
      <c r="W538" s="122">
        <v>185000026</v>
      </c>
      <c r="X538" s="122">
        <v>190000026</v>
      </c>
      <c r="Y538" s="122">
        <v>195000026</v>
      </c>
      <c r="Z538" s="122">
        <v>205000026</v>
      </c>
      <c r="AA538" s="122">
        <v>220000026</v>
      </c>
      <c r="AB538" s="122">
        <v>235000026</v>
      </c>
      <c r="AC538" s="122">
        <v>0</v>
      </c>
      <c r="AD538" s="121"/>
      <c r="BB538" s="120" t="s">
        <v>2650</v>
      </c>
      <c r="BG538" s="73" t="s">
        <v>3994</v>
      </c>
      <c r="BI538" s="73" t="s">
        <v>4824</v>
      </c>
      <c r="BO538" s="72" t="s">
        <v>210</v>
      </c>
      <c r="BP538" s="73" t="s">
        <v>3941</v>
      </c>
      <c r="BQ538" s="75">
        <v>306000625</v>
      </c>
      <c r="BR538" s="75">
        <v>0</v>
      </c>
      <c r="BS538" s="75">
        <v>0</v>
      </c>
      <c r="BT538" s="75">
        <v>0</v>
      </c>
      <c r="BU538" s="75">
        <v>0</v>
      </c>
      <c r="BV538" s="75">
        <v>450000625</v>
      </c>
      <c r="BW538" s="75">
        <v>0</v>
      </c>
      <c r="BX538" s="75">
        <v>0</v>
      </c>
      <c r="BY538" s="75">
        <v>990000625</v>
      </c>
      <c r="BZ538" s="75">
        <v>0</v>
      </c>
      <c r="CA538" s="75">
        <v>0</v>
      </c>
    </row>
    <row r="539" spans="10:79" ht="12" customHeight="1">
      <c r="J539" s="46">
        <v>535</v>
      </c>
      <c r="K539" s="46">
        <f t="shared" si="21"/>
        <v>0</v>
      </c>
      <c r="L539" s="82">
        <f t="shared" si="22"/>
        <v>0</v>
      </c>
      <c r="N539" s="119" t="s">
        <v>33</v>
      </c>
      <c r="O539" s="120" t="s">
        <v>1529</v>
      </c>
      <c r="P539" s="122">
        <v>0</v>
      </c>
      <c r="Q539" s="122">
        <v>0</v>
      </c>
      <c r="R539" s="122">
        <v>0</v>
      </c>
      <c r="S539" s="122">
        <v>0</v>
      </c>
      <c r="T539" s="122">
        <v>0</v>
      </c>
      <c r="U539" s="122">
        <v>0</v>
      </c>
      <c r="V539" s="122">
        <v>175000026</v>
      </c>
      <c r="W539" s="122">
        <v>185000026</v>
      </c>
      <c r="X539" s="122">
        <v>190000026</v>
      </c>
      <c r="Y539" s="122">
        <v>200000026</v>
      </c>
      <c r="Z539" s="122">
        <v>210000026</v>
      </c>
      <c r="AA539" s="122">
        <v>220000026</v>
      </c>
      <c r="AB539" s="122">
        <v>0</v>
      </c>
      <c r="AC539" s="122">
        <v>0</v>
      </c>
      <c r="AD539" s="121"/>
      <c r="BB539" s="120" t="s">
        <v>2626</v>
      </c>
      <c r="BG539" s="73" t="s">
        <v>3995</v>
      </c>
      <c r="BI539" s="73" t="s">
        <v>4825</v>
      </c>
      <c r="BO539" s="72" t="s">
        <v>210</v>
      </c>
      <c r="BP539" s="73" t="s">
        <v>5031</v>
      </c>
      <c r="BQ539" s="75">
        <v>0</v>
      </c>
      <c r="BR539" s="75">
        <v>0</v>
      </c>
      <c r="BS539" s="75">
        <v>0</v>
      </c>
      <c r="BT539" s="75">
        <v>0</v>
      </c>
      <c r="BU539" s="75">
        <v>0</v>
      </c>
      <c r="BV539" s="75">
        <v>635000925</v>
      </c>
      <c r="BW539" s="75">
        <v>765000925</v>
      </c>
      <c r="BX539" s="75">
        <v>805000925</v>
      </c>
      <c r="BY539" s="75">
        <v>840000925</v>
      </c>
      <c r="BZ539" s="75">
        <v>905000925</v>
      </c>
      <c r="CA539" s="75">
        <v>0</v>
      </c>
    </row>
    <row r="540" spans="10:79" ht="12" customHeight="1">
      <c r="J540" s="46">
        <v>536</v>
      </c>
      <c r="K540" s="46">
        <f t="shared" si="21"/>
        <v>0</v>
      </c>
      <c r="L540" s="82">
        <f t="shared" si="22"/>
        <v>0</v>
      </c>
      <c r="N540" s="119" t="s">
        <v>33</v>
      </c>
      <c r="O540" s="120" t="s">
        <v>2329</v>
      </c>
      <c r="P540" s="122">
        <v>0</v>
      </c>
      <c r="Q540" s="122">
        <v>0</v>
      </c>
      <c r="R540" s="122">
        <v>0</v>
      </c>
      <c r="S540" s="122">
        <v>0</v>
      </c>
      <c r="T540" s="122">
        <v>0</v>
      </c>
      <c r="U540" s="122">
        <v>0</v>
      </c>
      <c r="V540" s="122">
        <v>0</v>
      </c>
      <c r="W540" s="122">
        <v>185000026</v>
      </c>
      <c r="X540" s="122">
        <v>0</v>
      </c>
      <c r="Y540" s="122">
        <v>0</v>
      </c>
      <c r="Z540" s="122">
        <v>0</v>
      </c>
      <c r="AA540" s="122">
        <v>0</v>
      </c>
      <c r="AB540" s="122">
        <v>0</v>
      </c>
      <c r="AC540" s="122">
        <v>0</v>
      </c>
      <c r="AD540" s="121"/>
      <c r="BB540" s="120" t="s">
        <v>2194</v>
      </c>
      <c r="BG540" s="73" t="s">
        <v>5032</v>
      </c>
      <c r="BI540" s="73" t="s">
        <v>4826</v>
      </c>
      <c r="BO540" s="72" t="s">
        <v>210</v>
      </c>
      <c r="BP540" s="73" t="s">
        <v>5282</v>
      </c>
      <c r="BQ540" s="74"/>
      <c r="BR540" s="74"/>
      <c r="BS540" s="74"/>
      <c r="BT540" s="74"/>
      <c r="BU540" s="74"/>
      <c r="BV540" s="74"/>
      <c r="BW540" s="74"/>
      <c r="BX540" s="75">
        <v>950000825</v>
      </c>
      <c r="BY540" s="74"/>
      <c r="BZ540" s="74"/>
      <c r="CA540" s="74"/>
    </row>
    <row r="541" spans="10:79" ht="12" customHeight="1">
      <c r="J541" s="46">
        <v>537</v>
      </c>
      <c r="K541" s="46">
        <f t="shared" si="21"/>
        <v>0</v>
      </c>
      <c r="L541" s="82">
        <f t="shared" si="22"/>
        <v>0</v>
      </c>
      <c r="N541" s="119" t="s">
        <v>33</v>
      </c>
      <c r="O541" s="120" t="s">
        <v>351</v>
      </c>
      <c r="P541" s="122">
        <v>0</v>
      </c>
      <c r="Q541" s="122">
        <v>0</v>
      </c>
      <c r="R541" s="122">
        <v>0</v>
      </c>
      <c r="S541" s="122">
        <v>0</v>
      </c>
      <c r="T541" s="122">
        <v>125000026</v>
      </c>
      <c r="U541" s="122">
        <v>130000026</v>
      </c>
      <c r="V541" s="122">
        <v>145000026</v>
      </c>
      <c r="W541" s="122">
        <v>160000026</v>
      </c>
      <c r="X541" s="122">
        <v>170000026</v>
      </c>
      <c r="Y541" s="122">
        <v>180000026</v>
      </c>
      <c r="Z541" s="122">
        <v>185000026</v>
      </c>
      <c r="AA541" s="122">
        <v>190000026</v>
      </c>
      <c r="AB541" s="122">
        <v>205000026</v>
      </c>
      <c r="AC541" s="122">
        <v>0</v>
      </c>
      <c r="AD541" s="121"/>
      <c r="BB541" s="120" t="s">
        <v>2627</v>
      </c>
      <c r="BG541" s="73" t="s">
        <v>3996</v>
      </c>
      <c r="BI541" s="73" t="s">
        <v>4827</v>
      </c>
      <c r="BO541" s="72" t="s">
        <v>210</v>
      </c>
      <c r="BP541" s="73" t="s">
        <v>3942</v>
      </c>
      <c r="BQ541" s="75">
        <v>0</v>
      </c>
      <c r="BR541" s="75">
        <v>0</v>
      </c>
      <c r="BS541" s="75">
        <v>652000625</v>
      </c>
      <c r="BT541" s="75">
        <v>0</v>
      </c>
      <c r="BU541" s="75">
        <v>0</v>
      </c>
      <c r="BV541" s="75">
        <v>0</v>
      </c>
      <c r="BW541" s="75">
        <v>0</v>
      </c>
      <c r="BX541" s="75">
        <v>675000625</v>
      </c>
      <c r="BY541" s="75">
        <v>750000625</v>
      </c>
      <c r="BZ541" s="75">
        <v>0</v>
      </c>
      <c r="CA541" s="75">
        <v>0</v>
      </c>
    </row>
    <row r="542" spans="10:79" ht="12" customHeight="1">
      <c r="J542" s="46">
        <v>538</v>
      </c>
      <c r="K542" s="46">
        <f t="shared" si="21"/>
        <v>0</v>
      </c>
      <c r="L542" s="82">
        <f t="shared" si="22"/>
        <v>0</v>
      </c>
      <c r="N542" s="119" t="s">
        <v>33</v>
      </c>
      <c r="O542" s="120" t="s">
        <v>300</v>
      </c>
      <c r="P542" s="122">
        <v>0</v>
      </c>
      <c r="Q542" s="122">
        <v>0</v>
      </c>
      <c r="R542" s="122">
        <v>0</v>
      </c>
      <c r="S542" s="122">
        <v>120000026</v>
      </c>
      <c r="T542" s="122">
        <v>135000026</v>
      </c>
      <c r="U542" s="122">
        <v>150000026</v>
      </c>
      <c r="V542" s="122">
        <v>160000026</v>
      </c>
      <c r="W542" s="122">
        <v>170000026</v>
      </c>
      <c r="X542" s="122">
        <v>180000026</v>
      </c>
      <c r="Y542" s="122">
        <v>190000026</v>
      </c>
      <c r="Z542" s="122">
        <v>200000026</v>
      </c>
      <c r="AA542" s="122">
        <v>205000026</v>
      </c>
      <c r="AB542" s="122">
        <v>210000026</v>
      </c>
      <c r="AC542" s="122">
        <v>0</v>
      </c>
      <c r="AD542" s="121"/>
      <c r="BB542" s="120" t="s">
        <v>1368</v>
      </c>
      <c r="BG542" s="73" t="s">
        <v>3997</v>
      </c>
      <c r="BI542" s="73" t="s">
        <v>4828</v>
      </c>
      <c r="BO542" s="72" t="s">
        <v>210</v>
      </c>
      <c r="BP542" s="73" t="s">
        <v>5283</v>
      </c>
      <c r="BQ542" s="74"/>
      <c r="BR542" s="74"/>
      <c r="BS542" s="74"/>
      <c r="BT542" s="74"/>
      <c r="BU542" s="74"/>
      <c r="BV542" s="74"/>
      <c r="BW542" s="74"/>
      <c r="BX542" s="75">
        <v>1100000725</v>
      </c>
      <c r="BY542" s="74"/>
      <c r="BZ542" s="74"/>
      <c r="CA542" s="74"/>
    </row>
    <row r="543" spans="10:79" ht="12" customHeight="1">
      <c r="J543" s="46">
        <v>539</v>
      </c>
      <c r="K543" s="46">
        <f t="shared" si="21"/>
        <v>0</v>
      </c>
      <c r="L543" s="82">
        <f t="shared" si="22"/>
        <v>0</v>
      </c>
      <c r="N543" s="119" t="s">
        <v>33</v>
      </c>
      <c r="O543" s="120" t="s">
        <v>1291</v>
      </c>
      <c r="P543" s="122">
        <v>0</v>
      </c>
      <c r="Q543" s="122">
        <v>0</v>
      </c>
      <c r="R543" s="122">
        <v>0</v>
      </c>
      <c r="S543" s="122">
        <v>0</v>
      </c>
      <c r="T543" s="122">
        <v>0</v>
      </c>
      <c r="U543" s="122">
        <v>130000026</v>
      </c>
      <c r="V543" s="122">
        <v>145000026</v>
      </c>
      <c r="W543" s="122">
        <v>180000026</v>
      </c>
      <c r="X543" s="122">
        <v>190000026</v>
      </c>
      <c r="Y543" s="122">
        <v>195000026</v>
      </c>
      <c r="Z543" s="122">
        <v>200000026</v>
      </c>
      <c r="AA543" s="122">
        <v>210000026</v>
      </c>
      <c r="AB543" s="122">
        <v>220000026</v>
      </c>
      <c r="AC543" s="122">
        <v>0</v>
      </c>
      <c r="AD543" s="121"/>
      <c r="BB543" s="120" t="s">
        <v>1266</v>
      </c>
      <c r="BG543" s="73" t="s">
        <v>3998</v>
      </c>
      <c r="BI543" s="73" t="s">
        <v>4829</v>
      </c>
      <c r="BO543" s="72" t="s">
        <v>210</v>
      </c>
      <c r="BP543" s="73" t="s">
        <v>3943</v>
      </c>
      <c r="BQ543" s="75">
        <v>0</v>
      </c>
      <c r="BR543" s="75">
        <v>0</v>
      </c>
      <c r="BS543" s="75">
        <v>0</v>
      </c>
      <c r="BT543" s="75">
        <v>0</v>
      </c>
      <c r="BU543" s="75">
        <v>0</v>
      </c>
      <c r="BV543" s="75">
        <v>0</v>
      </c>
      <c r="BW543" s="75">
        <v>0</v>
      </c>
      <c r="BX543" s="75">
        <v>945000625</v>
      </c>
      <c r="BY543" s="75">
        <v>0</v>
      </c>
      <c r="BZ543" s="75">
        <v>0</v>
      </c>
      <c r="CA543" s="75">
        <v>0</v>
      </c>
    </row>
    <row r="544" spans="10:79" ht="12" customHeight="1">
      <c r="J544" s="46">
        <v>540</v>
      </c>
      <c r="K544" s="46">
        <f t="shared" si="21"/>
        <v>0</v>
      </c>
      <c r="L544" s="82">
        <f t="shared" si="22"/>
        <v>0</v>
      </c>
      <c r="N544" s="119" t="s">
        <v>33</v>
      </c>
      <c r="O544" s="120" t="s">
        <v>1417</v>
      </c>
      <c r="P544" s="122">
        <v>0</v>
      </c>
      <c r="Q544" s="122">
        <v>0</v>
      </c>
      <c r="R544" s="122">
        <v>0</v>
      </c>
      <c r="S544" s="122">
        <v>0</v>
      </c>
      <c r="T544" s="122">
        <v>0</v>
      </c>
      <c r="U544" s="122">
        <v>165000026</v>
      </c>
      <c r="V544" s="122">
        <v>175000026</v>
      </c>
      <c r="W544" s="122">
        <v>180000026</v>
      </c>
      <c r="X544" s="122">
        <v>185000026</v>
      </c>
      <c r="Y544" s="122">
        <v>190000026</v>
      </c>
      <c r="Z544" s="122">
        <v>200000026</v>
      </c>
      <c r="AA544" s="122">
        <v>210000026</v>
      </c>
      <c r="AB544" s="122">
        <v>0</v>
      </c>
      <c r="AC544" s="122">
        <v>0</v>
      </c>
      <c r="AD544" s="121"/>
      <c r="BB544" s="120" t="s">
        <v>1369</v>
      </c>
      <c r="BG544" s="73" t="s">
        <v>3999</v>
      </c>
      <c r="BI544" s="73" t="s">
        <v>4830</v>
      </c>
      <c r="BO544" s="72" t="s">
        <v>210</v>
      </c>
      <c r="BP544" s="73" t="s">
        <v>5284</v>
      </c>
      <c r="BQ544" s="74"/>
      <c r="BR544" s="74"/>
      <c r="BS544" s="74"/>
      <c r="BT544" s="74"/>
      <c r="BU544" s="74"/>
      <c r="BV544" s="74"/>
      <c r="BW544" s="74"/>
      <c r="BX544" s="75">
        <v>725000026</v>
      </c>
      <c r="BY544" s="74"/>
      <c r="BZ544" s="74"/>
      <c r="CA544" s="74"/>
    </row>
    <row r="545" spans="10:79" ht="12" customHeight="1">
      <c r="J545" s="46">
        <v>541</v>
      </c>
      <c r="K545" s="46">
        <f t="shared" si="21"/>
        <v>0</v>
      </c>
      <c r="L545" s="82">
        <f t="shared" si="22"/>
        <v>0</v>
      </c>
      <c r="N545" s="119" t="s">
        <v>33</v>
      </c>
      <c r="O545" s="120" t="s">
        <v>1663</v>
      </c>
      <c r="P545" s="122">
        <v>0</v>
      </c>
      <c r="Q545" s="122">
        <v>0</v>
      </c>
      <c r="R545" s="122">
        <v>0</v>
      </c>
      <c r="S545" s="122">
        <v>0</v>
      </c>
      <c r="T545" s="122">
        <v>0</v>
      </c>
      <c r="U545" s="122">
        <v>0</v>
      </c>
      <c r="V545" s="122">
        <v>160000026</v>
      </c>
      <c r="W545" s="122">
        <v>170000026</v>
      </c>
      <c r="X545" s="122">
        <v>180000026</v>
      </c>
      <c r="Y545" s="122">
        <v>190000026</v>
      </c>
      <c r="Z545" s="122">
        <v>200000026</v>
      </c>
      <c r="AA545" s="122">
        <v>0</v>
      </c>
      <c r="AB545" s="122">
        <v>0</v>
      </c>
      <c r="AC545" s="122">
        <v>0</v>
      </c>
      <c r="AD545" s="121"/>
      <c r="BB545" s="120" t="s">
        <v>684</v>
      </c>
      <c r="BG545" s="73" t="s">
        <v>4000</v>
      </c>
      <c r="BI545" s="73" t="s">
        <v>4831</v>
      </c>
      <c r="BO545" s="72" t="s">
        <v>210</v>
      </c>
      <c r="BP545" s="73" t="s">
        <v>5285</v>
      </c>
      <c r="BQ545" s="74"/>
      <c r="BR545" s="74"/>
      <c r="BS545" s="74"/>
      <c r="BT545" s="74"/>
      <c r="BU545" s="74"/>
      <c r="BV545" s="74"/>
      <c r="BW545" s="74"/>
      <c r="BX545" s="75">
        <v>800000625</v>
      </c>
      <c r="BY545" s="74"/>
      <c r="BZ545" s="74"/>
      <c r="CA545" s="74"/>
    </row>
    <row r="546" spans="10:79" ht="12" customHeight="1">
      <c r="J546" s="46">
        <v>542</v>
      </c>
      <c r="K546" s="46">
        <f t="shared" si="21"/>
        <v>0</v>
      </c>
      <c r="L546" s="82">
        <f t="shared" si="22"/>
        <v>0</v>
      </c>
      <c r="N546" s="119" t="s">
        <v>33</v>
      </c>
      <c r="O546" s="120" t="s">
        <v>1653</v>
      </c>
      <c r="P546" s="122">
        <v>115000026</v>
      </c>
      <c r="Q546" s="122">
        <v>120000026</v>
      </c>
      <c r="R546" s="122">
        <v>125000026</v>
      </c>
      <c r="S546" s="122">
        <v>130000026</v>
      </c>
      <c r="T546" s="122">
        <v>135000026</v>
      </c>
      <c r="U546" s="122">
        <v>0</v>
      </c>
      <c r="V546" s="122">
        <v>0</v>
      </c>
      <c r="W546" s="122">
        <v>0</v>
      </c>
      <c r="X546" s="122">
        <v>0</v>
      </c>
      <c r="Y546" s="122">
        <v>0</v>
      </c>
      <c r="Z546" s="122">
        <v>0</v>
      </c>
      <c r="AA546" s="122">
        <v>0</v>
      </c>
      <c r="AB546" s="122">
        <v>0</v>
      </c>
      <c r="AC546" s="122">
        <v>0</v>
      </c>
      <c r="AD546" s="121"/>
      <c r="BB546" s="120" t="s">
        <v>1370</v>
      </c>
      <c r="BG546" s="73" t="s">
        <v>4001</v>
      </c>
      <c r="BI546" s="73" t="s">
        <v>4832</v>
      </c>
      <c r="BO546" s="72" t="s">
        <v>210</v>
      </c>
      <c r="BP546" s="73" t="s">
        <v>3944</v>
      </c>
      <c r="BQ546" s="75">
        <v>0</v>
      </c>
      <c r="BR546" s="75">
        <v>0</v>
      </c>
      <c r="BS546" s="75">
        <v>0</v>
      </c>
      <c r="BT546" s="75">
        <v>634000625</v>
      </c>
      <c r="BU546" s="75">
        <v>670000625</v>
      </c>
      <c r="BV546" s="75">
        <v>710000625</v>
      </c>
      <c r="BW546" s="75">
        <v>750000625</v>
      </c>
      <c r="BX546" s="75">
        <v>800000625</v>
      </c>
      <c r="BY546" s="75">
        <v>820000625</v>
      </c>
      <c r="BZ546" s="75">
        <v>880000625</v>
      </c>
      <c r="CA546" s="75">
        <v>0</v>
      </c>
    </row>
    <row r="547" spans="10:79" ht="12" customHeight="1">
      <c r="J547" s="46">
        <v>543</v>
      </c>
      <c r="K547" s="46">
        <f t="shared" si="21"/>
        <v>0</v>
      </c>
      <c r="L547" s="82">
        <f t="shared" si="22"/>
        <v>0</v>
      </c>
      <c r="N547" s="119" t="s">
        <v>33</v>
      </c>
      <c r="O547" s="120" t="s">
        <v>1654</v>
      </c>
      <c r="P547" s="122">
        <v>115000026</v>
      </c>
      <c r="Q547" s="122">
        <v>0</v>
      </c>
      <c r="R547" s="122">
        <v>0</v>
      </c>
      <c r="S547" s="122">
        <v>0</v>
      </c>
      <c r="T547" s="122">
        <v>0</v>
      </c>
      <c r="U547" s="122">
        <v>0</v>
      </c>
      <c r="V547" s="122">
        <v>0</v>
      </c>
      <c r="W547" s="122">
        <v>0</v>
      </c>
      <c r="X547" s="122">
        <v>0</v>
      </c>
      <c r="Y547" s="122">
        <v>0</v>
      </c>
      <c r="Z547" s="122">
        <v>0</v>
      </c>
      <c r="AA547" s="122">
        <v>0</v>
      </c>
      <c r="AB547" s="122">
        <v>0</v>
      </c>
      <c r="AC547" s="122">
        <v>0</v>
      </c>
      <c r="AD547" s="121"/>
      <c r="BB547" s="120" t="s">
        <v>1035</v>
      </c>
      <c r="BG547" s="73" t="s">
        <v>4002</v>
      </c>
      <c r="BI547" s="73" t="s">
        <v>4833</v>
      </c>
      <c r="BO547" s="72" t="s">
        <v>210</v>
      </c>
      <c r="BP547" s="73" t="s">
        <v>3945</v>
      </c>
      <c r="BQ547" s="75">
        <v>468000625</v>
      </c>
      <c r="BR547" s="75">
        <v>522000625</v>
      </c>
      <c r="BS547" s="75">
        <v>612000625</v>
      </c>
      <c r="BT547" s="75">
        <v>630000625</v>
      </c>
      <c r="BU547" s="75">
        <v>0</v>
      </c>
      <c r="BV547" s="75">
        <v>0</v>
      </c>
      <c r="BW547" s="75">
        <v>0</v>
      </c>
      <c r="BX547" s="75">
        <v>0</v>
      </c>
      <c r="BY547" s="75">
        <v>0</v>
      </c>
      <c r="BZ547" s="75">
        <v>0</v>
      </c>
      <c r="CA547" s="75">
        <v>0</v>
      </c>
    </row>
    <row r="548" spans="10:79" ht="12" customHeight="1">
      <c r="J548" s="46">
        <v>544</v>
      </c>
      <c r="K548" s="46">
        <f t="shared" si="21"/>
        <v>0</v>
      </c>
      <c r="L548" s="82">
        <f t="shared" si="22"/>
        <v>0</v>
      </c>
      <c r="N548" s="119" t="s">
        <v>33</v>
      </c>
      <c r="O548" s="120" t="s">
        <v>2477</v>
      </c>
      <c r="P548" s="122">
        <v>100000026</v>
      </c>
      <c r="Q548" s="122">
        <v>0</v>
      </c>
      <c r="R548" s="122">
        <v>0</v>
      </c>
      <c r="S548" s="122">
        <v>0</v>
      </c>
      <c r="T548" s="122">
        <v>0</v>
      </c>
      <c r="U548" s="122">
        <v>0</v>
      </c>
      <c r="V548" s="122">
        <v>0</v>
      </c>
      <c r="W548" s="122">
        <v>0</v>
      </c>
      <c r="X548" s="122">
        <v>0</v>
      </c>
      <c r="Y548" s="122">
        <v>0</v>
      </c>
      <c r="Z548" s="122">
        <v>0</v>
      </c>
      <c r="AA548" s="122">
        <v>0</v>
      </c>
      <c r="AB548" s="122">
        <v>0</v>
      </c>
      <c r="AC548" s="122">
        <v>0</v>
      </c>
      <c r="AD548" s="121"/>
      <c r="BB548" s="120" t="s">
        <v>239</v>
      </c>
      <c r="BG548" s="73" t="s">
        <v>4003</v>
      </c>
      <c r="BI548" s="73" t="s">
        <v>5052</v>
      </c>
      <c r="BO548" s="72" t="s">
        <v>210</v>
      </c>
      <c r="BP548" s="73" t="s">
        <v>3946</v>
      </c>
      <c r="BQ548" s="75">
        <v>540000625</v>
      </c>
      <c r="BR548" s="75">
        <v>477000625</v>
      </c>
      <c r="BS548" s="75">
        <v>504000625</v>
      </c>
      <c r="BT548" s="75">
        <v>702000625</v>
      </c>
      <c r="BU548" s="75">
        <v>567000625</v>
      </c>
      <c r="BV548" s="75">
        <v>774000625</v>
      </c>
      <c r="BW548" s="75">
        <v>819000625</v>
      </c>
      <c r="BX548" s="75">
        <v>855000625</v>
      </c>
      <c r="BY548" s="75">
        <v>0</v>
      </c>
      <c r="BZ548" s="75">
        <v>0</v>
      </c>
      <c r="CA548" s="75">
        <v>0</v>
      </c>
    </row>
    <row r="549" spans="10:79" ht="12" customHeight="1">
      <c r="J549" s="46">
        <v>545</v>
      </c>
      <c r="K549" s="46">
        <f t="shared" si="21"/>
        <v>0</v>
      </c>
      <c r="L549" s="82">
        <f t="shared" si="22"/>
        <v>0</v>
      </c>
      <c r="N549" s="119" t="s">
        <v>33</v>
      </c>
      <c r="O549" s="120" t="s">
        <v>78</v>
      </c>
      <c r="P549" s="122">
        <v>70000026</v>
      </c>
      <c r="Q549" s="122">
        <v>75000026</v>
      </c>
      <c r="R549" s="122">
        <v>80000026</v>
      </c>
      <c r="S549" s="122">
        <v>90000026</v>
      </c>
      <c r="T549" s="122">
        <v>105000026</v>
      </c>
      <c r="U549" s="122">
        <v>0</v>
      </c>
      <c r="V549" s="122">
        <v>0</v>
      </c>
      <c r="W549" s="122">
        <v>0</v>
      </c>
      <c r="X549" s="122">
        <v>0</v>
      </c>
      <c r="Y549" s="122">
        <v>0</v>
      </c>
      <c r="Z549" s="122">
        <v>0</v>
      </c>
      <c r="AA549" s="122">
        <v>0</v>
      </c>
      <c r="AB549" s="122">
        <v>0</v>
      </c>
      <c r="AC549" s="122">
        <v>0</v>
      </c>
      <c r="AD549" s="121"/>
      <c r="BB549" s="120" t="s">
        <v>1992</v>
      </c>
      <c r="BG549" s="73" t="s">
        <v>4004</v>
      </c>
      <c r="BI549" s="73" t="s">
        <v>4834</v>
      </c>
      <c r="BO549" s="72" t="s">
        <v>210</v>
      </c>
      <c r="BP549" s="73" t="s">
        <v>3947</v>
      </c>
      <c r="BQ549" s="75">
        <v>0</v>
      </c>
      <c r="BR549" s="75">
        <v>0</v>
      </c>
      <c r="BS549" s="75">
        <v>0</v>
      </c>
      <c r="BT549" s="75">
        <v>0</v>
      </c>
      <c r="BU549" s="75">
        <v>612000625</v>
      </c>
      <c r="BV549" s="75">
        <v>0</v>
      </c>
      <c r="BW549" s="75">
        <v>0</v>
      </c>
      <c r="BX549" s="75">
        <v>0</v>
      </c>
      <c r="BY549" s="75">
        <v>0</v>
      </c>
      <c r="BZ549" s="75">
        <v>0</v>
      </c>
      <c r="CA549" s="75">
        <v>0</v>
      </c>
    </row>
    <row r="550" spans="10:79" ht="12" customHeight="1">
      <c r="J550" s="46">
        <v>546</v>
      </c>
      <c r="K550" s="46">
        <f t="shared" si="21"/>
        <v>0</v>
      </c>
      <c r="L550" s="82">
        <f t="shared" si="22"/>
        <v>0</v>
      </c>
      <c r="N550" s="119" t="s">
        <v>33</v>
      </c>
      <c r="O550" s="120" t="s">
        <v>3275</v>
      </c>
      <c r="P550" s="122">
        <v>70000026</v>
      </c>
      <c r="Q550" s="122">
        <v>75000026</v>
      </c>
      <c r="R550" s="122">
        <v>80000026</v>
      </c>
      <c r="S550" s="122">
        <v>90000026</v>
      </c>
      <c r="T550" s="122">
        <v>105000026</v>
      </c>
      <c r="U550" s="122">
        <v>0</v>
      </c>
      <c r="V550" s="122">
        <v>0</v>
      </c>
      <c r="W550" s="122">
        <v>0</v>
      </c>
      <c r="X550" s="122">
        <v>0</v>
      </c>
      <c r="Y550" s="122">
        <v>0</v>
      </c>
      <c r="Z550" s="122">
        <v>0</v>
      </c>
      <c r="AA550" s="122">
        <v>0</v>
      </c>
      <c r="AB550" s="122">
        <v>0</v>
      </c>
      <c r="AC550" s="122">
        <v>0</v>
      </c>
      <c r="AD550" s="121"/>
      <c r="BB550" s="120" t="s">
        <v>2589</v>
      </c>
      <c r="BG550" s="73" t="s">
        <v>4005</v>
      </c>
      <c r="BI550" s="73" t="s">
        <v>4835</v>
      </c>
      <c r="BO550" s="72" t="s">
        <v>210</v>
      </c>
      <c r="BP550" s="73" t="s">
        <v>3948</v>
      </c>
      <c r="BQ550" s="75">
        <v>0</v>
      </c>
      <c r="BR550" s="75">
        <v>549000625</v>
      </c>
      <c r="BS550" s="75">
        <v>0</v>
      </c>
      <c r="BT550" s="75">
        <v>612000625</v>
      </c>
      <c r="BU550" s="75">
        <v>639000625</v>
      </c>
      <c r="BV550" s="75">
        <v>0</v>
      </c>
      <c r="BW550" s="75">
        <v>819000625</v>
      </c>
      <c r="BX550" s="75">
        <v>0</v>
      </c>
      <c r="BY550" s="75">
        <v>0</v>
      </c>
      <c r="BZ550" s="75">
        <v>0</v>
      </c>
      <c r="CA550" s="75">
        <v>0</v>
      </c>
    </row>
    <row r="551" spans="10:79" ht="12" customHeight="1">
      <c r="J551" s="46">
        <v>547</v>
      </c>
      <c r="K551" s="46">
        <f t="shared" si="21"/>
        <v>0</v>
      </c>
      <c r="L551" s="82">
        <f t="shared" si="22"/>
        <v>0</v>
      </c>
      <c r="N551" s="119" t="s">
        <v>33</v>
      </c>
      <c r="O551" s="120" t="s">
        <v>3276</v>
      </c>
      <c r="P551" s="122">
        <v>70000026</v>
      </c>
      <c r="Q551" s="122">
        <v>75000026</v>
      </c>
      <c r="R551" s="122">
        <v>80000026</v>
      </c>
      <c r="S551" s="122">
        <v>90000026</v>
      </c>
      <c r="T551" s="122">
        <v>105000026</v>
      </c>
      <c r="U551" s="122">
        <v>0</v>
      </c>
      <c r="V551" s="122">
        <v>0</v>
      </c>
      <c r="W551" s="122">
        <v>0</v>
      </c>
      <c r="X551" s="122">
        <v>0</v>
      </c>
      <c r="Y551" s="122">
        <v>0</v>
      </c>
      <c r="Z551" s="122">
        <v>0</v>
      </c>
      <c r="AA551" s="122">
        <v>0</v>
      </c>
      <c r="AB551" s="122">
        <v>0</v>
      </c>
      <c r="AC551" s="122">
        <v>0</v>
      </c>
      <c r="AD551" s="121"/>
      <c r="BB551" s="120" t="s">
        <v>356</v>
      </c>
      <c r="BG551" s="73" t="s">
        <v>4006</v>
      </c>
      <c r="BI551" s="73" t="s">
        <v>4836</v>
      </c>
      <c r="BO551" s="72" t="s">
        <v>210</v>
      </c>
      <c r="BP551" s="73" t="s">
        <v>3949</v>
      </c>
      <c r="BQ551" s="75">
        <v>540000625</v>
      </c>
      <c r="BR551" s="75">
        <v>432000625</v>
      </c>
      <c r="BS551" s="75">
        <v>468000625</v>
      </c>
      <c r="BT551" s="75">
        <v>0</v>
      </c>
      <c r="BU551" s="75">
        <v>549000625</v>
      </c>
      <c r="BV551" s="75">
        <v>594000625</v>
      </c>
      <c r="BW551" s="75">
        <v>0</v>
      </c>
      <c r="BX551" s="75">
        <v>0</v>
      </c>
      <c r="BY551" s="75">
        <v>0</v>
      </c>
      <c r="BZ551" s="75">
        <v>0</v>
      </c>
      <c r="CA551" s="75">
        <v>0</v>
      </c>
    </row>
    <row r="552" spans="10:79" ht="12" customHeight="1">
      <c r="J552" s="46">
        <v>548</v>
      </c>
      <c r="K552" s="46">
        <f t="shared" si="21"/>
        <v>0</v>
      </c>
      <c r="L552" s="82">
        <f t="shared" si="22"/>
        <v>0</v>
      </c>
      <c r="N552" s="119" t="s">
        <v>33</v>
      </c>
      <c r="O552" s="120" t="s">
        <v>3277</v>
      </c>
      <c r="P552" s="122">
        <v>90000026</v>
      </c>
      <c r="Q552" s="122">
        <v>95000026</v>
      </c>
      <c r="R552" s="122">
        <v>100000026</v>
      </c>
      <c r="S552" s="122">
        <v>105000026</v>
      </c>
      <c r="T552" s="122">
        <v>0</v>
      </c>
      <c r="U552" s="122">
        <v>0</v>
      </c>
      <c r="V552" s="122">
        <v>0</v>
      </c>
      <c r="W552" s="122">
        <v>0</v>
      </c>
      <c r="X552" s="122">
        <v>0</v>
      </c>
      <c r="Y552" s="122">
        <v>0</v>
      </c>
      <c r="Z552" s="122">
        <v>0</v>
      </c>
      <c r="AA552" s="122">
        <v>0</v>
      </c>
      <c r="AB552" s="122">
        <v>0</v>
      </c>
      <c r="AC552" s="122">
        <v>0</v>
      </c>
      <c r="AD552" s="121"/>
      <c r="BB552" s="120" t="s">
        <v>2590</v>
      </c>
      <c r="BG552" s="73" t="s">
        <v>4007</v>
      </c>
      <c r="BI552" s="73" t="s">
        <v>4837</v>
      </c>
      <c r="BO552" s="72" t="s">
        <v>210</v>
      </c>
      <c r="BP552" s="73" t="s">
        <v>3950</v>
      </c>
      <c r="BQ552" s="75">
        <v>486000625</v>
      </c>
      <c r="BR552" s="75">
        <v>531000625</v>
      </c>
      <c r="BS552" s="75">
        <v>549000625</v>
      </c>
      <c r="BT552" s="75">
        <v>639000625</v>
      </c>
      <c r="BU552" s="75">
        <v>675000625</v>
      </c>
      <c r="BV552" s="75">
        <v>711000625</v>
      </c>
      <c r="BW552" s="75">
        <v>720000625</v>
      </c>
      <c r="BX552" s="75">
        <v>738000625</v>
      </c>
      <c r="BY552" s="75">
        <v>0</v>
      </c>
      <c r="BZ552" s="75">
        <v>0</v>
      </c>
      <c r="CA552" s="75">
        <v>0</v>
      </c>
    </row>
    <row r="553" spans="10:79" ht="12" customHeight="1">
      <c r="J553" s="46">
        <v>549</v>
      </c>
      <c r="K553" s="46">
        <f t="shared" si="21"/>
        <v>0</v>
      </c>
      <c r="L553" s="82">
        <f t="shared" si="22"/>
        <v>0</v>
      </c>
      <c r="N553" s="119" t="s">
        <v>33</v>
      </c>
      <c r="O553" s="120" t="s">
        <v>3278</v>
      </c>
      <c r="P553" s="122">
        <v>0</v>
      </c>
      <c r="Q553" s="122">
        <v>140000026</v>
      </c>
      <c r="R553" s="122">
        <v>150000026</v>
      </c>
      <c r="S553" s="122">
        <v>160000026</v>
      </c>
      <c r="T553" s="122">
        <v>165000026</v>
      </c>
      <c r="U553" s="122">
        <v>170000026</v>
      </c>
      <c r="V553" s="122">
        <v>0</v>
      </c>
      <c r="W553" s="122">
        <v>0</v>
      </c>
      <c r="X553" s="122">
        <v>0</v>
      </c>
      <c r="Y553" s="122">
        <v>0</v>
      </c>
      <c r="Z553" s="122">
        <v>0</v>
      </c>
      <c r="AA553" s="122">
        <v>0</v>
      </c>
      <c r="AB553" s="122">
        <v>0</v>
      </c>
      <c r="AC553" s="122">
        <v>0</v>
      </c>
      <c r="AD553" s="121"/>
      <c r="BB553" s="120" t="s">
        <v>1371</v>
      </c>
      <c r="BG553" s="73" t="s">
        <v>4008</v>
      </c>
      <c r="BI553" s="73" t="s">
        <v>4838</v>
      </c>
      <c r="BO553" s="72" t="s">
        <v>210</v>
      </c>
      <c r="BP553" s="73" t="s">
        <v>5257</v>
      </c>
      <c r="BQ553" s="74"/>
      <c r="BR553" s="74"/>
      <c r="BS553" s="74"/>
      <c r="BT553" s="74"/>
      <c r="BU553" s="74"/>
      <c r="BV553" s="75">
        <v>650000725</v>
      </c>
      <c r="BW553" s="74"/>
      <c r="BX553" s="74"/>
      <c r="BY553" s="74"/>
      <c r="BZ553" s="74"/>
      <c r="CA553" s="74"/>
    </row>
    <row r="554" spans="10:79" ht="12" customHeight="1">
      <c r="J554" s="46">
        <v>550</v>
      </c>
      <c r="K554" s="46">
        <f t="shared" si="21"/>
        <v>0</v>
      </c>
      <c r="L554" s="82">
        <f t="shared" si="22"/>
        <v>0</v>
      </c>
      <c r="N554" s="119" t="s">
        <v>33</v>
      </c>
      <c r="O554" s="120" t="s">
        <v>3279</v>
      </c>
      <c r="P554" s="122">
        <v>95000026</v>
      </c>
      <c r="Q554" s="122">
        <v>105000026</v>
      </c>
      <c r="R554" s="122">
        <v>115000026</v>
      </c>
      <c r="S554" s="122">
        <v>130000026</v>
      </c>
      <c r="T554" s="122">
        <v>0</v>
      </c>
      <c r="U554" s="122">
        <v>0</v>
      </c>
      <c r="V554" s="122">
        <v>0</v>
      </c>
      <c r="W554" s="122">
        <v>0</v>
      </c>
      <c r="X554" s="122">
        <v>0</v>
      </c>
      <c r="Y554" s="122">
        <v>0</v>
      </c>
      <c r="Z554" s="122">
        <v>0</v>
      </c>
      <c r="AA554" s="122">
        <v>0</v>
      </c>
      <c r="AB554" s="122">
        <v>0</v>
      </c>
      <c r="AC554" s="122">
        <v>0</v>
      </c>
      <c r="AD554" s="121"/>
      <c r="BB554" s="120" t="s">
        <v>1372</v>
      </c>
      <c r="BG554" s="73" t="s">
        <v>5100</v>
      </c>
      <c r="BI554" s="73" t="s">
        <v>5258</v>
      </c>
      <c r="BO554" s="72" t="s">
        <v>210</v>
      </c>
      <c r="BP554" s="73" t="s">
        <v>3951</v>
      </c>
      <c r="BQ554" s="75">
        <v>0</v>
      </c>
      <c r="BR554" s="75">
        <v>0</v>
      </c>
      <c r="BS554" s="75">
        <v>0</v>
      </c>
      <c r="BT554" s="75">
        <v>0</v>
      </c>
      <c r="BU554" s="75">
        <v>0</v>
      </c>
      <c r="BV554" s="75">
        <v>0</v>
      </c>
      <c r="BW554" s="75">
        <v>0</v>
      </c>
      <c r="BX554" s="75">
        <v>0</v>
      </c>
      <c r="BY554" s="75">
        <v>0</v>
      </c>
      <c r="BZ554" s="75">
        <v>0</v>
      </c>
      <c r="CA554" s="75">
        <v>0</v>
      </c>
    </row>
    <row r="555" spans="10:79" ht="12" customHeight="1">
      <c r="J555" s="46">
        <v>551</v>
      </c>
      <c r="K555" s="46">
        <f t="shared" si="21"/>
        <v>0</v>
      </c>
      <c r="L555" s="82">
        <f t="shared" si="22"/>
        <v>0</v>
      </c>
      <c r="N555" s="119" t="s">
        <v>33</v>
      </c>
      <c r="O555" s="120" t="s">
        <v>3280</v>
      </c>
      <c r="P555" s="122">
        <v>110000026</v>
      </c>
      <c r="Q555" s="122">
        <v>120000026</v>
      </c>
      <c r="R555" s="122">
        <v>130000026</v>
      </c>
      <c r="S555" s="122">
        <v>140000026</v>
      </c>
      <c r="T555" s="122">
        <v>150000026</v>
      </c>
      <c r="U555" s="122">
        <v>160000026</v>
      </c>
      <c r="V555" s="122">
        <v>175000026</v>
      </c>
      <c r="W555" s="122">
        <v>0</v>
      </c>
      <c r="X555" s="122">
        <v>0</v>
      </c>
      <c r="Y555" s="122">
        <v>0</v>
      </c>
      <c r="Z555" s="122">
        <v>0</v>
      </c>
      <c r="AA555" s="122">
        <v>0</v>
      </c>
      <c r="AB555" s="122">
        <v>0</v>
      </c>
      <c r="AC555" s="122">
        <v>0</v>
      </c>
      <c r="AD555" s="121"/>
      <c r="BB555" s="120" t="s">
        <v>2591</v>
      </c>
      <c r="BG555" s="73" t="s">
        <v>4009</v>
      </c>
      <c r="BI555" s="73" t="s">
        <v>4839</v>
      </c>
      <c r="BO555" s="72" t="s">
        <v>210</v>
      </c>
      <c r="BP555" s="73" t="s">
        <v>3952</v>
      </c>
      <c r="BQ555" s="75">
        <v>486000625</v>
      </c>
      <c r="BR555" s="75">
        <v>540000625</v>
      </c>
      <c r="BS555" s="75">
        <v>0</v>
      </c>
      <c r="BT555" s="75">
        <v>648000625</v>
      </c>
      <c r="BU555" s="75">
        <v>684000625</v>
      </c>
      <c r="BV555" s="75">
        <v>720000625</v>
      </c>
      <c r="BW555" s="75">
        <v>0</v>
      </c>
      <c r="BX555" s="75">
        <v>0</v>
      </c>
      <c r="BY555" s="75">
        <v>0</v>
      </c>
      <c r="BZ555" s="75">
        <v>0</v>
      </c>
      <c r="CA555" s="75">
        <v>0</v>
      </c>
    </row>
    <row r="556" spans="10:79" ht="12" customHeight="1">
      <c r="J556" s="46">
        <v>552</v>
      </c>
      <c r="K556" s="46">
        <f t="shared" si="21"/>
        <v>0</v>
      </c>
      <c r="L556" s="82">
        <f t="shared" si="22"/>
        <v>0</v>
      </c>
      <c r="N556" s="119" t="s">
        <v>33</v>
      </c>
      <c r="O556" s="120" t="s">
        <v>3281</v>
      </c>
      <c r="P556" s="122">
        <v>90000026</v>
      </c>
      <c r="Q556" s="122">
        <v>95000026</v>
      </c>
      <c r="R556" s="122">
        <v>100000026</v>
      </c>
      <c r="S556" s="122">
        <v>105000026</v>
      </c>
      <c r="T556" s="122">
        <v>0</v>
      </c>
      <c r="U556" s="122">
        <v>0</v>
      </c>
      <c r="V556" s="122">
        <v>0</v>
      </c>
      <c r="W556" s="122">
        <v>0</v>
      </c>
      <c r="X556" s="122">
        <v>0</v>
      </c>
      <c r="Y556" s="122">
        <v>0</v>
      </c>
      <c r="Z556" s="122">
        <v>0</v>
      </c>
      <c r="AA556" s="122">
        <v>0</v>
      </c>
      <c r="AB556" s="122">
        <v>0</v>
      </c>
      <c r="AC556" s="122">
        <v>0</v>
      </c>
      <c r="AD556" s="121"/>
      <c r="BB556" s="120" t="s">
        <v>1614</v>
      </c>
      <c r="BG556" s="73" t="s">
        <v>4010</v>
      </c>
      <c r="BI556" s="73" t="s">
        <v>4840</v>
      </c>
      <c r="BO556" s="72" t="s">
        <v>210</v>
      </c>
      <c r="BP556" s="73" t="s">
        <v>3953</v>
      </c>
      <c r="BQ556" s="75">
        <v>0</v>
      </c>
      <c r="BR556" s="75">
        <v>0</v>
      </c>
      <c r="BS556" s="75">
        <v>0</v>
      </c>
      <c r="BT556" s="75">
        <v>0</v>
      </c>
      <c r="BU556" s="75">
        <v>756000625</v>
      </c>
      <c r="BV556" s="75">
        <v>0</v>
      </c>
      <c r="BW556" s="75">
        <v>675000625</v>
      </c>
      <c r="BX556" s="75">
        <v>0</v>
      </c>
      <c r="BY556" s="75">
        <v>0</v>
      </c>
      <c r="BZ556" s="75">
        <v>0</v>
      </c>
      <c r="CA556" s="75">
        <v>0</v>
      </c>
    </row>
    <row r="557" spans="10:79" ht="12" customHeight="1">
      <c r="J557" s="46">
        <v>553</v>
      </c>
      <c r="K557" s="46">
        <f t="shared" si="21"/>
        <v>0</v>
      </c>
      <c r="L557" s="82">
        <f t="shared" si="22"/>
        <v>0</v>
      </c>
      <c r="N557" s="119" t="s">
        <v>33</v>
      </c>
      <c r="O557" s="120" t="s">
        <v>3282</v>
      </c>
      <c r="P557" s="122">
        <v>95000026</v>
      </c>
      <c r="Q557" s="122">
        <v>105000026</v>
      </c>
      <c r="R557" s="122">
        <v>115000026</v>
      </c>
      <c r="S557" s="122">
        <v>130000026</v>
      </c>
      <c r="T557" s="122">
        <v>0</v>
      </c>
      <c r="U557" s="122">
        <v>0</v>
      </c>
      <c r="V557" s="122">
        <v>0</v>
      </c>
      <c r="W557" s="122">
        <v>0</v>
      </c>
      <c r="X557" s="122">
        <v>0</v>
      </c>
      <c r="Y557" s="122">
        <v>0</v>
      </c>
      <c r="Z557" s="122">
        <v>0</v>
      </c>
      <c r="AA557" s="122">
        <v>0</v>
      </c>
      <c r="AB557" s="122">
        <v>0</v>
      </c>
      <c r="AC557" s="122">
        <v>0</v>
      </c>
      <c r="AD557" s="121"/>
      <c r="BB557" s="120" t="s">
        <v>1962</v>
      </c>
      <c r="BG557" s="73" t="s">
        <v>4011</v>
      </c>
      <c r="BI557" s="73" t="s">
        <v>4841</v>
      </c>
      <c r="BO557" s="72" t="s">
        <v>210</v>
      </c>
      <c r="BP557" s="73" t="s">
        <v>3954</v>
      </c>
      <c r="BQ557" s="75">
        <v>0</v>
      </c>
      <c r="BR557" s="75">
        <v>540000625</v>
      </c>
      <c r="BS557" s="75">
        <v>0</v>
      </c>
      <c r="BT557" s="75">
        <v>0</v>
      </c>
      <c r="BU557" s="75">
        <v>684000625</v>
      </c>
      <c r="BV557" s="75">
        <v>720000625</v>
      </c>
      <c r="BW557" s="75">
        <v>0</v>
      </c>
      <c r="BX557" s="75">
        <v>850000026</v>
      </c>
      <c r="BY557" s="75">
        <v>0</v>
      </c>
      <c r="BZ557" s="75">
        <v>0</v>
      </c>
      <c r="CA557" s="75">
        <v>0</v>
      </c>
    </row>
    <row r="558" spans="10:79" ht="12" customHeight="1">
      <c r="J558" s="46">
        <v>554</v>
      </c>
      <c r="K558" s="46">
        <f t="shared" si="21"/>
        <v>0</v>
      </c>
      <c r="L558" s="82">
        <f t="shared" si="22"/>
        <v>0</v>
      </c>
      <c r="N558" s="119" t="s">
        <v>33</v>
      </c>
      <c r="O558" s="120" t="s">
        <v>1764</v>
      </c>
      <c r="P558" s="122">
        <v>0</v>
      </c>
      <c r="Q558" s="122">
        <v>130000026</v>
      </c>
      <c r="R558" s="122">
        <v>140000026</v>
      </c>
      <c r="S558" s="122">
        <v>150000026</v>
      </c>
      <c r="T558" s="122">
        <v>160000026</v>
      </c>
      <c r="U558" s="122">
        <v>170000026</v>
      </c>
      <c r="V558" s="122">
        <v>0</v>
      </c>
      <c r="W558" s="122">
        <v>0</v>
      </c>
      <c r="X558" s="122">
        <v>0</v>
      </c>
      <c r="Y558" s="122">
        <v>0</v>
      </c>
      <c r="Z558" s="122">
        <v>0</v>
      </c>
      <c r="AA558" s="122">
        <v>0</v>
      </c>
      <c r="AB558" s="122">
        <v>0</v>
      </c>
      <c r="AC558" s="122">
        <v>0</v>
      </c>
      <c r="AD558" s="121"/>
      <c r="BB558" s="120" t="s">
        <v>2195</v>
      </c>
      <c r="BG558" s="73" t="s">
        <v>4012</v>
      </c>
      <c r="BI558" s="73" t="s">
        <v>4842</v>
      </c>
      <c r="BO558" s="72" t="s">
        <v>210</v>
      </c>
      <c r="BP558" s="73" t="s">
        <v>3955</v>
      </c>
      <c r="BQ558" s="75">
        <v>432000625</v>
      </c>
      <c r="BR558" s="75">
        <v>486000625</v>
      </c>
      <c r="BS558" s="75">
        <v>522000625</v>
      </c>
      <c r="BT558" s="75">
        <v>594000625</v>
      </c>
      <c r="BU558" s="75">
        <v>630000625</v>
      </c>
      <c r="BV558" s="75">
        <v>666000625</v>
      </c>
      <c r="BW558" s="75">
        <v>702000625</v>
      </c>
      <c r="BX558" s="75">
        <v>738000625</v>
      </c>
      <c r="BY558" s="75">
        <v>0</v>
      </c>
      <c r="BZ558" s="75">
        <v>0</v>
      </c>
      <c r="CA558" s="75">
        <v>0</v>
      </c>
    </row>
    <row r="559" spans="10:79" ht="12" customHeight="1">
      <c r="J559" s="46">
        <v>555</v>
      </c>
      <c r="K559" s="46">
        <f t="shared" si="21"/>
        <v>0</v>
      </c>
      <c r="L559" s="82">
        <f t="shared" si="22"/>
        <v>0</v>
      </c>
      <c r="N559" s="119" t="s">
        <v>33</v>
      </c>
      <c r="O559" s="120" t="s">
        <v>2449</v>
      </c>
      <c r="P559" s="122">
        <v>0</v>
      </c>
      <c r="Q559" s="122">
        <v>120000026</v>
      </c>
      <c r="R559" s="122">
        <v>125000026</v>
      </c>
      <c r="S559" s="122">
        <v>135000026</v>
      </c>
      <c r="T559" s="122">
        <v>145000026</v>
      </c>
      <c r="U559" s="122">
        <v>165000026</v>
      </c>
      <c r="V559" s="122">
        <v>0</v>
      </c>
      <c r="W559" s="122">
        <v>0</v>
      </c>
      <c r="X559" s="122">
        <v>0</v>
      </c>
      <c r="Y559" s="122">
        <v>0</v>
      </c>
      <c r="Z559" s="122">
        <v>0</v>
      </c>
      <c r="AA559" s="122">
        <v>0</v>
      </c>
      <c r="AB559" s="122">
        <v>0</v>
      </c>
      <c r="AC559" s="122">
        <v>0</v>
      </c>
      <c r="AD559" s="121"/>
      <c r="BB559" s="120" t="s">
        <v>2613</v>
      </c>
      <c r="BG559" s="73" t="s">
        <v>5247</v>
      </c>
      <c r="BI559" s="73" t="s">
        <v>4843</v>
      </c>
      <c r="BO559" s="72" t="s">
        <v>210</v>
      </c>
      <c r="BP559" s="73" t="s">
        <v>3956</v>
      </c>
      <c r="BQ559" s="75">
        <v>378000625</v>
      </c>
      <c r="BR559" s="75">
        <v>432000625</v>
      </c>
      <c r="BS559" s="75">
        <v>459000625</v>
      </c>
      <c r="BT559" s="75">
        <v>495000625</v>
      </c>
      <c r="BU559" s="75">
        <v>549000625</v>
      </c>
      <c r="BV559" s="75">
        <v>585000625</v>
      </c>
      <c r="BW559" s="75">
        <v>0</v>
      </c>
      <c r="BX559" s="75">
        <v>0</v>
      </c>
      <c r="BY559" s="75">
        <v>0</v>
      </c>
      <c r="BZ559" s="75">
        <v>0</v>
      </c>
      <c r="CA559" s="75">
        <v>0</v>
      </c>
    </row>
    <row r="560" spans="10:79" ht="12" customHeight="1">
      <c r="J560" s="46">
        <v>556</v>
      </c>
      <c r="K560" s="46">
        <f t="shared" si="21"/>
        <v>0</v>
      </c>
      <c r="L560" s="82">
        <f t="shared" si="22"/>
        <v>0</v>
      </c>
      <c r="N560" s="119" t="s">
        <v>33</v>
      </c>
      <c r="O560" s="120" t="s">
        <v>3283</v>
      </c>
      <c r="P560" s="122">
        <v>0</v>
      </c>
      <c r="Q560" s="122">
        <v>90000026</v>
      </c>
      <c r="R560" s="122">
        <v>100000026</v>
      </c>
      <c r="S560" s="122">
        <v>115000026</v>
      </c>
      <c r="T560" s="122">
        <v>130000026</v>
      </c>
      <c r="U560" s="122">
        <v>140000026</v>
      </c>
      <c r="V560" s="122">
        <v>0</v>
      </c>
      <c r="W560" s="122">
        <v>0</v>
      </c>
      <c r="X560" s="122">
        <v>0</v>
      </c>
      <c r="Y560" s="122">
        <v>0</v>
      </c>
      <c r="Z560" s="122">
        <v>0</v>
      </c>
      <c r="AA560" s="122">
        <v>0</v>
      </c>
      <c r="AB560" s="122">
        <v>0</v>
      </c>
      <c r="AC560" s="122">
        <v>0</v>
      </c>
      <c r="AD560" s="121"/>
      <c r="BB560" s="120" t="s">
        <v>584</v>
      </c>
      <c r="BG560" s="73" t="s">
        <v>4013</v>
      </c>
      <c r="BI560" s="73" t="s">
        <v>4844</v>
      </c>
      <c r="BO560" s="72" t="s">
        <v>210</v>
      </c>
      <c r="BP560" s="73" t="s">
        <v>3957</v>
      </c>
      <c r="BQ560" s="75">
        <v>0</v>
      </c>
      <c r="BR560" s="75">
        <v>0</v>
      </c>
      <c r="BS560" s="75">
        <v>0</v>
      </c>
      <c r="BT560" s="75">
        <v>630000625</v>
      </c>
      <c r="BU560" s="75">
        <v>0</v>
      </c>
      <c r="BV560" s="75">
        <v>0</v>
      </c>
      <c r="BW560" s="75">
        <v>0</v>
      </c>
      <c r="BX560" s="75">
        <v>0</v>
      </c>
      <c r="BY560" s="75">
        <v>0</v>
      </c>
      <c r="BZ560" s="75">
        <v>0</v>
      </c>
      <c r="CA560" s="75">
        <v>0</v>
      </c>
    </row>
    <row r="561" spans="10:79" ht="12" customHeight="1">
      <c r="J561" s="46">
        <v>557</v>
      </c>
      <c r="K561" s="46">
        <f t="shared" si="21"/>
        <v>0</v>
      </c>
      <c r="L561" s="82">
        <f t="shared" si="22"/>
        <v>0</v>
      </c>
      <c r="N561" s="119" t="s">
        <v>33</v>
      </c>
      <c r="O561" s="120" t="s">
        <v>3284</v>
      </c>
      <c r="P561" s="122">
        <v>0</v>
      </c>
      <c r="Q561" s="122">
        <v>0</v>
      </c>
      <c r="R561" s="122">
        <v>120000026</v>
      </c>
      <c r="S561" s="122">
        <v>140000026</v>
      </c>
      <c r="T561" s="122">
        <v>150000026</v>
      </c>
      <c r="U561" s="122">
        <v>160000026</v>
      </c>
      <c r="V561" s="122">
        <v>175000026</v>
      </c>
      <c r="W561" s="122">
        <v>0</v>
      </c>
      <c r="X561" s="122">
        <v>0</v>
      </c>
      <c r="Y561" s="122">
        <v>0</v>
      </c>
      <c r="Z561" s="122">
        <v>0</v>
      </c>
      <c r="AA561" s="122">
        <v>0</v>
      </c>
      <c r="AB561" s="122">
        <v>0</v>
      </c>
      <c r="AC561" s="122">
        <v>0</v>
      </c>
      <c r="AD561" s="121"/>
      <c r="BB561" s="120" t="s">
        <v>1373</v>
      </c>
      <c r="BG561" s="73" t="s">
        <v>4014</v>
      </c>
      <c r="BI561" s="73" t="s">
        <v>4845</v>
      </c>
      <c r="BO561" s="72" t="s">
        <v>210</v>
      </c>
      <c r="BP561" s="73" t="s">
        <v>3958</v>
      </c>
      <c r="BQ561" s="75">
        <v>0</v>
      </c>
      <c r="BR561" s="75">
        <v>648000625</v>
      </c>
      <c r="BS561" s="75">
        <v>684000625</v>
      </c>
      <c r="BT561" s="75">
        <v>0</v>
      </c>
      <c r="BU561" s="75">
        <v>792000625</v>
      </c>
      <c r="BV561" s="75">
        <v>0</v>
      </c>
      <c r="BW561" s="75">
        <v>0</v>
      </c>
      <c r="BX561" s="75">
        <v>0</v>
      </c>
      <c r="BY561" s="75">
        <v>0</v>
      </c>
      <c r="BZ561" s="75">
        <v>0</v>
      </c>
      <c r="CA561" s="75">
        <v>0</v>
      </c>
    </row>
    <row r="562" spans="10:79" ht="12" customHeight="1">
      <c r="J562" s="46">
        <v>558</v>
      </c>
      <c r="K562" s="46">
        <f t="shared" si="21"/>
        <v>0</v>
      </c>
      <c r="L562" s="82">
        <f t="shared" si="22"/>
        <v>0</v>
      </c>
      <c r="N562" s="119" t="s">
        <v>33</v>
      </c>
      <c r="O562" s="120" t="s">
        <v>754</v>
      </c>
      <c r="P562" s="122">
        <v>0</v>
      </c>
      <c r="Q562" s="122">
        <v>0</v>
      </c>
      <c r="R562" s="122">
        <v>0</v>
      </c>
      <c r="S562" s="122">
        <v>140000026</v>
      </c>
      <c r="T562" s="122">
        <v>150000026</v>
      </c>
      <c r="U562" s="122">
        <v>160000026</v>
      </c>
      <c r="V562" s="122">
        <v>175000026</v>
      </c>
      <c r="W562" s="122">
        <v>0</v>
      </c>
      <c r="X562" s="122">
        <v>0</v>
      </c>
      <c r="Y562" s="122">
        <v>0</v>
      </c>
      <c r="Z562" s="122">
        <v>0</v>
      </c>
      <c r="AA562" s="122">
        <v>0</v>
      </c>
      <c r="AB562" s="122">
        <v>0</v>
      </c>
      <c r="AC562" s="122">
        <v>0</v>
      </c>
      <c r="AD562" s="121"/>
      <c r="BB562" s="120" t="s">
        <v>1612</v>
      </c>
      <c r="BG562" s="73" t="s">
        <v>4015</v>
      </c>
      <c r="BI562" s="73" t="s">
        <v>4846</v>
      </c>
      <c r="BO562" s="72" t="s">
        <v>210</v>
      </c>
      <c r="BP562" s="73" t="s">
        <v>3959</v>
      </c>
      <c r="BQ562" s="75">
        <v>432000625</v>
      </c>
      <c r="BR562" s="75">
        <v>495000625</v>
      </c>
      <c r="BS562" s="75">
        <v>558000625</v>
      </c>
      <c r="BT562" s="75">
        <v>612000625</v>
      </c>
      <c r="BU562" s="75">
        <v>639000625</v>
      </c>
      <c r="BV562" s="75">
        <v>670000625</v>
      </c>
      <c r="BW562" s="75">
        <v>711000625</v>
      </c>
      <c r="BX562" s="75">
        <v>0</v>
      </c>
      <c r="BY562" s="75">
        <v>0</v>
      </c>
      <c r="BZ562" s="75">
        <v>0</v>
      </c>
      <c r="CA562" s="75">
        <v>0</v>
      </c>
    </row>
    <row r="563" spans="10:79" ht="12" customHeight="1">
      <c r="J563" s="46">
        <v>559</v>
      </c>
      <c r="K563" s="46">
        <f t="shared" si="21"/>
        <v>0</v>
      </c>
      <c r="L563" s="82">
        <f t="shared" si="22"/>
        <v>0</v>
      </c>
      <c r="N563" s="119" t="s">
        <v>33</v>
      </c>
      <c r="O563" s="120" t="s">
        <v>633</v>
      </c>
      <c r="P563" s="122">
        <v>95000026</v>
      </c>
      <c r="Q563" s="122">
        <v>105000026</v>
      </c>
      <c r="R563" s="122">
        <v>115000026</v>
      </c>
      <c r="S563" s="122">
        <v>130000026</v>
      </c>
      <c r="T563" s="122">
        <v>0</v>
      </c>
      <c r="U563" s="122">
        <v>0</v>
      </c>
      <c r="V563" s="122">
        <v>0</v>
      </c>
      <c r="W563" s="122">
        <v>0</v>
      </c>
      <c r="X563" s="122">
        <v>0</v>
      </c>
      <c r="Y563" s="122">
        <v>0</v>
      </c>
      <c r="Z563" s="122">
        <v>0</v>
      </c>
      <c r="AA563" s="122">
        <v>0</v>
      </c>
      <c r="AB563" s="122">
        <v>0</v>
      </c>
      <c r="AC563" s="122">
        <v>0</v>
      </c>
      <c r="AD563" s="121"/>
      <c r="BB563" s="120" t="s">
        <v>303</v>
      </c>
      <c r="BG563" s="73" t="s">
        <v>4016</v>
      </c>
      <c r="BI563" s="73" t="s">
        <v>4847</v>
      </c>
      <c r="BO563" s="72" t="s">
        <v>210</v>
      </c>
      <c r="BP563" s="73" t="s">
        <v>3960</v>
      </c>
      <c r="BQ563" s="75">
        <v>0</v>
      </c>
      <c r="BR563" s="75">
        <v>0</v>
      </c>
      <c r="BS563" s="75">
        <v>0</v>
      </c>
      <c r="BT563" s="75">
        <v>0</v>
      </c>
      <c r="BU563" s="75">
        <v>0</v>
      </c>
      <c r="BV563" s="75">
        <v>0</v>
      </c>
      <c r="BW563" s="75">
        <v>0</v>
      </c>
      <c r="BX563" s="75">
        <v>765000625</v>
      </c>
      <c r="BY563" s="75">
        <v>0</v>
      </c>
      <c r="BZ563" s="75">
        <v>0</v>
      </c>
      <c r="CA563" s="75">
        <v>0</v>
      </c>
    </row>
    <row r="564" spans="10:79" ht="12" customHeight="1">
      <c r="J564" s="46">
        <v>560</v>
      </c>
      <c r="K564" s="46">
        <f t="shared" si="21"/>
        <v>0</v>
      </c>
      <c r="L564" s="82">
        <f t="shared" si="22"/>
        <v>0</v>
      </c>
      <c r="N564" s="119" t="s">
        <v>33</v>
      </c>
      <c r="O564" s="120" t="s">
        <v>696</v>
      </c>
      <c r="P564" s="122">
        <v>0</v>
      </c>
      <c r="Q564" s="122">
        <v>0</v>
      </c>
      <c r="R564" s="122">
        <v>0</v>
      </c>
      <c r="S564" s="122">
        <v>130000026</v>
      </c>
      <c r="T564" s="122">
        <v>140000026</v>
      </c>
      <c r="U564" s="122">
        <v>150000026</v>
      </c>
      <c r="V564" s="122">
        <v>160000026</v>
      </c>
      <c r="W564" s="122">
        <v>170000026</v>
      </c>
      <c r="X564" s="122">
        <v>0</v>
      </c>
      <c r="Y564" s="122">
        <v>0</v>
      </c>
      <c r="Z564" s="122">
        <v>0</v>
      </c>
      <c r="AA564" s="122">
        <v>0</v>
      </c>
      <c r="AB564" s="122">
        <v>0</v>
      </c>
      <c r="AC564" s="122">
        <v>0</v>
      </c>
      <c r="AD564" s="121"/>
      <c r="BB564" s="120" t="s">
        <v>1374</v>
      </c>
      <c r="BG564" s="73" t="s">
        <v>4017</v>
      </c>
      <c r="BI564" s="73" t="s">
        <v>4848</v>
      </c>
      <c r="BO564" s="72" t="s">
        <v>210</v>
      </c>
      <c r="BP564" s="73" t="s">
        <v>3961</v>
      </c>
      <c r="BQ564" s="75">
        <v>0</v>
      </c>
      <c r="BR564" s="75">
        <v>0</v>
      </c>
      <c r="BS564" s="75">
        <v>513000625</v>
      </c>
      <c r="BT564" s="75">
        <v>648000625</v>
      </c>
      <c r="BU564" s="75">
        <v>666000625</v>
      </c>
      <c r="BV564" s="75">
        <v>684000625</v>
      </c>
      <c r="BW564" s="75">
        <v>702000625</v>
      </c>
      <c r="BX564" s="75">
        <v>720000625</v>
      </c>
      <c r="BY564" s="75">
        <v>738000625</v>
      </c>
      <c r="BZ564" s="75">
        <v>0</v>
      </c>
      <c r="CA564" s="75">
        <v>0</v>
      </c>
    </row>
    <row r="565" spans="10:79" ht="12" customHeight="1">
      <c r="J565" s="46">
        <v>561</v>
      </c>
      <c r="K565" s="46">
        <f t="shared" si="21"/>
        <v>0</v>
      </c>
      <c r="L565" s="82">
        <f t="shared" si="22"/>
        <v>0</v>
      </c>
      <c r="N565" s="119" t="s">
        <v>33</v>
      </c>
      <c r="O565" s="120" t="s">
        <v>696</v>
      </c>
      <c r="P565" s="122">
        <v>95000026</v>
      </c>
      <c r="Q565" s="122">
        <v>105000026</v>
      </c>
      <c r="R565" s="122">
        <v>115000026</v>
      </c>
      <c r="S565" s="122">
        <v>130000026</v>
      </c>
      <c r="T565" s="122">
        <v>0</v>
      </c>
      <c r="U565" s="122">
        <v>0</v>
      </c>
      <c r="V565" s="122">
        <v>0</v>
      </c>
      <c r="W565" s="122">
        <v>0</v>
      </c>
      <c r="X565" s="122">
        <v>0</v>
      </c>
      <c r="Y565" s="122">
        <v>0</v>
      </c>
      <c r="Z565" s="122">
        <v>0</v>
      </c>
      <c r="AA565" s="122">
        <v>0</v>
      </c>
      <c r="AB565" s="122">
        <v>0</v>
      </c>
      <c r="AC565" s="122">
        <v>0</v>
      </c>
      <c r="AD565" s="121"/>
      <c r="BB565" s="120" t="s">
        <v>412</v>
      </c>
      <c r="BG565" s="73" t="s">
        <v>4018</v>
      </c>
      <c r="BI565" s="73" t="s">
        <v>4848</v>
      </c>
      <c r="BO565" s="72" t="s">
        <v>210</v>
      </c>
      <c r="BP565" s="73" t="s">
        <v>3962</v>
      </c>
      <c r="BQ565" s="75">
        <v>0</v>
      </c>
      <c r="BR565" s="75">
        <v>477000625</v>
      </c>
      <c r="BS565" s="75">
        <v>504000625</v>
      </c>
      <c r="BT565" s="75">
        <v>540000625</v>
      </c>
      <c r="BU565" s="75">
        <v>567000625</v>
      </c>
      <c r="BV565" s="75">
        <v>594000625</v>
      </c>
      <c r="BW565" s="75">
        <v>0</v>
      </c>
      <c r="BX565" s="75">
        <v>0</v>
      </c>
      <c r="BY565" s="75">
        <v>0</v>
      </c>
      <c r="BZ565" s="75">
        <v>0</v>
      </c>
      <c r="CA565" s="75">
        <v>0</v>
      </c>
    </row>
    <row r="566" spans="10:79" ht="12" customHeight="1">
      <c r="J566" s="46">
        <v>562</v>
      </c>
      <c r="K566" s="46">
        <f t="shared" si="21"/>
        <v>0</v>
      </c>
      <c r="L566" s="82">
        <f t="shared" si="22"/>
        <v>0</v>
      </c>
      <c r="N566" s="119" t="s">
        <v>33</v>
      </c>
      <c r="O566" s="120" t="s">
        <v>298</v>
      </c>
      <c r="P566" s="122">
        <v>95000026</v>
      </c>
      <c r="Q566" s="122">
        <v>105000026</v>
      </c>
      <c r="R566" s="122">
        <v>120000026</v>
      </c>
      <c r="S566" s="122">
        <v>130000026</v>
      </c>
      <c r="T566" s="122">
        <v>150000026</v>
      </c>
      <c r="U566" s="122">
        <v>0</v>
      </c>
      <c r="V566" s="122">
        <v>0</v>
      </c>
      <c r="W566" s="122">
        <v>0</v>
      </c>
      <c r="X566" s="122">
        <v>0</v>
      </c>
      <c r="Y566" s="122">
        <v>0</v>
      </c>
      <c r="Z566" s="122">
        <v>0</v>
      </c>
      <c r="AA566" s="122">
        <v>0</v>
      </c>
      <c r="AB566" s="122">
        <v>0</v>
      </c>
      <c r="AC566" s="122">
        <v>0</v>
      </c>
      <c r="AD566" s="121"/>
      <c r="BB566" s="120" t="s">
        <v>305</v>
      </c>
      <c r="BG566" s="73" t="s">
        <v>4019</v>
      </c>
      <c r="BI566" s="73" t="s">
        <v>4849</v>
      </c>
      <c r="BO566" s="72" t="s">
        <v>210</v>
      </c>
      <c r="BP566" s="73" t="s">
        <v>3963</v>
      </c>
      <c r="BQ566" s="75">
        <v>562000625</v>
      </c>
      <c r="BR566" s="75">
        <v>0</v>
      </c>
      <c r="BS566" s="75">
        <v>652000625</v>
      </c>
      <c r="BT566" s="75">
        <v>0</v>
      </c>
      <c r="BU566" s="75">
        <v>0</v>
      </c>
      <c r="BV566" s="75">
        <v>0</v>
      </c>
      <c r="BW566" s="75">
        <v>0</v>
      </c>
      <c r="BX566" s="75">
        <v>0</v>
      </c>
      <c r="BY566" s="75">
        <v>0</v>
      </c>
      <c r="BZ566" s="75">
        <v>0</v>
      </c>
      <c r="CA566" s="75">
        <v>0</v>
      </c>
    </row>
    <row r="567" spans="10:79" ht="12" customHeight="1">
      <c r="J567" s="46">
        <v>563</v>
      </c>
      <c r="K567" s="46">
        <f t="shared" si="21"/>
        <v>0</v>
      </c>
      <c r="L567" s="82">
        <f t="shared" si="22"/>
        <v>0</v>
      </c>
      <c r="N567" s="119" t="s">
        <v>33</v>
      </c>
      <c r="O567" s="120" t="s">
        <v>697</v>
      </c>
      <c r="P567" s="122">
        <v>95000026</v>
      </c>
      <c r="Q567" s="122">
        <v>105000026</v>
      </c>
      <c r="R567" s="122">
        <v>115000026</v>
      </c>
      <c r="S567" s="122">
        <v>130000026</v>
      </c>
      <c r="T567" s="122">
        <v>0</v>
      </c>
      <c r="U567" s="122">
        <v>0</v>
      </c>
      <c r="V567" s="122">
        <v>0</v>
      </c>
      <c r="W567" s="122">
        <v>0</v>
      </c>
      <c r="X567" s="122">
        <v>0</v>
      </c>
      <c r="Y567" s="122">
        <v>0</v>
      </c>
      <c r="Z567" s="122">
        <v>0</v>
      </c>
      <c r="AA567" s="122">
        <v>0</v>
      </c>
      <c r="AB567" s="122">
        <v>0</v>
      </c>
      <c r="AC567" s="122">
        <v>0</v>
      </c>
      <c r="AD567" s="121"/>
      <c r="BB567" s="120" t="s">
        <v>639</v>
      </c>
      <c r="BG567" s="73" t="s">
        <v>4019</v>
      </c>
      <c r="BI567" s="73" t="s">
        <v>4850</v>
      </c>
      <c r="BO567" s="72" t="s">
        <v>210</v>
      </c>
      <c r="BP567" s="73" t="s">
        <v>3964</v>
      </c>
      <c r="BQ567" s="75">
        <v>0</v>
      </c>
      <c r="BR567" s="75">
        <v>643000625</v>
      </c>
      <c r="BS567" s="75">
        <v>675000625</v>
      </c>
      <c r="BT567" s="75">
        <v>0</v>
      </c>
      <c r="BU567" s="75">
        <v>0</v>
      </c>
      <c r="BV567" s="75">
        <v>0</v>
      </c>
      <c r="BW567" s="75">
        <v>0</v>
      </c>
      <c r="BX567" s="75">
        <v>0</v>
      </c>
      <c r="BY567" s="75">
        <v>0</v>
      </c>
      <c r="BZ567" s="75">
        <v>0</v>
      </c>
      <c r="CA567" s="75">
        <v>0</v>
      </c>
    </row>
    <row r="568" spans="10:79" ht="12" customHeight="1">
      <c r="J568" s="46">
        <v>564</v>
      </c>
      <c r="K568" s="46">
        <f t="shared" si="21"/>
        <v>0</v>
      </c>
      <c r="L568" s="82">
        <f t="shared" si="22"/>
        <v>0</v>
      </c>
      <c r="N568" s="119" t="s">
        <v>33</v>
      </c>
      <c r="O568" s="120" t="s">
        <v>1530</v>
      </c>
      <c r="P568" s="122">
        <v>0</v>
      </c>
      <c r="Q568" s="122">
        <v>0</v>
      </c>
      <c r="R568" s="122">
        <v>0</v>
      </c>
      <c r="S568" s="122">
        <v>0</v>
      </c>
      <c r="T568" s="122">
        <v>0</v>
      </c>
      <c r="U568" s="122">
        <v>0</v>
      </c>
      <c r="V568" s="122">
        <v>170000026</v>
      </c>
      <c r="W568" s="122">
        <v>175000026</v>
      </c>
      <c r="X568" s="122">
        <v>180000026</v>
      </c>
      <c r="Y568" s="122">
        <v>185000026</v>
      </c>
      <c r="Z568" s="122">
        <v>190000026</v>
      </c>
      <c r="AA568" s="122">
        <v>195000026</v>
      </c>
      <c r="AB568" s="122">
        <v>0</v>
      </c>
      <c r="AC568" s="122">
        <v>0</v>
      </c>
      <c r="AD568" s="121"/>
      <c r="BB568" s="120" t="s">
        <v>1036</v>
      </c>
      <c r="BG568" s="73" t="s">
        <v>4019</v>
      </c>
      <c r="BI568" s="73" t="s">
        <v>4851</v>
      </c>
      <c r="BO568" s="72" t="s">
        <v>210</v>
      </c>
      <c r="BP568" s="73" t="s">
        <v>3965</v>
      </c>
      <c r="BQ568" s="75">
        <v>0</v>
      </c>
      <c r="BR568" s="75">
        <v>0</v>
      </c>
      <c r="BS568" s="75">
        <v>0</v>
      </c>
      <c r="BT568" s="75">
        <v>0</v>
      </c>
      <c r="BU568" s="75">
        <v>0</v>
      </c>
      <c r="BV568" s="75">
        <v>0</v>
      </c>
      <c r="BW568" s="75">
        <v>0</v>
      </c>
      <c r="BX568" s="75">
        <v>0</v>
      </c>
      <c r="BY568" s="75">
        <v>0</v>
      </c>
      <c r="BZ568" s="75">
        <v>0</v>
      </c>
      <c r="CA568" s="75">
        <v>0</v>
      </c>
    </row>
    <row r="569" spans="10:79" ht="12" customHeight="1">
      <c r="J569" s="46">
        <v>565</v>
      </c>
      <c r="K569" s="46">
        <f t="shared" si="21"/>
        <v>0</v>
      </c>
      <c r="L569" s="82">
        <f t="shared" si="22"/>
        <v>0</v>
      </c>
      <c r="N569" s="119" t="s">
        <v>33</v>
      </c>
      <c r="O569" s="120" t="s">
        <v>2158</v>
      </c>
      <c r="P569" s="122">
        <v>0</v>
      </c>
      <c r="Q569" s="122">
        <v>0</v>
      </c>
      <c r="R569" s="122">
        <v>0</v>
      </c>
      <c r="S569" s="122">
        <v>0</v>
      </c>
      <c r="T569" s="122">
        <v>0</v>
      </c>
      <c r="U569" s="122">
        <v>0</v>
      </c>
      <c r="V569" s="122">
        <v>0</v>
      </c>
      <c r="W569" s="122">
        <v>0</v>
      </c>
      <c r="X569" s="122">
        <v>0</v>
      </c>
      <c r="Y569" s="122">
        <v>0</v>
      </c>
      <c r="Z569" s="122">
        <v>190000026</v>
      </c>
      <c r="AA569" s="122">
        <v>0</v>
      </c>
      <c r="AB569" s="122">
        <v>0</v>
      </c>
      <c r="AC569" s="122">
        <v>0</v>
      </c>
      <c r="AD569" s="121"/>
      <c r="BB569" s="120" t="s">
        <v>1267</v>
      </c>
      <c r="BG569" s="73" t="s">
        <v>4020</v>
      </c>
      <c r="BI569" s="73" t="s">
        <v>4852</v>
      </c>
      <c r="BO569" s="72" t="s">
        <v>210</v>
      </c>
      <c r="BP569" s="73" t="s">
        <v>3966</v>
      </c>
      <c r="BQ569" s="75">
        <v>0</v>
      </c>
      <c r="BR569" s="75">
        <v>0</v>
      </c>
      <c r="BS569" s="75">
        <v>0</v>
      </c>
      <c r="BT569" s="75">
        <v>0</v>
      </c>
      <c r="BU569" s="75">
        <v>0</v>
      </c>
      <c r="BV569" s="75">
        <v>0</v>
      </c>
      <c r="BW569" s="75">
        <v>720000625</v>
      </c>
      <c r="BX569" s="75">
        <v>855000625</v>
      </c>
      <c r="BY569" s="75">
        <v>0</v>
      </c>
      <c r="BZ569" s="75">
        <v>0</v>
      </c>
      <c r="CA569" s="75">
        <v>0</v>
      </c>
    </row>
    <row r="570" spans="10:79" ht="12" customHeight="1">
      <c r="J570" s="46">
        <v>566</v>
      </c>
      <c r="K570" s="46">
        <f t="shared" si="21"/>
        <v>0</v>
      </c>
      <c r="L570" s="82">
        <f t="shared" si="22"/>
        <v>0</v>
      </c>
      <c r="N570" s="119" t="s">
        <v>33</v>
      </c>
      <c r="O570" s="120" t="s">
        <v>385</v>
      </c>
      <c r="P570" s="122">
        <v>0</v>
      </c>
      <c r="Q570" s="122">
        <v>0</v>
      </c>
      <c r="R570" s="122">
        <v>0</v>
      </c>
      <c r="S570" s="122">
        <v>0</v>
      </c>
      <c r="T570" s="122">
        <v>0</v>
      </c>
      <c r="U570" s="122">
        <v>0</v>
      </c>
      <c r="V570" s="122">
        <v>150000026</v>
      </c>
      <c r="W570" s="122">
        <v>160000026</v>
      </c>
      <c r="X570" s="122">
        <v>170000026</v>
      </c>
      <c r="Y570" s="122">
        <v>180000026</v>
      </c>
      <c r="Z570" s="122">
        <v>190000026</v>
      </c>
      <c r="AA570" s="122">
        <v>200000026</v>
      </c>
      <c r="AB570" s="122">
        <v>0</v>
      </c>
      <c r="AC570" s="122">
        <v>0</v>
      </c>
      <c r="AD570" s="121"/>
      <c r="BB570" s="120" t="s">
        <v>1120</v>
      </c>
      <c r="BG570" s="73" t="s">
        <v>5033</v>
      </c>
      <c r="BI570" s="73" t="s">
        <v>4853</v>
      </c>
      <c r="BO570" s="72" t="s">
        <v>210</v>
      </c>
      <c r="BP570" s="73" t="s">
        <v>3967</v>
      </c>
      <c r="BQ570" s="75">
        <v>486000625</v>
      </c>
      <c r="BR570" s="75">
        <v>540000625</v>
      </c>
      <c r="BS570" s="75">
        <v>0</v>
      </c>
      <c r="BT570" s="75">
        <v>648000625</v>
      </c>
      <c r="BU570" s="75">
        <v>684000625</v>
      </c>
      <c r="BV570" s="75">
        <v>720000625</v>
      </c>
      <c r="BW570" s="75">
        <v>0</v>
      </c>
      <c r="BX570" s="75">
        <v>0</v>
      </c>
      <c r="BY570" s="75">
        <v>0</v>
      </c>
      <c r="BZ570" s="75">
        <v>0</v>
      </c>
      <c r="CA570" s="75">
        <v>0</v>
      </c>
    </row>
    <row r="571" spans="10:79" ht="12" customHeight="1">
      <c r="J571" s="46">
        <v>567</v>
      </c>
      <c r="K571" s="46">
        <f t="shared" si="21"/>
        <v>0</v>
      </c>
      <c r="L571" s="82">
        <f t="shared" si="22"/>
        <v>0</v>
      </c>
      <c r="N571" s="119" t="s">
        <v>33</v>
      </c>
      <c r="O571" s="120" t="s">
        <v>1646</v>
      </c>
      <c r="P571" s="122">
        <v>0</v>
      </c>
      <c r="Q571" s="122">
        <v>0</v>
      </c>
      <c r="R571" s="122">
        <v>100000026</v>
      </c>
      <c r="S571" s="122">
        <v>0</v>
      </c>
      <c r="T571" s="122">
        <v>0</v>
      </c>
      <c r="U571" s="122">
        <v>0</v>
      </c>
      <c r="V571" s="122">
        <v>0</v>
      </c>
      <c r="W571" s="122">
        <v>0</v>
      </c>
      <c r="X571" s="122">
        <v>0</v>
      </c>
      <c r="Y571" s="122">
        <v>0</v>
      </c>
      <c r="Z571" s="122">
        <v>0</v>
      </c>
      <c r="AA571" s="122">
        <v>0</v>
      </c>
      <c r="AB571" s="122">
        <v>0</v>
      </c>
      <c r="AC571" s="122">
        <v>0</v>
      </c>
      <c r="AD571" s="121"/>
      <c r="BB571" s="120" t="s">
        <v>1037</v>
      </c>
      <c r="BG571" s="73" t="s">
        <v>4021</v>
      </c>
      <c r="BI571" s="73" t="s">
        <v>4854</v>
      </c>
      <c r="BO571" s="72" t="s">
        <v>210</v>
      </c>
      <c r="BP571" s="73" t="s">
        <v>3968</v>
      </c>
      <c r="BQ571" s="75">
        <v>540000625</v>
      </c>
      <c r="BR571" s="75">
        <v>594000625</v>
      </c>
      <c r="BS571" s="75">
        <v>630000625</v>
      </c>
      <c r="BT571" s="75">
        <v>702000625</v>
      </c>
      <c r="BU571" s="75">
        <v>738000625</v>
      </c>
      <c r="BV571" s="75">
        <v>774000625</v>
      </c>
      <c r="BW571" s="75">
        <v>819000625</v>
      </c>
      <c r="BX571" s="75">
        <v>855000625</v>
      </c>
      <c r="BY571" s="75">
        <v>0</v>
      </c>
      <c r="BZ571" s="75">
        <v>0</v>
      </c>
      <c r="CA571" s="75">
        <v>0</v>
      </c>
    </row>
    <row r="572" spans="10:79" ht="12" customHeight="1">
      <c r="J572" s="46">
        <v>568</v>
      </c>
      <c r="K572" s="46">
        <f t="shared" si="21"/>
        <v>0</v>
      </c>
      <c r="L572" s="82">
        <f t="shared" si="22"/>
        <v>0</v>
      </c>
      <c r="N572" s="119" t="s">
        <v>33</v>
      </c>
      <c r="O572" s="120" t="s">
        <v>1150</v>
      </c>
      <c r="P572" s="122">
        <v>0</v>
      </c>
      <c r="Q572" s="122">
        <v>0</v>
      </c>
      <c r="R572" s="122">
        <v>0</v>
      </c>
      <c r="S572" s="122">
        <v>120000026</v>
      </c>
      <c r="T572" s="122">
        <v>130000026</v>
      </c>
      <c r="U572" s="122">
        <v>140000026</v>
      </c>
      <c r="V572" s="122">
        <v>150000026</v>
      </c>
      <c r="W572" s="122">
        <v>160000026</v>
      </c>
      <c r="X572" s="122">
        <v>170000026</v>
      </c>
      <c r="Y572" s="122">
        <v>180000026</v>
      </c>
      <c r="Z572" s="122">
        <v>190000026</v>
      </c>
      <c r="AA572" s="122">
        <v>200000026</v>
      </c>
      <c r="AB572" s="122">
        <v>0</v>
      </c>
      <c r="AC572" s="122">
        <v>0</v>
      </c>
      <c r="AD572" s="121"/>
      <c r="BB572" s="120" t="s">
        <v>306</v>
      </c>
      <c r="BG572" s="73" t="s">
        <v>4022</v>
      </c>
      <c r="BI572" s="73" t="s">
        <v>4855</v>
      </c>
      <c r="BO572" s="72" t="s">
        <v>210</v>
      </c>
      <c r="BP572" s="73" t="s">
        <v>3969</v>
      </c>
      <c r="BQ572" s="75">
        <v>450000625</v>
      </c>
      <c r="BR572" s="75">
        <v>477000625</v>
      </c>
      <c r="BS572" s="75">
        <v>513000625</v>
      </c>
      <c r="BT572" s="75">
        <v>549000625</v>
      </c>
      <c r="BU572" s="75">
        <v>0</v>
      </c>
      <c r="BV572" s="75">
        <v>0</v>
      </c>
      <c r="BW572" s="75">
        <v>0</v>
      </c>
      <c r="BX572" s="75">
        <v>0</v>
      </c>
      <c r="BY572" s="75">
        <v>0</v>
      </c>
      <c r="BZ572" s="75">
        <v>0</v>
      </c>
      <c r="CA572" s="75">
        <v>0</v>
      </c>
    </row>
    <row r="573" spans="10:79" ht="12" customHeight="1">
      <c r="J573" s="46">
        <v>569</v>
      </c>
      <c r="K573" s="46">
        <f t="shared" si="21"/>
        <v>0</v>
      </c>
      <c r="L573" s="82">
        <f t="shared" si="22"/>
        <v>0</v>
      </c>
      <c r="N573" s="119" t="s">
        <v>33</v>
      </c>
      <c r="O573" s="120" t="s">
        <v>1531</v>
      </c>
      <c r="P573" s="122">
        <v>0</v>
      </c>
      <c r="Q573" s="122">
        <v>120000026</v>
      </c>
      <c r="R573" s="122">
        <v>125000026</v>
      </c>
      <c r="S573" s="122">
        <v>130000026</v>
      </c>
      <c r="T573" s="122">
        <v>140000026</v>
      </c>
      <c r="U573" s="122">
        <v>150000026</v>
      </c>
      <c r="V573" s="122">
        <v>160000026</v>
      </c>
      <c r="W573" s="122">
        <v>170000026</v>
      </c>
      <c r="X573" s="122">
        <v>175000026</v>
      </c>
      <c r="Y573" s="122">
        <v>180000026</v>
      </c>
      <c r="Z573" s="122">
        <v>0</v>
      </c>
      <c r="AA573" s="122">
        <v>0</v>
      </c>
      <c r="AB573" s="122">
        <v>0</v>
      </c>
      <c r="AC573" s="122">
        <v>0</v>
      </c>
      <c r="AD573" s="121"/>
      <c r="BB573" s="120" t="s">
        <v>1038</v>
      </c>
      <c r="BG573" s="73" t="s">
        <v>4023</v>
      </c>
      <c r="BI573" s="73" t="s">
        <v>4856</v>
      </c>
      <c r="BO573" s="72" t="s">
        <v>210</v>
      </c>
      <c r="BP573" s="73" t="s">
        <v>3970</v>
      </c>
      <c r="BQ573" s="75">
        <v>0</v>
      </c>
      <c r="BR573" s="75">
        <v>0</v>
      </c>
      <c r="BS573" s="75">
        <v>648000625</v>
      </c>
      <c r="BT573" s="75">
        <v>684000625</v>
      </c>
      <c r="BU573" s="75">
        <v>774000625</v>
      </c>
      <c r="BV573" s="75">
        <v>792000625</v>
      </c>
      <c r="BW573" s="75">
        <v>810000625</v>
      </c>
      <c r="BX573" s="75">
        <v>0</v>
      </c>
      <c r="BY573" s="75">
        <v>0</v>
      </c>
      <c r="BZ573" s="75">
        <v>0</v>
      </c>
      <c r="CA573" s="75">
        <v>0</v>
      </c>
    </row>
    <row r="574" spans="10:79" ht="12" customHeight="1">
      <c r="J574" s="46">
        <v>570</v>
      </c>
      <c r="K574" s="46">
        <f t="shared" si="21"/>
        <v>0</v>
      </c>
      <c r="L574" s="82">
        <f t="shared" si="22"/>
        <v>0</v>
      </c>
      <c r="N574" s="119" t="s">
        <v>33</v>
      </c>
      <c r="O574" s="120" t="s">
        <v>1151</v>
      </c>
      <c r="P574" s="122">
        <v>0</v>
      </c>
      <c r="Q574" s="122">
        <v>0</v>
      </c>
      <c r="R574" s="122">
        <v>0</v>
      </c>
      <c r="S574" s="122">
        <v>135000026</v>
      </c>
      <c r="T574" s="122">
        <v>140000026</v>
      </c>
      <c r="U574" s="122">
        <v>145000026</v>
      </c>
      <c r="V574" s="122">
        <v>150000026</v>
      </c>
      <c r="W574" s="122">
        <v>160000026</v>
      </c>
      <c r="X574" s="122">
        <v>170000026</v>
      </c>
      <c r="Y574" s="122">
        <v>180000026</v>
      </c>
      <c r="Z574" s="122">
        <v>190000026</v>
      </c>
      <c r="AA574" s="122">
        <v>200000026</v>
      </c>
      <c r="AB574" s="122">
        <v>0</v>
      </c>
      <c r="AC574" s="122">
        <v>0</v>
      </c>
      <c r="AD574" s="121"/>
      <c r="BB574" s="120" t="s">
        <v>295</v>
      </c>
      <c r="BG574" s="73" t="s">
        <v>4024</v>
      </c>
      <c r="BI574" s="73" t="s">
        <v>4857</v>
      </c>
      <c r="BO574" s="72" t="s">
        <v>210</v>
      </c>
      <c r="BP574" s="73" t="s">
        <v>3971</v>
      </c>
      <c r="BQ574" s="75">
        <v>423000625</v>
      </c>
      <c r="BR574" s="75">
        <v>468000625</v>
      </c>
      <c r="BS574" s="75">
        <v>540000625</v>
      </c>
      <c r="BT574" s="75">
        <v>576000625</v>
      </c>
      <c r="BU574" s="75">
        <v>0</v>
      </c>
      <c r="BV574" s="75">
        <v>648000625</v>
      </c>
      <c r="BW574" s="75">
        <v>693000625</v>
      </c>
      <c r="BX574" s="75">
        <v>0</v>
      </c>
      <c r="BY574" s="75">
        <v>0</v>
      </c>
      <c r="BZ574" s="75">
        <v>0</v>
      </c>
      <c r="CA574" s="75">
        <v>0</v>
      </c>
    </row>
    <row r="575" spans="10:79" ht="12" customHeight="1">
      <c r="J575" s="46">
        <v>571</v>
      </c>
      <c r="K575" s="46">
        <f t="shared" si="21"/>
        <v>0</v>
      </c>
      <c r="L575" s="82">
        <f t="shared" si="22"/>
        <v>0</v>
      </c>
      <c r="N575" s="119" t="s">
        <v>33</v>
      </c>
      <c r="O575" s="120" t="s">
        <v>2159</v>
      </c>
      <c r="P575" s="122">
        <v>0</v>
      </c>
      <c r="Q575" s="122">
        <v>0</v>
      </c>
      <c r="R575" s="122">
        <v>0</v>
      </c>
      <c r="S575" s="122">
        <v>0</v>
      </c>
      <c r="T575" s="122">
        <v>0</v>
      </c>
      <c r="U575" s="122">
        <v>135000026</v>
      </c>
      <c r="V575" s="122">
        <v>140000026</v>
      </c>
      <c r="W575" s="122">
        <v>145000026</v>
      </c>
      <c r="X575" s="122">
        <v>150000026</v>
      </c>
      <c r="Y575" s="122">
        <v>155000026</v>
      </c>
      <c r="Z575" s="122">
        <v>165000026</v>
      </c>
      <c r="AA575" s="122">
        <v>185000026</v>
      </c>
      <c r="AB575" s="122">
        <v>0</v>
      </c>
      <c r="AC575" s="122">
        <v>0</v>
      </c>
      <c r="AD575" s="121"/>
      <c r="BB575" s="120" t="s">
        <v>1504</v>
      </c>
      <c r="BG575" s="73" t="s">
        <v>4025</v>
      </c>
      <c r="BI575" s="73" t="s">
        <v>4858</v>
      </c>
      <c r="BO575" s="72" t="s">
        <v>210</v>
      </c>
      <c r="BP575" s="73" t="s">
        <v>3972</v>
      </c>
      <c r="BQ575" s="75">
        <v>0</v>
      </c>
      <c r="BR575" s="75">
        <v>0</v>
      </c>
      <c r="BS575" s="75">
        <v>0</v>
      </c>
      <c r="BT575" s="75">
        <v>0</v>
      </c>
      <c r="BU575" s="75">
        <v>0</v>
      </c>
      <c r="BV575" s="75">
        <v>0</v>
      </c>
      <c r="BW575" s="75">
        <v>0</v>
      </c>
      <c r="BX575" s="75">
        <v>0</v>
      </c>
      <c r="BY575" s="75">
        <v>0</v>
      </c>
      <c r="BZ575" s="75">
        <v>0</v>
      </c>
      <c r="CA575" s="75">
        <v>0</v>
      </c>
    </row>
    <row r="576" spans="10:79" ht="12" customHeight="1">
      <c r="J576" s="46">
        <v>572</v>
      </c>
      <c r="K576" s="46">
        <f t="shared" si="21"/>
        <v>0</v>
      </c>
      <c r="L576" s="82">
        <f t="shared" si="22"/>
        <v>0</v>
      </c>
      <c r="N576" s="119" t="s">
        <v>33</v>
      </c>
      <c r="O576" s="120" t="s">
        <v>755</v>
      </c>
      <c r="P576" s="122">
        <v>70000026</v>
      </c>
      <c r="Q576" s="122">
        <v>75000026</v>
      </c>
      <c r="R576" s="122">
        <v>80000026</v>
      </c>
      <c r="S576" s="122">
        <v>90000026</v>
      </c>
      <c r="T576" s="122">
        <v>105000026</v>
      </c>
      <c r="U576" s="122">
        <v>0</v>
      </c>
      <c r="V576" s="122">
        <v>0</v>
      </c>
      <c r="W576" s="122">
        <v>0</v>
      </c>
      <c r="X576" s="122">
        <v>0</v>
      </c>
      <c r="Y576" s="122">
        <v>0</v>
      </c>
      <c r="Z576" s="122">
        <v>0</v>
      </c>
      <c r="AA576" s="122">
        <v>0</v>
      </c>
      <c r="AB576" s="122">
        <v>0</v>
      </c>
      <c r="AC576" s="122">
        <v>0</v>
      </c>
      <c r="AD576" s="121"/>
      <c r="BB576" s="120" t="s">
        <v>1505</v>
      </c>
      <c r="BG576" s="73" t="s">
        <v>4026</v>
      </c>
      <c r="BI576" s="73" t="s">
        <v>4859</v>
      </c>
      <c r="BO576" s="72" t="s">
        <v>210</v>
      </c>
      <c r="BP576" s="73" t="s">
        <v>3973</v>
      </c>
      <c r="BQ576" s="75">
        <v>342000625</v>
      </c>
      <c r="BR576" s="75">
        <v>360000625</v>
      </c>
      <c r="BS576" s="75">
        <v>378000625</v>
      </c>
      <c r="BT576" s="75">
        <v>0</v>
      </c>
      <c r="BU576" s="75">
        <v>0</v>
      </c>
      <c r="BV576" s="75">
        <v>0</v>
      </c>
      <c r="BW576" s="75">
        <v>0</v>
      </c>
      <c r="BX576" s="75">
        <v>0</v>
      </c>
      <c r="BY576" s="75">
        <v>0</v>
      </c>
      <c r="BZ576" s="75">
        <v>0</v>
      </c>
      <c r="CA576" s="75">
        <v>0</v>
      </c>
    </row>
    <row r="577" spans="10:79" ht="12" customHeight="1">
      <c r="J577" s="46">
        <v>573</v>
      </c>
      <c r="K577" s="46">
        <f t="shared" si="21"/>
        <v>0</v>
      </c>
      <c r="L577" s="82">
        <f t="shared" si="22"/>
        <v>0</v>
      </c>
      <c r="N577" s="119" t="s">
        <v>33</v>
      </c>
      <c r="O577" s="120" t="s">
        <v>698</v>
      </c>
      <c r="P577" s="122">
        <v>90000026</v>
      </c>
      <c r="Q577" s="122">
        <v>95000026</v>
      </c>
      <c r="R577" s="122">
        <v>100000026</v>
      </c>
      <c r="S577" s="122">
        <v>105000026</v>
      </c>
      <c r="T577" s="122">
        <v>0</v>
      </c>
      <c r="U577" s="122">
        <v>0</v>
      </c>
      <c r="V577" s="122">
        <v>0</v>
      </c>
      <c r="W577" s="122">
        <v>0</v>
      </c>
      <c r="X577" s="122">
        <v>0</v>
      </c>
      <c r="Y577" s="122">
        <v>0</v>
      </c>
      <c r="Z577" s="122">
        <v>0</v>
      </c>
      <c r="AA577" s="122">
        <v>0</v>
      </c>
      <c r="AB577" s="122">
        <v>0</v>
      </c>
      <c r="AC577" s="122">
        <v>0</v>
      </c>
      <c r="AD577" s="121"/>
      <c r="BB577" s="120" t="s">
        <v>1506</v>
      </c>
      <c r="BG577" s="73" t="s">
        <v>4027</v>
      </c>
      <c r="BI577" s="73" t="s">
        <v>4860</v>
      </c>
      <c r="BO577" s="72" t="s">
        <v>210</v>
      </c>
      <c r="BP577" s="73" t="s">
        <v>3974</v>
      </c>
      <c r="BQ577" s="75">
        <v>540000625</v>
      </c>
      <c r="BR577" s="75">
        <v>0</v>
      </c>
      <c r="BS577" s="75">
        <v>0</v>
      </c>
      <c r="BT577" s="75">
        <v>630000625</v>
      </c>
      <c r="BU577" s="75">
        <v>650000000</v>
      </c>
      <c r="BV577" s="75">
        <v>0</v>
      </c>
      <c r="BW577" s="75">
        <v>0</v>
      </c>
      <c r="BX577" s="75">
        <v>0</v>
      </c>
      <c r="BY577" s="75">
        <v>0</v>
      </c>
      <c r="BZ577" s="75">
        <v>0</v>
      </c>
      <c r="CA577" s="75">
        <v>0</v>
      </c>
    </row>
    <row r="578" spans="10:79" ht="12" customHeight="1">
      <c r="J578" s="46">
        <v>574</v>
      </c>
      <c r="K578" s="46">
        <f t="shared" si="21"/>
        <v>0</v>
      </c>
      <c r="L578" s="82">
        <f t="shared" si="22"/>
        <v>0</v>
      </c>
      <c r="N578" s="119" t="s">
        <v>33</v>
      </c>
      <c r="O578" s="120" t="s">
        <v>637</v>
      </c>
      <c r="P578" s="122">
        <v>95000026</v>
      </c>
      <c r="Q578" s="122">
        <v>105000026</v>
      </c>
      <c r="R578" s="122">
        <v>115000026</v>
      </c>
      <c r="S578" s="122">
        <v>130000026</v>
      </c>
      <c r="T578" s="122">
        <v>0</v>
      </c>
      <c r="U578" s="122">
        <v>0</v>
      </c>
      <c r="V578" s="122">
        <v>0</v>
      </c>
      <c r="W578" s="122">
        <v>0</v>
      </c>
      <c r="X578" s="122">
        <v>0</v>
      </c>
      <c r="Y578" s="122">
        <v>0</v>
      </c>
      <c r="Z578" s="122">
        <v>0</v>
      </c>
      <c r="AA578" s="122">
        <v>0</v>
      </c>
      <c r="AB578" s="122">
        <v>0</v>
      </c>
      <c r="AC578" s="122">
        <v>0</v>
      </c>
      <c r="AD578" s="121"/>
      <c r="BB578" s="120" t="s">
        <v>1567</v>
      </c>
      <c r="BG578" s="73" t="s">
        <v>4028</v>
      </c>
      <c r="BI578" s="73" t="s">
        <v>4861</v>
      </c>
      <c r="BO578" s="72" t="s">
        <v>210</v>
      </c>
      <c r="BP578" s="73" t="s">
        <v>3975</v>
      </c>
      <c r="BQ578" s="75">
        <v>333000625</v>
      </c>
      <c r="BR578" s="75">
        <v>0</v>
      </c>
      <c r="BS578" s="75">
        <v>0</v>
      </c>
      <c r="BT578" s="75">
        <v>0</v>
      </c>
      <c r="BU578" s="75">
        <v>0</v>
      </c>
      <c r="BV578" s="75">
        <v>0</v>
      </c>
      <c r="BW578" s="75">
        <v>0</v>
      </c>
      <c r="BX578" s="75">
        <v>0</v>
      </c>
      <c r="BY578" s="75">
        <v>0</v>
      </c>
      <c r="BZ578" s="75">
        <v>0</v>
      </c>
      <c r="CA578" s="75">
        <v>0</v>
      </c>
    </row>
    <row r="579" spans="10:79" ht="12" customHeight="1">
      <c r="J579" s="46">
        <v>575</v>
      </c>
      <c r="K579" s="46">
        <f t="shared" si="21"/>
        <v>0</v>
      </c>
      <c r="L579" s="82">
        <f t="shared" si="22"/>
        <v>0</v>
      </c>
      <c r="N579" s="119" t="s">
        <v>33</v>
      </c>
      <c r="O579" s="120" t="s">
        <v>699</v>
      </c>
      <c r="P579" s="122">
        <v>90000026</v>
      </c>
      <c r="Q579" s="122">
        <v>95000026</v>
      </c>
      <c r="R579" s="122">
        <v>100000026</v>
      </c>
      <c r="S579" s="122">
        <v>105000026</v>
      </c>
      <c r="T579" s="122">
        <v>0</v>
      </c>
      <c r="U579" s="122">
        <v>0</v>
      </c>
      <c r="V579" s="122">
        <v>0</v>
      </c>
      <c r="W579" s="122">
        <v>0</v>
      </c>
      <c r="X579" s="122">
        <v>0</v>
      </c>
      <c r="Y579" s="122">
        <v>0</v>
      </c>
      <c r="Z579" s="122">
        <v>0</v>
      </c>
      <c r="AA579" s="122">
        <v>0</v>
      </c>
      <c r="AB579" s="122">
        <v>0</v>
      </c>
      <c r="AC579" s="122">
        <v>0</v>
      </c>
      <c r="AD579" s="121"/>
      <c r="BB579" s="120" t="s">
        <v>1507</v>
      </c>
      <c r="BG579" s="73" t="s">
        <v>4029</v>
      </c>
      <c r="BI579" s="73" t="s">
        <v>5268</v>
      </c>
      <c r="BO579" s="72" t="s">
        <v>210</v>
      </c>
      <c r="BP579" s="73" t="s">
        <v>3976</v>
      </c>
      <c r="BQ579" s="75">
        <v>0</v>
      </c>
      <c r="BR579" s="75">
        <v>0</v>
      </c>
      <c r="BS579" s="75">
        <v>585000625</v>
      </c>
      <c r="BT579" s="75">
        <v>675000625</v>
      </c>
      <c r="BU579" s="75">
        <v>756000625</v>
      </c>
      <c r="BV579" s="75">
        <v>828000625</v>
      </c>
      <c r="BW579" s="75">
        <v>972000625</v>
      </c>
      <c r="BX579" s="75">
        <v>0</v>
      </c>
      <c r="BY579" s="75">
        <v>0</v>
      </c>
      <c r="BZ579" s="75">
        <v>0</v>
      </c>
      <c r="CA579" s="75">
        <v>0</v>
      </c>
    </row>
    <row r="580" spans="10:79" ht="12" customHeight="1">
      <c r="J580" s="46">
        <v>576</v>
      </c>
      <c r="K580" s="46">
        <f t="shared" si="21"/>
        <v>0</v>
      </c>
      <c r="L580" s="82">
        <f t="shared" si="22"/>
        <v>0</v>
      </c>
      <c r="N580" s="119" t="s">
        <v>33</v>
      </c>
      <c r="O580" s="120" t="s">
        <v>700</v>
      </c>
      <c r="P580" s="122">
        <v>95000026</v>
      </c>
      <c r="Q580" s="122">
        <v>105000026</v>
      </c>
      <c r="R580" s="122">
        <v>115000026</v>
      </c>
      <c r="S580" s="122">
        <v>130000026</v>
      </c>
      <c r="T580" s="122">
        <v>0</v>
      </c>
      <c r="U580" s="122">
        <v>0</v>
      </c>
      <c r="V580" s="122">
        <v>0</v>
      </c>
      <c r="W580" s="122">
        <v>0</v>
      </c>
      <c r="X580" s="122">
        <v>0</v>
      </c>
      <c r="Y580" s="122">
        <v>0</v>
      </c>
      <c r="Z580" s="122">
        <v>0</v>
      </c>
      <c r="AA580" s="122">
        <v>0</v>
      </c>
      <c r="AB580" s="122">
        <v>0</v>
      </c>
      <c r="AC580" s="122">
        <v>0</v>
      </c>
      <c r="AD580" s="121"/>
      <c r="BB580" s="120" t="s">
        <v>601</v>
      </c>
      <c r="BG580" s="73" t="s">
        <v>4030</v>
      </c>
      <c r="BI580" s="73" t="s">
        <v>4862</v>
      </c>
      <c r="BO580" s="72" t="s">
        <v>210</v>
      </c>
      <c r="BP580" s="73" t="s">
        <v>3977</v>
      </c>
      <c r="BQ580" s="75">
        <v>0</v>
      </c>
      <c r="BR580" s="75">
        <v>477000625</v>
      </c>
      <c r="BS580" s="75">
        <v>504000625</v>
      </c>
      <c r="BT580" s="75">
        <v>540000625</v>
      </c>
      <c r="BU580" s="75">
        <v>567000625</v>
      </c>
      <c r="BV580" s="75">
        <v>594000625</v>
      </c>
      <c r="BW580" s="75">
        <v>675000625</v>
      </c>
      <c r="BX580" s="75">
        <v>0</v>
      </c>
      <c r="BY580" s="75">
        <v>0</v>
      </c>
      <c r="BZ580" s="75">
        <v>0</v>
      </c>
      <c r="CA580" s="75">
        <v>0</v>
      </c>
    </row>
    <row r="581" spans="10:79" ht="12" customHeight="1">
      <c r="J581" s="46">
        <v>577</v>
      </c>
      <c r="K581" s="46">
        <f t="shared" ref="K581:K644" si="23">IFERROR(IF($B$3="Passenger",(HLOOKUP($K$3,$AI$4:$BC$699,1+J581,0)),(HLOOKUP($K$3,$BF$4:$BM$686,1+J581,0))),0)</f>
        <v>0</v>
      </c>
      <c r="L581" s="82">
        <f t="shared" si="22"/>
        <v>0</v>
      </c>
      <c r="N581" s="119" t="s">
        <v>33</v>
      </c>
      <c r="O581" s="120" t="s">
        <v>701</v>
      </c>
      <c r="P581" s="122">
        <v>90000026</v>
      </c>
      <c r="Q581" s="122">
        <v>95000026</v>
      </c>
      <c r="R581" s="122">
        <v>100000026</v>
      </c>
      <c r="S581" s="122">
        <v>105000026</v>
      </c>
      <c r="T581" s="122">
        <v>0</v>
      </c>
      <c r="U581" s="122">
        <v>0</v>
      </c>
      <c r="V581" s="122">
        <v>0</v>
      </c>
      <c r="W581" s="122">
        <v>0</v>
      </c>
      <c r="X581" s="122">
        <v>0</v>
      </c>
      <c r="Y581" s="122">
        <v>0</v>
      </c>
      <c r="Z581" s="122">
        <v>0</v>
      </c>
      <c r="AA581" s="122">
        <v>0</v>
      </c>
      <c r="AB581" s="122">
        <v>0</v>
      </c>
      <c r="AC581" s="122">
        <v>0</v>
      </c>
      <c r="AD581" s="121"/>
      <c r="BB581" s="120" t="s">
        <v>141</v>
      </c>
      <c r="BG581" s="73" t="s">
        <v>4031</v>
      </c>
      <c r="BI581" s="73" t="s">
        <v>4863</v>
      </c>
      <c r="BO581" s="72" t="s">
        <v>210</v>
      </c>
      <c r="BP581" s="73" t="s">
        <v>3978</v>
      </c>
      <c r="BQ581" s="75">
        <v>0</v>
      </c>
      <c r="BR581" s="75">
        <v>0</v>
      </c>
      <c r="BS581" s="75">
        <v>0</v>
      </c>
      <c r="BT581" s="75">
        <v>0</v>
      </c>
      <c r="BU581" s="75">
        <v>0</v>
      </c>
      <c r="BV581" s="75">
        <v>0</v>
      </c>
      <c r="BW581" s="75">
        <v>0</v>
      </c>
      <c r="BX581" s="75">
        <v>0</v>
      </c>
      <c r="BY581" s="75">
        <v>0</v>
      </c>
      <c r="BZ581" s="75">
        <v>0</v>
      </c>
      <c r="CA581" s="75">
        <v>0</v>
      </c>
    </row>
    <row r="582" spans="10:79" ht="12" customHeight="1">
      <c r="J582" s="46">
        <v>578</v>
      </c>
      <c r="K582" s="46">
        <f t="shared" si="23"/>
        <v>0</v>
      </c>
      <c r="L582" s="82">
        <f t="shared" ref="L582:L645" si="24">IFERROR(IF($B$3="Passenger",VLOOKUP(K582,$O$5:$AD$3396,$L$3+5,0),VLOOKUP(K582,$BP$5:$CA$1915,$L$3+1,0)),0)</f>
        <v>0</v>
      </c>
      <c r="N582" s="119" t="s">
        <v>33</v>
      </c>
      <c r="O582" s="120" t="s">
        <v>702</v>
      </c>
      <c r="P582" s="122">
        <v>95000026</v>
      </c>
      <c r="Q582" s="122">
        <v>105000026</v>
      </c>
      <c r="R582" s="122">
        <v>115000026</v>
      </c>
      <c r="S582" s="122">
        <v>130000026</v>
      </c>
      <c r="T582" s="122">
        <v>0</v>
      </c>
      <c r="U582" s="122">
        <v>0</v>
      </c>
      <c r="V582" s="122">
        <v>0</v>
      </c>
      <c r="W582" s="122">
        <v>0</v>
      </c>
      <c r="X582" s="122">
        <v>0</v>
      </c>
      <c r="Y582" s="122">
        <v>0</v>
      </c>
      <c r="Z582" s="122">
        <v>0</v>
      </c>
      <c r="AA582" s="122">
        <v>0</v>
      </c>
      <c r="AB582" s="122">
        <v>0</v>
      </c>
      <c r="AC582" s="122">
        <v>0</v>
      </c>
      <c r="AD582" s="121"/>
      <c r="BB582" s="120" t="s">
        <v>95</v>
      </c>
      <c r="BG582" s="73" t="s">
        <v>4032</v>
      </c>
      <c r="BI582" s="73" t="s">
        <v>4864</v>
      </c>
      <c r="BO582" s="72" t="s">
        <v>210</v>
      </c>
      <c r="BP582" s="73" t="s">
        <v>3979</v>
      </c>
      <c r="BQ582" s="75">
        <v>0</v>
      </c>
      <c r="BR582" s="75">
        <v>477000625</v>
      </c>
      <c r="BS582" s="75">
        <v>0</v>
      </c>
      <c r="BT582" s="75">
        <v>495000625</v>
      </c>
      <c r="BU582" s="75">
        <v>531000625</v>
      </c>
      <c r="BV582" s="75">
        <v>540000625</v>
      </c>
      <c r="BW582" s="75">
        <v>0</v>
      </c>
      <c r="BX582" s="75">
        <v>0</v>
      </c>
      <c r="BY582" s="75">
        <v>0</v>
      </c>
      <c r="BZ582" s="75">
        <v>0</v>
      </c>
      <c r="CA582" s="75">
        <v>0</v>
      </c>
    </row>
    <row r="583" spans="10:79" ht="12" customHeight="1">
      <c r="J583" s="46">
        <v>579</v>
      </c>
      <c r="K583" s="46">
        <f t="shared" si="23"/>
        <v>0</v>
      </c>
      <c r="L583" s="82">
        <f t="shared" si="24"/>
        <v>0</v>
      </c>
      <c r="N583" s="119" t="s">
        <v>33</v>
      </c>
      <c r="O583" s="120" t="s">
        <v>703</v>
      </c>
      <c r="P583" s="122">
        <v>80000026</v>
      </c>
      <c r="Q583" s="122">
        <v>85000026</v>
      </c>
      <c r="R583" s="122">
        <v>90000026</v>
      </c>
      <c r="S583" s="122">
        <v>95000026</v>
      </c>
      <c r="T583" s="122">
        <v>110000026</v>
      </c>
      <c r="U583" s="122">
        <v>125000026</v>
      </c>
      <c r="V583" s="122">
        <v>140000026</v>
      </c>
      <c r="W583" s="122">
        <v>0</v>
      </c>
      <c r="X583" s="122">
        <v>0</v>
      </c>
      <c r="Y583" s="122">
        <v>0</v>
      </c>
      <c r="Z583" s="122">
        <v>0</v>
      </c>
      <c r="AA583" s="122">
        <v>0</v>
      </c>
      <c r="AB583" s="122">
        <v>0</v>
      </c>
      <c r="AC583" s="122">
        <v>0</v>
      </c>
      <c r="AD583" s="121"/>
      <c r="BB583" s="120" t="s">
        <v>743</v>
      </c>
      <c r="BG583" s="73" t="s">
        <v>4033</v>
      </c>
      <c r="BI583" s="73" t="s">
        <v>4865</v>
      </c>
      <c r="BO583" s="72" t="s">
        <v>210</v>
      </c>
      <c r="BP583" s="73" t="s">
        <v>3980</v>
      </c>
      <c r="BQ583" s="75">
        <v>0</v>
      </c>
      <c r="BR583" s="75">
        <v>0</v>
      </c>
      <c r="BS583" s="75">
        <v>0</v>
      </c>
      <c r="BT583" s="75">
        <v>702000625</v>
      </c>
      <c r="BU583" s="75">
        <v>747000625</v>
      </c>
      <c r="BV583" s="75">
        <v>792000625</v>
      </c>
      <c r="BW583" s="75">
        <v>0</v>
      </c>
      <c r="BX583" s="75">
        <v>0</v>
      </c>
      <c r="BY583" s="75">
        <v>0</v>
      </c>
      <c r="BZ583" s="75">
        <v>0</v>
      </c>
      <c r="CA583" s="75">
        <v>0</v>
      </c>
    </row>
    <row r="584" spans="10:79" ht="12" customHeight="1">
      <c r="J584" s="46">
        <v>580</v>
      </c>
      <c r="K584" s="46">
        <f t="shared" si="23"/>
        <v>0</v>
      </c>
      <c r="L584" s="82">
        <f t="shared" si="24"/>
        <v>0</v>
      </c>
      <c r="N584" s="119" t="s">
        <v>33</v>
      </c>
      <c r="O584" s="120" t="s">
        <v>34</v>
      </c>
      <c r="P584" s="122">
        <v>100000026</v>
      </c>
      <c r="Q584" s="122">
        <v>115000026</v>
      </c>
      <c r="R584" s="122">
        <v>0</v>
      </c>
      <c r="S584" s="122">
        <v>0</v>
      </c>
      <c r="T584" s="122">
        <v>0</v>
      </c>
      <c r="U584" s="122">
        <v>0</v>
      </c>
      <c r="V584" s="122">
        <v>0</v>
      </c>
      <c r="W584" s="122">
        <v>0</v>
      </c>
      <c r="X584" s="122">
        <v>0</v>
      </c>
      <c r="Y584" s="122">
        <v>0</v>
      </c>
      <c r="Z584" s="122">
        <v>0</v>
      </c>
      <c r="AA584" s="122">
        <v>0</v>
      </c>
      <c r="AB584" s="122">
        <v>0</v>
      </c>
      <c r="AC584" s="122">
        <v>0</v>
      </c>
      <c r="AD584" s="121"/>
      <c r="BB584" s="120" t="s">
        <v>845</v>
      </c>
      <c r="BG584" s="73" t="s">
        <v>5122</v>
      </c>
      <c r="BI584" s="73" t="s">
        <v>4866</v>
      </c>
      <c r="BO584" s="72" t="s">
        <v>210</v>
      </c>
      <c r="BP584" s="73" t="s">
        <v>3981</v>
      </c>
      <c r="BQ584" s="75">
        <v>0</v>
      </c>
      <c r="BR584" s="75">
        <v>0</v>
      </c>
      <c r="BS584" s="75">
        <v>0</v>
      </c>
      <c r="BT584" s="75">
        <v>702000625</v>
      </c>
      <c r="BU584" s="75">
        <v>747000625</v>
      </c>
      <c r="BV584" s="75">
        <v>792000625</v>
      </c>
      <c r="BW584" s="75">
        <v>0</v>
      </c>
      <c r="BX584" s="75">
        <v>0</v>
      </c>
      <c r="BY584" s="75">
        <v>0</v>
      </c>
      <c r="BZ584" s="75">
        <v>0</v>
      </c>
      <c r="CA584" s="75">
        <v>0</v>
      </c>
    </row>
    <row r="585" spans="10:79" ht="12" customHeight="1">
      <c r="J585" s="46">
        <v>581</v>
      </c>
      <c r="K585" s="46">
        <f t="shared" si="23"/>
        <v>0</v>
      </c>
      <c r="L585" s="82">
        <f t="shared" si="24"/>
        <v>0</v>
      </c>
      <c r="N585" s="119" t="s">
        <v>33</v>
      </c>
      <c r="O585" s="120" t="s">
        <v>2112</v>
      </c>
      <c r="P585" s="122">
        <v>0</v>
      </c>
      <c r="Q585" s="122">
        <v>0</v>
      </c>
      <c r="R585" s="122">
        <v>0</v>
      </c>
      <c r="S585" s="122">
        <v>0</v>
      </c>
      <c r="T585" s="122">
        <v>0</v>
      </c>
      <c r="U585" s="122">
        <v>0</v>
      </c>
      <c r="V585" s="122">
        <v>0</v>
      </c>
      <c r="W585" s="122">
        <v>0</v>
      </c>
      <c r="X585" s="122">
        <v>0</v>
      </c>
      <c r="Y585" s="122">
        <v>160000026</v>
      </c>
      <c r="Z585" s="122">
        <v>170000026</v>
      </c>
      <c r="AA585" s="122">
        <v>175000026</v>
      </c>
      <c r="AB585" s="122">
        <v>180000026</v>
      </c>
      <c r="AC585" s="122">
        <v>0</v>
      </c>
      <c r="AD585" s="121"/>
      <c r="BB585" s="120" t="s">
        <v>846</v>
      </c>
      <c r="BG585" s="73" t="s">
        <v>4034</v>
      </c>
      <c r="BI585" s="73" t="s">
        <v>4867</v>
      </c>
      <c r="BO585" s="72" t="s">
        <v>210</v>
      </c>
      <c r="BP585" s="73" t="s">
        <v>3982</v>
      </c>
      <c r="BQ585" s="75">
        <v>0</v>
      </c>
      <c r="BR585" s="75">
        <v>0</v>
      </c>
      <c r="BS585" s="75">
        <v>0</v>
      </c>
      <c r="BT585" s="75">
        <v>630000625</v>
      </c>
      <c r="BU585" s="75">
        <v>0</v>
      </c>
      <c r="BV585" s="75">
        <v>0</v>
      </c>
      <c r="BW585" s="75">
        <v>0</v>
      </c>
      <c r="BX585" s="75">
        <v>0</v>
      </c>
      <c r="BY585" s="75">
        <v>990000625</v>
      </c>
      <c r="BZ585" s="75">
        <v>0</v>
      </c>
      <c r="CA585" s="75">
        <v>0</v>
      </c>
    </row>
    <row r="586" spans="10:79" ht="12" customHeight="1">
      <c r="J586" s="46">
        <v>582</v>
      </c>
      <c r="K586" s="46">
        <f t="shared" si="23"/>
        <v>0</v>
      </c>
      <c r="L586" s="82">
        <f t="shared" si="24"/>
        <v>0</v>
      </c>
      <c r="N586" s="119" t="s">
        <v>33</v>
      </c>
      <c r="O586" s="120" t="s">
        <v>309</v>
      </c>
      <c r="P586" s="122">
        <v>100000026</v>
      </c>
      <c r="Q586" s="122">
        <v>105000026</v>
      </c>
      <c r="R586" s="122">
        <v>110000026</v>
      </c>
      <c r="S586" s="122">
        <v>115000026</v>
      </c>
      <c r="T586" s="122">
        <v>120000026</v>
      </c>
      <c r="U586" s="122">
        <v>125000026</v>
      </c>
      <c r="V586" s="122">
        <v>130000026</v>
      </c>
      <c r="W586" s="122">
        <v>140000026</v>
      </c>
      <c r="X586" s="122">
        <v>150000026</v>
      </c>
      <c r="Y586" s="122">
        <v>160000026</v>
      </c>
      <c r="Z586" s="122">
        <v>170000026</v>
      </c>
      <c r="AA586" s="122">
        <v>185000026</v>
      </c>
      <c r="AB586" s="122">
        <v>190000026</v>
      </c>
      <c r="AC586" s="122">
        <v>0</v>
      </c>
      <c r="AD586" s="121"/>
      <c r="BB586" s="120" t="s">
        <v>847</v>
      </c>
      <c r="BG586" s="73" t="s">
        <v>4035</v>
      </c>
      <c r="BI586" s="73" t="s">
        <v>4868</v>
      </c>
      <c r="BO586" s="72" t="s">
        <v>210</v>
      </c>
      <c r="BP586" s="73" t="s">
        <v>3983</v>
      </c>
      <c r="BQ586" s="75">
        <v>0</v>
      </c>
      <c r="BR586" s="75">
        <v>0</v>
      </c>
      <c r="BS586" s="75">
        <v>0</v>
      </c>
      <c r="BT586" s="75">
        <v>720000625</v>
      </c>
      <c r="BU586" s="75">
        <v>0</v>
      </c>
      <c r="BV586" s="75">
        <v>0</v>
      </c>
      <c r="BW586" s="75">
        <v>0</v>
      </c>
      <c r="BX586" s="75">
        <v>0</v>
      </c>
      <c r="BY586" s="75">
        <v>0</v>
      </c>
      <c r="BZ586" s="75">
        <v>0</v>
      </c>
      <c r="CA586" s="75">
        <v>0</v>
      </c>
    </row>
    <row r="587" spans="10:79" ht="12" customHeight="1">
      <c r="J587" s="46">
        <v>583</v>
      </c>
      <c r="K587" s="46">
        <f t="shared" si="23"/>
        <v>0</v>
      </c>
      <c r="L587" s="82">
        <f t="shared" si="24"/>
        <v>0</v>
      </c>
      <c r="N587" s="119" t="s">
        <v>33</v>
      </c>
      <c r="O587" s="120" t="s">
        <v>405</v>
      </c>
      <c r="P587" s="122">
        <v>80000026</v>
      </c>
      <c r="Q587" s="122">
        <v>90000026</v>
      </c>
      <c r="R587" s="122">
        <v>95000026</v>
      </c>
      <c r="S587" s="122">
        <v>105000026</v>
      </c>
      <c r="T587" s="122">
        <v>110000026</v>
      </c>
      <c r="U587" s="122">
        <v>115000026</v>
      </c>
      <c r="V587" s="122">
        <v>120000026</v>
      </c>
      <c r="W587" s="122">
        <v>125000026</v>
      </c>
      <c r="X587" s="122">
        <v>130000026</v>
      </c>
      <c r="Y587" s="122">
        <v>135000026</v>
      </c>
      <c r="Z587" s="122">
        <v>140000026</v>
      </c>
      <c r="AA587" s="122">
        <v>160000026</v>
      </c>
      <c r="AB587" s="122">
        <v>180000026</v>
      </c>
      <c r="AC587" s="122">
        <v>0</v>
      </c>
      <c r="AD587" s="121"/>
      <c r="BB587" s="120" t="s">
        <v>848</v>
      </c>
      <c r="BG587" s="73" t="s">
        <v>4036</v>
      </c>
      <c r="BI587" s="73" t="s">
        <v>4869</v>
      </c>
      <c r="BO587" s="72" t="s">
        <v>210</v>
      </c>
      <c r="BP587" s="73" t="s">
        <v>3984</v>
      </c>
      <c r="BQ587" s="75">
        <v>0</v>
      </c>
      <c r="BR587" s="75">
        <v>0</v>
      </c>
      <c r="BS587" s="75">
        <v>585000625</v>
      </c>
      <c r="BT587" s="75">
        <v>639000625</v>
      </c>
      <c r="BU587" s="75">
        <v>650000000</v>
      </c>
      <c r="BV587" s="75">
        <v>711000625</v>
      </c>
      <c r="BW587" s="75">
        <v>738000625</v>
      </c>
      <c r="BX587" s="75">
        <v>0</v>
      </c>
      <c r="BY587" s="75">
        <v>0</v>
      </c>
      <c r="BZ587" s="75">
        <v>0</v>
      </c>
      <c r="CA587" s="75">
        <v>0</v>
      </c>
    </row>
    <row r="588" spans="10:79" ht="12" customHeight="1">
      <c r="J588" s="46">
        <v>584</v>
      </c>
      <c r="K588" s="46">
        <f t="shared" si="23"/>
        <v>0</v>
      </c>
      <c r="L588" s="82">
        <f t="shared" si="24"/>
        <v>0</v>
      </c>
      <c r="N588" s="119" t="s">
        <v>33</v>
      </c>
      <c r="O588" s="120" t="s">
        <v>461</v>
      </c>
      <c r="P588" s="122">
        <v>0</v>
      </c>
      <c r="Q588" s="122">
        <v>90000026</v>
      </c>
      <c r="R588" s="122">
        <v>95000026</v>
      </c>
      <c r="S588" s="122">
        <v>100000026</v>
      </c>
      <c r="T588" s="122">
        <v>105000026</v>
      </c>
      <c r="U588" s="122">
        <v>110000026</v>
      </c>
      <c r="V588" s="122">
        <v>120000026</v>
      </c>
      <c r="W588" s="122">
        <v>0</v>
      </c>
      <c r="X588" s="122">
        <v>0</v>
      </c>
      <c r="Y588" s="122">
        <v>0</v>
      </c>
      <c r="Z588" s="122">
        <v>0</v>
      </c>
      <c r="AA588" s="122">
        <v>0</v>
      </c>
      <c r="AB588" s="122">
        <v>0</v>
      </c>
      <c r="AC588" s="122">
        <v>0</v>
      </c>
      <c r="AD588" s="121"/>
      <c r="BB588" s="120" t="s">
        <v>1121</v>
      </c>
      <c r="BG588" s="73" t="s">
        <v>4037</v>
      </c>
      <c r="BI588" s="73" t="s">
        <v>4870</v>
      </c>
      <c r="BO588" s="72" t="s">
        <v>210</v>
      </c>
      <c r="BP588" s="73" t="s">
        <v>3985</v>
      </c>
      <c r="BQ588" s="75">
        <v>0</v>
      </c>
      <c r="BR588" s="75">
        <v>0</v>
      </c>
      <c r="BS588" s="75">
        <v>0</v>
      </c>
      <c r="BT588" s="75">
        <v>630000625</v>
      </c>
      <c r="BU588" s="75">
        <v>650000000</v>
      </c>
      <c r="BV588" s="75">
        <v>0</v>
      </c>
      <c r="BW588" s="75">
        <v>0</v>
      </c>
      <c r="BX588" s="75">
        <v>0</v>
      </c>
      <c r="BY588" s="75">
        <v>0</v>
      </c>
      <c r="BZ588" s="75">
        <v>0</v>
      </c>
      <c r="CA588" s="75">
        <v>0</v>
      </c>
    </row>
    <row r="589" spans="10:79" ht="12" customHeight="1">
      <c r="J589" s="46">
        <v>585</v>
      </c>
      <c r="K589" s="46">
        <f t="shared" si="23"/>
        <v>0</v>
      </c>
      <c r="L589" s="82">
        <f t="shared" si="24"/>
        <v>0</v>
      </c>
      <c r="N589" s="119" t="s">
        <v>33</v>
      </c>
      <c r="O589" s="120" t="s">
        <v>207</v>
      </c>
      <c r="P589" s="122">
        <v>0</v>
      </c>
      <c r="Q589" s="122">
        <v>75000026</v>
      </c>
      <c r="R589" s="122">
        <v>80000026</v>
      </c>
      <c r="S589" s="122">
        <v>85000026</v>
      </c>
      <c r="T589" s="122">
        <v>0</v>
      </c>
      <c r="U589" s="122">
        <v>0</v>
      </c>
      <c r="V589" s="122">
        <v>0</v>
      </c>
      <c r="W589" s="122">
        <v>0</v>
      </c>
      <c r="X589" s="122">
        <v>0</v>
      </c>
      <c r="Y589" s="122">
        <v>0</v>
      </c>
      <c r="Z589" s="122">
        <v>0</v>
      </c>
      <c r="AA589" s="122">
        <v>0</v>
      </c>
      <c r="AB589" s="122">
        <v>0</v>
      </c>
      <c r="AC589" s="122">
        <v>0</v>
      </c>
      <c r="AD589" s="121"/>
      <c r="BB589" s="120" t="s">
        <v>1122</v>
      </c>
      <c r="BG589" s="73" t="s">
        <v>4038</v>
      </c>
      <c r="BI589" s="73" t="s">
        <v>4871</v>
      </c>
      <c r="BO589" s="72" t="s">
        <v>210</v>
      </c>
      <c r="BP589" s="73" t="s">
        <v>3986</v>
      </c>
      <c r="BQ589" s="75">
        <v>522000625</v>
      </c>
      <c r="BR589" s="75">
        <v>540000625</v>
      </c>
      <c r="BS589" s="75">
        <v>585000625</v>
      </c>
      <c r="BT589" s="75">
        <v>630000625</v>
      </c>
      <c r="BU589" s="75">
        <v>0</v>
      </c>
      <c r="BV589" s="75">
        <v>666000625</v>
      </c>
      <c r="BW589" s="75">
        <v>0</v>
      </c>
      <c r="BX589" s="75">
        <v>0</v>
      </c>
      <c r="BY589" s="75">
        <v>0</v>
      </c>
      <c r="BZ589" s="75">
        <v>0</v>
      </c>
      <c r="CA589" s="75">
        <v>0</v>
      </c>
    </row>
    <row r="590" spans="10:79" ht="12" customHeight="1">
      <c r="J590" s="46">
        <v>586</v>
      </c>
      <c r="K590" s="46">
        <f t="shared" si="23"/>
        <v>0</v>
      </c>
      <c r="L590" s="82">
        <f t="shared" si="24"/>
        <v>0</v>
      </c>
      <c r="N590" s="119" t="s">
        <v>33</v>
      </c>
      <c r="O590" s="120" t="s">
        <v>592</v>
      </c>
      <c r="P590" s="122">
        <v>0</v>
      </c>
      <c r="Q590" s="122">
        <v>0</v>
      </c>
      <c r="R590" s="122">
        <v>0</v>
      </c>
      <c r="S590" s="122">
        <v>80000026</v>
      </c>
      <c r="T590" s="122">
        <v>90000026</v>
      </c>
      <c r="U590" s="122">
        <v>0</v>
      </c>
      <c r="V590" s="122">
        <v>0</v>
      </c>
      <c r="W590" s="122">
        <v>0</v>
      </c>
      <c r="X590" s="122">
        <v>0</v>
      </c>
      <c r="Y590" s="122">
        <v>0</v>
      </c>
      <c r="Z590" s="122">
        <v>0</v>
      </c>
      <c r="AA590" s="122">
        <v>0</v>
      </c>
      <c r="AB590" s="122">
        <v>0</v>
      </c>
      <c r="AC590" s="122">
        <v>0</v>
      </c>
      <c r="AD590" s="121"/>
      <c r="BB590" s="120" t="s">
        <v>1268</v>
      </c>
      <c r="BG590" s="73" t="s">
        <v>4039</v>
      </c>
      <c r="BI590" s="73" t="s">
        <v>4872</v>
      </c>
      <c r="BO590" s="72" t="s">
        <v>210</v>
      </c>
      <c r="BP590" s="73" t="s">
        <v>3987</v>
      </c>
      <c r="BQ590" s="75">
        <v>0</v>
      </c>
      <c r="BR590" s="75">
        <v>0</v>
      </c>
      <c r="BS590" s="75">
        <v>0</v>
      </c>
      <c r="BT590" s="75">
        <v>0</v>
      </c>
      <c r="BU590" s="75">
        <v>0</v>
      </c>
      <c r="BV590" s="75">
        <v>0</v>
      </c>
      <c r="BW590" s="75">
        <v>0</v>
      </c>
      <c r="BX590" s="75">
        <v>0</v>
      </c>
      <c r="BY590" s="75">
        <v>1080000625</v>
      </c>
      <c r="BZ590" s="75">
        <v>0</v>
      </c>
      <c r="CA590" s="75">
        <v>0</v>
      </c>
    </row>
    <row r="591" spans="10:79" ht="12" customHeight="1">
      <c r="J591" s="46">
        <v>587</v>
      </c>
      <c r="K591" s="46">
        <f t="shared" si="23"/>
        <v>0</v>
      </c>
      <c r="L591" s="82">
        <f t="shared" si="24"/>
        <v>0</v>
      </c>
      <c r="N591" s="119" t="s">
        <v>33</v>
      </c>
      <c r="O591" s="120" t="s">
        <v>680</v>
      </c>
      <c r="P591" s="122">
        <v>0</v>
      </c>
      <c r="Q591" s="122">
        <v>0</v>
      </c>
      <c r="R591" s="122">
        <v>95000026</v>
      </c>
      <c r="S591" s="122">
        <v>110000026</v>
      </c>
      <c r="T591" s="122">
        <v>120000026</v>
      </c>
      <c r="U591" s="122">
        <v>0</v>
      </c>
      <c r="V591" s="122">
        <v>0</v>
      </c>
      <c r="W591" s="122">
        <v>0</v>
      </c>
      <c r="X591" s="122">
        <v>0</v>
      </c>
      <c r="Y591" s="122">
        <v>0</v>
      </c>
      <c r="Z591" s="122">
        <v>0</v>
      </c>
      <c r="AA591" s="122">
        <v>0</v>
      </c>
      <c r="AB591" s="122">
        <v>0</v>
      </c>
      <c r="AC591" s="122">
        <v>0</v>
      </c>
      <c r="AD591" s="121"/>
      <c r="BB591" s="120" t="s">
        <v>1269</v>
      </c>
      <c r="BG591" s="73" t="s">
        <v>4040</v>
      </c>
      <c r="BI591" s="73" t="s">
        <v>4873</v>
      </c>
      <c r="BO591" s="72" t="s">
        <v>210</v>
      </c>
      <c r="BP591" s="73" t="s">
        <v>3988</v>
      </c>
      <c r="BQ591" s="75">
        <v>0</v>
      </c>
      <c r="BR591" s="75">
        <v>0</v>
      </c>
      <c r="BS591" s="75">
        <v>0</v>
      </c>
      <c r="BT591" s="75">
        <v>660000026</v>
      </c>
      <c r="BU591" s="75">
        <v>0</v>
      </c>
      <c r="BV591" s="75">
        <v>0</v>
      </c>
      <c r="BW591" s="75">
        <v>0</v>
      </c>
      <c r="BX591" s="75">
        <v>0</v>
      </c>
      <c r="BY591" s="75">
        <v>0</v>
      </c>
      <c r="BZ591" s="75">
        <v>0</v>
      </c>
      <c r="CA591" s="75">
        <v>0</v>
      </c>
    </row>
    <row r="592" spans="10:79" ht="12" customHeight="1">
      <c r="J592" s="46">
        <v>588</v>
      </c>
      <c r="K592" s="46">
        <f t="shared" si="23"/>
        <v>0</v>
      </c>
      <c r="L592" s="82">
        <f t="shared" si="24"/>
        <v>0</v>
      </c>
      <c r="N592" s="119" t="s">
        <v>33</v>
      </c>
      <c r="O592" s="120" t="s">
        <v>941</v>
      </c>
      <c r="P592" s="122">
        <v>0</v>
      </c>
      <c r="Q592" s="122">
        <v>0</v>
      </c>
      <c r="R592" s="122">
        <v>125000026</v>
      </c>
      <c r="S592" s="122">
        <v>0</v>
      </c>
      <c r="T592" s="122">
        <v>0</v>
      </c>
      <c r="U592" s="122">
        <v>0</v>
      </c>
      <c r="V592" s="122">
        <v>0</v>
      </c>
      <c r="W592" s="122">
        <v>0</v>
      </c>
      <c r="X592" s="122">
        <v>0</v>
      </c>
      <c r="Y592" s="122">
        <v>0</v>
      </c>
      <c r="Z592" s="122">
        <v>0</v>
      </c>
      <c r="AA592" s="122">
        <v>0</v>
      </c>
      <c r="AB592" s="122">
        <v>0</v>
      </c>
      <c r="AC592" s="122">
        <v>0</v>
      </c>
      <c r="AD592" s="121"/>
      <c r="BB592" s="120" t="s">
        <v>1270</v>
      </c>
      <c r="BG592" s="73" t="s">
        <v>4041</v>
      </c>
      <c r="BI592" s="73" t="s">
        <v>4874</v>
      </c>
      <c r="BO592" s="72" t="s">
        <v>210</v>
      </c>
      <c r="BP592" s="73" t="s">
        <v>3989</v>
      </c>
      <c r="BQ592" s="75">
        <v>522000625</v>
      </c>
      <c r="BR592" s="75">
        <v>0</v>
      </c>
      <c r="BS592" s="75">
        <v>0</v>
      </c>
      <c r="BT592" s="75">
        <v>630000625</v>
      </c>
      <c r="BU592" s="75">
        <v>0</v>
      </c>
      <c r="BV592" s="75">
        <v>0</v>
      </c>
      <c r="BW592" s="75">
        <v>0</v>
      </c>
      <c r="BX592" s="75">
        <v>0</v>
      </c>
      <c r="BY592" s="75">
        <v>0</v>
      </c>
      <c r="BZ592" s="75">
        <v>0</v>
      </c>
      <c r="CA592" s="75">
        <v>0</v>
      </c>
    </row>
    <row r="593" spans="10:79" ht="12" customHeight="1">
      <c r="J593" s="46">
        <v>589</v>
      </c>
      <c r="K593" s="46">
        <f t="shared" si="23"/>
        <v>0</v>
      </c>
      <c r="L593" s="82">
        <f t="shared" si="24"/>
        <v>0</v>
      </c>
      <c r="N593" s="119" t="s">
        <v>33</v>
      </c>
      <c r="O593" s="120" t="s">
        <v>243</v>
      </c>
      <c r="P593" s="122">
        <v>0</v>
      </c>
      <c r="Q593" s="122">
        <v>0</v>
      </c>
      <c r="R593" s="122">
        <v>105000026</v>
      </c>
      <c r="S593" s="122">
        <v>0</v>
      </c>
      <c r="T593" s="122">
        <v>0</v>
      </c>
      <c r="U593" s="122">
        <v>0</v>
      </c>
      <c r="V593" s="122">
        <v>0</v>
      </c>
      <c r="W593" s="122">
        <v>0</v>
      </c>
      <c r="X593" s="122">
        <v>0</v>
      </c>
      <c r="Y593" s="122">
        <v>0</v>
      </c>
      <c r="Z593" s="122">
        <v>0</v>
      </c>
      <c r="AA593" s="122">
        <v>0</v>
      </c>
      <c r="AB593" s="122">
        <v>0</v>
      </c>
      <c r="AC593" s="122">
        <v>0</v>
      </c>
      <c r="AD593" s="121"/>
      <c r="BB593" s="120" t="s">
        <v>1271</v>
      </c>
      <c r="BG593" s="73" t="s">
        <v>4042</v>
      </c>
      <c r="BI593" s="73" t="s">
        <v>4875</v>
      </c>
      <c r="BO593" s="72" t="s">
        <v>210</v>
      </c>
      <c r="BP593" s="73" t="s">
        <v>3990</v>
      </c>
      <c r="BQ593" s="75">
        <v>360000625</v>
      </c>
      <c r="BR593" s="75">
        <v>396000625</v>
      </c>
      <c r="BS593" s="75">
        <v>432000625</v>
      </c>
      <c r="BT593" s="75">
        <v>468000625</v>
      </c>
      <c r="BU593" s="75">
        <v>495000625</v>
      </c>
      <c r="BV593" s="75">
        <v>513000625</v>
      </c>
      <c r="BW593" s="75">
        <v>540000625</v>
      </c>
      <c r="BX593" s="75">
        <v>567000625</v>
      </c>
      <c r="BY593" s="75">
        <v>594000625</v>
      </c>
      <c r="BZ593" s="75">
        <v>0</v>
      </c>
      <c r="CA593" s="75">
        <v>0</v>
      </c>
    </row>
    <row r="594" spans="10:79" ht="12" customHeight="1">
      <c r="J594" s="46">
        <v>590</v>
      </c>
      <c r="K594" s="46">
        <f t="shared" si="23"/>
        <v>0</v>
      </c>
      <c r="L594" s="82">
        <f t="shared" si="24"/>
        <v>0</v>
      </c>
      <c r="N594" s="119" t="s">
        <v>33</v>
      </c>
      <c r="O594" s="120" t="s">
        <v>208</v>
      </c>
      <c r="P594" s="122">
        <v>0</v>
      </c>
      <c r="Q594" s="122">
        <v>90000026</v>
      </c>
      <c r="R594" s="122">
        <v>95000026</v>
      </c>
      <c r="S594" s="122">
        <v>115000026</v>
      </c>
      <c r="T594" s="122">
        <v>120000026</v>
      </c>
      <c r="U594" s="122">
        <v>125000026</v>
      </c>
      <c r="V594" s="122">
        <v>130000026</v>
      </c>
      <c r="W594" s="122">
        <v>0</v>
      </c>
      <c r="X594" s="122">
        <v>0</v>
      </c>
      <c r="Y594" s="122">
        <v>0</v>
      </c>
      <c r="Z594" s="122">
        <v>0</v>
      </c>
      <c r="AA594" s="122">
        <v>0</v>
      </c>
      <c r="AB594" s="122">
        <v>0</v>
      </c>
      <c r="AC594" s="122">
        <v>0</v>
      </c>
      <c r="AD594" s="121"/>
      <c r="BB594" s="120" t="s">
        <v>579</v>
      </c>
      <c r="BG594" s="73" t="s">
        <v>4043</v>
      </c>
      <c r="BI594" s="73" t="s">
        <v>4876</v>
      </c>
      <c r="BO594" s="72" t="s">
        <v>210</v>
      </c>
      <c r="BP594" s="73" t="s">
        <v>3991</v>
      </c>
      <c r="BQ594" s="75">
        <v>288000625</v>
      </c>
      <c r="BR594" s="75">
        <v>234000625</v>
      </c>
      <c r="BS594" s="75">
        <v>360000625</v>
      </c>
      <c r="BT594" s="75">
        <v>396000625</v>
      </c>
      <c r="BU594" s="75">
        <v>423000625</v>
      </c>
      <c r="BV594" s="75">
        <v>441000625</v>
      </c>
      <c r="BW594" s="75">
        <v>468000625</v>
      </c>
      <c r="BX594" s="75">
        <v>495000625</v>
      </c>
      <c r="BY594" s="75">
        <v>612000625</v>
      </c>
      <c r="BZ594" s="75">
        <v>0</v>
      </c>
      <c r="CA594" s="75">
        <v>0</v>
      </c>
    </row>
    <row r="595" spans="10:79" ht="12" customHeight="1">
      <c r="J595" s="46">
        <v>591</v>
      </c>
      <c r="K595" s="46">
        <f t="shared" si="23"/>
        <v>0</v>
      </c>
      <c r="L595" s="82">
        <f t="shared" si="24"/>
        <v>0</v>
      </c>
      <c r="N595" s="119" t="s">
        <v>33</v>
      </c>
      <c r="O595" s="120" t="s">
        <v>942</v>
      </c>
      <c r="P595" s="122">
        <v>0</v>
      </c>
      <c r="Q595" s="122">
        <v>0</v>
      </c>
      <c r="R595" s="122">
        <v>0</v>
      </c>
      <c r="S595" s="122">
        <v>0</v>
      </c>
      <c r="T595" s="122">
        <v>110000026</v>
      </c>
      <c r="U595" s="122">
        <v>120000026</v>
      </c>
      <c r="V595" s="122">
        <v>130000026</v>
      </c>
      <c r="W595" s="122">
        <v>0</v>
      </c>
      <c r="X595" s="122">
        <v>0</v>
      </c>
      <c r="Y595" s="122">
        <v>0</v>
      </c>
      <c r="Z595" s="122">
        <v>0</v>
      </c>
      <c r="AA595" s="122">
        <v>0</v>
      </c>
      <c r="AB595" s="122">
        <v>0</v>
      </c>
      <c r="AC595" s="122">
        <v>0</v>
      </c>
      <c r="AD595" s="121"/>
      <c r="BB595" s="120" t="s">
        <v>1272</v>
      </c>
      <c r="BG595" s="73" t="s">
        <v>4044</v>
      </c>
      <c r="BI595" s="73" t="s">
        <v>4877</v>
      </c>
      <c r="BO595" s="72" t="s">
        <v>210</v>
      </c>
      <c r="BP595" s="73" t="s">
        <v>3992</v>
      </c>
      <c r="BQ595" s="75">
        <v>333000625</v>
      </c>
      <c r="BR595" s="75">
        <v>360000625</v>
      </c>
      <c r="BS595" s="75">
        <v>387000625</v>
      </c>
      <c r="BT595" s="75">
        <v>414000625</v>
      </c>
      <c r="BU595" s="75">
        <v>450000625</v>
      </c>
      <c r="BV595" s="75">
        <v>504000625</v>
      </c>
      <c r="BW595" s="75">
        <v>558000625</v>
      </c>
      <c r="BX595" s="75">
        <v>630000625</v>
      </c>
      <c r="BY595" s="75">
        <v>684000625</v>
      </c>
      <c r="BZ595" s="75">
        <v>0</v>
      </c>
      <c r="CA595" s="75">
        <v>0</v>
      </c>
    </row>
    <row r="596" spans="10:79" ht="12" customHeight="1">
      <c r="J596" s="46">
        <v>592</v>
      </c>
      <c r="K596" s="46">
        <f t="shared" si="23"/>
        <v>0</v>
      </c>
      <c r="L596" s="82">
        <f t="shared" si="24"/>
        <v>0</v>
      </c>
      <c r="N596" s="119" t="s">
        <v>33</v>
      </c>
      <c r="O596" s="120" t="s">
        <v>2633</v>
      </c>
      <c r="P596" s="122">
        <v>0</v>
      </c>
      <c r="Q596" s="122">
        <v>90000026</v>
      </c>
      <c r="R596" s="122">
        <v>95000026</v>
      </c>
      <c r="S596" s="122">
        <v>100000026</v>
      </c>
      <c r="T596" s="122">
        <v>110000026</v>
      </c>
      <c r="U596" s="122">
        <v>120000026</v>
      </c>
      <c r="V596" s="122">
        <v>130000026</v>
      </c>
      <c r="W596" s="122">
        <v>140000026</v>
      </c>
      <c r="X596" s="122">
        <v>150000026</v>
      </c>
      <c r="Y596" s="122">
        <v>160000026</v>
      </c>
      <c r="Z596" s="122">
        <v>170000026</v>
      </c>
      <c r="AA596" s="122">
        <v>175000026</v>
      </c>
      <c r="AB596" s="122">
        <v>180000026</v>
      </c>
      <c r="AC596" s="122">
        <v>0</v>
      </c>
      <c r="AD596" s="121"/>
      <c r="BB596" s="120" t="s">
        <v>657</v>
      </c>
      <c r="BG596" s="73" t="s">
        <v>4045</v>
      </c>
      <c r="BI596" s="73" t="s">
        <v>4878</v>
      </c>
      <c r="BO596" s="72" t="s">
        <v>210</v>
      </c>
      <c r="BP596" s="73" t="s">
        <v>3993</v>
      </c>
      <c r="BQ596" s="75">
        <v>558000625</v>
      </c>
      <c r="BR596" s="75">
        <v>612000625</v>
      </c>
      <c r="BS596" s="75">
        <v>648000625</v>
      </c>
      <c r="BT596" s="75">
        <v>720000625</v>
      </c>
      <c r="BU596" s="75">
        <v>756000625</v>
      </c>
      <c r="BV596" s="75">
        <v>792000625</v>
      </c>
      <c r="BW596" s="75">
        <v>837000625</v>
      </c>
      <c r="BX596" s="75">
        <v>873000625</v>
      </c>
      <c r="BY596" s="75">
        <v>900000625</v>
      </c>
      <c r="BZ596" s="75">
        <v>0</v>
      </c>
      <c r="CA596" s="75">
        <v>0</v>
      </c>
    </row>
    <row r="597" spans="10:79" ht="12" customHeight="1">
      <c r="J597" s="46">
        <v>593</v>
      </c>
      <c r="K597" s="46">
        <f t="shared" si="23"/>
        <v>0</v>
      </c>
      <c r="L597" s="82">
        <f t="shared" si="24"/>
        <v>0</v>
      </c>
      <c r="N597" s="119" t="s">
        <v>33</v>
      </c>
      <c r="O597" s="120" t="s">
        <v>370</v>
      </c>
      <c r="P597" s="122">
        <v>0</v>
      </c>
      <c r="Q597" s="122">
        <v>0</v>
      </c>
      <c r="R597" s="122">
        <v>0</v>
      </c>
      <c r="S597" s="122">
        <v>0</v>
      </c>
      <c r="T597" s="122">
        <v>120000026</v>
      </c>
      <c r="U597" s="122">
        <v>0</v>
      </c>
      <c r="V597" s="122">
        <v>0</v>
      </c>
      <c r="W597" s="122">
        <v>0</v>
      </c>
      <c r="X597" s="122">
        <v>0</v>
      </c>
      <c r="Y597" s="122">
        <v>0</v>
      </c>
      <c r="Z597" s="122">
        <v>0</v>
      </c>
      <c r="AA597" s="122">
        <v>0</v>
      </c>
      <c r="AB597" s="122">
        <v>0</v>
      </c>
      <c r="AC597" s="122">
        <v>0</v>
      </c>
      <c r="AD597" s="121"/>
      <c r="BB597" s="120" t="s">
        <v>1273</v>
      </c>
      <c r="BG597" s="73" t="s">
        <v>4046</v>
      </c>
      <c r="BI597" s="73" t="s">
        <v>4879</v>
      </c>
      <c r="BO597" s="72" t="s">
        <v>210</v>
      </c>
      <c r="BP597" s="73" t="s">
        <v>3994</v>
      </c>
      <c r="BQ597" s="75">
        <v>531000625</v>
      </c>
      <c r="BR597" s="75">
        <v>648000625</v>
      </c>
      <c r="BS597" s="75">
        <v>684000625</v>
      </c>
      <c r="BT597" s="75">
        <v>720000625</v>
      </c>
      <c r="BU597" s="75">
        <v>729000625</v>
      </c>
      <c r="BV597" s="75">
        <v>810000625</v>
      </c>
      <c r="BW597" s="75">
        <v>0</v>
      </c>
      <c r="BX597" s="75">
        <v>0</v>
      </c>
      <c r="BY597" s="75">
        <v>0</v>
      </c>
      <c r="BZ597" s="75">
        <v>0</v>
      </c>
      <c r="CA597" s="75">
        <v>0</v>
      </c>
    </row>
    <row r="598" spans="10:79" ht="12" customHeight="1">
      <c r="J598" s="46">
        <v>594</v>
      </c>
      <c r="K598" s="46">
        <f t="shared" si="23"/>
        <v>0</v>
      </c>
      <c r="L598" s="82">
        <f t="shared" si="24"/>
        <v>0</v>
      </c>
      <c r="N598" s="119" t="s">
        <v>33</v>
      </c>
      <c r="O598" s="120" t="s">
        <v>2478</v>
      </c>
      <c r="P598" s="122">
        <v>130000026</v>
      </c>
      <c r="Q598" s="122">
        <v>140000026</v>
      </c>
      <c r="R598" s="122">
        <v>150000026</v>
      </c>
      <c r="S598" s="122">
        <v>0</v>
      </c>
      <c r="T598" s="122">
        <v>0</v>
      </c>
      <c r="U598" s="122">
        <v>0</v>
      </c>
      <c r="V598" s="122">
        <v>0</v>
      </c>
      <c r="W598" s="122">
        <v>0</v>
      </c>
      <c r="X598" s="122">
        <v>0</v>
      </c>
      <c r="Y598" s="122">
        <v>0</v>
      </c>
      <c r="Z598" s="122">
        <v>0</v>
      </c>
      <c r="AA598" s="122">
        <v>0</v>
      </c>
      <c r="AB598" s="122">
        <v>0</v>
      </c>
      <c r="AC598" s="122">
        <v>0</v>
      </c>
      <c r="AD598" s="121"/>
      <c r="BB598" s="120" t="s">
        <v>2614</v>
      </c>
      <c r="BG598" s="73" t="s">
        <v>4047</v>
      </c>
      <c r="BI598" s="73" t="s">
        <v>4880</v>
      </c>
      <c r="BO598" s="72" t="s">
        <v>210</v>
      </c>
      <c r="BP598" s="73" t="s">
        <v>3995</v>
      </c>
      <c r="BQ598" s="75">
        <v>562000625</v>
      </c>
      <c r="BR598" s="75">
        <v>0</v>
      </c>
      <c r="BS598" s="75">
        <v>652000625</v>
      </c>
      <c r="BT598" s="75">
        <v>819000625</v>
      </c>
      <c r="BU598" s="75">
        <v>855000625</v>
      </c>
      <c r="BV598" s="75">
        <v>0</v>
      </c>
      <c r="BW598" s="75">
        <v>0</v>
      </c>
      <c r="BX598" s="75">
        <v>0</v>
      </c>
      <c r="BY598" s="75">
        <v>0</v>
      </c>
      <c r="BZ598" s="75">
        <v>0</v>
      </c>
      <c r="CA598" s="75">
        <v>0</v>
      </c>
    </row>
    <row r="599" spans="10:79" ht="12" customHeight="1">
      <c r="J599" s="46">
        <v>595</v>
      </c>
      <c r="K599" s="46">
        <f t="shared" si="23"/>
        <v>0</v>
      </c>
      <c r="L599" s="82">
        <f t="shared" si="24"/>
        <v>0</v>
      </c>
      <c r="N599" s="119" t="s">
        <v>33</v>
      </c>
      <c r="O599" s="120" t="s">
        <v>653</v>
      </c>
      <c r="P599" s="122">
        <v>0</v>
      </c>
      <c r="Q599" s="122">
        <v>80000026</v>
      </c>
      <c r="R599" s="122">
        <v>85000026</v>
      </c>
      <c r="S599" s="122">
        <v>90000026</v>
      </c>
      <c r="T599" s="122">
        <v>120000026</v>
      </c>
      <c r="U599" s="122">
        <v>130000026</v>
      </c>
      <c r="V599" s="122">
        <v>135000026</v>
      </c>
      <c r="W599" s="122">
        <v>145000026</v>
      </c>
      <c r="X599" s="122">
        <v>155000026</v>
      </c>
      <c r="Y599" s="122">
        <v>165000026</v>
      </c>
      <c r="Z599" s="122">
        <v>175000026</v>
      </c>
      <c r="AA599" s="122">
        <v>185000026</v>
      </c>
      <c r="AB599" s="122">
        <v>195000026</v>
      </c>
      <c r="AC599" s="122">
        <v>0</v>
      </c>
      <c r="AD599" s="121"/>
      <c r="BB599" s="120" t="s">
        <v>2234</v>
      </c>
      <c r="BG599" s="73" t="s">
        <v>4048</v>
      </c>
      <c r="BI599" s="73" t="s">
        <v>4881</v>
      </c>
      <c r="BO599" s="72" t="s">
        <v>210</v>
      </c>
      <c r="BP599" s="73" t="s">
        <v>5032</v>
      </c>
      <c r="BQ599" s="75">
        <v>410000026</v>
      </c>
      <c r="BR599" s="75">
        <v>480000026</v>
      </c>
      <c r="BS599" s="75">
        <v>570000026</v>
      </c>
      <c r="BT599" s="75">
        <v>625000026</v>
      </c>
      <c r="BU599" s="75">
        <v>690000026</v>
      </c>
      <c r="BV599" s="75">
        <v>740000026</v>
      </c>
      <c r="BW599" s="75">
        <v>790000026</v>
      </c>
      <c r="BX599" s="75">
        <v>820000026</v>
      </c>
      <c r="BY599" s="75">
        <v>875000026</v>
      </c>
      <c r="BZ599" s="75">
        <v>0</v>
      </c>
      <c r="CA599" s="75">
        <v>0</v>
      </c>
    </row>
    <row r="600" spans="10:79" ht="12" customHeight="1">
      <c r="J600" s="46">
        <v>596</v>
      </c>
      <c r="K600" s="46">
        <f t="shared" si="23"/>
        <v>0</v>
      </c>
      <c r="L600" s="82">
        <f t="shared" si="24"/>
        <v>0</v>
      </c>
      <c r="N600" s="119" t="s">
        <v>33</v>
      </c>
      <c r="O600" s="120" t="s">
        <v>1532</v>
      </c>
      <c r="P600" s="122">
        <v>120000026</v>
      </c>
      <c r="Q600" s="122">
        <v>130000026</v>
      </c>
      <c r="R600" s="122">
        <v>140000026</v>
      </c>
      <c r="S600" s="122">
        <v>0</v>
      </c>
      <c r="T600" s="122">
        <v>0</v>
      </c>
      <c r="U600" s="122">
        <v>0</v>
      </c>
      <c r="V600" s="122">
        <v>0</v>
      </c>
      <c r="W600" s="122">
        <v>0</v>
      </c>
      <c r="X600" s="122">
        <v>0</v>
      </c>
      <c r="Y600" s="122">
        <v>0</v>
      </c>
      <c r="Z600" s="122">
        <v>0</v>
      </c>
      <c r="AA600" s="122">
        <v>0</v>
      </c>
      <c r="AB600" s="122">
        <v>0</v>
      </c>
      <c r="AC600" s="122">
        <v>0</v>
      </c>
      <c r="AD600" s="121"/>
      <c r="BB600" s="120" t="s">
        <v>344</v>
      </c>
      <c r="BG600" s="73" t="s">
        <v>4049</v>
      </c>
      <c r="BI600" s="73" t="s">
        <v>4882</v>
      </c>
      <c r="BO600" s="72" t="s">
        <v>210</v>
      </c>
      <c r="BP600" s="73" t="s">
        <v>3996</v>
      </c>
      <c r="BQ600" s="75">
        <v>0</v>
      </c>
      <c r="BR600" s="75">
        <v>693000625</v>
      </c>
      <c r="BS600" s="75">
        <v>0</v>
      </c>
      <c r="BT600" s="75">
        <v>0</v>
      </c>
      <c r="BU600" s="75">
        <v>4095000625</v>
      </c>
      <c r="BV600" s="75">
        <v>0</v>
      </c>
      <c r="BW600" s="75">
        <v>0</v>
      </c>
      <c r="BX600" s="75">
        <v>0</v>
      </c>
      <c r="BY600" s="75">
        <v>0</v>
      </c>
      <c r="BZ600" s="75">
        <v>0</v>
      </c>
      <c r="CA600" s="75">
        <v>0</v>
      </c>
    </row>
    <row r="601" spans="10:79" ht="12" customHeight="1">
      <c r="J601" s="46">
        <v>597</v>
      </c>
      <c r="K601" s="46">
        <f t="shared" si="23"/>
        <v>0</v>
      </c>
      <c r="L601" s="82">
        <f t="shared" si="24"/>
        <v>0</v>
      </c>
      <c r="N601" s="119" t="s">
        <v>33</v>
      </c>
      <c r="O601" s="120" t="s">
        <v>333</v>
      </c>
      <c r="P601" s="122">
        <v>0</v>
      </c>
      <c r="Q601" s="122">
        <v>0</v>
      </c>
      <c r="R601" s="122">
        <v>0</v>
      </c>
      <c r="S601" s="122">
        <v>0</v>
      </c>
      <c r="T601" s="122">
        <v>0</v>
      </c>
      <c r="U601" s="122">
        <v>0</v>
      </c>
      <c r="V601" s="122">
        <v>115000026</v>
      </c>
      <c r="W601" s="122">
        <v>120000026</v>
      </c>
      <c r="X601" s="122">
        <v>130000026</v>
      </c>
      <c r="Y601" s="122">
        <v>140000026</v>
      </c>
      <c r="Z601" s="122">
        <v>150000026</v>
      </c>
      <c r="AA601" s="122">
        <v>160000026</v>
      </c>
      <c r="AB601" s="122">
        <v>165000026</v>
      </c>
      <c r="AC601" s="122">
        <v>0</v>
      </c>
      <c r="AD601" s="121"/>
      <c r="BB601" s="120" t="s">
        <v>678</v>
      </c>
      <c r="BG601" s="73" t="s">
        <v>4050</v>
      </c>
      <c r="BI601" s="73" t="s">
        <v>4883</v>
      </c>
      <c r="BO601" s="72" t="s">
        <v>210</v>
      </c>
      <c r="BP601" s="73" t="s">
        <v>3997</v>
      </c>
      <c r="BQ601" s="75">
        <v>459000625</v>
      </c>
      <c r="BR601" s="75">
        <v>513000625</v>
      </c>
      <c r="BS601" s="75">
        <v>585000625</v>
      </c>
      <c r="BT601" s="75">
        <v>621000625</v>
      </c>
      <c r="BU601" s="75">
        <v>657000625</v>
      </c>
      <c r="BV601" s="75">
        <v>693000625</v>
      </c>
      <c r="BW601" s="75">
        <v>0</v>
      </c>
      <c r="BX601" s="75">
        <v>0</v>
      </c>
      <c r="BY601" s="75">
        <v>0</v>
      </c>
      <c r="BZ601" s="75">
        <v>0</v>
      </c>
      <c r="CA601" s="75">
        <v>0</v>
      </c>
    </row>
    <row r="602" spans="10:79" ht="12" customHeight="1">
      <c r="J602" s="46">
        <v>598</v>
      </c>
      <c r="K602" s="46">
        <f t="shared" si="23"/>
        <v>0</v>
      </c>
      <c r="L602" s="82">
        <f t="shared" si="24"/>
        <v>0</v>
      </c>
      <c r="N602" s="119" t="s">
        <v>33</v>
      </c>
      <c r="O602" s="120" t="s">
        <v>2431</v>
      </c>
      <c r="P602" s="122">
        <v>110000026</v>
      </c>
      <c r="Q602" s="122">
        <v>120000026</v>
      </c>
      <c r="R602" s="122">
        <v>130000026</v>
      </c>
      <c r="S602" s="122">
        <v>0</v>
      </c>
      <c r="T602" s="122">
        <v>0</v>
      </c>
      <c r="U602" s="122">
        <v>0</v>
      </c>
      <c r="V602" s="122">
        <v>0</v>
      </c>
      <c r="W602" s="122">
        <v>0</v>
      </c>
      <c r="X602" s="122">
        <v>0</v>
      </c>
      <c r="Y602" s="122">
        <v>0</v>
      </c>
      <c r="Z602" s="122">
        <v>0</v>
      </c>
      <c r="AA602" s="122">
        <v>0</v>
      </c>
      <c r="AB602" s="122">
        <v>0</v>
      </c>
      <c r="AC602" s="122">
        <v>0</v>
      </c>
      <c r="AD602" s="121"/>
      <c r="BB602" s="120" t="s">
        <v>464</v>
      </c>
      <c r="BG602" s="73" t="s">
        <v>4051</v>
      </c>
      <c r="BI602" s="73" t="s">
        <v>4884</v>
      </c>
      <c r="BO602" s="72" t="s">
        <v>210</v>
      </c>
      <c r="BP602" s="73" t="s">
        <v>3998</v>
      </c>
      <c r="BQ602" s="75">
        <v>0</v>
      </c>
      <c r="BR602" s="75">
        <v>693000625</v>
      </c>
      <c r="BS602" s="75">
        <v>0</v>
      </c>
      <c r="BT602" s="75">
        <v>504000625</v>
      </c>
      <c r="BU602" s="75">
        <v>0</v>
      </c>
      <c r="BV602" s="75">
        <v>0</v>
      </c>
      <c r="BW602" s="75">
        <v>0</v>
      </c>
      <c r="BX602" s="75">
        <v>0</v>
      </c>
      <c r="BY602" s="75">
        <v>0</v>
      </c>
      <c r="BZ602" s="75">
        <v>0</v>
      </c>
      <c r="CA602" s="75">
        <v>0</v>
      </c>
    </row>
    <row r="603" spans="10:79" ht="12" customHeight="1">
      <c r="J603" s="46">
        <v>599</v>
      </c>
      <c r="K603" s="46">
        <f t="shared" si="23"/>
        <v>0</v>
      </c>
      <c r="L603" s="82">
        <f t="shared" si="24"/>
        <v>0</v>
      </c>
      <c r="N603" s="119" t="s">
        <v>33</v>
      </c>
      <c r="O603" s="120" t="s">
        <v>2436</v>
      </c>
      <c r="P603" s="122">
        <v>110000026</v>
      </c>
      <c r="Q603" s="122">
        <v>120000026</v>
      </c>
      <c r="R603" s="122">
        <v>130000026</v>
      </c>
      <c r="S603" s="122">
        <v>0</v>
      </c>
      <c r="T603" s="122">
        <v>0</v>
      </c>
      <c r="U603" s="122">
        <v>0</v>
      </c>
      <c r="V603" s="122">
        <v>0</v>
      </c>
      <c r="W603" s="122">
        <v>0</v>
      </c>
      <c r="X603" s="122">
        <v>0</v>
      </c>
      <c r="Y603" s="122">
        <v>0</v>
      </c>
      <c r="Z603" s="122">
        <v>0</v>
      </c>
      <c r="AA603" s="122">
        <v>0</v>
      </c>
      <c r="AB603" s="122">
        <v>0</v>
      </c>
      <c r="AC603" s="122">
        <v>0</v>
      </c>
      <c r="AD603" s="121"/>
      <c r="BB603" s="120" t="s">
        <v>465</v>
      </c>
      <c r="BG603" s="73" t="s">
        <v>4052</v>
      </c>
      <c r="BI603" s="73" t="s">
        <v>4885</v>
      </c>
      <c r="BO603" s="72" t="s">
        <v>210</v>
      </c>
      <c r="BP603" s="73" t="s">
        <v>3999</v>
      </c>
      <c r="BQ603" s="75">
        <v>0</v>
      </c>
      <c r="BR603" s="75">
        <v>0</v>
      </c>
      <c r="BS603" s="75">
        <v>0</v>
      </c>
      <c r="BT603" s="75">
        <v>0</v>
      </c>
      <c r="BU603" s="75">
        <v>720000625</v>
      </c>
      <c r="BV603" s="75">
        <v>0</v>
      </c>
      <c r="BW603" s="75">
        <v>0</v>
      </c>
      <c r="BX603" s="75">
        <v>0</v>
      </c>
      <c r="BY603" s="75">
        <v>2527000625</v>
      </c>
      <c r="BZ603" s="75">
        <v>0</v>
      </c>
      <c r="CA603" s="75">
        <v>0</v>
      </c>
    </row>
    <row r="604" spans="10:79" ht="12" customHeight="1">
      <c r="J604" s="46">
        <v>600</v>
      </c>
      <c r="K604" s="46">
        <f t="shared" si="23"/>
        <v>0</v>
      </c>
      <c r="L604" s="82">
        <f t="shared" si="24"/>
        <v>0</v>
      </c>
      <c r="N604" s="119" t="s">
        <v>33</v>
      </c>
      <c r="O604" s="120" t="s">
        <v>2437</v>
      </c>
      <c r="P604" s="122">
        <v>110000026</v>
      </c>
      <c r="Q604" s="122">
        <v>120000026</v>
      </c>
      <c r="R604" s="122">
        <v>130000026</v>
      </c>
      <c r="S604" s="122">
        <v>0</v>
      </c>
      <c r="T604" s="122">
        <v>0</v>
      </c>
      <c r="U604" s="122">
        <v>0</v>
      </c>
      <c r="V604" s="122">
        <v>0</v>
      </c>
      <c r="W604" s="122">
        <v>0</v>
      </c>
      <c r="X604" s="122">
        <v>0</v>
      </c>
      <c r="Y604" s="122">
        <v>0</v>
      </c>
      <c r="Z604" s="122">
        <v>0</v>
      </c>
      <c r="AA604" s="122">
        <v>0</v>
      </c>
      <c r="AB604" s="122">
        <v>0</v>
      </c>
      <c r="AC604" s="122">
        <v>0</v>
      </c>
      <c r="AD604" s="121"/>
      <c r="BB604" s="120" t="s">
        <v>1039</v>
      </c>
      <c r="BG604" s="73" t="s">
        <v>4053</v>
      </c>
      <c r="BI604" s="73" t="s">
        <v>5162</v>
      </c>
      <c r="BO604" s="72" t="s">
        <v>210</v>
      </c>
      <c r="BP604" s="73" t="s">
        <v>4000</v>
      </c>
      <c r="BQ604" s="75">
        <v>517000625</v>
      </c>
      <c r="BR604" s="75">
        <v>643000625</v>
      </c>
      <c r="BS604" s="75">
        <v>607000625</v>
      </c>
      <c r="BT604" s="75">
        <v>679000625</v>
      </c>
      <c r="BU604" s="75">
        <v>0</v>
      </c>
      <c r="BV604" s="75">
        <v>0</v>
      </c>
      <c r="BW604" s="75">
        <v>0</v>
      </c>
      <c r="BX604" s="75">
        <v>0</v>
      </c>
      <c r="BY604" s="75">
        <v>0</v>
      </c>
      <c r="BZ604" s="75">
        <v>0</v>
      </c>
      <c r="CA604" s="75">
        <v>0</v>
      </c>
    </row>
    <row r="605" spans="10:79" ht="12" customHeight="1">
      <c r="J605" s="46">
        <v>601</v>
      </c>
      <c r="K605" s="46">
        <f t="shared" si="23"/>
        <v>0</v>
      </c>
      <c r="L605" s="82">
        <f t="shared" si="24"/>
        <v>0</v>
      </c>
      <c r="N605" s="119" t="s">
        <v>33</v>
      </c>
      <c r="O605" s="120" t="s">
        <v>1621</v>
      </c>
      <c r="P605" s="122">
        <v>0</v>
      </c>
      <c r="Q605" s="122">
        <v>0</v>
      </c>
      <c r="R605" s="122">
        <v>0</v>
      </c>
      <c r="S605" s="122">
        <v>0</v>
      </c>
      <c r="T605" s="122">
        <v>0</v>
      </c>
      <c r="U605" s="122">
        <v>0</v>
      </c>
      <c r="V605" s="122">
        <v>0</v>
      </c>
      <c r="W605" s="122">
        <v>0</v>
      </c>
      <c r="X605" s="122">
        <v>0</v>
      </c>
      <c r="Y605" s="122">
        <v>175000026</v>
      </c>
      <c r="Z605" s="122">
        <v>190000026</v>
      </c>
      <c r="AA605" s="122">
        <v>205000026</v>
      </c>
      <c r="AB605" s="122">
        <v>0</v>
      </c>
      <c r="AC605" s="122">
        <v>0</v>
      </c>
      <c r="AD605" s="121"/>
      <c r="BB605" s="120" t="s">
        <v>96</v>
      </c>
      <c r="BG605" s="73" t="s">
        <v>4054</v>
      </c>
      <c r="BI605" s="73" t="s">
        <v>4886</v>
      </c>
      <c r="BO605" s="72" t="s">
        <v>210</v>
      </c>
      <c r="BP605" s="73" t="s">
        <v>4001</v>
      </c>
      <c r="BQ605" s="75">
        <v>315000625</v>
      </c>
      <c r="BR605" s="75">
        <v>364000625</v>
      </c>
      <c r="BS605" s="75">
        <v>0</v>
      </c>
      <c r="BT605" s="75">
        <v>504000625</v>
      </c>
      <c r="BU605" s="75">
        <v>567000625</v>
      </c>
      <c r="BV605" s="75">
        <v>702000625</v>
      </c>
      <c r="BW605" s="75">
        <v>630000625</v>
      </c>
      <c r="BX605" s="75">
        <v>702000625</v>
      </c>
      <c r="BY605" s="75">
        <v>0</v>
      </c>
      <c r="BZ605" s="75">
        <v>0</v>
      </c>
      <c r="CA605" s="75">
        <v>0</v>
      </c>
    </row>
    <row r="606" spans="10:79" ht="12" customHeight="1">
      <c r="J606" s="46">
        <v>602</v>
      </c>
      <c r="K606" s="46">
        <f t="shared" si="23"/>
        <v>0</v>
      </c>
      <c r="L606" s="82">
        <f t="shared" si="24"/>
        <v>0</v>
      </c>
      <c r="N606" s="119" t="s">
        <v>33</v>
      </c>
      <c r="O606" s="120" t="s">
        <v>2531</v>
      </c>
      <c r="P606" s="122">
        <v>120000026</v>
      </c>
      <c r="Q606" s="122">
        <v>130000026</v>
      </c>
      <c r="R606" s="122">
        <v>140000026</v>
      </c>
      <c r="S606" s="122">
        <v>0</v>
      </c>
      <c r="T606" s="122">
        <v>0</v>
      </c>
      <c r="U606" s="122">
        <v>0</v>
      </c>
      <c r="V606" s="122">
        <v>0</v>
      </c>
      <c r="W606" s="122">
        <v>0</v>
      </c>
      <c r="X606" s="122">
        <v>0</v>
      </c>
      <c r="Y606" s="122">
        <v>0</v>
      </c>
      <c r="Z606" s="122">
        <v>0</v>
      </c>
      <c r="AA606" s="122">
        <v>0</v>
      </c>
      <c r="AB606" s="122">
        <v>0</v>
      </c>
      <c r="AC606" s="122">
        <v>0</v>
      </c>
      <c r="AD606" s="121"/>
      <c r="BB606" s="120" t="s">
        <v>97</v>
      </c>
      <c r="BG606" s="73" t="s">
        <v>4055</v>
      </c>
      <c r="BI606" s="73" t="s">
        <v>4887</v>
      </c>
      <c r="BO606" s="72" t="s">
        <v>210</v>
      </c>
      <c r="BP606" s="73" t="s">
        <v>4002</v>
      </c>
      <c r="BQ606" s="75">
        <v>477000625</v>
      </c>
      <c r="BR606" s="75">
        <v>432000625</v>
      </c>
      <c r="BS606" s="75">
        <v>468000625</v>
      </c>
      <c r="BT606" s="75">
        <v>504000625</v>
      </c>
      <c r="BU606" s="75">
        <v>630000625</v>
      </c>
      <c r="BV606" s="75">
        <v>594000625</v>
      </c>
      <c r="BW606" s="75">
        <v>657000625</v>
      </c>
      <c r="BX606" s="75">
        <v>837000625</v>
      </c>
      <c r="BY606" s="75">
        <v>927000625</v>
      </c>
      <c r="BZ606" s="75">
        <v>0</v>
      </c>
      <c r="CA606" s="75">
        <v>0</v>
      </c>
    </row>
    <row r="607" spans="10:79" ht="12" customHeight="1">
      <c r="J607" s="46">
        <v>603</v>
      </c>
      <c r="K607" s="46">
        <f t="shared" si="23"/>
        <v>0</v>
      </c>
      <c r="L607" s="82">
        <f t="shared" si="24"/>
        <v>0</v>
      </c>
      <c r="N607" s="119" t="s">
        <v>33</v>
      </c>
      <c r="O607" s="120" t="s">
        <v>433</v>
      </c>
      <c r="P607" s="122">
        <v>0</v>
      </c>
      <c r="Q607" s="122">
        <v>130000026</v>
      </c>
      <c r="R607" s="122">
        <v>140000026</v>
      </c>
      <c r="S607" s="122">
        <v>150000026</v>
      </c>
      <c r="T607" s="122">
        <v>0</v>
      </c>
      <c r="U607" s="122">
        <v>0</v>
      </c>
      <c r="V607" s="122">
        <v>0</v>
      </c>
      <c r="W607" s="122">
        <v>0</v>
      </c>
      <c r="X607" s="122">
        <v>0</v>
      </c>
      <c r="Y607" s="122">
        <v>0</v>
      </c>
      <c r="Z607" s="122">
        <v>0</v>
      </c>
      <c r="AA607" s="122">
        <v>0</v>
      </c>
      <c r="AB607" s="122">
        <v>0</v>
      </c>
      <c r="AC607" s="122">
        <v>0</v>
      </c>
      <c r="AD607" s="121"/>
      <c r="BB607" s="120" t="s">
        <v>257</v>
      </c>
      <c r="BG607" s="73" t="s">
        <v>4056</v>
      </c>
      <c r="BI607" s="73" t="s">
        <v>4888</v>
      </c>
      <c r="BO607" s="72" t="s">
        <v>210</v>
      </c>
      <c r="BP607" s="73" t="s">
        <v>4003</v>
      </c>
      <c r="BQ607" s="75">
        <v>414000625</v>
      </c>
      <c r="BR607" s="75">
        <v>459000625</v>
      </c>
      <c r="BS607" s="75">
        <v>495000625</v>
      </c>
      <c r="BT607" s="75">
        <v>531000625</v>
      </c>
      <c r="BU607" s="75">
        <v>576000625</v>
      </c>
      <c r="BV607" s="75">
        <v>612000625</v>
      </c>
      <c r="BW607" s="75">
        <v>0</v>
      </c>
      <c r="BX607" s="75">
        <v>0</v>
      </c>
      <c r="BY607" s="75">
        <v>0</v>
      </c>
      <c r="BZ607" s="75">
        <v>0</v>
      </c>
      <c r="CA607" s="75">
        <v>0</v>
      </c>
    </row>
    <row r="608" spans="10:79" ht="12" customHeight="1">
      <c r="J608" s="46">
        <v>604</v>
      </c>
      <c r="K608" s="46">
        <f t="shared" si="23"/>
        <v>0</v>
      </c>
      <c r="L608" s="82">
        <f t="shared" si="24"/>
        <v>0</v>
      </c>
      <c r="N608" s="119" t="s">
        <v>33</v>
      </c>
      <c r="O608" s="120" t="s">
        <v>1853</v>
      </c>
      <c r="P608" s="122">
        <v>90000026</v>
      </c>
      <c r="Q608" s="122">
        <v>100000026</v>
      </c>
      <c r="R608" s="122">
        <v>110000026</v>
      </c>
      <c r="S608" s="122">
        <v>125000026</v>
      </c>
      <c r="T608" s="122">
        <v>0</v>
      </c>
      <c r="U608" s="122">
        <v>0</v>
      </c>
      <c r="V608" s="122">
        <v>0</v>
      </c>
      <c r="W608" s="122">
        <v>0</v>
      </c>
      <c r="X608" s="122">
        <v>0</v>
      </c>
      <c r="Y608" s="122">
        <v>0</v>
      </c>
      <c r="Z608" s="122">
        <v>0</v>
      </c>
      <c r="AA608" s="122">
        <v>0</v>
      </c>
      <c r="AB608" s="122">
        <v>0</v>
      </c>
      <c r="AC608" s="122">
        <v>0</v>
      </c>
      <c r="AD608" s="121"/>
      <c r="BB608" s="120" t="s">
        <v>345</v>
      </c>
      <c r="BG608" s="73" t="s">
        <v>4057</v>
      </c>
      <c r="BI608" s="73" t="s">
        <v>4889</v>
      </c>
      <c r="BO608" s="72" t="s">
        <v>210</v>
      </c>
      <c r="BP608" s="73" t="s">
        <v>4004</v>
      </c>
      <c r="BQ608" s="75">
        <v>0</v>
      </c>
      <c r="BR608" s="75">
        <v>0</v>
      </c>
      <c r="BS608" s="75">
        <v>0</v>
      </c>
      <c r="BT608" s="75">
        <v>0</v>
      </c>
      <c r="BU608" s="75">
        <v>0</v>
      </c>
      <c r="BV608" s="75">
        <v>0</v>
      </c>
      <c r="BW608" s="75">
        <v>0</v>
      </c>
      <c r="BX608" s="75">
        <v>0</v>
      </c>
      <c r="BY608" s="75">
        <v>1525000625</v>
      </c>
      <c r="BZ608" s="75">
        <v>0</v>
      </c>
      <c r="CA608" s="75">
        <v>0</v>
      </c>
    </row>
    <row r="609" spans="10:79" ht="12" customHeight="1">
      <c r="J609" s="46">
        <v>605</v>
      </c>
      <c r="K609" s="46">
        <f t="shared" si="23"/>
        <v>0</v>
      </c>
      <c r="L609" s="82">
        <f t="shared" si="24"/>
        <v>0</v>
      </c>
      <c r="N609" s="119" t="s">
        <v>33</v>
      </c>
      <c r="O609" s="120" t="s">
        <v>2101</v>
      </c>
      <c r="P609" s="122">
        <v>0</v>
      </c>
      <c r="Q609" s="122">
        <v>80000026</v>
      </c>
      <c r="R609" s="122">
        <v>90000026</v>
      </c>
      <c r="S609" s="122">
        <v>100000026</v>
      </c>
      <c r="T609" s="122">
        <v>115000026</v>
      </c>
      <c r="U609" s="122">
        <v>120000026</v>
      </c>
      <c r="V609" s="122">
        <v>130000026</v>
      </c>
      <c r="W609" s="122">
        <v>140000026</v>
      </c>
      <c r="X609" s="122">
        <v>0</v>
      </c>
      <c r="Y609" s="122">
        <v>0</v>
      </c>
      <c r="Z609" s="122">
        <v>0</v>
      </c>
      <c r="AA609" s="122">
        <v>0</v>
      </c>
      <c r="AB609" s="122">
        <v>0</v>
      </c>
      <c r="AC609" s="122">
        <v>0</v>
      </c>
      <c r="AD609" s="121"/>
      <c r="BB609" s="120" t="s">
        <v>849</v>
      </c>
      <c r="BG609" s="73" t="s">
        <v>4058</v>
      </c>
      <c r="BI609" s="73" t="s">
        <v>4890</v>
      </c>
      <c r="BO609" s="72" t="s">
        <v>210</v>
      </c>
      <c r="BP609" s="73" t="s">
        <v>4005</v>
      </c>
      <c r="BQ609" s="75">
        <v>0</v>
      </c>
      <c r="BR609" s="75">
        <v>549000625</v>
      </c>
      <c r="BS609" s="75">
        <v>576000625</v>
      </c>
      <c r="BT609" s="75">
        <v>612000625</v>
      </c>
      <c r="BU609" s="75">
        <v>0</v>
      </c>
      <c r="BV609" s="75">
        <v>0</v>
      </c>
      <c r="BW609" s="75">
        <v>0</v>
      </c>
      <c r="BX609" s="75">
        <v>0</v>
      </c>
      <c r="BY609" s="75">
        <v>0</v>
      </c>
      <c r="BZ609" s="75">
        <v>0</v>
      </c>
      <c r="CA609" s="75">
        <v>0</v>
      </c>
    </row>
    <row r="610" spans="10:79" ht="12" customHeight="1">
      <c r="J610" s="46">
        <v>606</v>
      </c>
      <c r="K610" s="46">
        <f t="shared" si="23"/>
        <v>0</v>
      </c>
      <c r="L610" s="82">
        <f t="shared" si="24"/>
        <v>0</v>
      </c>
      <c r="N610" s="119" t="s">
        <v>33</v>
      </c>
      <c r="O610" s="120" t="s">
        <v>434</v>
      </c>
      <c r="P610" s="122">
        <v>0</v>
      </c>
      <c r="Q610" s="122">
        <v>130000026</v>
      </c>
      <c r="R610" s="122">
        <v>135000026</v>
      </c>
      <c r="S610" s="122">
        <v>140000026</v>
      </c>
      <c r="T610" s="122">
        <v>145000026</v>
      </c>
      <c r="U610" s="122">
        <v>150000026</v>
      </c>
      <c r="V610" s="122">
        <v>0</v>
      </c>
      <c r="W610" s="122">
        <v>0</v>
      </c>
      <c r="X610" s="122">
        <v>0</v>
      </c>
      <c r="Y610" s="122">
        <v>0</v>
      </c>
      <c r="Z610" s="122">
        <v>0</v>
      </c>
      <c r="AA610" s="122">
        <v>0</v>
      </c>
      <c r="AB610" s="122">
        <v>0</v>
      </c>
      <c r="AC610" s="122">
        <v>0</v>
      </c>
      <c r="AD610" s="121"/>
      <c r="BB610" s="120" t="s">
        <v>1375</v>
      </c>
      <c r="BG610" s="73" t="s">
        <v>5065</v>
      </c>
      <c r="BI610" s="73" t="s">
        <v>5053</v>
      </c>
      <c r="BO610" s="72" t="s">
        <v>210</v>
      </c>
      <c r="BP610" s="73" t="s">
        <v>4006</v>
      </c>
      <c r="BQ610" s="75">
        <v>522000625</v>
      </c>
      <c r="BR610" s="75">
        <v>549000625</v>
      </c>
      <c r="BS610" s="75">
        <v>0</v>
      </c>
      <c r="BT610" s="75">
        <v>0</v>
      </c>
      <c r="BU610" s="75">
        <v>0</v>
      </c>
      <c r="BV610" s="75">
        <v>0</v>
      </c>
      <c r="BW610" s="75">
        <v>0</v>
      </c>
      <c r="BX610" s="75">
        <v>0</v>
      </c>
      <c r="BY610" s="75">
        <v>0</v>
      </c>
      <c r="BZ610" s="75">
        <v>0</v>
      </c>
      <c r="CA610" s="75">
        <v>0</v>
      </c>
    </row>
    <row r="611" spans="10:79" ht="12" customHeight="1">
      <c r="J611" s="46">
        <v>607</v>
      </c>
      <c r="K611" s="46">
        <f t="shared" si="23"/>
        <v>0</v>
      </c>
      <c r="L611" s="82">
        <f t="shared" si="24"/>
        <v>0</v>
      </c>
      <c r="N611" s="119" t="s">
        <v>33</v>
      </c>
      <c r="O611" s="120" t="s">
        <v>2259</v>
      </c>
      <c r="P611" s="122">
        <v>0</v>
      </c>
      <c r="Q611" s="122">
        <v>0</v>
      </c>
      <c r="R611" s="122">
        <v>0</v>
      </c>
      <c r="S611" s="122">
        <v>90000026</v>
      </c>
      <c r="T611" s="122">
        <v>100000026</v>
      </c>
      <c r="U611" s="122">
        <v>110000026</v>
      </c>
      <c r="V611" s="122">
        <v>120000026</v>
      </c>
      <c r="W611" s="122">
        <v>130000026</v>
      </c>
      <c r="X611" s="122">
        <v>135000026</v>
      </c>
      <c r="Y611" s="122">
        <v>145000026</v>
      </c>
      <c r="Z611" s="122">
        <v>150000026</v>
      </c>
      <c r="AA611" s="122">
        <v>165000026</v>
      </c>
      <c r="AB611" s="122">
        <v>175000026</v>
      </c>
      <c r="AC611" s="122">
        <v>0</v>
      </c>
      <c r="AD611" s="121"/>
      <c r="BB611" s="120" t="s">
        <v>1376</v>
      </c>
      <c r="BG611" s="73" t="s">
        <v>4059</v>
      </c>
      <c r="BI611" s="73" t="s">
        <v>4891</v>
      </c>
      <c r="BO611" s="72" t="s">
        <v>210</v>
      </c>
      <c r="BP611" s="73" t="s">
        <v>4007</v>
      </c>
      <c r="BQ611" s="75">
        <v>450000625</v>
      </c>
      <c r="BR611" s="75">
        <v>0</v>
      </c>
      <c r="BS611" s="75">
        <v>0</v>
      </c>
      <c r="BT611" s="75">
        <v>666000625</v>
      </c>
      <c r="BU611" s="75">
        <v>0</v>
      </c>
      <c r="BV611" s="75">
        <v>0</v>
      </c>
      <c r="BW611" s="75">
        <v>0</v>
      </c>
      <c r="BX611" s="75">
        <v>0</v>
      </c>
      <c r="BY611" s="75">
        <v>0</v>
      </c>
      <c r="BZ611" s="75">
        <v>0</v>
      </c>
      <c r="CA611" s="75">
        <v>0</v>
      </c>
    </row>
    <row r="612" spans="10:79" ht="12" customHeight="1">
      <c r="J612" s="46">
        <v>608</v>
      </c>
      <c r="K612" s="46">
        <f t="shared" si="23"/>
        <v>0</v>
      </c>
      <c r="L612" s="82">
        <f t="shared" si="24"/>
        <v>0</v>
      </c>
      <c r="N612" s="119" t="s">
        <v>33</v>
      </c>
      <c r="O612" s="120" t="s">
        <v>2002</v>
      </c>
      <c r="P612" s="122">
        <v>0</v>
      </c>
      <c r="Q612" s="122">
        <v>0</v>
      </c>
      <c r="R612" s="122">
        <v>0</v>
      </c>
      <c r="S612" s="122">
        <v>0</v>
      </c>
      <c r="T612" s="122">
        <v>0</v>
      </c>
      <c r="U612" s="122">
        <v>0</v>
      </c>
      <c r="V612" s="122">
        <v>0</v>
      </c>
      <c r="W612" s="122">
        <v>0</v>
      </c>
      <c r="X612" s="122">
        <v>0</v>
      </c>
      <c r="Y612" s="122">
        <v>170000026</v>
      </c>
      <c r="Z612" s="122">
        <v>180000026</v>
      </c>
      <c r="AA612" s="122">
        <v>185000026</v>
      </c>
      <c r="AB612" s="122">
        <v>190000026</v>
      </c>
      <c r="AC612" s="122">
        <v>195000026</v>
      </c>
      <c r="AD612" s="121"/>
      <c r="BB612" s="120" t="s">
        <v>850</v>
      </c>
      <c r="BG612" s="73" t="s">
        <v>4060</v>
      </c>
      <c r="BI612" s="73" t="s">
        <v>4892</v>
      </c>
      <c r="BO612" s="72" t="s">
        <v>210</v>
      </c>
      <c r="BP612" s="73" t="s">
        <v>4008</v>
      </c>
      <c r="BQ612" s="75">
        <v>0</v>
      </c>
      <c r="BR612" s="75">
        <v>477000625</v>
      </c>
      <c r="BS612" s="75">
        <v>504000625</v>
      </c>
      <c r="BT612" s="75">
        <v>639000625</v>
      </c>
      <c r="BU612" s="75">
        <v>567000625</v>
      </c>
      <c r="BV612" s="75">
        <v>711000625</v>
      </c>
      <c r="BW612" s="75">
        <v>0</v>
      </c>
      <c r="BX612" s="75">
        <v>0</v>
      </c>
      <c r="BY612" s="75">
        <v>0</v>
      </c>
      <c r="BZ612" s="75">
        <v>0</v>
      </c>
      <c r="CA612" s="75">
        <v>0</v>
      </c>
    </row>
    <row r="613" spans="10:79" ht="12" customHeight="1">
      <c r="J613" s="46">
        <v>609</v>
      </c>
      <c r="K613" s="46">
        <f t="shared" si="23"/>
        <v>0</v>
      </c>
      <c r="L613" s="82">
        <f t="shared" si="24"/>
        <v>0</v>
      </c>
      <c r="N613" s="119" t="s">
        <v>33</v>
      </c>
      <c r="O613" s="120" t="s">
        <v>2260</v>
      </c>
      <c r="P613" s="122">
        <v>0</v>
      </c>
      <c r="Q613" s="122">
        <v>0</v>
      </c>
      <c r="R613" s="122">
        <v>0</v>
      </c>
      <c r="S613" s="122">
        <v>0</v>
      </c>
      <c r="T613" s="122">
        <v>0</v>
      </c>
      <c r="U613" s="122">
        <v>0</v>
      </c>
      <c r="V613" s="122">
        <v>0</v>
      </c>
      <c r="W613" s="122">
        <v>0</v>
      </c>
      <c r="X613" s="122">
        <v>0</v>
      </c>
      <c r="Y613" s="122">
        <v>170000026</v>
      </c>
      <c r="Z613" s="122">
        <v>180000026</v>
      </c>
      <c r="AA613" s="122">
        <v>185000026</v>
      </c>
      <c r="AB613" s="122">
        <v>190000026</v>
      </c>
      <c r="AC613" s="122">
        <v>195000026</v>
      </c>
      <c r="AD613" s="121"/>
      <c r="BB613" s="120" t="s">
        <v>1274</v>
      </c>
      <c r="BG613" s="73" t="s">
        <v>4061</v>
      </c>
      <c r="BI613" s="73" t="s">
        <v>4893</v>
      </c>
      <c r="BO613" s="72" t="s">
        <v>210</v>
      </c>
      <c r="BP613" s="73" t="s">
        <v>5100</v>
      </c>
      <c r="BQ613" s="75">
        <v>380000925</v>
      </c>
      <c r="BR613" s="75">
        <v>405000925</v>
      </c>
      <c r="BS613" s="75">
        <v>470000925</v>
      </c>
      <c r="BT613" s="75">
        <v>530000925</v>
      </c>
      <c r="BU613" s="75">
        <v>605000925</v>
      </c>
      <c r="BV613" s="75">
        <v>675000925</v>
      </c>
      <c r="BW613" s="75">
        <v>710000925</v>
      </c>
      <c r="BX613" s="75">
        <v>740000925</v>
      </c>
      <c r="BY613" s="75">
        <v>0</v>
      </c>
      <c r="BZ613" s="75">
        <v>0</v>
      </c>
      <c r="CA613" s="75">
        <v>0</v>
      </c>
    </row>
    <row r="614" spans="10:79" ht="12" customHeight="1">
      <c r="J614" s="46">
        <v>610</v>
      </c>
      <c r="K614" s="46">
        <f t="shared" si="23"/>
        <v>0</v>
      </c>
      <c r="L614" s="82">
        <f t="shared" si="24"/>
        <v>0</v>
      </c>
      <c r="N614" s="119" t="s">
        <v>33</v>
      </c>
      <c r="O614" s="120" t="s">
        <v>2056</v>
      </c>
      <c r="P614" s="122">
        <v>0</v>
      </c>
      <c r="Q614" s="122">
        <v>0</v>
      </c>
      <c r="R614" s="122">
        <v>0</v>
      </c>
      <c r="S614" s="122">
        <v>0</v>
      </c>
      <c r="T614" s="122">
        <v>0</v>
      </c>
      <c r="U614" s="122">
        <v>115000026</v>
      </c>
      <c r="V614" s="122">
        <v>130000026</v>
      </c>
      <c r="W614" s="122">
        <v>140000026</v>
      </c>
      <c r="X614" s="122">
        <v>150000026</v>
      </c>
      <c r="Y614" s="122">
        <v>160000026</v>
      </c>
      <c r="Z614" s="122">
        <v>165000026</v>
      </c>
      <c r="AA614" s="122">
        <v>170000026</v>
      </c>
      <c r="AB614" s="122">
        <v>175000026</v>
      </c>
      <c r="AC614" s="122">
        <v>185000026</v>
      </c>
      <c r="AD614" s="121"/>
      <c r="BB614" s="120" t="s">
        <v>1123</v>
      </c>
      <c r="BG614" s="73" t="s">
        <v>4062</v>
      </c>
      <c r="BI614" s="73" t="s">
        <v>4894</v>
      </c>
      <c r="BO614" s="72" t="s">
        <v>210</v>
      </c>
      <c r="BP614" s="73" t="s">
        <v>4009</v>
      </c>
      <c r="BQ614" s="75">
        <v>558000625</v>
      </c>
      <c r="BR614" s="75">
        <v>0</v>
      </c>
      <c r="BS614" s="75">
        <v>0</v>
      </c>
      <c r="BT614" s="75">
        <v>0</v>
      </c>
      <c r="BU614" s="75">
        <v>0</v>
      </c>
      <c r="BV614" s="75">
        <v>0</v>
      </c>
      <c r="BW614" s="75">
        <v>0</v>
      </c>
      <c r="BX614" s="75">
        <v>0</v>
      </c>
      <c r="BY614" s="75">
        <v>0</v>
      </c>
      <c r="BZ614" s="75">
        <v>0</v>
      </c>
      <c r="CA614" s="75">
        <v>0</v>
      </c>
    </row>
    <row r="615" spans="10:79" ht="12" customHeight="1">
      <c r="J615" s="46">
        <v>611</v>
      </c>
      <c r="K615" s="46">
        <f t="shared" si="23"/>
        <v>0</v>
      </c>
      <c r="L615" s="82">
        <f t="shared" si="24"/>
        <v>0</v>
      </c>
      <c r="N615" s="119" t="s">
        <v>33</v>
      </c>
      <c r="O615" s="120" t="s">
        <v>2209</v>
      </c>
      <c r="P615" s="122">
        <v>0</v>
      </c>
      <c r="Q615" s="122">
        <v>0</v>
      </c>
      <c r="R615" s="122">
        <v>0</v>
      </c>
      <c r="S615" s="122">
        <v>0</v>
      </c>
      <c r="T615" s="122">
        <v>125000026</v>
      </c>
      <c r="U615" s="122">
        <v>130000026</v>
      </c>
      <c r="V615" s="122">
        <v>135000026</v>
      </c>
      <c r="W615" s="122">
        <v>140000026</v>
      </c>
      <c r="X615" s="122">
        <v>150000026</v>
      </c>
      <c r="Y615" s="122">
        <v>160000026</v>
      </c>
      <c r="Z615" s="122">
        <v>165000026</v>
      </c>
      <c r="AA615" s="122">
        <v>170000026</v>
      </c>
      <c r="AB615" s="122">
        <v>175000026</v>
      </c>
      <c r="AC615" s="122">
        <v>185000026</v>
      </c>
      <c r="AD615" s="121"/>
      <c r="BB615" s="120" t="s">
        <v>346</v>
      </c>
      <c r="BG615" s="73" t="s">
        <v>4063</v>
      </c>
      <c r="BI615" s="73" t="s">
        <v>4895</v>
      </c>
      <c r="BO615" s="72" t="s">
        <v>210</v>
      </c>
      <c r="BP615" s="73" t="s">
        <v>4010</v>
      </c>
      <c r="BQ615" s="75">
        <v>432000625</v>
      </c>
      <c r="BR615" s="75">
        <v>477000625</v>
      </c>
      <c r="BS615" s="75">
        <v>549000625</v>
      </c>
      <c r="BT615" s="75">
        <v>0</v>
      </c>
      <c r="BU615" s="75">
        <v>0</v>
      </c>
      <c r="BV615" s="75">
        <v>0</v>
      </c>
      <c r="BW615" s="75">
        <v>0</v>
      </c>
      <c r="BX615" s="75">
        <v>0</v>
      </c>
      <c r="BY615" s="75">
        <v>0</v>
      </c>
      <c r="BZ615" s="75">
        <v>0</v>
      </c>
      <c r="CA615" s="75">
        <v>0</v>
      </c>
    </row>
    <row r="616" spans="10:79" ht="12" customHeight="1">
      <c r="J616" s="46">
        <v>612</v>
      </c>
      <c r="K616" s="46">
        <f t="shared" si="23"/>
        <v>0</v>
      </c>
      <c r="L616" s="82">
        <f t="shared" si="24"/>
        <v>0</v>
      </c>
      <c r="N616" s="119" t="s">
        <v>33</v>
      </c>
      <c r="O616" s="120" t="s">
        <v>2209</v>
      </c>
      <c r="P616" s="122">
        <v>0</v>
      </c>
      <c r="Q616" s="122">
        <v>0</v>
      </c>
      <c r="R616" s="122">
        <v>0</v>
      </c>
      <c r="S616" s="122">
        <v>0</v>
      </c>
      <c r="T616" s="122">
        <v>0</v>
      </c>
      <c r="U616" s="122">
        <v>0</v>
      </c>
      <c r="V616" s="122">
        <v>0</v>
      </c>
      <c r="W616" s="122">
        <v>0</v>
      </c>
      <c r="X616" s="122">
        <v>150000026</v>
      </c>
      <c r="Y616" s="122">
        <v>160000026</v>
      </c>
      <c r="Z616" s="122">
        <v>165000026</v>
      </c>
      <c r="AA616" s="122">
        <v>170000026</v>
      </c>
      <c r="AB616" s="122">
        <v>175000026</v>
      </c>
      <c r="AC616" s="122">
        <v>185000026</v>
      </c>
      <c r="AD616" s="121"/>
      <c r="BB616" s="120" t="s">
        <v>240</v>
      </c>
      <c r="BG616" s="73" t="s">
        <v>4064</v>
      </c>
      <c r="BI616" s="73" t="s">
        <v>4896</v>
      </c>
      <c r="BO616" s="72" t="s">
        <v>210</v>
      </c>
      <c r="BP616" s="73" t="s">
        <v>4011</v>
      </c>
      <c r="BQ616" s="75">
        <v>333000625</v>
      </c>
      <c r="BR616" s="75">
        <v>360000625</v>
      </c>
      <c r="BS616" s="75">
        <v>387000625</v>
      </c>
      <c r="BT616" s="75">
        <v>414000625</v>
      </c>
      <c r="BU616" s="75">
        <v>450000625</v>
      </c>
      <c r="BV616" s="75">
        <v>504000625</v>
      </c>
      <c r="BW616" s="75">
        <v>558000625</v>
      </c>
      <c r="BX616" s="75">
        <v>630000625</v>
      </c>
      <c r="BY616" s="75">
        <v>0</v>
      </c>
      <c r="BZ616" s="75">
        <v>0</v>
      </c>
      <c r="CA616" s="75">
        <v>0</v>
      </c>
    </row>
    <row r="617" spans="10:79" ht="12" customHeight="1">
      <c r="J617" s="46">
        <v>613</v>
      </c>
      <c r="K617" s="46">
        <f t="shared" si="23"/>
        <v>0</v>
      </c>
      <c r="L617" s="82">
        <f t="shared" si="24"/>
        <v>0</v>
      </c>
      <c r="N617" s="119" t="s">
        <v>33</v>
      </c>
      <c r="O617" s="120" t="s">
        <v>2465</v>
      </c>
      <c r="P617" s="122">
        <v>0</v>
      </c>
      <c r="Q617" s="122">
        <v>0</v>
      </c>
      <c r="R617" s="122">
        <v>0</v>
      </c>
      <c r="S617" s="122">
        <v>0</v>
      </c>
      <c r="T617" s="122">
        <v>0</v>
      </c>
      <c r="U617" s="122">
        <v>0</v>
      </c>
      <c r="V617" s="122">
        <v>0</v>
      </c>
      <c r="W617" s="122">
        <v>0</v>
      </c>
      <c r="X617" s="122">
        <v>0</v>
      </c>
      <c r="Y617" s="122">
        <v>160000026</v>
      </c>
      <c r="Z617" s="122">
        <v>165000026</v>
      </c>
      <c r="AA617" s="122">
        <v>170000026</v>
      </c>
      <c r="AB617" s="122">
        <v>175000026</v>
      </c>
      <c r="AC617" s="122">
        <v>185000026</v>
      </c>
      <c r="AD617" s="121"/>
      <c r="BB617" s="120" t="s">
        <v>617</v>
      </c>
      <c r="BG617" s="73" t="s">
        <v>4065</v>
      </c>
      <c r="BI617" s="73" t="s">
        <v>4897</v>
      </c>
      <c r="BO617" s="72" t="s">
        <v>210</v>
      </c>
      <c r="BP617" s="73" t="s">
        <v>4012</v>
      </c>
      <c r="BQ617" s="75">
        <v>450000625</v>
      </c>
      <c r="BR617" s="75">
        <v>0</v>
      </c>
      <c r="BS617" s="75">
        <v>504000625</v>
      </c>
      <c r="BT617" s="75">
        <v>540000625</v>
      </c>
      <c r="BU617" s="75">
        <v>0</v>
      </c>
      <c r="BV617" s="75">
        <v>0</v>
      </c>
      <c r="BW617" s="75">
        <v>630000625</v>
      </c>
      <c r="BX617" s="75">
        <v>0</v>
      </c>
      <c r="BY617" s="75">
        <v>0</v>
      </c>
      <c r="BZ617" s="75">
        <v>0</v>
      </c>
      <c r="CA617" s="75">
        <v>0</v>
      </c>
    </row>
    <row r="618" spans="10:79" ht="12" customHeight="1">
      <c r="J618" s="46">
        <v>614</v>
      </c>
      <c r="K618" s="46">
        <f t="shared" si="23"/>
        <v>0</v>
      </c>
      <c r="L618" s="82">
        <f t="shared" si="24"/>
        <v>0</v>
      </c>
      <c r="N618" s="119" t="s">
        <v>33</v>
      </c>
      <c r="O618" s="120" t="s">
        <v>2466</v>
      </c>
      <c r="P618" s="122">
        <v>0</v>
      </c>
      <c r="Q618" s="122">
        <v>0</v>
      </c>
      <c r="R618" s="122">
        <v>0</v>
      </c>
      <c r="S618" s="122">
        <v>0</v>
      </c>
      <c r="T618" s="122">
        <v>0</v>
      </c>
      <c r="U618" s="122">
        <v>0</v>
      </c>
      <c r="V618" s="122">
        <v>0</v>
      </c>
      <c r="W618" s="122">
        <v>0</v>
      </c>
      <c r="X618" s="122">
        <v>0</v>
      </c>
      <c r="Y618" s="122">
        <v>160000026</v>
      </c>
      <c r="Z618" s="122">
        <v>165000026</v>
      </c>
      <c r="AA618" s="122">
        <v>170000026</v>
      </c>
      <c r="AB618" s="122">
        <v>175000026</v>
      </c>
      <c r="AC618" s="122">
        <v>185000026</v>
      </c>
      <c r="AD618" s="121"/>
      <c r="BB618" s="120" t="s">
        <v>523</v>
      </c>
      <c r="BG618" s="73" t="s">
        <v>4066</v>
      </c>
      <c r="BI618" s="73" t="s">
        <v>4898</v>
      </c>
      <c r="BO618" s="72" t="s">
        <v>210</v>
      </c>
      <c r="BP618" s="73" t="s">
        <v>5247</v>
      </c>
      <c r="BQ618" s="74"/>
      <c r="BR618" s="74"/>
      <c r="BS618" s="74"/>
      <c r="BT618" s="74"/>
      <c r="BU618" s="75">
        <v>585000026</v>
      </c>
      <c r="BV618" s="74"/>
      <c r="BW618" s="74"/>
      <c r="BX618" s="74"/>
      <c r="BY618" s="74"/>
      <c r="BZ618" s="74"/>
      <c r="CA618" s="74"/>
    </row>
    <row r="619" spans="10:79" ht="12" customHeight="1">
      <c r="J619" s="46">
        <v>615</v>
      </c>
      <c r="K619" s="46">
        <f t="shared" si="23"/>
        <v>0</v>
      </c>
      <c r="L619" s="82">
        <f t="shared" si="24"/>
        <v>0</v>
      </c>
      <c r="N619" s="119" t="s">
        <v>33</v>
      </c>
      <c r="O619" s="120" t="s">
        <v>2210</v>
      </c>
      <c r="P619" s="122">
        <v>0</v>
      </c>
      <c r="Q619" s="122">
        <v>0</v>
      </c>
      <c r="R619" s="122">
        <v>0</v>
      </c>
      <c r="S619" s="122">
        <v>0</v>
      </c>
      <c r="T619" s="122">
        <v>0</v>
      </c>
      <c r="U619" s="122">
        <v>0</v>
      </c>
      <c r="V619" s="122">
        <v>0</v>
      </c>
      <c r="W619" s="122">
        <v>0</v>
      </c>
      <c r="X619" s="122">
        <v>160000026</v>
      </c>
      <c r="Y619" s="122">
        <v>170000026</v>
      </c>
      <c r="Z619" s="122">
        <v>175000026</v>
      </c>
      <c r="AA619" s="122">
        <v>180000026</v>
      </c>
      <c r="AB619" s="122">
        <v>185000026</v>
      </c>
      <c r="AC619" s="122">
        <v>190000026</v>
      </c>
      <c r="AD619" s="121"/>
      <c r="BB619" s="120" t="s">
        <v>1377</v>
      </c>
      <c r="BG619" s="73" t="s">
        <v>4067</v>
      </c>
      <c r="BI619" s="73" t="s">
        <v>4899</v>
      </c>
      <c r="BO619" s="72" t="s">
        <v>210</v>
      </c>
      <c r="BP619" s="73" t="s">
        <v>4013</v>
      </c>
      <c r="BQ619" s="75">
        <v>0</v>
      </c>
      <c r="BR619" s="75">
        <v>0</v>
      </c>
      <c r="BS619" s="75">
        <v>0</v>
      </c>
      <c r="BT619" s="75">
        <v>0</v>
      </c>
      <c r="BU619" s="75">
        <v>0</v>
      </c>
      <c r="BV619" s="75">
        <v>0</v>
      </c>
      <c r="BW619" s="75">
        <v>0</v>
      </c>
      <c r="BX619" s="75">
        <v>0</v>
      </c>
      <c r="BY619" s="75">
        <v>801000625</v>
      </c>
      <c r="BZ619" s="75">
        <v>0</v>
      </c>
      <c r="CA619" s="75">
        <v>0</v>
      </c>
    </row>
    <row r="620" spans="10:79" ht="12" customHeight="1">
      <c r="J620" s="46">
        <v>616</v>
      </c>
      <c r="K620" s="46">
        <f t="shared" si="23"/>
        <v>0</v>
      </c>
      <c r="L620" s="82">
        <f t="shared" si="24"/>
        <v>0</v>
      </c>
      <c r="N620" s="119" t="s">
        <v>33</v>
      </c>
      <c r="O620" s="120" t="s">
        <v>2210</v>
      </c>
      <c r="P620" s="122">
        <v>0</v>
      </c>
      <c r="Q620" s="122">
        <v>0</v>
      </c>
      <c r="R620" s="122">
        <v>0</v>
      </c>
      <c r="S620" s="122">
        <v>0</v>
      </c>
      <c r="T620" s="122">
        <v>0</v>
      </c>
      <c r="U620" s="122">
        <v>0</v>
      </c>
      <c r="V620" s="122">
        <v>0</v>
      </c>
      <c r="W620" s="122">
        <v>0</v>
      </c>
      <c r="X620" s="122">
        <v>160000026</v>
      </c>
      <c r="Y620" s="122">
        <v>170000026</v>
      </c>
      <c r="Z620" s="122">
        <v>175000026</v>
      </c>
      <c r="AA620" s="122">
        <v>180000026</v>
      </c>
      <c r="AB620" s="122">
        <v>185000026</v>
      </c>
      <c r="AC620" s="122">
        <v>190000026</v>
      </c>
      <c r="AD620" s="121"/>
      <c r="BB620" s="120" t="s">
        <v>524</v>
      </c>
      <c r="BG620" s="73" t="s">
        <v>4068</v>
      </c>
      <c r="BI620" s="73" t="s">
        <v>4900</v>
      </c>
      <c r="BO620" s="72" t="s">
        <v>210</v>
      </c>
      <c r="BP620" s="73" t="s">
        <v>4014</v>
      </c>
      <c r="BQ620" s="75">
        <v>540000625</v>
      </c>
      <c r="BR620" s="75">
        <v>567000625</v>
      </c>
      <c r="BS620" s="75">
        <v>594000625</v>
      </c>
      <c r="BT620" s="75">
        <v>630000625</v>
      </c>
      <c r="BU620" s="75">
        <v>0</v>
      </c>
      <c r="BV620" s="75">
        <v>0</v>
      </c>
      <c r="BW620" s="75">
        <v>0</v>
      </c>
      <c r="BX620" s="75">
        <v>945000625</v>
      </c>
      <c r="BY620" s="75">
        <v>0</v>
      </c>
      <c r="BZ620" s="75">
        <v>0</v>
      </c>
      <c r="CA620" s="75">
        <v>0</v>
      </c>
    </row>
    <row r="621" spans="10:79" ht="12" customHeight="1">
      <c r="J621" s="46">
        <v>617</v>
      </c>
      <c r="K621" s="46">
        <f t="shared" si="23"/>
        <v>0</v>
      </c>
      <c r="L621" s="82">
        <f t="shared" si="24"/>
        <v>0</v>
      </c>
      <c r="N621" s="119" t="s">
        <v>33</v>
      </c>
      <c r="O621" s="120" t="s">
        <v>1969</v>
      </c>
      <c r="P621" s="122">
        <v>0</v>
      </c>
      <c r="Q621" s="122">
        <v>90000026</v>
      </c>
      <c r="R621" s="122">
        <v>95000026</v>
      </c>
      <c r="S621" s="122">
        <v>105000026</v>
      </c>
      <c r="T621" s="122">
        <v>115000026</v>
      </c>
      <c r="U621" s="122">
        <v>125000026</v>
      </c>
      <c r="V621" s="122">
        <v>135000026</v>
      </c>
      <c r="W621" s="122">
        <v>150000026</v>
      </c>
      <c r="X621" s="122">
        <v>160000026</v>
      </c>
      <c r="Y621" s="122">
        <v>170000026</v>
      </c>
      <c r="Z621" s="122">
        <v>180000026</v>
      </c>
      <c r="AA621" s="122">
        <v>185000026</v>
      </c>
      <c r="AB621" s="122">
        <v>190000026</v>
      </c>
      <c r="AC621" s="122">
        <v>195000026</v>
      </c>
      <c r="AD621" s="121"/>
      <c r="BB621" s="120" t="s">
        <v>525</v>
      </c>
      <c r="BG621" s="73" t="s">
        <v>4069</v>
      </c>
      <c r="BI621" s="73" t="s">
        <v>4901</v>
      </c>
      <c r="BO621" s="72" t="s">
        <v>210</v>
      </c>
      <c r="BP621" s="73" t="s">
        <v>4015</v>
      </c>
      <c r="BQ621" s="75">
        <v>540000625</v>
      </c>
      <c r="BR621" s="75">
        <v>567000625</v>
      </c>
      <c r="BS621" s="75">
        <v>594000625</v>
      </c>
      <c r="BT621" s="75">
        <v>0</v>
      </c>
      <c r="BU621" s="75">
        <v>0</v>
      </c>
      <c r="BV621" s="75">
        <v>0</v>
      </c>
      <c r="BW621" s="75">
        <v>0</v>
      </c>
      <c r="BX621" s="75">
        <v>0</v>
      </c>
      <c r="BY621" s="75">
        <v>0</v>
      </c>
      <c r="BZ621" s="75">
        <v>0</v>
      </c>
      <c r="CA621" s="75">
        <v>0</v>
      </c>
    </row>
    <row r="622" spans="10:79" ht="12" customHeight="1">
      <c r="J622" s="46">
        <v>618</v>
      </c>
      <c r="K622" s="46">
        <f t="shared" si="23"/>
        <v>0</v>
      </c>
      <c r="L622" s="82">
        <f t="shared" si="24"/>
        <v>0</v>
      </c>
      <c r="N622" s="119" t="s">
        <v>33</v>
      </c>
      <c r="O622" s="120" t="s">
        <v>2160</v>
      </c>
      <c r="P622" s="122">
        <v>0</v>
      </c>
      <c r="Q622" s="122">
        <v>0</v>
      </c>
      <c r="R622" s="122">
        <v>0</v>
      </c>
      <c r="S622" s="122">
        <v>0</v>
      </c>
      <c r="T622" s="122">
        <v>0</v>
      </c>
      <c r="U622" s="122">
        <v>0</v>
      </c>
      <c r="V622" s="122">
        <v>0</v>
      </c>
      <c r="W622" s="122">
        <v>0</v>
      </c>
      <c r="X622" s="122">
        <v>0</v>
      </c>
      <c r="Y622" s="122">
        <v>190000026</v>
      </c>
      <c r="Z622" s="122">
        <v>195000026</v>
      </c>
      <c r="AA622" s="122">
        <v>200000026</v>
      </c>
      <c r="AB622" s="122">
        <v>210000026</v>
      </c>
      <c r="AC622" s="122">
        <v>220000026</v>
      </c>
      <c r="AD622" s="121"/>
      <c r="BB622" s="120" t="s">
        <v>1378</v>
      </c>
      <c r="BG622" s="73" t="s">
        <v>4070</v>
      </c>
      <c r="BI622" s="73" t="s">
        <v>4902</v>
      </c>
      <c r="BO622" s="72" t="s">
        <v>210</v>
      </c>
      <c r="BP622" s="73" t="s">
        <v>4016</v>
      </c>
      <c r="BQ622" s="75">
        <v>540000625</v>
      </c>
      <c r="BR622" s="75">
        <v>567000625</v>
      </c>
      <c r="BS622" s="75">
        <v>594000625</v>
      </c>
      <c r="BT622" s="75">
        <v>630000625</v>
      </c>
      <c r="BU622" s="75">
        <v>0</v>
      </c>
      <c r="BV622" s="75">
        <v>0</v>
      </c>
      <c r="BW622" s="75">
        <v>0</v>
      </c>
      <c r="BX622" s="75">
        <v>0</v>
      </c>
      <c r="BY622" s="75">
        <v>0</v>
      </c>
      <c r="BZ622" s="75">
        <v>0</v>
      </c>
      <c r="CA622" s="75">
        <v>0</v>
      </c>
    </row>
    <row r="623" spans="10:79" ht="12" customHeight="1">
      <c r="J623" s="46">
        <v>619</v>
      </c>
      <c r="K623" s="46">
        <f t="shared" si="23"/>
        <v>0</v>
      </c>
      <c r="L623" s="82">
        <f t="shared" si="24"/>
        <v>0</v>
      </c>
      <c r="N623" s="119" t="s">
        <v>33</v>
      </c>
      <c r="O623" s="120" t="s">
        <v>2261</v>
      </c>
      <c r="P623" s="122">
        <v>0</v>
      </c>
      <c r="Q623" s="122">
        <v>0</v>
      </c>
      <c r="R623" s="122">
        <v>0</v>
      </c>
      <c r="S623" s="122">
        <v>0</v>
      </c>
      <c r="T623" s="122">
        <v>0</v>
      </c>
      <c r="U623" s="122">
        <v>0</v>
      </c>
      <c r="V623" s="122">
        <v>0</v>
      </c>
      <c r="W623" s="122">
        <v>0</v>
      </c>
      <c r="X623" s="122">
        <v>0</v>
      </c>
      <c r="Y623" s="122">
        <v>190000026</v>
      </c>
      <c r="Z623" s="122">
        <v>195000026</v>
      </c>
      <c r="AA623" s="122">
        <v>200000026</v>
      </c>
      <c r="AB623" s="122">
        <v>210000026</v>
      </c>
      <c r="AC623" s="122">
        <v>220000026</v>
      </c>
      <c r="AD623" s="121"/>
      <c r="BB623" s="120" t="s">
        <v>1379</v>
      </c>
      <c r="BG623" s="73" t="s">
        <v>4071</v>
      </c>
      <c r="BI623" s="73" t="s">
        <v>5269</v>
      </c>
      <c r="BO623" s="72" t="s">
        <v>210</v>
      </c>
      <c r="BP623" s="73" t="s">
        <v>4017</v>
      </c>
      <c r="BQ623" s="75">
        <v>486000625</v>
      </c>
      <c r="BR623" s="75">
        <v>531000625</v>
      </c>
      <c r="BS623" s="75">
        <v>576000625</v>
      </c>
      <c r="BT623" s="75">
        <v>612000625</v>
      </c>
      <c r="BU623" s="75">
        <v>639000625</v>
      </c>
      <c r="BV623" s="75">
        <v>666000625</v>
      </c>
      <c r="BW623" s="75">
        <v>702000625</v>
      </c>
      <c r="BX623" s="75">
        <v>774000625</v>
      </c>
      <c r="BY623" s="75">
        <v>0</v>
      </c>
      <c r="BZ623" s="75">
        <v>0</v>
      </c>
      <c r="CA623" s="75">
        <v>0</v>
      </c>
    </row>
    <row r="624" spans="10:79" ht="12" customHeight="1">
      <c r="J624" s="46">
        <v>620</v>
      </c>
      <c r="K624" s="46">
        <f t="shared" si="23"/>
        <v>0</v>
      </c>
      <c r="L624" s="82">
        <f t="shared" si="24"/>
        <v>0</v>
      </c>
      <c r="N624" s="119" t="s">
        <v>33</v>
      </c>
      <c r="O624" s="120" t="s">
        <v>2262</v>
      </c>
      <c r="P624" s="122">
        <v>0</v>
      </c>
      <c r="Q624" s="122">
        <v>0</v>
      </c>
      <c r="R624" s="122">
        <v>0</v>
      </c>
      <c r="S624" s="122">
        <v>0</v>
      </c>
      <c r="T624" s="122">
        <v>0</v>
      </c>
      <c r="U624" s="122">
        <v>0</v>
      </c>
      <c r="V624" s="122">
        <v>0</v>
      </c>
      <c r="W624" s="122">
        <v>0</v>
      </c>
      <c r="X624" s="122">
        <v>0</v>
      </c>
      <c r="Y624" s="122">
        <v>190000026</v>
      </c>
      <c r="Z624" s="122">
        <v>195000026</v>
      </c>
      <c r="AA624" s="122">
        <v>200000026</v>
      </c>
      <c r="AB624" s="122">
        <v>210000026</v>
      </c>
      <c r="AC624" s="122">
        <v>205000026</v>
      </c>
      <c r="AD624" s="121"/>
      <c r="BB624" s="120" t="s">
        <v>2553</v>
      </c>
      <c r="BG624" s="73" t="s">
        <v>5034</v>
      </c>
      <c r="BI624" s="73" t="s">
        <v>4903</v>
      </c>
      <c r="BO624" s="72" t="s">
        <v>210</v>
      </c>
      <c r="BP624" s="73" t="s">
        <v>4018</v>
      </c>
      <c r="BQ624" s="75">
        <v>490000625</v>
      </c>
      <c r="BR624" s="75">
        <v>495000625</v>
      </c>
      <c r="BS624" s="75">
        <v>505000625</v>
      </c>
      <c r="BT624" s="75">
        <v>520000625</v>
      </c>
      <c r="BU624" s="75">
        <v>590000625</v>
      </c>
      <c r="BV624" s="75">
        <v>550000625</v>
      </c>
      <c r="BW624" s="75">
        <v>575000625</v>
      </c>
      <c r="BX624" s="75">
        <v>595000625</v>
      </c>
      <c r="BY624" s="75">
        <v>0</v>
      </c>
      <c r="BZ624" s="75">
        <v>0</v>
      </c>
      <c r="CA624" s="75">
        <v>0</v>
      </c>
    </row>
    <row r="625" spans="10:79" ht="12" customHeight="1">
      <c r="J625" s="46">
        <v>621</v>
      </c>
      <c r="K625" s="46">
        <f t="shared" si="23"/>
        <v>0</v>
      </c>
      <c r="L625" s="82">
        <f t="shared" si="24"/>
        <v>0</v>
      </c>
      <c r="N625" s="119" t="s">
        <v>33</v>
      </c>
      <c r="O625" s="120" t="s">
        <v>2161</v>
      </c>
      <c r="P625" s="122">
        <v>0</v>
      </c>
      <c r="Q625" s="122">
        <v>0</v>
      </c>
      <c r="R625" s="122">
        <v>0</v>
      </c>
      <c r="S625" s="122">
        <v>0</v>
      </c>
      <c r="T625" s="122">
        <v>0</v>
      </c>
      <c r="U625" s="122">
        <v>0</v>
      </c>
      <c r="V625" s="122">
        <v>0</v>
      </c>
      <c r="W625" s="122">
        <v>0</v>
      </c>
      <c r="X625" s="122">
        <v>150000026</v>
      </c>
      <c r="Y625" s="122">
        <v>160000026</v>
      </c>
      <c r="Z625" s="122">
        <v>165000026</v>
      </c>
      <c r="AA625" s="122">
        <v>170000026</v>
      </c>
      <c r="AB625" s="122">
        <v>175000026</v>
      </c>
      <c r="AC625" s="122">
        <v>185000026</v>
      </c>
      <c r="AD625" s="121"/>
      <c r="BB625" s="120" t="s">
        <v>323</v>
      </c>
      <c r="BG625" s="73" t="s">
        <v>4072</v>
      </c>
      <c r="BI625" s="73" t="s">
        <v>4907</v>
      </c>
      <c r="BO625" s="72" t="s">
        <v>210</v>
      </c>
      <c r="BP625" s="73" t="s">
        <v>4019</v>
      </c>
      <c r="BQ625" s="75">
        <v>0</v>
      </c>
      <c r="BR625" s="75">
        <v>0</v>
      </c>
      <c r="BS625" s="75">
        <v>0</v>
      </c>
      <c r="BT625" s="75">
        <v>0</v>
      </c>
      <c r="BU625" s="75">
        <v>0</v>
      </c>
      <c r="BV625" s="75">
        <v>0</v>
      </c>
      <c r="BW625" s="75">
        <v>0</v>
      </c>
      <c r="BX625" s="75">
        <v>0</v>
      </c>
      <c r="BY625" s="75">
        <v>0</v>
      </c>
      <c r="BZ625" s="75">
        <v>0</v>
      </c>
      <c r="CA625" s="75">
        <v>0</v>
      </c>
    </row>
    <row r="626" spans="10:79" ht="12" customHeight="1">
      <c r="J626" s="46">
        <v>622</v>
      </c>
      <c r="K626" s="46">
        <f t="shared" si="23"/>
        <v>0</v>
      </c>
      <c r="L626" s="82">
        <f t="shared" si="24"/>
        <v>0</v>
      </c>
      <c r="N626" s="119" t="s">
        <v>33</v>
      </c>
      <c r="O626" s="120" t="s">
        <v>2162</v>
      </c>
      <c r="P626" s="122">
        <v>0</v>
      </c>
      <c r="Q626" s="122">
        <v>0</v>
      </c>
      <c r="R626" s="122">
        <v>0</v>
      </c>
      <c r="S626" s="122">
        <v>0</v>
      </c>
      <c r="T626" s="122">
        <v>0</v>
      </c>
      <c r="U626" s="122">
        <v>0</v>
      </c>
      <c r="V626" s="122">
        <v>0</v>
      </c>
      <c r="W626" s="122">
        <v>0</v>
      </c>
      <c r="X626" s="122">
        <v>0</v>
      </c>
      <c r="Y626" s="122">
        <v>180000026</v>
      </c>
      <c r="Z626" s="122">
        <v>185000026</v>
      </c>
      <c r="AA626" s="122">
        <v>190000026</v>
      </c>
      <c r="AB626" s="122">
        <v>195000026</v>
      </c>
      <c r="AC626" s="122">
        <v>205000026</v>
      </c>
      <c r="AD626" s="121"/>
      <c r="BB626" s="120" t="s">
        <v>379</v>
      </c>
      <c r="BG626" s="73" t="s">
        <v>4073</v>
      </c>
      <c r="BI626" s="73" t="s">
        <v>4904</v>
      </c>
      <c r="BO626" s="72" t="s">
        <v>210</v>
      </c>
      <c r="BP626" s="73" t="s">
        <v>4019</v>
      </c>
      <c r="BQ626" s="75">
        <v>0</v>
      </c>
      <c r="BR626" s="75">
        <v>0</v>
      </c>
      <c r="BS626" s="75">
        <v>0</v>
      </c>
      <c r="BT626" s="75">
        <v>0</v>
      </c>
      <c r="BU626" s="75">
        <v>0</v>
      </c>
      <c r="BV626" s="75">
        <v>0</v>
      </c>
      <c r="BW626" s="75">
        <v>0</v>
      </c>
      <c r="BX626" s="75">
        <v>0</v>
      </c>
      <c r="BY626" s="75">
        <v>0</v>
      </c>
      <c r="BZ626" s="75">
        <v>730000026</v>
      </c>
      <c r="CA626" s="75">
        <v>0</v>
      </c>
    </row>
    <row r="627" spans="10:79" ht="12" customHeight="1">
      <c r="J627" s="46">
        <v>623</v>
      </c>
      <c r="K627" s="46">
        <f t="shared" si="23"/>
        <v>0</v>
      </c>
      <c r="L627" s="82">
        <f t="shared" si="24"/>
        <v>0</v>
      </c>
      <c r="N627" s="119" t="s">
        <v>33</v>
      </c>
      <c r="O627" s="120" t="s">
        <v>2514</v>
      </c>
      <c r="P627" s="122">
        <v>0</v>
      </c>
      <c r="Q627" s="122">
        <v>0</v>
      </c>
      <c r="R627" s="122">
        <v>0</v>
      </c>
      <c r="S627" s="122">
        <v>0</v>
      </c>
      <c r="T627" s="122">
        <v>0</v>
      </c>
      <c r="U627" s="122">
        <v>0</v>
      </c>
      <c r="V627" s="122">
        <v>0</v>
      </c>
      <c r="W627" s="122">
        <v>0</v>
      </c>
      <c r="X627" s="122">
        <v>0</v>
      </c>
      <c r="Y627" s="122">
        <v>180000026</v>
      </c>
      <c r="Z627" s="122">
        <v>185000026</v>
      </c>
      <c r="AA627" s="122">
        <v>190000026</v>
      </c>
      <c r="AB627" s="122">
        <v>195000026</v>
      </c>
      <c r="AC627" s="122">
        <v>205000026</v>
      </c>
      <c r="AD627" s="121"/>
      <c r="BB627" s="120" t="s">
        <v>330</v>
      </c>
      <c r="BG627" s="73" t="s">
        <v>4074</v>
      </c>
      <c r="BI627" s="73" t="s">
        <v>4908</v>
      </c>
      <c r="BO627" s="72" t="s">
        <v>210</v>
      </c>
      <c r="BP627" s="73" t="s">
        <v>4019</v>
      </c>
      <c r="BQ627" s="75">
        <v>0</v>
      </c>
      <c r="BR627" s="75">
        <v>0</v>
      </c>
      <c r="BS627" s="75">
        <v>0</v>
      </c>
      <c r="BT627" s="75">
        <v>0</v>
      </c>
      <c r="BU627" s="75">
        <v>0</v>
      </c>
      <c r="BV627" s="75">
        <v>0</v>
      </c>
      <c r="BW627" s="75">
        <v>0</v>
      </c>
      <c r="BX627" s="75">
        <v>0</v>
      </c>
      <c r="BY627" s="75">
        <v>0</v>
      </c>
      <c r="BZ627" s="75">
        <v>0</v>
      </c>
      <c r="CA627" s="75">
        <v>0</v>
      </c>
    </row>
    <row r="628" spans="10:79" ht="12" customHeight="1">
      <c r="J628" s="46">
        <v>624</v>
      </c>
      <c r="K628" s="46">
        <f t="shared" si="23"/>
        <v>0</v>
      </c>
      <c r="L628" s="82">
        <f t="shared" si="24"/>
        <v>0</v>
      </c>
      <c r="N628" s="119" t="s">
        <v>33</v>
      </c>
      <c r="O628" s="120" t="s">
        <v>704</v>
      </c>
      <c r="P628" s="122">
        <v>80000026</v>
      </c>
      <c r="Q628" s="122">
        <v>90000026</v>
      </c>
      <c r="R628" s="122">
        <v>100000026</v>
      </c>
      <c r="S628" s="122">
        <v>120000026</v>
      </c>
      <c r="T628" s="122">
        <v>0</v>
      </c>
      <c r="U628" s="122">
        <v>0</v>
      </c>
      <c r="V628" s="122">
        <v>0</v>
      </c>
      <c r="W628" s="122">
        <v>0</v>
      </c>
      <c r="X628" s="122">
        <v>0</v>
      </c>
      <c r="Y628" s="122">
        <v>0</v>
      </c>
      <c r="Z628" s="122">
        <v>0</v>
      </c>
      <c r="AA628" s="122">
        <v>0</v>
      </c>
      <c r="AB628" s="122">
        <v>0</v>
      </c>
      <c r="AC628" s="122">
        <v>0</v>
      </c>
      <c r="AD628" s="121"/>
      <c r="BB628" s="120" t="s">
        <v>2365</v>
      </c>
      <c r="BG628" s="73" t="s">
        <v>4075</v>
      </c>
      <c r="BI628" s="73" t="s">
        <v>4905</v>
      </c>
      <c r="BO628" s="72" t="s">
        <v>210</v>
      </c>
      <c r="BP628" s="73" t="s">
        <v>4020</v>
      </c>
      <c r="BQ628" s="75">
        <v>0</v>
      </c>
      <c r="BR628" s="75">
        <v>0</v>
      </c>
      <c r="BS628" s="75">
        <v>0</v>
      </c>
      <c r="BT628" s="75">
        <v>0</v>
      </c>
      <c r="BU628" s="75">
        <v>567000625</v>
      </c>
      <c r="BV628" s="75">
        <v>0</v>
      </c>
      <c r="BW628" s="75">
        <v>0</v>
      </c>
      <c r="BX628" s="75">
        <v>0</v>
      </c>
      <c r="BY628" s="75">
        <v>0</v>
      </c>
      <c r="BZ628" s="75">
        <v>0</v>
      </c>
      <c r="CA628" s="75">
        <v>0</v>
      </c>
    </row>
    <row r="629" spans="10:79" ht="12" customHeight="1">
      <c r="J629" s="46">
        <v>625</v>
      </c>
      <c r="K629" s="46">
        <f t="shared" si="23"/>
        <v>0</v>
      </c>
      <c r="L629" s="82">
        <f t="shared" si="24"/>
        <v>0</v>
      </c>
      <c r="N629" s="119" t="s">
        <v>33</v>
      </c>
      <c r="O629" s="120" t="s">
        <v>943</v>
      </c>
      <c r="P629" s="122">
        <v>75000026</v>
      </c>
      <c r="Q629" s="122">
        <v>80000026</v>
      </c>
      <c r="R629" s="122">
        <v>85000026</v>
      </c>
      <c r="S629" s="122">
        <v>0</v>
      </c>
      <c r="T629" s="122">
        <v>0</v>
      </c>
      <c r="U629" s="122">
        <v>0</v>
      </c>
      <c r="V629" s="122">
        <v>0</v>
      </c>
      <c r="W629" s="122">
        <v>0</v>
      </c>
      <c r="X629" s="122">
        <v>0</v>
      </c>
      <c r="Y629" s="122">
        <v>0</v>
      </c>
      <c r="Z629" s="122">
        <v>0</v>
      </c>
      <c r="AA629" s="122">
        <v>0</v>
      </c>
      <c r="AB629" s="122">
        <v>0</v>
      </c>
      <c r="AC629" s="122">
        <v>0</v>
      </c>
      <c r="AD629" s="121"/>
      <c r="BB629" s="120" t="s">
        <v>2698</v>
      </c>
      <c r="BG629" s="73" t="s">
        <v>4076</v>
      </c>
      <c r="BI629" s="73" t="s">
        <v>4906</v>
      </c>
      <c r="BO629" s="72" t="s">
        <v>210</v>
      </c>
      <c r="BP629" s="73" t="s">
        <v>5033</v>
      </c>
      <c r="BQ629" s="75">
        <v>425000925</v>
      </c>
      <c r="BR629" s="75">
        <v>570000925</v>
      </c>
      <c r="BS629" s="75">
        <v>605000925</v>
      </c>
      <c r="BT629" s="75">
        <v>645000925</v>
      </c>
      <c r="BU629" s="75">
        <v>720000925</v>
      </c>
      <c r="BV629" s="75">
        <v>0</v>
      </c>
      <c r="BW629" s="75">
        <v>0</v>
      </c>
      <c r="BX629" s="75">
        <v>0</v>
      </c>
      <c r="BY629" s="75">
        <v>0</v>
      </c>
      <c r="BZ629" s="75">
        <v>0</v>
      </c>
      <c r="CA629" s="75">
        <v>0</v>
      </c>
    </row>
    <row r="630" spans="10:79" ht="12" customHeight="1">
      <c r="J630" s="46">
        <v>626</v>
      </c>
      <c r="K630" s="46">
        <f t="shared" si="23"/>
        <v>0</v>
      </c>
      <c r="L630" s="82">
        <f t="shared" si="24"/>
        <v>0</v>
      </c>
      <c r="N630" s="119" t="s">
        <v>33</v>
      </c>
      <c r="O630" s="120" t="s">
        <v>944</v>
      </c>
      <c r="P630" s="122">
        <v>75000026</v>
      </c>
      <c r="Q630" s="122">
        <v>80000026</v>
      </c>
      <c r="R630" s="122">
        <v>85000026</v>
      </c>
      <c r="S630" s="122">
        <v>0</v>
      </c>
      <c r="T630" s="122">
        <v>0</v>
      </c>
      <c r="U630" s="122">
        <v>0</v>
      </c>
      <c r="V630" s="122">
        <v>0</v>
      </c>
      <c r="W630" s="122">
        <v>0</v>
      </c>
      <c r="X630" s="122">
        <v>0</v>
      </c>
      <c r="Y630" s="122">
        <v>0</v>
      </c>
      <c r="Z630" s="122">
        <v>0</v>
      </c>
      <c r="AA630" s="122">
        <v>0</v>
      </c>
      <c r="AB630" s="122">
        <v>0</v>
      </c>
      <c r="AC630" s="122">
        <v>0</v>
      </c>
      <c r="AD630" s="121"/>
      <c r="BB630" s="120" t="s">
        <v>1040</v>
      </c>
      <c r="BG630" s="73" t="s">
        <v>4077</v>
      </c>
      <c r="BI630" s="73" t="s">
        <v>4909</v>
      </c>
      <c r="BO630" s="72" t="s">
        <v>210</v>
      </c>
      <c r="BP630" s="73" t="s">
        <v>4021</v>
      </c>
      <c r="BQ630" s="75">
        <v>526000625</v>
      </c>
      <c r="BR630" s="75">
        <v>580000625</v>
      </c>
      <c r="BS630" s="75">
        <v>616000625</v>
      </c>
      <c r="BT630" s="75">
        <v>540000625</v>
      </c>
      <c r="BU630" s="75">
        <v>567000625</v>
      </c>
      <c r="BV630" s="75">
        <v>760000625</v>
      </c>
      <c r="BW630" s="75">
        <v>630000625</v>
      </c>
      <c r="BX630" s="75">
        <v>819000625</v>
      </c>
      <c r="BY630" s="75">
        <v>846000625</v>
      </c>
      <c r="BZ630" s="75">
        <v>0</v>
      </c>
      <c r="CA630" s="75">
        <v>0</v>
      </c>
    </row>
    <row r="631" spans="10:79" ht="12" customHeight="1">
      <c r="J631" s="46">
        <v>627</v>
      </c>
      <c r="K631" s="46">
        <f t="shared" si="23"/>
        <v>0</v>
      </c>
      <c r="L631" s="82">
        <f t="shared" si="24"/>
        <v>0</v>
      </c>
      <c r="N631" s="119" t="s">
        <v>33</v>
      </c>
      <c r="O631" s="120" t="s">
        <v>945</v>
      </c>
      <c r="P631" s="122">
        <v>80000026</v>
      </c>
      <c r="Q631" s="122">
        <v>85000026</v>
      </c>
      <c r="R631" s="122">
        <v>90000026</v>
      </c>
      <c r="S631" s="122">
        <v>0</v>
      </c>
      <c r="T631" s="122">
        <v>0</v>
      </c>
      <c r="U631" s="122">
        <v>0</v>
      </c>
      <c r="V631" s="122">
        <v>0</v>
      </c>
      <c r="W631" s="122">
        <v>0</v>
      </c>
      <c r="X631" s="122">
        <v>0</v>
      </c>
      <c r="Y631" s="122">
        <v>0</v>
      </c>
      <c r="Z631" s="122">
        <v>0</v>
      </c>
      <c r="AA631" s="122">
        <v>0</v>
      </c>
      <c r="AB631" s="122">
        <v>0</v>
      </c>
      <c r="AC631" s="122">
        <v>0</v>
      </c>
      <c r="AD631" s="121"/>
      <c r="BB631" s="120" t="s">
        <v>69</v>
      </c>
      <c r="BG631" s="73" t="s">
        <v>4078</v>
      </c>
      <c r="BI631" s="73" t="s">
        <v>4910</v>
      </c>
      <c r="BO631" s="72" t="s">
        <v>210</v>
      </c>
      <c r="BP631" s="73" t="s">
        <v>4022</v>
      </c>
      <c r="BQ631" s="75">
        <v>0</v>
      </c>
      <c r="BR631" s="75">
        <v>549000625</v>
      </c>
      <c r="BS631" s="75">
        <v>576000625</v>
      </c>
      <c r="BT631" s="75">
        <v>612000625</v>
      </c>
      <c r="BU631" s="75">
        <v>0</v>
      </c>
      <c r="BV631" s="75">
        <v>0</v>
      </c>
      <c r="BW631" s="75">
        <v>0</v>
      </c>
      <c r="BX631" s="75">
        <v>0</v>
      </c>
      <c r="BY631" s="75">
        <v>0</v>
      </c>
      <c r="BZ631" s="75">
        <v>0</v>
      </c>
      <c r="CA631" s="75">
        <v>0</v>
      </c>
    </row>
    <row r="632" spans="10:79" ht="12" customHeight="1">
      <c r="J632" s="46">
        <v>628</v>
      </c>
      <c r="K632" s="46">
        <f t="shared" si="23"/>
        <v>0</v>
      </c>
      <c r="L632" s="82">
        <f t="shared" si="24"/>
        <v>0</v>
      </c>
      <c r="N632" s="119" t="s">
        <v>33</v>
      </c>
      <c r="O632" s="120" t="s">
        <v>946</v>
      </c>
      <c r="P632" s="122">
        <v>80000026</v>
      </c>
      <c r="Q632" s="122">
        <v>85000026</v>
      </c>
      <c r="R632" s="122">
        <v>90000026</v>
      </c>
      <c r="S632" s="122">
        <v>0</v>
      </c>
      <c r="T632" s="122">
        <v>0</v>
      </c>
      <c r="U632" s="122">
        <v>0</v>
      </c>
      <c r="V632" s="122">
        <v>0</v>
      </c>
      <c r="W632" s="122">
        <v>0</v>
      </c>
      <c r="X632" s="122">
        <v>0</v>
      </c>
      <c r="Y632" s="122">
        <v>0</v>
      </c>
      <c r="Z632" s="122">
        <v>0</v>
      </c>
      <c r="AA632" s="122">
        <v>0</v>
      </c>
      <c r="AB632" s="122">
        <v>0</v>
      </c>
      <c r="AC632" s="122">
        <v>0</v>
      </c>
      <c r="AD632" s="121"/>
      <c r="BB632" s="120" t="s">
        <v>1797</v>
      </c>
      <c r="BG632" s="73" t="s">
        <v>4079</v>
      </c>
      <c r="BI632" s="73" t="s">
        <v>4911</v>
      </c>
      <c r="BO632" s="72" t="s">
        <v>210</v>
      </c>
      <c r="BP632" s="73" t="s">
        <v>4023</v>
      </c>
      <c r="BQ632" s="75">
        <v>540000625</v>
      </c>
      <c r="BR632" s="75">
        <v>567000625</v>
      </c>
      <c r="BS632" s="75">
        <v>0</v>
      </c>
      <c r="BT632" s="75">
        <v>612000625</v>
      </c>
      <c r="BU632" s="75">
        <v>657000625</v>
      </c>
      <c r="BV632" s="75">
        <v>684000625</v>
      </c>
      <c r="BW632" s="75">
        <v>0</v>
      </c>
      <c r="BX632" s="75">
        <v>0</v>
      </c>
      <c r="BY632" s="75">
        <v>0</v>
      </c>
      <c r="BZ632" s="75">
        <v>0</v>
      </c>
      <c r="CA632" s="75">
        <v>0</v>
      </c>
    </row>
    <row r="633" spans="10:79" ht="12" customHeight="1">
      <c r="J633" s="46">
        <v>629</v>
      </c>
      <c r="K633" s="46">
        <f t="shared" si="23"/>
        <v>0</v>
      </c>
      <c r="L633" s="82">
        <f t="shared" si="24"/>
        <v>0</v>
      </c>
      <c r="N633" s="119" t="s">
        <v>33</v>
      </c>
      <c r="O633" s="120" t="s">
        <v>870</v>
      </c>
      <c r="P633" s="122">
        <v>0</v>
      </c>
      <c r="Q633" s="122">
        <v>0</v>
      </c>
      <c r="R633" s="122">
        <v>0</v>
      </c>
      <c r="S633" s="122">
        <v>0</v>
      </c>
      <c r="T633" s="122">
        <v>135000026</v>
      </c>
      <c r="U633" s="122">
        <v>140000026</v>
      </c>
      <c r="V633" s="122">
        <v>145000026</v>
      </c>
      <c r="W633" s="122">
        <v>150000026</v>
      </c>
      <c r="X633" s="122">
        <v>160000026</v>
      </c>
      <c r="Y633" s="122">
        <v>170000026</v>
      </c>
      <c r="Z633" s="122">
        <v>0</v>
      </c>
      <c r="AA633" s="122">
        <v>0</v>
      </c>
      <c r="AB633" s="122">
        <v>0</v>
      </c>
      <c r="AC633" s="122">
        <v>0</v>
      </c>
      <c r="AD633" s="121"/>
      <c r="BB633" s="120" t="s">
        <v>589</v>
      </c>
      <c r="BG633" s="73" t="s">
        <v>4080</v>
      </c>
      <c r="BI633" s="73" t="s">
        <v>4912</v>
      </c>
      <c r="BO633" s="72" t="s">
        <v>210</v>
      </c>
      <c r="BP633" s="73" t="s">
        <v>4024</v>
      </c>
      <c r="BQ633" s="75">
        <v>520000026</v>
      </c>
      <c r="BR633" s="75">
        <v>585000026</v>
      </c>
      <c r="BS633" s="75">
        <v>630000026</v>
      </c>
      <c r="BT633" s="75">
        <v>695000026</v>
      </c>
      <c r="BU633" s="75">
        <v>745000026</v>
      </c>
      <c r="BV633" s="75">
        <v>820000026</v>
      </c>
      <c r="BW633" s="75">
        <v>885000026</v>
      </c>
      <c r="BX633" s="75">
        <v>0</v>
      </c>
      <c r="BY633" s="75">
        <v>0</v>
      </c>
      <c r="BZ633" s="75">
        <v>0</v>
      </c>
      <c r="CA633" s="75">
        <v>0</v>
      </c>
    </row>
    <row r="634" spans="10:79" ht="12" customHeight="1">
      <c r="J634" s="46">
        <v>630</v>
      </c>
      <c r="K634" s="46">
        <f t="shared" si="23"/>
        <v>0</v>
      </c>
      <c r="L634" s="82">
        <f t="shared" si="24"/>
        <v>0</v>
      </c>
      <c r="N634" s="119" t="s">
        <v>33</v>
      </c>
      <c r="O634" s="120" t="s">
        <v>871</v>
      </c>
      <c r="P634" s="122">
        <v>0</v>
      </c>
      <c r="Q634" s="122">
        <v>0</v>
      </c>
      <c r="R634" s="122">
        <v>0</v>
      </c>
      <c r="S634" s="122">
        <v>0</v>
      </c>
      <c r="T634" s="122">
        <v>0</v>
      </c>
      <c r="U634" s="122">
        <v>0</v>
      </c>
      <c r="V634" s="122">
        <v>0</v>
      </c>
      <c r="W634" s="122">
        <v>0</v>
      </c>
      <c r="X634" s="122">
        <v>0</v>
      </c>
      <c r="Y634" s="122">
        <v>180000026</v>
      </c>
      <c r="Z634" s="122">
        <v>190000026</v>
      </c>
      <c r="AA634" s="122">
        <v>205000026</v>
      </c>
      <c r="AB634" s="122">
        <v>220000026</v>
      </c>
      <c r="AC634" s="122">
        <v>0</v>
      </c>
      <c r="AD634" s="121"/>
      <c r="BB634" s="120" t="s">
        <v>70</v>
      </c>
      <c r="BG634" s="73" t="s">
        <v>4081</v>
      </c>
      <c r="BI634" s="73" t="s">
        <v>4913</v>
      </c>
      <c r="BO634" s="72" t="s">
        <v>210</v>
      </c>
      <c r="BP634" s="73" t="s">
        <v>4025</v>
      </c>
      <c r="BQ634" s="75">
        <v>0</v>
      </c>
      <c r="BR634" s="75">
        <v>0</v>
      </c>
      <c r="BS634" s="75">
        <v>490000026</v>
      </c>
      <c r="BT634" s="75">
        <v>540000026</v>
      </c>
      <c r="BU634" s="75">
        <v>585000026</v>
      </c>
      <c r="BV634" s="75">
        <v>0</v>
      </c>
      <c r="BW634" s="75">
        <v>0</v>
      </c>
      <c r="BX634" s="75">
        <v>0</v>
      </c>
      <c r="BY634" s="75">
        <v>0</v>
      </c>
      <c r="BZ634" s="75">
        <v>0</v>
      </c>
      <c r="CA634" s="75">
        <v>0</v>
      </c>
    </row>
    <row r="635" spans="10:79" ht="12" customHeight="1">
      <c r="J635" s="46">
        <v>631</v>
      </c>
      <c r="K635" s="46">
        <f t="shared" si="23"/>
        <v>0</v>
      </c>
      <c r="L635" s="82">
        <f t="shared" si="24"/>
        <v>0</v>
      </c>
      <c r="N635" s="119" t="s">
        <v>33</v>
      </c>
      <c r="O635" s="120" t="s">
        <v>947</v>
      </c>
      <c r="P635" s="122">
        <v>0</v>
      </c>
      <c r="Q635" s="122">
        <v>0</v>
      </c>
      <c r="R635" s="122">
        <v>0</v>
      </c>
      <c r="S635" s="122">
        <v>0</v>
      </c>
      <c r="T635" s="122">
        <v>135000026</v>
      </c>
      <c r="U635" s="122">
        <v>140000026</v>
      </c>
      <c r="V635" s="122">
        <v>145000026</v>
      </c>
      <c r="W635" s="122">
        <v>150000026</v>
      </c>
      <c r="X635" s="122">
        <v>160000026</v>
      </c>
      <c r="Y635" s="122">
        <v>170000026</v>
      </c>
      <c r="Z635" s="122">
        <v>0</v>
      </c>
      <c r="AA635" s="122">
        <v>0</v>
      </c>
      <c r="AB635" s="122">
        <v>0</v>
      </c>
      <c r="AC635" s="122">
        <v>0</v>
      </c>
      <c r="AD635" s="121"/>
      <c r="BB635" s="120" t="s">
        <v>2554</v>
      </c>
      <c r="BG635" s="73" t="s">
        <v>4082</v>
      </c>
      <c r="BI635" s="73" t="s">
        <v>4914</v>
      </c>
      <c r="BO635" s="72" t="s">
        <v>210</v>
      </c>
      <c r="BP635" s="73" t="s">
        <v>4026</v>
      </c>
      <c r="BQ635" s="75">
        <v>360000625</v>
      </c>
      <c r="BR635" s="75">
        <v>396000625</v>
      </c>
      <c r="BS635" s="75">
        <v>432000625</v>
      </c>
      <c r="BT635" s="75">
        <v>468000625</v>
      </c>
      <c r="BU635" s="75">
        <v>495000625</v>
      </c>
      <c r="BV635" s="75">
        <v>513000625</v>
      </c>
      <c r="BW635" s="75">
        <v>540000625</v>
      </c>
      <c r="BX635" s="75">
        <v>567000625</v>
      </c>
      <c r="BY635" s="75">
        <v>594000625</v>
      </c>
      <c r="BZ635" s="75">
        <v>0</v>
      </c>
      <c r="CA635" s="75">
        <v>0</v>
      </c>
    </row>
    <row r="636" spans="10:79" ht="12" customHeight="1">
      <c r="J636" s="46">
        <v>632</v>
      </c>
      <c r="K636" s="46">
        <f t="shared" si="23"/>
        <v>0</v>
      </c>
      <c r="L636" s="82">
        <f t="shared" si="24"/>
        <v>0</v>
      </c>
      <c r="N636" s="119" t="s">
        <v>33</v>
      </c>
      <c r="O636" s="120" t="s">
        <v>948</v>
      </c>
      <c r="P636" s="122">
        <v>0</v>
      </c>
      <c r="Q636" s="122">
        <v>0</v>
      </c>
      <c r="R636" s="122">
        <v>0</v>
      </c>
      <c r="S636" s="122">
        <v>0</v>
      </c>
      <c r="T636" s="122">
        <v>0</v>
      </c>
      <c r="U636" s="122">
        <v>0</v>
      </c>
      <c r="V636" s="122">
        <v>0</v>
      </c>
      <c r="W636" s="122">
        <v>0</v>
      </c>
      <c r="X636" s="122">
        <v>0</v>
      </c>
      <c r="Y636" s="122">
        <v>160000026</v>
      </c>
      <c r="Z636" s="122">
        <v>175000026</v>
      </c>
      <c r="AA636" s="122">
        <v>190000026</v>
      </c>
      <c r="AB636" s="122">
        <v>205000026</v>
      </c>
      <c r="AC636" s="122">
        <v>0</v>
      </c>
      <c r="AD636" s="121"/>
      <c r="BB636" s="120" t="s">
        <v>421</v>
      </c>
      <c r="BG636" s="73" t="s">
        <v>4083</v>
      </c>
      <c r="BI636" s="73" t="s">
        <v>4915</v>
      </c>
      <c r="BO636" s="72" t="s">
        <v>210</v>
      </c>
      <c r="BP636" s="73" t="s">
        <v>4027</v>
      </c>
      <c r="BQ636" s="75">
        <v>315000625</v>
      </c>
      <c r="BR636" s="75">
        <v>364000625</v>
      </c>
      <c r="BS636" s="75">
        <v>612000625</v>
      </c>
      <c r="BT636" s="75">
        <v>504000625</v>
      </c>
      <c r="BU636" s="75">
        <v>666000625</v>
      </c>
      <c r="BV636" s="75">
        <v>702000625</v>
      </c>
      <c r="BW636" s="75">
        <v>657000625</v>
      </c>
      <c r="BX636" s="75">
        <v>702000625</v>
      </c>
      <c r="BY636" s="75">
        <v>0</v>
      </c>
      <c r="BZ636" s="75">
        <v>0</v>
      </c>
      <c r="CA636" s="75">
        <v>0</v>
      </c>
    </row>
    <row r="637" spans="10:79" ht="12" customHeight="1">
      <c r="J637" s="46">
        <v>633</v>
      </c>
      <c r="K637" s="46">
        <f t="shared" si="23"/>
        <v>0</v>
      </c>
      <c r="L637" s="82">
        <f t="shared" si="24"/>
        <v>0</v>
      </c>
      <c r="N637" s="119" t="s">
        <v>33</v>
      </c>
      <c r="O637" s="120" t="s">
        <v>949</v>
      </c>
      <c r="P637" s="122">
        <v>0</v>
      </c>
      <c r="Q637" s="122">
        <v>0</v>
      </c>
      <c r="R637" s="122">
        <v>0</v>
      </c>
      <c r="S637" s="122">
        <v>0</v>
      </c>
      <c r="T637" s="122">
        <v>0</v>
      </c>
      <c r="U637" s="122">
        <v>0</v>
      </c>
      <c r="V637" s="122">
        <v>0</v>
      </c>
      <c r="W637" s="122">
        <v>0</v>
      </c>
      <c r="X637" s="122">
        <v>180000026</v>
      </c>
      <c r="Y637" s="122">
        <v>185000026</v>
      </c>
      <c r="Z637" s="122">
        <v>190000026</v>
      </c>
      <c r="AA637" s="122">
        <v>200000026</v>
      </c>
      <c r="AB637" s="122">
        <v>210000026</v>
      </c>
      <c r="AC637" s="122">
        <v>0</v>
      </c>
      <c r="AD637" s="121"/>
      <c r="BB637" s="120" t="s">
        <v>2576</v>
      </c>
      <c r="BG637" s="73" t="s">
        <v>4084</v>
      </c>
      <c r="BI637" s="73" t="s">
        <v>4916</v>
      </c>
      <c r="BO637" s="72" t="s">
        <v>210</v>
      </c>
      <c r="BP637" s="73" t="s">
        <v>4028</v>
      </c>
      <c r="BQ637" s="75">
        <v>450000625</v>
      </c>
      <c r="BR637" s="75">
        <v>477000625</v>
      </c>
      <c r="BS637" s="75">
        <v>0</v>
      </c>
      <c r="BT637" s="75">
        <v>0</v>
      </c>
      <c r="BU637" s="75">
        <v>0</v>
      </c>
      <c r="BV637" s="75">
        <v>0</v>
      </c>
      <c r="BW637" s="75">
        <v>0</v>
      </c>
      <c r="BX637" s="75">
        <v>0</v>
      </c>
      <c r="BY637" s="75">
        <v>0</v>
      </c>
      <c r="BZ637" s="75">
        <v>0</v>
      </c>
      <c r="CA637" s="75">
        <v>0</v>
      </c>
    </row>
    <row r="638" spans="10:79" ht="12" customHeight="1">
      <c r="J638" s="46">
        <v>634</v>
      </c>
      <c r="K638" s="46">
        <f t="shared" si="23"/>
        <v>0</v>
      </c>
      <c r="L638" s="82">
        <f t="shared" si="24"/>
        <v>0</v>
      </c>
      <c r="N638" s="119" t="s">
        <v>33</v>
      </c>
      <c r="O638" s="120" t="s">
        <v>950</v>
      </c>
      <c r="P638" s="122">
        <v>0</v>
      </c>
      <c r="Q638" s="122">
        <v>95000026</v>
      </c>
      <c r="R638" s="122">
        <v>0</v>
      </c>
      <c r="S638" s="122">
        <v>0</v>
      </c>
      <c r="T638" s="122">
        <v>0</v>
      </c>
      <c r="U638" s="122">
        <v>0</v>
      </c>
      <c r="V638" s="122">
        <v>0</v>
      </c>
      <c r="W638" s="122">
        <v>0</v>
      </c>
      <c r="X638" s="122">
        <v>180000026</v>
      </c>
      <c r="Y638" s="122">
        <v>185000026</v>
      </c>
      <c r="Z638" s="122">
        <v>190000026</v>
      </c>
      <c r="AA638" s="122">
        <v>200000026</v>
      </c>
      <c r="AB638" s="122">
        <v>210000026</v>
      </c>
      <c r="AC638" s="122">
        <v>0</v>
      </c>
      <c r="AD638" s="121"/>
      <c r="BB638" s="120" t="s">
        <v>2577</v>
      </c>
      <c r="BG638" s="73" t="s">
        <v>4085</v>
      </c>
      <c r="BI638" s="73" t="s">
        <v>4917</v>
      </c>
      <c r="BO638" s="72" t="s">
        <v>210</v>
      </c>
      <c r="BP638" s="73" t="s">
        <v>4029</v>
      </c>
      <c r="BQ638" s="75">
        <v>450000625</v>
      </c>
      <c r="BR638" s="75">
        <v>477000625</v>
      </c>
      <c r="BS638" s="75">
        <v>540000625</v>
      </c>
      <c r="BT638" s="75">
        <v>495000625</v>
      </c>
      <c r="BU638" s="75">
        <v>531000625</v>
      </c>
      <c r="BV638" s="75">
        <v>540000625</v>
      </c>
      <c r="BW638" s="75">
        <v>0</v>
      </c>
      <c r="BX638" s="75">
        <v>0</v>
      </c>
      <c r="BY638" s="75">
        <v>0</v>
      </c>
      <c r="BZ638" s="75">
        <v>0</v>
      </c>
      <c r="CA638" s="75">
        <v>0</v>
      </c>
    </row>
    <row r="639" spans="10:79" ht="12" customHeight="1">
      <c r="J639" s="46">
        <v>635</v>
      </c>
      <c r="K639" s="46">
        <f t="shared" si="23"/>
        <v>0</v>
      </c>
      <c r="L639" s="82">
        <f t="shared" si="24"/>
        <v>0</v>
      </c>
      <c r="N639" s="119" t="s">
        <v>33</v>
      </c>
      <c r="O639" s="120" t="s">
        <v>951</v>
      </c>
      <c r="P639" s="122">
        <v>0</v>
      </c>
      <c r="Q639" s="122">
        <v>90000026</v>
      </c>
      <c r="R639" s="122">
        <v>0</v>
      </c>
      <c r="S639" s="122">
        <v>0</v>
      </c>
      <c r="T639" s="122">
        <v>0</v>
      </c>
      <c r="U639" s="122">
        <v>0</v>
      </c>
      <c r="V639" s="122">
        <v>0</v>
      </c>
      <c r="W639" s="122">
        <v>0</v>
      </c>
      <c r="X639" s="122">
        <v>0</v>
      </c>
      <c r="Y639" s="122">
        <v>160000026</v>
      </c>
      <c r="Z639" s="122">
        <v>175000026</v>
      </c>
      <c r="AA639" s="122">
        <v>190000026</v>
      </c>
      <c r="AB639" s="122">
        <v>205000026</v>
      </c>
      <c r="AC639" s="122">
        <v>0</v>
      </c>
      <c r="AD639" s="121"/>
      <c r="BB639" s="120" t="s">
        <v>1932</v>
      </c>
      <c r="BG639" s="73" t="s">
        <v>4086</v>
      </c>
      <c r="BI639" s="73" t="s">
        <v>4918</v>
      </c>
      <c r="BO639" s="72" t="s">
        <v>210</v>
      </c>
      <c r="BP639" s="73" t="s">
        <v>4030</v>
      </c>
      <c r="BQ639" s="75">
        <v>410000026</v>
      </c>
      <c r="BR639" s="75">
        <v>440000026</v>
      </c>
      <c r="BS639" s="75">
        <v>460000026</v>
      </c>
      <c r="BT639" s="75">
        <v>495000026</v>
      </c>
      <c r="BU639" s="75">
        <v>580000026</v>
      </c>
      <c r="BV639" s="75">
        <v>650000026</v>
      </c>
      <c r="BW639" s="75">
        <v>710000026</v>
      </c>
      <c r="BX639" s="75">
        <v>775000026</v>
      </c>
      <c r="BY639" s="75">
        <v>825000026</v>
      </c>
      <c r="BZ639" s="75">
        <v>0</v>
      </c>
      <c r="CA639" s="75">
        <v>0</v>
      </c>
    </row>
    <row r="640" spans="10:79" ht="12" customHeight="1">
      <c r="J640" s="46">
        <v>636</v>
      </c>
      <c r="K640" s="46">
        <f t="shared" si="23"/>
        <v>0</v>
      </c>
      <c r="L640" s="82">
        <f t="shared" si="24"/>
        <v>0</v>
      </c>
      <c r="N640" s="119" t="s">
        <v>33</v>
      </c>
      <c r="O640" s="120" t="s">
        <v>209</v>
      </c>
      <c r="P640" s="122">
        <v>0</v>
      </c>
      <c r="Q640" s="122">
        <v>0</v>
      </c>
      <c r="R640" s="122">
        <v>0</v>
      </c>
      <c r="S640" s="122">
        <v>95000026</v>
      </c>
      <c r="T640" s="122">
        <v>100000026</v>
      </c>
      <c r="U640" s="122">
        <v>105000026</v>
      </c>
      <c r="V640" s="122">
        <v>110000026</v>
      </c>
      <c r="W640" s="122">
        <v>115000026</v>
      </c>
      <c r="X640" s="122">
        <v>120000026</v>
      </c>
      <c r="Y640" s="122">
        <v>130000026</v>
      </c>
      <c r="Z640" s="122">
        <v>140000026</v>
      </c>
      <c r="AA640" s="122">
        <v>150000026</v>
      </c>
      <c r="AB640" s="122">
        <v>165000026</v>
      </c>
      <c r="AC640" s="122">
        <v>0</v>
      </c>
      <c r="AD640" s="121"/>
      <c r="BB640" s="120" t="s">
        <v>800</v>
      </c>
      <c r="BG640" s="73" t="s">
        <v>4087</v>
      </c>
      <c r="BI640" s="73" t="s">
        <v>5102</v>
      </c>
      <c r="BO640" s="72" t="s">
        <v>210</v>
      </c>
      <c r="BP640" s="73" t="s">
        <v>4031</v>
      </c>
      <c r="BQ640" s="75">
        <v>0</v>
      </c>
      <c r="BR640" s="75">
        <v>0</v>
      </c>
      <c r="BS640" s="75">
        <v>0</v>
      </c>
      <c r="BT640" s="75">
        <v>0</v>
      </c>
      <c r="BU640" s="75">
        <v>0</v>
      </c>
      <c r="BV640" s="75">
        <v>0</v>
      </c>
      <c r="BW640" s="75">
        <v>747000625</v>
      </c>
      <c r="BX640" s="75">
        <v>0</v>
      </c>
      <c r="BY640" s="75">
        <v>0</v>
      </c>
      <c r="BZ640" s="75">
        <v>0</v>
      </c>
      <c r="CA640" s="75">
        <v>0</v>
      </c>
    </row>
    <row r="641" spans="10:79" ht="12" customHeight="1">
      <c r="J641" s="46">
        <v>637</v>
      </c>
      <c r="K641" s="46">
        <f t="shared" si="23"/>
        <v>0</v>
      </c>
      <c r="L641" s="82">
        <f t="shared" si="24"/>
        <v>0</v>
      </c>
      <c r="N641" s="119" t="s">
        <v>33</v>
      </c>
      <c r="O641" s="120" t="s">
        <v>952</v>
      </c>
      <c r="P641" s="122">
        <v>0</v>
      </c>
      <c r="Q641" s="122">
        <v>0</v>
      </c>
      <c r="R641" s="122">
        <v>0</v>
      </c>
      <c r="S641" s="122">
        <v>95000026</v>
      </c>
      <c r="T641" s="122">
        <v>100000026</v>
      </c>
      <c r="U641" s="122">
        <v>105000026</v>
      </c>
      <c r="V641" s="122">
        <v>110000026</v>
      </c>
      <c r="W641" s="122">
        <v>115000026</v>
      </c>
      <c r="X641" s="122">
        <v>120000026</v>
      </c>
      <c r="Y641" s="122">
        <v>130000026</v>
      </c>
      <c r="Z641" s="122">
        <v>140000026</v>
      </c>
      <c r="AA641" s="122">
        <v>150000026</v>
      </c>
      <c r="AB641" s="122">
        <v>165000026</v>
      </c>
      <c r="AC641" s="122">
        <v>0</v>
      </c>
      <c r="AD641" s="121"/>
      <c r="BB641" s="120" t="s">
        <v>921</v>
      </c>
      <c r="BG641" s="73" t="s">
        <v>4088</v>
      </c>
      <c r="BI641" s="73" t="s">
        <v>4919</v>
      </c>
      <c r="BO641" s="72" t="s">
        <v>210</v>
      </c>
      <c r="BP641" s="73" t="s">
        <v>4032</v>
      </c>
      <c r="BQ641" s="75">
        <v>0</v>
      </c>
      <c r="BR641" s="75">
        <v>531000625</v>
      </c>
      <c r="BS641" s="75">
        <v>603000625</v>
      </c>
      <c r="BT641" s="75">
        <v>639000625</v>
      </c>
      <c r="BU641" s="75">
        <v>675000625</v>
      </c>
      <c r="BV641" s="75">
        <v>711000625</v>
      </c>
      <c r="BW641" s="75">
        <v>0</v>
      </c>
      <c r="BX641" s="75">
        <v>0</v>
      </c>
      <c r="BY641" s="75">
        <v>0</v>
      </c>
      <c r="BZ641" s="75">
        <v>0</v>
      </c>
      <c r="CA641" s="75">
        <v>0</v>
      </c>
    </row>
    <row r="642" spans="10:79" ht="12" customHeight="1">
      <c r="J642" s="46">
        <v>638</v>
      </c>
      <c r="K642" s="46">
        <f t="shared" si="23"/>
        <v>0</v>
      </c>
      <c r="L642" s="82">
        <f t="shared" si="24"/>
        <v>0</v>
      </c>
      <c r="N642" s="119" t="s">
        <v>33</v>
      </c>
      <c r="O642" s="120" t="s">
        <v>1912</v>
      </c>
      <c r="P642" s="122">
        <v>0</v>
      </c>
      <c r="Q642" s="122">
        <v>0</v>
      </c>
      <c r="R642" s="122">
        <v>0</v>
      </c>
      <c r="S642" s="122">
        <v>0</v>
      </c>
      <c r="T642" s="122">
        <v>0</v>
      </c>
      <c r="U642" s="122">
        <v>130000026</v>
      </c>
      <c r="V642" s="122">
        <v>134000026</v>
      </c>
      <c r="W642" s="122">
        <v>150000026</v>
      </c>
      <c r="X642" s="122">
        <v>160000026</v>
      </c>
      <c r="Y642" s="122">
        <v>170000026</v>
      </c>
      <c r="Z642" s="122">
        <v>0</v>
      </c>
      <c r="AA642" s="122">
        <v>0</v>
      </c>
      <c r="AB642" s="122">
        <v>0</v>
      </c>
      <c r="AC642" s="122">
        <v>0</v>
      </c>
      <c r="AD642" s="121"/>
      <c r="BB642" s="120" t="s">
        <v>744</v>
      </c>
      <c r="BG642" s="73" t="s">
        <v>4089</v>
      </c>
      <c r="BI642" s="73" t="s">
        <v>4920</v>
      </c>
      <c r="BO642" s="72" t="s">
        <v>210</v>
      </c>
      <c r="BP642" s="73" t="s">
        <v>4033</v>
      </c>
      <c r="BQ642" s="75">
        <v>0</v>
      </c>
      <c r="BR642" s="75">
        <v>0</v>
      </c>
      <c r="BS642" s="75">
        <v>0</v>
      </c>
      <c r="BT642" s="75">
        <v>0</v>
      </c>
      <c r="BU642" s="75">
        <v>0</v>
      </c>
      <c r="BV642" s="75">
        <v>0</v>
      </c>
      <c r="BW642" s="75">
        <v>0</v>
      </c>
      <c r="BX642" s="75">
        <v>0</v>
      </c>
      <c r="BY642" s="75">
        <v>0</v>
      </c>
      <c r="BZ642" s="75">
        <v>837000625</v>
      </c>
      <c r="CA642" s="75">
        <v>0</v>
      </c>
    </row>
    <row r="643" spans="10:79" ht="12" customHeight="1">
      <c r="J643" s="46">
        <v>639</v>
      </c>
      <c r="K643" s="46">
        <f t="shared" si="23"/>
        <v>0</v>
      </c>
      <c r="L643" s="82">
        <f t="shared" si="24"/>
        <v>0</v>
      </c>
      <c r="N643" s="119" t="s">
        <v>33</v>
      </c>
      <c r="O643" s="120" t="s">
        <v>2037</v>
      </c>
      <c r="P643" s="122">
        <v>0</v>
      </c>
      <c r="Q643" s="122">
        <v>0</v>
      </c>
      <c r="R643" s="122">
        <v>0</v>
      </c>
      <c r="S643" s="122">
        <v>0</v>
      </c>
      <c r="T643" s="122">
        <v>0</v>
      </c>
      <c r="U643" s="122">
        <v>130000026</v>
      </c>
      <c r="V643" s="122">
        <v>134000026</v>
      </c>
      <c r="W643" s="122">
        <v>150000026</v>
      </c>
      <c r="X643" s="122">
        <v>160000026</v>
      </c>
      <c r="Y643" s="122">
        <v>170000026</v>
      </c>
      <c r="Z643" s="122">
        <v>0</v>
      </c>
      <c r="AA643" s="122">
        <v>0</v>
      </c>
      <c r="AB643" s="122">
        <v>0</v>
      </c>
      <c r="AC643" s="122">
        <v>0</v>
      </c>
      <c r="AD643" s="121"/>
      <c r="BB643" s="120" t="s">
        <v>801</v>
      </c>
      <c r="BG643" s="73" t="s">
        <v>4090</v>
      </c>
      <c r="BI643" s="73" t="s">
        <v>4921</v>
      </c>
      <c r="BO643" s="72" t="s">
        <v>210</v>
      </c>
      <c r="BP643" s="73" t="s">
        <v>5122</v>
      </c>
      <c r="BQ643" s="75">
        <v>0</v>
      </c>
      <c r="BR643" s="75">
        <v>0</v>
      </c>
      <c r="BS643" s="75">
        <v>0</v>
      </c>
      <c r="BT643" s="75">
        <v>0</v>
      </c>
      <c r="BU643" s="75">
        <v>0</v>
      </c>
      <c r="BV643" s="75">
        <v>795000925</v>
      </c>
      <c r="BW643" s="75">
        <v>860000925</v>
      </c>
      <c r="BX643" s="75">
        <v>900000925</v>
      </c>
      <c r="BY643" s="75">
        <v>950000925</v>
      </c>
      <c r="BZ643" s="75">
        <v>1050000925</v>
      </c>
      <c r="CA643" s="75">
        <v>0</v>
      </c>
    </row>
    <row r="644" spans="10:79" ht="12" customHeight="1">
      <c r="J644" s="46">
        <v>640</v>
      </c>
      <c r="K644" s="46">
        <f t="shared" si="23"/>
        <v>0</v>
      </c>
      <c r="L644" s="82">
        <f t="shared" si="24"/>
        <v>0</v>
      </c>
      <c r="N644" s="119" t="s">
        <v>33</v>
      </c>
      <c r="O644" s="120" t="s">
        <v>2019</v>
      </c>
      <c r="P644" s="122">
        <v>0</v>
      </c>
      <c r="Q644" s="122">
        <v>0</v>
      </c>
      <c r="R644" s="122">
        <v>0</v>
      </c>
      <c r="S644" s="122">
        <v>0</v>
      </c>
      <c r="T644" s="122">
        <v>0</v>
      </c>
      <c r="U644" s="122">
        <v>0</v>
      </c>
      <c r="V644" s="122">
        <v>140000026</v>
      </c>
      <c r="W644" s="122">
        <v>150000026</v>
      </c>
      <c r="X644" s="122">
        <v>175000026</v>
      </c>
      <c r="Y644" s="122">
        <v>185000026</v>
      </c>
      <c r="Z644" s="122">
        <v>0</v>
      </c>
      <c r="AA644" s="122">
        <v>0</v>
      </c>
      <c r="AB644" s="122">
        <v>0</v>
      </c>
      <c r="AC644" s="122">
        <v>0</v>
      </c>
      <c r="AD644" s="121"/>
      <c r="BB644" s="120" t="s">
        <v>71</v>
      </c>
      <c r="BG644" s="73" t="s">
        <v>4091</v>
      </c>
      <c r="BI644" s="73" t="s">
        <v>4922</v>
      </c>
      <c r="BO644" s="72" t="s">
        <v>210</v>
      </c>
      <c r="BP644" s="73" t="s">
        <v>4034</v>
      </c>
      <c r="BQ644" s="75">
        <v>0</v>
      </c>
      <c r="BR644" s="75">
        <v>0</v>
      </c>
      <c r="BS644" s="75">
        <v>0</v>
      </c>
      <c r="BT644" s="75">
        <v>0</v>
      </c>
      <c r="BU644" s="75">
        <v>0</v>
      </c>
      <c r="BV644" s="75">
        <v>685000026</v>
      </c>
      <c r="BW644" s="75">
        <v>725000026</v>
      </c>
      <c r="BX644" s="75">
        <v>790000026</v>
      </c>
      <c r="BY644" s="75">
        <v>0</v>
      </c>
      <c r="BZ644" s="75">
        <v>0</v>
      </c>
      <c r="CA644" s="75">
        <v>0</v>
      </c>
    </row>
    <row r="645" spans="10:79" ht="12" customHeight="1">
      <c r="J645" s="46">
        <v>641</v>
      </c>
      <c r="K645" s="46">
        <f t="shared" ref="K645:K708" si="25">IFERROR(IF($B$3="Passenger",(HLOOKUP($K$3,$AI$4:$BC$699,1+J645,0)),(HLOOKUP($K$3,$BF$4:$BM$686,1+J645,0))),0)</f>
        <v>0</v>
      </c>
      <c r="L645" s="82">
        <f t="shared" si="24"/>
        <v>0</v>
      </c>
      <c r="N645" s="119" t="s">
        <v>33</v>
      </c>
      <c r="O645" s="120" t="s">
        <v>1725</v>
      </c>
      <c r="P645" s="122">
        <v>0</v>
      </c>
      <c r="Q645" s="122">
        <v>0</v>
      </c>
      <c r="R645" s="122">
        <v>0</v>
      </c>
      <c r="S645" s="122">
        <v>120000026</v>
      </c>
      <c r="T645" s="122">
        <v>135000026</v>
      </c>
      <c r="U645" s="122">
        <v>145000026</v>
      </c>
      <c r="V645" s="122">
        <v>150000026</v>
      </c>
      <c r="W645" s="122">
        <v>160000026</v>
      </c>
      <c r="X645" s="122">
        <v>170000026</v>
      </c>
      <c r="Y645" s="122">
        <v>0</v>
      </c>
      <c r="Z645" s="122">
        <v>0</v>
      </c>
      <c r="AA645" s="122">
        <v>0</v>
      </c>
      <c r="AB645" s="122">
        <v>0</v>
      </c>
      <c r="AC645" s="122">
        <v>0</v>
      </c>
      <c r="AD645" s="121"/>
      <c r="BB645" s="120" t="s">
        <v>1275</v>
      </c>
      <c r="BG645" s="73" t="s">
        <v>4092</v>
      </c>
      <c r="BI645" s="73" t="s">
        <v>4923</v>
      </c>
      <c r="BO645" s="72" t="s">
        <v>210</v>
      </c>
      <c r="BP645" s="73" t="s">
        <v>4035</v>
      </c>
      <c r="BQ645" s="75">
        <v>477000625</v>
      </c>
      <c r="BR645" s="75">
        <v>522000625</v>
      </c>
      <c r="BS645" s="75">
        <v>558000625</v>
      </c>
      <c r="BT645" s="75">
        <v>612000625</v>
      </c>
      <c r="BU645" s="75">
        <v>630000625</v>
      </c>
      <c r="BV645" s="75">
        <v>666000625</v>
      </c>
      <c r="BW645" s="75">
        <v>720000625</v>
      </c>
      <c r="BX645" s="75">
        <v>837000625</v>
      </c>
      <c r="BY645" s="75">
        <v>927000625</v>
      </c>
      <c r="BZ645" s="75">
        <v>0</v>
      </c>
      <c r="CA645" s="75">
        <v>0</v>
      </c>
    </row>
    <row r="646" spans="10:79" ht="12" customHeight="1">
      <c r="J646" s="46">
        <v>642</v>
      </c>
      <c r="K646" s="46">
        <f t="shared" si="25"/>
        <v>0</v>
      </c>
      <c r="L646" s="82">
        <f t="shared" ref="L646:L709" si="26">IFERROR(IF($B$3="Passenger",VLOOKUP(K646,$O$5:$AD$3396,$L$3+5,0),VLOOKUP(K646,$BP$5:$CA$1915,$L$3+1,0)),0)</f>
        <v>0</v>
      </c>
      <c r="N646" s="119" t="s">
        <v>33</v>
      </c>
      <c r="O646" s="120" t="s">
        <v>1867</v>
      </c>
      <c r="P646" s="122">
        <v>0</v>
      </c>
      <c r="Q646" s="122">
        <v>0</v>
      </c>
      <c r="R646" s="122">
        <v>0</v>
      </c>
      <c r="S646" s="122">
        <v>120000026</v>
      </c>
      <c r="T646" s="122">
        <v>125000026</v>
      </c>
      <c r="U646" s="122">
        <v>130000026</v>
      </c>
      <c r="V646" s="122">
        <v>135000026</v>
      </c>
      <c r="W646" s="122">
        <v>145000026</v>
      </c>
      <c r="X646" s="122">
        <v>160000026</v>
      </c>
      <c r="Y646" s="122">
        <v>170000026</v>
      </c>
      <c r="Z646" s="122">
        <v>0</v>
      </c>
      <c r="AA646" s="122">
        <v>0</v>
      </c>
      <c r="AB646" s="122">
        <v>0</v>
      </c>
      <c r="AC646" s="122">
        <v>0</v>
      </c>
      <c r="AD646" s="121"/>
      <c r="BB646" s="120" t="s">
        <v>745</v>
      </c>
      <c r="BG646" s="73" t="s">
        <v>4093</v>
      </c>
      <c r="BI646" s="73" t="s">
        <v>4924</v>
      </c>
      <c r="BO646" s="72" t="s">
        <v>210</v>
      </c>
      <c r="BP646" s="73" t="s">
        <v>4036</v>
      </c>
      <c r="BQ646" s="75">
        <v>0</v>
      </c>
      <c r="BR646" s="75">
        <v>0</v>
      </c>
      <c r="BS646" s="75">
        <v>0</v>
      </c>
      <c r="BT646" s="75">
        <v>0</v>
      </c>
      <c r="BU646" s="75">
        <v>0</v>
      </c>
      <c r="BV646" s="75">
        <v>0</v>
      </c>
      <c r="BW646" s="75">
        <v>0</v>
      </c>
      <c r="BX646" s="75">
        <v>0</v>
      </c>
      <c r="BY646" s="75">
        <v>0</v>
      </c>
      <c r="BZ646" s="75">
        <v>0</v>
      </c>
      <c r="CA646" s="75">
        <v>0</v>
      </c>
    </row>
    <row r="647" spans="10:79" ht="12" customHeight="1">
      <c r="J647" s="46">
        <v>643</v>
      </c>
      <c r="K647" s="46">
        <f t="shared" si="25"/>
        <v>0</v>
      </c>
      <c r="L647" s="82">
        <f t="shared" si="26"/>
        <v>0</v>
      </c>
      <c r="N647" s="119" t="s">
        <v>33</v>
      </c>
      <c r="O647" s="120" t="s">
        <v>1995</v>
      </c>
      <c r="P647" s="122">
        <v>0</v>
      </c>
      <c r="Q647" s="122">
        <v>0</v>
      </c>
      <c r="R647" s="122">
        <v>0</v>
      </c>
      <c r="S647" s="122">
        <v>0</v>
      </c>
      <c r="T647" s="122">
        <v>0</v>
      </c>
      <c r="U647" s="122">
        <v>135000026</v>
      </c>
      <c r="V647" s="122">
        <v>145000026</v>
      </c>
      <c r="W647" s="122">
        <v>155000026</v>
      </c>
      <c r="X647" s="122">
        <v>160000026</v>
      </c>
      <c r="Y647" s="122">
        <v>170000026</v>
      </c>
      <c r="Z647" s="122">
        <v>0</v>
      </c>
      <c r="AA647" s="122">
        <v>0</v>
      </c>
      <c r="AB647" s="122">
        <v>0</v>
      </c>
      <c r="AC647" s="122">
        <v>0</v>
      </c>
      <c r="AD647" s="121"/>
      <c r="BB647" s="120" t="s">
        <v>393</v>
      </c>
      <c r="BG647" s="73" t="s">
        <v>4094</v>
      </c>
      <c r="BI647" s="73" t="s">
        <v>4925</v>
      </c>
      <c r="BO647" s="72" t="s">
        <v>210</v>
      </c>
      <c r="BP647" s="73" t="s">
        <v>4037</v>
      </c>
      <c r="BQ647" s="75">
        <v>0</v>
      </c>
      <c r="BR647" s="75">
        <v>477000625</v>
      </c>
      <c r="BS647" s="75">
        <v>504000625</v>
      </c>
      <c r="BT647" s="75">
        <v>540000625</v>
      </c>
      <c r="BU647" s="75">
        <v>567000625</v>
      </c>
      <c r="BV647" s="75">
        <v>594000625</v>
      </c>
      <c r="BW647" s="75">
        <v>675000625</v>
      </c>
      <c r="BX647" s="75">
        <v>0</v>
      </c>
      <c r="BY647" s="75">
        <v>0</v>
      </c>
      <c r="BZ647" s="75">
        <v>0</v>
      </c>
      <c r="CA647" s="75">
        <v>0</v>
      </c>
    </row>
    <row r="648" spans="10:79" ht="12" customHeight="1">
      <c r="J648" s="46">
        <v>644</v>
      </c>
      <c r="K648" s="46">
        <f t="shared" si="25"/>
        <v>0</v>
      </c>
      <c r="L648" s="82">
        <f t="shared" si="26"/>
        <v>0</v>
      </c>
      <c r="N648" s="119" t="s">
        <v>33</v>
      </c>
      <c r="O648" s="120" t="s">
        <v>2163</v>
      </c>
      <c r="P648" s="122">
        <v>0</v>
      </c>
      <c r="Q648" s="122">
        <v>0</v>
      </c>
      <c r="R648" s="122">
        <v>0</v>
      </c>
      <c r="S648" s="122">
        <v>125000026</v>
      </c>
      <c r="T648" s="122">
        <v>135000026</v>
      </c>
      <c r="U648" s="122">
        <v>145000026</v>
      </c>
      <c r="V648" s="122">
        <v>160000026</v>
      </c>
      <c r="W648" s="122">
        <v>0</v>
      </c>
      <c r="X648" s="122">
        <v>0</v>
      </c>
      <c r="Y648" s="122">
        <v>0</v>
      </c>
      <c r="Z648" s="122">
        <v>0</v>
      </c>
      <c r="AA648" s="122">
        <v>0</v>
      </c>
      <c r="AB648" s="122">
        <v>0</v>
      </c>
      <c r="AC648" s="122">
        <v>0</v>
      </c>
      <c r="AD648" s="121"/>
      <c r="BB648" s="120" t="s">
        <v>1508</v>
      </c>
      <c r="BG648" s="73" t="s">
        <v>4095</v>
      </c>
      <c r="BI648" s="73" t="s">
        <v>4926</v>
      </c>
      <c r="BO648" s="72" t="s">
        <v>210</v>
      </c>
      <c r="BP648" s="73" t="s">
        <v>4038</v>
      </c>
      <c r="BQ648" s="75">
        <v>432000625</v>
      </c>
      <c r="BR648" s="75">
        <v>468000625</v>
      </c>
      <c r="BS648" s="75">
        <v>504000625</v>
      </c>
      <c r="BT648" s="75">
        <v>585000625</v>
      </c>
      <c r="BU648" s="75">
        <v>621000625</v>
      </c>
      <c r="BV648" s="75">
        <v>657000625</v>
      </c>
      <c r="BW648" s="75">
        <v>675000625</v>
      </c>
      <c r="BX648" s="75">
        <v>0</v>
      </c>
      <c r="BY648" s="75">
        <v>0</v>
      </c>
      <c r="BZ648" s="75">
        <v>0</v>
      </c>
      <c r="CA648" s="75">
        <v>0</v>
      </c>
    </row>
    <row r="649" spans="10:79" ht="12" customHeight="1">
      <c r="J649" s="46">
        <v>645</v>
      </c>
      <c r="K649" s="46">
        <f t="shared" si="25"/>
        <v>0</v>
      </c>
      <c r="L649" s="82">
        <f t="shared" si="26"/>
        <v>0</v>
      </c>
      <c r="N649" s="119" t="s">
        <v>33</v>
      </c>
      <c r="O649" s="120" t="s">
        <v>1966</v>
      </c>
      <c r="P649" s="122">
        <v>0</v>
      </c>
      <c r="Q649" s="122">
        <v>0</v>
      </c>
      <c r="R649" s="122">
        <v>0</v>
      </c>
      <c r="S649" s="122">
        <v>125000026</v>
      </c>
      <c r="T649" s="122">
        <v>135000026</v>
      </c>
      <c r="U649" s="122">
        <v>145000026</v>
      </c>
      <c r="V649" s="122">
        <v>160000026</v>
      </c>
      <c r="W649" s="122">
        <v>0</v>
      </c>
      <c r="X649" s="122">
        <v>0</v>
      </c>
      <c r="Y649" s="122">
        <v>0</v>
      </c>
      <c r="Z649" s="122">
        <v>0</v>
      </c>
      <c r="AA649" s="122">
        <v>0</v>
      </c>
      <c r="AB649" s="122">
        <v>0</v>
      </c>
      <c r="AC649" s="122">
        <v>0</v>
      </c>
      <c r="AD649" s="121"/>
      <c r="BB649" s="120" t="s">
        <v>1568</v>
      </c>
      <c r="BG649" s="73" t="s">
        <v>4096</v>
      </c>
      <c r="BI649" s="73" t="s">
        <v>4927</v>
      </c>
      <c r="BO649" s="72" t="s">
        <v>210</v>
      </c>
      <c r="BP649" s="73" t="s">
        <v>4039</v>
      </c>
      <c r="BQ649" s="75">
        <v>0</v>
      </c>
      <c r="BR649" s="75">
        <v>405000925</v>
      </c>
      <c r="BS649" s="75">
        <v>460500925</v>
      </c>
      <c r="BT649" s="75">
        <v>495000925</v>
      </c>
      <c r="BU649" s="75">
        <v>635000925</v>
      </c>
      <c r="BV649" s="75">
        <v>710000925</v>
      </c>
      <c r="BW649" s="75">
        <v>735000925</v>
      </c>
      <c r="BX649" s="75">
        <v>815000925</v>
      </c>
      <c r="BY649" s="75">
        <v>0</v>
      </c>
      <c r="BZ649" s="75">
        <v>0</v>
      </c>
      <c r="CA649" s="75">
        <v>0</v>
      </c>
    </row>
    <row r="650" spans="10:79" ht="12" customHeight="1">
      <c r="J650" s="46">
        <v>646</v>
      </c>
      <c r="K650" s="46">
        <f t="shared" si="25"/>
        <v>0</v>
      </c>
      <c r="L650" s="82">
        <f t="shared" si="26"/>
        <v>0</v>
      </c>
      <c r="N650" s="119" t="s">
        <v>33</v>
      </c>
      <c r="O650" s="120" t="s">
        <v>1741</v>
      </c>
      <c r="P650" s="122">
        <v>0</v>
      </c>
      <c r="Q650" s="122">
        <v>0</v>
      </c>
      <c r="R650" s="122">
        <v>0</v>
      </c>
      <c r="S650" s="122">
        <v>120000026</v>
      </c>
      <c r="T650" s="122">
        <v>130000026</v>
      </c>
      <c r="U650" s="122">
        <v>140000026</v>
      </c>
      <c r="V650" s="122">
        <v>150000026</v>
      </c>
      <c r="W650" s="122">
        <v>0</v>
      </c>
      <c r="X650" s="122">
        <v>0</v>
      </c>
      <c r="Y650" s="122">
        <v>0</v>
      </c>
      <c r="Z650" s="122">
        <v>0</v>
      </c>
      <c r="AA650" s="122">
        <v>0</v>
      </c>
      <c r="AB650" s="122">
        <v>0</v>
      </c>
      <c r="AC650" s="122">
        <v>0</v>
      </c>
      <c r="AD650" s="121"/>
      <c r="BB650" s="120" t="s">
        <v>627</v>
      </c>
      <c r="BG650" s="73" t="s">
        <v>4097</v>
      </c>
      <c r="BI650" s="73" t="s">
        <v>4928</v>
      </c>
      <c r="BO650" s="72" t="s">
        <v>210</v>
      </c>
      <c r="BP650" s="73" t="s">
        <v>4040</v>
      </c>
      <c r="BQ650" s="75">
        <v>0</v>
      </c>
      <c r="BR650" s="75">
        <v>0</v>
      </c>
      <c r="BS650" s="75">
        <v>0</v>
      </c>
      <c r="BT650" s="75">
        <v>0</v>
      </c>
      <c r="BU650" s="75">
        <v>0</v>
      </c>
      <c r="BV650" s="75">
        <v>0</v>
      </c>
      <c r="BW650" s="75">
        <v>796000625</v>
      </c>
      <c r="BX650" s="75">
        <v>0</v>
      </c>
      <c r="BY650" s="75">
        <v>0</v>
      </c>
      <c r="BZ650" s="75">
        <v>837000625</v>
      </c>
      <c r="CA650" s="75">
        <v>0</v>
      </c>
    </row>
    <row r="651" spans="10:79" ht="12" customHeight="1">
      <c r="J651" s="46">
        <v>647</v>
      </c>
      <c r="K651" s="46">
        <f t="shared" si="25"/>
        <v>0</v>
      </c>
      <c r="L651" s="82">
        <f t="shared" si="26"/>
        <v>0</v>
      </c>
      <c r="N651" s="119" t="s">
        <v>33</v>
      </c>
      <c r="O651" s="120" t="s">
        <v>1762</v>
      </c>
      <c r="P651" s="122">
        <v>0</v>
      </c>
      <c r="Q651" s="122">
        <v>0</v>
      </c>
      <c r="R651" s="122">
        <v>0</v>
      </c>
      <c r="S651" s="122">
        <v>120000026</v>
      </c>
      <c r="T651" s="122">
        <v>125000026</v>
      </c>
      <c r="U651" s="122">
        <v>130000026</v>
      </c>
      <c r="V651" s="122">
        <v>135000026</v>
      </c>
      <c r="W651" s="122">
        <v>140000026</v>
      </c>
      <c r="X651" s="122">
        <v>165000026</v>
      </c>
      <c r="Y651" s="122">
        <v>175000026</v>
      </c>
      <c r="Z651" s="122">
        <v>195000026</v>
      </c>
      <c r="AA651" s="122">
        <v>220000026</v>
      </c>
      <c r="AB651" s="122">
        <v>230000026</v>
      </c>
      <c r="AC651" s="122">
        <v>0</v>
      </c>
      <c r="AD651" s="121"/>
      <c r="BB651" s="120" t="s">
        <v>1124</v>
      </c>
      <c r="BI651" s="73" t="s">
        <v>5103</v>
      </c>
      <c r="BO651" s="72" t="s">
        <v>210</v>
      </c>
      <c r="BP651" s="73" t="s">
        <v>4041</v>
      </c>
      <c r="BQ651" s="75">
        <v>0</v>
      </c>
      <c r="BR651" s="75">
        <v>0</v>
      </c>
      <c r="BS651" s="75">
        <v>0</v>
      </c>
      <c r="BT651" s="75">
        <v>0</v>
      </c>
      <c r="BU651" s="75">
        <v>675000625</v>
      </c>
      <c r="BV651" s="75">
        <v>0</v>
      </c>
      <c r="BW651" s="75">
        <v>675000625</v>
      </c>
      <c r="BX651" s="75">
        <v>0</v>
      </c>
      <c r="BY651" s="75">
        <v>0</v>
      </c>
      <c r="BZ651" s="75">
        <v>0</v>
      </c>
      <c r="CA651" s="75">
        <v>0</v>
      </c>
    </row>
    <row r="652" spans="10:79" ht="12" customHeight="1">
      <c r="J652" s="46">
        <v>648</v>
      </c>
      <c r="K652" s="46">
        <f t="shared" si="25"/>
        <v>0</v>
      </c>
      <c r="L652" s="82">
        <f t="shared" si="26"/>
        <v>0</v>
      </c>
      <c r="N652" s="119" t="s">
        <v>33</v>
      </c>
      <c r="O652" s="120" t="s">
        <v>646</v>
      </c>
      <c r="P652" s="122">
        <v>0</v>
      </c>
      <c r="Q652" s="122">
        <v>0</v>
      </c>
      <c r="R652" s="122">
        <v>0</v>
      </c>
      <c r="S652" s="122">
        <v>75000026</v>
      </c>
      <c r="T652" s="122">
        <v>85000026</v>
      </c>
      <c r="U652" s="122">
        <v>95000026</v>
      </c>
      <c r="V652" s="122">
        <v>105000026</v>
      </c>
      <c r="W652" s="122">
        <v>0</v>
      </c>
      <c r="X652" s="122">
        <v>0</v>
      </c>
      <c r="Y652" s="122">
        <v>0</v>
      </c>
      <c r="Z652" s="122">
        <v>0</v>
      </c>
      <c r="AA652" s="122">
        <v>0</v>
      </c>
      <c r="AB652" s="122">
        <v>0</v>
      </c>
      <c r="AC652" s="122">
        <v>0</v>
      </c>
      <c r="AD652" s="121"/>
      <c r="BB652" s="120" t="s">
        <v>1650</v>
      </c>
      <c r="BI652" s="73" t="s">
        <v>4929</v>
      </c>
      <c r="BO652" s="72" t="s">
        <v>210</v>
      </c>
      <c r="BP652" s="73" t="s">
        <v>4042</v>
      </c>
      <c r="BQ652" s="75">
        <v>477000625</v>
      </c>
      <c r="BR652" s="75">
        <v>477000625</v>
      </c>
      <c r="BS652" s="75">
        <v>504000625</v>
      </c>
      <c r="BT652" s="75">
        <v>540000625</v>
      </c>
      <c r="BU652" s="75">
        <v>567000625</v>
      </c>
      <c r="BV652" s="75">
        <v>594000625</v>
      </c>
      <c r="BW652" s="75">
        <v>0</v>
      </c>
      <c r="BX652" s="75">
        <v>0</v>
      </c>
      <c r="BY652" s="75">
        <v>0</v>
      </c>
      <c r="BZ652" s="75">
        <v>0</v>
      </c>
      <c r="CA652" s="75">
        <v>0</v>
      </c>
    </row>
    <row r="653" spans="10:79" ht="12" customHeight="1">
      <c r="J653" s="46">
        <v>649</v>
      </c>
      <c r="K653" s="46">
        <f t="shared" si="25"/>
        <v>0</v>
      </c>
      <c r="L653" s="82">
        <f t="shared" si="26"/>
        <v>0</v>
      </c>
      <c r="N653" s="119" t="s">
        <v>33</v>
      </c>
      <c r="O653" s="120" t="s">
        <v>169</v>
      </c>
      <c r="P653" s="122">
        <v>0</v>
      </c>
      <c r="Q653" s="122">
        <v>0</v>
      </c>
      <c r="R653" s="122">
        <v>0</v>
      </c>
      <c r="S653" s="122">
        <v>85000026</v>
      </c>
      <c r="T653" s="122">
        <v>95000026</v>
      </c>
      <c r="U653" s="122">
        <v>110000026</v>
      </c>
      <c r="V653" s="122">
        <v>120000026</v>
      </c>
      <c r="W653" s="122">
        <v>0</v>
      </c>
      <c r="X653" s="122">
        <v>0</v>
      </c>
      <c r="Y653" s="122">
        <v>0</v>
      </c>
      <c r="Z653" s="122">
        <v>0</v>
      </c>
      <c r="AA653" s="122">
        <v>0</v>
      </c>
      <c r="AB653" s="122">
        <v>0</v>
      </c>
      <c r="AC653" s="122">
        <v>0</v>
      </c>
      <c r="AD653" s="121"/>
      <c r="BB653" s="120" t="s">
        <v>1276</v>
      </c>
      <c r="BI653" s="73" t="s">
        <v>4930</v>
      </c>
      <c r="BO653" s="72" t="s">
        <v>210</v>
      </c>
      <c r="BP653" s="73" t="s">
        <v>4043</v>
      </c>
      <c r="BQ653" s="75">
        <v>0</v>
      </c>
      <c r="BR653" s="75">
        <v>540000625</v>
      </c>
      <c r="BS653" s="75">
        <v>612000625</v>
      </c>
      <c r="BT653" s="75">
        <v>648000625</v>
      </c>
      <c r="BU653" s="75">
        <v>675000625</v>
      </c>
      <c r="BV653" s="75">
        <v>702000625</v>
      </c>
      <c r="BW653" s="75">
        <v>738000625</v>
      </c>
      <c r="BX653" s="75">
        <v>324000625</v>
      </c>
      <c r="BY653" s="75">
        <v>0</v>
      </c>
      <c r="BZ653" s="75">
        <v>684000625</v>
      </c>
      <c r="CA653" s="75">
        <v>0</v>
      </c>
    </row>
    <row r="654" spans="10:79" ht="12" customHeight="1">
      <c r="J654" s="46">
        <v>650</v>
      </c>
      <c r="K654" s="46">
        <f t="shared" si="25"/>
        <v>0</v>
      </c>
      <c r="L654" s="82">
        <f t="shared" si="26"/>
        <v>0</v>
      </c>
      <c r="N654" s="119" t="s">
        <v>33</v>
      </c>
      <c r="O654" s="120" t="s">
        <v>1152</v>
      </c>
      <c r="P654" s="122">
        <v>0</v>
      </c>
      <c r="Q654" s="122">
        <v>0</v>
      </c>
      <c r="R654" s="122">
        <v>75000026</v>
      </c>
      <c r="S654" s="122">
        <v>80000026</v>
      </c>
      <c r="T654" s="122">
        <v>90000026</v>
      </c>
      <c r="U654" s="122">
        <v>105000026</v>
      </c>
      <c r="V654" s="122">
        <v>115000026</v>
      </c>
      <c r="W654" s="122">
        <v>0</v>
      </c>
      <c r="X654" s="122">
        <v>0</v>
      </c>
      <c r="Y654" s="122">
        <v>0</v>
      </c>
      <c r="Z654" s="122">
        <v>0</v>
      </c>
      <c r="AA654" s="122">
        <v>0</v>
      </c>
      <c r="AB654" s="122">
        <v>0</v>
      </c>
      <c r="AC654" s="122">
        <v>0</v>
      </c>
      <c r="AD654" s="121"/>
      <c r="BB654" s="120" t="s">
        <v>2196</v>
      </c>
      <c r="BI654" s="73" t="s">
        <v>4931</v>
      </c>
      <c r="BO654" s="72" t="s">
        <v>210</v>
      </c>
      <c r="BP654" s="73" t="s">
        <v>4044</v>
      </c>
      <c r="BQ654" s="75">
        <v>0</v>
      </c>
      <c r="BR654" s="75">
        <v>0</v>
      </c>
      <c r="BS654" s="75">
        <v>0</v>
      </c>
      <c r="BT654" s="75">
        <v>648000625</v>
      </c>
      <c r="BU654" s="75">
        <v>675000625</v>
      </c>
      <c r="BV654" s="75">
        <v>0</v>
      </c>
      <c r="BW654" s="75">
        <v>0</v>
      </c>
      <c r="BX654" s="75">
        <v>0</v>
      </c>
      <c r="BY654" s="75">
        <v>0</v>
      </c>
      <c r="BZ654" s="75">
        <v>0</v>
      </c>
      <c r="CA654" s="75">
        <v>0</v>
      </c>
    </row>
    <row r="655" spans="10:79" ht="12" customHeight="1">
      <c r="J655" s="46">
        <v>651</v>
      </c>
      <c r="K655" s="46">
        <f t="shared" si="25"/>
        <v>0</v>
      </c>
      <c r="L655" s="82">
        <f t="shared" si="26"/>
        <v>0</v>
      </c>
      <c r="N655" s="119" t="s">
        <v>33</v>
      </c>
      <c r="O655" s="120" t="s">
        <v>364</v>
      </c>
      <c r="P655" s="122">
        <v>0</v>
      </c>
      <c r="Q655" s="122">
        <v>0</v>
      </c>
      <c r="R655" s="122">
        <v>95000026</v>
      </c>
      <c r="S655" s="122">
        <v>100000026</v>
      </c>
      <c r="T655" s="122">
        <v>105000026</v>
      </c>
      <c r="U655" s="122">
        <v>110000026</v>
      </c>
      <c r="V655" s="122">
        <v>120000026</v>
      </c>
      <c r="W655" s="122">
        <v>135000026</v>
      </c>
      <c r="X655" s="122">
        <v>145000026</v>
      </c>
      <c r="Y655" s="122">
        <v>155000026</v>
      </c>
      <c r="Z655" s="122">
        <v>165000026</v>
      </c>
      <c r="AA655" s="122">
        <v>180000026</v>
      </c>
      <c r="AB655" s="122">
        <v>0</v>
      </c>
      <c r="AC655" s="122">
        <v>0</v>
      </c>
      <c r="AD655" s="121"/>
      <c r="BB655" s="120" t="s">
        <v>2061</v>
      </c>
      <c r="BI655" s="73" t="s">
        <v>4932</v>
      </c>
      <c r="BO655" s="72" t="s">
        <v>210</v>
      </c>
      <c r="BP655" s="73" t="s">
        <v>4045</v>
      </c>
      <c r="BQ655" s="75">
        <v>0</v>
      </c>
      <c r="BR655" s="75">
        <v>0</v>
      </c>
      <c r="BS655" s="75">
        <v>0</v>
      </c>
      <c r="BT655" s="75">
        <v>0</v>
      </c>
      <c r="BU655" s="75">
        <v>0</v>
      </c>
      <c r="BV655" s="75">
        <v>0</v>
      </c>
      <c r="BW655" s="75">
        <v>1948000625</v>
      </c>
      <c r="BX655" s="75">
        <v>0</v>
      </c>
      <c r="BY655" s="75">
        <v>1525000625</v>
      </c>
      <c r="BZ655" s="75">
        <v>0</v>
      </c>
      <c r="CA655" s="75">
        <v>0</v>
      </c>
    </row>
    <row r="656" spans="10:79" ht="12" customHeight="1">
      <c r="J656" s="46">
        <v>652</v>
      </c>
      <c r="K656" s="46">
        <f t="shared" si="25"/>
        <v>0</v>
      </c>
      <c r="L656" s="82">
        <f t="shared" si="26"/>
        <v>0</v>
      </c>
      <c r="N656" s="119" t="s">
        <v>33</v>
      </c>
      <c r="O656" s="120" t="s">
        <v>1292</v>
      </c>
      <c r="P656" s="122">
        <v>0</v>
      </c>
      <c r="Q656" s="122">
        <v>0</v>
      </c>
      <c r="R656" s="122">
        <v>0</v>
      </c>
      <c r="S656" s="122">
        <v>135000026</v>
      </c>
      <c r="T656" s="122">
        <v>145000026</v>
      </c>
      <c r="U656" s="122">
        <v>160000026</v>
      </c>
      <c r="V656" s="122">
        <v>170000026</v>
      </c>
      <c r="W656" s="122">
        <v>180000026</v>
      </c>
      <c r="X656" s="122">
        <v>0</v>
      </c>
      <c r="Y656" s="122">
        <v>0</v>
      </c>
      <c r="Z656" s="122">
        <v>0</v>
      </c>
      <c r="AA656" s="122">
        <v>0</v>
      </c>
      <c r="AB656" s="122">
        <v>0</v>
      </c>
      <c r="AC656" s="122">
        <v>0</v>
      </c>
      <c r="AD656" s="121"/>
      <c r="BB656" s="120" t="s">
        <v>1972</v>
      </c>
      <c r="BI656" s="73" t="s">
        <v>4933</v>
      </c>
      <c r="BO656" s="72" t="s">
        <v>210</v>
      </c>
      <c r="BP656" s="73" t="s">
        <v>4046</v>
      </c>
      <c r="BQ656" s="75">
        <v>0</v>
      </c>
      <c r="BR656" s="75">
        <v>0</v>
      </c>
      <c r="BS656" s="75">
        <v>0</v>
      </c>
      <c r="BT656" s="75">
        <v>0</v>
      </c>
      <c r="BU656" s="75">
        <v>0</v>
      </c>
      <c r="BV656" s="75">
        <v>0</v>
      </c>
      <c r="BW656" s="75">
        <v>1948000625</v>
      </c>
      <c r="BX656" s="75">
        <v>0</v>
      </c>
      <c r="BY656" s="75">
        <v>2527000625</v>
      </c>
      <c r="BZ656" s="75">
        <v>0</v>
      </c>
      <c r="CA656" s="75">
        <v>0</v>
      </c>
    </row>
    <row r="657" spans="10:79" ht="12" customHeight="1">
      <c r="J657" s="46">
        <v>653</v>
      </c>
      <c r="K657" s="46">
        <f t="shared" si="25"/>
        <v>0</v>
      </c>
      <c r="L657" s="82">
        <f t="shared" si="26"/>
        <v>0</v>
      </c>
      <c r="N657" s="119" t="s">
        <v>33</v>
      </c>
      <c r="O657" s="120" t="s">
        <v>1153</v>
      </c>
      <c r="P657" s="122">
        <v>0</v>
      </c>
      <c r="Q657" s="122">
        <v>0</v>
      </c>
      <c r="R657" s="122">
        <v>95000026</v>
      </c>
      <c r="S657" s="122">
        <v>100000026</v>
      </c>
      <c r="T657" s="122">
        <v>105000026</v>
      </c>
      <c r="U657" s="122">
        <v>110000026</v>
      </c>
      <c r="V657" s="122">
        <v>120000026</v>
      </c>
      <c r="W657" s="122">
        <v>130000026</v>
      </c>
      <c r="X657" s="122">
        <v>140000026</v>
      </c>
      <c r="Y657" s="122">
        <v>150000026</v>
      </c>
      <c r="Z657" s="122">
        <v>165000026</v>
      </c>
      <c r="AA657" s="122">
        <v>175000026</v>
      </c>
      <c r="AB657" s="122">
        <v>0</v>
      </c>
      <c r="AC657" s="122">
        <v>0</v>
      </c>
      <c r="AD657" s="121"/>
      <c r="BB657" s="120" t="s">
        <v>1652</v>
      </c>
      <c r="BI657" s="73" t="s">
        <v>4934</v>
      </c>
      <c r="BO657" s="72" t="s">
        <v>210</v>
      </c>
      <c r="BP657" s="73" t="s">
        <v>4047</v>
      </c>
      <c r="BQ657" s="75">
        <v>0</v>
      </c>
      <c r="BR657" s="75">
        <v>0</v>
      </c>
      <c r="BS657" s="75">
        <v>0</v>
      </c>
      <c r="BT657" s="75">
        <v>0</v>
      </c>
      <c r="BU657" s="75">
        <v>0</v>
      </c>
      <c r="BV657" s="75">
        <v>0</v>
      </c>
      <c r="BW657" s="75">
        <v>0</v>
      </c>
      <c r="BX657" s="75">
        <v>657000625</v>
      </c>
      <c r="BY657" s="75">
        <v>720000625</v>
      </c>
      <c r="BZ657" s="75">
        <v>0</v>
      </c>
      <c r="CA657" s="75">
        <v>0</v>
      </c>
    </row>
    <row r="658" spans="10:79" ht="12" customHeight="1">
      <c r="J658" s="46">
        <v>654</v>
      </c>
      <c r="K658" s="46">
        <f t="shared" si="25"/>
        <v>0</v>
      </c>
      <c r="L658" s="82">
        <f t="shared" si="26"/>
        <v>0</v>
      </c>
      <c r="N658" s="119" t="s">
        <v>33</v>
      </c>
      <c r="O658" s="120" t="s">
        <v>1533</v>
      </c>
      <c r="P658" s="122">
        <v>0</v>
      </c>
      <c r="Q658" s="122">
        <v>0</v>
      </c>
      <c r="R658" s="122">
        <v>0</v>
      </c>
      <c r="S658" s="122">
        <v>135000026</v>
      </c>
      <c r="T658" s="122">
        <v>145000026</v>
      </c>
      <c r="U658" s="122">
        <v>160000026</v>
      </c>
      <c r="V658" s="122">
        <v>170000026</v>
      </c>
      <c r="W658" s="122">
        <v>180000026</v>
      </c>
      <c r="X658" s="122">
        <v>0</v>
      </c>
      <c r="Y658" s="122">
        <v>0</v>
      </c>
      <c r="Z658" s="122">
        <v>0</v>
      </c>
      <c r="AA658" s="122">
        <v>0</v>
      </c>
      <c r="AB658" s="122">
        <v>0</v>
      </c>
      <c r="AC658" s="122">
        <v>0</v>
      </c>
      <c r="AD658" s="121"/>
      <c r="BB658" s="120" t="s">
        <v>747</v>
      </c>
      <c r="BI658" s="73" t="s">
        <v>4935</v>
      </c>
      <c r="BO658" s="72" t="s">
        <v>210</v>
      </c>
      <c r="BP658" s="73" t="s">
        <v>4048</v>
      </c>
      <c r="BQ658" s="75">
        <v>0</v>
      </c>
      <c r="BR658" s="75">
        <v>0</v>
      </c>
      <c r="BS658" s="75">
        <v>0</v>
      </c>
      <c r="BT658" s="75">
        <v>0</v>
      </c>
      <c r="BU658" s="75">
        <v>0</v>
      </c>
      <c r="BV658" s="75">
        <v>0</v>
      </c>
      <c r="BW658" s="75">
        <v>0</v>
      </c>
      <c r="BX658" s="75">
        <v>657000625</v>
      </c>
      <c r="BY658" s="75">
        <v>747000625</v>
      </c>
      <c r="BZ658" s="75">
        <v>0</v>
      </c>
      <c r="CA658" s="75">
        <v>0</v>
      </c>
    </row>
    <row r="659" spans="10:79" ht="12" customHeight="1">
      <c r="J659" s="46">
        <v>655</v>
      </c>
      <c r="K659" s="46">
        <f t="shared" si="25"/>
        <v>0</v>
      </c>
      <c r="L659" s="82">
        <f t="shared" si="26"/>
        <v>0</v>
      </c>
      <c r="N659" s="119" t="s">
        <v>33</v>
      </c>
      <c r="O659" s="120" t="s">
        <v>358</v>
      </c>
      <c r="P659" s="122">
        <v>0</v>
      </c>
      <c r="Q659" s="122">
        <v>0</v>
      </c>
      <c r="R659" s="122">
        <v>95000026</v>
      </c>
      <c r="S659" s="122">
        <v>100000026</v>
      </c>
      <c r="T659" s="122">
        <v>105000026</v>
      </c>
      <c r="U659" s="122">
        <v>110000026</v>
      </c>
      <c r="V659" s="122">
        <v>120000026</v>
      </c>
      <c r="W659" s="122">
        <v>130000026</v>
      </c>
      <c r="X659" s="122">
        <v>140000026</v>
      </c>
      <c r="Y659" s="122">
        <v>150000026</v>
      </c>
      <c r="Z659" s="122">
        <v>165000026</v>
      </c>
      <c r="AA659" s="122">
        <v>175000026</v>
      </c>
      <c r="AB659" s="122">
        <v>0</v>
      </c>
      <c r="AC659" s="122">
        <v>0</v>
      </c>
      <c r="AD659" s="121"/>
      <c r="BB659" s="120" t="s">
        <v>1277</v>
      </c>
      <c r="BI659" s="73" t="s">
        <v>4936</v>
      </c>
      <c r="BO659" s="72" t="s">
        <v>210</v>
      </c>
      <c r="BP659" s="73" t="s">
        <v>4049</v>
      </c>
      <c r="BQ659" s="75">
        <v>0</v>
      </c>
      <c r="BR659" s="75">
        <v>643000625</v>
      </c>
      <c r="BS659" s="75">
        <v>513000625</v>
      </c>
      <c r="BT659" s="75">
        <v>0</v>
      </c>
      <c r="BU659" s="75">
        <v>0</v>
      </c>
      <c r="BV659" s="75">
        <v>0</v>
      </c>
      <c r="BW659" s="75">
        <v>0</v>
      </c>
      <c r="BX659" s="75">
        <v>0</v>
      </c>
      <c r="BY659" s="75">
        <v>0</v>
      </c>
      <c r="BZ659" s="75">
        <v>0</v>
      </c>
      <c r="CA659" s="75">
        <v>0</v>
      </c>
    </row>
    <row r="660" spans="10:79" ht="12" customHeight="1">
      <c r="J660" s="46">
        <v>656</v>
      </c>
      <c r="K660" s="46">
        <f t="shared" si="25"/>
        <v>0</v>
      </c>
      <c r="L660" s="82">
        <f t="shared" si="26"/>
        <v>0</v>
      </c>
      <c r="N660" s="119" t="s">
        <v>33</v>
      </c>
      <c r="O660" s="120" t="s">
        <v>672</v>
      </c>
      <c r="P660" s="122">
        <v>0</v>
      </c>
      <c r="Q660" s="122">
        <v>0</v>
      </c>
      <c r="R660" s="122">
        <v>95000026</v>
      </c>
      <c r="S660" s="122">
        <v>100000026</v>
      </c>
      <c r="T660" s="122">
        <v>105000026</v>
      </c>
      <c r="U660" s="122">
        <v>110000026</v>
      </c>
      <c r="V660" s="122">
        <v>120000026</v>
      </c>
      <c r="W660" s="122">
        <v>130000026</v>
      </c>
      <c r="X660" s="122">
        <v>140000026</v>
      </c>
      <c r="Y660" s="122">
        <v>150000026</v>
      </c>
      <c r="Z660" s="122">
        <v>165000026</v>
      </c>
      <c r="AA660" s="122">
        <v>175000026</v>
      </c>
      <c r="AB660" s="122">
        <v>0</v>
      </c>
      <c r="AC660" s="122">
        <v>0</v>
      </c>
      <c r="AD660" s="121"/>
      <c r="BB660" s="120" t="s">
        <v>628</v>
      </c>
      <c r="BI660" s="73" t="s">
        <v>4937</v>
      </c>
      <c r="BO660" s="72" t="s">
        <v>210</v>
      </c>
      <c r="BP660" s="73" t="s">
        <v>4050</v>
      </c>
      <c r="BQ660" s="75">
        <v>0</v>
      </c>
      <c r="BR660" s="75">
        <v>643000625</v>
      </c>
      <c r="BS660" s="75">
        <v>675000625</v>
      </c>
      <c r="BT660" s="75">
        <v>0</v>
      </c>
      <c r="BU660" s="75">
        <v>0</v>
      </c>
      <c r="BV660" s="75">
        <v>0</v>
      </c>
      <c r="BW660" s="75">
        <v>0</v>
      </c>
      <c r="BX660" s="75">
        <v>0</v>
      </c>
      <c r="BY660" s="75">
        <v>0</v>
      </c>
      <c r="BZ660" s="75">
        <v>0</v>
      </c>
      <c r="CA660" s="75">
        <v>0</v>
      </c>
    </row>
    <row r="661" spans="10:79" ht="12" customHeight="1">
      <c r="J661" s="46">
        <v>657</v>
      </c>
      <c r="K661" s="46">
        <f t="shared" si="25"/>
        <v>0</v>
      </c>
      <c r="L661" s="82">
        <f t="shared" si="26"/>
        <v>0</v>
      </c>
      <c r="N661" s="119" t="s">
        <v>33</v>
      </c>
      <c r="O661" s="120" t="s">
        <v>1154</v>
      </c>
      <c r="P661" s="122">
        <v>0</v>
      </c>
      <c r="Q661" s="122">
        <v>0</v>
      </c>
      <c r="R661" s="122">
        <v>0</v>
      </c>
      <c r="S661" s="122">
        <v>0</v>
      </c>
      <c r="T661" s="122">
        <v>130000026</v>
      </c>
      <c r="U661" s="122">
        <v>140000026</v>
      </c>
      <c r="V661" s="122">
        <v>150000026</v>
      </c>
      <c r="W661" s="122">
        <v>160000026</v>
      </c>
      <c r="X661" s="122">
        <v>170000026</v>
      </c>
      <c r="Y661" s="122">
        <v>175000026</v>
      </c>
      <c r="Z661" s="122">
        <v>180000026</v>
      </c>
      <c r="AA661" s="122">
        <v>190000026</v>
      </c>
      <c r="AB661" s="122">
        <v>0</v>
      </c>
      <c r="AC661" s="122">
        <v>0</v>
      </c>
      <c r="AD661" s="121"/>
      <c r="BB661" s="120" t="s">
        <v>675</v>
      </c>
      <c r="BI661" s="73" t="s">
        <v>4938</v>
      </c>
      <c r="BO661" s="72" t="s">
        <v>210</v>
      </c>
      <c r="BP661" s="73" t="s">
        <v>4051</v>
      </c>
      <c r="BQ661" s="75">
        <v>315000625</v>
      </c>
      <c r="BR661" s="75">
        <v>0</v>
      </c>
      <c r="BS661" s="75">
        <v>396000625</v>
      </c>
      <c r="BT661" s="75">
        <v>432000625</v>
      </c>
      <c r="BU661" s="75">
        <v>0</v>
      </c>
      <c r="BV661" s="75">
        <v>0</v>
      </c>
      <c r="BW661" s="75">
        <v>0</v>
      </c>
      <c r="BX661" s="75">
        <v>0</v>
      </c>
      <c r="BY661" s="75">
        <v>0</v>
      </c>
      <c r="BZ661" s="75">
        <v>0</v>
      </c>
      <c r="CA661" s="75">
        <v>0</v>
      </c>
    </row>
    <row r="662" spans="10:79" ht="12" customHeight="1">
      <c r="J662" s="46">
        <v>658</v>
      </c>
      <c r="K662" s="46">
        <f t="shared" si="25"/>
        <v>0</v>
      </c>
      <c r="L662" s="82">
        <f t="shared" si="26"/>
        <v>0</v>
      </c>
      <c r="N662" s="119" t="s">
        <v>33</v>
      </c>
      <c r="O662" s="120" t="s">
        <v>538</v>
      </c>
      <c r="P662" s="122">
        <v>0</v>
      </c>
      <c r="Q662" s="122">
        <v>0</v>
      </c>
      <c r="R662" s="122">
        <v>0</v>
      </c>
      <c r="S662" s="122">
        <v>120000026</v>
      </c>
      <c r="T662" s="122">
        <v>125000026</v>
      </c>
      <c r="U662" s="122">
        <v>130000026</v>
      </c>
      <c r="V662" s="122">
        <v>140000026</v>
      </c>
      <c r="W662" s="122">
        <v>150000026</v>
      </c>
      <c r="X662" s="122">
        <v>160000026</v>
      </c>
      <c r="Y662" s="122">
        <v>170000026</v>
      </c>
      <c r="Z662" s="122">
        <v>175000026</v>
      </c>
      <c r="AA662" s="122">
        <v>180000026</v>
      </c>
      <c r="AB662" s="122">
        <v>0</v>
      </c>
      <c r="AC662" s="122">
        <v>0</v>
      </c>
      <c r="AD662" s="121"/>
      <c r="BB662" s="120" t="s">
        <v>2527</v>
      </c>
      <c r="BI662" s="73" t="s">
        <v>4939</v>
      </c>
      <c r="BO662" s="72" t="s">
        <v>210</v>
      </c>
      <c r="BP662" s="73" t="s">
        <v>4052</v>
      </c>
      <c r="BQ662" s="75">
        <v>279000625</v>
      </c>
      <c r="BR662" s="75">
        <v>306000625</v>
      </c>
      <c r="BS662" s="75">
        <v>333000625</v>
      </c>
      <c r="BT662" s="75">
        <v>360000625</v>
      </c>
      <c r="BU662" s="75">
        <v>396000625</v>
      </c>
      <c r="BV662" s="75">
        <v>450000625</v>
      </c>
      <c r="BW662" s="75">
        <v>504000625</v>
      </c>
      <c r="BX662" s="75">
        <v>576000625</v>
      </c>
      <c r="BY662" s="75">
        <v>630000625</v>
      </c>
      <c r="BZ662" s="75">
        <v>0</v>
      </c>
      <c r="CA662" s="75">
        <v>0</v>
      </c>
    </row>
    <row r="663" spans="10:79" ht="12" customHeight="1">
      <c r="J663" s="46">
        <v>659</v>
      </c>
      <c r="K663" s="46">
        <f t="shared" si="25"/>
        <v>0</v>
      </c>
      <c r="L663" s="82">
        <f t="shared" si="26"/>
        <v>0</v>
      </c>
      <c r="N663" s="119" t="s">
        <v>33</v>
      </c>
      <c r="O663" s="120" t="s">
        <v>352</v>
      </c>
      <c r="P663" s="122">
        <v>0</v>
      </c>
      <c r="Q663" s="122">
        <v>0</v>
      </c>
      <c r="R663" s="122">
        <v>0</v>
      </c>
      <c r="S663" s="122">
        <v>0</v>
      </c>
      <c r="T663" s="122">
        <v>105000026</v>
      </c>
      <c r="U663" s="122">
        <v>110000026</v>
      </c>
      <c r="V663" s="122">
        <v>125000026</v>
      </c>
      <c r="W663" s="122">
        <v>135000026</v>
      </c>
      <c r="X663" s="122">
        <v>145000026</v>
      </c>
      <c r="Y663" s="122">
        <v>155000026</v>
      </c>
      <c r="Z663" s="122">
        <v>160000026</v>
      </c>
      <c r="AA663" s="122">
        <v>165000026</v>
      </c>
      <c r="AB663" s="122">
        <v>170000026</v>
      </c>
      <c r="AC663" s="122">
        <v>0</v>
      </c>
      <c r="AD663" s="121"/>
      <c r="BB663" s="120" t="s">
        <v>1926</v>
      </c>
      <c r="BI663" s="73" t="s">
        <v>4940</v>
      </c>
      <c r="BO663" s="72" t="s">
        <v>210</v>
      </c>
      <c r="BP663" s="73" t="s">
        <v>4053</v>
      </c>
      <c r="BQ663" s="75">
        <v>279000625</v>
      </c>
      <c r="BR663" s="75">
        <v>306000625</v>
      </c>
      <c r="BS663" s="75">
        <v>333000625</v>
      </c>
      <c r="BT663" s="75">
        <v>360000625</v>
      </c>
      <c r="BU663" s="75">
        <v>396000625</v>
      </c>
      <c r="BV663" s="75">
        <v>450000625</v>
      </c>
      <c r="BW663" s="75">
        <v>504000625</v>
      </c>
      <c r="BX663" s="75">
        <v>576000625</v>
      </c>
      <c r="BY663" s="75">
        <v>630000625</v>
      </c>
      <c r="BZ663" s="75">
        <v>0</v>
      </c>
      <c r="CA663" s="75">
        <v>0</v>
      </c>
    </row>
    <row r="664" spans="10:79" ht="12" customHeight="1">
      <c r="J664" s="46">
        <v>660</v>
      </c>
      <c r="K664" s="46">
        <f t="shared" si="25"/>
        <v>0</v>
      </c>
      <c r="L664" s="82">
        <f t="shared" si="26"/>
        <v>0</v>
      </c>
      <c r="N664" s="119" t="s">
        <v>33</v>
      </c>
      <c r="O664" s="120" t="s">
        <v>557</v>
      </c>
      <c r="P664" s="122">
        <v>0</v>
      </c>
      <c r="Q664" s="122">
        <v>80000026</v>
      </c>
      <c r="R664" s="122">
        <v>90000026</v>
      </c>
      <c r="S664" s="122">
        <v>105000026</v>
      </c>
      <c r="T664" s="122">
        <v>115000026</v>
      </c>
      <c r="U664" s="122">
        <v>130000026</v>
      </c>
      <c r="V664" s="122">
        <v>140000026</v>
      </c>
      <c r="W664" s="122">
        <v>145000026</v>
      </c>
      <c r="X664" s="122">
        <v>150000026</v>
      </c>
      <c r="Y664" s="122">
        <v>0</v>
      </c>
      <c r="Z664" s="122">
        <v>0</v>
      </c>
      <c r="AA664" s="122">
        <v>0</v>
      </c>
      <c r="AB664" s="122">
        <v>0</v>
      </c>
      <c r="AC664" s="122">
        <v>0</v>
      </c>
      <c r="AD664" s="121"/>
      <c r="BB664" s="120" t="s">
        <v>2474</v>
      </c>
      <c r="BI664" s="73" t="s">
        <v>4941</v>
      </c>
      <c r="BO664" s="72" t="s">
        <v>210</v>
      </c>
      <c r="BP664" s="73" t="s">
        <v>4054</v>
      </c>
      <c r="BQ664" s="75">
        <v>0</v>
      </c>
      <c r="BR664" s="75">
        <v>0</v>
      </c>
      <c r="BS664" s="75">
        <v>0</v>
      </c>
      <c r="BT664" s="75">
        <v>454000625</v>
      </c>
      <c r="BU664" s="75">
        <v>517000625</v>
      </c>
      <c r="BV664" s="75">
        <v>544000625</v>
      </c>
      <c r="BW664" s="75">
        <v>625000625</v>
      </c>
      <c r="BX664" s="75">
        <v>648000625</v>
      </c>
      <c r="BY664" s="75">
        <v>774000625</v>
      </c>
      <c r="BZ664" s="75">
        <v>0</v>
      </c>
      <c r="CA664" s="75">
        <v>0</v>
      </c>
    </row>
    <row r="665" spans="10:79" ht="12" customHeight="1">
      <c r="J665" s="46">
        <v>661</v>
      </c>
      <c r="K665" s="46">
        <f t="shared" si="25"/>
        <v>0</v>
      </c>
      <c r="L665" s="82">
        <f t="shared" si="26"/>
        <v>0</v>
      </c>
      <c r="N665" s="119" t="s">
        <v>33</v>
      </c>
      <c r="O665" s="120" t="s">
        <v>1978</v>
      </c>
      <c r="P665" s="122">
        <v>0</v>
      </c>
      <c r="Q665" s="122">
        <v>0</v>
      </c>
      <c r="R665" s="122">
        <v>0</v>
      </c>
      <c r="S665" s="122">
        <v>0</v>
      </c>
      <c r="T665" s="122">
        <v>115000026</v>
      </c>
      <c r="U665" s="122">
        <v>120000026</v>
      </c>
      <c r="V665" s="122">
        <v>125000026</v>
      </c>
      <c r="W665" s="122">
        <v>130000026</v>
      </c>
      <c r="X665" s="122">
        <v>0</v>
      </c>
      <c r="Y665" s="122">
        <v>0</v>
      </c>
      <c r="Z665" s="122">
        <v>0</v>
      </c>
      <c r="AA665" s="122">
        <v>0</v>
      </c>
      <c r="AB665" s="122">
        <v>0</v>
      </c>
      <c r="AC665" s="122">
        <v>0</v>
      </c>
      <c r="AD665" s="121"/>
      <c r="BB665" s="120" t="s">
        <v>2434</v>
      </c>
      <c r="BI665" s="73" t="s">
        <v>4942</v>
      </c>
      <c r="BO665" s="72" t="s">
        <v>210</v>
      </c>
      <c r="BP665" s="73" t="s">
        <v>4055</v>
      </c>
      <c r="BQ665" s="75">
        <v>570000925</v>
      </c>
      <c r="BR665" s="75">
        <v>590000925</v>
      </c>
      <c r="BS665" s="75">
        <v>605000925</v>
      </c>
      <c r="BT665" s="75">
        <v>630000925</v>
      </c>
      <c r="BU665" s="75">
        <v>692000925</v>
      </c>
      <c r="BV665" s="75">
        <v>760000925</v>
      </c>
      <c r="BW665" s="75">
        <v>0</v>
      </c>
      <c r="BX665" s="75">
        <v>0</v>
      </c>
      <c r="BY665" s="75">
        <v>0</v>
      </c>
      <c r="BZ665" s="75">
        <v>0</v>
      </c>
      <c r="CA665" s="75">
        <v>0</v>
      </c>
    </row>
    <row r="666" spans="10:79" ht="12" customHeight="1">
      <c r="J666" s="46">
        <v>662</v>
      </c>
      <c r="K666" s="46">
        <f t="shared" si="25"/>
        <v>0</v>
      </c>
      <c r="L666" s="82">
        <f t="shared" si="26"/>
        <v>0</v>
      </c>
      <c r="N666" s="119" t="s">
        <v>33</v>
      </c>
      <c r="O666" s="120" t="s">
        <v>1752</v>
      </c>
      <c r="P666" s="122">
        <v>0</v>
      </c>
      <c r="Q666" s="122">
        <v>0</v>
      </c>
      <c r="R666" s="122">
        <v>0</v>
      </c>
      <c r="S666" s="122">
        <v>0</v>
      </c>
      <c r="T666" s="122">
        <v>115000026</v>
      </c>
      <c r="U666" s="122">
        <v>120000026</v>
      </c>
      <c r="V666" s="122">
        <v>125000026</v>
      </c>
      <c r="W666" s="122">
        <v>130000026</v>
      </c>
      <c r="X666" s="122">
        <v>0</v>
      </c>
      <c r="Y666" s="122">
        <v>0</v>
      </c>
      <c r="Z666" s="122">
        <v>0</v>
      </c>
      <c r="AA666" s="122">
        <v>0</v>
      </c>
      <c r="AB666" s="122">
        <v>0</v>
      </c>
      <c r="AC666" s="122">
        <v>0</v>
      </c>
      <c r="AD666" s="121"/>
      <c r="BB666" s="120" t="s">
        <v>2108</v>
      </c>
      <c r="BI666" s="73" t="s">
        <v>4943</v>
      </c>
      <c r="BO666" s="72" t="s">
        <v>210</v>
      </c>
      <c r="BP666" s="73" t="s">
        <v>4056</v>
      </c>
      <c r="BQ666" s="75">
        <v>545000925</v>
      </c>
      <c r="BR666" s="75">
        <v>605000925</v>
      </c>
      <c r="BS666" s="75">
        <v>665000925</v>
      </c>
      <c r="BT666" s="75">
        <v>735000925</v>
      </c>
      <c r="BU666" s="75">
        <v>0</v>
      </c>
      <c r="BV666" s="75">
        <v>0</v>
      </c>
      <c r="BW666" s="75">
        <v>0</v>
      </c>
      <c r="BX666" s="75">
        <v>0</v>
      </c>
      <c r="BY666" s="75">
        <v>0</v>
      </c>
      <c r="BZ666" s="75">
        <v>0</v>
      </c>
      <c r="CA666" s="75">
        <v>0</v>
      </c>
    </row>
    <row r="667" spans="10:79" ht="12" customHeight="1">
      <c r="J667" s="46">
        <v>663</v>
      </c>
      <c r="K667" s="46">
        <f t="shared" si="25"/>
        <v>0</v>
      </c>
      <c r="L667" s="82">
        <f t="shared" si="26"/>
        <v>0</v>
      </c>
      <c r="N667" s="119" t="s">
        <v>33</v>
      </c>
      <c r="O667" s="120" t="s">
        <v>475</v>
      </c>
      <c r="P667" s="122">
        <v>0</v>
      </c>
      <c r="Q667" s="122">
        <v>0</v>
      </c>
      <c r="R667" s="122">
        <v>0</v>
      </c>
      <c r="S667" s="122">
        <v>0</v>
      </c>
      <c r="T667" s="122">
        <v>135000026</v>
      </c>
      <c r="U667" s="122">
        <v>140000026</v>
      </c>
      <c r="V667" s="122">
        <v>145000026</v>
      </c>
      <c r="W667" s="122">
        <v>150000026</v>
      </c>
      <c r="X667" s="122">
        <v>155000026</v>
      </c>
      <c r="Y667" s="122">
        <v>160000026</v>
      </c>
      <c r="Z667" s="122">
        <v>0</v>
      </c>
      <c r="AA667" s="122">
        <v>0</v>
      </c>
      <c r="AB667" s="122">
        <v>0</v>
      </c>
      <c r="AC667" s="122">
        <v>0</v>
      </c>
      <c r="AD667" s="121"/>
      <c r="BB667" s="120" t="s">
        <v>466</v>
      </c>
      <c r="BI667" s="73" t="s">
        <v>4944</v>
      </c>
      <c r="BO667" s="72" t="s">
        <v>210</v>
      </c>
      <c r="BP667" s="73" t="s">
        <v>4057</v>
      </c>
      <c r="BQ667" s="75">
        <v>590000925</v>
      </c>
      <c r="BR667" s="75">
        <v>630000925</v>
      </c>
      <c r="BS667" s="75">
        <v>670000925</v>
      </c>
      <c r="BT667" s="75">
        <v>705000925</v>
      </c>
      <c r="BU667" s="75">
        <v>735000925</v>
      </c>
      <c r="BV667" s="75">
        <v>805000925</v>
      </c>
      <c r="BW667" s="75">
        <v>830000925</v>
      </c>
      <c r="BX667" s="75">
        <v>890000925</v>
      </c>
      <c r="BY667" s="75">
        <v>905000925</v>
      </c>
      <c r="BZ667" s="75">
        <v>0</v>
      </c>
      <c r="CA667" s="75">
        <v>0</v>
      </c>
    </row>
    <row r="668" spans="10:79" ht="12" customHeight="1">
      <c r="J668" s="46">
        <v>664</v>
      </c>
      <c r="K668" s="46">
        <f t="shared" si="25"/>
        <v>0</v>
      </c>
      <c r="L668" s="82">
        <f t="shared" si="26"/>
        <v>0</v>
      </c>
      <c r="N668" s="119" t="s">
        <v>33</v>
      </c>
      <c r="O668" s="120" t="s">
        <v>476</v>
      </c>
      <c r="P668" s="122">
        <v>0</v>
      </c>
      <c r="Q668" s="122">
        <v>0</v>
      </c>
      <c r="R668" s="122">
        <v>0</v>
      </c>
      <c r="S668" s="122">
        <v>0</v>
      </c>
      <c r="T668" s="122">
        <v>125000026</v>
      </c>
      <c r="U668" s="122">
        <v>130000026</v>
      </c>
      <c r="V668" s="122">
        <v>135000026</v>
      </c>
      <c r="W668" s="122">
        <v>140000026</v>
      </c>
      <c r="X668" s="122">
        <v>0</v>
      </c>
      <c r="Y668" s="122">
        <v>0</v>
      </c>
      <c r="Z668" s="122">
        <v>0</v>
      </c>
      <c r="AA668" s="122">
        <v>0</v>
      </c>
      <c r="AB668" s="122">
        <v>0</v>
      </c>
      <c r="AC668" s="122">
        <v>0</v>
      </c>
      <c r="AD668" s="121"/>
      <c r="BB668" s="120" t="s">
        <v>467</v>
      </c>
      <c r="BI668" s="73" t="s">
        <v>4945</v>
      </c>
      <c r="BO668" s="72" t="s">
        <v>210</v>
      </c>
      <c r="BP668" s="73" t="s">
        <v>4058</v>
      </c>
      <c r="BQ668" s="75">
        <v>0</v>
      </c>
      <c r="BR668" s="75">
        <v>0</v>
      </c>
      <c r="BS668" s="75">
        <v>0</v>
      </c>
      <c r="BT668" s="75">
        <v>594000625</v>
      </c>
      <c r="BU668" s="75">
        <v>630000625</v>
      </c>
      <c r="BV668" s="75">
        <v>0</v>
      </c>
      <c r="BW668" s="75">
        <v>0</v>
      </c>
      <c r="BX668" s="75">
        <v>0</v>
      </c>
      <c r="BY668" s="75">
        <v>0</v>
      </c>
      <c r="BZ668" s="75">
        <v>0</v>
      </c>
      <c r="CA668" s="75">
        <v>0</v>
      </c>
    </row>
    <row r="669" spans="10:79" ht="12" customHeight="1">
      <c r="J669" s="46">
        <v>665</v>
      </c>
      <c r="K669" s="46">
        <f t="shared" si="25"/>
        <v>0</v>
      </c>
      <c r="L669" s="82">
        <f t="shared" si="26"/>
        <v>0</v>
      </c>
      <c r="N669" s="119" t="s">
        <v>33</v>
      </c>
      <c r="O669" s="120" t="s">
        <v>1534</v>
      </c>
      <c r="P669" s="122">
        <v>0</v>
      </c>
      <c r="Q669" s="122">
        <v>0</v>
      </c>
      <c r="R669" s="122">
        <v>0</v>
      </c>
      <c r="S669" s="122">
        <v>135000026</v>
      </c>
      <c r="T669" s="122">
        <v>145000026</v>
      </c>
      <c r="U669" s="122">
        <v>160000026</v>
      </c>
      <c r="V669" s="122">
        <v>170000026</v>
      </c>
      <c r="W669" s="122">
        <v>180000026</v>
      </c>
      <c r="X669" s="122">
        <v>0</v>
      </c>
      <c r="Y669" s="122">
        <v>0</v>
      </c>
      <c r="Z669" s="122">
        <v>0</v>
      </c>
      <c r="AA669" s="122">
        <v>0</v>
      </c>
      <c r="AB669" s="122">
        <v>0</v>
      </c>
      <c r="AC669" s="122">
        <v>0</v>
      </c>
      <c r="AD669" s="121"/>
      <c r="BB669" s="120" t="s">
        <v>468</v>
      </c>
      <c r="BI669" s="73" t="s">
        <v>4946</v>
      </c>
      <c r="BO669" s="72" t="s">
        <v>210</v>
      </c>
      <c r="BP669" s="73" t="s">
        <v>5065</v>
      </c>
      <c r="BQ669" s="75">
        <v>495000026</v>
      </c>
      <c r="BR669" s="75">
        <v>525000026</v>
      </c>
      <c r="BS669" s="75">
        <v>560000026</v>
      </c>
      <c r="BT669" s="75">
        <v>590000026</v>
      </c>
      <c r="BU669" s="75">
        <v>625000026</v>
      </c>
      <c r="BV669" s="75">
        <v>685000026</v>
      </c>
      <c r="BW669" s="75">
        <v>750000026</v>
      </c>
      <c r="BX669" s="75">
        <v>830000026</v>
      </c>
      <c r="BY669" s="75">
        <v>910000026</v>
      </c>
      <c r="BZ669" s="75">
        <v>0</v>
      </c>
      <c r="CA669" s="75">
        <v>0</v>
      </c>
    </row>
    <row r="670" spans="10:79" ht="12" customHeight="1">
      <c r="J670" s="46">
        <v>666</v>
      </c>
      <c r="K670" s="46">
        <f t="shared" si="25"/>
        <v>0</v>
      </c>
      <c r="L670" s="82">
        <f t="shared" si="26"/>
        <v>0</v>
      </c>
      <c r="N670" s="119" t="s">
        <v>33</v>
      </c>
      <c r="O670" s="120" t="s">
        <v>477</v>
      </c>
      <c r="P670" s="122">
        <v>0</v>
      </c>
      <c r="Q670" s="122">
        <v>0</v>
      </c>
      <c r="R670" s="122">
        <v>0</v>
      </c>
      <c r="S670" s="122">
        <v>0</v>
      </c>
      <c r="T670" s="122">
        <v>135000026</v>
      </c>
      <c r="U670" s="122">
        <v>140000026</v>
      </c>
      <c r="V670" s="122">
        <v>145000026</v>
      </c>
      <c r="W670" s="122">
        <v>150000026</v>
      </c>
      <c r="X670" s="122">
        <v>0</v>
      </c>
      <c r="Y670" s="122">
        <v>0</v>
      </c>
      <c r="Z670" s="122">
        <v>0</v>
      </c>
      <c r="AA670" s="122">
        <v>0</v>
      </c>
      <c r="AB670" s="122">
        <v>0</v>
      </c>
      <c r="AC670" s="122">
        <v>0</v>
      </c>
      <c r="AD670" s="121"/>
      <c r="BB670" s="120" t="s">
        <v>469</v>
      </c>
      <c r="BI670" s="73" t="s">
        <v>5188</v>
      </c>
      <c r="BO670" s="72" t="s">
        <v>210</v>
      </c>
      <c r="BP670" s="73" t="s">
        <v>4059</v>
      </c>
      <c r="BQ670" s="75">
        <v>0</v>
      </c>
      <c r="BR670" s="75">
        <v>0</v>
      </c>
      <c r="BS670" s="75">
        <v>0</v>
      </c>
      <c r="BT670" s="75">
        <v>0</v>
      </c>
      <c r="BU670" s="75">
        <v>0</v>
      </c>
      <c r="BV670" s="75">
        <v>0</v>
      </c>
      <c r="BW670" s="75">
        <v>0</v>
      </c>
      <c r="BX670" s="75">
        <v>990000625</v>
      </c>
      <c r="BY670" s="75">
        <v>0</v>
      </c>
      <c r="BZ670" s="75">
        <v>0</v>
      </c>
      <c r="CA670" s="75">
        <v>0</v>
      </c>
    </row>
    <row r="671" spans="10:79" ht="12" customHeight="1">
      <c r="J671" s="46">
        <v>667</v>
      </c>
      <c r="K671" s="46">
        <f t="shared" si="25"/>
        <v>0</v>
      </c>
      <c r="L671" s="82">
        <f t="shared" si="26"/>
        <v>0</v>
      </c>
      <c r="N671" s="119" t="s">
        <v>33</v>
      </c>
      <c r="O671" s="120" t="s">
        <v>478</v>
      </c>
      <c r="P671" s="122">
        <v>0</v>
      </c>
      <c r="Q671" s="122">
        <v>0</v>
      </c>
      <c r="R671" s="122">
        <v>0</v>
      </c>
      <c r="S671" s="122">
        <v>0</v>
      </c>
      <c r="T671" s="122">
        <v>125000026</v>
      </c>
      <c r="U671" s="122">
        <v>130000026</v>
      </c>
      <c r="V671" s="122">
        <v>135000026</v>
      </c>
      <c r="W671" s="122">
        <v>140000026</v>
      </c>
      <c r="X671" s="122">
        <v>0</v>
      </c>
      <c r="Y671" s="122">
        <v>0</v>
      </c>
      <c r="Z671" s="122">
        <v>0</v>
      </c>
      <c r="AA671" s="122">
        <v>0</v>
      </c>
      <c r="AB671" s="122">
        <v>0</v>
      </c>
      <c r="AC671" s="122">
        <v>0</v>
      </c>
      <c r="AD671" s="121"/>
      <c r="BB671" s="120" t="s">
        <v>2062</v>
      </c>
      <c r="BI671" s="73" t="s">
        <v>4947</v>
      </c>
      <c r="BO671" s="72" t="s">
        <v>210</v>
      </c>
      <c r="BP671" s="73" t="s">
        <v>4060</v>
      </c>
      <c r="BQ671" s="75">
        <v>459000625</v>
      </c>
      <c r="BR671" s="75">
        <v>513000625</v>
      </c>
      <c r="BS671" s="75">
        <v>549000625</v>
      </c>
      <c r="BT671" s="75">
        <v>621000625</v>
      </c>
      <c r="BU671" s="75">
        <v>0</v>
      </c>
      <c r="BV671" s="75">
        <v>0</v>
      </c>
      <c r="BW671" s="75">
        <v>0</v>
      </c>
      <c r="BX671" s="75">
        <v>0</v>
      </c>
      <c r="BY671" s="75">
        <v>0</v>
      </c>
      <c r="BZ671" s="75">
        <v>0</v>
      </c>
      <c r="CA671" s="75">
        <v>0</v>
      </c>
    </row>
    <row r="672" spans="10:79" ht="12" customHeight="1">
      <c r="J672" s="46">
        <v>668</v>
      </c>
      <c r="K672" s="46">
        <f t="shared" si="25"/>
        <v>0</v>
      </c>
      <c r="L672" s="82">
        <f t="shared" si="26"/>
        <v>0</v>
      </c>
      <c r="N672" s="119" t="s">
        <v>33</v>
      </c>
      <c r="O672" s="120" t="s">
        <v>479</v>
      </c>
      <c r="P672" s="122">
        <v>0</v>
      </c>
      <c r="Q672" s="122">
        <v>0</v>
      </c>
      <c r="R672" s="122">
        <v>0</v>
      </c>
      <c r="S672" s="122">
        <v>0</v>
      </c>
      <c r="T672" s="122">
        <v>125000026</v>
      </c>
      <c r="U672" s="122">
        <v>130000026</v>
      </c>
      <c r="V672" s="122">
        <v>140000026</v>
      </c>
      <c r="W672" s="122">
        <v>145000026</v>
      </c>
      <c r="X672" s="122">
        <v>0</v>
      </c>
      <c r="Y672" s="122">
        <v>0</v>
      </c>
      <c r="Z672" s="122">
        <v>0</v>
      </c>
      <c r="AA672" s="122">
        <v>0</v>
      </c>
      <c r="AB672" s="122">
        <v>0</v>
      </c>
      <c r="AC672" s="122">
        <v>0</v>
      </c>
      <c r="AD672" s="121"/>
      <c r="BB672" s="120" t="s">
        <v>2013</v>
      </c>
      <c r="BI672" s="73" t="s">
        <v>4948</v>
      </c>
      <c r="BO672" s="72" t="s">
        <v>210</v>
      </c>
      <c r="BP672" s="73" t="s">
        <v>4061</v>
      </c>
      <c r="BQ672" s="75">
        <v>420000026</v>
      </c>
      <c r="BR672" s="75">
        <v>450000026</v>
      </c>
      <c r="BS672" s="75">
        <v>500000026</v>
      </c>
      <c r="BT672" s="75">
        <v>550000026</v>
      </c>
      <c r="BU672" s="75">
        <v>610000026</v>
      </c>
      <c r="BV672" s="75">
        <v>685000026</v>
      </c>
      <c r="BW672" s="75">
        <v>760000026</v>
      </c>
      <c r="BX672" s="75">
        <v>830000026</v>
      </c>
      <c r="BY672" s="75">
        <v>895000026</v>
      </c>
      <c r="BZ672" s="75">
        <v>0</v>
      </c>
      <c r="CA672" s="75">
        <v>0</v>
      </c>
    </row>
    <row r="673" spans="10:79" ht="12" customHeight="1">
      <c r="J673" s="46">
        <v>669</v>
      </c>
      <c r="K673" s="46">
        <f t="shared" si="25"/>
        <v>0</v>
      </c>
      <c r="L673" s="82">
        <f t="shared" si="26"/>
        <v>0</v>
      </c>
      <c r="N673" s="119" t="s">
        <v>33</v>
      </c>
      <c r="O673" s="120" t="s">
        <v>480</v>
      </c>
      <c r="P673" s="122">
        <v>0</v>
      </c>
      <c r="Q673" s="122">
        <v>0</v>
      </c>
      <c r="R673" s="122">
        <v>0</v>
      </c>
      <c r="S673" s="122">
        <v>0</v>
      </c>
      <c r="T673" s="122">
        <v>120000026</v>
      </c>
      <c r="U673" s="122">
        <v>130000026</v>
      </c>
      <c r="V673" s="122">
        <v>135000026</v>
      </c>
      <c r="W673" s="122">
        <v>140000026</v>
      </c>
      <c r="X673" s="122">
        <v>0</v>
      </c>
      <c r="Y673" s="122">
        <v>0</v>
      </c>
      <c r="Z673" s="122">
        <v>0</v>
      </c>
      <c r="AA673" s="122">
        <v>0</v>
      </c>
      <c r="AB673" s="122">
        <v>0</v>
      </c>
      <c r="AC673" s="122">
        <v>0</v>
      </c>
      <c r="AD673" s="121"/>
      <c r="BB673" s="120" t="s">
        <v>1899</v>
      </c>
      <c r="BI673" s="73" t="s">
        <v>4949</v>
      </c>
      <c r="BO673" s="72" t="s">
        <v>210</v>
      </c>
      <c r="BP673" s="73" t="s">
        <v>4062</v>
      </c>
      <c r="BQ673" s="75">
        <v>423000625</v>
      </c>
      <c r="BR673" s="75">
        <v>468000625</v>
      </c>
      <c r="BS673" s="75">
        <v>504000625</v>
      </c>
      <c r="BT673" s="75">
        <v>540000625</v>
      </c>
      <c r="BU673" s="75">
        <v>585000625</v>
      </c>
      <c r="BV673" s="75">
        <v>630000625</v>
      </c>
      <c r="BW673" s="75">
        <v>693000625</v>
      </c>
      <c r="BX673" s="75">
        <v>711000625</v>
      </c>
      <c r="BY673" s="75">
        <v>738000625</v>
      </c>
      <c r="BZ673" s="75">
        <v>0</v>
      </c>
      <c r="CA673" s="75">
        <v>0</v>
      </c>
    </row>
    <row r="674" spans="10:79" ht="12" customHeight="1">
      <c r="J674" s="46">
        <v>670</v>
      </c>
      <c r="K674" s="46">
        <f t="shared" si="25"/>
        <v>0</v>
      </c>
      <c r="L674" s="82">
        <f t="shared" si="26"/>
        <v>0</v>
      </c>
      <c r="N674" s="119" t="s">
        <v>33</v>
      </c>
      <c r="O674" s="120" t="s">
        <v>481</v>
      </c>
      <c r="P674" s="122">
        <v>0</v>
      </c>
      <c r="Q674" s="122">
        <v>0</v>
      </c>
      <c r="R674" s="122">
        <v>0</v>
      </c>
      <c r="S674" s="122">
        <v>0</v>
      </c>
      <c r="T674" s="122">
        <v>125000026</v>
      </c>
      <c r="U674" s="122">
        <v>130000026</v>
      </c>
      <c r="V674" s="122">
        <v>140000026</v>
      </c>
      <c r="W674" s="122">
        <v>145000026</v>
      </c>
      <c r="X674" s="122">
        <v>0</v>
      </c>
      <c r="Y674" s="122">
        <v>0</v>
      </c>
      <c r="Z674" s="122">
        <v>0</v>
      </c>
      <c r="AA674" s="122">
        <v>0</v>
      </c>
      <c r="AB674" s="122">
        <v>0</v>
      </c>
      <c r="AC674" s="122">
        <v>0</v>
      </c>
      <c r="AD674" s="121"/>
      <c r="BB674" s="120" t="s">
        <v>1380</v>
      </c>
      <c r="BI674" s="73" t="s">
        <v>4950</v>
      </c>
      <c r="BO674" s="72" t="s">
        <v>210</v>
      </c>
      <c r="BP674" s="73" t="s">
        <v>4063</v>
      </c>
      <c r="BQ674" s="75">
        <v>459000625</v>
      </c>
      <c r="BR674" s="75">
        <v>513000625</v>
      </c>
      <c r="BS674" s="75">
        <v>0</v>
      </c>
      <c r="BT674" s="75">
        <v>0</v>
      </c>
      <c r="BU674" s="75">
        <v>0</v>
      </c>
      <c r="BV674" s="75">
        <v>0</v>
      </c>
      <c r="BW674" s="75">
        <v>0</v>
      </c>
      <c r="BX674" s="75">
        <v>0</v>
      </c>
      <c r="BY674" s="75">
        <v>0</v>
      </c>
      <c r="BZ674" s="75">
        <v>0</v>
      </c>
      <c r="CA674" s="75">
        <v>0</v>
      </c>
    </row>
    <row r="675" spans="10:79" ht="12" customHeight="1">
      <c r="J675" s="46">
        <v>671</v>
      </c>
      <c r="K675" s="46">
        <f t="shared" si="25"/>
        <v>0</v>
      </c>
      <c r="L675" s="82">
        <f t="shared" si="26"/>
        <v>0</v>
      </c>
      <c r="N675" s="119" t="s">
        <v>33</v>
      </c>
      <c r="O675" s="120" t="s">
        <v>482</v>
      </c>
      <c r="P675" s="122">
        <v>0</v>
      </c>
      <c r="Q675" s="122">
        <v>0</v>
      </c>
      <c r="R675" s="122">
        <v>0</v>
      </c>
      <c r="S675" s="122">
        <v>0</v>
      </c>
      <c r="T675" s="122">
        <v>125000026</v>
      </c>
      <c r="U675" s="122">
        <v>130000026</v>
      </c>
      <c r="V675" s="122">
        <v>135000026</v>
      </c>
      <c r="W675" s="122">
        <v>140000026</v>
      </c>
      <c r="X675" s="122">
        <v>0</v>
      </c>
      <c r="Y675" s="122">
        <v>0</v>
      </c>
      <c r="Z675" s="122">
        <v>0</v>
      </c>
      <c r="AA675" s="122">
        <v>0</v>
      </c>
      <c r="AB675" s="122">
        <v>0</v>
      </c>
      <c r="AC675" s="122">
        <v>0</v>
      </c>
      <c r="AD675" s="121"/>
      <c r="BB675" s="120" t="s">
        <v>1381</v>
      </c>
      <c r="BO675" s="72" t="s">
        <v>210</v>
      </c>
      <c r="BP675" s="73" t="s">
        <v>4064</v>
      </c>
      <c r="BQ675" s="75">
        <v>0</v>
      </c>
      <c r="BR675" s="75">
        <v>0</v>
      </c>
      <c r="BS675" s="75">
        <v>0</v>
      </c>
      <c r="BT675" s="75">
        <v>0</v>
      </c>
      <c r="BU675" s="75">
        <v>0</v>
      </c>
      <c r="BV675" s="75">
        <v>0</v>
      </c>
      <c r="BW675" s="75">
        <v>0</v>
      </c>
      <c r="BX675" s="75">
        <v>0</v>
      </c>
      <c r="BY675" s="75">
        <v>0</v>
      </c>
      <c r="BZ675" s="75">
        <v>0</v>
      </c>
      <c r="CA675" s="75">
        <v>0</v>
      </c>
    </row>
    <row r="676" spans="10:79" ht="12" customHeight="1">
      <c r="J676" s="46">
        <v>672</v>
      </c>
      <c r="K676" s="46">
        <f t="shared" si="25"/>
        <v>0</v>
      </c>
      <c r="L676" s="82">
        <f t="shared" si="26"/>
        <v>0</v>
      </c>
      <c r="N676" s="119" t="s">
        <v>33</v>
      </c>
      <c r="O676" s="120" t="s">
        <v>807</v>
      </c>
      <c r="P676" s="122">
        <v>0</v>
      </c>
      <c r="Q676" s="122">
        <v>0</v>
      </c>
      <c r="R676" s="122">
        <v>85000026</v>
      </c>
      <c r="S676" s="122">
        <v>90000026</v>
      </c>
      <c r="T676" s="122">
        <v>0</v>
      </c>
      <c r="U676" s="122">
        <v>0</v>
      </c>
      <c r="V676" s="122">
        <v>0</v>
      </c>
      <c r="W676" s="122">
        <v>0</v>
      </c>
      <c r="X676" s="122">
        <v>160000026</v>
      </c>
      <c r="Y676" s="122">
        <v>170000026</v>
      </c>
      <c r="Z676" s="122">
        <v>180000026</v>
      </c>
      <c r="AA676" s="122">
        <v>195000026</v>
      </c>
      <c r="AB676" s="122">
        <v>210000026</v>
      </c>
      <c r="AC676" s="122">
        <v>0</v>
      </c>
      <c r="AD676" s="121"/>
      <c r="BB676" s="120" t="s">
        <v>2475</v>
      </c>
      <c r="BO676" s="72" t="s">
        <v>210</v>
      </c>
      <c r="BP676" s="73" t="s">
        <v>4065</v>
      </c>
      <c r="BQ676" s="75">
        <v>405000625</v>
      </c>
      <c r="BR676" s="75">
        <v>450000625</v>
      </c>
      <c r="BS676" s="75">
        <v>495000625</v>
      </c>
      <c r="BT676" s="75">
        <v>540000625</v>
      </c>
      <c r="BU676" s="75">
        <v>585000625</v>
      </c>
      <c r="BV676" s="75">
        <v>675000625</v>
      </c>
      <c r="BW676" s="75">
        <v>765000625</v>
      </c>
      <c r="BX676" s="75">
        <v>810000625</v>
      </c>
      <c r="BY676" s="75">
        <v>855000625</v>
      </c>
      <c r="BZ676" s="75">
        <v>0</v>
      </c>
      <c r="CA676" s="75">
        <v>0</v>
      </c>
    </row>
    <row r="677" spans="10:79" ht="12" customHeight="1">
      <c r="J677" s="46">
        <v>673</v>
      </c>
      <c r="K677" s="46">
        <f t="shared" si="25"/>
        <v>0</v>
      </c>
      <c r="L677" s="82">
        <f t="shared" si="26"/>
        <v>0</v>
      </c>
      <c r="N677" s="119" t="s">
        <v>33</v>
      </c>
      <c r="O677" s="120" t="s">
        <v>808</v>
      </c>
      <c r="P677" s="122">
        <v>75000026</v>
      </c>
      <c r="Q677" s="122">
        <v>85000026</v>
      </c>
      <c r="R677" s="122">
        <v>0</v>
      </c>
      <c r="S677" s="122">
        <v>0</v>
      </c>
      <c r="T677" s="122">
        <v>0</v>
      </c>
      <c r="U677" s="122">
        <v>0</v>
      </c>
      <c r="V677" s="122">
        <v>0</v>
      </c>
      <c r="W677" s="122">
        <v>0</v>
      </c>
      <c r="X677" s="122">
        <v>160000026</v>
      </c>
      <c r="Y677" s="122">
        <v>170000026</v>
      </c>
      <c r="Z677" s="122">
        <v>180000026</v>
      </c>
      <c r="AA677" s="122">
        <v>195000026</v>
      </c>
      <c r="AB677" s="122">
        <v>215000026</v>
      </c>
      <c r="AC677" s="122">
        <v>0</v>
      </c>
      <c r="AD677" s="121"/>
      <c r="BB677" s="120" t="s">
        <v>2675</v>
      </c>
      <c r="BO677" s="72" t="s">
        <v>210</v>
      </c>
      <c r="BP677" s="73" t="s">
        <v>4066</v>
      </c>
      <c r="BQ677" s="75">
        <v>450000625</v>
      </c>
      <c r="BR677" s="75">
        <v>477000625</v>
      </c>
      <c r="BS677" s="75">
        <v>504000625</v>
      </c>
      <c r="BT677" s="75">
        <v>0</v>
      </c>
      <c r="BU677" s="75">
        <v>0</v>
      </c>
      <c r="BV677" s="75">
        <v>0</v>
      </c>
      <c r="BW677" s="75">
        <v>0</v>
      </c>
      <c r="BX677" s="75">
        <v>0</v>
      </c>
      <c r="BY677" s="75">
        <v>0</v>
      </c>
      <c r="BZ677" s="75">
        <v>0</v>
      </c>
      <c r="CA677" s="75">
        <v>0</v>
      </c>
    </row>
    <row r="678" spans="10:79" ht="12" customHeight="1">
      <c r="J678" s="46">
        <v>674</v>
      </c>
      <c r="K678" s="46">
        <f t="shared" si="25"/>
        <v>0</v>
      </c>
      <c r="L678" s="82">
        <f t="shared" si="26"/>
        <v>0</v>
      </c>
      <c r="N678" s="119" t="s">
        <v>33</v>
      </c>
      <c r="O678" s="120" t="s">
        <v>809</v>
      </c>
      <c r="P678" s="122">
        <v>0</v>
      </c>
      <c r="Q678" s="122">
        <v>0</v>
      </c>
      <c r="R678" s="122">
        <v>0</v>
      </c>
      <c r="S678" s="122">
        <v>0</v>
      </c>
      <c r="T678" s="122">
        <v>135000026</v>
      </c>
      <c r="U678" s="122">
        <v>140000026</v>
      </c>
      <c r="V678" s="122">
        <v>145000026</v>
      </c>
      <c r="W678" s="122">
        <v>150000026</v>
      </c>
      <c r="X678" s="122">
        <v>160000026</v>
      </c>
      <c r="Y678" s="122">
        <v>170000026</v>
      </c>
      <c r="Z678" s="122">
        <v>0</v>
      </c>
      <c r="AA678" s="122">
        <v>0</v>
      </c>
      <c r="AB678" s="122">
        <v>0</v>
      </c>
      <c r="AC678" s="122">
        <v>0</v>
      </c>
      <c r="AD678" s="121"/>
      <c r="BB678" s="120" t="s">
        <v>2628</v>
      </c>
      <c r="BO678" s="72" t="s">
        <v>210</v>
      </c>
      <c r="BP678" s="73" t="s">
        <v>4067</v>
      </c>
      <c r="BQ678" s="75">
        <v>531000625</v>
      </c>
      <c r="BR678" s="75">
        <v>576000625</v>
      </c>
      <c r="BS678" s="75">
        <v>648000625</v>
      </c>
      <c r="BT678" s="75">
        <v>684000625</v>
      </c>
      <c r="BU678" s="75">
        <v>720000625</v>
      </c>
      <c r="BV678" s="75">
        <v>756000625</v>
      </c>
      <c r="BW678" s="75">
        <v>801000625</v>
      </c>
      <c r="BX678" s="75">
        <v>828000625</v>
      </c>
      <c r="BY678" s="75">
        <v>855000625</v>
      </c>
      <c r="BZ678" s="75">
        <v>0</v>
      </c>
      <c r="CA678" s="75">
        <v>0</v>
      </c>
    </row>
    <row r="679" spans="10:79" ht="12" customHeight="1">
      <c r="J679" s="46">
        <v>675</v>
      </c>
      <c r="K679" s="46">
        <f t="shared" si="25"/>
        <v>0</v>
      </c>
      <c r="L679" s="82">
        <f t="shared" si="26"/>
        <v>0</v>
      </c>
      <c r="N679" s="119" t="s">
        <v>33</v>
      </c>
      <c r="O679" s="120" t="s">
        <v>872</v>
      </c>
      <c r="P679" s="122">
        <v>0</v>
      </c>
      <c r="Q679" s="122">
        <v>0</v>
      </c>
      <c r="R679" s="122">
        <v>0</v>
      </c>
      <c r="S679" s="122">
        <v>0</v>
      </c>
      <c r="T679" s="122">
        <v>0</v>
      </c>
      <c r="U679" s="122">
        <v>0</v>
      </c>
      <c r="V679" s="122">
        <v>0</v>
      </c>
      <c r="W679" s="122">
        <v>0</v>
      </c>
      <c r="X679" s="122">
        <v>160000026</v>
      </c>
      <c r="Y679" s="122">
        <v>170000026</v>
      </c>
      <c r="Z679" s="122">
        <v>180000026</v>
      </c>
      <c r="AA679" s="122">
        <v>195000026</v>
      </c>
      <c r="AB679" s="122">
        <v>215000026</v>
      </c>
      <c r="AC679" s="122">
        <v>0</v>
      </c>
      <c r="AD679" s="121"/>
      <c r="BB679" s="120" t="s">
        <v>3422</v>
      </c>
      <c r="BO679" s="72" t="s">
        <v>210</v>
      </c>
      <c r="BP679" s="73" t="s">
        <v>4068</v>
      </c>
      <c r="BQ679" s="75">
        <v>0</v>
      </c>
      <c r="BR679" s="75">
        <v>0</v>
      </c>
      <c r="BS679" s="75">
        <v>0</v>
      </c>
      <c r="BT679" s="75">
        <v>648000625</v>
      </c>
      <c r="BU679" s="75">
        <v>0</v>
      </c>
      <c r="BV679" s="75">
        <v>0</v>
      </c>
      <c r="BW679" s="75">
        <v>0</v>
      </c>
      <c r="BX679" s="75">
        <v>990000625</v>
      </c>
      <c r="BY679" s="75">
        <v>0</v>
      </c>
      <c r="BZ679" s="75">
        <v>0</v>
      </c>
      <c r="CA679" s="75">
        <v>0</v>
      </c>
    </row>
    <row r="680" spans="10:79" ht="12" customHeight="1">
      <c r="J680" s="46">
        <v>676</v>
      </c>
      <c r="K680" s="46">
        <f t="shared" si="25"/>
        <v>0</v>
      </c>
      <c r="L680" s="82">
        <f t="shared" si="26"/>
        <v>0</v>
      </c>
      <c r="N680" s="119" t="s">
        <v>33</v>
      </c>
      <c r="O680" s="120" t="s">
        <v>810</v>
      </c>
      <c r="P680" s="122">
        <v>0</v>
      </c>
      <c r="Q680" s="122">
        <v>0</v>
      </c>
      <c r="R680" s="122">
        <v>0</v>
      </c>
      <c r="S680" s="122">
        <v>0</v>
      </c>
      <c r="T680" s="122">
        <v>0</v>
      </c>
      <c r="U680" s="122">
        <v>0</v>
      </c>
      <c r="V680" s="122">
        <v>0</v>
      </c>
      <c r="W680" s="122">
        <v>0</v>
      </c>
      <c r="X680" s="122">
        <v>0</v>
      </c>
      <c r="Y680" s="122">
        <v>0</v>
      </c>
      <c r="Z680" s="122">
        <v>200000026</v>
      </c>
      <c r="AA680" s="122">
        <v>215000026</v>
      </c>
      <c r="AB680" s="122">
        <v>225000026</v>
      </c>
      <c r="AC680" s="122">
        <v>0</v>
      </c>
      <c r="AD680" s="121"/>
      <c r="BB680" s="120" t="s">
        <v>2712</v>
      </c>
      <c r="BO680" s="72" t="s">
        <v>210</v>
      </c>
      <c r="BP680" s="73" t="s">
        <v>4069</v>
      </c>
      <c r="BQ680" s="75">
        <v>472000625</v>
      </c>
      <c r="BR680" s="75">
        <v>526000625</v>
      </c>
      <c r="BS680" s="75">
        <v>562000625</v>
      </c>
      <c r="BT680" s="75">
        <v>634000625</v>
      </c>
      <c r="BU680" s="75">
        <v>0</v>
      </c>
      <c r="BV680" s="75">
        <v>0</v>
      </c>
      <c r="BW680" s="75">
        <v>0</v>
      </c>
      <c r="BX680" s="75">
        <v>0</v>
      </c>
      <c r="BY680" s="75">
        <v>0</v>
      </c>
      <c r="BZ680" s="75">
        <v>0</v>
      </c>
      <c r="CA680" s="75">
        <v>0</v>
      </c>
    </row>
    <row r="681" spans="10:79" ht="12" customHeight="1">
      <c r="J681" s="46">
        <v>677</v>
      </c>
      <c r="K681" s="46">
        <f t="shared" si="25"/>
        <v>0</v>
      </c>
      <c r="L681" s="82">
        <f t="shared" si="26"/>
        <v>0</v>
      </c>
      <c r="N681" s="119" t="s">
        <v>33</v>
      </c>
      <c r="O681" s="120" t="s">
        <v>953</v>
      </c>
      <c r="P681" s="122">
        <v>0</v>
      </c>
      <c r="Q681" s="122">
        <v>0</v>
      </c>
      <c r="R681" s="122">
        <v>90000026</v>
      </c>
      <c r="S681" s="122">
        <v>95000026</v>
      </c>
      <c r="T681" s="122">
        <v>100000026</v>
      </c>
      <c r="U681" s="122">
        <v>110000026</v>
      </c>
      <c r="V681" s="122">
        <v>125000026</v>
      </c>
      <c r="W681" s="122">
        <v>150000026</v>
      </c>
      <c r="X681" s="122">
        <v>170000026</v>
      </c>
      <c r="Y681" s="122">
        <v>180000026</v>
      </c>
      <c r="Z681" s="122">
        <v>0</v>
      </c>
      <c r="AA681" s="122">
        <v>0</v>
      </c>
      <c r="AB681" s="122">
        <v>0</v>
      </c>
      <c r="AC681" s="122">
        <v>0</v>
      </c>
      <c r="AD681" s="121"/>
      <c r="BB681" s="120" t="s">
        <v>2804</v>
      </c>
      <c r="BO681" s="72" t="s">
        <v>210</v>
      </c>
      <c r="BP681" s="73" t="s">
        <v>4070</v>
      </c>
      <c r="BQ681" s="75">
        <v>562000625</v>
      </c>
      <c r="BR681" s="75">
        <v>0</v>
      </c>
      <c r="BS681" s="75">
        <v>540000625</v>
      </c>
      <c r="BT681" s="75">
        <v>0</v>
      </c>
      <c r="BU681" s="75">
        <v>0</v>
      </c>
      <c r="BV681" s="75">
        <v>0</v>
      </c>
      <c r="BW681" s="75">
        <v>945000625</v>
      </c>
      <c r="BX681" s="75">
        <v>1080000625</v>
      </c>
      <c r="BY681" s="75">
        <v>0</v>
      </c>
      <c r="BZ681" s="75">
        <v>0</v>
      </c>
      <c r="CA681" s="75">
        <v>0</v>
      </c>
    </row>
    <row r="682" spans="10:79" ht="12" customHeight="1">
      <c r="J682" s="46">
        <v>678</v>
      </c>
      <c r="K682" s="46">
        <f t="shared" si="25"/>
        <v>0</v>
      </c>
      <c r="L682" s="82">
        <f t="shared" si="26"/>
        <v>0</v>
      </c>
      <c r="N682" s="119" t="s">
        <v>33</v>
      </c>
      <c r="O682" s="120" t="s">
        <v>1668</v>
      </c>
      <c r="P682" s="122">
        <v>120000026</v>
      </c>
      <c r="Q682" s="122">
        <v>130000026</v>
      </c>
      <c r="R682" s="122">
        <v>145000026</v>
      </c>
      <c r="S682" s="122">
        <v>160000026</v>
      </c>
      <c r="T682" s="122">
        <v>120000026</v>
      </c>
      <c r="U682" s="122">
        <v>130000026</v>
      </c>
      <c r="V682" s="122">
        <v>140000026</v>
      </c>
      <c r="W682" s="122">
        <v>150000026</v>
      </c>
      <c r="X682" s="122">
        <v>160000026</v>
      </c>
      <c r="Y682" s="122">
        <v>170000026</v>
      </c>
      <c r="Z682" s="122">
        <v>175000026</v>
      </c>
      <c r="AA682" s="122">
        <v>180000026</v>
      </c>
      <c r="AB682" s="122">
        <v>0</v>
      </c>
      <c r="AC682" s="122">
        <v>0</v>
      </c>
      <c r="AD682" s="121"/>
      <c r="BB682" s="120" t="s">
        <v>2828</v>
      </c>
      <c r="BO682" s="72" t="s">
        <v>210</v>
      </c>
      <c r="BP682" s="73" t="s">
        <v>4071</v>
      </c>
      <c r="BQ682" s="75">
        <v>0</v>
      </c>
      <c r="BR682" s="75">
        <v>0</v>
      </c>
      <c r="BS682" s="75">
        <v>540000625</v>
      </c>
      <c r="BT682" s="75">
        <v>648000625</v>
      </c>
      <c r="BU682" s="75">
        <v>0</v>
      </c>
      <c r="BV682" s="75">
        <v>0</v>
      </c>
      <c r="BW682" s="75">
        <v>945000625</v>
      </c>
      <c r="BX682" s="75">
        <v>1080000625</v>
      </c>
      <c r="BY682" s="75">
        <v>0</v>
      </c>
      <c r="BZ682" s="75">
        <v>0</v>
      </c>
      <c r="CA682" s="75">
        <v>0</v>
      </c>
    </row>
    <row r="683" spans="10:79" ht="12" customHeight="1">
      <c r="J683" s="46">
        <v>679</v>
      </c>
      <c r="K683" s="46">
        <f t="shared" si="25"/>
        <v>0</v>
      </c>
      <c r="L683" s="82">
        <f t="shared" si="26"/>
        <v>0</v>
      </c>
      <c r="N683" s="119" t="s">
        <v>33</v>
      </c>
      <c r="O683" s="120" t="s">
        <v>811</v>
      </c>
      <c r="P683" s="122">
        <v>950000026</v>
      </c>
      <c r="Q683" s="122">
        <v>100000026</v>
      </c>
      <c r="R683" s="122">
        <v>105000026</v>
      </c>
      <c r="S683" s="122">
        <v>110000026</v>
      </c>
      <c r="T683" s="122">
        <v>120000026</v>
      </c>
      <c r="U683" s="122">
        <v>125000026</v>
      </c>
      <c r="V683" s="122">
        <v>130000026</v>
      </c>
      <c r="W683" s="122">
        <v>135000026</v>
      </c>
      <c r="X683" s="122">
        <v>160000026</v>
      </c>
      <c r="Y683" s="122">
        <v>170000026</v>
      </c>
      <c r="Z683" s="122">
        <v>180000026</v>
      </c>
      <c r="AA683" s="122">
        <v>195000026</v>
      </c>
      <c r="AB683" s="122">
        <v>215000026</v>
      </c>
      <c r="AC683" s="122">
        <v>0</v>
      </c>
      <c r="AD683" s="121"/>
      <c r="BB683" s="120" t="s">
        <v>2366</v>
      </c>
      <c r="BO683" s="72" t="s">
        <v>210</v>
      </c>
      <c r="BP683" s="73" t="s">
        <v>5034</v>
      </c>
      <c r="BQ683" s="75">
        <v>0</v>
      </c>
      <c r="BR683" s="75">
        <v>0</v>
      </c>
      <c r="BS683" s="75">
        <v>685000925</v>
      </c>
      <c r="BT683" s="75">
        <v>765000925</v>
      </c>
      <c r="BU683" s="75">
        <v>875000925</v>
      </c>
      <c r="BV683" s="75">
        <v>920000925</v>
      </c>
      <c r="BW683" s="75">
        <v>950000925</v>
      </c>
      <c r="BX683" s="75">
        <v>1150000925</v>
      </c>
      <c r="BY683" s="75">
        <v>1550000925</v>
      </c>
      <c r="BZ683" s="75">
        <v>0</v>
      </c>
      <c r="CA683" s="75">
        <v>0</v>
      </c>
    </row>
    <row r="684" spans="10:79" ht="12" customHeight="1">
      <c r="J684" s="46">
        <v>680</v>
      </c>
      <c r="K684" s="46">
        <f t="shared" si="25"/>
        <v>0</v>
      </c>
      <c r="L684" s="82">
        <f t="shared" si="26"/>
        <v>0</v>
      </c>
      <c r="N684" s="119" t="s">
        <v>33</v>
      </c>
      <c r="O684" s="120" t="s">
        <v>812</v>
      </c>
      <c r="P684" s="122">
        <v>0</v>
      </c>
      <c r="Q684" s="122">
        <v>0</v>
      </c>
      <c r="R684" s="122">
        <v>95000026</v>
      </c>
      <c r="S684" s="122">
        <v>100000026</v>
      </c>
      <c r="T684" s="122">
        <v>105000026</v>
      </c>
      <c r="U684" s="122">
        <v>115000026</v>
      </c>
      <c r="V684" s="122">
        <v>125000026</v>
      </c>
      <c r="W684" s="122">
        <v>135000026</v>
      </c>
      <c r="X684" s="122">
        <v>160000026</v>
      </c>
      <c r="Y684" s="122">
        <v>170000026</v>
      </c>
      <c r="Z684" s="122">
        <v>180000026</v>
      </c>
      <c r="AA684" s="122">
        <v>195000026</v>
      </c>
      <c r="AB684" s="122">
        <v>215000026</v>
      </c>
      <c r="AC684" s="122">
        <v>0</v>
      </c>
      <c r="AD684" s="121"/>
      <c r="BB684" s="120" t="s">
        <v>2197</v>
      </c>
      <c r="BO684" s="72" t="s">
        <v>210</v>
      </c>
      <c r="BP684" s="73" t="s">
        <v>4072</v>
      </c>
      <c r="BQ684" s="75">
        <v>562000625</v>
      </c>
      <c r="BR684" s="75">
        <v>0</v>
      </c>
      <c r="BS684" s="75">
        <v>0</v>
      </c>
      <c r="BT684" s="75">
        <v>0</v>
      </c>
      <c r="BU684" s="75">
        <v>0</v>
      </c>
      <c r="BV684" s="75">
        <v>0</v>
      </c>
      <c r="BW684" s="75">
        <v>0</v>
      </c>
      <c r="BX684" s="75">
        <v>0</v>
      </c>
      <c r="BY684" s="75">
        <v>0</v>
      </c>
      <c r="BZ684" s="75">
        <v>0</v>
      </c>
      <c r="CA684" s="75">
        <v>0</v>
      </c>
    </row>
    <row r="685" spans="10:79" ht="12" customHeight="1">
      <c r="J685" s="46">
        <v>681</v>
      </c>
      <c r="K685" s="46">
        <f t="shared" si="25"/>
        <v>0</v>
      </c>
      <c r="L685" s="82">
        <f t="shared" si="26"/>
        <v>0</v>
      </c>
      <c r="N685" s="119" t="s">
        <v>33</v>
      </c>
      <c r="O685" s="120" t="s">
        <v>813</v>
      </c>
      <c r="P685" s="122">
        <v>0</v>
      </c>
      <c r="Q685" s="122">
        <v>0</v>
      </c>
      <c r="R685" s="122">
        <v>0</v>
      </c>
      <c r="S685" s="122">
        <v>0</v>
      </c>
      <c r="T685" s="122">
        <v>0</v>
      </c>
      <c r="U685" s="122">
        <v>0</v>
      </c>
      <c r="V685" s="122">
        <v>0</v>
      </c>
      <c r="W685" s="122">
        <v>0</v>
      </c>
      <c r="X685" s="122">
        <v>0</v>
      </c>
      <c r="Y685" s="122">
        <v>0</v>
      </c>
      <c r="Z685" s="122">
        <v>190000026</v>
      </c>
      <c r="AA685" s="122">
        <v>205000026</v>
      </c>
      <c r="AB685" s="122">
        <v>215000026</v>
      </c>
      <c r="AC685" s="122">
        <v>0</v>
      </c>
      <c r="AD685" s="121"/>
      <c r="BB685" s="120" t="s">
        <v>585</v>
      </c>
      <c r="BO685" s="72" t="s">
        <v>210</v>
      </c>
      <c r="BP685" s="73" t="s">
        <v>4073</v>
      </c>
      <c r="BQ685" s="75">
        <v>477000625</v>
      </c>
      <c r="BR685" s="75">
        <v>522000625</v>
      </c>
      <c r="BS685" s="75">
        <v>594000625</v>
      </c>
      <c r="BT685" s="75">
        <v>630000625</v>
      </c>
      <c r="BU685" s="75">
        <v>666000625</v>
      </c>
      <c r="BV685" s="75">
        <v>702000625</v>
      </c>
      <c r="BW685" s="75">
        <v>747000625</v>
      </c>
      <c r="BX685" s="75">
        <v>0</v>
      </c>
      <c r="BY685" s="75">
        <v>0</v>
      </c>
      <c r="BZ685" s="75">
        <v>0</v>
      </c>
      <c r="CA685" s="75">
        <v>0</v>
      </c>
    </row>
    <row r="686" spans="10:79" ht="12" customHeight="1">
      <c r="J686" s="46">
        <v>682</v>
      </c>
      <c r="K686" s="46">
        <f t="shared" si="25"/>
        <v>0</v>
      </c>
      <c r="L686" s="82">
        <f t="shared" si="26"/>
        <v>0</v>
      </c>
      <c r="N686" s="119" t="s">
        <v>33</v>
      </c>
      <c r="O686" s="120" t="s">
        <v>602</v>
      </c>
      <c r="P686" s="122">
        <v>0</v>
      </c>
      <c r="Q686" s="122">
        <v>0</v>
      </c>
      <c r="R686" s="122">
        <v>0</v>
      </c>
      <c r="S686" s="122">
        <v>0</v>
      </c>
      <c r="T686" s="122">
        <v>0</v>
      </c>
      <c r="U686" s="122">
        <v>0</v>
      </c>
      <c r="V686" s="122">
        <v>130000026</v>
      </c>
      <c r="W686" s="122">
        <v>145000026</v>
      </c>
      <c r="X686" s="122">
        <v>160000026</v>
      </c>
      <c r="Y686" s="122">
        <v>170000026</v>
      </c>
      <c r="Z686" s="122">
        <v>180000026</v>
      </c>
      <c r="AA686" s="122">
        <v>195000026</v>
      </c>
      <c r="AB686" s="122">
        <v>215000026</v>
      </c>
      <c r="AC686" s="122">
        <v>0</v>
      </c>
      <c r="AD686" s="121"/>
      <c r="BB686" s="120" t="s">
        <v>1382</v>
      </c>
      <c r="BO686" s="72" t="s">
        <v>210</v>
      </c>
      <c r="BP686" s="73" t="s">
        <v>4074</v>
      </c>
      <c r="BQ686" s="75">
        <v>0</v>
      </c>
      <c r="BR686" s="75">
        <v>0</v>
      </c>
      <c r="BS686" s="75">
        <v>0</v>
      </c>
      <c r="BT686" s="75">
        <v>0</v>
      </c>
      <c r="BU686" s="75">
        <v>0</v>
      </c>
      <c r="BV686" s="75">
        <v>765000625</v>
      </c>
      <c r="BW686" s="75">
        <v>0</v>
      </c>
      <c r="BX686" s="75">
        <v>0</v>
      </c>
      <c r="BY686" s="75">
        <v>0</v>
      </c>
      <c r="BZ686" s="75">
        <v>0</v>
      </c>
      <c r="CA686" s="75">
        <v>0</v>
      </c>
    </row>
    <row r="687" spans="10:79" ht="12" customHeight="1">
      <c r="J687" s="46">
        <v>683</v>
      </c>
      <c r="K687" s="46">
        <f t="shared" si="25"/>
        <v>0</v>
      </c>
      <c r="L687" s="82">
        <f t="shared" si="26"/>
        <v>0</v>
      </c>
      <c r="N687" s="119" t="s">
        <v>33</v>
      </c>
      <c r="O687" s="120" t="s">
        <v>814</v>
      </c>
      <c r="P687" s="122">
        <v>0</v>
      </c>
      <c r="Q687" s="122">
        <v>0</v>
      </c>
      <c r="R687" s="122">
        <v>0</v>
      </c>
      <c r="S687" s="122">
        <v>0</v>
      </c>
      <c r="T687" s="122">
        <v>0</v>
      </c>
      <c r="U687" s="122">
        <v>0</v>
      </c>
      <c r="V687" s="122">
        <v>0</v>
      </c>
      <c r="W687" s="122">
        <v>0</v>
      </c>
      <c r="X687" s="122">
        <v>160000026</v>
      </c>
      <c r="Y687" s="122">
        <v>170000026</v>
      </c>
      <c r="Z687" s="122">
        <v>180000026</v>
      </c>
      <c r="AA687" s="122">
        <v>195000026</v>
      </c>
      <c r="AB687" s="122">
        <v>215000026</v>
      </c>
      <c r="AC687" s="122">
        <v>0</v>
      </c>
      <c r="AD687" s="121"/>
      <c r="BB687" s="120" t="s">
        <v>1509</v>
      </c>
      <c r="BO687" s="72" t="s">
        <v>210</v>
      </c>
      <c r="BP687" s="73" t="s">
        <v>4075</v>
      </c>
      <c r="BQ687" s="75">
        <v>531000625</v>
      </c>
      <c r="BR687" s="75">
        <v>585000625</v>
      </c>
      <c r="BS687" s="75">
        <v>540000625</v>
      </c>
      <c r="BT687" s="75">
        <v>405000625</v>
      </c>
      <c r="BU687" s="75">
        <v>729000625</v>
      </c>
      <c r="BV687" s="75">
        <v>0</v>
      </c>
      <c r="BW687" s="75">
        <v>0</v>
      </c>
      <c r="BX687" s="75">
        <v>0</v>
      </c>
      <c r="BY687" s="75">
        <v>0</v>
      </c>
      <c r="BZ687" s="75">
        <v>0</v>
      </c>
      <c r="CA687" s="75">
        <v>0</v>
      </c>
    </row>
    <row r="688" spans="10:79" ht="12" customHeight="1">
      <c r="J688" s="46">
        <v>684</v>
      </c>
      <c r="K688" s="46">
        <f t="shared" si="25"/>
        <v>0</v>
      </c>
      <c r="L688" s="82">
        <f t="shared" si="26"/>
        <v>0</v>
      </c>
      <c r="N688" s="119" t="s">
        <v>33</v>
      </c>
      <c r="O688" s="120" t="s">
        <v>815</v>
      </c>
      <c r="P688" s="122">
        <v>0</v>
      </c>
      <c r="Q688" s="122">
        <v>0</v>
      </c>
      <c r="R688" s="122">
        <v>0</v>
      </c>
      <c r="S688" s="122">
        <v>0</v>
      </c>
      <c r="T688" s="122">
        <v>0</v>
      </c>
      <c r="U688" s="122">
        <v>0</v>
      </c>
      <c r="V688" s="122">
        <v>125000026</v>
      </c>
      <c r="W688" s="122">
        <v>140000026</v>
      </c>
      <c r="X688" s="122">
        <v>160000026</v>
      </c>
      <c r="Y688" s="122">
        <v>170000026</v>
      </c>
      <c r="Z688" s="122">
        <v>180000026</v>
      </c>
      <c r="AA688" s="122">
        <v>195000026</v>
      </c>
      <c r="AB688" s="122">
        <v>215000026</v>
      </c>
      <c r="AC688" s="122">
        <v>0</v>
      </c>
      <c r="AD688" s="121"/>
      <c r="BB688" s="120" t="s">
        <v>623</v>
      </c>
      <c r="BO688" s="72" t="s">
        <v>210</v>
      </c>
      <c r="BP688" s="73" t="s">
        <v>4076</v>
      </c>
      <c r="BQ688" s="75">
        <v>540000625</v>
      </c>
      <c r="BR688" s="75">
        <v>558000625</v>
      </c>
      <c r="BS688" s="75">
        <v>585000625</v>
      </c>
      <c r="BT688" s="75">
        <v>630000625</v>
      </c>
      <c r="BU688" s="75">
        <v>720000625</v>
      </c>
      <c r="BV688" s="75">
        <v>729000625</v>
      </c>
      <c r="BW688" s="75">
        <v>1025000625</v>
      </c>
      <c r="BX688" s="75">
        <v>0</v>
      </c>
      <c r="BY688" s="75">
        <v>0</v>
      </c>
      <c r="BZ688" s="75">
        <v>0</v>
      </c>
      <c r="CA688" s="75">
        <v>0</v>
      </c>
    </row>
    <row r="689" spans="10:79" ht="12" customHeight="1">
      <c r="J689" s="46">
        <v>686</v>
      </c>
      <c r="K689" s="46">
        <f t="shared" si="25"/>
        <v>0</v>
      </c>
      <c r="L689" s="82">
        <f t="shared" si="26"/>
        <v>0</v>
      </c>
      <c r="N689" s="119" t="s">
        <v>3018</v>
      </c>
      <c r="O689" s="120" t="s">
        <v>7959</v>
      </c>
      <c r="P689" s="121"/>
      <c r="Q689" s="121"/>
      <c r="R689" s="121"/>
      <c r="S689" s="121"/>
      <c r="T689" s="121"/>
      <c r="U689" s="121"/>
      <c r="V689" s="121"/>
      <c r="W689" s="121"/>
      <c r="X689" s="121"/>
      <c r="Y689" s="121"/>
      <c r="Z689" s="121"/>
      <c r="AA689" s="121"/>
      <c r="AB689" s="121"/>
      <c r="AC689" s="122">
        <v>820000925</v>
      </c>
      <c r="AD689" s="121"/>
      <c r="BB689" s="120" t="s">
        <v>652</v>
      </c>
      <c r="BO689" s="72" t="s">
        <v>210</v>
      </c>
      <c r="BP689" s="73" t="s">
        <v>4078</v>
      </c>
      <c r="BQ689" s="75">
        <v>513000625</v>
      </c>
      <c r="BR689" s="75">
        <v>567000625</v>
      </c>
      <c r="BS689" s="75">
        <v>540000625</v>
      </c>
      <c r="BT689" s="75">
        <v>675000625</v>
      </c>
      <c r="BU689" s="75">
        <v>711000625</v>
      </c>
      <c r="BV689" s="75">
        <v>747000625</v>
      </c>
      <c r="BW689" s="75">
        <v>792000625</v>
      </c>
      <c r="BX689" s="75">
        <v>837000625</v>
      </c>
      <c r="BY689" s="75">
        <v>0</v>
      </c>
      <c r="BZ689" s="75">
        <v>0</v>
      </c>
      <c r="CA689" s="75">
        <v>0</v>
      </c>
    </row>
    <row r="690" spans="10:79" ht="12" customHeight="1">
      <c r="J690" s="46">
        <v>687</v>
      </c>
      <c r="K690" s="46">
        <f t="shared" si="25"/>
        <v>0</v>
      </c>
      <c r="L690" s="82">
        <f t="shared" si="26"/>
        <v>0</v>
      </c>
      <c r="N690" s="119" t="s">
        <v>3018</v>
      </c>
      <c r="O690" s="120" t="s">
        <v>7960</v>
      </c>
      <c r="P690" s="121"/>
      <c r="Q690" s="121"/>
      <c r="R690" s="121"/>
      <c r="S690" s="121"/>
      <c r="T690" s="121"/>
      <c r="U690" s="121"/>
      <c r="V690" s="121"/>
      <c r="W690" s="121"/>
      <c r="X690" s="121"/>
      <c r="Y690" s="121"/>
      <c r="Z690" s="121"/>
      <c r="AA690" s="121"/>
      <c r="AB690" s="121"/>
      <c r="AC690" s="122">
        <v>800000026</v>
      </c>
      <c r="AD690" s="121"/>
      <c r="BB690" s="120" t="s">
        <v>1383</v>
      </c>
      <c r="BO690" s="72" t="s">
        <v>210</v>
      </c>
      <c r="BP690" s="73" t="s">
        <v>4079</v>
      </c>
      <c r="BQ690" s="75">
        <v>0</v>
      </c>
      <c r="BR690" s="75">
        <v>513000625</v>
      </c>
      <c r="BS690" s="75">
        <v>0</v>
      </c>
      <c r="BT690" s="75">
        <v>0</v>
      </c>
      <c r="BU690" s="75">
        <v>657000625</v>
      </c>
      <c r="BV690" s="75">
        <v>0</v>
      </c>
      <c r="BW690" s="75">
        <v>792000625</v>
      </c>
      <c r="BX690" s="75">
        <v>0</v>
      </c>
      <c r="BY690" s="75">
        <v>0</v>
      </c>
      <c r="BZ690" s="75">
        <v>0</v>
      </c>
      <c r="CA690" s="75">
        <v>0</v>
      </c>
    </row>
    <row r="691" spans="10:79" ht="12" customHeight="1">
      <c r="J691" s="46">
        <v>688</v>
      </c>
      <c r="K691" s="46">
        <f t="shared" si="25"/>
        <v>0</v>
      </c>
      <c r="L691" s="82">
        <f t="shared" si="26"/>
        <v>0</v>
      </c>
      <c r="N691" s="119" t="s">
        <v>3025</v>
      </c>
      <c r="O691" s="120" t="s">
        <v>7961</v>
      </c>
      <c r="P691" s="121"/>
      <c r="Q691" s="121"/>
      <c r="R691" s="121"/>
      <c r="S691" s="121"/>
      <c r="T691" s="121"/>
      <c r="U691" s="121"/>
      <c r="V691" s="121"/>
      <c r="W691" s="121"/>
      <c r="X691" s="121"/>
      <c r="Y691" s="121"/>
      <c r="Z691" s="121"/>
      <c r="AA691" s="121"/>
      <c r="AB691" s="122">
        <v>620000026</v>
      </c>
      <c r="AC691" s="122">
        <v>680000026</v>
      </c>
      <c r="AD691" s="121"/>
      <c r="BB691" s="120" t="s">
        <v>1384</v>
      </c>
      <c r="BO691" s="72" t="s">
        <v>210</v>
      </c>
      <c r="BP691" s="73" t="s">
        <v>4080</v>
      </c>
      <c r="BQ691" s="75">
        <v>450000625</v>
      </c>
      <c r="BR691" s="75">
        <v>495000625</v>
      </c>
      <c r="BS691" s="75">
        <v>520000625</v>
      </c>
      <c r="BT691" s="75">
        <v>576000625</v>
      </c>
      <c r="BU691" s="75">
        <v>0</v>
      </c>
      <c r="BV691" s="75">
        <v>0</v>
      </c>
      <c r="BW691" s="75">
        <v>0</v>
      </c>
      <c r="BX691" s="75">
        <v>0</v>
      </c>
      <c r="BY691" s="75">
        <v>0</v>
      </c>
      <c r="BZ691" s="75">
        <v>0</v>
      </c>
      <c r="CA691" s="75">
        <v>0</v>
      </c>
    </row>
    <row r="692" spans="10:79" ht="12" customHeight="1">
      <c r="J692" s="46">
        <v>689</v>
      </c>
      <c r="K692" s="46">
        <f t="shared" si="25"/>
        <v>0</v>
      </c>
      <c r="L692" s="82">
        <f t="shared" si="26"/>
        <v>0</v>
      </c>
      <c r="N692" s="123" t="s">
        <v>24</v>
      </c>
      <c r="O692" s="124" t="s">
        <v>1733</v>
      </c>
      <c r="P692" s="125">
        <v>0</v>
      </c>
      <c r="Q692" s="125">
        <v>0</v>
      </c>
      <c r="R692" s="125">
        <v>0</v>
      </c>
      <c r="S692" s="125">
        <v>0</v>
      </c>
      <c r="T692" s="125">
        <v>0</v>
      </c>
      <c r="U692" s="125">
        <v>0</v>
      </c>
      <c r="V692" s="125">
        <v>0</v>
      </c>
      <c r="W692" s="125">
        <v>350000026</v>
      </c>
      <c r="X692" s="125">
        <v>380000026</v>
      </c>
      <c r="Y692" s="125">
        <v>400000026</v>
      </c>
      <c r="Z692" s="125">
        <v>430000026</v>
      </c>
      <c r="AA692" s="125">
        <v>490000026</v>
      </c>
      <c r="AB692" s="125">
        <v>0</v>
      </c>
      <c r="AC692" s="125">
        <v>0</v>
      </c>
      <c r="AD692" s="126"/>
      <c r="BB692" s="120" t="s">
        <v>1569</v>
      </c>
      <c r="BO692" s="72" t="s">
        <v>210</v>
      </c>
      <c r="BP692" s="73" t="s">
        <v>4081</v>
      </c>
      <c r="BQ692" s="75">
        <v>545000925</v>
      </c>
      <c r="BR692" s="75">
        <v>605000925</v>
      </c>
      <c r="BS692" s="75">
        <v>665000925</v>
      </c>
      <c r="BT692" s="75">
        <v>735000925</v>
      </c>
      <c r="BU692" s="75">
        <v>0</v>
      </c>
      <c r="BV692" s="75">
        <v>0</v>
      </c>
      <c r="BW692" s="75">
        <v>0</v>
      </c>
      <c r="BX692" s="75">
        <v>0</v>
      </c>
      <c r="BY692" s="75">
        <v>0</v>
      </c>
      <c r="BZ692" s="75">
        <v>0</v>
      </c>
      <c r="CA692" s="75">
        <v>0</v>
      </c>
    </row>
    <row r="693" spans="10:79" ht="12" customHeight="1">
      <c r="J693" s="46">
        <v>690</v>
      </c>
      <c r="K693" s="46">
        <f t="shared" si="25"/>
        <v>0</v>
      </c>
      <c r="L693" s="82">
        <f t="shared" si="26"/>
        <v>0</v>
      </c>
      <c r="N693" s="119" t="s">
        <v>24</v>
      </c>
      <c r="O693" s="120" t="s">
        <v>2128</v>
      </c>
      <c r="P693" s="122">
        <v>0</v>
      </c>
      <c r="Q693" s="122">
        <v>0</v>
      </c>
      <c r="R693" s="122">
        <v>0</v>
      </c>
      <c r="S693" s="122">
        <v>0</v>
      </c>
      <c r="T693" s="122">
        <v>0</v>
      </c>
      <c r="U693" s="122">
        <v>0</v>
      </c>
      <c r="V693" s="122">
        <v>0</v>
      </c>
      <c r="W693" s="122">
        <v>350000026</v>
      </c>
      <c r="X693" s="122">
        <v>380000026</v>
      </c>
      <c r="Y693" s="122">
        <v>400000026</v>
      </c>
      <c r="Z693" s="122">
        <v>430000026</v>
      </c>
      <c r="AA693" s="122">
        <v>490000026</v>
      </c>
      <c r="AB693" s="122">
        <v>0</v>
      </c>
      <c r="AC693" s="122">
        <v>0</v>
      </c>
      <c r="AD693" s="121"/>
      <c r="BB693" s="120" t="s">
        <v>316</v>
      </c>
      <c r="BO693" s="72" t="s">
        <v>210</v>
      </c>
      <c r="BP693" s="73" t="s">
        <v>4082</v>
      </c>
      <c r="BQ693" s="75">
        <v>0</v>
      </c>
      <c r="BR693" s="75">
        <v>0</v>
      </c>
      <c r="BS693" s="75">
        <v>0</v>
      </c>
      <c r="BT693" s="75">
        <v>648000625</v>
      </c>
      <c r="BU693" s="75">
        <v>684000625</v>
      </c>
      <c r="BV693" s="75">
        <v>0</v>
      </c>
      <c r="BW693" s="75">
        <v>765000625</v>
      </c>
      <c r="BX693" s="75">
        <v>0</v>
      </c>
      <c r="BY693" s="75">
        <v>0</v>
      </c>
      <c r="BZ693" s="75">
        <v>0</v>
      </c>
      <c r="CA693" s="75">
        <v>0</v>
      </c>
    </row>
    <row r="694" spans="10:79" ht="12" customHeight="1">
      <c r="J694" s="46">
        <v>691</v>
      </c>
      <c r="K694" s="46">
        <f t="shared" si="25"/>
        <v>0</v>
      </c>
      <c r="L694" s="82">
        <f t="shared" si="26"/>
        <v>0</v>
      </c>
      <c r="N694" s="119" t="s">
        <v>24</v>
      </c>
      <c r="O694" s="120" t="s">
        <v>2376</v>
      </c>
      <c r="P694" s="122">
        <v>120000026</v>
      </c>
      <c r="Q694" s="122">
        <v>125000026</v>
      </c>
      <c r="R694" s="122">
        <v>130000026</v>
      </c>
      <c r="S694" s="122">
        <v>140000026</v>
      </c>
      <c r="T694" s="122">
        <v>160000026</v>
      </c>
      <c r="U694" s="122">
        <v>175000026</v>
      </c>
      <c r="V694" s="122">
        <v>0</v>
      </c>
      <c r="W694" s="122">
        <v>0</v>
      </c>
      <c r="X694" s="122">
        <v>0</v>
      </c>
      <c r="Y694" s="122">
        <v>0</v>
      </c>
      <c r="Z694" s="122">
        <v>0</v>
      </c>
      <c r="AA694" s="122">
        <v>0</v>
      </c>
      <c r="AB694" s="122">
        <v>0</v>
      </c>
      <c r="AC694" s="122">
        <v>0</v>
      </c>
      <c r="AD694" s="121"/>
      <c r="BB694" s="120" t="s">
        <v>1604</v>
      </c>
      <c r="BO694" s="72" t="s">
        <v>210</v>
      </c>
      <c r="BP694" s="73" t="s">
        <v>4083</v>
      </c>
      <c r="BQ694" s="75">
        <v>477000625</v>
      </c>
      <c r="BR694" s="75">
        <v>522000625</v>
      </c>
      <c r="BS694" s="75">
        <v>540000625</v>
      </c>
      <c r="BT694" s="75">
        <v>405000625</v>
      </c>
      <c r="BU694" s="75">
        <v>666000625</v>
      </c>
      <c r="BV694" s="75">
        <v>702000625</v>
      </c>
      <c r="BW694" s="75">
        <v>747000625</v>
      </c>
      <c r="BX694" s="75">
        <v>0</v>
      </c>
      <c r="BY694" s="75">
        <v>0</v>
      </c>
      <c r="BZ694" s="75">
        <v>0</v>
      </c>
      <c r="CA694" s="75">
        <v>0</v>
      </c>
    </row>
    <row r="695" spans="10:79" ht="12" customHeight="1">
      <c r="J695" s="46">
        <v>692</v>
      </c>
      <c r="K695" s="46">
        <f t="shared" si="25"/>
        <v>0</v>
      </c>
      <c r="L695" s="82">
        <f t="shared" si="26"/>
        <v>0</v>
      </c>
      <c r="N695" s="119" t="s">
        <v>24</v>
      </c>
      <c r="O695" s="120" t="s">
        <v>2377</v>
      </c>
      <c r="P695" s="122">
        <v>140000026</v>
      </c>
      <c r="Q695" s="122">
        <v>165000026</v>
      </c>
      <c r="R695" s="122">
        <v>180000026</v>
      </c>
      <c r="S695" s="122">
        <v>200000026</v>
      </c>
      <c r="T695" s="122">
        <v>225000026</v>
      </c>
      <c r="U695" s="122">
        <v>250000026</v>
      </c>
      <c r="V695" s="122">
        <v>0</v>
      </c>
      <c r="W695" s="122">
        <v>0</v>
      </c>
      <c r="X695" s="122">
        <v>0</v>
      </c>
      <c r="Y695" s="122">
        <v>0</v>
      </c>
      <c r="Z695" s="122">
        <v>0</v>
      </c>
      <c r="AA695" s="122">
        <v>0</v>
      </c>
      <c r="AB695" s="122">
        <v>0</v>
      </c>
      <c r="AC695" s="122">
        <v>0</v>
      </c>
      <c r="AD695" s="121"/>
      <c r="BB695" s="120" t="s">
        <v>312</v>
      </c>
      <c r="BO695" s="72" t="s">
        <v>210</v>
      </c>
      <c r="BP695" s="73" t="s">
        <v>4084</v>
      </c>
      <c r="BQ695" s="75">
        <v>0</v>
      </c>
      <c r="BR695" s="75">
        <v>513000625</v>
      </c>
      <c r="BS695" s="75">
        <v>0</v>
      </c>
      <c r="BT695" s="75">
        <v>0</v>
      </c>
      <c r="BU695" s="75">
        <v>657000625</v>
      </c>
      <c r="BV695" s="75">
        <v>0</v>
      </c>
      <c r="BW695" s="75">
        <v>0</v>
      </c>
      <c r="BX695" s="75">
        <v>0</v>
      </c>
      <c r="BY695" s="75">
        <v>0</v>
      </c>
      <c r="BZ695" s="75">
        <v>0</v>
      </c>
      <c r="CA695" s="75">
        <v>0</v>
      </c>
    </row>
    <row r="696" spans="10:79" ht="12" customHeight="1">
      <c r="J696" s="46">
        <v>693</v>
      </c>
      <c r="K696" s="46">
        <f t="shared" si="25"/>
        <v>0</v>
      </c>
      <c r="L696" s="82">
        <f t="shared" si="26"/>
        <v>0</v>
      </c>
      <c r="N696" s="119" t="s">
        <v>24</v>
      </c>
      <c r="O696" s="120" t="s">
        <v>2382</v>
      </c>
      <c r="P696" s="122">
        <v>110000026</v>
      </c>
      <c r="Q696" s="122">
        <v>120000026</v>
      </c>
      <c r="R696" s="122">
        <v>155000026</v>
      </c>
      <c r="S696" s="122">
        <v>175000026</v>
      </c>
      <c r="T696" s="122">
        <v>180000026</v>
      </c>
      <c r="U696" s="122">
        <v>185000026</v>
      </c>
      <c r="V696" s="122">
        <v>195000026</v>
      </c>
      <c r="W696" s="122">
        <v>0</v>
      </c>
      <c r="X696" s="122">
        <v>0</v>
      </c>
      <c r="Y696" s="122">
        <v>0</v>
      </c>
      <c r="Z696" s="122">
        <v>0</v>
      </c>
      <c r="AA696" s="122">
        <v>0</v>
      </c>
      <c r="AB696" s="122">
        <v>0</v>
      </c>
      <c r="AC696" s="122">
        <v>0</v>
      </c>
      <c r="AD696" s="121"/>
      <c r="BB696" s="120" t="s">
        <v>1385</v>
      </c>
      <c r="BO696" s="72" t="s">
        <v>210</v>
      </c>
      <c r="BP696" s="73" t="s">
        <v>4085</v>
      </c>
      <c r="BQ696" s="75">
        <v>0</v>
      </c>
      <c r="BR696" s="75">
        <v>558000625</v>
      </c>
      <c r="BS696" s="75">
        <v>0</v>
      </c>
      <c r="BT696" s="75">
        <v>0</v>
      </c>
      <c r="BU696" s="75">
        <v>0</v>
      </c>
      <c r="BV696" s="75">
        <v>0</v>
      </c>
      <c r="BW696" s="75">
        <v>0</v>
      </c>
      <c r="BX696" s="75">
        <v>0</v>
      </c>
      <c r="BY696" s="75">
        <v>0</v>
      </c>
      <c r="BZ696" s="75">
        <v>0</v>
      </c>
      <c r="CA696" s="75">
        <v>0</v>
      </c>
    </row>
    <row r="697" spans="10:79" ht="12" customHeight="1">
      <c r="J697" s="46">
        <v>694</v>
      </c>
      <c r="K697" s="46">
        <f t="shared" si="25"/>
        <v>0</v>
      </c>
      <c r="L697" s="82">
        <f t="shared" si="26"/>
        <v>0</v>
      </c>
      <c r="N697" s="119" t="s">
        <v>24</v>
      </c>
      <c r="O697" s="120" t="s">
        <v>2378</v>
      </c>
      <c r="P697" s="122">
        <v>95000026</v>
      </c>
      <c r="Q697" s="122">
        <v>115000026</v>
      </c>
      <c r="R697" s="122">
        <v>150000026</v>
      </c>
      <c r="S697" s="122">
        <v>170000026</v>
      </c>
      <c r="T697" s="122">
        <v>175000026</v>
      </c>
      <c r="U697" s="122">
        <v>180000026</v>
      </c>
      <c r="V697" s="122">
        <v>190000026</v>
      </c>
      <c r="W697" s="122">
        <v>0</v>
      </c>
      <c r="X697" s="122">
        <v>0</v>
      </c>
      <c r="Y697" s="122">
        <v>0</v>
      </c>
      <c r="Z697" s="122">
        <v>0</v>
      </c>
      <c r="AA697" s="122">
        <v>0</v>
      </c>
      <c r="AB697" s="122">
        <v>0</v>
      </c>
      <c r="AC697" s="122">
        <v>0</v>
      </c>
      <c r="AD697" s="121"/>
      <c r="BB697" s="120" t="s">
        <v>679</v>
      </c>
      <c r="BO697" s="72" t="s">
        <v>210</v>
      </c>
      <c r="BP697" s="73" t="s">
        <v>4086</v>
      </c>
      <c r="BQ697" s="75">
        <v>513000625</v>
      </c>
      <c r="BR697" s="75">
        <v>567000625</v>
      </c>
      <c r="BS697" s="75">
        <v>603000625</v>
      </c>
      <c r="BT697" s="75">
        <v>675000625</v>
      </c>
      <c r="BU697" s="75">
        <v>711000625</v>
      </c>
      <c r="BV697" s="75">
        <v>747000625</v>
      </c>
      <c r="BW697" s="75">
        <v>792000625</v>
      </c>
      <c r="BX697" s="75">
        <v>837000625</v>
      </c>
      <c r="BY697" s="75">
        <v>0</v>
      </c>
      <c r="BZ697" s="75">
        <v>0</v>
      </c>
      <c r="CA697" s="75">
        <v>0</v>
      </c>
    </row>
    <row r="698" spans="10:79" ht="12" customHeight="1">
      <c r="J698" s="46">
        <v>695</v>
      </c>
      <c r="K698" s="46">
        <f t="shared" si="25"/>
        <v>0</v>
      </c>
      <c r="L698" s="82">
        <f t="shared" si="26"/>
        <v>0</v>
      </c>
      <c r="N698" s="119" t="s">
        <v>24</v>
      </c>
      <c r="O698" s="120" t="s">
        <v>2379</v>
      </c>
      <c r="P698" s="122">
        <v>110000026</v>
      </c>
      <c r="Q698" s="122">
        <v>120000026</v>
      </c>
      <c r="R698" s="122">
        <v>155000026</v>
      </c>
      <c r="S698" s="122">
        <v>175000026</v>
      </c>
      <c r="T698" s="122">
        <v>180000026</v>
      </c>
      <c r="U698" s="122">
        <v>185000026</v>
      </c>
      <c r="V698" s="122">
        <v>195000026</v>
      </c>
      <c r="W698" s="122">
        <v>0</v>
      </c>
      <c r="X698" s="122">
        <v>0</v>
      </c>
      <c r="Y698" s="122">
        <v>0</v>
      </c>
      <c r="Z698" s="122">
        <v>0</v>
      </c>
      <c r="AA698" s="122">
        <v>0</v>
      </c>
      <c r="AB698" s="122">
        <v>0</v>
      </c>
      <c r="AC698" s="122">
        <v>0</v>
      </c>
      <c r="AD698" s="121"/>
      <c r="BB698" s="120" t="s">
        <v>624</v>
      </c>
      <c r="BO698" s="72" t="s">
        <v>210</v>
      </c>
      <c r="BP698" s="73" t="s">
        <v>4087</v>
      </c>
      <c r="BQ698" s="75">
        <v>560000925</v>
      </c>
      <c r="BR698" s="75">
        <v>650000925</v>
      </c>
      <c r="BS698" s="75">
        <v>740000925</v>
      </c>
      <c r="BT698" s="75">
        <v>795000925</v>
      </c>
      <c r="BU698" s="75">
        <v>820000925</v>
      </c>
      <c r="BV698" s="75">
        <v>890000925</v>
      </c>
      <c r="BW698" s="75">
        <v>950000925</v>
      </c>
      <c r="BX698" s="75">
        <v>0</v>
      </c>
      <c r="BY698" s="75">
        <v>0</v>
      </c>
      <c r="BZ698" s="75">
        <v>0</v>
      </c>
      <c r="CA698" s="75">
        <v>0</v>
      </c>
    </row>
    <row r="699" spans="10:79" ht="12" customHeight="1">
      <c r="J699" s="46">
        <v>696</v>
      </c>
      <c r="K699" s="46">
        <f t="shared" si="25"/>
        <v>0</v>
      </c>
      <c r="L699" s="82">
        <f t="shared" si="26"/>
        <v>0</v>
      </c>
      <c r="N699" s="119" t="s">
        <v>24</v>
      </c>
      <c r="O699" s="120" t="s">
        <v>2380</v>
      </c>
      <c r="P699" s="122">
        <v>120000026</v>
      </c>
      <c r="Q699" s="122">
        <v>125000026</v>
      </c>
      <c r="R699" s="122">
        <v>130000026</v>
      </c>
      <c r="S699" s="122">
        <v>140000026</v>
      </c>
      <c r="T699" s="122">
        <v>160000026</v>
      </c>
      <c r="U699" s="122">
        <v>175000026</v>
      </c>
      <c r="V699" s="122">
        <v>0</v>
      </c>
      <c r="W699" s="122">
        <v>0</v>
      </c>
      <c r="X699" s="122">
        <v>0</v>
      </c>
      <c r="Y699" s="122">
        <v>0</v>
      </c>
      <c r="Z699" s="122">
        <v>0</v>
      </c>
      <c r="AA699" s="122">
        <v>0</v>
      </c>
      <c r="AB699" s="122">
        <v>0</v>
      </c>
      <c r="AC699" s="122">
        <v>0</v>
      </c>
      <c r="AD699" s="121"/>
      <c r="BB699" s="120" t="s">
        <v>2435</v>
      </c>
      <c r="BO699" s="72" t="s">
        <v>210</v>
      </c>
      <c r="BP699" s="73" t="s">
        <v>4088</v>
      </c>
      <c r="BQ699" s="75">
        <v>450000625</v>
      </c>
      <c r="BR699" s="75">
        <v>495000625</v>
      </c>
      <c r="BS699" s="75">
        <v>540000625</v>
      </c>
      <c r="BT699" s="75">
        <v>576000625</v>
      </c>
      <c r="BU699" s="75">
        <v>0</v>
      </c>
      <c r="BV699" s="75">
        <v>765000625</v>
      </c>
      <c r="BW699" s="75">
        <v>0</v>
      </c>
      <c r="BX699" s="75">
        <v>0</v>
      </c>
      <c r="BY699" s="75">
        <v>0</v>
      </c>
      <c r="BZ699" s="75">
        <v>0</v>
      </c>
      <c r="CA699" s="75">
        <v>0</v>
      </c>
    </row>
    <row r="700" spans="10:79" ht="12" customHeight="1">
      <c r="J700" s="46">
        <v>697</v>
      </c>
      <c r="K700" s="46">
        <f t="shared" si="25"/>
        <v>0</v>
      </c>
      <c r="L700" s="82">
        <f t="shared" si="26"/>
        <v>0</v>
      </c>
      <c r="N700" s="119" t="s">
        <v>24</v>
      </c>
      <c r="O700" s="120" t="s">
        <v>954</v>
      </c>
      <c r="P700" s="122">
        <v>110000026</v>
      </c>
      <c r="Q700" s="122">
        <v>120000026</v>
      </c>
      <c r="R700" s="122">
        <v>155000026</v>
      </c>
      <c r="S700" s="122">
        <v>175000026</v>
      </c>
      <c r="T700" s="122">
        <v>180000026</v>
      </c>
      <c r="U700" s="122">
        <v>185000026</v>
      </c>
      <c r="V700" s="122">
        <v>195000026</v>
      </c>
      <c r="W700" s="122">
        <v>0</v>
      </c>
      <c r="X700" s="122">
        <v>0</v>
      </c>
      <c r="Y700" s="122">
        <v>0</v>
      </c>
      <c r="Z700" s="122">
        <v>0</v>
      </c>
      <c r="AA700" s="122">
        <v>0</v>
      </c>
      <c r="AB700" s="122">
        <v>0</v>
      </c>
      <c r="AC700" s="122">
        <v>0</v>
      </c>
      <c r="AD700" s="121"/>
      <c r="BO700" s="72" t="s">
        <v>210</v>
      </c>
      <c r="BP700" s="73" t="s">
        <v>4089</v>
      </c>
      <c r="BQ700" s="75">
        <v>0</v>
      </c>
      <c r="BR700" s="75">
        <v>549000625</v>
      </c>
      <c r="BS700" s="75">
        <v>0</v>
      </c>
      <c r="BT700" s="75">
        <v>0</v>
      </c>
      <c r="BU700" s="75">
        <v>0</v>
      </c>
      <c r="BV700" s="75">
        <v>0</v>
      </c>
      <c r="BW700" s="75">
        <v>0</v>
      </c>
      <c r="BX700" s="75">
        <v>0</v>
      </c>
      <c r="BY700" s="75">
        <v>0</v>
      </c>
      <c r="BZ700" s="75">
        <v>0</v>
      </c>
      <c r="CA700" s="75">
        <v>0</v>
      </c>
    </row>
    <row r="701" spans="10:79" ht="12" customHeight="1">
      <c r="J701" s="46">
        <v>698</v>
      </c>
      <c r="K701" s="46">
        <f t="shared" si="25"/>
        <v>0</v>
      </c>
      <c r="L701" s="82">
        <f t="shared" si="26"/>
        <v>0</v>
      </c>
      <c r="N701" s="119" t="s">
        <v>24</v>
      </c>
      <c r="O701" s="120" t="s">
        <v>756</v>
      </c>
      <c r="P701" s="122">
        <v>95000026</v>
      </c>
      <c r="Q701" s="122">
        <v>115000026</v>
      </c>
      <c r="R701" s="122">
        <v>150000026</v>
      </c>
      <c r="S701" s="122">
        <v>170000026</v>
      </c>
      <c r="T701" s="122">
        <v>175000026</v>
      </c>
      <c r="U701" s="122">
        <v>180000026</v>
      </c>
      <c r="V701" s="122">
        <v>190000026</v>
      </c>
      <c r="W701" s="122">
        <v>0</v>
      </c>
      <c r="X701" s="122">
        <v>0</v>
      </c>
      <c r="Y701" s="122">
        <v>0</v>
      </c>
      <c r="Z701" s="122">
        <v>0</v>
      </c>
      <c r="AA701" s="122">
        <v>0</v>
      </c>
      <c r="AB701" s="122">
        <v>0</v>
      </c>
      <c r="AC701" s="122">
        <v>0</v>
      </c>
      <c r="AD701" s="121"/>
      <c r="BO701" s="72" t="s">
        <v>210</v>
      </c>
      <c r="BP701" s="73" t="s">
        <v>4090</v>
      </c>
      <c r="BQ701" s="75">
        <v>0</v>
      </c>
      <c r="BR701" s="75">
        <v>505000625</v>
      </c>
      <c r="BS701" s="75">
        <v>520000625</v>
      </c>
      <c r="BT701" s="75">
        <v>0</v>
      </c>
      <c r="BU701" s="75">
        <v>0</v>
      </c>
      <c r="BV701" s="75">
        <v>0</v>
      </c>
      <c r="BW701" s="75">
        <v>0</v>
      </c>
      <c r="BX701" s="75">
        <v>0</v>
      </c>
      <c r="BY701" s="75">
        <v>0</v>
      </c>
      <c r="BZ701" s="75">
        <v>0</v>
      </c>
      <c r="CA701" s="75">
        <v>0</v>
      </c>
    </row>
    <row r="702" spans="10:79" ht="12" customHeight="1">
      <c r="J702" s="46">
        <v>699</v>
      </c>
      <c r="K702" s="46">
        <f t="shared" si="25"/>
        <v>0</v>
      </c>
      <c r="L702" s="82">
        <f t="shared" si="26"/>
        <v>0</v>
      </c>
      <c r="N702" s="119" t="s">
        <v>24</v>
      </c>
      <c r="O702" s="120" t="s">
        <v>170</v>
      </c>
      <c r="P702" s="122">
        <v>110000026</v>
      </c>
      <c r="Q702" s="122">
        <v>120000026</v>
      </c>
      <c r="R702" s="122">
        <v>155000026</v>
      </c>
      <c r="S702" s="122">
        <v>175000026</v>
      </c>
      <c r="T702" s="122">
        <v>180000026</v>
      </c>
      <c r="U702" s="122">
        <v>185000026</v>
      </c>
      <c r="V702" s="122">
        <v>195000026</v>
      </c>
      <c r="W702" s="122">
        <v>0</v>
      </c>
      <c r="X702" s="122">
        <v>0</v>
      </c>
      <c r="Y702" s="122">
        <v>0</v>
      </c>
      <c r="Z702" s="122">
        <v>0</v>
      </c>
      <c r="AA702" s="122">
        <v>0</v>
      </c>
      <c r="AB702" s="122">
        <v>0</v>
      </c>
      <c r="AC702" s="122">
        <v>0</v>
      </c>
      <c r="AD702" s="121"/>
      <c r="BO702" s="72" t="s">
        <v>210</v>
      </c>
      <c r="BP702" s="73" t="s">
        <v>4091</v>
      </c>
      <c r="BQ702" s="75">
        <v>0</v>
      </c>
      <c r="BR702" s="75">
        <v>0</v>
      </c>
      <c r="BS702" s="75">
        <v>0</v>
      </c>
      <c r="BT702" s="75">
        <v>693000625</v>
      </c>
      <c r="BU702" s="75">
        <v>729000625</v>
      </c>
      <c r="BV702" s="75">
        <v>0</v>
      </c>
      <c r="BW702" s="75">
        <v>0</v>
      </c>
      <c r="BX702" s="75">
        <v>0</v>
      </c>
      <c r="BY702" s="75">
        <v>0</v>
      </c>
      <c r="BZ702" s="75">
        <v>0</v>
      </c>
      <c r="CA702" s="75">
        <v>0</v>
      </c>
    </row>
    <row r="703" spans="10:79" ht="12" customHeight="1">
      <c r="J703" s="46">
        <v>700</v>
      </c>
      <c r="K703" s="46">
        <f t="shared" si="25"/>
        <v>0</v>
      </c>
      <c r="L703" s="82">
        <f t="shared" si="26"/>
        <v>0</v>
      </c>
      <c r="N703" s="119" t="s">
        <v>24</v>
      </c>
      <c r="O703" s="120" t="s">
        <v>2383</v>
      </c>
      <c r="P703" s="122">
        <v>110000026</v>
      </c>
      <c r="Q703" s="122">
        <v>120000026</v>
      </c>
      <c r="R703" s="122">
        <v>155000026</v>
      </c>
      <c r="S703" s="122">
        <v>175000026</v>
      </c>
      <c r="T703" s="122">
        <v>180000026</v>
      </c>
      <c r="U703" s="122">
        <v>185000026</v>
      </c>
      <c r="V703" s="122">
        <v>195000026</v>
      </c>
      <c r="W703" s="122">
        <v>0</v>
      </c>
      <c r="X703" s="122">
        <v>0</v>
      </c>
      <c r="Y703" s="122">
        <v>0</v>
      </c>
      <c r="Z703" s="122">
        <v>0</v>
      </c>
      <c r="AA703" s="122">
        <v>0</v>
      </c>
      <c r="AB703" s="122">
        <v>0</v>
      </c>
      <c r="AC703" s="122">
        <v>0</v>
      </c>
      <c r="AD703" s="121"/>
      <c r="BO703" s="72" t="s">
        <v>210</v>
      </c>
      <c r="BP703" s="73" t="s">
        <v>4092</v>
      </c>
      <c r="BQ703" s="75">
        <v>562000625</v>
      </c>
      <c r="BR703" s="75">
        <v>0</v>
      </c>
      <c r="BS703" s="75">
        <v>0</v>
      </c>
      <c r="BT703" s="75">
        <v>0</v>
      </c>
      <c r="BU703" s="75">
        <v>0</v>
      </c>
      <c r="BV703" s="75">
        <v>0</v>
      </c>
      <c r="BW703" s="75">
        <v>0</v>
      </c>
      <c r="BX703" s="75">
        <v>0</v>
      </c>
      <c r="BY703" s="75">
        <v>0</v>
      </c>
      <c r="BZ703" s="75">
        <v>0</v>
      </c>
      <c r="CA703" s="75">
        <v>0</v>
      </c>
    </row>
    <row r="704" spans="10:79" ht="12" customHeight="1">
      <c r="J704" s="46">
        <v>701</v>
      </c>
      <c r="K704" s="46">
        <f t="shared" si="25"/>
        <v>0</v>
      </c>
      <c r="L704" s="82">
        <f t="shared" si="26"/>
        <v>0</v>
      </c>
      <c r="N704" s="119" t="s">
        <v>24</v>
      </c>
      <c r="O704" s="120" t="s">
        <v>2263</v>
      </c>
      <c r="P704" s="122">
        <v>95000026</v>
      </c>
      <c r="Q704" s="122">
        <v>115000026</v>
      </c>
      <c r="R704" s="122">
        <v>150000026</v>
      </c>
      <c r="S704" s="122">
        <v>170000026</v>
      </c>
      <c r="T704" s="122">
        <v>175000026</v>
      </c>
      <c r="U704" s="122">
        <v>180000026</v>
      </c>
      <c r="V704" s="122">
        <v>190000026</v>
      </c>
      <c r="W704" s="122">
        <v>0</v>
      </c>
      <c r="X704" s="122">
        <v>0</v>
      </c>
      <c r="Y704" s="122">
        <v>0</v>
      </c>
      <c r="Z704" s="122">
        <v>0</v>
      </c>
      <c r="AA704" s="122">
        <v>0</v>
      </c>
      <c r="AB704" s="122">
        <v>0</v>
      </c>
      <c r="AC704" s="122">
        <v>0</v>
      </c>
      <c r="AD704" s="121"/>
      <c r="BO704" s="72" t="s">
        <v>210</v>
      </c>
      <c r="BP704" s="73" t="s">
        <v>4093</v>
      </c>
      <c r="BQ704" s="75">
        <v>0</v>
      </c>
      <c r="BR704" s="75">
        <v>0</v>
      </c>
      <c r="BS704" s="75">
        <v>0</v>
      </c>
      <c r="BT704" s="75">
        <v>0</v>
      </c>
      <c r="BU704" s="75">
        <v>0</v>
      </c>
      <c r="BV704" s="75">
        <v>0</v>
      </c>
      <c r="BW704" s="75">
        <v>0</v>
      </c>
      <c r="BX704" s="75">
        <v>0</v>
      </c>
      <c r="BY704" s="75">
        <v>0</v>
      </c>
      <c r="BZ704" s="75">
        <v>0</v>
      </c>
      <c r="CA704" s="75">
        <v>0</v>
      </c>
    </row>
    <row r="705" spans="10:79" ht="12" customHeight="1">
      <c r="J705" s="46">
        <v>702</v>
      </c>
      <c r="K705" s="46">
        <f t="shared" si="25"/>
        <v>0</v>
      </c>
      <c r="L705" s="82">
        <f t="shared" si="26"/>
        <v>0</v>
      </c>
      <c r="N705" s="119" t="s">
        <v>24</v>
      </c>
      <c r="O705" s="120" t="s">
        <v>2715</v>
      </c>
      <c r="P705" s="122">
        <v>0</v>
      </c>
      <c r="Q705" s="122">
        <v>0</v>
      </c>
      <c r="R705" s="122">
        <v>0</v>
      </c>
      <c r="S705" s="122">
        <v>0</v>
      </c>
      <c r="T705" s="122">
        <v>0</v>
      </c>
      <c r="U705" s="122">
        <v>0</v>
      </c>
      <c r="V705" s="122">
        <v>0</v>
      </c>
      <c r="W705" s="122">
        <v>0</v>
      </c>
      <c r="X705" s="122">
        <v>0</v>
      </c>
      <c r="Y705" s="122">
        <v>0</v>
      </c>
      <c r="Z705" s="122">
        <v>0</v>
      </c>
      <c r="AA705" s="122">
        <v>700000026</v>
      </c>
      <c r="AB705" s="122">
        <v>750000026</v>
      </c>
      <c r="AC705" s="122">
        <v>820000026</v>
      </c>
      <c r="AD705" s="121"/>
      <c r="BO705" s="72" t="s">
        <v>210</v>
      </c>
      <c r="BP705" s="73" t="s">
        <v>4094</v>
      </c>
      <c r="BQ705" s="75">
        <v>562000625</v>
      </c>
      <c r="BR705" s="75">
        <v>0</v>
      </c>
      <c r="BS705" s="75">
        <v>0</v>
      </c>
      <c r="BT705" s="75">
        <v>0</v>
      </c>
      <c r="BU705" s="75">
        <v>0</v>
      </c>
      <c r="BV705" s="75">
        <v>0</v>
      </c>
      <c r="BW705" s="75">
        <v>0</v>
      </c>
      <c r="BX705" s="75">
        <v>0</v>
      </c>
      <c r="BY705" s="75">
        <v>0</v>
      </c>
      <c r="BZ705" s="75">
        <v>0</v>
      </c>
      <c r="CA705" s="75">
        <v>0</v>
      </c>
    </row>
    <row r="706" spans="10:79" ht="12" customHeight="1">
      <c r="J706" s="46">
        <v>703</v>
      </c>
      <c r="K706" s="46">
        <f t="shared" si="25"/>
        <v>0</v>
      </c>
      <c r="L706" s="82">
        <f t="shared" si="26"/>
        <v>0</v>
      </c>
      <c r="N706" s="119" t="s">
        <v>24</v>
      </c>
      <c r="O706" s="120" t="s">
        <v>757</v>
      </c>
      <c r="P706" s="122">
        <v>120000026</v>
      </c>
      <c r="Q706" s="122">
        <v>140000026</v>
      </c>
      <c r="R706" s="122">
        <v>160000026</v>
      </c>
      <c r="S706" s="122">
        <v>175000026</v>
      </c>
      <c r="T706" s="122">
        <v>190000026</v>
      </c>
      <c r="U706" s="122">
        <v>205000026</v>
      </c>
      <c r="V706" s="122">
        <v>215000026</v>
      </c>
      <c r="W706" s="122">
        <v>0</v>
      </c>
      <c r="X706" s="122">
        <v>0</v>
      </c>
      <c r="Y706" s="122">
        <v>0</v>
      </c>
      <c r="Z706" s="122">
        <v>0</v>
      </c>
      <c r="AA706" s="122">
        <v>0</v>
      </c>
      <c r="AB706" s="122">
        <v>0</v>
      </c>
      <c r="AC706" s="122">
        <v>0</v>
      </c>
      <c r="AD706" s="121"/>
      <c r="BO706" s="72" t="s">
        <v>210</v>
      </c>
      <c r="BP706" s="73" t="s">
        <v>4095</v>
      </c>
      <c r="BQ706" s="75">
        <v>0</v>
      </c>
      <c r="BR706" s="75">
        <v>0</v>
      </c>
      <c r="BS706" s="75">
        <v>0</v>
      </c>
      <c r="BT706" s="75">
        <v>0</v>
      </c>
      <c r="BU706" s="75">
        <v>0</v>
      </c>
      <c r="BV706" s="75">
        <v>0</v>
      </c>
      <c r="BW706" s="75">
        <v>0</v>
      </c>
      <c r="BX706" s="75">
        <v>850000625</v>
      </c>
      <c r="BY706" s="75">
        <v>0</v>
      </c>
      <c r="BZ706" s="75">
        <v>0</v>
      </c>
      <c r="CA706" s="75">
        <v>0</v>
      </c>
    </row>
    <row r="707" spans="10:79" ht="12" customHeight="1">
      <c r="J707" s="46">
        <v>704</v>
      </c>
      <c r="K707" s="46">
        <f t="shared" si="25"/>
        <v>0</v>
      </c>
      <c r="L707" s="82">
        <f t="shared" si="26"/>
        <v>0</v>
      </c>
      <c r="N707" s="119" t="s">
        <v>24</v>
      </c>
      <c r="O707" s="120" t="s">
        <v>1535</v>
      </c>
      <c r="P707" s="122">
        <v>110000026</v>
      </c>
      <c r="Q707" s="122">
        <v>120000026</v>
      </c>
      <c r="R707" s="122">
        <v>155000026</v>
      </c>
      <c r="S707" s="122">
        <v>175000026</v>
      </c>
      <c r="T707" s="122">
        <v>180000026</v>
      </c>
      <c r="U707" s="122">
        <v>185000026</v>
      </c>
      <c r="V707" s="122">
        <v>195000026</v>
      </c>
      <c r="W707" s="122">
        <v>0</v>
      </c>
      <c r="X707" s="122">
        <v>0</v>
      </c>
      <c r="Y707" s="122">
        <v>0</v>
      </c>
      <c r="Z707" s="122">
        <v>0</v>
      </c>
      <c r="AA707" s="122">
        <v>0</v>
      </c>
      <c r="AB707" s="122">
        <v>0</v>
      </c>
      <c r="AC707" s="122">
        <v>0</v>
      </c>
      <c r="AD707" s="121"/>
      <c r="BO707" s="72" t="s">
        <v>210</v>
      </c>
      <c r="BP707" s="73" t="s">
        <v>4096</v>
      </c>
      <c r="BQ707" s="75">
        <v>0</v>
      </c>
      <c r="BR707" s="75">
        <v>0</v>
      </c>
      <c r="BS707" s="75">
        <v>0</v>
      </c>
      <c r="BT707" s="75">
        <v>648000625</v>
      </c>
      <c r="BU707" s="75">
        <v>684000625</v>
      </c>
      <c r="BV707" s="75">
        <v>0</v>
      </c>
      <c r="BW707" s="75">
        <v>765000625</v>
      </c>
      <c r="BX707" s="75">
        <v>0</v>
      </c>
      <c r="BY707" s="75">
        <v>0</v>
      </c>
      <c r="BZ707" s="75">
        <v>0</v>
      </c>
      <c r="CA707" s="75">
        <v>0</v>
      </c>
    </row>
    <row r="708" spans="10:79" ht="12" customHeight="1">
      <c r="J708" s="46">
        <v>705</v>
      </c>
      <c r="K708" s="46">
        <f t="shared" si="25"/>
        <v>0</v>
      </c>
      <c r="L708" s="82">
        <f t="shared" si="26"/>
        <v>0</v>
      </c>
      <c r="N708" s="119" t="s">
        <v>24</v>
      </c>
      <c r="O708" s="120" t="s">
        <v>2384</v>
      </c>
      <c r="P708" s="122">
        <v>110000026</v>
      </c>
      <c r="Q708" s="122">
        <v>120000026</v>
      </c>
      <c r="R708" s="122">
        <v>155000026</v>
      </c>
      <c r="S708" s="122">
        <v>175000026</v>
      </c>
      <c r="T708" s="122">
        <v>180000026</v>
      </c>
      <c r="U708" s="122">
        <v>185000026</v>
      </c>
      <c r="V708" s="122">
        <v>195000026</v>
      </c>
      <c r="W708" s="122">
        <v>0</v>
      </c>
      <c r="X708" s="122">
        <v>0</v>
      </c>
      <c r="Y708" s="122">
        <v>0</v>
      </c>
      <c r="Z708" s="122">
        <v>0</v>
      </c>
      <c r="AA708" s="122">
        <v>0</v>
      </c>
      <c r="AB708" s="122">
        <v>0</v>
      </c>
      <c r="AC708" s="122">
        <v>0</v>
      </c>
      <c r="AD708" s="121"/>
      <c r="BO708" s="72" t="s">
        <v>210</v>
      </c>
      <c r="BP708" s="73" t="s">
        <v>4097</v>
      </c>
      <c r="BQ708" s="75">
        <v>405000026</v>
      </c>
      <c r="BR708" s="75">
        <v>460000026</v>
      </c>
      <c r="BS708" s="75">
        <v>525000026</v>
      </c>
      <c r="BT708" s="75">
        <v>610000026</v>
      </c>
      <c r="BU708" s="75">
        <v>705000026</v>
      </c>
      <c r="BV708" s="75">
        <v>815000026</v>
      </c>
      <c r="BW708" s="75">
        <v>850000026</v>
      </c>
      <c r="BX708" s="75">
        <v>0</v>
      </c>
      <c r="BY708" s="75">
        <v>0</v>
      </c>
      <c r="BZ708" s="75">
        <v>0</v>
      </c>
      <c r="CA708" s="75">
        <v>0</v>
      </c>
    </row>
    <row r="709" spans="10:79" ht="12" customHeight="1">
      <c r="J709" s="46">
        <v>706</v>
      </c>
      <c r="K709" s="46">
        <f t="shared" ref="K709:K772" si="27">IFERROR(IF($B$3="Passenger",(HLOOKUP($K$3,$AI$4:$BC$699,1+J709,0)),(HLOOKUP($K$3,$BF$4:$BM$686,1+J709,0))),0)</f>
        <v>0</v>
      </c>
      <c r="L709" s="82">
        <f t="shared" si="26"/>
        <v>0</v>
      </c>
      <c r="N709" s="119" t="s">
        <v>24</v>
      </c>
      <c r="O709" s="120" t="s">
        <v>758</v>
      </c>
      <c r="P709" s="122">
        <v>110000026</v>
      </c>
      <c r="Q709" s="122">
        <v>120000026</v>
      </c>
      <c r="R709" s="122">
        <v>155000026</v>
      </c>
      <c r="S709" s="122">
        <v>175000026</v>
      </c>
      <c r="T709" s="122">
        <v>180000026</v>
      </c>
      <c r="U709" s="122">
        <v>185000026</v>
      </c>
      <c r="V709" s="122">
        <v>195000026</v>
      </c>
      <c r="W709" s="122">
        <v>0</v>
      </c>
      <c r="X709" s="122">
        <v>0</v>
      </c>
      <c r="Y709" s="122">
        <v>0</v>
      </c>
      <c r="Z709" s="122">
        <v>0</v>
      </c>
      <c r="AA709" s="122">
        <v>0</v>
      </c>
      <c r="AB709" s="122">
        <v>0</v>
      </c>
      <c r="AC709" s="122">
        <v>0</v>
      </c>
      <c r="AD709" s="121"/>
      <c r="BO709" s="72" t="s">
        <v>37</v>
      </c>
      <c r="BP709" s="73" t="s">
        <v>4098</v>
      </c>
      <c r="BQ709" s="75">
        <v>216000625</v>
      </c>
      <c r="BR709" s="75">
        <v>0</v>
      </c>
      <c r="BS709" s="75">
        <v>279000625</v>
      </c>
      <c r="BT709" s="75">
        <v>0</v>
      </c>
      <c r="BU709" s="75">
        <v>648000625</v>
      </c>
      <c r="BV709" s="75">
        <v>693000625</v>
      </c>
      <c r="BW709" s="75">
        <v>738000625</v>
      </c>
      <c r="BX709" s="75">
        <v>810000625</v>
      </c>
      <c r="BY709" s="75">
        <v>0</v>
      </c>
      <c r="BZ709" s="75">
        <v>0</v>
      </c>
      <c r="CA709" s="75">
        <v>0</v>
      </c>
    </row>
    <row r="710" spans="10:79" ht="12" customHeight="1">
      <c r="J710" s="46">
        <v>707</v>
      </c>
      <c r="K710" s="46">
        <f t="shared" si="27"/>
        <v>0</v>
      </c>
      <c r="L710" s="82">
        <f t="shared" ref="L710:L773" si="28">IFERROR(IF($B$3="Passenger",VLOOKUP(K710,$O$5:$AD$3396,$L$3+5,0),VLOOKUP(K710,$BP$5:$CA$1915,$L$3+1,0)),0)</f>
        <v>0</v>
      </c>
      <c r="N710" s="119" t="s">
        <v>24</v>
      </c>
      <c r="O710" s="120" t="s">
        <v>705</v>
      </c>
      <c r="P710" s="122">
        <v>110000026</v>
      </c>
      <c r="Q710" s="122">
        <v>120000026</v>
      </c>
      <c r="R710" s="122">
        <v>155000026</v>
      </c>
      <c r="S710" s="122">
        <v>175000026</v>
      </c>
      <c r="T710" s="122">
        <v>180000026</v>
      </c>
      <c r="U710" s="122">
        <v>185000026</v>
      </c>
      <c r="V710" s="122">
        <v>195000026</v>
      </c>
      <c r="W710" s="122">
        <v>0</v>
      </c>
      <c r="X710" s="122">
        <v>0</v>
      </c>
      <c r="Y710" s="122">
        <v>0</v>
      </c>
      <c r="Z710" s="122">
        <v>0</v>
      </c>
      <c r="AA710" s="122">
        <v>0</v>
      </c>
      <c r="AB710" s="122">
        <v>0</v>
      </c>
      <c r="AC710" s="122">
        <v>0</v>
      </c>
      <c r="AD710" s="121"/>
      <c r="BO710" s="72" t="s">
        <v>37</v>
      </c>
      <c r="BP710" s="73" t="s">
        <v>4099</v>
      </c>
      <c r="BQ710" s="75">
        <v>180000625</v>
      </c>
      <c r="BR710" s="75">
        <v>0</v>
      </c>
      <c r="BS710" s="75">
        <v>243000625</v>
      </c>
      <c r="BT710" s="75">
        <v>0</v>
      </c>
      <c r="BU710" s="75">
        <v>0</v>
      </c>
      <c r="BV710" s="75">
        <v>0</v>
      </c>
      <c r="BW710" s="75">
        <v>0</v>
      </c>
      <c r="BX710" s="75">
        <v>0</v>
      </c>
      <c r="BY710" s="75">
        <v>0</v>
      </c>
      <c r="BZ710" s="75">
        <v>0</v>
      </c>
      <c r="CA710" s="75">
        <v>0</v>
      </c>
    </row>
    <row r="711" spans="10:79" ht="12" customHeight="1">
      <c r="J711" s="46">
        <v>708</v>
      </c>
      <c r="K711" s="46">
        <f t="shared" si="27"/>
        <v>0</v>
      </c>
      <c r="L711" s="82">
        <f t="shared" si="28"/>
        <v>0</v>
      </c>
      <c r="N711" s="119" t="s">
        <v>24</v>
      </c>
      <c r="O711" s="120" t="s">
        <v>2385</v>
      </c>
      <c r="P711" s="122">
        <v>95000026</v>
      </c>
      <c r="Q711" s="122">
        <v>115000026</v>
      </c>
      <c r="R711" s="122">
        <v>150000026</v>
      </c>
      <c r="S711" s="122">
        <v>170000026</v>
      </c>
      <c r="T711" s="122">
        <v>175000026</v>
      </c>
      <c r="U711" s="122">
        <v>180000026</v>
      </c>
      <c r="V711" s="122">
        <v>190000026</v>
      </c>
      <c r="W711" s="122">
        <v>0</v>
      </c>
      <c r="X711" s="122">
        <v>0</v>
      </c>
      <c r="Y711" s="122">
        <v>0</v>
      </c>
      <c r="Z711" s="122">
        <v>0</v>
      </c>
      <c r="AA711" s="122">
        <v>0</v>
      </c>
      <c r="AB711" s="122">
        <v>0</v>
      </c>
      <c r="AC711" s="122">
        <v>0</v>
      </c>
      <c r="AD711" s="121"/>
      <c r="BO711" s="72" t="s">
        <v>37</v>
      </c>
      <c r="BP711" s="73" t="s">
        <v>4100</v>
      </c>
      <c r="BQ711" s="75">
        <v>0</v>
      </c>
      <c r="BR711" s="75">
        <v>0</v>
      </c>
      <c r="BS711" s="75">
        <v>297000625</v>
      </c>
      <c r="BT711" s="75">
        <v>324000625</v>
      </c>
      <c r="BU711" s="75">
        <v>0</v>
      </c>
      <c r="BV711" s="75">
        <v>0</v>
      </c>
      <c r="BW711" s="75">
        <v>0</v>
      </c>
      <c r="BX711" s="75">
        <v>0</v>
      </c>
      <c r="BY711" s="75">
        <v>0</v>
      </c>
      <c r="BZ711" s="75">
        <v>0</v>
      </c>
      <c r="CA711" s="75">
        <v>0</v>
      </c>
    </row>
    <row r="712" spans="10:79" ht="12" customHeight="1">
      <c r="J712" s="46">
        <v>709</v>
      </c>
      <c r="K712" s="46">
        <f t="shared" si="27"/>
        <v>0</v>
      </c>
      <c r="L712" s="82">
        <f t="shared" si="28"/>
        <v>0</v>
      </c>
      <c r="N712" s="119" t="s">
        <v>24</v>
      </c>
      <c r="O712" s="120" t="s">
        <v>1868</v>
      </c>
      <c r="P712" s="122">
        <v>70000026</v>
      </c>
      <c r="Q712" s="122">
        <v>75000026</v>
      </c>
      <c r="R712" s="122">
        <v>80000026</v>
      </c>
      <c r="S712" s="122">
        <v>85000026</v>
      </c>
      <c r="T712" s="122">
        <v>95000026</v>
      </c>
      <c r="U712" s="122">
        <v>105000026</v>
      </c>
      <c r="V712" s="122">
        <v>110000026</v>
      </c>
      <c r="W712" s="122">
        <v>115000026</v>
      </c>
      <c r="X712" s="122">
        <v>125000026</v>
      </c>
      <c r="Y712" s="122">
        <v>130000026</v>
      </c>
      <c r="Z712" s="122">
        <v>135000026</v>
      </c>
      <c r="AA712" s="122">
        <v>140000026</v>
      </c>
      <c r="AB712" s="122">
        <v>145000026</v>
      </c>
      <c r="AC712" s="122">
        <v>165000026</v>
      </c>
      <c r="AD712" s="121"/>
      <c r="BO712" s="72" t="s">
        <v>37</v>
      </c>
      <c r="BP712" s="73" t="s">
        <v>4101</v>
      </c>
      <c r="BQ712" s="75">
        <v>0</v>
      </c>
      <c r="BR712" s="75">
        <v>0</v>
      </c>
      <c r="BS712" s="75">
        <v>0</v>
      </c>
      <c r="BT712" s="75">
        <v>0</v>
      </c>
      <c r="BU712" s="75">
        <v>0</v>
      </c>
      <c r="BV712" s="75">
        <v>0</v>
      </c>
      <c r="BW712" s="75">
        <v>0</v>
      </c>
      <c r="BX712" s="75">
        <v>0</v>
      </c>
      <c r="BY712" s="75">
        <v>0</v>
      </c>
      <c r="BZ712" s="75">
        <v>0</v>
      </c>
      <c r="CA712" s="75">
        <v>0</v>
      </c>
    </row>
    <row r="713" spans="10:79" ht="12" customHeight="1">
      <c r="J713" s="46">
        <v>710</v>
      </c>
      <c r="K713" s="46">
        <f t="shared" si="27"/>
        <v>0</v>
      </c>
      <c r="L713" s="82">
        <f t="shared" si="28"/>
        <v>0</v>
      </c>
      <c r="N713" s="119" t="s">
        <v>24</v>
      </c>
      <c r="O713" s="120" t="s">
        <v>1748</v>
      </c>
      <c r="P713" s="122">
        <v>0</v>
      </c>
      <c r="Q713" s="122">
        <v>0</v>
      </c>
      <c r="R713" s="122">
        <v>0</v>
      </c>
      <c r="S713" s="122">
        <v>0</v>
      </c>
      <c r="T713" s="122">
        <v>105000026</v>
      </c>
      <c r="U713" s="122">
        <v>110000026</v>
      </c>
      <c r="V713" s="122">
        <v>125000026</v>
      </c>
      <c r="W713" s="122">
        <v>135000026</v>
      </c>
      <c r="X713" s="122">
        <v>140000016</v>
      </c>
      <c r="Y713" s="122">
        <v>145000026</v>
      </c>
      <c r="Z713" s="122">
        <v>150000026</v>
      </c>
      <c r="AA713" s="122">
        <v>180000026</v>
      </c>
      <c r="AB713" s="122">
        <v>200000026</v>
      </c>
      <c r="AC713" s="122">
        <v>210000026</v>
      </c>
      <c r="AD713" s="121"/>
      <c r="BO713" s="72" t="s">
        <v>37</v>
      </c>
      <c r="BP713" s="73" t="s">
        <v>4102</v>
      </c>
      <c r="BQ713" s="75">
        <v>252000625</v>
      </c>
      <c r="BR713" s="75">
        <v>288000625</v>
      </c>
      <c r="BS713" s="75">
        <v>297000625</v>
      </c>
      <c r="BT713" s="75">
        <v>342000625</v>
      </c>
      <c r="BU713" s="75">
        <v>387000625</v>
      </c>
      <c r="BV713" s="75">
        <v>0</v>
      </c>
      <c r="BW713" s="75">
        <v>0</v>
      </c>
      <c r="BX713" s="75">
        <v>0</v>
      </c>
      <c r="BY713" s="75">
        <v>0</v>
      </c>
      <c r="BZ713" s="75">
        <v>0</v>
      </c>
      <c r="CA713" s="75">
        <v>0</v>
      </c>
    </row>
    <row r="714" spans="10:79" ht="12" customHeight="1">
      <c r="J714" s="46">
        <v>711</v>
      </c>
      <c r="K714" s="46">
        <f t="shared" si="27"/>
        <v>0</v>
      </c>
      <c r="L714" s="82">
        <f t="shared" si="28"/>
        <v>0</v>
      </c>
      <c r="N714" s="119" t="s">
        <v>24</v>
      </c>
      <c r="O714" s="120" t="s">
        <v>1836</v>
      </c>
      <c r="P714" s="122">
        <v>0</v>
      </c>
      <c r="Q714" s="122">
        <v>0</v>
      </c>
      <c r="R714" s="122">
        <v>0</v>
      </c>
      <c r="S714" s="122">
        <v>0</v>
      </c>
      <c r="T714" s="122">
        <v>110000026</v>
      </c>
      <c r="U714" s="122">
        <v>120000026</v>
      </c>
      <c r="V714" s="122">
        <v>125000026</v>
      </c>
      <c r="W714" s="122">
        <v>130000026</v>
      </c>
      <c r="X714" s="122">
        <v>135000026</v>
      </c>
      <c r="Y714" s="122">
        <v>140000016</v>
      </c>
      <c r="Z714" s="122">
        <v>145000026</v>
      </c>
      <c r="AA714" s="122">
        <v>150000026</v>
      </c>
      <c r="AB714" s="122">
        <v>180000026</v>
      </c>
      <c r="AC714" s="122">
        <v>200000026</v>
      </c>
      <c r="AD714" s="121"/>
      <c r="BO714" s="72" t="s">
        <v>37</v>
      </c>
      <c r="BP714" s="73" t="s">
        <v>4103</v>
      </c>
      <c r="BQ714" s="75">
        <v>252000625</v>
      </c>
      <c r="BR714" s="75">
        <v>288000625</v>
      </c>
      <c r="BS714" s="75">
        <v>297000625</v>
      </c>
      <c r="BT714" s="75">
        <v>324000625</v>
      </c>
      <c r="BU714" s="75">
        <v>387000625</v>
      </c>
      <c r="BV714" s="75">
        <v>0</v>
      </c>
      <c r="BW714" s="75">
        <v>0</v>
      </c>
      <c r="BX714" s="75">
        <v>0</v>
      </c>
      <c r="BY714" s="75">
        <v>0</v>
      </c>
      <c r="BZ714" s="75">
        <v>0</v>
      </c>
      <c r="CA714" s="75">
        <v>0</v>
      </c>
    </row>
    <row r="715" spans="10:79" ht="12" customHeight="1">
      <c r="J715" s="46">
        <v>712</v>
      </c>
      <c r="K715" s="46">
        <f t="shared" si="27"/>
        <v>0</v>
      </c>
      <c r="L715" s="82">
        <f t="shared" si="28"/>
        <v>0</v>
      </c>
      <c r="N715" s="119" t="s">
        <v>24</v>
      </c>
      <c r="O715" s="120" t="s">
        <v>2634</v>
      </c>
      <c r="P715" s="122">
        <v>0</v>
      </c>
      <c r="Q715" s="122">
        <v>0</v>
      </c>
      <c r="R715" s="122">
        <v>0</v>
      </c>
      <c r="S715" s="122">
        <v>0</v>
      </c>
      <c r="T715" s="122">
        <v>100000026</v>
      </c>
      <c r="U715" s="122">
        <v>105000026</v>
      </c>
      <c r="V715" s="122">
        <v>110000026</v>
      </c>
      <c r="W715" s="122">
        <v>125000026</v>
      </c>
      <c r="X715" s="122">
        <v>135000026</v>
      </c>
      <c r="Y715" s="122">
        <v>140000026</v>
      </c>
      <c r="Z715" s="122">
        <v>145000026</v>
      </c>
      <c r="AA715" s="122">
        <v>150000026</v>
      </c>
      <c r="AB715" s="122">
        <v>180000026</v>
      </c>
      <c r="AC715" s="122">
        <v>200000026</v>
      </c>
      <c r="AD715" s="121"/>
      <c r="BO715" s="72" t="s">
        <v>37</v>
      </c>
      <c r="BP715" s="73" t="s">
        <v>4104</v>
      </c>
      <c r="BQ715" s="75">
        <v>0</v>
      </c>
      <c r="BR715" s="75">
        <v>288000625</v>
      </c>
      <c r="BS715" s="75">
        <v>0</v>
      </c>
      <c r="BT715" s="75">
        <v>0</v>
      </c>
      <c r="BU715" s="75">
        <v>0</v>
      </c>
      <c r="BV715" s="75">
        <v>0</v>
      </c>
      <c r="BW715" s="75">
        <v>0</v>
      </c>
      <c r="BX715" s="75">
        <v>0</v>
      </c>
      <c r="BY715" s="75">
        <v>0</v>
      </c>
      <c r="BZ715" s="75">
        <v>0</v>
      </c>
      <c r="CA715" s="75">
        <v>0</v>
      </c>
    </row>
    <row r="716" spans="10:79" ht="12" customHeight="1">
      <c r="J716" s="46">
        <v>713</v>
      </c>
      <c r="K716" s="46">
        <f t="shared" si="27"/>
        <v>0</v>
      </c>
      <c r="L716" s="82">
        <f t="shared" si="28"/>
        <v>0</v>
      </c>
      <c r="N716" s="119" t="s">
        <v>24</v>
      </c>
      <c r="O716" s="120" t="s">
        <v>2129</v>
      </c>
      <c r="P716" s="122">
        <v>0</v>
      </c>
      <c r="Q716" s="122">
        <v>0</v>
      </c>
      <c r="R716" s="122">
        <v>0</v>
      </c>
      <c r="S716" s="122">
        <v>0</v>
      </c>
      <c r="T716" s="122">
        <v>105000026</v>
      </c>
      <c r="U716" s="122">
        <v>110000026</v>
      </c>
      <c r="V716" s="122">
        <v>125000026</v>
      </c>
      <c r="W716" s="122">
        <v>135000026</v>
      </c>
      <c r="X716" s="122">
        <v>140000016</v>
      </c>
      <c r="Y716" s="122">
        <v>145000026</v>
      </c>
      <c r="Z716" s="122">
        <v>150000026</v>
      </c>
      <c r="AA716" s="122">
        <v>180000026</v>
      </c>
      <c r="AB716" s="122">
        <v>200000026</v>
      </c>
      <c r="AC716" s="122">
        <v>210000026</v>
      </c>
      <c r="AD716" s="121"/>
      <c r="BO716" s="72" t="s">
        <v>37</v>
      </c>
      <c r="BP716" s="73" t="s">
        <v>4105</v>
      </c>
      <c r="BQ716" s="75">
        <v>0</v>
      </c>
      <c r="BR716" s="75">
        <v>0</v>
      </c>
      <c r="BS716" s="75">
        <v>288000625</v>
      </c>
      <c r="BT716" s="75">
        <v>315000625</v>
      </c>
      <c r="BU716" s="75">
        <v>0</v>
      </c>
      <c r="BV716" s="75">
        <v>0</v>
      </c>
      <c r="BW716" s="75">
        <v>0</v>
      </c>
      <c r="BX716" s="75">
        <v>0</v>
      </c>
      <c r="BY716" s="75">
        <v>0</v>
      </c>
      <c r="BZ716" s="75">
        <v>0</v>
      </c>
      <c r="CA716" s="75">
        <v>0</v>
      </c>
    </row>
    <row r="717" spans="10:79" ht="12" customHeight="1">
      <c r="J717" s="46">
        <v>714</v>
      </c>
      <c r="K717" s="46">
        <f t="shared" si="27"/>
        <v>0</v>
      </c>
      <c r="L717" s="82">
        <f t="shared" si="28"/>
        <v>0</v>
      </c>
      <c r="N717" s="119" t="s">
        <v>24</v>
      </c>
      <c r="O717" s="120" t="s">
        <v>1638</v>
      </c>
      <c r="P717" s="122">
        <v>70000026</v>
      </c>
      <c r="Q717" s="122">
        <v>75000026</v>
      </c>
      <c r="R717" s="122">
        <v>80000026</v>
      </c>
      <c r="S717" s="122">
        <v>85000026</v>
      </c>
      <c r="T717" s="122">
        <v>90000026</v>
      </c>
      <c r="U717" s="122">
        <v>95000026</v>
      </c>
      <c r="V717" s="122">
        <v>100000026</v>
      </c>
      <c r="W717" s="122">
        <v>105000026</v>
      </c>
      <c r="X717" s="122">
        <v>120000026</v>
      </c>
      <c r="Y717" s="122">
        <v>125000026</v>
      </c>
      <c r="Z717" s="122">
        <v>130000026</v>
      </c>
      <c r="AA717" s="122">
        <v>135000026</v>
      </c>
      <c r="AB717" s="122">
        <v>140000026</v>
      </c>
      <c r="AC717" s="122">
        <v>145000026</v>
      </c>
      <c r="AD717" s="121"/>
      <c r="BO717" s="72" t="s">
        <v>37</v>
      </c>
      <c r="BP717" s="73" t="s">
        <v>4106</v>
      </c>
      <c r="BQ717" s="75">
        <v>0</v>
      </c>
      <c r="BR717" s="75">
        <v>0</v>
      </c>
      <c r="BS717" s="75">
        <v>0</v>
      </c>
      <c r="BT717" s="75">
        <v>0</v>
      </c>
      <c r="BU717" s="75">
        <v>0</v>
      </c>
      <c r="BV717" s="75">
        <v>0</v>
      </c>
      <c r="BW717" s="75">
        <v>0</v>
      </c>
      <c r="BX717" s="75">
        <v>0</v>
      </c>
      <c r="BY717" s="75">
        <v>0</v>
      </c>
      <c r="BZ717" s="75">
        <v>0</v>
      </c>
      <c r="CA717" s="75">
        <v>0</v>
      </c>
    </row>
    <row r="718" spans="10:79" ht="12" customHeight="1">
      <c r="J718" s="46">
        <v>715</v>
      </c>
      <c r="K718" s="46">
        <f t="shared" si="27"/>
        <v>0</v>
      </c>
      <c r="L718" s="82">
        <f t="shared" si="28"/>
        <v>0</v>
      </c>
      <c r="N718" s="119" t="s">
        <v>24</v>
      </c>
      <c r="O718" s="120" t="s">
        <v>1711</v>
      </c>
      <c r="P718" s="122">
        <v>0</v>
      </c>
      <c r="Q718" s="122">
        <v>75000026</v>
      </c>
      <c r="R718" s="122">
        <v>80000026</v>
      </c>
      <c r="S718" s="122">
        <v>90000026</v>
      </c>
      <c r="T718" s="122">
        <v>100000026</v>
      </c>
      <c r="U718" s="122">
        <v>110000026</v>
      </c>
      <c r="V718" s="122">
        <v>115000026</v>
      </c>
      <c r="W718" s="122">
        <v>130000026</v>
      </c>
      <c r="X718" s="122">
        <v>135000026</v>
      </c>
      <c r="Y718" s="122">
        <v>140000025</v>
      </c>
      <c r="Z718" s="122">
        <v>145000026</v>
      </c>
      <c r="AA718" s="122">
        <v>150000026</v>
      </c>
      <c r="AB718" s="122">
        <v>160000026</v>
      </c>
      <c r="AC718" s="122">
        <v>165000026</v>
      </c>
      <c r="AD718" s="121"/>
      <c r="BO718" s="72" t="s">
        <v>37</v>
      </c>
      <c r="BP718" s="73" t="s">
        <v>4107</v>
      </c>
      <c r="BQ718" s="75">
        <v>252000625</v>
      </c>
      <c r="BR718" s="75">
        <v>288000625</v>
      </c>
      <c r="BS718" s="75">
        <v>315000625</v>
      </c>
      <c r="BT718" s="75">
        <v>342000625</v>
      </c>
      <c r="BU718" s="75">
        <v>387000625</v>
      </c>
      <c r="BV718" s="75">
        <v>423000625</v>
      </c>
      <c r="BW718" s="75">
        <v>441000625</v>
      </c>
      <c r="BX718" s="75">
        <v>486000625</v>
      </c>
      <c r="BY718" s="75">
        <v>558000625</v>
      </c>
      <c r="BZ718" s="75">
        <v>0</v>
      </c>
      <c r="CA718" s="75">
        <v>0</v>
      </c>
    </row>
    <row r="719" spans="10:79" ht="12" customHeight="1">
      <c r="J719" s="46">
        <v>716</v>
      </c>
      <c r="K719" s="46">
        <f t="shared" si="27"/>
        <v>0</v>
      </c>
      <c r="L719" s="82">
        <f t="shared" si="28"/>
        <v>0</v>
      </c>
      <c r="N719" s="119" t="s">
        <v>24</v>
      </c>
      <c r="O719" s="120" t="s">
        <v>1815</v>
      </c>
      <c r="P719" s="122">
        <v>0</v>
      </c>
      <c r="Q719" s="122">
        <v>60000026</v>
      </c>
      <c r="R719" s="122">
        <v>65000026</v>
      </c>
      <c r="S719" s="122">
        <v>70000026</v>
      </c>
      <c r="T719" s="122">
        <v>75000026</v>
      </c>
      <c r="U719" s="122">
        <v>80000026</v>
      </c>
      <c r="V719" s="122">
        <v>85000026</v>
      </c>
      <c r="W719" s="122">
        <v>90000026</v>
      </c>
      <c r="X719" s="122">
        <v>95000026</v>
      </c>
      <c r="Y719" s="122">
        <v>100000026</v>
      </c>
      <c r="Z719" s="122">
        <v>105000026</v>
      </c>
      <c r="AA719" s="122">
        <v>125000026</v>
      </c>
      <c r="AB719" s="122">
        <v>130000026</v>
      </c>
      <c r="AC719" s="122">
        <v>135000026</v>
      </c>
      <c r="AD719" s="121"/>
      <c r="BO719" s="72" t="s">
        <v>37</v>
      </c>
      <c r="BP719" s="73" t="s">
        <v>4108</v>
      </c>
      <c r="BQ719" s="75">
        <v>0</v>
      </c>
      <c r="BR719" s="75">
        <v>288000625</v>
      </c>
      <c r="BS719" s="75">
        <v>0</v>
      </c>
      <c r="BT719" s="75">
        <v>0</v>
      </c>
      <c r="BU719" s="75">
        <v>0</v>
      </c>
      <c r="BV719" s="75">
        <v>0</v>
      </c>
      <c r="BW719" s="75">
        <v>0</v>
      </c>
      <c r="BX719" s="75">
        <v>0</v>
      </c>
      <c r="BY719" s="75">
        <v>0</v>
      </c>
      <c r="BZ719" s="75">
        <v>0</v>
      </c>
      <c r="CA719" s="75">
        <v>0</v>
      </c>
    </row>
    <row r="720" spans="10:79" ht="12" customHeight="1">
      <c r="J720" s="46">
        <v>717</v>
      </c>
      <c r="K720" s="46">
        <f t="shared" si="27"/>
        <v>0</v>
      </c>
      <c r="L720" s="82">
        <f t="shared" si="28"/>
        <v>0</v>
      </c>
      <c r="N720" s="119" t="s">
        <v>24</v>
      </c>
      <c r="O720" s="120" t="s">
        <v>1155</v>
      </c>
      <c r="P720" s="122">
        <v>70000026</v>
      </c>
      <c r="Q720" s="122">
        <v>75000026</v>
      </c>
      <c r="R720" s="122">
        <v>80000026</v>
      </c>
      <c r="S720" s="122">
        <v>85000026</v>
      </c>
      <c r="T720" s="122">
        <v>90000026</v>
      </c>
      <c r="U720" s="122">
        <v>95000026</v>
      </c>
      <c r="V720" s="122">
        <v>100000026</v>
      </c>
      <c r="W720" s="122">
        <v>105000026</v>
      </c>
      <c r="X720" s="122">
        <v>110000025</v>
      </c>
      <c r="Y720" s="122">
        <v>125000026</v>
      </c>
      <c r="Z720" s="122">
        <v>130000026</v>
      </c>
      <c r="AA720" s="122">
        <v>135000026</v>
      </c>
      <c r="AB720" s="122">
        <v>140000026</v>
      </c>
      <c r="AC720" s="122">
        <v>145000026</v>
      </c>
      <c r="AD720" s="121"/>
      <c r="BO720" s="72" t="s">
        <v>37</v>
      </c>
      <c r="BP720" s="73" t="s">
        <v>4109</v>
      </c>
      <c r="BQ720" s="75">
        <v>252000625</v>
      </c>
      <c r="BR720" s="75">
        <v>288000625</v>
      </c>
      <c r="BS720" s="75">
        <v>288000625</v>
      </c>
      <c r="BT720" s="75">
        <v>315000625</v>
      </c>
      <c r="BU720" s="75">
        <v>387000625</v>
      </c>
      <c r="BV720" s="75">
        <v>423000625</v>
      </c>
      <c r="BW720" s="75">
        <v>441000625</v>
      </c>
      <c r="BX720" s="75">
        <v>486000625</v>
      </c>
      <c r="BY720" s="75">
        <v>558000625</v>
      </c>
      <c r="BZ720" s="75">
        <v>0</v>
      </c>
      <c r="CA720" s="75">
        <v>0</v>
      </c>
    </row>
    <row r="721" spans="10:79" ht="12" customHeight="1">
      <c r="J721" s="46">
        <v>718</v>
      </c>
      <c r="K721" s="46">
        <f t="shared" si="27"/>
        <v>0</v>
      </c>
      <c r="L721" s="82">
        <f t="shared" si="28"/>
        <v>0</v>
      </c>
      <c r="N721" s="119" t="s">
        <v>24</v>
      </c>
      <c r="O721" s="120" t="s">
        <v>1624</v>
      </c>
      <c r="P721" s="122">
        <v>70000026</v>
      </c>
      <c r="Q721" s="122">
        <v>75000026</v>
      </c>
      <c r="R721" s="122">
        <v>80000026</v>
      </c>
      <c r="S721" s="122">
        <v>85000026</v>
      </c>
      <c r="T721" s="122">
        <v>90000026</v>
      </c>
      <c r="U721" s="122">
        <v>95000026</v>
      </c>
      <c r="V721" s="122">
        <v>100000026</v>
      </c>
      <c r="W721" s="122">
        <v>105000026</v>
      </c>
      <c r="X721" s="122">
        <v>110000025</v>
      </c>
      <c r="Y721" s="122">
        <v>125000026</v>
      </c>
      <c r="Z721" s="122">
        <v>130000026</v>
      </c>
      <c r="AA721" s="122">
        <v>135000026</v>
      </c>
      <c r="AB721" s="122">
        <v>140000026</v>
      </c>
      <c r="AC721" s="122">
        <v>145000026</v>
      </c>
      <c r="AD721" s="121"/>
      <c r="BO721" s="72" t="s">
        <v>37</v>
      </c>
      <c r="BP721" s="73" t="s">
        <v>4110</v>
      </c>
      <c r="BQ721" s="75">
        <v>0</v>
      </c>
      <c r="BR721" s="75">
        <v>0</v>
      </c>
      <c r="BS721" s="75">
        <v>349000625</v>
      </c>
      <c r="BT721" s="75">
        <v>0</v>
      </c>
      <c r="BU721" s="75">
        <v>0</v>
      </c>
      <c r="BV721" s="75">
        <v>0</v>
      </c>
      <c r="BW721" s="75">
        <v>0</v>
      </c>
      <c r="BX721" s="75">
        <v>0</v>
      </c>
      <c r="BY721" s="75">
        <v>0</v>
      </c>
      <c r="BZ721" s="75">
        <v>0</v>
      </c>
      <c r="CA721" s="75">
        <v>0</v>
      </c>
    </row>
    <row r="722" spans="10:79" ht="12" customHeight="1">
      <c r="J722" s="46">
        <v>719</v>
      </c>
      <c r="K722" s="46">
        <f t="shared" si="27"/>
        <v>0</v>
      </c>
      <c r="L722" s="82">
        <f t="shared" si="28"/>
        <v>0</v>
      </c>
      <c r="N722" s="119" t="s">
        <v>24</v>
      </c>
      <c r="O722" s="120" t="s">
        <v>171</v>
      </c>
      <c r="P722" s="122">
        <v>85000026</v>
      </c>
      <c r="Q722" s="122">
        <v>90000026</v>
      </c>
      <c r="R722" s="122">
        <v>0</v>
      </c>
      <c r="S722" s="122">
        <v>0</v>
      </c>
      <c r="T722" s="122">
        <v>0</v>
      </c>
      <c r="U722" s="122">
        <v>0</v>
      </c>
      <c r="V722" s="122">
        <v>0</v>
      </c>
      <c r="W722" s="122">
        <v>0</v>
      </c>
      <c r="X722" s="122">
        <v>0</v>
      </c>
      <c r="Y722" s="122">
        <v>0</v>
      </c>
      <c r="Z722" s="122">
        <v>0</v>
      </c>
      <c r="AA722" s="122">
        <v>0</v>
      </c>
      <c r="AB722" s="122">
        <v>0</v>
      </c>
      <c r="AC722" s="122">
        <v>0</v>
      </c>
      <c r="AD722" s="121"/>
      <c r="BO722" s="72" t="s">
        <v>37</v>
      </c>
      <c r="BP722" s="73" t="s">
        <v>4111</v>
      </c>
      <c r="BQ722" s="75">
        <v>216000625</v>
      </c>
      <c r="BR722" s="75">
        <v>0</v>
      </c>
      <c r="BS722" s="75">
        <v>0</v>
      </c>
      <c r="BT722" s="75">
        <v>306000625</v>
      </c>
      <c r="BU722" s="75">
        <v>0</v>
      </c>
      <c r="BV722" s="75">
        <v>0</v>
      </c>
      <c r="BW722" s="75">
        <v>0</v>
      </c>
      <c r="BX722" s="75">
        <v>0</v>
      </c>
      <c r="BY722" s="75">
        <v>0</v>
      </c>
      <c r="BZ722" s="75">
        <v>0</v>
      </c>
      <c r="CA722" s="75">
        <v>0</v>
      </c>
    </row>
    <row r="723" spans="10:79" ht="12" customHeight="1">
      <c r="J723" s="46">
        <v>720</v>
      </c>
      <c r="K723" s="46">
        <f t="shared" si="27"/>
        <v>0</v>
      </c>
      <c r="L723" s="82">
        <f t="shared" si="28"/>
        <v>0</v>
      </c>
      <c r="N723" s="119" t="s">
        <v>24</v>
      </c>
      <c r="O723" s="120" t="s">
        <v>211</v>
      </c>
      <c r="P723" s="122">
        <v>85000026</v>
      </c>
      <c r="Q723" s="122">
        <v>90000026</v>
      </c>
      <c r="R723" s="122">
        <v>95000026</v>
      </c>
      <c r="S723" s="122">
        <v>100000026</v>
      </c>
      <c r="T723" s="122">
        <v>105000026</v>
      </c>
      <c r="U723" s="122">
        <v>110000026</v>
      </c>
      <c r="V723" s="122">
        <v>115000026</v>
      </c>
      <c r="W723" s="122">
        <v>120000026</v>
      </c>
      <c r="X723" s="122">
        <v>125000025</v>
      </c>
      <c r="Y723" s="122">
        <v>130000026</v>
      </c>
      <c r="Z723" s="122">
        <v>135000026</v>
      </c>
      <c r="AA723" s="122">
        <v>140000026</v>
      </c>
      <c r="AB723" s="122">
        <v>145000026</v>
      </c>
      <c r="AC723" s="122">
        <v>145000026</v>
      </c>
      <c r="AD723" s="121"/>
      <c r="BO723" s="72" t="s">
        <v>37</v>
      </c>
      <c r="BP723" s="73" t="s">
        <v>4112</v>
      </c>
      <c r="BQ723" s="75">
        <v>216000625</v>
      </c>
      <c r="BR723" s="75">
        <v>0</v>
      </c>
      <c r="BS723" s="75">
        <v>0</v>
      </c>
      <c r="BT723" s="75">
        <v>306000625</v>
      </c>
      <c r="BU723" s="75">
        <v>0</v>
      </c>
      <c r="BV723" s="75">
        <v>0</v>
      </c>
      <c r="BW723" s="75">
        <v>0</v>
      </c>
      <c r="BX723" s="75">
        <v>0</v>
      </c>
      <c r="BY723" s="75">
        <v>0</v>
      </c>
      <c r="BZ723" s="75">
        <v>0</v>
      </c>
      <c r="CA723" s="75">
        <v>0</v>
      </c>
    </row>
    <row r="724" spans="10:79" ht="12" customHeight="1">
      <c r="J724" s="46">
        <v>721</v>
      </c>
      <c r="K724" s="46">
        <f t="shared" si="27"/>
        <v>0</v>
      </c>
      <c r="L724" s="82">
        <f t="shared" si="28"/>
        <v>0</v>
      </c>
      <c r="N724" s="119" t="s">
        <v>24</v>
      </c>
      <c r="O724" s="120" t="s">
        <v>1156</v>
      </c>
      <c r="P724" s="122">
        <v>70000026</v>
      </c>
      <c r="Q724" s="122">
        <v>75000026</v>
      </c>
      <c r="R724" s="122">
        <v>80000026</v>
      </c>
      <c r="S724" s="122">
        <v>85000026</v>
      </c>
      <c r="T724" s="122">
        <v>90000026</v>
      </c>
      <c r="U724" s="122">
        <v>95000026</v>
      </c>
      <c r="V724" s="122">
        <v>100000026</v>
      </c>
      <c r="W724" s="122">
        <v>105000026</v>
      </c>
      <c r="X724" s="122">
        <v>110000025</v>
      </c>
      <c r="Y724" s="122">
        <v>125000026</v>
      </c>
      <c r="Z724" s="122">
        <v>130000026</v>
      </c>
      <c r="AA724" s="122">
        <v>135000026</v>
      </c>
      <c r="AB724" s="122">
        <v>140000026</v>
      </c>
      <c r="AC724" s="122">
        <v>145000026</v>
      </c>
      <c r="AD724" s="121"/>
      <c r="BO724" s="72" t="s">
        <v>37</v>
      </c>
      <c r="BP724" s="73" t="s">
        <v>4113</v>
      </c>
      <c r="BQ724" s="75">
        <v>0</v>
      </c>
      <c r="BR724" s="75">
        <v>0</v>
      </c>
      <c r="BS724" s="75">
        <v>0</v>
      </c>
      <c r="BT724" s="75">
        <v>0</v>
      </c>
      <c r="BU724" s="75">
        <v>0</v>
      </c>
      <c r="BV724" s="75">
        <v>612000625</v>
      </c>
      <c r="BW724" s="75">
        <v>0</v>
      </c>
      <c r="BX724" s="75">
        <v>0</v>
      </c>
      <c r="BY724" s="75">
        <v>0</v>
      </c>
      <c r="BZ724" s="75">
        <v>0</v>
      </c>
      <c r="CA724" s="75">
        <v>0</v>
      </c>
    </row>
    <row r="725" spans="10:79" ht="12" customHeight="1">
      <c r="J725" s="46">
        <v>722</v>
      </c>
      <c r="K725" s="46">
        <f t="shared" si="27"/>
        <v>0</v>
      </c>
      <c r="L725" s="82">
        <f t="shared" si="28"/>
        <v>0</v>
      </c>
      <c r="N725" s="119" t="s">
        <v>24</v>
      </c>
      <c r="O725" s="120" t="s">
        <v>172</v>
      </c>
      <c r="P725" s="122">
        <v>80000026</v>
      </c>
      <c r="Q725" s="122">
        <v>90000026</v>
      </c>
      <c r="R725" s="122">
        <v>0</v>
      </c>
      <c r="S725" s="122">
        <v>0</v>
      </c>
      <c r="T725" s="122">
        <v>0</v>
      </c>
      <c r="U725" s="122">
        <v>0</v>
      </c>
      <c r="V725" s="122">
        <v>0</v>
      </c>
      <c r="W725" s="122">
        <v>0</v>
      </c>
      <c r="X725" s="122">
        <v>0</v>
      </c>
      <c r="Y725" s="122">
        <v>0</v>
      </c>
      <c r="Z725" s="122">
        <v>0</v>
      </c>
      <c r="AA725" s="122">
        <v>0</v>
      </c>
      <c r="AB725" s="122">
        <v>0</v>
      </c>
      <c r="AC725" s="122">
        <v>0</v>
      </c>
      <c r="AD725" s="121"/>
      <c r="BO725" s="72" t="s">
        <v>37</v>
      </c>
      <c r="BP725" s="73" t="s">
        <v>4114</v>
      </c>
      <c r="BQ725" s="75">
        <v>288000625</v>
      </c>
      <c r="BR725" s="75">
        <v>0</v>
      </c>
      <c r="BS725" s="75">
        <v>351000625</v>
      </c>
      <c r="BT725" s="75">
        <v>378000625</v>
      </c>
      <c r="BU725" s="75">
        <v>0</v>
      </c>
      <c r="BV725" s="75">
        <v>0</v>
      </c>
      <c r="BW725" s="75">
        <v>0</v>
      </c>
      <c r="BX725" s="75">
        <v>0</v>
      </c>
      <c r="BY725" s="75">
        <v>0</v>
      </c>
      <c r="BZ725" s="75">
        <v>0</v>
      </c>
      <c r="CA725" s="75">
        <v>0</v>
      </c>
    </row>
    <row r="726" spans="10:79" ht="12" customHeight="1">
      <c r="J726" s="46">
        <v>723</v>
      </c>
      <c r="K726" s="46">
        <f t="shared" si="27"/>
        <v>0</v>
      </c>
      <c r="L726" s="82">
        <f t="shared" si="28"/>
        <v>0</v>
      </c>
      <c r="N726" s="119" t="s">
        <v>24</v>
      </c>
      <c r="O726" s="120" t="s">
        <v>955</v>
      </c>
      <c r="P726" s="122">
        <v>80000026</v>
      </c>
      <c r="Q726" s="122">
        <v>85000026</v>
      </c>
      <c r="R726" s="122">
        <v>0</v>
      </c>
      <c r="S726" s="122">
        <v>0</v>
      </c>
      <c r="T726" s="122">
        <v>0</v>
      </c>
      <c r="U726" s="122">
        <v>0</v>
      </c>
      <c r="V726" s="122">
        <v>0</v>
      </c>
      <c r="W726" s="122">
        <v>0</v>
      </c>
      <c r="X726" s="122">
        <v>0</v>
      </c>
      <c r="Y726" s="122">
        <v>0</v>
      </c>
      <c r="Z726" s="122">
        <v>0</v>
      </c>
      <c r="AA726" s="122">
        <v>0</v>
      </c>
      <c r="AB726" s="122">
        <v>0</v>
      </c>
      <c r="AC726" s="122">
        <v>0</v>
      </c>
      <c r="AD726" s="121"/>
      <c r="BO726" s="72" t="s">
        <v>37</v>
      </c>
      <c r="BP726" s="73" t="s">
        <v>4115</v>
      </c>
      <c r="BQ726" s="75">
        <v>216000625</v>
      </c>
      <c r="BR726" s="75">
        <v>324000625</v>
      </c>
      <c r="BS726" s="75">
        <v>351000625</v>
      </c>
      <c r="BT726" s="75">
        <v>0</v>
      </c>
      <c r="BU726" s="75">
        <v>0</v>
      </c>
      <c r="BV726" s="75">
        <v>0</v>
      </c>
      <c r="BW726" s="75">
        <v>0</v>
      </c>
      <c r="BX726" s="75">
        <v>0</v>
      </c>
      <c r="BY726" s="75">
        <v>0</v>
      </c>
      <c r="BZ726" s="75">
        <v>0</v>
      </c>
      <c r="CA726" s="75">
        <v>0</v>
      </c>
    </row>
    <row r="727" spans="10:79" ht="12" customHeight="1">
      <c r="J727" s="46">
        <v>724</v>
      </c>
      <c r="K727" s="46">
        <f t="shared" si="27"/>
        <v>0</v>
      </c>
      <c r="L727" s="82">
        <f t="shared" si="28"/>
        <v>0</v>
      </c>
      <c r="N727" s="119" t="s">
        <v>24</v>
      </c>
      <c r="O727" s="120" t="s">
        <v>956</v>
      </c>
      <c r="P727" s="122">
        <v>75000026</v>
      </c>
      <c r="Q727" s="122">
        <v>80000026</v>
      </c>
      <c r="R727" s="122">
        <v>0</v>
      </c>
      <c r="S727" s="122">
        <v>0</v>
      </c>
      <c r="T727" s="122">
        <v>0</v>
      </c>
      <c r="U727" s="122">
        <v>0</v>
      </c>
      <c r="V727" s="122">
        <v>0</v>
      </c>
      <c r="W727" s="122">
        <v>0</v>
      </c>
      <c r="X727" s="122">
        <v>0</v>
      </c>
      <c r="Y727" s="122">
        <v>0</v>
      </c>
      <c r="Z727" s="122">
        <v>0</v>
      </c>
      <c r="AA727" s="122">
        <v>0</v>
      </c>
      <c r="AB727" s="122">
        <v>0</v>
      </c>
      <c r="AC727" s="122">
        <v>0</v>
      </c>
      <c r="AD727" s="121"/>
      <c r="BO727" s="72" t="s">
        <v>37</v>
      </c>
      <c r="BP727" s="73" t="s">
        <v>4116</v>
      </c>
      <c r="BQ727" s="75">
        <v>288000625</v>
      </c>
      <c r="BR727" s="75">
        <v>324000625</v>
      </c>
      <c r="BS727" s="75">
        <v>351000625</v>
      </c>
      <c r="BT727" s="75">
        <v>378000625</v>
      </c>
      <c r="BU727" s="75">
        <v>430000026</v>
      </c>
      <c r="BV727" s="75">
        <v>0</v>
      </c>
      <c r="BW727" s="75">
        <v>0</v>
      </c>
      <c r="BX727" s="75">
        <v>0</v>
      </c>
      <c r="BY727" s="75">
        <v>0</v>
      </c>
      <c r="BZ727" s="75">
        <v>0</v>
      </c>
      <c r="CA727" s="75">
        <v>0</v>
      </c>
    </row>
    <row r="728" spans="10:79" ht="12" customHeight="1">
      <c r="J728" s="46">
        <v>725</v>
      </c>
      <c r="K728" s="46">
        <f t="shared" si="27"/>
        <v>0</v>
      </c>
      <c r="L728" s="82">
        <f t="shared" si="28"/>
        <v>0</v>
      </c>
      <c r="N728" s="119" t="s">
        <v>24</v>
      </c>
      <c r="O728" s="120" t="s">
        <v>1418</v>
      </c>
      <c r="P728" s="122">
        <v>0</v>
      </c>
      <c r="Q728" s="122">
        <v>0</v>
      </c>
      <c r="R728" s="122">
        <v>0</v>
      </c>
      <c r="S728" s="122">
        <v>0</v>
      </c>
      <c r="T728" s="122">
        <v>105000026</v>
      </c>
      <c r="U728" s="122">
        <v>110000026</v>
      </c>
      <c r="V728" s="122">
        <v>125000026</v>
      </c>
      <c r="W728" s="122">
        <v>135000026</v>
      </c>
      <c r="X728" s="122">
        <v>140000016</v>
      </c>
      <c r="Y728" s="122">
        <v>145000026</v>
      </c>
      <c r="Z728" s="122">
        <v>150000026</v>
      </c>
      <c r="AA728" s="122">
        <v>180000026</v>
      </c>
      <c r="AB728" s="122">
        <v>200000026</v>
      </c>
      <c r="AC728" s="122">
        <v>210000026</v>
      </c>
      <c r="AD728" s="121"/>
      <c r="BO728" s="72" t="s">
        <v>37</v>
      </c>
      <c r="BP728" s="73" t="s">
        <v>4117</v>
      </c>
      <c r="BQ728" s="75">
        <v>288000625</v>
      </c>
      <c r="BR728" s="75">
        <v>324000625</v>
      </c>
      <c r="BS728" s="75">
        <v>351000625</v>
      </c>
      <c r="BT728" s="75">
        <v>378000625</v>
      </c>
      <c r="BU728" s="75">
        <v>0</v>
      </c>
      <c r="BV728" s="75">
        <v>0</v>
      </c>
      <c r="BW728" s="75">
        <v>0</v>
      </c>
      <c r="BX728" s="75">
        <v>0</v>
      </c>
      <c r="BY728" s="75">
        <v>0</v>
      </c>
      <c r="BZ728" s="75">
        <v>0</v>
      </c>
      <c r="CA728" s="75">
        <v>0</v>
      </c>
    </row>
    <row r="729" spans="10:79" ht="12" customHeight="1">
      <c r="J729" s="46">
        <v>726</v>
      </c>
      <c r="K729" s="46">
        <f t="shared" si="27"/>
        <v>0</v>
      </c>
      <c r="L729" s="82">
        <f t="shared" si="28"/>
        <v>0</v>
      </c>
      <c r="N729" s="119" t="s">
        <v>24</v>
      </c>
      <c r="O729" s="120" t="s">
        <v>1736</v>
      </c>
      <c r="P729" s="122">
        <v>0</v>
      </c>
      <c r="Q729" s="122">
        <v>0</v>
      </c>
      <c r="R729" s="122">
        <v>0</v>
      </c>
      <c r="S729" s="122">
        <v>0</v>
      </c>
      <c r="T729" s="122">
        <v>100000026</v>
      </c>
      <c r="U729" s="122">
        <v>105000026</v>
      </c>
      <c r="V729" s="122">
        <v>110000026</v>
      </c>
      <c r="W729" s="122">
        <v>125000026</v>
      </c>
      <c r="X729" s="122">
        <v>135000026</v>
      </c>
      <c r="Y729" s="122">
        <v>140000016</v>
      </c>
      <c r="Z729" s="122">
        <v>145000026</v>
      </c>
      <c r="AA729" s="122">
        <v>150000026</v>
      </c>
      <c r="AB729" s="122">
        <v>180000026</v>
      </c>
      <c r="AC729" s="122">
        <v>200000026</v>
      </c>
      <c r="AD729" s="121"/>
      <c r="BO729" s="72" t="s">
        <v>37</v>
      </c>
      <c r="BP729" s="73" t="s">
        <v>4118</v>
      </c>
      <c r="BQ729" s="75">
        <v>0</v>
      </c>
      <c r="BR729" s="75">
        <v>0</v>
      </c>
      <c r="BS729" s="75">
        <v>0</v>
      </c>
      <c r="BT729" s="75">
        <v>0</v>
      </c>
      <c r="BU729" s="75">
        <v>0</v>
      </c>
      <c r="BV729" s="75">
        <v>612000625</v>
      </c>
      <c r="BW729" s="75">
        <v>0</v>
      </c>
      <c r="BX729" s="75">
        <v>0</v>
      </c>
      <c r="BY729" s="75">
        <v>0</v>
      </c>
      <c r="BZ729" s="75">
        <v>0</v>
      </c>
      <c r="CA729" s="75">
        <v>0</v>
      </c>
    </row>
    <row r="730" spans="10:79" ht="12" customHeight="1">
      <c r="J730" s="46">
        <v>727</v>
      </c>
      <c r="K730" s="46">
        <f t="shared" si="27"/>
        <v>0</v>
      </c>
      <c r="L730" s="82">
        <f t="shared" si="28"/>
        <v>0</v>
      </c>
      <c r="N730" s="119" t="s">
        <v>24</v>
      </c>
      <c r="O730" s="120" t="s">
        <v>873</v>
      </c>
      <c r="P730" s="122">
        <v>0</v>
      </c>
      <c r="Q730" s="122">
        <v>0</v>
      </c>
      <c r="R730" s="122">
        <v>0</v>
      </c>
      <c r="S730" s="122">
        <v>0</v>
      </c>
      <c r="T730" s="122">
        <v>105000026</v>
      </c>
      <c r="U730" s="122">
        <v>0</v>
      </c>
      <c r="V730" s="122">
        <v>0</v>
      </c>
      <c r="W730" s="122">
        <v>0</v>
      </c>
      <c r="X730" s="122">
        <v>0</v>
      </c>
      <c r="Y730" s="122">
        <v>0</v>
      </c>
      <c r="Z730" s="122">
        <v>0</v>
      </c>
      <c r="AA730" s="122">
        <v>0</v>
      </c>
      <c r="AB730" s="122">
        <v>0</v>
      </c>
      <c r="AC730" s="122">
        <v>0</v>
      </c>
      <c r="AD730" s="121"/>
      <c r="BO730" s="72" t="s">
        <v>37</v>
      </c>
      <c r="BP730" s="73" t="s">
        <v>4119</v>
      </c>
      <c r="BQ730" s="75">
        <v>0</v>
      </c>
      <c r="BR730" s="75">
        <v>0</v>
      </c>
      <c r="BS730" s="75">
        <v>333000625</v>
      </c>
      <c r="BT730" s="75">
        <v>414000625</v>
      </c>
      <c r="BU730" s="75">
        <v>0</v>
      </c>
      <c r="BV730" s="75">
        <v>0</v>
      </c>
      <c r="BW730" s="75">
        <v>0</v>
      </c>
      <c r="BX730" s="75">
        <v>0</v>
      </c>
      <c r="BY730" s="75">
        <v>0</v>
      </c>
      <c r="BZ730" s="75">
        <v>0</v>
      </c>
      <c r="CA730" s="75">
        <v>0</v>
      </c>
    </row>
    <row r="731" spans="10:79" ht="12" customHeight="1">
      <c r="J731" s="46">
        <v>728</v>
      </c>
      <c r="K731" s="46">
        <f t="shared" si="27"/>
        <v>0</v>
      </c>
      <c r="L731" s="82">
        <f t="shared" si="28"/>
        <v>0</v>
      </c>
      <c r="N731" s="119" t="s">
        <v>24</v>
      </c>
      <c r="O731" s="120" t="s">
        <v>329</v>
      </c>
      <c r="P731" s="122">
        <v>0</v>
      </c>
      <c r="Q731" s="122">
        <v>0</v>
      </c>
      <c r="R731" s="122">
        <v>0</v>
      </c>
      <c r="S731" s="122">
        <v>0</v>
      </c>
      <c r="T731" s="122">
        <v>105000026</v>
      </c>
      <c r="U731" s="122">
        <v>110000026</v>
      </c>
      <c r="V731" s="122">
        <v>125000026</v>
      </c>
      <c r="W731" s="122">
        <v>135000026</v>
      </c>
      <c r="X731" s="122">
        <v>140000016</v>
      </c>
      <c r="Y731" s="122">
        <v>145000026</v>
      </c>
      <c r="Z731" s="122">
        <v>150000026</v>
      </c>
      <c r="AA731" s="122">
        <v>180000026</v>
      </c>
      <c r="AB731" s="122">
        <v>200000026</v>
      </c>
      <c r="AC731" s="122">
        <v>210000026</v>
      </c>
      <c r="AD731" s="121"/>
      <c r="BO731" s="72" t="s">
        <v>37</v>
      </c>
      <c r="BP731" s="73" t="s">
        <v>4120</v>
      </c>
      <c r="BQ731" s="75">
        <v>0</v>
      </c>
      <c r="BR731" s="75">
        <v>0</v>
      </c>
      <c r="BS731" s="75">
        <v>0</v>
      </c>
      <c r="BT731" s="75">
        <v>0</v>
      </c>
      <c r="BU731" s="75">
        <v>0</v>
      </c>
      <c r="BV731" s="75">
        <v>0</v>
      </c>
      <c r="BW731" s="75">
        <v>0</v>
      </c>
      <c r="BX731" s="75">
        <v>0</v>
      </c>
      <c r="BY731" s="75">
        <v>0</v>
      </c>
      <c r="BZ731" s="75">
        <v>0</v>
      </c>
      <c r="CA731" s="75">
        <v>0</v>
      </c>
    </row>
    <row r="732" spans="10:79" ht="12" customHeight="1">
      <c r="J732" s="46">
        <v>729</v>
      </c>
      <c r="K732" s="46">
        <f t="shared" si="27"/>
        <v>0</v>
      </c>
      <c r="L732" s="82">
        <f t="shared" si="28"/>
        <v>0</v>
      </c>
      <c r="N732" s="119" t="s">
        <v>24</v>
      </c>
      <c r="O732" s="120" t="s">
        <v>2164</v>
      </c>
      <c r="P732" s="122">
        <v>0</v>
      </c>
      <c r="Q732" s="122">
        <v>0</v>
      </c>
      <c r="R732" s="122">
        <v>0</v>
      </c>
      <c r="S732" s="122">
        <v>0</v>
      </c>
      <c r="T732" s="122">
        <v>105000026</v>
      </c>
      <c r="U732" s="122">
        <v>110000026</v>
      </c>
      <c r="V732" s="122">
        <v>125000026</v>
      </c>
      <c r="W732" s="122">
        <v>135000026</v>
      </c>
      <c r="X732" s="122">
        <v>140000026</v>
      </c>
      <c r="Y732" s="122">
        <v>145000026</v>
      </c>
      <c r="Z732" s="122">
        <v>150000026</v>
      </c>
      <c r="AA732" s="122">
        <v>180000026</v>
      </c>
      <c r="AB732" s="122">
        <v>200000026</v>
      </c>
      <c r="AC732" s="122">
        <v>210000026</v>
      </c>
      <c r="AD732" s="121"/>
      <c r="BO732" s="72" t="s">
        <v>37</v>
      </c>
      <c r="BP732" s="73" t="s">
        <v>4121</v>
      </c>
      <c r="BQ732" s="75">
        <v>216000625</v>
      </c>
      <c r="BR732" s="75">
        <v>324000625</v>
      </c>
      <c r="BS732" s="75">
        <v>351000625</v>
      </c>
      <c r="BT732" s="75">
        <v>378000625</v>
      </c>
      <c r="BU732" s="75">
        <v>423000625</v>
      </c>
      <c r="BV732" s="75">
        <v>459000625</v>
      </c>
      <c r="BW732" s="75">
        <v>486000625</v>
      </c>
      <c r="BX732" s="75">
        <v>522000625</v>
      </c>
      <c r="BY732" s="75">
        <v>594000625</v>
      </c>
      <c r="BZ732" s="75">
        <v>0</v>
      </c>
      <c r="CA732" s="75">
        <v>0</v>
      </c>
    </row>
    <row r="733" spans="10:79" ht="12" customHeight="1">
      <c r="J733" s="46">
        <v>730</v>
      </c>
      <c r="K733" s="46">
        <f t="shared" si="27"/>
        <v>0</v>
      </c>
      <c r="L733" s="82">
        <f t="shared" si="28"/>
        <v>0</v>
      </c>
      <c r="N733" s="119" t="s">
        <v>24</v>
      </c>
      <c r="O733" s="120" t="s">
        <v>654</v>
      </c>
      <c r="P733" s="122">
        <v>0</v>
      </c>
      <c r="Q733" s="122">
        <v>0</v>
      </c>
      <c r="R733" s="122">
        <v>0</v>
      </c>
      <c r="S733" s="122">
        <v>0</v>
      </c>
      <c r="T733" s="122">
        <v>100000026</v>
      </c>
      <c r="U733" s="122">
        <v>105000026</v>
      </c>
      <c r="V733" s="122">
        <v>110000026</v>
      </c>
      <c r="W733" s="122">
        <v>125000026</v>
      </c>
      <c r="X733" s="122">
        <v>135000026</v>
      </c>
      <c r="Y733" s="122">
        <v>140000016</v>
      </c>
      <c r="Z733" s="122">
        <v>145000026</v>
      </c>
      <c r="AA733" s="122">
        <v>150000026</v>
      </c>
      <c r="AB733" s="122">
        <v>180000026</v>
      </c>
      <c r="AC733" s="122">
        <v>200000026</v>
      </c>
      <c r="AD733" s="121"/>
      <c r="BO733" s="72" t="s">
        <v>37</v>
      </c>
      <c r="BP733" s="73" t="s">
        <v>4122</v>
      </c>
      <c r="BQ733" s="75">
        <v>270000625</v>
      </c>
      <c r="BR733" s="75">
        <v>306000625</v>
      </c>
      <c r="BS733" s="75">
        <v>0</v>
      </c>
      <c r="BT733" s="75">
        <v>414000625</v>
      </c>
      <c r="BU733" s="75">
        <v>0</v>
      </c>
      <c r="BV733" s="75">
        <v>0</v>
      </c>
      <c r="BW733" s="75">
        <v>0</v>
      </c>
      <c r="BX733" s="75">
        <v>0</v>
      </c>
      <c r="BY733" s="75">
        <v>0</v>
      </c>
      <c r="BZ733" s="75">
        <v>0</v>
      </c>
      <c r="CA733" s="75">
        <v>0</v>
      </c>
    </row>
    <row r="734" spans="10:79" ht="12" customHeight="1">
      <c r="J734" s="46">
        <v>731</v>
      </c>
      <c r="K734" s="46">
        <f t="shared" si="27"/>
        <v>0</v>
      </c>
      <c r="L734" s="82">
        <f t="shared" si="28"/>
        <v>0</v>
      </c>
      <c r="N734" s="119" t="s">
        <v>24</v>
      </c>
      <c r="O734" s="120" t="s">
        <v>2211</v>
      </c>
      <c r="P734" s="122">
        <v>0</v>
      </c>
      <c r="Q734" s="122">
        <v>0</v>
      </c>
      <c r="R734" s="122">
        <v>0</v>
      </c>
      <c r="S734" s="122">
        <v>0</v>
      </c>
      <c r="T734" s="122">
        <v>100000026</v>
      </c>
      <c r="U734" s="122">
        <v>105000026</v>
      </c>
      <c r="V734" s="122">
        <v>110000026</v>
      </c>
      <c r="W734" s="122">
        <v>125000026</v>
      </c>
      <c r="X734" s="122">
        <v>135000026</v>
      </c>
      <c r="Y734" s="122">
        <v>140000026</v>
      </c>
      <c r="Z734" s="122">
        <v>145000026</v>
      </c>
      <c r="AA734" s="122">
        <v>150000026</v>
      </c>
      <c r="AB734" s="122">
        <v>180000026</v>
      </c>
      <c r="AC734" s="122">
        <v>200000026</v>
      </c>
      <c r="AD734" s="121"/>
      <c r="BO734" s="72" t="s">
        <v>37</v>
      </c>
      <c r="BP734" s="73" t="s">
        <v>4123</v>
      </c>
      <c r="BQ734" s="75">
        <v>270000625</v>
      </c>
      <c r="BR734" s="75">
        <v>306000625</v>
      </c>
      <c r="BS734" s="75">
        <v>351000625</v>
      </c>
      <c r="BT734" s="75">
        <v>378000625</v>
      </c>
      <c r="BU734" s="75">
        <v>423000625</v>
      </c>
      <c r="BV734" s="75">
        <v>459000625</v>
      </c>
      <c r="BW734" s="75">
        <v>486000625</v>
      </c>
      <c r="BX734" s="75">
        <v>522000625</v>
      </c>
      <c r="BY734" s="75">
        <v>594000625</v>
      </c>
      <c r="BZ734" s="75">
        <v>0</v>
      </c>
      <c r="CA734" s="75">
        <v>0</v>
      </c>
    </row>
    <row r="735" spans="10:79" ht="12" customHeight="1">
      <c r="J735" s="46">
        <v>732</v>
      </c>
      <c r="K735" s="46">
        <f t="shared" si="27"/>
        <v>0</v>
      </c>
      <c r="L735" s="82">
        <f t="shared" si="28"/>
        <v>0</v>
      </c>
      <c r="N735" s="119" t="s">
        <v>24</v>
      </c>
      <c r="O735" s="120" t="s">
        <v>1293</v>
      </c>
      <c r="P735" s="122">
        <v>0</v>
      </c>
      <c r="Q735" s="122">
        <v>0</v>
      </c>
      <c r="R735" s="122">
        <v>0</v>
      </c>
      <c r="S735" s="122">
        <v>0</v>
      </c>
      <c r="T735" s="122">
        <v>105000026</v>
      </c>
      <c r="U735" s="122">
        <v>110000026</v>
      </c>
      <c r="V735" s="122">
        <v>125000026</v>
      </c>
      <c r="W735" s="122">
        <v>135000026</v>
      </c>
      <c r="X735" s="122">
        <v>140000016</v>
      </c>
      <c r="Y735" s="122">
        <v>145000026</v>
      </c>
      <c r="Z735" s="122">
        <v>150000026</v>
      </c>
      <c r="AA735" s="122">
        <v>180000026</v>
      </c>
      <c r="AB735" s="122">
        <v>200000026</v>
      </c>
      <c r="AC735" s="122">
        <v>210000026</v>
      </c>
      <c r="AD735" s="121"/>
      <c r="BO735" s="72" t="s">
        <v>37</v>
      </c>
      <c r="BP735" s="73" t="s">
        <v>4124</v>
      </c>
      <c r="BQ735" s="75">
        <v>216000625</v>
      </c>
      <c r="BR735" s="75">
        <v>0</v>
      </c>
      <c r="BS735" s="75">
        <v>0</v>
      </c>
      <c r="BT735" s="75">
        <v>0</v>
      </c>
      <c r="BU735" s="75">
        <v>0</v>
      </c>
      <c r="BV735" s="75">
        <v>0</v>
      </c>
      <c r="BW735" s="75">
        <v>0</v>
      </c>
      <c r="BX735" s="75">
        <v>0</v>
      </c>
      <c r="BY735" s="75">
        <v>0</v>
      </c>
      <c r="BZ735" s="75">
        <v>0</v>
      </c>
      <c r="CA735" s="75">
        <v>0</v>
      </c>
    </row>
    <row r="736" spans="10:79" ht="12" customHeight="1">
      <c r="J736" s="46">
        <v>733</v>
      </c>
      <c r="K736" s="46">
        <f t="shared" si="27"/>
        <v>0</v>
      </c>
      <c r="L736" s="82">
        <f t="shared" si="28"/>
        <v>0</v>
      </c>
      <c r="N736" s="119" t="s">
        <v>24</v>
      </c>
      <c r="O736" s="120" t="s">
        <v>1419</v>
      </c>
      <c r="P736" s="122">
        <v>0</v>
      </c>
      <c r="Q736" s="122">
        <v>0</v>
      </c>
      <c r="R736" s="122">
        <v>0</v>
      </c>
      <c r="S736" s="122">
        <v>0</v>
      </c>
      <c r="T736" s="122">
        <v>105000026</v>
      </c>
      <c r="U736" s="122">
        <v>110000026</v>
      </c>
      <c r="V736" s="122">
        <v>125000026</v>
      </c>
      <c r="W736" s="122">
        <v>135000026</v>
      </c>
      <c r="X736" s="122">
        <v>140000016</v>
      </c>
      <c r="Y736" s="122">
        <v>145000026</v>
      </c>
      <c r="Z736" s="122">
        <v>150000026</v>
      </c>
      <c r="AA736" s="122">
        <v>180000026</v>
      </c>
      <c r="AB736" s="122">
        <v>200000026</v>
      </c>
      <c r="AC736" s="122">
        <v>210000026</v>
      </c>
      <c r="AD736" s="121"/>
      <c r="BO736" s="72" t="s">
        <v>37</v>
      </c>
      <c r="BP736" s="73" t="s">
        <v>4125</v>
      </c>
      <c r="BQ736" s="75">
        <v>288000625</v>
      </c>
      <c r="BR736" s="75">
        <v>324000625</v>
      </c>
      <c r="BS736" s="75">
        <v>0</v>
      </c>
      <c r="BT736" s="75">
        <v>378000625</v>
      </c>
      <c r="BU736" s="75">
        <v>423000625</v>
      </c>
      <c r="BV736" s="75">
        <v>0</v>
      </c>
      <c r="BW736" s="75">
        <v>0</v>
      </c>
      <c r="BX736" s="75">
        <v>0</v>
      </c>
      <c r="BY736" s="75">
        <v>0</v>
      </c>
      <c r="BZ736" s="75">
        <v>0</v>
      </c>
      <c r="CA736" s="75">
        <v>0</v>
      </c>
    </row>
    <row r="737" spans="10:79" ht="12" customHeight="1">
      <c r="J737" s="46">
        <v>734</v>
      </c>
      <c r="K737" s="46">
        <f t="shared" si="27"/>
        <v>0</v>
      </c>
      <c r="L737" s="82">
        <f t="shared" si="28"/>
        <v>0</v>
      </c>
      <c r="N737" s="119" t="s">
        <v>24</v>
      </c>
      <c r="O737" s="120" t="s">
        <v>173</v>
      </c>
      <c r="P737" s="122">
        <v>80000026</v>
      </c>
      <c r="Q737" s="122">
        <v>90000026</v>
      </c>
      <c r="R737" s="122">
        <v>100000026</v>
      </c>
      <c r="S737" s="122">
        <v>0</v>
      </c>
      <c r="T737" s="122">
        <v>0</v>
      </c>
      <c r="U737" s="122">
        <v>0</v>
      </c>
      <c r="V737" s="122">
        <v>0</v>
      </c>
      <c r="W737" s="122">
        <v>0</v>
      </c>
      <c r="X737" s="122">
        <v>0</v>
      </c>
      <c r="Y737" s="122">
        <v>0</v>
      </c>
      <c r="Z737" s="122">
        <v>0</v>
      </c>
      <c r="AA737" s="122">
        <v>0</v>
      </c>
      <c r="AB737" s="122">
        <v>0</v>
      </c>
      <c r="AC737" s="122">
        <v>0</v>
      </c>
      <c r="AD737" s="121"/>
      <c r="BO737" s="72" t="s">
        <v>37</v>
      </c>
      <c r="BP737" s="73" t="s">
        <v>4126</v>
      </c>
      <c r="BQ737" s="75">
        <v>0</v>
      </c>
      <c r="BR737" s="75">
        <v>0</v>
      </c>
      <c r="BS737" s="75">
        <v>0</v>
      </c>
      <c r="BT737" s="75">
        <v>414000625</v>
      </c>
      <c r="BU737" s="75">
        <v>0</v>
      </c>
      <c r="BV737" s="75">
        <v>0</v>
      </c>
      <c r="BW737" s="75">
        <v>0</v>
      </c>
      <c r="BX737" s="75">
        <v>0</v>
      </c>
      <c r="BY737" s="75">
        <v>0</v>
      </c>
      <c r="BZ737" s="75">
        <v>0</v>
      </c>
      <c r="CA737" s="75">
        <v>0</v>
      </c>
    </row>
    <row r="738" spans="10:79" ht="12" customHeight="1">
      <c r="J738" s="46">
        <v>735</v>
      </c>
      <c r="K738" s="46">
        <f t="shared" si="27"/>
        <v>0</v>
      </c>
      <c r="L738" s="82">
        <f t="shared" si="28"/>
        <v>0</v>
      </c>
      <c r="N738" s="119" t="s">
        <v>24</v>
      </c>
      <c r="O738" s="120" t="s">
        <v>212</v>
      </c>
      <c r="P738" s="122">
        <v>60000026</v>
      </c>
      <c r="Q738" s="122">
        <v>65000026</v>
      </c>
      <c r="R738" s="122">
        <v>70000026</v>
      </c>
      <c r="S738" s="122">
        <v>75000026</v>
      </c>
      <c r="T738" s="122">
        <v>80000026</v>
      </c>
      <c r="U738" s="122">
        <v>85000026</v>
      </c>
      <c r="V738" s="122">
        <v>90000026</v>
      </c>
      <c r="W738" s="122">
        <v>95000026</v>
      </c>
      <c r="X738" s="122">
        <v>100000026</v>
      </c>
      <c r="Y738" s="122">
        <v>105000026</v>
      </c>
      <c r="Z738" s="122">
        <v>125000026</v>
      </c>
      <c r="AA738" s="122">
        <v>130000026</v>
      </c>
      <c r="AB738" s="122">
        <v>135000026</v>
      </c>
      <c r="AC738" s="122">
        <v>140000026</v>
      </c>
      <c r="AD738" s="121"/>
      <c r="BO738" s="72" t="s">
        <v>37</v>
      </c>
      <c r="BP738" s="73" t="s">
        <v>4127</v>
      </c>
      <c r="BQ738" s="75">
        <v>288000625</v>
      </c>
      <c r="BR738" s="75">
        <v>0</v>
      </c>
      <c r="BS738" s="75">
        <v>0</v>
      </c>
      <c r="BT738" s="75">
        <v>378000625</v>
      </c>
      <c r="BU738" s="75">
        <v>423000625</v>
      </c>
      <c r="BV738" s="75">
        <v>0</v>
      </c>
      <c r="BW738" s="75">
        <v>0</v>
      </c>
      <c r="BX738" s="75">
        <v>0</v>
      </c>
      <c r="BY738" s="75">
        <v>0</v>
      </c>
      <c r="BZ738" s="75">
        <v>0</v>
      </c>
      <c r="CA738" s="75">
        <v>0</v>
      </c>
    </row>
    <row r="739" spans="10:79" ht="12" customHeight="1">
      <c r="J739" s="46">
        <v>736</v>
      </c>
      <c r="K739" s="46">
        <f t="shared" si="27"/>
        <v>0</v>
      </c>
      <c r="L739" s="82">
        <f t="shared" si="28"/>
        <v>0</v>
      </c>
      <c r="N739" s="119" t="s">
        <v>24</v>
      </c>
      <c r="O739" s="120" t="s">
        <v>174</v>
      </c>
      <c r="P739" s="122">
        <v>80000026</v>
      </c>
      <c r="Q739" s="122">
        <v>85000026</v>
      </c>
      <c r="R739" s="122">
        <v>90000026</v>
      </c>
      <c r="S739" s="122">
        <v>0</v>
      </c>
      <c r="T739" s="122">
        <v>0</v>
      </c>
      <c r="U739" s="122">
        <v>0</v>
      </c>
      <c r="V739" s="122">
        <v>0</v>
      </c>
      <c r="W739" s="122">
        <v>0</v>
      </c>
      <c r="X739" s="122">
        <v>0</v>
      </c>
      <c r="Y739" s="122">
        <v>0</v>
      </c>
      <c r="Z739" s="122">
        <v>0</v>
      </c>
      <c r="AA739" s="122">
        <v>0</v>
      </c>
      <c r="AB739" s="122">
        <v>0</v>
      </c>
      <c r="AC739" s="122">
        <v>0</v>
      </c>
      <c r="AD739" s="121"/>
      <c r="BO739" s="72" t="s">
        <v>37</v>
      </c>
      <c r="BP739" s="73" t="s">
        <v>4133</v>
      </c>
      <c r="BQ739" s="75">
        <v>351000625</v>
      </c>
      <c r="BR739" s="75">
        <v>0</v>
      </c>
      <c r="BS739" s="75">
        <v>333000625</v>
      </c>
      <c r="BT739" s="75">
        <v>414000625</v>
      </c>
      <c r="BU739" s="75">
        <v>0</v>
      </c>
      <c r="BV739" s="75">
        <v>0</v>
      </c>
      <c r="BW739" s="75">
        <v>0</v>
      </c>
      <c r="BX739" s="75">
        <v>0</v>
      </c>
      <c r="BY739" s="75">
        <v>0</v>
      </c>
      <c r="BZ739" s="75">
        <v>0</v>
      </c>
      <c r="CA739" s="75">
        <v>0</v>
      </c>
    </row>
    <row r="740" spans="10:79" ht="12" customHeight="1">
      <c r="J740" s="46">
        <v>737</v>
      </c>
      <c r="K740" s="46">
        <f t="shared" si="27"/>
        <v>0</v>
      </c>
      <c r="L740" s="82">
        <f t="shared" si="28"/>
        <v>0</v>
      </c>
      <c r="N740" s="119" t="s">
        <v>24</v>
      </c>
      <c r="O740" s="120" t="s">
        <v>213</v>
      </c>
      <c r="P740" s="122">
        <v>0</v>
      </c>
      <c r="Q740" s="122">
        <v>80000026</v>
      </c>
      <c r="R740" s="122">
        <v>90000026</v>
      </c>
      <c r="S740" s="122">
        <v>100000026</v>
      </c>
      <c r="T740" s="122">
        <v>105000026</v>
      </c>
      <c r="U740" s="122">
        <v>110000026</v>
      </c>
      <c r="V740" s="122">
        <v>115000026</v>
      </c>
      <c r="W740" s="122">
        <v>120000026</v>
      </c>
      <c r="X740" s="122">
        <v>125000026</v>
      </c>
      <c r="Y740" s="122">
        <v>130000026</v>
      </c>
      <c r="Z740" s="122">
        <v>135000026</v>
      </c>
      <c r="AA740" s="122">
        <v>140000026</v>
      </c>
      <c r="AB740" s="122">
        <v>145000026</v>
      </c>
      <c r="AC740" s="122">
        <v>150000026</v>
      </c>
      <c r="AD740" s="121"/>
      <c r="BO740" s="72" t="s">
        <v>37</v>
      </c>
      <c r="BP740" s="73" t="s">
        <v>4128</v>
      </c>
      <c r="BQ740" s="75">
        <v>216000625</v>
      </c>
      <c r="BR740" s="75">
        <v>324000625</v>
      </c>
      <c r="BS740" s="75">
        <v>351000625</v>
      </c>
      <c r="BT740" s="75">
        <v>378000625</v>
      </c>
      <c r="BU740" s="75">
        <v>0</v>
      </c>
      <c r="BV740" s="75">
        <v>0</v>
      </c>
      <c r="BW740" s="75">
        <v>0</v>
      </c>
      <c r="BX740" s="75">
        <v>0</v>
      </c>
      <c r="BY740" s="75">
        <v>0</v>
      </c>
      <c r="BZ740" s="75">
        <v>0</v>
      </c>
      <c r="CA740" s="75">
        <v>0</v>
      </c>
    </row>
    <row r="741" spans="10:79" ht="12" customHeight="1">
      <c r="J741" s="46">
        <v>738</v>
      </c>
      <c r="K741" s="46">
        <f t="shared" si="27"/>
        <v>0</v>
      </c>
      <c r="L741" s="82">
        <f t="shared" si="28"/>
        <v>0</v>
      </c>
      <c r="N741" s="119" t="s">
        <v>24</v>
      </c>
      <c r="O741" s="120" t="s">
        <v>380</v>
      </c>
      <c r="P741" s="122">
        <v>70000026</v>
      </c>
      <c r="Q741" s="122">
        <v>75000026</v>
      </c>
      <c r="R741" s="122">
        <v>80000026</v>
      </c>
      <c r="S741" s="122">
        <v>90000026</v>
      </c>
      <c r="T741" s="122">
        <v>105000026</v>
      </c>
      <c r="U741" s="122">
        <v>115000026</v>
      </c>
      <c r="V741" s="122">
        <v>125000026</v>
      </c>
      <c r="W741" s="122">
        <v>135000026</v>
      </c>
      <c r="X741" s="122">
        <v>145000026</v>
      </c>
      <c r="Y741" s="122">
        <v>150000026</v>
      </c>
      <c r="Z741" s="122">
        <v>155000026</v>
      </c>
      <c r="AA741" s="122">
        <v>160000026</v>
      </c>
      <c r="AB741" s="122">
        <v>165000026</v>
      </c>
      <c r="AC741" s="122">
        <v>180000026</v>
      </c>
      <c r="AD741" s="121"/>
      <c r="BO741" s="72" t="s">
        <v>37</v>
      </c>
      <c r="BP741" s="73" t="s">
        <v>4129</v>
      </c>
      <c r="BQ741" s="75">
        <v>216000625</v>
      </c>
      <c r="BR741" s="75">
        <v>0</v>
      </c>
      <c r="BS741" s="75">
        <v>0</v>
      </c>
      <c r="BT741" s="75">
        <v>0</v>
      </c>
      <c r="BU741" s="75">
        <v>0</v>
      </c>
      <c r="BV741" s="75">
        <v>0</v>
      </c>
      <c r="BW741" s="75">
        <v>0</v>
      </c>
      <c r="BX741" s="75">
        <v>0</v>
      </c>
      <c r="BY741" s="75">
        <v>0</v>
      </c>
      <c r="BZ741" s="75">
        <v>0</v>
      </c>
      <c r="CA741" s="75">
        <v>0</v>
      </c>
    </row>
    <row r="742" spans="10:79" ht="12" customHeight="1">
      <c r="J742" s="46">
        <v>739</v>
      </c>
      <c r="K742" s="46">
        <f t="shared" si="27"/>
        <v>0</v>
      </c>
      <c r="L742" s="82">
        <f t="shared" si="28"/>
        <v>0</v>
      </c>
      <c r="N742" s="119" t="s">
        <v>24</v>
      </c>
      <c r="O742" s="120" t="s">
        <v>307</v>
      </c>
      <c r="P742" s="122">
        <v>65000026</v>
      </c>
      <c r="Q742" s="122">
        <v>70000026</v>
      </c>
      <c r="R742" s="122">
        <v>75000026</v>
      </c>
      <c r="S742" s="122">
        <v>80000026</v>
      </c>
      <c r="T742" s="122">
        <v>85000026</v>
      </c>
      <c r="U742" s="122">
        <v>90000026</v>
      </c>
      <c r="V742" s="122">
        <v>105000026</v>
      </c>
      <c r="W742" s="122">
        <v>110000026</v>
      </c>
      <c r="X742" s="122">
        <v>120000026</v>
      </c>
      <c r="Y742" s="122">
        <v>130000025</v>
      </c>
      <c r="Z742" s="122">
        <v>140000026</v>
      </c>
      <c r="AA742" s="122">
        <v>150000026</v>
      </c>
      <c r="AB742" s="122">
        <v>160000026</v>
      </c>
      <c r="AC742" s="122">
        <v>165000026</v>
      </c>
      <c r="AD742" s="121"/>
      <c r="BO742" s="72" t="s">
        <v>37</v>
      </c>
      <c r="BP742" s="73" t="s">
        <v>4130</v>
      </c>
      <c r="BQ742" s="75">
        <v>216000625</v>
      </c>
      <c r="BR742" s="75">
        <v>0</v>
      </c>
      <c r="BS742" s="75">
        <v>279000625</v>
      </c>
      <c r="BT742" s="75">
        <v>378000625</v>
      </c>
      <c r="BU742" s="75">
        <v>0</v>
      </c>
      <c r="BV742" s="75">
        <v>0</v>
      </c>
      <c r="BW742" s="75">
        <v>0</v>
      </c>
      <c r="BX742" s="75">
        <v>0</v>
      </c>
      <c r="BY742" s="75">
        <v>0</v>
      </c>
      <c r="BZ742" s="75">
        <v>0</v>
      </c>
      <c r="CA742" s="75">
        <v>0</v>
      </c>
    </row>
    <row r="743" spans="10:79" ht="12" customHeight="1">
      <c r="J743" s="46">
        <v>740</v>
      </c>
      <c r="K743" s="46">
        <f t="shared" si="27"/>
        <v>0</v>
      </c>
      <c r="L743" s="82">
        <f t="shared" si="28"/>
        <v>0</v>
      </c>
      <c r="N743" s="119" t="s">
        <v>24</v>
      </c>
      <c r="O743" s="120" t="s">
        <v>1582</v>
      </c>
      <c r="P743" s="122">
        <v>0</v>
      </c>
      <c r="Q743" s="122">
        <v>75000026</v>
      </c>
      <c r="R743" s="122">
        <v>80000026</v>
      </c>
      <c r="S743" s="122">
        <v>85000026</v>
      </c>
      <c r="T743" s="122">
        <v>90000026</v>
      </c>
      <c r="U743" s="122">
        <v>95000026</v>
      </c>
      <c r="V743" s="122">
        <v>100000026</v>
      </c>
      <c r="W743" s="122">
        <v>105000026</v>
      </c>
      <c r="X743" s="122">
        <v>120000026</v>
      </c>
      <c r="Y743" s="122">
        <v>130000026</v>
      </c>
      <c r="Z743" s="122">
        <v>140000026</v>
      </c>
      <c r="AA743" s="122">
        <v>150000026</v>
      </c>
      <c r="AB743" s="122">
        <v>160000026</v>
      </c>
      <c r="AC743" s="122">
        <v>170000026</v>
      </c>
      <c r="AD743" s="121"/>
      <c r="BO743" s="72" t="s">
        <v>37</v>
      </c>
      <c r="BP743" s="73" t="s">
        <v>4131</v>
      </c>
      <c r="BQ743" s="75">
        <v>288000625</v>
      </c>
      <c r="BR743" s="75">
        <v>324000625</v>
      </c>
      <c r="BS743" s="75">
        <v>351000625</v>
      </c>
      <c r="BT743" s="75">
        <v>351000625</v>
      </c>
      <c r="BU743" s="75">
        <v>0</v>
      </c>
      <c r="BV743" s="75">
        <v>0</v>
      </c>
      <c r="BW743" s="75">
        <v>0</v>
      </c>
      <c r="BX743" s="75">
        <v>0</v>
      </c>
      <c r="BY743" s="75">
        <v>0</v>
      </c>
      <c r="BZ743" s="75">
        <v>0</v>
      </c>
      <c r="CA743" s="75">
        <v>0</v>
      </c>
    </row>
    <row r="744" spans="10:79" ht="12" customHeight="1">
      <c r="J744" s="46">
        <v>741</v>
      </c>
      <c r="K744" s="46">
        <f t="shared" si="27"/>
        <v>0</v>
      </c>
      <c r="L744" s="82">
        <f t="shared" si="28"/>
        <v>0</v>
      </c>
      <c r="N744" s="119" t="s">
        <v>24</v>
      </c>
      <c r="O744" s="120" t="s">
        <v>214</v>
      </c>
      <c r="P744" s="122">
        <v>0</v>
      </c>
      <c r="Q744" s="122">
        <v>0</v>
      </c>
      <c r="R744" s="122">
        <v>0</v>
      </c>
      <c r="S744" s="122">
        <v>80000026</v>
      </c>
      <c r="T744" s="122">
        <v>0</v>
      </c>
      <c r="U744" s="122">
        <v>0</v>
      </c>
      <c r="V744" s="122">
        <v>0</v>
      </c>
      <c r="W744" s="122">
        <v>0</v>
      </c>
      <c r="X744" s="122">
        <v>0</v>
      </c>
      <c r="Y744" s="122">
        <v>0</v>
      </c>
      <c r="Z744" s="122">
        <v>0</v>
      </c>
      <c r="AA744" s="122">
        <v>0</v>
      </c>
      <c r="AB744" s="122">
        <v>0</v>
      </c>
      <c r="AC744" s="122">
        <v>0</v>
      </c>
      <c r="AD744" s="121"/>
      <c r="BO744" s="72" t="s">
        <v>37</v>
      </c>
      <c r="BP744" s="73" t="s">
        <v>4132</v>
      </c>
      <c r="BQ744" s="75">
        <v>0</v>
      </c>
      <c r="BR744" s="75">
        <v>0</v>
      </c>
      <c r="BS744" s="75">
        <v>0</v>
      </c>
      <c r="BT744" s="75">
        <v>351000625</v>
      </c>
      <c r="BU744" s="75">
        <v>0</v>
      </c>
      <c r="BV744" s="75">
        <v>0</v>
      </c>
      <c r="BW744" s="75">
        <v>510000026</v>
      </c>
      <c r="BX744" s="75">
        <v>0</v>
      </c>
      <c r="BY744" s="75">
        <v>0</v>
      </c>
      <c r="BZ744" s="75">
        <v>0</v>
      </c>
      <c r="CA744" s="75">
        <v>0</v>
      </c>
    </row>
    <row r="745" spans="10:79" ht="12" customHeight="1">
      <c r="J745" s="46">
        <v>742</v>
      </c>
      <c r="K745" s="46">
        <f t="shared" si="27"/>
        <v>0</v>
      </c>
      <c r="L745" s="82">
        <f t="shared" si="28"/>
        <v>0</v>
      </c>
      <c r="N745" s="119" t="s">
        <v>24</v>
      </c>
      <c r="O745" s="120" t="s">
        <v>957</v>
      </c>
      <c r="P745" s="122">
        <v>60000026</v>
      </c>
      <c r="Q745" s="122">
        <v>65000026</v>
      </c>
      <c r="R745" s="122">
        <v>70000026</v>
      </c>
      <c r="S745" s="122">
        <v>75000026</v>
      </c>
      <c r="T745" s="122">
        <v>80000026</v>
      </c>
      <c r="U745" s="122">
        <v>85000026</v>
      </c>
      <c r="V745" s="122">
        <v>90000026</v>
      </c>
      <c r="W745" s="122">
        <v>95000026</v>
      </c>
      <c r="X745" s="122">
        <v>100000026</v>
      </c>
      <c r="Y745" s="122">
        <v>105000026</v>
      </c>
      <c r="Z745" s="122">
        <v>125000026</v>
      </c>
      <c r="AA745" s="122">
        <v>130000026</v>
      </c>
      <c r="AB745" s="122">
        <v>135000026</v>
      </c>
      <c r="AC745" s="122">
        <v>140000026</v>
      </c>
      <c r="AD745" s="121"/>
      <c r="BO745" s="72" t="s">
        <v>37</v>
      </c>
      <c r="BP745" s="73" t="s">
        <v>4134</v>
      </c>
      <c r="BQ745" s="75">
        <v>351000625</v>
      </c>
      <c r="BR745" s="75">
        <v>387000625</v>
      </c>
      <c r="BS745" s="75">
        <v>486000625</v>
      </c>
      <c r="BT745" s="75">
        <v>441000625</v>
      </c>
      <c r="BU745" s="75">
        <v>0</v>
      </c>
      <c r="BV745" s="75">
        <v>0</v>
      </c>
      <c r="BW745" s="75">
        <v>0</v>
      </c>
      <c r="BX745" s="75">
        <v>0</v>
      </c>
      <c r="BY745" s="75">
        <v>0</v>
      </c>
      <c r="BZ745" s="75">
        <v>0</v>
      </c>
      <c r="CA745" s="75">
        <v>0</v>
      </c>
    </row>
    <row r="746" spans="10:79" ht="12" customHeight="1">
      <c r="J746" s="46">
        <v>743</v>
      </c>
      <c r="K746" s="46">
        <f t="shared" si="27"/>
        <v>0</v>
      </c>
      <c r="L746" s="82">
        <f t="shared" si="28"/>
        <v>0</v>
      </c>
      <c r="N746" s="119" t="s">
        <v>24</v>
      </c>
      <c r="O746" s="120" t="s">
        <v>326</v>
      </c>
      <c r="P746" s="122">
        <v>70000026</v>
      </c>
      <c r="Q746" s="122">
        <v>75000026</v>
      </c>
      <c r="R746" s="122">
        <v>80000026</v>
      </c>
      <c r="S746" s="122">
        <v>85000026</v>
      </c>
      <c r="T746" s="122">
        <v>90000026</v>
      </c>
      <c r="U746" s="122">
        <v>95000026</v>
      </c>
      <c r="V746" s="122">
        <v>100000026</v>
      </c>
      <c r="W746" s="122">
        <v>105000026</v>
      </c>
      <c r="X746" s="122">
        <v>110000025</v>
      </c>
      <c r="Y746" s="122">
        <v>125000026</v>
      </c>
      <c r="Z746" s="122">
        <v>130000026</v>
      </c>
      <c r="AA746" s="122">
        <v>135000026</v>
      </c>
      <c r="AB746" s="122">
        <v>140000026</v>
      </c>
      <c r="AC746" s="122">
        <v>145000026</v>
      </c>
      <c r="AD746" s="121"/>
      <c r="BO746" s="72" t="s">
        <v>37</v>
      </c>
      <c r="BP746" s="73" t="s">
        <v>4135</v>
      </c>
      <c r="BQ746" s="75">
        <v>333000625</v>
      </c>
      <c r="BR746" s="75">
        <v>369000625</v>
      </c>
      <c r="BS746" s="75">
        <v>396000625</v>
      </c>
      <c r="BT746" s="75">
        <v>423000625</v>
      </c>
      <c r="BU746" s="75">
        <v>468000625</v>
      </c>
      <c r="BV746" s="75">
        <v>504000625</v>
      </c>
      <c r="BW746" s="75">
        <v>531000625</v>
      </c>
      <c r="BX746" s="75">
        <v>567000625</v>
      </c>
      <c r="BY746" s="75">
        <v>639000625</v>
      </c>
      <c r="BZ746" s="75">
        <v>0</v>
      </c>
      <c r="CA746" s="75">
        <v>0</v>
      </c>
    </row>
    <row r="747" spans="10:79" ht="12" customHeight="1">
      <c r="J747" s="46">
        <v>744</v>
      </c>
      <c r="K747" s="46">
        <f t="shared" si="27"/>
        <v>0</v>
      </c>
      <c r="L747" s="82">
        <f t="shared" si="28"/>
        <v>0</v>
      </c>
      <c r="N747" s="119" t="s">
        <v>24</v>
      </c>
      <c r="O747" s="120" t="s">
        <v>215</v>
      </c>
      <c r="P747" s="122">
        <v>70000026</v>
      </c>
      <c r="Q747" s="122">
        <v>80000026</v>
      </c>
      <c r="R747" s="122">
        <v>85000026</v>
      </c>
      <c r="S747" s="122">
        <v>95000026</v>
      </c>
      <c r="T747" s="122">
        <v>100000026</v>
      </c>
      <c r="U747" s="122">
        <v>105000026</v>
      </c>
      <c r="V747" s="122">
        <v>110000026</v>
      </c>
      <c r="W747" s="122">
        <v>115000026</v>
      </c>
      <c r="X747" s="122">
        <v>120000026</v>
      </c>
      <c r="Y747" s="122">
        <v>125000025</v>
      </c>
      <c r="Z747" s="122">
        <v>130000026</v>
      </c>
      <c r="AA747" s="122">
        <v>135000026</v>
      </c>
      <c r="AB747" s="122">
        <v>140000026</v>
      </c>
      <c r="AC747" s="122">
        <v>145000026</v>
      </c>
      <c r="AD747" s="121"/>
      <c r="BO747" s="72" t="s">
        <v>37</v>
      </c>
      <c r="BP747" s="73" t="s">
        <v>4136</v>
      </c>
      <c r="BQ747" s="75">
        <v>351000625</v>
      </c>
      <c r="BR747" s="75">
        <v>387000625</v>
      </c>
      <c r="BS747" s="75">
        <v>414000625</v>
      </c>
      <c r="BT747" s="75">
        <v>441000625</v>
      </c>
      <c r="BU747" s="75">
        <v>0</v>
      </c>
      <c r="BV747" s="75">
        <v>0</v>
      </c>
      <c r="BW747" s="75">
        <v>0</v>
      </c>
      <c r="BX747" s="75">
        <v>0</v>
      </c>
      <c r="BY747" s="75">
        <v>0</v>
      </c>
      <c r="BZ747" s="75">
        <v>0</v>
      </c>
      <c r="CA747" s="75">
        <v>0</v>
      </c>
    </row>
    <row r="748" spans="10:79" ht="12" customHeight="1">
      <c r="J748" s="46">
        <v>745</v>
      </c>
      <c r="K748" s="46">
        <f t="shared" si="27"/>
        <v>0</v>
      </c>
      <c r="L748" s="82">
        <f t="shared" si="28"/>
        <v>0</v>
      </c>
      <c r="N748" s="119" t="s">
        <v>24</v>
      </c>
      <c r="O748" s="120" t="s">
        <v>958</v>
      </c>
      <c r="P748" s="122">
        <v>60000026</v>
      </c>
      <c r="Q748" s="122">
        <v>65000026</v>
      </c>
      <c r="R748" s="122">
        <v>70000026</v>
      </c>
      <c r="S748" s="122">
        <v>75000026</v>
      </c>
      <c r="T748" s="122">
        <v>80000026</v>
      </c>
      <c r="U748" s="122">
        <v>85000026</v>
      </c>
      <c r="V748" s="122">
        <v>90000026</v>
      </c>
      <c r="W748" s="122">
        <v>95000026</v>
      </c>
      <c r="X748" s="122">
        <v>100000026</v>
      </c>
      <c r="Y748" s="122">
        <v>105000026</v>
      </c>
      <c r="Z748" s="122">
        <v>125000026</v>
      </c>
      <c r="AA748" s="122">
        <v>130000026</v>
      </c>
      <c r="AB748" s="122">
        <v>135000026</v>
      </c>
      <c r="AC748" s="122">
        <v>140000026</v>
      </c>
      <c r="AD748" s="121"/>
      <c r="BO748" s="72" t="s">
        <v>37</v>
      </c>
      <c r="BP748" s="73" t="s">
        <v>4137</v>
      </c>
      <c r="BQ748" s="75">
        <v>351000625</v>
      </c>
      <c r="BR748" s="75">
        <v>0</v>
      </c>
      <c r="BS748" s="75">
        <v>414000625</v>
      </c>
      <c r="BT748" s="75">
        <v>0</v>
      </c>
      <c r="BU748" s="75">
        <v>0</v>
      </c>
      <c r="BV748" s="75">
        <v>0</v>
      </c>
      <c r="BW748" s="75">
        <v>0</v>
      </c>
      <c r="BX748" s="75">
        <v>0</v>
      </c>
      <c r="BY748" s="75">
        <v>0</v>
      </c>
      <c r="BZ748" s="75">
        <v>0</v>
      </c>
      <c r="CA748" s="75">
        <v>0</v>
      </c>
    </row>
    <row r="749" spans="10:79" ht="12" customHeight="1">
      <c r="J749" s="46">
        <v>746</v>
      </c>
      <c r="K749" s="46">
        <f t="shared" si="27"/>
        <v>0</v>
      </c>
      <c r="L749" s="82">
        <f t="shared" si="28"/>
        <v>0</v>
      </c>
      <c r="N749" s="119" t="s">
        <v>24</v>
      </c>
      <c r="O749" s="120" t="s">
        <v>216</v>
      </c>
      <c r="P749" s="122">
        <v>0</v>
      </c>
      <c r="Q749" s="122">
        <v>85000026</v>
      </c>
      <c r="R749" s="122">
        <v>90000026</v>
      </c>
      <c r="S749" s="122">
        <v>95000026</v>
      </c>
      <c r="T749" s="122">
        <v>100000026</v>
      </c>
      <c r="U749" s="122">
        <v>105000026</v>
      </c>
      <c r="V749" s="122">
        <v>110000026</v>
      </c>
      <c r="W749" s="122">
        <v>115000026</v>
      </c>
      <c r="X749" s="122">
        <v>120000026</v>
      </c>
      <c r="Y749" s="122">
        <v>125000026</v>
      </c>
      <c r="Z749" s="122">
        <v>130000026</v>
      </c>
      <c r="AA749" s="122">
        <v>135000026</v>
      </c>
      <c r="AB749" s="122">
        <v>140000026</v>
      </c>
      <c r="AC749" s="122">
        <v>150000026</v>
      </c>
      <c r="AD749" s="121"/>
      <c r="BO749" s="72" t="s">
        <v>37</v>
      </c>
      <c r="BP749" s="73" t="s">
        <v>4138</v>
      </c>
      <c r="BQ749" s="75">
        <v>351000625</v>
      </c>
      <c r="BR749" s="75">
        <v>387000625</v>
      </c>
      <c r="BS749" s="75">
        <v>414000625</v>
      </c>
      <c r="BT749" s="75">
        <v>441000625</v>
      </c>
      <c r="BU749" s="75">
        <v>0</v>
      </c>
      <c r="BV749" s="75">
        <v>0</v>
      </c>
      <c r="BW749" s="75">
        <v>0</v>
      </c>
      <c r="BX749" s="75">
        <v>0</v>
      </c>
      <c r="BY749" s="75">
        <v>0</v>
      </c>
      <c r="BZ749" s="75">
        <v>0</v>
      </c>
      <c r="CA749" s="75">
        <v>0</v>
      </c>
    </row>
    <row r="750" spans="10:79" ht="12" customHeight="1">
      <c r="J750" s="46">
        <v>747</v>
      </c>
      <c r="K750" s="46">
        <f t="shared" si="27"/>
        <v>0</v>
      </c>
      <c r="L750" s="82">
        <f t="shared" si="28"/>
        <v>0</v>
      </c>
      <c r="N750" s="119" t="s">
        <v>24</v>
      </c>
      <c r="O750" s="120" t="s">
        <v>1979</v>
      </c>
      <c r="P750" s="122">
        <v>80000026</v>
      </c>
      <c r="Q750" s="122">
        <v>85000026</v>
      </c>
      <c r="R750" s="122">
        <v>0</v>
      </c>
      <c r="S750" s="122">
        <v>0</v>
      </c>
      <c r="T750" s="122">
        <v>0</v>
      </c>
      <c r="U750" s="122">
        <v>0</v>
      </c>
      <c r="V750" s="122">
        <v>0</v>
      </c>
      <c r="W750" s="122">
        <v>0</v>
      </c>
      <c r="X750" s="122">
        <v>0</v>
      </c>
      <c r="Y750" s="122">
        <v>0</v>
      </c>
      <c r="Z750" s="122">
        <v>0</v>
      </c>
      <c r="AA750" s="122">
        <v>0</v>
      </c>
      <c r="AB750" s="122">
        <v>0</v>
      </c>
      <c r="AC750" s="122">
        <v>0</v>
      </c>
      <c r="AD750" s="121"/>
      <c r="BO750" s="72" t="s">
        <v>37</v>
      </c>
      <c r="BP750" s="73" t="s">
        <v>4139</v>
      </c>
      <c r="BQ750" s="75">
        <v>396000625</v>
      </c>
      <c r="BR750" s="75">
        <v>0</v>
      </c>
      <c r="BS750" s="75">
        <v>459000625</v>
      </c>
      <c r="BT750" s="75">
        <v>0</v>
      </c>
      <c r="BU750" s="75">
        <v>0</v>
      </c>
      <c r="BV750" s="75">
        <v>0</v>
      </c>
      <c r="BW750" s="75">
        <v>0</v>
      </c>
      <c r="BX750" s="75">
        <v>0</v>
      </c>
      <c r="BY750" s="75">
        <v>0</v>
      </c>
      <c r="BZ750" s="75">
        <v>0</v>
      </c>
      <c r="CA750" s="75">
        <v>0</v>
      </c>
    </row>
    <row r="751" spans="10:79" ht="12" customHeight="1">
      <c r="J751" s="46">
        <v>748</v>
      </c>
      <c r="K751" s="46">
        <f t="shared" si="27"/>
        <v>0</v>
      </c>
      <c r="L751" s="82">
        <f t="shared" si="28"/>
        <v>0</v>
      </c>
      <c r="N751" s="119" t="s">
        <v>24</v>
      </c>
      <c r="O751" s="120" t="s">
        <v>2264</v>
      </c>
      <c r="P751" s="122">
        <v>75000026</v>
      </c>
      <c r="Q751" s="122">
        <v>80000026</v>
      </c>
      <c r="R751" s="122">
        <v>0</v>
      </c>
      <c r="S751" s="122">
        <v>0</v>
      </c>
      <c r="T751" s="122">
        <v>0</v>
      </c>
      <c r="U751" s="122">
        <v>0</v>
      </c>
      <c r="V751" s="122">
        <v>0</v>
      </c>
      <c r="W751" s="122">
        <v>0</v>
      </c>
      <c r="X751" s="122">
        <v>0</v>
      </c>
      <c r="Y751" s="122">
        <v>0</v>
      </c>
      <c r="Z751" s="122">
        <v>0</v>
      </c>
      <c r="AA751" s="122">
        <v>0</v>
      </c>
      <c r="AB751" s="122">
        <v>0</v>
      </c>
      <c r="AC751" s="122">
        <v>0</v>
      </c>
      <c r="AD751" s="121"/>
      <c r="BO751" s="72" t="s">
        <v>37</v>
      </c>
      <c r="BP751" s="73" t="s">
        <v>4140</v>
      </c>
      <c r="BQ751" s="75">
        <v>0</v>
      </c>
      <c r="BR751" s="75">
        <v>0</v>
      </c>
      <c r="BS751" s="75">
        <v>0</v>
      </c>
      <c r="BT751" s="75">
        <v>0</v>
      </c>
      <c r="BU751" s="75">
        <v>0</v>
      </c>
      <c r="BV751" s="75">
        <v>0</v>
      </c>
      <c r="BW751" s="75">
        <v>0</v>
      </c>
      <c r="BX751" s="75">
        <v>0</v>
      </c>
      <c r="BY751" s="75">
        <v>0</v>
      </c>
      <c r="BZ751" s="75">
        <v>590000026</v>
      </c>
      <c r="CA751" s="75">
        <v>0</v>
      </c>
    </row>
    <row r="752" spans="10:79" ht="12" customHeight="1">
      <c r="J752" s="46">
        <v>749</v>
      </c>
      <c r="K752" s="46">
        <f t="shared" si="27"/>
        <v>0</v>
      </c>
      <c r="L752" s="82">
        <f t="shared" si="28"/>
        <v>0</v>
      </c>
      <c r="N752" s="119" t="s">
        <v>24</v>
      </c>
      <c r="O752" s="120" t="s">
        <v>1877</v>
      </c>
      <c r="P752" s="122">
        <v>0</v>
      </c>
      <c r="Q752" s="122">
        <v>0</v>
      </c>
      <c r="R752" s="122">
        <v>0</v>
      </c>
      <c r="S752" s="122">
        <v>0</v>
      </c>
      <c r="T752" s="122">
        <v>140000026</v>
      </c>
      <c r="U752" s="122">
        <v>150000026</v>
      </c>
      <c r="V752" s="122">
        <v>160000026</v>
      </c>
      <c r="W752" s="122">
        <v>170000026</v>
      </c>
      <c r="X752" s="122">
        <v>185000026</v>
      </c>
      <c r="Y752" s="122">
        <v>200000026</v>
      </c>
      <c r="Z752" s="122">
        <v>205000026</v>
      </c>
      <c r="AA752" s="122">
        <v>215000026</v>
      </c>
      <c r="AB752" s="122">
        <v>230000026</v>
      </c>
      <c r="AC752" s="122">
        <v>240000026</v>
      </c>
      <c r="AD752" s="121"/>
      <c r="BO752" s="72" t="s">
        <v>37</v>
      </c>
      <c r="BP752" s="73" t="s">
        <v>4141</v>
      </c>
      <c r="BQ752" s="75">
        <v>351000625</v>
      </c>
      <c r="BR752" s="75">
        <v>387000625</v>
      </c>
      <c r="BS752" s="75">
        <v>414000625</v>
      </c>
      <c r="BT752" s="75">
        <v>441000625</v>
      </c>
      <c r="BU752" s="75">
        <v>0</v>
      </c>
      <c r="BV752" s="75">
        <v>0</v>
      </c>
      <c r="BW752" s="75">
        <v>0</v>
      </c>
      <c r="BX752" s="75">
        <v>0</v>
      </c>
      <c r="BY752" s="75">
        <v>0</v>
      </c>
      <c r="BZ752" s="75">
        <v>0</v>
      </c>
      <c r="CA752" s="75">
        <v>0</v>
      </c>
    </row>
    <row r="753" spans="10:79" ht="12" customHeight="1">
      <c r="J753" s="46">
        <v>750</v>
      </c>
      <c r="K753" s="46">
        <f t="shared" si="27"/>
        <v>0</v>
      </c>
      <c r="L753" s="82">
        <f t="shared" si="28"/>
        <v>0</v>
      </c>
      <c r="N753" s="119" t="s">
        <v>24</v>
      </c>
      <c r="O753" s="120" t="s">
        <v>2094</v>
      </c>
      <c r="P753" s="122">
        <v>0</v>
      </c>
      <c r="Q753" s="122">
        <v>0</v>
      </c>
      <c r="R753" s="122">
        <v>0</v>
      </c>
      <c r="S753" s="122">
        <v>0</v>
      </c>
      <c r="T753" s="122">
        <v>135000026</v>
      </c>
      <c r="U753" s="122">
        <v>140000026</v>
      </c>
      <c r="V753" s="122">
        <v>150000026</v>
      </c>
      <c r="W753" s="122">
        <v>160000026</v>
      </c>
      <c r="X753" s="122">
        <v>170000026</v>
      </c>
      <c r="Y753" s="122">
        <v>185000026</v>
      </c>
      <c r="Z753" s="122">
        <v>200000026</v>
      </c>
      <c r="AA753" s="122">
        <v>205000026</v>
      </c>
      <c r="AB753" s="122">
        <v>215000026</v>
      </c>
      <c r="AC753" s="122">
        <v>220000026</v>
      </c>
      <c r="AD753" s="121"/>
      <c r="BO753" s="72" t="s">
        <v>37</v>
      </c>
      <c r="BP753" s="73" t="s">
        <v>4142</v>
      </c>
      <c r="BQ753" s="75">
        <v>351000625</v>
      </c>
      <c r="BR753" s="75">
        <v>387000625</v>
      </c>
      <c r="BS753" s="75">
        <v>414000625</v>
      </c>
      <c r="BT753" s="75">
        <v>441000625</v>
      </c>
      <c r="BU753" s="75">
        <v>558000625</v>
      </c>
      <c r="BV753" s="75">
        <v>594000625</v>
      </c>
      <c r="BW753" s="75">
        <v>0</v>
      </c>
      <c r="BX753" s="75">
        <v>0</v>
      </c>
      <c r="BY753" s="75">
        <v>0</v>
      </c>
      <c r="BZ753" s="75">
        <v>0</v>
      </c>
      <c r="CA753" s="75">
        <v>0</v>
      </c>
    </row>
    <row r="754" spans="10:79" ht="12" customHeight="1">
      <c r="J754" s="46">
        <v>751</v>
      </c>
      <c r="K754" s="46">
        <f t="shared" si="27"/>
        <v>0</v>
      </c>
      <c r="L754" s="82">
        <f t="shared" si="28"/>
        <v>0</v>
      </c>
      <c r="N754" s="119" t="s">
        <v>24</v>
      </c>
      <c r="O754" s="120" t="s">
        <v>2543</v>
      </c>
      <c r="P754" s="122">
        <v>0</v>
      </c>
      <c r="Q754" s="122">
        <v>0</v>
      </c>
      <c r="R754" s="122">
        <v>0</v>
      </c>
      <c r="S754" s="122">
        <v>0</v>
      </c>
      <c r="T754" s="122">
        <v>140000026</v>
      </c>
      <c r="U754" s="122">
        <v>150000026</v>
      </c>
      <c r="V754" s="122">
        <v>155000026</v>
      </c>
      <c r="W754" s="122">
        <v>165000026</v>
      </c>
      <c r="X754" s="122">
        <v>175000026</v>
      </c>
      <c r="Y754" s="122">
        <v>185000026</v>
      </c>
      <c r="Z754" s="122">
        <v>190000026</v>
      </c>
      <c r="AA754" s="122">
        <v>210000026</v>
      </c>
      <c r="AB754" s="122">
        <v>230000026</v>
      </c>
      <c r="AC754" s="122">
        <v>270000026</v>
      </c>
      <c r="AD754" s="121"/>
      <c r="BO754" s="72" t="s">
        <v>37</v>
      </c>
      <c r="BP754" s="73" t="s">
        <v>4143</v>
      </c>
      <c r="BQ754" s="75">
        <v>396000625</v>
      </c>
      <c r="BR754" s="75">
        <v>432000625</v>
      </c>
      <c r="BS754" s="75">
        <v>459000625</v>
      </c>
      <c r="BT754" s="75">
        <v>486000625</v>
      </c>
      <c r="BU754" s="75">
        <v>0</v>
      </c>
      <c r="BV754" s="75">
        <v>0</v>
      </c>
      <c r="BW754" s="75">
        <v>0</v>
      </c>
      <c r="BX754" s="75">
        <v>0</v>
      </c>
      <c r="BY754" s="75">
        <v>0</v>
      </c>
      <c r="BZ754" s="75">
        <v>0</v>
      </c>
      <c r="CA754" s="75">
        <v>0</v>
      </c>
    </row>
    <row r="755" spans="10:79" ht="12" customHeight="1">
      <c r="J755" s="46">
        <v>752</v>
      </c>
      <c r="K755" s="46">
        <f t="shared" si="27"/>
        <v>0</v>
      </c>
      <c r="L755" s="82">
        <f t="shared" si="28"/>
        <v>0</v>
      </c>
      <c r="N755" s="119" t="s">
        <v>24</v>
      </c>
      <c r="O755" s="120" t="s">
        <v>2544</v>
      </c>
      <c r="P755" s="122">
        <v>0</v>
      </c>
      <c r="Q755" s="122">
        <v>0</v>
      </c>
      <c r="R755" s="122">
        <v>0</v>
      </c>
      <c r="S755" s="122">
        <v>0</v>
      </c>
      <c r="T755" s="122">
        <v>140000026</v>
      </c>
      <c r="U755" s="122">
        <v>150000026</v>
      </c>
      <c r="V755" s="122">
        <v>155000026</v>
      </c>
      <c r="W755" s="122">
        <v>165000026</v>
      </c>
      <c r="X755" s="122">
        <v>175000026</v>
      </c>
      <c r="Y755" s="122">
        <v>185000026</v>
      </c>
      <c r="Z755" s="122">
        <v>190000026</v>
      </c>
      <c r="AA755" s="122">
        <v>210000026</v>
      </c>
      <c r="AB755" s="122">
        <v>230000026</v>
      </c>
      <c r="AC755" s="122">
        <v>270000026</v>
      </c>
      <c r="AD755" s="121"/>
      <c r="BO755" s="72" t="s">
        <v>37</v>
      </c>
      <c r="BP755" s="73" t="s">
        <v>4144</v>
      </c>
      <c r="BQ755" s="75">
        <v>351000625</v>
      </c>
      <c r="BR755" s="75">
        <v>387000625</v>
      </c>
      <c r="BS755" s="75">
        <v>414000625</v>
      </c>
      <c r="BT755" s="75">
        <v>0</v>
      </c>
      <c r="BU755" s="75">
        <v>0</v>
      </c>
      <c r="BV755" s="75">
        <v>0</v>
      </c>
      <c r="BW755" s="75">
        <v>0</v>
      </c>
      <c r="BX755" s="75">
        <v>0</v>
      </c>
      <c r="BY755" s="75">
        <v>0</v>
      </c>
      <c r="BZ755" s="75">
        <v>0</v>
      </c>
      <c r="CA755" s="75">
        <v>0</v>
      </c>
    </row>
    <row r="756" spans="10:79" ht="12" customHeight="1">
      <c r="J756" s="46">
        <v>753</v>
      </c>
      <c r="K756" s="46">
        <f t="shared" si="27"/>
        <v>0</v>
      </c>
      <c r="L756" s="82">
        <f t="shared" si="28"/>
        <v>0</v>
      </c>
      <c r="N756" s="119" t="s">
        <v>24</v>
      </c>
      <c r="O756" s="120" t="s">
        <v>2545</v>
      </c>
      <c r="P756" s="122">
        <v>0</v>
      </c>
      <c r="Q756" s="122">
        <v>0</v>
      </c>
      <c r="R756" s="122">
        <v>0</v>
      </c>
      <c r="S756" s="122">
        <v>0</v>
      </c>
      <c r="T756" s="122">
        <v>130000026</v>
      </c>
      <c r="U756" s="122">
        <v>135000026</v>
      </c>
      <c r="V756" s="122">
        <v>140000026</v>
      </c>
      <c r="W756" s="122">
        <v>145000026</v>
      </c>
      <c r="X756" s="122">
        <v>150000026</v>
      </c>
      <c r="Y756" s="122">
        <v>155000026</v>
      </c>
      <c r="Z756" s="122">
        <v>160000026</v>
      </c>
      <c r="AA756" s="122">
        <v>200000026</v>
      </c>
      <c r="AB756" s="122">
        <v>220000026</v>
      </c>
      <c r="AC756" s="122">
        <v>230000026</v>
      </c>
      <c r="AD756" s="121"/>
      <c r="BO756" s="72" t="s">
        <v>37</v>
      </c>
      <c r="BP756" s="73" t="s">
        <v>4145</v>
      </c>
      <c r="BQ756" s="75">
        <v>505000925</v>
      </c>
      <c r="BR756" s="75">
        <v>565000925</v>
      </c>
      <c r="BS756" s="75">
        <v>585000925</v>
      </c>
      <c r="BT756" s="75">
        <v>605000925</v>
      </c>
      <c r="BU756" s="75">
        <v>635000925</v>
      </c>
      <c r="BV756" s="75">
        <v>665000925</v>
      </c>
      <c r="BW756" s="75">
        <v>705000925</v>
      </c>
      <c r="BX756" s="75">
        <v>800000925</v>
      </c>
      <c r="BY756" s="75">
        <v>0</v>
      </c>
      <c r="BZ756" s="75">
        <v>0</v>
      </c>
      <c r="CA756" s="75">
        <v>0</v>
      </c>
    </row>
    <row r="757" spans="10:79" ht="12" customHeight="1">
      <c r="J757" s="46">
        <v>754</v>
      </c>
      <c r="K757" s="46">
        <f t="shared" si="27"/>
        <v>0</v>
      </c>
      <c r="L757" s="82">
        <f t="shared" si="28"/>
        <v>0</v>
      </c>
      <c r="N757" s="119" t="s">
        <v>24</v>
      </c>
      <c r="O757" s="120" t="s">
        <v>2557</v>
      </c>
      <c r="P757" s="122">
        <v>0</v>
      </c>
      <c r="Q757" s="122">
        <v>0</v>
      </c>
      <c r="R757" s="122">
        <v>0</v>
      </c>
      <c r="S757" s="122">
        <v>0</v>
      </c>
      <c r="T757" s="122">
        <v>140000026</v>
      </c>
      <c r="U757" s="122">
        <v>150000026</v>
      </c>
      <c r="V757" s="122">
        <v>155000026</v>
      </c>
      <c r="W757" s="122">
        <v>165000026</v>
      </c>
      <c r="X757" s="122">
        <v>175000026</v>
      </c>
      <c r="Y757" s="122">
        <v>185000026</v>
      </c>
      <c r="Z757" s="122">
        <v>190000026</v>
      </c>
      <c r="AA757" s="122">
        <v>210000026</v>
      </c>
      <c r="AB757" s="122">
        <v>230000026</v>
      </c>
      <c r="AC757" s="122">
        <v>270000026</v>
      </c>
      <c r="AD757" s="121"/>
      <c r="BO757" s="72" t="s">
        <v>37</v>
      </c>
      <c r="BP757" s="73" t="s">
        <v>4146</v>
      </c>
      <c r="BQ757" s="75">
        <v>396000625</v>
      </c>
      <c r="BR757" s="75">
        <v>0</v>
      </c>
      <c r="BS757" s="75">
        <v>459000625</v>
      </c>
      <c r="BT757" s="75">
        <v>0</v>
      </c>
      <c r="BU757" s="75">
        <v>0</v>
      </c>
      <c r="BV757" s="75">
        <v>0</v>
      </c>
      <c r="BW757" s="75">
        <v>0</v>
      </c>
      <c r="BX757" s="75">
        <v>0</v>
      </c>
      <c r="BY757" s="75">
        <v>0</v>
      </c>
      <c r="BZ757" s="75">
        <v>0</v>
      </c>
      <c r="CA757" s="75">
        <v>0</v>
      </c>
    </row>
    <row r="758" spans="10:79" ht="12" customHeight="1">
      <c r="J758" s="46">
        <v>755</v>
      </c>
      <c r="K758" s="46">
        <f t="shared" si="27"/>
        <v>0</v>
      </c>
      <c r="L758" s="82">
        <f t="shared" si="28"/>
        <v>0</v>
      </c>
      <c r="N758" s="119" t="s">
        <v>24</v>
      </c>
      <c r="O758" s="120" t="s">
        <v>2265</v>
      </c>
      <c r="P758" s="122">
        <v>0</v>
      </c>
      <c r="Q758" s="122">
        <v>0</v>
      </c>
      <c r="R758" s="122">
        <v>0</v>
      </c>
      <c r="S758" s="122">
        <v>0</v>
      </c>
      <c r="T758" s="122">
        <v>140000026</v>
      </c>
      <c r="U758" s="122">
        <v>150000026</v>
      </c>
      <c r="V758" s="122">
        <v>155000026</v>
      </c>
      <c r="W758" s="122">
        <v>165000026</v>
      </c>
      <c r="X758" s="122">
        <v>175000026</v>
      </c>
      <c r="Y758" s="122">
        <v>185000026</v>
      </c>
      <c r="Z758" s="122">
        <v>190000026</v>
      </c>
      <c r="AA758" s="122">
        <v>210000026</v>
      </c>
      <c r="AB758" s="122">
        <v>230000026</v>
      </c>
      <c r="AC758" s="122">
        <v>270000026</v>
      </c>
      <c r="AD758" s="121"/>
      <c r="BO758" s="72" t="s">
        <v>37</v>
      </c>
      <c r="BP758" s="73" t="s">
        <v>4147</v>
      </c>
      <c r="BQ758" s="75">
        <v>396000625</v>
      </c>
      <c r="BR758" s="75">
        <v>432000625</v>
      </c>
      <c r="BS758" s="75">
        <v>459000625</v>
      </c>
      <c r="BT758" s="75">
        <v>441000625</v>
      </c>
      <c r="BU758" s="75">
        <v>0</v>
      </c>
      <c r="BV758" s="75">
        <v>0</v>
      </c>
      <c r="BW758" s="75">
        <v>0</v>
      </c>
      <c r="BX758" s="75">
        <v>0</v>
      </c>
      <c r="BY758" s="75">
        <v>0</v>
      </c>
      <c r="BZ758" s="75">
        <v>0</v>
      </c>
      <c r="CA758" s="75">
        <v>0</v>
      </c>
    </row>
    <row r="759" spans="10:79" ht="12" customHeight="1">
      <c r="J759" s="46">
        <v>756</v>
      </c>
      <c r="K759" s="46">
        <f t="shared" si="27"/>
        <v>0</v>
      </c>
      <c r="L759" s="82">
        <f t="shared" si="28"/>
        <v>0</v>
      </c>
      <c r="N759" s="119" t="s">
        <v>24</v>
      </c>
      <c r="O759" s="120" t="s">
        <v>2212</v>
      </c>
      <c r="P759" s="122">
        <v>0</v>
      </c>
      <c r="Q759" s="122">
        <v>0</v>
      </c>
      <c r="R759" s="122">
        <v>0</v>
      </c>
      <c r="S759" s="122">
        <v>0</v>
      </c>
      <c r="T759" s="122">
        <v>150000026</v>
      </c>
      <c r="U759" s="122">
        <v>155000026</v>
      </c>
      <c r="V759" s="122">
        <v>165000026</v>
      </c>
      <c r="W759" s="122">
        <v>175000026</v>
      </c>
      <c r="X759" s="122">
        <v>185000026</v>
      </c>
      <c r="Y759" s="122">
        <v>190000026</v>
      </c>
      <c r="Z759" s="122">
        <v>210000026</v>
      </c>
      <c r="AA759" s="122">
        <v>230000026</v>
      </c>
      <c r="AB759" s="122">
        <v>270000026</v>
      </c>
      <c r="AC759" s="122">
        <v>275000026</v>
      </c>
      <c r="AD759" s="121"/>
      <c r="BO759" s="72" t="s">
        <v>37</v>
      </c>
      <c r="BP759" s="73" t="s">
        <v>4148</v>
      </c>
      <c r="BQ759" s="75">
        <v>297000625</v>
      </c>
      <c r="BR759" s="75">
        <v>360000625</v>
      </c>
      <c r="BS759" s="75">
        <v>468000625</v>
      </c>
      <c r="BT759" s="75">
        <v>495000625</v>
      </c>
      <c r="BU759" s="75">
        <v>540000625</v>
      </c>
      <c r="BV759" s="75">
        <v>540000625</v>
      </c>
      <c r="BW759" s="75">
        <v>0</v>
      </c>
      <c r="BX759" s="75">
        <v>0</v>
      </c>
      <c r="BY759" s="75">
        <v>0</v>
      </c>
      <c r="BZ759" s="75">
        <v>0</v>
      </c>
      <c r="CA759" s="75">
        <v>0</v>
      </c>
    </row>
    <row r="760" spans="10:79" ht="12" customHeight="1">
      <c r="J760" s="46">
        <v>757</v>
      </c>
      <c r="K760" s="46">
        <f t="shared" si="27"/>
        <v>0</v>
      </c>
      <c r="L760" s="82">
        <f t="shared" si="28"/>
        <v>0</v>
      </c>
      <c r="N760" s="119" t="s">
        <v>24</v>
      </c>
      <c r="O760" s="120" t="s">
        <v>2266</v>
      </c>
      <c r="P760" s="122">
        <v>0</v>
      </c>
      <c r="Q760" s="122">
        <v>0</v>
      </c>
      <c r="R760" s="122">
        <v>0</v>
      </c>
      <c r="S760" s="122">
        <v>0</v>
      </c>
      <c r="T760" s="122">
        <v>135000026</v>
      </c>
      <c r="U760" s="122">
        <v>140000026</v>
      </c>
      <c r="V760" s="122">
        <v>150000026</v>
      </c>
      <c r="W760" s="122">
        <v>160000026</v>
      </c>
      <c r="X760" s="122">
        <v>170000026</v>
      </c>
      <c r="Y760" s="122">
        <v>185000026</v>
      </c>
      <c r="Z760" s="122">
        <v>200000026</v>
      </c>
      <c r="AA760" s="122">
        <v>205000026</v>
      </c>
      <c r="AB760" s="122">
        <v>215000026</v>
      </c>
      <c r="AC760" s="122">
        <v>220000026</v>
      </c>
      <c r="AD760" s="121"/>
      <c r="BO760" s="72" t="s">
        <v>37</v>
      </c>
      <c r="BP760" s="73" t="s">
        <v>5116</v>
      </c>
      <c r="BQ760" s="74"/>
      <c r="BR760" s="74"/>
      <c r="BS760" s="74"/>
      <c r="BT760" s="74"/>
      <c r="BU760" s="74"/>
      <c r="BV760" s="75">
        <v>650000825</v>
      </c>
      <c r="BW760" s="74"/>
      <c r="BX760" s="74"/>
      <c r="BY760" s="74"/>
      <c r="BZ760" s="74"/>
      <c r="CA760" s="74"/>
    </row>
    <row r="761" spans="10:79" ht="12" customHeight="1">
      <c r="J761" s="46">
        <v>758</v>
      </c>
      <c r="K761" s="46">
        <f t="shared" si="27"/>
        <v>0</v>
      </c>
      <c r="L761" s="82">
        <f t="shared" si="28"/>
        <v>0</v>
      </c>
      <c r="N761" s="119" t="s">
        <v>24</v>
      </c>
      <c r="O761" s="120" t="s">
        <v>2267</v>
      </c>
      <c r="P761" s="122">
        <v>0</v>
      </c>
      <c r="Q761" s="122">
        <v>0</v>
      </c>
      <c r="R761" s="122">
        <v>0</v>
      </c>
      <c r="S761" s="122">
        <v>0</v>
      </c>
      <c r="T761" s="122">
        <v>140000026</v>
      </c>
      <c r="U761" s="122">
        <v>150000026</v>
      </c>
      <c r="V761" s="122">
        <v>155000026</v>
      </c>
      <c r="W761" s="122">
        <v>165000026</v>
      </c>
      <c r="X761" s="122">
        <v>175000026</v>
      </c>
      <c r="Y761" s="122">
        <v>185000026</v>
      </c>
      <c r="Z761" s="122">
        <v>190000026</v>
      </c>
      <c r="AA761" s="122">
        <v>210000026</v>
      </c>
      <c r="AB761" s="122">
        <v>230000026</v>
      </c>
      <c r="AC761" s="122">
        <v>270000026</v>
      </c>
      <c r="AD761" s="121"/>
      <c r="BO761" s="72" t="s">
        <v>37</v>
      </c>
      <c r="BP761" s="73" t="s">
        <v>5101</v>
      </c>
      <c r="BQ761" s="75">
        <v>395000925</v>
      </c>
      <c r="BR761" s="75">
        <v>425000925</v>
      </c>
      <c r="BS761" s="75">
        <v>465000925</v>
      </c>
      <c r="BT761" s="75">
        <v>495000925</v>
      </c>
      <c r="BU761" s="75">
        <v>525000925</v>
      </c>
      <c r="BV761" s="75">
        <v>585000925</v>
      </c>
      <c r="BW761" s="75">
        <v>610000925</v>
      </c>
      <c r="BX761" s="75">
        <v>665000925</v>
      </c>
      <c r="BY761" s="75">
        <v>775000026</v>
      </c>
      <c r="BZ761" s="75">
        <v>895000026</v>
      </c>
      <c r="CA761" s="75">
        <v>0</v>
      </c>
    </row>
    <row r="762" spans="10:79" ht="12" customHeight="1">
      <c r="J762" s="46">
        <v>759</v>
      </c>
      <c r="K762" s="46">
        <f t="shared" si="27"/>
        <v>0</v>
      </c>
      <c r="L762" s="82">
        <f t="shared" si="28"/>
        <v>0</v>
      </c>
      <c r="N762" s="119" t="s">
        <v>24</v>
      </c>
      <c r="O762" s="120" t="s">
        <v>2064</v>
      </c>
      <c r="P762" s="122">
        <v>0</v>
      </c>
      <c r="Q762" s="122">
        <v>0</v>
      </c>
      <c r="R762" s="122">
        <v>0</v>
      </c>
      <c r="S762" s="122">
        <v>0</v>
      </c>
      <c r="T762" s="122">
        <v>150000026</v>
      </c>
      <c r="U762" s="122">
        <v>155000026</v>
      </c>
      <c r="V762" s="122">
        <v>165000026</v>
      </c>
      <c r="W762" s="122">
        <v>175000026</v>
      </c>
      <c r="X762" s="122">
        <v>185000026</v>
      </c>
      <c r="Y762" s="122">
        <v>190000026</v>
      </c>
      <c r="Z762" s="122">
        <v>210000026</v>
      </c>
      <c r="AA762" s="122">
        <v>230000026</v>
      </c>
      <c r="AB762" s="122">
        <v>270000026</v>
      </c>
      <c r="AC762" s="122">
        <v>275000026</v>
      </c>
      <c r="AD762" s="121"/>
      <c r="BO762" s="72" t="s">
        <v>37</v>
      </c>
      <c r="BP762" s="73" t="s">
        <v>4149</v>
      </c>
      <c r="BQ762" s="75">
        <v>423000625</v>
      </c>
      <c r="BR762" s="75">
        <v>0</v>
      </c>
      <c r="BS762" s="75">
        <v>414000625</v>
      </c>
      <c r="BT762" s="75">
        <v>513000625</v>
      </c>
      <c r="BU762" s="75">
        <v>0</v>
      </c>
      <c r="BV762" s="75">
        <v>0</v>
      </c>
      <c r="BW762" s="75">
        <v>0</v>
      </c>
      <c r="BX762" s="75">
        <v>0</v>
      </c>
      <c r="BY762" s="75">
        <v>0</v>
      </c>
      <c r="BZ762" s="75">
        <v>0</v>
      </c>
      <c r="CA762" s="75">
        <v>0</v>
      </c>
    </row>
    <row r="763" spans="10:79" ht="12" customHeight="1">
      <c r="J763" s="46">
        <v>760</v>
      </c>
      <c r="K763" s="46">
        <f t="shared" si="27"/>
        <v>0</v>
      </c>
      <c r="L763" s="82">
        <f t="shared" si="28"/>
        <v>0</v>
      </c>
      <c r="N763" s="119" t="s">
        <v>24</v>
      </c>
      <c r="O763" s="120" t="s">
        <v>2546</v>
      </c>
      <c r="P763" s="122">
        <v>0</v>
      </c>
      <c r="Q763" s="122">
        <v>0</v>
      </c>
      <c r="R763" s="122">
        <v>0</v>
      </c>
      <c r="S763" s="122">
        <v>0</v>
      </c>
      <c r="T763" s="122">
        <v>130000026</v>
      </c>
      <c r="U763" s="122">
        <v>135000026</v>
      </c>
      <c r="V763" s="122">
        <v>140000026</v>
      </c>
      <c r="W763" s="122">
        <v>145000026</v>
      </c>
      <c r="X763" s="122">
        <v>150000026</v>
      </c>
      <c r="Y763" s="122">
        <v>155000026</v>
      </c>
      <c r="Z763" s="122">
        <v>160000026</v>
      </c>
      <c r="AA763" s="122">
        <v>200000026</v>
      </c>
      <c r="AB763" s="122">
        <v>220000026</v>
      </c>
      <c r="AC763" s="122">
        <v>230000026</v>
      </c>
      <c r="AD763" s="121"/>
      <c r="BO763" s="72" t="s">
        <v>37</v>
      </c>
      <c r="BP763" s="73" t="s">
        <v>4150</v>
      </c>
      <c r="BQ763" s="75">
        <v>423000625</v>
      </c>
      <c r="BR763" s="75">
        <v>459000625</v>
      </c>
      <c r="BS763" s="75">
        <v>486000625</v>
      </c>
      <c r="BT763" s="75">
        <v>513000625</v>
      </c>
      <c r="BU763" s="75">
        <v>558000625</v>
      </c>
      <c r="BV763" s="75">
        <v>594000625</v>
      </c>
      <c r="BW763" s="75">
        <v>0</v>
      </c>
      <c r="BX763" s="75">
        <v>0</v>
      </c>
      <c r="BY763" s="75">
        <v>0</v>
      </c>
      <c r="BZ763" s="75">
        <v>0</v>
      </c>
      <c r="CA763" s="75">
        <v>0</v>
      </c>
    </row>
    <row r="764" spans="10:79" ht="12" customHeight="1">
      <c r="J764" s="46">
        <v>761</v>
      </c>
      <c r="K764" s="46">
        <f t="shared" si="27"/>
        <v>0</v>
      </c>
      <c r="L764" s="82">
        <f t="shared" si="28"/>
        <v>0</v>
      </c>
      <c r="N764" s="119" t="s">
        <v>24</v>
      </c>
      <c r="O764" s="120" t="s">
        <v>1635</v>
      </c>
      <c r="P764" s="122">
        <v>0</v>
      </c>
      <c r="Q764" s="122">
        <v>0</v>
      </c>
      <c r="R764" s="122">
        <v>0</v>
      </c>
      <c r="S764" s="122">
        <v>0</v>
      </c>
      <c r="T764" s="122">
        <v>150000026</v>
      </c>
      <c r="U764" s="122">
        <v>160000026</v>
      </c>
      <c r="V764" s="122">
        <v>170000026</v>
      </c>
      <c r="W764" s="122">
        <v>180000026</v>
      </c>
      <c r="X764" s="122">
        <v>190000026</v>
      </c>
      <c r="Y764" s="122">
        <v>195000026</v>
      </c>
      <c r="Z764" s="122">
        <v>220000026</v>
      </c>
      <c r="AA764" s="122">
        <v>230000026</v>
      </c>
      <c r="AB764" s="122">
        <v>240000026</v>
      </c>
      <c r="AC764" s="122">
        <v>270000026</v>
      </c>
      <c r="AD764" s="121"/>
      <c r="BO764" s="72" t="s">
        <v>37</v>
      </c>
      <c r="BP764" s="73" t="s">
        <v>4151</v>
      </c>
      <c r="BQ764" s="75">
        <v>351000625</v>
      </c>
      <c r="BR764" s="75">
        <v>387000625</v>
      </c>
      <c r="BS764" s="75">
        <v>414000625</v>
      </c>
      <c r="BT764" s="75">
        <v>0</v>
      </c>
      <c r="BU764" s="75">
        <v>0</v>
      </c>
      <c r="BV764" s="75">
        <v>0</v>
      </c>
      <c r="BW764" s="75">
        <v>0</v>
      </c>
      <c r="BX764" s="75">
        <v>0</v>
      </c>
      <c r="BY764" s="75">
        <v>0</v>
      </c>
      <c r="BZ764" s="75">
        <v>0</v>
      </c>
      <c r="CA764" s="75">
        <v>0</v>
      </c>
    </row>
    <row r="765" spans="10:79" ht="12" customHeight="1">
      <c r="J765" s="46">
        <v>762</v>
      </c>
      <c r="K765" s="46">
        <f t="shared" si="27"/>
        <v>0</v>
      </c>
      <c r="L765" s="82">
        <f t="shared" si="28"/>
        <v>0</v>
      </c>
      <c r="N765" s="119" t="s">
        <v>24</v>
      </c>
      <c r="O765" s="120" t="s">
        <v>3378</v>
      </c>
      <c r="P765" s="121"/>
      <c r="Q765" s="121"/>
      <c r="R765" s="121"/>
      <c r="S765" s="121"/>
      <c r="T765" s="121"/>
      <c r="U765" s="121"/>
      <c r="V765" s="121"/>
      <c r="W765" s="121"/>
      <c r="X765" s="121"/>
      <c r="Y765" s="121"/>
      <c r="Z765" s="121"/>
      <c r="AA765" s="122">
        <v>230000026</v>
      </c>
      <c r="AB765" s="121"/>
      <c r="AC765" s="121"/>
      <c r="AD765" s="121"/>
      <c r="BO765" s="72" t="s">
        <v>37</v>
      </c>
      <c r="BP765" s="73" t="s">
        <v>4152</v>
      </c>
      <c r="BQ765" s="75">
        <v>420000925</v>
      </c>
      <c r="BR765" s="75">
        <v>485000925</v>
      </c>
      <c r="BS765" s="75">
        <v>530000925</v>
      </c>
      <c r="BT765" s="75">
        <v>595000925</v>
      </c>
      <c r="BU765" s="75">
        <v>675000925</v>
      </c>
      <c r="BV765" s="75">
        <v>705000925</v>
      </c>
      <c r="BW765" s="75">
        <v>725000925</v>
      </c>
      <c r="BX765" s="75">
        <v>770000925</v>
      </c>
      <c r="BY765" s="75">
        <v>0</v>
      </c>
      <c r="BZ765" s="75">
        <v>0</v>
      </c>
      <c r="CA765" s="75">
        <v>0</v>
      </c>
    </row>
    <row r="766" spans="10:79" ht="12" customHeight="1">
      <c r="J766" s="46">
        <v>763</v>
      </c>
      <c r="K766" s="46">
        <f t="shared" si="27"/>
        <v>0</v>
      </c>
      <c r="L766" s="82">
        <f t="shared" si="28"/>
        <v>0</v>
      </c>
      <c r="N766" s="119" t="s">
        <v>24</v>
      </c>
      <c r="O766" s="120" t="s">
        <v>296</v>
      </c>
      <c r="P766" s="122">
        <v>0</v>
      </c>
      <c r="Q766" s="122">
        <v>0</v>
      </c>
      <c r="R766" s="122">
        <v>0</v>
      </c>
      <c r="S766" s="122">
        <v>0</v>
      </c>
      <c r="T766" s="122">
        <v>140000026</v>
      </c>
      <c r="U766" s="122">
        <v>150000026</v>
      </c>
      <c r="V766" s="122">
        <v>160000026</v>
      </c>
      <c r="W766" s="122">
        <v>170000026</v>
      </c>
      <c r="X766" s="122">
        <v>185000026</v>
      </c>
      <c r="Y766" s="122">
        <v>200000026</v>
      </c>
      <c r="Z766" s="122">
        <v>205000026</v>
      </c>
      <c r="AA766" s="122">
        <v>215000026</v>
      </c>
      <c r="AB766" s="122">
        <v>230000026</v>
      </c>
      <c r="AC766" s="122">
        <v>240000026</v>
      </c>
      <c r="AD766" s="121"/>
      <c r="BO766" s="72" t="s">
        <v>37</v>
      </c>
      <c r="BP766" s="73" t="s">
        <v>4153</v>
      </c>
      <c r="BQ766" s="75">
        <v>315000625</v>
      </c>
      <c r="BR766" s="75">
        <v>333000625</v>
      </c>
      <c r="BS766" s="75">
        <v>360000625</v>
      </c>
      <c r="BT766" s="75">
        <v>405000625</v>
      </c>
      <c r="BU766" s="75">
        <v>450000625</v>
      </c>
      <c r="BV766" s="75">
        <v>540000625</v>
      </c>
      <c r="BW766" s="75">
        <v>603000625</v>
      </c>
      <c r="BX766" s="75">
        <v>639000625</v>
      </c>
      <c r="BY766" s="75">
        <v>711000625</v>
      </c>
      <c r="BZ766" s="75">
        <v>0</v>
      </c>
      <c r="CA766" s="75">
        <v>0</v>
      </c>
    </row>
    <row r="767" spans="10:79" ht="12" customHeight="1">
      <c r="J767" s="46">
        <v>764</v>
      </c>
      <c r="K767" s="46">
        <f t="shared" si="27"/>
        <v>0</v>
      </c>
      <c r="L767" s="82">
        <f t="shared" si="28"/>
        <v>0</v>
      </c>
      <c r="N767" s="119" t="s">
        <v>24</v>
      </c>
      <c r="O767" s="120" t="s">
        <v>1878</v>
      </c>
      <c r="P767" s="122">
        <v>0</v>
      </c>
      <c r="Q767" s="122">
        <v>0</v>
      </c>
      <c r="R767" s="122">
        <v>0</v>
      </c>
      <c r="S767" s="122">
        <v>0</v>
      </c>
      <c r="T767" s="122">
        <v>140000026</v>
      </c>
      <c r="U767" s="122">
        <v>150000026</v>
      </c>
      <c r="V767" s="122">
        <v>155000026</v>
      </c>
      <c r="W767" s="122">
        <v>165000026</v>
      </c>
      <c r="X767" s="122">
        <v>175000026</v>
      </c>
      <c r="Y767" s="122">
        <v>185000026</v>
      </c>
      <c r="Z767" s="122">
        <v>190000026</v>
      </c>
      <c r="AA767" s="122">
        <v>210000026</v>
      </c>
      <c r="AB767" s="122">
        <v>230000026</v>
      </c>
      <c r="AC767" s="122">
        <v>270000026</v>
      </c>
      <c r="AD767" s="121"/>
      <c r="BO767" s="72" t="s">
        <v>37</v>
      </c>
      <c r="BP767" s="73" t="s">
        <v>4154</v>
      </c>
      <c r="BQ767" s="75">
        <v>396000625</v>
      </c>
      <c r="BR767" s="75">
        <v>432000625</v>
      </c>
      <c r="BS767" s="75">
        <v>459000625</v>
      </c>
      <c r="BT767" s="75">
        <v>630000625</v>
      </c>
      <c r="BU767" s="75">
        <v>679000625</v>
      </c>
      <c r="BV767" s="75">
        <v>0</v>
      </c>
      <c r="BW767" s="75">
        <v>0</v>
      </c>
      <c r="BX767" s="75">
        <v>0</v>
      </c>
      <c r="BY767" s="75">
        <v>0</v>
      </c>
      <c r="BZ767" s="75">
        <v>0</v>
      </c>
      <c r="CA767" s="75">
        <v>0</v>
      </c>
    </row>
    <row r="768" spans="10:79" ht="12" customHeight="1">
      <c r="J768" s="46">
        <v>765</v>
      </c>
      <c r="K768" s="46">
        <f t="shared" si="27"/>
        <v>0</v>
      </c>
      <c r="L768" s="82">
        <f t="shared" si="28"/>
        <v>0</v>
      </c>
      <c r="N768" s="119" t="s">
        <v>24</v>
      </c>
      <c r="O768" s="120" t="s">
        <v>271</v>
      </c>
      <c r="P768" s="122">
        <v>0</v>
      </c>
      <c r="Q768" s="122">
        <v>0</v>
      </c>
      <c r="R768" s="122">
        <v>0</v>
      </c>
      <c r="S768" s="122">
        <v>0</v>
      </c>
      <c r="T768" s="122">
        <v>135000026</v>
      </c>
      <c r="U768" s="122">
        <v>140000026</v>
      </c>
      <c r="V768" s="122">
        <v>150000026</v>
      </c>
      <c r="W768" s="122">
        <v>160000026</v>
      </c>
      <c r="X768" s="122">
        <v>170000026</v>
      </c>
      <c r="Y768" s="122">
        <v>185000026</v>
      </c>
      <c r="Z768" s="122">
        <v>200000026</v>
      </c>
      <c r="AA768" s="122">
        <v>205000026</v>
      </c>
      <c r="AB768" s="122">
        <v>215000026</v>
      </c>
      <c r="AC768" s="122">
        <v>220000026</v>
      </c>
      <c r="AD768" s="121"/>
      <c r="BO768" s="72" t="s">
        <v>37</v>
      </c>
      <c r="BP768" s="73" t="s">
        <v>4155</v>
      </c>
      <c r="BQ768" s="75">
        <v>315000625</v>
      </c>
      <c r="BR768" s="75">
        <v>333000625</v>
      </c>
      <c r="BS768" s="75">
        <v>360000625</v>
      </c>
      <c r="BT768" s="75">
        <v>405000625</v>
      </c>
      <c r="BU768" s="75">
        <v>450000625</v>
      </c>
      <c r="BV768" s="75">
        <v>540000625</v>
      </c>
      <c r="BW768" s="75">
        <v>603000625</v>
      </c>
      <c r="BX768" s="75">
        <v>639000625</v>
      </c>
      <c r="BY768" s="75">
        <v>711000625</v>
      </c>
      <c r="BZ768" s="75">
        <v>0</v>
      </c>
      <c r="CA768" s="75">
        <v>0</v>
      </c>
    </row>
    <row r="769" spans="10:79" ht="12" customHeight="1">
      <c r="J769" s="46">
        <v>766</v>
      </c>
      <c r="K769" s="46">
        <f t="shared" si="27"/>
        <v>0</v>
      </c>
      <c r="L769" s="82">
        <f t="shared" si="28"/>
        <v>0</v>
      </c>
      <c r="N769" s="119" t="s">
        <v>24</v>
      </c>
      <c r="O769" s="120" t="s">
        <v>3020</v>
      </c>
      <c r="P769" s="122">
        <v>0</v>
      </c>
      <c r="Q769" s="122">
        <v>0</v>
      </c>
      <c r="R769" s="122">
        <v>0</v>
      </c>
      <c r="S769" s="122">
        <v>0</v>
      </c>
      <c r="T769" s="122">
        <v>140000026</v>
      </c>
      <c r="U769" s="122">
        <v>150000026</v>
      </c>
      <c r="V769" s="122">
        <v>155000026</v>
      </c>
      <c r="W769" s="122">
        <v>165000026</v>
      </c>
      <c r="X769" s="122">
        <v>175000026</v>
      </c>
      <c r="Y769" s="122">
        <v>185000026</v>
      </c>
      <c r="Z769" s="122">
        <v>190000026</v>
      </c>
      <c r="AA769" s="122">
        <v>210000026</v>
      </c>
      <c r="AB769" s="122">
        <v>230000026</v>
      </c>
      <c r="AC769" s="122">
        <v>270000026</v>
      </c>
      <c r="AD769" s="121"/>
      <c r="BO769" s="72" t="s">
        <v>37</v>
      </c>
      <c r="BP769" s="73" t="s">
        <v>4156</v>
      </c>
      <c r="BQ769" s="75">
        <v>396000625</v>
      </c>
      <c r="BR769" s="75">
        <v>432000625</v>
      </c>
      <c r="BS769" s="75">
        <v>459000625</v>
      </c>
      <c r="BT769" s="75">
        <v>0</v>
      </c>
      <c r="BU769" s="75">
        <v>0</v>
      </c>
      <c r="BV769" s="75">
        <v>585000625</v>
      </c>
      <c r="BW769" s="75">
        <v>630000625</v>
      </c>
      <c r="BX769" s="75">
        <v>900000625</v>
      </c>
      <c r="BY769" s="75">
        <v>950000026</v>
      </c>
      <c r="BZ769" s="75">
        <v>985000026</v>
      </c>
      <c r="CA769" s="75">
        <v>0</v>
      </c>
    </row>
    <row r="770" spans="10:79" ht="12" customHeight="1">
      <c r="J770" s="46">
        <v>767</v>
      </c>
      <c r="K770" s="46">
        <f t="shared" si="27"/>
        <v>0</v>
      </c>
      <c r="L770" s="82">
        <f t="shared" si="28"/>
        <v>0</v>
      </c>
      <c r="N770" s="119" t="s">
        <v>24</v>
      </c>
      <c r="O770" s="120" t="s">
        <v>3411</v>
      </c>
      <c r="P770" s="121"/>
      <c r="Q770" s="121"/>
      <c r="R770" s="121"/>
      <c r="S770" s="121"/>
      <c r="T770" s="121"/>
      <c r="U770" s="121"/>
      <c r="V770" s="121"/>
      <c r="W770" s="121"/>
      <c r="X770" s="121"/>
      <c r="Y770" s="121"/>
      <c r="Z770" s="121"/>
      <c r="AA770" s="121"/>
      <c r="AB770" s="122">
        <v>220000026</v>
      </c>
      <c r="AC770" s="121"/>
      <c r="AD770" s="121"/>
      <c r="BO770" s="72" t="s">
        <v>37</v>
      </c>
      <c r="BP770" s="73" t="s">
        <v>4157</v>
      </c>
      <c r="BQ770" s="75">
        <v>297000625</v>
      </c>
      <c r="BR770" s="75">
        <v>360000625</v>
      </c>
      <c r="BS770" s="75">
        <v>468000625</v>
      </c>
      <c r="BT770" s="75">
        <v>495000625</v>
      </c>
      <c r="BU770" s="75">
        <v>540000625</v>
      </c>
      <c r="BV770" s="75">
        <v>540000625</v>
      </c>
      <c r="BW770" s="75">
        <v>0</v>
      </c>
      <c r="BX770" s="75">
        <v>0</v>
      </c>
      <c r="BY770" s="75">
        <v>0</v>
      </c>
      <c r="BZ770" s="75">
        <v>0</v>
      </c>
      <c r="CA770" s="75">
        <v>0</v>
      </c>
    </row>
    <row r="771" spans="10:79" ht="12" customHeight="1">
      <c r="J771" s="46">
        <v>768</v>
      </c>
      <c r="K771" s="46">
        <f t="shared" si="27"/>
        <v>0</v>
      </c>
      <c r="L771" s="82">
        <f t="shared" si="28"/>
        <v>0</v>
      </c>
      <c r="N771" s="119" t="s">
        <v>24</v>
      </c>
      <c r="O771" s="120" t="s">
        <v>3021</v>
      </c>
      <c r="P771" s="122">
        <v>0</v>
      </c>
      <c r="Q771" s="122">
        <v>0</v>
      </c>
      <c r="R771" s="122">
        <v>0</v>
      </c>
      <c r="S771" s="122">
        <v>0</v>
      </c>
      <c r="T771" s="122">
        <v>150000026</v>
      </c>
      <c r="U771" s="122">
        <v>155000026</v>
      </c>
      <c r="V771" s="122">
        <v>165000026</v>
      </c>
      <c r="W771" s="122">
        <v>175000026</v>
      </c>
      <c r="X771" s="122">
        <v>185000026</v>
      </c>
      <c r="Y771" s="122">
        <v>190000026</v>
      </c>
      <c r="Z771" s="122">
        <v>210000026</v>
      </c>
      <c r="AA771" s="122">
        <v>230000026</v>
      </c>
      <c r="AB771" s="122">
        <v>270000026</v>
      </c>
      <c r="AC771" s="122">
        <v>275000026</v>
      </c>
      <c r="AD771" s="121"/>
      <c r="BO771" s="72" t="s">
        <v>37</v>
      </c>
      <c r="BP771" s="73" t="s">
        <v>4158</v>
      </c>
      <c r="BQ771" s="75">
        <v>423000625</v>
      </c>
      <c r="BR771" s="75">
        <v>459000625</v>
      </c>
      <c r="BS771" s="75">
        <v>486000625</v>
      </c>
      <c r="BT771" s="75">
        <v>513000625</v>
      </c>
      <c r="BU771" s="75">
        <v>0</v>
      </c>
      <c r="BV771" s="75">
        <v>0</v>
      </c>
      <c r="BW771" s="75">
        <v>0</v>
      </c>
      <c r="BX771" s="75">
        <v>0</v>
      </c>
      <c r="BY771" s="75">
        <v>0</v>
      </c>
      <c r="BZ771" s="75">
        <v>0</v>
      </c>
      <c r="CA771" s="75">
        <v>0</v>
      </c>
    </row>
    <row r="772" spans="10:79" ht="12" customHeight="1">
      <c r="J772" s="46">
        <v>769</v>
      </c>
      <c r="K772" s="46">
        <f t="shared" si="27"/>
        <v>0</v>
      </c>
      <c r="L772" s="82">
        <f t="shared" si="28"/>
        <v>0</v>
      </c>
      <c r="N772" s="119" t="s">
        <v>24</v>
      </c>
      <c r="O772" s="120" t="s">
        <v>3285</v>
      </c>
      <c r="P772" s="122">
        <v>0</v>
      </c>
      <c r="Q772" s="122">
        <v>0</v>
      </c>
      <c r="R772" s="122">
        <v>0</v>
      </c>
      <c r="S772" s="122">
        <v>0</v>
      </c>
      <c r="T772" s="122">
        <v>0</v>
      </c>
      <c r="U772" s="122">
        <v>0</v>
      </c>
      <c r="V772" s="122">
        <v>0</v>
      </c>
      <c r="W772" s="122">
        <v>0</v>
      </c>
      <c r="X772" s="122">
        <v>0</v>
      </c>
      <c r="Y772" s="122">
        <v>0</v>
      </c>
      <c r="Z772" s="122">
        <v>0</v>
      </c>
      <c r="AA772" s="122">
        <v>220000026</v>
      </c>
      <c r="AB772" s="122">
        <v>250000026</v>
      </c>
      <c r="AC772" s="122">
        <v>275000026</v>
      </c>
      <c r="AD772" s="121"/>
      <c r="BO772" s="72" t="s">
        <v>37</v>
      </c>
      <c r="BP772" s="73" t="s">
        <v>4159</v>
      </c>
      <c r="BQ772" s="75">
        <v>0</v>
      </c>
      <c r="BR772" s="75">
        <v>0</v>
      </c>
      <c r="BS772" s="75">
        <v>0</v>
      </c>
      <c r="BT772" s="75">
        <v>351000625</v>
      </c>
      <c r="BU772" s="75">
        <v>0</v>
      </c>
      <c r="BV772" s="75">
        <v>0</v>
      </c>
      <c r="BW772" s="75">
        <v>0</v>
      </c>
      <c r="BX772" s="75">
        <v>0</v>
      </c>
      <c r="BY772" s="75">
        <v>0</v>
      </c>
      <c r="BZ772" s="75">
        <v>0</v>
      </c>
      <c r="CA772" s="75">
        <v>0</v>
      </c>
    </row>
    <row r="773" spans="10:79" ht="12" customHeight="1">
      <c r="J773" s="46">
        <v>770</v>
      </c>
      <c r="K773" s="46">
        <f t="shared" ref="K773:K836" si="29">IFERROR(IF($B$3="Passenger",(HLOOKUP($K$3,$AI$4:$BC$699,1+J773,0)),(HLOOKUP($K$3,$BF$4:$BM$686,1+J773,0))),0)</f>
        <v>0</v>
      </c>
      <c r="L773" s="82">
        <f t="shared" si="28"/>
        <v>0</v>
      </c>
      <c r="N773" s="119" t="s">
        <v>24</v>
      </c>
      <c r="O773" s="120" t="s">
        <v>322</v>
      </c>
      <c r="P773" s="122">
        <v>0</v>
      </c>
      <c r="Q773" s="122">
        <v>0</v>
      </c>
      <c r="R773" s="122">
        <v>0</v>
      </c>
      <c r="S773" s="122">
        <v>0</v>
      </c>
      <c r="T773" s="122">
        <v>130000026</v>
      </c>
      <c r="U773" s="122">
        <v>135000026</v>
      </c>
      <c r="V773" s="122">
        <v>140000026</v>
      </c>
      <c r="W773" s="122">
        <v>145000026</v>
      </c>
      <c r="X773" s="122">
        <v>150000026</v>
      </c>
      <c r="Y773" s="122">
        <v>155000026</v>
      </c>
      <c r="Z773" s="122">
        <v>160000026</v>
      </c>
      <c r="AA773" s="122">
        <v>200000026</v>
      </c>
      <c r="AB773" s="122">
        <v>220000026</v>
      </c>
      <c r="AC773" s="122">
        <v>230000026</v>
      </c>
      <c r="AD773" s="121"/>
      <c r="BO773" s="72" t="s">
        <v>37</v>
      </c>
      <c r="BP773" s="73" t="s">
        <v>4160</v>
      </c>
      <c r="BQ773" s="75">
        <v>504000625</v>
      </c>
      <c r="BR773" s="75">
        <v>540000625</v>
      </c>
      <c r="BS773" s="75">
        <v>396000625</v>
      </c>
      <c r="BT773" s="75">
        <v>594000625</v>
      </c>
      <c r="BU773" s="75">
        <v>0</v>
      </c>
      <c r="BV773" s="75">
        <v>0</v>
      </c>
      <c r="BW773" s="75">
        <v>0</v>
      </c>
      <c r="BX773" s="75">
        <v>0</v>
      </c>
      <c r="BY773" s="75">
        <v>0</v>
      </c>
      <c r="BZ773" s="75">
        <v>0</v>
      </c>
      <c r="CA773" s="75">
        <v>0</v>
      </c>
    </row>
    <row r="774" spans="10:79" ht="12" customHeight="1">
      <c r="J774" s="46">
        <v>771</v>
      </c>
      <c r="K774" s="46">
        <f t="shared" si="29"/>
        <v>0</v>
      </c>
      <c r="L774" s="82">
        <f t="shared" ref="L774:L837" si="30">IFERROR(IF($B$3="Passenger",VLOOKUP(K774,$O$5:$AD$3396,$L$3+5,0),VLOOKUP(K774,$BP$5:$CA$1915,$L$3+1,0)),0)</f>
        <v>0</v>
      </c>
      <c r="N774" s="119" t="s">
        <v>24</v>
      </c>
      <c r="O774" s="120" t="s">
        <v>2758</v>
      </c>
      <c r="P774" s="122">
        <v>105000026</v>
      </c>
      <c r="Q774" s="122">
        <v>115000026</v>
      </c>
      <c r="R774" s="122">
        <v>130000026</v>
      </c>
      <c r="S774" s="122">
        <v>135000026</v>
      </c>
      <c r="T774" s="122">
        <v>150000026</v>
      </c>
      <c r="U774" s="122">
        <v>160000026</v>
      </c>
      <c r="V774" s="122">
        <v>170000026</v>
      </c>
      <c r="W774" s="122">
        <v>175000026</v>
      </c>
      <c r="X774" s="122">
        <v>190000026</v>
      </c>
      <c r="Y774" s="122">
        <v>0</v>
      </c>
      <c r="Z774" s="122">
        <v>0</v>
      </c>
      <c r="AA774" s="122">
        <v>0</v>
      </c>
      <c r="AB774" s="122">
        <v>0</v>
      </c>
      <c r="AC774" s="122">
        <v>0</v>
      </c>
      <c r="AD774" s="121"/>
      <c r="BO774" s="72" t="s">
        <v>37</v>
      </c>
      <c r="BP774" s="73" t="s">
        <v>4161</v>
      </c>
      <c r="BQ774" s="75">
        <v>261000625</v>
      </c>
      <c r="BR774" s="75">
        <v>0</v>
      </c>
      <c r="BS774" s="75">
        <v>0</v>
      </c>
      <c r="BT774" s="75">
        <v>0</v>
      </c>
      <c r="BU774" s="75">
        <v>0</v>
      </c>
      <c r="BV774" s="75">
        <v>0</v>
      </c>
      <c r="BW774" s="75">
        <v>0</v>
      </c>
      <c r="BX774" s="75">
        <v>0</v>
      </c>
      <c r="BY774" s="75">
        <v>0</v>
      </c>
      <c r="BZ774" s="75">
        <v>0</v>
      </c>
      <c r="CA774" s="75">
        <v>0</v>
      </c>
    </row>
    <row r="775" spans="10:79" ht="12" customHeight="1">
      <c r="J775" s="46">
        <v>772</v>
      </c>
      <c r="K775" s="46">
        <f t="shared" si="29"/>
        <v>0</v>
      </c>
      <c r="L775" s="82">
        <f t="shared" si="30"/>
        <v>0</v>
      </c>
      <c r="N775" s="119" t="s">
        <v>24</v>
      </c>
      <c r="O775" s="120" t="s">
        <v>2084</v>
      </c>
      <c r="P775" s="122">
        <v>105000026</v>
      </c>
      <c r="Q775" s="122">
        <v>110000026</v>
      </c>
      <c r="R775" s="122">
        <v>115000026</v>
      </c>
      <c r="S775" s="122">
        <v>0</v>
      </c>
      <c r="T775" s="122">
        <v>0</v>
      </c>
      <c r="U775" s="122">
        <v>0</v>
      </c>
      <c r="V775" s="122">
        <v>0</v>
      </c>
      <c r="W775" s="122">
        <v>0</v>
      </c>
      <c r="X775" s="122">
        <v>0</v>
      </c>
      <c r="Y775" s="122">
        <v>0</v>
      </c>
      <c r="Z775" s="122">
        <v>0</v>
      </c>
      <c r="AA775" s="122">
        <v>0</v>
      </c>
      <c r="AB775" s="122">
        <v>0</v>
      </c>
      <c r="AC775" s="122">
        <v>0</v>
      </c>
      <c r="AD775" s="121"/>
      <c r="BO775" s="72" t="s">
        <v>37</v>
      </c>
      <c r="BP775" s="73" t="s">
        <v>4162</v>
      </c>
      <c r="BQ775" s="75">
        <v>261000625</v>
      </c>
      <c r="BR775" s="75">
        <v>297000625</v>
      </c>
      <c r="BS775" s="75">
        <v>324000625</v>
      </c>
      <c r="BT775" s="75">
        <v>351000625</v>
      </c>
      <c r="BU775" s="75">
        <v>396000625</v>
      </c>
      <c r="BV775" s="75">
        <v>432000625</v>
      </c>
      <c r="BW775" s="75">
        <v>0</v>
      </c>
      <c r="BX775" s="75">
        <v>0</v>
      </c>
      <c r="BY775" s="75">
        <v>0</v>
      </c>
      <c r="BZ775" s="75">
        <v>0</v>
      </c>
      <c r="CA775" s="75">
        <v>0</v>
      </c>
    </row>
    <row r="776" spans="10:79" ht="12" customHeight="1">
      <c r="J776" s="46">
        <v>773</v>
      </c>
      <c r="K776" s="46">
        <f t="shared" si="29"/>
        <v>0</v>
      </c>
      <c r="L776" s="82">
        <f t="shared" si="30"/>
        <v>0</v>
      </c>
      <c r="N776" s="119" t="s">
        <v>24</v>
      </c>
      <c r="O776" s="120" t="s">
        <v>1618</v>
      </c>
      <c r="P776" s="122">
        <v>100000026</v>
      </c>
      <c r="Q776" s="122">
        <v>105000026</v>
      </c>
      <c r="R776" s="122">
        <v>110000026</v>
      </c>
      <c r="S776" s="122">
        <v>0</v>
      </c>
      <c r="T776" s="122">
        <v>0</v>
      </c>
      <c r="U776" s="122">
        <v>0</v>
      </c>
      <c r="V776" s="122">
        <v>0</v>
      </c>
      <c r="W776" s="122">
        <v>0</v>
      </c>
      <c r="X776" s="122">
        <v>0</v>
      </c>
      <c r="Y776" s="122">
        <v>0</v>
      </c>
      <c r="Z776" s="122">
        <v>0</v>
      </c>
      <c r="AA776" s="122">
        <v>0</v>
      </c>
      <c r="AB776" s="122">
        <v>0</v>
      </c>
      <c r="AC776" s="122">
        <v>0</v>
      </c>
      <c r="AD776" s="121"/>
      <c r="BO776" s="72" t="s">
        <v>37</v>
      </c>
      <c r="BP776" s="73" t="s">
        <v>4163</v>
      </c>
      <c r="BQ776" s="75">
        <v>315000625</v>
      </c>
      <c r="BR776" s="75">
        <v>351000625</v>
      </c>
      <c r="BS776" s="75">
        <v>378000625</v>
      </c>
      <c r="BT776" s="75">
        <v>405000625</v>
      </c>
      <c r="BU776" s="75">
        <v>0</v>
      </c>
      <c r="BV776" s="75">
        <v>0</v>
      </c>
      <c r="BW776" s="75">
        <v>0</v>
      </c>
      <c r="BX776" s="75">
        <v>0</v>
      </c>
      <c r="BY776" s="75">
        <v>0</v>
      </c>
      <c r="BZ776" s="75">
        <v>0</v>
      </c>
      <c r="CA776" s="75">
        <v>0</v>
      </c>
    </row>
    <row r="777" spans="10:79" ht="12" customHeight="1">
      <c r="J777" s="46">
        <v>774</v>
      </c>
      <c r="K777" s="46">
        <f t="shared" si="29"/>
        <v>0</v>
      </c>
      <c r="L777" s="82">
        <f t="shared" si="30"/>
        <v>0</v>
      </c>
      <c r="N777" s="119" t="s">
        <v>24</v>
      </c>
      <c r="O777" s="120" t="s">
        <v>2402</v>
      </c>
      <c r="P777" s="122">
        <v>105000026</v>
      </c>
      <c r="Q777" s="122">
        <v>115000026</v>
      </c>
      <c r="R777" s="122">
        <v>130000026</v>
      </c>
      <c r="S777" s="122">
        <v>135000026</v>
      </c>
      <c r="T777" s="122">
        <v>150000026</v>
      </c>
      <c r="U777" s="122">
        <v>160000026</v>
      </c>
      <c r="V777" s="122">
        <v>170000026</v>
      </c>
      <c r="W777" s="122">
        <v>175000026</v>
      </c>
      <c r="X777" s="122">
        <v>190000026</v>
      </c>
      <c r="Y777" s="122">
        <v>0</v>
      </c>
      <c r="Z777" s="122">
        <v>0</v>
      </c>
      <c r="AA777" s="122">
        <v>0</v>
      </c>
      <c r="AB777" s="122">
        <v>0</v>
      </c>
      <c r="AC777" s="122">
        <v>0</v>
      </c>
      <c r="AD777" s="121"/>
      <c r="BO777" s="72" t="s">
        <v>37</v>
      </c>
      <c r="BP777" s="73" t="s">
        <v>4164</v>
      </c>
      <c r="BQ777" s="75">
        <v>261000625</v>
      </c>
      <c r="BR777" s="75">
        <v>297000625</v>
      </c>
      <c r="BS777" s="75">
        <v>324000625</v>
      </c>
      <c r="BT777" s="75">
        <v>351000625</v>
      </c>
      <c r="BU777" s="75">
        <v>0</v>
      </c>
      <c r="BV777" s="75">
        <v>0</v>
      </c>
      <c r="BW777" s="75">
        <v>0</v>
      </c>
      <c r="BX777" s="75">
        <v>0</v>
      </c>
      <c r="BY777" s="75">
        <v>0</v>
      </c>
      <c r="BZ777" s="75">
        <v>0</v>
      </c>
      <c r="CA777" s="75">
        <v>0</v>
      </c>
    </row>
    <row r="778" spans="10:79" ht="12" customHeight="1">
      <c r="J778" s="46">
        <v>775</v>
      </c>
      <c r="K778" s="46">
        <f t="shared" si="29"/>
        <v>0</v>
      </c>
      <c r="L778" s="82">
        <f t="shared" si="30"/>
        <v>0</v>
      </c>
      <c r="N778" s="119" t="s">
        <v>24</v>
      </c>
      <c r="O778" s="120" t="s">
        <v>1858</v>
      </c>
      <c r="P778" s="122">
        <v>115000026</v>
      </c>
      <c r="Q778" s="122">
        <v>130000026</v>
      </c>
      <c r="R778" s="122">
        <v>135000026</v>
      </c>
      <c r="S778" s="122">
        <v>150000026</v>
      </c>
      <c r="T778" s="122">
        <v>160000026</v>
      </c>
      <c r="U778" s="122">
        <v>170000026</v>
      </c>
      <c r="V778" s="122">
        <v>175000026</v>
      </c>
      <c r="W778" s="122">
        <v>190000026</v>
      </c>
      <c r="X778" s="122">
        <v>195000026</v>
      </c>
      <c r="Y778" s="122">
        <v>0</v>
      </c>
      <c r="Z778" s="122">
        <v>0</v>
      </c>
      <c r="AA778" s="122">
        <v>0</v>
      </c>
      <c r="AB778" s="122">
        <v>0</v>
      </c>
      <c r="AC778" s="122">
        <v>0</v>
      </c>
      <c r="AD778" s="121"/>
      <c r="BO778" s="72" t="s">
        <v>37</v>
      </c>
      <c r="BP778" s="73" t="s">
        <v>4165</v>
      </c>
      <c r="BQ778" s="75">
        <v>360000625</v>
      </c>
      <c r="BR778" s="75">
        <v>0</v>
      </c>
      <c r="BS778" s="75">
        <v>0</v>
      </c>
      <c r="BT778" s="75">
        <v>0</v>
      </c>
      <c r="BU778" s="75">
        <v>0</v>
      </c>
      <c r="BV778" s="75">
        <v>0</v>
      </c>
      <c r="BW778" s="75">
        <v>0</v>
      </c>
      <c r="BX778" s="75">
        <v>0</v>
      </c>
      <c r="BY778" s="75">
        <v>0</v>
      </c>
      <c r="BZ778" s="75">
        <v>0</v>
      </c>
      <c r="CA778" s="75">
        <v>0</v>
      </c>
    </row>
    <row r="779" spans="10:79" ht="12" customHeight="1">
      <c r="J779" s="46">
        <v>776</v>
      </c>
      <c r="K779" s="46">
        <f t="shared" si="29"/>
        <v>0</v>
      </c>
      <c r="L779" s="82">
        <f t="shared" si="30"/>
        <v>0</v>
      </c>
      <c r="N779" s="119" t="s">
        <v>24</v>
      </c>
      <c r="O779" s="120" t="s">
        <v>2399</v>
      </c>
      <c r="P779" s="122">
        <v>105000026</v>
      </c>
      <c r="Q779" s="122">
        <v>110000026</v>
      </c>
      <c r="R779" s="122">
        <v>115000026</v>
      </c>
      <c r="S779" s="122">
        <v>0</v>
      </c>
      <c r="T779" s="122">
        <v>0</v>
      </c>
      <c r="U779" s="122">
        <v>0</v>
      </c>
      <c r="V779" s="122">
        <v>0</v>
      </c>
      <c r="W779" s="122">
        <v>0</v>
      </c>
      <c r="X779" s="122">
        <v>0</v>
      </c>
      <c r="Y779" s="122">
        <v>0</v>
      </c>
      <c r="Z779" s="122">
        <v>0</v>
      </c>
      <c r="AA779" s="122">
        <v>0</v>
      </c>
      <c r="AB779" s="122">
        <v>0</v>
      </c>
      <c r="AC779" s="122">
        <v>0</v>
      </c>
      <c r="AD779" s="121"/>
      <c r="BO779" s="72" t="s">
        <v>37</v>
      </c>
      <c r="BP779" s="73" t="s">
        <v>4166</v>
      </c>
      <c r="BQ779" s="75">
        <v>360000625</v>
      </c>
      <c r="BR779" s="75">
        <v>387000625</v>
      </c>
      <c r="BS779" s="75">
        <v>0</v>
      </c>
      <c r="BT779" s="75">
        <v>405000625</v>
      </c>
      <c r="BU779" s="75">
        <v>450000625</v>
      </c>
      <c r="BV779" s="75">
        <v>0</v>
      </c>
      <c r="BW779" s="75">
        <v>459000625</v>
      </c>
      <c r="BX779" s="75">
        <v>0</v>
      </c>
      <c r="BY779" s="75">
        <v>0</v>
      </c>
      <c r="BZ779" s="75">
        <v>0</v>
      </c>
      <c r="CA779" s="75">
        <v>0</v>
      </c>
    </row>
    <row r="780" spans="10:79" ht="12" customHeight="1">
      <c r="J780" s="46">
        <v>777</v>
      </c>
      <c r="K780" s="46">
        <f t="shared" si="29"/>
        <v>0</v>
      </c>
      <c r="L780" s="82">
        <f t="shared" si="30"/>
        <v>0</v>
      </c>
      <c r="N780" s="119" t="s">
        <v>24</v>
      </c>
      <c r="O780" s="120" t="s">
        <v>2479</v>
      </c>
      <c r="P780" s="122">
        <v>100000026</v>
      </c>
      <c r="Q780" s="122">
        <v>105000026</v>
      </c>
      <c r="R780" s="122">
        <v>110000026</v>
      </c>
      <c r="S780" s="122">
        <v>0</v>
      </c>
      <c r="T780" s="122">
        <v>0</v>
      </c>
      <c r="U780" s="122">
        <v>0</v>
      </c>
      <c r="V780" s="122">
        <v>0</v>
      </c>
      <c r="W780" s="122">
        <v>0</v>
      </c>
      <c r="X780" s="122">
        <v>0</v>
      </c>
      <c r="Y780" s="122">
        <v>0</v>
      </c>
      <c r="Z780" s="122">
        <v>0</v>
      </c>
      <c r="AA780" s="122">
        <v>0</v>
      </c>
      <c r="AB780" s="122">
        <v>0</v>
      </c>
      <c r="AC780" s="122">
        <v>0</v>
      </c>
      <c r="AD780" s="121"/>
      <c r="BO780" s="72" t="s">
        <v>37</v>
      </c>
      <c r="BP780" s="73" t="s">
        <v>4167</v>
      </c>
      <c r="BQ780" s="75">
        <v>0</v>
      </c>
      <c r="BR780" s="75">
        <v>387000625</v>
      </c>
      <c r="BS780" s="75">
        <v>396000625</v>
      </c>
      <c r="BT780" s="75">
        <v>405000625</v>
      </c>
      <c r="BU780" s="75">
        <v>450000625</v>
      </c>
      <c r="BV780" s="75">
        <v>0</v>
      </c>
      <c r="BW780" s="75">
        <v>459000625</v>
      </c>
      <c r="BX780" s="75">
        <v>0</v>
      </c>
      <c r="BY780" s="75">
        <v>0</v>
      </c>
      <c r="BZ780" s="75">
        <v>0</v>
      </c>
      <c r="CA780" s="75">
        <v>0</v>
      </c>
    </row>
    <row r="781" spans="10:79" ht="12" customHeight="1">
      <c r="J781" s="46">
        <v>778</v>
      </c>
      <c r="K781" s="46">
        <f t="shared" si="29"/>
        <v>0</v>
      </c>
      <c r="L781" s="82">
        <f t="shared" si="30"/>
        <v>0</v>
      </c>
      <c r="N781" s="119" t="s">
        <v>24</v>
      </c>
      <c r="O781" s="120" t="s">
        <v>759</v>
      </c>
      <c r="P781" s="122">
        <v>105000026</v>
      </c>
      <c r="Q781" s="122">
        <v>115000026</v>
      </c>
      <c r="R781" s="122">
        <v>130000026</v>
      </c>
      <c r="S781" s="122">
        <v>135000026</v>
      </c>
      <c r="T781" s="122">
        <v>150000026</v>
      </c>
      <c r="U781" s="122">
        <v>160000026</v>
      </c>
      <c r="V781" s="122">
        <v>170000026</v>
      </c>
      <c r="W781" s="122">
        <v>175000026</v>
      </c>
      <c r="X781" s="122">
        <v>190000026</v>
      </c>
      <c r="Y781" s="122">
        <v>0</v>
      </c>
      <c r="Z781" s="122">
        <v>0</v>
      </c>
      <c r="AA781" s="122">
        <v>235000026</v>
      </c>
      <c r="AB781" s="122">
        <v>0</v>
      </c>
      <c r="AC781" s="122">
        <v>0</v>
      </c>
      <c r="AD781" s="121"/>
      <c r="BO781" s="72" t="s">
        <v>37</v>
      </c>
      <c r="BP781" s="73" t="s">
        <v>4168</v>
      </c>
      <c r="BQ781" s="75">
        <v>351000625</v>
      </c>
      <c r="BR781" s="75">
        <v>387000625</v>
      </c>
      <c r="BS781" s="75">
        <v>0</v>
      </c>
      <c r="BT781" s="75">
        <v>0</v>
      </c>
      <c r="BU781" s="75">
        <v>0</v>
      </c>
      <c r="BV781" s="75">
        <v>0</v>
      </c>
      <c r="BW781" s="75">
        <v>0</v>
      </c>
      <c r="BX781" s="75">
        <v>0</v>
      </c>
      <c r="BY781" s="75">
        <v>0</v>
      </c>
      <c r="BZ781" s="75">
        <v>0</v>
      </c>
      <c r="CA781" s="75">
        <v>0</v>
      </c>
    </row>
    <row r="782" spans="10:79" ht="12" customHeight="1">
      <c r="J782" s="46">
        <v>779</v>
      </c>
      <c r="K782" s="46">
        <f t="shared" si="29"/>
        <v>0</v>
      </c>
      <c r="L782" s="82">
        <f t="shared" si="30"/>
        <v>0</v>
      </c>
      <c r="N782" s="119" t="s">
        <v>24</v>
      </c>
      <c r="O782" s="120" t="s">
        <v>1057</v>
      </c>
      <c r="P782" s="122">
        <v>105000026</v>
      </c>
      <c r="Q782" s="122">
        <v>115000026</v>
      </c>
      <c r="R782" s="122">
        <v>130000026</v>
      </c>
      <c r="S782" s="122">
        <v>135000026</v>
      </c>
      <c r="T782" s="122">
        <v>150000026</v>
      </c>
      <c r="U782" s="122">
        <v>160000026</v>
      </c>
      <c r="V782" s="122">
        <v>170000026</v>
      </c>
      <c r="W782" s="122">
        <v>175000026</v>
      </c>
      <c r="X782" s="122">
        <v>190000026</v>
      </c>
      <c r="Y782" s="122">
        <v>0</v>
      </c>
      <c r="Z782" s="122">
        <v>0</v>
      </c>
      <c r="AA782" s="122">
        <v>0</v>
      </c>
      <c r="AB782" s="122">
        <v>0</v>
      </c>
      <c r="AC782" s="122">
        <v>0</v>
      </c>
      <c r="AD782" s="121"/>
      <c r="BO782" s="72" t="s">
        <v>37</v>
      </c>
      <c r="BP782" s="73" t="s">
        <v>4169</v>
      </c>
      <c r="BQ782" s="75">
        <v>351000625</v>
      </c>
      <c r="BR782" s="75">
        <v>387000625</v>
      </c>
      <c r="BS782" s="75">
        <v>414000625</v>
      </c>
      <c r="BT782" s="75">
        <v>441000625</v>
      </c>
      <c r="BU782" s="75">
        <v>0</v>
      </c>
      <c r="BV782" s="75">
        <v>522000625</v>
      </c>
      <c r="BW782" s="75">
        <v>0</v>
      </c>
      <c r="BX782" s="75">
        <v>0</v>
      </c>
      <c r="BY782" s="75">
        <v>0</v>
      </c>
      <c r="BZ782" s="75">
        <v>0</v>
      </c>
      <c r="CA782" s="75">
        <v>0</v>
      </c>
    </row>
    <row r="783" spans="10:79" ht="12" customHeight="1">
      <c r="J783" s="46">
        <v>780</v>
      </c>
      <c r="K783" s="46">
        <f t="shared" si="29"/>
        <v>0</v>
      </c>
      <c r="L783" s="82">
        <f t="shared" si="30"/>
        <v>0</v>
      </c>
      <c r="N783" s="119" t="s">
        <v>24</v>
      </c>
      <c r="O783" s="120" t="s">
        <v>760</v>
      </c>
      <c r="P783" s="122">
        <v>115000026</v>
      </c>
      <c r="Q783" s="122">
        <v>130000026</v>
      </c>
      <c r="R783" s="122">
        <v>135000026</v>
      </c>
      <c r="S783" s="122">
        <v>150000026</v>
      </c>
      <c r="T783" s="122">
        <v>160000026</v>
      </c>
      <c r="U783" s="122">
        <v>170000026</v>
      </c>
      <c r="V783" s="122">
        <v>175000026</v>
      </c>
      <c r="W783" s="122">
        <v>190000026</v>
      </c>
      <c r="X783" s="122">
        <v>195000026</v>
      </c>
      <c r="Y783" s="122">
        <v>0</v>
      </c>
      <c r="Z783" s="122">
        <v>0</v>
      </c>
      <c r="AA783" s="122">
        <v>0</v>
      </c>
      <c r="AB783" s="122">
        <v>0</v>
      </c>
      <c r="AC783" s="122">
        <v>0</v>
      </c>
      <c r="AD783" s="121"/>
      <c r="BO783" s="72" t="s">
        <v>37</v>
      </c>
      <c r="BP783" s="73" t="s">
        <v>4170</v>
      </c>
      <c r="BQ783" s="75">
        <v>261000625</v>
      </c>
      <c r="BR783" s="75">
        <v>297000625</v>
      </c>
      <c r="BS783" s="75">
        <v>324000625</v>
      </c>
      <c r="BT783" s="75">
        <v>351000625</v>
      </c>
      <c r="BU783" s="75">
        <v>396000625</v>
      </c>
      <c r="BV783" s="75">
        <v>432000625</v>
      </c>
      <c r="BW783" s="75">
        <v>0</v>
      </c>
      <c r="BX783" s="75">
        <v>0</v>
      </c>
      <c r="BY783" s="75">
        <v>0</v>
      </c>
      <c r="BZ783" s="75">
        <v>0</v>
      </c>
      <c r="CA783" s="75">
        <v>0</v>
      </c>
    </row>
    <row r="784" spans="10:79" ht="12" customHeight="1">
      <c r="J784" s="46">
        <v>781</v>
      </c>
      <c r="K784" s="46">
        <f t="shared" si="29"/>
        <v>0</v>
      </c>
      <c r="L784" s="82">
        <f t="shared" si="30"/>
        <v>0</v>
      </c>
      <c r="N784" s="119" t="s">
        <v>24</v>
      </c>
      <c r="O784" s="120" t="s">
        <v>1058</v>
      </c>
      <c r="P784" s="122">
        <v>105000026</v>
      </c>
      <c r="Q784" s="122">
        <v>115000026</v>
      </c>
      <c r="R784" s="122">
        <v>130000026</v>
      </c>
      <c r="S784" s="122">
        <v>135000026</v>
      </c>
      <c r="T784" s="122">
        <v>150000026</v>
      </c>
      <c r="U784" s="122">
        <v>160000026</v>
      </c>
      <c r="V784" s="122">
        <v>170000026</v>
      </c>
      <c r="W784" s="122">
        <v>175000026</v>
      </c>
      <c r="X784" s="122">
        <v>190000026</v>
      </c>
      <c r="Y784" s="122">
        <v>0</v>
      </c>
      <c r="Z784" s="122">
        <v>0</v>
      </c>
      <c r="AA784" s="122">
        <v>0</v>
      </c>
      <c r="AB784" s="122">
        <v>0</v>
      </c>
      <c r="AC784" s="122">
        <v>0</v>
      </c>
      <c r="AD784" s="121"/>
      <c r="BO784" s="72" t="s">
        <v>37</v>
      </c>
      <c r="BP784" s="73" t="s">
        <v>4171</v>
      </c>
      <c r="BQ784" s="75">
        <v>351000625</v>
      </c>
      <c r="BR784" s="75">
        <v>369000625</v>
      </c>
      <c r="BS784" s="75">
        <v>396000625</v>
      </c>
      <c r="BT784" s="75">
        <v>423000625</v>
      </c>
      <c r="BU784" s="75">
        <v>0</v>
      </c>
      <c r="BV784" s="75">
        <v>0</v>
      </c>
      <c r="BW784" s="75">
        <v>0</v>
      </c>
      <c r="BX784" s="75">
        <v>0</v>
      </c>
      <c r="BY784" s="75">
        <v>0</v>
      </c>
      <c r="BZ784" s="75">
        <v>0</v>
      </c>
      <c r="CA784" s="75">
        <v>0</v>
      </c>
    </row>
    <row r="785" spans="10:79" ht="12" customHeight="1">
      <c r="J785" s="46">
        <v>782</v>
      </c>
      <c r="K785" s="46">
        <f t="shared" si="29"/>
        <v>0</v>
      </c>
      <c r="L785" s="82">
        <f t="shared" si="30"/>
        <v>0</v>
      </c>
      <c r="N785" s="119" t="s">
        <v>24</v>
      </c>
      <c r="O785" s="120" t="s">
        <v>2078</v>
      </c>
      <c r="P785" s="122">
        <v>105000026</v>
      </c>
      <c r="Q785" s="122">
        <v>115000026</v>
      </c>
      <c r="R785" s="122">
        <v>130000026</v>
      </c>
      <c r="S785" s="122">
        <v>135000026</v>
      </c>
      <c r="T785" s="122">
        <v>150000026</v>
      </c>
      <c r="U785" s="122">
        <v>160000026</v>
      </c>
      <c r="V785" s="122">
        <v>170000026</v>
      </c>
      <c r="W785" s="122">
        <v>175000026</v>
      </c>
      <c r="X785" s="122">
        <v>190000026</v>
      </c>
      <c r="Y785" s="122">
        <v>0</v>
      </c>
      <c r="Z785" s="122">
        <v>0</v>
      </c>
      <c r="AA785" s="122">
        <v>0</v>
      </c>
      <c r="AB785" s="122">
        <v>0</v>
      </c>
      <c r="AC785" s="122">
        <v>0</v>
      </c>
      <c r="AD785" s="121"/>
      <c r="BO785" s="72" t="s">
        <v>37</v>
      </c>
      <c r="BP785" s="73" t="s">
        <v>4172</v>
      </c>
      <c r="BQ785" s="75">
        <v>261000625</v>
      </c>
      <c r="BR785" s="75">
        <v>0</v>
      </c>
      <c r="BS785" s="75">
        <v>324000625</v>
      </c>
      <c r="BT785" s="75">
        <v>351000625</v>
      </c>
      <c r="BU785" s="75">
        <v>0</v>
      </c>
      <c r="BV785" s="75">
        <v>0</v>
      </c>
      <c r="BW785" s="75">
        <v>0</v>
      </c>
      <c r="BX785" s="75">
        <v>0</v>
      </c>
      <c r="BY785" s="75">
        <v>0</v>
      </c>
      <c r="BZ785" s="75">
        <v>0</v>
      </c>
      <c r="CA785" s="75">
        <v>0</v>
      </c>
    </row>
    <row r="786" spans="10:79" ht="12" customHeight="1">
      <c r="J786" s="46">
        <v>783</v>
      </c>
      <c r="K786" s="46">
        <f t="shared" si="29"/>
        <v>0</v>
      </c>
      <c r="L786" s="82">
        <f t="shared" si="30"/>
        <v>0</v>
      </c>
      <c r="N786" s="119" t="s">
        <v>24</v>
      </c>
      <c r="O786" s="120" t="s">
        <v>144</v>
      </c>
      <c r="P786" s="122">
        <v>115000026</v>
      </c>
      <c r="Q786" s="122">
        <v>130000026</v>
      </c>
      <c r="R786" s="122">
        <v>135000026</v>
      </c>
      <c r="S786" s="122">
        <v>150000026</v>
      </c>
      <c r="T786" s="122">
        <v>160000026</v>
      </c>
      <c r="U786" s="122">
        <v>170000026</v>
      </c>
      <c r="V786" s="122">
        <v>175000026</v>
      </c>
      <c r="W786" s="122">
        <v>190000026</v>
      </c>
      <c r="X786" s="122">
        <v>195000026</v>
      </c>
      <c r="Y786" s="122">
        <v>0</v>
      </c>
      <c r="Z786" s="122">
        <v>0</v>
      </c>
      <c r="AA786" s="122">
        <v>0</v>
      </c>
      <c r="AB786" s="122">
        <v>0</v>
      </c>
      <c r="AC786" s="122">
        <v>0</v>
      </c>
      <c r="AD786" s="121"/>
      <c r="BO786" s="72" t="s">
        <v>37</v>
      </c>
      <c r="BP786" s="73" t="s">
        <v>4173</v>
      </c>
      <c r="BQ786" s="75">
        <v>315000625</v>
      </c>
      <c r="BR786" s="75">
        <v>351000625</v>
      </c>
      <c r="BS786" s="75">
        <v>378000625</v>
      </c>
      <c r="BT786" s="75">
        <v>405000625</v>
      </c>
      <c r="BU786" s="75">
        <v>0</v>
      </c>
      <c r="BV786" s="75">
        <v>0</v>
      </c>
      <c r="BW786" s="75">
        <v>0</v>
      </c>
      <c r="BX786" s="75">
        <v>0</v>
      </c>
      <c r="BY786" s="75">
        <v>0</v>
      </c>
      <c r="BZ786" s="75">
        <v>0</v>
      </c>
      <c r="CA786" s="75">
        <v>0</v>
      </c>
    </row>
    <row r="787" spans="10:79" ht="12" customHeight="1">
      <c r="J787" s="46">
        <v>784</v>
      </c>
      <c r="K787" s="46">
        <f t="shared" si="29"/>
        <v>0</v>
      </c>
      <c r="L787" s="82">
        <f t="shared" si="30"/>
        <v>0</v>
      </c>
      <c r="N787" s="119" t="s">
        <v>24</v>
      </c>
      <c r="O787" s="120" t="s">
        <v>1849</v>
      </c>
      <c r="P787" s="122">
        <v>105000026</v>
      </c>
      <c r="Q787" s="122">
        <v>110000026</v>
      </c>
      <c r="R787" s="122">
        <v>115000026</v>
      </c>
      <c r="S787" s="122">
        <v>0</v>
      </c>
      <c r="T787" s="122">
        <v>0</v>
      </c>
      <c r="U787" s="122">
        <v>0</v>
      </c>
      <c r="V787" s="122">
        <v>0</v>
      </c>
      <c r="W787" s="122">
        <v>0</v>
      </c>
      <c r="X787" s="122">
        <v>0</v>
      </c>
      <c r="Y787" s="122">
        <v>0</v>
      </c>
      <c r="Z787" s="122">
        <v>0</v>
      </c>
      <c r="AA787" s="122">
        <v>0</v>
      </c>
      <c r="AB787" s="122">
        <v>0</v>
      </c>
      <c r="AC787" s="122">
        <v>0</v>
      </c>
      <c r="AD787" s="121"/>
      <c r="BO787" s="72" t="s">
        <v>37</v>
      </c>
      <c r="BP787" s="73" t="s">
        <v>4174</v>
      </c>
      <c r="BQ787" s="75">
        <v>315000625</v>
      </c>
      <c r="BR787" s="75">
        <v>0</v>
      </c>
      <c r="BS787" s="75">
        <v>378000625</v>
      </c>
      <c r="BT787" s="75">
        <v>351000625</v>
      </c>
      <c r="BU787" s="75">
        <v>0</v>
      </c>
      <c r="BV787" s="75">
        <v>0</v>
      </c>
      <c r="BW787" s="75">
        <v>0</v>
      </c>
      <c r="BX787" s="75">
        <v>0</v>
      </c>
      <c r="BY787" s="75">
        <v>0</v>
      </c>
      <c r="BZ787" s="75">
        <v>0</v>
      </c>
      <c r="CA787" s="75">
        <v>0</v>
      </c>
    </row>
    <row r="788" spans="10:79" ht="12" customHeight="1">
      <c r="J788" s="46">
        <v>785</v>
      </c>
      <c r="K788" s="46">
        <f t="shared" si="29"/>
        <v>0</v>
      </c>
      <c r="L788" s="82">
        <f t="shared" si="30"/>
        <v>0</v>
      </c>
      <c r="N788" s="119" t="s">
        <v>24</v>
      </c>
      <c r="O788" s="120" t="s">
        <v>1854</v>
      </c>
      <c r="P788" s="122">
        <v>100000026</v>
      </c>
      <c r="Q788" s="122">
        <v>105000026</v>
      </c>
      <c r="R788" s="122">
        <v>110000026</v>
      </c>
      <c r="S788" s="122">
        <v>0</v>
      </c>
      <c r="T788" s="122">
        <v>0</v>
      </c>
      <c r="U788" s="122">
        <v>0</v>
      </c>
      <c r="V788" s="122">
        <v>0</v>
      </c>
      <c r="W788" s="122">
        <v>0</v>
      </c>
      <c r="X788" s="122">
        <v>0</v>
      </c>
      <c r="Y788" s="122">
        <v>0</v>
      </c>
      <c r="Z788" s="122">
        <v>0</v>
      </c>
      <c r="AA788" s="122">
        <v>0</v>
      </c>
      <c r="AB788" s="122">
        <v>0</v>
      </c>
      <c r="AC788" s="122">
        <v>0</v>
      </c>
      <c r="AD788" s="121"/>
      <c r="BO788" s="72" t="s">
        <v>37</v>
      </c>
      <c r="BP788" s="73" t="s">
        <v>4175</v>
      </c>
      <c r="BQ788" s="75">
        <v>351000625</v>
      </c>
      <c r="BR788" s="75">
        <v>369000625</v>
      </c>
      <c r="BS788" s="75">
        <v>396000625</v>
      </c>
      <c r="BT788" s="75">
        <v>423000625</v>
      </c>
      <c r="BU788" s="75">
        <v>0</v>
      </c>
      <c r="BV788" s="75">
        <v>0</v>
      </c>
      <c r="BW788" s="75">
        <v>0</v>
      </c>
      <c r="BX788" s="75">
        <v>0</v>
      </c>
      <c r="BY788" s="75">
        <v>0</v>
      </c>
      <c r="BZ788" s="75">
        <v>0</v>
      </c>
      <c r="CA788" s="75">
        <v>0</v>
      </c>
    </row>
    <row r="789" spans="10:79" ht="12" customHeight="1">
      <c r="J789" s="46">
        <v>786</v>
      </c>
      <c r="K789" s="46">
        <f t="shared" si="29"/>
        <v>0</v>
      </c>
      <c r="L789" s="82">
        <f t="shared" si="30"/>
        <v>0</v>
      </c>
      <c r="N789" s="119" t="s">
        <v>24</v>
      </c>
      <c r="O789" s="120" t="s">
        <v>1861</v>
      </c>
      <c r="P789" s="122">
        <v>105000026</v>
      </c>
      <c r="Q789" s="122">
        <v>115000026</v>
      </c>
      <c r="R789" s="122">
        <v>130000026</v>
      </c>
      <c r="S789" s="122">
        <v>135000026</v>
      </c>
      <c r="T789" s="122">
        <v>150000026</v>
      </c>
      <c r="U789" s="122">
        <v>160000026</v>
      </c>
      <c r="V789" s="122">
        <v>170000026</v>
      </c>
      <c r="W789" s="122">
        <v>175000026</v>
      </c>
      <c r="X789" s="122">
        <v>190000026</v>
      </c>
      <c r="Y789" s="122">
        <v>0</v>
      </c>
      <c r="Z789" s="122">
        <v>0</v>
      </c>
      <c r="AA789" s="122">
        <v>0</v>
      </c>
      <c r="AB789" s="122">
        <v>0</v>
      </c>
      <c r="AC789" s="122">
        <v>0</v>
      </c>
      <c r="AD789" s="121"/>
      <c r="BO789" s="72" t="s">
        <v>37</v>
      </c>
      <c r="BP789" s="73" t="s">
        <v>4176</v>
      </c>
      <c r="BQ789" s="75">
        <v>351000625</v>
      </c>
      <c r="BR789" s="75">
        <v>387000625</v>
      </c>
      <c r="BS789" s="75">
        <v>0</v>
      </c>
      <c r="BT789" s="75">
        <v>0</v>
      </c>
      <c r="BU789" s="75">
        <v>0</v>
      </c>
      <c r="BV789" s="75">
        <v>0</v>
      </c>
      <c r="BW789" s="75">
        <v>0</v>
      </c>
      <c r="BX789" s="75">
        <v>0</v>
      </c>
      <c r="BY789" s="75">
        <v>0</v>
      </c>
      <c r="BZ789" s="75">
        <v>0</v>
      </c>
      <c r="CA789" s="75">
        <v>0</v>
      </c>
    </row>
    <row r="790" spans="10:79" ht="12" customHeight="1">
      <c r="J790" s="46">
        <v>787</v>
      </c>
      <c r="K790" s="46">
        <f t="shared" si="29"/>
        <v>0</v>
      </c>
      <c r="L790" s="82">
        <f t="shared" si="30"/>
        <v>0</v>
      </c>
      <c r="N790" s="119" t="s">
        <v>24</v>
      </c>
      <c r="O790" s="120" t="s">
        <v>1923</v>
      </c>
      <c r="P790" s="122">
        <v>0</v>
      </c>
      <c r="Q790" s="122">
        <v>0</v>
      </c>
      <c r="R790" s="122">
        <v>0</v>
      </c>
      <c r="S790" s="122">
        <v>0</v>
      </c>
      <c r="T790" s="122">
        <v>0</v>
      </c>
      <c r="U790" s="122">
        <v>0</v>
      </c>
      <c r="V790" s="122">
        <v>0</v>
      </c>
      <c r="W790" s="122">
        <v>0</v>
      </c>
      <c r="X790" s="122">
        <v>0</v>
      </c>
      <c r="Y790" s="122">
        <v>210000026</v>
      </c>
      <c r="Z790" s="122">
        <v>220000026</v>
      </c>
      <c r="AA790" s="122">
        <v>230000026</v>
      </c>
      <c r="AB790" s="122">
        <v>250000026</v>
      </c>
      <c r="AC790" s="122">
        <v>290000026</v>
      </c>
      <c r="AD790" s="121"/>
      <c r="BO790" s="72" t="s">
        <v>37</v>
      </c>
      <c r="BP790" s="73" t="s">
        <v>4177</v>
      </c>
      <c r="BQ790" s="75">
        <v>351000625</v>
      </c>
      <c r="BR790" s="75">
        <v>387000625</v>
      </c>
      <c r="BS790" s="75">
        <v>0</v>
      </c>
      <c r="BT790" s="75">
        <v>0</v>
      </c>
      <c r="BU790" s="75">
        <v>0</v>
      </c>
      <c r="BV790" s="75">
        <v>0</v>
      </c>
      <c r="BW790" s="75">
        <v>0</v>
      </c>
      <c r="BX790" s="75">
        <v>0</v>
      </c>
      <c r="BY790" s="75">
        <v>0</v>
      </c>
      <c r="BZ790" s="75">
        <v>0</v>
      </c>
      <c r="CA790" s="75">
        <v>0</v>
      </c>
    </row>
    <row r="791" spans="10:79" ht="12" customHeight="1">
      <c r="J791" s="46">
        <v>788</v>
      </c>
      <c r="K791" s="46">
        <f t="shared" si="29"/>
        <v>0</v>
      </c>
      <c r="L791" s="82">
        <f t="shared" si="30"/>
        <v>0</v>
      </c>
      <c r="N791" s="119" t="s">
        <v>24</v>
      </c>
      <c r="O791" s="120" t="s">
        <v>2268</v>
      </c>
      <c r="P791" s="122">
        <v>0</v>
      </c>
      <c r="Q791" s="122">
        <v>0</v>
      </c>
      <c r="R791" s="122">
        <v>0</v>
      </c>
      <c r="S791" s="122">
        <v>0</v>
      </c>
      <c r="T791" s="122">
        <v>0</v>
      </c>
      <c r="U791" s="122">
        <v>0</v>
      </c>
      <c r="V791" s="122">
        <v>0</v>
      </c>
      <c r="W791" s="122">
        <v>0</v>
      </c>
      <c r="X791" s="122">
        <v>0</v>
      </c>
      <c r="Y791" s="122">
        <v>210000026</v>
      </c>
      <c r="Z791" s="122">
        <v>220000026</v>
      </c>
      <c r="AA791" s="122">
        <v>230000026</v>
      </c>
      <c r="AB791" s="122">
        <v>250000026</v>
      </c>
      <c r="AC791" s="122">
        <v>290000026</v>
      </c>
      <c r="AD791" s="121"/>
      <c r="BO791" s="72" t="s">
        <v>37</v>
      </c>
      <c r="BP791" s="73" t="s">
        <v>4178</v>
      </c>
      <c r="BQ791" s="75">
        <v>360000625</v>
      </c>
      <c r="BR791" s="75">
        <v>0</v>
      </c>
      <c r="BS791" s="75">
        <v>0</v>
      </c>
      <c r="BT791" s="75">
        <v>0</v>
      </c>
      <c r="BU791" s="75">
        <v>0</v>
      </c>
      <c r="BV791" s="75">
        <v>522000625</v>
      </c>
      <c r="BW791" s="75">
        <v>0</v>
      </c>
      <c r="BX791" s="75">
        <v>0</v>
      </c>
      <c r="BY791" s="75">
        <v>0</v>
      </c>
      <c r="BZ791" s="75">
        <v>0</v>
      </c>
      <c r="CA791" s="75">
        <v>0</v>
      </c>
    </row>
    <row r="792" spans="10:79" ht="12" customHeight="1">
      <c r="J792" s="46">
        <v>789</v>
      </c>
      <c r="K792" s="46">
        <f t="shared" si="29"/>
        <v>0</v>
      </c>
      <c r="L792" s="82">
        <f t="shared" si="30"/>
        <v>0</v>
      </c>
      <c r="N792" s="119" t="s">
        <v>24</v>
      </c>
      <c r="O792" s="120" t="s">
        <v>1957</v>
      </c>
      <c r="P792" s="122">
        <v>0</v>
      </c>
      <c r="Q792" s="122">
        <v>0</v>
      </c>
      <c r="R792" s="122">
        <v>0</v>
      </c>
      <c r="S792" s="122">
        <v>0</v>
      </c>
      <c r="T792" s="122">
        <v>0</v>
      </c>
      <c r="U792" s="122">
        <v>0</v>
      </c>
      <c r="V792" s="122">
        <v>0</v>
      </c>
      <c r="W792" s="122">
        <v>0</v>
      </c>
      <c r="X792" s="122">
        <v>0</v>
      </c>
      <c r="Y792" s="122">
        <v>200000026</v>
      </c>
      <c r="Z792" s="122">
        <v>210000026</v>
      </c>
      <c r="AA792" s="122">
        <v>220000026</v>
      </c>
      <c r="AB792" s="122">
        <v>230000026</v>
      </c>
      <c r="AC792" s="122">
        <v>250000026</v>
      </c>
      <c r="AD792" s="121"/>
      <c r="BO792" s="72" t="s">
        <v>37</v>
      </c>
      <c r="BP792" s="73" t="s">
        <v>4179</v>
      </c>
      <c r="BQ792" s="75">
        <v>0</v>
      </c>
      <c r="BR792" s="75">
        <v>351000625</v>
      </c>
      <c r="BS792" s="75">
        <v>0</v>
      </c>
      <c r="BT792" s="75">
        <v>0</v>
      </c>
      <c r="BU792" s="75">
        <v>450000625</v>
      </c>
      <c r="BV792" s="75">
        <v>486000625</v>
      </c>
      <c r="BW792" s="75">
        <v>0</v>
      </c>
      <c r="BX792" s="75">
        <v>0</v>
      </c>
      <c r="BY792" s="75">
        <v>0</v>
      </c>
      <c r="BZ792" s="75">
        <v>0</v>
      </c>
      <c r="CA792" s="75">
        <v>0</v>
      </c>
    </row>
    <row r="793" spans="10:79" ht="12" customHeight="1">
      <c r="J793" s="46">
        <v>790</v>
      </c>
      <c r="K793" s="46">
        <f t="shared" si="29"/>
        <v>0</v>
      </c>
      <c r="L793" s="82">
        <f t="shared" si="30"/>
        <v>0</v>
      </c>
      <c r="N793" s="119" t="s">
        <v>24</v>
      </c>
      <c r="O793" s="120" t="s">
        <v>816</v>
      </c>
      <c r="P793" s="122">
        <v>105000026</v>
      </c>
      <c r="Q793" s="122">
        <v>115000026</v>
      </c>
      <c r="R793" s="122">
        <v>130000026</v>
      </c>
      <c r="S793" s="122">
        <v>135000026</v>
      </c>
      <c r="T793" s="122">
        <v>150000026</v>
      </c>
      <c r="U793" s="122">
        <v>160000026</v>
      </c>
      <c r="V793" s="122">
        <v>170000026</v>
      </c>
      <c r="W793" s="122">
        <v>175000026</v>
      </c>
      <c r="X793" s="122">
        <v>180000026</v>
      </c>
      <c r="Y793" s="122">
        <v>185000026</v>
      </c>
      <c r="Z793" s="122">
        <v>190000026</v>
      </c>
      <c r="AA793" s="122">
        <v>0</v>
      </c>
      <c r="AB793" s="122">
        <v>0</v>
      </c>
      <c r="AC793" s="122">
        <v>0</v>
      </c>
      <c r="AD793" s="121"/>
      <c r="BO793" s="72" t="s">
        <v>37</v>
      </c>
      <c r="BP793" s="73" t="s">
        <v>4180</v>
      </c>
      <c r="BQ793" s="75">
        <v>0</v>
      </c>
      <c r="BR793" s="75">
        <v>351000625</v>
      </c>
      <c r="BS793" s="75">
        <v>324000625</v>
      </c>
      <c r="BT793" s="75">
        <v>0</v>
      </c>
      <c r="BU793" s="75">
        <v>450000625</v>
      </c>
      <c r="BV793" s="75">
        <v>486000625</v>
      </c>
      <c r="BW793" s="75">
        <v>0</v>
      </c>
      <c r="BX793" s="75">
        <v>0</v>
      </c>
      <c r="BY793" s="75">
        <v>0</v>
      </c>
      <c r="BZ793" s="75">
        <v>0</v>
      </c>
      <c r="CA793" s="75">
        <v>0</v>
      </c>
    </row>
    <row r="794" spans="10:79" ht="12" customHeight="1">
      <c r="J794" s="46">
        <v>791</v>
      </c>
      <c r="K794" s="46">
        <f t="shared" si="29"/>
        <v>0</v>
      </c>
      <c r="L794" s="82">
        <f t="shared" si="30"/>
        <v>0</v>
      </c>
      <c r="N794" s="119" t="s">
        <v>24</v>
      </c>
      <c r="O794" s="120" t="s">
        <v>874</v>
      </c>
      <c r="P794" s="122">
        <v>115000026</v>
      </c>
      <c r="Q794" s="122">
        <v>130000026</v>
      </c>
      <c r="R794" s="122">
        <v>135000026</v>
      </c>
      <c r="S794" s="122">
        <v>150000026</v>
      </c>
      <c r="T794" s="122">
        <v>160000026</v>
      </c>
      <c r="U794" s="122">
        <v>170000026</v>
      </c>
      <c r="V794" s="122">
        <v>175000026</v>
      </c>
      <c r="W794" s="122">
        <v>190000026</v>
      </c>
      <c r="X794" s="122">
        <v>195000026</v>
      </c>
      <c r="Y794" s="122">
        <v>0</v>
      </c>
      <c r="Z794" s="122">
        <v>0</v>
      </c>
      <c r="AA794" s="122">
        <v>0</v>
      </c>
      <c r="AB794" s="122">
        <v>0</v>
      </c>
      <c r="AC794" s="122">
        <v>0</v>
      </c>
      <c r="AD794" s="121"/>
      <c r="BO794" s="72" t="s">
        <v>37</v>
      </c>
      <c r="BP794" s="73" t="s">
        <v>4181</v>
      </c>
      <c r="BQ794" s="75">
        <v>0</v>
      </c>
      <c r="BR794" s="75">
        <v>0</v>
      </c>
      <c r="BS794" s="75">
        <v>378000625</v>
      </c>
      <c r="BT794" s="75">
        <v>405000625</v>
      </c>
      <c r="BU794" s="75">
        <v>0</v>
      </c>
      <c r="BV794" s="75">
        <v>0</v>
      </c>
      <c r="BW794" s="75">
        <v>580000825</v>
      </c>
      <c r="BX794" s="75">
        <v>0</v>
      </c>
      <c r="BY794" s="75">
        <v>0</v>
      </c>
      <c r="BZ794" s="75">
        <v>0</v>
      </c>
      <c r="CA794" s="75">
        <v>0</v>
      </c>
    </row>
    <row r="795" spans="10:79" ht="12" customHeight="1">
      <c r="J795" s="46">
        <v>792</v>
      </c>
      <c r="K795" s="46">
        <f t="shared" si="29"/>
        <v>0</v>
      </c>
      <c r="L795" s="82">
        <f t="shared" si="30"/>
        <v>0</v>
      </c>
      <c r="N795" s="119" t="s">
        <v>24</v>
      </c>
      <c r="O795" s="120" t="s">
        <v>761</v>
      </c>
      <c r="P795" s="122">
        <v>0</v>
      </c>
      <c r="Q795" s="122">
        <v>0</v>
      </c>
      <c r="R795" s="122">
        <v>0</v>
      </c>
      <c r="S795" s="122">
        <v>0</v>
      </c>
      <c r="T795" s="122">
        <v>0</v>
      </c>
      <c r="U795" s="122">
        <v>0</v>
      </c>
      <c r="V795" s="122">
        <v>0</v>
      </c>
      <c r="W795" s="122">
        <v>0</v>
      </c>
      <c r="X795" s="122">
        <v>0</v>
      </c>
      <c r="Y795" s="122">
        <v>210000026</v>
      </c>
      <c r="Z795" s="122">
        <v>220000026</v>
      </c>
      <c r="AA795" s="122">
        <v>230000026</v>
      </c>
      <c r="AB795" s="122">
        <v>250000026</v>
      </c>
      <c r="AC795" s="122">
        <v>290000026</v>
      </c>
      <c r="AD795" s="121"/>
      <c r="BO795" s="72" t="s">
        <v>37</v>
      </c>
      <c r="BP795" s="73" t="s">
        <v>4182</v>
      </c>
      <c r="BQ795" s="75">
        <v>0</v>
      </c>
      <c r="BR795" s="75">
        <v>0</v>
      </c>
      <c r="BS795" s="75">
        <v>0</v>
      </c>
      <c r="BT795" s="75">
        <v>0</v>
      </c>
      <c r="BU795" s="75">
        <v>0</v>
      </c>
      <c r="BV795" s="75">
        <v>0</v>
      </c>
      <c r="BW795" s="75">
        <v>0</v>
      </c>
      <c r="BX795" s="75">
        <v>0</v>
      </c>
      <c r="BY795" s="75">
        <v>0</v>
      </c>
      <c r="BZ795" s="75">
        <v>0</v>
      </c>
      <c r="CA795" s="75">
        <v>0</v>
      </c>
    </row>
    <row r="796" spans="10:79" ht="12" customHeight="1">
      <c r="J796" s="46">
        <v>793</v>
      </c>
      <c r="K796" s="46">
        <f t="shared" si="29"/>
        <v>0</v>
      </c>
      <c r="L796" s="82">
        <f t="shared" si="30"/>
        <v>0</v>
      </c>
      <c r="N796" s="119" t="s">
        <v>24</v>
      </c>
      <c r="O796" s="120" t="s">
        <v>875</v>
      </c>
      <c r="P796" s="122">
        <v>105000026</v>
      </c>
      <c r="Q796" s="122">
        <v>110000026</v>
      </c>
      <c r="R796" s="122">
        <v>115000026</v>
      </c>
      <c r="S796" s="122">
        <v>0</v>
      </c>
      <c r="T796" s="122">
        <v>0</v>
      </c>
      <c r="U796" s="122">
        <v>0</v>
      </c>
      <c r="V796" s="122">
        <v>0</v>
      </c>
      <c r="W796" s="122">
        <v>0</v>
      </c>
      <c r="X796" s="122">
        <v>0</v>
      </c>
      <c r="Y796" s="122">
        <v>0</v>
      </c>
      <c r="Z796" s="122">
        <v>0</v>
      </c>
      <c r="AA796" s="122">
        <v>0</v>
      </c>
      <c r="AB796" s="122">
        <v>0</v>
      </c>
      <c r="AC796" s="122">
        <v>0</v>
      </c>
      <c r="AD796" s="121"/>
      <c r="BO796" s="72" t="s">
        <v>37</v>
      </c>
      <c r="BP796" s="73" t="s">
        <v>4183</v>
      </c>
      <c r="BQ796" s="75">
        <v>261000625</v>
      </c>
      <c r="BR796" s="75">
        <v>297000625</v>
      </c>
      <c r="BS796" s="75">
        <v>324000625</v>
      </c>
      <c r="BT796" s="75">
        <v>423000625</v>
      </c>
      <c r="BU796" s="75">
        <v>468000625</v>
      </c>
      <c r="BV796" s="75">
        <v>0</v>
      </c>
      <c r="BW796" s="75">
        <v>0</v>
      </c>
      <c r="BX796" s="75">
        <v>0</v>
      </c>
      <c r="BY796" s="75">
        <v>0</v>
      </c>
      <c r="BZ796" s="75">
        <v>0</v>
      </c>
      <c r="CA796" s="75">
        <v>0</v>
      </c>
    </row>
    <row r="797" spans="10:79" ht="12" customHeight="1">
      <c r="J797" s="46">
        <v>794</v>
      </c>
      <c r="K797" s="46">
        <f t="shared" si="29"/>
        <v>0</v>
      </c>
      <c r="L797" s="82">
        <f t="shared" si="30"/>
        <v>0</v>
      </c>
      <c r="N797" s="119" t="s">
        <v>24</v>
      </c>
      <c r="O797" s="120" t="s">
        <v>2480</v>
      </c>
      <c r="P797" s="122">
        <v>100000026</v>
      </c>
      <c r="Q797" s="122">
        <v>105000026</v>
      </c>
      <c r="R797" s="122">
        <v>110000026</v>
      </c>
      <c r="S797" s="122">
        <v>0</v>
      </c>
      <c r="T797" s="122">
        <v>0</v>
      </c>
      <c r="U797" s="122">
        <v>0</v>
      </c>
      <c r="V797" s="122">
        <v>0</v>
      </c>
      <c r="W797" s="122">
        <v>0</v>
      </c>
      <c r="X797" s="122">
        <v>0</v>
      </c>
      <c r="Y797" s="122">
        <v>0</v>
      </c>
      <c r="Z797" s="122">
        <v>0</v>
      </c>
      <c r="AA797" s="122">
        <v>0</v>
      </c>
      <c r="AB797" s="122">
        <v>0</v>
      </c>
      <c r="AC797" s="122">
        <v>0</v>
      </c>
      <c r="AD797" s="121"/>
      <c r="BO797" s="72" t="s">
        <v>37</v>
      </c>
      <c r="BP797" s="73" t="s">
        <v>4184</v>
      </c>
      <c r="BQ797" s="75">
        <v>261000625</v>
      </c>
      <c r="BR797" s="75">
        <v>0</v>
      </c>
      <c r="BS797" s="75">
        <v>324000625</v>
      </c>
      <c r="BT797" s="75">
        <v>0</v>
      </c>
      <c r="BU797" s="75">
        <v>0</v>
      </c>
      <c r="BV797" s="75">
        <v>0</v>
      </c>
      <c r="BW797" s="75">
        <v>0</v>
      </c>
      <c r="BX797" s="75">
        <v>0</v>
      </c>
      <c r="BY797" s="75">
        <v>0</v>
      </c>
      <c r="BZ797" s="75">
        <v>0</v>
      </c>
      <c r="CA797" s="75">
        <v>0</v>
      </c>
    </row>
    <row r="798" spans="10:79" ht="12" customHeight="1">
      <c r="J798" s="46">
        <v>795</v>
      </c>
      <c r="K798" s="46">
        <f t="shared" si="29"/>
        <v>0</v>
      </c>
      <c r="L798" s="82">
        <f t="shared" si="30"/>
        <v>0</v>
      </c>
      <c r="N798" s="119" t="s">
        <v>24</v>
      </c>
      <c r="O798" s="120" t="s">
        <v>706</v>
      </c>
      <c r="P798" s="122">
        <v>100000026</v>
      </c>
      <c r="Q798" s="122">
        <v>105000026</v>
      </c>
      <c r="R798" s="122">
        <v>110000026</v>
      </c>
      <c r="S798" s="122">
        <v>0</v>
      </c>
      <c r="T798" s="122">
        <v>0</v>
      </c>
      <c r="U798" s="122">
        <v>0</v>
      </c>
      <c r="V798" s="122">
        <v>0</v>
      </c>
      <c r="W798" s="122">
        <v>0</v>
      </c>
      <c r="X798" s="122">
        <v>0</v>
      </c>
      <c r="Y798" s="122">
        <v>0</v>
      </c>
      <c r="Z798" s="122">
        <v>0</v>
      </c>
      <c r="AA798" s="122">
        <v>0</v>
      </c>
      <c r="AB798" s="122">
        <v>0</v>
      </c>
      <c r="AC798" s="122">
        <v>0</v>
      </c>
      <c r="AD798" s="121"/>
      <c r="BO798" s="72" t="s">
        <v>37</v>
      </c>
      <c r="BP798" s="73" t="s">
        <v>4185</v>
      </c>
      <c r="BQ798" s="75">
        <v>0</v>
      </c>
      <c r="BR798" s="75">
        <v>387000625</v>
      </c>
      <c r="BS798" s="75">
        <v>0</v>
      </c>
      <c r="BT798" s="75">
        <v>423000625</v>
      </c>
      <c r="BU798" s="75">
        <v>468000625</v>
      </c>
      <c r="BV798" s="75">
        <v>0</v>
      </c>
      <c r="BW798" s="75">
        <v>0</v>
      </c>
      <c r="BX798" s="75">
        <v>0</v>
      </c>
      <c r="BY798" s="75">
        <v>0</v>
      </c>
      <c r="BZ798" s="75">
        <v>0</v>
      </c>
      <c r="CA798" s="75">
        <v>0</v>
      </c>
    </row>
    <row r="799" spans="10:79" ht="12" customHeight="1">
      <c r="J799" s="46">
        <v>796</v>
      </c>
      <c r="K799" s="46">
        <f t="shared" si="29"/>
        <v>0</v>
      </c>
      <c r="L799" s="82">
        <f t="shared" si="30"/>
        <v>0</v>
      </c>
      <c r="N799" s="119" t="s">
        <v>24</v>
      </c>
      <c r="O799" s="120" t="s">
        <v>2292</v>
      </c>
      <c r="P799" s="122">
        <v>0</v>
      </c>
      <c r="Q799" s="122">
        <v>0</v>
      </c>
      <c r="R799" s="122">
        <v>0</v>
      </c>
      <c r="S799" s="122">
        <v>0</v>
      </c>
      <c r="T799" s="122">
        <v>260000026</v>
      </c>
      <c r="U799" s="122">
        <v>280000026</v>
      </c>
      <c r="V799" s="122">
        <v>285000026</v>
      </c>
      <c r="W799" s="122">
        <v>290000026</v>
      </c>
      <c r="X799" s="122">
        <v>300000026</v>
      </c>
      <c r="Y799" s="122">
        <v>320000026</v>
      </c>
      <c r="Z799" s="122">
        <v>0</v>
      </c>
      <c r="AA799" s="122">
        <v>0</v>
      </c>
      <c r="AB799" s="122">
        <v>0</v>
      </c>
      <c r="AC799" s="122">
        <v>0</v>
      </c>
      <c r="AD799" s="121"/>
      <c r="BO799" s="72" t="s">
        <v>37</v>
      </c>
      <c r="BP799" s="73" t="s">
        <v>5211</v>
      </c>
      <c r="BQ799" s="74"/>
      <c r="BR799" s="74"/>
      <c r="BS799" s="74"/>
      <c r="BT799" s="75">
        <v>480000026</v>
      </c>
      <c r="BU799" s="74"/>
      <c r="BV799" s="74"/>
      <c r="BW799" s="74"/>
      <c r="BX799" s="74"/>
      <c r="BY799" s="74"/>
      <c r="BZ799" s="74"/>
      <c r="CA799" s="74"/>
    </row>
    <row r="800" spans="10:79" ht="12" customHeight="1">
      <c r="J800" s="46">
        <v>797</v>
      </c>
      <c r="K800" s="46">
        <f t="shared" si="29"/>
        <v>0</v>
      </c>
      <c r="L800" s="82">
        <f t="shared" si="30"/>
        <v>0</v>
      </c>
      <c r="N800" s="119" t="s">
        <v>24</v>
      </c>
      <c r="O800" s="120" t="s">
        <v>1294</v>
      </c>
      <c r="P800" s="122">
        <v>0</v>
      </c>
      <c r="Q800" s="122">
        <v>0</v>
      </c>
      <c r="R800" s="122">
        <v>0</v>
      </c>
      <c r="S800" s="122">
        <v>0</v>
      </c>
      <c r="T800" s="122">
        <v>260000026</v>
      </c>
      <c r="U800" s="122">
        <v>280000026</v>
      </c>
      <c r="V800" s="122">
        <v>285000026</v>
      </c>
      <c r="W800" s="122">
        <v>290000026</v>
      </c>
      <c r="X800" s="122">
        <v>300000026</v>
      </c>
      <c r="Y800" s="122">
        <v>320000026</v>
      </c>
      <c r="Z800" s="122">
        <v>0</v>
      </c>
      <c r="AA800" s="122">
        <v>0</v>
      </c>
      <c r="AB800" s="122">
        <v>0</v>
      </c>
      <c r="AC800" s="122">
        <v>0</v>
      </c>
      <c r="AD800" s="121"/>
      <c r="BO800" s="72" t="s">
        <v>37</v>
      </c>
      <c r="BP800" s="73" t="s">
        <v>4186</v>
      </c>
      <c r="BQ800" s="75">
        <v>333000625</v>
      </c>
      <c r="BR800" s="75">
        <v>369000625</v>
      </c>
      <c r="BS800" s="75">
        <v>378000625</v>
      </c>
      <c r="BT800" s="75">
        <v>423000625</v>
      </c>
      <c r="BU800" s="75">
        <v>468000625</v>
      </c>
      <c r="BV800" s="75">
        <v>504000625</v>
      </c>
      <c r="BW800" s="75">
        <v>531000625</v>
      </c>
      <c r="BX800" s="75">
        <v>567000625</v>
      </c>
      <c r="BY800" s="75">
        <v>639000625</v>
      </c>
      <c r="BZ800" s="75">
        <v>0</v>
      </c>
      <c r="CA800" s="75">
        <v>0</v>
      </c>
    </row>
    <row r="801" spans="10:79" ht="12" customHeight="1">
      <c r="J801" s="46">
        <v>798</v>
      </c>
      <c r="K801" s="46">
        <f t="shared" si="29"/>
        <v>0</v>
      </c>
      <c r="L801" s="82">
        <f t="shared" si="30"/>
        <v>0</v>
      </c>
      <c r="N801" s="119" t="s">
        <v>24</v>
      </c>
      <c r="O801" s="120" t="s">
        <v>1295</v>
      </c>
      <c r="P801" s="122">
        <v>0</v>
      </c>
      <c r="Q801" s="122">
        <v>0</v>
      </c>
      <c r="R801" s="122">
        <v>0</v>
      </c>
      <c r="S801" s="122">
        <v>0</v>
      </c>
      <c r="T801" s="122">
        <v>0</v>
      </c>
      <c r="U801" s="122">
        <v>0</v>
      </c>
      <c r="V801" s="122">
        <v>0</v>
      </c>
      <c r="W801" s="122">
        <v>0</v>
      </c>
      <c r="X801" s="122">
        <v>350000026</v>
      </c>
      <c r="Y801" s="122">
        <v>360000026</v>
      </c>
      <c r="Z801" s="122">
        <v>375000026</v>
      </c>
      <c r="AA801" s="122">
        <v>450000026</v>
      </c>
      <c r="AB801" s="122">
        <v>470000026</v>
      </c>
      <c r="AC801" s="122">
        <v>500000026</v>
      </c>
      <c r="AD801" s="121"/>
      <c r="BO801" s="72" t="s">
        <v>37</v>
      </c>
      <c r="BP801" s="73" t="s">
        <v>4187</v>
      </c>
      <c r="BQ801" s="75">
        <v>0</v>
      </c>
      <c r="BR801" s="75">
        <v>0</v>
      </c>
      <c r="BS801" s="75">
        <v>378000625</v>
      </c>
      <c r="BT801" s="75">
        <v>405000625</v>
      </c>
      <c r="BU801" s="75">
        <v>0</v>
      </c>
      <c r="BV801" s="75">
        <v>0</v>
      </c>
      <c r="BW801" s="75">
        <v>0</v>
      </c>
      <c r="BX801" s="75">
        <v>0</v>
      </c>
      <c r="BY801" s="75">
        <v>0</v>
      </c>
      <c r="BZ801" s="75">
        <v>0</v>
      </c>
      <c r="CA801" s="75">
        <v>0</v>
      </c>
    </row>
    <row r="802" spans="10:79" ht="12" customHeight="1">
      <c r="J802" s="46">
        <v>799</v>
      </c>
      <c r="K802" s="46">
        <f t="shared" si="29"/>
        <v>0</v>
      </c>
      <c r="L802" s="82">
        <f t="shared" si="30"/>
        <v>0</v>
      </c>
      <c r="N802" s="119" t="s">
        <v>24</v>
      </c>
      <c r="O802" s="120" t="s">
        <v>406</v>
      </c>
      <c r="P802" s="122">
        <v>0</v>
      </c>
      <c r="Q802" s="122">
        <v>0</v>
      </c>
      <c r="R802" s="122">
        <v>0</v>
      </c>
      <c r="S802" s="122">
        <v>0</v>
      </c>
      <c r="T802" s="122">
        <v>260000026</v>
      </c>
      <c r="U802" s="122">
        <v>280000026</v>
      </c>
      <c r="V802" s="122">
        <v>285000026</v>
      </c>
      <c r="W802" s="122">
        <v>290000026</v>
      </c>
      <c r="X802" s="122">
        <v>300000026</v>
      </c>
      <c r="Y802" s="122">
        <v>320000026</v>
      </c>
      <c r="Z802" s="122">
        <v>0</v>
      </c>
      <c r="AA802" s="122">
        <v>0</v>
      </c>
      <c r="AB802" s="122">
        <v>0</v>
      </c>
      <c r="AC802" s="122">
        <v>0</v>
      </c>
      <c r="AD802" s="121"/>
      <c r="BO802" s="72" t="s">
        <v>37</v>
      </c>
      <c r="BP802" s="73" t="s">
        <v>4188</v>
      </c>
      <c r="BQ802" s="75">
        <v>315000625</v>
      </c>
      <c r="BR802" s="75">
        <v>351000625</v>
      </c>
      <c r="BS802" s="75">
        <v>378000625</v>
      </c>
      <c r="BT802" s="75">
        <v>405000625</v>
      </c>
      <c r="BU802" s="75">
        <v>450000625</v>
      </c>
      <c r="BV802" s="75">
        <v>486000625</v>
      </c>
      <c r="BW802" s="75">
        <v>513000625</v>
      </c>
      <c r="BX802" s="75">
        <v>549000625</v>
      </c>
      <c r="BY802" s="75">
        <v>621000625</v>
      </c>
      <c r="BZ802" s="75">
        <v>0</v>
      </c>
      <c r="CA802" s="75">
        <v>0</v>
      </c>
    </row>
    <row r="803" spans="10:79" ht="12" customHeight="1">
      <c r="J803" s="46">
        <v>800</v>
      </c>
      <c r="K803" s="46">
        <f t="shared" si="29"/>
        <v>0</v>
      </c>
      <c r="L803" s="82">
        <f t="shared" si="30"/>
        <v>0</v>
      </c>
      <c r="N803" s="119" t="s">
        <v>24</v>
      </c>
      <c r="O803" s="120" t="s">
        <v>400</v>
      </c>
      <c r="P803" s="122">
        <v>0</v>
      </c>
      <c r="Q803" s="122">
        <v>0</v>
      </c>
      <c r="R803" s="122">
        <v>0</v>
      </c>
      <c r="S803" s="122">
        <v>0</v>
      </c>
      <c r="T803" s="122">
        <v>260000026</v>
      </c>
      <c r="U803" s="122">
        <v>280000026</v>
      </c>
      <c r="V803" s="122">
        <v>285000026</v>
      </c>
      <c r="W803" s="122">
        <v>290000026</v>
      </c>
      <c r="X803" s="122">
        <v>300000026</v>
      </c>
      <c r="Y803" s="122">
        <v>320000026</v>
      </c>
      <c r="Z803" s="122">
        <v>0</v>
      </c>
      <c r="AA803" s="122">
        <v>0</v>
      </c>
      <c r="AB803" s="122">
        <v>0</v>
      </c>
      <c r="AC803" s="122">
        <v>0</v>
      </c>
      <c r="AD803" s="121"/>
      <c r="BO803" s="72" t="s">
        <v>37</v>
      </c>
      <c r="BP803" s="73" t="s">
        <v>5286</v>
      </c>
      <c r="BQ803" s="74"/>
      <c r="BR803" s="74"/>
      <c r="BS803" s="74"/>
      <c r="BT803" s="74"/>
      <c r="BU803" s="74"/>
      <c r="BV803" s="74"/>
      <c r="BW803" s="74"/>
      <c r="BX803" s="75">
        <v>490000026</v>
      </c>
      <c r="BY803" s="74"/>
      <c r="BZ803" s="74"/>
      <c r="CA803" s="74"/>
    </row>
    <row r="804" spans="10:79" ht="12" customHeight="1">
      <c r="J804" s="46">
        <v>801</v>
      </c>
      <c r="K804" s="46">
        <f t="shared" si="29"/>
        <v>0</v>
      </c>
      <c r="L804" s="82">
        <f t="shared" si="30"/>
        <v>0</v>
      </c>
      <c r="N804" s="119" t="s">
        <v>24</v>
      </c>
      <c r="O804" s="120" t="s">
        <v>2616</v>
      </c>
      <c r="P804" s="122">
        <v>0</v>
      </c>
      <c r="Q804" s="122">
        <v>0</v>
      </c>
      <c r="R804" s="122">
        <v>0</v>
      </c>
      <c r="S804" s="122">
        <v>0</v>
      </c>
      <c r="T804" s="122">
        <v>260000026</v>
      </c>
      <c r="U804" s="122">
        <v>280000026</v>
      </c>
      <c r="V804" s="122">
        <v>285000026</v>
      </c>
      <c r="W804" s="122">
        <v>290000026</v>
      </c>
      <c r="X804" s="122">
        <v>300000026</v>
      </c>
      <c r="Y804" s="122">
        <v>320000026</v>
      </c>
      <c r="Z804" s="122">
        <v>0</v>
      </c>
      <c r="AA804" s="122">
        <v>0</v>
      </c>
      <c r="AB804" s="122">
        <v>0</v>
      </c>
      <c r="AC804" s="122">
        <v>0</v>
      </c>
      <c r="AD804" s="121"/>
      <c r="BO804" s="72" t="s">
        <v>37</v>
      </c>
      <c r="BP804" s="73" t="s">
        <v>4189</v>
      </c>
      <c r="BQ804" s="75">
        <v>315000625</v>
      </c>
      <c r="BR804" s="75">
        <v>351000625</v>
      </c>
      <c r="BS804" s="75">
        <v>378000625</v>
      </c>
      <c r="BT804" s="75">
        <v>405000625</v>
      </c>
      <c r="BU804" s="75">
        <v>450000625</v>
      </c>
      <c r="BV804" s="75">
        <v>486000625</v>
      </c>
      <c r="BW804" s="75">
        <v>513000625</v>
      </c>
      <c r="BX804" s="75">
        <v>549000625</v>
      </c>
      <c r="BY804" s="75">
        <v>621000625</v>
      </c>
      <c r="BZ804" s="75">
        <v>0</v>
      </c>
      <c r="CA804" s="75">
        <v>0</v>
      </c>
    </row>
    <row r="805" spans="10:79" ht="12" customHeight="1">
      <c r="J805" s="46">
        <v>802</v>
      </c>
      <c r="K805" s="46">
        <f t="shared" si="29"/>
        <v>0</v>
      </c>
      <c r="L805" s="82">
        <f t="shared" si="30"/>
        <v>0</v>
      </c>
      <c r="N805" s="119" t="s">
        <v>24</v>
      </c>
      <c r="O805" s="120" t="s">
        <v>1296</v>
      </c>
      <c r="P805" s="122">
        <v>0</v>
      </c>
      <c r="Q805" s="122">
        <v>0</v>
      </c>
      <c r="R805" s="122">
        <v>0</v>
      </c>
      <c r="S805" s="122">
        <v>0</v>
      </c>
      <c r="T805" s="122">
        <v>260000026</v>
      </c>
      <c r="U805" s="122">
        <v>280000026</v>
      </c>
      <c r="V805" s="122">
        <v>285000026</v>
      </c>
      <c r="W805" s="122">
        <v>290000026</v>
      </c>
      <c r="X805" s="122">
        <v>300000026</v>
      </c>
      <c r="Y805" s="122">
        <v>320000026</v>
      </c>
      <c r="Z805" s="122">
        <v>0</v>
      </c>
      <c r="AA805" s="122">
        <v>0</v>
      </c>
      <c r="AB805" s="122">
        <v>0</v>
      </c>
      <c r="AC805" s="122">
        <v>0</v>
      </c>
      <c r="AD805" s="121"/>
      <c r="BO805" s="72" t="s">
        <v>37</v>
      </c>
      <c r="BP805" s="73" t="s">
        <v>4190</v>
      </c>
      <c r="BQ805" s="75">
        <v>558000625</v>
      </c>
      <c r="BR805" s="75">
        <v>594000625</v>
      </c>
      <c r="BS805" s="75">
        <v>621000625</v>
      </c>
      <c r="BT805" s="75">
        <v>648000625</v>
      </c>
      <c r="BU805" s="75">
        <v>693000625</v>
      </c>
      <c r="BV805" s="75">
        <v>729000625</v>
      </c>
      <c r="BW805" s="75">
        <v>756000625</v>
      </c>
      <c r="BX805" s="75">
        <v>792000625</v>
      </c>
      <c r="BY805" s="75">
        <v>864000625</v>
      </c>
      <c r="BZ805" s="75">
        <v>0</v>
      </c>
      <c r="CA805" s="75">
        <v>0</v>
      </c>
    </row>
    <row r="806" spans="10:79" ht="12" customHeight="1">
      <c r="J806" s="46">
        <v>803</v>
      </c>
      <c r="K806" s="46">
        <f t="shared" si="29"/>
        <v>0</v>
      </c>
      <c r="L806" s="82">
        <f t="shared" si="30"/>
        <v>0</v>
      </c>
      <c r="N806" s="119" t="s">
        <v>24</v>
      </c>
      <c r="O806" s="120" t="s">
        <v>3357</v>
      </c>
      <c r="P806" s="121"/>
      <c r="Q806" s="121"/>
      <c r="R806" s="121"/>
      <c r="S806" s="121"/>
      <c r="T806" s="121"/>
      <c r="U806" s="121"/>
      <c r="V806" s="121"/>
      <c r="W806" s="121"/>
      <c r="X806" s="121"/>
      <c r="Y806" s="122">
        <v>340000026</v>
      </c>
      <c r="Z806" s="121"/>
      <c r="AA806" s="121"/>
      <c r="AB806" s="121"/>
      <c r="AC806" s="121"/>
      <c r="AD806" s="121"/>
      <c r="BO806" s="72" t="s">
        <v>37</v>
      </c>
      <c r="BP806" s="73" t="s">
        <v>4191</v>
      </c>
      <c r="BQ806" s="75">
        <v>525000026</v>
      </c>
      <c r="BR806" s="75">
        <v>575000026</v>
      </c>
      <c r="BS806" s="75">
        <v>615000026</v>
      </c>
      <c r="BT806" s="75">
        <v>665000026</v>
      </c>
      <c r="BU806" s="75">
        <v>705000026</v>
      </c>
      <c r="BV806" s="75">
        <v>715000026</v>
      </c>
      <c r="BW806" s="75">
        <v>785000026</v>
      </c>
      <c r="BX806" s="75">
        <v>0</v>
      </c>
      <c r="BY806" s="75">
        <v>0</v>
      </c>
      <c r="BZ806" s="75">
        <v>0</v>
      </c>
      <c r="CA806" s="75">
        <v>0</v>
      </c>
    </row>
    <row r="807" spans="10:79" ht="12" customHeight="1">
      <c r="J807" s="46">
        <v>804</v>
      </c>
      <c r="K807" s="46">
        <f t="shared" si="29"/>
        <v>0</v>
      </c>
      <c r="L807" s="82">
        <f t="shared" si="30"/>
        <v>0</v>
      </c>
      <c r="N807" s="119" t="s">
        <v>24</v>
      </c>
      <c r="O807" s="120" t="s">
        <v>2165</v>
      </c>
      <c r="P807" s="122">
        <v>0</v>
      </c>
      <c r="Q807" s="122">
        <v>0</v>
      </c>
      <c r="R807" s="122">
        <v>0</v>
      </c>
      <c r="S807" s="122">
        <v>0</v>
      </c>
      <c r="T807" s="122">
        <v>0</v>
      </c>
      <c r="U807" s="122">
        <v>0</v>
      </c>
      <c r="V807" s="122">
        <v>0</v>
      </c>
      <c r="W807" s="122">
        <v>0</v>
      </c>
      <c r="X807" s="122">
        <v>350000026</v>
      </c>
      <c r="Y807" s="122">
        <v>360000026</v>
      </c>
      <c r="Z807" s="122">
        <v>375000026</v>
      </c>
      <c r="AA807" s="122">
        <v>450000026</v>
      </c>
      <c r="AB807" s="122">
        <v>470000026</v>
      </c>
      <c r="AC807" s="122">
        <v>500000026</v>
      </c>
      <c r="AD807" s="121"/>
      <c r="BO807" s="72" t="s">
        <v>37</v>
      </c>
      <c r="BP807" s="73" t="s">
        <v>4191</v>
      </c>
      <c r="BQ807" s="75">
        <v>525000025</v>
      </c>
      <c r="BR807" s="75">
        <v>575000026</v>
      </c>
      <c r="BS807" s="75">
        <v>615000026</v>
      </c>
      <c r="BT807" s="75">
        <v>665000026</v>
      </c>
      <c r="BU807" s="75">
        <v>705000026</v>
      </c>
      <c r="BV807" s="75">
        <v>715000026</v>
      </c>
      <c r="BW807" s="75">
        <v>785000026</v>
      </c>
      <c r="BX807" s="75">
        <v>0</v>
      </c>
      <c r="BY807" s="75">
        <v>0</v>
      </c>
      <c r="BZ807" s="75">
        <v>0</v>
      </c>
      <c r="CA807" s="75">
        <v>0</v>
      </c>
    </row>
    <row r="808" spans="10:79" ht="12" customHeight="1">
      <c r="J808" s="46">
        <v>805</v>
      </c>
      <c r="K808" s="46">
        <f t="shared" si="29"/>
        <v>0</v>
      </c>
      <c r="L808" s="82">
        <f t="shared" si="30"/>
        <v>0</v>
      </c>
      <c r="N808" s="119" t="s">
        <v>24</v>
      </c>
      <c r="O808" s="120" t="s">
        <v>707</v>
      </c>
      <c r="P808" s="122">
        <v>130000026</v>
      </c>
      <c r="Q808" s="122">
        <v>135000026</v>
      </c>
      <c r="R808" s="122">
        <v>145000026</v>
      </c>
      <c r="S808" s="122">
        <v>150000026</v>
      </c>
      <c r="T808" s="122">
        <v>155000026</v>
      </c>
      <c r="U808" s="122">
        <v>0</v>
      </c>
      <c r="V808" s="122">
        <v>0</v>
      </c>
      <c r="W808" s="122">
        <v>0</v>
      </c>
      <c r="X808" s="122">
        <v>0</v>
      </c>
      <c r="Y808" s="122">
        <v>0</v>
      </c>
      <c r="Z808" s="122">
        <v>0</v>
      </c>
      <c r="AA808" s="122">
        <v>0</v>
      </c>
      <c r="AB808" s="122">
        <v>0</v>
      </c>
      <c r="AC808" s="122">
        <v>0</v>
      </c>
      <c r="AD808" s="121"/>
      <c r="BO808" s="72" t="s">
        <v>37</v>
      </c>
      <c r="BP808" s="73" t="s">
        <v>4192</v>
      </c>
      <c r="BQ808" s="75">
        <v>504000625</v>
      </c>
      <c r="BR808" s="75">
        <v>540000625</v>
      </c>
      <c r="BS808" s="75">
        <v>639000625</v>
      </c>
      <c r="BT808" s="75">
        <v>594000625</v>
      </c>
      <c r="BU808" s="75">
        <v>711000625</v>
      </c>
      <c r="BV808" s="75">
        <v>747000625</v>
      </c>
      <c r="BW808" s="75">
        <v>774000625</v>
      </c>
      <c r="BX808" s="75">
        <v>810000625</v>
      </c>
      <c r="BY808" s="75">
        <v>0</v>
      </c>
      <c r="BZ808" s="75">
        <v>0</v>
      </c>
      <c r="CA808" s="75">
        <v>0</v>
      </c>
    </row>
    <row r="809" spans="10:79" ht="12" customHeight="1">
      <c r="J809" s="46">
        <v>806</v>
      </c>
      <c r="K809" s="46">
        <f t="shared" si="29"/>
        <v>0</v>
      </c>
      <c r="L809" s="82">
        <f t="shared" si="30"/>
        <v>0</v>
      </c>
      <c r="N809" s="119" t="s">
        <v>24</v>
      </c>
      <c r="O809" s="120" t="s">
        <v>1965</v>
      </c>
      <c r="P809" s="122">
        <v>0</v>
      </c>
      <c r="Q809" s="122">
        <v>0</v>
      </c>
      <c r="R809" s="122">
        <v>500000026</v>
      </c>
      <c r="S809" s="122">
        <v>550000026</v>
      </c>
      <c r="T809" s="122">
        <v>590000026</v>
      </c>
      <c r="U809" s="122">
        <v>630000026</v>
      </c>
      <c r="V809" s="122">
        <v>700000026</v>
      </c>
      <c r="W809" s="122">
        <v>720000026</v>
      </c>
      <c r="X809" s="122">
        <v>730000026</v>
      </c>
      <c r="Y809" s="122">
        <v>800000026</v>
      </c>
      <c r="Z809" s="122">
        <v>900000026</v>
      </c>
      <c r="AA809" s="122">
        <v>1100000026</v>
      </c>
      <c r="AB809" s="122">
        <v>1200000026</v>
      </c>
      <c r="AC809" s="122">
        <v>1300000026</v>
      </c>
      <c r="AD809" s="121"/>
      <c r="BO809" s="72" t="s">
        <v>37</v>
      </c>
      <c r="BP809" s="73" t="s">
        <v>4193</v>
      </c>
      <c r="BQ809" s="75">
        <v>504000625</v>
      </c>
      <c r="BR809" s="75">
        <v>594000625</v>
      </c>
      <c r="BS809" s="75">
        <v>621000625</v>
      </c>
      <c r="BT809" s="75">
        <v>648000625</v>
      </c>
      <c r="BU809" s="75">
        <v>693000625</v>
      </c>
      <c r="BV809" s="75">
        <v>729000625</v>
      </c>
      <c r="BW809" s="75">
        <v>756000625</v>
      </c>
      <c r="BX809" s="75">
        <v>792000625</v>
      </c>
      <c r="BY809" s="75">
        <v>864000625</v>
      </c>
      <c r="BZ809" s="75">
        <v>0</v>
      </c>
      <c r="CA809" s="75">
        <v>0</v>
      </c>
    </row>
    <row r="810" spans="10:79" ht="12" customHeight="1">
      <c r="J810" s="46">
        <v>807</v>
      </c>
      <c r="K810" s="46">
        <f t="shared" si="29"/>
        <v>0</v>
      </c>
      <c r="L810" s="82">
        <f t="shared" si="30"/>
        <v>0</v>
      </c>
      <c r="N810" s="119" t="s">
        <v>24</v>
      </c>
      <c r="O810" s="120" t="s">
        <v>959</v>
      </c>
      <c r="P810" s="122">
        <v>130000026</v>
      </c>
      <c r="Q810" s="122">
        <v>135000026</v>
      </c>
      <c r="R810" s="122">
        <v>145000026</v>
      </c>
      <c r="S810" s="122">
        <v>150000026</v>
      </c>
      <c r="T810" s="122">
        <v>155000026</v>
      </c>
      <c r="U810" s="122">
        <v>0</v>
      </c>
      <c r="V810" s="122">
        <v>0</v>
      </c>
      <c r="W810" s="122">
        <v>0</v>
      </c>
      <c r="X810" s="122">
        <v>0</v>
      </c>
      <c r="Y810" s="122">
        <v>0</v>
      </c>
      <c r="Z810" s="122">
        <v>0</v>
      </c>
      <c r="AA810" s="122">
        <v>0</v>
      </c>
      <c r="AB810" s="122">
        <v>0</v>
      </c>
      <c r="AC810" s="122">
        <v>0</v>
      </c>
      <c r="AD810" s="121"/>
      <c r="BO810" s="72" t="s">
        <v>37</v>
      </c>
      <c r="BP810" s="73" t="s">
        <v>4194</v>
      </c>
      <c r="BQ810" s="75">
        <v>0</v>
      </c>
      <c r="BR810" s="75">
        <v>0</v>
      </c>
      <c r="BS810" s="75">
        <v>0</v>
      </c>
      <c r="BT810" s="75">
        <v>0</v>
      </c>
      <c r="BU810" s="75">
        <v>0</v>
      </c>
      <c r="BV810" s="75">
        <v>710000026</v>
      </c>
      <c r="BW810" s="75">
        <v>0</v>
      </c>
      <c r="BX810" s="75">
        <v>0</v>
      </c>
      <c r="BY810" s="75">
        <v>0</v>
      </c>
      <c r="BZ810" s="75">
        <v>0</v>
      </c>
      <c r="CA810" s="75">
        <v>0</v>
      </c>
    </row>
    <row r="811" spans="10:79" ht="12" customHeight="1">
      <c r="J811" s="46">
        <v>808</v>
      </c>
      <c r="K811" s="46">
        <f t="shared" si="29"/>
        <v>0</v>
      </c>
      <c r="L811" s="82">
        <f t="shared" si="30"/>
        <v>0</v>
      </c>
      <c r="N811" s="119" t="s">
        <v>24</v>
      </c>
      <c r="O811" s="120" t="s">
        <v>960</v>
      </c>
      <c r="P811" s="122">
        <v>125000026</v>
      </c>
      <c r="Q811" s="122">
        <v>130000026</v>
      </c>
      <c r="R811" s="122">
        <v>140000026</v>
      </c>
      <c r="S811" s="122">
        <v>145000026</v>
      </c>
      <c r="T811" s="122">
        <v>150000026</v>
      </c>
      <c r="U811" s="122">
        <v>0</v>
      </c>
      <c r="V811" s="122">
        <v>0</v>
      </c>
      <c r="W811" s="122">
        <v>0</v>
      </c>
      <c r="X811" s="122">
        <v>0</v>
      </c>
      <c r="Y811" s="122">
        <v>0</v>
      </c>
      <c r="Z811" s="122">
        <v>0</v>
      </c>
      <c r="AA811" s="122">
        <v>0</v>
      </c>
      <c r="AB811" s="122">
        <v>0</v>
      </c>
      <c r="AC811" s="122">
        <v>0</v>
      </c>
      <c r="AD811" s="121"/>
      <c r="BO811" s="72" t="s">
        <v>37</v>
      </c>
      <c r="BP811" s="73" t="s">
        <v>4195</v>
      </c>
      <c r="BQ811" s="75">
        <v>558000625</v>
      </c>
      <c r="BR811" s="75">
        <v>0</v>
      </c>
      <c r="BS811" s="75">
        <v>621000625</v>
      </c>
      <c r="BT811" s="75">
        <v>639000625</v>
      </c>
      <c r="BU811" s="75">
        <v>0</v>
      </c>
      <c r="BV811" s="75">
        <v>0</v>
      </c>
      <c r="BW811" s="75">
        <v>0</v>
      </c>
      <c r="BX811" s="75">
        <v>783000625</v>
      </c>
      <c r="BY811" s="75">
        <v>0</v>
      </c>
      <c r="BZ811" s="75">
        <v>0</v>
      </c>
      <c r="CA811" s="75">
        <v>0</v>
      </c>
    </row>
    <row r="812" spans="10:79" ht="12" customHeight="1">
      <c r="J812" s="46">
        <v>809</v>
      </c>
      <c r="K812" s="46">
        <f t="shared" si="29"/>
        <v>0</v>
      </c>
      <c r="L812" s="82">
        <f t="shared" si="30"/>
        <v>0</v>
      </c>
      <c r="N812" s="119" t="s">
        <v>24</v>
      </c>
      <c r="O812" s="120" t="s">
        <v>658</v>
      </c>
      <c r="P812" s="122">
        <v>0</v>
      </c>
      <c r="Q812" s="122">
        <v>0</v>
      </c>
      <c r="R812" s="122">
        <v>0</v>
      </c>
      <c r="S812" s="122">
        <v>0</v>
      </c>
      <c r="T812" s="122">
        <v>260000026</v>
      </c>
      <c r="U812" s="122">
        <v>280000026</v>
      </c>
      <c r="V812" s="122">
        <v>285000026</v>
      </c>
      <c r="W812" s="122">
        <v>290000026</v>
      </c>
      <c r="X812" s="122">
        <v>300000026</v>
      </c>
      <c r="Y812" s="122">
        <v>320000026</v>
      </c>
      <c r="Z812" s="122">
        <v>0</v>
      </c>
      <c r="AA812" s="122">
        <v>0</v>
      </c>
      <c r="AB812" s="122">
        <v>0</v>
      </c>
      <c r="AC812" s="122">
        <v>0</v>
      </c>
      <c r="AD812" s="121"/>
      <c r="BO812" s="72" t="s">
        <v>37</v>
      </c>
      <c r="BP812" s="73" t="s">
        <v>4196</v>
      </c>
      <c r="BQ812" s="75">
        <v>0</v>
      </c>
      <c r="BR812" s="75">
        <v>585000625</v>
      </c>
      <c r="BS812" s="75">
        <v>0</v>
      </c>
      <c r="BT812" s="75">
        <v>0</v>
      </c>
      <c r="BU812" s="75">
        <v>711000625</v>
      </c>
      <c r="BV812" s="75">
        <v>0</v>
      </c>
      <c r="BW812" s="75">
        <v>0</v>
      </c>
      <c r="BX812" s="75">
        <v>0</v>
      </c>
      <c r="BY812" s="75">
        <v>0</v>
      </c>
      <c r="BZ812" s="75">
        <v>0</v>
      </c>
      <c r="CA812" s="75">
        <v>0</v>
      </c>
    </row>
    <row r="813" spans="10:79" ht="12" customHeight="1">
      <c r="J813" s="46">
        <v>810</v>
      </c>
      <c r="K813" s="46">
        <f t="shared" si="29"/>
        <v>0</v>
      </c>
      <c r="L813" s="82">
        <f t="shared" si="30"/>
        <v>0</v>
      </c>
      <c r="N813" s="119" t="s">
        <v>24</v>
      </c>
      <c r="O813" s="120" t="s">
        <v>2558</v>
      </c>
      <c r="P813" s="122">
        <v>130000026</v>
      </c>
      <c r="Q813" s="122">
        <v>135000026</v>
      </c>
      <c r="R813" s="122">
        <v>145000026</v>
      </c>
      <c r="S813" s="122">
        <v>150000026</v>
      </c>
      <c r="T813" s="122">
        <v>155000026</v>
      </c>
      <c r="U813" s="122">
        <v>0</v>
      </c>
      <c r="V813" s="122">
        <v>0</v>
      </c>
      <c r="W813" s="122">
        <v>0</v>
      </c>
      <c r="X813" s="122">
        <v>0</v>
      </c>
      <c r="Y813" s="122">
        <v>0</v>
      </c>
      <c r="Z813" s="122">
        <v>0</v>
      </c>
      <c r="AA813" s="122">
        <v>0</v>
      </c>
      <c r="AB813" s="122">
        <v>0</v>
      </c>
      <c r="AC813" s="122">
        <v>0</v>
      </c>
      <c r="AD813" s="121"/>
      <c r="BO813" s="72" t="s">
        <v>37</v>
      </c>
      <c r="BP813" s="73" t="s">
        <v>4197</v>
      </c>
      <c r="BQ813" s="75">
        <v>576000625</v>
      </c>
      <c r="BR813" s="75">
        <v>612000625</v>
      </c>
      <c r="BS813" s="75">
        <v>639000625</v>
      </c>
      <c r="BT813" s="75">
        <v>666000625</v>
      </c>
      <c r="BU813" s="75">
        <v>711000625</v>
      </c>
      <c r="BV813" s="75">
        <v>747000625</v>
      </c>
      <c r="BW813" s="75">
        <v>774000625</v>
      </c>
      <c r="BX813" s="75">
        <v>810000625</v>
      </c>
      <c r="BY813" s="75">
        <v>0</v>
      </c>
      <c r="BZ813" s="75">
        <v>0</v>
      </c>
      <c r="CA813" s="75">
        <v>0</v>
      </c>
    </row>
    <row r="814" spans="10:79" ht="12" customHeight="1">
      <c r="J814" s="46">
        <v>811</v>
      </c>
      <c r="K814" s="46">
        <f t="shared" si="29"/>
        <v>0</v>
      </c>
      <c r="L814" s="82">
        <f t="shared" si="30"/>
        <v>0</v>
      </c>
      <c r="N814" s="119" t="s">
        <v>24</v>
      </c>
      <c r="O814" s="120" t="s">
        <v>2415</v>
      </c>
      <c r="P814" s="122">
        <v>130000026</v>
      </c>
      <c r="Q814" s="122">
        <v>135000026</v>
      </c>
      <c r="R814" s="122">
        <v>145000026</v>
      </c>
      <c r="S814" s="122">
        <v>150000026</v>
      </c>
      <c r="T814" s="122">
        <v>155000026</v>
      </c>
      <c r="U814" s="122">
        <v>0</v>
      </c>
      <c r="V814" s="122">
        <v>0</v>
      </c>
      <c r="W814" s="122">
        <v>0</v>
      </c>
      <c r="X814" s="122">
        <v>0</v>
      </c>
      <c r="Y814" s="122">
        <v>0</v>
      </c>
      <c r="Z814" s="122">
        <v>0</v>
      </c>
      <c r="AA814" s="122">
        <v>0</v>
      </c>
      <c r="AB814" s="122">
        <v>0</v>
      </c>
      <c r="AC814" s="122">
        <v>0</v>
      </c>
      <c r="AD814" s="121"/>
      <c r="BO814" s="72" t="s">
        <v>37</v>
      </c>
      <c r="BP814" s="73" t="s">
        <v>4198</v>
      </c>
      <c r="BQ814" s="75">
        <v>0</v>
      </c>
      <c r="BR814" s="75">
        <v>0</v>
      </c>
      <c r="BS814" s="75">
        <v>0</v>
      </c>
      <c r="BT814" s="75">
        <v>594000625</v>
      </c>
      <c r="BU814" s="75">
        <v>0</v>
      </c>
      <c r="BV814" s="75">
        <v>0</v>
      </c>
      <c r="BW814" s="75">
        <v>0</v>
      </c>
      <c r="BX814" s="75">
        <v>0</v>
      </c>
      <c r="BY814" s="75">
        <v>0</v>
      </c>
      <c r="BZ814" s="75">
        <v>0</v>
      </c>
      <c r="CA814" s="75">
        <v>0</v>
      </c>
    </row>
    <row r="815" spans="10:79" ht="12" customHeight="1">
      <c r="J815" s="46">
        <v>812</v>
      </c>
      <c r="K815" s="46">
        <f t="shared" si="29"/>
        <v>0</v>
      </c>
      <c r="L815" s="82">
        <f t="shared" si="30"/>
        <v>0</v>
      </c>
      <c r="N815" s="119" t="s">
        <v>24</v>
      </c>
      <c r="O815" s="120" t="s">
        <v>2079</v>
      </c>
      <c r="P815" s="122">
        <v>130000026</v>
      </c>
      <c r="Q815" s="122">
        <v>135000026</v>
      </c>
      <c r="R815" s="122">
        <v>145000026</v>
      </c>
      <c r="S815" s="122">
        <v>150000026</v>
      </c>
      <c r="T815" s="122">
        <v>155000026</v>
      </c>
      <c r="U815" s="122">
        <v>0</v>
      </c>
      <c r="V815" s="122">
        <v>0</v>
      </c>
      <c r="W815" s="122">
        <v>0</v>
      </c>
      <c r="X815" s="122">
        <v>0</v>
      </c>
      <c r="Y815" s="122">
        <v>0</v>
      </c>
      <c r="Z815" s="122">
        <v>0</v>
      </c>
      <c r="AA815" s="122">
        <v>0</v>
      </c>
      <c r="AB815" s="122">
        <v>0</v>
      </c>
      <c r="AC815" s="122">
        <v>0</v>
      </c>
      <c r="AD815" s="121"/>
      <c r="BO815" s="72" t="s">
        <v>37</v>
      </c>
      <c r="BP815" s="73" t="s">
        <v>4199</v>
      </c>
      <c r="BQ815" s="75">
        <v>576000625</v>
      </c>
      <c r="BR815" s="75">
        <v>585000625</v>
      </c>
      <c r="BS815" s="75">
        <v>612000625</v>
      </c>
      <c r="BT815" s="75">
        <v>639000625</v>
      </c>
      <c r="BU815" s="75">
        <v>0</v>
      </c>
      <c r="BV815" s="75">
        <v>0</v>
      </c>
      <c r="BW815" s="75">
        <v>0</v>
      </c>
      <c r="BX815" s="75">
        <v>0</v>
      </c>
      <c r="BY815" s="75">
        <v>0</v>
      </c>
      <c r="BZ815" s="75">
        <v>0</v>
      </c>
      <c r="CA815" s="75">
        <v>0</v>
      </c>
    </row>
    <row r="816" spans="10:79" ht="12" customHeight="1">
      <c r="J816" s="46">
        <v>813</v>
      </c>
      <c r="K816" s="46">
        <f t="shared" si="29"/>
        <v>0</v>
      </c>
      <c r="L816" s="82">
        <f t="shared" si="30"/>
        <v>0</v>
      </c>
      <c r="N816" s="119" t="s">
        <v>24</v>
      </c>
      <c r="O816" s="120" t="s">
        <v>2085</v>
      </c>
      <c r="P816" s="122">
        <v>125000026</v>
      </c>
      <c r="Q816" s="122">
        <v>130000026</v>
      </c>
      <c r="R816" s="122">
        <v>140000026</v>
      </c>
      <c r="S816" s="122">
        <v>145000026</v>
      </c>
      <c r="T816" s="122">
        <v>150000026</v>
      </c>
      <c r="U816" s="122">
        <v>0</v>
      </c>
      <c r="V816" s="122">
        <v>0</v>
      </c>
      <c r="W816" s="122">
        <v>0</v>
      </c>
      <c r="X816" s="122">
        <v>0</v>
      </c>
      <c r="Y816" s="122">
        <v>0</v>
      </c>
      <c r="Z816" s="122">
        <v>0</v>
      </c>
      <c r="AA816" s="122">
        <v>0</v>
      </c>
      <c r="AB816" s="122">
        <v>0</v>
      </c>
      <c r="AC816" s="122">
        <v>0</v>
      </c>
      <c r="AD816" s="121"/>
      <c r="BO816" s="72" t="s">
        <v>37</v>
      </c>
      <c r="BP816" s="73" t="s">
        <v>4200</v>
      </c>
      <c r="BQ816" s="75">
        <v>0</v>
      </c>
      <c r="BR816" s="75">
        <v>0</v>
      </c>
      <c r="BS816" s="75">
        <v>0</v>
      </c>
      <c r="BT816" s="75">
        <v>639000625</v>
      </c>
      <c r="BU816" s="75">
        <v>0</v>
      </c>
      <c r="BV816" s="75">
        <v>0</v>
      </c>
      <c r="BW816" s="75">
        <v>0</v>
      </c>
      <c r="BX816" s="75">
        <v>783000625</v>
      </c>
      <c r="BY816" s="75">
        <v>0</v>
      </c>
      <c r="BZ816" s="75">
        <v>0</v>
      </c>
      <c r="CA816" s="75">
        <v>0</v>
      </c>
    </row>
    <row r="817" spans="10:79" ht="12" customHeight="1">
      <c r="J817" s="46">
        <v>814</v>
      </c>
      <c r="K817" s="46">
        <f t="shared" si="29"/>
        <v>0</v>
      </c>
      <c r="L817" s="82">
        <f t="shared" si="30"/>
        <v>0</v>
      </c>
      <c r="N817" s="119" t="s">
        <v>24</v>
      </c>
      <c r="O817" s="120" t="s">
        <v>2754</v>
      </c>
      <c r="P817" s="122">
        <v>0</v>
      </c>
      <c r="Q817" s="122">
        <v>160000026</v>
      </c>
      <c r="R817" s="122">
        <v>0</v>
      </c>
      <c r="S817" s="122">
        <v>0</v>
      </c>
      <c r="T817" s="122">
        <v>0</v>
      </c>
      <c r="U817" s="122">
        <v>0</v>
      </c>
      <c r="V817" s="122">
        <v>0</v>
      </c>
      <c r="W817" s="122">
        <v>0</v>
      </c>
      <c r="X817" s="122">
        <v>0</v>
      </c>
      <c r="Y817" s="122">
        <v>0</v>
      </c>
      <c r="Z817" s="122">
        <v>0</v>
      </c>
      <c r="AA817" s="122">
        <v>0</v>
      </c>
      <c r="AB817" s="122">
        <v>0</v>
      </c>
      <c r="AC817" s="122">
        <v>0</v>
      </c>
      <c r="AD817" s="121"/>
      <c r="BO817" s="72" t="s">
        <v>37</v>
      </c>
      <c r="BP817" s="73" t="s">
        <v>4201</v>
      </c>
      <c r="BQ817" s="75">
        <v>0</v>
      </c>
      <c r="BR817" s="75">
        <v>585000625</v>
      </c>
      <c r="BS817" s="75">
        <v>621000625</v>
      </c>
      <c r="BT817" s="75">
        <v>648000625</v>
      </c>
      <c r="BU817" s="75">
        <v>693000625</v>
      </c>
      <c r="BV817" s="75">
        <v>729000625</v>
      </c>
      <c r="BW817" s="75">
        <v>756000625</v>
      </c>
      <c r="BX817" s="75">
        <v>792000625</v>
      </c>
      <c r="BY817" s="75">
        <v>864000625</v>
      </c>
      <c r="BZ817" s="75">
        <v>0</v>
      </c>
      <c r="CA817" s="75">
        <v>0</v>
      </c>
    </row>
    <row r="818" spans="10:79" ht="12" customHeight="1">
      <c r="J818" s="46">
        <v>815</v>
      </c>
      <c r="K818" s="46">
        <f t="shared" si="29"/>
        <v>0</v>
      </c>
      <c r="L818" s="82">
        <f t="shared" si="30"/>
        <v>0</v>
      </c>
      <c r="N818" s="119" t="s">
        <v>24</v>
      </c>
      <c r="O818" s="120" t="s">
        <v>1665</v>
      </c>
      <c r="P818" s="122">
        <v>125000026</v>
      </c>
      <c r="Q818" s="122">
        <v>130000026</v>
      </c>
      <c r="R818" s="122">
        <v>140000026</v>
      </c>
      <c r="S818" s="122">
        <v>145000026</v>
      </c>
      <c r="T818" s="122">
        <v>150000026</v>
      </c>
      <c r="U818" s="122">
        <v>0</v>
      </c>
      <c r="V818" s="122">
        <v>0</v>
      </c>
      <c r="W818" s="122">
        <v>0</v>
      </c>
      <c r="X818" s="122">
        <v>0</v>
      </c>
      <c r="Y818" s="122">
        <v>0</v>
      </c>
      <c r="Z818" s="122">
        <v>0</v>
      </c>
      <c r="AA818" s="122">
        <v>0</v>
      </c>
      <c r="AB818" s="122">
        <v>0</v>
      </c>
      <c r="AC818" s="122">
        <v>0</v>
      </c>
      <c r="AD818" s="121"/>
      <c r="BO818" s="72" t="s">
        <v>37</v>
      </c>
      <c r="BP818" s="73" t="s">
        <v>4202</v>
      </c>
      <c r="BQ818" s="75">
        <v>594000625</v>
      </c>
      <c r="BR818" s="75">
        <v>630000625</v>
      </c>
      <c r="BS818" s="75">
        <v>657000625</v>
      </c>
      <c r="BT818" s="75">
        <v>666000625</v>
      </c>
      <c r="BU818" s="75">
        <v>711000625</v>
      </c>
      <c r="BV818" s="75">
        <v>747000625</v>
      </c>
      <c r="BW818" s="75">
        <v>774000625</v>
      </c>
      <c r="BX818" s="75">
        <v>810000625</v>
      </c>
      <c r="BY818" s="75">
        <v>900000625</v>
      </c>
      <c r="BZ818" s="75">
        <v>0</v>
      </c>
      <c r="CA818" s="75">
        <v>0</v>
      </c>
    </row>
    <row r="819" spans="10:79" ht="12" customHeight="1">
      <c r="J819" s="46">
        <v>816</v>
      </c>
      <c r="K819" s="46">
        <f t="shared" si="29"/>
        <v>0</v>
      </c>
      <c r="L819" s="82">
        <f t="shared" si="30"/>
        <v>0</v>
      </c>
      <c r="N819" s="119" t="s">
        <v>24</v>
      </c>
      <c r="O819" s="120" t="s">
        <v>2270</v>
      </c>
      <c r="P819" s="122">
        <v>0</v>
      </c>
      <c r="Q819" s="122">
        <v>0</v>
      </c>
      <c r="R819" s="122">
        <v>0</v>
      </c>
      <c r="S819" s="122">
        <v>0</v>
      </c>
      <c r="T819" s="122">
        <v>0</v>
      </c>
      <c r="U819" s="122">
        <v>0</v>
      </c>
      <c r="V819" s="122">
        <v>0</v>
      </c>
      <c r="W819" s="122">
        <v>0</v>
      </c>
      <c r="X819" s="122">
        <v>350000026</v>
      </c>
      <c r="Y819" s="122">
        <v>360000026</v>
      </c>
      <c r="Z819" s="122">
        <v>375000026</v>
      </c>
      <c r="AA819" s="122">
        <v>450000026</v>
      </c>
      <c r="AB819" s="122">
        <v>470000026</v>
      </c>
      <c r="AC819" s="122">
        <v>500000026</v>
      </c>
      <c r="AD819" s="121"/>
      <c r="BO819" s="72" t="s">
        <v>37</v>
      </c>
      <c r="BP819" s="73" t="s">
        <v>4203</v>
      </c>
      <c r="BQ819" s="75">
        <v>0</v>
      </c>
      <c r="BR819" s="75">
        <v>540000625</v>
      </c>
      <c r="BS819" s="75">
        <v>567000625</v>
      </c>
      <c r="BT819" s="75">
        <v>639000625</v>
      </c>
      <c r="BU819" s="75">
        <v>0</v>
      </c>
      <c r="BV819" s="75">
        <v>0</v>
      </c>
      <c r="BW819" s="75">
        <v>0</v>
      </c>
      <c r="BX819" s="75">
        <v>0</v>
      </c>
      <c r="BY819" s="75">
        <v>0</v>
      </c>
      <c r="BZ819" s="75">
        <v>0</v>
      </c>
      <c r="CA819" s="75">
        <v>0</v>
      </c>
    </row>
    <row r="820" spans="10:79" ht="12" customHeight="1">
      <c r="J820" s="46">
        <v>817</v>
      </c>
      <c r="K820" s="46">
        <f t="shared" si="29"/>
        <v>0</v>
      </c>
      <c r="L820" s="82">
        <f t="shared" si="30"/>
        <v>0</v>
      </c>
      <c r="N820" s="119" t="s">
        <v>24</v>
      </c>
      <c r="O820" s="120" t="s">
        <v>1420</v>
      </c>
      <c r="P820" s="122">
        <v>0</v>
      </c>
      <c r="Q820" s="122">
        <v>0</v>
      </c>
      <c r="R820" s="122">
        <v>0</v>
      </c>
      <c r="S820" s="122">
        <v>0</v>
      </c>
      <c r="T820" s="122">
        <v>260000026</v>
      </c>
      <c r="U820" s="122">
        <v>280000026</v>
      </c>
      <c r="V820" s="122">
        <v>285000026</v>
      </c>
      <c r="W820" s="122">
        <v>290000026</v>
      </c>
      <c r="X820" s="122">
        <v>300000026</v>
      </c>
      <c r="Y820" s="122">
        <v>320000026</v>
      </c>
      <c r="Z820" s="122">
        <v>0</v>
      </c>
      <c r="AA820" s="122">
        <v>0</v>
      </c>
      <c r="AB820" s="122">
        <v>0</v>
      </c>
      <c r="AC820" s="122">
        <v>0</v>
      </c>
      <c r="AD820" s="121"/>
      <c r="BO820" s="72" t="s">
        <v>37</v>
      </c>
      <c r="BP820" s="73" t="s">
        <v>4204</v>
      </c>
      <c r="BQ820" s="75">
        <v>0</v>
      </c>
      <c r="BR820" s="75">
        <v>216000625</v>
      </c>
      <c r="BS820" s="75">
        <v>0</v>
      </c>
      <c r="BT820" s="75">
        <v>0</v>
      </c>
      <c r="BU820" s="75">
        <v>711000625</v>
      </c>
      <c r="BV820" s="75">
        <v>0</v>
      </c>
      <c r="BW820" s="75">
        <v>0</v>
      </c>
      <c r="BX820" s="75">
        <v>0</v>
      </c>
      <c r="BY820" s="75">
        <v>0</v>
      </c>
      <c r="BZ820" s="75">
        <v>0</v>
      </c>
      <c r="CA820" s="75">
        <v>0</v>
      </c>
    </row>
    <row r="821" spans="10:79" ht="12" customHeight="1">
      <c r="J821" s="46">
        <v>818</v>
      </c>
      <c r="K821" s="46">
        <f t="shared" si="29"/>
        <v>0</v>
      </c>
      <c r="L821" s="82">
        <f t="shared" si="30"/>
        <v>0</v>
      </c>
      <c r="N821" s="119" t="s">
        <v>24</v>
      </c>
      <c r="O821" s="120" t="s">
        <v>1421</v>
      </c>
      <c r="P821" s="122">
        <v>0</v>
      </c>
      <c r="Q821" s="122">
        <v>0</v>
      </c>
      <c r="R821" s="122">
        <v>0</v>
      </c>
      <c r="S821" s="122">
        <v>0</v>
      </c>
      <c r="T821" s="122">
        <v>0</v>
      </c>
      <c r="U821" s="122">
        <v>220000026</v>
      </c>
      <c r="V821" s="122">
        <v>250000026</v>
      </c>
      <c r="W821" s="122">
        <v>0</v>
      </c>
      <c r="X821" s="122">
        <v>0</v>
      </c>
      <c r="Y821" s="122">
        <v>0</v>
      </c>
      <c r="Z821" s="122">
        <v>0</v>
      </c>
      <c r="AA821" s="122">
        <v>0</v>
      </c>
      <c r="AB821" s="122">
        <v>0</v>
      </c>
      <c r="AC821" s="122">
        <v>0</v>
      </c>
      <c r="AD821" s="121"/>
      <c r="BO821" s="72" t="s">
        <v>37</v>
      </c>
      <c r="BP821" s="73" t="s">
        <v>4205</v>
      </c>
      <c r="BQ821" s="75">
        <v>576000625</v>
      </c>
      <c r="BR821" s="75">
        <v>540000625</v>
      </c>
      <c r="BS821" s="75">
        <v>567000625</v>
      </c>
      <c r="BT821" s="75">
        <v>666000625</v>
      </c>
      <c r="BU821" s="75">
        <v>0</v>
      </c>
      <c r="BV821" s="75">
        <v>0</v>
      </c>
      <c r="BW821" s="75">
        <v>0</v>
      </c>
      <c r="BX821" s="75">
        <v>0</v>
      </c>
      <c r="BY821" s="75">
        <v>0</v>
      </c>
      <c r="BZ821" s="75">
        <v>0</v>
      </c>
      <c r="CA821" s="75">
        <v>0</v>
      </c>
    </row>
    <row r="822" spans="10:79" ht="12" customHeight="1">
      <c r="J822" s="46">
        <v>819</v>
      </c>
      <c r="K822" s="46">
        <f t="shared" si="29"/>
        <v>0</v>
      </c>
      <c r="L822" s="82">
        <f t="shared" si="30"/>
        <v>0</v>
      </c>
      <c r="N822" s="119" t="s">
        <v>24</v>
      </c>
      <c r="O822" s="120" t="s">
        <v>1422</v>
      </c>
      <c r="P822" s="122">
        <v>0</v>
      </c>
      <c r="Q822" s="122">
        <v>0</v>
      </c>
      <c r="R822" s="122">
        <v>0</v>
      </c>
      <c r="S822" s="122">
        <v>0</v>
      </c>
      <c r="T822" s="122">
        <v>260000026</v>
      </c>
      <c r="U822" s="122">
        <v>280000026</v>
      </c>
      <c r="V822" s="122">
        <v>285000026</v>
      </c>
      <c r="W822" s="122">
        <v>290000026</v>
      </c>
      <c r="X822" s="122">
        <v>300000026</v>
      </c>
      <c r="Y822" s="122">
        <v>320000026</v>
      </c>
      <c r="Z822" s="122">
        <v>0</v>
      </c>
      <c r="AA822" s="122">
        <v>0</v>
      </c>
      <c r="AB822" s="122">
        <v>0</v>
      </c>
      <c r="AC822" s="122">
        <v>0</v>
      </c>
      <c r="AD822" s="121"/>
      <c r="BO822" s="72" t="s">
        <v>37</v>
      </c>
      <c r="BP822" s="73" t="s">
        <v>4206</v>
      </c>
      <c r="BQ822" s="75">
        <v>576000625</v>
      </c>
      <c r="BR822" s="75">
        <v>612000625</v>
      </c>
      <c r="BS822" s="75">
        <v>639000625</v>
      </c>
      <c r="BT822" s="75">
        <v>666000625</v>
      </c>
      <c r="BU822" s="75">
        <v>729000625</v>
      </c>
      <c r="BV822" s="75">
        <v>765000625</v>
      </c>
      <c r="BW822" s="75">
        <v>792000625</v>
      </c>
      <c r="BX822" s="75">
        <v>828000625</v>
      </c>
      <c r="BY822" s="75">
        <v>900000625</v>
      </c>
      <c r="BZ822" s="75">
        <v>0</v>
      </c>
      <c r="CA822" s="75">
        <v>0</v>
      </c>
    </row>
    <row r="823" spans="10:79" ht="12" customHeight="1">
      <c r="J823" s="46">
        <v>820</v>
      </c>
      <c r="K823" s="46">
        <f t="shared" si="29"/>
        <v>0</v>
      </c>
      <c r="L823" s="82">
        <f t="shared" si="30"/>
        <v>0</v>
      </c>
      <c r="N823" s="119" t="s">
        <v>24</v>
      </c>
      <c r="O823" s="120" t="s">
        <v>1423</v>
      </c>
      <c r="P823" s="122">
        <v>0</v>
      </c>
      <c r="Q823" s="122">
        <v>0</v>
      </c>
      <c r="R823" s="122">
        <v>0</v>
      </c>
      <c r="S823" s="122">
        <v>0</v>
      </c>
      <c r="T823" s="122">
        <v>0</v>
      </c>
      <c r="U823" s="122">
        <v>220000026</v>
      </c>
      <c r="V823" s="122">
        <v>250000026</v>
      </c>
      <c r="W823" s="122">
        <v>0</v>
      </c>
      <c r="X823" s="122">
        <v>0</v>
      </c>
      <c r="Y823" s="122">
        <v>0</v>
      </c>
      <c r="Z823" s="122">
        <v>0</v>
      </c>
      <c r="AA823" s="122">
        <v>0</v>
      </c>
      <c r="AB823" s="122">
        <v>0</v>
      </c>
      <c r="AC823" s="122">
        <v>0</v>
      </c>
      <c r="AD823" s="121"/>
      <c r="BO823" s="72" t="s">
        <v>37</v>
      </c>
      <c r="BP823" s="73" t="s">
        <v>4207</v>
      </c>
      <c r="BQ823" s="75">
        <v>504000625</v>
      </c>
      <c r="BR823" s="75">
        <v>612000625</v>
      </c>
      <c r="BS823" s="75">
        <v>639000625</v>
      </c>
      <c r="BT823" s="75">
        <v>666000625</v>
      </c>
      <c r="BU823" s="75">
        <v>711000625</v>
      </c>
      <c r="BV823" s="75">
        <v>747000625</v>
      </c>
      <c r="BW823" s="75">
        <v>774000625</v>
      </c>
      <c r="BX823" s="75">
        <v>810000625</v>
      </c>
      <c r="BY823" s="75">
        <v>0</v>
      </c>
      <c r="BZ823" s="75">
        <v>0</v>
      </c>
      <c r="CA823" s="75">
        <v>0</v>
      </c>
    </row>
    <row r="824" spans="10:79" ht="12" customHeight="1">
      <c r="J824" s="46">
        <v>821</v>
      </c>
      <c r="K824" s="46">
        <f t="shared" si="29"/>
        <v>0</v>
      </c>
      <c r="L824" s="82">
        <f t="shared" si="30"/>
        <v>0</v>
      </c>
      <c r="N824" s="119" t="s">
        <v>24</v>
      </c>
      <c r="O824" s="120" t="s">
        <v>762</v>
      </c>
      <c r="P824" s="122">
        <v>130000026</v>
      </c>
      <c r="Q824" s="122">
        <v>135000026</v>
      </c>
      <c r="R824" s="122">
        <v>145000026</v>
      </c>
      <c r="S824" s="122">
        <v>150000026</v>
      </c>
      <c r="T824" s="122">
        <v>155000026</v>
      </c>
      <c r="U824" s="122">
        <v>0</v>
      </c>
      <c r="V824" s="122">
        <v>0</v>
      </c>
      <c r="W824" s="122">
        <v>0</v>
      </c>
      <c r="X824" s="122">
        <v>0</v>
      </c>
      <c r="Y824" s="122">
        <v>0</v>
      </c>
      <c r="Z824" s="122">
        <v>0</v>
      </c>
      <c r="AA824" s="122">
        <v>0</v>
      </c>
      <c r="AB824" s="122">
        <v>0</v>
      </c>
      <c r="AC824" s="122">
        <v>0</v>
      </c>
      <c r="AD824" s="121"/>
      <c r="BO824" s="72" t="s">
        <v>37</v>
      </c>
      <c r="BP824" s="73" t="s">
        <v>4208</v>
      </c>
      <c r="BQ824" s="75">
        <v>0</v>
      </c>
      <c r="BR824" s="75">
        <v>0</v>
      </c>
      <c r="BS824" s="75">
        <v>612000625</v>
      </c>
      <c r="BT824" s="75">
        <v>0</v>
      </c>
      <c r="BU824" s="75">
        <v>0</v>
      </c>
      <c r="BV824" s="75">
        <v>0</v>
      </c>
      <c r="BW824" s="75">
        <v>0</v>
      </c>
      <c r="BX824" s="75">
        <v>0</v>
      </c>
      <c r="BY824" s="75">
        <v>0</v>
      </c>
      <c r="BZ824" s="75">
        <v>0</v>
      </c>
      <c r="CA824" s="75">
        <v>0</v>
      </c>
    </row>
    <row r="825" spans="10:79" ht="12" customHeight="1">
      <c r="J825" s="46">
        <v>822</v>
      </c>
      <c r="K825" s="46">
        <f t="shared" si="29"/>
        <v>0</v>
      </c>
      <c r="L825" s="82">
        <f t="shared" si="30"/>
        <v>0</v>
      </c>
      <c r="N825" s="119" t="s">
        <v>24</v>
      </c>
      <c r="O825" s="120" t="s">
        <v>2490</v>
      </c>
      <c r="P825" s="122">
        <v>130000026</v>
      </c>
      <c r="Q825" s="122">
        <v>135000026</v>
      </c>
      <c r="R825" s="122">
        <v>145000026</v>
      </c>
      <c r="S825" s="122">
        <v>150000026</v>
      </c>
      <c r="T825" s="122">
        <v>155000026</v>
      </c>
      <c r="U825" s="122">
        <v>0</v>
      </c>
      <c r="V825" s="122">
        <v>0</v>
      </c>
      <c r="W825" s="122">
        <v>0</v>
      </c>
      <c r="X825" s="122">
        <v>0</v>
      </c>
      <c r="Y825" s="122">
        <v>0</v>
      </c>
      <c r="Z825" s="122">
        <v>0</v>
      </c>
      <c r="AA825" s="122">
        <v>0</v>
      </c>
      <c r="AB825" s="122">
        <v>0</v>
      </c>
      <c r="AC825" s="122">
        <v>0</v>
      </c>
      <c r="AD825" s="121"/>
      <c r="BO825" s="72" t="s">
        <v>37</v>
      </c>
      <c r="BP825" s="73" t="s">
        <v>4209</v>
      </c>
      <c r="BQ825" s="75">
        <v>0</v>
      </c>
      <c r="BR825" s="75">
        <v>216000625</v>
      </c>
      <c r="BS825" s="75">
        <v>396000625</v>
      </c>
      <c r="BT825" s="75">
        <v>0</v>
      </c>
      <c r="BU825" s="75">
        <v>0</v>
      </c>
      <c r="BV825" s="75">
        <v>0</v>
      </c>
      <c r="BW825" s="75">
        <v>0</v>
      </c>
      <c r="BX825" s="75">
        <v>0</v>
      </c>
      <c r="BY825" s="75">
        <v>0</v>
      </c>
      <c r="BZ825" s="75">
        <v>0</v>
      </c>
      <c r="CA825" s="75">
        <v>0</v>
      </c>
    </row>
    <row r="826" spans="10:79" ht="12" customHeight="1">
      <c r="J826" s="46">
        <v>823</v>
      </c>
      <c r="K826" s="46">
        <f t="shared" si="29"/>
        <v>0</v>
      </c>
      <c r="L826" s="82">
        <f t="shared" si="30"/>
        <v>0</v>
      </c>
      <c r="N826" s="119" t="s">
        <v>24</v>
      </c>
      <c r="O826" s="120" t="s">
        <v>763</v>
      </c>
      <c r="P826" s="122">
        <v>125000026</v>
      </c>
      <c r="Q826" s="122">
        <v>130000026</v>
      </c>
      <c r="R826" s="122">
        <v>140000026</v>
      </c>
      <c r="S826" s="122">
        <v>145000026</v>
      </c>
      <c r="T826" s="122">
        <v>150000026</v>
      </c>
      <c r="U826" s="122">
        <v>0</v>
      </c>
      <c r="V826" s="122">
        <v>0</v>
      </c>
      <c r="W826" s="122">
        <v>0</v>
      </c>
      <c r="X826" s="122">
        <v>0</v>
      </c>
      <c r="Y826" s="122">
        <v>0</v>
      </c>
      <c r="Z826" s="122">
        <v>0</v>
      </c>
      <c r="AA826" s="122">
        <v>0</v>
      </c>
      <c r="AB826" s="122">
        <v>0</v>
      </c>
      <c r="AC826" s="122">
        <v>0</v>
      </c>
      <c r="AD826" s="121"/>
      <c r="BO826" s="72" t="s">
        <v>37</v>
      </c>
      <c r="BP826" s="73" t="s">
        <v>4210</v>
      </c>
      <c r="BQ826" s="75">
        <v>0</v>
      </c>
      <c r="BR826" s="75">
        <v>0</v>
      </c>
      <c r="BS826" s="75">
        <v>0</v>
      </c>
      <c r="BT826" s="75">
        <v>0</v>
      </c>
      <c r="BU826" s="75">
        <v>0</v>
      </c>
      <c r="BV826" s="75">
        <v>0</v>
      </c>
      <c r="BW826" s="75">
        <v>0</v>
      </c>
      <c r="BX826" s="75">
        <v>0</v>
      </c>
      <c r="BY826" s="75">
        <v>0</v>
      </c>
      <c r="BZ826" s="75">
        <v>785000026</v>
      </c>
      <c r="CA826" s="75">
        <v>0</v>
      </c>
    </row>
    <row r="827" spans="10:79" ht="12" customHeight="1">
      <c r="J827" s="46">
        <v>824</v>
      </c>
      <c r="K827" s="46">
        <f t="shared" si="29"/>
        <v>0</v>
      </c>
      <c r="L827" s="82">
        <f t="shared" si="30"/>
        <v>0</v>
      </c>
      <c r="N827" s="119" t="s">
        <v>24</v>
      </c>
      <c r="O827" s="120" t="s">
        <v>2491</v>
      </c>
      <c r="P827" s="122">
        <v>130000026</v>
      </c>
      <c r="Q827" s="122">
        <v>135000026</v>
      </c>
      <c r="R827" s="122">
        <v>145000026</v>
      </c>
      <c r="S827" s="122">
        <v>150000026</v>
      </c>
      <c r="T827" s="122">
        <v>155000026</v>
      </c>
      <c r="U827" s="122">
        <v>0</v>
      </c>
      <c r="V827" s="122">
        <v>0</v>
      </c>
      <c r="W827" s="122">
        <v>0</v>
      </c>
      <c r="X827" s="122">
        <v>0</v>
      </c>
      <c r="Y827" s="122">
        <v>0</v>
      </c>
      <c r="Z827" s="122">
        <v>0</v>
      </c>
      <c r="AA827" s="122">
        <v>0</v>
      </c>
      <c r="AB827" s="122">
        <v>0</v>
      </c>
      <c r="AC827" s="122">
        <v>0</v>
      </c>
      <c r="AD827" s="121"/>
      <c r="BO827" s="72" t="s">
        <v>37</v>
      </c>
      <c r="BP827" s="73" t="s">
        <v>4211</v>
      </c>
      <c r="BQ827" s="75">
        <v>0</v>
      </c>
      <c r="BR827" s="75">
        <v>0</v>
      </c>
      <c r="BS827" s="75">
        <v>0</v>
      </c>
      <c r="BT827" s="75">
        <v>405000625</v>
      </c>
      <c r="BU827" s="75">
        <v>0</v>
      </c>
      <c r="BV827" s="75">
        <v>0</v>
      </c>
      <c r="BW827" s="75">
        <v>738000625</v>
      </c>
      <c r="BX827" s="75">
        <v>0</v>
      </c>
      <c r="BY827" s="75">
        <v>0</v>
      </c>
      <c r="BZ827" s="75">
        <v>0</v>
      </c>
      <c r="CA827" s="75">
        <v>0</v>
      </c>
    </row>
    <row r="828" spans="10:79" ht="12" customHeight="1">
      <c r="J828" s="46">
        <v>825</v>
      </c>
      <c r="K828" s="46">
        <f t="shared" si="29"/>
        <v>0</v>
      </c>
      <c r="L828" s="82">
        <f t="shared" si="30"/>
        <v>0</v>
      </c>
      <c r="N828" s="119" t="s">
        <v>24</v>
      </c>
      <c r="O828" s="120" t="s">
        <v>1157</v>
      </c>
      <c r="P828" s="122">
        <v>0</v>
      </c>
      <c r="Q828" s="122">
        <v>0</v>
      </c>
      <c r="R828" s="122">
        <v>500000026</v>
      </c>
      <c r="S828" s="122">
        <v>550000026</v>
      </c>
      <c r="T828" s="122">
        <v>590000026</v>
      </c>
      <c r="U828" s="122">
        <v>630000026</v>
      </c>
      <c r="V828" s="122">
        <v>700000026</v>
      </c>
      <c r="W828" s="122">
        <v>720000026</v>
      </c>
      <c r="X828" s="122">
        <v>730000026</v>
      </c>
      <c r="Y828" s="122">
        <v>800000026</v>
      </c>
      <c r="Z828" s="122">
        <v>900000026</v>
      </c>
      <c r="AA828" s="122">
        <v>1100000026</v>
      </c>
      <c r="AB828" s="122">
        <v>1200000026</v>
      </c>
      <c r="AC828" s="122">
        <v>1300000026</v>
      </c>
      <c r="AD828" s="121"/>
      <c r="BO828" s="72" t="s">
        <v>37</v>
      </c>
      <c r="BP828" s="73" t="s">
        <v>4212</v>
      </c>
      <c r="BQ828" s="75">
        <v>0</v>
      </c>
      <c r="BR828" s="75">
        <v>0</v>
      </c>
      <c r="BS828" s="75">
        <v>0</v>
      </c>
      <c r="BT828" s="75">
        <v>0</v>
      </c>
      <c r="BU828" s="75">
        <v>445000625</v>
      </c>
      <c r="BV828" s="75">
        <v>0</v>
      </c>
      <c r="BW828" s="75">
        <v>0</v>
      </c>
      <c r="BX828" s="75">
        <v>0</v>
      </c>
      <c r="BY828" s="75">
        <v>0</v>
      </c>
      <c r="BZ828" s="75">
        <v>0</v>
      </c>
      <c r="CA828" s="75">
        <v>0</v>
      </c>
    </row>
    <row r="829" spans="10:79" ht="12" customHeight="1">
      <c r="J829" s="46">
        <v>826</v>
      </c>
      <c r="K829" s="46">
        <f t="shared" si="29"/>
        <v>0</v>
      </c>
      <c r="L829" s="82">
        <f t="shared" si="30"/>
        <v>0</v>
      </c>
      <c r="N829" s="119" t="s">
        <v>24</v>
      </c>
      <c r="O829" s="120" t="s">
        <v>1822</v>
      </c>
      <c r="P829" s="122">
        <v>0</v>
      </c>
      <c r="Q829" s="122">
        <v>0</v>
      </c>
      <c r="R829" s="122">
        <v>0</v>
      </c>
      <c r="S829" s="122">
        <v>0</v>
      </c>
      <c r="T829" s="122">
        <v>0</v>
      </c>
      <c r="U829" s="122">
        <v>0</v>
      </c>
      <c r="V829" s="122">
        <v>0</v>
      </c>
      <c r="W829" s="122">
        <v>0</v>
      </c>
      <c r="X829" s="122">
        <v>350000026</v>
      </c>
      <c r="Y829" s="122">
        <v>360000026</v>
      </c>
      <c r="Z829" s="122">
        <v>375000026</v>
      </c>
      <c r="AA829" s="122">
        <v>450000026</v>
      </c>
      <c r="AB829" s="122">
        <v>470000026</v>
      </c>
      <c r="AC829" s="122">
        <v>500000026</v>
      </c>
      <c r="AD829" s="121"/>
      <c r="BO829" s="72" t="s">
        <v>37</v>
      </c>
      <c r="BP829" s="73" t="s">
        <v>4213</v>
      </c>
      <c r="BQ829" s="75">
        <v>0</v>
      </c>
      <c r="BR829" s="75">
        <v>0</v>
      </c>
      <c r="BS829" s="75">
        <v>0</v>
      </c>
      <c r="BT829" s="75">
        <v>0</v>
      </c>
      <c r="BU829" s="75">
        <v>0</v>
      </c>
      <c r="BV829" s="75">
        <v>729000625</v>
      </c>
      <c r="BW829" s="75">
        <v>0</v>
      </c>
      <c r="BX829" s="75">
        <v>0</v>
      </c>
      <c r="BY829" s="75">
        <v>0</v>
      </c>
      <c r="BZ829" s="75">
        <v>0</v>
      </c>
      <c r="CA829" s="75">
        <v>0</v>
      </c>
    </row>
    <row r="830" spans="10:79" ht="12" customHeight="1">
      <c r="J830" s="46">
        <v>827</v>
      </c>
      <c r="K830" s="46">
        <f t="shared" si="29"/>
        <v>0</v>
      </c>
      <c r="L830" s="82">
        <f t="shared" si="30"/>
        <v>0</v>
      </c>
      <c r="N830" s="119" t="s">
        <v>24</v>
      </c>
      <c r="O830" s="120" t="s">
        <v>1611</v>
      </c>
      <c r="P830" s="122">
        <v>0</v>
      </c>
      <c r="Q830" s="122">
        <v>0</v>
      </c>
      <c r="R830" s="122">
        <v>0</v>
      </c>
      <c r="S830" s="122">
        <v>0</v>
      </c>
      <c r="T830" s="122">
        <v>260000026</v>
      </c>
      <c r="U830" s="122">
        <v>280000026</v>
      </c>
      <c r="V830" s="122">
        <v>285000026</v>
      </c>
      <c r="W830" s="122">
        <v>290000026</v>
      </c>
      <c r="X830" s="122">
        <v>300000026</v>
      </c>
      <c r="Y830" s="122">
        <v>320000026</v>
      </c>
      <c r="Z830" s="122">
        <v>0</v>
      </c>
      <c r="AA830" s="122">
        <v>0</v>
      </c>
      <c r="AB830" s="122">
        <v>0</v>
      </c>
      <c r="AC830" s="122">
        <v>0</v>
      </c>
      <c r="AD830" s="121"/>
      <c r="BO830" s="72" t="s">
        <v>37</v>
      </c>
      <c r="BP830" s="73" t="s">
        <v>4214</v>
      </c>
      <c r="BQ830" s="75">
        <v>0</v>
      </c>
      <c r="BR830" s="75">
        <v>0</v>
      </c>
      <c r="BS830" s="75">
        <v>486000625</v>
      </c>
      <c r="BT830" s="75">
        <v>513000625</v>
      </c>
      <c r="BU830" s="75">
        <v>558000625</v>
      </c>
      <c r="BV830" s="75">
        <v>594000625</v>
      </c>
      <c r="BW830" s="75">
        <v>621000625</v>
      </c>
      <c r="BX830" s="75">
        <v>657000625</v>
      </c>
      <c r="BY830" s="75">
        <v>729000625</v>
      </c>
      <c r="BZ830" s="75">
        <v>0</v>
      </c>
      <c r="CA830" s="75">
        <v>0</v>
      </c>
    </row>
    <row r="831" spans="10:79" ht="12" customHeight="1">
      <c r="J831" s="46">
        <v>828</v>
      </c>
      <c r="K831" s="46">
        <f t="shared" si="29"/>
        <v>0</v>
      </c>
      <c r="L831" s="82">
        <f t="shared" si="30"/>
        <v>0</v>
      </c>
      <c r="N831" s="119" t="s">
        <v>24</v>
      </c>
      <c r="O831" s="120" t="s">
        <v>1712</v>
      </c>
      <c r="P831" s="122">
        <v>0</v>
      </c>
      <c r="Q831" s="122">
        <v>0</v>
      </c>
      <c r="R831" s="122">
        <v>0</v>
      </c>
      <c r="S831" s="122">
        <v>0</v>
      </c>
      <c r="T831" s="122">
        <v>0</v>
      </c>
      <c r="U831" s="122">
        <v>280000026</v>
      </c>
      <c r="V831" s="122">
        <v>300000026</v>
      </c>
      <c r="W831" s="122">
        <v>320000026</v>
      </c>
      <c r="X831" s="122">
        <v>340000026</v>
      </c>
      <c r="Y831" s="122">
        <v>400000026</v>
      </c>
      <c r="Z831" s="122">
        <v>420000026</v>
      </c>
      <c r="AA831" s="122">
        <v>430000026</v>
      </c>
      <c r="AB831" s="122">
        <v>500000026</v>
      </c>
      <c r="AC831" s="122">
        <v>520000026</v>
      </c>
      <c r="AD831" s="121"/>
      <c r="BO831" s="72" t="s">
        <v>37</v>
      </c>
      <c r="BP831" s="73" t="s">
        <v>4215</v>
      </c>
      <c r="BQ831" s="75">
        <v>0</v>
      </c>
      <c r="BR831" s="75">
        <v>324000625</v>
      </c>
      <c r="BS831" s="75">
        <v>0</v>
      </c>
      <c r="BT831" s="75">
        <v>0</v>
      </c>
      <c r="BU831" s="75">
        <v>423000625</v>
      </c>
      <c r="BV831" s="75">
        <v>0</v>
      </c>
      <c r="BW831" s="75">
        <v>0</v>
      </c>
      <c r="BX831" s="75">
        <v>0</v>
      </c>
      <c r="BY831" s="75">
        <v>0</v>
      </c>
      <c r="BZ831" s="75">
        <v>0</v>
      </c>
      <c r="CA831" s="75">
        <v>0</v>
      </c>
    </row>
    <row r="832" spans="10:79" ht="12" customHeight="1">
      <c r="J832" s="46">
        <v>829</v>
      </c>
      <c r="K832" s="46">
        <f t="shared" si="29"/>
        <v>0</v>
      </c>
      <c r="L832" s="82">
        <f t="shared" si="30"/>
        <v>0</v>
      </c>
      <c r="N832" s="119" t="s">
        <v>24</v>
      </c>
      <c r="O832" s="120" t="s">
        <v>2271</v>
      </c>
      <c r="P832" s="122">
        <v>0</v>
      </c>
      <c r="Q832" s="122">
        <v>0</v>
      </c>
      <c r="R832" s="122">
        <v>0</v>
      </c>
      <c r="S832" s="122">
        <v>0</v>
      </c>
      <c r="T832" s="122">
        <v>0</v>
      </c>
      <c r="U832" s="122">
        <v>280000026</v>
      </c>
      <c r="V832" s="122">
        <v>300000026</v>
      </c>
      <c r="W832" s="122">
        <v>320000026</v>
      </c>
      <c r="X832" s="122">
        <v>340000026</v>
      </c>
      <c r="Y832" s="122">
        <v>400000026</v>
      </c>
      <c r="Z832" s="122">
        <v>420000026</v>
      </c>
      <c r="AA832" s="122">
        <v>430000026</v>
      </c>
      <c r="AB832" s="122">
        <v>500000026</v>
      </c>
      <c r="AC832" s="122">
        <v>520000026</v>
      </c>
      <c r="AD832" s="121"/>
      <c r="BO832" s="72" t="s">
        <v>37</v>
      </c>
      <c r="BP832" s="73" t="s">
        <v>4216</v>
      </c>
      <c r="BQ832" s="75">
        <v>0</v>
      </c>
      <c r="BR832" s="75">
        <v>0</v>
      </c>
      <c r="BS832" s="75">
        <v>0</v>
      </c>
      <c r="BT832" s="75">
        <v>495000625</v>
      </c>
      <c r="BU832" s="75">
        <v>445000625</v>
      </c>
      <c r="BV832" s="75">
        <v>0</v>
      </c>
      <c r="BW832" s="75">
        <v>0</v>
      </c>
      <c r="BX832" s="75">
        <v>0</v>
      </c>
      <c r="BY832" s="75">
        <v>0</v>
      </c>
      <c r="BZ832" s="75">
        <v>0</v>
      </c>
      <c r="CA832" s="75">
        <v>0</v>
      </c>
    </row>
    <row r="833" spans="10:79" ht="12" customHeight="1">
      <c r="J833" s="46">
        <v>830</v>
      </c>
      <c r="K833" s="46">
        <f t="shared" si="29"/>
        <v>0</v>
      </c>
      <c r="L833" s="82">
        <f t="shared" si="30"/>
        <v>0</v>
      </c>
      <c r="N833" s="119" t="s">
        <v>24</v>
      </c>
      <c r="O833" s="120" t="s">
        <v>2580</v>
      </c>
      <c r="P833" s="122">
        <v>0</v>
      </c>
      <c r="Q833" s="122">
        <v>0</v>
      </c>
      <c r="R833" s="122">
        <v>0</v>
      </c>
      <c r="S833" s="122">
        <v>0</v>
      </c>
      <c r="T833" s="122">
        <v>0</v>
      </c>
      <c r="U833" s="122">
        <v>280000026</v>
      </c>
      <c r="V833" s="122">
        <v>300000026</v>
      </c>
      <c r="W833" s="122">
        <v>320000026</v>
      </c>
      <c r="X833" s="122">
        <v>340000026</v>
      </c>
      <c r="Y833" s="122">
        <v>390000026</v>
      </c>
      <c r="Z833" s="122">
        <v>410000026</v>
      </c>
      <c r="AA833" s="122">
        <v>435000026</v>
      </c>
      <c r="AB833" s="122">
        <v>485000026</v>
      </c>
      <c r="AC833" s="122">
        <v>520000026</v>
      </c>
      <c r="AD833" s="121"/>
      <c r="BO833" s="72" t="s">
        <v>37</v>
      </c>
      <c r="BP833" s="73" t="s">
        <v>4217</v>
      </c>
      <c r="BQ833" s="75">
        <v>0</v>
      </c>
      <c r="BR833" s="75">
        <v>0</v>
      </c>
      <c r="BS833" s="75">
        <v>0</v>
      </c>
      <c r="BT833" s="75">
        <v>414000625</v>
      </c>
      <c r="BU833" s="75">
        <v>0</v>
      </c>
      <c r="BV833" s="75">
        <v>0</v>
      </c>
      <c r="BW833" s="75">
        <v>0</v>
      </c>
      <c r="BX833" s="75">
        <v>0</v>
      </c>
      <c r="BY833" s="75">
        <v>0</v>
      </c>
      <c r="BZ833" s="75">
        <v>0</v>
      </c>
      <c r="CA833" s="75">
        <v>0</v>
      </c>
    </row>
    <row r="834" spans="10:79" ht="12" customHeight="1">
      <c r="J834" s="46">
        <v>831</v>
      </c>
      <c r="K834" s="46">
        <f t="shared" si="29"/>
        <v>0</v>
      </c>
      <c r="L834" s="82">
        <f t="shared" si="30"/>
        <v>0</v>
      </c>
      <c r="N834" s="119" t="s">
        <v>24</v>
      </c>
      <c r="O834" s="120" t="s">
        <v>1678</v>
      </c>
      <c r="P834" s="122">
        <v>0</v>
      </c>
      <c r="Q834" s="122">
        <v>0</v>
      </c>
      <c r="R834" s="122">
        <v>0</v>
      </c>
      <c r="S834" s="122">
        <v>0</v>
      </c>
      <c r="T834" s="122">
        <v>0</v>
      </c>
      <c r="U834" s="122">
        <v>280000026</v>
      </c>
      <c r="V834" s="122">
        <v>300000026</v>
      </c>
      <c r="W834" s="122">
        <v>320000026</v>
      </c>
      <c r="X834" s="122">
        <v>340000026</v>
      </c>
      <c r="Y834" s="122">
        <v>400000026</v>
      </c>
      <c r="Z834" s="122">
        <v>420000026</v>
      </c>
      <c r="AA834" s="122">
        <v>430000026</v>
      </c>
      <c r="AB834" s="122">
        <v>500000026</v>
      </c>
      <c r="AC834" s="122">
        <v>520000026</v>
      </c>
      <c r="AD834" s="121"/>
      <c r="BO834" s="72" t="s">
        <v>37</v>
      </c>
      <c r="BP834" s="73" t="s">
        <v>4218</v>
      </c>
      <c r="BQ834" s="75">
        <v>0</v>
      </c>
      <c r="BR834" s="75">
        <v>0</v>
      </c>
      <c r="BS834" s="75">
        <v>0</v>
      </c>
      <c r="BT834" s="75">
        <v>378000625</v>
      </c>
      <c r="BU834" s="75">
        <v>0</v>
      </c>
      <c r="BV834" s="75">
        <v>0</v>
      </c>
      <c r="BW834" s="75">
        <v>0</v>
      </c>
      <c r="BX834" s="75">
        <v>0</v>
      </c>
      <c r="BY834" s="75">
        <v>0</v>
      </c>
      <c r="BZ834" s="75">
        <v>0</v>
      </c>
      <c r="CA834" s="75">
        <v>0</v>
      </c>
    </row>
    <row r="835" spans="10:79" ht="12" customHeight="1">
      <c r="J835" s="46">
        <v>832</v>
      </c>
      <c r="K835" s="46">
        <f t="shared" si="29"/>
        <v>0</v>
      </c>
      <c r="L835" s="82">
        <f t="shared" si="30"/>
        <v>0</v>
      </c>
      <c r="N835" s="119" t="s">
        <v>24</v>
      </c>
      <c r="O835" s="120" t="s">
        <v>597</v>
      </c>
      <c r="P835" s="122">
        <v>0</v>
      </c>
      <c r="Q835" s="122">
        <v>0</v>
      </c>
      <c r="R835" s="122">
        <v>0</v>
      </c>
      <c r="S835" s="122">
        <v>0</v>
      </c>
      <c r="T835" s="122">
        <v>0</v>
      </c>
      <c r="U835" s="122">
        <v>280000026</v>
      </c>
      <c r="V835" s="122">
        <v>300000026</v>
      </c>
      <c r="W835" s="122">
        <v>320000026</v>
      </c>
      <c r="X835" s="122">
        <v>340000026</v>
      </c>
      <c r="Y835" s="122">
        <v>400000026</v>
      </c>
      <c r="Z835" s="122">
        <v>420000026</v>
      </c>
      <c r="AA835" s="122">
        <v>430000026</v>
      </c>
      <c r="AB835" s="122">
        <v>500000026</v>
      </c>
      <c r="AC835" s="122">
        <v>520000026</v>
      </c>
      <c r="AD835" s="121"/>
      <c r="BO835" s="72" t="s">
        <v>37</v>
      </c>
      <c r="BP835" s="73" t="s">
        <v>4219</v>
      </c>
      <c r="BQ835" s="75">
        <v>288000625</v>
      </c>
      <c r="BR835" s="75">
        <v>324000625</v>
      </c>
      <c r="BS835" s="75">
        <v>351000625</v>
      </c>
      <c r="BT835" s="75">
        <v>378000625</v>
      </c>
      <c r="BU835" s="75">
        <v>423000625</v>
      </c>
      <c r="BV835" s="75">
        <v>459000625</v>
      </c>
      <c r="BW835" s="75">
        <v>486000625</v>
      </c>
      <c r="BX835" s="75">
        <v>522000625</v>
      </c>
      <c r="BY835" s="75">
        <v>594000625</v>
      </c>
      <c r="BZ835" s="75">
        <v>0</v>
      </c>
      <c r="CA835" s="75">
        <v>0</v>
      </c>
    </row>
    <row r="836" spans="10:79" ht="12" customHeight="1">
      <c r="J836" s="46">
        <v>833</v>
      </c>
      <c r="K836" s="46">
        <f t="shared" si="29"/>
        <v>0</v>
      </c>
      <c r="L836" s="82">
        <f t="shared" si="30"/>
        <v>0</v>
      </c>
      <c r="N836" s="119" t="s">
        <v>24</v>
      </c>
      <c r="O836" s="120" t="s">
        <v>1634</v>
      </c>
      <c r="P836" s="122">
        <v>0</v>
      </c>
      <c r="Q836" s="122">
        <v>0</v>
      </c>
      <c r="R836" s="122">
        <v>0</v>
      </c>
      <c r="S836" s="122">
        <v>0</v>
      </c>
      <c r="T836" s="122">
        <v>0</v>
      </c>
      <c r="U836" s="122">
        <v>280000026</v>
      </c>
      <c r="V836" s="122">
        <v>300000026</v>
      </c>
      <c r="W836" s="122">
        <v>320000026</v>
      </c>
      <c r="X836" s="122">
        <v>340000026</v>
      </c>
      <c r="Y836" s="122">
        <v>400000026</v>
      </c>
      <c r="Z836" s="122">
        <v>420000026</v>
      </c>
      <c r="AA836" s="122">
        <v>430000026</v>
      </c>
      <c r="AB836" s="122">
        <v>500000026</v>
      </c>
      <c r="AC836" s="122">
        <v>520000026</v>
      </c>
      <c r="AD836" s="121"/>
      <c r="BO836" s="72" t="s">
        <v>37</v>
      </c>
      <c r="BP836" s="73" t="s">
        <v>4220</v>
      </c>
      <c r="BQ836" s="75">
        <v>0</v>
      </c>
      <c r="BR836" s="75">
        <v>0</v>
      </c>
      <c r="BS836" s="75">
        <v>468000625</v>
      </c>
      <c r="BT836" s="75">
        <v>495000625</v>
      </c>
      <c r="BU836" s="75">
        <v>540000625</v>
      </c>
      <c r="BV836" s="75">
        <v>0</v>
      </c>
      <c r="BW836" s="75">
        <v>0</v>
      </c>
      <c r="BX836" s="75">
        <v>0</v>
      </c>
      <c r="BY836" s="75">
        <v>0</v>
      </c>
      <c r="BZ836" s="75">
        <v>0</v>
      </c>
      <c r="CA836" s="75">
        <v>0</v>
      </c>
    </row>
    <row r="837" spans="10:79" ht="12" customHeight="1">
      <c r="J837" s="46">
        <v>834</v>
      </c>
      <c r="K837" s="46">
        <f t="shared" ref="K837:K848" si="31">IFERROR(IF($B$3="Passenger",(HLOOKUP($K$3,$AI$4:$BC$699,1+J837,0)),(HLOOKUP($K$3,$BF$4:$BM$686,1+J837,0))),0)</f>
        <v>0</v>
      </c>
      <c r="L837" s="82">
        <f t="shared" si="30"/>
        <v>0</v>
      </c>
      <c r="N837" s="119" t="s">
        <v>24</v>
      </c>
      <c r="O837" s="120" t="s">
        <v>1983</v>
      </c>
      <c r="P837" s="122">
        <v>130000026</v>
      </c>
      <c r="Q837" s="122">
        <v>135000026</v>
      </c>
      <c r="R837" s="122">
        <v>145000026</v>
      </c>
      <c r="S837" s="122">
        <v>155000026</v>
      </c>
      <c r="T837" s="122">
        <v>170000026</v>
      </c>
      <c r="U837" s="122">
        <v>200000026</v>
      </c>
      <c r="V837" s="122">
        <v>230000026</v>
      </c>
      <c r="W837" s="122">
        <v>235000026</v>
      </c>
      <c r="X837" s="122">
        <v>240000026</v>
      </c>
      <c r="Y837" s="122">
        <v>260000026</v>
      </c>
      <c r="Z837" s="122">
        <v>270000026</v>
      </c>
      <c r="AA837" s="122">
        <v>0</v>
      </c>
      <c r="AB837" s="122">
        <v>0</v>
      </c>
      <c r="AC837" s="122">
        <v>0</v>
      </c>
      <c r="AD837" s="121"/>
      <c r="BO837" s="72" t="s">
        <v>37</v>
      </c>
      <c r="BP837" s="73" t="s">
        <v>4221</v>
      </c>
      <c r="BQ837" s="75">
        <v>0</v>
      </c>
      <c r="BR837" s="75">
        <v>0</v>
      </c>
      <c r="BS837" s="75">
        <v>0</v>
      </c>
      <c r="BT837" s="75">
        <v>513000625</v>
      </c>
      <c r="BU837" s="75">
        <v>531000625</v>
      </c>
      <c r="BV837" s="75">
        <v>0</v>
      </c>
      <c r="BW837" s="75">
        <v>0</v>
      </c>
      <c r="BX837" s="75">
        <v>0</v>
      </c>
      <c r="BY837" s="75">
        <v>0</v>
      </c>
      <c r="BZ837" s="75">
        <v>0</v>
      </c>
      <c r="CA837" s="75">
        <v>0</v>
      </c>
    </row>
    <row r="838" spans="10:79" ht="12" customHeight="1">
      <c r="J838" s="46">
        <v>835</v>
      </c>
      <c r="K838" s="46">
        <f t="shared" si="31"/>
        <v>0</v>
      </c>
      <c r="L838" s="82">
        <f t="shared" ref="L838:L848" si="32">IFERROR(IF($B$3="Passenger",VLOOKUP(K838,$O$5:$AD$3396,$L$3+5,0),VLOOKUP(K838,$BP$5:$CA$1915,$L$3+1,0)),0)</f>
        <v>0</v>
      </c>
      <c r="N838" s="119" t="s">
        <v>24</v>
      </c>
      <c r="O838" s="120" t="s">
        <v>708</v>
      </c>
      <c r="P838" s="122">
        <v>120000026</v>
      </c>
      <c r="Q838" s="122">
        <v>130000026</v>
      </c>
      <c r="R838" s="122">
        <v>135000026</v>
      </c>
      <c r="S838" s="122">
        <v>145000026</v>
      </c>
      <c r="T838" s="122">
        <v>155000026</v>
      </c>
      <c r="U838" s="122">
        <v>170000026</v>
      </c>
      <c r="V838" s="122">
        <v>200000026</v>
      </c>
      <c r="W838" s="122">
        <v>230000026</v>
      </c>
      <c r="X838" s="122">
        <v>235000026</v>
      </c>
      <c r="Y838" s="122">
        <v>240000026</v>
      </c>
      <c r="Z838" s="122">
        <v>260000026</v>
      </c>
      <c r="AA838" s="122">
        <v>0</v>
      </c>
      <c r="AB838" s="122">
        <v>0</v>
      </c>
      <c r="AC838" s="122">
        <v>0</v>
      </c>
      <c r="AD838" s="121"/>
      <c r="BO838" s="72" t="s">
        <v>37</v>
      </c>
      <c r="BP838" s="73" t="s">
        <v>4222</v>
      </c>
      <c r="BQ838" s="75">
        <v>0</v>
      </c>
      <c r="BR838" s="75">
        <v>0</v>
      </c>
      <c r="BS838" s="75">
        <v>0</v>
      </c>
      <c r="BT838" s="75">
        <v>495000625</v>
      </c>
      <c r="BU838" s="75">
        <v>540000625</v>
      </c>
      <c r="BV838" s="75">
        <v>594000625</v>
      </c>
      <c r="BW838" s="75">
        <v>648000625</v>
      </c>
      <c r="BX838" s="75">
        <v>0</v>
      </c>
      <c r="BY838" s="75">
        <v>0</v>
      </c>
      <c r="BZ838" s="75">
        <v>0</v>
      </c>
      <c r="CA838" s="75">
        <v>0</v>
      </c>
    </row>
    <row r="839" spans="10:79" ht="12" customHeight="1">
      <c r="J839" s="46">
        <v>836</v>
      </c>
      <c r="K839" s="46">
        <f t="shared" si="31"/>
        <v>0</v>
      </c>
      <c r="L839" s="82">
        <f t="shared" si="32"/>
        <v>0</v>
      </c>
      <c r="N839" s="119" t="s">
        <v>24</v>
      </c>
      <c r="O839" s="120" t="s">
        <v>3379</v>
      </c>
      <c r="P839" s="121"/>
      <c r="Q839" s="121"/>
      <c r="R839" s="121"/>
      <c r="S839" s="121"/>
      <c r="T839" s="121"/>
      <c r="U839" s="121"/>
      <c r="V839" s="121"/>
      <c r="W839" s="121"/>
      <c r="X839" s="121"/>
      <c r="Y839" s="121"/>
      <c r="Z839" s="121"/>
      <c r="AA839" s="122">
        <v>0</v>
      </c>
      <c r="AB839" s="122">
        <v>580000026</v>
      </c>
      <c r="AC839" s="121"/>
      <c r="AD839" s="121"/>
      <c r="BO839" s="72" t="s">
        <v>37</v>
      </c>
      <c r="BP839" s="73" t="s">
        <v>4223</v>
      </c>
      <c r="BQ839" s="75">
        <v>0</v>
      </c>
      <c r="BR839" s="75">
        <v>0</v>
      </c>
      <c r="BS839" s="75">
        <v>522000625</v>
      </c>
      <c r="BT839" s="75">
        <v>513000625</v>
      </c>
      <c r="BU839" s="75">
        <v>0</v>
      </c>
      <c r="BV839" s="75">
        <v>0</v>
      </c>
      <c r="BW839" s="75">
        <v>0</v>
      </c>
      <c r="BX839" s="75">
        <v>0</v>
      </c>
      <c r="BY839" s="75">
        <v>0</v>
      </c>
      <c r="BZ839" s="75">
        <v>0</v>
      </c>
      <c r="CA839" s="75">
        <v>0</v>
      </c>
    </row>
    <row r="840" spans="10:79" ht="12" customHeight="1">
      <c r="J840" s="46">
        <v>837</v>
      </c>
      <c r="K840" s="46">
        <f t="shared" si="31"/>
        <v>0</v>
      </c>
      <c r="L840" s="82">
        <f t="shared" si="32"/>
        <v>0</v>
      </c>
      <c r="N840" s="119" t="s">
        <v>24</v>
      </c>
      <c r="O840" s="120" t="s">
        <v>1770</v>
      </c>
      <c r="P840" s="122">
        <v>0</v>
      </c>
      <c r="Q840" s="122">
        <v>0</v>
      </c>
      <c r="R840" s="122">
        <v>0</v>
      </c>
      <c r="S840" s="122">
        <v>150000026</v>
      </c>
      <c r="T840" s="122">
        <v>0</v>
      </c>
      <c r="U840" s="122">
        <v>0</v>
      </c>
      <c r="V840" s="122">
        <v>0</v>
      </c>
      <c r="W840" s="122">
        <v>0</v>
      </c>
      <c r="X840" s="122">
        <v>0</v>
      </c>
      <c r="Y840" s="122">
        <v>0</v>
      </c>
      <c r="Z840" s="122">
        <v>0</v>
      </c>
      <c r="AA840" s="122">
        <v>0</v>
      </c>
      <c r="AB840" s="122">
        <v>0</v>
      </c>
      <c r="AC840" s="122">
        <v>0</v>
      </c>
      <c r="AD840" s="121"/>
      <c r="BO840" s="72" t="s">
        <v>37</v>
      </c>
      <c r="BP840" s="73" t="s">
        <v>4224</v>
      </c>
      <c r="BQ840" s="75">
        <v>0</v>
      </c>
      <c r="BR840" s="75">
        <v>0</v>
      </c>
      <c r="BS840" s="75">
        <v>0</v>
      </c>
      <c r="BT840" s="75">
        <v>0</v>
      </c>
      <c r="BU840" s="75">
        <v>0</v>
      </c>
      <c r="BV840" s="75">
        <v>0</v>
      </c>
      <c r="BW840" s="75">
        <v>0</v>
      </c>
      <c r="BX840" s="75">
        <v>0</v>
      </c>
      <c r="BY840" s="75">
        <v>0</v>
      </c>
      <c r="BZ840" s="75">
        <v>0</v>
      </c>
      <c r="CA840" s="75">
        <v>0</v>
      </c>
    </row>
    <row r="841" spans="10:79" ht="12" customHeight="1">
      <c r="J841" s="46">
        <v>838</v>
      </c>
      <c r="K841" s="46">
        <f t="shared" si="31"/>
        <v>0</v>
      </c>
      <c r="L841" s="82">
        <f t="shared" si="32"/>
        <v>0</v>
      </c>
      <c r="N841" s="119" t="s">
        <v>24</v>
      </c>
      <c r="O841" s="120" t="s">
        <v>764</v>
      </c>
      <c r="P841" s="122">
        <v>130000026</v>
      </c>
      <c r="Q841" s="122">
        <v>150000026</v>
      </c>
      <c r="R841" s="122">
        <v>160000026</v>
      </c>
      <c r="S841" s="122">
        <v>185000026</v>
      </c>
      <c r="T841" s="122">
        <v>200000026</v>
      </c>
      <c r="U841" s="122">
        <v>220000026</v>
      </c>
      <c r="V841" s="122">
        <v>0</v>
      </c>
      <c r="W841" s="122">
        <v>0</v>
      </c>
      <c r="X841" s="122">
        <v>0</v>
      </c>
      <c r="Y841" s="122">
        <v>0</v>
      </c>
      <c r="Z841" s="122">
        <v>0</v>
      </c>
      <c r="AA841" s="122">
        <v>0</v>
      </c>
      <c r="AB841" s="122">
        <v>0</v>
      </c>
      <c r="AC841" s="122">
        <v>0</v>
      </c>
      <c r="AD841" s="121"/>
      <c r="BO841" s="72" t="s">
        <v>37</v>
      </c>
      <c r="BP841" s="73" t="s">
        <v>4225</v>
      </c>
      <c r="BQ841" s="75">
        <v>0</v>
      </c>
      <c r="BR841" s="75">
        <v>0</v>
      </c>
      <c r="BS841" s="75">
        <v>522000625</v>
      </c>
      <c r="BT841" s="75">
        <v>441000625</v>
      </c>
      <c r="BU841" s="75">
        <v>486000625</v>
      </c>
      <c r="BV841" s="75">
        <v>0</v>
      </c>
      <c r="BW841" s="75">
        <v>0</v>
      </c>
      <c r="BX841" s="75">
        <v>0</v>
      </c>
      <c r="BY841" s="75">
        <v>0</v>
      </c>
      <c r="BZ841" s="75">
        <v>0</v>
      </c>
      <c r="CA841" s="75">
        <v>0</v>
      </c>
    </row>
    <row r="842" spans="10:79" ht="12" customHeight="1">
      <c r="J842" s="46">
        <v>839</v>
      </c>
      <c r="K842" s="46">
        <f t="shared" si="31"/>
        <v>0</v>
      </c>
      <c r="L842" s="82">
        <f t="shared" si="32"/>
        <v>0</v>
      </c>
      <c r="N842" s="119" t="s">
        <v>24</v>
      </c>
      <c r="O842" s="120" t="s">
        <v>562</v>
      </c>
      <c r="P842" s="122">
        <v>0</v>
      </c>
      <c r="Q842" s="122">
        <v>0</v>
      </c>
      <c r="R842" s="122">
        <v>0</v>
      </c>
      <c r="S842" s="122">
        <v>0</v>
      </c>
      <c r="T842" s="122">
        <v>0</v>
      </c>
      <c r="U842" s="122">
        <v>280000026</v>
      </c>
      <c r="V842" s="122">
        <v>300000026</v>
      </c>
      <c r="W842" s="122">
        <v>320000026</v>
      </c>
      <c r="X842" s="122">
        <v>340000026</v>
      </c>
      <c r="Y842" s="122">
        <v>400000026</v>
      </c>
      <c r="Z842" s="122">
        <v>420000026</v>
      </c>
      <c r="AA842" s="122">
        <v>430000026</v>
      </c>
      <c r="AB842" s="122">
        <v>500000026</v>
      </c>
      <c r="AC842" s="122">
        <v>520000026</v>
      </c>
      <c r="AD842" s="121"/>
      <c r="BO842" s="72" t="s">
        <v>37</v>
      </c>
      <c r="BP842" s="73" t="s">
        <v>5123</v>
      </c>
      <c r="BQ842" s="75">
        <v>0</v>
      </c>
      <c r="BR842" s="75">
        <v>0</v>
      </c>
      <c r="BS842" s="75">
        <v>0</v>
      </c>
      <c r="BT842" s="75">
        <v>0</v>
      </c>
      <c r="BU842" s="75">
        <v>0</v>
      </c>
      <c r="BV842" s="75">
        <v>0</v>
      </c>
      <c r="BW842" s="75">
        <v>0</v>
      </c>
      <c r="BX842" s="75">
        <v>0</v>
      </c>
      <c r="BY842" s="75">
        <v>790000026</v>
      </c>
      <c r="BZ842" s="75">
        <v>965000026</v>
      </c>
      <c r="CA842" s="75">
        <v>0</v>
      </c>
    </row>
    <row r="843" spans="10:79" ht="12" customHeight="1">
      <c r="J843" s="46">
        <v>840</v>
      </c>
      <c r="K843" s="46">
        <f t="shared" si="31"/>
        <v>0</v>
      </c>
      <c r="L843" s="82">
        <f t="shared" si="32"/>
        <v>0</v>
      </c>
      <c r="N843" s="119" t="s">
        <v>24</v>
      </c>
      <c r="O843" s="120" t="s">
        <v>175</v>
      </c>
      <c r="P843" s="122">
        <v>130000026</v>
      </c>
      <c r="Q843" s="122">
        <v>135000026</v>
      </c>
      <c r="R843" s="122">
        <v>145000026</v>
      </c>
      <c r="S843" s="122">
        <v>155000026</v>
      </c>
      <c r="T843" s="122">
        <v>170000026</v>
      </c>
      <c r="U843" s="122">
        <v>200000026</v>
      </c>
      <c r="V843" s="122">
        <v>230000026</v>
      </c>
      <c r="W843" s="122">
        <v>235000026</v>
      </c>
      <c r="X843" s="122">
        <v>240000026</v>
      </c>
      <c r="Y843" s="122">
        <v>260000026</v>
      </c>
      <c r="Z843" s="122">
        <v>270000026</v>
      </c>
      <c r="AA843" s="122">
        <v>0</v>
      </c>
      <c r="AB843" s="122">
        <v>0</v>
      </c>
      <c r="AC843" s="122">
        <v>0</v>
      </c>
      <c r="AD843" s="121"/>
      <c r="BO843" s="72" t="s">
        <v>37</v>
      </c>
      <c r="BP843" s="73" t="s">
        <v>4226</v>
      </c>
      <c r="BQ843" s="75">
        <v>549000625</v>
      </c>
      <c r="BR843" s="75">
        <v>585000625</v>
      </c>
      <c r="BS843" s="75">
        <v>612000625</v>
      </c>
      <c r="BT843" s="75">
        <v>639000625</v>
      </c>
      <c r="BU843" s="75">
        <v>558000625</v>
      </c>
      <c r="BV843" s="75">
        <v>594000625</v>
      </c>
      <c r="BW843" s="75">
        <v>621000625</v>
      </c>
      <c r="BX843" s="75">
        <v>657000625</v>
      </c>
      <c r="BY843" s="75">
        <v>755000625</v>
      </c>
      <c r="BZ843" s="75">
        <v>850000026</v>
      </c>
      <c r="CA843" s="75">
        <v>0</v>
      </c>
    </row>
    <row r="844" spans="10:79" ht="12" customHeight="1">
      <c r="J844" s="46">
        <v>841</v>
      </c>
      <c r="K844" s="46">
        <f t="shared" si="31"/>
        <v>0</v>
      </c>
      <c r="L844" s="82">
        <f t="shared" si="32"/>
        <v>0</v>
      </c>
      <c r="N844" s="119" t="s">
        <v>24</v>
      </c>
      <c r="O844" s="120" t="s">
        <v>961</v>
      </c>
      <c r="P844" s="122">
        <v>130000026</v>
      </c>
      <c r="Q844" s="122">
        <v>135000026</v>
      </c>
      <c r="R844" s="122">
        <v>145000026</v>
      </c>
      <c r="S844" s="122">
        <v>155000026</v>
      </c>
      <c r="T844" s="122">
        <v>170000026</v>
      </c>
      <c r="U844" s="122">
        <v>200000026</v>
      </c>
      <c r="V844" s="122">
        <v>230000026</v>
      </c>
      <c r="W844" s="122">
        <v>235000026</v>
      </c>
      <c r="X844" s="122">
        <v>240000026</v>
      </c>
      <c r="Y844" s="122">
        <v>260000026</v>
      </c>
      <c r="Z844" s="122">
        <v>270000026</v>
      </c>
      <c r="AA844" s="122">
        <v>0</v>
      </c>
      <c r="AB844" s="122">
        <v>0</v>
      </c>
      <c r="AC844" s="122">
        <v>0</v>
      </c>
      <c r="AD844" s="121"/>
      <c r="BO844" s="72" t="s">
        <v>37</v>
      </c>
      <c r="BP844" s="73" t="s">
        <v>4227</v>
      </c>
      <c r="BQ844" s="75">
        <v>441000625</v>
      </c>
      <c r="BR844" s="75">
        <v>477000625</v>
      </c>
      <c r="BS844" s="75">
        <v>504000625</v>
      </c>
      <c r="BT844" s="75">
        <v>531000625</v>
      </c>
      <c r="BU844" s="75">
        <v>513000625</v>
      </c>
      <c r="BV844" s="75">
        <v>612000625</v>
      </c>
      <c r="BW844" s="75">
        <v>603000625</v>
      </c>
      <c r="BX844" s="75">
        <v>675000625</v>
      </c>
      <c r="BY844" s="75">
        <v>747000625</v>
      </c>
      <c r="BZ844" s="75">
        <v>0</v>
      </c>
      <c r="CA844" s="75">
        <v>0</v>
      </c>
    </row>
    <row r="845" spans="10:79" ht="12" customHeight="1">
      <c r="J845" s="46">
        <v>842</v>
      </c>
      <c r="K845" s="46">
        <f t="shared" si="31"/>
        <v>0</v>
      </c>
      <c r="L845" s="82">
        <f t="shared" si="32"/>
        <v>0</v>
      </c>
      <c r="N845" s="119" t="s">
        <v>24</v>
      </c>
      <c r="O845" s="120" t="s">
        <v>1059</v>
      </c>
      <c r="P845" s="122">
        <v>120000026</v>
      </c>
      <c r="Q845" s="122">
        <v>130000026</v>
      </c>
      <c r="R845" s="122">
        <v>135000026</v>
      </c>
      <c r="S845" s="122">
        <v>145000026</v>
      </c>
      <c r="T845" s="122">
        <v>155000026</v>
      </c>
      <c r="U845" s="122">
        <v>170000026</v>
      </c>
      <c r="V845" s="122">
        <v>200000026</v>
      </c>
      <c r="W845" s="122">
        <v>230000026</v>
      </c>
      <c r="X845" s="122">
        <v>235000026</v>
      </c>
      <c r="Y845" s="122">
        <v>240000026</v>
      </c>
      <c r="Z845" s="122">
        <v>260000026</v>
      </c>
      <c r="AA845" s="122">
        <v>0</v>
      </c>
      <c r="AB845" s="122">
        <v>0</v>
      </c>
      <c r="AC845" s="122">
        <v>0</v>
      </c>
      <c r="AD845" s="121"/>
      <c r="BO845" s="72" t="s">
        <v>37</v>
      </c>
      <c r="BP845" s="73" t="s">
        <v>5287</v>
      </c>
      <c r="BQ845" s="74"/>
      <c r="BR845" s="74"/>
      <c r="BS845" s="74"/>
      <c r="BT845" s="74"/>
      <c r="BU845" s="74"/>
      <c r="BV845" s="74"/>
      <c r="BW845" s="74"/>
      <c r="BX845" s="75">
        <v>550000026</v>
      </c>
      <c r="BY845" s="74"/>
      <c r="BZ845" s="74"/>
      <c r="CA845" s="74"/>
    </row>
    <row r="846" spans="10:79" ht="12" customHeight="1">
      <c r="J846" s="46">
        <v>843</v>
      </c>
      <c r="K846" s="46">
        <f t="shared" si="31"/>
        <v>0</v>
      </c>
      <c r="L846" s="82">
        <f t="shared" si="32"/>
        <v>0</v>
      </c>
      <c r="N846" s="119" t="s">
        <v>24</v>
      </c>
      <c r="O846" s="120" t="s">
        <v>176</v>
      </c>
      <c r="P846" s="122">
        <v>120000026</v>
      </c>
      <c r="Q846" s="122">
        <v>130000026</v>
      </c>
      <c r="R846" s="122">
        <v>135000026</v>
      </c>
      <c r="S846" s="122">
        <v>145000026</v>
      </c>
      <c r="T846" s="122">
        <v>155000026</v>
      </c>
      <c r="U846" s="122">
        <v>170000026</v>
      </c>
      <c r="V846" s="122">
        <v>200000026</v>
      </c>
      <c r="W846" s="122">
        <v>230000026</v>
      </c>
      <c r="X846" s="122">
        <v>235000026</v>
      </c>
      <c r="Y846" s="122">
        <v>240000026</v>
      </c>
      <c r="Z846" s="122">
        <v>260000026</v>
      </c>
      <c r="AA846" s="122">
        <v>0</v>
      </c>
      <c r="AB846" s="122">
        <v>0</v>
      </c>
      <c r="AC846" s="122">
        <v>0</v>
      </c>
      <c r="AD846" s="121"/>
      <c r="BO846" s="72" t="s">
        <v>37</v>
      </c>
      <c r="BP846" s="73" t="s">
        <v>4228</v>
      </c>
      <c r="BQ846" s="75">
        <v>423000625</v>
      </c>
      <c r="BR846" s="75">
        <v>459000625</v>
      </c>
      <c r="BS846" s="75">
        <v>486000625</v>
      </c>
      <c r="BT846" s="75">
        <v>495000625</v>
      </c>
      <c r="BU846" s="75">
        <v>558000625</v>
      </c>
      <c r="BV846" s="75">
        <v>594000625</v>
      </c>
      <c r="BW846" s="75">
        <v>621000625</v>
      </c>
      <c r="BX846" s="75">
        <v>657000625</v>
      </c>
      <c r="BY846" s="75">
        <v>729000625</v>
      </c>
      <c r="BZ846" s="75">
        <v>0</v>
      </c>
      <c r="CA846" s="75">
        <v>0</v>
      </c>
    </row>
    <row r="847" spans="10:79" ht="12" customHeight="1">
      <c r="J847" s="46">
        <v>844</v>
      </c>
      <c r="K847" s="46">
        <f t="shared" si="31"/>
        <v>0</v>
      </c>
      <c r="L847" s="82">
        <f t="shared" si="32"/>
        <v>0</v>
      </c>
      <c r="N847" s="119" t="s">
        <v>24</v>
      </c>
      <c r="O847" s="120" t="s">
        <v>118</v>
      </c>
      <c r="P847" s="122">
        <v>130000026</v>
      </c>
      <c r="Q847" s="122">
        <v>150000026</v>
      </c>
      <c r="R847" s="122">
        <v>160000026</v>
      </c>
      <c r="S847" s="122">
        <v>185000026</v>
      </c>
      <c r="T847" s="122">
        <v>200000026</v>
      </c>
      <c r="U847" s="122">
        <v>220000026</v>
      </c>
      <c r="V847" s="122">
        <v>0</v>
      </c>
      <c r="W847" s="122">
        <v>0</v>
      </c>
      <c r="X847" s="122">
        <v>0</v>
      </c>
      <c r="Y847" s="122">
        <v>0</v>
      </c>
      <c r="Z847" s="122">
        <v>0</v>
      </c>
      <c r="AA847" s="122">
        <v>0</v>
      </c>
      <c r="AB847" s="122">
        <v>0</v>
      </c>
      <c r="AC847" s="122">
        <v>0</v>
      </c>
      <c r="AD847" s="121"/>
      <c r="BO847" s="72" t="s">
        <v>37</v>
      </c>
      <c r="BP847" s="73" t="s">
        <v>4229</v>
      </c>
      <c r="BQ847" s="75">
        <v>0</v>
      </c>
      <c r="BR847" s="75">
        <v>0</v>
      </c>
      <c r="BS847" s="75">
        <v>0</v>
      </c>
      <c r="BT847" s="75">
        <v>486000625</v>
      </c>
      <c r="BU847" s="75">
        <v>0</v>
      </c>
      <c r="BV847" s="75">
        <v>0</v>
      </c>
      <c r="BW847" s="75">
        <v>0</v>
      </c>
      <c r="BX847" s="75">
        <v>540000625</v>
      </c>
      <c r="BY847" s="75">
        <v>0</v>
      </c>
      <c r="BZ847" s="75">
        <v>0</v>
      </c>
      <c r="CA847" s="75">
        <v>0</v>
      </c>
    </row>
    <row r="848" spans="10:79" ht="12" customHeight="1">
      <c r="J848" s="46">
        <v>845</v>
      </c>
      <c r="K848" s="46">
        <f t="shared" si="31"/>
        <v>0</v>
      </c>
      <c r="L848" s="82">
        <f t="shared" si="32"/>
        <v>0</v>
      </c>
      <c r="N848" s="119" t="s">
        <v>24</v>
      </c>
      <c r="O848" s="120" t="s">
        <v>177</v>
      </c>
      <c r="P848" s="122">
        <v>130000026</v>
      </c>
      <c r="Q848" s="122">
        <v>150000026</v>
      </c>
      <c r="R848" s="122">
        <v>160000026</v>
      </c>
      <c r="S848" s="122">
        <v>185000026</v>
      </c>
      <c r="T848" s="122">
        <v>200000026</v>
      </c>
      <c r="U848" s="122">
        <v>220000026</v>
      </c>
      <c r="V848" s="122">
        <v>0</v>
      </c>
      <c r="W848" s="122">
        <v>0</v>
      </c>
      <c r="X848" s="122">
        <v>0</v>
      </c>
      <c r="Y848" s="122">
        <v>0</v>
      </c>
      <c r="Z848" s="122">
        <v>0</v>
      </c>
      <c r="AA848" s="122">
        <v>0</v>
      </c>
      <c r="AB848" s="122">
        <v>0</v>
      </c>
      <c r="AC848" s="122">
        <v>0</v>
      </c>
      <c r="AD848" s="121"/>
      <c r="BO848" s="72" t="s">
        <v>37</v>
      </c>
      <c r="BP848" s="73" t="s">
        <v>4230</v>
      </c>
      <c r="BQ848" s="75">
        <v>0</v>
      </c>
      <c r="BR848" s="75">
        <v>441000625</v>
      </c>
      <c r="BS848" s="75">
        <v>0</v>
      </c>
      <c r="BT848" s="75">
        <v>0</v>
      </c>
      <c r="BU848" s="75">
        <v>0</v>
      </c>
      <c r="BV848" s="75">
        <v>0</v>
      </c>
      <c r="BW848" s="75">
        <v>0</v>
      </c>
      <c r="BX848" s="75">
        <v>729000625</v>
      </c>
      <c r="BY848" s="75">
        <v>0</v>
      </c>
      <c r="BZ848" s="75">
        <v>0</v>
      </c>
      <c r="CA848" s="75">
        <v>0</v>
      </c>
    </row>
    <row r="849" spans="14:79" ht="12" customHeight="1">
      <c r="N849" s="119" t="s">
        <v>24</v>
      </c>
      <c r="O849" s="120" t="s">
        <v>2467</v>
      </c>
      <c r="P849" s="122">
        <v>130000026</v>
      </c>
      <c r="Q849" s="122">
        <v>150000026</v>
      </c>
      <c r="R849" s="122">
        <v>160000026</v>
      </c>
      <c r="S849" s="122">
        <v>185000026</v>
      </c>
      <c r="T849" s="122">
        <v>200000026</v>
      </c>
      <c r="U849" s="122">
        <v>220000026</v>
      </c>
      <c r="V849" s="122">
        <v>0</v>
      </c>
      <c r="W849" s="122">
        <v>0</v>
      </c>
      <c r="X849" s="122">
        <v>0</v>
      </c>
      <c r="Y849" s="122">
        <v>0</v>
      </c>
      <c r="Z849" s="122">
        <v>0</v>
      </c>
      <c r="AA849" s="122">
        <v>0</v>
      </c>
      <c r="AB849" s="122">
        <v>0</v>
      </c>
      <c r="AC849" s="122">
        <v>0</v>
      </c>
      <c r="AD849" s="121"/>
      <c r="BO849" s="72" t="s">
        <v>37</v>
      </c>
      <c r="BP849" s="73" t="s">
        <v>4231</v>
      </c>
      <c r="BQ849" s="75">
        <v>306000625</v>
      </c>
      <c r="BR849" s="75">
        <v>342000625</v>
      </c>
      <c r="BS849" s="75">
        <v>369000625</v>
      </c>
      <c r="BT849" s="75">
        <v>396000625</v>
      </c>
      <c r="BU849" s="75">
        <v>441000625</v>
      </c>
      <c r="BV849" s="75">
        <v>477000625</v>
      </c>
      <c r="BW849" s="75">
        <v>504000625</v>
      </c>
      <c r="BX849" s="75">
        <v>540000625</v>
      </c>
      <c r="BY849" s="75">
        <v>729000625</v>
      </c>
      <c r="BZ849" s="75">
        <v>0</v>
      </c>
      <c r="CA849" s="75">
        <v>0</v>
      </c>
    </row>
    <row r="850" spans="14:79" ht="12" customHeight="1">
      <c r="N850" s="119" t="s">
        <v>24</v>
      </c>
      <c r="O850" s="120" t="s">
        <v>3380</v>
      </c>
      <c r="P850" s="121"/>
      <c r="Q850" s="121"/>
      <c r="R850" s="121"/>
      <c r="S850" s="121"/>
      <c r="T850" s="121"/>
      <c r="U850" s="121"/>
      <c r="V850" s="121"/>
      <c r="W850" s="121"/>
      <c r="X850" s="121"/>
      <c r="Y850" s="121"/>
      <c r="Z850" s="121"/>
      <c r="AA850" s="122">
        <v>490000026</v>
      </c>
      <c r="AB850" s="121"/>
      <c r="AC850" s="121"/>
      <c r="AD850" s="121"/>
      <c r="BO850" s="72" t="s">
        <v>37</v>
      </c>
      <c r="BP850" s="73" t="s">
        <v>4232</v>
      </c>
      <c r="BQ850" s="75">
        <v>0</v>
      </c>
      <c r="BR850" s="75">
        <v>0</v>
      </c>
      <c r="BS850" s="75">
        <v>0</v>
      </c>
      <c r="BT850" s="75">
        <v>495000625</v>
      </c>
      <c r="BU850" s="75">
        <v>522000625</v>
      </c>
      <c r="BV850" s="75">
        <v>540000625</v>
      </c>
      <c r="BW850" s="75">
        <v>0</v>
      </c>
      <c r="BX850" s="75">
        <v>0</v>
      </c>
      <c r="BY850" s="75">
        <v>0</v>
      </c>
      <c r="BZ850" s="75">
        <v>0</v>
      </c>
      <c r="CA850" s="75">
        <v>0</v>
      </c>
    </row>
    <row r="851" spans="14:79" ht="12" customHeight="1">
      <c r="N851" s="119" t="s">
        <v>24</v>
      </c>
      <c r="O851" s="120" t="s">
        <v>1424</v>
      </c>
      <c r="P851" s="122">
        <v>0</v>
      </c>
      <c r="Q851" s="122">
        <v>0</v>
      </c>
      <c r="R851" s="122">
        <v>0</v>
      </c>
      <c r="S851" s="122">
        <v>0</v>
      </c>
      <c r="T851" s="122">
        <v>0</v>
      </c>
      <c r="U851" s="122">
        <v>280000026</v>
      </c>
      <c r="V851" s="122">
        <v>300000026</v>
      </c>
      <c r="W851" s="122">
        <v>320000026</v>
      </c>
      <c r="X851" s="122">
        <v>340000026</v>
      </c>
      <c r="Y851" s="122">
        <v>400000026</v>
      </c>
      <c r="Z851" s="122">
        <v>420000026</v>
      </c>
      <c r="AA851" s="122">
        <v>430000026</v>
      </c>
      <c r="AB851" s="122">
        <v>500000026</v>
      </c>
      <c r="AC851" s="122">
        <v>520000026</v>
      </c>
      <c r="AD851" s="121"/>
      <c r="BO851" s="72" t="s">
        <v>37</v>
      </c>
      <c r="BP851" s="73" t="s">
        <v>4233</v>
      </c>
      <c r="BQ851" s="75">
        <v>594000625</v>
      </c>
      <c r="BR851" s="75">
        <v>630000625</v>
      </c>
      <c r="BS851" s="75">
        <v>657000625</v>
      </c>
      <c r="BT851" s="75">
        <v>576000625</v>
      </c>
      <c r="BU851" s="75">
        <v>729000625</v>
      </c>
      <c r="BV851" s="75">
        <v>765000625</v>
      </c>
      <c r="BW851" s="75">
        <v>792000625</v>
      </c>
      <c r="BX851" s="75">
        <v>828000625</v>
      </c>
      <c r="BY851" s="75">
        <v>900000625</v>
      </c>
      <c r="BZ851" s="75">
        <v>0</v>
      </c>
      <c r="CA851" s="75">
        <v>0</v>
      </c>
    </row>
    <row r="852" spans="14:79" ht="12" customHeight="1">
      <c r="N852" s="119" t="s">
        <v>24</v>
      </c>
      <c r="O852" s="120" t="s">
        <v>2532</v>
      </c>
      <c r="P852" s="122">
        <v>0</v>
      </c>
      <c r="Q852" s="122">
        <v>0</v>
      </c>
      <c r="R852" s="122">
        <v>0</v>
      </c>
      <c r="S852" s="122">
        <v>0</v>
      </c>
      <c r="T852" s="122">
        <v>0</v>
      </c>
      <c r="U852" s="122">
        <v>170000026</v>
      </c>
      <c r="V852" s="122">
        <v>180000026</v>
      </c>
      <c r="W852" s="122">
        <v>0</v>
      </c>
      <c r="X852" s="122">
        <v>0</v>
      </c>
      <c r="Y852" s="122">
        <v>0</v>
      </c>
      <c r="Z852" s="122">
        <v>0</v>
      </c>
      <c r="AA852" s="122">
        <v>0</v>
      </c>
      <c r="AB852" s="122">
        <v>0</v>
      </c>
      <c r="AC852" s="122">
        <v>0</v>
      </c>
      <c r="AD852" s="121"/>
      <c r="BO852" s="72" t="s">
        <v>37</v>
      </c>
      <c r="BP852" s="73" t="s">
        <v>4234</v>
      </c>
      <c r="BQ852" s="75">
        <v>0</v>
      </c>
      <c r="BR852" s="75">
        <v>0</v>
      </c>
      <c r="BS852" s="75">
        <v>486000625</v>
      </c>
      <c r="BT852" s="75">
        <v>513000625</v>
      </c>
      <c r="BU852" s="75">
        <v>558000625</v>
      </c>
      <c r="BV852" s="75">
        <v>594000625</v>
      </c>
      <c r="BW852" s="75">
        <v>621000625</v>
      </c>
      <c r="BX852" s="75">
        <v>657000625</v>
      </c>
      <c r="BY852" s="75">
        <v>729000625</v>
      </c>
      <c r="BZ852" s="75">
        <v>0</v>
      </c>
      <c r="CA852" s="75">
        <v>0</v>
      </c>
    </row>
    <row r="853" spans="14:79" ht="12" customHeight="1">
      <c r="N853" s="119" t="s">
        <v>24</v>
      </c>
      <c r="O853" s="120" t="s">
        <v>454</v>
      </c>
      <c r="P853" s="122">
        <v>130000026</v>
      </c>
      <c r="Q853" s="122">
        <v>150000026</v>
      </c>
      <c r="R853" s="122">
        <v>160000026</v>
      </c>
      <c r="S853" s="122">
        <v>185000026</v>
      </c>
      <c r="T853" s="122">
        <v>200000026</v>
      </c>
      <c r="U853" s="122">
        <v>220000026</v>
      </c>
      <c r="V853" s="122">
        <v>0</v>
      </c>
      <c r="W853" s="122">
        <v>0</v>
      </c>
      <c r="X853" s="122">
        <v>0</v>
      </c>
      <c r="Y853" s="122">
        <v>0</v>
      </c>
      <c r="Z853" s="122">
        <v>0</v>
      </c>
      <c r="AA853" s="122">
        <v>0</v>
      </c>
      <c r="AB853" s="122">
        <v>0</v>
      </c>
      <c r="AC853" s="122">
        <v>0</v>
      </c>
      <c r="AD853" s="121"/>
      <c r="BO853" s="72" t="s">
        <v>37</v>
      </c>
      <c r="BP853" s="73" t="s">
        <v>4235</v>
      </c>
      <c r="BQ853" s="75">
        <v>0</v>
      </c>
      <c r="BR853" s="75">
        <v>0</v>
      </c>
      <c r="BS853" s="75">
        <v>0</v>
      </c>
      <c r="BT853" s="75">
        <v>495000625</v>
      </c>
      <c r="BU853" s="75">
        <v>396000625</v>
      </c>
      <c r="BV853" s="75">
        <v>0</v>
      </c>
      <c r="BW853" s="75">
        <v>0</v>
      </c>
      <c r="BX853" s="75">
        <v>0</v>
      </c>
      <c r="BY853" s="75">
        <v>0</v>
      </c>
      <c r="BZ853" s="75">
        <v>0</v>
      </c>
      <c r="CA853" s="75">
        <v>0</v>
      </c>
    </row>
    <row r="854" spans="14:79" ht="12" customHeight="1">
      <c r="N854" s="119" t="s">
        <v>24</v>
      </c>
      <c r="O854" s="120" t="s">
        <v>2468</v>
      </c>
      <c r="P854" s="122">
        <v>130000026</v>
      </c>
      <c r="Q854" s="122">
        <v>150000026</v>
      </c>
      <c r="R854" s="122">
        <v>160000026</v>
      </c>
      <c r="S854" s="122">
        <v>185000026</v>
      </c>
      <c r="T854" s="122">
        <v>200000026</v>
      </c>
      <c r="U854" s="122">
        <v>220000026</v>
      </c>
      <c r="V854" s="122">
        <v>0</v>
      </c>
      <c r="W854" s="122">
        <v>0</v>
      </c>
      <c r="X854" s="122">
        <v>0</v>
      </c>
      <c r="Y854" s="122">
        <v>0</v>
      </c>
      <c r="Z854" s="122">
        <v>0</v>
      </c>
      <c r="AA854" s="122">
        <v>0</v>
      </c>
      <c r="AB854" s="122">
        <v>0</v>
      </c>
      <c r="AC854" s="122">
        <v>0</v>
      </c>
      <c r="AD854" s="121"/>
      <c r="BO854" s="72" t="s">
        <v>37</v>
      </c>
      <c r="BP854" s="73" t="s">
        <v>4236</v>
      </c>
      <c r="BQ854" s="75">
        <v>360000625</v>
      </c>
      <c r="BR854" s="75">
        <v>387000625</v>
      </c>
      <c r="BS854" s="75">
        <v>414000625</v>
      </c>
      <c r="BT854" s="75">
        <v>513000625</v>
      </c>
      <c r="BU854" s="75">
        <v>558000625</v>
      </c>
      <c r="BV854" s="75">
        <v>594000625</v>
      </c>
      <c r="BW854" s="75">
        <v>621000625</v>
      </c>
      <c r="BX854" s="75">
        <v>657000625</v>
      </c>
      <c r="BY854" s="75">
        <v>729000625</v>
      </c>
      <c r="BZ854" s="75">
        <v>0</v>
      </c>
      <c r="CA854" s="75">
        <v>0</v>
      </c>
    </row>
    <row r="855" spans="14:79" ht="12" customHeight="1">
      <c r="N855" s="119" t="s">
        <v>24</v>
      </c>
      <c r="O855" s="120" t="s">
        <v>1060</v>
      </c>
      <c r="P855" s="122">
        <v>130000026</v>
      </c>
      <c r="Q855" s="122">
        <v>150000026</v>
      </c>
      <c r="R855" s="122">
        <v>160000026</v>
      </c>
      <c r="S855" s="122">
        <v>185000026</v>
      </c>
      <c r="T855" s="122">
        <v>200000026</v>
      </c>
      <c r="U855" s="122">
        <v>220000026</v>
      </c>
      <c r="V855" s="122">
        <v>0</v>
      </c>
      <c r="W855" s="122">
        <v>0</v>
      </c>
      <c r="X855" s="122">
        <v>0</v>
      </c>
      <c r="Y855" s="122">
        <v>0</v>
      </c>
      <c r="Z855" s="122">
        <v>0</v>
      </c>
      <c r="AA855" s="122">
        <v>0</v>
      </c>
      <c r="AB855" s="122">
        <v>0</v>
      </c>
      <c r="AC855" s="122">
        <v>0</v>
      </c>
      <c r="AD855" s="121"/>
      <c r="BO855" s="72" t="s">
        <v>37</v>
      </c>
      <c r="BP855" s="73" t="s">
        <v>4237</v>
      </c>
      <c r="BQ855" s="75">
        <v>396000625</v>
      </c>
      <c r="BR855" s="75">
        <v>432000625</v>
      </c>
      <c r="BS855" s="75">
        <v>459000625</v>
      </c>
      <c r="BT855" s="75">
        <v>486000625</v>
      </c>
      <c r="BU855" s="75">
        <v>531000625</v>
      </c>
      <c r="BV855" s="75">
        <v>567000625</v>
      </c>
      <c r="BW855" s="75">
        <v>594000625</v>
      </c>
      <c r="BX855" s="75">
        <v>630000625</v>
      </c>
      <c r="BY855" s="75">
        <v>702000625</v>
      </c>
      <c r="BZ855" s="75">
        <v>0</v>
      </c>
      <c r="CA855" s="75">
        <v>0</v>
      </c>
    </row>
    <row r="856" spans="14:79" ht="12" customHeight="1">
      <c r="N856" s="119" t="s">
        <v>24</v>
      </c>
      <c r="O856" s="120" t="s">
        <v>709</v>
      </c>
      <c r="P856" s="122">
        <v>130000026</v>
      </c>
      <c r="Q856" s="122">
        <v>150000026</v>
      </c>
      <c r="R856" s="122">
        <v>160000026</v>
      </c>
      <c r="S856" s="122">
        <v>185000026</v>
      </c>
      <c r="T856" s="122">
        <v>200000026</v>
      </c>
      <c r="U856" s="122">
        <v>220000026</v>
      </c>
      <c r="V856" s="122">
        <v>0</v>
      </c>
      <c r="W856" s="122">
        <v>0</v>
      </c>
      <c r="X856" s="122">
        <v>0</v>
      </c>
      <c r="Y856" s="122">
        <v>0</v>
      </c>
      <c r="Z856" s="122">
        <v>0</v>
      </c>
      <c r="AA856" s="122">
        <v>0</v>
      </c>
      <c r="AB856" s="122">
        <v>0</v>
      </c>
      <c r="AC856" s="122">
        <v>0</v>
      </c>
      <c r="AD856" s="121"/>
      <c r="BO856" s="72" t="s">
        <v>37</v>
      </c>
      <c r="BP856" s="73" t="s">
        <v>4238</v>
      </c>
      <c r="BQ856" s="75">
        <v>0</v>
      </c>
      <c r="BR856" s="75">
        <v>0</v>
      </c>
      <c r="BS856" s="75">
        <v>486000625</v>
      </c>
      <c r="BT856" s="75">
        <v>513000625</v>
      </c>
      <c r="BU856" s="75">
        <v>558000625</v>
      </c>
      <c r="BV856" s="75">
        <v>594000625</v>
      </c>
      <c r="BW856" s="75">
        <v>621000625</v>
      </c>
      <c r="BX856" s="75">
        <v>657000625</v>
      </c>
      <c r="BY856" s="75">
        <v>729000625</v>
      </c>
      <c r="BZ856" s="75">
        <v>0</v>
      </c>
      <c r="CA856" s="75">
        <v>0</v>
      </c>
    </row>
    <row r="857" spans="14:79" ht="12" customHeight="1">
      <c r="N857" s="119" t="s">
        <v>24</v>
      </c>
      <c r="O857" s="120" t="s">
        <v>79</v>
      </c>
      <c r="P857" s="122">
        <v>130000026</v>
      </c>
      <c r="Q857" s="122">
        <v>135000026</v>
      </c>
      <c r="R857" s="122">
        <v>145000026</v>
      </c>
      <c r="S857" s="122">
        <v>155000026</v>
      </c>
      <c r="T857" s="122">
        <v>170000026</v>
      </c>
      <c r="U857" s="122">
        <v>200000026</v>
      </c>
      <c r="V857" s="122">
        <v>230000026</v>
      </c>
      <c r="W857" s="122">
        <v>235000026</v>
      </c>
      <c r="X857" s="122">
        <v>240000026</v>
      </c>
      <c r="Y857" s="122">
        <v>260000026</v>
      </c>
      <c r="Z857" s="122">
        <v>270000026</v>
      </c>
      <c r="AA857" s="122">
        <v>0</v>
      </c>
      <c r="AB857" s="122">
        <v>0</v>
      </c>
      <c r="AC857" s="122">
        <v>0</v>
      </c>
      <c r="AD857" s="121"/>
      <c r="BO857" s="72" t="s">
        <v>37</v>
      </c>
      <c r="BP857" s="73" t="s">
        <v>4239</v>
      </c>
      <c r="BQ857" s="75">
        <v>0</v>
      </c>
      <c r="BR857" s="75">
        <v>0</v>
      </c>
      <c r="BS857" s="75">
        <v>0</v>
      </c>
      <c r="BT857" s="75">
        <v>378000625</v>
      </c>
      <c r="BU857" s="75">
        <v>0</v>
      </c>
      <c r="BV857" s="75">
        <v>576000625</v>
      </c>
      <c r="BW857" s="75">
        <v>0</v>
      </c>
      <c r="BX857" s="75">
        <v>0</v>
      </c>
      <c r="BY857" s="75">
        <v>0</v>
      </c>
      <c r="BZ857" s="75">
        <v>0</v>
      </c>
      <c r="CA857" s="75">
        <v>0</v>
      </c>
    </row>
    <row r="858" spans="14:79" ht="12" customHeight="1">
      <c r="N858" s="119" t="s">
        <v>24</v>
      </c>
      <c r="O858" s="120" t="s">
        <v>80</v>
      </c>
      <c r="P858" s="122">
        <v>120000026</v>
      </c>
      <c r="Q858" s="122">
        <v>130000026</v>
      </c>
      <c r="R858" s="122">
        <v>135000026</v>
      </c>
      <c r="S858" s="122">
        <v>145000026</v>
      </c>
      <c r="T858" s="122">
        <v>155000026</v>
      </c>
      <c r="U858" s="122">
        <v>170000026</v>
      </c>
      <c r="V858" s="122">
        <v>200000026</v>
      </c>
      <c r="W858" s="122">
        <v>230000026</v>
      </c>
      <c r="X858" s="122">
        <v>235000026</v>
      </c>
      <c r="Y858" s="122">
        <v>240000026</v>
      </c>
      <c r="Z858" s="122">
        <v>260000026</v>
      </c>
      <c r="AA858" s="122">
        <v>0</v>
      </c>
      <c r="AB858" s="122">
        <v>0</v>
      </c>
      <c r="AC858" s="122">
        <v>0</v>
      </c>
      <c r="AD858" s="121"/>
      <c r="BO858" s="72" t="s">
        <v>37</v>
      </c>
      <c r="BP858" s="73" t="s">
        <v>4240</v>
      </c>
      <c r="BQ858" s="75">
        <v>0</v>
      </c>
      <c r="BR858" s="75">
        <v>441000625</v>
      </c>
      <c r="BS858" s="75">
        <v>0</v>
      </c>
      <c r="BT858" s="75">
        <v>0</v>
      </c>
      <c r="BU858" s="75">
        <v>585000625</v>
      </c>
      <c r="BV858" s="75">
        <v>0</v>
      </c>
      <c r="BW858" s="75">
        <v>0</v>
      </c>
      <c r="BX858" s="75">
        <v>0</v>
      </c>
      <c r="BY858" s="75">
        <v>0</v>
      </c>
      <c r="BZ858" s="75">
        <v>0</v>
      </c>
      <c r="CA858" s="75">
        <v>0</v>
      </c>
    </row>
    <row r="859" spans="14:79" ht="12" customHeight="1">
      <c r="N859" s="119" t="s">
        <v>24</v>
      </c>
      <c r="O859" s="120" t="s">
        <v>81</v>
      </c>
      <c r="P859" s="122">
        <v>130000026</v>
      </c>
      <c r="Q859" s="122">
        <v>150000026</v>
      </c>
      <c r="R859" s="122">
        <v>160000026</v>
      </c>
      <c r="S859" s="122">
        <v>185000026</v>
      </c>
      <c r="T859" s="122">
        <v>200000026</v>
      </c>
      <c r="U859" s="122">
        <v>220000026</v>
      </c>
      <c r="V859" s="122">
        <v>0</v>
      </c>
      <c r="W859" s="122">
        <v>0</v>
      </c>
      <c r="X859" s="122">
        <v>0</v>
      </c>
      <c r="Y859" s="122">
        <v>0</v>
      </c>
      <c r="Z859" s="122">
        <v>0</v>
      </c>
      <c r="AA859" s="122">
        <v>0</v>
      </c>
      <c r="AB859" s="122">
        <v>0</v>
      </c>
      <c r="AC859" s="122">
        <v>0</v>
      </c>
      <c r="AD859" s="121"/>
      <c r="BO859" s="72" t="s">
        <v>37</v>
      </c>
      <c r="BP859" s="73" t="s">
        <v>4241</v>
      </c>
      <c r="BQ859" s="75">
        <v>0</v>
      </c>
      <c r="BR859" s="75">
        <v>0</v>
      </c>
      <c r="BS859" s="75">
        <v>585000625</v>
      </c>
      <c r="BT859" s="75">
        <v>495000625</v>
      </c>
      <c r="BU859" s="75">
        <v>0</v>
      </c>
      <c r="BV859" s="75">
        <v>765000625</v>
      </c>
      <c r="BW859" s="75">
        <v>0</v>
      </c>
      <c r="BX859" s="75">
        <v>0</v>
      </c>
      <c r="BY859" s="75">
        <v>0</v>
      </c>
      <c r="BZ859" s="75">
        <v>0</v>
      </c>
      <c r="CA859" s="75">
        <v>0</v>
      </c>
    </row>
    <row r="860" spans="14:79" ht="12" customHeight="1">
      <c r="N860" s="119" t="s">
        <v>24</v>
      </c>
      <c r="O860" s="120" t="s">
        <v>1662</v>
      </c>
      <c r="P860" s="122">
        <v>0</v>
      </c>
      <c r="Q860" s="122">
        <v>0</v>
      </c>
      <c r="R860" s="122">
        <v>0</v>
      </c>
      <c r="S860" s="122">
        <v>0</v>
      </c>
      <c r="T860" s="122">
        <v>0</v>
      </c>
      <c r="U860" s="122">
        <v>280000026</v>
      </c>
      <c r="V860" s="122">
        <v>300000026</v>
      </c>
      <c r="W860" s="122">
        <v>320000026</v>
      </c>
      <c r="X860" s="122">
        <v>340000026</v>
      </c>
      <c r="Y860" s="122">
        <v>400000026</v>
      </c>
      <c r="Z860" s="122">
        <v>420000026</v>
      </c>
      <c r="AA860" s="122">
        <v>430000026</v>
      </c>
      <c r="AB860" s="122">
        <v>500000026</v>
      </c>
      <c r="AC860" s="122">
        <v>520000026</v>
      </c>
      <c r="AD860" s="121"/>
      <c r="BO860" s="72" t="s">
        <v>37</v>
      </c>
      <c r="BP860" s="73" t="s">
        <v>5263</v>
      </c>
      <c r="BQ860" s="74"/>
      <c r="BR860" s="74"/>
      <c r="BS860" s="74"/>
      <c r="BT860" s="74"/>
      <c r="BU860" s="74"/>
      <c r="BV860" s="74"/>
      <c r="BW860" s="75">
        <v>530000026</v>
      </c>
      <c r="BX860" s="74"/>
      <c r="BY860" s="74"/>
      <c r="BZ860" s="74"/>
      <c r="CA860" s="74"/>
    </row>
    <row r="861" spans="14:79" ht="12" customHeight="1">
      <c r="N861" s="119" t="s">
        <v>24</v>
      </c>
      <c r="O861" s="120" t="s">
        <v>2533</v>
      </c>
      <c r="P861" s="122">
        <v>130000026</v>
      </c>
      <c r="Q861" s="122">
        <v>135000026</v>
      </c>
      <c r="R861" s="122">
        <v>145000026</v>
      </c>
      <c r="S861" s="122">
        <v>155000026</v>
      </c>
      <c r="T861" s="122">
        <v>170000026</v>
      </c>
      <c r="U861" s="122">
        <v>200000026</v>
      </c>
      <c r="V861" s="122">
        <v>230000026</v>
      </c>
      <c r="W861" s="122">
        <v>235000026</v>
      </c>
      <c r="X861" s="122">
        <v>240000026</v>
      </c>
      <c r="Y861" s="122">
        <v>260000026</v>
      </c>
      <c r="Z861" s="122">
        <v>270000026</v>
      </c>
      <c r="AA861" s="122">
        <v>0</v>
      </c>
      <c r="AB861" s="122">
        <v>0</v>
      </c>
      <c r="AC861" s="122">
        <v>0</v>
      </c>
      <c r="AD861" s="121"/>
      <c r="BO861" s="72" t="s">
        <v>37</v>
      </c>
      <c r="BP861" s="73" t="s">
        <v>4242</v>
      </c>
      <c r="BQ861" s="75">
        <v>0</v>
      </c>
      <c r="BR861" s="75">
        <v>369000625</v>
      </c>
      <c r="BS861" s="75">
        <v>396000625</v>
      </c>
      <c r="BT861" s="75">
        <v>423000625</v>
      </c>
      <c r="BU861" s="75">
        <v>468000625</v>
      </c>
      <c r="BV861" s="75">
        <v>504000625</v>
      </c>
      <c r="BW861" s="75">
        <v>531000625</v>
      </c>
      <c r="BX861" s="75">
        <v>567000625</v>
      </c>
      <c r="BY861" s="75">
        <v>639000625</v>
      </c>
      <c r="BZ861" s="75">
        <v>0</v>
      </c>
      <c r="CA861" s="75">
        <v>0</v>
      </c>
    </row>
    <row r="862" spans="14:79" ht="12" customHeight="1">
      <c r="N862" s="119" t="s">
        <v>24</v>
      </c>
      <c r="O862" s="120" t="s">
        <v>1158</v>
      </c>
      <c r="P862" s="122">
        <v>130000026</v>
      </c>
      <c r="Q862" s="122">
        <v>135000026</v>
      </c>
      <c r="R862" s="122">
        <v>145000026</v>
      </c>
      <c r="S862" s="122">
        <v>155000026</v>
      </c>
      <c r="T862" s="122">
        <v>170000026</v>
      </c>
      <c r="U862" s="122">
        <v>200000026</v>
      </c>
      <c r="V862" s="122">
        <v>230000026</v>
      </c>
      <c r="W862" s="122">
        <v>235000026</v>
      </c>
      <c r="X862" s="122">
        <v>240000026</v>
      </c>
      <c r="Y862" s="122">
        <v>260000026</v>
      </c>
      <c r="Z862" s="122">
        <v>270000026</v>
      </c>
      <c r="AA862" s="122">
        <v>0</v>
      </c>
      <c r="AB862" s="122">
        <v>0</v>
      </c>
      <c r="AC862" s="122">
        <v>0</v>
      </c>
      <c r="AD862" s="121"/>
      <c r="BO862" s="72" t="s">
        <v>37</v>
      </c>
      <c r="BP862" s="73" t="s">
        <v>4243</v>
      </c>
      <c r="BQ862" s="75">
        <v>0</v>
      </c>
      <c r="BR862" s="75">
        <v>0</v>
      </c>
      <c r="BS862" s="75">
        <v>0</v>
      </c>
      <c r="BT862" s="75">
        <v>0</v>
      </c>
      <c r="BU862" s="75">
        <v>0</v>
      </c>
      <c r="BV862" s="75">
        <v>0</v>
      </c>
      <c r="BW862" s="75">
        <v>0</v>
      </c>
      <c r="BX862" s="75">
        <v>0</v>
      </c>
      <c r="BY862" s="75">
        <v>0</v>
      </c>
      <c r="BZ862" s="75">
        <v>930000026</v>
      </c>
      <c r="CA862" s="75">
        <v>0</v>
      </c>
    </row>
    <row r="863" spans="14:79" ht="12" customHeight="1">
      <c r="N863" s="119" t="s">
        <v>24</v>
      </c>
      <c r="O863" s="120" t="s">
        <v>2469</v>
      </c>
      <c r="P863" s="122">
        <v>130000026</v>
      </c>
      <c r="Q863" s="122">
        <v>150000026</v>
      </c>
      <c r="R863" s="122">
        <v>160000026</v>
      </c>
      <c r="S863" s="122">
        <v>185000026</v>
      </c>
      <c r="T863" s="122">
        <v>200000026</v>
      </c>
      <c r="U863" s="122">
        <v>220000026</v>
      </c>
      <c r="V863" s="122">
        <v>0</v>
      </c>
      <c r="W863" s="122">
        <v>0</v>
      </c>
      <c r="X863" s="122">
        <v>0</v>
      </c>
      <c r="Y863" s="122">
        <v>0</v>
      </c>
      <c r="Z863" s="122">
        <v>0</v>
      </c>
      <c r="AA863" s="122">
        <v>0</v>
      </c>
      <c r="AB863" s="122">
        <v>0</v>
      </c>
      <c r="AC863" s="122">
        <v>0</v>
      </c>
      <c r="AD863" s="121"/>
      <c r="BO863" s="72" t="s">
        <v>37</v>
      </c>
      <c r="BP863" s="73" t="s">
        <v>4244</v>
      </c>
      <c r="BQ863" s="75">
        <v>530000925</v>
      </c>
      <c r="BR863" s="75">
        <v>0</v>
      </c>
      <c r="BS863" s="75">
        <v>0</v>
      </c>
      <c r="BT863" s="75">
        <v>0</v>
      </c>
      <c r="BU863" s="75">
        <v>0</v>
      </c>
      <c r="BV863" s="75">
        <v>0</v>
      </c>
      <c r="BW863" s="75">
        <v>0</v>
      </c>
      <c r="BX863" s="75">
        <v>0</v>
      </c>
      <c r="BY863" s="75">
        <v>0</v>
      </c>
      <c r="BZ863" s="75">
        <v>0</v>
      </c>
      <c r="CA863" s="75">
        <v>0</v>
      </c>
    </row>
    <row r="864" spans="14:79" ht="12" customHeight="1">
      <c r="N864" s="119" t="s">
        <v>24</v>
      </c>
      <c r="O864" s="120" t="s">
        <v>1580</v>
      </c>
      <c r="P864" s="122">
        <v>130000026</v>
      </c>
      <c r="Q864" s="122">
        <v>150000026</v>
      </c>
      <c r="R864" s="122">
        <v>160000026</v>
      </c>
      <c r="S864" s="122">
        <v>185000026</v>
      </c>
      <c r="T864" s="122">
        <v>200000026</v>
      </c>
      <c r="U864" s="122">
        <v>220000026</v>
      </c>
      <c r="V864" s="122">
        <v>0</v>
      </c>
      <c r="W864" s="122">
        <v>0</v>
      </c>
      <c r="X864" s="122">
        <v>0</v>
      </c>
      <c r="Y864" s="122">
        <v>0</v>
      </c>
      <c r="Z864" s="122">
        <v>0</v>
      </c>
      <c r="AA864" s="122">
        <v>0</v>
      </c>
      <c r="AB864" s="122">
        <v>0</v>
      </c>
      <c r="AC864" s="122">
        <v>0</v>
      </c>
      <c r="AD864" s="121"/>
      <c r="BO864" s="72" t="s">
        <v>37</v>
      </c>
      <c r="BP864" s="73" t="s">
        <v>4245</v>
      </c>
      <c r="BQ864" s="75">
        <v>378000625</v>
      </c>
      <c r="BR864" s="75">
        <v>0</v>
      </c>
      <c r="BS864" s="75">
        <v>522000625</v>
      </c>
      <c r="BT864" s="75">
        <v>0</v>
      </c>
      <c r="BU864" s="75">
        <v>0</v>
      </c>
      <c r="BV864" s="75">
        <v>0</v>
      </c>
      <c r="BW864" s="75">
        <v>0</v>
      </c>
      <c r="BX864" s="75">
        <v>0</v>
      </c>
      <c r="BY864" s="75">
        <v>0</v>
      </c>
      <c r="BZ864" s="75">
        <v>0</v>
      </c>
      <c r="CA864" s="75">
        <v>0</v>
      </c>
    </row>
    <row r="865" spans="14:79" ht="12" customHeight="1">
      <c r="N865" s="119" t="s">
        <v>24</v>
      </c>
      <c r="O865" s="120" t="s">
        <v>1656</v>
      </c>
      <c r="P865" s="122">
        <v>120000026</v>
      </c>
      <c r="Q865" s="122">
        <v>0</v>
      </c>
      <c r="R865" s="122">
        <v>0</v>
      </c>
      <c r="S865" s="122">
        <v>0</v>
      </c>
      <c r="T865" s="122">
        <v>0</v>
      </c>
      <c r="U865" s="122">
        <v>0</v>
      </c>
      <c r="V865" s="122">
        <v>0</v>
      </c>
      <c r="W865" s="122">
        <v>0</v>
      </c>
      <c r="X865" s="122">
        <v>0</v>
      </c>
      <c r="Y865" s="122">
        <v>0</v>
      </c>
      <c r="Z865" s="122">
        <v>0</v>
      </c>
      <c r="AA865" s="122">
        <v>0</v>
      </c>
      <c r="AB865" s="122">
        <v>0</v>
      </c>
      <c r="AC865" s="122">
        <v>0</v>
      </c>
      <c r="AD865" s="121"/>
      <c r="BO865" s="72" t="s">
        <v>37</v>
      </c>
      <c r="BP865" s="73" t="s">
        <v>4246</v>
      </c>
      <c r="BQ865" s="75">
        <v>315000625</v>
      </c>
      <c r="BR865" s="75">
        <v>0</v>
      </c>
      <c r="BS865" s="75">
        <v>378000625</v>
      </c>
      <c r="BT865" s="75">
        <v>423000625</v>
      </c>
      <c r="BU865" s="75">
        <v>0</v>
      </c>
      <c r="BV865" s="75">
        <v>0</v>
      </c>
      <c r="BW865" s="75">
        <v>0</v>
      </c>
      <c r="BX865" s="75">
        <v>0</v>
      </c>
      <c r="BY865" s="75">
        <v>0</v>
      </c>
      <c r="BZ865" s="75">
        <v>0</v>
      </c>
      <c r="CA865" s="75">
        <v>0</v>
      </c>
    </row>
    <row r="866" spans="14:79" ht="12" customHeight="1">
      <c r="N866" s="119" t="s">
        <v>24</v>
      </c>
      <c r="O866" s="120" t="s">
        <v>1578</v>
      </c>
      <c r="P866" s="122">
        <v>130000026</v>
      </c>
      <c r="Q866" s="122">
        <v>150000026</v>
      </c>
      <c r="R866" s="122">
        <v>160000026</v>
      </c>
      <c r="S866" s="122">
        <v>185000026</v>
      </c>
      <c r="T866" s="122">
        <v>200000026</v>
      </c>
      <c r="U866" s="122">
        <v>220000026</v>
      </c>
      <c r="V866" s="122">
        <v>0</v>
      </c>
      <c r="W866" s="122">
        <v>0</v>
      </c>
      <c r="X866" s="122">
        <v>0</v>
      </c>
      <c r="Y866" s="122">
        <v>0</v>
      </c>
      <c r="Z866" s="122">
        <v>0</v>
      </c>
      <c r="AA866" s="122">
        <v>0</v>
      </c>
      <c r="AB866" s="122">
        <v>0</v>
      </c>
      <c r="AC866" s="122">
        <v>0</v>
      </c>
      <c r="AD866" s="121"/>
      <c r="BO866" s="72" t="s">
        <v>37</v>
      </c>
      <c r="BP866" s="73" t="s">
        <v>4247</v>
      </c>
      <c r="BQ866" s="75">
        <v>0</v>
      </c>
      <c r="BR866" s="75">
        <v>0</v>
      </c>
      <c r="BS866" s="75">
        <v>0</v>
      </c>
      <c r="BT866" s="75">
        <v>0</v>
      </c>
      <c r="BU866" s="75">
        <v>531000625</v>
      </c>
      <c r="BV866" s="75">
        <v>0</v>
      </c>
      <c r="BW866" s="75">
        <v>0</v>
      </c>
      <c r="BX866" s="75">
        <v>810000625</v>
      </c>
      <c r="BY866" s="75">
        <v>0</v>
      </c>
      <c r="BZ866" s="75">
        <v>0</v>
      </c>
      <c r="CA866" s="75">
        <v>0</v>
      </c>
    </row>
    <row r="867" spans="14:79" ht="12" customHeight="1">
      <c r="N867" s="119" t="s">
        <v>24</v>
      </c>
      <c r="O867" s="120" t="s">
        <v>553</v>
      </c>
      <c r="P867" s="122">
        <v>130000026</v>
      </c>
      <c r="Q867" s="122">
        <v>135000026</v>
      </c>
      <c r="R867" s="122">
        <v>145000026</v>
      </c>
      <c r="S867" s="122">
        <v>155000026</v>
      </c>
      <c r="T867" s="122">
        <v>170000026</v>
      </c>
      <c r="U867" s="122">
        <v>200000026</v>
      </c>
      <c r="V867" s="122">
        <v>230000026</v>
      </c>
      <c r="W867" s="122">
        <v>235000026</v>
      </c>
      <c r="X867" s="122">
        <v>240000026</v>
      </c>
      <c r="Y867" s="122">
        <v>260000026</v>
      </c>
      <c r="Z867" s="122">
        <v>270000026</v>
      </c>
      <c r="AA867" s="122">
        <v>0</v>
      </c>
      <c r="AB867" s="122">
        <v>0</v>
      </c>
      <c r="AC867" s="122">
        <v>0</v>
      </c>
      <c r="AD867" s="121"/>
      <c r="BO867" s="72" t="s">
        <v>37</v>
      </c>
      <c r="BP867" s="73" t="s">
        <v>4248</v>
      </c>
      <c r="BQ867" s="75">
        <v>0</v>
      </c>
      <c r="BR867" s="75">
        <v>297000625</v>
      </c>
      <c r="BS867" s="75">
        <v>324000625</v>
      </c>
      <c r="BT867" s="75">
        <v>351000625</v>
      </c>
      <c r="BU867" s="75">
        <v>0</v>
      </c>
      <c r="BV867" s="75">
        <v>594000625</v>
      </c>
      <c r="BW867" s="75">
        <v>648000625</v>
      </c>
      <c r="BX867" s="75">
        <v>0</v>
      </c>
      <c r="BY867" s="75">
        <v>0</v>
      </c>
      <c r="BZ867" s="75">
        <v>0</v>
      </c>
      <c r="CA867" s="75">
        <v>0</v>
      </c>
    </row>
    <row r="868" spans="14:79" ht="12" customHeight="1">
      <c r="N868" s="119" t="s">
        <v>24</v>
      </c>
      <c r="O868" s="120" t="s">
        <v>1591</v>
      </c>
      <c r="P868" s="122">
        <v>135000026</v>
      </c>
      <c r="Q868" s="122">
        <v>150000026</v>
      </c>
      <c r="R868" s="122">
        <v>160000026</v>
      </c>
      <c r="S868" s="122">
        <v>185000026</v>
      </c>
      <c r="T868" s="122">
        <v>200000026</v>
      </c>
      <c r="U868" s="122">
        <v>220000026</v>
      </c>
      <c r="V868" s="122">
        <v>0</v>
      </c>
      <c r="W868" s="122">
        <v>0</v>
      </c>
      <c r="X868" s="122">
        <v>0</v>
      </c>
      <c r="Y868" s="122">
        <v>0</v>
      </c>
      <c r="Z868" s="122">
        <v>0</v>
      </c>
      <c r="AA868" s="122">
        <v>0</v>
      </c>
      <c r="AB868" s="122">
        <v>0</v>
      </c>
      <c r="AC868" s="122">
        <v>0</v>
      </c>
      <c r="AD868" s="121"/>
      <c r="BO868" s="72" t="s">
        <v>37</v>
      </c>
      <c r="BP868" s="73" t="s">
        <v>4249</v>
      </c>
      <c r="BQ868" s="75">
        <v>396000625</v>
      </c>
      <c r="BR868" s="75">
        <v>369000625</v>
      </c>
      <c r="BS868" s="75">
        <v>396000625</v>
      </c>
      <c r="BT868" s="75">
        <v>423000625</v>
      </c>
      <c r="BU868" s="75">
        <v>468000625</v>
      </c>
      <c r="BV868" s="75">
        <v>504000625</v>
      </c>
      <c r="BW868" s="75">
        <v>531000625</v>
      </c>
      <c r="BX868" s="75">
        <v>567000625</v>
      </c>
      <c r="BY868" s="75">
        <v>639000625</v>
      </c>
      <c r="BZ868" s="75">
        <v>0</v>
      </c>
      <c r="CA868" s="75">
        <v>0</v>
      </c>
    </row>
    <row r="869" spans="14:79" ht="12" customHeight="1">
      <c r="N869" s="119" t="s">
        <v>24</v>
      </c>
      <c r="O869" s="120" t="s">
        <v>82</v>
      </c>
      <c r="P869" s="122">
        <v>120000026</v>
      </c>
      <c r="Q869" s="122">
        <v>130000026</v>
      </c>
      <c r="R869" s="122">
        <v>135000026</v>
      </c>
      <c r="S869" s="122">
        <v>145000026</v>
      </c>
      <c r="T869" s="122">
        <v>155000026</v>
      </c>
      <c r="U869" s="122">
        <v>170000026</v>
      </c>
      <c r="V869" s="122">
        <v>200000026</v>
      </c>
      <c r="W869" s="122">
        <v>230000026</v>
      </c>
      <c r="X869" s="122">
        <v>235000026</v>
      </c>
      <c r="Y869" s="122">
        <v>240000026</v>
      </c>
      <c r="Z869" s="122">
        <v>260000026</v>
      </c>
      <c r="AA869" s="122">
        <v>0</v>
      </c>
      <c r="AB869" s="122">
        <v>0</v>
      </c>
      <c r="AC869" s="122">
        <v>0</v>
      </c>
      <c r="AD869" s="121"/>
      <c r="BO869" s="72" t="s">
        <v>37</v>
      </c>
      <c r="BP869" s="73" t="s">
        <v>4250</v>
      </c>
      <c r="BQ869" s="75">
        <v>0</v>
      </c>
      <c r="BR869" s="75">
        <v>365000925</v>
      </c>
      <c r="BS869" s="75">
        <v>450000925</v>
      </c>
      <c r="BT869" s="75">
        <v>510000925</v>
      </c>
      <c r="BU869" s="75">
        <v>550000925</v>
      </c>
      <c r="BV869" s="75">
        <v>595000925</v>
      </c>
      <c r="BW869" s="75">
        <v>0</v>
      </c>
      <c r="BX869" s="75">
        <v>0</v>
      </c>
      <c r="BY869" s="75">
        <v>0</v>
      </c>
      <c r="BZ869" s="75">
        <v>0</v>
      </c>
      <c r="CA869" s="75">
        <v>0</v>
      </c>
    </row>
    <row r="870" spans="14:79" ht="12" customHeight="1">
      <c r="N870" s="119" t="s">
        <v>24</v>
      </c>
      <c r="O870" s="120" t="s">
        <v>1930</v>
      </c>
      <c r="P870" s="122">
        <v>120000026</v>
      </c>
      <c r="Q870" s="122">
        <v>130000026</v>
      </c>
      <c r="R870" s="122">
        <v>135000026</v>
      </c>
      <c r="S870" s="122">
        <v>145000026</v>
      </c>
      <c r="T870" s="122">
        <v>155000026</v>
      </c>
      <c r="U870" s="122">
        <v>170000026</v>
      </c>
      <c r="V870" s="122">
        <v>200000026</v>
      </c>
      <c r="W870" s="122">
        <v>230000026</v>
      </c>
      <c r="X870" s="122">
        <v>235000026</v>
      </c>
      <c r="Y870" s="122">
        <v>240000026</v>
      </c>
      <c r="Z870" s="122">
        <v>260000026</v>
      </c>
      <c r="AA870" s="122">
        <v>0</v>
      </c>
      <c r="AB870" s="122">
        <v>0</v>
      </c>
      <c r="AC870" s="122">
        <v>0</v>
      </c>
      <c r="AD870" s="121"/>
      <c r="BO870" s="72" t="s">
        <v>37</v>
      </c>
      <c r="BP870" s="73" t="s">
        <v>4251</v>
      </c>
      <c r="BQ870" s="75">
        <v>0</v>
      </c>
      <c r="BR870" s="75">
        <v>0</v>
      </c>
      <c r="BS870" s="75">
        <v>0</v>
      </c>
      <c r="BT870" s="75">
        <v>351000625</v>
      </c>
      <c r="BU870" s="75">
        <v>423000625</v>
      </c>
      <c r="BV870" s="75">
        <v>0</v>
      </c>
      <c r="BW870" s="75">
        <v>0</v>
      </c>
      <c r="BX870" s="75">
        <v>0</v>
      </c>
      <c r="BY870" s="75">
        <v>0</v>
      </c>
      <c r="BZ870" s="75">
        <v>0</v>
      </c>
      <c r="CA870" s="75">
        <v>0</v>
      </c>
    </row>
    <row r="871" spans="14:79" ht="12" customHeight="1">
      <c r="N871" s="119" t="s">
        <v>24</v>
      </c>
      <c r="O871" s="120" t="s">
        <v>1674</v>
      </c>
      <c r="P871" s="122">
        <v>130000026</v>
      </c>
      <c r="Q871" s="122">
        <v>150000026</v>
      </c>
      <c r="R871" s="122">
        <v>160000026</v>
      </c>
      <c r="S871" s="122">
        <v>185000026</v>
      </c>
      <c r="T871" s="122">
        <v>200000026</v>
      </c>
      <c r="U871" s="122">
        <v>220000026</v>
      </c>
      <c r="V871" s="122">
        <v>0</v>
      </c>
      <c r="W871" s="122">
        <v>0</v>
      </c>
      <c r="X871" s="122">
        <v>0</v>
      </c>
      <c r="Y871" s="122">
        <v>0</v>
      </c>
      <c r="Z871" s="122">
        <v>0</v>
      </c>
      <c r="AA871" s="122">
        <v>0</v>
      </c>
      <c r="AB871" s="122">
        <v>0</v>
      </c>
      <c r="AC871" s="122">
        <v>0</v>
      </c>
      <c r="AD871" s="121"/>
      <c r="BO871" s="72" t="s">
        <v>37</v>
      </c>
      <c r="BP871" s="73" t="s">
        <v>4252</v>
      </c>
      <c r="BQ871" s="75">
        <v>333000625</v>
      </c>
      <c r="BR871" s="75">
        <v>432000625</v>
      </c>
      <c r="BS871" s="75">
        <v>396000625</v>
      </c>
      <c r="BT871" s="75">
        <v>423000625</v>
      </c>
      <c r="BU871" s="75">
        <v>531000625</v>
      </c>
      <c r="BV871" s="75">
        <v>567000625</v>
      </c>
      <c r="BW871" s="75">
        <v>594000625</v>
      </c>
      <c r="BX871" s="75">
        <v>630000625</v>
      </c>
      <c r="BY871" s="75">
        <v>702000625</v>
      </c>
      <c r="BZ871" s="75">
        <v>0</v>
      </c>
      <c r="CA871" s="75">
        <v>0</v>
      </c>
    </row>
    <row r="872" spans="14:79" ht="12" customHeight="1">
      <c r="N872" s="119" t="s">
        <v>24</v>
      </c>
      <c r="O872" s="120" t="s">
        <v>304</v>
      </c>
      <c r="P872" s="122">
        <v>130000026</v>
      </c>
      <c r="Q872" s="122">
        <v>150000026</v>
      </c>
      <c r="R872" s="122">
        <v>160000026</v>
      </c>
      <c r="S872" s="122">
        <v>185000026</v>
      </c>
      <c r="T872" s="122">
        <v>200000026</v>
      </c>
      <c r="U872" s="122">
        <v>220000026</v>
      </c>
      <c r="V872" s="122">
        <v>0</v>
      </c>
      <c r="W872" s="122">
        <v>0</v>
      </c>
      <c r="X872" s="122">
        <v>0</v>
      </c>
      <c r="Y872" s="122">
        <v>0</v>
      </c>
      <c r="Z872" s="122">
        <v>0</v>
      </c>
      <c r="AA872" s="122">
        <v>0</v>
      </c>
      <c r="AB872" s="122">
        <v>0</v>
      </c>
      <c r="AC872" s="122">
        <v>0</v>
      </c>
      <c r="AD872" s="121"/>
      <c r="BO872" s="72" t="s">
        <v>37</v>
      </c>
      <c r="BP872" s="73" t="s">
        <v>4253</v>
      </c>
      <c r="BQ872" s="75">
        <v>0</v>
      </c>
      <c r="BR872" s="75">
        <v>0</v>
      </c>
      <c r="BS872" s="75">
        <v>0</v>
      </c>
      <c r="BT872" s="75">
        <v>378000625</v>
      </c>
      <c r="BU872" s="75">
        <v>0</v>
      </c>
      <c r="BV872" s="75">
        <v>0</v>
      </c>
      <c r="BW872" s="75">
        <v>0</v>
      </c>
      <c r="BX872" s="75">
        <v>814000625</v>
      </c>
      <c r="BY872" s="75">
        <v>0</v>
      </c>
      <c r="BZ872" s="75">
        <v>0</v>
      </c>
      <c r="CA872" s="75">
        <v>0</v>
      </c>
    </row>
    <row r="873" spans="14:79" ht="12" customHeight="1">
      <c r="N873" s="119" t="s">
        <v>24</v>
      </c>
      <c r="O873" s="120" t="s">
        <v>1586</v>
      </c>
      <c r="P873" s="122">
        <v>130000026</v>
      </c>
      <c r="Q873" s="122">
        <v>150000026</v>
      </c>
      <c r="R873" s="122">
        <v>160000026</v>
      </c>
      <c r="S873" s="122">
        <v>185000026</v>
      </c>
      <c r="T873" s="122">
        <v>200000026</v>
      </c>
      <c r="U873" s="122">
        <v>220000026</v>
      </c>
      <c r="V873" s="122">
        <v>0</v>
      </c>
      <c r="W873" s="122">
        <v>0</v>
      </c>
      <c r="X873" s="122">
        <v>0</v>
      </c>
      <c r="Y873" s="122">
        <v>0</v>
      </c>
      <c r="Z873" s="122">
        <v>0</v>
      </c>
      <c r="AA873" s="122">
        <v>0</v>
      </c>
      <c r="AB873" s="122">
        <v>0</v>
      </c>
      <c r="AC873" s="122">
        <v>0</v>
      </c>
      <c r="AD873" s="121"/>
      <c r="BO873" s="72" t="s">
        <v>37</v>
      </c>
      <c r="BP873" s="73" t="s">
        <v>4254</v>
      </c>
      <c r="BQ873" s="75">
        <v>300000026</v>
      </c>
      <c r="BR873" s="75">
        <v>405000925</v>
      </c>
      <c r="BS873" s="75">
        <v>432000925</v>
      </c>
      <c r="BT873" s="75">
        <v>460000625</v>
      </c>
      <c r="BU873" s="75">
        <v>495000925</v>
      </c>
      <c r="BV873" s="75">
        <v>540000925</v>
      </c>
      <c r="BW873" s="75">
        <v>0</v>
      </c>
      <c r="BX873" s="75">
        <v>0</v>
      </c>
      <c r="BY873" s="75">
        <v>0</v>
      </c>
      <c r="BZ873" s="75">
        <v>0</v>
      </c>
      <c r="CA873" s="75">
        <v>0</v>
      </c>
    </row>
    <row r="874" spans="14:79" ht="12" customHeight="1">
      <c r="N874" s="119" t="s">
        <v>24</v>
      </c>
      <c r="O874" s="120" t="s">
        <v>1642</v>
      </c>
      <c r="P874" s="122">
        <v>130000026</v>
      </c>
      <c r="Q874" s="122">
        <v>135000026</v>
      </c>
      <c r="R874" s="122">
        <v>145000026</v>
      </c>
      <c r="S874" s="122">
        <v>155000026</v>
      </c>
      <c r="T874" s="122">
        <v>170000026</v>
      </c>
      <c r="U874" s="122">
        <v>200000026</v>
      </c>
      <c r="V874" s="122">
        <v>230000026</v>
      </c>
      <c r="W874" s="122">
        <v>235000026</v>
      </c>
      <c r="X874" s="122">
        <v>240000026</v>
      </c>
      <c r="Y874" s="122">
        <v>260000026</v>
      </c>
      <c r="Z874" s="122">
        <v>270000026</v>
      </c>
      <c r="AA874" s="122">
        <v>0</v>
      </c>
      <c r="AB874" s="122">
        <v>0</v>
      </c>
      <c r="AC874" s="122">
        <v>0</v>
      </c>
      <c r="AD874" s="121"/>
      <c r="BO874" s="72" t="s">
        <v>37</v>
      </c>
      <c r="BP874" s="73" t="s">
        <v>4255</v>
      </c>
      <c r="BQ874" s="75">
        <v>0</v>
      </c>
      <c r="BR874" s="75">
        <v>0</v>
      </c>
      <c r="BS874" s="75">
        <v>378000625</v>
      </c>
      <c r="BT874" s="75">
        <v>405000625</v>
      </c>
      <c r="BU874" s="75">
        <v>450000625</v>
      </c>
      <c r="BV874" s="75">
        <v>486000625</v>
      </c>
      <c r="BW874" s="75">
        <v>513000625</v>
      </c>
      <c r="BX874" s="75">
        <v>549000625</v>
      </c>
      <c r="BY874" s="75">
        <v>621000625</v>
      </c>
      <c r="BZ874" s="75">
        <v>0</v>
      </c>
      <c r="CA874" s="75">
        <v>0</v>
      </c>
    </row>
    <row r="875" spans="14:79" ht="12" customHeight="1">
      <c r="N875" s="119" t="s">
        <v>24</v>
      </c>
      <c r="O875" s="120" t="s">
        <v>1704</v>
      </c>
      <c r="P875" s="122">
        <v>130000026</v>
      </c>
      <c r="Q875" s="122">
        <v>150000026</v>
      </c>
      <c r="R875" s="122">
        <v>160000026</v>
      </c>
      <c r="S875" s="122">
        <v>185000026</v>
      </c>
      <c r="T875" s="122">
        <v>200000026</v>
      </c>
      <c r="U875" s="122">
        <v>220000026</v>
      </c>
      <c r="V875" s="122">
        <v>0</v>
      </c>
      <c r="W875" s="122">
        <v>0</v>
      </c>
      <c r="X875" s="122">
        <v>0</v>
      </c>
      <c r="Y875" s="122">
        <v>0</v>
      </c>
      <c r="Z875" s="122">
        <v>0</v>
      </c>
      <c r="AA875" s="122">
        <v>0</v>
      </c>
      <c r="AB875" s="122">
        <v>0</v>
      </c>
      <c r="AC875" s="122">
        <v>0</v>
      </c>
      <c r="AD875" s="121"/>
      <c r="BO875" s="72" t="s">
        <v>37</v>
      </c>
      <c r="BP875" s="73" t="s">
        <v>4256</v>
      </c>
      <c r="BQ875" s="75">
        <v>0</v>
      </c>
      <c r="BR875" s="75">
        <v>369000625</v>
      </c>
      <c r="BS875" s="75">
        <v>396000625</v>
      </c>
      <c r="BT875" s="75">
        <v>0</v>
      </c>
      <c r="BU875" s="75">
        <v>0</v>
      </c>
      <c r="BV875" s="75">
        <v>0</v>
      </c>
      <c r="BW875" s="75">
        <v>0</v>
      </c>
      <c r="BX875" s="75">
        <v>0</v>
      </c>
      <c r="BY875" s="75">
        <v>0</v>
      </c>
      <c r="BZ875" s="75">
        <v>0</v>
      </c>
      <c r="CA875" s="75">
        <v>0</v>
      </c>
    </row>
    <row r="876" spans="14:79" ht="12" customHeight="1">
      <c r="N876" s="119" t="s">
        <v>24</v>
      </c>
      <c r="O876" s="120" t="s">
        <v>594</v>
      </c>
      <c r="P876" s="122">
        <v>120000026</v>
      </c>
      <c r="Q876" s="122">
        <v>130000026</v>
      </c>
      <c r="R876" s="122">
        <v>135000026</v>
      </c>
      <c r="S876" s="122">
        <v>145000026</v>
      </c>
      <c r="T876" s="122">
        <v>155000026</v>
      </c>
      <c r="U876" s="122">
        <v>170000026</v>
      </c>
      <c r="V876" s="122">
        <v>200000026</v>
      </c>
      <c r="W876" s="122">
        <v>230000026</v>
      </c>
      <c r="X876" s="122">
        <v>235000026</v>
      </c>
      <c r="Y876" s="122">
        <v>240000026</v>
      </c>
      <c r="Z876" s="122">
        <v>260000026</v>
      </c>
      <c r="AA876" s="122">
        <v>0</v>
      </c>
      <c r="AB876" s="122">
        <v>0</v>
      </c>
      <c r="AC876" s="122">
        <v>0</v>
      </c>
      <c r="AD876" s="121"/>
      <c r="BO876" s="72" t="s">
        <v>37</v>
      </c>
      <c r="BP876" s="73" t="s">
        <v>4257</v>
      </c>
      <c r="BQ876" s="75">
        <v>0</v>
      </c>
      <c r="BR876" s="75">
        <v>306000625</v>
      </c>
      <c r="BS876" s="75">
        <v>0</v>
      </c>
      <c r="BT876" s="75">
        <v>0</v>
      </c>
      <c r="BU876" s="75">
        <v>450000625</v>
      </c>
      <c r="BV876" s="75">
        <v>0</v>
      </c>
      <c r="BW876" s="75">
        <v>450000625</v>
      </c>
      <c r="BX876" s="75">
        <v>0</v>
      </c>
      <c r="BY876" s="75">
        <v>0</v>
      </c>
      <c r="BZ876" s="75">
        <v>0</v>
      </c>
      <c r="CA876" s="75">
        <v>0</v>
      </c>
    </row>
    <row r="877" spans="14:79" ht="12" customHeight="1">
      <c r="N877" s="119" t="s">
        <v>24</v>
      </c>
      <c r="O877" s="120" t="s">
        <v>1297</v>
      </c>
      <c r="P877" s="122">
        <v>130000026</v>
      </c>
      <c r="Q877" s="122">
        <v>150000026</v>
      </c>
      <c r="R877" s="122">
        <v>160000026</v>
      </c>
      <c r="S877" s="122">
        <v>185000026</v>
      </c>
      <c r="T877" s="122">
        <v>200000026</v>
      </c>
      <c r="U877" s="122">
        <v>220000026</v>
      </c>
      <c r="V877" s="122">
        <v>0</v>
      </c>
      <c r="W877" s="122">
        <v>0</v>
      </c>
      <c r="X877" s="122">
        <v>0</v>
      </c>
      <c r="Y877" s="122">
        <v>0</v>
      </c>
      <c r="Z877" s="122">
        <v>0</v>
      </c>
      <c r="AA877" s="122">
        <v>0</v>
      </c>
      <c r="AB877" s="122">
        <v>0</v>
      </c>
      <c r="AC877" s="122">
        <v>0</v>
      </c>
      <c r="AD877" s="121"/>
      <c r="BO877" s="72" t="s">
        <v>37</v>
      </c>
      <c r="BP877" s="73" t="s">
        <v>4258</v>
      </c>
      <c r="BQ877" s="75">
        <v>0</v>
      </c>
      <c r="BR877" s="75">
        <v>0</v>
      </c>
      <c r="BS877" s="75">
        <v>0</v>
      </c>
      <c r="BT877" s="75">
        <v>0</v>
      </c>
      <c r="BU877" s="75">
        <v>450000625</v>
      </c>
      <c r="BV877" s="75">
        <v>504000625</v>
      </c>
      <c r="BW877" s="75">
        <v>0</v>
      </c>
      <c r="BX877" s="75">
        <v>0</v>
      </c>
      <c r="BY877" s="75">
        <v>0</v>
      </c>
      <c r="BZ877" s="75">
        <v>0</v>
      </c>
      <c r="CA877" s="75">
        <v>0</v>
      </c>
    </row>
    <row r="878" spans="14:79" ht="12" customHeight="1">
      <c r="N878" s="119" t="s">
        <v>24</v>
      </c>
      <c r="O878" s="120" t="s">
        <v>2677</v>
      </c>
      <c r="P878" s="122">
        <v>0</v>
      </c>
      <c r="Q878" s="122">
        <v>0</v>
      </c>
      <c r="R878" s="122">
        <v>0</v>
      </c>
      <c r="S878" s="122">
        <v>0</v>
      </c>
      <c r="T878" s="122">
        <v>0</v>
      </c>
      <c r="U878" s="122">
        <v>0</v>
      </c>
      <c r="V878" s="122">
        <v>0</v>
      </c>
      <c r="W878" s="122">
        <v>0</v>
      </c>
      <c r="X878" s="122">
        <v>0</v>
      </c>
      <c r="Y878" s="122">
        <v>0</v>
      </c>
      <c r="Z878" s="122">
        <v>0</v>
      </c>
      <c r="AA878" s="122">
        <v>575000026</v>
      </c>
      <c r="AB878" s="122">
        <v>600000026</v>
      </c>
      <c r="AC878" s="122">
        <v>620000026</v>
      </c>
      <c r="AD878" s="121"/>
      <c r="BO878" s="72" t="s">
        <v>37</v>
      </c>
      <c r="BP878" s="73" t="s">
        <v>4259</v>
      </c>
      <c r="BQ878" s="75">
        <v>576000625</v>
      </c>
      <c r="BR878" s="75">
        <v>612000625</v>
      </c>
      <c r="BS878" s="75">
        <v>639000625</v>
      </c>
      <c r="BT878" s="75">
        <v>666000625</v>
      </c>
      <c r="BU878" s="75">
        <v>450000625</v>
      </c>
      <c r="BV878" s="75">
        <v>747000625</v>
      </c>
      <c r="BW878" s="75">
        <v>774000625</v>
      </c>
      <c r="BX878" s="75">
        <v>810000625</v>
      </c>
      <c r="BY878" s="75">
        <v>882000625</v>
      </c>
      <c r="BZ878" s="75">
        <v>0</v>
      </c>
      <c r="CA878" s="75">
        <v>0</v>
      </c>
    </row>
    <row r="879" spans="14:79" ht="12" customHeight="1">
      <c r="N879" s="119" t="s">
        <v>24</v>
      </c>
      <c r="O879" s="120" t="s">
        <v>386</v>
      </c>
      <c r="P879" s="122">
        <v>115000026</v>
      </c>
      <c r="Q879" s="122">
        <v>140000026</v>
      </c>
      <c r="R879" s="122">
        <v>150000026</v>
      </c>
      <c r="S879" s="122">
        <v>165000026</v>
      </c>
      <c r="T879" s="122">
        <v>175000026</v>
      </c>
      <c r="U879" s="122">
        <v>185000026</v>
      </c>
      <c r="V879" s="122">
        <v>0</v>
      </c>
      <c r="W879" s="122">
        <v>0</v>
      </c>
      <c r="X879" s="122">
        <v>0</v>
      </c>
      <c r="Y879" s="122">
        <v>0</v>
      </c>
      <c r="Z879" s="122">
        <v>0</v>
      </c>
      <c r="AA879" s="122">
        <v>0</v>
      </c>
      <c r="AB879" s="122">
        <v>0</v>
      </c>
      <c r="AC879" s="122">
        <v>0</v>
      </c>
      <c r="AD879" s="121"/>
      <c r="BO879" s="72" t="s">
        <v>37</v>
      </c>
      <c r="BP879" s="73" t="s">
        <v>5317</v>
      </c>
      <c r="BQ879" s="74"/>
      <c r="BR879" s="74"/>
      <c r="BS879" s="74"/>
      <c r="BT879" s="74"/>
      <c r="BU879" s="74"/>
      <c r="BV879" s="74"/>
      <c r="BW879" s="74"/>
      <c r="BX879" s="74"/>
      <c r="BY879" s="74"/>
      <c r="BZ879" s="74"/>
      <c r="CA879" s="75">
        <v>800000026</v>
      </c>
    </row>
    <row r="880" spans="14:79" ht="12" customHeight="1">
      <c r="N880" s="119" t="s">
        <v>24</v>
      </c>
      <c r="O880" s="120" t="s">
        <v>1061</v>
      </c>
      <c r="P880" s="122">
        <v>110000026</v>
      </c>
      <c r="Q880" s="122">
        <v>135000026</v>
      </c>
      <c r="R880" s="122">
        <v>145000026</v>
      </c>
      <c r="S880" s="122">
        <v>160000026</v>
      </c>
      <c r="T880" s="122">
        <v>170000026</v>
      </c>
      <c r="U880" s="122">
        <v>180000026</v>
      </c>
      <c r="V880" s="122">
        <v>0</v>
      </c>
      <c r="W880" s="122">
        <v>0</v>
      </c>
      <c r="X880" s="122">
        <v>0</v>
      </c>
      <c r="Y880" s="122">
        <v>0</v>
      </c>
      <c r="Z880" s="122">
        <v>0</v>
      </c>
      <c r="AA880" s="122">
        <v>0</v>
      </c>
      <c r="AB880" s="122">
        <v>0</v>
      </c>
      <c r="AC880" s="122">
        <v>0</v>
      </c>
      <c r="AD880" s="121"/>
      <c r="BO880" s="72" t="s">
        <v>37</v>
      </c>
      <c r="BP880" s="73" t="s">
        <v>4260</v>
      </c>
      <c r="BQ880" s="75">
        <v>0</v>
      </c>
      <c r="BR880" s="75">
        <v>0</v>
      </c>
      <c r="BS880" s="75">
        <v>585000625</v>
      </c>
      <c r="BT880" s="75">
        <v>675000625</v>
      </c>
      <c r="BU880" s="75">
        <v>585000625</v>
      </c>
      <c r="BV880" s="75">
        <v>765000625</v>
      </c>
      <c r="BW880" s="75">
        <v>0</v>
      </c>
      <c r="BX880" s="75">
        <v>0</v>
      </c>
      <c r="BY880" s="75">
        <v>0</v>
      </c>
      <c r="BZ880" s="75">
        <v>0</v>
      </c>
      <c r="CA880" s="75">
        <v>0</v>
      </c>
    </row>
    <row r="881" spans="14:79" ht="12" customHeight="1">
      <c r="N881" s="119" t="s">
        <v>24</v>
      </c>
      <c r="O881" s="120" t="s">
        <v>647</v>
      </c>
      <c r="P881" s="122">
        <v>115000026</v>
      </c>
      <c r="Q881" s="122">
        <v>140000026</v>
      </c>
      <c r="R881" s="122">
        <v>150000026</v>
      </c>
      <c r="S881" s="122">
        <v>165000026</v>
      </c>
      <c r="T881" s="122">
        <v>175000026</v>
      </c>
      <c r="U881" s="122">
        <v>185000026</v>
      </c>
      <c r="V881" s="122">
        <v>0</v>
      </c>
      <c r="W881" s="122">
        <v>0</v>
      </c>
      <c r="X881" s="122">
        <v>0</v>
      </c>
      <c r="Y881" s="122">
        <v>0</v>
      </c>
      <c r="Z881" s="122">
        <v>0</v>
      </c>
      <c r="AA881" s="122">
        <v>0</v>
      </c>
      <c r="AB881" s="122">
        <v>0</v>
      </c>
      <c r="AC881" s="122">
        <v>0</v>
      </c>
      <c r="AD881" s="121"/>
      <c r="BO881" s="72" t="s">
        <v>37</v>
      </c>
      <c r="BP881" s="73" t="s">
        <v>4261</v>
      </c>
      <c r="BQ881" s="75">
        <v>306000625</v>
      </c>
      <c r="BR881" s="75">
        <v>342000625</v>
      </c>
      <c r="BS881" s="75">
        <v>369000625</v>
      </c>
      <c r="BT881" s="75">
        <v>396000625</v>
      </c>
      <c r="BU881" s="75">
        <v>441000625</v>
      </c>
      <c r="BV881" s="75">
        <v>477000625</v>
      </c>
      <c r="BW881" s="75">
        <v>504000625</v>
      </c>
      <c r="BX881" s="75">
        <v>540000625</v>
      </c>
      <c r="BY881" s="75">
        <v>0</v>
      </c>
      <c r="BZ881" s="75">
        <v>0</v>
      </c>
      <c r="CA881" s="75">
        <v>0</v>
      </c>
    </row>
    <row r="882" spans="14:79" ht="12" customHeight="1">
      <c r="N882" s="119" t="s">
        <v>24</v>
      </c>
      <c r="O882" s="120" t="s">
        <v>1298</v>
      </c>
      <c r="P882" s="122">
        <v>115000026</v>
      </c>
      <c r="Q882" s="122">
        <v>140000026</v>
      </c>
      <c r="R882" s="122">
        <v>150000026</v>
      </c>
      <c r="S882" s="122">
        <v>165000026</v>
      </c>
      <c r="T882" s="122">
        <v>175000026</v>
      </c>
      <c r="U882" s="122">
        <v>185000026</v>
      </c>
      <c r="V882" s="122">
        <v>0</v>
      </c>
      <c r="W882" s="122">
        <v>0</v>
      </c>
      <c r="X882" s="122">
        <v>0</v>
      </c>
      <c r="Y882" s="122">
        <v>0</v>
      </c>
      <c r="Z882" s="122">
        <v>0</v>
      </c>
      <c r="AA882" s="122">
        <v>0</v>
      </c>
      <c r="AB882" s="122">
        <v>0</v>
      </c>
      <c r="AC882" s="122">
        <v>0</v>
      </c>
      <c r="AD882" s="121"/>
      <c r="BO882" s="72" t="s">
        <v>37</v>
      </c>
      <c r="BP882" s="73" t="s">
        <v>4262</v>
      </c>
      <c r="BQ882" s="75">
        <v>0</v>
      </c>
      <c r="BR882" s="75">
        <v>297000625</v>
      </c>
      <c r="BS882" s="75">
        <v>0</v>
      </c>
      <c r="BT882" s="75">
        <v>0</v>
      </c>
      <c r="BU882" s="75">
        <v>0</v>
      </c>
      <c r="BV882" s="75">
        <v>0</v>
      </c>
      <c r="BW882" s="75">
        <v>0</v>
      </c>
      <c r="BX882" s="75">
        <v>0</v>
      </c>
      <c r="BY882" s="75">
        <v>0</v>
      </c>
      <c r="BZ882" s="75">
        <v>0</v>
      </c>
      <c r="CA882" s="75">
        <v>0</v>
      </c>
    </row>
    <row r="883" spans="14:79" ht="12" customHeight="1">
      <c r="N883" s="119" t="s">
        <v>24</v>
      </c>
      <c r="O883" s="120" t="s">
        <v>1976</v>
      </c>
      <c r="P883" s="122">
        <v>0</v>
      </c>
      <c r="Q883" s="122">
        <v>220000026</v>
      </c>
      <c r="R883" s="122">
        <v>250000026</v>
      </c>
      <c r="S883" s="122">
        <v>275000026</v>
      </c>
      <c r="T883" s="122">
        <v>305000026</v>
      </c>
      <c r="U883" s="122">
        <v>325000026</v>
      </c>
      <c r="V883" s="122">
        <v>0</v>
      </c>
      <c r="W883" s="122">
        <v>0</v>
      </c>
      <c r="X883" s="122">
        <v>0</v>
      </c>
      <c r="Y883" s="122">
        <v>0</v>
      </c>
      <c r="Z883" s="122">
        <v>0</v>
      </c>
      <c r="AA883" s="122">
        <v>0</v>
      </c>
      <c r="AB883" s="122">
        <v>0</v>
      </c>
      <c r="AC883" s="122">
        <v>0</v>
      </c>
      <c r="AD883" s="121"/>
      <c r="BO883" s="72" t="s">
        <v>37</v>
      </c>
      <c r="BP883" s="73" t="s">
        <v>4263</v>
      </c>
      <c r="BQ883" s="75">
        <v>0</v>
      </c>
      <c r="BR883" s="75">
        <v>324000625</v>
      </c>
      <c r="BS883" s="75">
        <v>432000625</v>
      </c>
      <c r="BT883" s="75">
        <v>459000625</v>
      </c>
      <c r="BU883" s="75">
        <v>423000625</v>
      </c>
      <c r="BV883" s="75">
        <v>540000625</v>
      </c>
      <c r="BW883" s="75">
        <v>0</v>
      </c>
      <c r="BX883" s="75">
        <v>0</v>
      </c>
      <c r="BY883" s="75">
        <v>0</v>
      </c>
      <c r="BZ883" s="75">
        <v>0</v>
      </c>
      <c r="CA883" s="75">
        <v>0</v>
      </c>
    </row>
    <row r="884" spans="14:79" ht="12" customHeight="1">
      <c r="N884" s="119" t="s">
        <v>24</v>
      </c>
      <c r="O884" s="120" t="s">
        <v>145</v>
      </c>
      <c r="P884" s="122">
        <v>105000026</v>
      </c>
      <c r="Q884" s="122">
        <v>115000026</v>
      </c>
      <c r="R884" s="122">
        <v>120000026</v>
      </c>
      <c r="S884" s="122">
        <v>140000026</v>
      </c>
      <c r="T884" s="122">
        <v>150000026</v>
      </c>
      <c r="U884" s="122">
        <v>0</v>
      </c>
      <c r="V884" s="122">
        <v>0</v>
      </c>
      <c r="W884" s="122">
        <v>0</v>
      </c>
      <c r="X884" s="122">
        <v>0</v>
      </c>
      <c r="Y884" s="122">
        <v>0</v>
      </c>
      <c r="Z884" s="122">
        <v>0</v>
      </c>
      <c r="AA884" s="122">
        <v>0</v>
      </c>
      <c r="AB884" s="122">
        <v>0</v>
      </c>
      <c r="AC884" s="122">
        <v>0</v>
      </c>
      <c r="AD884" s="121"/>
      <c r="BO884" s="72" t="s">
        <v>37</v>
      </c>
      <c r="BP884" s="73" t="s">
        <v>4264</v>
      </c>
      <c r="BQ884" s="75">
        <v>0</v>
      </c>
      <c r="BR884" s="75">
        <v>0</v>
      </c>
      <c r="BS884" s="75">
        <v>0</v>
      </c>
      <c r="BT884" s="75">
        <v>0</v>
      </c>
      <c r="BU884" s="75">
        <v>630000625</v>
      </c>
      <c r="BV884" s="75">
        <v>666000625</v>
      </c>
      <c r="BW884" s="75">
        <v>0</v>
      </c>
      <c r="BX884" s="75">
        <v>0</v>
      </c>
      <c r="BY884" s="75">
        <v>0</v>
      </c>
      <c r="BZ884" s="75">
        <v>0</v>
      </c>
      <c r="CA884" s="75">
        <v>0</v>
      </c>
    </row>
    <row r="885" spans="14:79" ht="12" customHeight="1">
      <c r="N885" s="119" t="s">
        <v>24</v>
      </c>
      <c r="O885" s="120" t="s">
        <v>119</v>
      </c>
      <c r="P885" s="122">
        <v>105000026</v>
      </c>
      <c r="Q885" s="122">
        <v>115000026</v>
      </c>
      <c r="R885" s="122">
        <v>120000026</v>
      </c>
      <c r="S885" s="122">
        <v>140000026</v>
      </c>
      <c r="T885" s="122">
        <v>150000026</v>
      </c>
      <c r="U885" s="122">
        <v>0</v>
      </c>
      <c r="V885" s="122">
        <v>0</v>
      </c>
      <c r="W885" s="122">
        <v>0</v>
      </c>
      <c r="X885" s="122">
        <v>0</v>
      </c>
      <c r="Y885" s="122">
        <v>0</v>
      </c>
      <c r="Z885" s="122">
        <v>0</v>
      </c>
      <c r="AA885" s="122">
        <v>0</v>
      </c>
      <c r="AB885" s="122">
        <v>0</v>
      </c>
      <c r="AC885" s="122">
        <v>0</v>
      </c>
      <c r="AD885" s="121"/>
      <c r="BO885" s="72" t="s">
        <v>37</v>
      </c>
      <c r="BP885" s="73" t="s">
        <v>4265</v>
      </c>
      <c r="BQ885" s="75">
        <v>292000625</v>
      </c>
      <c r="BR885" s="75">
        <v>0</v>
      </c>
      <c r="BS885" s="75">
        <v>639000625</v>
      </c>
      <c r="BT885" s="75">
        <v>666000625</v>
      </c>
      <c r="BU885" s="75">
        <v>0</v>
      </c>
      <c r="BV885" s="75">
        <v>0</v>
      </c>
      <c r="BW885" s="75">
        <v>0</v>
      </c>
      <c r="BX885" s="75">
        <v>0</v>
      </c>
      <c r="BY885" s="75">
        <v>0</v>
      </c>
      <c r="BZ885" s="75">
        <v>0</v>
      </c>
      <c r="CA885" s="75">
        <v>0</v>
      </c>
    </row>
    <row r="886" spans="14:79" ht="12" customHeight="1">
      <c r="N886" s="119" t="s">
        <v>24</v>
      </c>
      <c r="O886" s="120" t="s">
        <v>962</v>
      </c>
      <c r="P886" s="122">
        <v>105000026</v>
      </c>
      <c r="Q886" s="122">
        <v>115000026</v>
      </c>
      <c r="R886" s="122">
        <v>120000026</v>
      </c>
      <c r="S886" s="122">
        <v>140000026</v>
      </c>
      <c r="T886" s="122">
        <v>150000026</v>
      </c>
      <c r="U886" s="122">
        <v>0</v>
      </c>
      <c r="V886" s="122">
        <v>0</v>
      </c>
      <c r="W886" s="122">
        <v>0</v>
      </c>
      <c r="X886" s="122">
        <v>0</v>
      </c>
      <c r="Y886" s="122">
        <v>0</v>
      </c>
      <c r="Z886" s="122">
        <v>0</v>
      </c>
      <c r="AA886" s="122">
        <v>0</v>
      </c>
      <c r="AB886" s="122">
        <v>0</v>
      </c>
      <c r="AC886" s="122">
        <v>0</v>
      </c>
      <c r="AD886" s="121"/>
      <c r="BO886" s="72" t="s">
        <v>37</v>
      </c>
      <c r="BP886" s="73" t="s">
        <v>4266</v>
      </c>
      <c r="BQ886" s="75">
        <v>0</v>
      </c>
      <c r="BR886" s="75">
        <v>0</v>
      </c>
      <c r="BS886" s="75">
        <v>0</v>
      </c>
      <c r="BT886" s="75">
        <v>441000625</v>
      </c>
      <c r="BU886" s="75">
        <v>486000625</v>
      </c>
      <c r="BV886" s="75">
        <v>0</v>
      </c>
      <c r="BW886" s="75">
        <v>0</v>
      </c>
      <c r="BX886" s="75">
        <v>810000625</v>
      </c>
      <c r="BY886" s="75">
        <v>0</v>
      </c>
      <c r="BZ886" s="75">
        <v>0</v>
      </c>
      <c r="CA886" s="75">
        <v>0</v>
      </c>
    </row>
    <row r="887" spans="14:79" ht="12" customHeight="1">
      <c r="N887" s="119" t="s">
        <v>24</v>
      </c>
      <c r="O887" s="120" t="s">
        <v>817</v>
      </c>
      <c r="P887" s="122">
        <v>105000026</v>
      </c>
      <c r="Q887" s="122">
        <v>115000026</v>
      </c>
      <c r="R887" s="122">
        <v>120000026</v>
      </c>
      <c r="S887" s="122">
        <v>140000026</v>
      </c>
      <c r="T887" s="122">
        <v>150000026</v>
      </c>
      <c r="U887" s="122">
        <v>0</v>
      </c>
      <c r="V887" s="122">
        <v>0</v>
      </c>
      <c r="W887" s="122">
        <v>0</v>
      </c>
      <c r="X887" s="122">
        <v>0</v>
      </c>
      <c r="Y887" s="122">
        <v>0</v>
      </c>
      <c r="Z887" s="122">
        <v>0</v>
      </c>
      <c r="AA887" s="122">
        <v>0</v>
      </c>
      <c r="AB887" s="122">
        <v>0</v>
      </c>
      <c r="AC887" s="122">
        <v>0</v>
      </c>
      <c r="AD887" s="121"/>
      <c r="BO887" s="72" t="s">
        <v>37</v>
      </c>
      <c r="BP887" s="73" t="s">
        <v>4267</v>
      </c>
      <c r="BQ887" s="75">
        <v>0</v>
      </c>
      <c r="BR887" s="75">
        <v>0</v>
      </c>
      <c r="BS887" s="75">
        <v>0</v>
      </c>
      <c r="BT887" s="75">
        <v>666000625</v>
      </c>
      <c r="BU887" s="75">
        <v>558000625</v>
      </c>
      <c r="BV887" s="75">
        <v>594000625</v>
      </c>
      <c r="BW887" s="75">
        <v>621000625</v>
      </c>
      <c r="BX887" s="75">
        <v>657000625</v>
      </c>
      <c r="BY887" s="75">
        <v>0</v>
      </c>
      <c r="BZ887" s="75">
        <v>0</v>
      </c>
      <c r="CA887" s="75">
        <v>0</v>
      </c>
    </row>
    <row r="888" spans="14:79" ht="12" customHeight="1">
      <c r="N888" s="119" t="s">
        <v>24</v>
      </c>
      <c r="O888" s="120" t="s">
        <v>462</v>
      </c>
      <c r="P888" s="122">
        <v>105000026</v>
      </c>
      <c r="Q888" s="122">
        <v>115000026</v>
      </c>
      <c r="R888" s="122">
        <v>120000026</v>
      </c>
      <c r="S888" s="122">
        <v>140000026</v>
      </c>
      <c r="T888" s="122">
        <v>150000026</v>
      </c>
      <c r="U888" s="122">
        <v>0</v>
      </c>
      <c r="V888" s="122">
        <v>0</v>
      </c>
      <c r="W888" s="122">
        <v>0</v>
      </c>
      <c r="X888" s="122">
        <v>0</v>
      </c>
      <c r="Y888" s="122">
        <v>0</v>
      </c>
      <c r="Z888" s="122">
        <v>0</v>
      </c>
      <c r="AA888" s="122">
        <v>0</v>
      </c>
      <c r="AB888" s="122">
        <v>0</v>
      </c>
      <c r="AC888" s="122">
        <v>0</v>
      </c>
      <c r="AD888" s="121"/>
      <c r="BO888" s="72" t="s">
        <v>37</v>
      </c>
      <c r="BP888" s="73" t="s">
        <v>4268</v>
      </c>
      <c r="BQ888" s="75">
        <v>0</v>
      </c>
      <c r="BR888" s="75">
        <v>297000625</v>
      </c>
      <c r="BS888" s="75">
        <v>324000625</v>
      </c>
      <c r="BT888" s="75">
        <v>351000625</v>
      </c>
      <c r="BU888" s="75">
        <v>0</v>
      </c>
      <c r="BV888" s="75">
        <v>0</v>
      </c>
      <c r="BW888" s="75">
        <v>0</v>
      </c>
      <c r="BX888" s="75">
        <v>0</v>
      </c>
      <c r="BY888" s="75">
        <v>0</v>
      </c>
      <c r="BZ888" s="75">
        <v>0</v>
      </c>
      <c r="CA888" s="75">
        <v>0</v>
      </c>
    </row>
    <row r="889" spans="14:79" ht="12" customHeight="1">
      <c r="N889" s="119" t="s">
        <v>24</v>
      </c>
      <c r="O889" s="120" t="s">
        <v>635</v>
      </c>
      <c r="P889" s="122">
        <v>105000026</v>
      </c>
      <c r="Q889" s="122">
        <v>115000026</v>
      </c>
      <c r="R889" s="122">
        <v>120000026</v>
      </c>
      <c r="S889" s="122">
        <v>140000026</v>
      </c>
      <c r="T889" s="122">
        <v>150000026</v>
      </c>
      <c r="U889" s="122">
        <v>0</v>
      </c>
      <c r="V889" s="122">
        <v>0</v>
      </c>
      <c r="W889" s="122">
        <v>0</v>
      </c>
      <c r="X889" s="122">
        <v>0</v>
      </c>
      <c r="Y889" s="122">
        <v>0</v>
      </c>
      <c r="Z889" s="122">
        <v>0</v>
      </c>
      <c r="AA889" s="122">
        <v>0</v>
      </c>
      <c r="AB889" s="122">
        <v>0</v>
      </c>
      <c r="AC889" s="122">
        <v>0</v>
      </c>
      <c r="AD889" s="121"/>
      <c r="BO889" s="72" t="s">
        <v>37</v>
      </c>
      <c r="BP889" s="73" t="s">
        <v>4269</v>
      </c>
      <c r="BQ889" s="75">
        <v>0</v>
      </c>
      <c r="BR889" s="75">
        <v>0</v>
      </c>
      <c r="BS889" s="75">
        <v>0</v>
      </c>
      <c r="BT889" s="75">
        <v>351000625</v>
      </c>
      <c r="BU889" s="75">
        <v>0</v>
      </c>
      <c r="BV889" s="75">
        <v>0</v>
      </c>
      <c r="BW889" s="75">
        <v>0</v>
      </c>
      <c r="BX889" s="75">
        <v>0</v>
      </c>
      <c r="BY889" s="75">
        <v>0</v>
      </c>
      <c r="BZ889" s="75">
        <v>0</v>
      </c>
      <c r="CA889" s="75">
        <v>0</v>
      </c>
    </row>
    <row r="890" spans="14:79" ht="12" customHeight="1">
      <c r="N890" s="119" t="s">
        <v>24</v>
      </c>
      <c r="O890" s="120" t="s">
        <v>2080</v>
      </c>
      <c r="P890" s="122">
        <v>105000026</v>
      </c>
      <c r="Q890" s="122">
        <v>115000026</v>
      </c>
      <c r="R890" s="122">
        <v>120000026</v>
      </c>
      <c r="S890" s="122">
        <v>140000026</v>
      </c>
      <c r="T890" s="122">
        <v>150000026</v>
      </c>
      <c r="U890" s="122">
        <v>0</v>
      </c>
      <c r="V890" s="122">
        <v>0</v>
      </c>
      <c r="W890" s="122">
        <v>0</v>
      </c>
      <c r="X890" s="122">
        <v>0</v>
      </c>
      <c r="Y890" s="122">
        <v>0</v>
      </c>
      <c r="Z890" s="122">
        <v>0</v>
      </c>
      <c r="AA890" s="122">
        <v>0</v>
      </c>
      <c r="AB890" s="122">
        <v>0</v>
      </c>
      <c r="AC890" s="122">
        <v>0</v>
      </c>
      <c r="AD890" s="121"/>
      <c r="BO890" s="72" t="s">
        <v>37</v>
      </c>
      <c r="BP890" s="73" t="s">
        <v>4270</v>
      </c>
      <c r="BQ890" s="75">
        <v>288000625</v>
      </c>
      <c r="BR890" s="75">
        <v>324000625</v>
      </c>
      <c r="BS890" s="75">
        <v>351000625</v>
      </c>
      <c r="BT890" s="75">
        <v>378000625</v>
      </c>
      <c r="BU890" s="75">
        <v>423000625</v>
      </c>
      <c r="BV890" s="75">
        <v>459000625</v>
      </c>
      <c r="BW890" s="75">
        <v>486000625</v>
      </c>
      <c r="BX890" s="75">
        <v>522000625</v>
      </c>
      <c r="BY890" s="75">
        <v>594000625</v>
      </c>
      <c r="BZ890" s="75">
        <v>0</v>
      </c>
      <c r="CA890" s="75">
        <v>0</v>
      </c>
    </row>
    <row r="891" spans="14:79" ht="12" customHeight="1">
      <c r="N891" s="119" t="s">
        <v>24</v>
      </c>
      <c r="O891" s="120" t="s">
        <v>666</v>
      </c>
      <c r="P891" s="122">
        <v>115000026</v>
      </c>
      <c r="Q891" s="122">
        <v>120000026</v>
      </c>
      <c r="R891" s="122">
        <v>130000026</v>
      </c>
      <c r="S891" s="122">
        <v>140000026</v>
      </c>
      <c r="T891" s="122">
        <v>150000026</v>
      </c>
      <c r="U891" s="122">
        <v>0</v>
      </c>
      <c r="V891" s="122">
        <v>0</v>
      </c>
      <c r="W891" s="122">
        <v>0</v>
      </c>
      <c r="X891" s="122">
        <v>0</v>
      </c>
      <c r="Y891" s="122">
        <v>0</v>
      </c>
      <c r="Z891" s="122">
        <v>0</v>
      </c>
      <c r="AA891" s="122">
        <v>0</v>
      </c>
      <c r="AB891" s="122">
        <v>0</v>
      </c>
      <c r="AC891" s="122">
        <v>0</v>
      </c>
      <c r="AD891" s="121"/>
      <c r="BO891" s="72" t="s">
        <v>37</v>
      </c>
      <c r="BP891" s="73" t="s">
        <v>4271</v>
      </c>
      <c r="BQ891" s="75">
        <v>320000026</v>
      </c>
      <c r="BR891" s="75">
        <v>330000026</v>
      </c>
      <c r="BS891" s="75">
        <v>340000026</v>
      </c>
      <c r="BT891" s="75">
        <v>350000026</v>
      </c>
      <c r="BU891" s="75">
        <v>375000026</v>
      </c>
      <c r="BV891" s="75">
        <v>405000026</v>
      </c>
      <c r="BW891" s="75">
        <v>445000026</v>
      </c>
      <c r="BX891" s="75">
        <v>0</v>
      </c>
      <c r="BY891" s="75">
        <v>0</v>
      </c>
      <c r="BZ891" s="75">
        <v>0</v>
      </c>
      <c r="CA891" s="75">
        <v>0</v>
      </c>
    </row>
    <row r="892" spans="14:79" ht="12" customHeight="1">
      <c r="N892" s="119" t="s">
        <v>24</v>
      </c>
      <c r="O892" s="120" t="s">
        <v>1616</v>
      </c>
      <c r="P892" s="122">
        <v>105000026</v>
      </c>
      <c r="Q892" s="122">
        <v>115000026</v>
      </c>
      <c r="R892" s="122">
        <v>120000026</v>
      </c>
      <c r="S892" s="122">
        <v>140000026</v>
      </c>
      <c r="T892" s="122">
        <v>150000026</v>
      </c>
      <c r="U892" s="122">
        <v>0</v>
      </c>
      <c r="V892" s="122">
        <v>0</v>
      </c>
      <c r="W892" s="122">
        <v>0</v>
      </c>
      <c r="X892" s="122">
        <v>0</v>
      </c>
      <c r="Y892" s="122">
        <v>0</v>
      </c>
      <c r="Z892" s="122">
        <v>0</v>
      </c>
      <c r="AA892" s="122">
        <v>0</v>
      </c>
      <c r="AB892" s="122">
        <v>0</v>
      </c>
      <c r="AC892" s="122">
        <v>0</v>
      </c>
      <c r="AD892" s="121"/>
      <c r="BO892" s="72" t="s">
        <v>37</v>
      </c>
      <c r="BP892" s="73" t="s">
        <v>4272</v>
      </c>
      <c r="BQ892" s="75">
        <v>0</v>
      </c>
      <c r="BR892" s="75">
        <v>0</v>
      </c>
      <c r="BS892" s="75">
        <v>0</v>
      </c>
      <c r="BT892" s="75">
        <v>0</v>
      </c>
      <c r="BU892" s="75">
        <v>0</v>
      </c>
      <c r="BV892" s="75">
        <v>0</v>
      </c>
      <c r="BW892" s="75">
        <v>0</v>
      </c>
      <c r="BX892" s="75">
        <v>0</v>
      </c>
      <c r="BY892" s="75">
        <v>0</v>
      </c>
      <c r="BZ892" s="75">
        <v>0</v>
      </c>
      <c r="CA892" s="75">
        <v>980000026</v>
      </c>
    </row>
    <row r="893" spans="14:79" ht="12" customHeight="1">
      <c r="N893" s="119" t="s">
        <v>24</v>
      </c>
      <c r="O893" s="120" t="s">
        <v>1592</v>
      </c>
      <c r="P893" s="122">
        <v>105000026</v>
      </c>
      <c r="Q893" s="122">
        <v>115000026</v>
      </c>
      <c r="R893" s="122">
        <v>120000026</v>
      </c>
      <c r="S893" s="122">
        <v>140000026</v>
      </c>
      <c r="T893" s="122">
        <v>150000026</v>
      </c>
      <c r="U893" s="122">
        <v>0</v>
      </c>
      <c r="V893" s="122">
        <v>0</v>
      </c>
      <c r="W893" s="122">
        <v>0</v>
      </c>
      <c r="X893" s="122">
        <v>0</v>
      </c>
      <c r="Y893" s="122">
        <v>0</v>
      </c>
      <c r="Z893" s="122">
        <v>0</v>
      </c>
      <c r="AA893" s="122">
        <v>0</v>
      </c>
      <c r="AB893" s="122">
        <v>0</v>
      </c>
      <c r="AC893" s="122">
        <v>0</v>
      </c>
      <c r="AD893" s="121"/>
      <c r="BO893" s="72" t="s">
        <v>37</v>
      </c>
      <c r="BP893" s="73" t="s">
        <v>4273</v>
      </c>
      <c r="BQ893" s="75">
        <v>576000625</v>
      </c>
      <c r="BR893" s="75">
        <v>297000625</v>
      </c>
      <c r="BS893" s="75">
        <v>0</v>
      </c>
      <c r="BT893" s="75">
        <v>0</v>
      </c>
      <c r="BU893" s="75">
        <v>0</v>
      </c>
      <c r="BV893" s="75">
        <v>0</v>
      </c>
      <c r="BW893" s="75">
        <v>0</v>
      </c>
      <c r="BX893" s="75">
        <v>0</v>
      </c>
      <c r="BY893" s="75">
        <v>0</v>
      </c>
      <c r="BZ893" s="75">
        <v>0</v>
      </c>
      <c r="CA893" s="75">
        <v>0</v>
      </c>
    </row>
    <row r="894" spans="14:79" ht="12" customHeight="1">
      <c r="N894" s="119" t="s">
        <v>24</v>
      </c>
      <c r="O894" s="120" t="s">
        <v>2016</v>
      </c>
      <c r="P894" s="122">
        <v>105000026</v>
      </c>
      <c r="Q894" s="122">
        <v>115000026</v>
      </c>
      <c r="R894" s="122">
        <v>120000026</v>
      </c>
      <c r="S894" s="122">
        <v>140000026</v>
      </c>
      <c r="T894" s="122">
        <v>150000026</v>
      </c>
      <c r="U894" s="122">
        <v>0</v>
      </c>
      <c r="V894" s="122">
        <v>0</v>
      </c>
      <c r="W894" s="122">
        <v>0</v>
      </c>
      <c r="X894" s="122">
        <v>0</v>
      </c>
      <c r="Y894" s="122">
        <v>0</v>
      </c>
      <c r="Z894" s="122">
        <v>0</v>
      </c>
      <c r="AA894" s="122">
        <v>0</v>
      </c>
      <c r="AB894" s="122">
        <v>0</v>
      </c>
      <c r="AC894" s="122">
        <v>0</v>
      </c>
      <c r="AD894" s="121"/>
      <c r="BO894" s="72" t="s">
        <v>37</v>
      </c>
      <c r="BP894" s="73" t="s">
        <v>4274</v>
      </c>
      <c r="BQ894" s="75">
        <v>288000625</v>
      </c>
      <c r="BR894" s="75">
        <v>315000625</v>
      </c>
      <c r="BS894" s="75">
        <v>342000625</v>
      </c>
      <c r="BT894" s="75">
        <v>378000625</v>
      </c>
      <c r="BU894" s="75">
        <v>423000625</v>
      </c>
      <c r="BV894" s="75">
        <v>468000625</v>
      </c>
      <c r="BW894" s="75">
        <v>513000625</v>
      </c>
      <c r="BX894" s="75">
        <v>531000625</v>
      </c>
      <c r="BY894" s="75">
        <v>828000625</v>
      </c>
      <c r="BZ894" s="75">
        <v>0</v>
      </c>
      <c r="CA894" s="75">
        <v>0</v>
      </c>
    </row>
    <row r="895" spans="14:79" ht="12" customHeight="1">
      <c r="N895" s="119" t="s">
        <v>24</v>
      </c>
      <c r="O895" s="120" t="s">
        <v>2470</v>
      </c>
      <c r="P895" s="122">
        <v>105000026</v>
      </c>
      <c r="Q895" s="122">
        <v>115000026</v>
      </c>
      <c r="R895" s="122">
        <v>120000026</v>
      </c>
      <c r="S895" s="122">
        <v>140000026</v>
      </c>
      <c r="T895" s="122">
        <v>150000026</v>
      </c>
      <c r="U895" s="122">
        <v>0</v>
      </c>
      <c r="V895" s="122">
        <v>0</v>
      </c>
      <c r="W895" s="122">
        <v>0</v>
      </c>
      <c r="X895" s="122">
        <v>0</v>
      </c>
      <c r="Y895" s="122">
        <v>0</v>
      </c>
      <c r="Z895" s="122">
        <v>0</v>
      </c>
      <c r="AA895" s="122">
        <v>0</v>
      </c>
      <c r="AB895" s="122">
        <v>0</v>
      </c>
      <c r="AC895" s="122">
        <v>0</v>
      </c>
      <c r="AD895" s="121"/>
      <c r="BO895" s="72" t="s">
        <v>37</v>
      </c>
      <c r="BP895" s="73" t="s">
        <v>4275</v>
      </c>
      <c r="BQ895" s="75">
        <v>292000625</v>
      </c>
      <c r="BR895" s="75">
        <v>585000625</v>
      </c>
      <c r="BS895" s="75">
        <v>612000625</v>
      </c>
      <c r="BT895" s="75">
        <v>639000625</v>
      </c>
      <c r="BU895" s="75">
        <v>684000625</v>
      </c>
      <c r="BV895" s="75">
        <v>702000625</v>
      </c>
      <c r="BW895" s="75">
        <v>720000625</v>
      </c>
      <c r="BX895" s="75">
        <v>783000625</v>
      </c>
      <c r="BY895" s="75">
        <v>855000625</v>
      </c>
      <c r="BZ895" s="75">
        <v>0</v>
      </c>
      <c r="CA895" s="75">
        <v>0</v>
      </c>
    </row>
    <row r="896" spans="14:79" ht="12" customHeight="1">
      <c r="N896" s="119" t="s">
        <v>24</v>
      </c>
      <c r="O896" s="120" t="s">
        <v>2081</v>
      </c>
      <c r="P896" s="122">
        <v>105000026</v>
      </c>
      <c r="Q896" s="122">
        <v>115000026</v>
      </c>
      <c r="R896" s="122">
        <v>120000026</v>
      </c>
      <c r="S896" s="122">
        <v>140000026</v>
      </c>
      <c r="T896" s="122">
        <v>150000026</v>
      </c>
      <c r="U896" s="122">
        <v>0</v>
      </c>
      <c r="V896" s="122">
        <v>0</v>
      </c>
      <c r="W896" s="122">
        <v>0</v>
      </c>
      <c r="X896" s="122">
        <v>0</v>
      </c>
      <c r="Y896" s="122">
        <v>0</v>
      </c>
      <c r="Z896" s="122">
        <v>0</v>
      </c>
      <c r="AA896" s="122">
        <v>0</v>
      </c>
      <c r="AB896" s="122">
        <v>0</v>
      </c>
      <c r="AC896" s="122">
        <v>0</v>
      </c>
      <c r="AD896" s="121"/>
      <c r="BO896" s="72" t="s">
        <v>37</v>
      </c>
      <c r="BP896" s="73" t="s">
        <v>4276</v>
      </c>
      <c r="BQ896" s="75">
        <v>0</v>
      </c>
      <c r="BR896" s="75">
        <v>0</v>
      </c>
      <c r="BS896" s="75">
        <v>612000625</v>
      </c>
      <c r="BT896" s="75">
        <v>0</v>
      </c>
      <c r="BU896" s="75">
        <v>684000625</v>
      </c>
      <c r="BV896" s="75">
        <v>576000625</v>
      </c>
      <c r="BW896" s="75">
        <v>0</v>
      </c>
      <c r="BX896" s="75">
        <v>0</v>
      </c>
      <c r="BY896" s="75">
        <v>0</v>
      </c>
      <c r="BZ896" s="75">
        <v>0</v>
      </c>
      <c r="CA896" s="75">
        <v>0</v>
      </c>
    </row>
    <row r="897" spans="14:79" ht="12" customHeight="1">
      <c r="N897" s="119" t="s">
        <v>24</v>
      </c>
      <c r="O897" s="120" t="s">
        <v>2471</v>
      </c>
      <c r="P897" s="122">
        <v>105000026</v>
      </c>
      <c r="Q897" s="122">
        <v>115000026</v>
      </c>
      <c r="R897" s="122">
        <v>120000026</v>
      </c>
      <c r="S897" s="122">
        <v>140000026</v>
      </c>
      <c r="T897" s="122">
        <v>150000026</v>
      </c>
      <c r="U897" s="122">
        <v>0</v>
      </c>
      <c r="V897" s="122">
        <v>0</v>
      </c>
      <c r="W897" s="122">
        <v>0</v>
      </c>
      <c r="X897" s="122">
        <v>0</v>
      </c>
      <c r="Y897" s="122">
        <v>0</v>
      </c>
      <c r="Z897" s="122">
        <v>0</v>
      </c>
      <c r="AA897" s="122">
        <v>0</v>
      </c>
      <c r="AB897" s="122">
        <v>0</v>
      </c>
      <c r="AC897" s="122">
        <v>0</v>
      </c>
      <c r="AD897" s="121"/>
      <c r="BO897" s="72" t="s">
        <v>37</v>
      </c>
      <c r="BP897" s="73" t="s">
        <v>4277</v>
      </c>
      <c r="BQ897" s="75">
        <v>0</v>
      </c>
      <c r="BR897" s="75">
        <v>0</v>
      </c>
      <c r="BS897" s="75">
        <v>0</v>
      </c>
      <c r="BT897" s="75">
        <v>594000625</v>
      </c>
      <c r="BU897" s="75">
        <v>639000625</v>
      </c>
      <c r="BV897" s="75">
        <v>747000625</v>
      </c>
      <c r="BW897" s="75">
        <v>774000625</v>
      </c>
      <c r="BX897" s="75">
        <v>810000625</v>
      </c>
      <c r="BY897" s="75">
        <v>0</v>
      </c>
      <c r="BZ897" s="75">
        <v>0</v>
      </c>
      <c r="CA897" s="75">
        <v>0</v>
      </c>
    </row>
    <row r="898" spans="14:79" ht="12" customHeight="1">
      <c r="N898" s="119" t="s">
        <v>24</v>
      </c>
      <c r="O898" s="120" t="s">
        <v>963</v>
      </c>
      <c r="P898" s="122">
        <v>105000026</v>
      </c>
      <c r="Q898" s="122">
        <v>115000026</v>
      </c>
      <c r="R898" s="122">
        <v>120000026</v>
      </c>
      <c r="S898" s="122">
        <v>140000026</v>
      </c>
      <c r="T898" s="122">
        <v>150000026</v>
      </c>
      <c r="U898" s="122">
        <v>0</v>
      </c>
      <c r="V898" s="122">
        <v>0</v>
      </c>
      <c r="W898" s="122">
        <v>0</v>
      </c>
      <c r="X898" s="122">
        <v>0</v>
      </c>
      <c r="Y898" s="122">
        <v>0</v>
      </c>
      <c r="Z898" s="122">
        <v>0</v>
      </c>
      <c r="AA898" s="122">
        <v>0</v>
      </c>
      <c r="AB898" s="122">
        <v>0</v>
      </c>
      <c r="AC898" s="122">
        <v>0</v>
      </c>
      <c r="AD898" s="121"/>
      <c r="BO898" s="72" t="s">
        <v>37</v>
      </c>
      <c r="BP898" s="73" t="s">
        <v>4278</v>
      </c>
      <c r="BQ898" s="75">
        <v>576000625</v>
      </c>
      <c r="BR898" s="75">
        <v>612000625</v>
      </c>
      <c r="BS898" s="75">
        <v>639000625</v>
      </c>
      <c r="BT898" s="75">
        <v>650000026</v>
      </c>
      <c r="BU898" s="75">
        <v>700000026</v>
      </c>
      <c r="BV898" s="75">
        <v>740000026</v>
      </c>
      <c r="BW898" s="75">
        <v>765000026</v>
      </c>
      <c r="BX898" s="75">
        <v>800000026</v>
      </c>
      <c r="BY898" s="75">
        <v>0</v>
      </c>
      <c r="BZ898" s="75">
        <v>0</v>
      </c>
      <c r="CA898" s="75">
        <v>0</v>
      </c>
    </row>
    <row r="899" spans="14:79" ht="12" customHeight="1">
      <c r="N899" s="119" t="s">
        <v>24</v>
      </c>
      <c r="O899" s="120" t="s">
        <v>876</v>
      </c>
      <c r="P899" s="122">
        <v>105000026</v>
      </c>
      <c r="Q899" s="122">
        <v>115000026</v>
      </c>
      <c r="R899" s="122">
        <v>120000026</v>
      </c>
      <c r="S899" s="122">
        <v>140000026</v>
      </c>
      <c r="T899" s="122">
        <v>150000026</v>
      </c>
      <c r="U899" s="122">
        <v>0</v>
      </c>
      <c r="V899" s="122">
        <v>0</v>
      </c>
      <c r="W899" s="122">
        <v>0</v>
      </c>
      <c r="X899" s="122">
        <v>0</v>
      </c>
      <c r="Y899" s="122">
        <v>0</v>
      </c>
      <c r="Z899" s="122">
        <v>0</v>
      </c>
      <c r="AA899" s="122">
        <v>0</v>
      </c>
      <c r="AB899" s="122">
        <v>0</v>
      </c>
      <c r="AC899" s="122">
        <v>0</v>
      </c>
      <c r="AD899" s="121"/>
      <c r="BO899" s="72" t="s">
        <v>37</v>
      </c>
      <c r="BP899" s="73" t="s">
        <v>4279</v>
      </c>
      <c r="BQ899" s="75">
        <v>0</v>
      </c>
      <c r="BR899" s="75">
        <v>0</v>
      </c>
      <c r="BS899" s="75">
        <v>0</v>
      </c>
      <c r="BT899" s="75">
        <v>594000625</v>
      </c>
      <c r="BU899" s="75">
        <v>445000625</v>
      </c>
      <c r="BV899" s="75">
        <v>0</v>
      </c>
      <c r="BW899" s="75">
        <v>0</v>
      </c>
      <c r="BX899" s="75">
        <v>0</v>
      </c>
      <c r="BY899" s="75">
        <v>0</v>
      </c>
      <c r="BZ899" s="75">
        <v>0</v>
      </c>
      <c r="CA899" s="75">
        <v>0</v>
      </c>
    </row>
    <row r="900" spans="14:79" ht="12" customHeight="1">
      <c r="N900" s="119" t="s">
        <v>24</v>
      </c>
      <c r="O900" s="120" t="s">
        <v>710</v>
      </c>
      <c r="P900" s="122">
        <v>105000026</v>
      </c>
      <c r="Q900" s="122">
        <v>115000026</v>
      </c>
      <c r="R900" s="122">
        <v>120000026</v>
      </c>
      <c r="S900" s="122">
        <v>140000026</v>
      </c>
      <c r="T900" s="122">
        <v>150000026</v>
      </c>
      <c r="U900" s="122">
        <v>0</v>
      </c>
      <c r="V900" s="122">
        <v>0</v>
      </c>
      <c r="W900" s="122">
        <v>0</v>
      </c>
      <c r="X900" s="122">
        <v>0</v>
      </c>
      <c r="Y900" s="122">
        <v>0</v>
      </c>
      <c r="Z900" s="122">
        <v>0</v>
      </c>
      <c r="AA900" s="122">
        <v>0</v>
      </c>
      <c r="AB900" s="122">
        <v>0</v>
      </c>
      <c r="AC900" s="122">
        <v>0</v>
      </c>
      <c r="AD900" s="121"/>
      <c r="BO900" s="72" t="s">
        <v>37</v>
      </c>
      <c r="BP900" s="73" t="s">
        <v>4280</v>
      </c>
      <c r="BQ900" s="75">
        <v>315000625</v>
      </c>
      <c r="BR900" s="75">
        <v>0</v>
      </c>
      <c r="BS900" s="75">
        <v>378000625</v>
      </c>
      <c r="BT900" s="75">
        <v>0</v>
      </c>
      <c r="BU900" s="75">
        <v>550000625</v>
      </c>
      <c r="BV900" s="75">
        <v>580000625</v>
      </c>
      <c r="BW900" s="75">
        <v>600000625</v>
      </c>
      <c r="BX900" s="75">
        <v>0</v>
      </c>
      <c r="BY900" s="75">
        <v>630000725</v>
      </c>
      <c r="BZ900" s="75">
        <v>0</v>
      </c>
      <c r="CA900" s="75">
        <v>0</v>
      </c>
    </row>
    <row r="901" spans="14:79" ht="12" customHeight="1">
      <c r="N901" s="119" t="s">
        <v>24</v>
      </c>
      <c r="O901" s="120" t="s">
        <v>1159</v>
      </c>
      <c r="P901" s="122">
        <v>0</v>
      </c>
      <c r="Q901" s="122">
        <v>0</v>
      </c>
      <c r="R901" s="122">
        <v>0</v>
      </c>
      <c r="S901" s="122">
        <v>160000026</v>
      </c>
      <c r="T901" s="122">
        <v>170000026</v>
      </c>
      <c r="U901" s="122">
        <v>180000026</v>
      </c>
      <c r="V901" s="122">
        <v>190000026</v>
      </c>
      <c r="W901" s="122">
        <v>200000026</v>
      </c>
      <c r="X901" s="122">
        <v>210000026</v>
      </c>
      <c r="Y901" s="122">
        <v>220000026</v>
      </c>
      <c r="Z901" s="122">
        <v>240000026</v>
      </c>
      <c r="AA901" s="122">
        <v>250000026</v>
      </c>
      <c r="AB901" s="122">
        <v>260000026</v>
      </c>
      <c r="AC901" s="122">
        <v>290000026</v>
      </c>
      <c r="AD901" s="121"/>
      <c r="BO901" s="72" t="s">
        <v>37</v>
      </c>
      <c r="BP901" s="73" t="s">
        <v>4281</v>
      </c>
      <c r="BQ901" s="75">
        <v>594000625</v>
      </c>
      <c r="BR901" s="75">
        <v>630000625</v>
      </c>
      <c r="BS901" s="75">
        <v>378000625</v>
      </c>
      <c r="BT901" s="75">
        <v>405000625</v>
      </c>
      <c r="BU901" s="75">
        <v>450000625</v>
      </c>
      <c r="BV901" s="75">
        <v>486000625</v>
      </c>
      <c r="BW901" s="75">
        <v>513000625</v>
      </c>
      <c r="BX901" s="75">
        <v>549000625</v>
      </c>
      <c r="BY901" s="75">
        <v>621000625</v>
      </c>
      <c r="BZ901" s="75">
        <v>0</v>
      </c>
      <c r="CA901" s="75">
        <v>0</v>
      </c>
    </row>
    <row r="902" spans="14:79" ht="12" customHeight="1">
      <c r="N902" s="119" t="s">
        <v>24</v>
      </c>
      <c r="O902" s="120" t="s">
        <v>1790</v>
      </c>
      <c r="P902" s="122">
        <v>0</v>
      </c>
      <c r="Q902" s="122">
        <v>0</v>
      </c>
      <c r="R902" s="122">
        <v>0</v>
      </c>
      <c r="S902" s="122">
        <v>0</v>
      </c>
      <c r="T902" s="122">
        <v>0</v>
      </c>
      <c r="U902" s="122">
        <v>0</v>
      </c>
      <c r="V902" s="122">
        <v>180000026</v>
      </c>
      <c r="W902" s="122">
        <v>190000026</v>
      </c>
      <c r="X902" s="122">
        <v>200000026</v>
      </c>
      <c r="Y902" s="122">
        <v>220000026</v>
      </c>
      <c r="Z902" s="122">
        <v>270000026</v>
      </c>
      <c r="AA902" s="122">
        <v>0</v>
      </c>
      <c r="AB902" s="122">
        <v>0</v>
      </c>
      <c r="AC902" s="122">
        <v>0</v>
      </c>
      <c r="AD902" s="121"/>
      <c r="BO902" s="72" t="s">
        <v>37</v>
      </c>
      <c r="BP902" s="73" t="s">
        <v>4282</v>
      </c>
      <c r="BQ902" s="75">
        <v>558000625</v>
      </c>
      <c r="BR902" s="75">
        <v>0</v>
      </c>
      <c r="BS902" s="75">
        <v>0</v>
      </c>
      <c r="BT902" s="75">
        <v>0</v>
      </c>
      <c r="BU902" s="75">
        <v>0</v>
      </c>
      <c r="BV902" s="75">
        <v>729000625</v>
      </c>
      <c r="BW902" s="75">
        <v>0</v>
      </c>
      <c r="BX902" s="75">
        <v>0</v>
      </c>
      <c r="BY902" s="75">
        <v>0</v>
      </c>
      <c r="BZ902" s="75">
        <v>0</v>
      </c>
      <c r="CA902" s="75">
        <v>0</v>
      </c>
    </row>
    <row r="903" spans="14:79" ht="12" customHeight="1">
      <c r="N903" s="119" t="s">
        <v>24</v>
      </c>
      <c r="O903" s="120" t="s">
        <v>1425</v>
      </c>
      <c r="P903" s="122">
        <v>0</v>
      </c>
      <c r="Q903" s="122">
        <v>0</v>
      </c>
      <c r="R903" s="122">
        <v>0</v>
      </c>
      <c r="S903" s="122">
        <v>160000026</v>
      </c>
      <c r="T903" s="122">
        <v>170000026</v>
      </c>
      <c r="U903" s="122">
        <v>180000026</v>
      </c>
      <c r="V903" s="122">
        <v>190000026</v>
      </c>
      <c r="W903" s="122">
        <v>200000026</v>
      </c>
      <c r="X903" s="122">
        <v>210000026</v>
      </c>
      <c r="Y903" s="122">
        <v>220000026</v>
      </c>
      <c r="Z903" s="122">
        <v>240000026</v>
      </c>
      <c r="AA903" s="122">
        <v>250000026</v>
      </c>
      <c r="AB903" s="122">
        <v>260000026</v>
      </c>
      <c r="AC903" s="122">
        <v>290000026</v>
      </c>
      <c r="AD903" s="121"/>
      <c r="BO903" s="72" t="s">
        <v>37</v>
      </c>
      <c r="BP903" s="73" t="s">
        <v>4283</v>
      </c>
      <c r="BQ903" s="75">
        <v>0</v>
      </c>
      <c r="BR903" s="75">
        <v>0</v>
      </c>
      <c r="BS903" s="75">
        <v>0</v>
      </c>
      <c r="BT903" s="75">
        <v>0</v>
      </c>
      <c r="BU903" s="75">
        <v>648000625</v>
      </c>
      <c r="BV903" s="75">
        <v>693000625</v>
      </c>
      <c r="BW903" s="75">
        <v>738000625</v>
      </c>
      <c r="BX903" s="75">
        <v>810000625</v>
      </c>
      <c r="BY903" s="75">
        <v>0</v>
      </c>
      <c r="BZ903" s="75">
        <v>0</v>
      </c>
      <c r="CA903" s="75">
        <v>0</v>
      </c>
    </row>
    <row r="904" spans="14:79" ht="12" customHeight="1">
      <c r="N904" s="119" t="s">
        <v>24</v>
      </c>
      <c r="O904" s="120" t="s">
        <v>1426</v>
      </c>
      <c r="P904" s="122">
        <v>0</v>
      </c>
      <c r="Q904" s="122">
        <v>0</v>
      </c>
      <c r="R904" s="122">
        <v>0</v>
      </c>
      <c r="S904" s="122">
        <v>160000026</v>
      </c>
      <c r="T904" s="122">
        <v>170000026</v>
      </c>
      <c r="U904" s="122">
        <v>180000026</v>
      </c>
      <c r="V904" s="122">
        <v>190000026</v>
      </c>
      <c r="W904" s="122">
        <v>200000026</v>
      </c>
      <c r="X904" s="122">
        <v>210000026</v>
      </c>
      <c r="Y904" s="122">
        <v>220000026</v>
      </c>
      <c r="Z904" s="122">
        <v>240000026</v>
      </c>
      <c r="AA904" s="122">
        <v>250000026</v>
      </c>
      <c r="AB904" s="122">
        <v>260000026</v>
      </c>
      <c r="AC904" s="122">
        <v>290000026</v>
      </c>
      <c r="AD904" s="121"/>
      <c r="BO904" s="72" t="s">
        <v>37</v>
      </c>
      <c r="BP904" s="73" t="s">
        <v>4284</v>
      </c>
      <c r="BQ904" s="75">
        <v>290000625</v>
      </c>
      <c r="BR904" s="75">
        <v>0</v>
      </c>
      <c r="BS904" s="75">
        <v>349000625</v>
      </c>
      <c r="BT904" s="75">
        <v>0</v>
      </c>
      <c r="BU904" s="75">
        <v>0</v>
      </c>
      <c r="BV904" s="75">
        <v>0</v>
      </c>
      <c r="BW904" s="75">
        <v>0</v>
      </c>
      <c r="BX904" s="75">
        <v>0</v>
      </c>
      <c r="BY904" s="75">
        <v>0</v>
      </c>
      <c r="BZ904" s="75">
        <v>0</v>
      </c>
      <c r="CA904" s="75">
        <v>0</v>
      </c>
    </row>
    <row r="905" spans="14:79" ht="12" customHeight="1">
      <c r="N905" s="119" t="s">
        <v>24</v>
      </c>
      <c r="O905" s="120" t="s">
        <v>563</v>
      </c>
      <c r="P905" s="122">
        <v>0</v>
      </c>
      <c r="Q905" s="122">
        <v>0</v>
      </c>
      <c r="R905" s="122">
        <v>0</v>
      </c>
      <c r="S905" s="122">
        <v>150000026</v>
      </c>
      <c r="T905" s="122">
        <v>160000026</v>
      </c>
      <c r="U905" s="122">
        <v>165000026</v>
      </c>
      <c r="V905" s="122">
        <v>170000026</v>
      </c>
      <c r="W905" s="122">
        <v>180000026</v>
      </c>
      <c r="X905" s="122">
        <v>185000026</v>
      </c>
      <c r="Y905" s="122">
        <v>190000026</v>
      </c>
      <c r="Z905" s="122">
        <v>200000026</v>
      </c>
      <c r="AA905" s="122">
        <v>210000026</v>
      </c>
      <c r="AB905" s="122">
        <v>0</v>
      </c>
      <c r="AC905" s="122">
        <v>0</v>
      </c>
      <c r="AD905" s="121"/>
      <c r="BO905" s="72" t="s">
        <v>37</v>
      </c>
      <c r="BP905" s="73" t="s">
        <v>4285</v>
      </c>
      <c r="BQ905" s="75">
        <v>360000625</v>
      </c>
      <c r="BR905" s="75">
        <v>387000625</v>
      </c>
      <c r="BS905" s="75">
        <v>414000625</v>
      </c>
      <c r="BT905" s="75">
        <v>0</v>
      </c>
      <c r="BU905" s="75">
        <v>468000625</v>
      </c>
      <c r="BV905" s="75">
        <v>504000625</v>
      </c>
      <c r="BW905" s="75">
        <v>0</v>
      </c>
      <c r="BX905" s="75">
        <v>0</v>
      </c>
      <c r="BY905" s="75">
        <v>0</v>
      </c>
      <c r="BZ905" s="75">
        <v>0</v>
      </c>
      <c r="CA905" s="75">
        <v>0</v>
      </c>
    </row>
    <row r="906" spans="14:79" ht="12" customHeight="1">
      <c r="N906" s="119" t="s">
        <v>24</v>
      </c>
      <c r="O906" s="120" t="s">
        <v>1160</v>
      </c>
      <c r="P906" s="122">
        <v>0</v>
      </c>
      <c r="Q906" s="122">
        <v>0</v>
      </c>
      <c r="R906" s="122">
        <v>0</v>
      </c>
      <c r="S906" s="122">
        <v>150000026</v>
      </c>
      <c r="T906" s="122">
        <v>0</v>
      </c>
      <c r="U906" s="122">
        <v>0</v>
      </c>
      <c r="V906" s="122">
        <v>0</v>
      </c>
      <c r="W906" s="122">
        <v>0</v>
      </c>
      <c r="X906" s="122">
        <v>0</v>
      </c>
      <c r="Y906" s="122">
        <v>0</v>
      </c>
      <c r="Z906" s="122">
        <v>0</v>
      </c>
      <c r="AA906" s="122">
        <v>0</v>
      </c>
      <c r="AB906" s="122">
        <v>0</v>
      </c>
      <c r="AC906" s="122">
        <v>0</v>
      </c>
      <c r="AD906" s="121"/>
      <c r="BO906" s="72" t="s">
        <v>37</v>
      </c>
      <c r="BP906" s="73" t="s">
        <v>4286</v>
      </c>
      <c r="BQ906" s="75">
        <v>0</v>
      </c>
      <c r="BR906" s="75">
        <v>0</v>
      </c>
      <c r="BS906" s="75">
        <v>0</v>
      </c>
      <c r="BT906" s="75">
        <v>486000625</v>
      </c>
      <c r="BU906" s="75">
        <v>423000625</v>
      </c>
      <c r="BV906" s="75">
        <v>0</v>
      </c>
      <c r="BW906" s="75">
        <v>0</v>
      </c>
      <c r="BX906" s="75">
        <v>0</v>
      </c>
      <c r="BY906" s="75">
        <v>0</v>
      </c>
      <c r="BZ906" s="75">
        <v>0</v>
      </c>
      <c r="CA906" s="75">
        <v>0</v>
      </c>
    </row>
    <row r="907" spans="14:79" ht="12" customHeight="1">
      <c r="N907" s="119" t="s">
        <v>24</v>
      </c>
      <c r="O907" s="120" t="s">
        <v>263</v>
      </c>
      <c r="P907" s="122">
        <v>0</v>
      </c>
      <c r="Q907" s="122">
        <v>0</v>
      </c>
      <c r="R907" s="122">
        <v>0</v>
      </c>
      <c r="S907" s="122">
        <v>160000026</v>
      </c>
      <c r="T907" s="122">
        <v>170000026</v>
      </c>
      <c r="U907" s="122">
        <v>180000026</v>
      </c>
      <c r="V907" s="122">
        <v>190000026</v>
      </c>
      <c r="W907" s="122">
        <v>200000026</v>
      </c>
      <c r="X907" s="122">
        <v>210000026</v>
      </c>
      <c r="Y907" s="122">
        <v>220000026</v>
      </c>
      <c r="Z907" s="122">
        <v>240000026</v>
      </c>
      <c r="AA907" s="122">
        <v>250000026</v>
      </c>
      <c r="AB907" s="122">
        <v>260000026</v>
      </c>
      <c r="AC907" s="122">
        <v>290000026</v>
      </c>
      <c r="AD907" s="121"/>
      <c r="BO907" s="72" t="s">
        <v>37</v>
      </c>
      <c r="BP907" s="73" t="s">
        <v>5035</v>
      </c>
      <c r="BQ907" s="75">
        <v>310000925</v>
      </c>
      <c r="BR907" s="75">
        <v>330000925</v>
      </c>
      <c r="BS907" s="75">
        <v>360000925</v>
      </c>
      <c r="BT907" s="75">
        <v>375000925</v>
      </c>
      <c r="BU907" s="75">
        <v>390000925</v>
      </c>
      <c r="BV907" s="75">
        <v>420000925</v>
      </c>
      <c r="BW907" s="75">
        <v>0</v>
      </c>
      <c r="BX907" s="75">
        <v>0</v>
      </c>
      <c r="BY907" s="75">
        <v>0</v>
      </c>
      <c r="BZ907" s="75">
        <v>0</v>
      </c>
      <c r="CA907" s="75">
        <v>0</v>
      </c>
    </row>
    <row r="908" spans="14:79" ht="12" customHeight="1">
      <c r="N908" s="119" t="s">
        <v>24</v>
      </c>
      <c r="O908" s="120" t="s">
        <v>263</v>
      </c>
      <c r="P908" s="122">
        <v>0</v>
      </c>
      <c r="Q908" s="122">
        <v>0</v>
      </c>
      <c r="R908" s="122">
        <v>0</v>
      </c>
      <c r="S908" s="122">
        <v>160000026</v>
      </c>
      <c r="T908" s="122">
        <v>170000026</v>
      </c>
      <c r="U908" s="122">
        <v>180000026</v>
      </c>
      <c r="V908" s="122">
        <v>190000026</v>
      </c>
      <c r="W908" s="122">
        <v>200000026</v>
      </c>
      <c r="X908" s="122">
        <v>210000026</v>
      </c>
      <c r="Y908" s="122">
        <v>220000026</v>
      </c>
      <c r="Z908" s="122">
        <v>240000026</v>
      </c>
      <c r="AA908" s="122">
        <v>250000026</v>
      </c>
      <c r="AB908" s="122">
        <v>260000026</v>
      </c>
      <c r="AC908" s="122">
        <v>290000026</v>
      </c>
      <c r="AD908" s="121"/>
      <c r="BO908" s="72" t="s">
        <v>37</v>
      </c>
      <c r="BP908" s="73" t="s">
        <v>4287</v>
      </c>
      <c r="BQ908" s="75">
        <v>350000625</v>
      </c>
      <c r="BR908" s="75">
        <v>270000625</v>
      </c>
      <c r="BS908" s="75">
        <v>390000625</v>
      </c>
      <c r="BT908" s="75">
        <v>420000625</v>
      </c>
      <c r="BU908" s="75">
        <v>480000625</v>
      </c>
      <c r="BV908" s="75">
        <v>520000625</v>
      </c>
      <c r="BW908" s="75">
        <v>590000625</v>
      </c>
      <c r="BX908" s="75">
        <v>650000625</v>
      </c>
      <c r="BY908" s="75">
        <v>695000625</v>
      </c>
      <c r="BZ908" s="75">
        <v>0</v>
      </c>
      <c r="CA908" s="75">
        <v>0</v>
      </c>
    </row>
    <row r="909" spans="14:79" ht="12" customHeight="1">
      <c r="N909" s="119" t="s">
        <v>24</v>
      </c>
      <c r="O909" s="120" t="s">
        <v>2515</v>
      </c>
      <c r="P909" s="122">
        <v>0</v>
      </c>
      <c r="Q909" s="122">
        <v>0</v>
      </c>
      <c r="R909" s="122">
        <v>0</v>
      </c>
      <c r="S909" s="122">
        <v>160000026</v>
      </c>
      <c r="T909" s="122">
        <v>170000026</v>
      </c>
      <c r="U909" s="122">
        <v>180000026</v>
      </c>
      <c r="V909" s="122">
        <v>190000026</v>
      </c>
      <c r="W909" s="122">
        <v>200000026</v>
      </c>
      <c r="X909" s="122">
        <v>210000026</v>
      </c>
      <c r="Y909" s="122">
        <v>220000026</v>
      </c>
      <c r="Z909" s="122">
        <v>240000026</v>
      </c>
      <c r="AA909" s="122">
        <v>250000026</v>
      </c>
      <c r="AB909" s="122">
        <v>260000026</v>
      </c>
      <c r="AC909" s="122">
        <v>290000026</v>
      </c>
      <c r="AD909" s="121"/>
      <c r="BO909" s="72" t="s">
        <v>37</v>
      </c>
      <c r="BP909" s="73" t="s">
        <v>4288</v>
      </c>
      <c r="BQ909" s="75">
        <v>396000625</v>
      </c>
      <c r="BR909" s="75">
        <v>423000625</v>
      </c>
      <c r="BS909" s="75">
        <v>450000625</v>
      </c>
      <c r="BT909" s="75">
        <v>486000625</v>
      </c>
      <c r="BU909" s="75">
        <v>531000625</v>
      </c>
      <c r="BV909" s="75">
        <v>468000625</v>
      </c>
      <c r="BW909" s="75">
        <v>621000625</v>
      </c>
      <c r="BX909" s="75">
        <v>693000625</v>
      </c>
      <c r="BY909" s="75">
        <v>765000625</v>
      </c>
      <c r="BZ909" s="75">
        <v>0</v>
      </c>
      <c r="CA909" s="75">
        <v>0</v>
      </c>
    </row>
    <row r="910" spans="14:79" ht="12" customHeight="1">
      <c r="N910" s="119" t="s">
        <v>24</v>
      </c>
      <c r="O910" s="120" t="s">
        <v>264</v>
      </c>
      <c r="P910" s="122">
        <v>0</v>
      </c>
      <c r="Q910" s="122">
        <v>0</v>
      </c>
      <c r="R910" s="122">
        <v>0</v>
      </c>
      <c r="S910" s="122">
        <v>150000026</v>
      </c>
      <c r="T910" s="122">
        <v>160000026</v>
      </c>
      <c r="U910" s="122">
        <v>165000026</v>
      </c>
      <c r="V910" s="122">
        <v>170000026</v>
      </c>
      <c r="W910" s="122">
        <v>180000026</v>
      </c>
      <c r="X910" s="122">
        <v>185000026</v>
      </c>
      <c r="Y910" s="122">
        <v>190000026</v>
      </c>
      <c r="Z910" s="122">
        <v>200000026</v>
      </c>
      <c r="AA910" s="122">
        <v>210000026</v>
      </c>
      <c r="AB910" s="122">
        <v>0</v>
      </c>
      <c r="AC910" s="122">
        <v>0</v>
      </c>
      <c r="AD910" s="121"/>
      <c r="BO910" s="72" t="s">
        <v>37</v>
      </c>
      <c r="BP910" s="73" t="s">
        <v>4289</v>
      </c>
      <c r="BQ910" s="75">
        <v>0</v>
      </c>
      <c r="BR910" s="75">
        <v>0</v>
      </c>
      <c r="BS910" s="75">
        <v>0</v>
      </c>
      <c r="BT910" s="75">
        <v>0</v>
      </c>
      <c r="BU910" s="75">
        <v>0</v>
      </c>
      <c r="BV910" s="75">
        <v>0</v>
      </c>
      <c r="BW910" s="75">
        <v>0</v>
      </c>
      <c r="BX910" s="75">
        <v>814000625</v>
      </c>
      <c r="BY910" s="75">
        <v>657000625</v>
      </c>
      <c r="BZ910" s="75">
        <v>0</v>
      </c>
      <c r="CA910" s="75">
        <v>0</v>
      </c>
    </row>
    <row r="911" spans="14:79" ht="12" customHeight="1">
      <c r="N911" s="119" t="s">
        <v>24</v>
      </c>
      <c r="O911" s="120" t="s">
        <v>264</v>
      </c>
      <c r="P911" s="122">
        <v>0</v>
      </c>
      <c r="Q911" s="122">
        <v>0</v>
      </c>
      <c r="R911" s="122">
        <v>0</v>
      </c>
      <c r="S911" s="122">
        <v>150000026</v>
      </c>
      <c r="T911" s="122">
        <v>160000026</v>
      </c>
      <c r="U911" s="122">
        <v>165000026</v>
      </c>
      <c r="V911" s="122">
        <v>170000026</v>
      </c>
      <c r="W911" s="122">
        <v>180000026</v>
      </c>
      <c r="X911" s="122">
        <v>185000026</v>
      </c>
      <c r="Y911" s="122">
        <v>190000026</v>
      </c>
      <c r="Z911" s="122">
        <v>200000026</v>
      </c>
      <c r="AA911" s="122">
        <v>210000026</v>
      </c>
      <c r="AB911" s="122">
        <v>0</v>
      </c>
      <c r="AC911" s="122">
        <v>0</v>
      </c>
      <c r="AD911" s="121"/>
      <c r="BO911" s="72" t="s">
        <v>37</v>
      </c>
      <c r="BP911" s="73" t="s">
        <v>4290</v>
      </c>
      <c r="BQ911" s="75">
        <v>441000625</v>
      </c>
      <c r="BR911" s="75">
        <v>477000625</v>
      </c>
      <c r="BS911" s="75">
        <v>504000625</v>
      </c>
      <c r="BT911" s="75">
        <v>495000625</v>
      </c>
      <c r="BU911" s="75">
        <v>522000625</v>
      </c>
      <c r="BV911" s="75">
        <v>540000625</v>
      </c>
      <c r="BW911" s="75">
        <v>639000625</v>
      </c>
      <c r="BX911" s="75">
        <v>675000625</v>
      </c>
      <c r="BY911" s="75">
        <v>747000625</v>
      </c>
      <c r="BZ911" s="75">
        <v>0</v>
      </c>
      <c r="CA911" s="75">
        <v>0</v>
      </c>
    </row>
    <row r="912" spans="14:79" ht="12" customHeight="1">
      <c r="N912" s="119" t="s">
        <v>24</v>
      </c>
      <c r="O912" s="120" t="s">
        <v>272</v>
      </c>
      <c r="P912" s="122">
        <v>0</v>
      </c>
      <c r="Q912" s="122">
        <v>0</v>
      </c>
      <c r="R912" s="122">
        <v>0</v>
      </c>
      <c r="S912" s="122">
        <v>160000026</v>
      </c>
      <c r="T912" s="122">
        <v>165000026</v>
      </c>
      <c r="U912" s="122">
        <v>170000026</v>
      </c>
      <c r="V912" s="122">
        <v>180000026</v>
      </c>
      <c r="W912" s="122">
        <v>185000026</v>
      </c>
      <c r="X912" s="122">
        <v>190000026</v>
      </c>
      <c r="Y912" s="122">
        <v>200000026</v>
      </c>
      <c r="Z912" s="122">
        <v>210000026</v>
      </c>
      <c r="AA912" s="122">
        <v>220000026</v>
      </c>
      <c r="AB912" s="122">
        <v>0</v>
      </c>
      <c r="AC912" s="122">
        <v>0</v>
      </c>
      <c r="AD912" s="121"/>
      <c r="BO912" s="72" t="s">
        <v>37</v>
      </c>
      <c r="BP912" s="73" t="s">
        <v>4291</v>
      </c>
      <c r="BQ912" s="75">
        <v>288000625</v>
      </c>
      <c r="BR912" s="75">
        <v>315000625</v>
      </c>
      <c r="BS912" s="75">
        <v>342000625</v>
      </c>
      <c r="BT912" s="75">
        <v>378000625</v>
      </c>
      <c r="BU912" s="75">
        <v>423000625</v>
      </c>
      <c r="BV912" s="75">
        <v>468000625</v>
      </c>
      <c r="BW912" s="75">
        <v>513000625</v>
      </c>
      <c r="BX912" s="75">
        <v>531000625</v>
      </c>
      <c r="BY912" s="75">
        <v>540000026</v>
      </c>
      <c r="BZ912" s="75">
        <v>0</v>
      </c>
      <c r="CA912" s="75">
        <v>0</v>
      </c>
    </row>
    <row r="913" spans="14:79" ht="12" customHeight="1">
      <c r="N913" s="119" t="s">
        <v>24</v>
      </c>
      <c r="O913" s="120" t="s">
        <v>2065</v>
      </c>
      <c r="P913" s="122">
        <v>0</v>
      </c>
      <c r="Q913" s="122">
        <v>0</v>
      </c>
      <c r="R913" s="122">
        <v>0</v>
      </c>
      <c r="S913" s="122">
        <v>0</v>
      </c>
      <c r="T913" s="122">
        <v>0</v>
      </c>
      <c r="U913" s="122">
        <v>0</v>
      </c>
      <c r="V913" s="122">
        <v>0</v>
      </c>
      <c r="W913" s="122">
        <v>0</v>
      </c>
      <c r="X913" s="122">
        <v>0</v>
      </c>
      <c r="Y913" s="122">
        <v>260000026</v>
      </c>
      <c r="Z913" s="122">
        <v>285000026</v>
      </c>
      <c r="AA913" s="122">
        <v>305000026</v>
      </c>
      <c r="AB913" s="122">
        <v>320000026</v>
      </c>
      <c r="AC913" s="122">
        <v>350000026</v>
      </c>
      <c r="AD913" s="121"/>
      <c r="BO913" s="72" t="s">
        <v>37</v>
      </c>
      <c r="BP913" s="73" t="s">
        <v>4292</v>
      </c>
      <c r="BQ913" s="75">
        <v>288000625</v>
      </c>
      <c r="BR913" s="75">
        <v>315000625</v>
      </c>
      <c r="BS913" s="75">
        <v>0</v>
      </c>
      <c r="BT913" s="75">
        <v>0</v>
      </c>
      <c r="BU913" s="75">
        <v>0</v>
      </c>
      <c r="BV913" s="75">
        <v>0</v>
      </c>
      <c r="BW913" s="75">
        <v>0</v>
      </c>
      <c r="BX913" s="75">
        <v>0</v>
      </c>
      <c r="BY913" s="75">
        <v>657000625</v>
      </c>
      <c r="BZ913" s="75">
        <v>0</v>
      </c>
      <c r="CA913" s="75">
        <v>950000026</v>
      </c>
    </row>
    <row r="914" spans="14:79" ht="12" customHeight="1">
      <c r="N914" s="119" t="s">
        <v>24</v>
      </c>
      <c r="O914" s="120" t="s">
        <v>2272</v>
      </c>
      <c r="P914" s="122">
        <v>0</v>
      </c>
      <c r="Q914" s="122">
        <v>0</v>
      </c>
      <c r="R914" s="122">
        <v>0</v>
      </c>
      <c r="S914" s="122">
        <v>160000026</v>
      </c>
      <c r="T914" s="122">
        <v>170000026</v>
      </c>
      <c r="U914" s="122">
        <v>180000026</v>
      </c>
      <c r="V914" s="122">
        <v>190000026</v>
      </c>
      <c r="W914" s="122">
        <v>200000026</v>
      </c>
      <c r="X914" s="122">
        <v>210000026</v>
      </c>
      <c r="Y914" s="122">
        <v>220000026</v>
      </c>
      <c r="Z914" s="122">
        <v>240000026</v>
      </c>
      <c r="AA914" s="122">
        <v>250000026</v>
      </c>
      <c r="AB914" s="122">
        <v>260000026</v>
      </c>
      <c r="AC914" s="122">
        <v>290000026</v>
      </c>
      <c r="AD914" s="121"/>
      <c r="BO914" s="72" t="s">
        <v>37</v>
      </c>
      <c r="BP914" s="73" t="s">
        <v>4293</v>
      </c>
      <c r="BQ914" s="75">
        <v>0</v>
      </c>
      <c r="BR914" s="75">
        <v>0</v>
      </c>
      <c r="BS914" s="75">
        <v>0</v>
      </c>
      <c r="BT914" s="75">
        <v>0</v>
      </c>
      <c r="BU914" s="75">
        <v>0</v>
      </c>
      <c r="BV914" s="75">
        <v>0</v>
      </c>
      <c r="BW914" s="75">
        <v>0</v>
      </c>
      <c r="BX914" s="75">
        <v>540000625</v>
      </c>
      <c r="BY914" s="75">
        <v>724000625</v>
      </c>
      <c r="BZ914" s="75">
        <v>0</v>
      </c>
      <c r="CA914" s="75">
        <v>0</v>
      </c>
    </row>
    <row r="915" spans="14:79" ht="12" customHeight="1">
      <c r="N915" s="119" t="s">
        <v>24</v>
      </c>
      <c r="O915" s="120" t="s">
        <v>2213</v>
      </c>
      <c r="P915" s="122">
        <v>0</v>
      </c>
      <c r="Q915" s="122">
        <v>0</v>
      </c>
      <c r="R915" s="122">
        <v>0</v>
      </c>
      <c r="S915" s="122">
        <v>0</v>
      </c>
      <c r="T915" s="122">
        <v>0</v>
      </c>
      <c r="U915" s="122">
        <v>0</v>
      </c>
      <c r="V915" s="122">
        <v>0</v>
      </c>
      <c r="W915" s="122">
        <v>0</v>
      </c>
      <c r="X915" s="122">
        <v>0</v>
      </c>
      <c r="Y915" s="122">
        <v>0</v>
      </c>
      <c r="Z915" s="122">
        <v>325000026</v>
      </c>
      <c r="AA915" s="122">
        <v>345000026</v>
      </c>
      <c r="AB915" s="122">
        <v>365000026</v>
      </c>
      <c r="AC915" s="122">
        <v>390000026</v>
      </c>
      <c r="AD915" s="121"/>
      <c r="BO915" s="72" t="s">
        <v>37</v>
      </c>
      <c r="BP915" s="73" t="s">
        <v>5313</v>
      </c>
      <c r="BQ915" s="74"/>
      <c r="BR915" s="74"/>
      <c r="BS915" s="74"/>
      <c r="BT915" s="74"/>
      <c r="BU915" s="74"/>
      <c r="BV915" s="74"/>
      <c r="BW915" s="74"/>
      <c r="BX915" s="74"/>
      <c r="BY915" s="74"/>
      <c r="BZ915" s="75">
        <v>0</v>
      </c>
      <c r="CA915" s="74"/>
    </row>
    <row r="916" spans="14:79" ht="12" customHeight="1">
      <c r="N916" s="119" t="s">
        <v>24</v>
      </c>
      <c r="O916" s="120" t="s">
        <v>2547</v>
      </c>
      <c r="P916" s="122">
        <v>0</v>
      </c>
      <c r="Q916" s="122">
        <v>0</v>
      </c>
      <c r="R916" s="122">
        <v>0</v>
      </c>
      <c r="S916" s="122">
        <v>0</v>
      </c>
      <c r="T916" s="122">
        <v>0</v>
      </c>
      <c r="U916" s="122">
        <v>0</v>
      </c>
      <c r="V916" s="122">
        <v>0</v>
      </c>
      <c r="W916" s="122">
        <v>0</v>
      </c>
      <c r="X916" s="122">
        <v>0</v>
      </c>
      <c r="Y916" s="122">
        <v>0</v>
      </c>
      <c r="Z916" s="122">
        <v>315000026</v>
      </c>
      <c r="AA916" s="122">
        <v>335000026</v>
      </c>
      <c r="AB916" s="122">
        <v>350000026</v>
      </c>
      <c r="AC916" s="122">
        <v>390000026</v>
      </c>
      <c r="AD916" s="121"/>
      <c r="BO916" s="72" t="s">
        <v>37</v>
      </c>
      <c r="BP916" s="73" t="s">
        <v>4294</v>
      </c>
      <c r="BQ916" s="75">
        <v>0</v>
      </c>
      <c r="BR916" s="75">
        <v>0</v>
      </c>
      <c r="BS916" s="75">
        <v>0</v>
      </c>
      <c r="BT916" s="75">
        <v>378000625</v>
      </c>
      <c r="BU916" s="75">
        <v>0</v>
      </c>
      <c r="BV916" s="75">
        <v>0</v>
      </c>
      <c r="BW916" s="75">
        <v>738000625</v>
      </c>
      <c r="BX916" s="75">
        <v>0</v>
      </c>
      <c r="BY916" s="75">
        <v>0</v>
      </c>
      <c r="BZ916" s="75">
        <v>0</v>
      </c>
      <c r="CA916" s="75">
        <v>0</v>
      </c>
    </row>
    <row r="917" spans="14:79" ht="12" customHeight="1">
      <c r="N917" s="119" t="s">
        <v>24</v>
      </c>
      <c r="O917" s="120" t="s">
        <v>1161</v>
      </c>
      <c r="P917" s="122">
        <v>0</v>
      </c>
      <c r="Q917" s="122">
        <v>0</v>
      </c>
      <c r="R917" s="122">
        <v>0</v>
      </c>
      <c r="S917" s="122">
        <v>170000026</v>
      </c>
      <c r="T917" s="122">
        <v>190000026</v>
      </c>
      <c r="U917" s="122">
        <v>210000026</v>
      </c>
      <c r="V917" s="122">
        <v>220000026</v>
      </c>
      <c r="W917" s="122">
        <v>230000026</v>
      </c>
      <c r="X917" s="122">
        <v>250000026</v>
      </c>
      <c r="Y917" s="122">
        <v>255000026</v>
      </c>
      <c r="Z917" s="122">
        <v>0</v>
      </c>
      <c r="AA917" s="122">
        <v>0</v>
      </c>
      <c r="AB917" s="122">
        <v>0</v>
      </c>
      <c r="AC917" s="122">
        <v>0</v>
      </c>
      <c r="AD917" s="121"/>
      <c r="BO917" s="72" t="s">
        <v>37</v>
      </c>
      <c r="BP917" s="73" t="s">
        <v>4295</v>
      </c>
      <c r="BQ917" s="75">
        <v>558000625</v>
      </c>
      <c r="BR917" s="75">
        <v>0</v>
      </c>
      <c r="BS917" s="75">
        <v>0</v>
      </c>
      <c r="BT917" s="75">
        <v>666000625</v>
      </c>
      <c r="BU917" s="75">
        <v>711000625</v>
      </c>
      <c r="BV917" s="75">
        <v>0</v>
      </c>
      <c r="BW917" s="75">
        <v>0</v>
      </c>
      <c r="BX917" s="75">
        <v>0</v>
      </c>
      <c r="BY917" s="75">
        <v>0</v>
      </c>
      <c r="BZ917" s="75">
        <v>0</v>
      </c>
      <c r="CA917" s="75">
        <v>0</v>
      </c>
    </row>
    <row r="918" spans="14:79" ht="12" customHeight="1">
      <c r="N918" s="119" t="s">
        <v>24</v>
      </c>
      <c r="O918" s="120" t="s">
        <v>1162</v>
      </c>
      <c r="P918" s="122">
        <v>0</v>
      </c>
      <c r="Q918" s="122">
        <v>0</v>
      </c>
      <c r="R918" s="122">
        <v>0</v>
      </c>
      <c r="S918" s="122">
        <v>160000026</v>
      </c>
      <c r="T918" s="122">
        <v>170000026</v>
      </c>
      <c r="U918" s="122">
        <v>180000026</v>
      </c>
      <c r="V918" s="122">
        <v>190000026</v>
      </c>
      <c r="W918" s="122">
        <v>200000026</v>
      </c>
      <c r="X918" s="122">
        <v>210000026</v>
      </c>
      <c r="Y918" s="122">
        <v>220000026</v>
      </c>
      <c r="Z918" s="122">
        <v>240000026</v>
      </c>
      <c r="AA918" s="122">
        <v>250000026</v>
      </c>
      <c r="AB918" s="122">
        <v>260000026</v>
      </c>
      <c r="AC918" s="122">
        <v>290000026</v>
      </c>
      <c r="AD918" s="121"/>
      <c r="BO918" s="72" t="s">
        <v>37</v>
      </c>
      <c r="BP918" s="73" t="s">
        <v>4296</v>
      </c>
      <c r="BQ918" s="75">
        <v>290000625</v>
      </c>
      <c r="BR918" s="75">
        <v>0</v>
      </c>
      <c r="BS918" s="75">
        <v>0</v>
      </c>
      <c r="BT918" s="75">
        <v>0</v>
      </c>
      <c r="BU918" s="75">
        <v>0</v>
      </c>
      <c r="BV918" s="75">
        <v>0</v>
      </c>
      <c r="BW918" s="75">
        <v>0</v>
      </c>
      <c r="BX918" s="75">
        <v>810000625</v>
      </c>
      <c r="BY918" s="75">
        <v>0</v>
      </c>
      <c r="BZ918" s="75">
        <v>0</v>
      </c>
      <c r="CA918" s="75">
        <v>0</v>
      </c>
    </row>
    <row r="919" spans="14:79" ht="12" customHeight="1">
      <c r="N919" s="119" t="s">
        <v>24</v>
      </c>
      <c r="O919" s="120" t="s">
        <v>2516</v>
      </c>
      <c r="P919" s="122">
        <v>0</v>
      </c>
      <c r="Q919" s="122">
        <v>0</v>
      </c>
      <c r="R919" s="122">
        <v>0</v>
      </c>
      <c r="S919" s="122">
        <v>170000026</v>
      </c>
      <c r="T919" s="122">
        <v>190000026</v>
      </c>
      <c r="U919" s="122">
        <v>210000026</v>
      </c>
      <c r="V919" s="122">
        <v>220000026</v>
      </c>
      <c r="W919" s="122">
        <v>230000026</v>
      </c>
      <c r="X919" s="122">
        <v>250000026</v>
      </c>
      <c r="Y919" s="122">
        <v>255000026</v>
      </c>
      <c r="Z919" s="122">
        <v>0</v>
      </c>
      <c r="AA919" s="122">
        <v>0</v>
      </c>
      <c r="AB919" s="122">
        <v>0</v>
      </c>
      <c r="AC919" s="122">
        <v>0</v>
      </c>
      <c r="AD919" s="121"/>
      <c r="BO919" s="72" t="s">
        <v>37</v>
      </c>
      <c r="BP919" s="73" t="s">
        <v>5302</v>
      </c>
      <c r="BQ919" s="74"/>
      <c r="BR919" s="74"/>
      <c r="BS919" s="74"/>
      <c r="BT919" s="74"/>
      <c r="BU919" s="74"/>
      <c r="BV919" s="74"/>
      <c r="BW919" s="74"/>
      <c r="BX919" s="74"/>
      <c r="BY919" s="75">
        <v>800000725</v>
      </c>
      <c r="BZ919" s="74"/>
      <c r="CA919" s="74"/>
    </row>
    <row r="920" spans="14:79" ht="12" customHeight="1">
      <c r="N920" s="119" t="s">
        <v>24</v>
      </c>
      <c r="O920" s="120" t="s">
        <v>1859</v>
      </c>
      <c r="P920" s="122">
        <v>0</v>
      </c>
      <c r="Q920" s="122">
        <v>0</v>
      </c>
      <c r="R920" s="122">
        <v>0</v>
      </c>
      <c r="S920" s="122">
        <v>180000026</v>
      </c>
      <c r="T920" s="122">
        <v>190000026</v>
      </c>
      <c r="U920" s="122">
        <v>205000026</v>
      </c>
      <c r="V920" s="122">
        <v>215000026</v>
      </c>
      <c r="W920" s="122">
        <v>225000026</v>
      </c>
      <c r="X920" s="122">
        <v>240000026</v>
      </c>
      <c r="Y920" s="122">
        <v>0</v>
      </c>
      <c r="Z920" s="122">
        <v>0</v>
      </c>
      <c r="AA920" s="122">
        <v>0</v>
      </c>
      <c r="AB920" s="122">
        <v>0</v>
      </c>
      <c r="AC920" s="122">
        <v>0</v>
      </c>
      <c r="AD920" s="121"/>
      <c r="BO920" s="72" t="s">
        <v>37</v>
      </c>
      <c r="BP920" s="73" t="s">
        <v>4297</v>
      </c>
      <c r="BQ920" s="75">
        <v>0</v>
      </c>
      <c r="BR920" s="75">
        <v>0</v>
      </c>
      <c r="BS920" s="75">
        <v>612000625</v>
      </c>
      <c r="BT920" s="75">
        <v>0</v>
      </c>
      <c r="BU920" s="75">
        <v>648000625</v>
      </c>
      <c r="BV920" s="75">
        <v>693000625</v>
      </c>
      <c r="BW920" s="75">
        <v>738000625</v>
      </c>
      <c r="BX920" s="75">
        <v>810000625</v>
      </c>
      <c r="BY920" s="75">
        <v>0</v>
      </c>
      <c r="BZ920" s="75">
        <v>0</v>
      </c>
      <c r="CA920" s="75">
        <v>0</v>
      </c>
    </row>
    <row r="921" spans="14:79" ht="12" customHeight="1">
      <c r="N921" s="119" t="s">
        <v>24</v>
      </c>
      <c r="O921" s="120" t="s">
        <v>273</v>
      </c>
      <c r="P921" s="122">
        <v>0</v>
      </c>
      <c r="Q921" s="122">
        <v>0</v>
      </c>
      <c r="R921" s="122">
        <v>0</v>
      </c>
      <c r="S921" s="122">
        <v>170000026</v>
      </c>
      <c r="T921" s="122">
        <v>190000026</v>
      </c>
      <c r="U921" s="122">
        <v>210000026</v>
      </c>
      <c r="V921" s="122">
        <v>220000026</v>
      </c>
      <c r="W921" s="122">
        <v>230000026</v>
      </c>
      <c r="X921" s="122">
        <v>250000026</v>
      </c>
      <c r="Y921" s="122">
        <v>255000026</v>
      </c>
      <c r="Z921" s="122">
        <v>0</v>
      </c>
      <c r="AA921" s="122">
        <v>0</v>
      </c>
      <c r="AB921" s="122">
        <v>0</v>
      </c>
      <c r="AC921" s="122">
        <v>0</v>
      </c>
      <c r="AD921" s="121"/>
      <c r="BO921" s="72" t="s">
        <v>37</v>
      </c>
      <c r="BP921" s="73" t="s">
        <v>4298</v>
      </c>
      <c r="BQ921" s="75">
        <v>0</v>
      </c>
      <c r="BR921" s="75">
        <v>0</v>
      </c>
      <c r="BS921" s="75">
        <v>349000625</v>
      </c>
      <c r="BT921" s="75">
        <v>405000625</v>
      </c>
      <c r="BU921" s="75">
        <v>0</v>
      </c>
      <c r="BV921" s="75">
        <v>0</v>
      </c>
      <c r="BW921" s="75">
        <v>0</v>
      </c>
      <c r="BX921" s="75">
        <v>0</v>
      </c>
      <c r="BY921" s="75">
        <v>0</v>
      </c>
      <c r="BZ921" s="75">
        <v>0</v>
      </c>
      <c r="CA921" s="75">
        <v>0</v>
      </c>
    </row>
    <row r="922" spans="14:79" ht="12" customHeight="1">
      <c r="N922" s="119" t="s">
        <v>24</v>
      </c>
      <c r="O922" s="120" t="s">
        <v>1299</v>
      </c>
      <c r="P922" s="122">
        <v>0</v>
      </c>
      <c r="Q922" s="122">
        <v>0</v>
      </c>
      <c r="R922" s="122">
        <v>0</v>
      </c>
      <c r="S922" s="122">
        <v>0</v>
      </c>
      <c r="T922" s="122">
        <v>190000026</v>
      </c>
      <c r="U922" s="122">
        <v>205000026</v>
      </c>
      <c r="V922" s="122">
        <v>215000026</v>
      </c>
      <c r="W922" s="122">
        <v>0</v>
      </c>
      <c r="X922" s="122">
        <v>0</v>
      </c>
      <c r="Y922" s="122">
        <v>0</v>
      </c>
      <c r="Z922" s="122">
        <v>0</v>
      </c>
      <c r="AA922" s="122">
        <v>0</v>
      </c>
      <c r="AB922" s="122">
        <v>0</v>
      </c>
      <c r="AC922" s="122">
        <v>0</v>
      </c>
      <c r="AD922" s="121"/>
      <c r="BO922" s="72" t="s">
        <v>37</v>
      </c>
      <c r="BP922" s="73" t="s">
        <v>4299</v>
      </c>
      <c r="BQ922" s="75">
        <v>288000625</v>
      </c>
      <c r="BR922" s="75">
        <v>315000625</v>
      </c>
      <c r="BS922" s="75">
        <v>342000625</v>
      </c>
      <c r="BT922" s="75">
        <v>378000625</v>
      </c>
      <c r="BU922" s="75">
        <v>423000625</v>
      </c>
      <c r="BV922" s="75">
        <v>0</v>
      </c>
      <c r="BW922" s="75">
        <v>0</v>
      </c>
      <c r="BX922" s="75">
        <v>585000625</v>
      </c>
      <c r="BY922" s="75">
        <v>0</v>
      </c>
      <c r="BZ922" s="75">
        <v>0</v>
      </c>
      <c r="CA922" s="75">
        <v>0</v>
      </c>
    </row>
    <row r="923" spans="14:79" ht="12" customHeight="1">
      <c r="N923" s="119" t="s">
        <v>24</v>
      </c>
      <c r="O923" s="120" t="s">
        <v>1671</v>
      </c>
      <c r="P923" s="122">
        <v>0</v>
      </c>
      <c r="Q923" s="122">
        <v>0</v>
      </c>
      <c r="R923" s="122">
        <v>0</v>
      </c>
      <c r="S923" s="122">
        <v>0</v>
      </c>
      <c r="T923" s="122">
        <v>0</v>
      </c>
      <c r="U923" s="122">
        <v>200000026</v>
      </c>
      <c r="V923" s="122">
        <v>220000026</v>
      </c>
      <c r="W923" s="122">
        <v>235000026</v>
      </c>
      <c r="X923" s="122">
        <v>260000026</v>
      </c>
      <c r="Y923" s="122">
        <v>280000026</v>
      </c>
      <c r="Z923" s="122">
        <v>0</v>
      </c>
      <c r="AA923" s="122">
        <v>0</v>
      </c>
      <c r="AB923" s="122">
        <v>0</v>
      </c>
      <c r="AC923" s="122">
        <v>0</v>
      </c>
      <c r="AD923" s="121"/>
      <c r="BO923" s="72" t="s">
        <v>37</v>
      </c>
      <c r="BP923" s="73" t="s">
        <v>4300</v>
      </c>
      <c r="BQ923" s="75">
        <v>360000625</v>
      </c>
      <c r="BR923" s="75">
        <v>387000625</v>
      </c>
      <c r="BS923" s="75">
        <v>414000625</v>
      </c>
      <c r="BT923" s="75">
        <v>468000625</v>
      </c>
      <c r="BU923" s="75">
        <v>0</v>
      </c>
      <c r="BV923" s="75">
        <v>0</v>
      </c>
      <c r="BW923" s="75">
        <v>0</v>
      </c>
      <c r="BX923" s="75">
        <v>0</v>
      </c>
      <c r="BY923" s="75">
        <v>0</v>
      </c>
      <c r="BZ923" s="75">
        <v>0</v>
      </c>
      <c r="CA923" s="75">
        <v>0</v>
      </c>
    </row>
    <row r="924" spans="14:79" ht="12" customHeight="1">
      <c r="N924" s="119" t="s">
        <v>24</v>
      </c>
      <c r="O924" s="120" t="s">
        <v>265</v>
      </c>
      <c r="P924" s="122">
        <v>0</v>
      </c>
      <c r="Q924" s="122">
        <v>0</v>
      </c>
      <c r="R924" s="122">
        <v>0</v>
      </c>
      <c r="S924" s="122">
        <v>170000026</v>
      </c>
      <c r="T924" s="122">
        <v>190000026</v>
      </c>
      <c r="U924" s="122">
        <v>210000026</v>
      </c>
      <c r="V924" s="122">
        <v>220000026</v>
      </c>
      <c r="W924" s="122">
        <v>230000026</v>
      </c>
      <c r="X924" s="122">
        <v>250000026</v>
      </c>
      <c r="Y924" s="122">
        <v>260000026</v>
      </c>
      <c r="Z924" s="122">
        <v>265000026</v>
      </c>
      <c r="AA924" s="122">
        <v>0</v>
      </c>
      <c r="AB924" s="122">
        <v>0</v>
      </c>
      <c r="AC924" s="122">
        <v>0</v>
      </c>
      <c r="AD924" s="121"/>
      <c r="BO924" s="72" t="s">
        <v>37</v>
      </c>
      <c r="BP924" s="73" t="s">
        <v>4301</v>
      </c>
      <c r="BQ924" s="75">
        <v>520000026</v>
      </c>
      <c r="BR924" s="75">
        <v>615000026</v>
      </c>
      <c r="BS924" s="75">
        <v>685000026</v>
      </c>
      <c r="BT924" s="75">
        <v>750000026</v>
      </c>
      <c r="BU924" s="75">
        <v>825000026</v>
      </c>
      <c r="BV924" s="75">
        <v>865000026</v>
      </c>
      <c r="BW924" s="75">
        <v>920000026</v>
      </c>
      <c r="BX924" s="75">
        <v>0</v>
      </c>
      <c r="BY924" s="75">
        <v>0</v>
      </c>
      <c r="BZ924" s="75">
        <v>0</v>
      </c>
      <c r="CA924" s="75">
        <v>0</v>
      </c>
    </row>
    <row r="925" spans="14:79" ht="12" customHeight="1">
      <c r="N925" s="119" t="s">
        <v>24</v>
      </c>
      <c r="O925" s="120" t="s">
        <v>2066</v>
      </c>
      <c r="P925" s="122">
        <v>0</v>
      </c>
      <c r="Q925" s="122">
        <v>0</v>
      </c>
      <c r="R925" s="122">
        <v>0</v>
      </c>
      <c r="S925" s="122">
        <v>0</v>
      </c>
      <c r="T925" s="122">
        <v>0</v>
      </c>
      <c r="U925" s="122">
        <v>0</v>
      </c>
      <c r="V925" s="122">
        <v>0</v>
      </c>
      <c r="W925" s="122">
        <v>0</v>
      </c>
      <c r="X925" s="122">
        <v>0</v>
      </c>
      <c r="Y925" s="122">
        <v>0</v>
      </c>
      <c r="Z925" s="122">
        <v>315000026</v>
      </c>
      <c r="AA925" s="122">
        <v>335000026</v>
      </c>
      <c r="AB925" s="122">
        <v>350000026</v>
      </c>
      <c r="AC925" s="122">
        <v>390000026</v>
      </c>
      <c r="AD925" s="121"/>
      <c r="BO925" s="72" t="s">
        <v>37</v>
      </c>
      <c r="BP925" s="73" t="s">
        <v>4302</v>
      </c>
      <c r="BQ925" s="75">
        <v>288000625</v>
      </c>
      <c r="BR925" s="75">
        <v>315000625</v>
      </c>
      <c r="BS925" s="75">
        <v>342000625</v>
      </c>
      <c r="BT925" s="75">
        <v>378000625</v>
      </c>
      <c r="BU925" s="75">
        <v>423000625</v>
      </c>
      <c r="BV925" s="75">
        <v>0</v>
      </c>
      <c r="BW925" s="75">
        <v>0</v>
      </c>
      <c r="BX925" s="75">
        <v>585000625</v>
      </c>
      <c r="BY925" s="75">
        <v>0</v>
      </c>
      <c r="BZ925" s="75">
        <v>0</v>
      </c>
      <c r="CA925" s="75">
        <v>0</v>
      </c>
    </row>
    <row r="926" spans="14:79" ht="12" customHeight="1">
      <c r="N926" s="119" t="s">
        <v>24</v>
      </c>
      <c r="O926" s="120" t="s">
        <v>1163</v>
      </c>
      <c r="P926" s="122">
        <v>0</v>
      </c>
      <c r="Q926" s="122">
        <v>0</v>
      </c>
      <c r="R926" s="122">
        <v>0</v>
      </c>
      <c r="S926" s="122">
        <v>170000026</v>
      </c>
      <c r="T926" s="122">
        <v>190000026</v>
      </c>
      <c r="U926" s="122">
        <v>210000026</v>
      </c>
      <c r="V926" s="122">
        <v>220000026</v>
      </c>
      <c r="W926" s="122">
        <v>230000026</v>
      </c>
      <c r="X926" s="122">
        <v>250000026</v>
      </c>
      <c r="Y926" s="122">
        <v>255000026</v>
      </c>
      <c r="Z926" s="122">
        <v>0</v>
      </c>
      <c r="AA926" s="122">
        <v>0</v>
      </c>
      <c r="AB926" s="122">
        <v>0</v>
      </c>
      <c r="AC926" s="122">
        <v>0</v>
      </c>
      <c r="AD926" s="121"/>
      <c r="BO926" s="72" t="s">
        <v>37</v>
      </c>
      <c r="BP926" s="73" t="s">
        <v>4303</v>
      </c>
      <c r="BQ926" s="75">
        <v>0</v>
      </c>
      <c r="BR926" s="75">
        <v>315000625</v>
      </c>
      <c r="BS926" s="75">
        <v>450000625</v>
      </c>
      <c r="BT926" s="75">
        <v>513000625</v>
      </c>
      <c r="BU926" s="75">
        <v>531000625</v>
      </c>
      <c r="BV926" s="75">
        <v>0</v>
      </c>
      <c r="BW926" s="75">
        <v>513000625</v>
      </c>
      <c r="BX926" s="75">
        <v>0</v>
      </c>
      <c r="BY926" s="75">
        <v>0</v>
      </c>
      <c r="BZ926" s="75">
        <v>0</v>
      </c>
      <c r="CA926" s="75">
        <v>0</v>
      </c>
    </row>
    <row r="927" spans="14:79" ht="12" customHeight="1">
      <c r="N927" s="119" t="s">
        <v>24</v>
      </c>
      <c r="O927" s="120" t="s">
        <v>2517</v>
      </c>
      <c r="P927" s="122">
        <v>0</v>
      </c>
      <c r="Q927" s="122">
        <v>0</v>
      </c>
      <c r="R927" s="122">
        <v>0</v>
      </c>
      <c r="S927" s="122">
        <v>160000026</v>
      </c>
      <c r="T927" s="122">
        <v>170000026</v>
      </c>
      <c r="U927" s="122">
        <v>180000026</v>
      </c>
      <c r="V927" s="122">
        <v>190000026</v>
      </c>
      <c r="W927" s="122">
        <v>200000026</v>
      </c>
      <c r="X927" s="122">
        <v>210000026</v>
      </c>
      <c r="Y927" s="122">
        <v>220000026</v>
      </c>
      <c r="Z927" s="122">
        <v>240000026</v>
      </c>
      <c r="AA927" s="122">
        <v>250000026</v>
      </c>
      <c r="AB927" s="122">
        <v>260000026</v>
      </c>
      <c r="AC927" s="122">
        <v>290000026</v>
      </c>
      <c r="AD927" s="121"/>
      <c r="BO927" s="72" t="s">
        <v>37</v>
      </c>
      <c r="BP927" s="73" t="s">
        <v>5036</v>
      </c>
      <c r="BQ927" s="75">
        <v>305000925</v>
      </c>
      <c r="BR927" s="75">
        <v>315000925</v>
      </c>
      <c r="BS927" s="75">
        <v>435000925</v>
      </c>
      <c r="BT927" s="75">
        <v>495000925</v>
      </c>
      <c r="BU927" s="75">
        <v>525000925</v>
      </c>
      <c r="BV927" s="75">
        <v>585000925</v>
      </c>
      <c r="BW927" s="75">
        <v>605000925</v>
      </c>
      <c r="BX927" s="75">
        <v>640000925</v>
      </c>
      <c r="BY927" s="75">
        <v>690000925</v>
      </c>
      <c r="BZ927" s="75">
        <v>720000925</v>
      </c>
      <c r="CA927" s="75">
        <v>0</v>
      </c>
    </row>
    <row r="928" spans="14:79" ht="12" customHeight="1">
      <c r="N928" s="119" t="s">
        <v>24</v>
      </c>
      <c r="O928" s="120" t="s">
        <v>1300</v>
      </c>
      <c r="P928" s="122">
        <v>0</v>
      </c>
      <c r="Q928" s="122">
        <v>0</v>
      </c>
      <c r="R928" s="122">
        <v>0</v>
      </c>
      <c r="S928" s="122">
        <v>160000026</v>
      </c>
      <c r="T928" s="122">
        <v>170000026</v>
      </c>
      <c r="U928" s="122">
        <v>180000026</v>
      </c>
      <c r="V928" s="122">
        <v>190000026</v>
      </c>
      <c r="W928" s="122">
        <v>200000026</v>
      </c>
      <c r="X928" s="122">
        <v>210000026</v>
      </c>
      <c r="Y928" s="122">
        <v>220000026</v>
      </c>
      <c r="Z928" s="122">
        <v>240000026</v>
      </c>
      <c r="AA928" s="122">
        <v>250000026</v>
      </c>
      <c r="AB928" s="122">
        <v>260000026</v>
      </c>
      <c r="AC928" s="122">
        <v>290000026</v>
      </c>
      <c r="AD928" s="121"/>
      <c r="BO928" s="72" t="s">
        <v>37</v>
      </c>
      <c r="BP928" s="73" t="s">
        <v>4304</v>
      </c>
      <c r="BQ928" s="75">
        <v>0</v>
      </c>
      <c r="BR928" s="75">
        <v>0</v>
      </c>
      <c r="BS928" s="75">
        <v>350000725</v>
      </c>
      <c r="BT928" s="75">
        <v>0</v>
      </c>
      <c r="BU928" s="75">
        <v>0</v>
      </c>
      <c r="BV928" s="75">
        <v>0</v>
      </c>
      <c r="BW928" s="75">
        <v>558000625</v>
      </c>
      <c r="BX928" s="75">
        <v>0</v>
      </c>
      <c r="BY928" s="75">
        <v>0</v>
      </c>
      <c r="BZ928" s="75">
        <v>0</v>
      </c>
      <c r="CA928" s="75">
        <v>0</v>
      </c>
    </row>
    <row r="929" spans="14:79" ht="12" customHeight="1">
      <c r="N929" s="119" t="s">
        <v>24</v>
      </c>
      <c r="O929" s="120" t="s">
        <v>1301</v>
      </c>
      <c r="P929" s="122">
        <v>0</v>
      </c>
      <c r="Q929" s="122">
        <v>0</v>
      </c>
      <c r="R929" s="122">
        <v>0</v>
      </c>
      <c r="S929" s="122">
        <v>160000026</v>
      </c>
      <c r="T929" s="122">
        <v>170000026</v>
      </c>
      <c r="U929" s="122">
        <v>180000026</v>
      </c>
      <c r="V929" s="122">
        <v>190000026</v>
      </c>
      <c r="W929" s="122">
        <v>200000026</v>
      </c>
      <c r="X929" s="122">
        <v>210000026</v>
      </c>
      <c r="Y929" s="122">
        <v>220000026</v>
      </c>
      <c r="Z929" s="122">
        <v>240000026</v>
      </c>
      <c r="AA929" s="122">
        <v>250000026</v>
      </c>
      <c r="AB929" s="122">
        <v>260000026</v>
      </c>
      <c r="AC929" s="122">
        <v>0</v>
      </c>
      <c r="AD929" s="121"/>
      <c r="BO929" s="72" t="s">
        <v>37</v>
      </c>
      <c r="BP929" s="73" t="s">
        <v>4305</v>
      </c>
      <c r="BQ929" s="75">
        <v>382000625</v>
      </c>
      <c r="BR929" s="75">
        <v>0</v>
      </c>
      <c r="BS929" s="75">
        <v>387000625</v>
      </c>
      <c r="BT929" s="75">
        <v>396000625</v>
      </c>
      <c r="BU929" s="75">
        <v>423000625</v>
      </c>
      <c r="BV929" s="75">
        <v>540000625</v>
      </c>
      <c r="BW929" s="75">
        <v>513000625</v>
      </c>
      <c r="BX929" s="75">
        <v>0</v>
      </c>
      <c r="BY929" s="75">
        <v>0</v>
      </c>
      <c r="BZ929" s="75">
        <v>0</v>
      </c>
      <c r="CA929" s="75">
        <v>0</v>
      </c>
    </row>
    <row r="930" spans="14:79" ht="12" customHeight="1">
      <c r="N930" s="119" t="s">
        <v>24</v>
      </c>
      <c r="O930" s="120" t="s">
        <v>359</v>
      </c>
      <c r="P930" s="122">
        <v>0</v>
      </c>
      <c r="Q930" s="122">
        <v>0</v>
      </c>
      <c r="R930" s="122">
        <v>0</v>
      </c>
      <c r="S930" s="122">
        <v>160000026</v>
      </c>
      <c r="T930" s="122">
        <v>170000026</v>
      </c>
      <c r="U930" s="122">
        <v>180000026</v>
      </c>
      <c r="V930" s="122">
        <v>190000026</v>
      </c>
      <c r="W930" s="122">
        <v>200000026</v>
      </c>
      <c r="X930" s="122">
        <v>210000026</v>
      </c>
      <c r="Y930" s="122">
        <v>220000026</v>
      </c>
      <c r="Z930" s="122">
        <v>240000026</v>
      </c>
      <c r="AA930" s="122">
        <v>250000026</v>
      </c>
      <c r="AB930" s="122">
        <v>260000026</v>
      </c>
      <c r="AC930" s="122">
        <v>290000026</v>
      </c>
      <c r="AD930" s="121"/>
      <c r="BO930" s="72" t="s">
        <v>37</v>
      </c>
      <c r="BP930" s="73" t="s">
        <v>5288</v>
      </c>
      <c r="BQ930" s="74"/>
      <c r="BR930" s="74"/>
      <c r="BS930" s="74"/>
      <c r="BT930" s="74"/>
      <c r="BU930" s="74"/>
      <c r="BV930" s="74"/>
      <c r="BW930" s="74"/>
      <c r="BX930" s="75">
        <v>405000026</v>
      </c>
      <c r="BY930" s="74"/>
      <c r="BZ930" s="74"/>
      <c r="CA930" s="74"/>
    </row>
    <row r="931" spans="14:79" ht="12" customHeight="1">
      <c r="N931" s="119" t="s">
        <v>24</v>
      </c>
      <c r="O931" s="120" t="s">
        <v>1302</v>
      </c>
      <c r="P931" s="122">
        <v>0</v>
      </c>
      <c r="Q931" s="122">
        <v>0</v>
      </c>
      <c r="R931" s="122">
        <v>0</v>
      </c>
      <c r="S931" s="122">
        <v>170000026</v>
      </c>
      <c r="T931" s="122">
        <v>190000026</v>
      </c>
      <c r="U931" s="122">
        <v>210000026</v>
      </c>
      <c r="V931" s="122">
        <v>220000026</v>
      </c>
      <c r="W931" s="122">
        <v>230000026</v>
      </c>
      <c r="X931" s="122">
        <v>250000026</v>
      </c>
      <c r="Y931" s="122">
        <v>255000026</v>
      </c>
      <c r="Z931" s="122">
        <v>0</v>
      </c>
      <c r="AA931" s="122">
        <v>0</v>
      </c>
      <c r="AB931" s="122">
        <v>0</v>
      </c>
      <c r="AC931" s="122">
        <v>0</v>
      </c>
      <c r="AD931" s="121"/>
      <c r="BO931" s="72" t="s">
        <v>37</v>
      </c>
      <c r="BP931" s="73" t="s">
        <v>4306</v>
      </c>
      <c r="BQ931" s="75">
        <v>605000026</v>
      </c>
      <c r="BR931" s="75">
        <v>675000026</v>
      </c>
      <c r="BS931" s="75">
        <v>730000026</v>
      </c>
      <c r="BT931" s="75">
        <v>790000026</v>
      </c>
      <c r="BU931" s="75">
        <v>850000026</v>
      </c>
      <c r="BV931" s="75">
        <v>880000026</v>
      </c>
      <c r="BW931" s="75">
        <v>920000026</v>
      </c>
      <c r="BX931" s="75">
        <v>945000026</v>
      </c>
      <c r="BY931" s="75">
        <v>965000026</v>
      </c>
      <c r="BZ931" s="75">
        <v>980000026</v>
      </c>
      <c r="CA931" s="75">
        <v>1050000026</v>
      </c>
    </row>
    <row r="932" spans="14:79" ht="12" customHeight="1">
      <c r="N932" s="119" t="s">
        <v>24</v>
      </c>
      <c r="O932" s="120" t="s">
        <v>1958</v>
      </c>
      <c r="P932" s="122">
        <v>0</v>
      </c>
      <c r="Q932" s="122">
        <v>0</v>
      </c>
      <c r="R932" s="122">
        <v>0</v>
      </c>
      <c r="S932" s="122">
        <v>160000026</v>
      </c>
      <c r="T932" s="122">
        <v>170000026</v>
      </c>
      <c r="U932" s="122">
        <v>180000026</v>
      </c>
      <c r="V932" s="122">
        <v>190000026</v>
      </c>
      <c r="W932" s="122">
        <v>200000026</v>
      </c>
      <c r="X932" s="122">
        <v>210000026</v>
      </c>
      <c r="Y932" s="122">
        <v>220000026</v>
      </c>
      <c r="Z932" s="122">
        <v>240000026</v>
      </c>
      <c r="AA932" s="122">
        <v>250000026</v>
      </c>
      <c r="AB932" s="122">
        <v>260000026</v>
      </c>
      <c r="AC932" s="122">
        <v>290000026</v>
      </c>
      <c r="AD932" s="121"/>
      <c r="BO932" s="72" t="s">
        <v>37</v>
      </c>
      <c r="BP932" s="73" t="s">
        <v>4307</v>
      </c>
      <c r="BQ932" s="75">
        <v>0</v>
      </c>
      <c r="BR932" s="75">
        <v>0</v>
      </c>
      <c r="BS932" s="75">
        <v>0</v>
      </c>
      <c r="BT932" s="75">
        <v>0</v>
      </c>
      <c r="BU932" s="75">
        <v>0</v>
      </c>
      <c r="BV932" s="75">
        <v>0</v>
      </c>
      <c r="BW932" s="75">
        <v>0</v>
      </c>
      <c r="BX932" s="75">
        <v>0</v>
      </c>
      <c r="BY932" s="75">
        <v>725000026</v>
      </c>
      <c r="BZ932" s="75">
        <v>750000026</v>
      </c>
      <c r="CA932" s="75">
        <v>0</v>
      </c>
    </row>
    <row r="933" spans="14:79" ht="12" customHeight="1">
      <c r="N933" s="119" t="s">
        <v>24</v>
      </c>
      <c r="O933" s="120" t="s">
        <v>1303</v>
      </c>
      <c r="P933" s="122">
        <v>0</v>
      </c>
      <c r="Q933" s="122">
        <v>0</v>
      </c>
      <c r="R933" s="122">
        <v>0</v>
      </c>
      <c r="S933" s="122">
        <v>0</v>
      </c>
      <c r="T933" s="122">
        <v>0</v>
      </c>
      <c r="U933" s="122">
        <v>0</v>
      </c>
      <c r="V933" s="122">
        <v>0</v>
      </c>
      <c r="W933" s="122">
        <v>0</v>
      </c>
      <c r="X933" s="122">
        <v>0</v>
      </c>
      <c r="Y933" s="122">
        <v>0</v>
      </c>
      <c r="Z933" s="122">
        <v>315000026</v>
      </c>
      <c r="AA933" s="122">
        <v>335000026</v>
      </c>
      <c r="AB933" s="122">
        <v>350000026</v>
      </c>
      <c r="AC933" s="122">
        <v>390000026</v>
      </c>
      <c r="AD933" s="121"/>
      <c r="BO933" s="72" t="s">
        <v>37</v>
      </c>
      <c r="BP933" s="73" t="s">
        <v>4308</v>
      </c>
      <c r="BQ933" s="75">
        <v>513000625</v>
      </c>
      <c r="BR933" s="75">
        <v>540000625</v>
      </c>
      <c r="BS933" s="75">
        <v>567000625</v>
      </c>
      <c r="BT933" s="75">
        <v>603000625</v>
      </c>
      <c r="BU933" s="75">
        <v>648000625</v>
      </c>
      <c r="BV933" s="75">
        <v>693000625</v>
      </c>
      <c r="BW933" s="75">
        <v>738000625</v>
      </c>
      <c r="BX933" s="75">
        <v>810000625</v>
      </c>
      <c r="BY933" s="75">
        <v>882000625</v>
      </c>
      <c r="BZ933" s="75">
        <v>0</v>
      </c>
      <c r="CA933" s="75">
        <v>0</v>
      </c>
    </row>
    <row r="934" spans="14:79" ht="12" customHeight="1">
      <c r="N934" s="119" t="s">
        <v>24</v>
      </c>
      <c r="O934" s="120" t="s">
        <v>1536</v>
      </c>
      <c r="P934" s="122">
        <v>0</v>
      </c>
      <c r="Q934" s="122">
        <v>0</v>
      </c>
      <c r="R934" s="122">
        <v>0</v>
      </c>
      <c r="S934" s="122">
        <v>0</v>
      </c>
      <c r="T934" s="122">
        <v>0</v>
      </c>
      <c r="U934" s="122">
        <v>0</v>
      </c>
      <c r="V934" s="122">
        <v>0</v>
      </c>
      <c r="W934" s="122">
        <v>0</v>
      </c>
      <c r="X934" s="122">
        <v>0</v>
      </c>
      <c r="Y934" s="122">
        <v>0</v>
      </c>
      <c r="Z934" s="122">
        <v>315000026</v>
      </c>
      <c r="AA934" s="122">
        <v>335000026</v>
      </c>
      <c r="AB934" s="122">
        <v>350000026</v>
      </c>
      <c r="AC934" s="122">
        <v>390000026</v>
      </c>
      <c r="AD934" s="121"/>
      <c r="BO934" s="72" t="s">
        <v>37</v>
      </c>
      <c r="BP934" s="73" t="s">
        <v>5124</v>
      </c>
      <c r="BQ934" s="75">
        <v>0</v>
      </c>
      <c r="BR934" s="75">
        <v>0</v>
      </c>
      <c r="BS934" s="75">
        <v>0</v>
      </c>
      <c r="BT934" s="75">
        <v>0</v>
      </c>
      <c r="BU934" s="75">
        <v>0</v>
      </c>
      <c r="BV934" s="75">
        <v>0</v>
      </c>
      <c r="BW934" s="75">
        <v>0</v>
      </c>
      <c r="BX934" s="75">
        <v>770000026</v>
      </c>
      <c r="BY934" s="75">
        <v>860000026</v>
      </c>
      <c r="BZ934" s="75">
        <v>0</v>
      </c>
      <c r="CA934" s="75">
        <v>0</v>
      </c>
    </row>
    <row r="935" spans="14:79" ht="12" customHeight="1">
      <c r="N935" s="119" t="s">
        <v>24</v>
      </c>
      <c r="O935" s="120" t="s">
        <v>366</v>
      </c>
      <c r="P935" s="122">
        <v>0</v>
      </c>
      <c r="Q935" s="122">
        <v>0</v>
      </c>
      <c r="R935" s="122">
        <v>0</v>
      </c>
      <c r="S935" s="122">
        <v>160000026</v>
      </c>
      <c r="T935" s="122">
        <v>170000026</v>
      </c>
      <c r="U935" s="122">
        <v>180000026</v>
      </c>
      <c r="V935" s="122">
        <v>190000026</v>
      </c>
      <c r="W935" s="122">
        <v>200000026</v>
      </c>
      <c r="X935" s="122">
        <v>210000026</v>
      </c>
      <c r="Y935" s="122">
        <v>220000026</v>
      </c>
      <c r="Z935" s="122">
        <v>240000026</v>
      </c>
      <c r="AA935" s="122">
        <v>250000026</v>
      </c>
      <c r="AB935" s="122">
        <v>260000026</v>
      </c>
      <c r="AC935" s="122">
        <v>290000026</v>
      </c>
      <c r="AD935" s="121"/>
      <c r="BO935" s="72" t="s">
        <v>37</v>
      </c>
      <c r="BP935" s="73" t="s">
        <v>4309</v>
      </c>
      <c r="BQ935" s="75">
        <v>0</v>
      </c>
      <c r="BR935" s="75">
        <v>0</v>
      </c>
      <c r="BS935" s="75">
        <v>675000625</v>
      </c>
      <c r="BT935" s="75">
        <v>711000625</v>
      </c>
      <c r="BU935" s="75">
        <v>648000625</v>
      </c>
      <c r="BV935" s="75">
        <v>693000625</v>
      </c>
      <c r="BW935" s="75">
        <v>0</v>
      </c>
      <c r="BX935" s="75">
        <v>0</v>
      </c>
      <c r="BY935" s="75">
        <v>0</v>
      </c>
      <c r="BZ935" s="75">
        <v>0</v>
      </c>
      <c r="CA935" s="75">
        <v>0</v>
      </c>
    </row>
    <row r="936" spans="14:79" ht="12" customHeight="1">
      <c r="N936" s="119" t="s">
        <v>24</v>
      </c>
      <c r="O936" s="120" t="s">
        <v>2756</v>
      </c>
      <c r="P936" s="122">
        <v>0</v>
      </c>
      <c r="Q936" s="122">
        <v>0</v>
      </c>
      <c r="R936" s="122">
        <v>0</v>
      </c>
      <c r="S936" s="122">
        <v>160000026</v>
      </c>
      <c r="T936" s="122">
        <v>170000026</v>
      </c>
      <c r="U936" s="122">
        <v>180000026</v>
      </c>
      <c r="V936" s="122">
        <v>190000026</v>
      </c>
      <c r="W936" s="122">
        <v>200000026</v>
      </c>
      <c r="X936" s="122">
        <v>210000026</v>
      </c>
      <c r="Y936" s="122">
        <v>220000026</v>
      </c>
      <c r="Z936" s="122">
        <v>240000026</v>
      </c>
      <c r="AA936" s="122">
        <v>250000026</v>
      </c>
      <c r="AB936" s="122">
        <v>260000026</v>
      </c>
      <c r="AC936" s="122">
        <v>290000026</v>
      </c>
      <c r="AD936" s="121"/>
      <c r="BO936" s="72" t="s">
        <v>37</v>
      </c>
      <c r="BP936" s="73" t="s">
        <v>4310</v>
      </c>
      <c r="BQ936" s="75">
        <v>247000625</v>
      </c>
      <c r="BR936" s="75">
        <v>271000625</v>
      </c>
      <c r="BS936" s="75">
        <v>284000625</v>
      </c>
      <c r="BT936" s="75">
        <v>711000625</v>
      </c>
      <c r="BU936" s="75">
        <v>0</v>
      </c>
      <c r="BV936" s="75">
        <v>0</v>
      </c>
      <c r="BW936" s="75">
        <v>0</v>
      </c>
      <c r="BX936" s="75">
        <v>0</v>
      </c>
      <c r="BY936" s="75">
        <v>0</v>
      </c>
      <c r="BZ936" s="75">
        <v>0</v>
      </c>
      <c r="CA936" s="75">
        <v>0</v>
      </c>
    </row>
    <row r="937" spans="14:79" ht="12" customHeight="1">
      <c r="N937" s="119" t="s">
        <v>24</v>
      </c>
      <c r="O937" s="120" t="s">
        <v>1681</v>
      </c>
      <c r="P937" s="122">
        <v>0</v>
      </c>
      <c r="Q937" s="122">
        <v>0</v>
      </c>
      <c r="R937" s="122">
        <v>0</v>
      </c>
      <c r="S937" s="122">
        <v>150000026</v>
      </c>
      <c r="T937" s="122">
        <v>160000026</v>
      </c>
      <c r="U937" s="122">
        <v>165000026</v>
      </c>
      <c r="V937" s="122">
        <v>170000026</v>
      </c>
      <c r="W937" s="122">
        <v>180000026</v>
      </c>
      <c r="X937" s="122">
        <v>185000026</v>
      </c>
      <c r="Y937" s="122">
        <v>190000026</v>
      </c>
      <c r="Z937" s="122">
        <v>200000026</v>
      </c>
      <c r="AA937" s="122">
        <v>210000026</v>
      </c>
      <c r="AB937" s="122">
        <v>0</v>
      </c>
      <c r="AC937" s="122">
        <v>0</v>
      </c>
      <c r="AD937" s="121"/>
      <c r="BO937" s="72" t="s">
        <v>37</v>
      </c>
      <c r="BP937" s="73" t="s">
        <v>4311</v>
      </c>
      <c r="BQ937" s="75">
        <v>0</v>
      </c>
      <c r="BR937" s="75">
        <v>0</v>
      </c>
      <c r="BS937" s="75">
        <v>0</v>
      </c>
      <c r="BT937" s="75">
        <v>0</v>
      </c>
      <c r="BU937" s="75">
        <v>135000026</v>
      </c>
      <c r="BV937" s="75">
        <v>145000026</v>
      </c>
      <c r="BW937" s="75">
        <v>150000026</v>
      </c>
      <c r="BX937" s="75">
        <v>165000026</v>
      </c>
      <c r="BY937" s="75">
        <v>0</v>
      </c>
      <c r="BZ937" s="75">
        <v>0</v>
      </c>
      <c r="CA937" s="75">
        <v>0</v>
      </c>
    </row>
    <row r="938" spans="14:79" ht="12" customHeight="1">
      <c r="N938" s="119" t="s">
        <v>24</v>
      </c>
      <c r="O938" s="120" t="s">
        <v>2095</v>
      </c>
      <c r="P938" s="122">
        <v>0</v>
      </c>
      <c r="Q938" s="122">
        <v>0</v>
      </c>
      <c r="R938" s="122">
        <v>0</v>
      </c>
      <c r="S938" s="122">
        <v>150000026</v>
      </c>
      <c r="T938" s="122">
        <v>160000026</v>
      </c>
      <c r="U938" s="122">
        <v>165000026</v>
      </c>
      <c r="V938" s="122">
        <v>170000026</v>
      </c>
      <c r="W938" s="122">
        <v>180000026</v>
      </c>
      <c r="X938" s="122">
        <v>185000026</v>
      </c>
      <c r="Y938" s="122">
        <v>190000026</v>
      </c>
      <c r="Z938" s="122">
        <v>200000026</v>
      </c>
      <c r="AA938" s="122">
        <v>210000026</v>
      </c>
      <c r="AB938" s="122">
        <v>0</v>
      </c>
      <c r="AC938" s="122">
        <v>0</v>
      </c>
      <c r="AD938" s="121"/>
      <c r="BO938" s="72" t="s">
        <v>37</v>
      </c>
      <c r="BP938" s="73" t="s">
        <v>5314</v>
      </c>
      <c r="BQ938" s="74"/>
      <c r="BR938" s="74"/>
      <c r="BS938" s="74"/>
      <c r="BT938" s="74"/>
      <c r="BU938" s="74"/>
      <c r="BV938" s="74"/>
      <c r="BW938" s="74"/>
      <c r="BX938" s="74"/>
      <c r="BY938" s="74"/>
      <c r="BZ938" s="75">
        <v>205000026</v>
      </c>
      <c r="CA938" s="74"/>
    </row>
    <row r="939" spans="14:79" ht="12" customHeight="1">
      <c r="N939" s="119" t="s">
        <v>24</v>
      </c>
      <c r="O939" s="120" t="s">
        <v>1744</v>
      </c>
      <c r="P939" s="122">
        <v>0</v>
      </c>
      <c r="Q939" s="122">
        <v>0</v>
      </c>
      <c r="R939" s="122">
        <v>0</v>
      </c>
      <c r="S939" s="122">
        <v>0</v>
      </c>
      <c r="T939" s="122">
        <v>0</v>
      </c>
      <c r="U939" s="122">
        <v>215000026</v>
      </c>
      <c r="V939" s="122">
        <v>220000026</v>
      </c>
      <c r="W939" s="122">
        <v>230000026</v>
      </c>
      <c r="X939" s="122">
        <v>250000026</v>
      </c>
      <c r="Y939" s="122">
        <v>280000026</v>
      </c>
      <c r="Z939" s="122">
        <v>305000026</v>
      </c>
      <c r="AA939" s="122">
        <v>335000026</v>
      </c>
      <c r="AB939" s="122">
        <v>350000026</v>
      </c>
      <c r="AC939" s="122">
        <v>390000026</v>
      </c>
      <c r="AD939" s="121"/>
      <c r="BO939" s="72" t="s">
        <v>37</v>
      </c>
      <c r="BP939" s="73" t="s">
        <v>4312</v>
      </c>
      <c r="BQ939" s="75">
        <v>0</v>
      </c>
      <c r="BR939" s="75">
        <v>0</v>
      </c>
      <c r="BS939" s="75">
        <v>0</v>
      </c>
      <c r="BT939" s="75">
        <v>157000625</v>
      </c>
      <c r="BU939" s="75">
        <v>157000625</v>
      </c>
      <c r="BV939" s="75">
        <v>152000625</v>
      </c>
      <c r="BW939" s="75">
        <v>175000625</v>
      </c>
      <c r="BX939" s="75">
        <v>0</v>
      </c>
      <c r="BY939" s="75">
        <v>0</v>
      </c>
      <c r="BZ939" s="75">
        <v>0</v>
      </c>
      <c r="CA939" s="75">
        <v>0</v>
      </c>
    </row>
    <row r="940" spans="14:79" ht="12" customHeight="1">
      <c r="N940" s="119" t="s">
        <v>24</v>
      </c>
      <c r="O940" s="120" t="s">
        <v>1729</v>
      </c>
      <c r="P940" s="122">
        <v>0</v>
      </c>
      <c r="Q940" s="122">
        <v>0</v>
      </c>
      <c r="R940" s="122">
        <v>0</v>
      </c>
      <c r="S940" s="122">
        <v>160000026</v>
      </c>
      <c r="T940" s="122">
        <v>170000026</v>
      </c>
      <c r="U940" s="122">
        <v>180000026</v>
      </c>
      <c r="V940" s="122">
        <v>190000026</v>
      </c>
      <c r="W940" s="122">
        <v>200000026</v>
      </c>
      <c r="X940" s="122">
        <v>210000026</v>
      </c>
      <c r="Y940" s="122">
        <v>220000026</v>
      </c>
      <c r="Z940" s="122">
        <v>240000026</v>
      </c>
      <c r="AA940" s="122">
        <v>250000026</v>
      </c>
      <c r="AB940" s="122">
        <v>260000026</v>
      </c>
      <c r="AC940" s="122">
        <v>290000026</v>
      </c>
      <c r="AD940" s="121"/>
      <c r="BO940" s="72" t="s">
        <v>37</v>
      </c>
      <c r="BP940" s="73" t="s">
        <v>4313</v>
      </c>
      <c r="BQ940" s="75">
        <v>0</v>
      </c>
      <c r="BR940" s="75">
        <v>0</v>
      </c>
      <c r="BS940" s="75">
        <v>0</v>
      </c>
      <c r="BT940" s="75">
        <v>153000625</v>
      </c>
      <c r="BU940" s="75">
        <v>0</v>
      </c>
      <c r="BV940" s="75">
        <v>0</v>
      </c>
      <c r="BW940" s="75">
        <v>166000625</v>
      </c>
      <c r="BX940" s="75">
        <v>153000625</v>
      </c>
      <c r="BY940" s="75">
        <v>157000625</v>
      </c>
      <c r="BZ940" s="75">
        <v>171000625</v>
      </c>
      <c r="CA940" s="75">
        <v>0</v>
      </c>
    </row>
    <row r="941" spans="14:79" ht="12" customHeight="1">
      <c r="N941" s="119" t="s">
        <v>24</v>
      </c>
      <c r="O941" s="120" t="s">
        <v>1632</v>
      </c>
      <c r="P941" s="122">
        <v>0</v>
      </c>
      <c r="Q941" s="122">
        <v>0</v>
      </c>
      <c r="R941" s="122">
        <v>0</v>
      </c>
      <c r="S941" s="122">
        <v>170000026</v>
      </c>
      <c r="T941" s="122">
        <v>190000026</v>
      </c>
      <c r="U941" s="122">
        <v>210000026</v>
      </c>
      <c r="V941" s="122">
        <v>220000026</v>
      </c>
      <c r="W941" s="122">
        <v>230000026</v>
      </c>
      <c r="X941" s="122">
        <v>250000026</v>
      </c>
      <c r="Y941" s="122">
        <v>255000026</v>
      </c>
      <c r="Z941" s="122">
        <v>0</v>
      </c>
      <c r="AA941" s="122">
        <v>0</v>
      </c>
      <c r="AB941" s="122">
        <v>0</v>
      </c>
      <c r="AC941" s="122">
        <v>0</v>
      </c>
      <c r="AD941" s="121"/>
      <c r="BO941" s="72" t="s">
        <v>37</v>
      </c>
      <c r="BP941" s="73" t="s">
        <v>4314</v>
      </c>
      <c r="BQ941" s="75">
        <v>0</v>
      </c>
      <c r="BR941" s="75">
        <v>0</v>
      </c>
      <c r="BS941" s="75">
        <v>0</v>
      </c>
      <c r="BT941" s="75">
        <v>0</v>
      </c>
      <c r="BU941" s="75">
        <v>157000625</v>
      </c>
      <c r="BV941" s="75">
        <v>171000625</v>
      </c>
      <c r="BW941" s="75">
        <v>139000625</v>
      </c>
      <c r="BX941" s="75">
        <v>162000625</v>
      </c>
      <c r="BY941" s="75">
        <v>220000625</v>
      </c>
      <c r="BZ941" s="75">
        <v>225000625</v>
      </c>
      <c r="CA941" s="75">
        <v>0</v>
      </c>
    </row>
    <row r="942" spans="14:79" ht="12" customHeight="1">
      <c r="N942" s="119" t="s">
        <v>24</v>
      </c>
      <c r="O942" s="120" t="s">
        <v>2291</v>
      </c>
      <c r="P942" s="122">
        <v>0</v>
      </c>
      <c r="Q942" s="122">
        <v>0</v>
      </c>
      <c r="R942" s="122">
        <v>0</v>
      </c>
      <c r="S942" s="122">
        <v>190000026</v>
      </c>
      <c r="T942" s="122">
        <v>195000026</v>
      </c>
      <c r="U942" s="122">
        <v>200000026</v>
      </c>
      <c r="V942" s="122">
        <v>210000026</v>
      </c>
      <c r="W942" s="122">
        <v>0</v>
      </c>
      <c r="X942" s="122">
        <v>0</v>
      </c>
      <c r="Y942" s="122">
        <v>0</v>
      </c>
      <c r="Z942" s="122">
        <v>0</v>
      </c>
      <c r="AA942" s="122">
        <v>0</v>
      </c>
      <c r="AB942" s="122">
        <v>0</v>
      </c>
      <c r="AC942" s="122">
        <v>0</v>
      </c>
      <c r="AD942" s="121"/>
      <c r="BO942" s="72" t="s">
        <v>37</v>
      </c>
      <c r="BP942" s="73" t="s">
        <v>4315</v>
      </c>
      <c r="BQ942" s="75">
        <v>0</v>
      </c>
      <c r="BR942" s="75">
        <v>0</v>
      </c>
      <c r="BS942" s="75">
        <v>0</v>
      </c>
      <c r="BT942" s="75">
        <v>139000625</v>
      </c>
      <c r="BU942" s="75">
        <v>144000625</v>
      </c>
      <c r="BV942" s="75">
        <v>148000625</v>
      </c>
      <c r="BW942" s="75">
        <v>153000625</v>
      </c>
      <c r="BX942" s="75">
        <v>162000625</v>
      </c>
      <c r="BY942" s="75">
        <v>220000625</v>
      </c>
      <c r="BZ942" s="75">
        <v>202000625</v>
      </c>
      <c r="CA942" s="75">
        <v>0</v>
      </c>
    </row>
    <row r="943" spans="14:79" ht="12" customHeight="1">
      <c r="N943" s="119" t="s">
        <v>24</v>
      </c>
      <c r="O943" s="120" t="s">
        <v>1673</v>
      </c>
      <c r="P943" s="122">
        <v>0</v>
      </c>
      <c r="Q943" s="122">
        <v>0</v>
      </c>
      <c r="R943" s="122">
        <v>0</v>
      </c>
      <c r="S943" s="122">
        <v>150000026</v>
      </c>
      <c r="T943" s="122">
        <v>160000026</v>
      </c>
      <c r="U943" s="122">
        <v>165000026</v>
      </c>
      <c r="V943" s="122">
        <v>170000026</v>
      </c>
      <c r="W943" s="122">
        <v>180000026</v>
      </c>
      <c r="X943" s="122">
        <v>185000026</v>
      </c>
      <c r="Y943" s="122">
        <v>190000026</v>
      </c>
      <c r="Z943" s="122">
        <v>200000026</v>
      </c>
      <c r="AA943" s="122">
        <v>210000026</v>
      </c>
      <c r="AB943" s="122">
        <v>0</v>
      </c>
      <c r="AC943" s="122">
        <v>0</v>
      </c>
      <c r="AD943" s="121"/>
      <c r="BO943" s="72" t="s">
        <v>37</v>
      </c>
      <c r="BP943" s="73" t="s">
        <v>4316</v>
      </c>
      <c r="BQ943" s="75">
        <v>0</v>
      </c>
      <c r="BR943" s="75">
        <v>0</v>
      </c>
      <c r="BS943" s="75">
        <v>0</v>
      </c>
      <c r="BT943" s="75">
        <v>108000625</v>
      </c>
      <c r="BU943" s="75">
        <v>0</v>
      </c>
      <c r="BV943" s="75">
        <v>0</v>
      </c>
      <c r="BW943" s="75">
        <v>0</v>
      </c>
      <c r="BX943" s="75">
        <v>144000625</v>
      </c>
      <c r="BY943" s="75">
        <v>0</v>
      </c>
      <c r="BZ943" s="75">
        <v>0</v>
      </c>
      <c r="CA943" s="75">
        <v>0</v>
      </c>
    </row>
    <row r="944" spans="14:79" ht="12" customHeight="1">
      <c r="N944" s="119" t="s">
        <v>24</v>
      </c>
      <c r="O944" s="120" t="s">
        <v>100</v>
      </c>
      <c r="P944" s="122">
        <v>120000026</v>
      </c>
      <c r="Q944" s="122">
        <v>130000026</v>
      </c>
      <c r="R944" s="122">
        <v>150000026</v>
      </c>
      <c r="S944" s="122">
        <v>160000026</v>
      </c>
      <c r="T944" s="122">
        <v>170000026</v>
      </c>
      <c r="U944" s="122">
        <v>180000026</v>
      </c>
      <c r="V944" s="122">
        <v>190000026</v>
      </c>
      <c r="W944" s="122">
        <v>200000026</v>
      </c>
      <c r="X944" s="122">
        <v>210000026</v>
      </c>
      <c r="Y944" s="122">
        <v>215000026</v>
      </c>
      <c r="Z944" s="122">
        <v>0</v>
      </c>
      <c r="AA944" s="122">
        <v>0</v>
      </c>
      <c r="AB944" s="122">
        <v>0</v>
      </c>
      <c r="AC944" s="122">
        <v>0</v>
      </c>
      <c r="AD944" s="121"/>
      <c r="BO944" s="72" t="s">
        <v>37</v>
      </c>
      <c r="BP944" s="73" t="s">
        <v>4317</v>
      </c>
      <c r="BQ944" s="75">
        <v>0</v>
      </c>
      <c r="BR944" s="75">
        <v>0</v>
      </c>
      <c r="BS944" s="75">
        <v>0</v>
      </c>
      <c r="BT944" s="75">
        <v>126000625</v>
      </c>
      <c r="BU944" s="75">
        <v>144000625</v>
      </c>
      <c r="BV944" s="75">
        <v>153000625</v>
      </c>
      <c r="BW944" s="75">
        <v>166000625</v>
      </c>
      <c r="BX944" s="75">
        <v>175000625</v>
      </c>
      <c r="BY944" s="75">
        <v>180000625</v>
      </c>
      <c r="BZ944" s="75">
        <v>184000625</v>
      </c>
      <c r="CA944" s="75">
        <v>0</v>
      </c>
    </row>
    <row r="945" spans="14:79" ht="12" customHeight="1">
      <c r="N945" s="119" t="s">
        <v>24</v>
      </c>
      <c r="O945" s="120" t="s">
        <v>101</v>
      </c>
      <c r="P945" s="122">
        <v>110000026</v>
      </c>
      <c r="Q945" s="122">
        <v>120000026</v>
      </c>
      <c r="R945" s="122">
        <v>130000026</v>
      </c>
      <c r="S945" s="122">
        <v>150000026</v>
      </c>
      <c r="T945" s="122">
        <v>160000026</v>
      </c>
      <c r="U945" s="122">
        <v>170000026</v>
      </c>
      <c r="V945" s="122">
        <v>180000026</v>
      </c>
      <c r="W945" s="122">
        <v>190000026</v>
      </c>
      <c r="X945" s="122">
        <v>200000026</v>
      </c>
      <c r="Y945" s="122">
        <v>210000026</v>
      </c>
      <c r="Z945" s="122">
        <v>0</v>
      </c>
      <c r="AA945" s="122">
        <v>0</v>
      </c>
      <c r="AB945" s="122">
        <v>0</v>
      </c>
      <c r="AC945" s="122">
        <v>0</v>
      </c>
      <c r="AD945" s="121"/>
      <c r="BO945" s="72" t="s">
        <v>37</v>
      </c>
      <c r="BP945" s="73" t="s">
        <v>4318</v>
      </c>
      <c r="BQ945" s="75">
        <v>0</v>
      </c>
      <c r="BR945" s="75">
        <v>0</v>
      </c>
      <c r="BS945" s="75">
        <v>0</v>
      </c>
      <c r="BT945" s="75">
        <v>144000625</v>
      </c>
      <c r="BU945" s="75">
        <v>153000625</v>
      </c>
      <c r="BV945" s="75">
        <v>162000625</v>
      </c>
      <c r="BW945" s="75">
        <v>139000625</v>
      </c>
      <c r="BX945" s="75">
        <v>162000625</v>
      </c>
      <c r="BY945" s="75">
        <v>193000625</v>
      </c>
      <c r="BZ945" s="75">
        <v>202000625</v>
      </c>
      <c r="CA945" s="75">
        <v>0</v>
      </c>
    </row>
    <row r="946" spans="14:79" ht="12" customHeight="1">
      <c r="N946" s="119" t="s">
        <v>24</v>
      </c>
      <c r="O946" s="120" t="s">
        <v>711</v>
      </c>
      <c r="P946" s="122">
        <v>110000026</v>
      </c>
      <c r="Q946" s="122">
        <v>115000026</v>
      </c>
      <c r="R946" s="122">
        <v>125000026</v>
      </c>
      <c r="S946" s="122">
        <v>140000026</v>
      </c>
      <c r="T946" s="122">
        <v>150000026</v>
      </c>
      <c r="U946" s="122">
        <v>155000026</v>
      </c>
      <c r="V946" s="122">
        <v>160000026</v>
      </c>
      <c r="W946" s="122">
        <v>170000026</v>
      </c>
      <c r="X946" s="122">
        <v>185000026</v>
      </c>
      <c r="Y946" s="122">
        <v>0</v>
      </c>
      <c r="Z946" s="122">
        <v>0</v>
      </c>
      <c r="AA946" s="122">
        <v>0</v>
      </c>
      <c r="AB946" s="122">
        <v>0</v>
      </c>
      <c r="AC946" s="122">
        <v>0</v>
      </c>
      <c r="AD946" s="121"/>
      <c r="BO946" s="72" t="s">
        <v>37</v>
      </c>
      <c r="BP946" s="73" t="s">
        <v>4319</v>
      </c>
      <c r="BQ946" s="75">
        <v>0</v>
      </c>
      <c r="BR946" s="75">
        <v>0</v>
      </c>
      <c r="BS946" s="75">
        <v>0</v>
      </c>
      <c r="BT946" s="75">
        <v>0</v>
      </c>
      <c r="BU946" s="75">
        <v>0</v>
      </c>
      <c r="BV946" s="75">
        <v>130000026</v>
      </c>
      <c r="BW946" s="75">
        <v>140000026</v>
      </c>
      <c r="BX946" s="75">
        <v>150000026</v>
      </c>
      <c r="BY946" s="75">
        <v>160000026</v>
      </c>
      <c r="BZ946" s="75">
        <v>170000026</v>
      </c>
      <c r="CA946" s="75">
        <v>0</v>
      </c>
    </row>
    <row r="947" spans="14:79" ht="12" customHeight="1">
      <c r="N947" s="119" t="s">
        <v>24</v>
      </c>
      <c r="O947" s="120" t="s">
        <v>712</v>
      </c>
      <c r="P947" s="122">
        <v>105000026</v>
      </c>
      <c r="Q947" s="122">
        <v>110000026</v>
      </c>
      <c r="R947" s="122">
        <v>115000026</v>
      </c>
      <c r="S947" s="122">
        <v>125000026</v>
      </c>
      <c r="T947" s="122">
        <v>140000026</v>
      </c>
      <c r="U947" s="122">
        <v>150000026</v>
      </c>
      <c r="V947" s="122">
        <v>155000026</v>
      </c>
      <c r="W947" s="122">
        <v>160000026</v>
      </c>
      <c r="X947" s="122">
        <v>180000026</v>
      </c>
      <c r="Y947" s="122">
        <v>0</v>
      </c>
      <c r="Z947" s="122">
        <v>0</v>
      </c>
      <c r="AA947" s="122">
        <v>0</v>
      </c>
      <c r="AB947" s="122">
        <v>0</v>
      </c>
      <c r="AC947" s="122">
        <v>0</v>
      </c>
      <c r="AD947" s="121"/>
      <c r="BO947" s="72" t="s">
        <v>37</v>
      </c>
      <c r="BP947" s="73" t="s">
        <v>5037</v>
      </c>
      <c r="BQ947" s="75">
        <v>0</v>
      </c>
      <c r="BR947" s="75">
        <v>0</v>
      </c>
      <c r="BS947" s="75">
        <v>0</v>
      </c>
      <c r="BT947" s="75">
        <v>145000026</v>
      </c>
      <c r="BU947" s="75">
        <v>150000026</v>
      </c>
      <c r="BV947" s="75">
        <v>160000026</v>
      </c>
      <c r="BW947" s="75">
        <v>170000026</v>
      </c>
      <c r="BX947" s="75">
        <v>180000026</v>
      </c>
      <c r="BY947" s="75">
        <v>190000026</v>
      </c>
      <c r="BZ947" s="75">
        <v>195000026</v>
      </c>
      <c r="CA947" s="75">
        <v>220000026</v>
      </c>
    </row>
    <row r="948" spans="14:79" ht="12" customHeight="1">
      <c r="N948" s="119" t="s">
        <v>24</v>
      </c>
      <c r="O948" s="120" t="s">
        <v>2450</v>
      </c>
      <c r="P948" s="122">
        <v>110000026</v>
      </c>
      <c r="Q948" s="122">
        <v>115000026</v>
      </c>
      <c r="R948" s="122">
        <v>125000026</v>
      </c>
      <c r="S948" s="122">
        <v>140000026</v>
      </c>
      <c r="T948" s="122">
        <v>150000026</v>
      </c>
      <c r="U948" s="122">
        <v>155000026</v>
      </c>
      <c r="V948" s="122">
        <v>160000026</v>
      </c>
      <c r="W948" s="122">
        <v>170000026</v>
      </c>
      <c r="X948" s="122">
        <v>185000026</v>
      </c>
      <c r="Y948" s="122">
        <v>0</v>
      </c>
      <c r="Z948" s="122">
        <v>0</v>
      </c>
      <c r="AA948" s="122">
        <v>0</v>
      </c>
      <c r="AB948" s="122">
        <v>0</v>
      </c>
      <c r="AC948" s="122">
        <v>0</v>
      </c>
      <c r="AD948" s="121"/>
      <c r="BO948" s="72" t="s">
        <v>37</v>
      </c>
      <c r="BP948" s="73" t="s">
        <v>4320</v>
      </c>
      <c r="BQ948" s="75">
        <v>0</v>
      </c>
      <c r="BR948" s="75">
        <v>0</v>
      </c>
      <c r="BS948" s="75">
        <v>0</v>
      </c>
      <c r="BT948" s="75">
        <v>139000625</v>
      </c>
      <c r="BU948" s="75">
        <v>148000625</v>
      </c>
      <c r="BV948" s="75">
        <v>157000625</v>
      </c>
      <c r="BW948" s="75">
        <v>166000625</v>
      </c>
      <c r="BX948" s="75">
        <v>166000625</v>
      </c>
      <c r="BY948" s="75">
        <v>171000625</v>
      </c>
      <c r="BZ948" s="75">
        <v>193000625</v>
      </c>
      <c r="CA948" s="75">
        <v>0</v>
      </c>
    </row>
    <row r="949" spans="14:79" ht="12" customHeight="1">
      <c r="N949" s="119" t="s">
        <v>24</v>
      </c>
      <c r="O949" s="120" t="s">
        <v>2484</v>
      </c>
      <c r="P949" s="122">
        <v>105000026</v>
      </c>
      <c r="Q949" s="122">
        <v>110000026</v>
      </c>
      <c r="R949" s="122">
        <v>115000026</v>
      </c>
      <c r="S949" s="122">
        <v>125000026</v>
      </c>
      <c r="T949" s="122">
        <v>140000026</v>
      </c>
      <c r="U949" s="122">
        <v>150000026</v>
      </c>
      <c r="V949" s="122">
        <v>155000026</v>
      </c>
      <c r="W949" s="122">
        <v>160000026</v>
      </c>
      <c r="X949" s="122">
        <v>180000026</v>
      </c>
      <c r="Y949" s="122">
        <v>0</v>
      </c>
      <c r="Z949" s="122">
        <v>0</v>
      </c>
      <c r="AA949" s="122">
        <v>0</v>
      </c>
      <c r="AB949" s="122">
        <v>0</v>
      </c>
      <c r="AC949" s="122">
        <v>0</v>
      </c>
      <c r="AD949" s="121"/>
      <c r="BO949" s="72" t="s">
        <v>37</v>
      </c>
      <c r="BP949" s="73" t="s">
        <v>4321</v>
      </c>
      <c r="BQ949" s="75">
        <v>0</v>
      </c>
      <c r="BR949" s="75">
        <v>0</v>
      </c>
      <c r="BS949" s="75">
        <v>0</v>
      </c>
      <c r="BT949" s="75">
        <v>150000026</v>
      </c>
      <c r="BU949" s="75">
        <v>160000026</v>
      </c>
      <c r="BV949" s="75">
        <v>170000026</v>
      </c>
      <c r="BW949" s="75">
        <v>180000026</v>
      </c>
      <c r="BX949" s="75">
        <v>195000026</v>
      </c>
      <c r="BY949" s="75">
        <v>210000026</v>
      </c>
      <c r="BZ949" s="75">
        <v>220000026</v>
      </c>
      <c r="CA949" s="75">
        <v>235000026</v>
      </c>
    </row>
    <row r="950" spans="14:79" ht="12" customHeight="1">
      <c r="N950" s="119" t="s">
        <v>24</v>
      </c>
      <c r="O950" s="120" t="s">
        <v>1606</v>
      </c>
      <c r="P950" s="122">
        <v>100000026</v>
      </c>
      <c r="Q950" s="122">
        <v>110000026</v>
      </c>
      <c r="R950" s="122">
        <v>120000026</v>
      </c>
      <c r="S950" s="122">
        <v>0</v>
      </c>
      <c r="T950" s="122">
        <v>0</v>
      </c>
      <c r="U950" s="122">
        <v>0</v>
      </c>
      <c r="V950" s="122">
        <v>0</v>
      </c>
      <c r="W950" s="122">
        <v>0</v>
      </c>
      <c r="X950" s="122">
        <v>0</v>
      </c>
      <c r="Y950" s="122">
        <v>0</v>
      </c>
      <c r="Z950" s="122">
        <v>0</v>
      </c>
      <c r="AA950" s="122">
        <v>0</v>
      </c>
      <c r="AB950" s="122">
        <v>0</v>
      </c>
      <c r="AC950" s="122">
        <v>0</v>
      </c>
      <c r="AD950" s="121"/>
      <c r="BO950" s="72" t="s">
        <v>37</v>
      </c>
      <c r="BP950" s="73" t="s">
        <v>4322</v>
      </c>
      <c r="BQ950" s="75">
        <v>0</v>
      </c>
      <c r="BR950" s="75">
        <v>0</v>
      </c>
      <c r="BS950" s="75">
        <v>0</v>
      </c>
      <c r="BT950" s="75">
        <v>0</v>
      </c>
      <c r="BU950" s="75">
        <v>0</v>
      </c>
      <c r="BV950" s="75">
        <v>0</v>
      </c>
      <c r="BW950" s="75">
        <v>139000625</v>
      </c>
      <c r="BX950" s="75">
        <v>162000625</v>
      </c>
      <c r="BY950" s="75">
        <v>200000625</v>
      </c>
      <c r="BZ950" s="75">
        <v>210000026</v>
      </c>
      <c r="CA950" s="75">
        <v>0</v>
      </c>
    </row>
    <row r="951" spans="14:79" ht="12" customHeight="1">
      <c r="N951" s="119" t="s">
        <v>24</v>
      </c>
      <c r="O951" s="120" t="s">
        <v>1824</v>
      </c>
      <c r="P951" s="122">
        <v>120000026</v>
      </c>
      <c r="Q951" s="122">
        <v>125000026</v>
      </c>
      <c r="R951" s="122">
        <v>0</v>
      </c>
      <c r="S951" s="122">
        <v>0</v>
      </c>
      <c r="T951" s="122">
        <v>0</v>
      </c>
      <c r="U951" s="122">
        <v>0</v>
      </c>
      <c r="V951" s="122">
        <v>0</v>
      </c>
      <c r="W951" s="122">
        <v>0</v>
      </c>
      <c r="X951" s="122">
        <v>0</v>
      </c>
      <c r="Y951" s="122">
        <v>0</v>
      </c>
      <c r="Z951" s="122">
        <v>0</v>
      </c>
      <c r="AA951" s="122">
        <v>0</v>
      </c>
      <c r="AB951" s="122">
        <v>0</v>
      </c>
      <c r="AC951" s="122">
        <v>0</v>
      </c>
      <c r="AD951" s="121"/>
      <c r="BO951" s="72" t="s">
        <v>37</v>
      </c>
      <c r="BP951" s="73" t="s">
        <v>4323</v>
      </c>
      <c r="BQ951" s="75">
        <v>0</v>
      </c>
      <c r="BR951" s="75">
        <v>0</v>
      </c>
      <c r="BS951" s="75">
        <v>0</v>
      </c>
      <c r="BT951" s="75">
        <v>144000625</v>
      </c>
      <c r="BU951" s="75">
        <v>153000625</v>
      </c>
      <c r="BV951" s="75">
        <v>162000625</v>
      </c>
      <c r="BW951" s="75">
        <v>139000625</v>
      </c>
      <c r="BX951" s="75">
        <v>162000625</v>
      </c>
      <c r="BY951" s="75">
        <v>193000625</v>
      </c>
      <c r="BZ951" s="75">
        <v>202000625</v>
      </c>
      <c r="CA951" s="75">
        <v>0</v>
      </c>
    </row>
    <row r="952" spans="14:79" ht="12" customHeight="1">
      <c r="N952" s="119" t="s">
        <v>24</v>
      </c>
      <c r="O952" s="120" t="s">
        <v>367</v>
      </c>
      <c r="P952" s="122">
        <v>120000026</v>
      </c>
      <c r="Q952" s="122">
        <v>125000026</v>
      </c>
      <c r="R952" s="122">
        <v>135000026</v>
      </c>
      <c r="S952" s="122">
        <v>145000026</v>
      </c>
      <c r="T952" s="122">
        <v>0</v>
      </c>
      <c r="U952" s="122">
        <v>0</v>
      </c>
      <c r="V952" s="122">
        <v>0</v>
      </c>
      <c r="W952" s="122">
        <v>0</v>
      </c>
      <c r="X952" s="122">
        <v>0</v>
      </c>
      <c r="Y952" s="122">
        <v>0</v>
      </c>
      <c r="Z952" s="122">
        <v>0</v>
      </c>
      <c r="AA952" s="122">
        <v>0</v>
      </c>
      <c r="AB952" s="122">
        <v>0</v>
      </c>
      <c r="AC952" s="122">
        <v>0</v>
      </c>
      <c r="AD952" s="121"/>
      <c r="BO952" s="72" t="s">
        <v>37</v>
      </c>
      <c r="BP952" s="73" t="s">
        <v>5303</v>
      </c>
      <c r="BQ952" s="74"/>
      <c r="BR952" s="74"/>
      <c r="BS952" s="74"/>
      <c r="BT952" s="74"/>
      <c r="BU952" s="74"/>
      <c r="BV952" s="74"/>
      <c r="BW952" s="74"/>
      <c r="BX952" s="74"/>
      <c r="BY952" s="75">
        <v>205000026</v>
      </c>
      <c r="BZ952" s="75">
        <v>225000026</v>
      </c>
      <c r="CA952" s="74"/>
    </row>
    <row r="953" spans="14:79" ht="12" customHeight="1">
      <c r="N953" s="119" t="s">
        <v>24</v>
      </c>
      <c r="O953" s="120" t="s">
        <v>964</v>
      </c>
      <c r="P953" s="122">
        <v>110000026</v>
      </c>
      <c r="Q953" s="122">
        <v>120000026</v>
      </c>
      <c r="R953" s="122">
        <v>0</v>
      </c>
      <c r="S953" s="122">
        <v>0</v>
      </c>
      <c r="T953" s="122">
        <v>0</v>
      </c>
      <c r="U953" s="122">
        <v>0</v>
      </c>
      <c r="V953" s="122">
        <v>0</v>
      </c>
      <c r="W953" s="122">
        <v>0</v>
      </c>
      <c r="X953" s="122">
        <v>0</v>
      </c>
      <c r="Y953" s="122">
        <v>0</v>
      </c>
      <c r="Z953" s="122">
        <v>0</v>
      </c>
      <c r="AA953" s="122">
        <v>0</v>
      </c>
      <c r="AB953" s="122">
        <v>0</v>
      </c>
      <c r="AC953" s="122">
        <v>0</v>
      </c>
      <c r="AD953" s="121"/>
      <c r="BO953" s="72" t="s">
        <v>37</v>
      </c>
      <c r="BP953" s="73" t="s">
        <v>4324</v>
      </c>
      <c r="BQ953" s="75">
        <v>0</v>
      </c>
      <c r="BR953" s="75">
        <v>0</v>
      </c>
      <c r="BS953" s="75">
        <v>0</v>
      </c>
      <c r="BT953" s="75">
        <v>0</v>
      </c>
      <c r="BU953" s="75">
        <v>0</v>
      </c>
      <c r="BV953" s="75">
        <v>135000925</v>
      </c>
      <c r="BW953" s="75">
        <v>140000925</v>
      </c>
      <c r="BX953" s="75">
        <v>165000925</v>
      </c>
      <c r="BY953" s="75">
        <v>185000925</v>
      </c>
      <c r="BZ953" s="75">
        <v>190000026</v>
      </c>
      <c r="CA953" s="75">
        <v>200000026</v>
      </c>
    </row>
    <row r="954" spans="14:79" ht="12" customHeight="1">
      <c r="N954" s="119" t="s">
        <v>24</v>
      </c>
      <c r="O954" s="120" t="s">
        <v>1697</v>
      </c>
      <c r="P954" s="122">
        <v>100000026</v>
      </c>
      <c r="Q954" s="122">
        <v>110000026</v>
      </c>
      <c r="R954" s="122">
        <v>120000026</v>
      </c>
      <c r="S954" s="122">
        <v>0</v>
      </c>
      <c r="T954" s="122">
        <v>0</v>
      </c>
      <c r="U954" s="122">
        <v>0</v>
      </c>
      <c r="V954" s="122">
        <v>0</v>
      </c>
      <c r="W954" s="122">
        <v>0</v>
      </c>
      <c r="X954" s="122">
        <v>0</v>
      </c>
      <c r="Y954" s="122">
        <v>0</v>
      </c>
      <c r="Z954" s="122">
        <v>0</v>
      </c>
      <c r="AA954" s="122">
        <v>0</v>
      </c>
      <c r="AB954" s="122">
        <v>0</v>
      </c>
      <c r="AC954" s="122">
        <v>0</v>
      </c>
      <c r="AD954" s="121"/>
      <c r="BO954" s="72" t="s">
        <v>37</v>
      </c>
      <c r="BP954" s="73" t="s">
        <v>4325</v>
      </c>
      <c r="BQ954" s="75">
        <v>0</v>
      </c>
      <c r="BR954" s="75">
        <v>0</v>
      </c>
      <c r="BS954" s="75">
        <v>0</v>
      </c>
      <c r="BT954" s="75">
        <v>0</v>
      </c>
      <c r="BU954" s="75">
        <v>157000625</v>
      </c>
      <c r="BV954" s="75">
        <v>171000625</v>
      </c>
      <c r="BW954" s="75">
        <v>139000625</v>
      </c>
      <c r="BX954" s="75">
        <v>162000625</v>
      </c>
      <c r="BY954" s="75">
        <v>220000625</v>
      </c>
      <c r="BZ954" s="75">
        <v>0</v>
      </c>
      <c r="CA954" s="75">
        <v>0</v>
      </c>
    </row>
    <row r="955" spans="14:79" ht="12" customHeight="1">
      <c r="N955" s="119" t="s">
        <v>24</v>
      </c>
      <c r="O955" s="120" t="s">
        <v>2076</v>
      </c>
      <c r="P955" s="122">
        <v>110000026</v>
      </c>
      <c r="Q955" s="122">
        <v>115000026</v>
      </c>
      <c r="R955" s="122">
        <v>125000026</v>
      </c>
      <c r="S955" s="122">
        <v>140000026</v>
      </c>
      <c r="T955" s="122">
        <v>150000026</v>
      </c>
      <c r="U955" s="122">
        <v>155000026</v>
      </c>
      <c r="V955" s="122">
        <v>160000026</v>
      </c>
      <c r="W955" s="122">
        <v>170000026</v>
      </c>
      <c r="X955" s="122">
        <v>185000026</v>
      </c>
      <c r="Y955" s="122">
        <v>0</v>
      </c>
      <c r="Z955" s="122">
        <v>0</v>
      </c>
      <c r="AA955" s="122">
        <v>0</v>
      </c>
      <c r="AB955" s="122">
        <v>0</v>
      </c>
      <c r="AC955" s="122">
        <v>0</v>
      </c>
      <c r="AD955" s="121"/>
      <c r="BO955" s="72" t="s">
        <v>37</v>
      </c>
      <c r="BP955" s="73" t="s">
        <v>4326</v>
      </c>
      <c r="BQ955" s="75">
        <v>0</v>
      </c>
      <c r="BR955" s="75">
        <v>0</v>
      </c>
      <c r="BS955" s="75">
        <v>0</v>
      </c>
      <c r="BT955" s="75">
        <v>108000625</v>
      </c>
      <c r="BU955" s="75">
        <v>0</v>
      </c>
      <c r="BV955" s="75">
        <v>0</v>
      </c>
      <c r="BW955" s="75">
        <v>0</v>
      </c>
      <c r="BX955" s="75">
        <v>153000625</v>
      </c>
      <c r="BY955" s="75">
        <v>157000625</v>
      </c>
      <c r="BZ955" s="75">
        <v>171000625</v>
      </c>
      <c r="CA955" s="75">
        <v>0</v>
      </c>
    </row>
    <row r="956" spans="14:79" ht="12" customHeight="1">
      <c r="N956" s="119" t="s">
        <v>24</v>
      </c>
      <c r="O956" s="120" t="s">
        <v>1702</v>
      </c>
      <c r="P956" s="122">
        <v>105000026</v>
      </c>
      <c r="Q956" s="122">
        <v>110000026</v>
      </c>
      <c r="R956" s="122">
        <v>115000026</v>
      </c>
      <c r="S956" s="122">
        <v>125000026</v>
      </c>
      <c r="T956" s="122">
        <v>140000026</v>
      </c>
      <c r="U956" s="122">
        <v>150000026</v>
      </c>
      <c r="V956" s="122">
        <v>155000026</v>
      </c>
      <c r="W956" s="122">
        <v>160000026</v>
      </c>
      <c r="X956" s="122">
        <v>180000026</v>
      </c>
      <c r="Y956" s="122">
        <v>0</v>
      </c>
      <c r="Z956" s="122">
        <v>0</v>
      </c>
      <c r="AA956" s="122">
        <v>0</v>
      </c>
      <c r="AB956" s="122">
        <v>0</v>
      </c>
      <c r="AC956" s="122">
        <v>0</v>
      </c>
      <c r="AD956" s="121"/>
      <c r="BO956" s="72" t="s">
        <v>37</v>
      </c>
      <c r="BP956" s="73" t="s">
        <v>4327</v>
      </c>
      <c r="BQ956" s="75">
        <v>0</v>
      </c>
      <c r="BR956" s="75">
        <v>0</v>
      </c>
      <c r="BS956" s="75">
        <v>0</v>
      </c>
      <c r="BT956" s="75">
        <v>139000625</v>
      </c>
      <c r="BU956" s="75">
        <v>148000625</v>
      </c>
      <c r="BV956" s="75">
        <v>157000625</v>
      </c>
      <c r="BW956" s="75">
        <v>166000625</v>
      </c>
      <c r="BX956" s="75">
        <v>171000625</v>
      </c>
      <c r="BY956" s="75">
        <v>184000625</v>
      </c>
      <c r="BZ956" s="75">
        <v>193000625</v>
      </c>
      <c r="CA956" s="75">
        <v>0</v>
      </c>
    </row>
    <row r="957" spans="14:79" ht="12" customHeight="1">
      <c r="N957" s="119" t="s">
        <v>24</v>
      </c>
      <c r="O957" s="120" t="s">
        <v>1688</v>
      </c>
      <c r="P957" s="122">
        <v>120000026</v>
      </c>
      <c r="Q957" s="122">
        <v>130000026</v>
      </c>
      <c r="R957" s="122">
        <v>150000026</v>
      </c>
      <c r="S957" s="122">
        <v>160000026</v>
      </c>
      <c r="T957" s="122">
        <v>170000026</v>
      </c>
      <c r="U957" s="122">
        <v>180000026</v>
      </c>
      <c r="V957" s="122">
        <v>190000026</v>
      </c>
      <c r="W957" s="122">
        <v>200000026</v>
      </c>
      <c r="X957" s="122">
        <v>210000026</v>
      </c>
      <c r="Y957" s="122">
        <v>215000026</v>
      </c>
      <c r="Z957" s="122">
        <v>0</v>
      </c>
      <c r="AA957" s="122">
        <v>0</v>
      </c>
      <c r="AB957" s="122">
        <v>0</v>
      </c>
      <c r="AC957" s="122">
        <v>0</v>
      </c>
      <c r="AD957" s="121"/>
      <c r="BO957" s="72" t="s">
        <v>37</v>
      </c>
      <c r="BP957" s="73" t="s">
        <v>4328</v>
      </c>
      <c r="BQ957" s="75">
        <v>0</v>
      </c>
      <c r="BR957" s="75">
        <v>0</v>
      </c>
      <c r="BS957" s="75">
        <v>0</v>
      </c>
      <c r="BT957" s="75">
        <v>165000026</v>
      </c>
      <c r="BU957" s="75">
        <v>175000026</v>
      </c>
      <c r="BV957" s="75">
        <v>185000026</v>
      </c>
      <c r="BW957" s="75">
        <v>195000026</v>
      </c>
      <c r="BX957" s="75">
        <v>205000026</v>
      </c>
      <c r="BY957" s="75">
        <v>215000026</v>
      </c>
      <c r="BZ957" s="75">
        <v>225000026</v>
      </c>
      <c r="CA957" s="75">
        <v>235000026</v>
      </c>
    </row>
    <row r="958" spans="14:79" ht="12" customHeight="1">
      <c r="N958" s="119" t="s">
        <v>24</v>
      </c>
      <c r="O958" s="120" t="s">
        <v>550</v>
      </c>
      <c r="P958" s="122">
        <v>110000026</v>
      </c>
      <c r="Q958" s="122">
        <v>120000026</v>
      </c>
      <c r="R958" s="122">
        <v>130000026</v>
      </c>
      <c r="S958" s="122">
        <v>150000026</v>
      </c>
      <c r="T958" s="122">
        <v>160000026</v>
      </c>
      <c r="U958" s="122">
        <v>170000026</v>
      </c>
      <c r="V958" s="122">
        <v>180000026</v>
      </c>
      <c r="W958" s="122">
        <v>190000026</v>
      </c>
      <c r="X958" s="122">
        <v>200000026</v>
      </c>
      <c r="Y958" s="122">
        <v>210000026</v>
      </c>
      <c r="Z958" s="122">
        <v>0</v>
      </c>
      <c r="AA958" s="122">
        <v>0</v>
      </c>
      <c r="AB958" s="122">
        <v>0</v>
      </c>
      <c r="AC958" s="122">
        <v>0</v>
      </c>
      <c r="AD958" s="121"/>
      <c r="BO958" s="72" t="s">
        <v>37</v>
      </c>
      <c r="BP958" s="73" t="s">
        <v>4329</v>
      </c>
      <c r="BQ958" s="75">
        <v>2349000625</v>
      </c>
      <c r="BR958" s="75">
        <v>2353000625</v>
      </c>
      <c r="BS958" s="75">
        <v>0</v>
      </c>
      <c r="BT958" s="75">
        <v>0</v>
      </c>
      <c r="BU958" s="75">
        <v>0</v>
      </c>
      <c r="BV958" s="75">
        <v>2461000625</v>
      </c>
      <c r="BW958" s="75">
        <v>139000625</v>
      </c>
      <c r="BX958" s="75">
        <v>162000625</v>
      </c>
      <c r="BY958" s="75">
        <v>220000625</v>
      </c>
      <c r="BZ958" s="75">
        <v>0</v>
      </c>
      <c r="CA958" s="75">
        <v>0</v>
      </c>
    </row>
    <row r="959" spans="14:79" ht="12" customHeight="1">
      <c r="N959" s="119" t="s">
        <v>24</v>
      </c>
      <c r="O959" s="120" t="s">
        <v>2772</v>
      </c>
      <c r="P959" s="122">
        <v>110000026</v>
      </c>
      <c r="Q959" s="122">
        <v>115000026</v>
      </c>
      <c r="R959" s="122">
        <v>125000026</v>
      </c>
      <c r="S959" s="122">
        <v>140000026</v>
      </c>
      <c r="T959" s="122">
        <v>150000026</v>
      </c>
      <c r="U959" s="122">
        <v>155000026</v>
      </c>
      <c r="V959" s="122">
        <v>160000026</v>
      </c>
      <c r="W959" s="122">
        <v>170000026</v>
      </c>
      <c r="X959" s="122">
        <v>185000026</v>
      </c>
      <c r="Y959" s="122">
        <v>0</v>
      </c>
      <c r="Z959" s="122">
        <v>0</v>
      </c>
      <c r="AA959" s="122">
        <v>0</v>
      </c>
      <c r="AB959" s="122">
        <v>0</v>
      </c>
      <c r="AC959" s="122">
        <v>0</v>
      </c>
      <c r="AD959" s="121"/>
      <c r="BO959" s="72" t="s">
        <v>37</v>
      </c>
      <c r="BP959" s="73" t="s">
        <v>4330</v>
      </c>
      <c r="BQ959" s="75">
        <v>0</v>
      </c>
      <c r="BR959" s="75">
        <v>0</v>
      </c>
      <c r="BS959" s="75">
        <v>0</v>
      </c>
      <c r="BT959" s="75">
        <v>145000625</v>
      </c>
      <c r="BU959" s="75">
        <v>150000625</v>
      </c>
      <c r="BV959" s="75">
        <v>160000625</v>
      </c>
      <c r="BW959" s="75">
        <v>170000625</v>
      </c>
      <c r="BX959" s="75">
        <v>180000625</v>
      </c>
      <c r="BY959" s="75">
        <v>185000625</v>
      </c>
      <c r="BZ959" s="75">
        <v>190000625</v>
      </c>
      <c r="CA959" s="75">
        <v>0</v>
      </c>
    </row>
    <row r="960" spans="14:79" ht="12" customHeight="1">
      <c r="N960" s="119" t="s">
        <v>24</v>
      </c>
      <c r="O960" s="120" t="s">
        <v>638</v>
      </c>
      <c r="P960" s="122">
        <v>105000026</v>
      </c>
      <c r="Q960" s="122">
        <v>110000026</v>
      </c>
      <c r="R960" s="122">
        <v>115000026</v>
      </c>
      <c r="S960" s="122">
        <v>125000026</v>
      </c>
      <c r="T960" s="122">
        <v>140000026</v>
      </c>
      <c r="U960" s="122">
        <v>150000026</v>
      </c>
      <c r="V960" s="122">
        <v>155000026</v>
      </c>
      <c r="W960" s="122">
        <v>160000026</v>
      </c>
      <c r="X960" s="122">
        <v>180000026</v>
      </c>
      <c r="Y960" s="122">
        <v>0</v>
      </c>
      <c r="Z960" s="122">
        <v>0</v>
      </c>
      <c r="AA960" s="122">
        <v>0</v>
      </c>
      <c r="AB960" s="122">
        <v>0</v>
      </c>
      <c r="AC960" s="122">
        <v>0</v>
      </c>
      <c r="AD960" s="121"/>
      <c r="BO960" s="72" t="s">
        <v>37</v>
      </c>
      <c r="BP960" s="73" t="s">
        <v>4331</v>
      </c>
      <c r="BQ960" s="75">
        <v>0</v>
      </c>
      <c r="BR960" s="75">
        <v>0</v>
      </c>
      <c r="BS960" s="75">
        <v>0</v>
      </c>
      <c r="BT960" s="75">
        <v>103000625</v>
      </c>
      <c r="BU960" s="75">
        <v>0</v>
      </c>
      <c r="BV960" s="75">
        <v>0</v>
      </c>
      <c r="BW960" s="75">
        <v>0</v>
      </c>
      <c r="BX960" s="75">
        <v>180000026</v>
      </c>
      <c r="BY960" s="75">
        <v>0</v>
      </c>
      <c r="BZ960" s="75">
        <v>0</v>
      </c>
      <c r="CA960" s="75">
        <v>0</v>
      </c>
    </row>
    <row r="961" spans="14:79" ht="12" customHeight="1">
      <c r="N961" s="119" t="s">
        <v>24</v>
      </c>
      <c r="O961" s="120" t="s">
        <v>2451</v>
      </c>
      <c r="P961" s="122">
        <v>120000026</v>
      </c>
      <c r="Q961" s="122">
        <v>130000026</v>
      </c>
      <c r="R961" s="122">
        <v>150000026</v>
      </c>
      <c r="S961" s="122">
        <v>160000026</v>
      </c>
      <c r="T961" s="122">
        <v>170000026</v>
      </c>
      <c r="U961" s="122">
        <v>180000026</v>
      </c>
      <c r="V961" s="122">
        <v>190000026</v>
      </c>
      <c r="W961" s="122">
        <v>200000026</v>
      </c>
      <c r="X961" s="122">
        <v>210000026</v>
      </c>
      <c r="Y961" s="122">
        <v>215000026</v>
      </c>
      <c r="Z961" s="122">
        <v>0</v>
      </c>
      <c r="AA961" s="122">
        <v>0</v>
      </c>
      <c r="AB961" s="122">
        <v>0</v>
      </c>
      <c r="AC961" s="122">
        <v>0</v>
      </c>
      <c r="AD961" s="121"/>
      <c r="BO961" s="72" t="s">
        <v>37</v>
      </c>
      <c r="BP961" s="73" t="s">
        <v>4332</v>
      </c>
      <c r="BQ961" s="75">
        <v>0</v>
      </c>
      <c r="BR961" s="75">
        <v>0</v>
      </c>
      <c r="BS961" s="75">
        <v>0</v>
      </c>
      <c r="BT961" s="75">
        <v>0</v>
      </c>
      <c r="BU961" s="75">
        <v>0</v>
      </c>
      <c r="BV961" s="75">
        <v>180000026</v>
      </c>
      <c r="BW961" s="75">
        <v>190000026</v>
      </c>
      <c r="BX961" s="75">
        <v>205000026</v>
      </c>
      <c r="BY961" s="75">
        <v>215000026</v>
      </c>
      <c r="BZ961" s="75">
        <v>225000026</v>
      </c>
      <c r="CA961" s="75">
        <v>0</v>
      </c>
    </row>
    <row r="962" spans="14:79" ht="12" customHeight="1">
      <c r="N962" s="119" t="s">
        <v>24</v>
      </c>
      <c r="O962" s="120" t="s">
        <v>1698</v>
      </c>
      <c r="P962" s="122">
        <v>120000026</v>
      </c>
      <c r="Q962" s="122">
        <v>130000026</v>
      </c>
      <c r="R962" s="122">
        <v>150000026</v>
      </c>
      <c r="S962" s="122">
        <v>160000026</v>
      </c>
      <c r="T962" s="122">
        <v>170000026</v>
      </c>
      <c r="U962" s="122">
        <v>180000026</v>
      </c>
      <c r="V962" s="122">
        <v>190000026</v>
      </c>
      <c r="W962" s="122">
        <v>200000026</v>
      </c>
      <c r="X962" s="122">
        <v>210000026</v>
      </c>
      <c r="Y962" s="122">
        <v>215000026</v>
      </c>
      <c r="Z962" s="122">
        <v>0</v>
      </c>
      <c r="AA962" s="122">
        <v>0</v>
      </c>
      <c r="AB962" s="122">
        <v>0</v>
      </c>
      <c r="AC962" s="122">
        <v>0</v>
      </c>
      <c r="AD962" s="121"/>
      <c r="BO962" s="72" t="s">
        <v>37</v>
      </c>
      <c r="BP962" s="73" t="s">
        <v>4333</v>
      </c>
      <c r="BQ962" s="75">
        <v>0</v>
      </c>
      <c r="BR962" s="75">
        <v>0</v>
      </c>
      <c r="BS962" s="75">
        <v>0</v>
      </c>
      <c r="BT962" s="75">
        <v>103000625</v>
      </c>
      <c r="BU962" s="75">
        <v>162000625</v>
      </c>
      <c r="BV962" s="75">
        <v>152000625</v>
      </c>
      <c r="BW962" s="75">
        <v>0</v>
      </c>
      <c r="BX962" s="75">
        <v>0</v>
      </c>
      <c r="BY962" s="75">
        <v>0</v>
      </c>
      <c r="BZ962" s="75">
        <v>0</v>
      </c>
      <c r="CA962" s="75">
        <v>0</v>
      </c>
    </row>
    <row r="963" spans="14:79" ht="12" customHeight="1">
      <c r="N963" s="119" t="s">
        <v>24</v>
      </c>
      <c r="O963" s="120" t="s">
        <v>548</v>
      </c>
      <c r="P963" s="122">
        <v>120000026</v>
      </c>
      <c r="Q963" s="122">
        <v>130000026</v>
      </c>
      <c r="R963" s="122">
        <v>150000026</v>
      </c>
      <c r="S963" s="122">
        <v>160000026</v>
      </c>
      <c r="T963" s="122">
        <v>170000026</v>
      </c>
      <c r="U963" s="122">
        <v>180000026</v>
      </c>
      <c r="V963" s="122">
        <v>190000026</v>
      </c>
      <c r="W963" s="122">
        <v>200000026</v>
      </c>
      <c r="X963" s="122">
        <v>210000026</v>
      </c>
      <c r="Y963" s="122">
        <v>215000026</v>
      </c>
      <c r="Z963" s="122">
        <v>0</v>
      </c>
      <c r="AA963" s="122">
        <v>0</v>
      </c>
      <c r="AB963" s="122">
        <v>0</v>
      </c>
      <c r="AC963" s="122">
        <v>0</v>
      </c>
      <c r="AD963" s="121"/>
      <c r="BO963" s="72" t="s">
        <v>42</v>
      </c>
      <c r="BP963" s="73" t="s">
        <v>4334</v>
      </c>
      <c r="BQ963" s="75">
        <v>0</v>
      </c>
      <c r="BR963" s="75">
        <v>0</v>
      </c>
      <c r="BS963" s="75">
        <v>0</v>
      </c>
      <c r="BT963" s="75">
        <v>0</v>
      </c>
      <c r="BU963" s="75">
        <v>0</v>
      </c>
      <c r="BV963" s="75">
        <v>265000625</v>
      </c>
      <c r="BW963" s="75">
        <v>270000625</v>
      </c>
      <c r="BX963" s="75">
        <v>0</v>
      </c>
      <c r="BY963" s="75">
        <v>0</v>
      </c>
      <c r="BZ963" s="75">
        <v>0</v>
      </c>
      <c r="CA963" s="75">
        <v>0</v>
      </c>
    </row>
    <row r="964" spans="14:79" ht="12" customHeight="1">
      <c r="N964" s="119" t="s">
        <v>24</v>
      </c>
      <c r="O964" s="120" t="s">
        <v>178</v>
      </c>
      <c r="P964" s="122">
        <v>120000026</v>
      </c>
      <c r="Q964" s="122">
        <v>130000026</v>
      </c>
      <c r="R964" s="122">
        <v>150000026</v>
      </c>
      <c r="S964" s="122">
        <v>160000026</v>
      </c>
      <c r="T964" s="122">
        <v>170000026</v>
      </c>
      <c r="U964" s="122">
        <v>180000026</v>
      </c>
      <c r="V964" s="122">
        <v>190000026</v>
      </c>
      <c r="W964" s="122">
        <v>200000026</v>
      </c>
      <c r="X964" s="122">
        <v>210000026</v>
      </c>
      <c r="Y964" s="122">
        <v>215000026</v>
      </c>
      <c r="Z964" s="122">
        <v>0</v>
      </c>
      <c r="AA964" s="122">
        <v>0</v>
      </c>
      <c r="AB964" s="122">
        <v>0</v>
      </c>
      <c r="AC964" s="122">
        <v>0</v>
      </c>
      <c r="AD964" s="121"/>
      <c r="BO964" s="72" t="s">
        <v>42</v>
      </c>
      <c r="BP964" s="73" t="s">
        <v>4335</v>
      </c>
      <c r="BQ964" s="75">
        <v>0</v>
      </c>
      <c r="BR964" s="75">
        <v>0</v>
      </c>
      <c r="BS964" s="75">
        <v>0</v>
      </c>
      <c r="BT964" s="75">
        <v>243000625</v>
      </c>
      <c r="BU964" s="75">
        <v>0</v>
      </c>
      <c r="BV964" s="75">
        <v>306000625</v>
      </c>
      <c r="BW964" s="75">
        <v>333000625</v>
      </c>
      <c r="BX964" s="75">
        <v>360000625</v>
      </c>
      <c r="BY964" s="75">
        <v>405000625</v>
      </c>
      <c r="BZ964" s="75">
        <v>0</v>
      </c>
      <c r="CA964" s="75">
        <v>0</v>
      </c>
    </row>
    <row r="965" spans="14:79" ht="12" customHeight="1">
      <c r="N965" s="119" t="s">
        <v>24</v>
      </c>
      <c r="O965" s="120" t="s">
        <v>1164</v>
      </c>
      <c r="P965" s="122">
        <v>110000026</v>
      </c>
      <c r="Q965" s="122">
        <v>115000026</v>
      </c>
      <c r="R965" s="122">
        <v>125000026</v>
      </c>
      <c r="S965" s="122">
        <v>140000026</v>
      </c>
      <c r="T965" s="122">
        <v>150000026</v>
      </c>
      <c r="U965" s="122">
        <v>155000026</v>
      </c>
      <c r="V965" s="122">
        <v>160000026</v>
      </c>
      <c r="W965" s="122">
        <v>170000026</v>
      </c>
      <c r="X965" s="122">
        <v>185000026</v>
      </c>
      <c r="Y965" s="122">
        <v>0</v>
      </c>
      <c r="Z965" s="122">
        <v>0</v>
      </c>
      <c r="AA965" s="122">
        <v>0</v>
      </c>
      <c r="AB965" s="122">
        <v>0</v>
      </c>
      <c r="AC965" s="122">
        <v>0</v>
      </c>
      <c r="AD965" s="121"/>
      <c r="BO965" s="72" t="s">
        <v>42</v>
      </c>
      <c r="BP965" s="73" t="s">
        <v>4336</v>
      </c>
      <c r="BQ965" s="75">
        <v>193000625</v>
      </c>
      <c r="BR965" s="75">
        <v>198000625</v>
      </c>
      <c r="BS965" s="75">
        <v>225000625</v>
      </c>
      <c r="BT965" s="75">
        <v>234000625</v>
      </c>
      <c r="BU965" s="75">
        <v>243000625</v>
      </c>
      <c r="BV965" s="75">
        <v>252000625</v>
      </c>
      <c r="BW965" s="75">
        <v>351000625</v>
      </c>
      <c r="BX965" s="75">
        <v>360000625</v>
      </c>
      <c r="BY965" s="75">
        <v>369000625</v>
      </c>
      <c r="BZ965" s="75">
        <v>0</v>
      </c>
      <c r="CA965" s="75">
        <v>0</v>
      </c>
    </row>
    <row r="966" spans="14:79" ht="12" customHeight="1">
      <c r="N966" s="119" t="s">
        <v>24</v>
      </c>
      <c r="O966" s="120" t="s">
        <v>1753</v>
      </c>
      <c r="P966" s="122">
        <v>0</v>
      </c>
      <c r="Q966" s="122">
        <v>0</v>
      </c>
      <c r="R966" s="122">
        <v>100000026</v>
      </c>
      <c r="S966" s="122">
        <v>110000026</v>
      </c>
      <c r="T966" s="122">
        <v>115000026</v>
      </c>
      <c r="U966" s="122">
        <v>120000026</v>
      </c>
      <c r="V966" s="122">
        <v>125000026</v>
      </c>
      <c r="W966" s="122">
        <v>130000026</v>
      </c>
      <c r="X966" s="122">
        <v>135000026</v>
      </c>
      <c r="Y966" s="122">
        <v>160000026</v>
      </c>
      <c r="Z966" s="122">
        <v>0</v>
      </c>
      <c r="AA966" s="122">
        <v>0</v>
      </c>
      <c r="AB966" s="122">
        <v>0</v>
      </c>
      <c r="AC966" s="122">
        <v>0</v>
      </c>
      <c r="AD966" s="121"/>
      <c r="BO966" s="72" t="s">
        <v>42</v>
      </c>
      <c r="BP966" s="73" t="s">
        <v>4337</v>
      </c>
      <c r="BQ966" s="75">
        <v>190000925</v>
      </c>
      <c r="BR966" s="75">
        <v>195000925</v>
      </c>
      <c r="BS966" s="75">
        <v>220000925</v>
      </c>
      <c r="BT966" s="75">
        <v>235000925</v>
      </c>
      <c r="BU966" s="75">
        <v>240000925</v>
      </c>
      <c r="BV966" s="75">
        <v>250000925</v>
      </c>
      <c r="BW966" s="75">
        <v>285000925</v>
      </c>
      <c r="BX966" s="75">
        <v>300000925</v>
      </c>
      <c r="BY966" s="75">
        <v>340000925</v>
      </c>
      <c r="BZ966" s="75">
        <v>0</v>
      </c>
      <c r="CA966" s="75">
        <v>0</v>
      </c>
    </row>
    <row r="967" spans="14:79" ht="12" customHeight="1">
      <c r="N967" s="119" t="s">
        <v>24</v>
      </c>
      <c r="O967" s="120" t="s">
        <v>1835</v>
      </c>
      <c r="P967" s="122">
        <v>0</v>
      </c>
      <c r="Q967" s="122">
        <v>0</v>
      </c>
      <c r="R967" s="122">
        <v>100000026</v>
      </c>
      <c r="S967" s="122">
        <v>110000026</v>
      </c>
      <c r="T967" s="122">
        <v>115000026</v>
      </c>
      <c r="U967" s="122">
        <v>120000026</v>
      </c>
      <c r="V967" s="122">
        <v>125000026</v>
      </c>
      <c r="W967" s="122">
        <v>130000026</v>
      </c>
      <c r="X967" s="122">
        <v>135000026</v>
      </c>
      <c r="Y967" s="122">
        <v>0</v>
      </c>
      <c r="Z967" s="122">
        <v>0</v>
      </c>
      <c r="AA967" s="122">
        <v>0</v>
      </c>
      <c r="AB967" s="122">
        <v>0</v>
      </c>
      <c r="AC967" s="122">
        <v>0</v>
      </c>
      <c r="AD967" s="121"/>
      <c r="BO967" s="72" t="s">
        <v>42</v>
      </c>
      <c r="BP967" s="73" t="s">
        <v>4338</v>
      </c>
      <c r="BQ967" s="75">
        <v>234000625</v>
      </c>
      <c r="BR967" s="75">
        <v>252000625</v>
      </c>
      <c r="BS967" s="75">
        <v>270000625</v>
      </c>
      <c r="BT967" s="75">
        <v>297000625</v>
      </c>
      <c r="BU967" s="75">
        <v>306000625</v>
      </c>
      <c r="BV967" s="75">
        <v>315000625</v>
      </c>
      <c r="BW967" s="75">
        <v>333000625</v>
      </c>
      <c r="BX967" s="75">
        <v>342000625</v>
      </c>
      <c r="BY967" s="75">
        <v>351000625</v>
      </c>
      <c r="BZ967" s="75">
        <v>0</v>
      </c>
      <c r="CA967" s="75">
        <v>0</v>
      </c>
    </row>
    <row r="968" spans="14:79" ht="12" customHeight="1">
      <c r="N968" s="119" t="s">
        <v>24</v>
      </c>
      <c r="O968" s="120" t="s">
        <v>2273</v>
      </c>
      <c r="P968" s="122">
        <v>0</v>
      </c>
      <c r="Q968" s="122">
        <v>0</v>
      </c>
      <c r="R968" s="122">
        <v>100000026</v>
      </c>
      <c r="S968" s="122">
        <v>105000026</v>
      </c>
      <c r="T968" s="122">
        <v>110000026</v>
      </c>
      <c r="U968" s="122">
        <v>120000026</v>
      </c>
      <c r="V968" s="122">
        <v>125000026</v>
      </c>
      <c r="W968" s="122">
        <v>130000026</v>
      </c>
      <c r="X968" s="122">
        <v>135000026</v>
      </c>
      <c r="Y968" s="122">
        <v>145000026</v>
      </c>
      <c r="Z968" s="122">
        <v>150000026</v>
      </c>
      <c r="AA968" s="122">
        <v>155000026</v>
      </c>
      <c r="AB968" s="122">
        <v>160000026</v>
      </c>
      <c r="AC968" s="122">
        <v>0</v>
      </c>
      <c r="AD968" s="121"/>
      <c r="BO968" s="72" t="s">
        <v>42</v>
      </c>
      <c r="BP968" s="73" t="s">
        <v>4339</v>
      </c>
      <c r="BQ968" s="75">
        <v>243000625</v>
      </c>
      <c r="BR968" s="75">
        <v>261000625</v>
      </c>
      <c r="BS968" s="75">
        <v>279000625</v>
      </c>
      <c r="BT968" s="75">
        <v>306000625</v>
      </c>
      <c r="BU968" s="75">
        <v>315000625</v>
      </c>
      <c r="BV968" s="75">
        <v>324000625</v>
      </c>
      <c r="BW968" s="75">
        <v>342000625</v>
      </c>
      <c r="BX968" s="75">
        <v>360000625</v>
      </c>
      <c r="BY968" s="75">
        <v>378000625</v>
      </c>
      <c r="BZ968" s="75">
        <v>0</v>
      </c>
      <c r="CA968" s="75">
        <v>0</v>
      </c>
    </row>
    <row r="969" spans="14:79" ht="12" customHeight="1">
      <c r="N969" s="119" t="s">
        <v>24</v>
      </c>
      <c r="O969" s="120" t="s">
        <v>2518</v>
      </c>
      <c r="P969" s="122">
        <v>0</v>
      </c>
      <c r="Q969" s="122">
        <v>0</v>
      </c>
      <c r="R969" s="122">
        <v>115000026</v>
      </c>
      <c r="S969" s="122">
        <v>120000026</v>
      </c>
      <c r="T969" s="122">
        <v>125000026</v>
      </c>
      <c r="U969" s="122">
        <v>135000026</v>
      </c>
      <c r="V969" s="122">
        <v>140000026</v>
      </c>
      <c r="W969" s="122">
        <v>150000026</v>
      </c>
      <c r="X969" s="122">
        <v>155000026</v>
      </c>
      <c r="Y969" s="122">
        <v>160000026</v>
      </c>
      <c r="Z969" s="122">
        <v>0</v>
      </c>
      <c r="AA969" s="122">
        <v>0</v>
      </c>
      <c r="AB969" s="122">
        <v>0</v>
      </c>
      <c r="AC969" s="122">
        <v>0</v>
      </c>
      <c r="AD969" s="121"/>
      <c r="BO969" s="72" t="s">
        <v>42</v>
      </c>
      <c r="BP969" s="73" t="s">
        <v>4340</v>
      </c>
      <c r="BQ969" s="75">
        <v>0</v>
      </c>
      <c r="BR969" s="75">
        <v>243000625</v>
      </c>
      <c r="BS969" s="75">
        <v>0</v>
      </c>
      <c r="BT969" s="75">
        <v>0</v>
      </c>
      <c r="BU969" s="75">
        <v>0</v>
      </c>
      <c r="BV969" s="75">
        <v>315000625</v>
      </c>
      <c r="BW969" s="75">
        <v>333000625</v>
      </c>
      <c r="BX969" s="75">
        <v>351000625</v>
      </c>
      <c r="BY969" s="75">
        <v>369000625</v>
      </c>
      <c r="BZ969" s="75">
        <v>396000625</v>
      </c>
      <c r="CA969" s="75">
        <v>0</v>
      </c>
    </row>
    <row r="970" spans="14:79" ht="12" customHeight="1">
      <c r="N970" s="119" t="s">
        <v>24</v>
      </c>
      <c r="O970" s="120" t="s">
        <v>2581</v>
      </c>
      <c r="P970" s="122">
        <v>0</v>
      </c>
      <c r="Q970" s="122">
        <v>0</v>
      </c>
      <c r="R970" s="122">
        <v>110000026</v>
      </c>
      <c r="S970" s="122">
        <v>115000026</v>
      </c>
      <c r="T970" s="122">
        <v>120000026</v>
      </c>
      <c r="U970" s="122">
        <v>125000026</v>
      </c>
      <c r="V970" s="122">
        <v>135000026</v>
      </c>
      <c r="W970" s="122">
        <v>140000026</v>
      </c>
      <c r="X970" s="122">
        <v>150000026</v>
      </c>
      <c r="Y970" s="122">
        <v>155000026</v>
      </c>
      <c r="Z970" s="122">
        <v>0</v>
      </c>
      <c r="AA970" s="122">
        <v>0</v>
      </c>
      <c r="AB970" s="122">
        <v>0</v>
      </c>
      <c r="AC970" s="122">
        <v>0</v>
      </c>
      <c r="AD970" s="121"/>
      <c r="BO970" s="72" t="s">
        <v>42</v>
      </c>
      <c r="BP970" s="73" t="s">
        <v>4341</v>
      </c>
      <c r="BQ970" s="75">
        <v>234000625</v>
      </c>
      <c r="BR970" s="75">
        <v>252000625</v>
      </c>
      <c r="BS970" s="75">
        <v>270000625</v>
      </c>
      <c r="BT970" s="75">
        <v>288000625</v>
      </c>
      <c r="BU970" s="75">
        <v>297000625</v>
      </c>
      <c r="BV970" s="75">
        <v>306000625</v>
      </c>
      <c r="BW970" s="75">
        <v>315000625</v>
      </c>
      <c r="BX970" s="75">
        <v>333000625</v>
      </c>
      <c r="BY970" s="75">
        <v>342000625</v>
      </c>
      <c r="BZ970" s="75">
        <v>441000625</v>
      </c>
      <c r="CA970" s="75">
        <v>0</v>
      </c>
    </row>
    <row r="971" spans="14:79" ht="12" customHeight="1">
      <c r="N971" s="119" t="s">
        <v>24</v>
      </c>
      <c r="O971" s="120" t="s">
        <v>2519</v>
      </c>
      <c r="P971" s="122">
        <v>0</v>
      </c>
      <c r="Q971" s="122">
        <v>0</v>
      </c>
      <c r="R971" s="122">
        <v>100000026</v>
      </c>
      <c r="S971" s="122">
        <v>110000026</v>
      </c>
      <c r="T971" s="122">
        <v>115000026</v>
      </c>
      <c r="U971" s="122">
        <v>120000026</v>
      </c>
      <c r="V971" s="122">
        <v>125000026</v>
      </c>
      <c r="W971" s="122">
        <v>130000026</v>
      </c>
      <c r="X971" s="122">
        <v>150000026</v>
      </c>
      <c r="Y971" s="122">
        <v>170000026</v>
      </c>
      <c r="Z971" s="122">
        <v>0</v>
      </c>
      <c r="AA971" s="122">
        <v>0</v>
      </c>
      <c r="AB971" s="122">
        <v>0</v>
      </c>
      <c r="AC971" s="122">
        <v>0</v>
      </c>
      <c r="AD971" s="121"/>
      <c r="BO971" s="72" t="s">
        <v>42</v>
      </c>
      <c r="BP971" s="73" t="s">
        <v>4342</v>
      </c>
      <c r="BQ971" s="75">
        <v>0</v>
      </c>
      <c r="BR971" s="75">
        <v>0</v>
      </c>
      <c r="BS971" s="75">
        <v>0</v>
      </c>
      <c r="BT971" s="75">
        <v>0</v>
      </c>
      <c r="BU971" s="75">
        <v>0</v>
      </c>
      <c r="BV971" s="75">
        <v>0</v>
      </c>
      <c r="BW971" s="75">
        <v>0</v>
      </c>
      <c r="BX971" s="75">
        <v>310000925</v>
      </c>
      <c r="BY971" s="75">
        <v>395000925</v>
      </c>
      <c r="BZ971" s="75">
        <v>430000026</v>
      </c>
      <c r="CA971" s="75">
        <v>0</v>
      </c>
    </row>
    <row r="972" spans="14:79" ht="12" customHeight="1">
      <c r="N972" s="119" t="s">
        <v>24</v>
      </c>
      <c r="O972" s="120" t="s">
        <v>245</v>
      </c>
      <c r="P972" s="122">
        <v>0</v>
      </c>
      <c r="Q972" s="122">
        <v>0</v>
      </c>
      <c r="R972" s="122">
        <v>105000026</v>
      </c>
      <c r="S972" s="122">
        <v>115000026</v>
      </c>
      <c r="T972" s="122">
        <v>120000026</v>
      </c>
      <c r="U972" s="122">
        <v>125000026</v>
      </c>
      <c r="V972" s="122">
        <v>130000026</v>
      </c>
      <c r="W972" s="122">
        <v>135000026</v>
      </c>
      <c r="X972" s="122">
        <v>145000026</v>
      </c>
      <c r="Y972" s="122">
        <v>160000026</v>
      </c>
      <c r="Z972" s="122">
        <v>0</v>
      </c>
      <c r="AA972" s="122">
        <v>0</v>
      </c>
      <c r="AB972" s="122">
        <v>0</v>
      </c>
      <c r="AC972" s="122">
        <v>0</v>
      </c>
      <c r="AD972" s="121"/>
      <c r="BO972" s="72" t="s">
        <v>42</v>
      </c>
      <c r="BP972" s="73" t="s">
        <v>4343</v>
      </c>
      <c r="BQ972" s="75">
        <v>260000026</v>
      </c>
      <c r="BR972" s="75">
        <v>275000026</v>
      </c>
      <c r="BS972" s="75">
        <v>290000026</v>
      </c>
      <c r="BT972" s="75">
        <v>305000026</v>
      </c>
      <c r="BU972" s="75">
        <v>320000026</v>
      </c>
      <c r="BV972" s="75">
        <v>345000026</v>
      </c>
      <c r="BW972" s="75">
        <v>375000026</v>
      </c>
      <c r="BX972" s="75">
        <v>0</v>
      </c>
      <c r="BY972" s="75">
        <v>0</v>
      </c>
      <c r="BZ972" s="75">
        <v>0</v>
      </c>
      <c r="CA972" s="75">
        <v>0</v>
      </c>
    </row>
    <row r="973" spans="14:79" ht="12" customHeight="1">
      <c r="N973" s="119" t="s">
        <v>24</v>
      </c>
      <c r="O973" s="120" t="s">
        <v>1062</v>
      </c>
      <c r="P973" s="122">
        <v>0</v>
      </c>
      <c r="Q973" s="122">
        <v>0</v>
      </c>
      <c r="R973" s="122">
        <v>105000026</v>
      </c>
      <c r="S973" s="122">
        <v>115000026</v>
      </c>
      <c r="T973" s="122">
        <v>120000026</v>
      </c>
      <c r="U973" s="122">
        <v>125000026</v>
      </c>
      <c r="V973" s="122">
        <v>130000026</v>
      </c>
      <c r="W973" s="122">
        <v>135000026</v>
      </c>
      <c r="X973" s="122">
        <v>0</v>
      </c>
      <c r="Y973" s="122">
        <v>0</v>
      </c>
      <c r="Z973" s="122">
        <v>0</v>
      </c>
      <c r="AA973" s="122">
        <v>0</v>
      </c>
      <c r="AB973" s="122">
        <v>0</v>
      </c>
      <c r="AC973" s="122">
        <v>0</v>
      </c>
      <c r="AD973" s="121"/>
      <c r="BO973" s="72" t="s">
        <v>42</v>
      </c>
      <c r="BP973" s="73" t="s">
        <v>4344</v>
      </c>
      <c r="BQ973" s="75">
        <v>189000625</v>
      </c>
      <c r="BR973" s="75">
        <v>243000625</v>
      </c>
      <c r="BS973" s="75">
        <v>252000625</v>
      </c>
      <c r="BT973" s="75">
        <v>261000625</v>
      </c>
      <c r="BU973" s="75">
        <v>270000625</v>
      </c>
      <c r="BV973" s="75">
        <v>306000625</v>
      </c>
      <c r="BW973" s="75">
        <v>324000625</v>
      </c>
      <c r="BX973" s="75">
        <v>335000725</v>
      </c>
      <c r="BY973" s="75">
        <v>360000625</v>
      </c>
      <c r="BZ973" s="75">
        <v>0</v>
      </c>
      <c r="CA973" s="75">
        <v>0</v>
      </c>
    </row>
    <row r="974" spans="14:79" ht="12" customHeight="1">
      <c r="N974" s="119" t="s">
        <v>24</v>
      </c>
      <c r="O974" s="120" t="s">
        <v>1165</v>
      </c>
      <c r="P974" s="122">
        <v>0</v>
      </c>
      <c r="Q974" s="122">
        <v>0</v>
      </c>
      <c r="R974" s="122">
        <v>105000026</v>
      </c>
      <c r="S974" s="122">
        <v>115000026</v>
      </c>
      <c r="T974" s="122">
        <v>120000026</v>
      </c>
      <c r="U974" s="122">
        <v>125000026</v>
      </c>
      <c r="V974" s="122">
        <v>130000026</v>
      </c>
      <c r="W974" s="122">
        <v>135000026</v>
      </c>
      <c r="X974" s="122">
        <v>0</v>
      </c>
      <c r="Y974" s="122">
        <v>0</v>
      </c>
      <c r="Z974" s="122">
        <v>0</v>
      </c>
      <c r="AA974" s="122">
        <v>0</v>
      </c>
      <c r="AB974" s="122">
        <v>0</v>
      </c>
      <c r="AC974" s="122">
        <v>0</v>
      </c>
      <c r="AD974" s="121"/>
      <c r="BO974" s="72" t="s">
        <v>42</v>
      </c>
      <c r="BP974" s="73" t="s">
        <v>4345</v>
      </c>
      <c r="BQ974" s="75">
        <v>243000625</v>
      </c>
      <c r="BR974" s="75">
        <v>243000625</v>
      </c>
      <c r="BS974" s="75">
        <v>279000625</v>
      </c>
      <c r="BT974" s="75">
        <v>306000625</v>
      </c>
      <c r="BU974" s="75">
        <v>315000625</v>
      </c>
      <c r="BV974" s="75">
        <v>324000625</v>
      </c>
      <c r="BW974" s="75">
        <v>342000625</v>
      </c>
      <c r="BX974" s="75">
        <v>360000625</v>
      </c>
      <c r="BY974" s="75">
        <v>378000625</v>
      </c>
      <c r="BZ974" s="75">
        <v>396000625</v>
      </c>
      <c r="CA974" s="75">
        <v>0</v>
      </c>
    </row>
    <row r="975" spans="14:79" ht="12" customHeight="1">
      <c r="N975" s="119" t="s">
        <v>24</v>
      </c>
      <c r="O975" s="120" t="s">
        <v>246</v>
      </c>
      <c r="P975" s="122">
        <v>0</v>
      </c>
      <c r="Q975" s="122">
        <v>0</v>
      </c>
      <c r="R975" s="122">
        <v>105000026</v>
      </c>
      <c r="S975" s="122">
        <v>115000026</v>
      </c>
      <c r="T975" s="122">
        <v>120000026</v>
      </c>
      <c r="U975" s="122">
        <v>125000026</v>
      </c>
      <c r="V975" s="122">
        <v>130000026</v>
      </c>
      <c r="W975" s="122">
        <v>135000026</v>
      </c>
      <c r="X975" s="122">
        <v>0</v>
      </c>
      <c r="Y975" s="122">
        <v>0</v>
      </c>
      <c r="Z975" s="122">
        <v>0</v>
      </c>
      <c r="AA975" s="122">
        <v>0</v>
      </c>
      <c r="AB975" s="122">
        <v>0</v>
      </c>
      <c r="AC975" s="122">
        <v>0</v>
      </c>
      <c r="AD975" s="121"/>
      <c r="BO975" s="72" t="s">
        <v>42</v>
      </c>
      <c r="BP975" s="73" t="s">
        <v>4346</v>
      </c>
      <c r="BQ975" s="75">
        <v>0</v>
      </c>
      <c r="BR975" s="75">
        <v>0</v>
      </c>
      <c r="BS975" s="75">
        <v>0</v>
      </c>
      <c r="BT975" s="75">
        <v>0</v>
      </c>
      <c r="BU975" s="75">
        <v>0</v>
      </c>
      <c r="BV975" s="75">
        <v>285000026</v>
      </c>
      <c r="BW975" s="75">
        <v>290000026</v>
      </c>
      <c r="BX975" s="75">
        <v>305000026</v>
      </c>
      <c r="BY975" s="75">
        <v>330000026</v>
      </c>
      <c r="BZ975" s="75">
        <v>350000026</v>
      </c>
      <c r="CA975" s="75">
        <v>0</v>
      </c>
    </row>
    <row r="976" spans="14:79" ht="12" customHeight="1">
      <c r="N976" s="119" t="s">
        <v>24</v>
      </c>
      <c r="O976" s="120" t="s">
        <v>1063</v>
      </c>
      <c r="P976" s="122">
        <v>0</v>
      </c>
      <c r="Q976" s="122">
        <v>0</v>
      </c>
      <c r="R976" s="122">
        <v>100000026</v>
      </c>
      <c r="S976" s="122">
        <v>110000026</v>
      </c>
      <c r="T976" s="122">
        <v>115000026</v>
      </c>
      <c r="U976" s="122">
        <v>120000026</v>
      </c>
      <c r="V976" s="122">
        <v>125000026</v>
      </c>
      <c r="W976" s="122">
        <v>130000026</v>
      </c>
      <c r="X976" s="122">
        <v>0</v>
      </c>
      <c r="Y976" s="122">
        <v>0</v>
      </c>
      <c r="Z976" s="122">
        <v>0</v>
      </c>
      <c r="AA976" s="122">
        <v>0</v>
      </c>
      <c r="AB976" s="122">
        <v>0</v>
      </c>
      <c r="AC976" s="122">
        <v>0</v>
      </c>
      <c r="AD976" s="121"/>
      <c r="BO976" s="72" t="s">
        <v>42</v>
      </c>
      <c r="BP976" s="73" t="s">
        <v>4347</v>
      </c>
      <c r="BQ976" s="75">
        <v>234000625</v>
      </c>
      <c r="BR976" s="75">
        <v>252000625</v>
      </c>
      <c r="BS976" s="75">
        <v>270000625</v>
      </c>
      <c r="BT976" s="75">
        <v>297000625</v>
      </c>
      <c r="BU976" s="75">
        <v>306000625</v>
      </c>
      <c r="BV976" s="75">
        <v>315000625</v>
      </c>
      <c r="BW976" s="75">
        <v>333000625</v>
      </c>
      <c r="BX976" s="75">
        <v>351000625</v>
      </c>
      <c r="BY976" s="75">
        <v>369000625</v>
      </c>
      <c r="BZ976" s="75">
        <v>441000625</v>
      </c>
      <c r="CA976" s="75">
        <v>0</v>
      </c>
    </row>
    <row r="977" spans="14:79" ht="12" customHeight="1">
      <c r="N977" s="119" t="s">
        <v>24</v>
      </c>
      <c r="O977" s="120" t="s">
        <v>247</v>
      </c>
      <c r="P977" s="122">
        <v>0</v>
      </c>
      <c r="Q977" s="122">
        <v>0</v>
      </c>
      <c r="R977" s="122">
        <v>100000026</v>
      </c>
      <c r="S977" s="122">
        <v>110000026</v>
      </c>
      <c r="T977" s="122">
        <v>115000026</v>
      </c>
      <c r="U977" s="122">
        <v>120000026</v>
      </c>
      <c r="V977" s="122">
        <v>125000026</v>
      </c>
      <c r="W977" s="122">
        <v>130000026</v>
      </c>
      <c r="X977" s="122">
        <v>140000026</v>
      </c>
      <c r="Y977" s="122">
        <v>150000026</v>
      </c>
      <c r="Z977" s="122">
        <v>0</v>
      </c>
      <c r="AA977" s="122">
        <v>0</v>
      </c>
      <c r="AB977" s="122">
        <v>0</v>
      </c>
      <c r="AC977" s="122">
        <v>0</v>
      </c>
      <c r="AD977" s="121"/>
      <c r="BO977" s="72" t="s">
        <v>42</v>
      </c>
      <c r="BP977" s="73" t="s">
        <v>5125</v>
      </c>
      <c r="BQ977" s="75">
        <v>0</v>
      </c>
      <c r="BR977" s="75">
        <v>0</v>
      </c>
      <c r="BS977" s="75">
        <v>0</v>
      </c>
      <c r="BT977" s="75">
        <v>0</v>
      </c>
      <c r="BU977" s="75">
        <v>0</v>
      </c>
      <c r="BV977" s="75">
        <v>305000026</v>
      </c>
      <c r="BW977" s="75">
        <v>330000026</v>
      </c>
      <c r="BX977" s="75">
        <v>360000026</v>
      </c>
      <c r="BY977" s="75">
        <v>390000026</v>
      </c>
      <c r="BZ977" s="75">
        <v>0</v>
      </c>
      <c r="CA977" s="75">
        <v>0</v>
      </c>
    </row>
    <row r="978" spans="14:79" ht="12" customHeight="1">
      <c r="N978" s="119" t="s">
        <v>24</v>
      </c>
      <c r="O978" s="120" t="s">
        <v>1659</v>
      </c>
      <c r="P978" s="122">
        <v>0</v>
      </c>
      <c r="Q978" s="122">
        <v>0</v>
      </c>
      <c r="R978" s="122">
        <v>100000026</v>
      </c>
      <c r="S978" s="122">
        <v>110000026</v>
      </c>
      <c r="T978" s="122">
        <v>115000026</v>
      </c>
      <c r="U978" s="122">
        <v>120000026</v>
      </c>
      <c r="V978" s="122">
        <v>130000026</v>
      </c>
      <c r="W978" s="122">
        <v>140000026</v>
      </c>
      <c r="X978" s="122">
        <v>150000026</v>
      </c>
      <c r="Y978" s="122">
        <v>0</v>
      </c>
      <c r="Z978" s="122">
        <v>0</v>
      </c>
      <c r="AA978" s="122">
        <v>0</v>
      </c>
      <c r="AB978" s="122">
        <v>0</v>
      </c>
      <c r="AC978" s="122">
        <v>0</v>
      </c>
      <c r="AD978" s="121"/>
      <c r="BO978" s="72" t="s">
        <v>42</v>
      </c>
      <c r="BP978" s="73" t="s">
        <v>4348</v>
      </c>
      <c r="BQ978" s="75">
        <v>234000625</v>
      </c>
      <c r="BR978" s="75">
        <v>252000625</v>
      </c>
      <c r="BS978" s="75">
        <v>270000625</v>
      </c>
      <c r="BT978" s="75">
        <v>297000625</v>
      </c>
      <c r="BU978" s="75">
        <v>306000625</v>
      </c>
      <c r="BV978" s="75">
        <v>315000625</v>
      </c>
      <c r="BW978" s="75">
        <v>333000625</v>
      </c>
      <c r="BX978" s="75">
        <v>351000625</v>
      </c>
      <c r="BY978" s="75">
        <v>369000625</v>
      </c>
      <c r="BZ978" s="75">
        <v>0</v>
      </c>
      <c r="CA978" s="75">
        <v>0</v>
      </c>
    </row>
    <row r="979" spans="14:79" ht="12" customHeight="1">
      <c r="N979" s="119" t="s">
        <v>24</v>
      </c>
      <c r="O979" s="120" t="s">
        <v>1304</v>
      </c>
      <c r="P979" s="122">
        <v>0</v>
      </c>
      <c r="Q979" s="122">
        <v>0</v>
      </c>
      <c r="R979" s="122">
        <v>105000026</v>
      </c>
      <c r="S979" s="122">
        <v>115000026</v>
      </c>
      <c r="T979" s="122">
        <v>120000026</v>
      </c>
      <c r="U979" s="122">
        <v>125000026</v>
      </c>
      <c r="V979" s="122">
        <v>130000026</v>
      </c>
      <c r="W979" s="122">
        <v>135000026</v>
      </c>
      <c r="X979" s="122">
        <v>0</v>
      </c>
      <c r="Y979" s="122">
        <v>0</v>
      </c>
      <c r="Z979" s="122">
        <v>0</v>
      </c>
      <c r="AA979" s="122">
        <v>0</v>
      </c>
      <c r="AB979" s="122">
        <v>0</v>
      </c>
      <c r="AC979" s="122">
        <v>0</v>
      </c>
      <c r="AD979" s="121"/>
      <c r="BO979" s="72" t="s">
        <v>42</v>
      </c>
      <c r="BP979" s="73" t="s">
        <v>4349</v>
      </c>
      <c r="BQ979" s="75">
        <v>0</v>
      </c>
      <c r="BR979" s="75">
        <v>252000625</v>
      </c>
      <c r="BS979" s="75">
        <v>0</v>
      </c>
      <c r="BT979" s="75">
        <v>0</v>
      </c>
      <c r="BU979" s="75">
        <v>0</v>
      </c>
      <c r="BV979" s="75">
        <v>0</v>
      </c>
      <c r="BW979" s="75">
        <v>310000026</v>
      </c>
      <c r="BX979" s="75">
        <v>330000026</v>
      </c>
      <c r="BY979" s="75">
        <v>0</v>
      </c>
      <c r="BZ979" s="75">
        <v>0</v>
      </c>
      <c r="CA979" s="75">
        <v>0</v>
      </c>
    </row>
    <row r="980" spans="14:79" ht="12" customHeight="1">
      <c r="N980" s="119" t="s">
        <v>24</v>
      </c>
      <c r="O980" s="120" t="s">
        <v>328</v>
      </c>
      <c r="P980" s="122">
        <v>0</v>
      </c>
      <c r="Q980" s="122">
        <v>0</v>
      </c>
      <c r="R980" s="122">
        <v>115000026</v>
      </c>
      <c r="S980" s="122">
        <v>120000026</v>
      </c>
      <c r="T980" s="122">
        <v>125000026</v>
      </c>
      <c r="U980" s="122">
        <v>135000026</v>
      </c>
      <c r="V980" s="122">
        <v>140000026</v>
      </c>
      <c r="W980" s="122">
        <v>150000026</v>
      </c>
      <c r="X980" s="122">
        <v>155000026</v>
      </c>
      <c r="Y980" s="122">
        <v>160000026</v>
      </c>
      <c r="Z980" s="122">
        <v>0</v>
      </c>
      <c r="AA980" s="122">
        <v>0</v>
      </c>
      <c r="AB980" s="122">
        <v>0</v>
      </c>
      <c r="AC980" s="122">
        <v>0</v>
      </c>
      <c r="AD980" s="121"/>
      <c r="BO980" s="72" t="s">
        <v>42</v>
      </c>
      <c r="BP980" s="73" t="s">
        <v>3006</v>
      </c>
      <c r="BQ980" s="74"/>
      <c r="BR980" s="74"/>
      <c r="BS980" s="74"/>
      <c r="BT980" s="74"/>
      <c r="BU980" s="74"/>
      <c r="BV980" s="75">
        <v>300000825</v>
      </c>
      <c r="BW980" s="74"/>
      <c r="BX980" s="74"/>
      <c r="BY980" s="74"/>
      <c r="BZ980" s="74"/>
      <c r="CA980" s="74"/>
    </row>
    <row r="981" spans="14:79" ht="12" customHeight="1">
      <c r="N981" s="119" t="s">
        <v>24</v>
      </c>
      <c r="O981" s="120" t="s">
        <v>1166</v>
      </c>
      <c r="P981" s="122">
        <v>0</v>
      </c>
      <c r="Q981" s="122">
        <v>0</v>
      </c>
      <c r="R981" s="122">
        <v>115000026</v>
      </c>
      <c r="S981" s="122">
        <v>120000026</v>
      </c>
      <c r="T981" s="122">
        <v>125000026</v>
      </c>
      <c r="U981" s="122">
        <v>135000026</v>
      </c>
      <c r="V981" s="122">
        <v>140000026</v>
      </c>
      <c r="W981" s="122">
        <v>150000026</v>
      </c>
      <c r="X981" s="122">
        <v>155000026</v>
      </c>
      <c r="Y981" s="122">
        <v>160000026</v>
      </c>
      <c r="Z981" s="122">
        <v>0</v>
      </c>
      <c r="AA981" s="122">
        <v>0</v>
      </c>
      <c r="AB981" s="122">
        <v>0</v>
      </c>
      <c r="AC981" s="122">
        <v>0</v>
      </c>
      <c r="AD981" s="121"/>
      <c r="BO981" s="72" t="s">
        <v>42</v>
      </c>
      <c r="BP981" s="73" t="s">
        <v>4350</v>
      </c>
      <c r="BQ981" s="75">
        <v>0</v>
      </c>
      <c r="BR981" s="75">
        <v>0</v>
      </c>
      <c r="BS981" s="75">
        <v>0</v>
      </c>
      <c r="BT981" s="75">
        <v>0</v>
      </c>
      <c r="BU981" s="75">
        <v>0</v>
      </c>
      <c r="BV981" s="75">
        <v>265000625</v>
      </c>
      <c r="BW981" s="75">
        <v>270000625</v>
      </c>
      <c r="BX981" s="75">
        <v>0</v>
      </c>
      <c r="BY981" s="75">
        <v>0</v>
      </c>
      <c r="BZ981" s="75">
        <v>0</v>
      </c>
      <c r="CA981" s="75">
        <v>0</v>
      </c>
    </row>
    <row r="982" spans="14:79" ht="12" customHeight="1">
      <c r="N982" s="119" t="s">
        <v>24</v>
      </c>
      <c r="O982" s="120" t="s">
        <v>1167</v>
      </c>
      <c r="P982" s="122">
        <v>0</v>
      </c>
      <c r="Q982" s="122">
        <v>0</v>
      </c>
      <c r="R982" s="122">
        <v>115000026</v>
      </c>
      <c r="S982" s="122">
        <v>120000026</v>
      </c>
      <c r="T982" s="122">
        <v>125000026</v>
      </c>
      <c r="U982" s="122">
        <v>135000026</v>
      </c>
      <c r="V982" s="122">
        <v>140000026</v>
      </c>
      <c r="W982" s="122">
        <v>150000026</v>
      </c>
      <c r="X982" s="122">
        <v>155000026</v>
      </c>
      <c r="Y982" s="122">
        <v>160000026</v>
      </c>
      <c r="Z982" s="122">
        <v>0</v>
      </c>
      <c r="AA982" s="122">
        <v>0</v>
      </c>
      <c r="AB982" s="122">
        <v>0</v>
      </c>
      <c r="AC982" s="122">
        <v>0</v>
      </c>
      <c r="AD982" s="121"/>
      <c r="BO982" s="72" t="s">
        <v>42</v>
      </c>
      <c r="BP982" s="73" t="s">
        <v>4351</v>
      </c>
      <c r="BQ982" s="75">
        <v>0</v>
      </c>
      <c r="BR982" s="75">
        <v>0</v>
      </c>
      <c r="BS982" s="75">
        <v>0</v>
      </c>
      <c r="BT982" s="75">
        <v>0</v>
      </c>
      <c r="BU982" s="75">
        <v>0</v>
      </c>
      <c r="BV982" s="75">
        <v>216000625</v>
      </c>
      <c r="BW982" s="75">
        <v>225000625</v>
      </c>
      <c r="BX982" s="75">
        <v>315000625</v>
      </c>
      <c r="BY982" s="75">
        <v>315000625</v>
      </c>
      <c r="BZ982" s="75">
        <v>0</v>
      </c>
      <c r="CA982" s="75">
        <v>0</v>
      </c>
    </row>
    <row r="983" spans="14:79" ht="12" customHeight="1">
      <c r="N983" s="119" t="s">
        <v>24</v>
      </c>
      <c r="O983" s="120" t="s">
        <v>248</v>
      </c>
      <c r="P983" s="122">
        <v>0</v>
      </c>
      <c r="Q983" s="122">
        <v>0</v>
      </c>
      <c r="R983" s="122">
        <v>110000026</v>
      </c>
      <c r="S983" s="122">
        <v>115000026</v>
      </c>
      <c r="T983" s="122">
        <v>120000026</v>
      </c>
      <c r="U983" s="122">
        <v>125000026</v>
      </c>
      <c r="V983" s="122">
        <v>135000026</v>
      </c>
      <c r="W983" s="122">
        <v>140000026</v>
      </c>
      <c r="X983" s="122">
        <v>150000026</v>
      </c>
      <c r="Y983" s="122">
        <v>155000026</v>
      </c>
      <c r="Z983" s="122">
        <v>0</v>
      </c>
      <c r="AA983" s="122">
        <v>0</v>
      </c>
      <c r="AB983" s="122">
        <v>0</v>
      </c>
      <c r="AC983" s="122">
        <v>0</v>
      </c>
      <c r="AD983" s="121"/>
      <c r="BO983" s="72" t="s">
        <v>42</v>
      </c>
      <c r="BP983" s="73" t="s">
        <v>4352</v>
      </c>
      <c r="BQ983" s="75">
        <v>234000625</v>
      </c>
      <c r="BR983" s="75">
        <v>252000625</v>
      </c>
      <c r="BS983" s="75">
        <v>270000625</v>
      </c>
      <c r="BT983" s="75">
        <v>297000625</v>
      </c>
      <c r="BU983" s="75">
        <v>306000625</v>
      </c>
      <c r="BV983" s="75">
        <v>315000625</v>
      </c>
      <c r="BW983" s="75">
        <v>333000625</v>
      </c>
      <c r="BX983" s="75">
        <v>342000625</v>
      </c>
      <c r="BY983" s="75">
        <v>360000625</v>
      </c>
      <c r="BZ983" s="75">
        <v>0</v>
      </c>
      <c r="CA983" s="75">
        <v>0</v>
      </c>
    </row>
    <row r="984" spans="14:79" ht="12" customHeight="1">
      <c r="N984" s="119" t="s">
        <v>24</v>
      </c>
      <c r="O984" s="120" t="s">
        <v>1936</v>
      </c>
      <c r="P984" s="122">
        <v>0</v>
      </c>
      <c r="Q984" s="122">
        <v>0</v>
      </c>
      <c r="R984" s="122">
        <v>0</v>
      </c>
      <c r="S984" s="122">
        <v>130000026</v>
      </c>
      <c r="T984" s="122">
        <v>0</v>
      </c>
      <c r="U984" s="122">
        <v>0</v>
      </c>
      <c r="V984" s="122">
        <v>0</v>
      </c>
      <c r="W984" s="122">
        <v>0</v>
      </c>
      <c r="X984" s="122">
        <v>0</v>
      </c>
      <c r="Y984" s="122">
        <v>0</v>
      </c>
      <c r="Z984" s="122">
        <v>0</v>
      </c>
      <c r="AA984" s="122">
        <v>0</v>
      </c>
      <c r="AB984" s="122">
        <v>0</v>
      </c>
      <c r="AC984" s="122">
        <v>0</v>
      </c>
      <c r="AD984" s="121"/>
      <c r="BO984" s="72" t="s">
        <v>42</v>
      </c>
      <c r="BP984" s="73" t="s">
        <v>4353</v>
      </c>
      <c r="BQ984" s="75">
        <v>0</v>
      </c>
      <c r="BR984" s="75">
        <v>0</v>
      </c>
      <c r="BS984" s="75">
        <v>0</v>
      </c>
      <c r="BT984" s="75">
        <v>0</v>
      </c>
      <c r="BU984" s="75">
        <v>0</v>
      </c>
      <c r="BV984" s="75">
        <v>297000625</v>
      </c>
      <c r="BW984" s="75">
        <v>0</v>
      </c>
      <c r="BX984" s="75">
        <v>360000625</v>
      </c>
      <c r="BY984" s="75">
        <v>378000625</v>
      </c>
      <c r="BZ984" s="75">
        <v>0</v>
      </c>
      <c r="CA984" s="75">
        <v>0</v>
      </c>
    </row>
    <row r="985" spans="14:79" ht="12" customHeight="1">
      <c r="N985" s="119" t="s">
        <v>24</v>
      </c>
      <c r="O985" s="120" t="s">
        <v>659</v>
      </c>
      <c r="P985" s="122">
        <v>0</v>
      </c>
      <c r="Q985" s="122">
        <v>0</v>
      </c>
      <c r="R985" s="122">
        <v>110000026</v>
      </c>
      <c r="S985" s="122">
        <v>115000026</v>
      </c>
      <c r="T985" s="122">
        <v>120000026</v>
      </c>
      <c r="U985" s="122">
        <v>125000026</v>
      </c>
      <c r="V985" s="122">
        <v>135000026</v>
      </c>
      <c r="W985" s="122">
        <v>140000026</v>
      </c>
      <c r="X985" s="122">
        <v>150000026</v>
      </c>
      <c r="Y985" s="122">
        <v>155000026</v>
      </c>
      <c r="Z985" s="122">
        <v>0</v>
      </c>
      <c r="AA985" s="122">
        <v>0</v>
      </c>
      <c r="AB985" s="122">
        <v>0</v>
      </c>
      <c r="AC985" s="122">
        <v>0</v>
      </c>
      <c r="AD985" s="121"/>
      <c r="BO985" s="72" t="s">
        <v>42</v>
      </c>
      <c r="BP985" s="73" t="s">
        <v>5304</v>
      </c>
      <c r="BQ985" s="74"/>
      <c r="BR985" s="74"/>
      <c r="BS985" s="74"/>
      <c r="BT985" s="74"/>
      <c r="BU985" s="74"/>
      <c r="BV985" s="74"/>
      <c r="BW985" s="74"/>
      <c r="BX985" s="74"/>
      <c r="BY985" s="75">
        <v>425000026</v>
      </c>
      <c r="BZ985" s="75">
        <v>550000026</v>
      </c>
      <c r="CA985" s="74"/>
    </row>
    <row r="986" spans="14:79" ht="12" customHeight="1">
      <c r="N986" s="119" t="s">
        <v>24</v>
      </c>
      <c r="O986" s="120" t="s">
        <v>2520</v>
      </c>
      <c r="P986" s="122">
        <v>0</v>
      </c>
      <c r="Q986" s="122">
        <v>0</v>
      </c>
      <c r="R986" s="122">
        <v>110000026</v>
      </c>
      <c r="S986" s="122">
        <v>115000026</v>
      </c>
      <c r="T986" s="122">
        <v>120000026</v>
      </c>
      <c r="U986" s="122">
        <v>125000026</v>
      </c>
      <c r="V986" s="122">
        <v>135000026</v>
      </c>
      <c r="W986" s="122">
        <v>140000026</v>
      </c>
      <c r="X986" s="122">
        <v>150000026</v>
      </c>
      <c r="Y986" s="122">
        <v>155000026</v>
      </c>
      <c r="Z986" s="122">
        <v>0</v>
      </c>
      <c r="AA986" s="122">
        <v>0</v>
      </c>
      <c r="AB986" s="122">
        <v>0</v>
      </c>
      <c r="AC986" s="122">
        <v>0</v>
      </c>
      <c r="AD986" s="121"/>
      <c r="BO986" s="72" t="s">
        <v>42</v>
      </c>
      <c r="BP986" s="73" t="s">
        <v>5038</v>
      </c>
      <c r="BQ986" s="75">
        <v>0</v>
      </c>
      <c r="BR986" s="75">
        <v>0</v>
      </c>
      <c r="BS986" s="75">
        <v>0</v>
      </c>
      <c r="BT986" s="75">
        <v>0</v>
      </c>
      <c r="BU986" s="75">
        <v>0</v>
      </c>
      <c r="BV986" s="75">
        <v>240000026</v>
      </c>
      <c r="BW986" s="75">
        <v>295000026</v>
      </c>
      <c r="BX986" s="75">
        <v>350000026</v>
      </c>
      <c r="BY986" s="75">
        <v>375000026</v>
      </c>
      <c r="BZ986" s="75">
        <v>405000026</v>
      </c>
      <c r="CA986" s="75">
        <v>0</v>
      </c>
    </row>
    <row r="987" spans="14:79" ht="12" customHeight="1">
      <c r="N987" s="119" t="s">
        <v>24</v>
      </c>
      <c r="O987" s="120" t="s">
        <v>249</v>
      </c>
      <c r="P987" s="122">
        <v>0</v>
      </c>
      <c r="Q987" s="122">
        <v>0</v>
      </c>
      <c r="R987" s="122">
        <v>100000026</v>
      </c>
      <c r="S987" s="122">
        <v>105000026</v>
      </c>
      <c r="T987" s="122">
        <v>110000026</v>
      </c>
      <c r="U987" s="122">
        <v>120000026</v>
      </c>
      <c r="V987" s="122">
        <v>125000026</v>
      </c>
      <c r="W987" s="122">
        <v>130000026</v>
      </c>
      <c r="X987" s="122">
        <v>135000026</v>
      </c>
      <c r="Y987" s="122">
        <v>145000026</v>
      </c>
      <c r="Z987" s="122">
        <v>150000026</v>
      </c>
      <c r="AA987" s="122">
        <v>155000026</v>
      </c>
      <c r="AB987" s="122">
        <v>160000026</v>
      </c>
      <c r="AC987" s="122">
        <v>0</v>
      </c>
      <c r="AD987" s="121"/>
      <c r="BO987" s="72" t="s">
        <v>42</v>
      </c>
      <c r="BP987" s="73" t="s">
        <v>4354</v>
      </c>
      <c r="BQ987" s="75">
        <v>0</v>
      </c>
      <c r="BR987" s="75">
        <v>0</v>
      </c>
      <c r="BS987" s="75">
        <v>0</v>
      </c>
      <c r="BT987" s="75">
        <v>0</v>
      </c>
      <c r="BU987" s="75">
        <v>0</v>
      </c>
      <c r="BV987" s="75">
        <v>306000625</v>
      </c>
      <c r="BW987" s="75">
        <v>333000625</v>
      </c>
      <c r="BX987" s="75">
        <v>360000625</v>
      </c>
      <c r="BY987" s="75">
        <v>405000625</v>
      </c>
      <c r="BZ987" s="75">
        <v>0</v>
      </c>
      <c r="CA987" s="75">
        <v>0</v>
      </c>
    </row>
    <row r="988" spans="14:79" ht="12" customHeight="1">
      <c r="N988" s="119" t="s">
        <v>24</v>
      </c>
      <c r="O988" s="120" t="s">
        <v>1660</v>
      </c>
      <c r="P988" s="122">
        <v>0</v>
      </c>
      <c r="Q988" s="122">
        <v>0</v>
      </c>
      <c r="R988" s="122">
        <v>100000026</v>
      </c>
      <c r="S988" s="122">
        <v>105000026</v>
      </c>
      <c r="T988" s="122">
        <v>110000026</v>
      </c>
      <c r="U988" s="122">
        <v>120000026</v>
      </c>
      <c r="V988" s="122">
        <v>125000026</v>
      </c>
      <c r="W988" s="122">
        <v>130000026</v>
      </c>
      <c r="X988" s="122">
        <v>135000026</v>
      </c>
      <c r="Y988" s="122">
        <v>145000026</v>
      </c>
      <c r="Z988" s="122">
        <v>150000026</v>
      </c>
      <c r="AA988" s="122">
        <v>155000026</v>
      </c>
      <c r="AB988" s="122">
        <v>160000026</v>
      </c>
      <c r="AC988" s="122">
        <v>0</v>
      </c>
      <c r="AD988" s="121"/>
      <c r="BO988" s="72" t="s">
        <v>42</v>
      </c>
      <c r="BP988" s="73" t="s">
        <v>4355</v>
      </c>
      <c r="BQ988" s="75">
        <v>0</v>
      </c>
      <c r="BR988" s="75">
        <v>0</v>
      </c>
      <c r="BS988" s="75">
        <v>0</v>
      </c>
      <c r="BT988" s="75">
        <v>270000625</v>
      </c>
      <c r="BU988" s="75">
        <v>306000625</v>
      </c>
      <c r="BV988" s="75">
        <v>0</v>
      </c>
      <c r="BW988" s="75">
        <v>0</v>
      </c>
      <c r="BX988" s="75">
        <v>0</v>
      </c>
      <c r="BY988" s="75">
        <v>432000625</v>
      </c>
      <c r="BZ988" s="75">
        <v>0</v>
      </c>
      <c r="CA988" s="75">
        <v>0</v>
      </c>
    </row>
    <row r="989" spans="14:79" ht="12" customHeight="1">
      <c r="N989" s="119" t="s">
        <v>24</v>
      </c>
      <c r="O989" s="120" t="s">
        <v>7962</v>
      </c>
      <c r="P989" s="122">
        <v>105000026</v>
      </c>
      <c r="Q989" s="122">
        <v>115000026</v>
      </c>
      <c r="R989" s="122">
        <v>120000026</v>
      </c>
      <c r="S989" s="122">
        <v>0</v>
      </c>
      <c r="T989" s="122">
        <v>0</v>
      </c>
      <c r="U989" s="122">
        <v>0</v>
      </c>
      <c r="V989" s="122">
        <v>0</v>
      </c>
      <c r="W989" s="122">
        <v>0</v>
      </c>
      <c r="X989" s="122">
        <v>0</v>
      </c>
      <c r="Y989" s="122">
        <v>0</v>
      </c>
      <c r="Z989" s="122">
        <v>0</v>
      </c>
      <c r="AA989" s="122">
        <v>0</v>
      </c>
      <c r="AB989" s="122">
        <v>0</v>
      </c>
      <c r="AC989" s="122">
        <v>0</v>
      </c>
      <c r="AD989" s="121"/>
      <c r="BO989" s="72" t="s">
        <v>42</v>
      </c>
      <c r="BP989" s="73" t="s">
        <v>4356</v>
      </c>
      <c r="BQ989" s="75">
        <v>0</v>
      </c>
      <c r="BR989" s="75">
        <v>0</v>
      </c>
      <c r="BS989" s="75">
        <v>0</v>
      </c>
      <c r="BT989" s="75">
        <v>0</v>
      </c>
      <c r="BU989" s="75">
        <v>0</v>
      </c>
      <c r="BV989" s="75">
        <v>0</v>
      </c>
      <c r="BW989" s="75">
        <v>280000925</v>
      </c>
      <c r="BX989" s="75">
        <v>295000925</v>
      </c>
      <c r="BY989" s="75">
        <v>315000925</v>
      </c>
      <c r="BZ989" s="75">
        <v>365000925</v>
      </c>
      <c r="CA989" s="75">
        <v>0</v>
      </c>
    </row>
    <row r="990" spans="14:79" ht="12" customHeight="1">
      <c r="N990" s="119" t="s">
        <v>24</v>
      </c>
      <c r="O990" s="120" t="s">
        <v>7963</v>
      </c>
      <c r="P990" s="122">
        <v>130000026</v>
      </c>
      <c r="Q990" s="122">
        <v>140000026</v>
      </c>
      <c r="R990" s="122">
        <v>150000026</v>
      </c>
      <c r="S990" s="122">
        <v>160000026</v>
      </c>
      <c r="T990" s="122">
        <v>170000026</v>
      </c>
      <c r="U990" s="122">
        <v>175000026</v>
      </c>
      <c r="V990" s="122">
        <v>180000026</v>
      </c>
      <c r="W990" s="122">
        <v>190000026</v>
      </c>
      <c r="X990" s="122">
        <v>200000026</v>
      </c>
      <c r="Y990" s="122">
        <v>205000026</v>
      </c>
      <c r="Z990" s="122">
        <v>210000026</v>
      </c>
      <c r="AA990" s="122">
        <v>0</v>
      </c>
      <c r="AB990" s="122">
        <v>0</v>
      </c>
      <c r="AC990" s="122">
        <v>0</v>
      </c>
      <c r="AD990" s="121"/>
      <c r="BO990" s="72" t="s">
        <v>42</v>
      </c>
      <c r="BP990" s="73" t="s">
        <v>4357</v>
      </c>
      <c r="BQ990" s="75">
        <v>0</v>
      </c>
      <c r="BR990" s="75">
        <v>0</v>
      </c>
      <c r="BS990" s="75">
        <v>306000625</v>
      </c>
      <c r="BT990" s="75">
        <v>324000625</v>
      </c>
      <c r="BU990" s="75">
        <v>342000625</v>
      </c>
      <c r="BV990" s="75">
        <v>0</v>
      </c>
      <c r="BW990" s="75">
        <v>351000625</v>
      </c>
      <c r="BX990" s="75">
        <v>306000625</v>
      </c>
      <c r="BY990" s="75">
        <v>342000625</v>
      </c>
      <c r="BZ990" s="75">
        <v>0</v>
      </c>
      <c r="CA990" s="75">
        <v>380000026</v>
      </c>
    </row>
    <row r="991" spans="14:79" ht="12" customHeight="1">
      <c r="N991" s="119" t="s">
        <v>24</v>
      </c>
      <c r="O991" s="120" t="s">
        <v>101</v>
      </c>
      <c r="P991" s="122">
        <v>120000026</v>
      </c>
      <c r="Q991" s="122">
        <v>130000026</v>
      </c>
      <c r="R991" s="122">
        <v>140000026</v>
      </c>
      <c r="S991" s="122">
        <v>150000026</v>
      </c>
      <c r="T991" s="122">
        <v>160000026</v>
      </c>
      <c r="U991" s="122">
        <v>170000026</v>
      </c>
      <c r="V991" s="122">
        <v>175000026</v>
      </c>
      <c r="W991" s="122">
        <v>180000026</v>
      </c>
      <c r="X991" s="122">
        <v>190000026</v>
      </c>
      <c r="Y991" s="122">
        <v>200000026</v>
      </c>
      <c r="Z991" s="122">
        <v>205000026</v>
      </c>
      <c r="AA991" s="122">
        <v>0</v>
      </c>
      <c r="AB991" s="122">
        <v>0</v>
      </c>
      <c r="AC991" s="122">
        <v>0</v>
      </c>
      <c r="AD991" s="121"/>
      <c r="BO991" s="72" t="s">
        <v>42</v>
      </c>
      <c r="BP991" s="73" t="s">
        <v>4358</v>
      </c>
      <c r="BQ991" s="75">
        <v>0</v>
      </c>
      <c r="BR991" s="75">
        <v>0</v>
      </c>
      <c r="BS991" s="75">
        <v>0</v>
      </c>
      <c r="BT991" s="75">
        <v>0</v>
      </c>
      <c r="BU991" s="75">
        <v>324000625</v>
      </c>
      <c r="BV991" s="75">
        <v>333000625</v>
      </c>
      <c r="BW991" s="75">
        <v>342000625</v>
      </c>
      <c r="BX991" s="75">
        <v>306000625</v>
      </c>
      <c r="BY991" s="75">
        <v>342000625</v>
      </c>
      <c r="BZ991" s="75">
        <v>355000625</v>
      </c>
      <c r="CA991" s="75">
        <v>0</v>
      </c>
    </row>
    <row r="992" spans="14:79" ht="12" customHeight="1">
      <c r="N992" s="119" t="s">
        <v>24</v>
      </c>
      <c r="O992" s="120" t="s">
        <v>711</v>
      </c>
      <c r="P992" s="122">
        <v>115000026</v>
      </c>
      <c r="Q992" s="122">
        <v>120000026</v>
      </c>
      <c r="R992" s="122">
        <v>130000026</v>
      </c>
      <c r="S992" s="122">
        <v>135000026</v>
      </c>
      <c r="T992" s="122">
        <v>140000025</v>
      </c>
      <c r="U992" s="122">
        <v>145000026</v>
      </c>
      <c r="V992" s="122">
        <v>155000026</v>
      </c>
      <c r="W992" s="122">
        <v>160000026</v>
      </c>
      <c r="X992" s="122">
        <v>170000026</v>
      </c>
      <c r="Y992" s="122">
        <v>0</v>
      </c>
      <c r="Z992" s="122">
        <v>0</v>
      </c>
      <c r="AA992" s="122">
        <v>0</v>
      </c>
      <c r="AB992" s="122">
        <v>0</v>
      </c>
      <c r="AC992" s="122">
        <v>0</v>
      </c>
      <c r="AD992" s="121"/>
      <c r="BO992" s="72" t="s">
        <v>42</v>
      </c>
      <c r="BP992" s="73" t="s">
        <v>4359</v>
      </c>
      <c r="BQ992" s="75">
        <v>235000925</v>
      </c>
      <c r="BR992" s="75">
        <v>250000925</v>
      </c>
      <c r="BS992" s="75">
        <v>270000925</v>
      </c>
      <c r="BT992" s="75">
        <v>305000925</v>
      </c>
      <c r="BU992" s="75">
        <v>325000925</v>
      </c>
      <c r="BV992" s="75">
        <v>330000925</v>
      </c>
      <c r="BW992" s="75">
        <v>340000925</v>
      </c>
      <c r="BX992" s="75">
        <v>350000925</v>
      </c>
      <c r="BY992" s="75">
        <v>365000925</v>
      </c>
      <c r="BZ992" s="75">
        <v>385000925</v>
      </c>
      <c r="CA992" s="75">
        <v>0</v>
      </c>
    </row>
    <row r="993" spans="14:79" ht="12" customHeight="1">
      <c r="N993" s="119" t="s">
        <v>24</v>
      </c>
      <c r="O993" s="120" t="s">
        <v>7964</v>
      </c>
      <c r="P993" s="122">
        <v>115000026</v>
      </c>
      <c r="Q993" s="122">
        <v>120000026</v>
      </c>
      <c r="R993" s="122">
        <v>130000026</v>
      </c>
      <c r="S993" s="122">
        <v>135000026</v>
      </c>
      <c r="T993" s="122">
        <v>140000025</v>
      </c>
      <c r="U993" s="122">
        <v>145000026</v>
      </c>
      <c r="V993" s="122">
        <v>155000026</v>
      </c>
      <c r="W993" s="122">
        <v>160000026</v>
      </c>
      <c r="X993" s="122">
        <v>170000026</v>
      </c>
      <c r="Y993" s="122">
        <v>0</v>
      </c>
      <c r="Z993" s="122">
        <v>0</v>
      </c>
      <c r="AA993" s="122">
        <v>0</v>
      </c>
      <c r="AB993" s="122">
        <v>0</v>
      </c>
      <c r="AC993" s="122">
        <v>0</v>
      </c>
      <c r="AD993" s="121"/>
      <c r="BO993" s="72" t="s">
        <v>42</v>
      </c>
      <c r="BP993" s="73" t="s">
        <v>4360</v>
      </c>
      <c r="BQ993" s="75">
        <v>243000625</v>
      </c>
      <c r="BR993" s="75">
        <v>261000625</v>
      </c>
      <c r="BS993" s="75">
        <v>279000625</v>
      </c>
      <c r="BT993" s="75">
        <v>306000625</v>
      </c>
      <c r="BU993" s="75">
        <v>315000625</v>
      </c>
      <c r="BV993" s="75">
        <v>324000625</v>
      </c>
      <c r="BW993" s="75">
        <v>342000625</v>
      </c>
      <c r="BX993" s="75">
        <v>355000625</v>
      </c>
      <c r="BY993" s="75">
        <v>378000625</v>
      </c>
      <c r="BZ993" s="75">
        <v>0</v>
      </c>
      <c r="CA993" s="75">
        <v>0</v>
      </c>
    </row>
    <row r="994" spans="14:79" ht="12" customHeight="1">
      <c r="N994" s="119" t="s">
        <v>24</v>
      </c>
      <c r="O994" s="120" t="s">
        <v>712</v>
      </c>
      <c r="P994" s="122">
        <v>100000026</v>
      </c>
      <c r="Q994" s="122">
        <v>115000026</v>
      </c>
      <c r="R994" s="122">
        <v>120000026</v>
      </c>
      <c r="S994" s="122">
        <v>130000026</v>
      </c>
      <c r="T994" s="122">
        <v>135000026</v>
      </c>
      <c r="U994" s="122">
        <v>140000025</v>
      </c>
      <c r="V994" s="122">
        <v>145000026</v>
      </c>
      <c r="W994" s="122">
        <v>155000026</v>
      </c>
      <c r="X994" s="122">
        <v>0</v>
      </c>
      <c r="Y994" s="122">
        <v>0</v>
      </c>
      <c r="Z994" s="122">
        <v>0</v>
      </c>
      <c r="AA994" s="122">
        <v>0</v>
      </c>
      <c r="AB994" s="122">
        <v>0</v>
      </c>
      <c r="AC994" s="122">
        <v>0</v>
      </c>
      <c r="AD994" s="121"/>
      <c r="BO994" s="72" t="s">
        <v>42</v>
      </c>
      <c r="BP994" s="73" t="s">
        <v>5039</v>
      </c>
      <c r="BQ994" s="75">
        <v>190000925</v>
      </c>
      <c r="BR994" s="75">
        <v>210000925</v>
      </c>
      <c r="BS994" s="75">
        <v>265000925</v>
      </c>
      <c r="BT994" s="75">
        <v>290000925</v>
      </c>
      <c r="BU994" s="75">
        <v>320000925</v>
      </c>
      <c r="BV994" s="75">
        <v>370000925</v>
      </c>
      <c r="BW994" s="75">
        <v>395000925</v>
      </c>
      <c r="BX994" s="75">
        <v>420000925</v>
      </c>
      <c r="BY994" s="75">
        <v>490000925</v>
      </c>
      <c r="BZ994" s="75">
        <v>0</v>
      </c>
      <c r="CA994" s="75">
        <v>0</v>
      </c>
    </row>
    <row r="995" spans="14:79" ht="12" customHeight="1">
      <c r="N995" s="119" t="s">
        <v>24</v>
      </c>
      <c r="O995" s="120" t="s">
        <v>7965</v>
      </c>
      <c r="P995" s="122">
        <v>130000026</v>
      </c>
      <c r="Q995" s="122">
        <v>140000026</v>
      </c>
      <c r="R995" s="122">
        <v>150000026</v>
      </c>
      <c r="S995" s="122">
        <v>160000026</v>
      </c>
      <c r="T995" s="122">
        <v>170000026</v>
      </c>
      <c r="U995" s="122">
        <v>175000026</v>
      </c>
      <c r="V995" s="122">
        <v>180000026</v>
      </c>
      <c r="W995" s="122">
        <v>190000026</v>
      </c>
      <c r="X995" s="122">
        <v>200000026</v>
      </c>
      <c r="Y995" s="122">
        <v>205000026</v>
      </c>
      <c r="Z995" s="122">
        <v>210000026</v>
      </c>
      <c r="AA995" s="122">
        <v>0</v>
      </c>
      <c r="AB995" s="122">
        <v>0</v>
      </c>
      <c r="AC995" s="122">
        <v>0</v>
      </c>
      <c r="AD995" s="121"/>
      <c r="BO995" s="72" t="s">
        <v>42</v>
      </c>
      <c r="BP995" s="73" t="s">
        <v>4361</v>
      </c>
      <c r="BQ995" s="75">
        <v>189000625</v>
      </c>
      <c r="BR995" s="75">
        <v>252000625</v>
      </c>
      <c r="BS995" s="75">
        <v>270000625</v>
      </c>
      <c r="BT995" s="75">
        <v>297000625</v>
      </c>
      <c r="BU995" s="75">
        <v>306000625</v>
      </c>
      <c r="BV995" s="75">
        <v>315000625</v>
      </c>
      <c r="BW995" s="75">
        <v>333000625</v>
      </c>
      <c r="BX995" s="75">
        <v>340000000</v>
      </c>
      <c r="BY995" s="75">
        <v>360000625</v>
      </c>
      <c r="BZ995" s="75">
        <v>0</v>
      </c>
      <c r="CA995" s="75">
        <v>0</v>
      </c>
    </row>
    <row r="996" spans="14:79" ht="12" customHeight="1">
      <c r="N996" s="119" t="s">
        <v>24</v>
      </c>
      <c r="O996" s="120" t="s">
        <v>7966</v>
      </c>
      <c r="P996" s="122">
        <v>130000026</v>
      </c>
      <c r="Q996" s="122">
        <v>140000026</v>
      </c>
      <c r="R996" s="122">
        <v>150000026</v>
      </c>
      <c r="S996" s="122">
        <v>160000026</v>
      </c>
      <c r="T996" s="122">
        <v>170000026</v>
      </c>
      <c r="U996" s="122">
        <v>175000026</v>
      </c>
      <c r="V996" s="122">
        <v>180000026</v>
      </c>
      <c r="W996" s="122">
        <v>190000026</v>
      </c>
      <c r="X996" s="122">
        <v>200000026</v>
      </c>
      <c r="Y996" s="122">
        <v>205000026</v>
      </c>
      <c r="Z996" s="122">
        <v>210000026</v>
      </c>
      <c r="AA996" s="122">
        <v>0</v>
      </c>
      <c r="AB996" s="122">
        <v>0</v>
      </c>
      <c r="AC996" s="122">
        <v>0</v>
      </c>
      <c r="AD996" s="121"/>
      <c r="BO996" s="72" t="s">
        <v>42</v>
      </c>
      <c r="BP996" s="73" t="s">
        <v>4362</v>
      </c>
      <c r="BQ996" s="75">
        <v>243000625</v>
      </c>
      <c r="BR996" s="75">
        <v>261000625</v>
      </c>
      <c r="BS996" s="75">
        <v>279000625</v>
      </c>
      <c r="BT996" s="75">
        <v>306000625</v>
      </c>
      <c r="BU996" s="75">
        <v>315000625</v>
      </c>
      <c r="BV996" s="75">
        <v>315000625</v>
      </c>
      <c r="BW996" s="75">
        <v>333000625</v>
      </c>
      <c r="BX996" s="75">
        <v>342000625</v>
      </c>
      <c r="BY996" s="75">
        <v>351000625</v>
      </c>
      <c r="BZ996" s="75">
        <v>396000625</v>
      </c>
      <c r="CA996" s="75">
        <v>0</v>
      </c>
    </row>
    <row r="997" spans="14:79" ht="12" customHeight="1">
      <c r="N997" s="119" t="s">
        <v>24</v>
      </c>
      <c r="O997" s="120" t="s">
        <v>7967</v>
      </c>
      <c r="P997" s="122">
        <v>130000026</v>
      </c>
      <c r="Q997" s="122">
        <v>140000026</v>
      </c>
      <c r="R997" s="122">
        <v>150000026</v>
      </c>
      <c r="S997" s="122">
        <v>160000026</v>
      </c>
      <c r="T997" s="122">
        <v>170000026</v>
      </c>
      <c r="U997" s="122">
        <v>175000026</v>
      </c>
      <c r="V997" s="122">
        <v>180000026</v>
      </c>
      <c r="W997" s="122">
        <v>190000026</v>
      </c>
      <c r="X997" s="122">
        <v>200000026</v>
      </c>
      <c r="Y997" s="122">
        <v>205000026</v>
      </c>
      <c r="Z997" s="122">
        <v>210000026</v>
      </c>
      <c r="AA997" s="122">
        <v>0</v>
      </c>
      <c r="AB997" s="122">
        <v>0</v>
      </c>
      <c r="AC997" s="122">
        <v>0</v>
      </c>
      <c r="AD997" s="121"/>
      <c r="BO997" s="72" t="s">
        <v>42</v>
      </c>
      <c r="BP997" s="73" t="s">
        <v>4363</v>
      </c>
      <c r="BQ997" s="75">
        <v>243000625</v>
      </c>
      <c r="BR997" s="75">
        <v>261000625</v>
      </c>
      <c r="BS997" s="75">
        <v>279000625</v>
      </c>
      <c r="BT997" s="75">
        <v>306000625</v>
      </c>
      <c r="BU997" s="75">
        <v>315000625</v>
      </c>
      <c r="BV997" s="75">
        <v>324000625</v>
      </c>
      <c r="BW997" s="75">
        <v>342000625</v>
      </c>
      <c r="BX997" s="75">
        <v>360000625</v>
      </c>
      <c r="BY997" s="75">
        <v>378000625</v>
      </c>
      <c r="BZ997" s="75">
        <v>0</v>
      </c>
      <c r="CA997" s="75">
        <v>0</v>
      </c>
    </row>
    <row r="998" spans="14:79" ht="12" customHeight="1">
      <c r="N998" s="119" t="s">
        <v>24</v>
      </c>
      <c r="O998" s="120" t="s">
        <v>7968</v>
      </c>
      <c r="P998" s="122">
        <v>120000026</v>
      </c>
      <c r="Q998" s="122">
        <v>130000026</v>
      </c>
      <c r="R998" s="122">
        <v>140000026</v>
      </c>
      <c r="S998" s="122">
        <v>150000026</v>
      </c>
      <c r="T998" s="122">
        <v>160000026</v>
      </c>
      <c r="U998" s="122">
        <v>170000026</v>
      </c>
      <c r="V998" s="122">
        <v>175000026</v>
      </c>
      <c r="W998" s="122">
        <v>180000026</v>
      </c>
      <c r="X998" s="122">
        <v>190000026</v>
      </c>
      <c r="Y998" s="122">
        <v>200000026</v>
      </c>
      <c r="Z998" s="122">
        <v>205000026</v>
      </c>
      <c r="AA998" s="122">
        <v>0</v>
      </c>
      <c r="AB998" s="122">
        <v>0</v>
      </c>
      <c r="AC998" s="122">
        <v>0</v>
      </c>
      <c r="AD998" s="121"/>
      <c r="BO998" s="72" t="s">
        <v>42</v>
      </c>
      <c r="BP998" s="73" t="s">
        <v>4364</v>
      </c>
      <c r="BQ998" s="75">
        <v>234000625</v>
      </c>
      <c r="BR998" s="75">
        <v>252000625</v>
      </c>
      <c r="BS998" s="75">
        <v>270000625</v>
      </c>
      <c r="BT998" s="75">
        <v>297000625</v>
      </c>
      <c r="BU998" s="75">
        <v>306000625</v>
      </c>
      <c r="BV998" s="75">
        <v>315000625</v>
      </c>
      <c r="BW998" s="75">
        <v>333000625</v>
      </c>
      <c r="BX998" s="75">
        <v>351000625</v>
      </c>
      <c r="BY998" s="75">
        <v>369000625</v>
      </c>
      <c r="BZ998" s="75">
        <v>423000625</v>
      </c>
      <c r="CA998" s="75">
        <v>0</v>
      </c>
    </row>
    <row r="999" spans="14:79" ht="12" customHeight="1">
      <c r="N999" s="119" t="s">
        <v>24</v>
      </c>
      <c r="O999" s="120" t="s">
        <v>2403</v>
      </c>
      <c r="P999" s="122">
        <v>150000026</v>
      </c>
      <c r="Q999" s="122">
        <v>170000026</v>
      </c>
      <c r="R999" s="122">
        <v>180000026</v>
      </c>
      <c r="S999" s="122">
        <v>190000026</v>
      </c>
      <c r="T999" s="122">
        <v>200000026</v>
      </c>
      <c r="U999" s="122">
        <v>240000026</v>
      </c>
      <c r="V999" s="122">
        <v>270000026</v>
      </c>
      <c r="W999" s="122">
        <v>300000026</v>
      </c>
      <c r="X999" s="122">
        <v>340000026</v>
      </c>
      <c r="Y999" s="122">
        <v>500000026</v>
      </c>
      <c r="Z999" s="122">
        <v>0</v>
      </c>
      <c r="AA999" s="122">
        <v>0</v>
      </c>
      <c r="AB999" s="122">
        <v>0</v>
      </c>
      <c r="AC999" s="122">
        <v>0</v>
      </c>
      <c r="AD999" s="121"/>
      <c r="BO999" s="72" t="s">
        <v>42</v>
      </c>
      <c r="BP999" s="73" t="s">
        <v>4365</v>
      </c>
      <c r="BQ999" s="75">
        <v>0</v>
      </c>
      <c r="BR999" s="75">
        <v>0</v>
      </c>
      <c r="BS999" s="75">
        <v>0</v>
      </c>
      <c r="BT999" s="75">
        <v>0</v>
      </c>
      <c r="BU999" s="75">
        <v>0</v>
      </c>
      <c r="BV999" s="75">
        <v>0</v>
      </c>
      <c r="BW999" s="75">
        <v>0</v>
      </c>
      <c r="BX999" s="75">
        <v>288000625</v>
      </c>
      <c r="BY999" s="75">
        <v>0</v>
      </c>
      <c r="BZ999" s="75">
        <v>479000625</v>
      </c>
      <c r="CA999" s="75">
        <v>0</v>
      </c>
    </row>
    <row r="1000" spans="14:79" ht="12" customHeight="1">
      <c r="N1000" s="119" t="s">
        <v>24</v>
      </c>
      <c r="O1000" s="120" t="s">
        <v>1879</v>
      </c>
      <c r="P1000" s="122">
        <v>150000026</v>
      </c>
      <c r="Q1000" s="122">
        <v>170000026</v>
      </c>
      <c r="R1000" s="122">
        <v>180000026</v>
      </c>
      <c r="S1000" s="122">
        <v>190000026</v>
      </c>
      <c r="T1000" s="122">
        <v>200000026</v>
      </c>
      <c r="U1000" s="122">
        <v>240000026</v>
      </c>
      <c r="V1000" s="122">
        <v>270000026</v>
      </c>
      <c r="W1000" s="122">
        <v>300000026</v>
      </c>
      <c r="X1000" s="122">
        <v>340000026</v>
      </c>
      <c r="Y1000" s="122">
        <v>500000026</v>
      </c>
      <c r="Z1000" s="122">
        <v>0</v>
      </c>
      <c r="AA1000" s="122">
        <v>0</v>
      </c>
      <c r="AB1000" s="122">
        <v>0</v>
      </c>
      <c r="AC1000" s="122">
        <v>0</v>
      </c>
      <c r="AD1000" s="121"/>
      <c r="BO1000" s="72" t="s">
        <v>42</v>
      </c>
      <c r="BP1000" s="73" t="s">
        <v>4366</v>
      </c>
      <c r="BQ1000" s="75">
        <v>234000625</v>
      </c>
      <c r="BR1000" s="75">
        <v>252000625</v>
      </c>
      <c r="BS1000" s="75">
        <v>270000625</v>
      </c>
      <c r="BT1000" s="75">
        <v>288000625</v>
      </c>
      <c r="BU1000" s="75">
        <v>297000625</v>
      </c>
      <c r="BV1000" s="75">
        <v>306000625</v>
      </c>
      <c r="BW1000" s="75">
        <v>315000625</v>
      </c>
      <c r="BX1000" s="75">
        <v>333000625</v>
      </c>
      <c r="BY1000" s="75">
        <v>342000625</v>
      </c>
      <c r="BZ1000" s="75">
        <v>0</v>
      </c>
      <c r="CA1000" s="75">
        <v>0</v>
      </c>
    </row>
    <row r="1001" spans="14:79" ht="12" customHeight="1">
      <c r="N1001" s="119" t="s">
        <v>24</v>
      </c>
      <c r="O1001" s="120" t="s">
        <v>2404</v>
      </c>
      <c r="P1001" s="122">
        <v>150000026</v>
      </c>
      <c r="Q1001" s="122">
        <v>170000026</v>
      </c>
      <c r="R1001" s="122">
        <v>180000026</v>
      </c>
      <c r="S1001" s="122">
        <v>190000026</v>
      </c>
      <c r="T1001" s="122">
        <v>200000026</v>
      </c>
      <c r="U1001" s="122">
        <v>240000026</v>
      </c>
      <c r="V1001" s="122">
        <v>270000026</v>
      </c>
      <c r="W1001" s="122">
        <v>300000026</v>
      </c>
      <c r="X1001" s="122">
        <v>340000026</v>
      </c>
      <c r="Y1001" s="122">
        <v>500000026</v>
      </c>
      <c r="Z1001" s="122">
        <v>0</v>
      </c>
      <c r="AA1001" s="122">
        <v>0</v>
      </c>
      <c r="AB1001" s="122">
        <v>0</v>
      </c>
      <c r="AC1001" s="122">
        <v>0</v>
      </c>
      <c r="AD1001" s="121"/>
      <c r="BO1001" s="72" t="s">
        <v>42</v>
      </c>
      <c r="BP1001" s="73" t="s">
        <v>4367</v>
      </c>
      <c r="BQ1001" s="75">
        <v>243000625</v>
      </c>
      <c r="BR1001" s="75">
        <v>261000625</v>
      </c>
      <c r="BS1001" s="75">
        <v>279000625</v>
      </c>
      <c r="BT1001" s="75">
        <v>270000625</v>
      </c>
      <c r="BU1001" s="75">
        <v>306000625</v>
      </c>
      <c r="BV1001" s="75">
        <v>324000625</v>
      </c>
      <c r="BW1001" s="75">
        <v>342000625</v>
      </c>
      <c r="BX1001" s="75">
        <v>360000625</v>
      </c>
      <c r="BY1001" s="75">
        <v>378000625</v>
      </c>
      <c r="BZ1001" s="75">
        <v>0</v>
      </c>
      <c r="CA1001" s="75">
        <v>0</v>
      </c>
    </row>
    <row r="1002" spans="14:79" ht="12" customHeight="1">
      <c r="N1002" s="119" t="s">
        <v>24</v>
      </c>
      <c r="O1002" s="120" t="s">
        <v>2274</v>
      </c>
      <c r="P1002" s="122">
        <v>150000026</v>
      </c>
      <c r="Q1002" s="122">
        <v>170000026</v>
      </c>
      <c r="R1002" s="122">
        <v>180000026</v>
      </c>
      <c r="S1002" s="122">
        <v>190000026</v>
      </c>
      <c r="T1002" s="122">
        <v>200000026</v>
      </c>
      <c r="U1002" s="122">
        <v>240000026</v>
      </c>
      <c r="V1002" s="122">
        <v>270000026</v>
      </c>
      <c r="W1002" s="122">
        <v>300000026</v>
      </c>
      <c r="X1002" s="122">
        <v>340000026</v>
      </c>
      <c r="Y1002" s="122">
        <v>500000026</v>
      </c>
      <c r="Z1002" s="122">
        <v>0</v>
      </c>
      <c r="AA1002" s="122">
        <v>0</v>
      </c>
      <c r="AB1002" s="122">
        <v>0</v>
      </c>
      <c r="AC1002" s="122">
        <v>0</v>
      </c>
      <c r="AD1002" s="121"/>
      <c r="BO1002" s="72" t="s">
        <v>42</v>
      </c>
      <c r="BP1002" s="73" t="s">
        <v>4368</v>
      </c>
      <c r="BQ1002" s="75">
        <v>207000625</v>
      </c>
      <c r="BR1002" s="75">
        <v>225000625</v>
      </c>
      <c r="BS1002" s="75">
        <v>243000625</v>
      </c>
      <c r="BT1002" s="75">
        <v>261000625</v>
      </c>
      <c r="BU1002" s="75">
        <v>279000625</v>
      </c>
      <c r="BV1002" s="75">
        <v>297000625</v>
      </c>
      <c r="BW1002" s="75">
        <v>315000625</v>
      </c>
      <c r="BX1002" s="75">
        <v>333000625</v>
      </c>
      <c r="BY1002" s="75">
        <v>360000625</v>
      </c>
      <c r="BZ1002" s="75">
        <v>0</v>
      </c>
      <c r="CA1002" s="75">
        <v>0</v>
      </c>
    </row>
    <row r="1003" spans="14:79" ht="12" customHeight="1">
      <c r="N1003" s="119" t="s">
        <v>24</v>
      </c>
      <c r="O1003" s="120" t="s">
        <v>2113</v>
      </c>
      <c r="P1003" s="122">
        <v>150000026</v>
      </c>
      <c r="Q1003" s="122">
        <v>170000026</v>
      </c>
      <c r="R1003" s="122">
        <v>180000026</v>
      </c>
      <c r="S1003" s="122">
        <v>190000026</v>
      </c>
      <c r="T1003" s="122">
        <v>200000026</v>
      </c>
      <c r="U1003" s="122">
        <v>240000026</v>
      </c>
      <c r="V1003" s="122">
        <v>270000026</v>
      </c>
      <c r="W1003" s="122">
        <v>300000026</v>
      </c>
      <c r="X1003" s="122">
        <v>340000026</v>
      </c>
      <c r="Y1003" s="122">
        <v>500000026</v>
      </c>
      <c r="Z1003" s="122">
        <v>0</v>
      </c>
      <c r="AA1003" s="122">
        <v>0</v>
      </c>
      <c r="AB1003" s="122">
        <v>0</v>
      </c>
      <c r="AC1003" s="122">
        <v>0</v>
      </c>
      <c r="AD1003" s="121"/>
      <c r="BO1003" s="72" t="s">
        <v>42</v>
      </c>
      <c r="BP1003" s="73" t="s">
        <v>4369</v>
      </c>
      <c r="BQ1003" s="75">
        <v>234000625</v>
      </c>
      <c r="BR1003" s="75">
        <v>252000625</v>
      </c>
      <c r="BS1003" s="75">
        <v>270000625</v>
      </c>
      <c r="BT1003" s="75">
        <v>297000625</v>
      </c>
      <c r="BU1003" s="75">
        <v>306000625</v>
      </c>
      <c r="BV1003" s="75">
        <v>315000625</v>
      </c>
      <c r="BW1003" s="75">
        <v>333000625</v>
      </c>
      <c r="BX1003" s="75">
        <v>342000625</v>
      </c>
      <c r="BY1003" s="75">
        <v>360000625</v>
      </c>
      <c r="BZ1003" s="75">
        <v>0</v>
      </c>
      <c r="CA1003" s="75">
        <v>0</v>
      </c>
    </row>
    <row r="1004" spans="14:79" ht="12" customHeight="1">
      <c r="N1004" s="119" t="s">
        <v>24</v>
      </c>
      <c r="O1004" s="120" t="s">
        <v>2275</v>
      </c>
      <c r="P1004" s="122">
        <v>150000026</v>
      </c>
      <c r="Q1004" s="122">
        <v>170000026</v>
      </c>
      <c r="R1004" s="122">
        <v>180000026</v>
      </c>
      <c r="S1004" s="122">
        <v>190000026</v>
      </c>
      <c r="T1004" s="122">
        <v>200000026</v>
      </c>
      <c r="U1004" s="122">
        <v>240000026</v>
      </c>
      <c r="V1004" s="122">
        <v>270000026</v>
      </c>
      <c r="W1004" s="122">
        <v>300000026</v>
      </c>
      <c r="X1004" s="122">
        <v>340000026</v>
      </c>
      <c r="Y1004" s="122">
        <v>500000026</v>
      </c>
      <c r="Z1004" s="122">
        <v>0</v>
      </c>
      <c r="AA1004" s="122">
        <v>0</v>
      </c>
      <c r="AB1004" s="122">
        <v>0</v>
      </c>
      <c r="AC1004" s="122">
        <v>0</v>
      </c>
      <c r="AD1004" s="121"/>
      <c r="BO1004" s="72" t="s">
        <v>42</v>
      </c>
      <c r="BP1004" s="73" t="s">
        <v>4370</v>
      </c>
      <c r="BQ1004" s="75">
        <v>0</v>
      </c>
      <c r="BR1004" s="75">
        <v>0</v>
      </c>
      <c r="BS1004" s="75">
        <v>0</v>
      </c>
      <c r="BT1004" s="75">
        <v>0</v>
      </c>
      <c r="BU1004" s="75">
        <v>0</v>
      </c>
      <c r="BV1004" s="75">
        <v>274000625</v>
      </c>
      <c r="BW1004" s="75">
        <v>287000625</v>
      </c>
      <c r="BX1004" s="75">
        <v>305000026</v>
      </c>
      <c r="BY1004" s="75">
        <v>360000625</v>
      </c>
      <c r="BZ1004" s="75">
        <v>0</v>
      </c>
      <c r="CA1004" s="75">
        <v>0</v>
      </c>
    </row>
    <row r="1005" spans="14:79" ht="12" customHeight="1">
      <c r="N1005" s="119" t="s">
        <v>24</v>
      </c>
      <c r="O1005" s="120" t="s">
        <v>1977</v>
      </c>
      <c r="P1005" s="122">
        <v>150000026</v>
      </c>
      <c r="Q1005" s="122">
        <v>170000026</v>
      </c>
      <c r="R1005" s="122">
        <v>180000026</v>
      </c>
      <c r="S1005" s="122">
        <v>190000026</v>
      </c>
      <c r="T1005" s="122">
        <v>200000026</v>
      </c>
      <c r="U1005" s="122">
        <v>240000026</v>
      </c>
      <c r="V1005" s="122">
        <v>270000026</v>
      </c>
      <c r="W1005" s="122">
        <v>300000026</v>
      </c>
      <c r="X1005" s="122">
        <v>340000026</v>
      </c>
      <c r="Y1005" s="122">
        <v>500000026</v>
      </c>
      <c r="Z1005" s="122">
        <v>0</v>
      </c>
      <c r="AA1005" s="122">
        <v>0</v>
      </c>
      <c r="AB1005" s="122">
        <v>0</v>
      </c>
      <c r="AC1005" s="122">
        <v>0</v>
      </c>
      <c r="AD1005" s="121"/>
      <c r="BO1005" s="72" t="s">
        <v>42</v>
      </c>
      <c r="BP1005" s="73" t="s">
        <v>4371</v>
      </c>
      <c r="BQ1005" s="75">
        <v>0</v>
      </c>
      <c r="BR1005" s="75">
        <v>0</v>
      </c>
      <c r="BS1005" s="75">
        <v>0</v>
      </c>
      <c r="BT1005" s="75">
        <v>0</v>
      </c>
      <c r="BU1005" s="75">
        <v>0</v>
      </c>
      <c r="BV1005" s="75">
        <v>0</v>
      </c>
      <c r="BW1005" s="75">
        <v>0</v>
      </c>
      <c r="BX1005" s="75">
        <v>252000625</v>
      </c>
      <c r="BY1005" s="75">
        <v>288000625</v>
      </c>
      <c r="BZ1005" s="75">
        <v>479000625</v>
      </c>
      <c r="CA1005" s="75">
        <v>0</v>
      </c>
    </row>
    <row r="1006" spans="14:79" ht="12" customHeight="1">
      <c r="N1006" s="119" t="s">
        <v>24</v>
      </c>
      <c r="O1006" s="120" t="s">
        <v>2405</v>
      </c>
      <c r="P1006" s="122">
        <v>150000026</v>
      </c>
      <c r="Q1006" s="122">
        <v>170000026</v>
      </c>
      <c r="R1006" s="122">
        <v>180000026</v>
      </c>
      <c r="S1006" s="122">
        <v>190000026</v>
      </c>
      <c r="T1006" s="122">
        <v>200000026</v>
      </c>
      <c r="U1006" s="122">
        <v>240000026</v>
      </c>
      <c r="V1006" s="122">
        <v>270000026</v>
      </c>
      <c r="W1006" s="122">
        <v>300000026</v>
      </c>
      <c r="X1006" s="122">
        <v>340000026</v>
      </c>
      <c r="Y1006" s="122">
        <v>500000026</v>
      </c>
      <c r="Z1006" s="122">
        <v>0</v>
      </c>
      <c r="AA1006" s="122">
        <v>0</v>
      </c>
      <c r="AB1006" s="122">
        <v>0</v>
      </c>
      <c r="AC1006" s="122">
        <v>0</v>
      </c>
      <c r="AD1006" s="121"/>
      <c r="BO1006" s="72" t="s">
        <v>42</v>
      </c>
      <c r="BP1006" s="73" t="s">
        <v>5040</v>
      </c>
      <c r="BQ1006" s="75">
        <v>0</v>
      </c>
      <c r="BR1006" s="75">
        <v>0</v>
      </c>
      <c r="BS1006" s="75">
        <v>0</v>
      </c>
      <c r="BT1006" s="75">
        <v>0</v>
      </c>
      <c r="BU1006" s="75">
        <v>0</v>
      </c>
      <c r="BV1006" s="75">
        <v>390000925</v>
      </c>
      <c r="BW1006" s="75">
        <v>430000925</v>
      </c>
      <c r="BX1006" s="75">
        <v>465000925</v>
      </c>
      <c r="BY1006" s="75">
        <v>495000925</v>
      </c>
      <c r="BZ1006" s="75">
        <v>560000925</v>
      </c>
      <c r="CA1006" s="75">
        <v>585000925</v>
      </c>
    </row>
    <row r="1007" spans="14:79" ht="12" customHeight="1">
      <c r="N1007" s="119" t="s">
        <v>24</v>
      </c>
      <c r="O1007" s="120" t="s">
        <v>2406</v>
      </c>
      <c r="P1007" s="122">
        <v>150000026</v>
      </c>
      <c r="Q1007" s="122">
        <v>170000026</v>
      </c>
      <c r="R1007" s="122">
        <v>180000026</v>
      </c>
      <c r="S1007" s="122">
        <v>190000026</v>
      </c>
      <c r="T1007" s="122">
        <v>200000026</v>
      </c>
      <c r="U1007" s="122">
        <v>240000026</v>
      </c>
      <c r="V1007" s="122">
        <v>270000026</v>
      </c>
      <c r="W1007" s="122">
        <v>300000026</v>
      </c>
      <c r="X1007" s="122">
        <v>340000026</v>
      </c>
      <c r="Y1007" s="122">
        <v>500000026</v>
      </c>
      <c r="Z1007" s="122">
        <v>0</v>
      </c>
      <c r="AA1007" s="122">
        <v>0</v>
      </c>
      <c r="AB1007" s="122">
        <v>0</v>
      </c>
      <c r="AC1007" s="122">
        <v>0</v>
      </c>
      <c r="AD1007" s="121"/>
      <c r="BO1007" s="72" t="s">
        <v>42</v>
      </c>
      <c r="BP1007" s="73" t="s">
        <v>4372</v>
      </c>
      <c r="BQ1007" s="75">
        <v>0</v>
      </c>
      <c r="BR1007" s="75">
        <v>0</v>
      </c>
      <c r="BS1007" s="75">
        <v>0</v>
      </c>
      <c r="BT1007" s="75">
        <v>0</v>
      </c>
      <c r="BU1007" s="75">
        <v>0</v>
      </c>
      <c r="BV1007" s="75">
        <v>0</v>
      </c>
      <c r="BW1007" s="75">
        <v>0</v>
      </c>
      <c r="BX1007" s="75">
        <v>315000625</v>
      </c>
      <c r="BY1007" s="75">
        <v>350000625</v>
      </c>
      <c r="BZ1007" s="75">
        <v>390000625</v>
      </c>
      <c r="CA1007" s="75">
        <v>0</v>
      </c>
    </row>
    <row r="1008" spans="14:79" ht="12" customHeight="1">
      <c r="N1008" s="119" t="s">
        <v>24</v>
      </c>
      <c r="O1008" s="120" t="s">
        <v>1996</v>
      </c>
      <c r="P1008" s="122">
        <v>150000026</v>
      </c>
      <c r="Q1008" s="122">
        <v>170000026</v>
      </c>
      <c r="R1008" s="122">
        <v>180000026</v>
      </c>
      <c r="S1008" s="122">
        <v>190000026</v>
      </c>
      <c r="T1008" s="122">
        <v>200000026</v>
      </c>
      <c r="U1008" s="122">
        <v>240000026</v>
      </c>
      <c r="V1008" s="122">
        <v>270000026</v>
      </c>
      <c r="W1008" s="122">
        <v>300000026</v>
      </c>
      <c r="X1008" s="122">
        <v>340000026</v>
      </c>
      <c r="Y1008" s="122">
        <v>500000026</v>
      </c>
      <c r="Z1008" s="122">
        <v>0</v>
      </c>
      <c r="AA1008" s="122">
        <v>0</v>
      </c>
      <c r="AB1008" s="122">
        <v>0</v>
      </c>
      <c r="AC1008" s="122">
        <v>0</v>
      </c>
      <c r="AD1008" s="121"/>
      <c r="BO1008" s="72" t="s">
        <v>42</v>
      </c>
      <c r="BP1008" s="73" t="s">
        <v>4373</v>
      </c>
      <c r="BQ1008" s="75">
        <v>243000625</v>
      </c>
      <c r="BR1008" s="75">
        <v>261000625</v>
      </c>
      <c r="BS1008" s="75">
        <v>279000625</v>
      </c>
      <c r="BT1008" s="75">
        <v>288000625</v>
      </c>
      <c r="BU1008" s="75">
        <v>315000625</v>
      </c>
      <c r="BV1008" s="75">
        <v>324000625</v>
      </c>
      <c r="BW1008" s="75">
        <v>342000625</v>
      </c>
      <c r="BX1008" s="75">
        <v>360000625</v>
      </c>
      <c r="BY1008" s="75">
        <v>270000625</v>
      </c>
      <c r="BZ1008" s="75">
        <v>382000625</v>
      </c>
      <c r="CA1008" s="75">
        <v>0</v>
      </c>
    </row>
    <row r="1009" spans="14:79" ht="12" customHeight="1">
      <c r="N1009" s="119" t="s">
        <v>24</v>
      </c>
      <c r="O1009" s="120" t="s">
        <v>2407</v>
      </c>
      <c r="P1009" s="122">
        <v>150000026</v>
      </c>
      <c r="Q1009" s="122">
        <v>170000026</v>
      </c>
      <c r="R1009" s="122">
        <v>180000026</v>
      </c>
      <c r="S1009" s="122">
        <v>190000026</v>
      </c>
      <c r="T1009" s="122">
        <v>200000026</v>
      </c>
      <c r="U1009" s="122">
        <v>240000026</v>
      </c>
      <c r="V1009" s="122">
        <v>270000026</v>
      </c>
      <c r="W1009" s="122">
        <v>300000026</v>
      </c>
      <c r="X1009" s="122">
        <v>340000026</v>
      </c>
      <c r="Y1009" s="122">
        <v>500000026</v>
      </c>
      <c r="Z1009" s="122">
        <v>0</v>
      </c>
      <c r="AA1009" s="122">
        <v>0</v>
      </c>
      <c r="AB1009" s="122">
        <v>0</v>
      </c>
      <c r="AC1009" s="122">
        <v>0</v>
      </c>
      <c r="AD1009" s="121"/>
      <c r="BO1009" s="72" t="s">
        <v>42</v>
      </c>
      <c r="BP1009" s="73" t="s">
        <v>4374</v>
      </c>
      <c r="BQ1009" s="75">
        <v>234000625</v>
      </c>
      <c r="BR1009" s="75">
        <v>252000625</v>
      </c>
      <c r="BS1009" s="75">
        <v>270000625</v>
      </c>
      <c r="BT1009" s="75">
        <v>297000625</v>
      </c>
      <c r="BU1009" s="75">
        <v>306000625</v>
      </c>
      <c r="BV1009" s="75">
        <v>315000625</v>
      </c>
      <c r="BW1009" s="75">
        <v>333000625</v>
      </c>
      <c r="BX1009" s="75">
        <v>351000625</v>
      </c>
      <c r="BY1009" s="75">
        <v>369000625</v>
      </c>
      <c r="BZ1009" s="75">
        <v>0</v>
      </c>
      <c r="CA1009" s="75">
        <v>0</v>
      </c>
    </row>
    <row r="1010" spans="14:79" ht="12" customHeight="1">
      <c r="N1010" s="119" t="s">
        <v>24</v>
      </c>
      <c r="O1010" s="120" t="s">
        <v>1804</v>
      </c>
      <c r="P1010" s="122">
        <v>150000026</v>
      </c>
      <c r="Q1010" s="122">
        <v>170000026</v>
      </c>
      <c r="R1010" s="122">
        <v>180000026</v>
      </c>
      <c r="S1010" s="122">
        <v>190000026</v>
      </c>
      <c r="T1010" s="122">
        <v>200000026</v>
      </c>
      <c r="U1010" s="122">
        <v>240000026</v>
      </c>
      <c r="V1010" s="122">
        <v>270000026</v>
      </c>
      <c r="W1010" s="122">
        <v>300000026</v>
      </c>
      <c r="X1010" s="122">
        <v>340000026</v>
      </c>
      <c r="Y1010" s="122">
        <v>500000026</v>
      </c>
      <c r="Z1010" s="122">
        <v>0</v>
      </c>
      <c r="AA1010" s="122">
        <v>0</v>
      </c>
      <c r="AB1010" s="122">
        <v>0</v>
      </c>
      <c r="AC1010" s="122">
        <v>0</v>
      </c>
      <c r="AD1010" s="121"/>
      <c r="BO1010" s="72" t="s">
        <v>42</v>
      </c>
      <c r="BP1010" s="73" t="s">
        <v>4375</v>
      </c>
      <c r="BQ1010" s="75">
        <v>234000625</v>
      </c>
      <c r="BR1010" s="75">
        <v>252000625</v>
      </c>
      <c r="BS1010" s="75">
        <v>270000625</v>
      </c>
      <c r="BT1010" s="75">
        <v>297000625</v>
      </c>
      <c r="BU1010" s="75">
        <v>306000625</v>
      </c>
      <c r="BV1010" s="75">
        <v>315000625</v>
      </c>
      <c r="BW1010" s="75">
        <v>333000625</v>
      </c>
      <c r="BX1010" s="75">
        <v>351000625</v>
      </c>
      <c r="BY1010" s="75">
        <v>369000625</v>
      </c>
      <c r="BZ1010" s="75">
        <v>0</v>
      </c>
      <c r="CA1010" s="75">
        <v>0</v>
      </c>
    </row>
    <row r="1011" spans="14:79" ht="12" customHeight="1">
      <c r="N1011" s="119" t="s">
        <v>24</v>
      </c>
      <c r="O1011" s="120" t="s">
        <v>2728</v>
      </c>
      <c r="P1011" s="122">
        <v>0</v>
      </c>
      <c r="Q1011" s="122">
        <v>0</v>
      </c>
      <c r="R1011" s="122">
        <v>0</v>
      </c>
      <c r="S1011" s="122">
        <v>0</v>
      </c>
      <c r="T1011" s="122">
        <v>0</v>
      </c>
      <c r="U1011" s="122">
        <v>0</v>
      </c>
      <c r="V1011" s="122">
        <v>0</v>
      </c>
      <c r="W1011" s="122">
        <v>0</v>
      </c>
      <c r="X1011" s="122">
        <v>0</v>
      </c>
      <c r="Y1011" s="122">
        <v>0</v>
      </c>
      <c r="Z1011" s="122">
        <v>200000026</v>
      </c>
      <c r="AA1011" s="122">
        <v>205000026</v>
      </c>
      <c r="AB1011" s="122">
        <v>210000026</v>
      </c>
      <c r="AC1011" s="122">
        <v>215000026</v>
      </c>
      <c r="AD1011" s="121"/>
      <c r="BO1011" s="72" t="s">
        <v>42</v>
      </c>
      <c r="BP1011" s="73" t="s">
        <v>4376</v>
      </c>
      <c r="BQ1011" s="75">
        <v>0</v>
      </c>
      <c r="BR1011" s="75">
        <v>252000625</v>
      </c>
      <c r="BS1011" s="75">
        <v>0</v>
      </c>
      <c r="BT1011" s="75">
        <v>0</v>
      </c>
      <c r="BU1011" s="75">
        <v>0</v>
      </c>
      <c r="BV1011" s="75">
        <v>0</v>
      </c>
      <c r="BW1011" s="75">
        <v>0</v>
      </c>
      <c r="BX1011" s="75">
        <v>0</v>
      </c>
      <c r="BY1011" s="75">
        <v>0</v>
      </c>
      <c r="BZ1011" s="75">
        <v>0</v>
      </c>
      <c r="CA1011" s="75">
        <v>0</v>
      </c>
    </row>
    <row r="1012" spans="14:79" ht="12" customHeight="1">
      <c r="N1012" s="119" t="s">
        <v>24</v>
      </c>
      <c r="O1012" s="120" t="s">
        <v>2655</v>
      </c>
      <c r="P1012" s="122">
        <v>0</v>
      </c>
      <c r="Q1012" s="122">
        <v>0</v>
      </c>
      <c r="R1012" s="122">
        <v>0</v>
      </c>
      <c r="S1012" s="122">
        <v>0</v>
      </c>
      <c r="T1012" s="122">
        <v>0</v>
      </c>
      <c r="U1012" s="122">
        <v>0</v>
      </c>
      <c r="V1012" s="122">
        <v>0</v>
      </c>
      <c r="W1012" s="122">
        <v>0</v>
      </c>
      <c r="X1012" s="122">
        <v>0</v>
      </c>
      <c r="Y1012" s="122">
        <v>0</v>
      </c>
      <c r="Z1012" s="122">
        <v>205000026</v>
      </c>
      <c r="AA1012" s="122">
        <v>210000026</v>
      </c>
      <c r="AB1012" s="122">
        <v>215000026</v>
      </c>
      <c r="AC1012" s="122">
        <v>220000026</v>
      </c>
      <c r="AD1012" s="121"/>
      <c r="BO1012" s="72" t="s">
        <v>42</v>
      </c>
      <c r="BP1012" s="73" t="s">
        <v>4377</v>
      </c>
      <c r="BQ1012" s="75">
        <v>243000625</v>
      </c>
      <c r="BR1012" s="75">
        <v>261000625</v>
      </c>
      <c r="BS1012" s="75">
        <v>279000625</v>
      </c>
      <c r="BT1012" s="75">
        <v>288000625</v>
      </c>
      <c r="BU1012" s="75">
        <v>315000625</v>
      </c>
      <c r="BV1012" s="75">
        <v>324000625</v>
      </c>
      <c r="BW1012" s="75">
        <v>342000625</v>
      </c>
      <c r="BX1012" s="75">
        <v>360000625</v>
      </c>
      <c r="BY1012" s="75">
        <v>270000625</v>
      </c>
      <c r="BZ1012" s="75">
        <v>382000625</v>
      </c>
      <c r="CA1012" s="75">
        <v>0</v>
      </c>
    </row>
    <row r="1013" spans="14:79" ht="12" customHeight="1">
      <c r="N1013" s="119" t="s">
        <v>24</v>
      </c>
      <c r="O1013" s="120" t="s">
        <v>2276</v>
      </c>
      <c r="P1013" s="122">
        <v>0</v>
      </c>
      <c r="Q1013" s="122">
        <v>0</v>
      </c>
      <c r="R1013" s="122">
        <v>0</v>
      </c>
      <c r="S1013" s="122">
        <v>0</v>
      </c>
      <c r="T1013" s="122">
        <v>0</v>
      </c>
      <c r="U1013" s="122">
        <v>0</v>
      </c>
      <c r="V1013" s="122">
        <v>0</v>
      </c>
      <c r="W1013" s="122">
        <v>0</v>
      </c>
      <c r="X1013" s="122">
        <v>0</v>
      </c>
      <c r="Y1013" s="122">
        <v>0</v>
      </c>
      <c r="Z1013" s="122">
        <v>210000026</v>
      </c>
      <c r="AA1013" s="122">
        <v>220000026</v>
      </c>
      <c r="AB1013" s="122">
        <v>235000026</v>
      </c>
      <c r="AC1013" s="122">
        <v>240000026</v>
      </c>
      <c r="AD1013" s="121"/>
      <c r="BO1013" s="72" t="s">
        <v>42</v>
      </c>
      <c r="BP1013" s="73" t="s">
        <v>4378</v>
      </c>
      <c r="BQ1013" s="75">
        <v>0</v>
      </c>
      <c r="BR1013" s="75">
        <v>0</v>
      </c>
      <c r="BS1013" s="75">
        <v>0</v>
      </c>
      <c r="BT1013" s="75">
        <v>270000625</v>
      </c>
      <c r="BU1013" s="75">
        <v>306000625</v>
      </c>
      <c r="BV1013" s="75">
        <v>342000625</v>
      </c>
      <c r="BW1013" s="75">
        <v>360000625</v>
      </c>
      <c r="BX1013" s="75">
        <v>301000625</v>
      </c>
      <c r="BY1013" s="75">
        <v>0</v>
      </c>
      <c r="BZ1013" s="75">
        <v>0</v>
      </c>
      <c r="CA1013" s="75">
        <v>0</v>
      </c>
    </row>
    <row r="1014" spans="14:79" ht="12" customHeight="1">
      <c r="N1014" s="119" t="s">
        <v>24</v>
      </c>
      <c r="O1014" s="120" t="s">
        <v>2656</v>
      </c>
      <c r="P1014" s="122">
        <v>0</v>
      </c>
      <c r="Q1014" s="122">
        <v>0</v>
      </c>
      <c r="R1014" s="122">
        <v>0</v>
      </c>
      <c r="S1014" s="122">
        <v>0</v>
      </c>
      <c r="T1014" s="122">
        <v>0</v>
      </c>
      <c r="U1014" s="122">
        <v>0</v>
      </c>
      <c r="V1014" s="122">
        <v>0</v>
      </c>
      <c r="W1014" s="122">
        <v>0</v>
      </c>
      <c r="X1014" s="122">
        <v>0</v>
      </c>
      <c r="Y1014" s="122">
        <v>0</v>
      </c>
      <c r="Z1014" s="122">
        <v>210000026</v>
      </c>
      <c r="AA1014" s="122">
        <v>220000026</v>
      </c>
      <c r="AB1014" s="122">
        <v>235000026</v>
      </c>
      <c r="AC1014" s="122">
        <v>240000026</v>
      </c>
      <c r="AD1014" s="121"/>
      <c r="BO1014" s="72" t="s">
        <v>42</v>
      </c>
      <c r="BP1014" s="73" t="s">
        <v>4379</v>
      </c>
      <c r="BQ1014" s="75">
        <v>0</v>
      </c>
      <c r="BR1014" s="75">
        <v>0</v>
      </c>
      <c r="BS1014" s="75">
        <v>0</v>
      </c>
      <c r="BT1014" s="75">
        <v>0</v>
      </c>
      <c r="BU1014" s="75">
        <v>0</v>
      </c>
      <c r="BV1014" s="75">
        <v>243000625</v>
      </c>
      <c r="BW1014" s="75">
        <v>261000625</v>
      </c>
      <c r="BX1014" s="75">
        <v>288000625</v>
      </c>
      <c r="BY1014" s="75">
        <v>351000625</v>
      </c>
      <c r="BZ1014" s="75">
        <v>0</v>
      </c>
      <c r="CA1014" s="75">
        <v>0</v>
      </c>
    </row>
    <row r="1015" spans="14:79" ht="12" customHeight="1">
      <c r="N1015" s="119" t="s">
        <v>24</v>
      </c>
      <c r="O1015" s="120" t="s">
        <v>2708</v>
      </c>
      <c r="P1015" s="122">
        <v>0</v>
      </c>
      <c r="Q1015" s="122">
        <v>0</v>
      </c>
      <c r="R1015" s="122">
        <v>0</v>
      </c>
      <c r="S1015" s="122">
        <v>0</v>
      </c>
      <c r="T1015" s="122">
        <v>0</v>
      </c>
      <c r="U1015" s="122">
        <v>0</v>
      </c>
      <c r="V1015" s="122">
        <v>0</v>
      </c>
      <c r="W1015" s="122">
        <v>0</v>
      </c>
      <c r="X1015" s="122">
        <v>0</v>
      </c>
      <c r="Y1015" s="122">
        <v>0</v>
      </c>
      <c r="Z1015" s="122">
        <v>210000026</v>
      </c>
      <c r="AA1015" s="122">
        <v>220000026</v>
      </c>
      <c r="AB1015" s="122">
        <v>235000026</v>
      </c>
      <c r="AC1015" s="122">
        <v>240000026</v>
      </c>
      <c r="AD1015" s="121"/>
      <c r="BO1015" s="72" t="s">
        <v>42</v>
      </c>
      <c r="BP1015" s="73" t="s">
        <v>4380</v>
      </c>
      <c r="BQ1015" s="75">
        <v>0</v>
      </c>
      <c r="BR1015" s="75">
        <v>0</v>
      </c>
      <c r="BS1015" s="75">
        <v>0</v>
      </c>
      <c r="BT1015" s="75">
        <v>0</v>
      </c>
      <c r="BU1015" s="75">
        <v>0</v>
      </c>
      <c r="BV1015" s="75">
        <v>0</v>
      </c>
      <c r="BW1015" s="75">
        <v>0</v>
      </c>
      <c r="BX1015" s="75">
        <v>415000026</v>
      </c>
      <c r="BY1015" s="75">
        <v>450000026</v>
      </c>
      <c r="BZ1015" s="75">
        <v>0</v>
      </c>
      <c r="CA1015" s="75">
        <v>0</v>
      </c>
    </row>
    <row r="1016" spans="14:79" ht="12" customHeight="1">
      <c r="N1016" s="119" t="s">
        <v>24</v>
      </c>
      <c r="O1016" s="120" t="s">
        <v>2840</v>
      </c>
      <c r="P1016" s="122">
        <v>0</v>
      </c>
      <c r="Q1016" s="122">
        <v>0</v>
      </c>
      <c r="R1016" s="122">
        <v>0</v>
      </c>
      <c r="S1016" s="122">
        <v>0</v>
      </c>
      <c r="T1016" s="122">
        <v>0</v>
      </c>
      <c r="U1016" s="122">
        <v>0</v>
      </c>
      <c r="V1016" s="122">
        <v>0</v>
      </c>
      <c r="W1016" s="122">
        <v>0</v>
      </c>
      <c r="X1016" s="122">
        <v>0</v>
      </c>
      <c r="Y1016" s="122">
        <v>0</v>
      </c>
      <c r="Z1016" s="122">
        <v>210000026</v>
      </c>
      <c r="AA1016" s="122">
        <v>220000026</v>
      </c>
      <c r="AB1016" s="122">
        <v>235000026</v>
      </c>
      <c r="AC1016" s="122">
        <v>240000026</v>
      </c>
      <c r="AD1016" s="121"/>
      <c r="BO1016" s="72" t="s">
        <v>42</v>
      </c>
      <c r="BP1016" s="73" t="s">
        <v>4381</v>
      </c>
      <c r="BQ1016" s="75">
        <v>0</v>
      </c>
      <c r="BR1016" s="75">
        <v>0</v>
      </c>
      <c r="BS1016" s="75">
        <v>215000026</v>
      </c>
      <c r="BT1016" s="75">
        <v>245000026</v>
      </c>
      <c r="BU1016" s="75">
        <v>270000026</v>
      </c>
      <c r="BV1016" s="75">
        <v>300000026</v>
      </c>
      <c r="BW1016" s="75">
        <v>325000026</v>
      </c>
      <c r="BX1016" s="75">
        <v>360000026</v>
      </c>
      <c r="BY1016" s="75">
        <v>0</v>
      </c>
      <c r="BZ1016" s="75">
        <v>0</v>
      </c>
      <c r="CA1016" s="75">
        <v>0</v>
      </c>
    </row>
    <row r="1017" spans="14:79" ht="12" customHeight="1">
      <c r="N1017" s="119" t="s">
        <v>36</v>
      </c>
      <c r="O1017" s="120" t="s">
        <v>2067</v>
      </c>
      <c r="P1017" s="122">
        <v>0</v>
      </c>
      <c r="Q1017" s="122">
        <v>0</v>
      </c>
      <c r="R1017" s="122">
        <v>0</v>
      </c>
      <c r="S1017" s="122">
        <v>0</v>
      </c>
      <c r="T1017" s="122">
        <v>0</v>
      </c>
      <c r="U1017" s="122">
        <v>0</v>
      </c>
      <c r="V1017" s="122">
        <v>0</v>
      </c>
      <c r="W1017" s="122">
        <v>0</v>
      </c>
      <c r="X1017" s="122">
        <v>0</v>
      </c>
      <c r="Y1017" s="122">
        <v>0</v>
      </c>
      <c r="Z1017" s="122">
        <v>235000026</v>
      </c>
      <c r="AA1017" s="122">
        <v>255000026</v>
      </c>
      <c r="AB1017" s="122">
        <v>275000026</v>
      </c>
      <c r="AC1017" s="122">
        <v>330000026</v>
      </c>
      <c r="AD1017" s="121"/>
      <c r="BO1017" s="72" t="s">
        <v>42</v>
      </c>
      <c r="BP1017" s="73" t="s">
        <v>4382</v>
      </c>
      <c r="BQ1017" s="75">
        <v>189000625</v>
      </c>
      <c r="BR1017" s="75">
        <v>0</v>
      </c>
      <c r="BS1017" s="75">
        <v>0</v>
      </c>
      <c r="BT1017" s="75">
        <v>270000625</v>
      </c>
      <c r="BU1017" s="75">
        <v>306000625</v>
      </c>
      <c r="BV1017" s="75">
        <v>342000625</v>
      </c>
      <c r="BW1017" s="75">
        <v>360000625</v>
      </c>
      <c r="BX1017" s="75">
        <v>396000625</v>
      </c>
      <c r="BY1017" s="75">
        <v>0</v>
      </c>
      <c r="BZ1017" s="75">
        <v>0</v>
      </c>
      <c r="CA1017" s="75">
        <v>0</v>
      </c>
    </row>
    <row r="1018" spans="14:79" ht="12" customHeight="1">
      <c r="N1018" s="119" t="s">
        <v>36</v>
      </c>
      <c r="O1018" s="120" t="s">
        <v>2657</v>
      </c>
      <c r="P1018" s="122">
        <v>0</v>
      </c>
      <c r="Q1018" s="122">
        <v>0</v>
      </c>
      <c r="R1018" s="122">
        <v>0</v>
      </c>
      <c r="S1018" s="122">
        <v>0</v>
      </c>
      <c r="T1018" s="122">
        <v>0</v>
      </c>
      <c r="U1018" s="122">
        <v>0</v>
      </c>
      <c r="V1018" s="122">
        <v>0</v>
      </c>
      <c r="W1018" s="122">
        <v>0</v>
      </c>
      <c r="X1018" s="122">
        <v>0</v>
      </c>
      <c r="Y1018" s="122">
        <v>0</v>
      </c>
      <c r="Z1018" s="122">
        <v>190000026</v>
      </c>
      <c r="AA1018" s="122">
        <v>195000026</v>
      </c>
      <c r="AB1018" s="122">
        <v>210000026</v>
      </c>
      <c r="AC1018" s="122">
        <v>230000026</v>
      </c>
      <c r="AD1018" s="121"/>
      <c r="BO1018" s="72" t="s">
        <v>42</v>
      </c>
      <c r="BP1018" s="73" t="s">
        <v>4383</v>
      </c>
      <c r="BQ1018" s="75">
        <v>0</v>
      </c>
      <c r="BR1018" s="75">
        <v>0</v>
      </c>
      <c r="BS1018" s="75">
        <v>170000825</v>
      </c>
      <c r="BT1018" s="75">
        <v>0</v>
      </c>
      <c r="BU1018" s="75">
        <v>162000825</v>
      </c>
      <c r="BV1018" s="75">
        <v>0</v>
      </c>
      <c r="BW1018" s="75">
        <v>0</v>
      </c>
      <c r="BX1018" s="75">
        <v>284000625</v>
      </c>
      <c r="BY1018" s="75">
        <v>0</v>
      </c>
      <c r="BZ1018" s="75">
        <v>0</v>
      </c>
      <c r="CA1018" s="75">
        <v>0</v>
      </c>
    </row>
    <row r="1019" spans="14:79" ht="12" customHeight="1">
      <c r="N1019" s="119" t="s">
        <v>36</v>
      </c>
      <c r="O1019" s="120" t="s">
        <v>2829</v>
      </c>
      <c r="P1019" s="122">
        <v>0</v>
      </c>
      <c r="Q1019" s="122">
        <v>0</v>
      </c>
      <c r="R1019" s="122">
        <v>0</v>
      </c>
      <c r="S1019" s="122">
        <v>0</v>
      </c>
      <c r="T1019" s="122">
        <v>0</v>
      </c>
      <c r="U1019" s="122">
        <v>0</v>
      </c>
      <c r="V1019" s="122">
        <v>0</v>
      </c>
      <c r="W1019" s="122">
        <v>0</v>
      </c>
      <c r="X1019" s="122">
        <v>0</v>
      </c>
      <c r="Y1019" s="122">
        <v>0</v>
      </c>
      <c r="Z1019" s="122">
        <v>0</v>
      </c>
      <c r="AA1019" s="122">
        <v>270000026</v>
      </c>
      <c r="AB1019" s="122">
        <v>300000026</v>
      </c>
      <c r="AC1019" s="122">
        <v>320000026</v>
      </c>
      <c r="AD1019" s="121"/>
      <c r="BO1019" s="72" t="s">
        <v>42</v>
      </c>
      <c r="BP1019" s="73" t="s">
        <v>4384</v>
      </c>
      <c r="BQ1019" s="75">
        <v>0</v>
      </c>
      <c r="BR1019" s="75">
        <v>0</v>
      </c>
      <c r="BS1019" s="75">
        <v>0</v>
      </c>
      <c r="BT1019" s="75">
        <v>0</v>
      </c>
      <c r="BU1019" s="75">
        <v>0</v>
      </c>
      <c r="BV1019" s="75">
        <v>0</v>
      </c>
      <c r="BW1019" s="75">
        <v>0</v>
      </c>
      <c r="BX1019" s="75">
        <v>290000625</v>
      </c>
      <c r="BY1019" s="75">
        <v>0</v>
      </c>
      <c r="BZ1019" s="75">
        <v>0</v>
      </c>
      <c r="CA1019" s="75">
        <v>0</v>
      </c>
    </row>
    <row r="1020" spans="14:79" ht="12" customHeight="1">
      <c r="N1020" s="119" t="s">
        <v>36</v>
      </c>
      <c r="O1020" s="120" t="s">
        <v>3286</v>
      </c>
      <c r="P1020" s="122">
        <v>0</v>
      </c>
      <c r="Q1020" s="122">
        <v>0</v>
      </c>
      <c r="R1020" s="122">
        <v>0</v>
      </c>
      <c r="S1020" s="122">
        <v>0</v>
      </c>
      <c r="T1020" s="122">
        <v>0</v>
      </c>
      <c r="U1020" s="122">
        <v>0</v>
      </c>
      <c r="V1020" s="122">
        <v>0</v>
      </c>
      <c r="W1020" s="122">
        <v>0</v>
      </c>
      <c r="X1020" s="122">
        <v>0</v>
      </c>
      <c r="Y1020" s="122">
        <v>0</v>
      </c>
      <c r="Z1020" s="122">
        <v>0</v>
      </c>
      <c r="AA1020" s="122">
        <v>0</v>
      </c>
      <c r="AB1020" s="122">
        <v>350000026</v>
      </c>
      <c r="AC1020" s="122">
        <v>420000026</v>
      </c>
      <c r="AD1020" s="121"/>
      <c r="BO1020" s="72" t="s">
        <v>42</v>
      </c>
      <c r="BP1020" s="73" t="s">
        <v>4385</v>
      </c>
      <c r="BQ1020" s="75">
        <v>215000026</v>
      </c>
      <c r="BR1020" s="75">
        <v>220000026</v>
      </c>
      <c r="BS1020" s="75">
        <v>225000026</v>
      </c>
      <c r="BT1020" s="75">
        <v>230000026</v>
      </c>
      <c r="BU1020" s="75">
        <v>235000026</v>
      </c>
      <c r="BV1020" s="75">
        <v>240000026</v>
      </c>
      <c r="BW1020" s="75">
        <v>245000026</v>
      </c>
      <c r="BX1020" s="75">
        <v>265000026</v>
      </c>
      <c r="BY1020" s="75">
        <v>0</v>
      </c>
      <c r="BZ1020" s="75">
        <v>0</v>
      </c>
      <c r="CA1020" s="75">
        <v>0</v>
      </c>
    </row>
    <row r="1021" spans="14:79" ht="12" customHeight="1">
      <c r="N1021" s="119" t="s">
        <v>36</v>
      </c>
      <c r="O1021" s="120" t="s">
        <v>3012</v>
      </c>
      <c r="P1021" s="122">
        <v>0</v>
      </c>
      <c r="Q1021" s="122">
        <v>0</v>
      </c>
      <c r="R1021" s="122">
        <v>0</v>
      </c>
      <c r="S1021" s="122">
        <v>0</v>
      </c>
      <c r="T1021" s="122">
        <v>0</v>
      </c>
      <c r="U1021" s="122">
        <v>0</v>
      </c>
      <c r="V1021" s="122">
        <v>0</v>
      </c>
      <c r="W1021" s="122">
        <v>0</v>
      </c>
      <c r="X1021" s="122">
        <v>0</v>
      </c>
      <c r="Y1021" s="122">
        <v>0</v>
      </c>
      <c r="Z1021" s="122">
        <v>235000026</v>
      </c>
      <c r="AA1021" s="122">
        <v>255000026</v>
      </c>
      <c r="AB1021" s="122">
        <v>275000026</v>
      </c>
      <c r="AC1021" s="122">
        <v>330000026</v>
      </c>
      <c r="AD1021" s="121"/>
      <c r="BO1021" s="72" t="s">
        <v>42</v>
      </c>
      <c r="BP1021" s="73" t="s">
        <v>4386</v>
      </c>
      <c r="BQ1021" s="75">
        <v>0</v>
      </c>
      <c r="BR1021" s="75">
        <v>0</v>
      </c>
      <c r="BS1021" s="75">
        <v>0</v>
      </c>
      <c r="BT1021" s="75">
        <v>0</v>
      </c>
      <c r="BU1021" s="75">
        <v>0</v>
      </c>
      <c r="BV1021" s="75">
        <v>0</v>
      </c>
      <c r="BW1021" s="75">
        <v>0</v>
      </c>
      <c r="BX1021" s="75">
        <v>304000625</v>
      </c>
      <c r="BY1021" s="75">
        <v>0</v>
      </c>
      <c r="BZ1021" s="75">
        <v>0</v>
      </c>
      <c r="CA1021" s="75">
        <v>0</v>
      </c>
    </row>
    <row r="1022" spans="14:79" ht="12" customHeight="1">
      <c r="N1022" s="119" t="s">
        <v>36</v>
      </c>
      <c r="O1022" s="120" t="s">
        <v>2033</v>
      </c>
      <c r="P1022" s="122">
        <v>0</v>
      </c>
      <c r="Q1022" s="122">
        <v>0</v>
      </c>
      <c r="R1022" s="122">
        <v>0</v>
      </c>
      <c r="S1022" s="122">
        <v>0</v>
      </c>
      <c r="T1022" s="122">
        <v>0</v>
      </c>
      <c r="U1022" s="122">
        <v>0</v>
      </c>
      <c r="V1022" s="122">
        <v>0</v>
      </c>
      <c r="W1022" s="122">
        <v>0</v>
      </c>
      <c r="X1022" s="122">
        <v>0</v>
      </c>
      <c r="Y1022" s="122">
        <v>0</v>
      </c>
      <c r="Z1022" s="122">
        <v>250000026</v>
      </c>
      <c r="AA1022" s="122">
        <v>260000026</v>
      </c>
      <c r="AB1022" s="122">
        <v>275000026</v>
      </c>
      <c r="AC1022" s="122">
        <v>330000026</v>
      </c>
      <c r="AD1022" s="121"/>
      <c r="BO1022" s="72" t="s">
        <v>42</v>
      </c>
      <c r="BP1022" s="73" t="s">
        <v>4387</v>
      </c>
      <c r="BQ1022" s="75">
        <v>0</v>
      </c>
      <c r="BR1022" s="75">
        <v>0</v>
      </c>
      <c r="BS1022" s="75">
        <v>0</v>
      </c>
      <c r="BT1022" s="75">
        <v>0</v>
      </c>
      <c r="BU1022" s="75">
        <v>0</v>
      </c>
      <c r="BV1022" s="75">
        <v>0</v>
      </c>
      <c r="BW1022" s="75">
        <v>0</v>
      </c>
      <c r="BX1022" s="75">
        <v>252000625</v>
      </c>
      <c r="BY1022" s="75">
        <v>288000625</v>
      </c>
      <c r="BZ1022" s="75">
        <v>0</v>
      </c>
      <c r="CA1022" s="75">
        <v>0</v>
      </c>
    </row>
    <row r="1023" spans="14:79" ht="12" customHeight="1">
      <c r="N1023" s="119" t="s">
        <v>36</v>
      </c>
      <c r="O1023" s="120" t="s">
        <v>2658</v>
      </c>
      <c r="P1023" s="122">
        <v>0</v>
      </c>
      <c r="Q1023" s="122">
        <v>0</v>
      </c>
      <c r="R1023" s="122">
        <v>0</v>
      </c>
      <c r="S1023" s="122">
        <v>0</v>
      </c>
      <c r="T1023" s="122">
        <v>0</v>
      </c>
      <c r="U1023" s="122">
        <v>0</v>
      </c>
      <c r="V1023" s="122">
        <v>0</v>
      </c>
      <c r="W1023" s="122">
        <v>0</v>
      </c>
      <c r="X1023" s="122">
        <v>0</v>
      </c>
      <c r="Y1023" s="122">
        <v>0</v>
      </c>
      <c r="Z1023" s="122">
        <v>240000026</v>
      </c>
      <c r="AA1023" s="122">
        <v>260000026</v>
      </c>
      <c r="AB1023" s="122">
        <v>280000026</v>
      </c>
      <c r="AC1023" s="122">
        <v>335000026</v>
      </c>
      <c r="AD1023" s="121"/>
      <c r="BO1023" s="72" t="s">
        <v>42</v>
      </c>
      <c r="BP1023" s="73" t="s">
        <v>4388</v>
      </c>
      <c r="BQ1023" s="75">
        <v>0</v>
      </c>
      <c r="BR1023" s="75">
        <v>0</v>
      </c>
      <c r="BS1023" s="75">
        <v>0</v>
      </c>
      <c r="BT1023" s="75">
        <v>0</v>
      </c>
      <c r="BU1023" s="75">
        <v>0</v>
      </c>
      <c r="BV1023" s="75">
        <v>0</v>
      </c>
      <c r="BW1023" s="75">
        <v>0</v>
      </c>
      <c r="BX1023" s="75">
        <v>288000625</v>
      </c>
      <c r="BY1023" s="75">
        <v>351000625</v>
      </c>
      <c r="BZ1023" s="75">
        <v>0</v>
      </c>
      <c r="CA1023" s="75">
        <v>0</v>
      </c>
    </row>
    <row r="1024" spans="14:79" ht="12" customHeight="1">
      <c r="N1024" s="119" t="s">
        <v>36</v>
      </c>
      <c r="O1024" s="120" t="s">
        <v>2214</v>
      </c>
      <c r="P1024" s="122">
        <v>0</v>
      </c>
      <c r="Q1024" s="122">
        <v>0</v>
      </c>
      <c r="R1024" s="122">
        <v>0</v>
      </c>
      <c r="S1024" s="122">
        <v>0</v>
      </c>
      <c r="T1024" s="122">
        <v>0</v>
      </c>
      <c r="U1024" s="122">
        <v>0</v>
      </c>
      <c r="V1024" s="122">
        <v>0</v>
      </c>
      <c r="W1024" s="122">
        <v>0</v>
      </c>
      <c r="X1024" s="122">
        <v>0</v>
      </c>
      <c r="Y1024" s="122">
        <v>0</v>
      </c>
      <c r="Z1024" s="122">
        <v>240000026</v>
      </c>
      <c r="AA1024" s="122">
        <v>260000026</v>
      </c>
      <c r="AB1024" s="122">
        <v>280000026</v>
      </c>
      <c r="AC1024" s="122">
        <v>335000026</v>
      </c>
      <c r="AD1024" s="121"/>
      <c r="BO1024" s="72" t="s">
        <v>42</v>
      </c>
      <c r="BP1024" s="73" t="s">
        <v>4389</v>
      </c>
      <c r="BQ1024" s="75">
        <v>0</v>
      </c>
      <c r="BR1024" s="75">
        <v>0</v>
      </c>
      <c r="BS1024" s="75">
        <v>0</v>
      </c>
      <c r="BT1024" s="75">
        <v>0</v>
      </c>
      <c r="BU1024" s="75">
        <v>0</v>
      </c>
      <c r="BV1024" s="75">
        <v>0</v>
      </c>
      <c r="BW1024" s="75">
        <v>0</v>
      </c>
      <c r="BX1024" s="75">
        <v>304000625</v>
      </c>
      <c r="BY1024" s="75">
        <v>0</v>
      </c>
      <c r="BZ1024" s="75">
        <v>0</v>
      </c>
      <c r="CA1024" s="75">
        <v>0</v>
      </c>
    </row>
    <row r="1025" spans="14:79" ht="12" customHeight="1">
      <c r="N1025" s="119" t="s">
        <v>36</v>
      </c>
      <c r="O1025" s="120" t="s">
        <v>2277</v>
      </c>
      <c r="P1025" s="122">
        <v>0</v>
      </c>
      <c r="Q1025" s="122">
        <v>0</v>
      </c>
      <c r="R1025" s="122">
        <v>0</v>
      </c>
      <c r="S1025" s="122">
        <v>0</v>
      </c>
      <c r="T1025" s="122">
        <v>0</v>
      </c>
      <c r="U1025" s="122">
        <v>0</v>
      </c>
      <c r="V1025" s="122">
        <v>0</v>
      </c>
      <c r="W1025" s="122">
        <v>0</v>
      </c>
      <c r="X1025" s="122">
        <v>0</v>
      </c>
      <c r="Y1025" s="122">
        <v>0</v>
      </c>
      <c r="Z1025" s="122">
        <v>235000026</v>
      </c>
      <c r="AA1025" s="122">
        <v>255000026</v>
      </c>
      <c r="AB1025" s="122">
        <v>275000026</v>
      </c>
      <c r="AC1025" s="122">
        <v>330000026</v>
      </c>
      <c r="AD1025" s="121"/>
      <c r="BO1025" s="72" t="s">
        <v>42</v>
      </c>
      <c r="BP1025" s="73" t="s">
        <v>4390</v>
      </c>
      <c r="BQ1025" s="75">
        <v>0</v>
      </c>
      <c r="BR1025" s="75">
        <v>0</v>
      </c>
      <c r="BS1025" s="75">
        <v>0</v>
      </c>
      <c r="BT1025" s="75">
        <v>0</v>
      </c>
      <c r="BU1025" s="75">
        <v>0</v>
      </c>
      <c r="BV1025" s="75">
        <v>0</v>
      </c>
      <c r="BW1025" s="75">
        <v>0</v>
      </c>
      <c r="BX1025" s="75">
        <v>342000625</v>
      </c>
      <c r="BY1025" s="75">
        <v>0</v>
      </c>
      <c r="BZ1025" s="75">
        <v>550000026</v>
      </c>
      <c r="CA1025" s="75">
        <v>0</v>
      </c>
    </row>
    <row r="1026" spans="14:79" ht="12" customHeight="1">
      <c r="N1026" s="119" t="s">
        <v>36</v>
      </c>
      <c r="O1026" s="120" t="s">
        <v>2215</v>
      </c>
      <c r="P1026" s="122">
        <v>0</v>
      </c>
      <c r="Q1026" s="122">
        <v>0</v>
      </c>
      <c r="R1026" s="122">
        <v>0</v>
      </c>
      <c r="S1026" s="122">
        <v>0</v>
      </c>
      <c r="T1026" s="122">
        <v>0</v>
      </c>
      <c r="U1026" s="122">
        <v>0</v>
      </c>
      <c r="V1026" s="122">
        <v>0</v>
      </c>
      <c r="W1026" s="122">
        <v>0</v>
      </c>
      <c r="X1026" s="122">
        <v>0</v>
      </c>
      <c r="Y1026" s="122">
        <v>0</v>
      </c>
      <c r="Z1026" s="122">
        <v>240000026</v>
      </c>
      <c r="AA1026" s="122">
        <v>260000026</v>
      </c>
      <c r="AB1026" s="122">
        <v>280000026</v>
      </c>
      <c r="AC1026" s="122">
        <v>335000026</v>
      </c>
      <c r="AD1026" s="121"/>
      <c r="BO1026" s="72" t="s">
        <v>42</v>
      </c>
      <c r="BP1026" s="73" t="s">
        <v>4391</v>
      </c>
      <c r="BQ1026" s="75">
        <v>0</v>
      </c>
      <c r="BR1026" s="75">
        <v>0</v>
      </c>
      <c r="BS1026" s="75">
        <v>0</v>
      </c>
      <c r="BT1026" s="75">
        <v>0</v>
      </c>
      <c r="BU1026" s="75">
        <v>0</v>
      </c>
      <c r="BV1026" s="75">
        <v>0</v>
      </c>
      <c r="BW1026" s="75">
        <v>0</v>
      </c>
      <c r="BX1026" s="75">
        <v>304000625</v>
      </c>
      <c r="BY1026" s="75">
        <v>360000625</v>
      </c>
      <c r="BZ1026" s="75">
        <v>0</v>
      </c>
      <c r="CA1026" s="75">
        <v>0</v>
      </c>
    </row>
    <row r="1027" spans="14:79" ht="12" customHeight="1">
      <c r="N1027" s="119" t="s">
        <v>36</v>
      </c>
      <c r="O1027" s="120" t="s">
        <v>2278</v>
      </c>
      <c r="P1027" s="122">
        <v>0</v>
      </c>
      <c r="Q1027" s="122">
        <v>0</v>
      </c>
      <c r="R1027" s="122">
        <v>0</v>
      </c>
      <c r="S1027" s="122">
        <v>0</v>
      </c>
      <c r="T1027" s="122">
        <v>0</v>
      </c>
      <c r="U1027" s="122">
        <v>0</v>
      </c>
      <c r="V1027" s="122">
        <v>0</v>
      </c>
      <c r="W1027" s="122">
        <v>0</v>
      </c>
      <c r="X1027" s="122">
        <v>0</v>
      </c>
      <c r="Y1027" s="122">
        <v>0</v>
      </c>
      <c r="Z1027" s="122">
        <v>215000026</v>
      </c>
      <c r="AA1027" s="122">
        <v>230000026</v>
      </c>
      <c r="AB1027" s="122">
        <v>240000026</v>
      </c>
      <c r="AC1027" s="122">
        <v>300000026</v>
      </c>
      <c r="AD1027" s="121"/>
      <c r="BO1027" s="72" t="s">
        <v>42</v>
      </c>
      <c r="BP1027" s="73" t="s">
        <v>4392</v>
      </c>
      <c r="BQ1027" s="75">
        <v>0</v>
      </c>
      <c r="BR1027" s="75">
        <v>0</v>
      </c>
      <c r="BS1027" s="75">
        <v>0</v>
      </c>
      <c r="BT1027" s="75">
        <v>0</v>
      </c>
      <c r="BU1027" s="75">
        <v>0</v>
      </c>
      <c r="BV1027" s="75">
        <v>0</v>
      </c>
      <c r="BW1027" s="75">
        <v>0</v>
      </c>
      <c r="BX1027" s="75">
        <v>405000625</v>
      </c>
      <c r="BY1027" s="75">
        <v>0</v>
      </c>
      <c r="BZ1027" s="75">
        <v>423000625</v>
      </c>
      <c r="CA1027" s="75">
        <v>0</v>
      </c>
    </row>
    <row r="1028" spans="14:79" ht="12" customHeight="1">
      <c r="N1028" s="119" t="s">
        <v>36</v>
      </c>
      <c r="O1028" s="120" t="s">
        <v>2068</v>
      </c>
      <c r="P1028" s="122">
        <v>0</v>
      </c>
      <c r="Q1028" s="122">
        <v>0</v>
      </c>
      <c r="R1028" s="122">
        <v>0</v>
      </c>
      <c r="S1028" s="122">
        <v>0</v>
      </c>
      <c r="T1028" s="122">
        <v>0</v>
      </c>
      <c r="U1028" s="122">
        <v>0</v>
      </c>
      <c r="V1028" s="122">
        <v>0</v>
      </c>
      <c r="W1028" s="122">
        <v>0</v>
      </c>
      <c r="X1028" s="122">
        <v>0</v>
      </c>
      <c r="Y1028" s="122">
        <v>0</v>
      </c>
      <c r="Z1028" s="122">
        <v>215000026</v>
      </c>
      <c r="AA1028" s="122">
        <v>230000026</v>
      </c>
      <c r="AB1028" s="122">
        <v>240000026</v>
      </c>
      <c r="AC1028" s="122">
        <v>300000026</v>
      </c>
      <c r="AD1028" s="121"/>
      <c r="BO1028" s="72" t="s">
        <v>42</v>
      </c>
      <c r="BP1028" s="73" t="s">
        <v>4393</v>
      </c>
      <c r="BQ1028" s="75">
        <v>198000625</v>
      </c>
      <c r="BR1028" s="75">
        <v>216000625</v>
      </c>
      <c r="BS1028" s="75">
        <v>234000625</v>
      </c>
      <c r="BT1028" s="75">
        <v>261000625</v>
      </c>
      <c r="BU1028" s="75">
        <v>270000625</v>
      </c>
      <c r="BV1028" s="75">
        <v>279000625</v>
      </c>
      <c r="BW1028" s="75">
        <v>0</v>
      </c>
      <c r="BX1028" s="75">
        <v>0</v>
      </c>
      <c r="BY1028" s="75">
        <v>0</v>
      </c>
      <c r="BZ1028" s="75">
        <v>0</v>
      </c>
      <c r="CA1028" s="75">
        <v>0</v>
      </c>
    </row>
    <row r="1029" spans="14:79" ht="12" customHeight="1">
      <c r="N1029" s="119" t="s">
        <v>36</v>
      </c>
      <c r="O1029" s="120" t="s">
        <v>2216</v>
      </c>
      <c r="P1029" s="122">
        <v>0</v>
      </c>
      <c r="Q1029" s="122">
        <v>0</v>
      </c>
      <c r="R1029" s="122">
        <v>0</v>
      </c>
      <c r="S1029" s="122">
        <v>0</v>
      </c>
      <c r="T1029" s="122">
        <v>0</v>
      </c>
      <c r="U1029" s="122">
        <v>0</v>
      </c>
      <c r="V1029" s="122">
        <v>0</v>
      </c>
      <c r="W1029" s="122">
        <v>0</v>
      </c>
      <c r="X1029" s="122">
        <v>0</v>
      </c>
      <c r="Y1029" s="122">
        <v>0</v>
      </c>
      <c r="Z1029" s="122">
        <v>200000026</v>
      </c>
      <c r="AA1029" s="122">
        <v>210000026</v>
      </c>
      <c r="AB1029" s="122">
        <v>240000026</v>
      </c>
      <c r="AC1029" s="122">
        <v>280000026</v>
      </c>
      <c r="AD1029" s="121"/>
      <c r="BO1029" s="72" t="s">
        <v>42</v>
      </c>
      <c r="BP1029" s="73" t="s">
        <v>4394</v>
      </c>
      <c r="BQ1029" s="75">
        <v>0</v>
      </c>
      <c r="BR1029" s="75">
        <v>0</v>
      </c>
      <c r="BS1029" s="75">
        <v>270000625</v>
      </c>
      <c r="BT1029" s="75">
        <v>234000625</v>
      </c>
      <c r="BU1029" s="75">
        <v>243000625</v>
      </c>
      <c r="BV1029" s="75">
        <v>252000625</v>
      </c>
      <c r="BW1029" s="75">
        <v>270000625</v>
      </c>
      <c r="BX1029" s="75">
        <v>288000625</v>
      </c>
      <c r="BY1029" s="75">
        <v>306000625</v>
      </c>
      <c r="BZ1029" s="75">
        <v>0</v>
      </c>
      <c r="CA1029" s="75">
        <v>0</v>
      </c>
    </row>
    <row r="1030" spans="14:79" ht="12" customHeight="1">
      <c r="N1030" s="119" t="s">
        <v>36</v>
      </c>
      <c r="O1030" s="120" t="s">
        <v>2701</v>
      </c>
      <c r="P1030" s="122">
        <v>0</v>
      </c>
      <c r="Q1030" s="122">
        <v>0</v>
      </c>
      <c r="R1030" s="122">
        <v>0</v>
      </c>
      <c r="S1030" s="122">
        <v>0</v>
      </c>
      <c r="T1030" s="122">
        <v>0</v>
      </c>
      <c r="U1030" s="122">
        <v>0</v>
      </c>
      <c r="V1030" s="122">
        <v>0</v>
      </c>
      <c r="W1030" s="122">
        <v>0</v>
      </c>
      <c r="X1030" s="122">
        <v>0</v>
      </c>
      <c r="Y1030" s="122">
        <v>0</v>
      </c>
      <c r="Z1030" s="122">
        <v>195000026</v>
      </c>
      <c r="AA1030" s="122">
        <v>205000026</v>
      </c>
      <c r="AB1030" s="122">
        <v>235000026</v>
      </c>
      <c r="AC1030" s="122">
        <v>275000026</v>
      </c>
      <c r="AD1030" s="121"/>
      <c r="BO1030" s="72" t="s">
        <v>42</v>
      </c>
      <c r="BP1030" s="73" t="s">
        <v>4395</v>
      </c>
      <c r="BQ1030" s="75">
        <v>198000625</v>
      </c>
      <c r="BR1030" s="75">
        <v>216000625</v>
      </c>
      <c r="BS1030" s="75">
        <v>0</v>
      </c>
      <c r="BT1030" s="75">
        <v>0</v>
      </c>
      <c r="BU1030" s="75">
        <v>0</v>
      </c>
      <c r="BV1030" s="75">
        <v>0</v>
      </c>
      <c r="BW1030" s="75">
        <v>0</v>
      </c>
      <c r="BX1030" s="75">
        <v>0</v>
      </c>
      <c r="BY1030" s="75">
        <v>0</v>
      </c>
      <c r="BZ1030" s="75">
        <v>0</v>
      </c>
      <c r="CA1030" s="75">
        <v>0</v>
      </c>
    </row>
    <row r="1031" spans="14:79" ht="12" customHeight="1">
      <c r="N1031" s="119" t="s">
        <v>36</v>
      </c>
      <c r="O1031" s="120" t="s">
        <v>2725</v>
      </c>
      <c r="P1031" s="122">
        <v>0</v>
      </c>
      <c r="Q1031" s="122">
        <v>0</v>
      </c>
      <c r="R1031" s="122">
        <v>0</v>
      </c>
      <c r="S1031" s="122">
        <v>0</v>
      </c>
      <c r="T1031" s="122">
        <v>0</v>
      </c>
      <c r="U1031" s="122">
        <v>0</v>
      </c>
      <c r="V1031" s="122">
        <v>0</v>
      </c>
      <c r="W1031" s="122">
        <v>0</v>
      </c>
      <c r="X1031" s="122">
        <v>0</v>
      </c>
      <c r="Y1031" s="122">
        <v>0</v>
      </c>
      <c r="Z1031" s="122">
        <v>900000026</v>
      </c>
      <c r="AA1031" s="122">
        <v>950000026</v>
      </c>
      <c r="AB1031" s="122">
        <v>0</v>
      </c>
      <c r="AC1031" s="122">
        <v>0</v>
      </c>
      <c r="AD1031" s="121"/>
      <c r="BO1031" s="72" t="s">
        <v>42</v>
      </c>
      <c r="BP1031" s="73" t="s">
        <v>5041</v>
      </c>
      <c r="BQ1031" s="75">
        <v>170000925</v>
      </c>
      <c r="BR1031" s="75">
        <v>200000925</v>
      </c>
      <c r="BS1031" s="75">
        <v>205000925</v>
      </c>
      <c r="BT1031" s="75">
        <v>210000925</v>
      </c>
      <c r="BU1031" s="75">
        <v>220000925</v>
      </c>
      <c r="BV1031" s="75">
        <v>240000925</v>
      </c>
      <c r="BW1031" s="75">
        <v>285000925</v>
      </c>
      <c r="BX1031" s="75">
        <v>305000925</v>
      </c>
      <c r="BY1031" s="75">
        <v>325000925</v>
      </c>
      <c r="BZ1031" s="75">
        <v>0</v>
      </c>
      <c r="CA1031" s="75">
        <v>0</v>
      </c>
    </row>
    <row r="1032" spans="14:79" ht="12" customHeight="1">
      <c r="N1032" s="119" t="s">
        <v>36</v>
      </c>
      <c r="O1032" s="120" t="s">
        <v>2844</v>
      </c>
      <c r="P1032" s="122">
        <v>0</v>
      </c>
      <c r="Q1032" s="122">
        <v>0</v>
      </c>
      <c r="R1032" s="122">
        <v>0</v>
      </c>
      <c r="S1032" s="122">
        <v>0</v>
      </c>
      <c r="T1032" s="122">
        <v>0</v>
      </c>
      <c r="U1032" s="122">
        <v>0</v>
      </c>
      <c r="V1032" s="122">
        <v>0</v>
      </c>
      <c r="W1032" s="122">
        <v>0</v>
      </c>
      <c r="X1032" s="122">
        <v>0</v>
      </c>
      <c r="Y1032" s="122">
        <v>0</v>
      </c>
      <c r="Z1032" s="122">
        <v>890000026</v>
      </c>
      <c r="AA1032" s="122">
        <v>940000026</v>
      </c>
      <c r="AB1032" s="122">
        <v>0</v>
      </c>
      <c r="AC1032" s="122">
        <v>0</v>
      </c>
      <c r="AD1032" s="121"/>
      <c r="BO1032" s="72" t="s">
        <v>42</v>
      </c>
      <c r="BP1032" s="73" t="s">
        <v>4396</v>
      </c>
      <c r="BQ1032" s="75">
        <v>0</v>
      </c>
      <c r="BR1032" s="75">
        <v>0</v>
      </c>
      <c r="BS1032" s="75">
        <v>0</v>
      </c>
      <c r="BT1032" s="75">
        <v>0</v>
      </c>
      <c r="BU1032" s="75">
        <v>0</v>
      </c>
      <c r="BV1032" s="75">
        <v>0</v>
      </c>
      <c r="BW1032" s="75">
        <v>0</v>
      </c>
      <c r="BX1032" s="75">
        <v>0</v>
      </c>
      <c r="BY1032" s="75">
        <v>0</v>
      </c>
      <c r="BZ1032" s="75">
        <v>0</v>
      </c>
      <c r="CA1032" s="75">
        <v>0</v>
      </c>
    </row>
    <row r="1033" spans="14:79" ht="12" customHeight="1">
      <c r="N1033" s="119" t="s">
        <v>36</v>
      </c>
      <c r="O1033" s="120" t="s">
        <v>1599</v>
      </c>
      <c r="P1033" s="122">
        <v>125000026</v>
      </c>
      <c r="Q1033" s="122">
        <v>135000026</v>
      </c>
      <c r="R1033" s="122">
        <v>150000026</v>
      </c>
      <c r="S1033" s="122">
        <v>160000026</v>
      </c>
      <c r="T1033" s="122">
        <v>170000026</v>
      </c>
      <c r="U1033" s="122">
        <v>190000026</v>
      </c>
      <c r="V1033" s="122">
        <v>200000026</v>
      </c>
      <c r="W1033" s="122">
        <v>250000026</v>
      </c>
      <c r="X1033" s="122">
        <v>0</v>
      </c>
      <c r="Y1033" s="122">
        <v>0</v>
      </c>
      <c r="Z1033" s="122">
        <v>0</v>
      </c>
      <c r="AA1033" s="122">
        <v>0</v>
      </c>
      <c r="AB1033" s="122">
        <v>0</v>
      </c>
      <c r="AC1033" s="122">
        <v>0</v>
      </c>
      <c r="AD1033" s="121"/>
      <c r="BO1033" s="72" t="s">
        <v>42</v>
      </c>
      <c r="BP1033" s="73" t="s">
        <v>4397</v>
      </c>
      <c r="BQ1033" s="75">
        <v>180000625</v>
      </c>
      <c r="BR1033" s="75">
        <v>198000625</v>
      </c>
      <c r="BS1033" s="75">
        <v>216000625</v>
      </c>
      <c r="BT1033" s="75">
        <v>243000625</v>
      </c>
      <c r="BU1033" s="75">
        <v>252000625</v>
      </c>
      <c r="BV1033" s="75">
        <v>261000625</v>
      </c>
      <c r="BW1033" s="75">
        <v>279000625</v>
      </c>
      <c r="BX1033" s="75">
        <v>297000625</v>
      </c>
      <c r="BY1033" s="75">
        <v>315000625</v>
      </c>
      <c r="BZ1033" s="75">
        <v>0</v>
      </c>
      <c r="CA1033" s="75">
        <v>0</v>
      </c>
    </row>
    <row r="1034" spans="14:79" ht="12" customHeight="1">
      <c r="N1034" s="119" t="s">
        <v>36</v>
      </c>
      <c r="O1034" s="120" t="s">
        <v>2492</v>
      </c>
      <c r="P1034" s="122">
        <v>110000026</v>
      </c>
      <c r="Q1034" s="122">
        <v>120000026</v>
      </c>
      <c r="R1034" s="122">
        <v>125000026</v>
      </c>
      <c r="S1034" s="122">
        <v>135000026</v>
      </c>
      <c r="T1034" s="122">
        <v>150000026</v>
      </c>
      <c r="U1034" s="122">
        <v>160000026</v>
      </c>
      <c r="V1034" s="122">
        <v>170000026</v>
      </c>
      <c r="W1034" s="122">
        <v>0</v>
      </c>
      <c r="X1034" s="122">
        <v>0</v>
      </c>
      <c r="Y1034" s="122">
        <v>0</v>
      </c>
      <c r="Z1034" s="122">
        <v>0</v>
      </c>
      <c r="AA1034" s="122">
        <v>0</v>
      </c>
      <c r="AB1034" s="122">
        <v>0</v>
      </c>
      <c r="AC1034" s="122">
        <v>0</v>
      </c>
      <c r="AD1034" s="121"/>
      <c r="BO1034" s="72" t="s">
        <v>42</v>
      </c>
      <c r="BP1034" s="73" t="s">
        <v>4398</v>
      </c>
      <c r="BQ1034" s="75">
        <v>198000625</v>
      </c>
      <c r="BR1034" s="75">
        <v>189000625</v>
      </c>
      <c r="BS1034" s="75">
        <v>207000625</v>
      </c>
      <c r="BT1034" s="75">
        <v>210000026</v>
      </c>
      <c r="BU1034" s="75">
        <v>216000625</v>
      </c>
      <c r="BV1034" s="75">
        <v>0</v>
      </c>
      <c r="BW1034" s="75">
        <v>0</v>
      </c>
      <c r="BX1034" s="75">
        <v>0</v>
      </c>
      <c r="BY1034" s="75">
        <v>0</v>
      </c>
      <c r="BZ1034" s="75">
        <v>0</v>
      </c>
      <c r="CA1034" s="75">
        <v>0</v>
      </c>
    </row>
    <row r="1035" spans="14:79" ht="12" customHeight="1">
      <c r="N1035" s="119" t="s">
        <v>36</v>
      </c>
      <c r="O1035" s="120" t="s">
        <v>965</v>
      </c>
      <c r="P1035" s="122">
        <v>110000026</v>
      </c>
      <c r="Q1035" s="122">
        <v>120000026</v>
      </c>
      <c r="R1035" s="122">
        <v>125000026</v>
      </c>
      <c r="S1035" s="122">
        <v>135000026</v>
      </c>
      <c r="T1035" s="122">
        <v>150000026</v>
      </c>
      <c r="U1035" s="122">
        <v>160000026</v>
      </c>
      <c r="V1035" s="122">
        <v>170000026</v>
      </c>
      <c r="W1035" s="122">
        <v>0</v>
      </c>
      <c r="X1035" s="122">
        <v>0</v>
      </c>
      <c r="Y1035" s="122">
        <v>0</v>
      </c>
      <c r="Z1035" s="122">
        <v>0</v>
      </c>
      <c r="AA1035" s="122">
        <v>0</v>
      </c>
      <c r="AB1035" s="122">
        <v>0</v>
      </c>
      <c r="AC1035" s="122">
        <v>0</v>
      </c>
      <c r="AD1035" s="121"/>
      <c r="BO1035" s="72" t="s">
        <v>42</v>
      </c>
      <c r="BP1035" s="73" t="s">
        <v>4399</v>
      </c>
      <c r="BQ1035" s="75">
        <v>180000625</v>
      </c>
      <c r="BR1035" s="75">
        <v>198000625</v>
      </c>
      <c r="BS1035" s="75">
        <v>216000625</v>
      </c>
      <c r="BT1035" s="75">
        <v>243000625</v>
      </c>
      <c r="BU1035" s="75">
        <v>252000625</v>
      </c>
      <c r="BV1035" s="75">
        <v>261000625</v>
      </c>
      <c r="BW1035" s="75">
        <v>279000625</v>
      </c>
      <c r="BX1035" s="75">
        <v>297000625</v>
      </c>
      <c r="BY1035" s="75">
        <v>315000625</v>
      </c>
      <c r="BZ1035" s="75">
        <v>0</v>
      </c>
      <c r="CA1035" s="75">
        <v>0</v>
      </c>
    </row>
    <row r="1036" spans="14:79" ht="12" customHeight="1">
      <c r="N1036" s="119" t="s">
        <v>36</v>
      </c>
      <c r="O1036" s="120" t="s">
        <v>2521</v>
      </c>
      <c r="P1036" s="122">
        <v>110000026</v>
      </c>
      <c r="Q1036" s="122">
        <v>120000026</v>
      </c>
      <c r="R1036" s="122">
        <v>125000026</v>
      </c>
      <c r="S1036" s="122">
        <v>135000026</v>
      </c>
      <c r="T1036" s="122">
        <v>150000026</v>
      </c>
      <c r="U1036" s="122">
        <v>160000026</v>
      </c>
      <c r="V1036" s="122">
        <v>170000026</v>
      </c>
      <c r="W1036" s="122">
        <v>0</v>
      </c>
      <c r="X1036" s="122">
        <v>0</v>
      </c>
      <c r="Y1036" s="122">
        <v>0</v>
      </c>
      <c r="Z1036" s="122">
        <v>0</v>
      </c>
      <c r="AA1036" s="122">
        <v>0</v>
      </c>
      <c r="AB1036" s="122">
        <v>0</v>
      </c>
      <c r="AC1036" s="122">
        <v>0</v>
      </c>
      <c r="AD1036" s="121"/>
      <c r="BO1036" s="72" t="s">
        <v>42</v>
      </c>
      <c r="BP1036" s="73" t="s">
        <v>5042</v>
      </c>
      <c r="BQ1036" s="75">
        <v>175000925</v>
      </c>
      <c r="BR1036" s="75">
        <v>180000925</v>
      </c>
      <c r="BS1036" s="75">
        <v>185000925</v>
      </c>
      <c r="BT1036" s="75">
        <v>200000925</v>
      </c>
      <c r="BU1036" s="75">
        <v>220000925</v>
      </c>
      <c r="BV1036" s="75">
        <v>250000925</v>
      </c>
      <c r="BW1036" s="75">
        <v>280000925</v>
      </c>
      <c r="BX1036" s="75">
        <v>305000925</v>
      </c>
      <c r="BY1036" s="75">
        <v>315000925</v>
      </c>
      <c r="BZ1036" s="75">
        <v>0</v>
      </c>
      <c r="CA1036" s="75">
        <v>0</v>
      </c>
    </row>
    <row r="1037" spans="14:79" ht="12" customHeight="1">
      <c r="N1037" s="119" t="s">
        <v>36</v>
      </c>
      <c r="O1037" s="120" t="s">
        <v>966</v>
      </c>
      <c r="P1037" s="122">
        <v>110000026</v>
      </c>
      <c r="Q1037" s="122">
        <v>120000026</v>
      </c>
      <c r="R1037" s="122">
        <v>125000026</v>
      </c>
      <c r="S1037" s="122">
        <v>135000026</v>
      </c>
      <c r="T1037" s="122">
        <v>150000026</v>
      </c>
      <c r="U1037" s="122">
        <v>160000026</v>
      </c>
      <c r="V1037" s="122">
        <v>170000026</v>
      </c>
      <c r="W1037" s="122">
        <v>0</v>
      </c>
      <c r="X1037" s="122">
        <v>0</v>
      </c>
      <c r="Y1037" s="122">
        <v>0</v>
      </c>
      <c r="Z1037" s="122">
        <v>0</v>
      </c>
      <c r="AA1037" s="122">
        <v>0</v>
      </c>
      <c r="AB1037" s="122">
        <v>0</v>
      </c>
      <c r="AC1037" s="122">
        <v>0</v>
      </c>
      <c r="AD1037" s="121"/>
      <c r="BO1037" s="72" t="s">
        <v>42</v>
      </c>
      <c r="BP1037" s="73" t="s">
        <v>4400</v>
      </c>
      <c r="BQ1037" s="75">
        <v>85000625</v>
      </c>
      <c r="BR1037" s="75">
        <v>90000625</v>
      </c>
      <c r="BS1037" s="75">
        <v>94000625</v>
      </c>
      <c r="BT1037" s="75">
        <v>99000625</v>
      </c>
      <c r="BU1037" s="75">
        <v>103000625</v>
      </c>
      <c r="BV1037" s="75">
        <v>108000625</v>
      </c>
      <c r="BW1037" s="75">
        <v>112000625</v>
      </c>
      <c r="BX1037" s="75">
        <v>0</v>
      </c>
      <c r="BY1037" s="75">
        <v>0</v>
      </c>
      <c r="BZ1037" s="75">
        <v>0</v>
      </c>
      <c r="CA1037" s="75">
        <v>0</v>
      </c>
    </row>
    <row r="1038" spans="14:79" ht="12" customHeight="1">
      <c r="N1038" s="119" t="s">
        <v>36</v>
      </c>
      <c r="O1038" s="120" t="s">
        <v>818</v>
      </c>
      <c r="P1038" s="122">
        <v>110000026</v>
      </c>
      <c r="Q1038" s="122">
        <v>120000026</v>
      </c>
      <c r="R1038" s="122">
        <v>125000026</v>
      </c>
      <c r="S1038" s="122">
        <v>135000026</v>
      </c>
      <c r="T1038" s="122">
        <v>150000026</v>
      </c>
      <c r="U1038" s="122">
        <v>160000026</v>
      </c>
      <c r="V1038" s="122">
        <v>170000026</v>
      </c>
      <c r="W1038" s="122">
        <v>0</v>
      </c>
      <c r="X1038" s="122">
        <v>0</v>
      </c>
      <c r="Y1038" s="122">
        <v>0</v>
      </c>
      <c r="Z1038" s="122">
        <v>0</v>
      </c>
      <c r="AA1038" s="122">
        <v>0</v>
      </c>
      <c r="AB1038" s="122">
        <v>0</v>
      </c>
      <c r="AC1038" s="122">
        <v>0</v>
      </c>
      <c r="AD1038" s="121"/>
      <c r="BO1038" s="72" t="s">
        <v>42</v>
      </c>
      <c r="BP1038" s="73" t="s">
        <v>4401</v>
      </c>
      <c r="BQ1038" s="75">
        <v>171000625</v>
      </c>
      <c r="BR1038" s="75">
        <v>0</v>
      </c>
      <c r="BS1038" s="75">
        <v>0</v>
      </c>
      <c r="BT1038" s="75">
        <v>0</v>
      </c>
      <c r="BU1038" s="75">
        <v>0</v>
      </c>
      <c r="BV1038" s="75">
        <v>0</v>
      </c>
      <c r="BW1038" s="75">
        <v>351000625</v>
      </c>
      <c r="BX1038" s="75">
        <v>0</v>
      </c>
      <c r="BY1038" s="75">
        <v>0</v>
      </c>
      <c r="BZ1038" s="75">
        <v>0</v>
      </c>
      <c r="CA1038" s="75">
        <v>0</v>
      </c>
    </row>
    <row r="1039" spans="14:79" ht="12" customHeight="1">
      <c r="N1039" s="119" t="s">
        <v>36</v>
      </c>
      <c r="O1039" s="120" t="s">
        <v>2493</v>
      </c>
      <c r="P1039" s="122">
        <v>110000026</v>
      </c>
      <c r="Q1039" s="122">
        <v>120000026</v>
      </c>
      <c r="R1039" s="122">
        <v>125000026</v>
      </c>
      <c r="S1039" s="122">
        <v>135000026</v>
      </c>
      <c r="T1039" s="122">
        <v>150000026</v>
      </c>
      <c r="U1039" s="122">
        <v>160000026</v>
      </c>
      <c r="V1039" s="122">
        <v>170000026</v>
      </c>
      <c r="W1039" s="122">
        <v>0</v>
      </c>
      <c r="X1039" s="122">
        <v>0</v>
      </c>
      <c r="Y1039" s="122">
        <v>0</v>
      </c>
      <c r="Z1039" s="122">
        <v>0</v>
      </c>
      <c r="AA1039" s="122">
        <v>0</v>
      </c>
      <c r="AB1039" s="122">
        <v>0</v>
      </c>
      <c r="AC1039" s="122">
        <v>0</v>
      </c>
      <c r="AD1039" s="121"/>
      <c r="BO1039" s="72" t="s">
        <v>42</v>
      </c>
      <c r="BP1039" s="73" t="s">
        <v>4402</v>
      </c>
      <c r="BQ1039" s="75">
        <v>198000625</v>
      </c>
      <c r="BR1039" s="75">
        <v>216000625</v>
      </c>
      <c r="BS1039" s="75">
        <v>252000625</v>
      </c>
      <c r="BT1039" s="75">
        <v>279000625</v>
      </c>
      <c r="BU1039" s="75">
        <v>288000625</v>
      </c>
      <c r="BV1039" s="75">
        <v>297000625</v>
      </c>
      <c r="BW1039" s="75">
        <v>315000625</v>
      </c>
      <c r="BX1039" s="75">
        <v>0</v>
      </c>
      <c r="BY1039" s="75">
        <v>0</v>
      </c>
      <c r="BZ1039" s="75">
        <v>0</v>
      </c>
      <c r="CA1039" s="75">
        <v>0</v>
      </c>
    </row>
    <row r="1040" spans="14:79" ht="12" customHeight="1">
      <c r="N1040" s="119" t="s">
        <v>36</v>
      </c>
      <c r="O1040" s="120" t="s">
        <v>967</v>
      </c>
      <c r="P1040" s="122">
        <v>110000026</v>
      </c>
      <c r="Q1040" s="122">
        <v>120000026</v>
      </c>
      <c r="R1040" s="122">
        <v>125000026</v>
      </c>
      <c r="S1040" s="122">
        <v>135000026</v>
      </c>
      <c r="T1040" s="122">
        <v>150000026</v>
      </c>
      <c r="U1040" s="122">
        <v>160000026</v>
      </c>
      <c r="V1040" s="122">
        <v>170000026</v>
      </c>
      <c r="W1040" s="122">
        <v>0</v>
      </c>
      <c r="X1040" s="122">
        <v>0</v>
      </c>
      <c r="Y1040" s="122">
        <v>0</v>
      </c>
      <c r="Z1040" s="122">
        <v>0</v>
      </c>
      <c r="AA1040" s="122">
        <v>0</v>
      </c>
      <c r="AB1040" s="122">
        <v>0</v>
      </c>
      <c r="AC1040" s="122">
        <v>0</v>
      </c>
      <c r="AD1040" s="121"/>
      <c r="BO1040" s="72" t="s">
        <v>42</v>
      </c>
      <c r="BP1040" s="73" t="s">
        <v>4403</v>
      </c>
      <c r="BQ1040" s="75">
        <v>58000625</v>
      </c>
      <c r="BR1040" s="75">
        <v>63000625</v>
      </c>
      <c r="BS1040" s="75">
        <v>67000625</v>
      </c>
      <c r="BT1040" s="75">
        <v>72000625</v>
      </c>
      <c r="BU1040" s="75">
        <v>76000625</v>
      </c>
      <c r="BV1040" s="75">
        <v>81000625</v>
      </c>
      <c r="BW1040" s="75">
        <v>85000625</v>
      </c>
      <c r="BX1040" s="75">
        <v>0</v>
      </c>
      <c r="BY1040" s="75">
        <v>0</v>
      </c>
      <c r="BZ1040" s="75">
        <v>0</v>
      </c>
      <c r="CA1040" s="75">
        <v>0</v>
      </c>
    </row>
    <row r="1041" spans="14:79" ht="12" customHeight="1">
      <c r="N1041" s="119" t="s">
        <v>36</v>
      </c>
      <c r="O1041" s="120" t="s">
        <v>968</v>
      </c>
      <c r="P1041" s="122">
        <v>110000026</v>
      </c>
      <c r="Q1041" s="122">
        <v>120000026</v>
      </c>
      <c r="R1041" s="122">
        <v>125000026</v>
      </c>
      <c r="S1041" s="122">
        <v>135000026</v>
      </c>
      <c r="T1041" s="122">
        <v>150000026</v>
      </c>
      <c r="U1041" s="122">
        <v>160000026</v>
      </c>
      <c r="V1041" s="122">
        <v>170000026</v>
      </c>
      <c r="W1041" s="122">
        <v>0</v>
      </c>
      <c r="X1041" s="122">
        <v>0</v>
      </c>
      <c r="Y1041" s="122">
        <v>0</v>
      </c>
      <c r="Z1041" s="122">
        <v>0</v>
      </c>
      <c r="AA1041" s="122">
        <v>0</v>
      </c>
      <c r="AB1041" s="122">
        <v>0</v>
      </c>
      <c r="AC1041" s="122">
        <v>0</v>
      </c>
      <c r="AD1041" s="121"/>
      <c r="BO1041" s="72" t="s">
        <v>42</v>
      </c>
      <c r="BP1041" s="73" t="s">
        <v>4404</v>
      </c>
      <c r="BQ1041" s="75">
        <v>205000925</v>
      </c>
      <c r="BR1041" s="75">
        <v>225000925</v>
      </c>
      <c r="BS1041" s="75">
        <v>245000925</v>
      </c>
      <c r="BT1041" s="75">
        <v>270000925</v>
      </c>
      <c r="BU1041" s="75">
        <v>280000925</v>
      </c>
      <c r="BV1041" s="75">
        <v>290000925</v>
      </c>
      <c r="BW1041" s="75">
        <v>0</v>
      </c>
      <c r="BX1041" s="75">
        <v>0</v>
      </c>
      <c r="BY1041" s="75">
        <v>0</v>
      </c>
      <c r="BZ1041" s="75">
        <v>0</v>
      </c>
      <c r="CA1041" s="75">
        <v>0</v>
      </c>
    </row>
    <row r="1042" spans="14:79" ht="12" customHeight="1">
      <c r="N1042" s="119" t="s">
        <v>36</v>
      </c>
      <c r="O1042" s="120" t="s">
        <v>877</v>
      </c>
      <c r="P1042" s="122">
        <v>125000026</v>
      </c>
      <c r="Q1042" s="122">
        <v>135000026</v>
      </c>
      <c r="R1042" s="122">
        <v>150000026</v>
      </c>
      <c r="S1042" s="122">
        <v>160000026</v>
      </c>
      <c r="T1042" s="122">
        <v>170000026</v>
      </c>
      <c r="U1042" s="122">
        <v>190000026</v>
      </c>
      <c r="V1042" s="122">
        <v>200000026</v>
      </c>
      <c r="W1042" s="122">
        <v>250000026</v>
      </c>
      <c r="X1042" s="122">
        <v>0</v>
      </c>
      <c r="Y1042" s="122">
        <v>0</v>
      </c>
      <c r="Z1042" s="122">
        <v>0</v>
      </c>
      <c r="AA1042" s="122">
        <v>0</v>
      </c>
      <c r="AB1042" s="122">
        <v>0</v>
      </c>
      <c r="AC1042" s="122">
        <v>0</v>
      </c>
      <c r="AD1042" s="121"/>
      <c r="BO1042" s="72" t="s">
        <v>42</v>
      </c>
      <c r="BP1042" s="73" t="s">
        <v>4405</v>
      </c>
      <c r="BQ1042" s="75">
        <v>252000625</v>
      </c>
      <c r="BR1042" s="75">
        <v>270000625</v>
      </c>
      <c r="BS1042" s="75">
        <v>288000625</v>
      </c>
      <c r="BT1042" s="75">
        <v>315000625</v>
      </c>
      <c r="BU1042" s="75">
        <v>324000625</v>
      </c>
      <c r="BV1042" s="75">
        <v>333000625</v>
      </c>
      <c r="BW1042" s="75">
        <v>351000625</v>
      </c>
      <c r="BX1042" s="75">
        <v>369000625</v>
      </c>
      <c r="BY1042" s="75">
        <v>387000625</v>
      </c>
      <c r="BZ1042" s="75">
        <v>0</v>
      </c>
      <c r="CA1042" s="75">
        <v>0</v>
      </c>
    </row>
    <row r="1043" spans="14:79" ht="12" customHeight="1">
      <c r="N1043" s="119" t="s">
        <v>36</v>
      </c>
      <c r="O1043" s="120" t="s">
        <v>819</v>
      </c>
      <c r="P1043" s="122">
        <v>125000026</v>
      </c>
      <c r="Q1043" s="122">
        <v>135000026</v>
      </c>
      <c r="R1043" s="122">
        <v>150000026</v>
      </c>
      <c r="S1043" s="122">
        <v>160000026</v>
      </c>
      <c r="T1043" s="122">
        <v>170000026</v>
      </c>
      <c r="U1043" s="122">
        <v>190000026</v>
      </c>
      <c r="V1043" s="122">
        <v>200000026</v>
      </c>
      <c r="W1043" s="122">
        <v>250000026</v>
      </c>
      <c r="X1043" s="122">
        <v>0</v>
      </c>
      <c r="Y1043" s="122">
        <v>0</v>
      </c>
      <c r="Z1043" s="122">
        <v>0</v>
      </c>
      <c r="AA1043" s="122">
        <v>0</v>
      </c>
      <c r="AB1043" s="122">
        <v>0</v>
      </c>
      <c r="AC1043" s="122">
        <v>0</v>
      </c>
      <c r="AD1043" s="121"/>
      <c r="BO1043" s="72" t="s">
        <v>42</v>
      </c>
      <c r="BP1043" s="73" t="s">
        <v>4406</v>
      </c>
      <c r="BQ1043" s="75">
        <v>225000625</v>
      </c>
      <c r="BR1043" s="75">
        <v>234000625</v>
      </c>
      <c r="BS1043" s="75">
        <v>261000625</v>
      </c>
      <c r="BT1043" s="75">
        <v>288000625</v>
      </c>
      <c r="BU1043" s="75">
        <v>297000625</v>
      </c>
      <c r="BV1043" s="75">
        <v>306000625</v>
      </c>
      <c r="BW1043" s="75">
        <v>324000625</v>
      </c>
      <c r="BX1043" s="75">
        <v>342000625</v>
      </c>
      <c r="BY1043" s="75">
        <v>360000625</v>
      </c>
      <c r="BZ1043" s="75">
        <v>0</v>
      </c>
      <c r="CA1043" s="75">
        <v>0</v>
      </c>
    </row>
    <row r="1044" spans="14:79" ht="12" customHeight="1">
      <c r="N1044" s="119" t="s">
        <v>36</v>
      </c>
      <c r="O1044" s="120" t="s">
        <v>2494</v>
      </c>
      <c r="P1044" s="122">
        <v>110000026</v>
      </c>
      <c r="Q1044" s="122">
        <v>120000026</v>
      </c>
      <c r="R1044" s="122">
        <v>125000026</v>
      </c>
      <c r="S1044" s="122">
        <v>135000026</v>
      </c>
      <c r="T1044" s="122">
        <v>150000026</v>
      </c>
      <c r="U1044" s="122">
        <v>160000026</v>
      </c>
      <c r="V1044" s="122">
        <v>170000026</v>
      </c>
      <c r="W1044" s="122">
        <v>0</v>
      </c>
      <c r="X1044" s="122">
        <v>0</v>
      </c>
      <c r="Y1044" s="122">
        <v>0</v>
      </c>
      <c r="Z1044" s="122">
        <v>0</v>
      </c>
      <c r="AA1044" s="122">
        <v>0</v>
      </c>
      <c r="AB1044" s="122">
        <v>0</v>
      </c>
      <c r="AC1044" s="122">
        <v>0</v>
      </c>
      <c r="AD1044" s="121"/>
      <c r="BO1044" s="72" t="s">
        <v>42</v>
      </c>
      <c r="BP1044" s="73" t="s">
        <v>4407</v>
      </c>
      <c r="BQ1044" s="75">
        <v>243000625</v>
      </c>
      <c r="BR1044" s="75">
        <v>261000625</v>
      </c>
      <c r="BS1044" s="75">
        <v>279000625</v>
      </c>
      <c r="BT1044" s="75">
        <v>306000625</v>
      </c>
      <c r="BU1044" s="75">
        <v>315000625</v>
      </c>
      <c r="BV1044" s="75">
        <v>324000625</v>
      </c>
      <c r="BW1044" s="75">
        <v>342000625</v>
      </c>
      <c r="BX1044" s="75">
        <v>360000625</v>
      </c>
      <c r="BY1044" s="75">
        <v>378000625</v>
      </c>
      <c r="BZ1044" s="75">
        <v>396000625</v>
      </c>
      <c r="CA1044" s="75">
        <v>0</v>
      </c>
    </row>
    <row r="1045" spans="14:79" ht="12" customHeight="1">
      <c r="N1045" s="119" t="s">
        <v>36</v>
      </c>
      <c r="O1045" s="120" t="s">
        <v>1307</v>
      </c>
      <c r="P1045" s="122">
        <v>110000026</v>
      </c>
      <c r="Q1045" s="122">
        <v>120000026</v>
      </c>
      <c r="R1045" s="122">
        <v>125000026</v>
      </c>
      <c r="S1045" s="122">
        <v>135000026</v>
      </c>
      <c r="T1045" s="122">
        <v>150000026</v>
      </c>
      <c r="U1045" s="122">
        <v>160000026</v>
      </c>
      <c r="V1045" s="122">
        <v>170000026</v>
      </c>
      <c r="W1045" s="122">
        <v>0</v>
      </c>
      <c r="X1045" s="122">
        <v>0</v>
      </c>
      <c r="Y1045" s="122">
        <v>0</v>
      </c>
      <c r="Z1045" s="122">
        <v>0</v>
      </c>
      <c r="AA1045" s="122">
        <v>0</v>
      </c>
      <c r="AB1045" s="122">
        <v>0</v>
      </c>
      <c r="AC1045" s="122">
        <v>0</v>
      </c>
      <c r="AD1045" s="121"/>
      <c r="BO1045" s="72" t="s">
        <v>42</v>
      </c>
      <c r="BP1045" s="73" t="s">
        <v>4408</v>
      </c>
      <c r="BQ1045" s="75">
        <v>243000625</v>
      </c>
      <c r="BR1045" s="75">
        <v>261000625</v>
      </c>
      <c r="BS1045" s="75">
        <v>279000625</v>
      </c>
      <c r="BT1045" s="75">
        <v>306000625</v>
      </c>
      <c r="BU1045" s="75">
        <v>315000625</v>
      </c>
      <c r="BV1045" s="75">
        <v>324000625</v>
      </c>
      <c r="BW1045" s="75">
        <v>342000625</v>
      </c>
      <c r="BX1045" s="75">
        <v>360000625</v>
      </c>
      <c r="BY1045" s="75">
        <v>378000625</v>
      </c>
      <c r="BZ1045" s="75">
        <v>0</v>
      </c>
      <c r="CA1045" s="75">
        <v>0</v>
      </c>
    </row>
    <row r="1046" spans="14:79" ht="12" customHeight="1">
      <c r="N1046" s="119" t="s">
        <v>36</v>
      </c>
      <c r="O1046" s="120" t="s">
        <v>878</v>
      </c>
      <c r="P1046" s="122">
        <v>110000026</v>
      </c>
      <c r="Q1046" s="122">
        <v>120000026</v>
      </c>
      <c r="R1046" s="122">
        <v>125000026</v>
      </c>
      <c r="S1046" s="122">
        <v>135000026</v>
      </c>
      <c r="T1046" s="122">
        <v>150000026</v>
      </c>
      <c r="U1046" s="122">
        <v>160000026</v>
      </c>
      <c r="V1046" s="122">
        <v>170000026</v>
      </c>
      <c r="W1046" s="122">
        <v>0</v>
      </c>
      <c r="X1046" s="122">
        <v>0</v>
      </c>
      <c r="Y1046" s="122">
        <v>0</v>
      </c>
      <c r="Z1046" s="122">
        <v>0</v>
      </c>
      <c r="AA1046" s="122">
        <v>0</v>
      </c>
      <c r="AB1046" s="122">
        <v>0</v>
      </c>
      <c r="AC1046" s="122">
        <v>0</v>
      </c>
      <c r="AD1046" s="121"/>
      <c r="BO1046" s="72" t="s">
        <v>42</v>
      </c>
      <c r="BP1046" s="73" t="s">
        <v>4409</v>
      </c>
      <c r="BQ1046" s="75">
        <v>225000625</v>
      </c>
      <c r="BR1046" s="75">
        <v>243000625</v>
      </c>
      <c r="BS1046" s="75">
        <v>261000625</v>
      </c>
      <c r="BT1046" s="75">
        <v>288000625</v>
      </c>
      <c r="BU1046" s="75">
        <v>297000625</v>
      </c>
      <c r="BV1046" s="75">
        <v>306000625</v>
      </c>
      <c r="BW1046" s="75">
        <v>324000625</v>
      </c>
      <c r="BX1046" s="75">
        <v>342000625</v>
      </c>
      <c r="BY1046" s="75">
        <v>360000625</v>
      </c>
      <c r="BZ1046" s="75">
        <v>0</v>
      </c>
      <c r="CA1046" s="75">
        <v>0</v>
      </c>
    </row>
    <row r="1047" spans="14:79" ht="12" customHeight="1">
      <c r="N1047" s="119" t="s">
        <v>36</v>
      </c>
      <c r="O1047" s="120" t="s">
        <v>969</v>
      </c>
      <c r="P1047" s="122">
        <v>160000026</v>
      </c>
      <c r="Q1047" s="122">
        <v>180000026</v>
      </c>
      <c r="R1047" s="122">
        <v>195000026</v>
      </c>
      <c r="S1047" s="122">
        <v>210000026</v>
      </c>
      <c r="T1047" s="122">
        <v>240000026</v>
      </c>
      <c r="U1047" s="122">
        <v>280000026</v>
      </c>
      <c r="V1047" s="122">
        <v>305000026</v>
      </c>
      <c r="W1047" s="122">
        <v>0</v>
      </c>
      <c r="X1047" s="122">
        <v>0</v>
      </c>
      <c r="Y1047" s="122">
        <v>0</v>
      </c>
      <c r="Z1047" s="122">
        <v>0</v>
      </c>
      <c r="AA1047" s="122">
        <v>0</v>
      </c>
      <c r="AB1047" s="122">
        <v>0</v>
      </c>
      <c r="AC1047" s="122">
        <v>0</v>
      </c>
      <c r="AD1047" s="121"/>
      <c r="BO1047" s="72" t="s">
        <v>42</v>
      </c>
      <c r="BP1047" s="73" t="s">
        <v>4410</v>
      </c>
      <c r="BQ1047" s="75">
        <v>0</v>
      </c>
      <c r="BR1047" s="75">
        <v>0</v>
      </c>
      <c r="BS1047" s="75">
        <v>148000625</v>
      </c>
      <c r="BT1047" s="75">
        <v>153000625</v>
      </c>
      <c r="BU1047" s="75">
        <v>162000625</v>
      </c>
      <c r="BV1047" s="75">
        <v>166000625</v>
      </c>
      <c r="BW1047" s="75">
        <v>175000625</v>
      </c>
      <c r="BX1047" s="75">
        <v>193000625</v>
      </c>
      <c r="BY1047" s="75">
        <v>396000625</v>
      </c>
      <c r="BZ1047" s="75">
        <v>0</v>
      </c>
      <c r="CA1047" s="75">
        <v>0</v>
      </c>
    </row>
    <row r="1048" spans="14:79" ht="12" customHeight="1">
      <c r="N1048" s="119" t="s">
        <v>36</v>
      </c>
      <c r="O1048" s="120" t="s">
        <v>970</v>
      </c>
      <c r="P1048" s="122">
        <v>110000026</v>
      </c>
      <c r="Q1048" s="122">
        <v>120000026</v>
      </c>
      <c r="R1048" s="122">
        <v>125000026</v>
      </c>
      <c r="S1048" s="122">
        <v>135000026</v>
      </c>
      <c r="T1048" s="122">
        <v>150000026</v>
      </c>
      <c r="U1048" s="122">
        <v>160000026</v>
      </c>
      <c r="V1048" s="122">
        <v>170000026</v>
      </c>
      <c r="W1048" s="122">
        <v>0</v>
      </c>
      <c r="X1048" s="122">
        <v>0</v>
      </c>
      <c r="Y1048" s="122">
        <v>0</v>
      </c>
      <c r="Z1048" s="122">
        <v>0</v>
      </c>
      <c r="AA1048" s="122">
        <v>0</v>
      </c>
      <c r="AB1048" s="122">
        <v>0</v>
      </c>
      <c r="AC1048" s="122">
        <v>0</v>
      </c>
      <c r="AD1048" s="121"/>
      <c r="BO1048" s="72" t="s">
        <v>42</v>
      </c>
      <c r="BP1048" s="73" t="s">
        <v>4411</v>
      </c>
      <c r="BQ1048" s="75">
        <v>234000625</v>
      </c>
      <c r="BR1048" s="75">
        <v>252000625</v>
      </c>
      <c r="BS1048" s="75">
        <v>270000625</v>
      </c>
      <c r="BT1048" s="75">
        <v>297000625</v>
      </c>
      <c r="BU1048" s="75">
        <v>270000625</v>
      </c>
      <c r="BV1048" s="75">
        <v>288000625</v>
      </c>
      <c r="BW1048" s="75">
        <v>306000625</v>
      </c>
      <c r="BX1048" s="75">
        <v>324000625</v>
      </c>
      <c r="BY1048" s="75">
        <v>342000625</v>
      </c>
      <c r="BZ1048" s="75">
        <v>0</v>
      </c>
      <c r="CA1048" s="75">
        <v>0</v>
      </c>
    </row>
    <row r="1049" spans="14:79" ht="12" customHeight="1">
      <c r="N1049" s="119" t="s">
        <v>36</v>
      </c>
      <c r="O1049" s="120" t="s">
        <v>971</v>
      </c>
      <c r="P1049" s="122">
        <v>125000026</v>
      </c>
      <c r="Q1049" s="122">
        <v>135000026</v>
      </c>
      <c r="R1049" s="122">
        <v>150000026</v>
      </c>
      <c r="S1049" s="122">
        <v>160000026</v>
      </c>
      <c r="T1049" s="122">
        <v>170000026</v>
      </c>
      <c r="U1049" s="122">
        <v>190000026</v>
      </c>
      <c r="V1049" s="122">
        <v>200000026</v>
      </c>
      <c r="W1049" s="122">
        <v>250000026</v>
      </c>
      <c r="X1049" s="122">
        <v>0</v>
      </c>
      <c r="Y1049" s="122">
        <v>0</v>
      </c>
      <c r="Z1049" s="122">
        <v>0</v>
      </c>
      <c r="AA1049" s="122">
        <v>0</v>
      </c>
      <c r="AB1049" s="122">
        <v>0</v>
      </c>
      <c r="AC1049" s="122">
        <v>0</v>
      </c>
      <c r="AD1049" s="121"/>
      <c r="BO1049" s="72" t="s">
        <v>42</v>
      </c>
      <c r="BP1049" s="73" t="s">
        <v>4412</v>
      </c>
      <c r="BQ1049" s="75">
        <v>300000026</v>
      </c>
      <c r="BR1049" s="75">
        <v>0</v>
      </c>
      <c r="BS1049" s="75">
        <v>0</v>
      </c>
      <c r="BT1049" s="75">
        <v>0</v>
      </c>
      <c r="BU1049" s="75">
        <v>0</v>
      </c>
      <c r="BV1049" s="75">
        <v>0</v>
      </c>
      <c r="BW1049" s="75">
        <v>0</v>
      </c>
      <c r="BX1049" s="75">
        <v>0</v>
      </c>
      <c r="BY1049" s="75">
        <v>400000026</v>
      </c>
      <c r="BZ1049" s="75">
        <v>0</v>
      </c>
      <c r="CA1049" s="75">
        <v>0</v>
      </c>
    </row>
    <row r="1050" spans="14:79" ht="12" customHeight="1">
      <c r="N1050" s="119" t="s">
        <v>36</v>
      </c>
      <c r="O1050" s="120" t="s">
        <v>1065</v>
      </c>
      <c r="P1050" s="122">
        <v>125000026</v>
      </c>
      <c r="Q1050" s="122">
        <v>135000026</v>
      </c>
      <c r="R1050" s="122">
        <v>150000026</v>
      </c>
      <c r="S1050" s="122">
        <v>160000026</v>
      </c>
      <c r="T1050" s="122">
        <v>170000026</v>
      </c>
      <c r="U1050" s="122">
        <v>190000026</v>
      </c>
      <c r="V1050" s="122">
        <v>200000026</v>
      </c>
      <c r="W1050" s="122">
        <v>250000026</v>
      </c>
      <c r="X1050" s="122">
        <v>0</v>
      </c>
      <c r="Y1050" s="122">
        <v>0</v>
      </c>
      <c r="Z1050" s="122">
        <v>0</v>
      </c>
      <c r="AA1050" s="122">
        <v>0</v>
      </c>
      <c r="AB1050" s="122">
        <v>0</v>
      </c>
      <c r="AC1050" s="122">
        <v>0</v>
      </c>
      <c r="AD1050" s="121"/>
      <c r="BO1050" s="72" t="s">
        <v>42</v>
      </c>
      <c r="BP1050" s="73" t="s">
        <v>4413</v>
      </c>
      <c r="BQ1050" s="75">
        <v>205000026</v>
      </c>
      <c r="BR1050" s="75">
        <v>220000026</v>
      </c>
      <c r="BS1050" s="75">
        <v>240000026</v>
      </c>
      <c r="BT1050" s="75">
        <v>260000026</v>
      </c>
      <c r="BU1050" s="75">
        <v>280000026</v>
      </c>
      <c r="BV1050" s="75">
        <v>300000026</v>
      </c>
      <c r="BW1050" s="75">
        <v>315000026</v>
      </c>
      <c r="BX1050" s="75">
        <v>0</v>
      </c>
      <c r="BY1050" s="75">
        <v>0</v>
      </c>
      <c r="BZ1050" s="75">
        <v>0</v>
      </c>
      <c r="CA1050" s="75">
        <v>0</v>
      </c>
    </row>
    <row r="1051" spans="14:79" ht="12" customHeight="1">
      <c r="N1051" s="119" t="s">
        <v>36</v>
      </c>
      <c r="O1051" s="120" t="s">
        <v>715</v>
      </c>
      <c r="P1051" s="122">
        <v>125000026</v>
      </c>
      <c r="Q1051" s="122">
        <v>135000026</v>
      </c>
      <c r="R1051" s="122">
        <v>150000026</v>
      </c>
      <c r="S1051" s="122">
        <v>160000026</v>
      </c>
      <c r="T1051" s="122">
        <v>170000026</v>
      </c>
      <c r="U1051" s="122">
        <v>190000026</v>
      </c>
      <c r="V1051" s="122">
        <v>200000026</v>
      </c>
      <c r="W1051" s="122">
        <v>250000026</v>
      </c>
      <c r="X1051" s="122">
        <v>0</v>
      </c>
      <c r="Y1051" s="122">
        <v>0</v>
      </c>
      <c r="Z1051" s="122">
        <v>0</v>
      </c>
      <c r="AA1051" s="122">
        <v>0</v>
      </c>
      <c r="AB1051" s="122">
        <v>0</v>
      </c>
      <c r="AC1051" s="122">
        <v>0</v>
      </c>
      <c r="AD1051" s="121"/>
      <c r="BO1051" s="72" t="s">
        <v>42</v>
      </c>
      <c r="BP1051" s="73" t="s">
        <v>4414</v>
      </c>
      <c r="BQ1051" s="75">
        <v>225000625</v>
      </c>
      <c r="BR1051" s="75">
        <v>243000625</v>
      </c>
      <c r="BS1051" s="75">
        <v>261000625</v>
      </c>
      <c r="BT1051" s="75">
        <v>288000625</v>
      </c>
      <c r="BU1051" s="75">
        <v>297000625</v>
      </c>
      <c r="BV1051" s="75">
        <v>306000625</v>
      </c>
      <c r="BW1051" s="75">
        <v>324000625</v>
      </c>
      <c r="BX1051" s="75">
        <v>351000625</v>
      </c>
      <c r="BY1051" s="75">
        <v>369000625</v>
      </c>
      <c r="BZ1051" s="75">
        <v>0</v>
      </c>
      <c r="CA1051" s="75">
        <v>0</v>
      </c>
    </row>
    <row r="1052" spans="14:79" ht="12" customHeight="1">
      <c r="N1052" s="119" t="s">
        <v>36</v>
      </c>
      <c r="O1052" s="120" t="s">
        <v>972</v>
      </c>
      <c r="P1052" s="122">
        <v>125000026</v>
      </c>
      <c r="Q1052" s="122">
        <v>135000026</v>
      </c>
      <c r="R1052" s="122">
        <v>150000026</v>
      </c>
      <c r="S1052" s="122">
        <v>160000026</v>
      </c>
      <c r="T1052" s="122">
        <v>170000026</v>
      </c>
      <c r="U1052" s="122">
        <v>190000026</v>
      </c>
      <c r="V1052" s="122">
        <v>200000026</v>
      </c>
      <c r="W1052" s="122">
        <v>250000026</v>
      </c>
      <c r="X1052" s="122">
        <v>0</v>
      </c>
      <c r="Y1052" s="122">
        <v>0</v>
      </c>
      <c r="Z1052" s="122">
        <v>0</v>
      </c>
      <c r="AA1052" s="122">
        <v>0</v>
      </c>
      <c r="AB1052" s="122">
        <v>0</v>
      </c>
      <c r="AC1052" s="122">
        <v>0</v>
      </c>
      <c r="AD1052" s="121"/>
      <c r="BO1052" s="72" t="s">
        <v>42</v>
      </c>
      <c r="BP1052" s="73" t="s">
        <v>5043</v>
      </c>
      <c r="BQ1052" s="75">
        <v>225000925</v>
      </c>
      <c r="BR1052" s="75">
        <v>265000925</v>
      </c>
      <c r="BS1052" s="75">
        <v>275000925</v>
      </c>
      <c r="BT1052" s="75">
        <v>295000925</v>
      </c>
      <c r="BU1052" s="75">
        <v>305000925</v>
      </c>
      <c r="BV1052" s="75">
        <v>310000925</v>
      </c>
      <c r="BW1052" s="75">
        <v>325000925</v>
      </c>
      <c r="BX1052" s="75">
        <v>345000925</v>
      </c>
      <c r="BY1052" s="75">
        <v>0</v>
      </c>
      <c r="BZ1052" s="75">
        <v>0</v>
      </c>
      <c r="CA1052" s="75">
        <v>0</v>
      </c>
    </row>
    <row r="1053" spans="14:79" ht="12" customHeight="1">
      <c r="N1053" s="119" t="s">
        <v>36</v>
      </c>
      <c r="O1053" s="120" t="s">
        <v>973</v>
      </c>
      <c r="P1053" s="122">
        <v>125000026</v>
      </c>
      <c r="Q1053" s="122">
        <v>135000026</v>
      </c>
      <c r="R1053" s="122">
        <v>150000026</v>
      </c>
      <c r="S1053" s="122">
        <v>160000026</v>
      </c>
      <c r="T1053" s="122">
        <v>170000026</v>
      </c>
      <c r="U1053" s="122">
        <v>190000026</v>
      </c>
      <c r="V1053" s="122">
        <v>200000026</v>
      </c>
      <c r="W1053" s="122">
        <v>250000026</v>
      </c>
      <c r="X1053" s="122">
        <v>0</v>
      </c>
      <c r="Y1053" s="122">
        <v>0</v>
      </c>
      <c r="Z1053" s="122">
        <v>0</v>
      </c>
      <c r="AA1053" s="122">
        <v>0</v>
      </c>
      <c r="AB1053" s="122">
        <v>0</v>
      </c>
      <c r="AC1053" s="122">
        <v>0</v>
      </c>
      <c r="AD1053" s="121"/>
      <c r="BO1053" s="72" t="s">
        <v>42</v>
      </c>
      <c r="BP1053" s="73" t="s">
        <v>4415</v>
      </c>
      <c r="BQ1053" s="75">
        <v>207000625</v>
      </c>
      <c r="BR1053" s="75">
        <v>225000625</v>
      </c>
      <c r="BS1053" s="75">
        <v>270000625</v>
      </c>
      <c r="BT1053" s="75">
        <v>297000625</v>
      </c>
      <c r="BU1053" s="75">
        <v>306000625</v>
      </c>
      <c r="BV1053" s="75">
        <v>315000625</v>
      </c>
      <c r="BW1053" s="75">
        <v>333000625</v>
      </c>
      <c r="BX1053" s="75">
        <v>351000625</v>
      </c>
      <c r="BY1053" s="75">
        <v>369000625</v>
      </c>
      <c r="BZ1053" s="75">
        <v>0</v>
      </c>
      <c r="CA1053" s="75">
        <v>0</v>
      </c>
    </row>
    <row r="1054" spans="14:79" ht="12" customHeight="1">
      <c r="N1054" s="119" t="s">
        <v>36</v>
      </c>
      <c r="O1054" s="120" t="s">
        <v>2827</v>
      </c>
      <c r="P1054" s="122">
        <v>0</v>
      </c>
      <c r="Q1054" s="122">
        <v>0</v>
      </c>
      <c r="R1054" s="122">
        <v>0</v>
      </c>
      <c r="S1054" s="122">
        <v>0</v>
      </c>
      <c r="T1054" s="122">
        <v>0</v>
      </c>
      <c r="U1054" s="122">
        <v>0</v>
      </c>
      <c r="V1054" s="122">
        <v>0</v>
      </c>
      <c r="W1054" s="122">
        <v>0</v>
      </c>
      <c r="X1054" s="122">
        <v>0</v>
      </c>
      <c r="Y1054" s="122">
        <v>0</v>
      </c>
      <c r="Z1054" s="122">
        <v>410000026</v>
      </c>
      <c r="AA1054" s="122">
        <v>430000026</v>
      </c>
      <c r="AB1054" s="122">
        <v>480000026</v>
      </c>
      <c r="AC1054" s="122">
        <v>550000026</v>
      </c>
      <c r="AD1054" s="121"/>
      <c r="BO1054" s="72" t="s">
        <v>42</v>
      </c>
      <c r="BP1054" s="73" t="s">
        <v>5044</v>
      </c>
      <c r="BQ1054" s="75">
        <v>205000925</v>
      </c>
      <c r="BR1054" s="75">
        <v>215000925</v>
      </c>
      <c r="BS1054" s="75">
        <v>225000925</v>
      </c>
      <c r="BT1054" s="75">
        <v>235000925</v>
      </c>
      <c r="BU1054" s="75">
        <v>250000925</v>
      </c>
      <c r="BV1054" s="75">
        <v>260000925</v>
      </c>
      <c r="BW1054" s="75">
        <v>275000925</v>
      </c>
      <c r="BX1054" s="75">
        <v>305000925</v>
      </c>
      <c r="BY1054" s="75">
        <v>0</v>
      </c>
      <c r="BZ1054" s="75">
        <v>0</v>
      </c>
      <c r="CA1054" s="75">
        <v>0</v>
      </c>
    </row>
    <row r="1055" spans="14:79" ht="12" customHeight="1">
      <c r="N1055" s="119" t="s">
        <v>36</v>
      </c>
      <c r="O1055" s="120" t="s">
        <v>3381</v>
      </c>
      <c r="P1055" s="121"/>
      <c r="Q1055" s="121"/>
      <c r="R1055" s="121"/>
      <c r="S1055" s="121"/>
      <c r="T1055" s="121"/>
      <c r="U1055" s="121"/>
      <c r="V1055" s="121"/>
      <c r="W1055" s="121"/>
      <c r="X1055" s="121"/>
      <c r="Y1055" s="121"/>
      <c r="Z1055" s="121"/>
      <c r="AA1055" s="122">
        <v>430000026</v>
      </c>
      <c r="AB1055" s="122">
        <v>490000026</v>
      </c>
      <c r="AC1055" s="121"/>
      <c r="AD1055" s="121"/>
      <c r="BO1055" s="72" t="s">
        <v>42</v>
      </c>
      <c r="BP1055" s="73" t="s">
        <v>4416</v>
      </c>
      <c r="BQ1055" s="75">
        <v>200000725</v>
      </c>
      <c r="BR1055" s="75">
        <v>243000625</v>
      </c>
      <c r="BS1055" s="75">
        <v>250000925</v>
      </c>
      <c r="BT1055" s="75">
        <v>261000625</v>
      </c>
      <c r="BU1055" s="75">
        <v>280000925</v>
      </c>
      <c r="BV1055" s="75">
        <v>306000625</v>
      </c>
      <c r="BW1055" s="75">
        <v>324000625</v>
      </c>
      <c r="BX1055" s="75">
        <v>342000625</v>
      </c>
      <c r="BY1055" s="75">
        <v>369000625</v>
      </c>
      <c r="BZ1055" s="75">
        <v>0</v>
      </c>
      <c r="CA1055" s="75">
        <v>0</v>
      </c>
    </row>
    <row r="1056" spans="14:79" ht="12" customHeight="1">
      <c r="N1056" s="119" t="s">
        <v>36</v>
      </c>
      <c r="O1056" s="120" t="s">
        <v>2279</v>
      </c>
      <c r="P1056" s="122">
        <v>0</v>
      </c>
      <c r="Q1056" s="122">
        <v>0</v>
      </c>
      <c r="R1056" s="122">
        <v>0</v>
      </c>
      <c r="S1056" s="122">
        <v>0</v>
      </c>
      <c r="T1056" s="122">
        <v>0</v>
      </c>
      <c r="U1056" s="122">
        <v>0</v>
      </c>
      <c r="V1056" s="122">
        <v>0</v>
      </c>
      <c r="W1056" s="122">
        <v>0</v>
      </c>
      <c r="X1056" s="122">
        <v>0</v>
      </c>
      <c r="Y1056" s="122">
        <v>0</v>
      </c>
      <c r="Z1056" s="122">
        <v>410000026</v>
      </c>
      <c r="AA1056" s="122">
        <v>430000026</v>
      </c>
      <c r="AB1056" s="122">
        <v>480000026</v>
      </c>
      <c r="AC1056" s="122">
        <v>550000026</v>
      </c>
      <c r="AD1056" s="121"/>
      <c r="BO1056" s="72" t="s">
        <v>42</v>
      </c>
      <c r="BP1056" s="73" t="s">
        <v>4417</v>
      </c>
      <c r="BQ1056" s="75">
        <v>243000625</v>
      </c>
      <c r="BR1056" s="75">
        <v>261000625</v>
      </c>
      <c r="BS1056" s="75">
        <v>240000825</v>
      </c>
      <c r="BT1056" s="75">
        <v>250000725</v>
      </c>
      <c r="BU1056" s="75">
        <v>275000925</v>
      </c>
      <c r="BV1056" s="75">
        <v>324000625</v>
      </c>
      <c r="BW1056" s="75">
        <v>320000825</v>
      </c>
      <c r="BX1056" s="75">
        <v>360000625</v>
      </c>
      <c r="BY1056" s="75">
        <v>378000625</v>
      </c>
      <c r="BZ1056" s="75">
        <v>0</v>
      </c>
      <c r="CA1056" s="75">
        <v>0</v>
      </c>
    </row>
    <row r="1057" spans="14:79" ht="12" customHeight="1">
      <c r="N1057" s="119" t="s">
        <v>36</v>
      </c>
      <c r="O1057" s="120" t="s">
        <v>2280</v>
      </c>
      <c r="P1057" s="122">
        <v>0</v>
      </c>
      <c r="Q1057" s="122">
        <v>0</v>
      </c>
      <c r="R1057" s="122">
        <v>0</v>
      </c>
      <c r="S1057" s="122">
        <v>0</v>
      </c>
      <c r="T1057" s="122">
        <v>0</v>
      </c>
      <c r="U1057" s="122">
        <v>0</v>
      </c>
      <c r="V1057" s="122">
        <v>0</v>
      </c>
      <c r="W1057" s="122">
        <v>0</v>
      </c>
      <c r="X1057" s="122">
        <v>0</v>
      </c>
      <c r="Y1057" s="122">
        <v>0</v>
      </c>
      <c r="Z1057" s="122">
        <v>350000000</v>
      </c>
      <c r="AA1057" s="122">
        <v>400000026</v>
      </c>
      <c r="AB1057" s="122">
        <v>450000026</v>
      </c>
      <c r="AC1057" s="122">
        <v>510000036</v>
      </c>
      <c r="AD1057" s="121"/>
      <c r="BO1057" s="72" t="s">
        <v>42</v>
      </c>
      <c r="BP1057" s="73" t="s">
        <v>4418</v>
      </c>
      <c r="BQ1057" s="75">
        <v>162000625</v>
      </c>
      <c r="BR1057" s="75">
        <v>180000625</v>
      </c>
      <c r="BS1057" s="75">
        <v>198000625</v>
      </c>
      <c r="BT1057" s="75">
        <v>225000625</v>
      </c>
      <c r="BU1057" s="75">
        <v>234000625</v>
      </c>
      <c r="BV1057" s="75">
        <v>243000625</v>
      </c>
      <c r="BW1057" s="75">
        <v>261000625</v>
      </c>
      <c r="BX1057" s="75">
        <v>288000625</v>
      </c>
      <c r="BY1057" s="75">
        <v>351000625</v>
      </c>
      <c r="BZ1057" s="75">
        <v>0</v>
      </c>
      <c r="CA1057" s="75">
        <v>0</v>
      </c>
    </row>
    <row r="1058" spans="14:79" ht="12" customHeight="1">
      <c r="N1058" s="119" t="s">
        <v>36</v>
      </c>
      <c r="O1058" s="120" t="s">
        <v>2659</v>
      </c>
      <c r="P1058" s="122">
        <v>0</v>
      </c>
      <c r="Q1058" s="122">
        <v>0</v>
      </c>
      <c r="R1058" s="122">
        <v>0</v>
      </c>
      <c r="S1058" s="122">
        <v>0</v>
      </c>
      <c r="T1058" s="122">
        <v>0</v>
      </c>
      <c r="U1058" s="122">
        <v>0</v>
      </c>
      <c r="V1058" s="122">
        <v>0</v>
      </c>
      <c r="W1058" s="122">
        <v>0</v>
      </c>
      <c r="X1058" s="122">
        <v>0</v>
      </c>
      <c r="Y1058" s="122">
        <v>0</v>
      </c>
      <c r="Z1058" s="122">
        <v>350000000</v>
      </c>
      <c r="AA1058" s="122">
        <v>400000026</v>
      </c>
      <c r="AB1058" s="122">
        <v>450000026</v>
      </c>
      <c r="AC1058" s="122">
        <v>510000036</v>
      </c>
      <c r="AD1058" s="121"/>
      <c r="BO1058" s="72" t="s">
        <v>42</v>
      </c>
      <c r="BP1058" s="73" t="s">
        <v>4419</v>
      </c>
      <c r="BQ1058" s="75">
        <v>230000026</v>
      </c>
      <c r="BR1058" s="75">
        <v>250000026</v>
      </c>
      <c r="BS1058" s="75">
        <v>265000026</v>
      </c>
      <c r="BT1058" s="75">
        <v>290000026</v>
      </c>
      <c r="BU1058" s="75">
        <v>310000026</v>
      </c>
      <c r="BV1058" s="75">
        <v>330000026</v>
      </c>
      <c r="BW1058" s="75">
        <v>0</v>
      </c>
      <c r="BX1058" s="75">
        <v>0</v>
      </c>
      <c r="BY1058" s="75">
        <v>0</v>
      </c>
      <c r="BZ1058" s="75">
        <v>0</v>
      </c>
      <c r="CA1058" s="75">
        <v>0</v>
      </c>
    </row>
    <row r="1059" spans="14:79" ht="12" customHeight="1">
      <c r="N1059" s="119" t="s">
        <v>36</v>
      </c>
      <c r="O1059" s="120" t="s">
        <v>2217</v>
      </c>
      <c r="P1059" s="122">
        <v>0</v>
      </c>
      <c r="Q1059" s="122">
        <v>0</v>
      </c>
      <c r="R1059" s="122">
        <v>0</v>
      </c>
      <c r="S1059" s="122">
        <v>0</v>
      </c>
      <c r="T1059" s="122">
        <v>0</v>
      </c>
      <c r="U1059" s="122">
        <v>0</v>
      </c>
      <c r="V1059" s="122">
        <v>0</v>
      </c>
      <c r="W1059" s="122">
        <v>0</v>
      </c>
      <c r="X1059" s="122">
        <v>0</v>
      </c>
      <c r="Y1059" s="122">
        <v>0</v>
      </c>
      <c r="Z1059" s="122">
        <v>410000026</v>
      </c>
      <c r="AA1059" s="122">
        <v>430000026</v>
      </c>
      <c r="AB1059" s="122">
        <v>480000026</v>
      </c>
      <c r="AC1059" s="122">
        <v>550000026</v>
      </c>
      <c r="AD1059" s="121"/>
      <c r="BO1059" s="72" t="s">
        <v>42</v>
      </c>
      <c r="BP1059" s="73" t="s">
        <v>4420</v>
      </c>
      <c r="BQ1059" s="75">
        <v>58000625</v>
      </c>
      <c r="BR1059" s="75">
        <v>63000625</v>
      </c>
      <c r="BS1059" s="75">
        <v>67000625</v>
      </c>
      <c r="BT1059" s="75">
        <v>72000625</v>
      </c>
      <c r="BU1059" s="75">
        <v>76000625</v>
      </c>
      <c r="BV1059" s="75">
        <v>81000625</v>
      </c>
      <c r="BW1059" s="75">
        <v>85000625</v>
      </c>
      <c r="BX1059" s="75">
        <v>94000625</v>
      </c>
      <c r="BY1059" s="75">
        <v>99000625</v>
      </c>
      <c r="BZ1059" s="75">
        <v>0</v>
      </c>
      <c r="CA1059" s="75">
        <v>0</v>
      </c>
    </row>
    <row r="1060" spans="14:79" ht="12" customHeight="1">
      <c r="N1060" s="119" t="s">
        <v>36</v>
      </c>
      <c r="O1060" s="120" t="s">
        <v>2742</v>
      </c>
      <c r="P1060" s="122">
        <v>0</v>
      </c>
      <c r="Q1060" s="122">
        <v>0</v>
      </c>
      <c r="R1060" s="122">
        <v>0</v>
      </c>
      <c r="S1060" s="122">
        <v>0</v>
      </c>
      <c r="T1060" s="122">
        <v>0</v>
      </c>
      <c r="U1060" s="122">
        <v>0</v>
      </c>
      <c r="V1060" s="122">
        <v>0</v>
      </c>
      <c r="W1060" s="122">
        <v>0</v>
      </c>
      <c r="X1060" s="122">
        <v>0</v>
      </c>
      <c r="Y1060" s="122">
        <v>0</v>
      </c>
      <c r="Z1060" s="122">
        <v>0</v>
      </c>
      <c r="AA1060" s="122">
        <v>620000026</v>
      </c>
      <c r="AB1060" s="122">
        <v>750000026</v>
      </c>
      <c r="AC1060" s="122">
        <v>900000026</v>
      </c>
      <c r="AD1060" s="121"/>
      <c r="BO1060" s="72" t="s">
        <v>42</v>
      </c>
      <c r="BP1060" s="73" t="s">
        <v>4421</v>
      </c>
      <c r="BQ1060" s="75">
        <v>243000625</v>
      </c>
      <c r="BR1060" s="75">
        <v>261000625</v>
      </c>
      <c r="BS1060" s="75">
        <v>198000625</v>
      </c>
      <c r="BT1060" s="75">
        <v>306000625</v>
      </c>
      <c r="BU1060" s="75">
        <v>315000625</v>
      </c>
      <c r="BV1060" s="75">
        <v>324000625</v>
      </c>
      <c r="BW1060" s="75">
        <v>342000625</v>
      </c>
      <c r="BX1060" s="75">
        <v>360000625</v>
      </c>
      <c r="BY1060" s="75">
        <v>378000625</v>
      </c>
      <c r="BZ1060" s="75">
        <v>396000625</v>
      </c>
      <c r="CA1060" s="75">
        <v>0</v>
      </c>
    </row>
    <row r="1061" spans="14:79" ht="12" customHeight="1">
      <c r="N1061" s="119" t="s">
        <v>36</v>
      </c>
      <c r="O1061" s="120" t="s">
        <v>2597</v>
      </c>
      <c r="P1061" s="122">
        <v>0</v>
      </c>
      <c r="Q1061" s="122">
        <v>0</v>
      </c>
      <c r="R1061" s="122">
        <v>0</v>
      </c>
      <c r="S1061" s="122">
        <v>0</v>
      </c>
      <c r="T1061" s="122">
        <v>0</v>
      </c>
      <c r="U1061" s="122">
        <v>0</v>
      </c>
      <c r="V1061" s="122">
        <v>0</v>
      </c>
      <c r="W1061" s="122">
        <v>0</v>
      </c>
      <c r="X1061" s="122">
        <v>190000026</v>
      </c>
      <c r="Y1061" s="122">
        <v>200000026</v>
      </c>
      <c r="Z1061" s="122">
        <v>0</v>
      </c>
      <c r="AA1061" s="122">
        <v>0</v>
      </c>
      <c r="AB1061" s="122">
        <v>0</v>
      </c>
      <c r="AC1061" s="122">
        <v>0</v>
      </c>
      <c r="AD1061" s="121"/>
      <c r="BO1061" s="72" t="s">
        <v>42</v>
      </c>
      <c r="BP1061" s="73" t="s">
        <v>5264</v>
      </c>
      <c r="BQ1061" s="74"/>
      <c r="BR1061" s="74"/>
      <c r="BS1061" s="74"/>
      <c r="BT1061" s="74"/>
      <c r="BU1061" s="74"/>
      <c r="BV1061" s="74"/>
      <c r="BW1061" s="75">
        <v>320000825</v>
      </c>
      <c r="BX1061" s="74"/>
      <c r="BY1061" s="74"/>
      <c r="BZ1061" s="74"/>
      <c r="CA1061" s="74"/>
    </row>
    <row r="1062" spans="14:79" ht="12" customHeight="1">
      <c r="N1062" s="119" t="s">
        <v>36</v>
      </c>
      <c r="O1062" s="120" t="s">
        <v>2598</v>
      </c>
      <c r="P1062" s="122">
        <v>0</v>
      </c>
      <c r="Q1062" s="122">
        <v>0</v>
      </c>
      <c r="R1062" s="122">
        <v>0</v>
      </c>
      <c r="S1062" s="122">
        <v>0</v>
      </c>
      <c r="T1062" s="122">
        <v>0</v>
      </c>
      <c r="U1062" s="122">
        <v>0</v>
      </c>
      <c r="V1062" s="122">
        <v>0</v>
      </c>
      <c r="W1062" s="122">
        <v>0</v>
      </c>
      <c r="X1062" s="122">
        <v>0</v>
      </c>
      <c r="Y1062" s="122">
        <v>200000026</v>
      </c>
      <c r="Z1062" s="122">
        <v>210000026</v>
      </c>
      <c r="AA1062" s="122">
        <v>0</v>
      </c>
      <c r="AB1062" s="122">
        <v>0</v>
      </c>
      <c r="AC1062" s="122">
        <v>0</v>
      </c>
      <c r="AD1062" s="121"/>
      <c r="BO1062" s="72" t="s">
        <v>42</v>
      </c>
      <c r="BP1062" s="73" t="s">
        <v>4422</v>
      </c>
      <c r="BQ1062" s="75">
        <v>225000625</v>
      </c>
      <c r="BR1062" s="75">
        <v>243000625</v>
      </c>
      <c r="BS1062" s="75">
        <v>252000625</v>
      </c>
      <c r="BT1062" s="75">
        <v>279000625</v>
      </c>
      <c r="BU1062" s="75">
        <v>288000625</v>
      </c>
      <c r="BV1062" s="75">
        <v>306000625</v>
      </c>
      <c r="BW1062" s="75">
        <v>315000625</v>
      </c>
      <c r="BX1062" s="75">
        <v>333000625</v>
      </c>
      <c r="BY1062" s="75">
        <v>360000625</v>
      </c>
      <c r="BZ1062" s="75">
        <v>0</v>
      </c>
      <c r="CA1062" s="75">
        <v>0</v>
      </c>
    </row>
    <row r="1063" spans="14:79" ht="12" customHeight="1">
      <c r="N1063" s="119" t="s">
        <v>36</v>
      </c>
      <c r="O1063" s="120" t="s">
        <v>2000</v>
      </c>
      <c r="P1063" s="122">
        <v>0</v>
      </c>
      <c r="Q1063" s="122">
        <v>0</v>
      </c>
      <c r="R1063" s="122">
        <v>0</v>
      </c>
      <c r="S1063" s="122">
        <v>0</v>
      </c>
      <c r="T1063" s="122">
        <v>0</v>
      </c>
      <c r="U1063" s="122">
        <v>0</v>
      </c>
      <c r="V1063" s="122">
        <v>0</v>
      </c>
      <c r="W1063" s="122">
        <v>0</v>
      </c>
      <c r="X1063" s="122">
        <v>0</v>
      </c>
      <c r="Y1063" s="122">
        <v>320000026</v>
      </c>
      <c r="Z1063" s="122">
        <v>380000026</v>
      </c>
      <c r="AA1063" s="122">
        <v>0</v>
      </c>
      <c r="AB1063" s="122">
        <v>0</v>
      </c>
      <c r="AC1063" s="122">
        <v>0</v>
      </c>
      <c r="AD1063" s="121"/>
      <c r="BO1063" s="72" t="s">
        <v>42</v>
      </c>
      <c r="BP1063" s="73" t="s">
        <v>4423</v>
      </c>
      <c r="BQ1063" s="75">
        <v>225000625</v>
      </c>
      <c r="BR1063" s="75">
        <v>243000625</v>
      </c>
      <c r="BS1063" s="75">
        <v>261000625</v>
      </c>
      <c r="BT1063" s="75">
        <v>288000625</v>
      </c>
      <c r="BU1063" s="75">
        <v>297000625</v>
      </c>
      <c r="BV1063" s="75">
        <v>306000625</v>
      </c>
      <c r="BW1063" s="75">
        <v>324000625</v>
      </c>
      <c r="BX1063" s="75">
        <v>342000625</v>
      </c>
      <c r="BY1063" s="75">
        <v>360000625</v>
      </c>
      <c r="BZ1063" s="75">
        <v>0</v>
      </c>
      <c r="CA1063" s="75">
        <v>0</v>
      </c>
    </row>
    <row r="1064" spans="14:79" ht="12" customHeight="1">
      <c r="N1064" s="119" t="s">
        <v>36</v>
      </c>
      <c r="O1064" s="120" t="s">
        <v>2599</v>
      </c>
      <c r="P1064" s="122">
        <v>0</v>
      </c>
      <c r="Q1064" s="122">
        <v>0</v>
      </c>
      <c r="R1064" s="122">
        <v>0</v>
      </c>
      <c r="S1064" s="122">
        <v>0</v>
      </c>
      <c r="T1064" s="122">
        <v>0</v>
      </c>
      <c r="U1064" s="122">
        <v>0</v>
      </c>
      <c r="V1064" s="122">
        <v>0</v>
      </c>
      <c r="W1064" s="122">
        <v>0</v>
      </c>
      <c r="X1064" s="122">
        <v>0</v>
      </c>
      <c r="Y1064" s="122">
        <v>200000026</v>
      </c>
      <c r="Z1064" s="122">
        <v>210000026</v>
      </c>
      <c r="AA1064" s="122">
        <v>0</v>
      </c>
      <c r="AB1064" s="122">
        <v>0</v>
      </c>
      <c r="AC1064" s="122">
        <v>0</v>
      </c>
      <c r="AD1064" s="121"/>
      <c r="BO1064" s="72" t="s">
        <v>42</v>
      </c>
      <c r="BP1064" s="73" t="s">
        <v>4424</v>
      </c>
      <c r="BQ1064" s="75">
        <v>225000625</v>
      </c>
      <c r="BR1064" s="75">
        <v>243000625</v>
      </c>
      <c r="BS1064" s="75">
        <v>198000625</v>
      </c>
      <c r="BT1064" s="75">
        <v>261000625</v>
      </c>
      <c r="BU1064" s="75">
        <v>270000625</v>
      </c>
      <c r="BV1064" s="75">
        <v>306000625</v>
      </c>
      <c r="BW1064" s="75">
        <v>315000625</v>
      </c>
      <c r="BX1064" s="75">
        <v>333000625</v>
      </c>
      <c r="BY1064" s="75">
        <v>0</v>
      </c>
      <c r="BZ1064" s="75">
        <v>0</v>
      </c>
      <c r="CA1064" s="75">
        <v>0</v>
      </c>
    </row>
    <row r="1065" spans="14:79" ht="12" customHeight="1">
      <c r="N1065" s="119" t="s">
        <v>36</v>
      </c>
      <c r="O1065" s="120" t="s">
        <v>2600</v>
      </c>
      <c r="P1065" s="122">
        <v>0</v>
      </c>
      <c r="Q1065" s="122">
        <v>0</v>
      </c>
      <c r="R1065" s="122">
        <v>0</v>
      </c>
      <c r="S1065" s="122">
        <v>0</v>
      </c>
      <c r="T1065" s="122">
        <v>0</v>
      </c>
      <c r="U1065" s="122">
        <v>0</v>
      </c>
      <c r="V1065" s="122">
        <v>0</v>
      </c>
      <c r="W1065" s="122">
        <v>0</v>
      </c>
      <c r="X1065" s="122">
        <v>190000026</v>
      </c>
      <c r="Y1065" s="122">
        <v>200000026</v>
      </c>
      <c r="Z1065" s="122">
        <v>0</v>
      </c>
      <c r="AA1065" s="122">
        <v>0</v>
      </c>
      <c r="AB1065" s="122">
        <v>0</v>
      </c>
      <c r="AC1065" s="122">
        <v>0</v>
      </c>
      <c r="AD1065" s="121"/>
      <c r="BO1065" s="72" t="s">
        <v>42</v>
      </c>
      <c r="BP1065" s="73" t="s">
        <v>4425</v>
      </c>
      <c r="BQ1065" s="75">
        <v>225000625</v>
      </c>
      <c r="BR1065" s="75">
        <v>243000625</v>
      </c>
      <c r="BS1065" s="75">
        <v>261000625</v>
      </c>
      <c r="BT1065" s="75">
        <v>288000625</v>
      </c>
      <c r="BU1065" s="75">
        <v>0</v>
      </c>
      <c r="BV1065" s="75">
        <v>0</v>
      </c>
      <c r="BW1065" s="75">
        <v>0</v>
      </c>
      <c r="BX1065" s="75">
        <v>0</v>
      </c>
      <c r="BY1065" s="75">
        <v>0</v>
      </c>
      <c r="BZ1065" s="75">
        <v>0</v>
      </c>
      <c r="CA1065" s="75">
        <v>0</v>
      </c>
    </row>
    <row r="1066" spans="14:79" ht="12" customHeight="1">
      <c r="N1066" s="119" t="s">
        <v>36</v>
      </c>
      <c r="O1066" s="120" t="s">
        <v>2601</v>
      </c>
      <c r="P1066" s="122">
        <v>0</v>
      </c>
      <c r="Q1066" s="122">
        <v>0</v>
      </c>
      <c r="R1066" s="122">
        <v>0</v>
      </c>
      <c r="S1066" s="122">
        <v>0</v>
      </c>
      <c r="T1066" s="122">
        <v>0</v>
      </c>
      <c r="U1066" s="122">
        <v>0</v>
      </c>
      <c r="V1066" s="122">
        <v>0</v>
      </c>
      <c r="W1066" s="122">
        <v>0</v>
      </c>
      <c r="X1066" s="122">
        <v>190000026</v>
      </c>
      <c r="Y1066" s="122">
        <v>200000026</v>
      </c>
      <c r="Z1066" s="122">
        <v>0</v>
      </c>
      <c r="AA1066" s="122">
        <v>0</v>
      </c>
      <c r="AB1066" s="122">
        <v>0</v>
      </c>
      <c r="AC1066" s="122">
        <v>0</v>
      </c>
      <c r="AD1066" s="121"/>
      <c r="BO1066" s="72" t="s">
        <v>42</v>
      </c>
      <c r="BP1066" s="73" t="s">
        <v>4426</v>
      </c>
      <c r="BQ1066" s="75">
        <v>234000625</v>
      </c>
      <c r="BR1066" s="75">
        <v>252000625</v>
      </c>
      <c r="BS1066" s="75">
        <v>270000625</v>
      </c>
      <c r="BT1066" s="75">
        <v>297000625</v>
      </c>
      <c r="BU1066" s="75">
        <v>306000625</v>
      </c>
      <c r="BV1066" s="75">
        <v>315000625</v>
      </c>
      <c r="BW1066" s="75">
        <v>333000625</v>
      </c>
      <c r="BX1066" s="75">
        <v>342000625</v>
      </c>
      <c r="BY1066" s="75">
        <v>360000625</v>
      </c>
      <c r="BZ1066" s="75">
        <v>0</v>
      </c>
      <c r="CA1066" s="75">
        <v>0</v>
      </c>
    </row>
    <row r="1067" spans="14:79" ht="12" customHeight="1">
      <c r="N1067" s="119" t="s">
        <v>36</v>
      </c>
      <c r="O1067" s="120" t="s">
        <v>2602</v>
      </c>
      <c r="P1067" s="122">
        <v>0</v>
      </c>
      <c r="Q1067" s="122">
        <v>0</v>
      </c>
      <c r="R1067" s="122">
        <v>0</v>
      </c>
      <c r="S1067" s="122">
        <v>0</v>
      </c>
      <c r="T1067" s="122">
        <v>0</v>
      </c>
      <c r="U1067" s="122">
        <v>0</v>
      </c>
      <c r="V1067" s="122">
        <v>0</v>
      </c>
      <c r="W1067" s="122">
        <v>0</v>
      </c>
      <c r="X1067" s="122">
        <v>0</v>
      </c>
      <c r="Y1067" s="122">
        <v>200000026</v>
      </c>
      <c r="Z1067" s="122">
        <v>210000026</v>
      </c>
      <c r="AA1067" s="122">
        <v>0</v>
      </c>
      <c r="AB1067" s="122">
        <v>0</v>
      </c>
      <c r="AC1067" s="122">
        <v>0</v>
      </c>
      <c r="AD1067" s="121"/>
      <c r="BO1067" s="72" t="s">
        <v>42</v>
      </c>
      <c r="BP1067" s="73" t="s">
        <v>4427</v>
      </c>
      <c r="BQ1067" s="75">
        <v>216000625</v>
      </c>
      <c r="BR1067" s="75">
        <v>234000625</v>
      </c>
      <c r="BS1067" s="75">
        <v>252000625</v>
      </c>
      <c r="BT1067" s="75">
        <v>279000625</v>
      </c>
      <c r="BU1067" s="75">
        <v>288000625</v>
      </c>
      <c r="BV1067" s="75">
        <v>297000625</v>
      </c>
      <c r="BW1067" s="75">
        <v>315000625</v>
      </c>
      <c r="BX1067" s="75">
        <v>0</v>
      </c>
      <c r="BY1067" s="75">
        <v>0</v>
      </c>
      <c r="BZ1067" s="75">
        <v>0</v>
      </c>
      <c r="CA1067" s="75">
        <v>0</v>
      </c>
    </row>
    <row r="1068" spans="14:79" ht="12" customHeight="1">
      <c r="N1068" s="119" t="s">
        <v>36</v>
      </c>
      <c r="O1068" s="120" t="s">
        <v>2003</v>
      </c>
      <c r="P1068" s="122">
        <v>0</v>
      </c>
      <c r="Q1068" s="122">
        <v>0</v>
      </c>
      <c r="R1068" s="122">
        <v>0</v>
      </c>
      <c r="S1068" s="122">
        <v>0</v>
      </c>
      <c r="T1068" s="122">
        <v>0</v>
      </c>
      <c r="U1068" s="122">
        <v>0</v>
      </c>
      <c r="V1068" s="122">
        <v>0</v>
      </c>
      <c r="W1068" s="122">
        <v>0</v>
      </c>
      <c r="X1068" s="122">
        <v>195000026</v>
      </c>
      <c r="Y1068" s="122">
        <v>225000026</v>
      </c>
      <c r="Z1068" s="122">
        <v>0</v>
      </c>
      <c r="AA1068" s="122">
        <v>0</v>
      </c>
      <c r="AB1068" s="122">
        <v>0</v>
      </c>
      <c r="AC1068" s="122">
        <v>0</v>
      </c>
      <c r="AD1068" s="121"/>
      <c r="BO1068" s="72" t="s">
        <v>42</v>
      </c>
      <c r="BP1068" s="73" t="s">
        <v>5248</v>
      </c>
      <c r="BQ1068" s="74"/>
      <c r="BR1068" s="74"/>
      <c r="BS1068" s="74"/>
      <c r="BT1068" s="74"/>
      <c r="BU1068" s="75">
        <v>250000925</v>
      </c>
      <c r="BV1068" s="74"/>
      <c r="BW1068" s="74"/>
      <c r="BX1068" s="74"/>
      <c r="BY1068" s="74"/>
      <c r="BZ1068" s="74"/>
      <c r="CA1068" s="74"/>
    </row>
    <row r="1069" spans="14:79" ht="12" customHeight="1">
      <c r="N1069" s="119" t="s">
        <v>36</v>
      </c>
      <c r="O1069" s="120" t="s">
        <v>2603</v>
      </c>
      <c r="P1069" s="122">
        <v>0</v>
      </c>
      <c r="Q1069" s="122">
        <v>0</v>
      </c>
      <c r="R1069" s="122">
        <v>0</v>
      </c>
      <c r="S1069" s="122">
        <v>0</v>
      </c>
      <c r="T1069" s="122">
        <v>0</v>
      </c>
      <c r="U1069" s="122">
        <v>0</v>
      </c>
      <c r="V1069" s="122">
        <v>0</v>
      </c>
      <c r="W1069" s="122">
        <v>0</v>
      </c>
      <c r="X1069" s="122">
        <v>0</v>
      </c>
      <c r="Y1069" s="122">
        <v>250000026</v>
      </c>
      <c r="Z1069" s="122">
        <v>0</v>
      </c>
      <c r="AA1069" s="122">
        <v>0</v>
      </c>
      <c r="AB1069" s="122">
        <v>0</v>
      </c>
      <c r="AC1069" s="122">
        <v>0</v>
      </c>
      <c r="AD1069" s="121"/>
      <c r="BO1069" s="72" t="s">
        <v>42</v>
      </c>
      <c r="BP1069" s="73" t="s">
        <v>4428</v>
      </c>
      <c r="BQ1069" s="75">
        <v>0</v>
      </c>
      <c r="BR1069" s="75">
        <v>0</v>
      </c>
      <c r="BS1069" s="75">
        <v>270000625</v>
      </c>
      <c r="BT1069" s="75">
        <v>252000625</v>
      </c>
      <c r="BU1069" s="75">
        <v>306000625</v>
      </c>
      <c r="BV1069" s="75">
        <v>0</v>
      </c>
      <c r="BW1069" s="75">
        <v>0</v>
      </c>
      <c r="BX1069" s="75">
        <v>0</v>
      </c>
      <c r="BY1069" s="75">
        <v>0</v>
      </c>
      <c r="BZ1069" s="75">
        <v>0</v>
      </c>
      <c r="CA1069" s="75">
        <v>0</v>
      </c>
    </row>
    <row r="1070" spans="14:79" ht="12" customHeight="1">
      <c r="N1070" s="119" t="s">
        <v>36</v>
      </c>
      <c r="O1070" s="120" t="s">
        <v>3013</v>
      </c>
      <c r="P1070" s="122">
        <v>0</v>
      </c>
      <c r="Q1070" s="122">
        <v>0</v>
      </c>
      <c r="R1070" s="122">
        <v>0</v>
      </c>
      <c r="S1070" s="122">
        <v>0</v>
      </c>
      <c r="T1070" s="122">
        <v>0</v>
      </c>
      <c r="U1070" s="122">
        <v>0</v>
      </c>
      <c r="V1070" s="122">
        <v>0</v>
      </c>
      <c r="W1070" s="122">
        <v>0</v>
      </c>
      <c r="X1070" s="122">
        <v>0</v>
      </c>
      <c r="Y1070" s="122">
        <v>0</v>
      </c>
      <c r="Z1070" s="122">
        <v>0</v>
      </c>
      <c r="AA1070" s="122">
        <v>0</v>
      </c>
      <c r="AB1070" s="122">
        <v>400000026</v>
      </c>
      <c r="AC1070" s="122">
        <v>450000026</v>
      </c>
      <c r="AD1070" s="121"/>
      <c r="BO1070" s="72" t="s">
        <v>42</v>
      </c>
      <c r="BP1070" s="73" t="s">
        <v>5265</v>
      </c>
      <c r="BQ1070" s="74"/>
      <c r="BR1070" s="74"/>
      <c r="BS1070" s="74"/>
      <c r="BT1070" s="74"/>
      <c r="BU1070" s="74"/>
      <c r="BV1070" s="74"/>
      <c r="BW1070" s="75">
        <v>310000925</v>
      </c>
      <c r="BX1070" s="74"/>
      <c r="BY1070" s="74"/>
      <c r="BZ1070" s="74"/>
      <c r="CA1070" s="74"/>
    </row>
    <row r="1071" spans="14:79" ht="12" customHeight="1">
      <c r="N1071" s="119" t="s">
        <v>36</v>
      </c>
      <c r="O1071" s="120" t="s">
        <v>1827</v>
      </c>
      <c r="P1071" s="122">
        <v>0</v>
      </c>
      <c r="Q1071" s="122">
        <v>0</v>
      </c>
      <c r="R1071" s="122">
        <v>0</v>
      </c>
      <c r="S1071" s="122">
        <v>0</v>
      </c>
      <c r="T1071" s="122">
        <v>0</v>
      </c>
      <c r="U1071" s="122">
        <v>0</v>
      </c>
      <c r="V1071" s="122">
        <v>0</v>
      </c>
      <c r="W1071" s="122">
        <v>180000026</v>
      </c>
      <c r="X1071" s="122">
        <v>210000026</v>
      </c>
      <c r="Y1071" s="122">
        <v>0</v>
      </c>
      <c r="Z1071" s="122">
        <v>0</v>
      </c>
      <c r="AA1071" s="122">
        <v>0</v>
      </c>
      <c r="AB1071" s="122">
        <v>0</v>
      </c>
      <c r="AC1071" s="122">
        <v>0</v>
      </c>
      <c r="AD1071" s="121"/>
      <c r="BO1071" s="72" t="s">
        <v>42</v>
      </c>
      <c r="BP1071" s="73" t="s">
        <v>4429</v>
      </c>
      <c r="BQ1071" s="75">
        <v>0</v>
      </c>
      <c r="BR1071" s="75">
        <v>0</v>
      </c>
      <c r="BS1071" s="75">
        <v>252000625</v>
      </c>
      <c r="BT1071" s="75">
        <v>279000625</v>
      </c>
      <c r="BU1071" s="75">
        <v>288000625</v>
      </c>
      <c r="BV1071" s="75">
        <v>297000625</v>
      </c>
      <c r="BW1071" s="75">
        <v>315000625</v>
      </c>
      <c r="BX1071" s="75">
        <v>333000625</v>
      </c>
      <c r="BY1071" s="75">
        <v>351000625</v>
      </c>
      <c r="BZ1071" s="75">
        <v>0</v>
      </c>
      <c r="CA1071" s="75">
        <v>0</v>
      </c>
    </row>
    <row r="1072" spans="14:79" ht="12" customHeight="1">
      <c r="N1072" s="119" t="s">
        <v>36</v>
      </c>
      <c r="O1072" s="120" t="s">
        <v>2281</v>
      </c>
      <c r="P1072" s="122">
        <v>0</v>
      </c>
      <c r="Q1072" s="122">
        <v>0</v>
      </c>
      <c r="R1072" s="122">
        <v>0</v>
      </c>
      <c r="S1072" s="122">
        <v>0</v>
      </c>
      <c r="T1072" s="122">
        <v>0</v>
      </c>
      <c r="U1072" s="122">
        <v>0</v>
      </c>
      <c r="V1072" s="122">
        <v>0</v>
      </c>
      <c r="W1072" s="122">
        <v>0</v>
      </c>
      <c r="X1072" s="122">
        <v>0</v>
      </c>
      <c r="Y1072" s="122">
        <v>600000026</v>
      </c>
      <c r="Z1072" s="122">
        <v>650000026</v>
      </c>
      <c r="AA1072" s="122">
        <v>700000026</v>
      </c>
      <c r="AB1072" s="122">
        <v>730000026</v>
      </c>
      <c r="AC1072" s="122">
        <v>780000026</v>
      </c>
      <c r="AD1072" s="121"/>
      <c r="BO1072" s="72" t="s">
        <v>42</v>
      </c>
      <c r="BP1072" s="73" t="s">
        <v>4430</v>
      </c>
      <c r="BQ1072" s="75">
        <v>162000625</v>
      </c>
      <c r="BR1072" s="75">
        <v>180000625</v>
      </c>
      <c r="BS1072" s="75">
        <v>198000625</v>
      </c>
      <c r="BT1072" s="75">
        <v>225000625</v>
      </c>
      <c r="BU1072" s="75">
        <v>234000625</v>
      </c>
      <c r="BV1072" s="75">
        <v>243000625</v>
      </c>
      <c r="BW1072" s="75">
        <v>261000625</v>
      </c>
      <c r="BX1072" s="75">
        <v>288000625</v>
      </c>
      <c r="BY1072" s="75">
        <v>351000625</v>
      </c>
      <c r="BZ1072" s="75">
        <v>0</v>
      </c>
      <c r="CA1072" s="75">
        <v>0</v>
      </c>
    </row>
    <row r="1073" spans="14:79" ht="12" customHeight="1">
      <c r="N1073" s="119" t="s">
        <v>36</v>
      </c>
      <c r="O1073" s="120" t="s">
        <v>1823</v>
      </c>
      <c r="P1073" s="122">
        <v>0</v>
      </c>
      <c r="Q1073" s="122">
        <v>0</v>
      </c>
      <c r="R1073" s="122">
        <v>0</v>
      </c>
      <c r="S1073" s="122">
        <v>0</v>
      </c>
      <c r="T1073" s="122">
        <v>0</v>
      </c>
      <c r="U1073" s="122">
        <v>0</v>
      </c>
      <c r="V1073" s="122">
        <v>0</v>
      </c>
      <c r="W1073" s="122">
        <v>0</v>
      </c>
      <c r="X1073" s="122">
        <v>0</v>
      </c>
      <c r="Y1073" s="122">
        <v>590000026</v>
      </c>
      <c r="Z1073" s="122">
        <v>620000026</v>
      </c>
      <c r="AA1073" s="122">
        <v>720000026</v>
      </c>
      <c r="AB1073" s="122">
        <v>810000026</v>
      </c>
      <c r="AC1073" s="122">
        <v>890000026</v>
      </c>
      <c r="AD1073" s="121"/>
      <c r="BO1073" s="72" t="s">
        <v>42</v>
      </c>
      <c r="BP1073" s="73" t="s">
        <v>4431</v>
      </c>
      <c r="BQ1073" s="75">
        <v>0</v>
      </c>
      <c r="BR1073" s="75">
        <v>0</v>
      </c>
      <c r="BS1073" s="75">
        <v>0</v>
      </c>
      <c r="BT1073" s="75">
        <v>252000625</v>
      </c>
      <c r="BU1073" s="75">
        <v>0</v>
      </c>
      <c r="BV1073" s="75">
        <v>0</v>
      </c>
      <c r="BW1073" s="75">
        <v>0</v>
      </c>
      <c r="BX1073" s="75">
        <v>0</v>
      </c>
      <c r="BY1073" s="75">
        <v>0</v>
      </c>
      <c r="BZ1073" s="75">
        <v>0</v>
      </c>
      <c r="CA1073" s="75">
        <v>0</v>
      </c>
    </row>
    <row r="1074" spans="14:79" ht="12" customHeight="1">
      <c r="N1074" s="119" t="s">
        <v>36</v>
      </c>
      <c r="O1074" s="120" t="s">
        <v>2166</v>
      </c>
      <c r="P1074" s="122">
        <v>0</v>
      </c>
      <c r="Q1074" s="122">
        <v>0</v>
      </c>
      <c r="R1074" s="122">
        <v>0</v>
      </c>
      <c r="S1074" s="122">
        <v>0</v>
      </c>
      <c r="T1074" s="122">
        <v>0</v>
      </c>
      <c r="U1074" s="122">
        <v>0</v>
      </c>
      <c r="V1074" s="122">
        <v>0</v>
      </c>
      <c r="W1074" s="122">
        <v>0</v>
      </c>
      <c r="X1074" s="122">
        <v>0</v>
      </c>
      <c r="Y1074" s="122">
        <v>0</v>
      </c>
      <c r="Z1074" s="122">
        <v>620000026</v>
      </c>
      <c r="AA1074" s="122">
        <v>740000026</v>
      </c>
      <c r="AB1074" s="122">
        <v>830000026</v>
      </c>
      <c r="AC1074" s="122">
        <v>910000026</v>
      </c>
      <c r="AD1074" s="121"/>
      <c r="BO1074" s="72" t="s">
        <v>42</v>
      </c>
      <c r="BP1074" s="73" t="s">
        <v>4432</v>
      </c>
      <c r="BQ1074" s="75">
        <v>225000625</v>
      </c>
      <c r="BR1074" s="75">
        <v>243000625</v>
      </c>
      <c r="BS1074" s="75">
        <v>261000625</v>
      </c>
      <c r="BT1074" s="75">
        <v>288000625</v>
      </c>
      <c r="BU1074" s="75">
        <v>310000026</v>
      </c>
      <c r="BV1074" s="75">
        <v>0</v>
      </c>
      <c r="BW1074" s="75">
        <v>0</v>
      </c>
      <c r="BX1074" s="75">
        <v>0</v>
      </c>
      <c r="BY1074" s="75">
        <v>0</v>
      </c>
      <c r="BZ1074" s="75">
        <v>0</v>
      </c>
      <c r="CA1074" s="75">
        <v>0</v>
      </c>
    </row>
    <row r="1075" spans="14:79" ht="12" customHeight="1">
      <c r="N1075" s="119" t="s">
        <v>36</v>
      </c>
      <c r="O1075" s="120" t="s">
        <v>3435</v>
      </c>
      <c r="P1075" s="121"/>
      <c r="Q1075" s="121"/>
      <c r="R1075" s="121"/>
      <c r="S1075" s="121"/>
      <c r="T1075" s="121"/>
      <c r="U1075" s="121"/>
      <c r="V1075" s="121"/>
      <c r="W1075" s="121"/>
      <c r="X1075" s="121"/>
      <c r="Y1075" s="121"/>
      <c r="Z1075" s="121"/>
      <c r="AA1075" s="121"/>
      <c r="AB1075" s="121"/>
      <c r="AC1075" s="122">
        <v>1100000026</v>
      </c>
      <c r="AD1075" s="121"/>
      <c r="BO1075" s="72" t="s">
        <v>42</v>
      </c>
      <c r="BP1075" s="73" t="s">
        <v>4433</v>
      </c>
      <c r="BQ1075" s="75">
        <v>234000625</v>
      </c>
      <c r="BR1075" s="75">
        <v>252000625</v>
      </c>
      <c r="BS1075" s="75">
        <v>261000625</v>
      </c>
      <c r="BT1075" s="75">
        <v>279000625</v>
      </c>
      <c r="BU1075" s="75">
        <v>306000625</v>
      </c>
      <c r="BV1075" s="75">
        <v>315000625</v>
      </c>
      <c r="BW1075" s="75">
        <v>333000625</v>
      </c>
      <c r="BX1075" s="75">
        <v>342000625</v>
      </c>
      <c r="BY1075" s="75">
        <v>360000625</v>
      </c>
      <c r="BZ1075" s="75">
        <v>0</v>
      </c>
      <c r="CA1075" s="75">
        <v>0</v>
      </c>
    </row>
    <row r="1076" spans="14:79" ht="12" customHeight="1">
      <c r="N1076" s="119" t="s">
        <v>36</v>
      </c>
      <c r="O1076" s="120" t="s">
        <v>3436</v>
      </c>
      <c r="P1076" s="121"/>
      <c r="Q1076" s="121"/>
      <c r="R1076" s="121"/>
      <c r="S1076" s="121"/>
      <c r="T1076" s="121"/>
      <c r="U1076" s="121"/>
      <c r="V1076" s="121"/>
      <c r="W1076" s="121"/>
      <c r="X1076" s="121"/>
      <c r="Y1076" s="121"/>
      <c r="Z1076" s="121"/>
      <c r="AA1076" s="121"/>
      <c r="AB1076" s="121"/>
      <c r="AC1076" s="122">
        <v>1100000026</v>
      </c>
      <c r="AD1076" s="121"/>
      <c r="BO1076" s="72" t="s">
        <v>42</v>
      </c>
      <c r="BP1076" s="73" t="s">
        <v>4434</v>
      </c>
      <c r="BQ1076" s="75">
        <v>0</v>
      </c>
      <c r="BR1076" s="75">
        <v>0</v>
      </c>
      <c r="BS1076" s="75">
        <v>270000625</v>
      </c>
      <c r="BT1076" s="75">
        <v>279000625</v>
      </c>
      <c r="BU1076" s="75">
        <v>288000625</v>
      </c>
      <c r="BV1076" s="75">
        <v>297000625</v>
      </c>
      <c r="BW1076" s="75">
        <v>306000625</v>
      </c>
      <c r="BX1076" s="75">
        <v>315000625</v>
      </c>
      <c r="BY1076" s="75">
        <v>0</v>
      </c>
      <c r="BZ1076" s="75">
        <v>0</v>
      </c>
      <c r="CA1076" s="75">
        <v>0</v>
      </c>
    </row>
    <row r="1077" spans="14:79" ht="12" customHeight="1">
      <c r="N1077" s="119" t="s">
        <v>36</v>
      </c>
      <c r="O1077" s="120" t="s">
        <v>2604</v>
      </c>
      <c r="P1077" s="122">
        <v>0</v>
      </c>
      <c r="Q1077" s="122">
        <v>0</v>
      </c>
      <c r="R1077" s="122">
        <v>0</v>
      </c>
      <c r="S1077" s="122">
        <v>0</v>
      </c>
      <c r="T1077" s="122">
        <v>0</v>
      </c>
      <c r="U1077" s="122">
        <v>0</v>
      </c>
      <c r="V1077" s="122">
        <v>0</v>
      </c>
      <c r="W1077" s="122">
        <v>0</v>
      </c>
      <c r="X1077" s="122">
        <v>0</v>
      </c>
      <c r="Y1077" s="122">
        <v>0</v>
      </c>
      <c r="Z1077" s="122">
        <v>0</v>
      </c>
      <c r="AA1077" s="122">
        <v>700000026</v>
      </c>
      <c r="AB1077" s="122">
        <v>730000026</v>
      </c>
      <c r="AC1077" s="122">
        <v>780000026</v>
      </c>
      <c r="AD1077" s="121"/>
      <c r="BO1077" s="72" t="s">
        <v>42</v>
      </c>
      <c r="BP1077" s="73" t="s">
        <v>4435</v>
      </c>
      <c r="BQ1077" s="75">
        <v>243000625</v>
      </c>
      <c r="BR1077" s="75">
        <v>261000625</v>
      </c>
      <c r="BS1077" s="75">
        <v>279000625</v>
      </c>
      <c r="BT1077" s="75">
        <v>297000625</v>
      </c>
      <c r="BU1077" s="75">
        <v>306000625</v>
      </c>
      <c r="BV1077" s="75">
        <v>315000625</v>
      </c>
      <c r="BW1077" s="75">
        <v>333000625</v>
      </c>
      <c r="BX1077" s="75">
        <v>351000625</v>
      </c>
      <c r="BY1077" s="75">
        <v>369000625</v>
      </c>
      <c r="BZ1077" s="75">
        <v>0</v>
      </c>
      <c r="CA1077" s="75">
        <v>0</v>
      </c>
    </row>
    <row r="1078" spans="14:79" ht="12" customHeight="1">
      <c r="N1078" s="119" t="s">
        <v>36</v>
      </c>
      <c r="O1078" s="120" t="s">
        <v>2218</v>
      </c>
      <c r="P1078" s="122">
        <v>0</v>
      </c>
      <c r="Q1078" s="122">
        <v>0</v>
      </c>
      <c r="R1078" s="122">
        <v>0</v>
      </c>
      <c r="S1078" s="122">
        <v>0</v>
      </c>
      <c r="T1078" s="122">
        <v>0</v>
      </c>
      <c r="U1078" s="122">
        <v>0</v>
      </c>
      <c r="V1078" s="122">
        <v>0</v>
      </c>
      <c r="W1078" s="122">
        <v>0</v>
      </c>
      <c r="X1078" s="122">
        <v>0</v>
      </c>
      <c r="Y1078" s="122">
        <v>0</v>
      </c>
      <c r="Z1078" s="122">
        <v>600000026</v>
      </c>
      <c r="AA1078" s="122">
        <v>720000026</v>
      </c>
      <c r="AB1078" s="122">
        <v>810000026</v>
      </c>
      <c r="AC1078" s="122">
        <v>890000026</v>
      </c>
      <c r="AD1078" s="121"/>
      <c r="BO1078" s="72" t="s">
        <v>42</v>
      </c>
      <c r="BP1078" s="73" t="s">
        <v>4436</v>
      </c>
      <c r="BQ1078" s="75">
        <v>234000625</v>
      </c>
      <c r="BR1078" s="75">
        <v>252000625</v>
      </c>
      <c r="BS1078" s="75">
        <v>270000625</v>
      </c>
      <c r="BT1078" s="75">
        <v>297000625</v>
      </c>
      <c r="BU1078" s="75">
        <v>306000625</v>
      </c>
      <c r="BV1078" s="75">
        <v>315000625</v>
      </c>
      <c r="BW1078" s="75">
        <v>333000625</v>
      </c>
      <c r="BX1078" s="75">
        <v>351000625</v>
      </c>
      <c r="BY1078" s="75">
        <v>369000625</v>
      </c>
      <c r="BZ1078" s="75">
        <v>0</v>
      </c>
      <c r="CA1078" s="75">
        <v>0</v>
      </c>
    </row>
    <row r="1079" spans="14:79" ht="12" customHeight="1">
      <c r="N1079" s="119" t="s">
        <v>36</v>
      </c>
      <c r="O1079" s="120" t="s">
        <v>3014</v>
      </c>
      <c r="P1079" s="122">
        <v>0</v>
      </c>
      <c r="Q1079" s="122">
        <v>0</v>
      </c>
      <c r="R1079" s="122">
        <v>0</v>
      </c>
      <c r="S1079" s="122">
        <v>0</v>
      </c>
      <c r="T1079" s="122">
        <v>0</v>
      </c>
      <c r="U1079" s="122">
        <v>0</v>
      </c>
      <c r="V1079" s="122">
        <v>0</v>
      </c>
      <c r="W1079" s="122">
        <v>0</v>
      </c>
      <c r="X1079" s="122">
        <v>0</v>
      </c>
      <c r="Y1079" s="122">
        <v>0</v>
      </c>
      <c r="Z1079" s="122">
        <v>0</v>
      </c>
      <c r="AA1079" s="122">
        <v>0</v>
      </c>
      <c r="AB1079" s="122">
        <v>850000026</v>
      </c>
      <c r="AC1079" s="122">
        <v>900000026</v>
      </c>
      <c r="AD1079" s="121"/>
      <c r="BO1079" s="72" t="s">
        <v>42</v>
      </c>
      <c r="BP1079" s="73" t="s">
        <v>4437</v>
      </c>
      <c r="BQ1079" s="75">
        <v>0</v>
      </c>
      <c r="BR1079" s="75">
        <v>0</v>
      </c>
      <c r="BS1079" s="75">
        <v>0</v>
      </c>
      <c r="BT1079" s="75">
        <v>0</v>
      </c>
      <c r="BU1079" s="75">
        <v>324000625</v>
      </c>
      <c r="BV1079" s="75">
        <v>333000625</v>
      </c>
      <c r="BW1079" s="75">
        <v>351000625</v>
      </c>
      <c r="BX1079" s="75">
        <v>369000625</v>
      </c>
      <c r="BY1079" s="75">
        <v>0</v>
      </c>
      <c r="BZ1079" s="75">
        <v>0</v>
      </c>
      <c r="CA1079" s="75">
        <v>0</v>
      </c>
    </row>
    <row r="1080" spans="14:79" ht="12" customHeight="1">
      <c r="N1080" s="119" t="s">
        <v>36</v>
      </c>
      <c r="O1080" s="120" t="s">
        <v>3437</v>
      </c>
      <c r="P1080" s="121"/>
      <c r="Q1080" s="121"/>
      <c r="R1080" s="121"/>
      <c r="S1080" s="121"/>
      <c r="T1080" s="121"/>
      <c r="U1080" s="121"/>
      <c r="V1080" s="121"/>
      <c r="W1080" s="121"/>
      <c r="X1080" s="121"/>
      <c r="Y1080" s="121"/>
      <c r="Z1080" s="121"/>
      <c r="AA1080" s="121"/>
      <c r="AB1080" s="121"/>
      <c r="AC1080" s="122">
        <v>1100000026</v>
      </c>
      <c r="AD1080" s="121"/>
      <c r="BO1080" s="72" t="s">
        <v>42</v>
      </c>
      <c r="BP1080" s="73" t="s">
        <v>4438</v>
      </c>
      <c r="BQ1080" s="75">
        <v>220000725</v>
      </c>
      <c r="BR1080" s="75">
        <v>252000625</v>
      </c>
      <c r="BS1080" s="75">
        <v>270000625</v>
      </c>
      <c r="BT1080" s="75">
        <v>288000625</v>
      </c>
      <c r="BU1080" s="75">
        <v>306000625</v>
      </c>
      <c r="BV1080" s="75">
        <v>315000625</v>
      </c>
      <c r="BW1080" s="75">
        <v>351000625</v>
      </c>
      <c r="BX1080" s="75">
        <v>369000625</v>
      </c>
      <c r="BY1080" s="75">
        <v>378000625</v>
      </c>
      <c r="BZ1080" s="75">
        <v>0</v>
      </c>
      <c r="CA1080" s="75">
        <v>0</v>
      </c>
    </row>
    <row r="1081" spans="14:79" ht="12" customHeight="1">
      <c r="N1081" s="119" t="s">
        <v>36</v>
      </c>
      <c r="O1081" s="120" t="s">
        <v>2605</v>
      </c>
      <c r="P1081" s="122">
        <v>0</v>
      </c>
      <c r="Q1081" s="122">
        <v>0</v>
      </c>
      <c r="R1081" s="122">
        <v>0</v>
      </c>
      <c r="S1081" s="122">
        <v>0</v>
      </c>
      <c r="T1081" s="122">
        <v>0</v>
      </c>
      <c r="U1081" s="122">
        <v>0</v>
      </c>
      <c r="V1081" s="122">
        <v>0</v>
      </c>
      <c r="W1081" s="122">
        <v>0</v>
      </c>
      <c r="X1081" s="122">
        <v>0</v>
      </c>
      <c r="Y1081" s="122">
        <v>570000026</v>
      </c>
      <c r="Z1081" s="122">
        <v>620000026</v>
      </c>
      <c r="AA1081" s="122">
        <v>740000026</v>
      </c>
      <c r="AB1081" s="122">
        <v>830000026</v>
      </c>
      <c r="AC1081" s="122">
        <v>910000026</v>
      </c>
      <c r="AD1081" s="121"/>
      <c r="BO1081" s="72" t="s">
        <v>42</v>
      </c>
      <c r="BP1081" s="73" t="s">
        <v>4439</v>
      </c>
      <c r="BQ1081" s="75">
        <v>220000625</v>
      </c>
      <c r="BR1081" s="75">
        <v>270000625</v>
      </c>
      <c r="BS1081" s="75">
        <v>0</v>
      </c>
      <c r="BT1081" s="75">
        <v>0</v>
      </c>
      <c r="BU1081" s="75">
        <v>0</v>
      </c>
      <c r="BV1081" s="75">
        <v>0</v>
      </c>
      <c r="BW1081" s="75">
        <v>0</v>
      </c>
      <c r="BX1081" s="75">
        <v>0</v>
      </c>
      <c r="BY1081" s="75">
        <v>0</v>
      </c>
      <c r="BZ1081" s="75">
        <v>0</v>
      </c>
      <c r="CA1081" s="75">
        <v>0</v>
      </c>
    </row>
    <row r="1082" spans="14:79" ht="12" customHeight="1">
      <c r="N1082" s="119" t="s">
        <v>36</v>
      </c>
      <c r="O1082" s="120" t="s">
        <v>1537</v>
      </c>
      <c r="P1082" s="122">
        <v>160000026</v>
      </c>
      <c r="Q1082" s="122">
        <v>190000026</v>
      </c>
      <c r="R1082" s="122">
        <v>200000026</v>
      </c>
      <c r="S1082" s="122">
        <v>210000026</v>
      </c>
      <c r="T1082" s="122">
        <v>220000026</v>
      </c>
      <c r="U1082" s="122">
        <v>240000026</v>
      </c>
      <c r="V1082" s="122">
        <v>0</v>
      </c>
      <c r="W1082" s="122">
        <v>0</v>
      </c>
      <c r="X1082" s="122">
        <v>0</v>
      </c>
      <c r="Y1082" s="122">
        <v>0</v>
      </c>
      <c r="Z1082" s="122">
        <v>0</v>
      </c>
      <c r="AA1082" s="122">
        <v>0</v>
      </c>
      <c r="AB1082" s="122">
        <v>0</v>
      </c>
      <c r="AC1082" s="122">
        <v>0</v>
      </c>
      <c r="AD1082" s="121"/>
      <c r="BO1082" s="72" t="s">
        <v>42</v>
      </c>
      <c r="BP1082" s="73" t="s">
        <v>4440</v>
      </c>
      <c r="BQ1082" s="75">
        <v>0</v>
      </c>
      <c r="BR1082" s="75">
        <v>0</v>
      </c>
      <c r="BS1082" s="75">
        <v>270000625</v>
      </c>
      <c r="BT1082" s="75">
        <v>297000625</v>
      </c>
      <c r="BU1082" s="75">
        <v>270000625</v>
      </c>
      <c r="BV1082" s="75">
        <v>288000625</v>
      </c>
      <c r="BW1082" s="75">
        <v>306000625</v>
      </c>
      <c r="BX1082" s="75">
        <v>324000625</v>
      </c>
      <c r="BY1082" s="75">
        <v>342000625</v>
      </c>
      <c r="BZ1082" s="75">
        <v>0</v>
      </c>
      <c r="CA1082" s="75">
        <v>0</v>
      </c>
    </row>
    <row r="1083" spans="14:79" ht="12" customHeight="1">
      <c r="N1083" s="119" t="s">
        <v>36</v>
      </c>
      <c r="O1083" s="120" t="s">
        <v>374</v>
      </c>
      <c r="P1083" s="122">
        <v>160000026</v>
      </c>
      <c r="Q1083" s="122">
        <v>190000026</v>
      </c>
      <c r="R1083" s="122">
        <v>200000026</v>
      </c>
      <c r="S1083" s="122">
        <v>210000026</v>
      </c>
      <c r="T1083" s="122">
        <v>220000026</v>
      </c>
      <c r="U1083" s="122">
        <v>240000026</v>
      </c>
      <c r="V1083" s="122">
        <v>0</v>
      </c>
      <c r="W1083" s="122">
        <v>0</v>
      </c>
      <c r="X1083" s="122">
        <v>0</v>
      </c>
      <c r="Y1083" s="122">
        <v>0</v>
      </c>
      <c r="Z1083" s="122">
        <v>0</v>
      </c>
      <c r="AA1083" s="122">
        <v>0</v>
      </c>
      <c r="AB1083" s="122">
        <v>0</v>
      </c>
      <c r="AC1083" s="122">
        <v>0</v>
      </c>
      <c r="AD1083" s="121"/>
      <c r="BO1083" s="72" t="s">
        <v>42</v>
      </c>
      <c r="BP1083" s="73" t="s">
        <v>4441</v>
      </c>
      <c r="BQ1083" s="75">
        <v>0</v>
      </c>
      <c r="BR1083" s="75">
        <v>252000625</v>
      </c>
      <c r="BS1083" s="75">
        <v>0</v>
      </c>
      <c r="BT1083" s="75">
        <v>0</v>
      </c>
      <c r="BU1083" s="75">
        <v>0</v>
      </c>
      <c r="BV1083" s="75">
        <v>0</v>
      </c>
      <c r="BW1083" s="75">
        <v>0</v>
      </c>
      <c r="BX1083" s="75">
        <v>0</v>
      </c>
      <c r="BY1083" s="75">
        <v>0</v>
      </c>
      <c r="BZ1083" s="75">
        <v>0</v>
      </c>
      <c r="CA1083" s="75">
        <v>0</v>
      </c>
    </row>
    <row r="1084" spans="14:79" ht="12" customHeight="1">
      <c r="N1084" s="119" t="s">
        <v>36</v>
      </c>
      <c r="O1084" s="120" t="s">
        <v>1779</v>
      </c>
      <c r="P1084" s="122">
        <v>160000026</v>
      </c>
      <c r="Q1084" s="122">
        <v>190000026</v>
      </c>
      <c r="R1084" s="122">
        <v>200000026</v>
      </c>
      <c r="S1084" s="122">
        <v>210000026</v>
      </c>
      <c r="T1084" s="122">
        <v>220000026</v>
      </c>
      <c r="U1084" s="122">
        <v>240000026</v>
      </c>
      <c r="V1084" s="122">
        <v>290000026</v>
      </c>
      <c r="W1084" s="122">
        <v>335000026</v>
      </c>
      <c r="X1084" s="122">
        <v>0</v>
      </c>
      <c r="Y1084" s="122">
        <v>0</v>
      </c>
      <c r="Z1084" s="122">
        <v>0</v>
      </c>
      <c r="AA1084" s="122">
        <v>0</v>
      </c>
      <c r="AB1084" s="122">
        <v>0</v>
      </c>
      <c r="AC1084" s="122">
        <v>0</v>
      </c>
      <c r="AD1084" s="121"/>
      <c r="BO1084" s="72" t="s">
        <v>42</v>
      </c>
      <c r="BP1084" s="73" t="s">
        <v>4442</v>
      </c>
      <c r="BQ1084" s="75">
        <v>243000625</v>
      </c>
      <c r="BR1084" s="75">
        <v>261000625</v>
      </c>
      <c r="BS1084" s="75">
        <v>276000625</v>
      </c>
      <c r="BT1084" s="75">
        <v>306000625</v>
      </c>
      <c r="BU1084" s="75">
        <v>315000625</v>
      </c>
      <c r="BV1084" s="75">
        <v>324000625</v>
      </c>
      <c r="BW1084" s="75">
        <v>342000625</v>
      </c>
      <c r="BX1084" s="75">
        <v>360000625</v>
      </c>
      <c r="BY1084" s="75">
        <v>396000625</v>
      </c>
      <c r="BZ1084" s="75">
        <v>0</v>
      </c>
      <c r="CA1084" s="75">
        <v>0</v>
      </c>
    </row>
    <row r="1085" spans="14:79" ht="12" customHeight="1">
      <c r="N1085" s="119" t="s">
        <v>36</v>
      </c>
      <c r="O1085" s="120" t="s">
        <v>1169</v>
      </c>
      <c r="P1085" s="122">
        <v>0</v>
      </c>
      <c r="Q1085" s="122">
        <v>155000026</v>
      </c>
      <c r="R1085" s="122">
        <v>160000026</v>
      </c>
      <c r="S1085" s="122">
        <v>165000026</v>
      </c>
      <c r="T1085" s="122">
        <v>180000026</v>
      </c>
      <c r="U1085" s="122">
        <v>195000026</v>
      </c>
      <c r="V1085" s="122">
        <v>220000026</v>
      </c>
      <c r="W1085" s="122">
        <v>260000026</v>
      </c>
      <c r="X1085" s="122">
        <v>0</v>
      </c>
      <c r="Y1085" s="122">
        <v>0</v>
      </c>
      <c r="Z1085" s="122">
        <v>0</v>
      </c>
      <c r="AA1085" s="122">
        <v>0</v>
      </c>
      <c r="AB1085" s="122">
        <v>0</v>
      </c>
      <c r="AC1085" s="122">
        <v>0</v>
      </c>
      <c r="AD1085" s="121"/>
      <c r="BO1085" s="72" t="s">
        <v>42</v>
      </c>
      <c r="BP1085" s="73" t="s">
        <v>4443</v>
      </c>
      <c r="BQ1085" s="75">
        <v>225000625</v>
      </c>
      <c r="BR1085" s="75">
        <v>243000625</v>
      </c>
      <c r="BS1085" s="75">
        <v>252000625</v>
      </c>
      <c r="BT1085" s="75">
        <v>261000625</v>
      </c>
      <c r="BU1085" s="75">
        <v>270000625</v>
      </c>
      <c r="BV1085" s="75">
        <v>297000625</v>
      </c>
      <c r="BW1085" s="75">
        <v>306000625</v>
      </c>
      <c r="BX1085" s="75">
        <v>315000625</v>
      </c>
      <c r="BY1085" s="75">
        <v>0</v>
      </c>
      <c r="BZ1085" s="75">
        <v>0</v>
      </c>
      <c r="CA1085" s="75">
        <v>0</v>
      </c>
    </row>
    <row r="1086" spans="14:79" ht="12" customHeight="1">
      <c r="N1086" s="119" t="s">
        <v>36</v>
      </c>
      <c r="O1086" s="120" t="s">
        <v>2559</v>
      </c>
      <c r="P1086" s="122">
        <v>160000026</v>
      </c>
      <c r="Q1086" s="122">
        <v>190000026</v>
      </c>
      <c r="R1086" s="122">
        <v>200000026</v>
      </c>
      <c r="S1086" s="122">
        <v>210000026</v>
      </c>
      <c r="T1086" s="122">
        <v>220000026</v>
      </c>
      <c r="U1086" s="122">
        <v>240000026</v>
      </c>
      <c r="V1086" s="122">
        <v>0</v>
      </c>
      <c r="W1086" s="122">
        <v>0</v>
      </c>
      <c r="X1086" s="122">
        <v>0</v>
      </c>
      <c r="Y1086" s="122">
        <v>0</v>
      </c>
      <c r="Z1086" s="122">
        <v>0</v>
      </c>
      <c r="AA1086" s="122">
        <v>0</v>
      </c>
      <c r="AB1086" s="122">
        <v>0</v>
      </c>
      <c r="AC1086" s="122">
        <v>0</v>
      </c>
      <c r="AD1086" s="121"/>
      <c r="BO1086" s="72" t="s">
        <v>42</v>
      </c>
      <c r="BP1086" s="73" t="s">
        <v>4444</v>
      </c>
      <c r="BQ1086" s="75">
        <v>243000625</v>
      </c>
      <c r="BR1086" s="75">
        <v>261000625</v>
      </c>
      <c r="BS1086" s="75">
        <v>252000625</v>
      </c>
      <c r="BT1086" s="75">
        <v>279000625</v>
      </c>
      <c r="BU1086" s="75">
        <v>288000625</v>
      </c>
      <c r="BV1086" s="75">
        <v>297000625</v>
      </c>
      <c r="BW1086" s="75">
        <v>315000625</v>
      </c>
      <c r="BX1086" s="75">
        <v>333000625</v>
      </c>
      <c r="BY1086" s="75">
        <v>351000625</v>
      </c>
      <c r="BZ1086" s="75">
        <v>0</v>
      </c>
      <c r="CA1086" s="75">
        <v>0</v>
      </c>
    </row>
    <row r="1087" spans="14:79" ht="12" customHeight="1">
      <c r="N1087" s="119" t="s">
        <v>36</v>
      </c>
      <c r="O1087" s="120" t="s">
        <v>1837</v>
      </c>
      <c r="P1087" s="122">
        <v>160000026</v>
      </c>
      <c r="Q1087" s="122">
        <v>190000026</v>
      </c>
      <c r="R1087" s="122">
        <v>200000026</v>
      </c>
      <c r="S1087" s="122">
        <v>210000026</v>
      </c>
      <c r="T1087" s="122">
        <v>220000026</v>
      </c>
      <c r="U1087" s="122">
        <v>240000026</v>
      </c>
      <c r="V1087" s="122">
        <v>0</v>
      </c>
      <c r="W1087" s="122">
        <v>0</v>
      </c>
      <c r="X1087" s="122">
        <v>0</v>
      </c>
      <c r="Y1087" s="122">
        <v>0</v>
      </c>
      <c r="Z1087" s="122">
        <v>0</v>
      </c>
      <c r="AA1087" s="122">
        <v>0</v>
      </c>
      <c r="AB1087" s="122">
        <v>0</v>
      </c>
      <c r="AC1087" s="122">
        <v>0</v>
      </c>
      <c r="AD1087" s="121"/>
      <c r="BO1087" s="72" t="s">
        <v>42</v>
      </c>
      <c r="BP1087" s="73" t="s">
        <v>5045</v>
      </c>
      <c r="BQ1087" s="75">
        <v>305000026</v>
      </c>
      <c r="BR1087" s="75">
        <v>345000026</v>
      </c>
      <c r="BS1087" s="75">
        <v>365000026</v>
      </c>
      <c r="BT1087" s="75">
        <v>395000026</v>
      </c>
      <c r="BU1087" s="75">
        <v>415000026</v>
      </c>
      <c r="BV1087" s="75">
        <v>435000026</v>
      </c>
      <c r="BW1087" s="75">
        <v>475000026</v>
      </c>
      <c r="BX1087" s="75">
        <v>525000026</v>
      </c>
      <c r="BY1087" s="75">
        <v>0</v>
      </c>
      <c r="BZ1087" s="75">
        <v>0</v>
      </c>
      <c r="CA1087" s="75">
        <v>0</v>
      </c>
    </row>
    <row r="1088" spans="14:79" ht="12" customHeight="1">
      <c r="N1088" s="119" t="s">
        <v>36</v>
      </c>
      <c r="O1088" s="120" t="s">
        <v>2282</v>
      </c>
      <c r="P1088" s="122">
        <v>0</v>
      </c>
      <c r="Q1088" s="122">
        <v>0</v>
      </c>
      <c r="R1088" s="122">
        <v>0</v>
      </c>
      <c r="S1088" s="122">
        <v>0</v>
      </c>
      <c r="T1088" s="122">
        <v>0</v>
      </c>
      <c r="U1088" s="122">
        <v>0</v>
      </c>
      <c r="V1088" s="122">
        <v>325000026</v>
      </c>
      <c r="W1088" s="122">
        <v>360000026</v>
      </c>
      <c r="X1088" s="122">
        <v>380000026</v>
      </c>
      <c r="Y1088" s="122">
        <v>0</v>
      </c>
      <c r="Z1088" s="122">
        <v>0</v>
      </c>
      <c r="AA1088" s="122">
        <v>0</v>
      </c>
      <c r="AB1088" s="122">
        <v>0</v>
      </c>
      <c r="AC1088" s="122">
        <v>0</v>
      </c>
      <c r="AD1088" s="121"/>
      <c r="BO1088" s="72" t="s">
        <v>42</v>
      </c>
      <c r="BP1088" s="73" t="s">
        <v>4445</v>
      </c>
      <c r="BQ1088" s="75">
        <v>211000625</v>
      </c>
      <c r="BR1088" s="75">
        <v>225000625</v>
      </c>
      <c r="BS1088" s="75">
        <v>252000625</v>
      </c>
      <c r="BT1088" s="75">
        <v>0</v>
      </c>
      <c r="BU1088" s="75">
        <v>0</v>
      </c>
      <c r="BV1088" s="75">
        <v>306000625</v>
      </c>
      <c r="BW1088" s="75">
        <v>0</v>
      </c>
      <c r="BX1088" s="75">
        <v>0</v>
      </c>
      <c r="BY1088" s="75">
        <v>0</v>
      </c>
      <c r="BZ1088" s="75">
        <v>0</v>
      </c>
      <c r="CA1088" s="75">
        <v>0</v>
      </c>
    </row>
    <row r="1089" spans="14:79" ht="12" customHeight="1">
      <c r="N1089" s="119" t="s">
        <v>36</v>
      </c>
      <c r="O1089" s="120" t="s">
        <v>2167</v>
      </c>
      <c r="P1089" s="122">
        <v>0</v>
      </c>
      <c r="Q1089" s="122">
        <v>0</v>
      </c>
      <c r="R1089" s="122">
        <v>0</v>
      </c>
      <c r="S1089" s="122">
        <v>0</v>
      </c>
      <c r="T1089" s="122">
        <v>0</v>
      </c>
      <c r="U1089" s="122">
        <v>0</v>
      </c>
      <c r="V1089" s="122">
        <v>0</v>
      </c>
      <c r="W1089" s="122">
        <v>0</v>
      </c>
      <c r="X1089" s="122">
        <v>0</v>
      </c>
      <c r="Y1089" s="122">
        <v>380000026</v>
      </c>
      <c r="Z1089" s="122">
        <v>390000026</v>
      </c>
      <c r="AA1089" s="122">
        <v>410000026</v>
      </c>
      <c r="AB1089" s="122">
        <v>460000026</v>
      </c>
      <c r="AC1089" s="122">
        <v>550000026</v>
      </c>
      <c r="AD1089" s="121"/>
      <c r="BO1089" s="72" t="s">
        <v>42</v>
      </c>
      <c r="BP1089" s="73" t="s">
        <v>4446</v>
      </c>
      <c r="BQ1089" s="75">
        <v>243000625</v>
      </c>
      <c r="BR1089" s="75">
        <v>261000625</v>
      </c>
      <c r="BS1089" s="75">
        <v>261000625</v>
      </c>
      <c r="BT1089" s="75">
        <v>288000625</v>
      </c>
      <c r="BU1089" s="75">
        <v>315000625</v>
      </c>
      <c r="BV1089" s="75">
        <v>324000625</v>
      </c>
      <c r="BW1089" s="75">
        <v>342000625</v>
      </c>
      <c r="BX1089" s="75">
        <v>360000625</v>
      </c>
      <c r="BY1089" s="75">
        <v>378000625</v>
      </c>
      <c r="BZ1089" s="75">
        <v>0</v>
      </c>
      <c r="CA1089" s="75">
        <v>0</v>
      </c>
    </row>
    <row r="1090" spans="14:79" ht="12" customHeight="1">
      <c r="N1090" s="119" t="s">
        <v>36</v>
      </c>
      <c r="O1090" s="120" t="s">
        <v>1959</v>
      </c>
      <c r="P1090" s="122">
        <v>0</v>
      </c>
      <c r="Q1090" s="122">
        <v>0</v>
      </c>
      <c r="R1090" s="122">
        <v>0</v>
      </c>
      <c r="S1090" s="122">
        <v>0</v>
      </c>
      <c r="T1090" s="122">
        <v>0</v>
      </c>
      <c r="U1090" s="122">
        <v>0</v>
      </c>
      <c r="V1090" s="122">
        <v>0</v>
      </c>
      <c r="W1090" s="122">
        <v>0</v>
      </c>
      <c r="X1090" s="122">
        <v>380000026</v>
      </c>
      <c r="Y1090" s="122">
        <v>420000026</v>
      </c>
      <c r="Z1090" s="122">
        <v>450000026</v>
      </c>
      <c r="AA1090" s="122">
        <v>500000026</v>
      </c>
      <c r="AB1090" s="122">
        <v>520000026</v>
      </c>
      <c r="AC1090" s="122">
        <v>550000026</v>
      </c>
      <c r="AD1090" s="121"/>
      <c r="BO1090" s="72" t="s">
        <v>42</v>
      </c>
      <c r="BP1090" s="73" t="s">
        <v>4447</v>
      </c>
      <c r="BQ1090" s="75">
        <v>215000925</v>
      </c>
      <c r="BR1090" s="75">
        <v>230000925</v>
      </c>
      <c r="BS1090" s="75">
        <v>250000925</v>
      </c>
      <c r="BT1090" s="75">
        <v>270000925</v>
      </c>
      <c r="BU1090" s="75">
        <v>280000925</v>
      </c>
      <c r="BV1090" s="75">
        <v>290000925</v>
      </c>
      <c r="BW1090" s="75">
        <v>315000925</v>
      </c>
      <c r="BX1090" s="75">
        <v>330000925</v>
      </c>
      <c r="BY1090" s="75">
        <v>350000925</v>
      </c>
      <c r="BZ1090" s="75">
        <v>0</v>
      </c>
      <c r="CA1090" s="75">
        <v>0</v>
      </c>
    </row>
    <row r="1091" spans="14:79" ht="12" customHeight="1">
      <c r="N1091" s="119" t="s">
        <v>36</v>
      </c>
      <c r="O1091" s="120" t="s">
        <v>1308</v>
      </c>
      <c r="P1091" s="122">
        <v>160000026</v>
      </c>
      <c r="Q1091" s="122">
        <v>190000026</v>
      </c>
      <c r="R1091" s="122">
        <v>200000026</v>
      </c>
      <c r="S1091" s="122">
        <v>210000026</v>
      </c>
      <c r="T1091" s="122">
        <v>220000026</v>
      </c>
      <c r="U1091" s="122">
        <v>240000026</v>
      </c>
      <c r="V1091" s="122">
        <v>0</v>
      </c>
      <c r="W1091" s="122">
        <v>0</v>
      </c>
      <c r="X1091" s="122">
        <v>0</v>
      </c>
      <c r="Y1091" s="122">
        <v>0</v>
      </c>
      <c r="Z1091" s="122">
        <v>0</v>
      </c>
      <c r="AA1091" s="122">
        <v>0</v>
      </c>
      <c r="AB1091" s="122">
        <v>0</v>
      </c>
      <c r="AC1091" s="122">
        <v>0</v>
      </c>
      <c r="AD1091" s="121"/>
      <c r="BO1091" s="72" t="s">
        <v>42</v>
      </c>
      <c r="BP1091" s="73" t="s">
        <v>4448</v>
      </c>
      <c r="BQ1091" s="75">
        <v>0</v>
      </c>
      <c r="BR1091" s="75">
        <v>252000625</v>
      </c>
      <c r="BS1091" s="75">
        <v>0</v>
      </c>
      <c r="BT1091" s="75">
        <v>0</v>
      </c>
      <c r="BU1091" s="75">
        <v>0</v>
      </c>
      <c r="BV1091" s="75">
        <v>0</v>
      </c>
      <c r="BW1091" s="75">
        <v>0</v>
      </c>
      <c r="BX1091" s="75">
        <v>0</v>
      </c>
      <c r="BY1091" s="75">
        <v>0</v>
      </c>
      <c r="BZ1091" s="75">
        <v>0</v>
      </c>
      <c r="CA1091" s="75">
        <v>0</v>
      </c>
    </row>
    <row r="1092" spans="14:79" ht="12" customHeight="1">
      <c r="N1092" s="119" t="s">
        <v>36</v>
      </c>
      <c r="O1092" s="120" t="s">
        <v>1170</v>
      </c>
      <c r="P1092" s="122">
        <v>160000026</v>
      </c>
      <c r="Q1092" s="122">
        <v>190000026</v>
      </c>
      <c r="R1092" s="122">
        <v>200000026</v>
      </c>
      <c r="S1092" s="122">
        <v>210000026</v>
      </c>
      <c r="T1092" s="122">
        <v>220000026</v>
      </c>
      <c r="U1092" s="122">
        <v>240000026</v>
      </c>
      <c r="V1092" s="122">
        <v>0</v>
      </c>
      <c r="W1092" s="122">
        <v>0</v>
      </c>
      <c r="X1092" s="122">
        <v>0</v>
      </c>
      <c r="Y1092" s="122">
        <v>0</v>
      </c>
      <c r="Z1092" s="122">
        <v>0</v>
      </c>
      <c r="AA1092" s="122">
        <v>0</v>
      </c>
      <c r="AB1092" s="122">
        <v>0</v>
      </c>
      <c r="AC1092" s="122">
        <v>0</v>
      </c>
      <c r="AD1092" s="121"/>
      <c r="BO1092" s="72" t="s">
        <v>42</v>
      </c>
      <c r="BP1092" s="73" t="s">
        <v>4449</v>
      </c>
      <c r="BQ1092" s="75">
        <v>189000625</v>
      </c>
      <c r="BR1092" s="75">
        <v>216000625</v>
      </c>
      <c r="BS1092" s="75">
        <v>261000625</v>
      </c>
      <c r="BT1092" s="75">
        <v>288000625</v>
      </c>
      <c r="BU1092" s="75">
        <v>324000625</v>
      </c>
      <c r="BV1092" s="75">
        <v>0</v>
      </c>
      <c r="BW1092" s="75">
        <v>351000625</v>
      </c>
      <c r="BX1092" s="75">
        <v>369000625</v>
      </c>
      <c r="BY1092" s="75">
        <v>0</v>
      </c>
      <c r="BZ1092" s="75">
        <v>0</v>
      </c>
      <c r="CA1092" s="75">
        <v>0</v>
      </c>
    </row>
    <row r="1093" spans="14:79" ht="12" customHeight="1">
      <c r="N1093" s="119" t="s">
        <v>36</v>
      </c>
      <c r="O1093" s="120" t="s">
        <v>2635</v>
      </c>
      <c r="P1093" s="122">
        <v>0</v>
      </c>
      <c r="Q1093" s="122">
        <v>0</v>
      </c>
      <c r="R1093" s="122">
        <v>0</v>
      </c>
      <c r="S1093" s="122">
        <v>0</v>
      </c>
      <c r="T1093" s="122">
        <v>0</v>
      </c>
      <c r="U1093" s="122">
        <v>0</v>
      </c>
      <c r="V1093" s="122">
        <v>0</v>
      </c>
      <c r="W1093" s="122">
        <v>0</v>
      </c>
      <c r="X1093" s="122">
        <v>380000026</v>
      </c>
      <c r="Y1093" s="122">
        <v>420000026</v>
      </c>
      <c r="Z1093" s="122">
        <v>450000026</v>
      </c>
      <c r="AA1093" s="122">
        <v>500000026</v>
      </c>
      <c r="AB1093" s="122">
        <v>520000026</v>
      </c>
      <c r="AC1093" s="122">
        <v>550000026</v>
      </c>
      <c r="AD1093" s="121"/>
      <c r="BO1093" s="72" t="s">
        <v>42</v>
      </c>
      <c r="BP1093" s="73" t="s">
        <v>4450</v>
      </c>
      <c r="BQ1093" s="75">
        <v>243000625</v>
      </c>
      <c r="BR1093" s="75">
        <v>261000625</v>
      </c>
      <c r="BS1093" s="75">
        <v>279000625</v>
      </c>
      <c r="BT1093" s="75">
        <v>306000625</v>
      </c>
      <c r="BU1093" s="75">
        <v>306000625</v>
      </c>
      <c r="BV1093" s="75">
        <v>315000625</v>
      </c>
      <c r="BW1093" s="75">
        <v>333000625</v>
      </c>
      <c r="BX1093" s="75">
        <v>351000625</v>
      </c>
      <c r="BY1093" s="75">
        <v>369000625</v>
      </c>
      <c r="BZ1093" s="75">
        <v>0</v>
      </c>
      <c r="CA1093" s="75">
        <v>0</v>
      </c>
    </row>
    <row r="1094" spans="14:79" ht="12" customHeight="1">
      <c r="N1094" s="119" t="s">
        <v>36</v>
      </c>
      <c r="O1094" s="120" t="s">
        <v>1863</v>
      </c>
      <c r="P1094" s="122">
        <v>0</v>
      </c>
      <c r="Q1094" s="122">
        <v>0</v>
      </c>
      <c r="R1094" s="122">
        <v>0</v>
      </c>
      <c r="S1094" s="122">
        <v>0</v>
      </c>
      <c r="T1094" s="122">
        <v>0</v>
      </c>
      <c r="U1094" s="122">
        <v>0</v>
      </c>
      <c r="V1094" s="122">
        <v>325000026</v>
      </c>
      <c r="W1094" s="122">
        <v>360000026</v>
      </c>
      <c r="X1094" s="122">
        <v>380000026</v>
      </c>
      <c r="Y1094" s="122">
        <v>0</v>
      </c>
      <c r="Z1094" s="122">
        <v>0</v>
      </c>
      <c r="AA1094" s="122">
        <v>0</v>
      </c>
      <c r="AB1094" s="122">
        <v>0</v>
      </c>
      <c r="AC1094" s="122">
        <v>0</v>
      </c>
      <c r="AD1094" s="121"/>
      <c r="BO1094" s="72" t="s">
        <v>42</v>
      </c>
      <c r="BP1094" s="73" t="s">
        <v>4451</v>
      </c>
      <c r="BQ1094" s="75">
        <v>243000625</v>
      </c>
      <c r="BR1094" s="75">
        <v>261000625</v>
      </c>
      <c r="BS1094" s="75">
        <v>279000625</v>
      </c>
      <c r="BT1094" s="75">
        <v>306000625</v>
      </c>
      <c r="BU1094" s="75">
        <v>315000625</v>
      </c>
      <c r="BV1094" s="75">
        <v>324000625</v>
      </c>
      <c r="BW1094" s="75">
        <v>342000625</v>
      </c>
      <c r="BX1094" s="75">
        <v>0</v>
      </c>
      <c r="BY1094" s="75">
        <v>0</v>
      </c>
      <c r="BZ1094" s="75">
        <v>0</v>
      </c>
      <c r="CA1094" s="75">
        <v>0</v>
      </c>
    </row>
    <row r="1095" spans="14:79" ht="12" customHeight="1">
      <c r="N1095" s="119" t="s">
        <v>36</v>
      </c>
      <c r="O1095" s="120" t="s">
        <v>2168</v>
      </c>
      <c r="P1095" s="122">
        <v>160000026</v>
      </c>
      <c r="Q1095" s="122">
        <v>190000026</v>
      </c>
      <c r="R1095" s="122">
        <v>200000026</v>
      </c>
      <c r="S1095" s="122">
        <v>210000026</v>
      </c>
      <c r="T1095" s="122">
        <v>220000026</v>
      </c>
      <c r="U1095" s="122">
        <v>240000026</v>
      </c>
      <c r="V1095" s="122">
        <v>0</v>
      </c>
      <c r="W1095" s="122">
        <v>0</v>
      </c>
      <c r="X1095" s="122">
        <v>0</v>
      </c>
      <c r="Y1095" s="122">
        <v>0</v>
      </c>
      <c r="Z1095" s="122">
        <v>0</v>
      </c>
      <c r="AA1095" s="122">
        <v>0</v>
      </c>
      <c r="AB1095" s="122">
        <v>0</v>
      </c>
      <c r="AC1095" s="122">
        <v>0</v>
      </c>
      <c r="AD1095" s="121"/>
      <c r="BO1095" s="72" t="s">
        <v>42</v>
      </c>
      <c r="BP1095" s="73" t="s">
        <v>4452</v>
      </c>
      <c r="BQ1095" s="75">
        <v>171000625</v>
      </c>
      <c r="BR1095" s="75">
        <v>261000625</v>
      </c>
      <c r="BS1095" s="75">
        <v>279000625</v>
      </c>
      <c r="BT1095" s="75">
        <v>306000625</v>
      </c>
      <c r="BU1095" s="75">
        <v>315000625</v>
      </c>
      <c r="BV1095" s="75">
        <v>324000625</v>
      </c>
      <c r="BW1095" s="75">
        <v>342000625</v>
      </c>
      <c r="BX1095" s="75">
        <v>360000625</v>
      </c>
      <c r="BY1095" s="75">
        <v>378000625</v>
      </c>
      <c r="BZ1095" s="75">
        <v>0</v>
      </c>
      <c r="CA1095" s="75">
        <v>0</v>
      </c>
    </row>
    <row r="1096" spans="14:79" ht="12" customHeight="1">
      <c r="N1096" s="119" t="s">
        <v>36</v>
      </c>
      <c r="O1096" s="120" t="s">
        <v>2560</v>
      </c>
      <c r="P1096" s="122">
        <v>160000026</v>
      </c>
      <c r="Q1096" s="122">
        <v>190000026</v>
      </c>
      <c r="R1096" s="122">
        <v>200000026</v>
      </c>
      <c r="S1096" s="122">
        <v>210000026</v>
      </c>
      <c r="T1096" s="122">
        <v>220000026</v>
      </c>
      <c r="U1096" s="122">
        <v>240000026</v>
      </c>
      <c r="V1096" s="122">
        <v>0</v>
      </c>
      <c r="W1096" s="122">
        <v>0</v>
      </c>
      <c r="X1096" s="122">
        <v>0</v>
      </c>
      <c r="Y1096" s="122">
        <v>0</v>
      </c>
      <c r="Z1096" s="122">
        <v>0</v>
      </c>
      <c r="AA1096" s="122">
        <v>0</v>
      </c>
      <c r="AB1096" s="122">
        <v>0</v>
      </c>
      <c r="AC1096" s="122">
        <v>0</v>
      </c>
      <c r="AD1096" s="121"/>
      <c r="BO1096" s="72" t="s">
        <v>42</v>
      </c>
      <c r="BP1096" s="73" t="s">
        <v>4453</v>
      </c>
      <c r="BQ1096" s="75">
        <v>225000625</v>
      </c>
      <c r="BR1096" s="75">
        <v>243000625</v>
      </c>
      <c r="BS1096" s="75">
        <v>261000625</v>
      </c>
      <c r="BT1096" s="75">
        <v>288000625</v>
      </c>
      <c r="BU1096" s="75">
        <v>297000625</v>
      </c>
      <c r="BV1096" s="75">
        <v>306000625</v>
      </c>
      <c r="BW1096" s="75">
        <v>324000625</v>
      </c>
      <c r="BX1096" s="75">
        <v>351000625</v>
      </c>
      <c r="BY1096" s="75">
        <v>0</v>
      </c>
      <c r="BZ1096" s="75">
        <v>0</v>
      </c>
      <c r="CA1096" s="75">
        <v>0</v>
      </c>
    </row>
    <row r="1097" spans="14:79" ht="12" customHeight="1">
      <c r="N1097" s="119" t="s">
        <v>36</v>
      </c>
      <c r="O1097" s="120" t="s">
        <v>2283</v>
      </c>
      <c r="P1097" s="122">
        <v>0</v>
      </c>
      <c r="Q1097" s="122">
        <v>0</v>
      </c>
      <c r="R1097" s="122">
        <v>0</v>
      </c>
      <c r="S1097" s="122">
        <v>0</v>
      </c>
      <c r="T1097" s="122">
        <v>0</v>
      </c>
      <c r="U1097" s="122">
        <v>0</v>
      </c>
      <c r="V1097" s="122">
        <v>0</v>
      </c>
      <c r="W1097" s="122">
        <v>0</v>
      </c>
      <c r="X1097" s="122">
        <v>0</v>
      </c>
      <c r="Y1097" s="122">
        <v>380000026</v>
      </c>
      <c r="Z1097" s="122">
        <v>400000026</v>
      </c>
      <c r="AA1097" s="122">
        <v>410000026</v>
      </c>
      <c r="AB1097" s="122">
        <v>500000026</v>
      </c>
      <c r="AC1097" s="122">
        <v>590000026</v>
      </c>
      <c r="AD1097" s="121"/>
      <c r="BO1097" s="72" t="s">
        <v>42</v>
      </c>
      <c r="BP1097" s="73" t="s">
        <v>4454</v>
      </c>
      <c r="BQ1097" s="75">
        <v>216000625</v>
      </c>
      <c r="BR1097" s="75">
        <v>225000625</v>
      </c>
      <c r="BS1097" s="75">
        <v>243000625</v>
      </c>
      <c r="BT1097" s="75">
        <v>270000625</v>
      </c>
      <c r="BU1097" s="75">
        <v>279000625</v>
      </c>
      <c r="BV1097" s="75">
        <v>288000625</v>
      </c>
      <c r="BW1097" s="75">
        <v>351000625</v>
      </c>
      <c r="BX1097" s="75">
        <v>369000625</v>
      </c>
      <c r="BY1097" s="75">
        <v>0</v>
      </c>
      <c r="BZ1097" s="75">
        <v>0</v>
      </c>
      <c r="CA1097" s="75">
        <v>0</v>
      </c>
    </row>
    <row r="1098" spans="14:79" ht="12" customHeight="1">
      <c r="N1098" s="119" t="s">
        <v>36</v>
      </c>
      <c r="O1098" s="120" t="s">
        <v>2284</v>
      </c>
      <c r="P1098" s="122">
        <v>0</v>
      </c>
      <c r="Q1098" s="122">
        <v>0</v>
      </c>
      <c r="R1098" s="122">
        <v>0</v>
      </c>
      <c r="S1098" s="122">
        <v>0</v>
      </c>
      <c r="T1098" s="122">
        <v>0</v>
      </c>
      <c r="U1098" s="122">
        <v>0</v>
      </c>
      <c r="V1098" s="122">
        <v>0</v>
      </c>
      <c r="W1098" s="122">
        <v>0</v>
      </c>
      <c r="X1098" s="122">
        <v>380000026</v>
      </c>
      <c r="Y1098" s="122">
        <v>420000026</v>
      </c>
      <c r="Z1098" s="122">
        <v>450000026</v>
      </c>
      <c r="AA1098" s="122">
        <v>500000026</v>
      </c>
      <c r="AB1098" s="122">
        <v>520000026</v>
      </c>
      <c r="AC1098" s="122">
        <v>550000026</v>
      </c>
      <c r="AD1098" s="121"/>
      <c r="BO1098" s="72" t="s">
        <v>42</v>
      </c>
      <c r="BP1098" s="73" t="s">
        <v>4455</v>
      </c>
      <c r="BQ1098" s="75">
        <v>0</v>
      </c>
      <c r="BR1098" s="75">
        <v>0</v>
      </c>
      <c r="BS1098" s="75">
        <v>0</v>
      </c>
      <c r="BT1098" s="75">
        <v>240000925</v>
      </c>
      <c r="BU1098" s="75">
        <v>280000925</v>
      </c>
      <c r="BV1098" s="75">
        <v>290000925</v>
      </c>
      <c r="BW1098" s="75">
        <v>320000925</v>
      </c>
      <c r="BX1098" s="75">
        <v>360000925</v>
      </c>
      <c r="BY1098" s="75">
        <v>405000925</v>
      </c>
      <c r="BZ1098" s="75">
        <v>0</v>
      </c>
      <c r="CA1098" s="75">
        <v>0</v>
      </c>
    </row>
    <row r="1099" spans="14:79" ht="12" customHeight="1">
      <c r="N1099" s="119" t="s">
        <v>36</v>
      </c>
      <c r="O1099" s="120" t="s">
        <v>2024</v>
      </c>
      <c r="P1099" s="122">
        <v>160000026</v>
      </c>
      <c r="Q1099" s="122">
        <v>190000026</v>
      </c>
      <c r="R1099" s="122">
        <v>200000026</v>
      </c>
      <c r="S1099" s="122">
        <v>210000026</v>
      </c>
      <c r="T1099" s="122">
        <v>220000026</v>
      </c>
      <c r="U1099" s="122">
        <v>240000026</v>
      </c>
      <c r="V1099" s="122">
        <v>0</v>
      </c>
      <c r="W1099" s="122">
        <v>0</v>
      </c>
      <c r="X1099" s="122">
        <v>0</v>
      </c>
      <c r="Y1099" s="122">
        <v>0</v>
      </c>
      <c r="Z1099" s="122">
        <v>0</v>
      </c>
      <c r="AA1099" s="122">
        <v>0</v>
      </c>
      <c r="AB1099" s="122">
        <v>0</v>
      </c>
      <c r="AC1099" s="122">
        <v>0</v>
      </c>
      <c r="AD1099" s="121"/>
      <c r="BO1099" s="72" t="s">
        <v>42</v>
      </c>
      <c r="BP1099" s="73" t="s">
        <v>4456</v>
      </c>
      <c r="BQ1099" s="75">
        <v>0</v>
      </c>
      <c r="BR1099" s="75">
        <v>0</v>
      </c>
      <c r="BS1099" s="75">
        <v>261000625</v>
      </c>
      <c r="BT1099" s="75">
        <v>288000625</v>
      </c>
      <c r="BU1099" s="75">
        <v>0</v>
      </c>
      <c r="BV1099" s="75">
        <v>0</v>
      </c>
      <c r="BW1099" s="75">
        <v>0</v>
      </c>
      <c r="BX1099" s="75">
        <v>0</v>
      </c>
      <c r="BY1099" s="75">
        <v>0</v>
      </c>
      <c r="BZ1099" s="75">
        <v>0</v>
      </c>
      <c r="CA1099" s="75">
        <v>0</v>
      </c>
    </row>
    <row r="1100" spans="14:79" ht="12" customHeight="1">
      <c r="N1100" s="119" t="s">
        <v>36</v>
      </c>
      <c r="O1100" s="120" t="s">
        <v>3438</v>
      </c>
      <c r="P1100" s="121"/>
      <c r="Q1100" s="121"/>
      <c r="R1100" s="121"/>
      <c r="S1100" s="121"/>
      <c r="T1100" s="121"/>
      <c r="U1100" s="121"/>
      <c r="V1100" s="121"/>
      <c r="W1100" s="121"/>
      <c r="X1100" s="121"/>
      <c r="Y1100" s="121"/>
      <c r="Z1100" s="121"/>
      <c r="AA1100" s="121"/>
      <c r="AB1100" s="121"/>
      <c r="AC1100" s="122">
        <v>740000026</v>
      </c>
      <c r="AD1100" s="121"/>
      <c r="BO1100" s="72" t="s">
        <v>42</v>
      </c>
      <c r="BP1100" s="73" t="s">
        <v>4457</v>
      </c>
      <c r="BQ1100" s="75">
        <v>0</v>
      </c>
      <c r="BR1100" s="75">
        <v>0</v>
      </c>
      <c r="BS1100" s="75">
        <v>0</v>
      </c>
      <c r="BT1100" s="75">
        <v>0</v>
      </c>
      <c r="BU1100" s="75">
        <v>240000925</v>
      </c>
      <c r="BV1100" s="75">
        <v>270000925</v>
      </c>
      <c r="BW1100" s="75">
        <v>280000026</v>
      </c>
      <c r="BX1100" s="75">
        <v>360000026</v>
      </c>
      <c r="BY1100" s="75">
        <v>0</v>
      </c>
      <c r="BZ1100" s="75">
        <v>0</v>
      </c>
      <c r="CA1100" s="75">
        <v>0</v>
      </c>
    </row>
    <row r="1101" spans="14:79" ht="12" customHeight="1">
      <c r="N1101" s="119" t="s">
        <v>36</v>
      </c>
      <c r="O1101" s="120" t="s">
        <v>2743</v>
      </c>
      <c r="P1101" s="122">
        <v>0</v>
      </c>
      <c r="Q1101" s="122">
        <v>0</v>
      </c>
      <c r="R1101" s="122">
        <v>0</v>
      </c>
      <c r="S1101" s="122">
        <v>0</v>
      </c>
      <c r="T1101" s="122">
        <v>0</v>
      </c>
      <c r="U1101" s="122">
        <v>0</v>
      </c>
      <c r="V1101" s="122">
        <v>0</v>
      </c>
      <c r="W1101" s="122">
        <v>0</v>
      </c>
      <c r="X1101" s="122">
        <v>0</v>
      </c>
      <c r="Y1101" s="122">
        <v>380000026</v>
      </c>
      <c r="Z1101" s="122">
        <v>400000026</v>
      </c>
      <c r="AA1101" s="122">
        <v>410000026</v>
      </c>
      <c r="AB1101" s="122">
        <v>500000026</v>
      </c>
      <c r="AC1101" s="122">
        <v>590000026</v>
      </c>
      <c r="AD1101" s="121"/>
      <c r="BO1101" s="72" t="s">
        <v>42</v>
      </c>
      <c r="BP1101" s="73" t="s">
        <v>4458</v>
      </c>
      <c r="BQ1101" s="75">
        <v>215000925</v>
      </c>
      <c r="BR1101" s="75">
        <v>230000925</v>
      </c>
      <c r="BS1101" s="75">
        <v>250000825</v>
      </c>
      <c r="BT1101" s="75">
        <v>260000825</v>
      </c>
      <c r="BU1101" s="75">
        <v>290000825</v>
      </c>
      <c r="BV1101" s="75">
        <v>300000925</v>
      </c>
      <c r="BW1101" s="75">
        <v>310000825</v>
      </c>
      <c r="BX1101" s="75">
        <v>325000925</v>
      </c>
      <c r="BY1101" s="75">
        <v>385000925</v>
      </c>
      <c r="BZ1101" s="75">
        <v>0</v>
      </c>
      <c r="CA1101" s="75">
        <v>0</v>
      </c>
    </row>
    <row r="1102" spans="14:79" ht="12" customHeight="1">
      <c r="N1102" s="119" t="s">
        <v>36</v>
      </c>
      <c r="O1102" s="120" t="s">
        <v>2738</v>
      </c>
      <c r="P1102" s="122">
        <v>0</v>
      </c>
      <c r="Q1102" s="122">
        <v>0</v>
      </c>
      <c r="R1102" s="122">
        <v>0</v>
      </c>
      <c r="S1102" s="122">
        <v>0</v>
      </c>
      <c r="T1102" s="122">
        <v>0</v>
      </c>
      <c r="U1102" s="122">
        <v>0</v>
      </c>
      <c r="V1102" s="122">
        <v>0</v>
      </c>
      <c r="W1102" s="122">
        <v>0</v>
      </c>
      <c r="X1102" s="122">
        <v>0</v>
      </c>
      <c r="Y1102" s="122">
        <v>0</v>
      </c>
      <c r="Z1102" s="122">
        <v>165000026</v>
      </c>
      <c r="AA1102" s="122">
        <v>175000026</v>
      </c>
      <c r="AB1102" s="122">
        <v>180000026</v>
      </c>
      <c r="AC1102" s="122">
        <v>190000026</v>
      </c>
      <c r="AD1102" s="121"/>
      <c r="BO1102" s="72" t="s">
        <v>42</v>
      </c>
      <c r="BP1102" s="73" t="s">
        <v>4459</v>
      </c>
      <c r="BQ1102" s="75">
        <v>234000625</v>
      </c>
      <c r="BR1102" s="75">
        <v>252000625</v>
      </c>
      <c r="BS1102" s="75">
        <v>270000625</v>
      </c>
      <c r="BT1102" s="75">
        <v>297000625</v>
      </c>
      <c r="BU1102" s="75">
        <v>297000625</v>
      </c>
      <c r="BV1102" s="75">
        <v>306000625</v>
      </c>
      <c r="BW1102" s="75">
        <v>0</v>
      </c>
      <c r="BX1102" s="75">
        <v>0</v>
      </c>
      <c r="BY1102" s="75">
        <v>0</v>
      </c>
      <c r="BZ1102" s="75">
        <v>0</v>
      </c>
      <c r="CA1102" s="75">
        <v>0</v>
      </c>
    </row>
    <row r="1103" spans="14:79" ht="12" customHeight="1">
      <c r="N1103" s="119" t="s">
        <v>36</v>
      </c>
      <c r="O1103" s="120" t="s">
        <v>3287</v>
      </c>
      <c r="P1103" s="122">
        <v>0</v>
      </c>
      <c r="Q1103" s="122">
        <v>0</v>
      </c>
      <c r="R1103" s="122">
        <v>0</v>
      </c>
      <c r="S1103" s="122">
        <v>0</v>
      </c>
      <c r="T1103" s="122">
        <v>0</v>
      </c>
      <c r="U1103" s="122">
        <v>0</v>
      </c>
      <c r="V1103" s="122">
        <v>0</v>
      </c>
      <c r="W1103" s="122">
        <v>0</v>
      </c>
      <c r="X1103" s="122">
        <v>0</v>
      </c>
      <c r="Y1103" s="122">
        <v>0</v>
      </c>
      <c r="Z1103" s="122">
        <v>165000026</v>
      </c>
      <c r="AA1103" s="122">
        <v>175000026</v>
      </c>
      <c r="AB1103" s="122">
        <v>180000026</v>
      </c>
      <c r="AC1103" s="122">
        <v>190000026</v>
      </c>
      <c r="AD1103" s="121"/>
      <c r="BO1103" s="72" t="s">
        <v>42</v>
      </c>
      <c r="BP1103" s="73" t="s">
        <v>4460</v>
      </c>
      <c r="BQ1103" s="75">
        <v>243000625</v>
      </c>
      <c r="BR1103" s="75">
        <v>0</v>
      </c>
      <c r="BS1103" s="75">
        <v>279000625</v>
      </c>
      <c r="BT1103" s="75">
        <v>306000625</v>
      </c>
      <c r="BU1103" s="75">
        <v>0</v>
      </c>
      <c r="BV1103" s="75">
        <v>333000625</v>
      </c>
      <c r="BW1103" s="75">
        <v>0</v>
      </c>
      <c r="BX1103" s="75">
        <v>0</v>
      </c>
      <c r="BY1103" s="75">
        <v>0</v>
      </c>
      <c r="BZ1103" s="75">
        <v>0</v>
      </c>
      <c r="CA1103" s="75">
        <v>0</v>
      </c>
    </row>
    <row r="1104" spans="14:79" ht="12" customHeight="1">
      <c r="N1104" s="119" t="s">
        <v>36</v>
      </c>
      <c r="O1104" s="120" t="s">
        <v>2744</v>
      </c>
      <c r="P1104" s="122">
        <v>0</v>
      </c>
      <c r="Q1104" s="122">
        <v>0</v>
      </c>
      <c r="R1104" s="122">
        <v>0</v>
      </c>
      <c r="S1104" s="122">
        <v>0</v>
      </c>
      <c r="T1104" s="122">
        <v>0</v>
      </c>
      <c r="U1104" s="122">
        <v>0</v>
      </c>
      <c r="V1104" s="122">
        <v>0</v>
      </c>
      <c r="W1104" s="122">
        <v>0</v>
      </c>
      <c r="X1104" s="122">
        <v>0</v>
      </c>
      <c r="Y1104" s="122">
        <v>0</v>
      </c>
      <c r="Z1104" s="122">
        <v>160000026</v>
      </c>
      <c r="AA1104" s="122">
        <v>170000026</v>
      </c>
      <c r="AB1104" s="122">
        <v>175000026</v>
      </c>
      <c r="AC1104" s="122">
        <v>185000026</v>
      </c>
      <c r="AD1104" s="121"/>
      <c r="BO1104" s="72" t="s">
        <v>42</v>
      </c>
      <c r="BP1104" s="73" t="s">
        <v>4461</v>
      </c>
      <c r="BQ1104" s="75">
        <v>234000625</v>
      </c>
      <c r="BR1104" s="75">
        <v>252000625</v>
      </c>
      <c r="BS1104" s="75">
        <v>270000625</v>
      </c>
      <c r="BT1104" s="75">
        <v>279000625</v>
      </c>
      <c r="BU1104" s="75">
        <v>288000625</v>
      </c>
      <c r="BV1104" s="75">
        <v>297000625</v>
      </c>
      <c r="BW1104" s="75">
        <v>306000625</v>
      </c>
      <c r="BX1104" s="75">
        <v>315000625</v>
      </c>
      <c r="BY1104" s="75">
        <v>0</v>
      </c>
      <c r="BZ1104" s="75">
        <v>0</v>
      </c>
      <c r="CA1104" s="75">
        <v>0</v>
      </c>
    </row>
    <row r="1105" spans="14:79" ht="12" customHeight="1">
      <c r="N1105" s="119" t="s">
        <v>36</v>
      </c>
      <c r="O1105" s="120" t="s">
        <v>2744</v>
      </c>
      <c r="P1105" s="122">
        <v>0</v>
      </c>
      <c r="Q1105" s="122">
        <v>0</v>
      </c>
      <c r="R1105" s="122">
        <v>0</v>
      </c>
      <c r="S1105" s="122">
        <v>0</v>
      </c>
      <c r="T1105" s="122">
        <v>0</v>
      </c>
      <c r="U1105" s="122">
        <v>0</v>
      </c>
      <c r="V1105" s="122">
        <v>0</v>
      </c>
      <c r="W1105" s="122">
        <v>0</v>
      </c>
      <c r="X1105" s="122">
        <v>0</v>
      </c>
      <c r="Y1105" s="122">
        <v>0</v>
      </c>
      <c r="Z1105" s="122">
        <v>160000026</v>
      </c>
      <c r="AA1105" s="122">
        <v>170000026</v>
      </c>
      <c r="AB1105" s="122">
        <v>175000026</v>
      </c>
      <c r="AC1105" s="122">
        <v>185000026</v>
      </c>
      <c r="AD1105" s="121"/>
      <c r="BO1105" s="72" t="s">
        <v>42</v>
      </c>
      <c r="BP1105" s="73" t="s">
        <v>4462</v>
      </c>
      <c r="BQ1105" s="75">
        <v>243000625</v>
      </c>
      <c r="BR1105" s="75">
        <v>261000625</v>
      </c>
      <c r="BS1105" s="75">
        <v>276000625</v>
      </c>
      <c r="BT1105" s="75">
        <v>234000625</v>
      </c>
      <c r="BU1105" s="75">
        <v>243000625</v>
      </c>
      <c r="BV1105" s="75">
        <v>252000625</v>
      </c>
      <c r="BW1105" s="75">
        <v>270000625</v>
      </c>
      <c r="BX1105" s="75">
        <v>288000625</v>
      </c>
      <c r="BY1105" s="75">
        <v>306000625</v>
      </c>
      <c r="BZ1105" s="75">
        <v>0</v>
      </c>
      <c r="CA1105" s="75">
        <v>0</v>
      </c>
    </row>
    <row r="1106" spans="14:79" ht="12" customHeight="1">
      <c r="N1106" s="119" t="s">
        <v>36</v>
      </c>
      <c r="O1106" s="120" t="s">
        <v>2777</v>
      </c>
      <c r="P1106" s="122">
        <v>0</v>
      </c>
      <c r="Q1106" s="122">
        <v>0</v>
      </c>
      <c r="R1106" s="122">
        <v>0</v>
      </c>
      <c r="S1106" s="122">
        <v>0</v>
      </c>
      <c r="T1106" s="122">
        <v>0</v>
      </c>
      <c r="U1106" s="122">
        <v>0</v>
      </c>
      <c r="V1106" s="122">
        <v>0</v>
      </c>
      <c r="W1106" s="122">
        <v>0</v>
      </c>
      <c r="X1106" s="122">
        <v>0</v>
      </c>
      <c r="Y1106" s="122">
        <v>0</v>
      </c>
      <c r="Z1106" s="122">
        <v>170000026</v>
      </c>
      <c r="AA1106" s="122">
        <v>180000026</v>
      </c>
      <c r="AB1106" s="122">
        <v>185000026</v>
      </c>
      <c r="AC1106" s="122">
        <v>195000026</v>
      </c>
      <c r="AD1106" s="121"/>
      <c r="BO1106" s="72" t="s">
        <v>42</v>
      </c>
      <c r="BP1106" s="73" t="s">
        <v>4463</v>
      </c>
      <c r="BQ1106" s="75">
        <v>207000625</v>
      </c>
      <c r="BR1106" s="75">
        <v>225000625</v>
      </c>
      <c r="BS1106" s="75">
        <v>297000625</v>
      </c>
      <c r="BT1106" s="75">
        <v>324000625</v>
      </c>
      <c r="BU1106" s="75">
        <v>333000625</v>
      </c>
      <c r="BV1106" s="75">
        <v>342000625</v>
      </c>
      <c r="BW1106" s="75">
        <v>360000625</v>
      </c>
      <c r="BX1106" s="75">
        <v>378000625</v>
      </c>
      <c r="BY1106" s="75">
        <v>396000625</v>
      </c>
      <c r="BZ1106" s="75">
        <v>0</v>
      </c>
      <c r="CA1106" s="75">
        <v>0</v>
      </c>
    </row>
    <row r="1107" spans="14:79" ht="12" customHeight="1">
      <c r="N1107" s="119" t="s">
        <v>36</v>
      </c>
      <c r="O1107" s="120" t="s">
        <v>2219</v>
      </c>
      <c r="P1107" s="122">
        <v>0</v>
      </c>
      <c r="Q1107" s="122">
        <v>0</v>
      </c>
      <c r="R1107" s="122">
        <v>0</v>
      </c>
      <c r="S1107" s="122">
        <v>0</v>
      </c>
      <c r="T1107" s="122">
        <v>0</v>
      </c>
      <c r="U1107" s="122">
        <v>0</v>
      </c>
      <c r="V1107" s="122">
        <v>0</v>
      </c>
      <c r="W1107" s="122">
        <v>0</v>
      </c>
      <c r="X1107" s="122">
        <v>0</v>
      </c>
      <c r="Y1107" s="122">
        <v>0</v>
      </c>
      <c r="Z1107" s="122">
        <v>190000026</v>
      </c>
      <c r="AA1107" s="122">
        <v>205000026</v>
      </c>
      <c r="AB1107" s="122">
        <v>225000026</v>
      </c>
      <c r="AC1107" s="122">
        <v>260000026</v>
      </c>
      <c r="AD1107" s="121"/>
      <c r="BO1107" s="72" t="s">
        <v>42</v>
      </c>
      <c r="BP1107" s="73" t="s">
        <v>4464</v>
      </c>
      <c r="BQ1107" s="75">
        <v>0</v>
      </c>
      <c r="BR1107" s="75">
        <v>0</v>
      </c>
      <c r="BS1107" s="75">
        <v>148000625</v>
      </c>
      <c r="BT1107" s="75">
        <v>153000625</v>
      </c>
      <c r="BU1107" s="75">
        <v>162000625</v>
      </c>
      <c r="BV1107" s="75">
        <v>166000625</v>
      </c>
      <c r="BW1107" s="75">
        <v>175000625</v>
      </c>
      <c r="BX1107" s="75">
        <v>193000625</v>
      </c>
      <c r="BY1107" s="75">
        <v>0</v>
      </c>
      <c r="BZ1107" s="75">
        <v>0</v>
      </c>
      <c r="CA1107" s="75">
        <v>0</v>
      </c>
    </row>
    <row r="1108" spans="14:79" ht="12" customHeight="1">
      <c r="N1108" s="119" t="s">
        <v>36</v>
      </c>
      <c r="O1108" s="120" t="s">
        <v>2830</v>
      </c>
      <c r="P1108" s="122">
        <v>0</v>
      </c>
      <c r="Q1108" s="122">
        <v>0</v>
      </c>
      <c r="R1108" s="122">
        <v>0</v>
      </c>
      <c r="S1108" s="122">
        <v>0</v>
      </c>
      <c r="T1108" s="122">
        <v>0</v>
      </c>
      <c r="U1108" s="122">
        <v>0</v>
      </c>
      <c r="V1108" s="122">
        <v>0</v>
      </c>
      <c r="W1108" s="122">
        <v>0</v>
      </c>
      <c r="X1108" s="122">
        <v>0</v>
      </c>
      <c r="Y1108" s="122">
        <v>0</v>
      </c>
      <c r="Z1108" s="122">
        <v>195000026</v>
      </c>
      <c r="AA1108" s="122">
        <v>210000026</v>
      </c>
      <c r="AB1108" s="122">
        <v>230000026</v>
      </c>
      <c r="AC1108" s="122">
        <v>265000026</v>
      </c>
      <c r="AD1108" s="121"/>
      <c r="BO1108" s="72" t="s">
        <v>42</v>
      </c>
      <c r="BP1108" s="73" t="s">
        <v>4465</v>
      </c>
      <c r="BQ1108" s="75">
        <v>0</v>
      </c>
      <c r="BR1108" s="75">
        <v>0</v>
      </c>
      <c r="BS1108" s="75">
        <v>234000625</v>
      </c>
      <c r="BT1108" s="75">
        <v>243000625</v>
      </c>
      <c r="BU1108" s="75">
        <v>252000625</v>
      </c>
      <c r="BV1108" s="75">
        <v>166000625</v>
      </c>
      <c r="BW1108" s="75">
        <v>175000625</v>
      </c>
      <c r="BX1108" s="75">
        <v>193000625</v>
      </c>
      <c r="BY1108" s="75">
        <v>0</v>
      </c>
      <c r="BZ1108" s="75">
        <v>0</v>
      </c>
      <c r="CA1108" s="75">
        <v>0</v>
      </c>
    </row>
    <row r="1109" spans="14:79" ht="12" customHeight="1">
      <c r="N1109" s="119" t="s">
        <v>36</v>
      </c>
      <c r="O1109" s="120" t="s">
        <v>2220</v>
      </c>
      <c r="P1109" s="122">
        <v>0</v>
      </c>
      <c r="Q1109" s="122">
        <v>0</v>
      </c>
      <c r="R1109" s="122">
        <v>0</v>
      </c>
      <c r="S1109" s="122">
        <v>0</v>
      </c>
      <c r="T1109" s="122">
        <v>0</v>
      </c>
      <c r="U1109" s="122">
        <v>0</v>
      </c>
      <c r="V1109" s="122">
        <v>0</v>
      </c>
      <c r="W1109" s="122">
        <v>0</v>
      </c>
      <c r="X1109" s="122">
        <v>0</v>
      </c>
      <c r="Y1109" s="122">
        <v>0</v>
      </c>
      <c r="Z1109" s="122">
        <v>190000026</v>
      </c>
      <c r="AA1109" s="122">
        <v>205000026</v>
      </c>
      <c r="AB1109" s="122">
        <v>225000026</v>
      </c>
      <c r="AC1109" s="122">
        <v>260000026</v>
      </c>
      <c r="AD1109" s="121"/>
      <c r="BO1109" s="72" t="s">
        <v>42</v>
      </c>
      <c r="BP1109" s="73" t="s">
        <v>4466</v>
      </c>
      <c r="BQ1109" s="75">
        <v>0</v>
      </c>
      <c r="BR1109" s="75">
        <v>0</v>
      </c>
      <c r="BS1109" s="75">
        <v>0</v>
      </c>
      <c r="BT1109" s="75">
        <v>185000026</v>
      </c>
      <c r="BU1109" s="75">
        <v>200000026</v>
      </c>
      <c r="BV1109" s="75">
        <v>250000026</v>
      </c>
      <c r="BW1109" s="75">
        <v>295000026</v>
      </c>
      <c r="BX1109" s="75">
        <v>320000026</v>
      </c>
      <c r="BY1109" s="75">
        <v>0</v>
      </c>
      <c r="BZ1109" s="75">
        <v>0</v>
      </c>
      <c r="CA1109" s="75">
        <v>0</v>
      </c>
    </row>
    <row r="1110" spans="14:79" ht="12" customHeight="1">
      <c r="N1110" s="119" t="s">
        <v>36</v>
      </c>
      <c r="O1110" s="120" t="s">
        <v>2285</v>
      </c>
      <c r="P1110" s="122">
        <v>0</v>
      </c>
      <c r="Q1110" s="122">
        <v>0</v>
      </c>
      <c r="R1110" s="122">
        <v>0</v>
      </c>
      <c r="S1110" s="122">
        <v>0</v>
      </c>
      <c r="T1110" s="122">
        <v>0</v>
      </c>
      <c r="U1110" s="122">
        <v>0</v>
      </c>
      <c r="V1110" s="122">
        <v>0</v>
      </c>
      <c r="W1110" s="122">
        <v>0</v>
      </c>
      <c r="X1110" s="122">
        <v>0</v>
      </c>
      <c r="Y1110" s="122">
        <v>0</v>
      </c>
      <c r="Z1110" s="122">
        <v>190000026</v>
      </c>
      <c r="AA1110" s="122">
        <v>205000026</v>
      </c>
      <c r="AB1110" s="122">
        <v>225000026</v>
      </c>
      <c r="AC1110" s="122">
        <v>260000026</v>
      </c>
      <c r="AD1110" s="121"/>
      <c r="BO1110" s="72" t="s">
        <v>42</v>
      </c>
      <c r="BP1110" s="73" t="s">
        <v>4467</v>
      </c>
      <c r="BQ1110" s="75">
        <v>0</v>
      </c>
      <c r="BR1110" s="75">
        <v>0</v>
      </c>
      <c r="BS1110" s="75">
        <v>166000625</v>
      </c>
      <c r="BT1110" s="75">
        <v>180000625</v>
      </c>
      <c r="BU1110" s="75">
        <v>189000625</v>
      </c>
      <c r="BV1110" s="75">
        <v>306000625</v>
      </c>
      <c r="BW1110" s="75">
        <v>0</v>
      </c>
      <c r="BX1110" s="75">
        <v>0</v>
      </c>
      <c r="BY1110" s="75">
        <v>0</v>
      </c>
      <c r="BZ1110" s="75">
        <v>0</v>
      </c>
      <c r="CA1110" s="75">
        <v>0</v>
      </c>
    </row>
    <row r="1111" spans="14:79" ht="12" customHeight="1">
      <c r="N1111" s="119" t="s">
        <v>36</v>
      </c>
      <c r="O1111" s="120" t="s">
        <v>2824</v>
      </c>
      <c r="P1111" s="122">
        <v>0</v>
      </c>
      <c r="Q1111" s="122">
        <v>0</v>
      </c>
      <c r="R1111" s="122">
        <v>0</v>
      </c>
      <c r="S1111" s="122">
        <v>0</v>
      </c>
      <c r="T1111" s="122">
        <v>0</v>
      </c>
      <c r="U1111" s="122">
        <v>0</v>
      </c>
      <c r="V1111" s="122">
        <v>0</v>
      </c>
      <c r="W1111" s="122">
        <v>0</v>
      </c>
      <c r="X1111" s="122">
        <v>0</v>
      </c>
      <c r="Y1111" s="122">
        <v>0</v>
      </c>
      <c r="Z1111" s="122">
        <v>195000026</v>
      </c>
      <c r="AA1111" s="122">
        <v>210000026</v>
      </c>
      <c r="AB1111" s="122">
        <v>230000026</v>
      </c>
      <c r="AC1111" s="122">
        <v>265000026</v>
      </c>
      <c r="AD1111" s="121"/>
      <c r="BO1111" s="72" t="s">
        <v>42</v>
      </c>
      <c r="BP1111" s="73" t="s">
        <v>4468</v>
      </c>
      <c r="BQ1111" s="75">
        <v>0</v>
      </c>
      <c r="BR1111" s="75">
        <v>0</v>
      </c>
      <c r="BS1111" s="75">
        <v>288000625</v>
      </c>
      <c r="BT1111" s="75">
        <v>315000625</v>
      </c>
      <c r="BU1111" s="75">
        <v>0</v>
      </c>
      <c r="BV1111" s="75">
        <v>360000625</v>
      </c>
      <c r="BW1111" s="75">
        <v>0</v>
      </c>
      <c r="BX1111" s="75">
        <v>0</v>
      </c>
      <c r="BY1111" s="75">
        <v>0</v>
      </c>
      <c r="BZ1111" s="75">
        <v>0</v>
      </c>
      <c r="CA1111" s="75">
        <v>0</v>
      </c>
    </row>
    <row r="1112" spans="14:79" ht="12" customHeight="1">
      <c r="N1112" s="119" t="s">
        <v>36</v>
      </c>
      <c r="O1112" s="120" t="s">
        <v>2286</v>
      </c>
      <c r="P1112" s="122">
        <v>0</v>
      </c>
      <c r="Q1112" s="122">
        <v>0</v>
      </c>
      <c r="R1112" s="122">
        <v>0</v>
      </c>
      <c r="S1112" s="122">
        <v>0</v>
      </c>
      <c r="T1112" s="122">
        <v>0</v>
      </c>
      <c r="U1112" s="122">
        <v>0</v>
      </c>
      <c r="V1112" s="122">
        <v>0</v>
      </c>
      <c r="W1112" s="122">
        <v>0</v>
      </c>
      <c r="X1112" s="122">
        <v>0</v>
      </c>
      <c r="Y1112" s="122">
        <v>0</v>
      </c>
      <c r="Z1112" s="122">
        <v>190000026</v>
      </c>
      <c r="AA1112" s="122">
        <v>205000026</v>
      </c>
      <c r="AB1112" s="122">
        <v>225000026</v>
      </c>
      <c r="AC1112" s="122">
        <v>260000026</v>
      </c>
      <c r="AD1112" s="121"/>
      <c r="BO1112" s="72" t="s">
        <v>42</v>
      </c>
      <c r="BP1112" s="73" t="s">
        <v>4469</v>
      </c>
      <c r="BQ1112" s="75">
        <v>0</v>
      </c>
      <c r="BR1112" s="75">
        <v>0</v>
      </c>
      <c r="BS1112" s="75">
        <v>166000625</v>
      </c>
      <c r="BT1112" s="75">
        <v>180000625</v>
      </c>
      <c r="BU1112" s="75">
        <v>189000625</v>
      </c>
      <c r="BV1112" s="75">
        <v>0</v>
      </c>
      <c r="BW1112" s="75">
        <v>0</v>
      </c>
      <c r="BX1112" s="75">
        <v>0</v>
      </c>
      <c r="BY1112" s="75">
        <v>0</v>
      </c>
      <c r="BZ1112" s="75">
        <v>0</v>
      </c>
      <c r="CA1112" s="75">
        <v>0</v>
      </c>
    </row>
    <row r="1113" spans="14:79" ht="12" customHeight="1">
      <c r="N1113" s="119" t="s">
        <v>36</v>
      </c>
      <c r="O1113" s="120" t="s">
        <v>2739</v>
      </c>
      <c r="P1113" s="122">
        <v>0</v>
      </c>
      <c r="Q1113" s="122">
        <v>0</v>
      </c>
      <c r="R1113" s="122">
        <v>0</v>
      </c>
      <c r="S1113" s="122">
        <v>0</v>
      </c>
      <c r="T1113" s="122">
        <v>0</v>
      </c>
      <c r="U1113" s="122">
        <v>0</v>
      </c>
      <c r="V1113" s="122">
        <v>0</v>
      </c>
      <c r="W1113" s="122">
        <v>0</v>
      </c>
      <c r="X1113" s="122">
        <v>0</v>
      </c>
      <c r="Y1113" s="122">
        <v>0</v>
      </c>
      <c r="Z1113" s="122">
        <v>190000026</v>
      </c>
      <c r="AA1113" s="122">
        <v>205000026</v>
      </c>
      <c r="AB1113" s="122">
        <v>225000026</v>
      </c>
      <c r="AC1113" s="122">
        <v>260000026</v>
      </c>
      <c r="AD1113" s="121"/>
      <c r="BO1113" s="72" t="s">
        <v>42</v>
      </c>
      <c r="BP1113" s="73" t="s">
        <v>4470</v>
      </c>
      <c r="BQ1113" s="75">
        <v>0</v>
      </c>
      <c r="BR1113" s="75">
        <v>0</v>
      </c>
      <c r="BS1113" s="75">
        <v>0</v>
      </c>
      <c r="BT1113" s="75">
        <v>0</v>
      </c>
      <c r="BU1113" s="75">
        <v>0</v>
      </c>
      <c r="BV1113" s="75">
        <v>324000625</v>
      </c>
      <c r="BW1113" s="75">
        <v>342000625</v>
      </c>
      <c r="BX1113" s="75">
        <v>351000625</v>
      </c>
      <c r="BY1113" s="75">
        <v>0</v>
      </c>
      <c r="BZ1113" s="75">
        <v>0</v>
      </c>
      <c r="CA1113" s="75">
        <v>0</v>
      </c>
    </row>
    <row r="1114" spans="14:79" ht="12" customHeight="1">
      <c r="N1114" s="119" t="s">
        <v>36</v>
      </c>
      <c r="O1114" s="120" t="s">
        <v>2287</v>
      </c>
      <c r="P1114" s="122">
        <v>0</v>
      </c>
      <c r="Q1114" s="122">
        <v>0</v>
      </c>
      <c r="R1114" s="122">
        <v>0</v>
      </c>
      <c r="S1114" s="122">
        <v>0</v>
      </c>
      <c r="T1114" s="122">
        <v>0</v>
      </c>
      <c r="U1114" s="122">
        <v>0</v>
      </c>
      <c r="V1114" s="122">
        <v>0</v>
      </c>
      <c r="W1114" s="122">
        <v>0</v>
      </c>
      <c r="X1114" s="122">
        <v>0</v>
      </c>
      <c r="Y1114" s="122">
        <v>0</v>
      </c>
      <c r="Z1114" s="122">
        <v>190000026</v>
      </c>
      <c r="AA1114" s="122">
        <v>205000026</v>
      </c>
      <c r="AB1114" s="122">
        <v>225000026</v>
      </c>
      <c r="AC1114" s="122">
        <v>260000026</v>
      </c>
      <c r="AD1114" s="121"/>
      <c r="BO1114" s="72" t="s">
        <v>42</v>
      </c>
      <c r="BP1114" s="73" t="s">
        <v>4471</v>
      </c>
      <c r="BQ1114" s="75">
        <v>261000625</v>
      </c>
      <c r="BR1114" s="75">
        <v>279000625</v>
      </c>
      <c r="BS1114" s="75">
        <v>297000625</v>
      </c>
      <c r="BT1114" s="75">
        <v>324000625</v>
      </c>
      <c r="BU1114" s="75">
        <v>306000625</v>
      </c>
      <c r="BV1114" s="75">
        <v>315000625</v>
      </c>
      <c r="BW1114" s="75">
        <v>333000625</v>
      </c>
      <c r="BX1114" s="75">
        <v>351000625</v>
      </c>
      <c r="BY1114" s="75">
        <v>369000625</v>
      </c>
      <c r="BZ1114" s="75">
        <v>0</v>
      </c>
      <c r="CA1114" s="75">
        <v>0</v>
      </c>
    </row>
    <row r="1115" spans="14:79" ht="12" customHeight="1">
      <c r="N1115" s="119" t="s">
        <v>36</v>
      </c>
      <c r="O1115" s="120" t="s">
        <v>2221</v>
      </c>
      <c r="P1115" s="122">
        <v>0</v>
      </c>
      <c r="Q1115" s="122">
        <v>0</v>
      </c>
      <c r="R1115" s="122">
        <v>0</v>
      </c>
      <c r="S1115" s="122">
        <v>0</v>
      </c>
      <c r="T1115" s="122">
        <v>0</v>
      </c>
      <c r="U1115" s="122">
        <v>0</v>
      </c>
      <c r="V1115" s="122">
        <v>0</v>
      </c>
      <c r="W1115" s="122">
        <v>0</v>
      </c>
      <c r="X1115" s="122">
        <v>0</v>
      </c>
      <c r="Y1115" s="122">
        <v>0</v>
      </c>
      <c r="Z1115" s="122">
        <v>195000026</v>
      </c>
      <c r="AA1115" s="122">
        <v>210000026</v>
      </c>
      <c r="AB1115" s="122">
        <v>230000026</v>
      </c>
      <c r="AC1115" s="122">
        <v>265000026</v>
      </c>
      <c r="AD1115" s="121"/>
      <c r="BO1115" s="72" t="s">
        <v>42</v>
      </c>
      <c r="BP1115" s="73" t="s">
        <v>4472</v>
      </c>
      <c r="BQ1115" s="75">
        <v>0</v>
      </c>
      <c r="BR1115" s="75">
        <v>0</v>
      </c>
      <c r="BS1115" s="75">
        <v>333000625</v>
      </c>
      <c r="BT1115" s="75">
        <v>360000625</v>
      </c>
      <c r="BU1115" s="75">
        <v>0</v>
      </c>
      <c r="BV1115" s="75">
        <v>252000625</v>
      </c>
      <c r="BW1115" s="75">
        <v>0</v>
      </c>
      <c r="BX1115" s="75">
        <v>0</v>
      </c>
      <c r="BY1115" s="75">
        <v>0</v>
      </c>
      <c r="BZ1115" s="75">
        <v>0</v>
      </c>
      <c r="CA1115" s="75">
        <v>0</v>
      </c>
    </row>
    <row r="1116" spans="14:79" ht="12" customHeight="1">
      <c r="N1116" s="119" t="s">
        <v>36</v>
      </c>
      <c r="O1116" s="120" t="s">
        <v>2816</v>
      </c>
      <c r="P1116" s="122">
        <v>0</v>
      </c>
      <c r="Q1116" s="122">
        <v>0</v>
      </c>
      <c r="R1116" s="122">
        <v>0</v>
      </c>
      <c r="S1116" s="122">
        <v>0</v>
      </c>
      <c r="T1116" s="122">
        <v>0</v>
      </c>
      <c r="U1116" s="122">
        <v>0</v>
      </c>
      <c r="V1116" s="122">
        <v>0</v>
      </c>
      <c r="W1116" s="122">
        <v>0</v>
      </c>
      <c r="X1116" s="122">
        <v>0</v>
      </c>
      <c r="Y1116" s="122">
        <v>0</v>
      </c>
      <c r="Z1116" s="122">
        <v>175000026</v>
      </c>
      <c r="AA1116" s="122">
        <v>185000026</v>
      </c>
      <c r="AB1116" s="122">
        <v>190000026</v>
      </c>
      <c r="AC1116" s="122">
        <v>200000026</v>
      </c>
      <c r="AD1116" s="121"/>
      <c r="BO1116" s="72" t="s">
        <v>42</v>
      </c>
      <c r="BP1116" s="73" t="s">
        <v>4473</v>
      </c>
      <c r="BQ1116" s="75">
        <v>0</v>
      </c>
      <c r="BR1116" s="75">
        <v>0</v>
      </c>
      <c r="BS1116" s="75">
        <v>0</v>
      </c>
      <c r="BT1116" s="75">
        <v>0</v>
      </c>
      <c r="BU1116" s="75">
        <v>0</v>
      </c>
      <c r="BV1116" s="75">
        <v>342000625</v>
      </c>
      <c r="BW1116" s="75">
        <v>0</v>
      </c>
      <c r="BX1116" s="75">
        <v>0</v>
      </c>
      <c r="BY1116" s="75">
        <v>0</v>
      </c>
      <c r="BZ1116" s="75">
        <v>0</v>
      </c>
      <c r="CA1116" s="75">
        <v>0</v>
      </c>
    </row>
    <row r="1117" spans="14:79" ht="12" customHeight="1">
      <c r="N1117" s="119" t="s">
        <v>36</v>
      </c>
      <c r="O1117" s="120" t="s">
        <v>2636</v>
      </c>
      <c r="P1117" s="122">
        <v>0</v>
      </c>
      <c r="Q1117" s="122">
        <v>0</v>
      </c>
      <c r="R1117" s="122">
        <v>0</v>
      </c>
      <c r="S1117" s="122">
        <v>0</v>
      </c>
      <c r="T1117" s="122">
        <v>0</v>
      </c>
      <c r="U1117" s="122">
        <v>0</v>
      </c>
      <c r="V1117" s="122">
        <v>0</v>
      </c>
      <c r="W1117" s="122">
        <v>0</v>
      </c>
      <c r="X1117" s="122">
        <v>0</v>
      </c>
      <c r="Y1117" s="122">
        <v>0</v>
      </c>
      <c r="Z1117" s="122">
        <v>175000026</v>
      </c>
      <c r="AA1117" s="122">
        <v>185000026</v>
      </c>
      <c r="AB1117" s="122">
        <v>190000026</v>
      </c>
      <c r="AC1117" s="122">
        <v>200000026</v>
      </c>
      <c r="AD1117" s="121"/>
      <c r="BO1117" s="72" t="s">
        <v>42</v>
      </c>
      <c r="BP1117" s="73" t="s">
        <v>4474</v>
      </c>
      <c r="BQ1117" s="75">
        <v>0</v>
      </c>
      <c r="BR1117" s="75">
        <v>0</v>
      </c>
      <c r="BS1117" s="75">
        <v>0</v>
      </c>
      <c r="BT1117" s="75">
        <v>0</v>
      </c>
      <c r="BU1117" s="75">
        <v>297000625</v>
      </c>
      <c r="BV1117" s="75">
        <v>306000625</v>
      </c>
      <c r="BW1117" s="75">
        <v>0</v>
      </c>
      <c r="BX1117" s="75">
        <v>0</v>
      </c>
      <c r="BY1117" s="75">
        <v>0</v>
      </c>
      <c r="BZ1117" s="75">
        <v>0</v>
      </c>
      <c r="CA1117" s="75">
        <v>0</v>
      </c>
    </row>
    <row r="1118" spans="14:79" ht="12" customHeight="1">
      <c r="N1118" s="119" t="s">
        <v>36</v>
      </c>
      <c r="O1118" s="120" t="s">
        <v>2660</v>
      </c>
      <c r="P1118" s="122">
        <v>0</v>
      </c>
      <c r="Q1118" s="122">
        <v>0</v>
      </c>
      <c r="R1118" s="122">
        <v>0</v>
      </c>
      <c r="S1118" s="122">
        <v>0</v>
      </c>
      <c r="T1118" s="122">
        <v>0</v>
      </c>
      <c r="U1118" s="122">
        <v>0</v>
      </c>
      <c r="V1118" s="122">
        <v>0</v>
      </c>
      <c r="W1118" s="122">
        <v>0</v>
      </c>
      <c r="X1118" s="122">
        <v>0</v>
      </c>
      <c r="Y1118" s="122">
        <v>0</v>
      </c>
      <c r="Z1118" s="122">
        <v>170000026</v>
      </c>
      <c r="AA1118" s="122">
        <v>180000026</v>
      </c>
      <c r="AB1118" s="122">
        <v>185000026</v>
      </c>
      <c r="AC1118" s="122">
        <v>195000026</v>
      </c>
      <c r="AD1118" s="121"/>
      <c r="BO1118" s="72" t="s">
        <v>42</v>
      </c>
      <c r="BP1118" s="73" t="s">
        <v>4475</v>
      </c>
      <c r="BQ1118" s="75">
        <v>0</v>
      </c>
      <c r="BR1118" s="75">
        <v>0</v>
      </c>
      <c r="BS1118" s="75">
        <v>0</v>
      </c>
      <c r="BT1118" s="75">
        <v>0</v>
      </c>
      <c r="BU1118" s="75">
        <v>0</v>
      </c>
      <c r="BV1118" s="75">
        <v>234000625</v>
      </c>
      <c r="BW1118" s="75">
        <v>270000625</v>
      </c>
      <c r="BX1118" s="75">
        <v>378000625</v>
      </c>
      <c r="BY1118" s="75">
        <v>396000625</v>
      </c>
      <c r="BZ1118" s="75">
        <v>0</v>
      </c>
      <c r="CA1118" s="75">
        <v>0</v>
      </c>
    </row>
    <row r="1119" spans="14:79" ht="12" customHeight="1">
      <c r="N1119" s="119" t="s">
        <v>36</v>
      </c>
      <c r="O1119" s="120" t="s">
        <v>2288</v>
      </c>
      <c r="P1119" s="122">
        <v>0</v>
      </c>
      <c r="Q1119" s="122">
        <v>0</v>
      </c>
      <c r="R1119" s="122">
        <v>0</v>
      </c>
      <c r="S1119" s="122">
        <v>0</v>
      </c>
      <c r="T1119" s="122">
        <v>0</v>
      </c>
      <c r="U1119" s="122">
        <v>0</v>
      </c>
      <c r="V1119" s="122">
        <v>0</v>
      </c>
      <c r="W1119" s="122">
        <v>0</v>
      </c>
      <c r="X1119" s="122">
        <v>0</v>
      </c>
      <c r="Y1119" s="122">
        <v>0</v>
      </c>
      <c r="Z1119" s="122">
        <v>170000026</v>
      </c>
      <c r="AA1119" s="122">
        <v>180000026</v>
      </c>
      <c r="AB1119" s="122">
        <v>185000026</v>
      </c>
      <c r="AC1119" s="122">
        <v>195000026</v>
      </c>
      <c r="AD1119" s="121"/>
      <c r="BO1119" s="72" t="s">
        <v>42</v>
      </c>
      <c r="BP1119" s="73" t="s">
        <v>4476</v>
      </c>
      <c r="BQ1119" s="75">
        <v>243000625</v>
      </c>
      <c r="BR1119" s="75">
        <v>261000625</v>
      </c>
      <c r="BS1119" s="75">
        <v>279000625</v>
      </c>
      <c r="BT1119" s="75">
        <v>306000625</v>
      </c>
      <c r="BU1119" s="75">
        <v>315000625</v>
      </c>
      <c r="BV1119" s="75">
        <v>324000625</v>
      </c>
      <c r="BW1119" s="75">
        <v>342000625</v>
      </c>
      <c r="BX1119" s="75">
        <v>360000625</v>
      </c>
      <c r="BY1119" s="75">
        <v>378000625</v>
      </c>
      <c r="BZ1119" s="75">
        <v>0</v>
      </c>
      <c r="CA1119" s="75">
        <v>0</v>
      </c>
    </row>
    <row r="1120" spans="14:79" ht="12" customHeight="1">
      <c r="N1120" s="119" t="s">
        <v>36</v>
      </c>
      <c r="O1120" s="120" t="s">
        <v>2289</v>
      </c>
      <c r="P1120" s="122">
        <v>0</v>
      </c>
      <c r="Q1120" s="122">
        <v>0</v>
      </c>
      <c r="R1120" s="122">
        <v>0</v>
      </c>
      <c r="S1120" s="122">
        <v>0</v>
      </c>
      <c r="T1120" s="122">
        <v>0</v>
      </c>
      <c r="U1120" s="122">
        <v>0</v>
      </c>
      <c r="V1120" s="122">
        <v>0</v>
      </c>
      <c r="W1120" s="122">
        <v>0</v>
      </c>
      <c r="X1120" s="122">
        <v>0</v>
      </c>
      <c r="Y1120" s="122">
        <v>0</v>
      </c>
      <c r="Z1120" s="122">
        <v>165000026</v>
      </c>
      <c r="AA1120" s="122">
        <v>175000026</v>
      </c>
      <c r="AB1120" s="122">
        <v>180000026</v>
      </c>
      <c r="AC1120" s="122">
        <v>190000026</v>
      </c>
      <c r="AD1120" s="121"/>
      <c r="BO1120" s="72" t="s">
        <v>42</v>
      </c>
      <c r="BP1120" s="73" t="s">
        <v>4477</v>
      </c>
      <c r="BQ1120" s="75">
        <v>85000625</v>
      </c>
      <c r="BR1120" s="75">
        <v>90000625</v>
      </c>
      <c r="BS1120" s="75">
        <v>94000625</v>
      </c>
      <c r="BT1120" s="75">
        <v>99000625</v>
      </c>
      <c r="BU1120" s="75">
        <v>103000625</v>
      </c>
      <c r="BV1120" s="75">
        <v>108000625</v>
      </c>
      <c r="BW1120" s="75">
        <v>112000625</v>
      </c>
      <c r="BX1120" s="75">
        <v>342000625</v>
      </c>
      <c r="BY1120" s="75">
        <v>0</v>
      </c>
      <c r="BZ1120" s="75">
        <v>0</v>
      </c>
      <c r="CA1120" s="75">
        <v>0</v>
      </c>
    </row>
    <row r="1121" spans="14:79" ht="12" customHeight="1">
      <c r="N1121" s="119" t="s">
        <v>36</v>
      </c>
      <c r="O1121" s="120" t="s">
        <v>2817</v>
      </c>
      <c r="P1121" s="122">
        <v>0</v>
      </c>
      <c r="Q1121" s="122">
        <v>0</v>
      </c>
      <c r="R1121" s="122">
        <v>0</v>
      </c>
      <c r="S1121" s="122">
        <v>0</v>
      </c>
      <c r="T1121" s="122">
        <v>0</v>
      </c>
      <c r="U1121" s="122">
        <v>0</v>
      </c>
      <c r="V1121" s="122">
        <v>0</v>
      </c>
      <c r="W1121" s="122">
        <v>0</v>
      </c>
      <c r="X1121" s="122">
        <v>0</v>
      </c>
      <c r="Y1121" s="122">
        <v>0</v>
      </c>
      <c r="Z1121" s="122">
        <v>195000026</v>
      </c>
      <c r="AA1121" s="122">
        <v>210000026</v>
      </c>
      <c r="AB1121" s="122">
        <v>230000026</v>
      </c>
      <c r="AC1121" s="122">
        <v>265000026</v>
      </c>
      <c r="AD1121" s="121"/>
      <c r="BO1121" s="72" t="s">
        <v>42</v>
      </c>
      <c r="BP1121" s="73" t="s">
        <v>4478</v>
      </c>
      <c r="BQ1121" s="75">
        <v>58000625</v>
      </c>
      <c r="BR1121" s="75">
        <v>63000625</v>
      </c>
      <c r="BS1121" s="75">
        <v>67000625</v>
      </c>
      <c r="BT1121" s="75">
        <v>72000625</v>
      </c>
      <c r="BU1121" s="75">
        <v>76000625</v>
      </c>
      <c r="BV1121" s="75">
        <v>81000625</v>
      </c>
      <c r="BW1121" s="75">
        <v>85000625</v>
      </c>
      <c r="BX1121" s="75">
        <v>94000625</v>
      </c>
      <c r="BY1121" s="75">
        <v>99000625</v>
      </c>
      <c r="BZ1121" s="75">
        <v>0</v>
      </c>
      <c r="CA1121" s="75">
        <v>0</v>
      </c>
    </row>
    <row r="1122" spans="14:79" ht="12" customHeight="1">
      <c r="N1122" s="119" t="s">
        <v>36</v>
      </c>
      <c r="O1122" s="120" t="s">
        <v>2661</v>
      </c>
      <c r="P1122" s="122">
        <v>0</v>
      </c>
      <c r="Q1122" s="122">
        <v>0</v>
      </c>
      <c r="R1122" s="122">
        <v>0</v>
      </c>
      <c r="S1122" s="122">
        <v>0</v>
      </c>
      <c r="T1122" s="122">
        <v>0</v>
      </c>
      <c r="U1122" s="122">
        <v>0</v>
      </c>
      <c r="V1122" s="122">
        <v>0</v>
      </c>
      <c r="W1122" s="122">
        <v>0</v>
      </c>
      <c r="X1122" s="122">
        <v>0</v>
      </c>
      <c r="Y1122" s="122">
        <v>0</v>
      </c>
      <c r="Z1122" s="122">
        <v>190000026</v>
      </c>
      <c r="AA1122" s="122">
        <v>205000026</v>
      </c>
      <c r="AB1122" s="122">
        <v>225000026</v>
      </c>
      <c r="AC1122" s="122">
        <v>260000026</v>
      </c>
      <c r="AD1122" s="121"/>
      <c r="BO1122" s="72" t="s">
        <v>42</v>
      </c>
      <c r="BP1122" s="73" t="s">
        <v>4479</v>
      </c>
      <c r="BQ1122" s="75">
        <v>0</v>
      </c>
      <c r="BR1122" s="75">
        <v>0</v>
      </c>
      <c r="BS1122" s="75">
        <v>0</v>
      </c>
      <c r="BT1122" s="75">
        <v>0</v>
      </c>
      <c r="BU1122" s="75">
        <v>0</v>
      </c>
      <c r="BV1122" s="75">
        <v>0</v>
      </c>
      <c r="BW1122" s="75">
        <v>0</v>
      </c>
      <c r="BX1122" s="75">
        <v>0</v>
      </c>
      <c r="BY1122" s="75">
        <v>0</v>
      </c>
      <c r="BZ1122" s="75">
        <v>0</v>
      </c>
      <c r="CA1122" s="75">
        <v>0</v>
      </c>
    </row>
    <row r="1123" spans="14:79" ht="12" customHeight="1">
      <c r="N1123" s="119" t="s">
        <v>36</v>
      </c>
      <c r="O1123" s="120" t="s">
        <v>3288</v>
      </c>
      <c r="P1123" s="122">
        <v>0</v>
      </c>
      <c r="Q1123" s="122">
        <v>0</v>
      </c>
      <c r="R1123" s="122">
        <v>0</v>
      </c>
      <c r="S1123" s="122">
        <v>0</v>
      </c>
      <c r="T1123" s="122">
        <v>0</v>
      </c>
      <c r="U1123" s="122">
        <v>0</v>
      </c>
      <c r="V1123" s="122">
        <v>0</v>
      </c>
      <c r="W1123" s="122">
        <v>0</v>
      </c>
      <c r="X1123" s="122">
        <v>0</v>
      </c>
      <c r="Y1123" s="122">
        <v>0</v>
      </c>
      <c r="Z1123" s="122">
        <v>195000026</v>
      </c>
      <c r="AA1123" s="122">
        <v>210000026</v>
      </c>
      <c r="AB1123" s="122">
        <v>230000026</v>
      </c>
      <c r="AC1123" s="122">
        <v>265000026</v>
      </c>
      <c r="AD1123" s="121"/>
      <c r="BO1123" s="72" t="s">
        <v>42</v>
      </c>
      <c r="BP1123" s="73" t="s">
        <v>4480</v>
      </c>
      <c r="BQ1123" s="75">
        <v>162000625</v>
      </c>
      <c r="BR1123" s="75">
        <v>0</v>
      </c>
      <c r="BS1123" s="75">
        <v>0</v>
      </c>
      <c r="BT1123" s="75">
        <v>0</v>
      </c>
      <c r="BU1123" s="75">
        <v>162000625</v>
      </c>
      <c r="BV1123" s="75">
        <v>0</v>
      </c>
      <c r="BW1123" s="75">
        <v>225000625</v>
      </c>
      <c r="BX1123" s="75">
        <v>0</v>
      </c>
      <c r="BY1123" s="75">
        <v>0</v>
      </c>
      <c r="BZ1123" s="75">
        <v>0</v>
      </c>
      <c r="CA1123" s="75">
        <v>0</v>
      </c>
    </row>
    <row r="1124" spans="14:79" ht="12" customHeight="1">
      <c r="N1124" s="119" t="s">
        <v>36</v>
      </c>
      <c r="O1124" s="120" t="s">
        <v>2818</v>
      </c>
      <c r="P1124" s="122">
        <v>0</v>
      </c>
      <c r="Q1124" s="122">
        <v>0</v>
      </c>
      <c r="R1124" s="122">
        <v>0</v>
      </c>
      <c r="S1124" s="122">
        <v>0</v>
      </c>
      <c r="T1124" s="122">
        <v>0</v>
      </c>
      <c r="U1124" s="122">
        <v>0</v>
      </c>
      <c r="V1124" s="122">
        <v>0</v>
      </c>
      <c r="W1124" s="122">
        <v>0</v>
      </c>
      <c r="X1124" s="122">
        <v>0</v>
      </c>
      <c r="Y1124" s="122">
        <v>0</v>
      </c>
      <c r="Z1124" s="122">
        <v>195000026</v>
      </c>
      <c r="AA1124" s="122">
        <v>210000026</v>
      </c>
      <c r="AB1124" s="122">
        <v>230000026</v>
      </c>
      <c r="AC1124" s="122">
        <v>265000026</v>
      </c>
      <c r="AD1124" s="121"/>
      <c r="BO1124" s="72" t="s">
        <v>42</v>
      </c>
      <c r="BP1124" s="73" t="s">
        <v>4481</v>
      </c>
      <c r="BQ1124" s="75">
        <v>162000625</v>
      </c>
      <c r="BR1124" s="75">
        <v>0</v>
      </c>
      <c r="BS1124" s="75">
        <v>0</v>
      </c>
      <c r="BT1124" s="75">
        <v>0</v>
      </c>
      <c r="BU1124" s="75">
        <v>225000625</v>
      </c>
      <c r="BV1124" s="75">
        <v>0</v>
      </c>
      <c r="BW1124" s="75">
        <v>0</v>
      </c>
      <c r="BX1124" s="75">
        <v>0</v>
      </c>
      <c r="BY1124" s="75">
        <v>0</v>
      </c>
      <c r="BZ1124" s="75">
        <v>0</v>
      </c>
      <c r="CA1124" s="75">
        <v>0</v>
      </c>
    </row>
    <row r="1125" spans="14:79" ht="12" customHeight="1">
      <c r="N1125" s="119" t="s">
        <v>36</v>
      </c>
      <c r="O1125" s="120" t="s">
        <v>2169</v>
      </c>
      <c r="P1125" s="122">
        <v>0</v>
      </c>
      <c r="Q1125" s="122">
        <v>0</v>
      </c>
      <c r="R1125" s="122">
        <v>0</v>
      </c>
      <c r="S1125" s="122">
        <v>0</v>
      </c>
      <c r="T1125" s="122">
        <v>0</v>
      </c>
      <c r="U1125" s="122">
        <v>0</v>
      </c>
      <c r="V1125" s="122">
        <v>0</v>
      </c>
      <c r="W1125" s="122">
        <v>0</v>
      </c>
      <c r="X1125" s="122">
        <v>0</v>
      </c>
      <c r="Y1125" s="122">
        <v>500000026</v>
      </c>
      <c r="Z1125" s="122">
        <v>540000026</v>
      </c>
      <c r="AA1125" s="122">
        <v>610000026</v>
      </c>
      <c r="AB1125" s="122">
        <v>720000026</v>
      </c>
      <c r="AC1125" s="122">
        <v>850000026</v>
      </c>
      <c r="AD1125" s="121"/>
      <c r="BO1125" s="72" t="s">
        <v>42</v>
      </c>
      <c r="BP1125" s="73" t="s">
        <v>4482</v>
      </c>
      <c r="BQ1125" s="75">
        <v>162000625</v>
      </c>
      <c r="BR1125" s="75">
        <v>180000625</v>
      </c>
      <c r="BS1125" s="75">
        <v>189000625</v>
      </c>
      <c r="BT1125" s="75">
        <v>198000625</v>
      </c>
      <c r="BU1125" s="75">
        <v>225000625</v>
      </c>
      <c r="BV1125" s="75">
        <v>0</v>
      </c>
      <c r="BW1125" s="75">
        <v>0</v>
      </c>
      <c r="BX1125" s="75">
        <v>0</v>
      </c>
      <c r="BY1125" s="75">
        <v>0</v>
      </c>
      <c r="BZ1125" s="75">
        <v>0</v>
      </c>
      <c r="CA1125" s="75">
        <v>0</v>
      </c>
    </row>
    <row r="1126" spans="14:79" ht="12" customHeight="1">
      <c r="N1126" s="119" t="s">
        <v>36</v>
      </c>
      <c r="O1126" s="120" t="s">
        <v>2617</v>
      </c>
      <c r="P1126" s="122">
        <v>0</v>
      </c>
      <c r="Q1126" s="122">
        <v>0</v>
      </c>
      <c r="R1126" s="122">
        <v>0</v>
      </c>
      <c r="S1126" s="122">
        <v>0</v>
      </c>
      <c r="T1126" s="122">
        <v>0</v>
      </c>
      <c r="U1126" s="122">
        <v>0</v>
      </c>
      <c r="V1126" s="122">
        <v>0</v>
      </c>
      <c r="W1126" s="122">
        <v>0</v>
      </c>
      <c r="X1126" s="122">
        <v>0</v>
      </c>
      <c r="Y1126" s="122">
        <v>475000026</v>
      </c>
      <c r="Z1126" s="122">
        <v>515000026</v>
      </c>
      <c r="AA1126" s="122">
        <v>585000026</v>
      </c>
      <c r="AB1126" s="122">
        <v>695000026</v>
      </c>
      <c r="AC1126" s="122">
        <v>825000026</v>
      </c>
      <c r="AD1126" s="121"/>
      <c r="BO1126" s="72" t="s">
        <v>42</v>
      </c>
      <c r="BP1126" s="73" t="s">
        <v>4483</v>
      </c>
      <c r="BQ1126" s="75">
        <v>0</v>
      </c>
      <c r="BR1126" s="75">
        <v>0</v>
      </c>
      <c r="BS1126" s="75">
        <v>0</v>
      </c>
      <c r="BT1126" s="75">
        <v>250000925</v>
      </c>
      <c r="BU1126" s="75">
        <v>260000925</v>
      </c>
      <c r="BV1126" s="75">
        <v>297000925</v>
      </c>
      <c r="BW1126" s="75">
        <v>315000925</v>
      </c>
      <c r="BX1126" s="75">
        <v>335000925</v>
      </c>
      <c r="BY1126" s="75">
        <v>0</v>
      </c>
      <c r="BZ1126" s="75">
        <v>0</v>
      </c>
      <c r="CA1126" s="75">
        <v>0</v>
      </c>
    </row>
    <row r="1127" spans="14:79" ht="12" customHeight="1">
      <c r="N1127" s="119" t="s">
        <v>36</v>
      </c>
      <c r="O1127" s="120" t="s">
        <v>3015</v>
      </c>
      <c r="P1127" s="122">
        <v>0</v>
      </c>
      <c r="Q1127" s="122">
        <v>0</v>
      </c>
      <c r="R1127" s="122">
        <v>0</v>
      </c>
      <c r="S1127" s="122">
        <v>0</v>
      </c>
      <c r="T1127" s="122">
        <v>0</v>
      </c>
      <c r="U1127" s="122">
        <v>0</v>
      </c>
      <c r="V1127" s="122">
        <v>0</v>
      </c>
      <c r="W1127" s="122">
        <v>0</v>
      </c>
      <c r="X1127" s="122">
        <v>0</v>
      </c>
      <c r="Y1127" s="122">
        <v>500000026</v>
      </c>
      <c r="Z1127" s="122">
        <v>540000026</v>
      </c>
      <c r="AA1127" s="122">
        <v>610000026</v>
      </c>
      <c r="AB1127" s="122">
        <v>720000026</v>
      </c>
      <c r="AC1127" s="122">
        <v>850000026</v>
      </c>
      <c r="AD1127" s="121"/>
      <c r="BO1127" s="72" t="s">
        <v>42</v>
      </c>
      <c r="BP1127" s="73" t="s">
        <v>4484</v>
      </c>
      <c r="BQ1127" s="75">
        <v>103000625</v>
      </c>
      <c r="BR1127" s="75">
        <v>252000625</v>
      </c>
      <c r="BS1127" s="75">
        <v>135000625</v>
      </c>
      <c r="BT1127" s="75">
        <v>144000625</v>
      </c>
      <c r="BU1127" s="75">
        <v>148000625</v>
      </c>
      <c r="BV1127" s="75">
        <v>153000625</v>
      </c>
      <c r="BW1127" s="75">
        <v>157000625</v>
      </c>
      <c r="BX1127" s="75">
        <v>342000625</v>
      </c>
      <c r="BY1127" s="75">
        <v>351000625</v>
      </c>
      <c r="BZ1127" s="75">
        <v>0</v>
      </c>
      <c r="CA1127" s="75">
        <v>0</v>
      </c>
    </row>
    <row r="1128" spans="14:79" ht="12" customHeight="1">
      <c r="N1128" s="119" t="s">
        <v>37</v>
      </c>
      <c r="O1128" s="120" t="s">
        <v>3289</v>
      </c>
      <c r="P1128" s="122">
        <v>0</v>
      </c>
      <c r="Q1128" s="122">
        <v>0</v>
      </c>
      <c r="R1128" s="122">
        <v>0</v>
      </c>
      <c r="S1128" s="122">
        <v>0</v>
      </c>
      <c r="T1128" s="122">
        <v>216000625</v>
      </c>
      <c r="U1128" s="122">
        <v>0</v>
      </c>
      <c r="V1128" s="122">
        <v>0</v>
      </c>
      <c r="W1128" s="122">
        <v>0</v>
      </c>
      <c r="X1128" s="122">
        <v>0</v>
      </c>
      <c r="Y1128" s="122">
        <v>0</v>
      </c>
      <c r="Z1128" s="122">
        <v>225000625</v>
      </c>
      <c r="AA1128" s="122">
        <v>0</v>
      </c>
      <c r="AB1128" s="122">
        <v>0</v>
      </c>
      <c r="AC1128" s="122">
        <v>0</v>
      </c>
      <c r="AD1128" s="121"/>
      <c r="BO1128" s="72" t="s">
        <v>42</v>
      </c>
      <c r="BP1128" s="73" t="s">
        <v>4485</v>
      </c>
      <c r="BQ1128" s="75">
        <v>0</v>
      </c>
      <c r="BR1128" s="75">
        <v>0</v>
      </c>
      <c r="BS1128" s="75">
        <v>0</v>
      </c>
      <c r="BT1128" s="75">
        <v>0</v>
      </c>
      <c r="BU1128" s="75">
        <v>252000625</v>
      </c>
      <c r="BV1128" s="75">
        <v>333000625</v>
      </c>
      <c r="BW1128" s="75">
        <v>274000625</v>
      </c>
      <c r="BX1128" s="75">
        <v>0</v>
      </c>
      <c r="BY1128" s="75">
        <v>0</v>
      </c>
      <c r="BZ1128" s="75">
        <v>0</v>
      </c>
      <c r="CA1128" s="75">
        <v>0</v>
      </c>
    </row>
    <row r="1129" spans="14:79" ht="12" customHeight="1">
      <c r="N1129" s="119" t="s">
        <v>37</v>
      </c>
      <c r="O1129" s="120" t="s">
        <v>3290</v>
      </c>
      <c r="P1129" s="122">
        <v>0</v>
      </c>
      <c r="Q1129" s="122">
        <v>0</v>
      </c>
      <c r="R1129" s="122">
        <v>0</v>
      </c>
      <c r="S1129" s="122">
        <v>0</v>
      </c>
      <c r="T1129" s="122">
        <v>0</v>
      </c>
      <c r="U1129" s="122">
        <v>211000625</v>
      </c>
      <c r="V1129" s="122">
        <v>0</v>
      </c>
      <c r="W1129" s="122">
        <v>200000625</v>
      </c>
      <c r="X1129" s="122">
        <v>0</v>
      </c>
      <c r="Y1129" s="122">
        <v>0</v>
      </c>
      <c r="Z1129" s="122">
        <v>220000625</v>
      </c>
      <c r="AA1129" s="122">
        <v>230000625</v>
      </c>
      <c r="AB1129" s="122">
        <v>0</v>
      </c>
      <c r="AC1129" s="122">
        <v>0</v>
      </c>
      <c r="AD1129" s="121"/>
      <c r="BO1129" s="72" t="s">
        <v>42</v>
      </c>
      <c r="BP1129" s="73" t="s">
        <v>4486</v>
      </c>
      <c r="BQ1129" s="75">
        <v>162000625</v>
      </c>
      <c r="BR1129" s="75">
        <v>180000625</v>
      </c>
      <c r="BS1129" s="75">
        <v>189000625</v>
      </c>
      <c r="BT1129" s="75">
        <v>198000625</v>
      </c>
      <c r="BU1129" s="75">
        <v>225000625</v>
      </c>
      <c r="BV1129" s="75">
        <v>270000625</v>
      </c>
      <c r="BW1129" s="75">
        <v>315000625</v>
      </c>
      <c r="BX1129" s="75">
        <v>333000625</v>
      </c>
      <c r="BY1129" s="75">
        <v>0</v>
      </c>
      <c r="BZ1129" s="75">
        <v>0</v>
      </c>
      <c r="CA1129" s="75">
        <v>0</v>
      </c>
    </row>
    <row r="1130" spans="14:79" ht="12" customHeight="1">
      <c r="N1130" s="119" t="s">
        <v>37</v>
      </c>
      <c r="O1130" s="120" t="s">
        <v>3291</v>
      </c>
      <c r="P1130" s="122">
        <v>0</v>
      </c>
      <c r="Q1130" s="122">
        <v>0</v>
      </c>
      <c r="R1130" s="122">
        <v>0</v>
      </c>
      <c r="S1130" s="122">
        <v>0</v>
      </c>
      <c r="T1130" s="122">
        <v>0</v>
      </c>
      <c r="U1130" s="122">
        <v>144000625</v>
      </c>
      <c r="V1130" s="122">
        <v>153000625</v>
      </c>
      <c r="W1130" s="122">
        <v>162000625</v>
      </c>
      <c r="X1130" s="122">
        <v>171000625</v>
      </c>
      <c r="Y1130" s="122">
        <v>180000625</v>
      </c>
      <c r="Z1130" s="122">
        <v>342000625</v>
      </c>
      <c r="AA1130" s="122">
        <v>346000625</v>
      </c>
      <c r="AB1130" s="122">
        <v>0</v>
      </c>
      <c r="AC1130" s="122">
        <v>0</v>
      </c>
      <c r="AD1130" s="121"/>
      <c r="BO1130" s="72" t="s">
        <v>42</v>
      </c>
      <c r="BP1130" s="73" t="s">
        <v>4487</v>
      </c>
      <c r="BQ1130" s="75">
        <v>216000625</v>
      </c>
      <c r="BR1130" s="75">
        <v>225000625</v>
      </c>
      <c r="BS1130" s="75">
        <v>243000625</v>
      </c>
      <c r="BT1130" s="75">
        <v>252000625</v>
      </c>
      <c r="BU1130" s="75">
        <v>252000625</v>
      </c>
      <c r="BV1130" s="75">
        <v>270000625</v>
      </c>
      <c r="BW1130" s="75">
        <v>315000625</v>
      </c>
      <c r="BX1130" s="75">
        <v>333000625</v>
      </c>
      <c r="BY1130" s="75">
        <v>0</v>
      </c>
      <c r="BZ1130" s="75">
        <v>0</v>
      </c>
      <c r="CA1130" s="75">
        <v>0</v>
      </c>
    </row>
    <row r="1131" spans="14:79" ht="12" customHeight="1">
      <c r="N1131" s="119" t="s">
        <v>37</v>
      </c>
      <c r="O1131" s="120" t="s">
        <v>3358</v>
      </c>
      <c r="P1131" s="121"/>
      <c r="Q1131" s="121"/>
      <c r="R1131" s="121"/>
      <c r="S1131" s="121"/>
      <c r="T1131" s="121"/>
      <c r="U1131" s="121"/>
      <c r="V1131" s="121"/>
      <c r="W1131" s="121"/>
      <c r="X1131" s="121"/>
      <c r="Y1131" s="122">
        <v>230000026</v>
      </c>
      <c r="Z1131" s="122">
        <v>270000026</v>
      </c>
      <c r="AA1131" s="122">
        <v>290000026</v>
      </c>
      <c r="AB1131" s="121"/>
      <c r="AC1131" s="121"/>
      <c r="AD1131" s="121"/>
      <c r="BO1131" s="72" t="s">
        <v>42</v>
      </c>
      <c r="BP1131" s="73" t="s">
        <v>4488</v>
      </c>
      <c r="BQ1131" s="75">
        <v>0</v>
      </c>
      <c r="BR1131" s="75">
        <v>0</v>
      </c>
      <c r="BS1131" s="75">
        <v>234000625</v>
      </c>
      <c r="BT1131" s="75">
        <v>270000625</v>
      </c>
      <c r="BU1131" s="75">
        <v>288000625</v>
      </c>
      <c r="BV1131" s="75">
        <v>297000625</v>
      </c>
      <c r="BW1131" s="75">
        <v>315000625</v>
      </c>
      <c r="BX1131" s="75">
        <v>333000625</v>
      </c>
      <c r="BY1131" s="75">
        <v>0</v>
      </c>
      <c r="BZ1131" s="75">
        <v>0</v>
      </c>
      <c r="CA1131" s="75">
        <v>0</v>
      </c>
    </row>
    <row r="1132" spans="14:79" ht="12" customHeight="1">
      <c r="N1132" s="119" t="s">
        <v>37</v>
      </c>
      <c r="O1132" s="120" t="s">
        <v>3292</v>
      </c>
      <c r="P1132" s="122">
        <v>0</v>
      </c>
      <c r="Q1132" s="122">
        <v>0</v>
      </c>
      <c r="R1132" s="122">
        <v>0</v>
      </c>
      <c r="S1132" s="122">
        <v>0</v>
      </c>
      <c r="T1132" s="122">
        <v>216000625</v>
      </c>
      <c r="U1132" s="122">
        <v>0</v>
      </c>
      <c r="V1132" s="122">
        <v>0</v>
      </c>
      <c r="W1132" s="122">
        <v>0</v>
      </c>
      <c r="X1132" s="122">
        <v>0</v>
      </c>
      <c r="Y1132" s="122">
        <v>0</v>
      </c>
      <c r="Z1132" s="122">
        <v>216000625</v>
      </c>
      <c r="AA1132" s="122">
        <v>0</v>
      </c>
      <c r="AB1132" s="122">
        <v>0</v>
      </c>
      <c r="AC1132" s="122">
        <v>0</v>
      </c>
      <c r="AD1132" s="121"/>
      <c r="BO1132" s="72" t="s">
        <v>42</v>
      </c>
      <c r="BP1132" s="73" t="s">
        <v>4489</v>
      </c>
      <c r="BQ1132" s="75">
        <v>0</v>
      </c>
      <c r="BR1132" s="75">
        <v>0</v>
      </c>
      <c r="BS1132" s="75">
        <v>0</v>
      </c>
      <c r="BT1132" s="75">
        <v>0</v>
      </c>
      <c r="BU1132" s="75">
        <v>315000625</v>
      </c>
      <c r="BV1132" s="75">
        <v>0</v>
      </c>
      <c r="BW1132" s="75">
        <v>0</v>
      </c>
      <c r="BX1132" s="75">
        <v>0</v>
      </c>
      <c r="BY1132" s="75">
        <v>0</v>
      </c>
      <c r="BZ1132" s="75">
        <v>0</v>
      </c>
      <c r="CA1132" s="75">
        <v>0</v>
      </c>
    </row>
    <row r="1133" spans="14:79" ht="12" customHeight="1">
      <c r="N1133" s="119" t="s">
        <v>37</v>
      </c>
      <c r="O1133" s="120" t="s">
        <v>3293</v>
      </c>
      <c r="P1133" s="122">
        <v>90000625</v>
      </c>
      <c r="Q1133" s="122">
        <v>0</v>
      </c>
      <c r="R1133" s="122">
        <v>108000625</v>
      </c>
      <c r="S1133" s="122">
        <v>117000625</v>
      </c>
      <c r="T1133" s="122">
        <v>0</v>
      </c>
      <c r="U1133" s="122">
        <v>0</v>
      </c>
      <c r="V1133" s="122">
        <v>0</v>
      </c>
      <c r="W1133" s="122">
        <v>0</v>
      </c>
      <c r="X1133" s="122">
        <v>0</v>
      </c>
      <c r="Y1133" s="122">
        <v>0</v>
      </c>
      <c r="Z1133" s="122">
        <v>250000625</v>
      </c>
      <c r="AA1133" s="122">
        <v>320000026</v>
      </c>
      <c r="AB1133" s="122">
        <v>0</v>
      </c>
      <c r="AC1133" s="122">
        <v>0</v>
      </c>
      <c r="AD1133" s="121"/>
      <c r="BO1133" s="72" t="s">
        <v>42</v>
      </c>
      <c r="BP1133" s="73" t="s">
        <v>4490</v>
      </c>
      <c r="BQ1133" s="75">
        <v>103000625</v>
      </c>
      <c r="BR1133" s="75">
        <v>0</v>
      </c>
      <c r="BS1133" s="75">
        <v>135000625</v>
      </c>
      <c r="BT1133" s="75">
        <v>144000625</v>
      </c>
      <c r="BU1133" s="75">
        <v>148000625</v>
      </c>
      <c r="BV1133" s="75">
        <v>153000625</v>
      </c>
      <c r="BW1133" s="75">
        <v>157000625</v>
      </c>
      <c r="BX1133" s="75">
        <v>0</v>
      </c>
      <c r="BY1133" s="75">
        <v>0</v>
      </c>
      <c r="BZ1133" s="75">
        <v>0</v>
      </c>
      <c r="CA1133" s="75">
        <v>0</v>
      </c>
    </row>
    <row r="1134" spans="14:79" ht="12" customHeight="1">
      <c r="N1134" s="119" t="s">
        <v>37</v>
      </c>
      <c r="O1134" s="120" t="s">
        <v>3294</v>
      </c>
      <c r="P1134" s="122">
        <v>0</v>
      </c>
      <c r="Q1134" s="122">
        <v>0</v>
      </c>
      <c r="R1134" s="122">
        <v>0</v>
      </c>
      <c r="S1134" s="122">
        <v>0</v>
      </c>
      <c r="T1134" s="122">
        <v>205000225</v>
      </c>
      <c r="U1134" s="122">
        <v>0</v>
      </c>
      <c r="V1134" s="122">
        <v>0</v>
      </c>
      <c r="W1134" s="122">
        <v>240000225</v>
      </c>
      <c r="X1134" s="122">
        <v>0</v>
      </c>
      <c r="Y1134" s="122">
        <v>0</v>
      </c>
      <c r="Z1134" s="122">
        <v>265000225</v>
      </c>
      <c r="AA1134" s="122">
        <v>346000625</v>
      </c>
      <c r="AB1134" s="122">
        <v>0</v>
      </c>
      <c r="AC1134" s="122">
        <v>0</v>
      </c>
      <c r="AD1134" s="121"/>
      <c r="BO1134" s="72" t="s">
        <v>42</v>
      </c>
      <c r="BP1134" s="73" t="s">
        <v>4491</v>
      </c>
      <c r="BQ1134" s="75">
        <v>225000625</v>
      </c>
      <c r="BR1134" s="75">
        <v>243000625</v>
      </c>
      <c r="BS1134" s="75">
        <v>0</v>
      </c>
      <c r="BT1134" s="75">
        <v>0</v>
      </c>
      <c r="BU1134" s="75">
        <v>0</v>
      </c>
      <c r="BV1134" s="75">
        <v>0</v>
      </c>
      <c r="BW1134" s="75">
        <v>0</v>
      </c>
      <c r="BX1134" s="75">
        <v>0</v>
      </c>
      <c r="BY1134" s="75">
        <v>0</v>
      </c>
      <c r="BZ1134" s="75">
        <v>0</v>
      </c>
      <c r="CA1134" s="75">
        <v>0</v>
      </c>
    </row>
    <row r="1135" spans="14:79" ht="12" customHeight="1">
      <c r="N1135" s="119" t="s">
        <v>37</v>
      </c>
      <c r="O1135" s="120" t="s">
        <v>3295</v>
      </c>
      <c r="P1135" s="122">
        <v>0</v>
      </c>
      <c r="Q1135" s="122">
        <v>0</v>
      </c>
      <c r="R1135" s="122">
        <v>0</v>
      </c>
      <c r="S1135" s="122">
        <v>0</v>
      </c>
      <c r="T1135" s="122">
        <v>0</v>
      </c>
      <c r="U1135" s="122">
        <v>211000625</v>
      </c>
      <c r="V1135" s="122">
        <v>0</v>
      </c>
      <c r="W1135" s="122">
        <v>0</v>
      </c>
      <c r="X1135" s="122">
        <v>0</v>
      </c>
      <c r="Y1135" s="122">
        <v>0</v>
      </c>
      <c r="Z1135" s="122">
        <v>0</v>
      </c>
      <c r="AA1135" s="122">
        <v>0</v>
      </c>
      <c r="AB1135" s="122">
        <v>0</v>
      </c>
      <c r="AC1135" s="122">
        <v>0</v>
      </c>
      <c r="AD1135" s="121"/>
      <c r="BO1135" s="72" t="s">
        <v>42</v>
      </c>
      <c r="BP1135" s="73" t="s">
        <v>4492</v>
      </c>
      <c r="BQ1135" s="75">
        <v>175000925</v>
      </c>
      <c r="BR1135" s="75">
        <v>185000925</v>
      </c>
      <c r="BS1135" s="75">
        <v>215000925</v>
      </c>
      <c r="BT1135" s="75">
        <v>235000925</v>
      </c>
      <c r="BU1135" s="75">
        <v>315000925</v>
      </c>
      <c r="BV1135" s="75">
        <v>325000925</v>
      </c>
      <c r="BW1135" s="75">
        <v>335000925</v>
      </c>
      <c r="BX1135" s="75">
        <v>340000026</v>
      </c>
      <c r="BY1135" s="75">
        <v>350000026</v>
      </c>
      <c r="BZ1135" s="75">
        <v>365000026</v>
      </c>
      <c r="CA1135" s="75">
        <v>0</v>
      </c>
    </row>
    <row r="1136" spans="14:79" ht="12" customHeight="1">
      <c r="N1136" s="119" t="s">
        <v>37</v>
      </c>
      <c r="O1136" s="120" t="s">
        <v>3296</v>
      </c>
      <c r="P1136" s="122">
        <v>0</v>
      </c>
      <c r="Q1136" s="122">
        <v>0</v>
      </c>
      <c r="R1136" s="122">
        <v>0</v>
      </c>
      <c r="S1136" s="122">
        <v>0</v>
      </c>
      <c r="T1136" s="122">
        <v>0</v>
      </c>
      <c r="U1136" s="122">
        <v>229000625</v>
      </c>
      <c r="V1136" s="122">
        <v>0</v>
      </c>
      <c r="W1136" s="122">
        <v>0</v>
      </c>
      <c r="X1136" s="122">
        <v>0</v>
      </c>
      <c r="Y1136" s="122">
        <v>0</v>
      </c>
      <c r="Z1136" s="122">
        <v>216000625</v>
      </c>
      <c r="AA1136" s="122">
        <v>0</v>
      </c>
      <c r="AB1136" s="122">
        <v>0</v>
      </c>
      <c r="AC1136" s="122">
        <v>0</v>
      </c>
      <c r="AD1136" s="121"/>
      <c r="BO1136" s="72" t="s">
        <v>42</v>
      </c>
      <c r="BP1136" s="73" t="s">
        <v>4493</v>
      </c>
      <c r="BQ1136" s="75">
        <v>0</v>
      </c>
      <c r="BR1136" s="75">
        <v>0</v>
      </c>
      <c r="BS1136" s="75">
        <v>0</v>
      </c>
      <c r="BT1136" s="75">
        <v>0</v>
      </c>
      <c r="BU1136" s="75">
        <v>0</v>
      </c>
      <c r="BV1136" s="75">
        <v>270000625</v>
      </c>
      <c r="BW1136" s="75">
        <v>0</v>
      </c>
      <c r="BX1136" s="75">
        <v>0</v>
      </c>
      <c r="BY1136" s="75">
        <v>0</v>
      </c>
      <c r="BZ1136" s="75">
        <v>0</v>
      </c>
      <c r="CA1136" s="75">
        <v>0</v>
      </c>
    </row>
    <row r="1137" spans="14:79" ht="12" customHeight="1">
      <c r="N1137" s="119" t="s">
        <v>37</v>
      </c>
      <c r="O1137" s="120" t="s">
        <v>3297</v>
      </c>
      <c r="P1137" s="122">
        <v>0</v>
      </c>
      <c r="Q1137" s="122">
        <v>0</v>
      </c>
      <c r="R1137" s="122">
        <v>224000625</v>
      </c>
      <c r="S1137" s="122">
        <v>214000625</v>
      </c>
      <c r="T1137" s="122">
        <v>230000725</v>
      </c>
      <c r="U1137" s="122">
        <v>251000625</v>
      </c>
      <c r="V1137" s="122">
        <v>0</v>
      </c>
      <c r="W1137" s="122">
        <v>0</v>
      </c>
      <c r="X1137" s="122">
        <v>0</v>
      </c>
      <c r="Y1137" s="122">
        <v>0</v>
      </c>
      <c r="Z1137" s="122">
        <v>0</v>
      </c>
      <c r="AA1137" s="122">
        <v>0</v>
      </c>
      <c r="AB1137" s="122">
        <v>0</v>
      </c>
      <c r="AC1137" s="122">
        <v>0</v>
      </c>
      <c r="AD1137" s="121"/>
      <c r="BO1137" s="72" t="s">
        <v>42</v>
      </c>
      <c r="BP1137" s="73" t="s">
        <v>4494</v>
      </c>
      <c r="BQ1137" s="75">
        <v>225000625</v>
      </c>
      <c r="BR1137" s="75">
        <v>243000625</v>
      </c>
      <c r="BS1137" s="75">
        <v>261000625</v>
      </c>
      <c r="BT1137" s="75">
        <v>0</v>
      </c>
      <c r="BU1137" s="75">
        <v>252000625</v>
      </c>
      <c r="BV1137" s="75">
        <v>0</v>
      </c>
      <c r="BW1137" s="75">
        <v>310000625</v>
      </c>
      <c r="BX1137" s="75">
        <v>0</v>
      </c>
      <c r="BY1137" s="75">
        <v>0</v>
      </c>
      <c r="BZ1137" s="75">
        <v>0</v>
      </c>
      <c r="CA1137" s="75">
        <v>0</v>
      </c>
    </row>
    <row r="1138" spans="14:79" ht="12" customHeight="1">
      <c r="N1138" s="119" t="s">
        <v>37</v>
      </c>
      <c r="O1138" s="120" t="s">
        <v>3298</v>
      </c>
      <c r="P1138" s="122">
        <v>0</v>
      </c>
      <c r="Q1138" s="122">
        <v>0</v>
      </c>
      <c r="R1138" s="122">
        <v>227000625</v>
      </c>
      <c r="S1138" s="122">
        <v>214000625</v>
      </c>
      <c r="T1138" s="122">
        <v>261000625</v>
      </c>
      <c r="U1138" s="122">
        <v>251000625</v>
      </c>
      <c r="V1138" s="122">
        <v>0</v>
      </c>
      <c r="W1138" s="122">
        <v>0</v>
      </c>
      <c r="X1138" s="122">
        <v>0</v>
      </c>
      <c r="Y1138" s="122">
        <v>0</v>
      </c>
      <c r="Z1138" s="122">
        <v>0</v>
      </c>
      <c r="AA1138" s="122">
        <v>0</v>
      </c>
      <c r="AB1138" s="122">
        <v>0</v>
      </c>
      <c r="AC1138" s="122">
        <v>0</v>
      </c>
      <c r="AD1138" s="121"/>
      <c r="BO1138" s="72" t="s">
        <v>42</v>
      </c>
      <c r="BP1138" s="73" t="s">
        <v>4495</v>
      </c>
      <c r="BQ1138" s="75">
        <v>189000625</v>
      </c>
      <c r="BR1138" s="75">
        <v>207000625</v>
      </c>
      <c r="BS1138" s="75">
        <v>225000625</v>
      </c>
      <c r="BT1138" s="75">
        <v>252000625</v>
      </c>
      <c r="BU1138" s="75">
        <v>306000625</v>
      </c>
      <c r="BV1138" s="75">
        <v>270000625</v>
      </c>
      <c r="BW1138" s="75">
        <v>333000625</v>
      </c>
      <c r="BX1138" s="75">
        <v>0</v>
      </c>
      <c r="BY1138" s="75">
        <v>0</v>
      </c>
      <c r="BZ1138" s="75">
        <v>0</v>
      </c>
      <c r="CA1138" s="75">
        <v>0</v>
      </c>
    </row>
    <row r="1139" spans="14:79" ht="12" customHeight="1">
      <c r="N1139" s="119" t="s">
        <v>37</v>
      </c>
      <c r="O1139" s="120" t="s">
        <v>3299</v>
      </c>
      <c r="P1139" s="122">
        <v>0</v>
      </c>
      <c r="Q1139" s="122">
        <v>0</v>
      </c>
      <c r="R1139" s="122">
        <v>0</v>
      </c>
      <c r="S1139" s="122">
        <v>0</v>
      </c>
      <c r="T1139" s="122">
        <v>0</v>
      </c>
      <c r="U1139" s="122">
        <v>0</v>
      </c>
      <c r="V1139" s="122">
        <v>0</v>
      </c>
      <c r="W1139" s="122">
        <v>256000625</v>
      </c>
      <c r="X1139" s="122">
        <v>0</v>
      </c>
      <c r="Y1139" s="122">
        <v>0</v>
      </c>
      <c r="Z1139" s="122">
        <v>0</v>
      </c>
      <c r="AA1139" s="122">
        <v>0</v>
      </c>
      <c r="AB1139" s="122">
        <v>0</v>
      </c>
      <c r="AC1139" s="122">
        <v>0</v>
      </c>
      <c r="AD1139" s="121"/>
      <c r="BO1139" s="72" t="s">
        <v>42</v>
      </c>
      <c r="BP1139" s="73" t="s">
        <v>4496</v>
      </c>
      <c r="BQ1139" s="75">
        <v>198000625</v>
      </c>
      <c r="BR1139" s="75">
        <v>216000625</v>
      </c>
      <c r="BS1139" s="75">
        <v>234000625</v>
      </c>
      <c r="BT1139" s="75">
        <v>0</v>
      </c>
      <c r="BU1139" s="75">
        <v>0</v>
      </c>
      <c r="BV1139" s="75">
        <v>0</v>
      </c>
      <c r="BW1139" s="75">
        <v>0</v>
      </c>
      <c r="BX1139" s="75">
        <v>0</v>
      </c>
      <c r="BY1139" s="75">
        <v>0</v>
      </c>
      <c r="BZ1139" s="75">
        <v>0</v>
      </c>
      <c r="CA1139" s="75">
        <v>0</v>
      </c>
    </row>
    <row r="1140" spans="14:79" ht="12" customHeight="1">
      <c r="N1140" s="119" t="s">
        <v>37</v>
      </c>
      <c r="O1140" s="120" t="s">
        <v>3300</v>
      </c>
      <c r="P1140" s="122">
        <v>0</v>
      </c>
      <c r="Q1140" s="122">
        <v>0</v>
      </c>
      <c r="R1140" s="122">
        <v>228000625</v>
      </c>
      <c r="S1140" s="122">
        <v>0</v>
      </c>
      <c r="T1140" s="122">
        <v>302000625</v>
      </c>
      <c r="U1140" s="122">
        <v>0</v>
      </c>
      <c r="V1140" s="122">
        <v>0</v>
      </c>
      <c r="W1140" s="122">
        <v>0</v>
      </c>
      <c r="X1140" s="122">
        <v>0</v>
      </c>
      <c r="Y1140" s="122">
        <v>0</v>
      </c>
      <c r="Z1140" s="122">
        <v>0</v>
      </c>
      <c r="AA1140" s="122">
        <v>0</v>
      </c>
      <c r="AB1140" s="122">
        <v>0</v>
      </c>
      <c r="AC1140" s="122">
        <v>0</v>
      </c>
      <c r="AD1140" s="121"/>
      <c r="BO1140" s="72" t="s">
        <v>42</v>
      </c>
      <c r="BP1140" s="73" t="s">
        <v>4497</v>
      </c>
      <c r="BQ1140" s="75">
        <v>207000625</v>
      </c>
      <c r="BR1140" s="75">
        <v>243000625</v>
      </c>
      <c r="BS1140" s="75">
        <v>0</v>
      </c>
      <c r="BT1140" s="75">
        <v>270000625</v>
      </c>
      <c r="BU1140" s="75">
        <v>279000625</v>
      </c>
      <c r="BV1140" s="75">
        <v>288000625</v>
      </c>
      <c r="BW1140" s="75">
        <v>306000625</v>
      </c>
      <c r="BX1140" s="75">
        <v>324000625</v>
      </c>
      <c r="BY1140" s="75">
        <v>342000625</v>
      </c>
      <c r="BZ1140" s="75">
        <v>0</v>
      </c>
      <c r="CA1140" s="75">
        <v>0</v>
      </c>
    </row>
    <row r="1141" spans="14:79" ht="12" customHeight="1">
      <c r="N1141" s="119" t="s">
        <v>37</v>
      </c>
      <c r="O1141" s="120" t="s">
        <v>3301</v>
      </c>
      <c r="P1141" s="122">
        <v>0</v>
      </c>
      <c r="Q1141" s="122">
        <v>0</v>
      </c>
      <c r="R1141" s="122">
        <v>216000625</v>
      </c>
      <c r="S1141" s="122">
        <v>217000625</v>
      </c>
      <c r="T1141" s="122">
        <v>243000625</v>
      </c>
      <c r="U1141" s="122">
        <v>252000625</v>
      </c>
      <c r="V1141" s="122">
        <v>261000625</v>
      </c>
      <c r="W1141" s="122">
        <v>0</v>
      </c>
      <c r="X1141" s="122">
        <v>0</v>
      </c>
      <c r="Y1141" s="122">
        <v>0</v>
      </c>
      <c r="Z1141" s="122">
        <v>0</v>
      </c>
      <c r="AA1141" s="122">
        <v>0</v>
      </c>
      <c r="AB1141" s="122">
        <v>0</v>
      </c>
      <c r="AC1141" s="122">
        <v>0</v>
      </c>
      <c r="AD1141" s="121"/>
      <c r="BO1141" s="72" t="s">
        <v>42</v>
      </c>
      <c r="BP1141" s="73" t="s">
        <v>4498</v>
      </c>
      <c r="BQ1141" s="75">
        <v>198000625</v>
      </c>
      <c r="BR1141" s="75">
        <v>216000625</v>
      </c>
      <c r="BS1141" s="75">
        <v>234000625</v>
      </c>
      <c r="BT1141" s="75">
        <v>0</v>
      </c>
      <c r="BU1141" s="75">
        <v>252000625</v>
      </c>
      <c r="BV1141" s="75">
        <v>0</v>
      </c>
      <c r="BW1141" s="75">
        <v>0</v>
      </c>
      <c r="BX1141" s="75">
        <v>0</v>
      </c>
      <c r="BY1141" s="75">
        <v>0</v>
      </c>
      <c r="BZ1141" s="75">
        <v>0</v>
      </c>
      <c r="CA1141" s="75">
        <v>0</v>
      </c>
    </row>
    <row r="1142" spans="14:79" ht="12" customHeight="1">
      <c r="N1142" s="119" t="s">
        <v>37</v>
      </c>
      <c r="O1142" s="120" t="s">
        <v>3302</v>
      </c>
      <c r="P1142" s="122">
        <v>0</v>
      </c>
      <c r="Q1142" s="122">
        <v>0</v>
      </c>
      <c r="R1142" s="122">
        <v>0</v>
      </c>
      <c r="S1142" s="122">
        <v>217000625</v>
      </c>
      <c r="T1142" s="122">
        <v>302000625</v>
      </c>
      <c r="U1142" s="122">
        <v>300000625</v>
      </c>
      <c r="V1142" s="122">
        <v>0</v>
      </c>
      <c r="W1142" s="122">
        <v>0</v>
      </c>
      <c r="X1142" s="122">
        <v>0</v>
      </c>
      <c r="Y1142" s="122">
        <v>0</v>
      </c>
      <c r="Z1142" s="122">
        <v>0</v>
      </c>
      <c r="AA1142" s="122">
        <v>0</v>
      </c>
      <c r="AB1142" s="122">
        <v>0</v>
      </c>
      <c r="AC1142" s="122">
        <v>0</v>
      </c>
      <c r="AD1142" s="121"/>
      <c r="BO1142" s="72" t="s">
        <v>42</v>
      </c>
      <c r="BP1142" s="73" t="s">
        <v>4499</v>
      </c>
      <c r="BQ1142" s="75">
        <v>0</v>
      </c>
      <c r="BR1142" s="75">
        <v>0</v>
      </c>
      <c r="BS1142" s="75">
        <v>0</v>
      </c>
      <c r="BT1142" s="75">
        <v>0</v>
      </c>
      <c r="BU1142" s="75">
        <v>0</v>
      </c>
      <c r="BV1142" s="75">
        <v>0</v>
      </c>
      <c r="BW1142" s="75">
        <v>0</v>
      </c>
      <c r="BX1142" s="75">
        <v>0</v>
      </c>
      <c r="BY1142" s="75">
        <v>396000625</v>
      </c>
      <c r="BZ1142" s="75">
        <v>0</v>
      </c>
      <c r="CA1142" s="75">
        <v>0</v>
      </c>
    </row>
    <row r="1143" spans="14:79" ht="12" customHeight="1">
      <c r="N1143" s="119" t="s">
        <v>37</v>
      </c>
      <c r="O1143" s="120" t="s">
        <v>3303</v>
      </c>
      <c r="P1143" s="122">
        <v>0</v>
      </c>
      <c r="Q1143" s="122">
        <v>0</v>
      </c>
      <c r="R1143" s="122">
        <v>0</v>
      </c>
      <c r="S1143" s="122">
        <v>271000625</v>
      </c>
      <c r="T1143" s="122">
        <v>234000625</v>
      </c>
      <c r="U1143" s="122">
        <v>252000625</v>
      </c>
      <c r="V1143" s="122">
        <v>288000625</v>
      </c>
      <c r="W1143" s="122">
        <v>333000625</v>
      </c>
      <c r="X1143" s="122">
        <v>0</v>
      </c>
      <c r="Y1143" s="122">
        <v>0</v>
      </c>
      <c r="Z1143" s="122">
        <v>0</v>
      </c>
      <c r="AA1143" s="122">
        <v>0</v>
      </c>
      <c r="AB1143" s="122">
        <v>0</v>
      </c>
      <c r="AC1143" s="122">
        <v>0</v>
      </c>
      <c r="AD1143" s="121"/>
      <c r="BO1143" s="72" t="s">
        <v>42</v>
      </c>
      <c r="BP1143" s="73" t="s">
        <v>4500</v>
      </c>
      <c r="BQ1143" s="75">
        <v>0</v>
      </c>
      <c r="BR1143" s="75">
        <v>0</v>
      </c>
      <c r="BS1143" s="75">
        <v>198000625</v>
      </c>
      <c r="BT1143" s="75">
        <v>0</v>
      </c>
      <c r="BU1143" s="75">
        <v>0</v>
      </c>
      <c r="BV1143" s="75">
        <v>0</v>
      </c>
      <c r="BW1143" s="75">
        <v>0</v>
      </c>
      <c r="BX1143" s="75">
        <v>0</v>
      </c>
      <c r="BY1143" s="75">
        <v>0</v>
      </c>
      <c r="BZ1143" s="75">
        <v>0</v>
      </c>
      <c r="CA1143" s="75">
        <v>0</v>
      </c>
    </row>
    <row r="1144" spans="14:79" ht="12" customHeight="1">
      <c r="N1144" s="119" t="s">
        <v>37</v>
      </c>
      <c r="O1144" s="120" t="s">
        <v>3304</v>
      </c>
      <c r="P1144" s="122">
        <v>0</v>
      </c>
      <c r="Q1144" s="122">
        <v>0</v>
      </c>
      <c r="R1144" s="122">
        <v>0</v>
      </c>
      <c r="S1144" s="122">
        <v>0</v>
      </c>
      <c r="T1144" s="122">
        <v>0</v>
      </c>
      <c r="U1144" s="122">
        <v>0</v>
      </c>
      <c r="V1144" s="122">
        <v>0</v>
      </c>
      <c r="W1144" s="122">
        <v>0</v>
      </c>
      <c r="X1144" s="122">
        <v>0</v>
      </c>
      <c r="Y1144" s="122">
        <v>0</v>
      </c>
      <c r="Z1144" s="122">
        <v>365000026</v>
      </c>
      <c r="AA1144" s="122">
        <v>400000026</v>
      </c>
      <c r="AB1144" s="122">
        <v>0</v>
      </c>
      <c r="AC1144" s="122">
        <v>0</v>
      </c>
      <c r="AD1144" s="121"/>
      <c r="BO1144" s="72" t="s">
        <v>42</v>
      </c>
      <c r="BP1144" s="73" t="s">
        <v>4501</v>
      </c>
      <c r="BQ1144" s="75">
        <v>171000625</v>
      </c>
      <c r="BR1144" s="75">
        <v>225000625</v>
      </c>
      <c r="BS1144" s="75">
        <v>243000625</v>
      </c>
      <c r="BT1144" s="75">
        <v>270000625</v>
      </c>
      <c r="BU1144" s="75">
        <v>243000625</v>
      </c>
      <c r="BV1144" s="75">
        <v>252000625</v>
      </c>
      <c r="BW1144" s="75">
        <v>0</v>
      </c>
      <c r="BX1144" s="75">
        <v>0</v>
      </c>
      <c r="BY1144" s="75">
        <v>0</v>
      </c>
      <c r="BZ1144" s="75">
        <v>0</v>
      </c>
      <c r="CA1144" s="75">
        <v>0</v>
      </c>
    </row>
    <row r="1145" spans="14:79" ht="12" customHeight="1">
      <c r="N1145" s="119" t="s">
        <v>37</v>
      </c>
      <c r="O1145" s="120" t="s">
        <v>3305</v>
      </c>
      <c r="P1145" s="122">
        <v>0</v>
      </c>
      <c r="Q1145" s="122">
        <v>0</v>
      </c>
      <c r="R1145" s="122">
        <v>0</v>
      </c>
      <c r="S1145" s="122">
        <v>0</v>
      </c>
      <c r="T1145" s="122">
        <v>0</v>
      </c>
      <c r="U1145" s="122">
        <v>0</v>
      </c>
      <c r="V1145" s="122">
        <v>0</v>
      </c>
      <c r="W1145" s="122">
        <v>256000625</v>
      </c>
      <c r="X1145" s="122">
        <v>0</v>
      </c>
      <c r="Y1145" s="122">
        <v>0</v>
      </c>
      <c r="Z1145" s="122">
        <v>0</v>
      </c>
      <c r="AA1145" s="122">
        <v>0</v>
      </c>
      <c r="AB1145" s="122">
        <v>0</v>
      </c>
      <c r="AC1145" s="122">
        <v>0</v>
      </c>
      <c r="AD1145" s="121"/>
      <c r="BO1145" s="72" t="s">
        <v>42</v>
      </c>
      <c r="BP1145" s="73" t="s">
        <v>4502</v>
      </c>
      <c r="BQ1145" s="75">
        <v>126000625</v>
      </c>
      <c r="BR1145" s="75">
        <v>135000625</v>
      </c>
      <c r="BS1145" s="75">
        <v>144000625</v>
      </c>
      <c r="BT1145" s="75">
        <v>153000625</v>
      </c>
      <c r="BU1145" s="75">
        <v>162000625</v>
      </c>
      <c r="BV1145" s="75">
        <v>171000625</v>
      </c>
      <c r="BW1145" s="75">
        <v>180000625</v>
      </c>
      <c r="BX1145" s="75">
        <v>0</v>
      </c>
      <c r="BY1145" s="75">
        <v>0</v>
      </c>
      <c r="BZ1145" s="75">
        <v>0</v>
      </c>
      <c r="CA1145" s="75">
        <v>0</v>
      </c>
    </row>
    <row r="1146" spans="14:79" ht="12" customHeight="1">
      <c r="N1146" s="119" t="s">
        <v>37</v>
      </c>
      <c r="O1146" s="120" t="s">
        <v>3306</v>
      </c>
      <c r="P1146" s="122">
        <v>0</v>
      </c>
      <c r="Q1146" s="122">
        <v>0</v>
      </c>
      <c r="R1146" s="122">
        <v>0</v>
      </c>
      <c r="S1146" s="122">
        <v>0</v>
      </c>
      <c r="T1146" s="122">
        <v>0</v>
      </c>
      <c r="U1146" s="122">
        <v>284000625</v>
      </c>
      <c r="V1146" s="122">
        <v>0</v>
      </c>
      <c r="W1146" s="122">
        <v>252000625</v>
      </c>
      <c r="X1146" s="122">
        <v>0</v>
      </c>
      <c r="Y1146" s="122">
        <v>0</v>
      </c>
      <c r="Z1146" s="122">
        <v>0</v>
      </c>
      <c r="AA1146" s="122">
        <v>0</v>
      </c>
      <c r="AB1146" s="122">
        <v>0</v>
      </c>
      <c r="AC1146" s="122">
        <v>0</v>
      </c>
      <c r="AD1146" s="121"/>
      <c r="BO1146" s="72" t="s">
        <v>42</v>
      </c>
      <c r="BP1146" s="73" t="s">
        <v>4503</v>
      </c>
      <c r="BQ1146" s="75">
        <v>0</v>
      </c>
      <c r="BR1146" s="75">
        <v>225000625</v>
      </c>
      <c r="BS1146" s="75">
        <v>0</v>
      </c>
      <c r="BT1146" s="75">
        <v>0</v>
      </c>
      <c r="BU1146" s="75">
        <v>0</v>
      </c>
      <c r="BV1146" s="75">
        <v>0</v>
      </c>
      <c r="BW1146" s="75">
        <v>0</v>
      </c>
      <c r="BX1146" s="75">
        <v>0</v>
      </c>
      <c r="BY1146" s="75">
        <v>0</v>
      </c>
      <c r="BZ1146" s="75">
        <v>0</v>
      </c>
      <c r="CA1146" s="75">
        <v>0</v>
      </c>
    </row>
    <row r="1147" spans="14:79" ht="12" customHeight="1">
      <c r="N1147" s="119" t="s">
        <v>37</v>
      </c>
      <c r="O1147" s="120" t="s">
        <v>3307</v>
      </c>
      <c r="P1147" s="122">
        <v>0</v>
      </c>
      <c r="Q1147" s="122">
        <v>0</v>
      </c>
      <c r="R1147" s="122">
        <v>0</v>
      </c>
      <c r="S1147" s="122">
        <v>0</v>
      </c>
      <c r="T1147" s="122">
        <v>234000625</v>
      </c>
      <c r="U1147" s="122">
        <v>252000625</v>
      </c>
      <c r="V1147" s="122">
        <v>288000625</v>
      </c>
      <c r="W1147" s="122">
        <v>252000625</v>
      </c>
      <c r="X1147" s="122">
        <v>0</v>
      </c>
      <c r="Y1147" s="122">
        <v>0</v>
      </c>
      <c r="Z1147" s="122">
        <v>0</v>
      </c>
      <c r="AA1147" s="122">
        <v>0</v>
      </c>
      <c r="AB1147" s="122">
        <v>0</v>
      </c>
      <c r="AC1147" s="122">
        <v>0</v>
      </c>
      <c r="AD1147" s="121"/>
      <c r="BO1147" s="72" t="s">
        <v>42</v>
      </c>
      <c r="BP1147" s="73" t="s">
        <v>4504</v>
      </c>
      <c r="BQ1147" s="75">
        <v>153000625</v>
      </c>
      <c r="BR1147" s="75">
        <v>171000625</v>
      </c>
      <c r="BS1147" s="75">
        <v>0</v>
      </c>
      <c r="BT1147" s="75">
        <v>0</v>
      </c>
      <c r="BU1147" s="75">
        <v>0</v>
      </c>
      <c r="BV1147" s="75">
        <v>0</v>
      </c>
      <c r="BW1147" s="75">
        <v>0</v>
      </c>
      <c r="BX1147" s="75">
        <v>0</v>
      </c>
      <c r="BY1147" s="75">
        <v>0</v>
      </c>
      <c r="BZ1147" s="75">
        <v>0</v>
      </c>
      <c r="CA1147" s="75">
        <v>0</v>
      </c>
    </row>
    <row r="1148" spans="14:79" ht="12" customHeight="1">
      <c r="N1148" s="119" t="s">
        <v>37</v>
      </c>
      <c r="O1148" s="120" t="s">
        <v>3308</v>
      </c>
      <c r="P1148" s="122">
        <v>0</v>
      </c>
      <c r="Q1148" s="122">
        <v>0</v>
      </c>
      <c r="R1148" s="122">
        <v>0</v>
      </c>
      <c r="S1148" s="122">
        <v>0</v>
      </c>
      <c r="T1148" s="122">
        <v>0</v>
      </c>
      <c r="U1148" s="122">
        <v>0</v>
      </c>
      <c r="V1148" s="122">
        <v>0</v>
      </c>
      <c r="W1148" s="122">
        <v>180000625</v>
      </c>
      <c r="X1148" s="122">
        <v>0</v>
      </c>
      <c r="Y1148" s="122">
        <v>220000625</v>
      </c>
      <c r="Z1148" s="122">
        <v>0</v>
      </c>
      <c r="AA1148" s="122">
        <v>0</v>
      </c>
      <c r="AB1148" s="122">
        <v>0</v>
      </c>
      <c r="AC1148" s="122">
        <v>0</v>
      </c>
      <c r="AD1148" s="121"/>
      <c r="BO1148" s="72" t="s">
        <v>42</v>
      </c>
      <c r="BP1148" s="73" t="s">
        <v>4505</v>
      </c>
      <c r="BQ1148" s="75">
        <v>243000625</v>
      </c>
      <c r="BR1148" s="75">
        <v>198000625</v>
      </c>
      <c r="BS1148" s="75">
        <v>216000625</v>
      </c>
      <c r="BT1148" s="75">
        <v>306000625</v>
      </c>
      <c r="BU1148" s="75">
        <v>252000625</v>
      </c>
      <c r="BV1148" s="75">
        <v>0</v>
      </c>
      <c r="BW1148" s="75">
        <v>342000625</v>
      </c>
      <c r="BX1148" s="75">
        <v>0</v>
      </c>
      <c r="BY1148" s="75">
        <v>0</v>
      </c>
      <c r="BZ1148" s="75">
        <v>0</v>
      </c>
      <c r="CA1148" s="75">
        <v>0</v>
      </c>
    </row>
    <row r="1149" spans="14:79" ht="12" customHeight="1">
      <c r="N1149" s="119" t="s">
        <v>37</v>
      </c>
      <c r="O1149" s="120" t="s">
        <v>3309</v>
      </c>
      <c r="P1149" s="122">
        <v>0</v>
      </c>
      <c r="Q1149" s="122">
        <v>0</v>
      </c>
      <c r="R1149" s="122">
        <v>216000625</v>
      </c>
      <c r="S1149" s="122">
        <v>225000625</v>
      </c>
      <c r="T1149" s="122">
        <v>243000625</v>
      </c>
      <c r="U1149" s="122">
        <v>252000625</v>
      </c>
      <c r="V1149" s="122">
        <v>261000625</v>
      </c>
      <c r="W1149" s="122">
        <v>0</v>
      </c>
      <c r="X1149" s="122">
        <v>0</v>
      </c>
      <c r="Y1149" s="122">
        <v>0</v>
      </c>
      <c r="Z1149" s="122">
        <v>0</v>
      </c>
      <c r="AA1149" s="122">
        <v>0</v>
      </c>
      <c r="AB1149" s="122">
        <v>0</v>
      </c>
      <c r="AC1149" s="122">
        <v>0</v>
      </c>
      <c r="AD1149" s="121"/>
      <c r="BO1149" s="72" t="s">
        <v>42</v>
      </c>
      <c r="BP1149" s="73" t="s">
        <v>4506</v>
      </c>
      <c r="BQ1149" s="75">
        <v>0</v>
      </c>
      <c r="BR1149" s="75">
        <v>0</v>
      </c>
      <c r="BS1149" s="75">
        <v>216000625</v>
      </c>
      <c r="BT1149" s="75">
        <v>0</v>
      </c>
      <c r="BU1149" s="75">
        <v>297000625</v>
      </c>
      <c r="BV1149" s="75">
        <v>0</v>
      </c>
      <c r="BW1149" s="75">
        <v>0</v>
      </c>
      <c r="BX1149" s="75">
        <v>0</v>
      </c>
      <c r="BY1149" s="75">
        <v>0</v>
      </c>
      <c r="BZ1149" s="75">
        <v>0</v>
      </c>
      <c r="CA1149" s="75">
        <v>0</v>
      </c>
    </row>
    <row r="1150" spans="14:79" ht="12" customHeight="1">
      <c r="N1150" s="119" t="s">
        <v>37</v>
      </c>
      <c r="O1150" s="120" t="s">
        <v>3310</v>
      </c>
      <c r="P1150" s="122">
        <v>0</v>
      </c>
      <c r="Q1150" s="122">
        <v>117000625</v>
      </c>
      <c r="R1150" s="122">
        <v>135000625</v>
      </c>
      <c r="S1150" s="122">
        <v>0</v>
      </c>
      <c r="T1150" s="122">
        <v>189000625</v>
      </c>
      <c r="U1150" s="122">
        <v>0</v>
      </c>
      <c r="V1150" s="122">
        <v>0</v>
      </c>
      <c r="W1150" s="122">
        <v>315000625</v>
      </c>
      <c r="X1150" s="122">
        <v>0</v>
      </c>
      <c r="Y1150" s="122">
        <v>0</v>
      </c>
      <c r="Z1150" s="122">
        <v>0</v>
      </c>
      <c r="AA1150" s="122">
        <v>0</v>
      </c>
      <c r="AB1150" s="122">
        <v>0</v>
      </c>
      <c r="AC1150" s="122">
        <v>0</v>
      </c>
      <c r="AD1150" s="121"/>
      <c r="BO1150" s="72" t="s">
        <v>42</v>
      </c>
      <c r="BP1150" s="73" t="s">
        <v>4507</v>
      </c>
      <c r="BQ1150" s="75">
        <v>189000625</v>
      </c>
      <c r="BR1150" s="75">
        <v>0</v>
      </c>
      <c r="BS1150" s="75">
        <v>243000625</v>
      </c>
      <c r="BT1150" s="75">
        <v>0</v>
      </c>
      <c r="BU1150" s="75">
        <v>0</v>
      </c>
      <c r="BV1150" s="75">
        <v>0</v>
      </c>
      <c r="BW1150" s="75">
        <v>0</v>
      </c>
      <c r="BX1150" s="75">
        <v>0</v>
      </c>
      <c r="BY1150" s="75">
        <v>0</v>
      </c>
      <c r="BZ1150" s="75">
        <v>0</v>
      </c>
      <c r="CA1150" s="75">
        <v>0</v>
      </c>
    </row>
    <row r="1151" spans="14:79" ht="12" customHeight="1">
      <c r="N1151" s="119" t="s">
        <v>37</v>
      </c>
      <c r="O1151" s="120" t="s">
        <v>3311</v>
      </c>
      <c r="P1151" s="122">
        <v>0</v>
      </c>
      <c r="Q1151" s="122">
        <v>0</v>
      </c>
      <c r="R1151" s="122">
        <v>0</v>
      </c>
      <c r="S1151" s="122">
        <v>0</v>
      </c>
      <c r="T1151" s="122">
        <v>0</v>
      </c>
      <c r="U1151" s="122">
        <v>0</v>
      </c>
      <c r="V1151" s="122">
        <v>0</v>
      </c>
      <c r="W1151" s="122">
        <v>261000625</v>
      </c>
      <c r="X1151" s="122">
        <v>0</v>
      </c>
      <c r="Y1151" s="122">
        <v>0</v>
      </c>
      <c r="Z1151" s="122">
        <v>450000625</v>
      </c>
      <c r="AA1151" s="122">
        <v>0</v>
      </c>
      <c r="AB1151" s="122">
        <v>0</v>
      </c>
      <c r="AC1151" s="122">
        <v>0</v>
      </c>
      <c r="AD1151" s="121"/>
      <c r="BO1151" s="72" t="s">
        <v>42</v>
      </c>
      <c r="BP1151" s="73" t="s">
        <v>4508</v>
      </c>
      <c r="BQ1151" s="75">
        <v>180000625</v>
      </c>
      <c r="BR1151" s="75">
        <v>198000625</v>
      </c>
      <c r="BS1151" s="75">
        <v>216000625</v>
      </c>
      <c r="BT1151" s="75">
        <v>243000625</v>
      </c>
      <c r="BU1151" s="75">
        <v>0</v>
      </c>
      <c r="BV1151" s="75">
        <v>0</v>
      </c>
      <c r="BW1151" s="75">
        <v>0</v>
      </c>
      <c r="BX1151" s="75">
        <v>0</v>
      </c>
      <c r="BY1151" s="75">
        <v>0</v>
      </c>
      <c r="BZ1151" s="75">
        <v>0</v>
      </c>
      <c r="CA1151" s="75">
        <v>0</v>
      </c>
    </row>
    <row r="1152" spans="14:79" ht="12" customHeight="1">
      <c r="N1152" s="119" t="s">
        <v>37</v>
      </c>
      <c r="O1152" s="120" t="s">
        <v>3332</v>
      </c>
      <c r="P1152" s="122">
        <v>99000625</v>
      </c>
      <c r="Q1152" s="122">
        <v>103000625</v>
      </c>
      <c r="R1152" s="122">
        <v>108000625</v>
      </c>
      <c r="S1152" s="122">
        <v>117000625</v>
      </c>
      <c r="T1152" s="122">
        <v>0</v>
      </c>
      <c r="U1152" s="122">
        <v>0</v>
      </c>
      <c r="V1152" s="122">
        <v>0</v>
      </c>
      <c r="W1152" s="122">
        <v>0</v>
      </c>
      <c r="X1152" s="122">
        <v>0</v>
      </c>
      <c r="Y1152" s="122">
        <v>0</v>
      </c>
      <c r="Z1152" s="122">
        <v>0</v>
      </c>
      <c r="AA1152" s="122">
        <v>0</v>
      </c>
      <c r="AB1152" s="122">
        <v>0</v>
      </c>
      <c r="AC1152" s="122">
        <v>0</v>
      </c>
      <c r="AD1152" s="121"/>
      <c r="BO1152" s="72" t="s">
        <v>42</v>
      </c>
      <c r="BP1152" s="73" t="s">
        <v>4509</v>
      </c>
      <c r="BQ1152" s="75">
        <v>189000625</v>
      </c>
      <c r="BR1152" s="75">
        <v>207000625</v>
      </c>
      <c r="BS1152" s="75">
        <v>225000625</v>
      </c>
      <c r="BT1152" s="75">
        <v>180000625</v>
      </c>
      <c r="BU1152" s="75">
        <v>243000625</v>
      </c>
      <c r="BV1152" s="75">
        <v>270000625</v>
      </c>
      <c r="BW1152" s="75">
        <v>270000625</v>
      </c>
      <c r="BX1152" s="75">
        <v>0</v>
      </c>
      <c r="BY1152" s="75">
        <v>230000925</v>
      </c>
      <c r="BZ1152" s="75">
        <v>0</v>
      </c>
      <c r="CA1152" s="75">
        <v>0</v>
      </c>
    </row>
    <row r="1153" spans="14:79" ht="12" customHeight="1">
      <c r="N1153" s="119" t="s">
        <v>37</v>
      </c>
      <c r="O1153" s="120" t="s">
        <v>3333</v>
      </c>
      <c r="P1153" s="122">
        <v>99000625</v>
      </c>
      <c r="Q1153" s="122">
        <v>103000625</v>
      </c>
      <c r="R1153" s="122">
        <v>108000625</v>
      </c>
      <c r="S1153" s="122">
        <v>117000625</v>
      </c>
      <c r="T1153" s="122">
        <v>0</v>
      </c>
      <c r="U1153" s="122">
        <v>0</v>
      </c>
      <c r="V1153" s="122">
        <v>0</v>
      </c>
      <c r="W1153" s="122">
        <v>0</v>
      </c>
      <c r="X1153" s="122">
        <v>0</v>
      </c>
      <c r="Y1153" s="122">
        <v>0</v>
      </c>
      <c r="Z1153" s="122">
        <v>0</v>
      </c>
      <c r="AA1153" s="122">
        <v>0</v>
      </c>
      <c r="AB1153" s="122">
        <v>0</v>
      </c>
      <c r="AC1153" s="122">
        <v>0</v>
      </c>
      <c r="AD1153" s="121"/>
      <c r="BO1153" s="72" t="s">
        <v>42</v>
      </c>
      <c r="BP1153" s="73" t="s">
        <v>4510</v>
      </c>
      <c r="BQ1153" s="75">
        <v>189000625</v>
      </c>
      <c r="BR1153" s="75">
        <v>207000625</v>
      </c>
      <c r="BS1153" s="75">
        <v>225000625</v>
      </c>
      <c r="BT1153" s="75">
        <v>252000625</v>
      </c>
      <c r="BU1153" s="75">
        <v>0</v>
      </c>
      <c r="BV1153" s="75">
        <v>0</v>
      </c>
      <c r="BW1153" s="75">
        <v>333000625</v>
      </c>
      <c r="BX1153" s="75">
        <v>306000625</v>
      </c>
      <c r="BY1153" s="75">
        <v>0</v>
      </c>
      <c r="BZ1153" s="75">
        <v>0</v>
      </c>
      <c r="CA1153" s="75">
        <v>0</v>
      </c>
    </row>
    <row r="1154" spans="14:79" ht="12" customHeight="1">
      <c r="N1154" s="119" t="s">
        <v>120</v>
      </c>
      <c r="O1154" s="120" t="s">
        <v>7969</v>
      </c>
      <c r="P1154" s="121"/>
      <c r="Q1154" s="121"/>
      <c r="R1154" s="121"/>
      <c r="S1154" s="121"/>
      <c r="T1154" s="121"/>
      <c r="U1154" s="121"/>
      <c r="V1154" s="121"/>
      <c r="W1154" s="121"/>
      <c r="X1154" s="121"/>
      <c r="Y1154" s="121"/>
      <c r="Z1154" s="121"/>
      <c r="AA1154" s="121"/>
      <c r="AB1154" s="122">
        <v>2150000725</v>
      </c>
      <c r="AC1154" s="121"/>
      <c r="AD1154" s="121"/>
      <c r="BO1154" s="72" t="s">
        <v>42</v>
      </c>
      <c r="BP1154" s="73" t="s">
        <v>4511</v>
      </c>
      <c r="BQ1154" s="75">
        <v>297000625</v>
      </c>
      <c r="BR1154" s="75">
        <v>198000625</v>
      </c>
      <c r="BS1154" s="75">
        <v>234000625</v>
      </c>
      <c r="BT1154" s="75">
        <v>261000625</v>
      </c>
      <c r="BU1154" s="75">
        <v>369000625</v>
      </c>
      <c r="BV1154" s="75">
        <v>279000625</v>
      </c>
      <c r="BW1154" s="75">
        <v>297000625</v>
      </c>
      <c r="BX1154" s="75">
        <v>0</v>
      </c>
      <c r="BY1154" s="75">
        <v>0</v>
      </c>
      <c r="BZ1154" s="75">
        <v>0</v>
      </c>
      <c r="CA1154" s="75">
        <v>0</v>
      </c>
    </row>
    <row r="1155" spans="14:79" ht="12" customHeight="1">
      <c r="N1155" s="119" t="s">
        <v>120</v>
      </c>
      <c r="O1155" s="120" t="s">
        <v>7970</v>
      </c>
      <c r="P1155" s="121"/>
      <c r="Q1155" s="121"/>
      <c r="R1155" s="121"/>
      <c r="S1155" s="122">
        <v>0</v>
      </c>
      <c r="T1155" s="121"/>
      <c r="U1155" s="121"/>
      <c r="V1155" s="121"/>
      <c r="W1155" s="122">
        <v>0</v>
      </c>
      <c r="X1155" s="122">
        <v>1600000825</v>
      </c>
      <c r="Y1155" s="122">
        <v>0</v>
      </c>
      <c r="Z1155" s="122">
        <v>0</v>
      </c>
      <c r="AA1155" s="122">
        <v>1850000925</v>
      </c>
      <c r="AB1155" s="121"/>
      <c r="AC1155" s="121"/>
      <c r="AD1155" s="121"/>
      <c r="BO1155" s="72" t="s">
        <v>42</v>
      </c>
      <c r="BP1155" s="73" t="s">
        <v>4512</v>
      </c>
      <c r="BQ1155" s="75">
        <v>0</v>
      </c>
      <c r="BR1155" s="75">
        <v>0</v>
      </c>
      <c r="BS1155" s="75">
        <v>0</v>
      </c>
      <c r="BT1155" s="75">
        <v>0</v>
      </c>
      <c r="BU1155" s="75">
        <v>279000625</v>
      </c>
      <c r="BV1155" s="75">
        <v>306000625</v>
      </c>
      <c r="BW1155" s="75">
        <v>0</v>
      </c>
      <c r="BX1155" s="75">
        <v>0</v>
      </c>
      <c r="BY1155" s="75">
        <v>0</v>
      </c>
      <c r="BZ1155" s="75">
        <v>0</v>
      </c>
      <c r="CA1155" s="75">
        <v>0</v>
      </c>
    </row>
    <row r="1156" spans="14:79" ht="12" customHeight="1">
      <c r="N1156" s="119" t="s">
        <v>120</v>
      </c>
      <c r="O1156" s="120" t="s">
        <v>7971</v>
      </c>
      <c r="P1156" s="122">
        <v>700000925</v>
      </c>
      <c r="Q1156" s="122">
        <v>0</v>
      </c>
      <c r="R1156" s="122">
        <v>0</v>
      </c>
      <c r="S1156" s="122">
        <v>0</v>
      </c>
      <c r="T1156" s="121"/>
      <c r="U1156" s="121"/>
      <c r="V1156" s="121"/>
      <c r="W1156" s="121"/>
      <c r="X1156" s="122">
        <v>0</v>
      </c>
      <c r="Y1156" s="122">
        <v>0</v>
      </c>
      <c r="Z1156" s="122">
        <v>0</v>
      </c>
      <c r="AA1156" s="122">
        <v>0</v>
      </c>
      <c r="AB1156" s="121"/>
      <c r="AC1156" s="121"/>
      <c r="AD1156" s="121"/>
      <c r="BO1156" s="72" t="s">
        <v>42</v>
      </c>
      <c r="BP1156" s="73" t="s">
        <v>5249</v>
      </c>
      <c r="BQ1156" s="74"/>
      <c r="BR1156" s="74"/>
      <c r="BS1156" s="74"/>
      <c r="BT1156" s="74"/>
      <c r="BU1156" s="75">
        <v>220000925</v>
      </c>
      <c r="BV1156" s="74"/>
      <c r="BW1156" s="74"/>
      <c r="BX1156" s="74"/>
      <c r="BY1156" s="74"/>
      <c r="BZ1156" s="74"/>
      <c r="CA1156" s="74"/>
    </row>
    <row r="1157" spans="14:79" ht="12" customHeight="1">
      <c r="N1157" s="119" t="s">
        <v>120</v>
      </c>
      <c r="O1157" s="120" t="s">
        <v>7972</v>
      </c>
      <c r="P1157" s="122">
        <v>0</v>
      </c>
      <c r="Q1157" s="122">
        <v>0</v>
      </c>
      <c r="R1157" s="122">
        <v>800000725</v>
      </c>
      <c r="S1157" s="122">
        <v>0</v>
      </c>
      <c r="T1157" s="121"/>
      <c r="U1157" s="121"/>
      <c r="V1157" s="121"/>
      <c r="W1157" s="121"/>
      <c r="X1157" s="122">
        <v>0</v>
      </c>
      <c r="Y1157" s="122">
        <v>0</v>
      </c>
      <c r="Z1157" s="122">
        <v>0</v>
      </c>
      <c r="AA1157" s="122">
        <v>0</v>
      </c>
      <c r="AB1157" s="121"/>
      <c r="AC1157" s="121"/>
      <c r="AD1157" s="121"/>
      <c r="BO1157" s="72" t="s">
        <v>42</v>
      </c>
      <c r="BP1157" s="73" t="s">
        <v>4513</v>
      </c>
      <c r="BQ1157" s="75">
        <v>180000625</v>
      </c>
      <c r="BR1157" s="75">
        <v>0</v>
      </c>
      <c r="BS1157" s="75">
        <v>225000625</v>
      </c>
      <c r="BT1157" s="75">
        <v>243000625</v>
      </c>
      <c r="BU1157" s="75">
        <v>252000625</v>
      </c>
      <c r="BV1157" s="75">
        <v>270000625</v>
      </c>
      <c r="BW1157" s="75">
        <v>288000625</v>
      </c>
      <c r="BX1157" s="75">
        <v>306000625</v>
      </c>
      <c r="BY1157" s="75">
        <v>0</v>
      </c>
      <c r="BZ1157" s="75">
        <v>0</v>
      </c>
      <c r="CA1157" s="75">
        <v>0</v>
      </c>
    </row>
    <row r="1158" spans="14:79" ht="12" customHeight="1">
      <c r="N1158" s="119" t="s">
        <v>120</v>
      </c>
      <c r="O1158" s="120" t="s">
        <v>7973</v>
      </c>
      <c r="P1158" s="122">
        <v>650000925</v>
      </c>
      <c r="Q1158" s="122">
        <v>690000925</v>
      </c>
      <c r="R1158" s="122">
        <v>0</v>
      </c>
      <c r="S1158" s="122">
        <v>0</v>
      </c>
      <c r="T1158" s="121"/>
      <c r="U1158" s="121"/>
      <c r="V1158" s="121"/>
      <c r="W1158" s="121"/>
      <c r="X1158" s="122">
        <v>0</v>
      </c>
      <c r="Y1158" s="122">
        <v>0</v>
      </c>
      <c r="Z1158" s="122">
        <v>0</v>
      </c>
      <c r="AA1158" s="122">
        <v>0</v>
      </c>
      <c r="AB1158" s="121"/>
      <c r="AC1158" s="121"/>
      <c r="AD1158" s="121"/>
      <c r="BO1158" s="72" t="s">
        <v>42</v>
      </c>
      <c r="BP1158" s="73" t="s">
        <v>4514</v>
      </c>
      <c r="BQ1158" s="75">
        <v>0</v>
      </c>
      <c r="BR1158" s="75">
        <v>0</v>
      </c>
      <c r="BS1158" s="75">
        <v>297000625</v>
      </c>
      <c r="BT1158" s="75">
        <v>180000625</v>
      </c>
      <c r="BU1158" s="75">
        <v>243000625</v>
      </c>
      <c r="BV1158" s="75">
        <v>0</v>
      </c>
      <c r="BW1158" s="75">
        <v>270000625</v>
      </c>
      <c r="BX1158" s="75">
        <v>0</v>
      </c>
      <c r="BY1158" s="75">
        <v>0</v>
      </c>
      <c r="BZ1158" s="75">
        <v>0</v>
      </c>
      <c r="CA1158" s="75">
        <v>0</v>
      </c>
    </row>
    <row r="1159" spans="14:79" ht="12" customHeight="1">
      <c r="N1159" s="119" t="s">
        <v>120</v>
      </c>
      <c r="O1159" s="120" t="s">
        <v>7974</v>
      </c>
      <c r="P1159" s="122">
        <v>895000225</v>
      </c>
      <c r="Q1159" s="122">
        <v>890000225</v>
      </c>
      <c r="R1159" s="122">
        <v>940000225</v>
      </c>
      <c r="S1159" s="122">
        <v>1020000225</v>
      </c>
      <c r="T1159" s="121"/>
      <c r="U1159" s="121"/>
      <c r="V1159" s="121"/>
      <c r="W1159" s="121"/>
      <c r="X1159" s="122">
        <v>1820000225</v>
      </c>
      <c r="Y1159" s="122">
        <v>1975000225</v>
      </c>
      <c r="Z1159" s="122">
        <v>2145000225</v>
      </c>
      <c r="AA1159" s="122">
        <v>2175000225</v>
      </c>
      <c r="AB1159" s="121"/>
      <c r="AC1159" s="121"/>
      <c r="AD1159" s="121"/>
      <c r="BO1159" s="72" t="s">
        <v>42</v>
      </c>
      <c r="BP1159" s="73" t="s">
        <v>4515</v>
      </c>
      <c r="BQ1159" s="75">
        <v>180000625</v>
      </c>
      <c r="BR1159" s="75">
        <v>198000625</v>
      </c>
      <c r="BS1159" s="75">
        <v>216000625</v>
      </c>
      <c r="BT1159" s="75">
        <v>243000625</v>
      </c>
      <c r="BU1159" s="75">
        <v>261000625</v>
      </c>
      <c r="BV1159" s="75">
        <v>0</v>
      </c>
      <c r="BW1159" s="75">
        <v>0</v>
      </c>
      <c r="BX1159" s="75">
        <v>306000625</v>
      </c>
      <c r="BY1159" s="75">
        <v>0</v>
      </c>
      <c r="BZ1159" s="75">
        <v>0</v>
      </c>
      <c r="CA1159" s="75">
        <v>0</v>
      </c>
    </row>
    <row r="1160" spans="14:79" ht="12" customHeight="1">
      <c r="N1160" s="119" t="s">
        <v>120</v>
      </c>
      <c r="O1160" s="120" t="s">
        <v>7975</v>
      </c>
      <c r="P1160" s="122">
        <v>0</v>
      </c>
      <c r="Q1160" s="122">
        <v>0</v>
      </c>
      <c r="R1160" s="122">
        <v>0</v>
      </c>
      <c r="S1160" s="122">
        <v>0</v>
      </c>
      <c r="T1160" s="121"/>
      <c r="U1160" s="122">
        <v>0</v>
      </c>
      <c r="V1160" s="122">
        <v>1250000925</v>
      </c>
      <c r="W1160" s="122">
        <v>1350000925</v>
      </c>
      <c r="X1160" s="122">
        <v>1450000925</v>
      </c>
      <c r="Y1160" s="122">
        <v>1650000925</v>
      </c>
      <c r="Z1160" s="122">
        <v>1710000925</v>
      </c>
      <c r="AA1160" s="122">
        <v>1805000026</v>
      </c>
      <c r="AB1160" s="121"/>
      <c r="AC1160" s="121"/>
      <c r="AD1160" s="121"/>
      <c r="BO1160" s="72" t="s">
        <v>42</v>
      </c>
      <c r="BP1160" s="73" t="s">
        <v>4516</v>
      </c>
      <c r="BQ1160" s="75">
        <v>153000625</v>
      </c>
      <c r="BR1160" s="75">
        <v>171000625</v>
      </c>
      <c r="BS1160" s="75">
        <v>189000625</v>
      </c>
      <c r="BT1160" s="75">
        <v>216000625</v>
      </c>
      <c r="BU1160" s="75">
        <v>261000625</v>
      </c>
      <c r="BV1160" s="75">
        <v>0</v>
      </c>
      <c r="BW1160" s="75">
        <v>0</v>
      </c>
      <c r="BX1160" s="75">
        <v>306000625</v>
      </c>
      <c r="BY1160" s="75">
        <v>0</v>
      </c>
      <c r="BZ1160" s="75">
        <v>0</v>
      </c>
      <c r="CA1160" s="75">
        <v>0</v>
      </c>
    </row>
    <row r="1161" spans="14:79" ht="12" customHeight="1">
      <c r="N1161" s="119" t="s">
        <v>120</v>
      </c>
      <c r="O1161" s="120" t="s">
        <v>7976</v>
      </c>
      <c r="P1161" s="122">
        <v>0</v>
      </c>
      <c r="Q1161" s="122">
        <v>0</v>
      </c>
      <c r="R1161" s="122">
        <v>0</v>
      </c>
      <c r="S1161" s="122">
        <v>830000026</v>
      </c>
      <c r="T1161" s="121"/>
      <c r="U1161" s="122">
        <v>0</v>
      </c>
      <c r="V1161" s="122">
        <v>0</v>
      </c>
      <c r="W1161" s="122">
        <v>0</v>
      </c>
      <c r="X1161" s="122">
        <v>0</v>
      </c>
      <c r="Y1161" s="122">
        <v>0</v>
      </c>
      <c r="Z1161" s="122">
        <v>0</v>
      </c>
      <c r="AA1161" s="122">
        <v>0</v>
      </c>
      <c r="AB1161" s="121"/>
      <c r="AC1161" s="121"/>
      <c r="AD1161" s="121"/>
      <c r="BO1161" s="72" t="s">
        <v>42</v>
      </c>
      <c r="BP1161" s="73" t="s">
        <v>4517</v>
      </c>
      <c r="BQ1161" s="75">
        <v>0</v>
      </c>
      <c r="BR1161" s="75">
        <v>198000625</v>
      </c>
      <c r="BS1161" s="75">
        <v>216000625</v>
      </c>
      <c r="BT1161" s="75">
        <v>243000625</v>
      </c>
      <c r="BU1161" s="75">
        <v>252000625</v>
      </c>
      <c r="BV1161" s="75">
        <v>261000625</v>
      </c>
      <c r="BW1161" s="75">
        <v>0</v>
      </c>
      <c r="BX1161" s="75">
        <v>0</v>
      </c>
      <c r="BY1161" s="75">
        <v>0</v>
      </c>
      <c r="BZ1161" s="75">
        <v>0</v>
      </c>
      <c r="CA1161" s="75">
        <v>0</v>
      </c>
    </row>
    <row r="1162" spans="14:79" ht="12" customHeight="1">
      <c r="N1162" s="119" t="s">
        <v>120</v>
      </c>
      <c r="O1162" s="120" t="s">
        <v>7977</v>
      </c>
      <c r="P1162" s="122">
        <v>0</v>
      </c>
      <c r="Q1162" s="122">
        <v>0</v>
      </c>
      <c r="R1162" s="122">
        <v>0</v>
      </c>
      <c r="S1162" s="122">
        <v>0</v>
      </c>
      <c r="T1162" s="122">
        <v>0</v>
      </c>
      <c r="U1162" s="122">
        <v>0</v>
      </c>
      <c r="V1162" s="122">
        <v>0</v>
      </c>
      <c r="W1162" s="122">
        <v>0</v>
      </c>
      <c r="X1162" s="122">
        <v>0</v>
      </c>
      <c r="Y1162" s="122">
        <v>0</v>
      </c>
      <c r="Z1162" s="122">
        <v>0</v>
      </c>
      <c r="AA1162" s="122">
        <v>1600000026</v>
      </c>
      <c r="AB1162" s="121"/>
      <c r="AC1162" s="121"/>
      <c r="AD1162" s="121"/>
      <c r="BO1162" s="72" t="s">
        <v>42</v>
      </c>
      <c r="BP1162" s="73" t="s">
        <v>4518</v>
      </c>
      <c r="BQ1162" s="75">
        <v>180000625</v>
      </c>
      <c r="BR1162" s="75">
        <v>198000625</v>
      </c>
      <c r="BS1162" s="75">
        <v>0</v>
      </c>
      <c r="BT1162" s="75">
        <v>0</v>
      </c>
      <c r="BU1162" s="75">
        <v>0</v>
      </c>
      <c r="BV1162" s="75">
        <v>270000625</v>
      </c>
      <c r="BW1162" s="75">
        <v>0</v>
      </c>
      <c r="BX1162" s="75">
        <v>0</v>
      </c>
      <c r="BY1162" s="75">
        <v>0</v>
      </c>
      <c r="BZ1162" s="75">
        <v>0</v>
      </c>
      <c r="CA1162" s="75">
        <v>0</v>
      </c>
    </row>
    <row r="1163" spans="14:79" ht="12" customHeight="1">
      <c r="N1163" s="119" t="s">
        <v>120</v>
      </c>
      <c r="O1163" s="120" t="s">
        <v>7978</v>
      </c>
      <c r="P1163" s="122">
        <v>0</v>
      </c>
      <c r="Q1163" s="122">
        <v>0</v>
      </c>
      <c r="R1163" s="122">
        <v>0</v>
      </c>
      <c r="S1163" s="122">
        <v>0</v>
      </c>
      <c r="T1163" s="121"/>
      <c r="U1163" s="122">
        <v>0</v>
      </c>
      <c r="V1163" s="122">
        <v>0</v>
      </c>
      <c r="W1163" s="122">
        <v>0</v>
      </c>
      <c r="X1163" s="122">
        <v>0</v>
      </c>
      <c r="Y1163" s="122">
        <v>1500000026</v>
      </c>
      <c r="Z1163" s="122">
        <v>0</v>
      </c>
      <c r="AA1163" s="122">
        <v>0</v>
      </c>
      <c r="AB1163" s="121"/>
      <c r="AC1163" s="121"/>
      <c r="AD1163" s="121"/>
      <c r="BO1163" s="72" t="s">
        <v>42</v>
      </c>
      <c r="BP1163" s="73" t="s">
        <v>4519</v>
      </c>
      <c r="BQ1163" s="75">
        <v>189000625</v>
      </c>
      <c r="BR1163" s="75">
        <v>207000625</v>
      </c>
      <c r="BS1163" s="75">
        <v>270000625</v>
      </c>
      <c r="BT1163" s="75">
        <v>252000625</v>
      </c>
      <c r="BU1163" s="75">
        <v>261000625</v>
      </c>
      <c r="BV1163" s="75">
        <v>270000625</v>
      </c>
      <c r="BW1163" s="75">
        <v>0</v>
      </c>
      <c r="BX1163" s="75">
        <v>0</v>
      </c>
      <c r="BY1163" s="75">
        <v>0</v>
      </c>
      <c r="BZ1163" s="75">
        <v>0</v>
      </c>
      <c r="CA1163" s="75">
        <v>0</v>
      </c>
    </row>
    <row r="1164" spans="14:79" ht="12" customHeight="1">
      <c r="N1164" s="119" t="s">
        <v>120</v>
      </c>
      <c r="O1164" s="120" t="s">
        <v>7979</v>
      </c>
      <c r="P1164" s="122">
        <v>0</v>
      </c>
      <c r="Q1164" s="122">
        <v>0</v>
      </c>
      <c r="R1164" s="122">
        <v>0</v>
      </c>
      <c r="S1164" s="122">
        <v>0</v>
      </c>
      <c r="T1164" s="121"/>
      <c r="U1164" s="122">
        <v>0</v>
      </c>
      <c r="V1164" s="122">
        <v>0</v>
      </c>
      <c r="W1164" s="122">
        <v>0</v>
      </c>
      <c r="X1164" s="122">
        <v>0</v>
      </c>
      <c r="Y1164" s="122">
        <v>1650000026</v>
      </c>
      <c r="Z1164" s="122">
        <v>0</v>
      </c>
      <c r="AA1164" s="122">
        <v>0</v>
      </c>
      <c r="AB1164" s="121"/>
      <c r="AC1164" s="121"/>
      <c r="AD1164" s="121"/>
      <c r="BO1164" s="72" t="s">
        <v>42</v>
      </c>
      <c r="BP1164" s="73" t="s">
        <v>4520</v>
      </c>
      <c r="BQ1164" s="75">
        <v>0</v>
      </c>
      <c r="BR1164" s="75">
        <v>0</v>
      </c>
      <c r="BS1164" s="75">
        <v>207000625</v>
      </c>
      <c r="BT1164" s="75">
        <v>234000625</v>
      </c>
      <c r="BU1164" s="75">
        <v>288000625</v>
      </c>
      <c r="BV1164" s="75">
        <v>297000625</v>
      </c>
      <c r="BW1164" s="75">
        <v>0</v>
      </c>
      <c r="BX1164" s="75">
        <v>0</v>
      </c>
      <c r="BY1164" s="75">
        <v>0</v>
      </c>
      <c r="BZ1164" s="75">
        <v>0</v>
      </c>
      <c r="CA1164" s="75">
        <v>0</v>
      </c>
    </row>
    <row r="1165" spans="14:79" ht="12" customHeight="1">
      <c r="N1165" s="119" t="s">
        <v>120</v>
      </c>
      <c r="O1165" s="120" t="s">
        <v>7980</v>
      </c>
      <c r="P1165" s="122">
        <v>0</v>
      </c>
      <c r="Q1165" s="122">
        <v>0</v>
      </c>
      <c r="R1165" s="122">
        <v>850000925</v>
      </c>
      <c r="S1165" s="121"/>
      <c r="T1165" s="121"/>
      <c r="U1165" s="121"/>
      <c r="V1165" s="121"/>
      <c r="W1165" s="121"/>
      <c r="X1165" s="121"/>
      <c r="Y1165" s="121"/>
      <c r="Z1165" s="122">
        <v>0</v>
      </c>
      <c r="AA1165" s="121"/>
      <c r="AB1165" s="121"/>
      <c r="AC1165" s="121"/>
      <c r="AD1165" s="121"/>
      <c r="BO1165" s="72" t="s">
        <v>42</v>
      </c>
      <c r="BP1165" s="73" t="s">
        <v>5046</v>
      </c>
      <c r="BQ1165" s="75">
        <v>0</v>
      </c>
      <c r="BR1165" s="75">
        <v>0</v>
      </c>
      <c r="BS1165" s="75">
        <v>225000925</v>
      </c>
      <c r="BT1165" s="75">
        <v>250000925</v>
      </c>
      <c r="BU1165" s="75">
        <v>260000925</v>
      </c>
      <c r="BV1165" s="75">
        <v>270000925</v>
      </c>
      <c r="BW1165" s="75">
        <v>285000925</v>
      </c>
      <c r="BX1165" s="75">
        <v>305000925</v>
      </c>
      <c r="BY1165" s="75">
        <v>0</v>
      </c>
      <c r="BZ1165" s="75">
        <v>0</v>
      </c>
      <c r="CA1165" s="75">
        <v>0</v>
      </c>
    </row>
    <row r="1166" spans="14:79" ht="12" customHeight="1">
      <c r="N1166" s="119" t="s">
        <v>120</v>
      </c>
      <c r="O1166" s="120" t="s">
        <v>7981</v>
      </c>
      <c r="P1166" s="122">
        <v>0</v>
      </c>
      <c r="Q1166" s="122">
        <v>0</v>
      </c>
      <c r="R1166" s="122">
        <v>700000625</v>
      </c>
      <c r="S1166" s="121"/>
      <c r="T1166" s="121"/>
      <c r="U1166" s="121"/>
      <c r="V1166" s="121"/>
      <c r="W1166" s="121"/>
      <c r="X1166" s="121"/>
      <c r="Y1166" s="121"/>
      <c r="Z1166" s="122">
        <v>0</v>
      </c>
      <c r="AA1166" s="121"/>
      <c r="AB1166" s="121"/>
      <c r="AC1166" s="121"/>
      <c r="AD1166" s="121"/>
      <c r="BO1166" s="72" t="s">
        <v>42</v>
      </c>
      <c r="BP1166" s="73" t="s">
        <v>4521</v>
      </c>
      <c r="BQ1166" s="75">
        <v>0</v>
      </c>
      <c r="BR1166" s="75">
        <v>0</v>
      </c>
      <c r="BS1166" s="75">
        <v>225000625</v>
      </c>
      <c r="BT1166" s="75">
        <v>252000625</v>
      </c>
      <c r="BU1166" s="75">
        <v>261000625</v>
      </c>
      <c r="BV1166" s="75">
        <v>270000625</v>
      </c>
      <c r="BW1166" s="75">
        <v>288000625</v>
      </c>
      <c r="BX1166" s="75">
        <v>0</v>
      </c>
      <c r="BY1166" s="75">
        <v>0</v>
      </c>
      <c r="BZ1166" s="75">
        <v>0</v>
      </c>
      <c r="CA1166" s="75">
        <v>0</v>
      </c>
    </row>
    <row r="1167" spans="14:79" ht="12" customHeight="1">
      <c r="N1167" s="119" t="s">
        <v>120</v>
      </c>
      <c r="O1167" s="120" t="s">
        <v>7982</v>
      </c>
      <c r="P1167" s="122">
        <v>0</v>
      </c>
      <c r="Q1167" s="122">
        <v>0</v>
      </c>
      <c r="R1167" s="122">
        <v>0</v>
      </c>
      <c r="S1167" s="122">
        <v>750000026</v>
      </c>
      <c r="T1167" s="122">
        <v>0</v>
      </c>
      <c r="U1167" s="121"/>
      <c r="V1167" s="121"/>
      <c r="W1167" s="121"/>
      <c r="X1167" s="122">
        <v>0</v>
      </c>
      <c r="Y1167" s="122">
        <v>0</v>
      </c>
      <c r="Z1167" s="122">
        <v>0</v>
      </c>
      <c r="AA1167" s="122">
        <v>0</v>
      </c>
      <c r="AB1167" s="121"/>
      <c r="AC1167" s="121"/>
      <c r="AD1167" s="121"/>
      <c r="BO1167" s="72" t="s">
        <v>42</v>
      </c>
      <c r="BP1167" s="73" t="s">
        <v>4522</v>
      </c>
      <c r="BQ1167" s="75">
        <v>0</v>
      </c>
      <c r="BR1167" s="75">
        <v>0</v>
      </c>
      <c r="BS1167" s="75">
        <v>0</v>
      </c>
      <c r="BT1167" s="75">
        <v>243000625</v>
      </c>
      <c r="BU1167" s="75">
        <v>0</v>
      </c>
      <c r="BV1167" s="75">
        <v>0</v>
      </c>
      <c r="BW1167" s="75">
        <v>324000625</v>
      </c>
      <c r="BX1167" s="75">
        <v>0</v>
      </c>
      <c r="BY1167" s="75">
        <v>0</v>
      </c>
      <c r="BZ1167" s="75">
        <v>0</v>
      </c>
      <c r="CA1167" s="75">
        <v>0</v>
      </c>
    </row>
    <row r="1168" spans="14:79" ht="12" customHeight="1">
      <c r="N1168" s="119" t="s">
        <v>38</v>
      </c>
      <c r="O1168" s="120" t="s">
        <v>3382</v>
      </c>
      <c r="P1168" s="121"/>
      <c r="Q1168" s="121"/>
      <c r="R1168" s="121"/>
      <c r="S1168" s="121"/>
      <c r="T1168" s="121"/>
      <c r="U1168" s="121"/>
      <c r="V1168" s="121"/>
      <c r="W1168" s="121"/>
      <c r="X1168" s="121"/>
      <c r="Y1168" s="121"/>
      <c r="Z1168" s="121"/>
      <c r="AA1168" s="122">
        <v>615000925</v>
      </c>
      <c r="AB1168" s="121"/>
      <c r="AC1168" s="121"/>
      <c r="AD1168" s="121"/>
      <c r="BO1168" s="72" t="s">
        <v>42</v>
      </c>
      <c r="BP1168" s="73" t="s">
        <v>4523</v>
      </c>
      <c r="BQ1168" s="75">
        <v>243000625</v>
      </c>
      <c r="BR1168" s="75">
        <v>225000625</v>
      </c>
      <c r="BS1168" s="75">
        <v>252000625</v>
      </c>
      <c r="BT1168" s="75">
        <v>261000625</v>
      </c>
      <c r="BU1168" s="75">
        <v>270000625</v>
      </c>
      <c r="BV1168" s="75">
        <v>279000625</v>
      </c>
      <c r="BW1168" s="75">
        <v>288000625</v>
      </c>
      <c r="BX1168" s="75">
        <v>0</v>
      </c>
      <c r="BY1168" s="75">
        <v>0</v>
      </c>
      <c r="BZ1168" s="75">
        <v>0</v>
      </c>
      <c r="CA1168" s="75">
        <v>0</v>
      </c>
    </row>
    <row r="1169" spans="14:79" ht="12" customHeight="1">
      <c r="N1169" s="119" t="s">
        <v>38</v>
      </c>
      <c r="O1169" s="120" t="s">
        <v>1066</v>
      </c>
      <c r="P1169" s="121"/>
      <c r="Q1169" s="122">
        <v>85000026</v>
      </c>
      <c r="R1169" s="122">
        <v>0</v>
      </c>
      <c r="S1169" s="122">
        <v>0</v>
      </c>
      <c r="T1169" s="122">
        <v>0</v>
      </c>
      <c r="U1169" s="121"/>
      <c r="V1169" s="121"/>
      <c r="W1169" s="122">
        <v>0</v>
      </c>
      <c r="X1169" s="121"/>
      <c r="Y1169" s="121"/>
      <c r="Z1169" s="121"/>
      <c r="AA1169" s="121"/>
      <c r="AB1169" s="121"/>
      <c r="AC1169" s="121"/>
      <c r="AD1169" s="121"/>
      <c r="BO1169" s="72" t="s">
        <v>42</v>
      </c>
      <c r="BP1169" s="73" t="s">
        <v>4524</v>
      </c>
      <c r="BQ1169" s="75">
        <v>0</v>
      </c>
      <c r="BR1169" s="75">
        <v>234000625</v>
      </c>
      <c r="BS1169" s="75">
        <v>0</v>
      </c>
      <c r="BT1169" s="75">
        <v>0</v>
      </c>
      <c r="BU1169" s="75">
        <v>0</v>
      </c>
      <c r="BV1169" s="75">
        <v>0</v>
      </c>
      <c r="BW1169" s="75">
        <v>0</v>
      </c>
      <c r="BX1169" s="75">
        <v>0</v>
      </c>
      <c r="BY1169" s="75">
        <v>0</v>
      </c>
      <c r="BZ1169" s="75">
        <v>0</v>
      </c>
      <c r="CA1169" s="75">
        <v>0</v>
      </c>
    </row>
    <row r="1170" spans="14:79" ht="12" customHeight="1">
      <c r="N1170" s="119" t="s">
        <v>38</v>
      </c>
      <c r="O1170" s="120" t="s">
        <v>1657</v>
      </c>
      <c r="P1170" s="122">
        <v>70000925</v>
      </c>
      <c r="Q1170" s="122">
        <v>0</v>
      </c>
      <c r="R1170" s="122">
        <v>0</v>
      </c>
      <c r="S1170" s="122">
        <v>0</v>
      </c>
      <c r="T1170" s="122">
        <v>0</v>
      </c>
      <c r="U1170" s="122">
        <v>0</v>
      </c>
      <c r="V1170" s="122">
        <v>0</v>
      </c>
      <c r="W1170" s="122">
        <v>0</v>
      </c>
      <c r="X1170" s="121"/>
      <c r="Y1170" s="121"/>
      <c r="Z1170" s="121"/>
      <c r="AA1170" s="121"/>
      <c r="AB1170" s="121"/>
      <c r="AC1170" s="121"/>
      <c r="AD1170" s="121"/>
      <c r="BO1170" s="72" t="s">
        <v>42</v>
      </c>
      <c r="BP1170" s="73" t="s">
        <v>4525</v>
      </c>
      <c r="BQ1170" s="75">
        <v>207000625</v>
      </c>
      <c r="BR1170" s="75">
        <v>225000625</v>
      </c>
      <c r="BS1170" s="75">
        <v>243000625</v>
      </c>
      <c r="BT1170" s="75">
        <v>270000625</v>
      </c>
      <c r="BU1170" s="75">
        <v>306000625</v>
      </c>
      <c r="BV1170" s="75">
        <v>0</v>
      </c>
      <c r="BW1170" s="75">
        <v>0</v>
      </c>
      <c r="BX1170" s="75">
        <v>0</v>
      </c>
      <c r="BY1170" s="75">
        <v>0</v>
      </c>
      <c r="BZ1170" s="75">
        <v>0</v>
      </c>
      <c r="CA1170" s="75">
        <v>0</v>
      </c>
    </row>
    <row r="1171" spans="14:79" ht="12" customHeight="1">
      <c r="N1171" s="119" t="s">
        <v>38</v>
      </c>
      <c r="O1171" s="120" t="s">
        <v>879</v>
      </c>
      <c r="P1171" s="121"/>
      <c r="Q1171" s="122">
        <v>75000825</v>
      </c>
      <c r="R1171" s="122">
        <v>100000026</v>
      </c>
      <c r="S1171" s="122">
        <v>0</v>
      </c>
      <c r="T1171" s="122">
        <v>0</v>
      </c>
      <c r="U1171" s="121"/>
      <c r="V1171" s="122">
        <v>0</v>
      </c>
      <c r="W1171" s="121"/>
      <c r="X1171" s="121"/>
      <c r="Y1171" s="121"/>
      <c r="Z1171" s="121"/>
      <c r="AA1171" s="121"/>
      <c r="AB1171" s="121"/>
      <c r="AC1171" s="121"/>
      <c r="AD1171" s="121"/>
      <c r="BO1171" s="72" t="s">
        <v>42</v>
      </c>
      <c r="BP1171" s="73" t="s">
        <v>4526</v>
      </c>
      <c r="BQ1171" s="75">
        <v>216000625</v>
      </c>
      <c r="BR1171" s="75">
        <v>0</v>
      </c>
      <c r="BS1171" s="75">
        <v>270000625</v>
      </c>
      <c r="BT1171" s="75">
        <v>0</v>
      </c>
      <c r="BU1171" s="75">
        <v>0</v>
      </c>
      <c r="BV1171" s="75">
        <v>0</v>
      </c>
      <c r="BW1171" s="75">
        <v>0</v>
      </c>
      <c r="BX1171" s="75">
        <v>0</v>
      </c>
      <c r="BY1171" s="75">
        <v>0</v>
      </c>
      <c r="BZ1171" s="75">
        <v>0</v>
      </c>
      <c r="CA1171" s="75">
        <v>0</v>
      </c>
    </row>
    <row r="1172" spans="14:79" ht="12" customHeight="1">
      <c r="N1172" s="119" t="s">
        <v>38</v>
      </c>
      <c r="O1172" s="120" t="s">
        <v>179</v>
      </c>
      <c r="P1172" s="122">
        <v>0</v>
      </c>
      <c r="Q1172" s="122">
        <v>0</v>
      </c>
      <c r="R1172" s="122">
        <v>0</v>
      </c>
      <c r="S1172" s="122">
        <v>0</v>
      </c>
      <c r="T1172" s="122">
        <v>0</v>
      </c>
      <c r="U1172" s="122">
        <v>150000625</v>
      </c>
      <c r="V1172" s="121"/>
      <c r="W1172" s="121"/>
      <c r="X1172" s="121"/>
      <c r="Y1172" s="121"/>
      <c r="Z1172" s="121"/>
      <c r="AA1172" s="121"/>
      <c r="AB1172" s="121"/>
      <c r="AC1172" s="121"/>
      <c r="AD1172" s="121"/>
      <c r="BO1172" s="72" t="s">
        <v>42</v>
      </c>
      <c r="BP1172" s="73" t="s">
        <v>4527</v>
      </c>
      <c r="BQ1172" s="75">
        <v>216000625</v>
      </c>
      <c r="BR1172" s="75">
        <v>0</v>
      </c>
      <c r="BS1172" s="75">
        <v>252000625</v>
      </c>
      <c r="BT1172" s="75">
        <v>279000625</v>
      </c>
      <c r="BU1172" s="75">
        <v>0</v>
      </c>
      <c r="BV1172" s="75">
        <v>0</v>
      </c>
      <c r="BW1172" s="75">
        <v>0</v>
      </c>
      <c r="BX1172" s="75">
        <v>0</v>
      </c>
      <c r="BY1172" s="75">
        <v>0</v>
      </c>
      <c r="BZ1172" s="75">
        <v>0</v>
      </c>
      <c r="CA1172" s="75">
        <v>0</v>
      </c>
    </row>
    <row r="1173" spans="14:79" ht="12" customHeight="1">
      <c r="N1173" s="119" t="s">
        <v>38</v>
      </c>
      <c r="O1173" s="120" t="s">
        <v>1943</v>
      </c>
      <c r="P1173" s="121"/>
      <c r="Q1173" s="121"/>
      <c r="R1173" s="121"/>
      <c r="S1173" s="121"/>
      <c r="T1173" s="121"/>
      <c r="U1173" s="121"/>
      <c r="V1173" s="122">
        <v>0</v>
      </c>
      <c r="W1173" s="122">
        <v>300000026</v>
      </c>
      <c r="X1173" s="121"/>
      <c r="Y1173" s="121"/>
      <c r="Z1173" s="121"/>
      <c r="AA1173" s="121"/>
      <c r="AB1173" s="121"/>
      <c r="AC1173" s="121"/>
      <c r="AD1173" s="121"/>
      <c r="BO1173" s="72" t="s">
        <v>42</v>
      </c>
      <c r="BP1173" s="73" t="s">
        <v>4528</v>
      </c>
      <c r="BQ1173" s="75">
        <v>0</v>
      </c>
      <c r="BR1173" s="75">
        <v>0</v>
      </c>
      <c r="BS1173" s="75">
        <v>0</v>
      </c>
      <c r="BT1173" s="75">
        <v>270000625</v>
      </c>
      <c r="BU1173" s="75">
        <v>0</v>
      </c>
      <c r="BV1173" s="75">
        <v>297000625</v>
      </c>
      <c r="BW1173" s="75">
        <v>0</v>
      </c>
      <c r="BX1173" s="75">
        <v>0</v>
      </c>
      <c r="BY1173" s="75">
        <v>0</v>
      </c>
      <c r="BZ1173" s="75">
        <v>0</v>
      </c>
      <c r="CA1173" s="75">
        <v>0</v>
      </c>
    </row>
    <row r="1174" spans="14:79" ht="12" customHeight="1">
      <c r="N1174" s="119" t="s">
        <v>38</v>
      </c>
      <c r="O1174" s="120" t="s">
        <v>3353</v>
      </c>
      <c r="P1174" s="121"/>
      <c r="Q1174" s="121"/>
      <c r="R1174" s="121"/>
      <c r="S1174" s="121"/>
      <c r="T1174" s="121"/>
      <c r="U1174" s="121"/>
      <c r="V1174" s="121"/>
      <c r="W1174" s="121"/>
      <c r="X1174" s="122">
        <v>195000026</v>
      </c>
      <c r="Y1174" s="122">
        <v>220000026</v>
      </c>
      <c r="Z1174" s="122">
        <v>250000026</v>
      </c>
      <c r="AA1174" s="121"/>
      <c r="AB1174" s="121"/>
      <c r="AC1174" s="121"/>
      <c r="AD1174" s="121"/>
      <c r="BO1174" s="72" t="s">
        <v>42</v>
      </c>
      <c r="BP1174" s="73" t="s">
        <v>4529</v>
      </c>
      <c r="BQ1174" s="75">
        <v>198000625</v>
      </c>
      <c r="BR1174" s="75">
        <v>216000625</v>
      </c>
      <c r="BS1174" s="75">
        <v>234000625</v>
      </c>
      <c r="BT1174" s="75">
        <v>261000625</v>
      </c>
      <c r="BU1174" s="75">
        <v>0</v>
      </c>
      <c r="BV1174" s="75">
        <v>0</v>
      </c>
      <c r="BW1174" s="75">
        <v>0</v>
      </c>
      <c r="BX1174" s="75">
        <v>0</v>
      </c>
      <c r="BY1174" s="75">
        <v>403000625</v>
      </c>
      <c r="BZ1174" s="75">
        <v>0</v>
      </c>
      <c r="CA1174" s="75">
        <v>0</v>
      </c>
    </row>
    <row r="1175" spans="14:79" ht="12" customHeight="1">
      <c r="N1175" s="119" t="s">
        <v>38</v>
      </c>
      <c r="O1175" s="120" t="s">
        <v>1831</v>
      </c>
      <c r="P1175" s="121"/>
      <c r="Q1175" s="121"/>
      <c r="R1175" s="121"/>
      <c r="S1175" s="121"/>
      <c r="T1175" s="121"/>
      <c r="U1175" s="121"/>
      <c r="V1175" s="121"/>
      <c r="W1175" s="121"/>
      <c r="X1175" s="122">
        <v>0</v>
      </c>
      <c r="Y1175" s="122">
        <v>215000026</v>
      </c>
      <c r="Z1175" s="121"/>
      <c r="AA1175" s="121"/>
      <c r="AB1175" s="121"/>
      <c r="AC1175" s="121"/>
      <c r="AD1175" s="121"/>
      <c r="BO1175" s="72" t="s">
        <v>42</v>
      </c>
      <c r="BP1175" s="73" t="s">
        <v>4530</v>
      </c>
      <c r="BQ1175" s="75">
        <v>0</v>
      </c>
      <c r="BR1175" s="75">
        <v>0</v>
      </c>
      <c r="BS1175" s="75">
        <v>0</v>
      </c>
      <c r="BT1175" s="75">
        <v>0</v>
      </c>
      <c r="BU1175" s="75">
        <v>0</v>
      </c>
      <c r="BV1175" s="75">
        <v>729000625</v>
      </c>
      <c r="BW1175" s="75">
        <v>243000625</v>
      </c>
      <c r="BX1175" s="75">
        <v>0</v>
      </c>
      <c r="BY1175" s="75">
        <v>0</v>
      </c>
      <c r="BZ1175" s="75">
        <v>0</v>
      </c>
      <c r="CA1175" s="75">
        <v>0</v>
      </c>
    </row>
    <row r="1176" spans="14:79" ht="12" customHeight="1">
      <c r="N1176" s="119" t="s">
        <v>38</v>
      </c>
      <c r="O1176" s="120" t="s">
        <v>1889</v>
      </c>
      <c r="P1176" s="121"/>
      <c r="Q1176" s="121"/>
      <c r="R1176" s="121"/>
      <c r="S1176" s="121"/>
      <c r="T1176" s="121"/>
      <c r="U1176" s="121"/>
      <c r="V1176" s="121"/>
      <c r="W1176" s="121"/>
      <c r="X1176" s="121"/>
      <c r="Y1176" s="122">
        <v>190000825</v>
      </c>
      <c r="Z1176" s="122">
        <v>0</v>
      </c>
      <c r="AA1176" s="121"/>
      <c r="AB1176" s="121"/>
      <c r="AC1176" s="121"/>
      <c r="AD1176" s="121"/>
      <c r="BO1176" s="72" t="s">
        <v>42</v>
      </c>
      <c r="BP1176" s="73" t="s">
        <v>4531</v>
      </c>
      <c r="BQ1176" s="75">
        <v>198000625</v>
      </c>
      <c r="BR1176" s="75">
        <v>261000625</v>
      </c>
      <c r="BS1176" s="75">
        <v>234000625</v>
      </c>
      <c r="BT1176" s="75">
        <v>306000625</v>
      </c>
      <c r="BU1176" s="75">
        <v>0</v>
      </c>
      <c r="BV1176" s="75">
        <v>324000625</v>
      </c>
      <c r="BW1176" s="75">
        <v>342000625</v>
      </c>
      <c r="BX1176" s="75">
        <v>360000625</v>
      </c>
      <c r="BY1176" s="75">
        <v>0</v>
      </c>
      <c r="BZ1176" s="75">
        <v>0</v>
      </c>
      <c r="CA1176" s="75">
        <v>0</v>
      </c>
    </row>
    <row r="1177" spans="14:79" ht="12" customHeight="1">
      <c r="N1177" s="119" t="s">
        <v>38</v>
      </c>
      <c r="O1177" s="120" t="s">
        <v>2057</v>
      </c>
      <c r="P1177" s="121"/>
      <c r="Q1177" s="121"/>
      <c r="R1177" s="121"/>
      <c r="S1177" s="121"/>
      <c r="T1177" s="121"/>
      <c r="U1177" s="121"/>
      <c r="V1177" s="121"/>
      <c r="W1177" s="121"/>
      <c r="X1177" s="122">
        <v>0</v>
      </c>
      <c r="Y1177" s="122">
        <v>0</v>
      </c>
      <c r="Z1177" s="122">
        <v>210000925</v>
      </c>
      <c r="AA1177" s="122">
        <v>0</v>
      </c>
      <c r="AB1177" s="121"/>
      <c r="AC1177" s="121"/>
      <c r="AD1177" s="121"/>
      <c r="BO1177" s="72" t="s">
        <v>42</v>
      </c>
      <c r="BP1177" s="73" t="s">
        <v>4532</v>
      </c>
      <c r="BQ1177" s="75">
        <v>171000625</v>
      </c>
      <c r="BR1177" s="75">
        <v>180000625</v>
      </c>
      <c r="BS1177" s="75">
        <v>189000625</v>
      </c>
      <c r="BT1177" s="75">
        <v>0</v>
      </c>
      <c r="BU1177" s="75">
        <v>252000625</v>
      </c>
      <c r="BV1177" s="75">
        <v>198000625</v>
      </c>
      <c r="BW1177" s="75">
        <v>0</v>
      </c>
      <c r="BX1177" s="75">
        <v>0</v>
      </c>
      <c r="BY1177" s="75">
        <v>0</v>
      </c>
      <c r="BZ1177" s="75">
        <v>0</v>
      </c>
      <c r="CA1177" s="75">
        <v>0</v>
      </c>
    </row>
    <row r="1178" spans="14:79" ht="12" customHeight="1">
      <c r="N1178" s="119" t="s">
        <v>38</v>
      </c>
      <c r="O1178" s="120" t="s">
        <v>2171</v>
      </c>
      <c r="P1178" s="121"/>
      <c r="Q1178" s="121"/>
      <c r="R1178" s="121"/>
      <c r="S1178" s="121"/>
      <c r="T1178" s="121"/>
      <c r="U1178" s="121"/>
      <c r="V1178" s="121"/>
      <c r="W1178" s="121"/>
      <c r="X1178" s="121"/>
      <c r="Y1178" s="122">
        <v>190000925</v>
      </c>
      <c r="Z1178" s="122">
        <v>195000925</v>
      </c>
      <c r="AA1178" s="121"/>
      <c r="AB1178" s="121"/>
      <c r="AC1178" s="121"/>
      <c r="AD1178" s="121"/>
      <c r="BO1178" s="72" t="s">
        <v>42</v>
      </c>
      <c r="BP1178" s="73" t="s">
        <v>4533</v>
      </c>
      <c r="BQ1178" s="75">
        <v>225000625</v>
      </c>
      <c r="BR1178" s="75">
        <v>243000625</v>
      </c>
      <c r="BS1178" s="75">
        <v>288000625</v>
      </c>
      <c r="BT1178" s="75">
        <v>315000625</v>
      </c>
      <c r="BU1178" s="75">
        <v>297000625</v>
      </c>
      <c r="BV1178" s="75">
        <v>0</v>
      </c>
      <c r="BW1178" s="75">
        <v>0</v>
      </c>
      <c r="BX1178" s="75">
        <v>0</v>
      </c>
      <c r="BY1178" s="75">
        <v>0</v>
      </c>
      <c r="BZ1178" s="75">
        <v>0</v>
      </c>
      <c r="CA1178" s="75">
        <v>0</v>
      </c>
    </row>
    <row r="1179" spans="14:79" ht="12" customHeight="1">
      <c r="N1179" s="119" t="s">
        <v>38</v>
      </c>
      <c r="O1179" s="120" t="s">
        <v>974</v>
      </c>
      <c r="P1179" s="121"/>
      <c r="Q1179" s="122">
        <v>140000026</v>
      </c>
      <c r="R1179" s="122">
        <v>0</v>
      </c>
      <c r="S1179" s="121"/>
      <c r="T1179" s="121"/>
      <c r="U1179" s="121"/>
      <c r="V1179" s="121"/>
      <c r="W1179" s="122">
        <v>0</v>
      </c>
      <c r="X1179" s="121"/>
      <c r="Y1179" s="121"/>
      <c r="Z1179" s="121"/>
      <c r="AA1179" s="121"/>
      <c r="AB1179" s="121"/>
      <c r="AC1179" s="121"/>
      <c r="AD1179" s="121"/>
      <c r="BO1179" s="72" t="s">
        <v>42</v>
      </c>
      <c r="BP1179" s="73" t="s">
        <v>4534</v>
      </c>
      <c r="BQ1179" s="75">
        <v>0</v>
      </c>
      <c r="BR1179" s="75">
        <v>0</v>
      </c>
      <c r="BS1179" s="75">
        <v>0</v>
      </c>
      <c r="BT1179" s="75">
        <v>306000625</v>
      </c>
      <c r="BU1179" s="75">
        <v>0</v>
      </c>
      <c r="BV1179" s="75">
        <v>324000625</v>
      </c>
      <c r="BW1179" s="75">
        <v>351000625</v>
      </c>
      <c r="BX1179" s="75">
        <v>0</v>
      </c>
      <c r="BY1179" s="75">
        <v>0</v>
      </c>
      <c r="BZ1179" s="75">
        <v>0</v>
      </c>
      <c r="CA1179" s="75">
        <v>0</v>
      </c>
    </row>
    <row r="1180" spans="14:79" ht="12" customHeight="1">
      <c r="N1180" s="119" t="s">
        <v>38</v>
      </c>
      <c r="O1180" s="120" t="s">
        <v>554</v>
      </c>
      <c r="P1180" s="121"/>
      <c r="Q1180" s="122">
        <v>165000026</v>
      </c>
      <c r="R1180" s="122">
        <v>185000026</v>
      </c>
      <c r="S1180" s="121"/>
      <c r="T1180" s="121"/>
      <c r="U1180" s="121"/>
      <c r="V1180" s="121"/>
      <c r="W1180" s="121"/>
      <c r="X1180" s="121"/>
      <c r="Y1180" s="121"/>
      <c r="Z1180" s="121"/>
      <c r="AA1180" s="121"/>
      <c r="AB1180" s="121"/>
      <c r="AC1180" s="121"/>
      <c r="AD1180" s="121"/>
      <c r="BO1180" s="72" t="s">
        <v>42</v>
      </c>
      <c r="BP1180" s="73" t="s">
        <v>4535</v>
      </c>
      <c r="BQ1180" s="75">
        <v>153000625</v>
      </c>
      <c r="BR1180" s="75">
        <v>171000625</v>
      </c>
      <c r="BS1180" s="75">
        <v>198000625</v>
      </c>
      <c r="BT1180" s="75">
        <v>0</v>
      </c>
      <c r="BU1180" s="75">
        <v>0</v>
      </c>
      <c r="BV1180" s="75">
        <v>0</v>
      </c>
      <c r="BW1180" s="75">
        <v>0</v>
      </c>
      <c r="BX1180" s="75">
        <v>0</v>
      </c>
      <c r="BY1180" s="75">
        <v>0</v>
      </c>
      <c r="BZ1180" s="75">
        <v>0</v>
      </c>
      <c r="CA1180" s="75">
        <v>0</v>
      </c>
    </row>
    <row r="1181" spans="14:79" ht="12" customHeight="1">
      <c r="N1181" s="119" t="s">
        <v>38</v>
      </c>
      <c r="O1181" s="120" t="s">
        <v>456</v>
      </c>
      <c r="P1181" s="121"/>
      <c r="Q1181" s="122">
        <v>130000625</v>
      </c>
      <c r="R1181" s="121"/>
      <c r="S1181" s="121"/>
      <c r="T1181" s="121"/>
      <c r="U1181" s="122">
        <v>0</v>
      </c>
      <c r="V1181" s="122">
        <v>0</v>
      </c>
      <c r="W1181" s="121"/>
      <c r="X1181" s="121"/>
      <c r="Y1181" s="121"/>
      <c r="Z1181" s="121"/>
      <c r="AA1181" s="121"/>
      <c r="AB1181" s="121"/>
      <c r="AC1181" s="121"/>
      <c r="AD1181" s="121"/>
      <c r="BO1181" s="72" t="s">
        <v>42</v>
      </c>
      <c r="BP1181" s="73" t="s">
        <v>4536</v>
      </c>
      <c r="BQ1181" s="75">
        <v>225000625</v>
      </c>
      <c r="BR1181" s="75">
        <v>243000625</v>
      </c>
      <c r="BS1181" s="75">
        <v>261000625</v>
      </c>
      <c r="BT1181" s="75">
        <v>288000625</v>
      </c>
      <c r="BU1181" s="75">
        <v>297000625</v>
      </c>
      <c r="BV1181" s="75">
        <v>0</v>
      </c>
      <c r="BW1181" s="75">
        <v>324000625</v>
      </c>
      <c r="BX1181" s="75">
        <v>0</v>
      </c>
      <c r="BY1181" s="75">
        <v>0</v>
      </c>
      <c r="BZ1181" s="75">
        <v>0</v>
      </c>
      <c r="CA1181" s="75">
        <v>0</v>
      </c>
    </row>
    <row r="1182" spans="14:79" ht="12" customHeight="1">
      <c r="N1182" s="119" t="s">
        <v>38</v>
      </c>
      <c r="O1182" s="120" t="s">
        <v>1309</v>
      </c>
      <c r="P1182" s="121"/>
      <c r="Q1182" s="121"/>
      <c r="R1182" s="121"/>
      <c r="S1182" s="121"/>
      <c r="T1182" s="122">
        <v>140000026</v>
      </c>
      <c r="U1182" s="122">
        <v>0</v>
      </c>
      <c r="V1182" s="122">
        <v>0</v>
      </c>
      <c r="W1182" s="121"/>
      <c r="X1182" s="121"/>
      <c r="Y1182" s="121"/>
      <c r="Z1182" s="121"/>
      <c r="AA1182" s="121"/>
      <c r="AB1182" s="121"/>
      <c r="AC1182" s="121"/>
      <c r="AD1182" s="121"/>
      <c r="BO1182" s="72" t="s">
        <v>42</v>
      </c>
      <c r="BP1182" s="73" t="s">
        <v>4537</v>
      </c>
      <c r="BQ1182" s="75">
        <v>0</v>
      </c>
      <c r="BR1182" s="75">
        <v>234000625</v>
      </c>
      <c r="BS1182" s="75">
        <v>252000625</v>
      </c>
      <c r="BT1182" s="75">
        <v>0</v>
      </c>
      <c r="BU1182" s="75">
        <v>0</v>
      </c>
      <c r="BV1182" s="75">
        <v>0</v>
      </c>
      <c r="BW1182" s="75">
        <v>0</v>
      </c>
      <c r="BX1182" s="75">
        <v>0</v>
      </c>
      <c r="BY1182" s="75">
        <v>0</v>
      </c>
      <c r="BZ1182" s="75">
        <v>0</v>
      </c>
      <c r="CA1182" s="75">
        <v>0</v>
      </c>
    </row>
    <row r="1183" spans="14:79" ht="12" customHeight="1">
      <c r="N1183" s="119" t="s">
        <v>38</v>
      </c>
      <c r="O1183" s="120" t="s">
        <v>1067</v>
      </c>
      <c r="P1183" s="121"/>
      <c r="Q1183" s="122">
        <v>125000925</v>
      </c>
      <c r="R1183" s="122">
        <v>135000925</v>
      </c>
      <c r="S1183" s="121"/>
      <c r="T1183" s="121"/>
      <c r="U1183" s="121"/>
      <c r="V1183" s="121"/>
      <c r="W1183" s="121"/>
      <c r="X1183" s="121"/>
      <c r="Y1183" s="121"/>
      <c r="Z1183" s="121"/>
      <c r="AA1183" s="121"/>
      <c r="AB1183" s="121"/>
      <c r="AC1183" s="121"/>
      <c r="AD1183" s="121"/>
      <c r="BO1183" s="72" t="s">
        <v>42</v>
      </c>
      <c r="BP1183" s="73" t="s">
        <v>4538</v>
      </c>
      <c r="BQ1183" s="75">
        <v>207000625</v>
      </c>
      <c r="BR1183" s="75">
        <v>225000625</v>
      </c>
      <c r="BS1183" s="75">
        <v>243000625</v>
      </c>
      <c r="BT1183" s="75">
        <v>270000625</v>
      </c>
      <c r="BU1183" s="75">
        <v>288000625</v>
      </c>
      <c r="BV1183" s="75">
        <v>0</v>
      </c>
      <c r="BW1183" s="75">
        <v>0</v>
      </c>
      <c r="BX1183" s="75">
        <v>0</v>
      </c>
      <c r="BY1183" s="75">
        <v>0</v>
      </c>
      <c r="BZ1183" s="75">
        <v>0</v>
      </c>
      <c r="CA1183" s="75">
        <v>0</v>
      </c>
    </row>
    <row r="1184" spans="14:79" ht="12" customHeight="1">
      <c r="N1184" s="119" t="s">
        <v>38</v>
      </c>
      <c r="O1184" s="120" t="s">
        <v>1574</v>
      </c>
      <c r="P1184" s="122">
        <v>110000000</v>
      </c>
      <c r="Q1184" s="122">
        <v>0</v>
      </c>
      <c r="R1184" s="121"/>
      <c r="S1184" s="121"/>
      <c r="T1184" s="121"/>
      <c r="U1184" s="121"/>
      <c r="V1184" s="121"/>
      <c r="W1184" s="121"/>
      <c r="X1184" s="121"/>
      <c r="Y1184" s="121"/>
      <c r="Z1184" s="121"/>
      <c r="AA1184" s="121"/>
      <c r="AB1184" s="121"/>
      <c r="AC1184" s="121"/>
      <c r="AD1184" s="121"/>
      <c r="BO1184" s="72" t="s">
        <v>42</v>
      </c>
      <c r="BP1184" s="73" t="s">
        <v>4539</v>
      </c>
      <c r="BQ1184" s="75">
        <v>234000625</v>
      </c>
      <c r="BR1184" s="75">
        <v>252000625</v>
      </c>
      <c r="BS1184" s="75">
        <v>270000625</v>
      </c>
      <c r="BT1184" s="75">
        <v>0</v>
      </c>
      <c r="BU1184" s="75">
        <v>0</v>
      </c>
      <c r="BV1184" s="75">
        <v>0</v>
      </c>
      <c r="BW1184" s="75">
        <v>0</v>
      </c>
      <c r="BX1184" s="75">
        <v>0</v>
      </c>
      <c r="BY1184" s="75">
        <v>0</v>
      </c>
      <c r="BZ1184" s="75">
        <v>0</v>
      </c>
      <c r="CA1184" s="75">
        <v>0</v>
      </c>
    </row>
    <row r="1185" spans="14:79" ht="12" customHeight="1">
      <c r="N1185" s="119" t="s">
        <v>38</v>
      </c>
      <c r="O1185" s="120" t="s">
        <v>1726</v>
      </c>
      <c r="P1185" s="122">
        <v>0</v>
      </c>
      <c r="Q1185" s="122">
        <v>105000925</v>
      </c>
      <c r="R1185" s="121"/>
      <c r="S1185" s="121"/>
      <c r="T1185" s="121"/>
      <c r="U1185" s="121"/>
      <c r="V1185" s="121"/>
      <c r="W1185" s="121"/>
      <c r="X1185" s="121"/>
      <c r="Y1185" s="121"/>
      <c r="Z1185" s="121"/>
      <c r="AA1185" s="121"/>
      <c r="AB1185" s="121"/>
      <c r="AC1185" s="121"/>
      <c r="AD1185" s="121"/>
      <c r="BO1185" s="72" t="s">
        <v>42</v>
      </c>
      <c r="BP1185" s="73" t="s">
        <v>4540</v>
      </c>
      <c r="BQ1185" s="75">
        <v>225000625</v>
      </c>
      <c r="BR1185" s="75">
        <v>0</v>
      </c>
      <c r="BS1185" s="75">
        <v>0</v>
      </c>
      <c r="BT1185" s="75">
        <v>288000625</v>
      </c>
      <c r="BU1185" s="75">
        <v>315000625</v>
      </c>
      <c r="BV1185" s="75">
        <v>306000625</v>
      </c>
      <c r="BW1185" s="75">
        <v>324000625</v>
      </c>
      <c r="BX1185" s="75">
        <v>0</v>
      </c>
      <c r="BY1185" s="75">
        <v>0</v>
      </c>
      <c r="BZ1185" s="75">
        <v>0</v>
      </c>
      <c r="CA1185" s="75">
        <v>0</v>
      </c>
    </row>
    <row r="1186" spans="14:79" ht="12" customHeight="1">
      <c r="N1186" s="119" t="s">
        <v>180</v>
      </c>
      <c r="O1186" s="120" t="s">
        <v>7983</v>
      </c>
      <c r="P1186" s="122">
        <v>0</v>
      </c>
      <c r="Q1186" s="122">
        <v>0</v>
      </c>
      <c r="R1186" s="122">
        <v>0</v>
      </c>
      <c r="S1186" s="122">
        <v>0</v>
      </c>
      <c r="T1186" s="122">
        <v>0</v>
      </c>
      <c r="U1186" s="122">
        <v>0</v>
      </c>
      <c r="V1186" s="122">
        <v>675000625</v>
      </c>
      <c r="W1186" s="122">
        <v>684000625</v>
      </c>
      <c r="X1186" s="122">
        <v>805000625</v>
      </c>
      <c r="Y1186" s="122">
        <v>756000625</v>
      </c>
      <c r="Z1186" s="122">
        <v>828000625</v>
      </c>
      <c r="AA1186" s="122">
        <v>0</v>
      </c>
      <c r="AB1186" s="122">
        <v>0</v>
      </c>
      <c r="AC1186" s="122">
        <v>0</v>
      </c>
      <c r="AD1186" s="121"/>
      <c r="BO1186" s="72" t="s">
        <v>42</v>
      </c>
      <c r="BP1186" s="73" t="s">
        <v>4541</v>
      </c>
      <c r="BQ1186" s="75">
        <v>0</v>
      </c>
      <c r="BR1186" s="75">
        <v>0</v>
      </c>
      <c r="BS1186" s="75">
        <v>0</v>
      </c>
      <c r="BT1186" s="75">
        <v>279000625</v>
      </c>
      <c r="BU1186" s="75">
        <v>288000625</v>
      </c>
      <c r="BV1186" s="75">
        <v>0</v>
      </c>
      <c r="BW1186" s="75">
        <v>0</v>
      </c>
      <c r="BX1186" s="75">
        <v>0</v>
      </c>
      <c r="BY1186" s="75">
        <v>0</v>
      </c>
      <c r="BZ1186" s="75">
        <v>0</v>
      </c>
      <c r="CA1186" s="75">
        <v>0</v>
      </c>
    </row>
    <row r="1187" spans="14:79" ht="12" customHeight="1">
      <c r="N1187" s="119" t="s">
        <v>180</v>
      </c>
      <c r="O1187" s="120" t="s">
        <v>7984</v>
      </c>
      <c r="P1187" s="122">
        <v>0</v>
      </c>
      <c r="Q1187" s="122">
        <v>0</v>
      </c>
      <c r="R1187" s="122">
        <v>378000625</v>
      </c>
      <c r="S1187" s="122">
        <v>504000625</v>
      </c>
      <c r="T1187" s="122">
        <v>0</v>
      </c>
      <c r="U1187" s="122">
        <v>0</v>
      </c>
      <c r="V1187" s="122">
        <v>675000625</v>
      </c>
      <c r="W1187" s="122">
        <v>873000625</v>
      </c>
      <c r="X1187" s="122">
        <v>805000625</v>
      </c>
      <c r="Y1187" s="122">
        <v>0</v>
      </c>
      <c r="Z1187" s="122">
        <v>900000625</v>
      </c>
      <c r="AA1187" s="122">
        <v>0</v>
      </c>
      <c r="AB1187" s="122">
        <v>0</v>
      </c>
      <c r="AC1187" s="122">
        <v>0</v>
      </c>
      <c r="AD1187" s="121"/>
      <c r="BO1187" s="72" t="s">
        <v>42</v>
      </c>
      <c r="BP1187" s="73" t="s">
        <v>4542</v>
      </c>
      <c r="BQ1187" s="75">
        <v>225000625</v>
      </c>
      <c r="BR1187" s="75">
        <v>0</v>
      </c>
      <c r="BS1187" s="75">
        <v>279000625</v>
      </c>
      <c r="BT1187" s="75">
        <v>288000625</v>
      </c>
      <c r="BU1187" s="75">
        <v>0</v>
      </c>
      <c r="BV1187" s="75">
        <v>0</v>
      </c>
      <c r="BW1187" s="75">
        <v>0</v>
      </c>
      <c r="BX1187" s="75">
        <v>0</v>
      </c>
      <c r="BY1187" s="75">
        <v>0</v>
      </c>
      <c r="BZ1187" s="75">
        <v>0</v>
      </c>
      <c r="CA1187" s="75">
        <v>0</v>
      </c>
    </row>
    <row r="1188" spans="14:79" ht="12" customHeight="1">
      <c r="N1188" s="119" t="s">
        <v>180</v>
      </c>
      <c r="O1188" s="120" t="s">
        <v>7985</v>
      </c>
      <c r="P1188" s="122">
        <v>0</v>
      </c>
      <c r="Q1188" s="122">
        <v>306000625</v>
      </c>
      <c r="R1188" s="122">
        <v>337000625</v>
      </c>
      <c r="S1188" s="122">
        <v>0</v>
      </c>
      <c r="T1188" s="122">
        <v>0</v>
      </c>
      <c r="U1188" s="122">
        <v>540000625</v>
      </c>
      <c r="V1188" s="122">
        <v>585000625</v>
      </c>
      <c r="W1188" s="122">
        <v>630000625</v>
      </c>
      <c r="X1188" s="122">
        <v>805000625</v>
      </c>
      <c r="Y1188" s="122">
        <v>0</v>
      </c>
      <c r="Z1188" s="122">
        <v>0</v>
      </c>
      <c r="AA1188" s="122">
        <v>0</v>
      </c>
      <c r="AB1188" s="122">
        <v>0</v>
      </c>
      <c r="AC1188" s="122">
        <v>0</v>
      </c>
      <c r="AD1188" s="121"/>
      <c r="BO1188" s="72" t="s">
        <v>42</v>
      </c>
      <c r="BP1188" s="73" t="s">
        <v>4543</v>
      </c>
      <c r="BQ1188" s="75">
        <v>0</v>
      </c>
      <c r="BR1188" s="75">
        <v>0</v>
      </c>
      <c r="BS1188" s="75">
        <v>215000026</v>
      </c>
      <c r="BT1188" s="75">
        <v>245000026</v>
      </c>
      <c r="BU1188" s="75">
        <v>270000026</v>
      </c>
      <c r="BV1188" s="75">
        <v>300000026</v>
      </c>
      <c r="BW1188" s="75">
        <v>325000026</v>
      </c>
      <c r="BX1188" s="75">
        <v>360000026</v>
      </c>
      <c r="BY1188" s="75">
        <v>0</v>
      </c>
      <c r="BZ1188" s="75">
        <v>0</v>
      </c>
      <c r="CA1188" s="75">
        <v>0</v>
      </c>
    </row>
    <row r="1189" spans="14:79" ht="12" customHeight="1">
      <c r="N1189" s="119" t="s">
        <v>180</v>
      </c>
      <c r="O1189" s="120" t="s">
        <v>7986</v>
      </c>
      <c r="P1189" s="122">
        <v>0</v>
      </c>
      <c r="Q1189" s="122">
        <v>1152000625</v>
      </c>
      <c r="R1189" s="122">
        <v>0</v>
      </c>
      <c r="S1189" s="122">
        <v>0</v>
      </c>
      <c r="T1189" s="122">
        <v>0</v>
      </c>
      <c r="U1189" s="122">
        <v>1800000625</v>
      </c>
      <c r="V1189" s="122">
        <v>675000625</v>
      </c>
      <c r="W1189" s="122">
        <v>684000625</v>
      </c>
      <c r="X1189" s="122">
        <v>805000625</v>
      </c>
      <c r="Y1189" s="122">
        <v>756000625</v>
      </c>
      <c r="Z1189" s="122">
        <v>828000625</v>
      </c>
      <c r="AA1189" s="122">
        <v>3555000625</v>
      </c>
      <c r="AB1189" s="122">
        <v>0</v>
      </c>
      <c r="AC1189" s="122">
        <v>0</v>
      </c>
      <c r="AD1189" s="121"/>
      <c r="BO1189" s="72" t="s">
        <v>42</v>
      </c>
      <c r="BP1189" s="73" t="s">
        <v>4544</v>
      </c>
      <c r="BQ1189" s="75">
        <v>234000625</v>
      </c>
      <c r="BR1189" s="75">
        <v>252000625</v>
      </c>
      <c r="BS1189" s="75">
        <v>270000625</v>
      </c>
      <c r="BT1189" s="75">
        <v>297000625</v>
      </c>
      <c r="BU1189" s="75">
        <v>306000625</v>
      </c>
      <c r="BV1189" s="75">
        <v>315000625</v>
      </c>
      <c r="BW1189" s="75">
        <v>333000625</v>
      </c>
      <c r="BX1189" s="75">
        <v>351000625</v>
      </c>
      <c r="BY1189" s="75">
        <v>0</v>
      </c>
      <c r="BZ1189" s="75">
        <v>0</v>
      </c>
      <c r="CA1189" s="75">
        <v>0</v>
      </c>
    </row>
    <row r="1190" spans="14:79" ht="12" customHeight="1">
      <c r="N1190" s="119" t="s">
        <v>180</v>
      </c>
      <c r="O1190" s="120" t="s">
        <v>7987</v>
      </c>
      <c r="P1190" s="122">
        <v>0</v>
      </c>
      <c r="Q1190" s="122">
        <v>0</v>
      </c>
      <c r="R1190" s="122">
        <v>378000625</v>
      </c>
      <c r="S1190" s="122">
        <v>387000625</v>
      </c>
      <c r="T1190" s="122">
        <v>0</v>
      </c>
      <c r="U1190" s="122">
        <v>0</v>
      </c>
      <c r="V1190" s="122">
        <v>0</v>
      </c>
      <c r="W1190" s="122">
        <v>873000625</v>
      </c>
      <c r="X1190" s="122">
        <v>805000625</v>
      </c>
      <c r="Y1190" s="122">
        <v>0</v>
      </c>
      <c r="Z1190" s="122">
        <v>900000625</v>
      </c>
      <c r="AA1190" s="122">
        <v>0</v>
      </c>
      <c r="AB1190" s="122">
        <v>0</v>
      </c>
      <c r="AC1190" s="122">
        <v>0</v>
      </c>
      <c r="AD1190" s="121"/>
      <c r="BO1190" s="72" t="s">
        <v>42</v>
      </c>
      <c r="BP1190" s="73" t="s">
        <v>4545</v>
      </c>
      <c r="BQ1190" s="75">
        <v>0</v>
      </c>
      <c r="BR1190" s="75">
        <v>252000625</v>
      </c>
      <c r="BS1190" s="75">
        <v>216000625</v>
      </c>
      <c r="BT1190" s="75">
        <v>297000625</v>
      </c>
      <c r="BU1190" s="75">
        <v>306000625</v>
      </c>
      <c r="BV1190" s="75">
        <v>315000625</v>
      </c>
      <c r="BW1190" s="75">
        <v>0</v>
      </c>
      <c r="BX1190" s="75">
        <v>0</v>
      </c>
      <c r="BY1190" s="75">
        <v>0</v>
      </c>
      <c r="BZ1190" s="75">
        <v>0</v>
      </c>
      <c r="CA1190" s="75">
        <v>0</v>
      </c>
    </row>
    <row r="1191" spans="14:79" ht="12" customHeight="1">
      <c r="N1191" s="119" t="s">
        <v>180</v>
      </c>
      <c r="O1191" s="120" t="s">
        <v>7988</v>
      </c>
      <c r="P1191" s="122">
        <v>0</v>
      </c>
      <c r="Q1191" s="122">
        <v>0</v>
      </c>
      <c r="R1191" s="122">
        <v>0</v>
      </c>
      <c r="S1191" s="122">
        <v>0</v>
      </c>
      <c r="T1191" s="122">
        <v>0</v>
      </c>
      <c r="U1191" s="122">
        <v>0</v>
      </c>
      <c r="V1191" s="122">
        <v>0</v>
      </c>
      <c r="W1191" s="122">
        <v>0</v>
      </c>
      <c r="X1191" s="122">
        <v>0</v>
      </c>
      <c r="Y1191" s="122">
        <v>0</v>
      </c>
      <c r="Z1191" s="122">
        <v>900000625</v>
      </c>
      <c r="AA1191" s="122">
        <v>1080000625</v>
      </c>
      <c r="AB1191" s="122">
        <v>0</v>
      </c>
      <c r="AC1191" s="122">
        <v>0</v>
      </c>
      <c r="AD1191" s="121"/>
      <c r="BO1191" s="72" t="s">
        <v>42</v>
      </c>
      <c r="BP1191" s="73" t="s">
        <v>4546</v>
      </c>
      <c r="BQ1191" s="75">
        <v>225000625</v>
      </c>
      <c r="BR1191" s="75">
        <v>243000625</v>
      </c>
      <c r="BS1191" s="75">
        <v>261000625</v>
      </c>
      <c r="BT1191" s="75">
        <v>288000625</v>
      </c>
      <c r="BU1191" s="75">
        <v>297000625</v>
      </c>
      <c r="BV1191" s="75">
        <v>306000625</v>
      </c>
      <c r="BW1191" s="75">
        <v>324000625</v>
      </c>
      <c r="BX1191" s="75">
        <v>342000625</v>
      </c>
      <c r="BY1191" s="75">
        <v>0</v>
      </c>
      <c r="BZ1191" s="75">
        <v>0</v>
      </c>
      <c r="CA1191" s="75">
        <v>0</v>
      </c>
    </row>
    <row r="1192" spans="14:79" ht="12" customHeight="1">
      <c r="N1192" s="119" t="s">
        <v>180</v>
      </c>
      <c r="O1192" s="120" t="s">
        <v>7989</v>
      </c>
      <c r="P1192" s="122">
        <v>0</v>
      </c>
      <c r="Q1192" s="122">
        <v>0</v>
      </c>
      <c r="R1192" s="122">
        <v>0</v>
      </c>
      <c r="S1192" s="122">
        <v>0</v>
      </c>
      <c r="T1192" s="122">
        <v>0</v>
      </c>
      <c r="U1192" s="122">
        <v>0</v>
      </c>
      <c r="V1192" s="122">
        <v>0</v>
      </c>
      <c r="W1192" s="122">
        <v>0</v>
      </c>
      <c r="X1192" s="122">
        <v>805000625</v>
      </c>
      <c r="Y1192" s="122">
        <v>1269000625</v>
      </c>
      <c r="Z1192" s="122">
        <v>1372000625</v>
      </c>
      <c r="AA1192" s="122">
        <v>1485000625</v>
      </c>
      <c r="AB1192" s="122">
        <v>1606000625</v>
      </c>
      <c r="AC1192" s="122">
        <v>0</v>
      </c>
      <c r="AD1192" s="121"/>
      <c r="BO1192" s="72" t="s">
        <v>42</v>
      </c>
      <c r="BP1192" s="73" t="s">
        <v>4547</v>
      </c>
      <c r="BQ1192" s="75">
        <v>225000925</v>
      </c>
      <c r="BR1192" s="75">
        <v>260000925</v>
      </c>
      <c r="BS1192" s="75">
        <v>270000925</v>
      </c>
      <c r="BT1192" s="75">
        <v>285000925</v>
      </c>
      <c r="BU1192" s="75">
        <v>315000925</v>
      </c>
      <c r="BV1192" s="75">
        <v>325000925</v>
      </c>
      <c r="BW1192" s="75">
        <v>340000925</v>
      </c>
      <c r="BX1192" s="75">
        <v>365000925</v>
      </c>
      <c r="BY1192" s="75">
        <v>380000925</v>
      </c>
      <c r="BZ1192" s="75">
        <v>0</v>
      </c>
      <c r="CA1192" s="75">
        <v>0</v>
      </c>
    </row>
    <row r="1193" spans="14:79" ht="12" customHeight="1">
      <c r="N1193" s="119" t="s">
        <v>180</v>
      </c>
      <c r="O1193" s="120" t="s">
        <v>7990</v>
      </c>
      <c r="P1193" s="122">
        <v>283000625</v>
      </c>
      <c r="Q1193" s="122">
        <v>328000625</v>
      </c>
      <c r="R1193" s="122">
        <v>342000625</v>
      </c>
      <c r="S1193" s="122">
        <v>396000625</v>
      </c>
      <c r="T1193" s="122">
        <v>540000625</v>
      </c>
      <c r="U1193" s="122">
        <v>720000625</v>
      </c>
      <c r="V1193" s="122">
        <v>810000625</v>
      </c>
      <c r="W1193" s="122">
        <v>882000625</v>
      </c>
      <c r="X1193" s="122">
        <v>1026000625</v>
      </c>
      <c r="Y1193" s="122">
        <v>1080000625</v>
      </c>
      <c r="Z1193" s="122">
        <v>1111000625</v>
      </c>
      <c r="AA1193" s="122">
        <v>1800000625</v>
      </c>
      <c r="AB1193" s="122">
        <v>0</v>
      </c>
      <c r="AC1193" s="122">
        <v>0</v>
      </c>
      <c r="AD1193" s="121"/>
      <c r="BO1193" s="72" t="s">
        <v>42</v>
      </c>
      <c r="BP1193" s="73" t="s">
        <v>4548</v>
      </c>
      <c r="BQ1193" s="75">
        <v>225000625</v>
      </c>
      <c r="BR1193" s="75">
        <v>243000625</v>
      </c>
      <c r="BS1193" s="75">
        <v>261000625</v>
      </c>
      <c r="BT1193" s="75">
        <v>0</v>
      </c>
      <c r="BU1193" s="75">
        <v>0</v>
      </c>
      <c r="BV1193" s="75">
        <v>306000625</v>
      </c>
      <c r="BW1193" s="75">
        <v>310000625</v>
      </c>
      <c r="BX1193" s="75">
        <v>0</v>
      </c>
      <c r="BY1193" s="75">
        <v>0</v>
      </c>
      <c r="BZ1193" s="75">
        <v>0</v>
      </c>
      <c r="CA1193" s="75">
        <v>0</v>
      </c>
    </row>
    <row r="1194" spans="14:79" ht="12" customHeight="1">
      <c r="N1194" s="119" t="s">
        <v>180</v>
      </c>
      <c r="O1194" s="120" t="s">
        <v>7991</v>
      </c>
      <c r="P1194" s="122">
        <v>0</v>
      </c>
      <c r="Q1194" s="122">
        <v>495000625</v>
      </c>
      <c r="R1194" s="122">
        <v>0</v>
      </c>
      <c r="S1194" s="122">
        <v>0</v>
      </c>
      <c r="T1194" s="122">
        <v>0</v>
      </c>
      <c r="U1194" s="122">
        <v>1800000625</v>
      </c>
      <c r="V1194" s="122">
        <v>0</v>
      </c>
      <c r="W1194" s="122">
        <v>0</v>
      </c>
      <c r="X1194" s="122">
        <v>0</v>
      </c>
      <c r="Y1194" s="122">
        <v>0</v>
      </c>
      <c r="Z1194" s="122">
        <v>3136000625</v>
      </c>
      <c r="AA1194" s="122">
        <v>3555000625</v>
      </c>
      <c r="AB1194" s="122">
        <v>0</v>
      </c>
      <c r="AC1194" s="122">
        <v>0</v>
      </c>
      <c r="AD1194" s="121"/>
      <c r="BO1194" s="72" t="s">
        <v>42</v>
      </c>
      <c r="BP1194" s="73" t="s">
        <v>4549</v>
      </c>
      <c r="BQ1194" s="75">
        <v>216000625</v>
      </c>
      <c r="BR1194" s="75">
        <v>234000625</v>
      </c>
      <c r="BS1194" s="75">
        <v>261000625</v>
      </c>
      <c r="BT1194" s="75">
        <v>297000625</v>
      </c>
      <c r="BU1194" s="75">
        <v>306000625</v>
      </c>
      <c r="BV1194" s="75">
        <v>315000625</v>
      </c>
      <c r="BW1194" s="75">
        <v>0</v>
      </c>
      <c r="BX1194" s="75">
        <v>0</v>
      </c>
      <c r="BY1194" s="75">
        <v>0</v>
      </c>
      <c r="BZ1194" s="75">
        <v>0</v>
      </c>
      <c r="CA1194" s="75">
        <v>0</v>
      </c>
    </row>
    <row r="1195" spans="14:79" ht="12" customHeight="1">
      <c r="N1195" s="119" t="s">
        <v>180</v>
      </c>
      <c r="O1195" s="120" t="s">
        <v>7992</v>
      </c>
      <c r="P1195" s="122">
        <v>283000625</v>
      </c>
      <c r="Q1195" s="122">
        <v>328000625</v>
      </c>
      <c r="R1195" s="122">
        <v>342000625</v>
      </c>
      <c r="S1195" s="122">
        <v>396000625</v>
      </c>
      <c r="T1195" s="122">
        <v>0</v>
      </c>
      <c r="U1195" s="122">
        <v>720000625</v>
      </c>
      <c r="V1195" s="122">
        <v>810000625</v>
      </c>
      <c r="W1195" s="122">
        <v>882000625</v>
      </c>
      <c r="X1195" s="122">
        <v>1026000625</v>
      </c>
      <c r="Y1195" s="122">
        <v>1080000625</v>
      </c>
      <c r="Z1195" s="122">
        <v>1111000625</v>
      </c>
      <c r="AA1195" s="122">
        <v>1800000625</v>
      </c>
      <c r="AB1195" s="122">
        <v>0</v>
      </c>
      <c r="AC1195" s="122">
        <v>0</v>
      </c>
      <c r="AD1195" s="121"/>
      <c r="BO1195" s="72" t="s">
        <v>42</v>
      </c>
      <c r="BP1195" s="73" t="s">
        <v>4550</v>
      </c>
      <c r="BQ1195" s="75">
        <v>243000625</v>
      </c>
      <c r="BR1195" s="75">
        <v>0</v>
      </c>
      <c r="BS1195" s="75">
        <v>0</v>
      </c>
      <c r="BT1195" s="75">
        <v>0</v>
      </c>
      <c r="BU1195" s="75">
        <v>279000625</v>
      </c>
      <c r="BV1195" s="75">
        <v>0</v>
      </c>
      <c r="BW1195" s="75">
        <v>0</v>
      </c>
      <c r="BX1195" s="75">
        <v>0</v>
      </c>
      <c r="BY1195" s="75">
        <v>0</v>
      </c>
      <c r="BZ1195" s="75">
        <v>0</v>
      </c>
      <c r="CA1195" s="75">
        <v>0</v>
      </c>
    </row>
    <row r="1196" spans="14:79" ht="12" customHeight="1">
      <c r="N1196" s="119" t="s">
        <v>180</v>
      </c>
      <c r="O1196" s="120" t="s">
        <v>7993</v>
      </c>
      <c r="P1196" s="122">
        <v>0</v>
      </c>
      <c r="Q1196" s="122">
        <v>0</v>
      </c>
      <c r="R1196" s="122">
        <v>0</v>
      </c>
      <c r="S1196" s="122">
        <v>0</v>
      </c>
      <c r="T1196" s="122">
        <v>0</v>
      </c>
      <c r="U1196" s="122">
        <v>0</v>
      </c>
      <c r="V1196" s="122">
        <v>787000625</v>
      </c>
      <c r="W1196" s="122">
        <v>0</v>
      </c>
      <c r="X1196" s="122">
        <v>0</v>
      </c>
      <c r="Y1196" s="122">
        <v>0</v>
      </c>
      <c r="Z1196" s="122">
        <v>2880000625</v>
      </c>
      <c r="AA1196" s="122">
        <v>3240000625</v>
      </c>
      <c r="AB1196" s="122">
        <v>0</v>
      </c>
      <c r="AC1196" s="122">
        <v>0</v>
      </c>
      <c r="AD1196" s="121"/>
      <c r="BO1196" s="72" t="s">
        <v>42</v>
      </c>
      <c r="BP1196" s="73" t="s">
        <v>4551</v>
      </c>
      <c r="BQ1196" s="75">
        <v>225000625</v>
      </c>
      <c r="BR1196" s="75">
        <v>0</v>
      </c>
      <c r="BS1196" s="75">
        <v>261000625</v>
      </c>
      <c r="BT1196" s="75">
        <v>279000625</v>
      </c>
      <c r="BU1196" s="75">
        <v>288000625</v>
      </c>
      <c r="BV1196" s="75">
        <v>0</v>
      </c>
      <c r="BW1196" s="75">
        <v>0</v>
      </c>
      <c r="BX1196" s="75">
        <v>0</v>
      </c>
      <c r="BY1196" s="75">
        <v>0</v>
      </c>
      <c r="BZ1196" s="75">
        <v>0</v>
      </c>
      <c r="CA1196" s="75">
        <v>0</v>
      </c>
    </row>
    <row r="1197" spans="14:79" ht="12" customHeight="1">
      <c r="N1197" s="119" t="s">
        <v>180</v>
      </c>
      <c r="O1197" s="120" t="s">
        <v>7994</v>
      </c>
      <c r="P1197" s="122">
        <v>0</v>
      </c>
      <c r="Q1197" s="122">
        <v>495000625</v>
      </c>
      <c r="R1197" s="122">
        <v>0</v>
      </c>
      <c r="S1197" s="122">
        <v>0</v>
      </c>
      <c r="T1197" s="122">
        <v>0</v>
      </c>
      <c r="U1197" s="122">
        <v>0</v>
      </c>
      <c r="V1197" s="122">
        <v>0</v>
      </c>
      <c r="W1197" s="122">
        <v>0</v>
      </c>
      <c r="X1197" s="122">
        <v>0</v>
      </c>
      <c r="Y1197" s="122">
        <v>0</v>
      </c>
      <c r="Z1197" s="122">
        <v>0</v>
      </c>
      <c r="AA1197" s="122">
        <v>0</v>
      </c>
      <c r="AB1197" s="122">
        <v>0</v>
      </c>
      <c r="AC1197" s="122">
        <v>0</v>
      </c>
      <c r="AD1197" s="121"/>
      <c r="BO1197" s="72" t="s">
        <v>42</v>
      </c>
      <c r="BP1197" s="73" t="s">
        <v>4552</v>
      </c>
      <c r="BQ1197" s="75">
        <v>243000625</v>
      </c>
      <c r="BR1197" s="75">
        <v>261000625</v>
      </c>
      <c r="BS1197" s="75">
        <v>279000625</v>
      </c>
      <c r="BT1197" s="75">
        <v>306000625</v>
      </c>
      <c r="BU1197" s="75">
        <v>0</v>
      </c>
      <c r="BV1197" s="75">
        <v>0</v>
      </c>
      <c r="BW1197" s="75">
        <v>342000625</v>
      </c>
      <c r="BX1197" s="75">
        <v>0</v>
      </c>
      <c r="BY1197" s="75">
        <v>0</v>
      </c>
      <c r="BZ1197" s="75">
        <v>0</v>
      </c>
      <c r="CA1197" s="75">
        <v>0</v>
      </c>
    </row>
    <row r="1198" spans="14:79" ht="12" customHeight="1">
      <c r="N1198" s="119" t="s">
        <v>180</v>
      </c>
      <c r="O1198" s="120" t="s">
        <v>7995</v>
      </c>
      <c r="P1198" s="122">
        <v>288000625</v>
      </c>
      <c r="Q1198" s="122">
        <v>328000625</v>
      </c>
      <c r="R1198" s="122">
        <v>342000625</v>
      </c>
      <c r="S1198" s="122">
        <v>396000625</v>
      </c>
      <c r="T1198" s="122">
        <v>0</v>
      </c>
      <c r="U1198" s="122">
        <v>720000625</v>
      </c>
      <c r="V1198" s="122">
        <v>810000625</v>
      </c>
      <c r="W1198" s="122">
        <v>882000625</v>
      </c>
      <c r="X1198" s="122">
        <v>1026000625</v>
      </c>
      <c r="Y1198" s="122">
        <v>1080000625</v>
      </c>
      <c r="Z1198" s="122">
        <v>1111000625</v>
      </c>
      <c r="AA1198" s="122">
        <v>1800000625</v>
      </c>
      <c r="AB1198" s="122">
        <v>0</v>
      </c>
      <c r="AC1198" s="122">
        <v>0</v>
      </c>
      <c r="AD1198" s="121"/>
      <c r="BO1198" s="72" t="s">
        <v>42</v>
      </c>
      <c r="BP1198" s="73" t="s">
        <v>4553</v>
      </c>
      <c r="BQ1198" s="75">
        <v>0</v>
      </c>
      <c r="BR1198" s="75">
        <v>279000625</v>
      </c>
      <c r="BS1198" s="75">
        <v>297000625</v>
      </c>
      <c r="BT1198" s="75">
        <v>324000625</v>
      </c>
      <c r="BU1198" s="75">
        <v>0</v>
      </c>
      <c r="BV1198" s="75">
        <v>0</v>
      </c>
      <c r="BW1198" s="75">
        <v>0</v>
      </c>
      <c r="BX1198" s="75">
        <v>0</v>
      </c>
      <c r="BY1198" s="75">
        <v>0</v>
      </c>
      <c r="BZ1198" s="75">
        <v>0</v>
      </c>
      <c r="CA1198" s="75">
        <v>0</v>
      </c>
    </row>
    <row r="1199" spans="14:79" ht="12" customHeight="1">
      <c r="N1199" s="119" t="s">
        <v>180</v>
      </c>
      <c r="O1199" s="120" t="s">
        <v>7996</v>
      </c>
      <c r="P1199" s="121"/>
      <c r="Q1199" s="121"/>
      <c r="R1199" s="121"/>
      <c r="S1199" s="121"/>
      <c r="T1199" s="121"/>
      <c r="U1199" s="121"/>
      <c r="V1199" s="121"/>
      <c r="W1199" s="121"/>
      <c r="X1199" s="121"/>
      <c r="Y1199" s="121"/>
      <c r="Z1199" s="121"/>
      <c r="AA1199" s="121"/>
      <c r="AB1199" s="122">
        <v>3650000625</v>
      </c>
      <c r="AC1199" s="121"/>
      <c r="AD1199" s="121"/>
      <c r="BO1199" s="72" t="s">
        <v>42</v>
      </c>
      <c r="BP1199" s="73" t="s">
        <v>4554</v>
      </c>
      <c r="BQ1199" s="75">
        <v>0</v>
      </c>
      <c r="BR1199" s="75">
        <v>0</v>
      </c>
      <c r="BS1199" s="75">
        <v>252000625</v>
      </c>
      <c r="BT1199" s="75">
        <v>243000625</v>
      </c>
      <c r="BU1199" s="75">
        <v>288000625</v>
      </c>
      <c r="BV1199" s="75">
        <v>297000625</v>
      </c>
      <c r="BW1199" s="75">
        <v>315000625</v>
      </c>
      <c r="BX1199" s="75">
        <v>270000625</v>
      </c>
      <c r="BY1199" s="75">
        <v>0</v>
      </c>
      <c r="BZ1199" s="75">
        <v>0</v>
      </c>
      <c r="CA1199" s="75">
        <v>0</v>
      </c>
    </row>
    <row r="1200" spans="14:79" ht="12" customHeight="1">
      <c r="N1200" s="119" t="s">
        <v>180</v>
      </c>
      <c r="O1200" s="120" t="s">
        <v>7998</v>
      </c>
      <c r="P1200" s="122">
        <v>0</v>
      </c>
      <c r="Q1200" s="122">
        <v>0</v>
      </c>
      <c r="R1200" s="122">
        <v>0</v>
      </c>
      <c r="S1200" s="122">
        <v>0</v>
      </c>
      <c r="T1200" s="122">
        <v>0</v>
      </c>
      <c r="U1200" s="122">
        <v>0</v>
      </c>
      <c r="V1200" s="122">
        <v>0</v>
      </c>
      <c r="W1200" s="122">
        <v>0</v>
      </c>
      <c r="X1200" s="122">
        <v>1050000925</v>
      </c>
      <c r="Y1200" s="122">
        <v>1275000925</v>
      </c>
      <c r="Z1200" s="122">
        <v>1370000925</v>
      </c>
      <c r="AA1200" s="122">
        <v>1450000925</v>
      </c>
      <c r="AB1200" s="122">
        <v>1606000925</v>
      </c>
      <c r="AC1200" s="122">
        <v>1750000925</v>
      </c>
      <c r="AD1200" s="121"/>
      <c r="BO1200" s="72" t="s">
        <v>42</v>
      </c>
      <c r="BP1200" s="73" t="s">
        <v>4555</v>
      </c>
      <c r="BQ1200" s="75">
        <v>171000625</v>
      </c>
      <c r="BR1200" s="75">
        <v>261000625</v>
      </c>
      <c r="BS1200" s="75">
        <v>279000625</v>
      </c>
      <c r="BT1200" s="75">
        <v>0</v>
      </c>
      <c r="BU1200" s="75">
        <v>243000625</v>
      </c>
      <c r="BV1200" s="75">
        <v>252000625</v>
      </c>
      <c r="BW1200" s="75">
        <v>0</v>
      </c>
      <c r="BX1200" s="75">
        <v>0</v>
      </c>
      <c r="BY1200" s="75">
        <v>403000625</v>
      </c>
      <c r="BZ1200" s="75">
        <v>0</v>
      </c>
      <c r="CA1200" s="75">
        <v>0</v>
      </c>
    </row>
    <row r="1201" spans="14:79" ht="12" customHeight="1">
      <c r="N1201" s="119" t="s">
        <v>180</v>
      </c>
      <c r="O1201" s="120" t="s">
        <v>7997</v>
      </c>
      <c r="P1201" s="122">
        <v>0</v>
      </c>
      <c r="Q1201" s="122">
        <v>495000625</v>
      </c>
      <c r="R1201" s="122">
        <v>0</v>
      </c>
      <c r="S1201" s="122">
        <v>0</v>
      </c>
      <c r="T1201" s="122">
        <v>0</v>
      </c>
      <c r="U1201" s="122">
        <v>0</v>
      </c>
      <c r="V1201" s="122">
        <v>0</v>
      </c>
      <c r="W1201" s="122">
        <v>0</v>
      </c>
      <c r="X1201" s="122">
        <v>0</v>
      </c>
      <c r="Y1201" s="122">
        <v>1350000625</v>
      </c>
      <c r="Z1201" s="122">
        <v>1395000625</v>
      </c>
      <c r="AA1201" s="122">
        <v>1440000625</v>
      </c>
      <c r="AB1201" s="122">
        <v>0</v>
      </c>
      <c r="AC1201" s="122">
        <v>0</v>
      </c>
      <c r="AD1201" s="121"/>
      <c r="BO1201" s="72" t="s">
        <v>42</v>
      </c>
      <c r="BP1201" s="73" t="s">
        <v>4556</v>
      </c>
      <c r="BQ1201" s="75">
        <v>0</v>
      </c>
      <c r="BR1201" s="75">
        <v>0</v>
      </c>
      <c r="BS1201" s="75">
        <v>0</v>
      </c>
      <c r="BT1201" s="75">
        <v>0</v>
      </c>
      <c r="BU1201" s="75">
        <v>0</v>
      </c>
      <c r="BV1201" s="75">
        <v>297000625</v>
      </c>
      <c r="BW1201" s="75">
        <v>0</v>
      </c>
      <c r="BX1201" s="75">
        <v>297000625</v>
      </c>
      <c r="BY1201" s="75">
        <v>0</v>
      </c>
      <c r="BZ1201" s="75">
        <v>0</v>
      </c>
      <c r="CA1201" s="75">
        <v>0</v>
      </c>
    </row>
    <row r="1202" spans="14:79" ht="12" customHeight="1">
      <c r="N1202" s="119" t="s">
        <v>180</v>
      </c>
      <c r="O1202" s="120" t="s">
        <v>7999</v>
      </c>
      <c r="P1202" s="122">
        <v>0</v>
      </c>
      <c r="Q1202" s="122">
        <v>0</v>
      </c>
      <c r="R1202" s="122">
        <v>0</v>
      </c>
      <c r="S1202" s="122">
        <v>0</v>
      </c>
      <c r="T1202" s="122">
        <v>0</v>
      </c>
      <c r="U1202" s="122">
        <v>0</v>
      </c>
      <c r="V1202" s="122">
        <v>0</v>
      </c>
      <c r="W1202" s="122">
        <v>0</v>
      </c>
      <c r="X1202" s="122">
        <v>0</v>
      </c>
      <c r="Y1202" s="122">
        <v>0</v>
      </c>
      <c r="Z1202" s="122">
        <v>0</v>
      </c>
      <c r="AA1202" s="122">
        <v>1710000625</v>
      </c>
      <c r="AB1202" s="122">
        <v>1845000625</v>
      </c>
      <c r="AC1202" s="122">
        <v>0</v>
      </c>
      <c r="AD1202" s="121"/>
      <c r="BO1202" s="72" t="s">
        <v>42</v>
      </c>
      <c r="BP1202" s="73" t="s">
        <v>4557</v>
      </c>
      <c r="BQ1202" s="75">
        <v>0</v>
      </c>
      <c r="BR1202" s="75">
        <v>0</v>
      </c>
      <c r="BS1202" s="75">
        <v>0</v>
      </c>
      <c r="BT1202" s="75">
        <v>297000625</v>
      </c>
      <c r="BU1202" s="75">
        <v>297000625</v>
      </c>
      <c r="BV1202" s="75">
        <v>306000625</v>
      </c>
      <c r="BW1202" s="75">
        <v>324000625</v>
      </c>
      <c r="BX1202" s="75">
        <v>342000625</v>
      </c>
      <c r="BY1202" s="75">
        <v>0</v>
      </c>
      <c r="BZ1202" s="75">
        <v>0</v>
      </c>
      <c r="CA1202" s="75">
        <v>0</v>
      </c>
    </row>
    <row r="1203" spans="14:79" ht="12" customHeight="1">
      <c r="N1203" s="119" t="s">
        <v>180</v>
      </c>
      <c r="O1203" s="120" t="s">
        <v>8000</v>
      </c>
      <c r="P1203" s="122">
        <v>0</v>
      </c>
      <c r="Q1203" s="122">
        <v>0</v>
      </c>
      <c r="R1203" s="122">
        <v>0</v>
      </c>
      <c r="S1203" s="122">
        <v>0</v>
      </c>
      <c r="T1203" s="122">
        <v>0</v>
      </c>
      <c r="U1203" s="122">
        <v>0</v>
      </c>
      <c r="V1203" s="122">
        <v>0</v>
      </c>
      <c r="W1203" s="122">
        <v>0</v>
      </c>
      <c r="X1203" s="122">
        <v>0</v>
      </c>
      <c r="Y1203" s="122">
        <v>1494000625</v>
      </c>
      <c r="Z1203" s="122">
        <v>0</v>
      </c>
      <c r="AA1203" s="122">
        <v>1710000625</v>
      </c>
      <c r="AB1203" s="122">
        <v>1845000625</v>
      </c>
      <c r="AC1203" s="122">
        <v>0</v>
      </c>
      <c r="AD1203" s="121"/>
      <c r="BO1203" s="72" t="s">
        <v>42</v>
      </c>
      <c r="BP1203" s="73" t="s">
        <v>4558</v>
      </c>
      <c r="BQ1203" s="75">
        <v>0</v>
      </c>
      <c r="BR1203" s="75">
        <v>0</v>
      </c>
      <c r="BS1203" s="75">
        <v>288000625</v>
      </c>
      <c r="BT1203" s="75">
        <v>0</v>
      </c>
      <c r="BU1203" s="75">
        <v>315000625</v>
      </c>
      <c r="BV1203" s="75">
        <v>300000825</v>
      </c>
      <c r="BW1203" s="75">
        <v>342000625</v>
      </c>
      <c r="BX1203" s="75">
        <v>360000625</v>
      </c>
      <c r="BY1203" s="75">
        <v>0</v>
      </c>
      <c r="BZ1203" s="75">
        <v>0</v>
      </c>
      <c r="CA1203" s="75">
        <v>0</v>
      </c>
    </row>
    <row r="1204" spans="14:79" ht="12" customHeight="1">
      <c r="N1204" s="119" t="s">
        <v>180</v>
      </c>
      <c r="O1204" s="120" t="s">
        <v>8001</v>
      </c>
      <c r="P1204" s="122">
        <v>0</v>
      </c>
      <c r="Q1204" s="122">
        <v>495000625</v>
      </c>
      <c r="R1204" s="122">
        <v>0</v>
      </c>
      <c r="S1204" s="122">
        <v>459000625</v>
      </c>
      <c r="T1204" s="122">
        <v>0</v>
      </c>
      <c r="U1204" s="122">
        <v>0</v>
      </c>
      <c r="V1204" s="122">
        <v>0</v>
      </c>
      <c r="W1204" s="122">
        <v>0</v>
      </c>
      <c r="X1204" s="122">
        <v>0</v>
      </c>
      <c r="Y1204" s="122">
        <v>0</v>
      </c>
      <c r="Z1204" s="122">
        <v>0</v>
      </c>
      <c r="AA1204" s="122">
        <v>0</v>
      </c>
      <c r="AB1204" s="122">
        <v>0</v>
      </c>
      <c r="AC1204" s="122">
        <v>0</v>
      </c>
      <c r="AD1204" s="121"/>
      <c r="BO1204" s="72" t="s">
        <v>42</v>
      </c>
      <c r="BP1204" s="73" t="s">
        <v>4559</v>
      </c>
      <c r="BQ1204" s="75">
        <v>0</v>
      </c>
      <c r="BR1204" s="75">
        <v>0</v>
      </c>
      <c r="BS1204" s="75">
        <v>270000625</v>
      </c>
      <c r="BT1204" s="75">
        <v>0</v>
      </c>
      <c r="BU1204" s="75">
        <v>306000625</v>
      </c>
      <c r="BV1204" s="75">
        <v>306000625</v>
      </c>
      <c r="BW1204" s="75">
        <v>324000625</v>
      </c>
      <c r="BX1204" s="75">
        <v>342000625</v>
      </c>
      <c r="BY1204" s="75">
        <v>0</v>
      </c>
      <c r="BZ1204" s="75">
        <v>0</v>
      </c>
      <c r="CA1204" s="75">
        <v>0</v>
      </c>
    </row>
    <row r="1205" spans="14:79" ht="12" customHeight="1">
      <c r="N1205" s="119" t="s">
        <v>180</v>
      </c>
      <c r="O1205" s="120" t="s">
        <v>8002</v>
      </c>
      <c r="P1205" s="122">
        <v>0</v>
      </c>
      <c r="Q1205" s="122">
        <v>0</v>
      </c>
      <c r="R1205" s="122">
        <v>0</v>
      </c>
      <c r="S1205" s="122">
        <v>0</v>
      </c>
      <c r="T1205" s="122">
        <v>0</v>
      </c>
      <c r="U1205" s="122">
        <v>0</v>
      </c>
      <c r="V1205" s="122">
        <v>1450000925</v>
      </c>
      <c r="W1205" s="122">
        <v>0</v>
      </c>
      <c r="X1205" s="122">
        <v>0</v>
      </c>
      <c r="Y1205" s="122">
        <v>0</v>
      </c>
      <c r="Z1205" s="122">
        <v>0</v>
      </c>
      <c r="AA1205" s="122">
        <v>0</v>
      </c>
      <c r="AB1205" s="122">
        <v>0</v>
      </c>
      <c r="AC1205" s="122">
        <v>0</v>
      </c>
      <c r="AD1205" s="121"/>
      <c r="BO1205" s="72" t="s">
        <v>42</v>
      </c>
      <c r="BP1205" s="73" t="s">
        <v>4560</v>
      </c>
      <c r="BQ1205" s="75">
        <v>0</v>
      </c>
      <c r="BR1205" s="75">
        <v>0</v>
      </c>
      <c r="BS1205" s="75">
        <v>0</v>
      </c>
      <c r="BT1205" s="75">
        <v>0</v>
      </c>
      <c r="BU1205" s="75">
        <v>279000625</v>
      </c>
      <c r="BV1205" s="75">
        <v>0</v>
      </c>
      <c r="BW1205" s="75">
        <v>0</v>
      </c>
      <c r="BX1205" s="75">
        <v>320000625</v>
      </c>
      <c r="BY1205" s="75">
        <v>350000625</v>
      </c>
      <c r="BZ1205" s="75">
        <v>0</v>
      </c>
      <c r="CA1205" s="75">
        <v>0</v>
      </c>
    </row>
    <row r="1206" spans="14:79" ht="12" customHeight="1">
      <c r="N1206" s="119" t="s">
        <v>180</v>
      </c>
      <c r="O1206" s="120" t="s">
        <v>2934</v>
      </c>
      <c r="P1206" s="122">
        <v>695000026</v>
      </c>
      <c r="Q1206" s="122">
        <v>850000026</v>
      </c>
      <c r="R1206" s="122">
        <v>850000026</v>
      </c>
      <c r="S1206" s="122">
        <v>925000026</v>
      </c>
      <c r="T1206" s="122">
        <v>1150000026</v>
      </c>
      <c r="U1206" s="122">
        <v>1285000026</v>
      </c>
      <c r="V1206" s="122">
        <v>1350000026</v>
      </c>
      <c r="W1206" s="122">
        <v>1520000026</v>
      </c>
      <c r="X1206" s="122">
        <v>1805000026</v>
      </c>
      <c r="Y1206" s="122">
        <v>2010000026</v>
      </c>
      <c r="Z1206" s="122">
        <v>0</v>
      </c>
      <c r="AA1206" s="122">
        <v>0</v>
      </c>
      <c r="AB1206" s="122">
        <v>0</v>
      </c>
      <c r="AC1206" s="122">
        <v>0</v>
      </c>
      <c r="AD1206" s="121"/>
      <c r="BO1206" s="72" t="s">
        <v>42</v>
      </c>
      <c r="BP1206" s="73" t="s">
        <v>5289</v>
      </c>
      <c r="BQ1206" s="74"/>
      <c r="BR1206" s="74"/>
      <c r="BS1206" s="74"/>
      <c r="BT1206" s="74"/>
      <c r="BU1206" s="74"/>
      <c r="BV1206" s="74"/>
      <c r="BW1206" s="74"/>
      <c r="BX1206" s="75">
        <v>350000725</v>
      </c>
      <c r="BY1206" s="74"/>
      <c r="BZ1206" s="74"/>
      <c r="CA1206" s="74"/>
    </row>
    <row r="1207" spans="14:79" ht="12" customHeight="1">
      <c r="N1207" s="119" t="s">
        <v>180</v>
      </c>
      <c r="O1207" s="120" t="s">
        <v>8003</v>
      </c>
      <c r="P1207" s="122">
        <v>0</v>
      </c>
      <c r="Q1207" s="122">
        <v>820000625</v>
      </c>
      <c r="R1207" s="122">
        <v>860000625</v>
      </c>
      <c r="S1207" s="122">
        <v>920000625</v>
      </c>
      <c r="T1207" s="122">
        <v>1290000625</v>
      </c>
      <c r="U1207" s="122">
        <v>1500000625</v>
      </c>
      <c r="V1207" s="122">
        <v>1895000625</v>
      </c>
      <c r="W1207" s="122">
        <v>1925000625</v>
      </c>
      <c r="X1207" s="122">
        <v>2280000625</v>
      </c>
      <c r="Y1207" s="122">
        <v>2620000625</v>
      </c>
      <c r="Z1207" s="122">
        <v>0</v>
      </c>
      <c r="AA1207" s="122">
        <v>0</v>
      </c>
      <c r="AB1207" s="122">
        <v>0</v>
      </c>
      <c r="AC1207" s="122">
        <v>0</v>
      </c>
      <c r="AD1207" s="121"/>
      <c r="BO1207" s="72" t="s">
        <v>42</v>
      </c>
      <c r="BP1207" s="73" t="s">
        <v>5290</v>
      </c>
      <c r="BQ1207" s="74"/>
      <c r="BR1207" s="74"/>
      <c r="BS1207" s="74"/>
      <c r="BT1207" s="74"/>
      <c r="BU1207" s="74"/>
      <c r="BV1207" s="74"/>
      <c r="BW1207" s="74"/>
      <c r="BX1207" s="75">
        <v>300000825</v>
      </c>
      <c r="BY1207" s="75">
        <v>365000026</v>
      </c>
      <c r="BZ1207" s="75">
        <v>405000026</v>
      </c>
      <c r="CA1207" s="74"/>
    </row>
    <row r="1208" spans="14:79" ht="12" customHeight="1">
      <c r="N1208" s="119" t="s">
        <v>180</v>
      </c>
      <c r="O1208" s="120" t="s">
        <v>2935</v>
      </c>
      <c r="P1208" s="122">
        <v>700000026</v>
      </c>
      <c r="Q1208" s="122">
        <v>820000625</v>
      </c>
      <c r="R1208" s="122">
        <v>860000625</v>
      </c>
      <c r="S1208" s="122">
        <v>920000625</v>
      </c>
      <c r="T1208" s="122">
        <v>1290000625</v>
      </c>
      <c r="U1208" s="122">
        <v>1500000625</v>
      </c>
      <c r="V1208" s="122">
        <v>1895000625</v>
      </c>
      <c r="W1208" s="122">
        <v>1925000625</v>
      </c>
      <c r="X1208" s="122">
        <v>2280000625</v>
      </c>
      <c r="Y1208" s="122">
        <v>2620000625</v>
      </c>
      <c r="Z1208" s="122">
        <v>0</v>
      </c>
      <c r="AA1208" s="122">
        <v>0</v>
      </c>
      <c r="AB1208" s="122">
        <v>0</v>
      </c>
      <c r="AC1208" s="122">
        <v>0</v>
      </c>
      <c r="AD1208" s="121"/>
      <c r="BO1208" s="72" t="s">
        <v>42</v>
      </c>
      <c r="BP1208" s="73" t="s">
        <v>4561</v>
      </c>
      <c r="BQ1208" s="75">
        <v>0</v>
      </c>
      <c r="BR1208" s="75">
        <v>0</v>
      </c>
      <c r="BS1208" s="75">
        <v>0</v>
      </c>
      <c r="BT1208" s="75">
        <v>315000625</v>
      </c>
      <c r="BU1208" s="75">
        <v>0</v>
      </c>
      <c r="BV1208" s="75">
        <v>0</v>
      </c>
      <c r="BW1208" s="75">
        <v>0</v>
      </c>
      <c r="BX1208" s="75">
        <v>0</v>
      </c>
      <c r="BY1208" s="75">
        <v>396000625</v>
      </c>
      <c r="BZ1208" s="75">
        <v>0</v>
      </c>
      <c r="CA1208" s="75">
        <v>0</v>
      </c>
    </row>
    <row r="1209" spans="14:79" ht="12" customHeight="1">
      <c r="N1209" s="119" t="s">
        <v>180</v>
      </c>
      <c r="O1209" s="120" t="s">
        <v>8004</v>
      </c>
      <c r="P1209" s="121"/>
      <c r="Q1209" s="121"/>
      <c r="R1209" s="121"/>
      <c r="S1209" s="121"/>
      <c r="T1209" s="121"/>
      <c r="U1209" s="121"/>
      <c r="V1209" s="121"/>
      <c r="W1209" s="121"/>
      <c r="X1209" s="121"/>
      <c r="Y1209" s="121"/>
      <c r="Z1209" s="122">
        <v>2010000625</v>
      </c>
      <c r="AA1209" s="122">
        <v>2825000625</v>
      </c>
      <c r="AB1209" s="122">
        <v>3050000625</v>
      </c>
      <c r="AC1209" s="121"/>
      <c r="AD1209" s="121"/>
      <c r="BO1209" s="72" t="s">
        <v>42</v>
      </c>
      <c r="BP1209" s="73" t="s">
        <v>4562</v>
      </c>
      <c r="BQ1209" s="75">
        <v>0</v>
      </c>
      <c r="BR1209" s="75">
        <v>0</v>
      </c>
      <c r="BS1209" s="75">
        <v>270000625</v>
      </c>
      <c r="BT1209" s="75">
        <v>0</v>
      </c>
      <c r="BU1209" s="75">
        <v>252000625</v>
      </c>
      <c r="BV1209" s="75">
        <v>0</v>
      </c>
      <c r="BW1209" s="75">
        <v>0</v>
      </c>
      <c r="BX1209" s="75">
        <v>0</v>
      </c>
      <c r="BY1209" s="75">
        <v>0</v>
      </c>
      <c r="BZ1209" s="75">
        <v>0</v>
      </c>
      <c r="CA1209" s="75">
        <v>0</v>
      </c>
    </row>
    <row r="1210" spans="14:79" ht="12" customHeight="1">
      <c r="N1210" s="119" t="s">
        <v>180</v>
      </c>
      <c r="O1210" s="120" t="s">
        <v>8005</v>
      </c>
      <c r="P1210" s="122">
        <v>0</v>
      </c>
      <c r="Q1210" s="122">
        <v>0</v>
      </c>
      <c r="R1210" s="122">
        <v>0</v>
      </c>
      <c r="S1210" s="122">
        <v>0</v>
      </c>
      <c r="T1210" s="122">
        <v>0</v>
      </c>
      <c r="U1210" s="122">
        <v>0</v>
      </c>
      <c r="V1210" s="122">
        <v>0</v>
      </c>
      <c r="W1210" s="122">
        <v>0</v>
      </c>
      <c r="X1210" s="122">
        <v>0</v>
      </c>
      <c r="Y1210" s="122">
        <v>0</v>
      </c>
      <c r="Z1210" s="122">
        <v>900000625</v>
      </c>
      <c r="AA1210" s="122">
        <v>1700000625</v>
      </c>
      <c r="AB1210" s="122">
        <v>2050000625</v>
      </c>
      <c r="AC1210" s="122">
        <v>0</v>
      </c>
      <c r="AD1210" s="121"/>
      <c r="BO1210" s="72" t="s">
        <v>42</v>
      </c>
      <c r="BP1210" s="73" t="s">
        <v>4563</v>
      </c>
      <c r="BQ1210" s="75">
        <v>234000625</v>
      </c>
      <c r="BR1210" s="75">
        <v>252000625</v>
      </c>
      <c r="BS1210" s="75">
        <v>270000625</v>
      </c>
      <c r="BT1210" s="75">
        <v>297000625</v>
      </c>
      <c r="BU1210" s="75">
        <v>306000625</v>
      </c>
      <c r="BV1210" s="75">
        <v>300000925</v>
      </c>
      <c r="BW1210" s="75">
        <v>320000825</v>
      </c>
      <c r="BX1210" s="75">
        <v>351000625</v>
      </c>
      <c r="BY1210" s="75">
        <v>369000625</v>
      </c>
      <c r="BZ1210" s="75">
        <v>0</v>
      </c>
      <c r="CA1210" s="75">
        <v>0</v>
      </c>
    </row>
    <row r="1211" spans="14:79" ht="12" customHeight="1">
      <c r="N1211" s="119" t="s">
        <v>180</v>
      </c>
      <c r="O1211" s="120" t="s">
        <v>8006</v>
      </c>
      <c r="P1211" s="122">
        <v>0</v>
      </c>
      <c r="Q1211" s="122">
        <v>0</v>
      </c>
      <c r="R1211" s="122">
        <v>0</v>
      </c>
      <c r="S1211" s="122">
        <v>0</v>
      </c>
      <c r="T1211" s="122">
        <v>810000625</v>
      </c>
      <c r="U1211" s="122">
        <v>0</v>
      </c>
      <c r="V1211" s="122">
        <v>945000625</v>
      </c>
      <c r="W1211" s="122">
        <v>0</v>
      </c>
      <c r="X1211" s="122">
        <v>0</v>
      </c>
      <c r="Y1211" s="122">
        <v>0</v>
      </c>
      <c r="Z1211" s="122">
        <v>2880000625</v>
      </c>
      <c r="AA1211" s="122">
        <v>3240000625</v>
      </c>
      <c r="AB1211" s="122">
        <v>0</v>
      </c>
      <c r="AC1211" s="122">
        <v>0</v>
      </c>
      <c r="AD1211" s="121"/>
      <c r="BO1211" s="72" t="s">
        <v>42</v>
      </c>
      <c r="BP1211" s="73" t="s">
        <v>4564</v>
      </c>
      <c r="BQ1211" s="75">
        <v>0</v>
      </c>
      <c r="BR1211" s="75">
        <v>198000625</v>
      </c>
      <c r="BS1211" s="75">
        <v>234000625</v>
      </c>
      <c r="BT1211" s="75">
        <v>261000625</v>
      </c>
      <c r="BU1211" s="75">
        <v>0</v>
      </c>
      <c r="BV1211" s="75">
        <v>279000625</v>
      </c>
      <c r="BW1211" s="75">
        <v>297000625</v>
      </c>
      <c r="BX1211" s="75">
        <v>342000625</v>
      </c>
      <c r="BY1211" s="75">
        <v>0</v>
      </c>
      <c r="BZ1211" s="75">
        <v>0</v>
      </c>
      <c r="CA1211" s="75">
        <v>0</v>
      </c>
    </row>
    <row r="1212" spans="14:79" ht="12" customHeight="1">
      <c r="N1212" s="119" t="s">
        <v>180</v>
      </c>
      <c r="O1212" s="120" t="s">
        <v>8007</v>
      </c>
      <c r="P1212" s="122">
        <v>0</v>
      </c>
      <c r="Q1212" s="122">
        <v>0</v>
      </c>
      <c r="R1212" s="122">
        <v>450000625</v>
      </c>
      <c r="S1212" s="122">
        <v>504000625</v>
      </c>
      <c r="T1212" s="122">
        <v>567000625</v>
      </c>
      <c r="U1212" s="122">
        <v>621000625</v>
      </c>
      <c r="V1212" s="122">
        <v>675000625</v>
      </c>
      <c r="W1212" s="122">
        <v>0</v>
      </c>
      <c r="X1212" s="122">
        <v>0</v>
      </c>
      <c r="Y1212" s="122">
        <v>0</v>
      </c>
      <c r="Z1212" s="122">
        <v>0</v>
      </c>
      <c r="AA1212" s="122">
        <v>0</v>
      </c>
      <c r="AB1212" s="122">
        <v>0</v>
      </c>
      <c r="AC1212" s="122">
        <v>0</v>
      </c>
      <c r="AD1212" s="121"/>
      <c r="BO1212" s="72" t="s">
        <v>42</v>
      </c>
      <c r="BP1212" s="73" t="s">
        <v>4565</v>
      </c>
      <c r="BQ1212" s="75">
        <v>0</v>
      </c>
      <c r="BR1212" s="75">
        <v>0</v>
      </c>
      <c r="BS1212" s="75">
        <v>0</v>
      </c>
      <c r="BT1212" s="75">
        <v>0</v>
      </c>
      <c r="BU1212" s="75">
        <v>0</v>
      </c>
      <c r="BV1212" s="75">
        <v>0</v>
      </c>
      <c r="BW1212" s="75">
        <v>324000625</v>
      </c>
      <c r="BX1212" s="75">
        <v>315000625</v>
      </c>
      <c r="BY1212" s="75">
        <v>0</v>
      </c>
      <c r="BZ1212" s="75">
        <v>0</v>
      </c>
      <c r="CA1212" s="75">
        <v>0</v>
      </c>
    </row>
    <row r="1213" spans="14:79" ht="12" customHeight="1">
      <c r="N1213" s="119" t="s">
        <v>180</v>
      </c>
      <c r="O1213" s="120" t="s">
        <v>8008</v>
      </c>
      <c r="P1213" s="122">
        <v>0</v>
      </c>
      <c r="Q1213" s="122">
        <v>0</v>
      </c>
      <c r="R1213" s="122">
        <v>0</v>
      </c>
      <c r="S1213" s="122">
        <v>320000625</v>
      </c>
      <c r="T1213" s="122">
        <v>395000625</v>
      </c>
      <c r="U1213" s="122">
        <v>435000625</v>
      </c>
      <c r="V1213" s="122">
        <v>520000625</v>
      </c>
      <c r="W1213" s="122">
        <v>0</v>
      </c>
      <c r="X1213" s="122">
        <v>0</v>
      </c>
      <c r="Y1213" s="122">
        <v>0</v>
      </c>
      <c r="Z1213" s="122">
        <v>0</v>
      </c>
      <c r="AA1213" s="122">
        <v>0</v>
      </c>
      <c r="AB1213" s="122">
        <v>0</v>
      </c>
      <c r="AC1213" s="122">
        <v>0</v>
      </c>
      <c r="AD1213" s="121"/>
      <c r="BO1213" s="72" t="s">
        <v>42</v>
      </c>
      <c r="BP1213" s="73" t="s">
        <v>4565</v>
      </c>
      <c r="BQ1213" s="75">
        <v>0</v>
      </c>
      <c r="BR1213" s="75">
        <v>0</v>
      </c>
      <c r="BS1213" s="75">
        <v>0</v>
      </c>
      <c r="BT1213" s="75">
        <v>0</v>
      </c>
      <c r="BU1213" s="75">
        <v>0</v>
      </c>
      <c r="BV1213" s="75">
        <v>0</v>
      </c>
      <c r="BW1213" s="75">
        <v>324000625</v>
      </c>
      <c r="BX1213" s="75">
        <v>0</v>
      </c>
      <c r="BY1213" s="75">
        <v>283000625</v>
      </c>
      <c r="BZ1213" s="75">
        <v>0</v>
      </c>
      <c r="CA1213" s="75">
        <v>0</v>
      </c>
    </row>
    <row r="1214" spans="14:79" ht="12" customHeight="1">
      <c r="N1214" s="119" t="s">
        <v>180</v>
      </c>
      <c r="O1214" s="120" t="s">
        <v>8009</v>
      </c>
      <c r="P1214" s="122">
        <v>0</v>
      </c>
      <c r="Q1214" s="122">
        <v>495000625</v>
      </c>
      <c r="R1214" s="122">
        <v>450000625</v>
      </c>
      <c r="S1214" s="122">
        <v>504000625</v>
      </c>
      <c r="T1214" s="122">
        <v>567000625</v>
      </c>
      <c r="U1214" s="122">
        <v>621000625</v>
      </c>
      <c r="V1214" s="122">
        <v>675000625</v>
      </c>
      <c r="W1214" s="122">
        <v>0</v>
      </c>
      <c r="X1214" s="122">
        <v>0</v>
      </c>
      <c r="Y1214" s="122">
        <v>0</v>
      </c>
      <c r="Z1214" s="122">
        <v>0</v>
      </c>
      <c r="AA1214" s="122">
        <v>0</v>
      </c>
      <c r="AB1214" s="122">
        <v>0</v>
      </c>
      <c r="AC1214" s="122">
        <v>0</v>
      </c>
      <c r="AD1214" s="121"/>
      <c r="BO1214" s="72" t="s">
        <v>42</v>
      </c>
      <c r="BP1214" s="73" t="s">
        <v>4566</v>
      </c>
      <c r="BQ1214" s="75">
        <v>225000625</v>
      </c>
      <c r="BR1214" s="75">
        <v>0</v>
      </c>
      <c r="BS1214" s="75">
        <v>261000625</v>
      </c>
      <c r="BT1214" s="75">
        <v>297000625</v>
      </c>
      <c r="BU1214" s="75">
        <v>0</v>
      </c>
      <c r="BV1214" s="75">
        <v>0</v>
      </c>
      <c r="BW1214" s="75">
        <v>0</v>
      </c>
      <c r="BX1214" s="75">
        <v>0</v>
      </c>
      <c r="BY1214" s="75">
        <v>0</v>
      </c>
      <c r="BZ1214" s="75">
        <v>0</v>
      </c>
      <c r="CA1214" s="75">
        <v>0</v>
      </c>
    </row>
    <row r="1215" spans="14:79" ht="12" customHeight="1">
      <c r="N1215" s="119" t="s">
        <v>180</v>
      </c>
      <c r="O1215" s="120" t="s">
        <v>8010</v>
      </c>
      <c r="P1215" s="122">
        <v>0</v>
      </c>
      <c r="Q1215" s="122">
        <v>0</v>
      </c>
      <c r="R1215" s="122">
        <v>360000625</v>
      </c>
      <c r="S1215" s="122">
        <v>504000625</v>
      </c>
      <c r="T1215" s="122">
        <v>441000625</v>
      </c>
      <c r="U1215" s="122">
        <v>567000625</v>
      </c>
      <c r="V1215" s="122">
        <v>675000625</v>
      </c>
      <c r="W1215" s="122">
        <v>0</v>
      </c>
      <c r="X1215" s="122">
        <v>0</v>
      </c>
      <c r="Y1215" s="122">
        <v>0</v>
      </c>
      <c r="Z1215" s="122">
        <v>0</v>
      </c>
      <c r="AA1215" s="122">
        <v>0</v>
      </c>
      <c r="AB1215" s="122">
        <v>0</v>
      </c>
      <c r="AC1215" s="122">
        <v>0</v>
      </c>
      <c r="AD1215" s="121"/>
      <c r="BO1215" s="72" t="s">
        <v>42</v>
      </c>
      <c r="BP1215" s="73" t="s">
        <v>4567</v>
      </c>
      <c r="BQ1215" s="75">
        <v>250000026</v>
      </c>
      <c r="BR1215" s="75">
        <v>270000026</v>
      </c>
      <c r="BS1215" s="75">
        <v>295000026</v>
      </c>
      <c r="BT1215" s="75">
        <v>320000026</v>
      </c>
      <c r="BU1215" s="75">
        <v>340000026</v>
      </c>
      <c r="BV1215" s="75">
        <v>360000026</v>
      </c>
      <c r="BW1215" s="75">
        <v>395000026</v>
      </c>
      <c r="BX1215" s="75">
        <v>425000026</v>
      </c>
      <c r="BY1215" s="75">
        <v>0</v>
      </c>
      <c r="BZ1215" s="75">
        <v>0</v>
      </c>
      <c r="CA1215" s="75">
        <v>0</v>
      </c>
    </row>
    <row r="1216" spans="14:79" ht="12" customHeight="1">
      <c r="N1216" s="119" t="s">
        <v>180</v>
      </c>
      <c r="O1216" s="120" t="s">
        <v>8011</v>
      </c>
      <c r="P1216" s="122">
        <v>0</v>
      </c>
      <c r="Q1216" s="122">
        <v>0</v>
      </c>
      <c r="R1216" s="122">
        <v>360000625</v>
      </c>
      <c r="S1216" s="122">
        <v>459000625</v>
      </c>
      <c r="T1216" s="122">
        <v>441000625</v>
      </c>
      <c r="U1216" s="122">
        <v>567000625</v>
      </c>
      <c r="V1216" s="122">
        <v>675000625</v>
      </c>
      <c r="W1216" s="122">
        <v>0</v>
      </c>
      <c r="X1216" s="122">
        <v>0</v>
      </c>
      <c r="Y1216" s="122">
        <v>0</v>
      </c>
      <c r="Z1216" s="122">
        <v>0</v>
      </c>
      <c r="AA1216" s="122">
        <v>0</v>
      </c>
      <c r="AB1216" s="122">
        <v>0</v>
      </c>
      <c r="AC1216" s="122">
        <v>0</v>
      </c>
      <c r="AD1216" s="121"/>
      <c r="BO1216" s="72" t="s">
        <v>42</v>
      </c>
      <c r="BP1216" s="73" t="s">
        <v>4568</v>
      </c>
      <c r="BQ1216" s="75">
        <v>0</v>
      </c>
      <c r="BR1216" s="75">
        <v>198000625</v>
      </c>
      <c r="BS1216" s="75">
        <v>216000625</v>
      </c>
      <c r="BT1216" s="75">
        <v>243000625</v>
      </c>
      <c r="BU1216" s="75">
        <v>252000625</v>
      </c>
      <c r="BV1216" s="75">
        <v>261000625</v>
      </c>
      <c r="BW1216" s="75">
        <v>342000625</v>
      </c>
      <c r="BX1216" s="75">
        <v>360000625</v>
      </c>
      <c r="BY1216" s="75">
        <v>0</v>
      </c>
      <c r="BZ1216" s="75">
        <v>0</v>
      </c>
      <c r="CA1216" s="75">
        <v>0</v>
      </c>
    </row>
    <row r="1217" spans="14:79" ht="12" customHeight="1">
      <c r="N1217" s="119" t="s">
        <v>180</v>
      </c>
      <c r="O1217" s="120" t="s">
        <v>2939</v>
      </c>
      <c r="P1217" s="122">
        <v>288000625</v>
      </c>
      <c r="Q1217" s="122">
        <v>328000625</v>
      </c>
      <c r="R1217" s="122">
        <v>342000625</v>
      </c>
      <c r="S1217" s="122">
        <v>396000625</v>
      </c>
      <c r="T1217" s="122">
        <v>0</v>
      </c>
      <c r="U1217" s="122">
        <v>675000625</v>
      </c>
      <c r="V1217" s="122">
        <v>675000625</v>
      </c>
      <c r="W1217" s="122">
        <v>657000625</v>
      </c>
      <c r="X1217" s="122">
        <v>855000625</v>
      </c>
      <c r="Y1217" s="122">
        <v>1080000625</v>
      </c>
      <c r="Z1217" s="122">
        <v>1111000625</v>
      </c>
      <c r="AA1217" s="122">
        <v>1800000625</v>
      </c>
      <c r="AB1217" s="122">
        <v>0</v>
      </c>
      <c r="AC1217" s="122">
        <v>0</v>
      </c>
      <c r="AD1217" s="121"/>
      <c r="BO1217" s="72" t="s">
        <v>42</v>
      </c>
      <c r="BP1217" s="73" t="s">
        <v>4569</v>
      </c>
      <c r="BQ1217" s="75">
        <v>180000625</v>
      </c>
      <c r="BR1217" s="75">
        <v>216000625</v>
      </c>
      <c r="BS1217" s="75">
        <v>270000625</v>
      </c>
      <c r="BT1217" s="75">
        <v>297000625</v>
      </c>
      <c r="BU1217" s="75">
        <v>295000825</v>
      </c>
      <c r="BV1217" s="75">
        <v>310000825</v>
      </c>
      <c r="BW1217" s="75">
        <v>333000625</v>
      </c>
      <c r="BX1217" s="75">
        <v>351000625</v>
      </c>
      <c r="BY1217" s="75">
        <v>0</v>
      </c>
      <c r="BZ1217" s="75">
        <v>0</v>
      </c>
      <c r="CA1217" s="75">
        <v>0</v>
      </c>
    </row>
    <row r="1218" spans="14:79" ht="12" customHeight="1">
      <c r="N1218" s="119" t="s">
        <v>180</v>
      </c>
      <c r="O1218" s="120" t="s">
        <v>2938</v>
      </c>
      <c r="P1218" s="122">
        <v>288000625</v>
      </c>
      <c r="Q1218" s="122">
        <v>328000625</v>
      </c>
      <c r="R1218" s="122">
        <v>342000625</v>
      </c>
      <c r="S1218" s="122">
        <v>396000625</v>
      </c>
      <c r="T1218" s="122">
        <v>549000625</v>
      </c>
      <c r="U1218" s="122">
        <v>720000625</v>
      </c>
      <c r="V1218" s="122">
        <v>675000625</v>
      </c>
      <c r="W1218" s="122">
        <v>882000625</v>
      </c>
      <c r="X1218" s="122">
        <v>1026000625</v>
      </c>
      <c r="Y1218" s="122">
        <v>1080000625</v>
      </c>
      <c r="Z1218" s="122">
        <v>1111000625</v>
      </c>
      <c r="AA1218" s="122">
        <v>1800000625</v>
      </c>
      <c r="AB1218" s="122">
        <v>0</v>
      </c>
      <c r="AC1218" s="122">
        <v>0</v>
      </c>
      <c r="AD1218" s="121"/>
      <c r="BO1218" s="72" t="s">
        <v>42</v>
      </c>
      <c r="BP1218" s="73" t="s">
        <v>5186</v>
      </c>
      <c r="BQ1218" s="74"/>
      <c r="BR1218" s="74"/>
      <c r="BS1218" s="75">
        <v>230000925</v>
      </c>
      <c r="BT1218" s="74"/>
      <c r="BU1218" s="74"/>
      <c r="BV1218" s="74"/>
      <c r="BW1218" s="74"/>
      <c r="BX1218" s="74"/>
      <c r="BY1218" s="74"/>
      <c r="BZ1218" s="74"/>
      <c r="CA1218" s="74"/>
    </row>
    <row r="1219" spans="14:79" ht="12" customHeight="1">
      <c r="N1219" s="119" t="s">
        <v>180</v>
      </c>
      <c r="O1219" s="120" t="s">
        <v>8012</v>
      </c>
      <c r="P1219" s="122">
        <v>0</v>
      </c>
      <c r="Q1219" s="122">
        <v>0</v>
      </c>
      <c r="R1219" s="122">
        <v>0</v>
      </c>
      <c r="S1219" s="122">
        <v>504000625</v>
      </c>
      <c r="T1219" s="122">
        <v>0</v>
      </c>
      <c r="U1219" s="122">
        <v>0</v>
      </c>
      <c r="V1219" s="122">
        <v>675000625</v>
      </c>
      <c r="W1219" s="122">
        <v>720000625</v>
      </c>
      <c r="X1219" s="122">
        <v>765000625</v>
      </c>
      <c r="Y1219" s="122">
        <v>810000625</v>
      </c>
      <c r="Z1219" s="122">
        <v>855000625</v>
      </c>
      <c r="AA1219" s="122">
        <v>900000625</v>
      </c>
      <c r="AB1219" s="122">
        <v>0</v>
      </c>
      <c r="AC1219" s="122">
        <v>0</v>
      </c>
      <c r="AD1219" s="121"/>
      <c r="BO1219" s="72" t="s">
        <v>42</v>
      </c>
      <c r="BP1219" s="73" t="s">
        <v>4570</v>
      </c>
      <c r="BQ1219" s="75">
        <v>234000625</v>
      </c>
      <c r="BR1219" s="75">
        <v>252000625</v>
      </c>
      <c r="BS1219" s="75">
        <v>270000625</v>
      </c>
      <c r="BT1219" s="75">
        <v>297000625</v>
      </c>
      <c r="BU1219" s="75">
        <v>0</v>
      </c>
      <c r="BV1219" s="75">
        <v>315000625</v>
      </c>
      <c r="BW1219" s="75">
        <v>0</v>
      </c>
      <c r="BX1219" s="75">
        <v>0</v>
      </c>
      <c r="BY1219" s="75">
        <v>0</v>
      </c>
      <c r="BZ1219" s="75">
        <v>0</v>
      </c>
      <c r="CA1219" s="75">
        <v>0</v>
      </c>
    </row>
    <row r="1220" spans="14:79" ht="12" customHeight="1">
      <c r="N1220" s="119" t="s">
        <v>180</v>
      </c>
      <c r="O1220" s="120" t="s">
        <v>8013</v>
      </c>
      <c r="P1220" s="122">
        <v>0</v>
      </c>
      <c r="Q1220" s="122">
        <v>0</v>
      </c>
      <c r="R1220" s="122">
        <v>0</v>
      </c>
      <c r="S1220" s="122">
        <v>0</v>
      </c>
      <c r="T1220" s="122">
        <v>0</v>
      </c>
      <c r="U1220" s="122">
        <v>0</v>
      </c>
      <c r="V1220" s="122">
        <v>0</v>
      </c>
      <c r="W1220" s="122">
        <v>0</v>
      </c>
      <c r="X1220" s="122">
        <v>0</v>
      </c>
      <c r="Y1220" s="122">
        <v>894000625</v>
      </c>
      <c r="Z1220" s="122">
        <v>945000625</v>
      </c>
      <c r="AA1220" s="122">
        <v>1080000625</v>
      </c>
      <c r="AB1220" s="122">
        <v>0</v>
      </c>
      <c r="AC1220" s="122">
        <v>0</v>
      </c>
      <c r="AD1220" s="121"/>
      <c r="BO1220" s="72" t="s">
        <v>42</v>
      </c>
      <c r="BP1220" s="73" t="s">
        <v>4571</v>
      </c>
      <c r="BQ1220" s="75">
        <v>234000625</v>
      </c>
      <c r="BR1220" s="75">
        <v>252000625</v>
      </c>
      <c r="BS1220" s="75">
        <v>270000625</v>
      </c>
      <c r="BT1220" s="75">
        <v>297000625</v>
      </c>
      <c r="BU1220" s="75">
        <v>0</v>
      </c>
      <c r="BV1220" s="75">
        <v>315000625</v>
      </c>
      <c r="BW1220" s="75">
        <v>342000625</v>
      </c>
      <c r="BX1220" s="75">
        <v>360000625</v>
      </c>
      <c r="BY1220" s="75">
        <v>0</v>
      </c>
      <c r="BZ1220" s="75">
        <v>0</v>
      </c>
      <c r="CA1220" s="75">
        <v>0</v>
      </c>
    </row>
    <row r="1221" spans="14:79" ht="12" customHeight="1">
      <c r="N1221" s="119" t="s">
        <v>180</v>
      </c>
      <c r="O1221" s="120" t="s">
        <v>8014</v>
      </c>
      <c r="P1221" s="122">
        <v>283000625</v>
      </c>
      <c r="Q1221" s="122">
        <v>328000625</v>
      </c>
      <c r="R1221" s="122">
        <v>342000625</v>
      </c>
      <c r="S1221" s="122">
        <v>396000625</v>
      </c>
      <c r="T1221" s="122">
        <v>765000625</v>
      </c>
      <c r="U1221" s="122">
        <v>720000625</v>
      </c>
      <c r="V1221" s="122">
        <v>810000625</v>
      </c>
      <c r="W1221" s="122">
        <v>882000625</v>
      </c>
      <c r="X1221" s="122">
        <v>1026000625</v>
      </c>
      <c r="Y1221" s="122">
        <v>1080000625</v>
      </c>
      <c r="Z1221" s="122">
        <v>1111000625</v>
      </c>
      <c r="AA1221" s="122">
        <v>1800000625</v>
      </c>
      <c r="AB1221" s="122">
        <v>0</v>
      </c>
      <c r="AC1221" s="122">
        <v>0</v>
      </c>
      <c r="AD1221" s="121"/>
      <c r="BO1221" s="72" t="s">
        <v>42</v>
      </c>
      <c r="BP1221" s="73" t="s">
        <v>4572</v>
      </c>
      <c r="BQ1221" s="75">
        <v>0</v>
      </c>
      <c r="BR1221" s="75">
        <v>279000625</v>
      </c>
      <c r="BS1221" s="75">
        <v>270000625</v>
      </c>
      <c r="BT1221" s="75">
        <v>297000625</v>
      </c>
      <c r="BU1221" s="75">
        <v>333000625</v>
      </c>
      <c r="BV1221" s="75">
        <v>0</v>
      </c>
      <c r="BW1221" s="75">
        <v>0</v>
      </c>
      <c r="BX1221" s="75">
        <v>0</v>
      </c>
      <c r="BY1221" s="75">
        <v>0</v>
      </c>
      <c r="BZ1221" s="75">
        <v>0</v>
      </c>
      <c r="CA1221" s="75">
        <v>0</v>
      </c>
    </row>
    <row r="1222" spans="14:79" ht="12" customHeight="1">
      <c r="N1222" s="119" t="s">
        <v>180</v>
      </c>
      <c r="O1222" s="120" t="s">
        <v>8015</v>
      </c>
      <c r="P1222" s="122">
        <v>283000625</v>
      </c>
      <c r="Q1222" s="122">
        <v>328000625</v>
      </c>
      <c r="R1222" s="122">
        <v>342000625</v>
      </c>
      <c r="S1222" s="122">
        <v>396000625</v>
      </c>
      <c r="T1222" s="122">
        <v>540000625</v>
      </c>
      <c r="U1222" s="122">
        <v>720000625</v>
      </c>
      <c r="V1222" s="122">
        <v>810000625</v>
      </c>
      <c r="W1222" s="122">
        <v>882000625</v>
      </c>
      <c r="X1222" s="122">
        <v>1026000625</v>
      </c>
      <c r="Y1222" s="122">
        <v>1080000625</v>
      </c>
      <c r="Z1222" s="122">
        <v>1111000625</v>
      </c>
      <c r="AA1222" s="122">
        <v>1800000625</v>
      </c>
      <c r="AB1222" s="122">
        <v>1080000625</v>
      </c>
      <c r="AC1222" s="122">
        <v>0</v>
      </c>
      <c r="AD1222" s="121"/>
      <c r="BO1222" s="72" t="s">
        <v>42</v>
      </c>
      <c r="BP1222" s="73" t="s">
        <v>4573</v>
      </c>
      <c r="BQ1222" s="75">
        <v>189000625</v>
      </c>
      <c r="BR1222" s="75">
        <v>279000625</v>
      </c>
      <c r="BS1222" s="75">
        <v>297000625</v>
      </c>
      <c r="BT1222" s="75">
        <v>324000625</v>
      </c>
      <c r="BU1222" s="75">
        <v>0</v>
      </c>
      <c r="BV1222" s="75">
        <v>0</v>
      </c>
      <c r="BW1222" s="75">
        <v>0</v>
      </c>
      <c r="BX1222" s="75">
        <v>0</v>
      </c>
      <c r="BY1222" s="75">
        <v>0</v>
      </c>
      <c r="BZ1222" s="75">
        <v>0</v>
      </c>
      <c r="CA1222" s="75">
        <v>0</v>
      </c>
    </row>
    <row r="1223" spans="14:79" ht="12" customHeight="1">
      <c r="N1223" s="119" t="s">
        <v>180</v>
      </c>
      <c r="O1223" s="120" t="s">
        <v>8016</v>
      </c>
      <c r="P1223" s="122">
        <v>283000625</v>
      </c>
      <c r="Q1223" s="122">
        <v>328000625</v>
      </c>
      <c r="R1223" s="122">
        <v>342000625</v>
      </c>
      <c r="S1223" s="122">
        <v>396000625</v>
      </c>
      <c r="T1223" s="122">
        <v>540000625</v>
      </c>
      <c r="U1223" s="122">
        <v>720000625</v>
      </c>
      <c r="V1223" s="122">
        <v>810000625</v>
      </c>
      <c r="W1223" s="122">
        <v>882000625</v>
      </c>
      <c r="X1223" s="122">
        <v>1026000625</v>
      </c>
      <c r="Y1223" s="122">
        <v>1080000625</v>
      </c>
      <c r="Z1223" s="122">
        <v>1111000625</v>
      </c>
      <c r="AA1223" s="122">
        <v>1800000625</v>
      </c>
      <c r="AB1223" s="122">
        <v>0</v>
      </c>
      <c r="AC1223" s="122">
        <v>0</v>
      </c>
      <c r="AD1223" s="121"/>
      <c r="BO1223" s="72" t="s">
        <v>42</v>
      </c>
      <c r="BP1223" s="73" t="s">
        <v>4574</v>
      </c>
      <c r="BQ1223" s="75">
        <v>261000625</v>
      </c>
      <c r="BR1223" s="75">
        <v>0</v>
      </c>
      <c r="BS1223" s="75">
        <v>0</v>
      </c>
      <c r="BT1223" s="75">
        <v>324000625</v>
      </c>
      <c r="BU1223" s="75">
        <v>333000625</v>
      </c>
      <c r="BV1223" s="75">
        <v>0</v>
      </c>
      <c r="BW1223" s="75">
        <v>450000625</v>
      </c>
      <c r="BX1223" s="75">
        <v>0</v>
      </c>
      <c r="BY1223" s="75">
        <v>0</v>
      </c>
      <c r="BZ1223" s="75">
        <v>0</v>
      </c>
      <c r="CA1223" s="75">
        <v>0</v>
      </c>
    </row>
    <row r="1224" spans="14:79" ht="12" customHeight="1">
      <c r="N1224" s="119" t="s">
        <v>180</v>
      </c>
      <c r="O1224" s="120" t="s">
        <v>8017</v>
      </c>
      <c r="P1224" s="122">
        <v>288000625</v>
      </c>
      <c r="Q1224" s="122">
        <v>306000625</v>
      </c>
      <c r="R1224" s="122">
        <v>337000625</v>
      </c>
      <c r="S1224" s="122">
        <v>396000625</v>
      </c>
      <c r="T1224" s="122">
        <v>549000625</v>
      </c>
      <c r="U1224" s="122">
        <v>540000625</v>
      </c>
      <c r="V1224" s="122">
        <v>585000625</v>
      </c>
      <c r="W1224" s="122">
        <v>630000625</v>
      </c>
      <c r="X1224" s="122">
        <v>805000625</v>
      </c>
      <c r="Y1224" s="122">
        <v>1080000625</v>
      </c>
      <c r="Z1224" s="122">
        <v>1111000625</v>
      </c>
      <c r="AA1224" s="122">
        <v>1800000625</v>
      </c>
      <c r="AB1224" s="122">
        <v>0</v>
      </c>
      <c r="AC1224" s="122">
        <v>0</v>
      </c>
      <c r="AD1224" s="121"/>
      <c r="BO1224" s="72" t="s">
        <v>42</v>
      </c>
      <c r="BP1224" s="73" t="s">
        <v>4575</v>
      </c>
      <c r="BQ1224" s="75">
        <v>280000026</v>
      </c>
      <c r="BR1224" s="75">
        <v>305000026</v>
      </c>
      <c r="BS1224" s="75">
        <v>320000026</v>
      </c>
      <c r="BT1224" s="75">
        <v>330000026</v>
      </c>
      <c r="BU1224" s="75">
        <v>340000026</v>
      </c>
      <c r="BV1224" s="75">
        <v>360000026</v>
      </c>
      <c r="BW1224" s="75">
        <v>375000026</v>
      </c>
      <c r="BX1224" s="75">
        <v>395000026</v>
      </c>
      <c r="BY1224" s="75">
        <v>0</v>
      </c>
      <c r="BZ1224" s="75">
        <v>0</v>
      </c>
      <c r="CA1224" s="75">
        <v>0</v>
      </c>
    </row>
    <row r="1225" spans="14:79" ht="12" customHeight="1">
      <c r="N1225" s="119" t="s">
        <v>180</v>
      </c>
      <c r="O1225" s="120" t="s">
        <v>8018</v>
      </c>
      <c r="P1225" s="122">
        <v>288000625</v>
      </c>
      <c r="Q1225" s="122">
        <v>328000625</v>
      </c>
      <c r="R1225" s="122">
        <v>342000625</v>
      </c>
      <c r="S1225" s="122">
        <v>396000625</v>
      </c>
      <c r="T1225" s="122">
        <v>540000625</v>
      </c>
      <c r="U1225" s="122">
        <v>720000625</v>
      </c>
      <c r="V1225" s="122">
        <v>810000625</v>
      </c>
      <c r="W1225" s="122">
        <v>882000625</v>
      </c>
      <c r="X1225" s="122">
        <v>1026000625</v>
      </c>
      <c r="Y1225" s="122">
        <v>1080000625</v>
      </c>
      <c r="Z1225" s="122">
        <v>1111000625</v>
      </c>
      <c r="AA1225" s="122">
        <v>1800000625</v>
      </c>
      <c r="AB1225" s="122">
        <v>0</v>
      </c>
      <c r="AC1225" s="122">
        <v>0</v>
      </c>
      <c r="AD1225" s="121"/>
      <c r="BO1225" s="72" t="s">
        <v>42</v>
      </c>
      <c r="BP1225" s="73" t="s">
        <v>4576</v>
      </c>
      <c r="BQ1225" s="75">
        <v>225000625</v>
      </c>
      <c r="BR1225" s="75">
        <v>243000625</v>
      </c>
      <c r="BS1225" s="75">
        <v>261000625</v>
      </c>
      <c r="BT1225" s="75">
        <v>288000625</v>
      </c>
      <c r="BU1225" s="75">
        <v>297000625</v>
      </c>
      <c r="BV1225" s="75">
        <v>0</v>
      </c>
      <c r="BW1225" s="75">
        <v>324000625</v>
      </c>
      <c r="BX1225" s="75">
        <v>0</v>
      </c>
      <c r="BY1225" s="75">
        <v>0</v>
      </c>
      <c r="BZ1225" s="75">
        <v>0</v>
      </c>
      <c r="CA1225" s="75">
        <v>0</v>
      </c>
    </row>
    <row r="1226" spans="14:79" ht="12" customHeight="1">
      <c r="N1226" s="119" t="s">
        <v>180</v>
      </c>
      <c r="O1226" s="120" t="s">
        <v>8019</v>
      </c>
      <c r="P1226" s="122">
        <v>0</v>
      </c>
      <c r="Q1226" s="122">
        <v>0</v>
      </c>
      <c r="R1226" s="122">
        <v>0</v>
      </c>
      <c r="S1226" s="122">
        <v>0</v>
      </c>
      <c r="T1226" s="122">
        <v>810000625</v>
      </c>
      <c r="U1226" s="122">
        <v>0</v>
      </c>
      <c r="V1226" s="122">
        <v>945000625</v>
      </c>
      <c r="W1226" s="122">
        <v>0</v>
      </c>
      <c r="X1226" s="122">
        <v>0</v>
      </c>
      <c r="Y1226" s="122">
        <v>0</v>
      </c>
      <c r="Z1226" s="122">
        <v>2430000625</v>
      </c>
      <c r="AA1226" s="122">
        <v>2700000625</v>
      </c>
      <c r="AB1226" s="122">
        <v>2790000625</v>
      </c>
      <c r="AC1226" s="122">
        <v>0</v>
      </c>
      <c r="AD1226" s="121"/>
      <c r="BO1226" s="72" t="s">
        <v>42</v>
      </c>
      <c r="BP1226" s="73" t="s">
        <v>4577</v>
      </c>
      <c r="BQ1226" s="75">
        <v>225000625</v>
      </c>
      <c r="BR1226" s="75">
        <v>243000625</v>
      </c>
      <c r="BS1226" s="75">
        <v>261000625</v>
      </c>
      <c r="BT1226" s="75">
        <v>288000625</v>
      </c>
      <c r="BU1226" s="75">
        <v>0</v>
      </c>
      <c r="BV1226" s="75">
        <v>0</v>
      </c>
      <c r="BW1226" s="75">
        <v>0</v>
      </c>
      <c r="BX1226" s="75">
        <v>0</v>
      </c>
      <c r="BY1226" s="75">
        <v>0</v>
      </c>
      <c r="BZ1226" s="75">
        <v>0</v>
      </c>
      <c r="CA1226" s="75">
        <v>0</v>
      </c>
    </row>
    <row r="1227" spans="14:79" ht="12" customHeight="1">
      <c r="N1227" s="119" t="s">
        <v>180</v>
      </c>
      <c r="O1227" s="120" t="s">
        <v>8020</v>
      </c>
      <c r="P1227" s="122">
        <v>283000625</v>
      </c>
      <c r="Q1227" s="122">
        <v>328000625</v>
      </c>
      <c r="R1227" s="122">
        <v>342000625</v>
      </c>
      <c r="S1227" s="122">
        <v>396000625</v>
      </c>
      <c r="T1227" s="122">
        <v>765000625</v>
      </c>
      <c r="U1227" s="122">
        <v>675000625</v>
      </c>
      <c r="V1227" s="122">
        <v>675000625</v>
      </c>
      <c r="W1227" s="122">
        <v>657000625</v>
      </c>
      <c r="X1227" s="122">
        <v>855000625</v>
      </c>
      <c r="Y1227" s="122">
        <v>1080000625</v>
      </c>
      <c r="Z1227" s="122">
        <v>1111000625</v>
      </c>
      <c r="AA1227" s="122">
        <v>1800000625</v>
      </c>
      <c r="AB1227" s="122">
        <v>0</v>
      </c>
      <c r="AC1227" s="122">
        <v>0</v>
      </c>
      <c r="AD1227" s="121"/>
      <c r="BO1227" s="72" t="s">
        <v>42</v>
      </c>
      <c r="BP1227" s="73" t="s">
        <v>4578</v>
      </c>
      <c r="BQ1227" s="75">
        <v>225000625</v>
      </c>
      <c r="BR1227" s="75">
        <v>0</v>
      </c>
      <c r="BS1227" s="75">
        <v>261000625</v>
      </c>
      <c r="BT1227" s="75">
        <v>288000625</v>
      </c>
      <c r="BU1227" s="75">
        <v>297000625</v>
      </c>
      <c r="BV1227" s="75">
        <v>297000625</v>
      </c>
      <c r="BW1227" s="75">
        <v>0</v>
      </c>
      <c r="BX1227" s="75">
        <v>0</v>
      </c>
      <c r="BY1227" s="75">
        <v>0</v>
      </c>
      <c r="BZ1227" s="75">
        <v>0</v>
      </c>
      <c r="CA1227" s="75">
        <v>0</v>
      </c>
    </row>
    <row r="1228" spans="14:79" ht="12" customHeight="1">
      <c r="N1228" s="119" t="s">
        <v>180</v>
      </c>
      <c r="O1228" s="120" t="s">
        <v>8021</v>
      </c>
      <c r="P1228" s="121"/>
      <c r="Q1228" s="121"/>
      <c r="R1228" s="121"/>
      <c r="S1228" s="122">
        <v>0</v>
      </c>
      <c r="T1228" s="122">
        <v>420000625</v>
      </c>
      <c r="U1228" s="122">
        <v>510000625</v>
      </c>
      <c r="V1228" s="122">
        <v>0</v>
      </c>
      <c r="W1228" s="122">
        <v>0</v>
      </c>
      <c r="X1228" s="122">
        <v>0</v>
      </c>
      <c r="Y1228" s="122">
        <v>0</v>
      </c>
      <c r="Z1228" s="122">
        <v>0</v>
      </c>
      <c r="AA1228" s="122">
        <v>0</v>
      </c>
      <c r="AB1228" s="122">
        <v>0</v>
      </c>
      <c r="AC1228" s="121"/>
      <c r="AD1228" s="121"/>
      <c r="BO1228" s="72" t="s">
        <v>42</v>
      </c>
      <c r="BP1228" s="73" t="s">
        <v>4579</v>
      </c>
      <c r="BQ1228" s="75">
        <v>225000625</v>
      </c>
      <c r="BR1228" s="75">
        <v>243000625</v>
      </c>
      <c r="BS1228" s="75">
        <v>261000625</v>
      </c>
      <c r="BT1228" s="75">
        <v>288000625</v>
      </c>
      <c r="BU1228" s="75">
        <v>297000625</v>
      </c>
      <c r="BV1228" s="75">
        <v>0</v>
      </c>
      <c r="BW1228" s="75">
        <v>0</v>
      </c>
      <c r="BX1228" s="75">
        <v>0</v>
      </c>
      <c r="BY1228" s="75">
        <v>0</v>
      </c>
      <c r="BZ1228" s="75">
        <v>0</v>
      </c>
      <c r="CA1228" s="75">
        <v>0</v>
      </c>
    </row>
    <row r="1229" spans="14:79" ht="12" customHeight="1">
      <c r="N1229" s="119" t="s">
        <v>180</v>
      </c>
      <c r="O1229" s="120" t="s">
        <v>2942</v>
      </c>
      <c r="P1229" s="122">
        <v>283000625</v>
      </c>
      <c r="Q1229" s="122">
        <v>328000625</v>
      </c>
      <c r="R1229" s="122">
        <v>342000625</v>
      </c>
      <c r="S1229" s="122">
        <v>396000625</v>
      </c>
      <c r="T1229" s="122">
        <v>0</v>
      </c>
      <c r="U1229" s="122">
        <v>720000625</v>
      </c>
      <c r="V1229" s="122">
        <v>810000625</v>
      </c>
      <c r="W1229" s="122">
        <v>882000625</v>
      </c>
      <c r="X1229" s="122">
        <v>1026000625</v>
      </c>
      <c r="Y1229" s="122">
        <v>1080000625</v>
      </c>
      <c r="Z1229" s="122">
        <v>1111000625</v>
      </c>
      <c r="AA1229" s="122">
        <v>1800000625</v>
      </c>
      <c r="AB1229" s="122">
        <v>0</v>
      </c>
      <c r="AC1229" s="122">
        <v>0</v>
      </c>
      <c r="AD1229" s="121"/>
      <c r="BO1229" s="72" t="s">
        <v>42</v>
      </c>
      <c r="BP1229" s="73" t="s">
        <v>4580</v>
      </c>
      <c r="BQ1229" s="75">
        <v>0</v>
      </c>
      <c r="BR1229" s="75">
        <v>0</v>
      </c>
      <c r="BS1229" s="75">
        <v>0</v>
      </c>
      <c r="BT1229" s="75">
        <v>0</v>
      </c>
      <c r="BU1229" s="75">
        <v>297000625</v>
      </c>
      <c r="BV1229" s="75">
        <v>0</v>
      </c>
      <c r="BW1229" s="75">
        <v>0</v>
      </c>
      <c r="BX1229" s="75">
        <v>0</v>
      </c>
      <c r="BY1229" s="75">
        <v>0</v>
      </c>
      <c r="BZ1229" s="75">
        <v>0</v>
      </c>
      <c r="CA1229" s="75">
        <v>0</v>
      </c>
    </row>
    <row r="1230" spans="14:79" ht="12" customHeight="1">
      <c r="N1230" s="119" t="s">
        <v>180</v>
      </c>
      <c r="O1230" s="120" t="s">
        <v>8022</v>
      </c>
      <c r="P1230" s="122">
        <v>288000625</v>
      </c>
      <c r="Q1230" s="122">
        <v>250000925</v>
      </c>
      <c r="R1230" s="122">
        <v>342000625</v>
      </c>
      <c r="S1230" s="122">
        <v>396000625</v>
      </c>
      <c r="T1230" s="122">
        <v>0</v>
      </c>
      <c r="U1230" s="122">
        <v>720000625</v>
      </c>
      <c r="V1230" s="122">
        <v>810000625</v>
      </c>
      <c r="W1230" s="122">
        <v>882000625</v>
      </c>
      <c r="X1230" s="122">
        <v>926000625</v>
      </c>
      <c r="Y1230" s="122">
        <v>990000625</v>
      </c>
      <c r="Z1230" s="122">
        <v>1080000625</v>
      </c>
      <c r="AA1230" s="122">
        <v>1800000625</v>
      </c>
      <c r="AB1230" s="122">
        <v>0</v>
      </c>
      <c r="AC1230" s="122">
        <v>0</v>
      </c>
      <c r="AD1230" s="121"/>
      <c r="BO1230" s="72" t="s">
        <v>42</v>
      </c>
      <c r="BP1230" s="73" t="s">
        <v>4581</v>
      </c>
      <c r="BQ1230" s="75">
        <v>243000625</v>
      </c>
      <c r="BR1230" s="75">
        <v>261000625</v>
      </c>
      <c r="BS1230" s="75">
        <v>0</v>
      </c>
      <c r="BT1230" s="75">
        <v>0</v>
      </c>
      <c r="BU1230" s="75">
        <v>0</v>
      </c>
      <c r="BV1230" s="75">
        <v>0</v>
      </c>
      <c r="BW1230" s="75">
        <v>0</v>
      </c>
      <c r="BX1230" s="75">
        <v>0</v>
      </c>
      <c r="BY1230" s="75">
        <v>0</v>
      </c>
      <c r="BZ1230" s="75">
        <v>0</v>
      </c>
      <c r="CA1230" s="75">
        <v>0</v>
      </c>
    </row>
    <row r="1231" spans="14:79" ht="12" customHeight="1">
      <c r="N1231" s="119" t="s">
        <v>180</v>
      </c>
      <c r="O1231" s="120" t="s">
        <v>8023</v>
      </c>
      <c r="P1231" s="122">
        <v>283000625</v>
      </c>
      <c r="Q1231" s="122">
        <v>328000625</v>
      </c>
      <c r="R1231" s="122">
        <v>342000625</v>
      </c>
      <c r="S1231" s="122">
        <v>396000625</v>
      </c>
      <c r="T1231" s="122">
        <v>540000625</v>
      </c>
      <c r="U1231" s="122">
        <v>720000625</v>
      </c>
      <c r="V1231" s="122">
        <v>810000625</v>
      </c>
      <c r="W1231" s="122">
        <v>882000625</v>
      </c>
      <c r="X1231" s="122">
        <v>1026000625</v>
      </c>
      <c r="Y1231" s="122">
        <v>1080000625</v>
      </c>
      <c r="Z1231" s="122">
        <v>1111000625</v>
      </c>
      <c r="AA1231" s="122">
        <v>1800000625</v>
      </c>
      <c r="AB1231" s="122">
        <v>0</v>
      </c>
      <c r="AC1231" s="122">
        <v>0</v>
      </c>
      <c r="AD1231" s="121"/>
      <c r="BO1231" s="72" t="s">
        <v>42</v>
      </c>
      <c r="BP1231" s="73" t="s">
        <v>4582</v>
      </c>
      <c r="BQ1231" s="75">
        <v>225000625</v>
      </c>
      <c r="BR1231" s="75">
        <v>0</v>
      </c>
      <c r="BS1231" s="75">
        <v>261000625</v>
      </c>
      <c r="BT1231" s="75">
        <v>288000625</v>
      </c>
      <c r="BU1231" s="75">
        <v>297000625</v>
      </c>
      <c r="BV1231" s="75">
        <v>0</v>
      </c>
      <c r="BW1231" s="75">
        <v>324000625</v>
      </c>
      <c r="BX1231" s="75">
        <v>0</v>
      </c>
      <c r="BY1231" s="75">
        <v>0</v>
      </c>
      <c r="BZ1231" s="75">
        <v>0</v>
      </c>
      <c r="CA1231" s="75">
        <v>0</v>
      </c>
    </row>
    <row r="1232" spans="14:79" ht="12" customHeight="1">
      <c r="N1232" s="119" t="s">
        <v>180</v>
      </c>
      <c r="O1232" s="120" t="s">
        <v>8024</v>
      </c>
      <c r="P1232" s="121"/>
      <c r="Q1232" s="122">
        <v>210000625</v>
      </c>
      <c r="R1232" s="122">
        <v>250000625</v>
      </c>
      <c r="S1232" s="121"/>
      <c r="T1232" s="121"/>
      <c r="U1232" s="121"/>
      <c r="V1232" s="121"/>
      <c r="W1232" s="121"/>
      <c r="X1232" s="121"/>
      <c r="Y1232" s="121"/>
      <c r="Z1232" s="121"/>
      <c r="AA1232" s="122">
        <v>1230000625</v>
      </c>
      <c r="AB1232" s="121"/>
      <c r="AC1232" s="121"/>
      <c r="AD1232" s="121"/>
      <c r="BO1232" s="72" t="s">
        <v>42</v>
      </c>
      <c r="BP1232" s="73" t="s">
        <v>4583</v>
      </c>
      <c r="BQ1232" s="75">
        <v>225000625</v>
      </c>
      <c r="BR1232" s="75">
        <v>0</v>
      </c>
      <c r="BS1232" s="75">
        <v>297000625</v>
      </c>
      <c r="BT1232" s="75">
        <v>0</v>
      </c>
      <c r="BU1232" s="75">
        <v>0</v>
      </c>
      <c r="BV1232" s="75">
        <v>0</v>
      </c>
      <c r="BW1232" s="75">
        <v>0</v>
      </c>
      <c r="BX1232" s="75">
        <v>0</v>
      </c>
      <c r="BY1232" s="75">
        <v>0</v>
      </c>
      <c r="BZ1232" s="75">
        <v>0</v>
      </c>
      <c r="CA1232" s="75">
        <v>0</v>
      </c>
    </row>
    <row r="1233" spans="14:79" ht="12" customHeight="1">
      <c r="N1233" s="119" t="s">
        <v>180</v>
      </c>
      <c r="O1233" s="120" t="s">
        <v>8025</v>
      </c>
      <c r="P1233" s="122">
        <v>283000625</v>
      </c>
      <c r="Q1233" s="122">
        <v>328000625</v>
      </c>
      <c r="R1233" s="122">
        <v>342000625</v>
      </c>
      <c r="S1233" s="122">
        <v>396000625</v>
      </c>
      <c r="T1233" s="122">
        <v>451000625</v>
      </c>
      <c r="U1233" s="122">
        <v>720000625</v>
      </c>
      <c r="V1233" s="122">
        <v>675000625</v>
      </c>
      <c r="W1233" s="122">
        <v>720000625</v>
      </c>
      <c r="X1233" s="122">
        <v>765000625</v>
      </c>
      <c r="Y1233" s="122">
        <v>810000625</v>
      </c>
      <c r="Z1233" s="122">
        <v>855000625</v>
      </c>
      <c r="AA1233" s="122">
        <v>900000625</v>
      </c>
      <c r="AB1233" s="122">
        <v>0</v>
      </c>
      <c r="AC1233" s="122">
        <v>0</v>
      </c>
      <c r="AD1233" s="121"/>
      <c r="BO1233" s="72" t="s">
        <v>42</v>
      </c>
      <c r="BP1233" s="73" t="s">
        <v>4584</v>
      </c>
      <c r="BQ1233" s="75">
        <v>216000625</v>
      </c>
      <c r="BR1233" s="75">
        <v>0</v>
      </c>
      <c r="BS1233" s="75">
        <v>252000625</v>
      </c>
      <c r="BT1233" s="75">
        <v>279000625</v>
      </c>
      <c r="BU1233" s="75">
        <v>288000625</v>
      </c>
      <c r="BV1233" s="75">
        <v>297000625</v>
      </c>
      <c r="BW1233" s="75">
        <v>0</v>
      </c>
      <c r="BX1233" s="75">
        <v>0</v>
      </c>
      <c r="BY1233" s="75">
        <v>0</v>
      </c>
      <c r="BZ1233" s="75">
        <v>0</v>
      </c>
      <c r="CA1233" s="75">
        <v>0</v>
      </c>
    </row>
    <row r="1234" spans="14:79" ht="12" customHeight="1">
      <c r="N1234" s="119" t="s">
        <v>180</v>
      </c>
      <c r="O1234" s="120" t="s">
        <v>8026</v>
      </c>
      <c r="P1234" s="122">
        <v>283000625</v>
      </c>
      <c r="Q1234" s="122">
        <v>328000625</v>
      </c>
      <c r="R1234" s="122">
        <v>342000625</v>
      </c>
      <c r="S1234" s="122">
        <v>396000625</v>
      </c>
      <c r="T1234" s="122">
        <v>451000625</v>
      </c>
      <c r="U1234" s="122">
        <v>720000625</v>
      </c>
      <c r="V1234" s="122">
        <v>810000625</v>
      </c>
      <c r="W1234" s="122">
        <v>882000625</v>
      </c>
      <c r="X1234" s="122">
        <v>1026000625</v>
      </c>
      <c r="Y1234" s="122">
        <v>1080000625</v>
      </c>
      <c r="Z1234" s="122">
        <v>1111000625</v>
      </c>
      <c r="AA1234" s="122">
        <v>1800000625</v>
      </c>
      <c r="AB1234" s="122">
        <v>0</v>
      </c>
      <c r="AC1234" s="122">
        <v>0</v>
      </c>
      <c r="AD1234" s="121"/>
      <c r="BO1234" s="72" t="s">
        <v>42</v>
      </c>
      <c r="BP1234" s="73" t="s">
        <v>4585</v>
      </c>
      <c r="BQ1234" s="75">
        <v>216000625</v>
      </c>
      <c r="BR1234" s="75">
        <v>234000625</v>
      </c>
      <c r="BS1234" s="75">
        <v>252000625</v>
      </c>
      <c r="BT1234" s="75">
        <v>279000625</v>
      </c>
      <c r="BU1234" s="75">
        <v>315000625</v>
      </c>
      <c r="BV1234" s="75">
        <v>297000625</v>
      </c>
      <c r="BW1234" s="75">
        <v>342000625</v>
      </c>
      <c r="BX1234" s="75">
        <v>0</v>
      </c>
      <c r="BY1234" s="75">
        <v>0</v>
      </c>
      <c r="BZ1234" s="75">
        <v>0</v>
      </c>
      <c r="CA1234" s="75">
        <v>0</v>
      </c>
    </row>
    <row r="1235" spans="14:79" ht="12" customHeight="1">
      <c r="N1235" s="119" t="s">
        <v>180</v>
      </c>
      <c r="O1235" s="120" t="s">
        <v>8027</v>
      </c>
      <c r="P1235" s="122">
        <v>283000625</v>
      </c>
      <c r="Q1235" s="122">
        <v>328000625</v>
      </c>
      <c r="R1235" s="122">
        <v>342000625</v>
      </c>
      <c r="S1235" s="122">
        <v>396000625</v>
      </c>
      <c r="T1235" s="122">
        <v>451000625</v>
      </c>
      <c r="U1235" s="122">
        <v>720000625</v>
      </c>
      <c r="V1235" s="122">
        <v>810000625</v>
      </c>
      <c r="W1235" s="122">
        <v>882000625</v>
      </c>
      <c r="X1235" s="122">
        <v>1026000625</v>
      </c>
      <c r="Y1235" s="122">
        <v>1080000625</v>
      </c>
      <c r="Z1235" s="122">
        <v>1111000625</v>
      </c>
      <c r="AA1235" s="122">
        <v>1800000625</v>
      </c>
      <c r="AB1235" s="122">
        <v>0</v>
      </c>
      <c r="AC1235" s="122">
        <v>0</v>
      </c>
      <c r="AD1235" s="121"/>
      <c r="BO1235" s="72" t="s">
        <v>42</v>
      </c>
      <c r="BP1235" s="73" t="s">
        <v>4586</v>
      </c>
      <c r="BQ1235" s="75">
        <v>225000625</v>
      </c>
      <c r="BR1235" s="75">
        <v>243000625</v>
      </c>
      <c r="BS1235" s="75">
        <v>261000625</v>
      </c>
      <c r="BT1235" s="75">
        <v>288000625</v>
      </c>
      <c r="BU1235" s="75">
        <v>0</v>
      </c>
      <c r="BV1235" s="75">
        <v>0</v>
      </c>
      <c r="BW1235" s="75">
        <v>0</v>
      </c>
      <c r="BX1235" s="75">
        <v>0</v>
      </c>
      <c r="BY1235" s="75">
        <v>0</v>
      </c>
      <c r="BZ1235" s="75">
        <v>0</v>
      </c>
      <c r="CA1235" s="75">
        <v>0</v>
      </c>
    </row>
    <row r="1236" spans="14:79" ht="12" customHeight="1">
      <c r="N1236" s="119" t="s">
        <v>180</v>
      </c>
      <c r="O1236" s="120" t="s">
        <v>8028</v>
      </c>
      <c r="P1236" s="122">
        <v>283000625</v>
      </c>
      <c r="Q1236" s="122">
        <v>328000625</v>
      </c>
      <c r="R1236" s="122">
        <v>342000625</v>
      </c>
      <c r="S1236" s="122">
        <v>396000625</v>
      </c>
      <c r="T1236" s="122">
        <v>451000625</v>
      </c>
      <c r="U1236" s="122">
        <v>720000625</v>
      </c>
      <c r="V1236" s="122">
        <v>810000625</v>
      </c>
      <c r="W1236" s="122">
        <v>882000625</v>
      </c>
      <c r="X1236" s="122">
        <v>1026000625</v>
      </c>
      <c r="Y1236" s="122">
        <v>1080000625</v>
      </c>
      <c r="Z1236" s="122">
        <v>1111000625</v>
      </c>
      <c r="AA1236" s="122">
        <v>1800000625</v>
      </c>
      <c r="AB1236" s="122">
        <v>1080000625</v>
      </c>
      <c r="AC1236" s="122">
        <v>0</v>
      </c>
      <c r="AD1236" s="121"/>
      <c r="BO1236" s="72" t="s">
        <v>42</v>
      </c>
      <c r="BP1236" s="73" t="s">
        <v>4587</v>
      </c>
      <c r="BQ1236" s="75">
        <v>243000625</v>
      </c>
      <c r="BR1236" s="75">
        <v>261000625</v>
      </c>
      <c r="BS1236" s="75">
        <v>279000625</v>
      </c>
      <c r="BT1236" s="75">
        <v>288000625</v>
      </c>
      <c r="BU1236" s="75">
        <v>297000625</v>
      </c>
      <c r="BV1236" s="75">
        <v>306000625</v>
      </c>
      <c r="BW1236" s="75">
        <v>324000625</v>
      </c>
      <c r="BX1236" s="75">
        <v>0</v>
      </c>
      <c r="BY1236" s="75">
        <v>0</v>
      </c>
      <c r="BZ1236" s="75">
        <v>0</v>
      </c>
      <c r="CA1236" s="75">
        <v>0</v>
      </c>
    </row>
    <row r="1237" spans="14:79" ht="12" customHeight="1">
      <c r="N1237" s="119" t="s">
        <v>180</v>
      </c>
      <c r="O1237" s="120" t="s">
        <v>8029</v>
      </c>
      <c r="P1237" s="121"/>
      <c r="Q1237" s="121"/>
      <c r="R1237" s="121"/>
      <c r="S1237" s="121"/>
      <c r="T1237" s="121"/>
      <c r="U1237" s="121"/>
      <c r="V1237" s="121"/>
      <c r="W1237" s="121"/>
      <c r="X1237" s="121"/>
      <c r="Y1237" s="121"/>
      <c r="Z1237" s="121"/>
      <c r="AA1237" s="122">
        <v>1710000625</v>
      </c>
      <c r="AB1237" s="121"/>
      <c r="AC1237" s="121"/>
      <c r="AD1237" s="121"/>
      <c r="BO1237" s="72" t="s">
        <v>42</v>
      </c>
      <c r="BP1237" s="73" t="s">
        <v>4588</v>
      </c>
      <c r="BQ1237" s="75">
        <v>0</v>
      </c>
      <c r="BR1237" s="75">
        <v>252000625</v>
      </c>
      <c r="BS1237" s="75">
        <v>270000625</v>
      </c>
      <c r="BT1237" s="75">
        <v>297000625</v>
      </c>
      <c r="BU1237" s="75">
        <v>306000625</v>
      </c>
      <c r="BV1237" s="75">
        <v>297000625</v>
      </c>
      <c r="BW1237" s="75">
        <v>0</v>
      </c>
      <c r="BX1237" s="75">
        <v>0</v>
      </c>
      <c r="BY1237" s="75">
        <v>0</v>
      </c>
      <c r="BZ1237" s="75">
        <v>0</v>
      </c>
      <c r="CA1237" s="75">
        <v>0</v>
      </c>
    </row>
    <row r="1238" spans="14:79" ht="12" customHeight="1">
      <c r="N1238" s="119" t="s">
        <v>180</v>
      </c>
      <c r="O1238" s="120" t="s">
        <v>8030</v>
      </c>
      <c r="P1238" s="121"/>
      <c r="Q1238" s="121"/>
      <c r="R1238" s="121"/>
      <c r="S1238" s="121"/>
      <c r="T1238" s="121"/>
      <c r="U1238" s="121"/>
      <c r="V1238" s="121"/>
      <c r="W1238" s="121"/>
      <c r="X1238" s="121"/>
      <c r="Y1238" s="121"/>
      <c r="Z1238" s="121"/>
      <c r="AA1238" s="122">
        <v>1710000625</v>
      </c>
      <c r="AB1238" s="121"/>
      <c r="AC1238" s="121"/>
      <c r="AD1238" s="121"/>
      <c r="BO1238" s="72" t="s">
        <v>42</v>
      </c>
      <c r="BP1238" s="73" t="s">
        <v>4589</v>
      </c>
      <c r="BQ1238" s="75">
        <v>243000625</v>
      </c>
      <c r="BR1238" s="75">
        <v>261000625</v>
      </c>
      <c r="BS1238" s="75">
        <v>279000625</v>
      </c>
      <c r="BT1238" s="75">
        <v>306000625</v>
      </c>
      <c r="BU1238" s="75">
        <v>315000625</v>
      </c>
      <c r="BV1238" s="75">
        <v>324000625</v>
      </c>
      <c r="BW1238" s="75">
        <v>342000625</v>
      </c>
      <c r="BX1238" s="75">
        <v>360000625</v>
      </c>
      <c r="BY1238" s="75">
        <v>0</v>
      </c>
      <c r="BZ1238" s="75">
        <v>0</v>
      </c>
      <c r="CA1238" s="75">
        <v>0</v>
      </c>
    </row>
    <row r="1239" spans="14:79" ht="12" customHeight="1">
      <c r="N1239" s="119" t="s">
        <v>180</v>
      </c>
      <c r="O1239" s="120" t="s">
        <v>8031</v>
      </c>
      <c r="P1239" s="122">
        <v>0</v>
      </c>
      <c r="Q1239" s="122">
        <v>0</v>
      </c>
      <c r="R1239" s="122">
        <v>0</v>
      </c>
      <c r="S1239" s="122">
        <v>504000625</v>
      </c>
      <c r="T1239" s="122">
        <v>0</v>
      </c>
      <c r="U1239" s="122">
        <v>0</v>
      </c>
      <c r="V1239" s="122">
        <v>675000625</v>
      </c>
      <c r="W1239" s="122">
        <v>540000625</v>
      </c>
      <c r="X1239" s="122">
        <v>0</v>
      </c>
      <c r="Y1239" s="122">
        <v>0</v>
      </c>
      <c r="Z1239" s="122">
        <v>0</v>
      </c>
      <c r="AA1239" s="122">
        <v>0</v>
      </c>
      <c r="AB1239" s="122">
        <v>0</v>
      </c>
      <c r="AC1239" s="122">
        <v>0</v>
      </c>
      <c r="AD1239" s="121"/>
      <c r="BO1239" s="72" t="s">
        <v>42</v>
      </c>
      <c r="BP1239" s="73" t="s">
        <v>4590</v>
      </c>
      <c r="BQ1239" s="75">
        <v>0</v>
      </c>
      <c r="BR1239" s="75">
        <v>234000625</v>
      </c>
      <c r="BS1239" s="75">
        <v>252000625</v>
      </c>
      <c r="BT1239" s="75">
        <v>0</v>
      </c>
      <c r="BU1239" s="75">
        <v>252000625</v>
      </c>
      <c r="BV1239" s="75">
        <v>0</v>
      </c>
      <c r="BW1239" s="75">
        <v>0</v>
      </c>
      <c r="BX1239" s="75">
        <v>0</v>
      </c>
      <c r="BY1239" s="75">
        <v>0</v>
      </c>
      <c r="BZ1239" s="75">
        <v>0</v>
      </c>
      <c r="CA1239" s="75">
        <v>0</v>
      </c>
    </row>
    <row r="1240" spans="14:79" ht="12" customHeight="1">
      <c r="N1240" s="119" t="s">
        <v>180</v>
      </c>
      <c r="O1240" s="120" t="s">
        <v>8032</v>
      </c>
      <c r="P1240" s="121"/>
      <c r="Q1240" s="121"/>
      <c r="R1240" s="121"/>
      <c r="S1240" s="121"/>
      <c r="T1240" s="121"/>
      <c r="U1240" s="121"/>
      <c r="V1240" s="121"/>
      <c r="W1240" s="122">
        <v>410000625</v>
      </c>
      <c r="X1240" s="121"/>
      <c r="Y1240" s="122">
        <v>430000625</v>
      </c>
      <c r="Z1240" s="121"/>
      <c r="AA1240" s="122">
        <v>660000625</v>
      </c>
      <c r="AB1240" s="121"/>
      <c r="AC1240" s="121"/>
      <c r="AD1240" s="121"/>
      <c r="BO1240" s="72" t="s">
        <v>42</v>
      </c>
      <c r="BP1240" s="73" t="s">
        <v>5047</v>
      </c>
      <c r="BQ1240" s="75">
        <v>0</v>
      </c>
      <c r="BR1240" s="75">
        <v>0</v>
      </c>
      <c r="BS1240" s="75">
        <v>210000026</v>
      </c>
      <c r="BT1240" s="75">
        <v>230000026</v>
      </c>
      <c r="BU1240" s="75">
        <v>270000026</v>
      </c>
      <c r="BV1240" s="75">
        <v>305000026</v>
      </c>
      <c r="BW1240" s="75">
        <v>365000026</v>
      </c>
      <c r="BX1240" s="75">
        <v>405000026</v>
      </c>
      <c r="BY1240" s="75">
        <v>0</v>
      </c>
      <c r="BZ1240" s="75">
        <v>0</v>
      </c>
      <c r="CA1240" s="75">
        <v>0</v>
      </c>
    </row>
    <row r="1241" spans="14:79" ht="12" customHeight="1">
      <c r="N1241" s="119" t="s">
        <v>180</v>
      </c>
      <c r="O1241" s="120" t="s">
        <v>8033</v>
      </c>
      <c r="P1241" s="122">
        <v>283000625</v>
      </c>
      <c r="Q1241" s="122">
        <v>328000625</v>
      </c>
      <c r="R1241" s="122">
        <v>342000625</v>
      </c>
      <c r="S1241" s="122">
        <v>396000625</v>
      </c>
      <c r="T1241" s="122">
        <v>451000625</v>
      </c>
      <c r="U1241" s="122">
        <v>720000625</v>
      </c>
      <c r="V1241" s="122">
        <v>810000625</v>
      </c>
      <c r="W1241" s="122">
        <v>882000625</v>
      </c>
      <c r="X1241" s="122">
        <v>950000625</v>
      </c>
      <c r="Y1241" s="122">
        <v>990000625</v>
      </c>
      <c r="Z1241" s="122">
        <v>1080000625</v>
      </c>
      <c r="AA1241" s="122">
        <v>1800000625</v>
      </c>
      <c r="AB1241" s="122">
        <v>0</v>
      </c>
      <c r="AC1241" s="122">
        <v>0</v>
      </c>
      <c r="AD1241" s="121"/>
      <c r="BO1241" s="72" t="s">
        <v>42</v>
      </c>
      <c r="BP1241" s="73" t="s">
        <v>4591</v>
      </c>
      <c r="BQ1241" s="75">
        <v>0</v>
      </c>
      <c r="BR1241" s="75">
        <v>0</v>
      </c>
      <c r="BS1241" s="75">
        <v>0</v>
      </c>
      <c r="BT1241" s="75">
        <v>0</v>
      </c>
      <c r="BU1241" s="75">
        <v>0</v>
      </c>
      <c r="BV1241" s="75">
        <v>202000625</v>
      </c>
      <c r="BW1241" s="75">
        <v>306000625</v>
      </c>
      <c r="BX1241" s="75">
        <v>0</v>
      </c>
      <c r="BY1241" s="75">
        <v>0</v>
      </c>
      <c r="BZ1241" s="75">
        <v>0</v>
      </c>
      <c r="CA1241" s="75">
        <v>0</v>
      </c>
    </row>
    <row r="1242" spans="14:79" ht="12" customHeight="1">
      <c r="N1242" s="119" t="s">
        <v>40</v>
      </c>
      <c r="O1242" s="120" t="s">
        <v>765</v>
      </c>
      <c r="P1242" s="122">
        <v>0</v>
      </c>
      <c r="Q1242" s="122">
        <v>108000625</v>
      </c>
      <c r="R1242" s="122">
        <v>0</v>
      </c>
      <c r="S1242" s="122">
        <v>133000625</v>
      </c>
      <c r="T1242" s="122">
        <v>153000625</v>
      </c>
      <c r="U1242" s="122">
        <v>168000625</v>
      </c>
      <c r="V1242" s="122">
        <v>171000625</v>
      </c>
      <c r="W1242" s="122">
        <v>0</v>
      </c>
      <c r="X1242" s="122">
        <v>0</v>
      </c>
      <c r="Y1242" s="122">
        <v>0</v>
      </c>
      <c r="Z1242" s="122">
        <v>297000625</v>
      </c>
      <c r="AA1242" s="122">
        <v>0</v>
      </c>
      <c r="AB1242" s="122">
        <v>0</v>
      </c>
      <c r="AC1242" s="122">
        <v>0</v>
      </c>
      <c r="AD1242" s="121"/>
      <c r="BO1242" s="72" t="s">
        <v>42</v>
      </c>
      <c r="BP1242" s="73" t="s">
        <v>5266</v>
      </c>
      <c r="BQ1242" s="74"/>
      <c r="BR1242" s="74"/>
      <c r="BS1242" s="74"/>
      <c r="BT1242" s="74"/>
      <c r="BU1242" s="74"/>
      <c r="BV1242" s="74"/>
      <c r="BW1242" s="75">
        <v>270000725</v>
      </c>
      <c r="BX1242" s="74"/>
      <c r="BY1242" s="74"/>
      <c r="BZ1242" s="74"/>
      <c r="CA1242" s="74"/>
    </row>
    <row r="1243" spans="14:79" ht="12" customHeight="1">
      <c r="N1243" s="119" t="s">
        <v>40</v>
      </c>
      <c r="O1243" s="120" t="s">
        <v>766</v>
      </c>
      <c r="P1243" s="122">
        <v>85000625</v>
      </c>
      <c r="Q1243" s="122">
        <v>90000625</v>
      </c>
      <c r="R1243" s="122">
        <v>94000625</v>
      </c>
      <c r="S1243" s="122">
        <v>98000625</v>
      </c>
      <c r="T1243" s="122">
        <v>105000625</v>
      </c>
      <c r="U1243" s="122">
        <v>125000625</v>
      </c>
      <c r="V1243" s="122">
        <v>145000625</v>
      </c>
      <c r="W1243" s="122">
        <v>160000625</v>
      </c>
      <c r="X1243" s="122">
        <v>0</v>
      </c>
      <c r="Y1243" s="122">
        <v>0</v>
      </c>
      <c r="Z1243" s="122">
        <v>0</v>
      </c>
      <c r="AA1243" s="122">
        <v>0</v>
      </c>
      <c r="AB1243" s="122">
        <v>0</v>
      </c>
      <c r="AC1243" s="122">
        <v>0</v>
      </c>
      <c r="AD1243" s="121"/>
      <c r="BO1243" s="72" t="s">
        <v>42</v>
      </c>
      <c r="BP1243" s="73" t="s">
        <v>4592</v>
      </c>
      <c r="BQ1243" s="75">
        <v>0</v>
      </c>
      <c r="BR1243" s="75">
        <v>0</v>
      </c>
      <c r="BS1243" s="75">
        <v>0</v>
      </c>
      <c r="BT1243" s="75">
        <v>0</v>
      </c>
      <c r="BU1243" s="75">
        <v>0</v>
      </c>
      <c r="BV1243" s="75">
        <v>0</v>
      </c>
      <c r="BW1243" s="75">
        <v>0</v>
      </c>
      <c r="BX1243" s="75">
        <v>0</v>
      </c>
      <c r="BY1243" s="75">
        <v>0</v>
      </c>
      <c r="BZ1243" s="75">
        <v>410000026</v>
      </c>
      <c r="CA1243" s="75">
        <v>0</v>
      </c>
    </row>
    <row r="1244" spans="14:79" ht="12" customHeight="1">
      <c r="N1244" s="119" t="s">
        <v>40</v>
      </c>
      <c r="O1244" s="120" t="s">
        <v>767</v>
      </c>
      <c r="P1244" s="122">
        <v>85000625</v>
      </c>
      <c r="Q1244" s="122">
        <v>90000625</v>
      </c>
      <c r="R1244" s="122">
        <v>94000625</v>
      </c>
      <c r="S1244" s="122">
        <v>99000625</v>
      </c>
      <c r="T1244" s="122">
        <v>108000625</v>
      </c>
      <c r="U1244" s="122">
        <v>162000625</v>
      </c>
      <c r="V1244" s="122">
        <v>189000625</v>
      </c>
      <c r="W1244" s="122">
        <v>193000625</v>
      </c>
      <c r="X1244" s="122">
        <v>0</v>
      </c>
      <c r="Y1244" s="122">
        <v>0</v>
      </c>
      <c r="Z1244" s="122">
        <v>0</v>
      </c>
      <c r="AA1244" s="122">
        <v>0</v>
      </c>
      <c r="AB1244" s="122">
        <v>0</v>
      </c>
      <c r="AC1244" s="122">
        <v>0</v>
      </c>
      <c r="AD1244" s="121"/>
      <c r="BO1244" s="72" t="s">
        <v>42</v>
      </c>
      <c r="BP1244" s="73" t="s">
        <v>5291</v>
      </c>
      <c r="BQ1244" s="74"/>
      <c r="BR1244" s="74"/>
      <c r="BS1244" s="74"/>
      <c r="BT1244" s="74"/>
      <c r="BU1244" s="74"/>
      <c r="BV1244" s="74"/>
      <c r="BW1244" s="74"/>
      <c r="BX1244" s="75">
        <v>330000026</v>
      </c>
      <c r="BY1244" s="74"/>
      <c r="BZ1244" s="74"/>
      <c r="CA1244" s="74"/>
    </row>
    <row r="1245" spans="14:79" ht="12" customHeight="1">
      <c r="N1245" s="119" t="s">
        <v>40</v>
      </c>
      <c r="O1245" s="120" t="s">
        <v>768</v>
      </c>
      <c r="P1245" s="122">
        <v>90000625</v>
      </c>
      <c r="Q1245" s="122">
        <v>100000625</v>
      </c>
      <c r="R1245" s="122">
        <v>118000625</v>
      </c>
      <c r="S1245" s="122">
        <v>0</v>
      </c>
      <c r="T1245" s="122">
        <v>178000625</v>
      </c>
      <c r="U1245" s="122">
        <v>0</v>
      </c>
      <c r="V1245" s="122">
        <v>0</v>
      </c>
      <c r="W1245" s="122">
        <v>207000625</v>
      </c>
      <c r="X1245" s="122">
        <v>0</v>
      </c>
      <c r="Y1245" s="122">
        <v>0</v>
      </c>
      <c r="Z1245" s="122">
        <v>0</v>
      </c>
      <c r="AA1245" s="122">
        <v>0</v>
      </c>
      <c r="AB1245" s="122">
        <v>0</v>
      </c>
      <c r="AC1245" s="122">
        <v>0</v>
      </c>
      <c r="AD1245" s="121"/>
      <c r="BO1245" s="72" t="s">
        <v>42</v>
      </c>
      <c r="BP1245" s="73" t="s">
        <v>5292</v>
      </c>
      <c r="BQ1245" s="74"/>
      <c r="BR1245" s="74"/>
      <c r="BS1245" s="74"/>
      <c r="BT1245" s="74"/>
      <c r="BU1245" s="74"/>
      <c r="BV1245" s="74"/>
      <c r="BW1245" s="74"/>
      <c r="BX1245" s="75">
        <v>380000925</v>
      </c>
      <c r="BY1245" s="74"/>
      <c r="BZ1245" s="74"/>
      <c r="CA1245" s="74"/>
    </row>
    <row r="1246" spans="14:79" ht="12" customHeight="1">
      <c r="N1246" s="119" t="s">
        <v>40</v>
      </c>
      <c r="O1246" s="120" t="s">
        <v>769</v>
      </c>
      <c r="P1246" s="122">
        <v>90000625</v>
      </c>
      <c r="Q1246" s="122">
        <v>0</v>
      </c>
      <c r="R1246" s="122">
        <v>0</v>
      </c>
      <c r="S1246" s="122">
        <v>0</v>
      </c>
      <c r="T1246" s="122">
        <v>0</v>
      </c>
      <c r="U1246" s="122">
        <v>0</v>
      </c>
      <c r="V1246" s="122">
        <v>0</v>
      </c>
      <c r="W1246" s="122">
        <v>0</v>
      </c>
      <c r="X1246" s="122">
        <v>0</v>
      </c>
      <c r="Y1246" s="122">
        <v>0</v>
      </c>
      <c r="Z1246" s="122">
        <v>0</v>
      </c>
      <c r="AA1246" s="122">
        <v>0</v>
      </c>
      <c r="AB1246" s="122">
        <v>0</v>
      </c>
      <c r="AC1246" s="122">
        <v>0</v>
      </c>
      <c r="AD1246" s="121"/>
      <c r="BO1246" s="72" t="s">
        <v>42</v>
      </c>
      <c r="BP1246" s="73" t="s">
        <v>4593</v>
      </c>
      <c r="BQ1246" s="75">
        <v>0</v>
      </c>
      <c r="BR1246" s="75">
        <v>0</v>
      </c>
      <c r="BS1246" s="75">
        <v>0</v>
      </c>
      <c r="BT1246" s="75">
        <v>315000625</v>
      </c>
      <c r="BU1246" s="75">
        <v>0</v>
      </c>
      <c r="BV1246" s="75">
        <v>0</v>
      </c>
      <c r="BW1246" s="75">
        <v>0</v>
      </c>
      <c r="BX1246" s="75">
        <v>0</v>
      </c>
      <c r="BY1246" s="75">
        <v>0</v>
      </c>
      <c r="BZ1246" s="75">
        <v>502000625</v>
      </c>
      <c r="CA1246" s="75">
        <v>0</v>
      </c>
    </row>
    <row r="1247" spans="14:79" ht="12" customHeight="1">
      <c r="N1247" s="119" t="s">
        <v>40</v>
      </c>
      <c r="O1247" s="120" t="s">
        <v>1997</v>
      </c>
      <c r="P1247" s="122">
        <v>0</v>
      </c>
      <c r="Q1247" s="122">
        <v>0</v>
      </c>
      <c r="R1247" s="122">
        <v>0</v>
      </c>
      <c r="S1247" s="122">
        <v>0</v>
      </c>
      <c r="T1247" s="122">
        <v>0</v>
      </c>
      <c r="U1247" s="122">
        <v>162000625</v>
      </c>
      <c r="V1247" s="122">
        <v>153000625</v>
      </c>
      <c r="W1247" s="122">
        <v>180000625</v>
      </c>
      <c r="X1247" s="122">
        <v>198000625</v>
      </c>
      <c r="Y1247" s="122">
        <v>0</v>
      </c>
      <c r="Z1247" s="122">
        <v>0</v>
      </c>
      <c r="AA1247" s="122">
        <v>0</v>
      </c>
      <c r="AB1247" s="122">
        <v>0</v>
      </c>
      <c r="AC1247" s="122">
        <v>0</v>
      </c>
      <c r="AD1247" s="121"/>
      <c r="BO1247" s="72" t="s">
        <v>42</v>
      </c>
      <c r="BP1247" s="73" t="s">
        <v>4594</v>
      </c>
      <c r="BQ1247" s="75">
        <v>216000625</v>
      </c>
      <c r="BR1247" s="75">
        <v>0</v>
      </c>
      <c r="BS1247" s="75">
        <v>0</v>
      </c>
      <c r="BT1247" s="75">
        <v>0</v>
      </c>
      <c r="BU1247" s="75">
        <v>288000625</v>
      </c>
      <c r="BV1247" s="75">
        <v>0</v>
      </c>
      <c r="BW1247" s="75">
        <v>0</v>
      </c>
      <c r="BX1247" s="75">
        <v>0</v>
      </c>
      <c r="BY1247" s="75">
        <v>0</v>
      </c>
      <c r="BZ1247" s="75">
        <v>0</v>
      </c>
      <c r="CA1247" s="75">
        <v>0</v>
      </c>
    </row>
    <row r="1248" spans="14:79" ht="12" customHeight="1">
      <c r="N1248" s="119" t="s">
        <v>40</v>
      </c>
      <c r="O1248" s="120" t="s">
        <v>1432</v>
      </c>
      <c r="P1248" s="122">
        <v>0</v>
      </c>
      <c r="Q1248" s="122">
        <v>0</v>
      </c>
      <c r="R1248" s="122">
        <v>108000625</v>
      </c>
      <c r="S1248" s="122">
        <v>112000625</v>
      </c>
      <c r="T1248" s="122">
        <v>117000625</v>
      </c>
      <c r="U1248" s="122">
        <v>199000625</v>
      </c>
      <c r="V1248" s="122">
        <v>0</v>
      </c>
      <c r="W1248" s="122">
        <v>0</v>
      </c>
      <c r="X1248" s="122">
        <v>0</v>
      </c>
      <c r="Y1248" s="122">
        <v>0</v>
      </c>
      <c r="Z1248" s="122">
        <v>252000625</v>
      </c>
      <c r="AA1248" s="122">
        <v>0</v>
      </c>
      <c r="AB1248" s="122">
        <v>0</v>
      </c>
      <c r="AC1248" s="122">
        <v>0</v>
      </c>
      <c r="AD1248" s="121"/>
      <c r="BO1248" s="72" t="s">
        <v>42</v>
      </c>
      <c r="BP1248" s="73" t="s">
        <v>4595</v>
      </c>
      <c r="BQ1248" s="75">
        <v>297000625</v>
      </c>
      <c r="BR1248" s="75">
        <v>315000625</v>
      </c>
      <c r="BS1248" s="75">
        <v>333000625</v>
      </c>
      <c r="BT1248" s="75">
        <v>297000625</v>
      </c>
      <c r="BU1248" s="75">
        <v>306000625</v>
      </c>
      <c r="BV1248" s="75">
        <v>315000625</v>
      </c>
      <c r="BW1248" s="75">
        <v>0</v>
      </c>
      <c r="BX1248" s="75">
        <v>414000625</v>
      </c>
      <c r="BY1248" s="75">
        <v>0</v>
      </c>
      <c r="BZ1248" s="75">
        <v>0</v>
      </c>
      <c r="CA1248" s="75">
        <v>0</v>
      </c>
    </row>
    <row r="1249" spans="14:79" ht="12" customHeight="1">
      <c r="N1249" s="119" t="s">
        <v>40</v>
      </c>
      <c r="O1249" s="120" t="s">
        <v>1433</v>
      </c>
      <c r="P1249" s="122">
        <v>0</v>
      </c>
      <c r="Q1249" s="122">
        <v>0</v>
      </c>
      <c r="R1249" s="122">
        <v>0</v>
      </c>
      <c r="S1249" s="122">
        <v>0</v>
      </c>
      <c r="T1249" s="122">
        <v>0</v>
      </c>
      <c r="U1249" s="122">
        <v>163000625</v>
      </c>
      <c r="V1249" s="122">
        <v>175000625</v>
      </c>
      <c r="W1249" s="122">
        <v>0</v>
      </c>
      <c r="X1249" s="122">
        <v>0</v>
      </c>
      <c r="Y1249" s="122">
        <v>0</v>
      </c>
      <c r="Z1249" s="122">
        <v>0</v>
      </c>
      <c r="AA1249" s="122">
        <v>0</v>
      </c>
      <c r="AB1249" s="122">
        <v>0</v>
      </c>
      <c r="AC1249" s="122">
        <v>0</v>
      </c>
      <c r="AD1249" s="121"/>
      <c r="BO1249" s="72" t="s">
        <v>42</v>
      </c>
      <c r="BP1249" s="73" t="s">
        <v>4596</v>
      </c>
      <c r="BQ1249" s="75">
        <v>0</v>
      </c>
      <c r="BR1249" s="75">
        <v>0</v>
      </c>
      <c r="BS1249" s="75">
        <v>0</v>
      </c>
      <c r="BT1249" s="75">
        <v>288000625</v>
      </c>
      <c r="BU1249" s="75">
        <v>0</v>
      </c>
      <c r="BV1249" s="75">
        <v>0</v>
      </c>
      <c r="BW1249" s="75">
        <v>0</v>
      </c>
      <c r="BX1249" s="75">
        <v>0</v>
      </c>
      <c r="BY1249" s="75">
        <v>387000625</v>
      </c>
      <c r="BZ1249" s="75">
        <v>0</v>
      </c>
      <c r="CA1249" s="75">
        <v>0</v>
      </c>
    </row>
    <row r="1250" spans="14:79" ht="12" customHeight="1">
      <c r="N1250" s="119" t="s">
        <v>40</v>
      </c>
      <c r="O1250" s="120" t="s">
        <v>1434</v>
      </c>
      <c r="P1250" s="122">
        <v>0</v>
      </c>
      <c r="Q1250" s="122">
        <v>0</v>
      </c>
      <c r="R1250" s="122">
        <v>0</v>
      </c>
      <c r="S1250" s="122">
        <v>0</v>
      </c>
      <c r="T1250" s="122">
        <v>0</v>
      </c>
      <c r="U1250" s="122">
        <v>181000625</v>
      </c>
      <c r="V1250" s="122">
        <v>0</v>
      </c>
      <c r="W1250" s="122">
        <v>0</v>
      </c>
      <c r="X1250" s="122">
        <v>0</v>
      </c>
      <c r="Y1250" s="122">
        <v>0</v>
      </c>
      <c r="Z1250" s="122">
        <v>252000625</v>
      </c>
      <c r="AA1250" s="122">
        <v>0</v>
      </c>
      <c r="AB1250" s="122">
        <v>0</v>
      </c>
      <c r="AC1250" s="122">
        <v>0</v>
      </c>
      <c r="AD1250" s="121"/>
      <c r="BO1250" s="72" t="s">
        <v>42</v>
      </c>
      <c r="BP1250" s="73" t="s">
        <v>4597</v>
      </c>
      <c r="BQ1250" s="75">
        <v>180000625</v>
      </c>
      <c r="BR1250" s="75">
        <v>198000625</v>
      </c>
      <c r="BS1250" s="75">
        <v>0</v>
      </c>
      <c r="BT1250" s="75">
        <v>288000625</v>
      </c>
      <c r="BU1250" s="75">
        <v>0</v>
      </c>
      <c r="BV1250" s="75">
        <v>0</v>
      </c>
      <c r="BW1250" s="75">
        <v>0</v>
      </c>
      <c r="BX1250" s="75">
        <v>0</v>
      </c>
      <c r="BY1250" s="75">
        <v>0</v>
      </c>
      <c r="BZ1250" s="75">
        <v>0</v>
      </c>
      <c r="CA1250" s="75">
        <v>0</v>
      </c>
    </row>
    <row r="1251" spans="14:79" ht="12" customHeight="1">
      <c r="N1251" s="119" t="s">
        <v>40</v>
      </c>
      <c r="O1251" s="120" t="s">
        <v>335</v>
      </c>
      <c r="P1251" s="122">
        <v>0</v>
      </c>
      <c r="Q1251" s="122">
        <v>0</v>
      </c>
      <c r="R1251" s="122">
        <v>117000625</v>
      </c>
      <c r="S1251" s="122">
        <v>126000625</v>
      </c>
      <c r="T1251" s="122">
        <v>135000625</v>
      </c>
      <c r="U1251" s="122">
        <v>153000625</v>
      </c>
      <c r="V1251" s="122">
        <v>162000625</v>
      </c>
      <c r="W1251" s="122">
        <v>139000625</v>
      </c>
      <c r="X1251" s="122">
        <v>0</v>
      </c>
      <c r="Y1251" s="122">
        <v>0</v>
      </c>
      <c r="Z1251" s="122">
        <v>0</v>
      </c>
      <c r="AA1251" s="122">
        <v>0</v>
      </c>
      <c r="AB1251" s="122">
        <v>0</v>
      </c>
      <c r="AC1251" s="122">
        <v>0</v>
      </c>
      <c r="AD1251" s="121"/>
      <c r="BO1251" s="72" t="s">
        <v>42</v>
      </c>
      <c r="BP1251" s="73" t="s">
        <v>4598</v>
      </c>
      <c r="BQ1251" s="75">
        <v>245000925</v>
      </c>
      <c r="BR1251" s="75">
        <v>260000925</v>
      </c>
      <c r="BS1251" s="75">
        <v>275000925</v>
      </c>
      <c r="BT1251" s="75">
        <v>290000925</v>
      </c>
      <c r="BU1251" s="75">
        <v>305000925</v>
      </c>
      <c r="BV1251" s="75">
        <v>325000925</v>
      </c>
      <c r="BW1251" s="75">
        <v>340000925</v>
      </c>
      <c r="BX1251" s="75">
        <v>360000925</v>
      </c>
      <c r="BY1251" s="75">
        <v>390000925</v>
      </c>
      <c r="BZ1251" s="75">
        <v>0</v>
      </c>
      <c r="CA1251" s="75">
        <v>0</v>
      </c>
    </row>
    <row r="1252" spans="14:79" ht="12" customHeight="1">
      <c r="N1252" s="119" t="s">
        <v>40</v>
      </c>
      <c r="O1252" s="120" t="s">
        <v>1068</v>
      </c>
      <c r="P1252" s="122">
        <v>0</v>
      </c>
      <c r="Q1252" s="122">
        <v>0</v>
      </c>
      <c r="R1252" s="122">
        <v>103000625</v>
      </c>
      <c r="S1252" s="122">
        <v>108000625</v>
      </c>
      <c r="T1252" s="122">
        <v>117000625</v>
      </c>
      <c r="U1252" s="122">
        <v>126000625</v>
      </c>
      <c r="V1252" s="122">
        <v>135000625</v>
      </c>
      <c r="W1252" s="122">
        <v>139000625</v>
      </c>
      <c r="X1252" s="122">
        <v>0</v>
      </c>
      <c r="Y1252" s="122">
        <v>0</v>
      </c>
      <c r="Z1252" s="122">
        <v>0</v>
      </c>
      <c r="AA1252" s="122">
        <v>0</v>
      </c>
      <c r="AB1252" s="122">
        <v>0</v>
      </c>
      <c r="AC1252" s="122">
        <v>0</v>
      </c>
      <c r="AD1252" s="121"/>
      <c r="BO1252" s="72" t="s">
        <v>42</v>
      </c>
      <c r="BP1252" s="73" t="s">
        <v>4599</v>
      </c>
      <c r="BQ1252" s="75">
        <v>216000625</v>
      </c>
      <c r="BR1252" s="75">
        <v>234000625</v>
      </c>
      <c r="BS1252" s="75">
        <v>252000625</v>
      </c>
      <c r="BT1252" s="75">
        <v>279000625</v>
      </c>
      <c r="BU1252" s="75">
        <v>288000625</v>
      </c>
      <c r="BV1252" s="75">
        <v>297000625</v>
      </c>
      <c r="BW1252" s="75">
        <v>315000625</v>
      </c>
      <c r="BX1252" s="75">
        <v>342000625</v>
      </c>
      <c r="BY1252" s="75">
        <v>0</v>
      </c>
      <c r="BZ1252" s="75">
        <v>0</v>
      </c>
      <c r="CA1252" s="75">
        <v>0</v>
      </c>
    </row>
    <row r="1253" spans="14:79" ht="12" customHeight="1">
      <c r="N1253" s="119" t="s">
        <v>40</v>
      </c>
      <c r="O1253" s="120" t="s">
        <v>1069</v>
      </c>
      <c r="P1253" s="122">
        <v>0</v>
      </c>
      <c r="Q1253" s="122">
        <v>0</v>
      </c>
      <c r="R1253" s="122">
        <v>105000625</v>
      </c>
      <c r="S1253" s="122">
        <v>130000625</v>
      </c>
      <c r="T1253" s="122">
        <v>151000625</v>
      </c>
      <c r="U1253" s="122">
        <v>0</v>
      </c>
      <c r="V1253" s="122">
        <v>0</v>
      </c>
      <c r="W1253" s="122">
        <v>0</v>
      </c>
      <c r="X1253" s="122">
        <v>0</v>
      </c>
      <c r="Y1253" s="122">
        <v>0</v>
      </c>
      <c r="Z1253" s="122">
        <v>0</v>
      </c>
      <c r="AA1253" s="122">
        <v>0</v>
      </c>
      <c r="AB1253" s="122">
        <v>0</v>
      </c>
      <c r="AC1253" s="122">
        <v>0</v>
      </c>
      <c r="AD1253" s="121"/>
      <c r="BO1253" s="72" t="s">
        <v>42</v>
      </c>
      <c r="BP1253" s="73" t="s">
        <v>4600</v>
      </c>
      <c r="BQ1253" s="75">
        <v>225000625</v>
      </c>
      <c r="BR1253" s="75">
        <v>243000625</v>
      </c>
      <c r="BS1253" s="75">
        <v>288000625</v>
      </c>
      <c r="BT1253" s="75">
        <v>315000625</v>
      </c>
      <c r="BU1253" s="75">
        <v>324000625</v>
      </c>
      <c r="BV1253" s="75">
        <v>306000625</v>
      </c>
      <c r="BW1253" s="75">
        <v>0</v>
      </c>
      <c r="BX1253" s="75">
        <v>0</v>
      </c>
      <c r="BY1253" s="75">
        <v>0</v>
      </c>
      <c r="BZ1253" s="75">
        <v>0</v>
      </c>
      <c r="CA1253" s="75">
        <v>0</v>
      </c>
    </row>
    <row r="1254" spans="14:79" ht="12" customHeight="1">
      <c r="N1254" s="119" t="s">
        <v>40</v>
      </c>
      <c r="O1254" s="120" t="s">
        <v>1070</v>
      </c>
      <c r="P1254" s="122">
        <v>0</v>
      </c>
      <c r="Q1254" s="122">
        <v>0</v>
      </c>
      <c r="R1254" s="122">
        <v>105000625</v>
      </c>
      <c r="S1254" s="122">
        <v>128000625</v>
      </c>
      <c r="T1254" s="122">
        <v>0</v>
      </c>
      <c r="U1254" s="122">
        <v>0</v>
      </c>
      <c r="V1254" s="122">
        <v>0</v>
      </c>
      <c r="W1254" s="122">
        <v>0</v>
      </c>
      <c r="X1254" s="122">
        <v>0</v>
      </c>
      <c r="Y1254" s="122">
        <v>0</v>
      </c>
      <c r="Z1254" s="122">
        <v>0</v>
      </c>
      <c r="AA1254" s="122">
        <v>0</v>
      </c>
      <c r="AB1254" s="122">
        <v>0</v>
      </c>
      <c r="AC1254" s="122">
        <v>0</v>
      </c>
      <c r="AD1254" s="121"/>
      <c r="BO1254" s="72" t="s">
        <v>42</v>
      </c>
      <c r="BP1254" s="73" t="s">
        <v>4601</v>
      </c>
      <c r="BQ1254" s="75">
        <v>225000625</v>
      </c>
      <c r="BR1254" s="75">
        <v>243000625</v>
      </c>
      <c r="BS1254" s="75">
        <v>261000625</v>
      </c>
      <c r="BT1254" s="75">
        <v>288000625</v>
      </c>
      <c r="BU1254" s="75">
        <v>324000625</v>
      </c>
      <c r="BV1254" s="75">
        <v>306000625</v>
      </c>
      <c r="BW1254" s="75">
        <v>324000625</v>
      </c>
      <c r="BX1254" s="75">
        <v>0</v>
      </c>
      <c r="BY1254" s="75">
        <v>0</v>
      </c>
      <c r="BZ1254" s="75">
        <v>0</v>
      </c>
      <c r="CA1254" s="75">
        <v>0</v>
      </c>
    </row>
    <row r="1255" spans="14:79" ht="12" customHeight="1">
      <c r="N1255" s="119" t="s">
        <v>40</v>
      </c>
      <c r="O1255" s="120" t="s">
        <v>1071</v>
      </c>
      <c r="P1255" s="122">
        <v>0</v>
      </c>
      <c r="Q1255" s="122">
        <v>0</v>
      </c>
      <c r="R1255" s="122">
        <v>123000625</v>
      </c>
      <c r="S1255" s="122">
        <v>128000625</v>
      </c>
      <c r="T1255" s="122">
        <v>0</v>
      </c>
      <c r="U1255" s="122">
        <v>0</v>
      </c>
      <c r="V1255" s="122">
        <v>0</v>
      </c>
      <c r="W1255" s="122">
        <v>0</v>
      </c>
      <c r="X1255" s="122">
        <v>0</v>
      </c>
      <c r="Y1255" s="122">
        <v>0</v>
      </c>
      <c r="Z1255" s="122">
        <v>0</v>
      </c>
      <c r="AA1255" s="122">
        <v>0</v>
      </c>
      <c r="AB1255" s="122">
        <v>0</v>
      </c>
      <c r="AC1255" s="122">
        <v>0</v>
      </c>
      <c r="AD1255" s="121"/>
      <c r="BO1255" s="72" t="s">
        <v>42</v>
      </c>
      <c r="BP1255" s="73" t="s">
        <v>4602</v>
      </c>
      <c r="BQ1255" s="75">
        <v>225000625</v>
      </c>
      <c r="BR1255" s="75">
        <v>0</v>
      </c>
      <c r="BS1255" s="75">
        <v>270000625</v>
      </c>
      <c r="BT1255" s="75">
        <v>0</v>
      </c>
      <c r="BU1255" s="75">
        <v>306000625</v>
      </c>
      <c r="BV1255" s="75">
        <v>0</v>
      </c>
      <c r="BW1255" s="75">
        <v>333000625</v>
      </c>
      <c r="BX1255" s="75">
        <v>0</v>
      </c>
      <c r="BY1255" s="75">
        <v>0</v>
      </c>
      <c r="BZ1255" s="75">
        <v>0</v>
      </c>
      <c r="CA1255" s="75">
        <v>0</v>
      </c>
    </row>
    <row r="1256" spans="14:79" ht="12" customHeight="1">
      <c r="N1256" s="119" t="s">
        <v>40</v>
      </c>
      <c r="O1256" s="120" t="s">
        <v>2097</v>
      </c>
      <c r="P1256" s="122">
        <v>0</v>
      </c>
      <c r="Q1256" s="122">
        <v>0</v>
      </c>
      <c r="R1256" s="122">
        <v>0</v>
      </c>
      <c r="S1256" s="122">
        <v>0</v>
      </c>
      <c r="T1256" s="122">
        <v>0</v>
      </c>
      <c r="U1256" s="122">
        <v>162000625</v>
      </c>
      <c r="V1256" s="122">
        <v>0</v>
      </c>
      <c r="W1256" s="122">
        <v>0</v>
      </c>
      <c r="X1256" s="122">
        <v>0</v>
      </c>
      <c r="Y1256" s="122">
        <v>0</v>
      </c>
      <c r="Z1256" s="122">
        <v>0</v>
      </c>
      <c r="AA1256" s="122">
        <v>0</v>
      </c>
      <c r="AB1256" s="122">
        <v>0</v>
      </c>
      <c r="AC1256" s="122">
        <v>0</v>
      </c>
      <c r="AD1256" s="121"/>
      <c r="BO1256" s="72" t="s">
        <v>42</v>
      </c>
      <c r="BP1256" s="73" t="s">
        <v>4603</v>
      </c>
      <c r="BQ1256" s="75">
        <v>0</v>
      </c>
      <c r="BR1256" s="75">
        <v>0</v>
      </c>
      <c r="BS1256" s="75">
        <v>0</v>
      </c>
      <c r="BT1256" s="75">
        <v>288000625</v>
      </c>
      <c r="BU1256" s="75">
        <v>0</v>
      </c>
      <c r="BV1256" s="75">
        <v>0</v>
      </c>
      <c r="BW1256" s="75">
        <v>300000625</v>
      </c>
      <c r="BX1256" s="75">
        <v>0</v>
      </c>
      <c r="BY1256" s="75">
        <v>0</v>
      </c>
      <c r="BZ1256" s="75">
        <v>0</v>
      </c>
      <c r="CA1256" s="75">
        <v>0</v>
      </c>
    </row>
    <row r="1257" spans="14:79" ht="12" customHeight="1">
      <c r="N1257" s="119" t="s">
        <v>40</v>
      </c>
      <c r="O1257" s="120" t="s">
        <v>1072</v>
      </c>
      <c r="P1257" s="122">
        <v>0</v>
      </c>
      <c r="Q1257" s="122">
        <v>0</v>
      </c>
      <c r="R1257" s="122">
        <v>119000625</v>
      </c>
      <c r="S1257" s="122">
        <v>135000625</v>
      </c>
      <c r="T1257" s="122">
        <v>162000625</v>
      </c>
      <c r="U1257" s="122">
        <v>180000625</v>
      </c>
      <c r="V1257" s="122">
        <v>198000625</v>
      </c>
      <c r="W1257" s="122">
        <v>207000625</v>
      </c>
      <c r="X1257" s="122">
        <v>216000625</v>
      </c>
      <c r="Y1257" s="122">
        <v>225000625</v>
      </c>
      <c r="Z1257" s="122">
        <v>0</v>
      </c>
      <c r="AA1257" s="122">
        <v>0</v>
      </c>
      <c r="AB1257" s="122">
        <v>0</v>
      </c>
      <c r="AC1257" s="122">
        <v>0</v>
      </c>
      <c r="AD1257" s="121"/>
      <c r="BO1257" s="72" t="s">
        <v>42</v>
      </c>
      <c r="BP1257" s="73" t="s">
        <v>4604</v>
      </c>
      <c r="BQ1257" s="75">
        <v>0</v>
      </c>
      <c r="BR1257" s="75">
        <v>0</v>
      </c>
      <c r="BS1257" s="75">
        <v>0</v>
      </c>
      <c r="BT1257" s="75">
        <v>0</v>
      </c>
      <c r="BU1257" s="75">
        <v>0</v>
      </c>
      <c r="BV1257" s="75">
        <v>306000625</v>
      </c>
      <c r="BW1257" s="75">
        <v>324000625</v>
      </c>
      <c r="BX1257" s="75">
        <v>342000625</v>
      </c>
      <c r="BY1257" s="75">
        <v>0</v>
      </c>
      <c r="BZ1257" s="75">
        <v>0</v>
      </c>
      <c r="CA1257" s="75">
        <v>0</v>
      </c>
    </row>
    <row r="1258" spans="14:79" ht="12" customHeight="1">
      <c r="N1258" s="119" t="s">
        <v>40</v>
      </c>
      <c r="O1258" s="120" t="s">
        <v>1705</v>
      </c>
      <c r="P1258" s="122">
        <v>90000625</v>
      </c>
      <c r="Q1258" s="122">
        <v>112000625</v>
      </c>
      <c r="R1258" s="122">
        <v>108000625</v>
      </c>
      <c r="S1258" s="122">
        <v>112000625</v>
      </c>
      <c r="T1258" s="122">
        <v>117000625</v>
      </c>
      <c r="U1258" s="122">
        <v>160000625</v>
      </c>
      <c r="V1258" s="122">
        <v>0</v>
      </c>
      <c r="W1258" s="122">
        <v>0</v>
      </c>
      <c r="X1258" s="122">
        <v>0</v>
      </c>
      <c r="Y1258" s="122">
        <v>0</v>
      </c>
      <c r="Z1258" s="122">
        <v>0</v>
      </c>
      <c r="AA1258" s="122">
        <v>0</v>
      </c>
      <c r="AB1258" s="122">
        <v>0</v>
      </c>
      <c r="AC1258" s="122">
        <v>0</v>
      </c>
      <c r="AD1258" s="121"/>
      <c r="BO1258" s="72" t="s">
        <v>42</v>
      </c>
      <c r="BP1258" s="73" t="s">
        <v>4605</v>
      </c>
      <c r="BQ1258" s="75">
        <v>0</v>
      </c>
      <c r="BR1258" s="75">
        <v>0</v>
      </c>
      <c r="BS1258" s="75">
        <v>252000625</v>
      </c>
      <c r="BT1258" s="75">
        <v>279000625</v>
      </c>
      <c r="BU1258" s="75">
        <v>0</v>
      </c>
      <c r="BV1258" s="75">
        <v>0</v>
      </c>
      <c r="BW1258" s="75">
        <v>0</v>
      </c>
      <c r="BX1258" s="75">
        <v>0</v>
      </c>
      <c r="BY1258" s="75">
        <v>0</v>
      </c>
      <c r="BZ1258" s="75">
        <v>0</v>
      </c>
      <c r="CA1258" s="75">
        <v>0</v>
      </c>
    </row>
    <row r="1259" spans="14:79" ht="12" customHeight="1">
      <c r="N1259" s="119" t="s">
        <v>40</v>
      </c>
      <c r="O1259" s="120" t="s">
        <v>1171</v>
      </c>
      <c r="P1259" s="122">
        <v>90000625</v>
      </c>
      <c r="Q1259" s="122">
        <v>117000625</v>
      </c>
      <c r="R1259" s="122">
        <v>144000625</v>
      </c>
      <c r="S1259" s="122">
        <v>139000625</v>
      </c>
      <c r="T1259" s="122">
        <v>152000625</v>
      </c>
      <c r="U1259" s="122">
        <v>171000625</v>
      </c>
      <c r="V1259" s="122">
        <v>180000625</v>
      </c>
      <c r="W1259" s="122">
        <v>189000625</v>
      </c>
      <c r="X1259" s="122">
        <v>198000625</v>
      </c>
      <c r="Y1259" s="122">
        <v>207000625</v>
      </c>
      <c r="Z1259" s="122">
        <v>216000625</v>
      </c>
      <c r="AA1259" s="122">
        <v>0</v>
      </c>
      <c r="AB1259" s="122">
        <v>0</v>
      </c>
      <c r="AC1259" s="122">
        <v>0</v>
      </c>
      <c r="AD1259" s="121"/>
      <c r="BO1259" s="72" t="s">
        <v>42</v>
      </c>
      <c r="BP1259" s="73" t="s">
        <v>4606</v>
      </c>
      <c r="BQ1259" s="75">
        <v>207000625</v>
      </c>
      <c r="BR1259" s="75">
        <v>234000625</v>
      </c>
      <c r="BS1259" s="75">
        <v>0</v>
      </c>
      <c r="BT1259" s="75">
        <v>270000625</v>
      </c>
      <c r="BU1259" s="75">
        <v>279000625</v>
      </c>
      <c r="BV1259" s="75">
        <v>288000625</v>
      </c>
      <c r="BW1259" s="75">
        <v>306000625</v>
      </c>
      <c r="BX1259" s="75">
        <v>324000625</v>
      </c>
      <c r="BY1259" s="75">
        <v>342000625</v>
      </c>
      <c r="BZ1259" s="75">
        <v>0</v>
      </c>
      <c r="CA1259" s="75">
        <v>0</v>
      </c>
    </row>
    <row r="1260" spans="14:79" ht="12" customHeight="1">
      <c r="N1260" s="119" t="s">
        <v>40</v>
      </c>
      <c r="O1260" s="120" t="s">
        <v>880</v>
      </c>
      <c r="P1260" s="122">
        <v>79000625</v>
      </c>
      <c r="Q1260" s="122">
        <v>81000625</v>
      </c>
      <c r="R1260" s="122">
        <v>106000625</v>
      </c>
      <c r="S1260" s="122">
        <v>132000625</v>
      </c>
      <c r="T1260" s="122">
        <v>0</v>
      </c>
      <c r="U1260" s="122">
        <v>0</v>
      </c>
      <c r="V1260" s="122">
        <v>0</v>
      </c>
      <c r="W1260" s="122">
        <v>0</v>
      </c>
      <c r="X1260" s="122">
        <v>0</v>
      </c>
      <c r="Y1260" s="122">
        <v>0</v>
      </c>
      <c r="Z1260" s="122">
        <v>0</v>
      </c>
      <c r="AA1260" s="122">
        <v>0</v>
      </c>
      <c r="AB1260" s="122">
        <v>0</v>
      </c>
      <c r="AC1260" s="122">
        <v>0</v>
      </c>
      <c r="AD1260" s="121"/>
      <c r="BO1260" s="72" t="s">
        <v>42</v>
      </c>
      <c r="BP1260" s="73" t="s">
        <v>4607</v>
      </c>
      <c r="BQ1260" s="75">
        <v>207000625</v>
      </c>
      <c r="BR1260" s="75">
        <v>225000625</v>
      </c>
      <c r="BS1260" s="75">
        <v>243000625</v>
      </c>
      <c r="BT1260" s="75">
        <v>270000625</v>
      </c>
      <c r="BU1260" s="75">
        <v>0</v>
      </c>
      <c r="BV1260" s="75">
        <v>0</v>
      </c>
      <c r="BW1260" s="75">
        <v>0</v>
      </c>
      <c r="BX1260" s="75">
        <v>0</v>
      </c>
      <c r="BY1260" s="75">
        <v>0</v>
      </c>
      <c r="BZ1260" s="75">
        <v>0</v>
      </c>
      <c r="CA1260" s="75">
        <v>0</v>
      </c>
    </row>
    <row r="1261" spans="14:79" ht="12" customHeight="1">
      <c r="N1261" s="119" t="s">
        <v>40</v>
      </c>
      <c r="O1261" s="120" t="s">
        <v>1805</v>
      </c>
      <c r="P1261" s="122">
        <v>90000625</v>
      </c>
      <c r="Q1261" s="122">
        <v>112000625</v>
      </c>
      <c r="R1261" s="122">
        <v>0</v>
      </c>
      <c r="S1261" s="122">
        <v>0</v>
      </c>
      <c r="T1261" s="122">
        <v>0</v>
      </c>
      <c r="U1261" s="122">
        <v>0</v>
      </c>
      <c r="V1261" s="122">
        <v>153000625</v>
      </c>
      <c r="W1261" s="122">
        <v>180000625</v>
      </c>
      <c r="X1261" s="122">
        <v>198000625</v>
      </c>
      <c r="Y1261" s="122">
        <v>0</v>
      </c>
      <c r="Z1261" s="122">
        <v>0</v>
      </c>
      <c r="AA1261" s="122">
        <v>0</v>
      </c>
      <c r="AB1261" s="122">
        <v>0</v>
      </c>
      <c r="AC1261" s="122">
        <v>0</v>
      </c>
      <c r="AD1261" s="121"/>
      <c r="BO1261" s="72" t="s">
        <v>42</v>
      </c>
      <c r="BP1261" s="73" t="s">
        <v>4608</v>
      </c>
      <c r="BQ1261" s="75">
        <v>216000625</v>
      </c>
      <c r="BR1261" s="75">
        <v>0</v>
      </c>
      <c r="BS1261" s="75">
        <v>0</v>
      </c>
      <c r="BT1261" s="75">
        <v>279000625</v>
      </c>
      <c r="BU1261" s="75">
        <v>288000625</v>
      </c>
      <c r="BV1261" s="75">
        <v>297000625</v>
      </c>
      <c r="BW1261" s="75">
        <v>0</v>
      </c>
      <c r="BX1261" s="75">
        <v>0</v>
      </c>
      <c r="BY1261" s="75">
        <v>0</v>
      </c>
      <c r="BZ1261" s="75">
        <v>0</v>
      </c>
      <c r="CA1261" s="75">
        <v>0</v>
      </c>
    </row>
    <row r="1262" spans="14:79" ht="12" customHeight="1">
      <c r="N1262" s="119" t="s">
        <v>40</v>
      </c>
      <c r="O1262" s="120" t="s">
        <v>1172</v>
      </c>
      <c r="P1262" s="122">
        <v>90000925</v>
      </c>
      <c r="Q1262" s="122">
        <v>95000925</v>
      </c>
      <c r="R1262" s="122">
        <v>125000925</v>
      </c>
      <c r="S1262" s="122">
        <v>150000925</v>
      </c>
      <c r="T1262" s="122">
        <v>160000925</v>
      </c>
      <c r="U1262" s="122">
        <v>170000925</v>
      </c>
      <c r="V1262" s="122">
        <v>180000925</v>
      </c>
      <c r="W1262" s="122">
        <v>185000925</v>
      </c>
      <c r="X1262" s="122">
        <v>190000925</v>
      </c>
      <c r="Y1262" s="122">
        <v>0</v>
      </c>
      <c r="Z1262" s="122">
        <v>0</v>
      </c>
      <c r="AA1262" s="122">
        <v>0</v>
      </c>
      <c r="AB1262" s="122">
        <v>0</v>
      </c>
      <c r="AC1262" s="122">
        <v>0</v>
      </c>
      <c r="AD1262" s="121"/>
      <c r="BO1262" s="72" t="s">
        <v>42</v>
      </c>
      <c r="BP1262" s="73" t="s">
        <v>4609</v>
      </c>
      <c r="BQ1262" s="75">
        <v>0</v>
      </c>
      <c r="BR1262" s="75">
        <v>0</v>
      </c>
      <c r="BS1262" s="75">
        <v>0</v>
      </c>
      <c r="BT1262" s="75">
        <v>0</v>
      </c>
      <c r="BU1262" s="75">
        <v>270000625</v>
      </c>
      <c r="BV1262" s="75">
        <v>0</v>
      </c>
      <c r="BW1262" s="75">
        <v>0</v>
      </c>
      <c r="BX1262" s="75">
        <v>0</v>
      </c>
      <c r="BY1262" s="75">
        <v>0</v>
      </c>
      <c r="BZ1262" s="75">
        <v>0</v>
      </c>
      <c r="CA1262" s="75">
        <v>0</v>
      </c>
    </row>
    <row r="1263" spans="14:79" ht="12" customHeight="1">
      <c r="N1263" s="119" t="s">
        <v>40</v>
      </c>
      <c r="O1263" s="120" t="s">
        <v>975</v>
      </c>
      <c r="P1263" s="122">
        <v>0</v>
      </c>
      <c r="Q1263" s="122">
        <v>111000625</v>
      </c>
      <c r="R1263" s="122">
        <v>117000625</v>
      </c>
      <c r="S1263" s="122">
        <v>0</v>
      </c>
      <c r="T1263" s="122">
        <v>0</v>
      </c>
      <c r="U1263" s="122">
        <v>176000625</v>
      </c>
      <c r="V1263" s="122">
        <v>0</v>
      </c>
      <c r="W1263" s="122">
        <v>0</v>
      </c>
      <c r="X1263" s="122">
        <v>0</v>
      </c>
      <c r="Y1263" s="122">
        <v>0</v>
      </c>
      <c r="Z1263" s="122">
        <v>0</v>
      </c>
      <c r="AA1263" s="122">
        <v>0</v>
      </c>
      <c r="AB1263" s="122">
        <v>0</v>
      </c>
      <c r="AC1263" s="122">
        <v>0</v>
      </c>
      <c r="AD1263" s="121"/>
      <c r="BO1263" s="72" t="s">
        <v>42</v>
      </c>
      <c r="BP1263" s="73" t="s">
        <v>4610</v>
      </c>
      <c r="BQ1263" s="75">
        <v>265000026</v>
      </c>
      <c r="BR1263" s="75">
        <v>290000026</v>
      </c>
      <c r="BS1263" s="75">
        <v>0</v>
      </c>
      <c r="BT1263" s="75">
        <v>0</v>
      </c>
      <c r="BU1263" s="75">
        <v>0</v>
      </c>
      <c r="BV1263" s="75">
        <v>0</v>
      </c>
      <c r="BW1263" s="75">
        <v>0</v>
      </c>
      <c r="BX1263" s="75">
        <v>0</v>
      </c>
      <c r="BY1263" s="75">
        <v>0</v>
      </c>
      <c r="BZ1263" s="75">
        <v>0</v>
      </c>
      <c r="CA1263" s="75">
        <v>0</v>
      </c>
    </row>
    <row r="1264" spans="14:79" ht="12" customHeight="1">
      <c r="N1264" s="119" t="s">
        <v>40</v>
      </c>
      <c r="O1264" s="120" t="s">
        <v>976</v>
      </c>
      <c r="P1264" s="122">
        <v>0</v>
      </c>
      <c r="Q1264" s="122">
        <v>98000625</v>
      </c>
      <c r="R1264" s="122">
        <v>117000625</v>
      </c>
      <c r="S1264" s="122">
        <v>0</v>
      </c>
      <c r="T1264" s="122">
        <v>0</v>
      </c>
      <c r="U1264" s="122">
        <v>0</v>
      </c>
      <c r="V1264" s="122">
        <v>0</v>
      </c>
      <c r="W1264" s="122">
        <v>0</v>
      </c>
      <c r="X1264" s="122">
        <v>0</v>
      </c>
      <c r="Y1264" s="122">
        <v>0</v>
      </c>
      <c r="Z1264" s="122">
        <v>0</v>
      </c>
      <c r="AA1264" s="122">
        <v>0</v>
      </c>
      <c r="AB1264" s="122">
        <v>0</v>
      </c>
      <c r="AC1264" s="122">
        <v>0</v>
      </c>
      <c r="AD1264" s="121"/>
      <c r="BO1264" s="72" t="s">
        <v>42</v>
      </c>
      <c r="BP1264" s="73" t="s">
        <v>4611</v>
      </c>
      <c r="BQ1264" s="75">
        <v>0</v>
      </c>
      <c r="BR1264" s="75">
        <v>243000625</v>
      </c>
      <c r="BS1264" s="75">
        <v>261000625</v>
      </c>
      <c r="BT1264" s="75">
        <v>288000625</v>
      </c>
      <c r="BU1264" s="75">
        <v>297000625</v>
      </c>
      <c r="BV1264" s="75">
        <v>306000625</v>
      </c>
      <c r="BW1264" s="75">
        <v>0</v>
      </c>
      <c r="BX1264" s="75">
        <v>0</v>
      </c>
      <c r="BY1264" s="75">
        <v>0</v>
      </c>
      <c r="BZ1264" s="75">
        <v>0</v>
      </c>
      <c r="CA1264" s="75">
        <v>0</v>
      </c>
    </row>
    <row r="1265" spans="14:79" ht="12" customHeight="1">
      <c r="N1265" s="119" t="s">
        <v>40</v>
      </c>
      <c r="O1265" s="120" t="s">
        <v>977</v>
      </c>
      <c r="P1265" s="122">
        <v>0</v>
      </c>
      <c r="Q1265" s="122">
        <v>104000625</v>
      </c>
      <c r="R1265" s="122">
        <v>117000625</v>
      </c>
      <c r="S1265" s="122">
        <v>0</v>
      </c>
      <c r="T1265" s="122">
        <v>0</v>
      </c>
      <c r="U1265" s="122">
        <v>176000625</v>
      </c>
      <c r="V1265" s="122">
        <v>0</v>
      </c>
      <c r="W1265" s="122">
        <v>0</v>
      </c>
      <c r="X1265" s="122">
        <v>0</v>
      </c>
      <c r="Y1265" s="122">
        <v>0</v>
      </c>
      <c r="Z1265" s="122">
        <v>0</v>
      </c>
      <c r="AA1265" s="122">
        <v>0</v>
      </c>
      <c r="AB1265" s="122">
        <v>0</v>
      </c>
      <c r="AC1265" s="122">
        <v>0</v>
      </c>
      <c r="AD1265" s="121"/>
      <c r="BO1265" s="72" t="s">
        <v>42</v>
      </c>
      <c r="BP1265" s="73" t="s">
        <v>4612</v>
      </c>
      <c r="BQ1265" s="75">
        <v>0</v>
      </c>
      <c r="BR1265" s="75">
        <v>0</v>
      </c>
      <c r="BS1265" s="75">
        <v>0</v>
      </c>
      <c r="BT1265" s="75">
        <v>0</v>
      </c>
      <c r="BU1265" s="75">
        <v>0</v>
      </c>
      <c r="BV1265" s="75">
        <v>360000625</v>
      </c>
      <c r="BW1265" s="75">
        <v>0</v>
      </c>
      <c r="BX1265" s="75">
        <v>405000625</v>
      </c>
      <c r="BY1265" s="75">
        <v>0</v>
      </c>
      <c r="BZ1265" s="75">
        <v>0</v>
      </c>
      <c r="CA1265" s="75">
        <v>0</v>
      </c>
    </row>
    <row r="1266" spans="14:79" ht="12" customHeight="1">
      <c r="N1266" s="119" t="s">
        <v>40</v>
      </c>
      <c r="O1266" s="120" t="s">
        <v>978</v>
      </c>
      <c r="P1266" s="122">
        <v>0</v>
      </c>
      <c r="Q1266" s="122">
        <v>91000625</v>
      </c>
      <c r="R1266" s="122">
        <v>119000625</v>
      </c>
      <c r="S1266" s="122">
        <v>0</v>
      </c>
      <c r="T1266" s="122">
        <v>0</v>
      </c>
      <c r="U1266" s="122">
        <v>0</v>
      </c>
      <c r="V1266" s="122">
        <v>0</v>
      </c>
      <c r="W1266" s="122">
        <v>0</v>
      </c>
      <c r="X1266" s="122">
        <v>0</v>
      </c>
      <c r="Y1266" s="122">
        <v>0</v>
      </c>
      <c r="Z1266" s="122">
        <v>0</v>
      </c>
      <c r="AA1266" s="122">
        <v>0</v>
      </c>
      <c r="AB1266" s="122">
        <v>0</v>
      </c>
      <c r="AC1266" s="122">
        <v>0</v>
      </c>
      <c r="AD1266" s="121"/>
      <c r="BO1266" s="72" t="s">
        <v>42</v>
      </c>
      <c r="BP1266" s="73" t="s">
        <v>4613</v>
      </c>
      <c r="BQ1266" s="75">
        <v>216000625</v>
      </c>
      <c r="BR1266" s="75">
        <v>270000625</v>
      </c>
      <c r="BS1266" s="75">
        <v>288000625</v>
      </c>
      <c r="BT1266" s="75">
        <v>315000625</v>
      </c>
      <c r="BU1266" s="75">
        <v>324000625</v>
      </c>
      <c r="BV1266" s="75">
        <v>0</v>
      </c>
      <c r="BW1266" s="75">
        <v>0</v>
      </c>
      <c r="BX1266" s="75">
        <v>0</v>
      </c>
      <c r="BY1266" s="75">
        <v>0</v>
      </c>
      <c r="BZ1266" s="75">
        <v>0</v>
      </c>
      <c r="CA1266" s="75">
        <v>0</v>
      </c>
    </row>
    <row r="1267" spans="14:79" ht="12" customHeight="1">
      <c r="N1267" s="119" t="s">
        <v>40</v>
      </c>
      <c r="O1267" s="120" t="s">
        <v>182</v>
      </c>
      <c r="P1267" s="122">
        <v>79000625</v>
      </c>
      <c r="Q1267" s="122">
        <v>94000625</v>
      </c>
      <c r="R1267" s="122">
        <v>99000625</v>
      </c>
      <c r="S1267" s="122">
        <v>117000625</v>
      </c>
      <c r="T1267" s="122">
        <v>126000625</v>
      </c>
      <c r="U1267" s="122">
        <v>162000625</v>
      </c>
      <c r="V1267" s="122">
        <v>0</v>
      </c>
      <c r="W1267" s="122">
        <v>198000625</v>
      </c>
      <c r="X1267" s="122">
        <v>225000625</v>
      </c>
      <c r="Y1267" s="122">
        <v>234000625</v>
      </c>
      <c r="Z1267" s="122">
        <v>243000625</v>
      </c>
      <c r="AA1267" s="122">
        <v>0</v>
      </c>
      <c r="AB1267" s="122">
        <v>0</v>
      </c>
      <c r="AC1267" s="122">
        <v>0</v>
      </c>
      <c r="AD1267" s="121"/>
      <c r="BO1267" s="72" t="s">
        <v>42</v>
      </c>
      <c r="BP1267" s="73" t="s">
        <v>4614</v>
      </c>
      <c r="BQ1267" s="75">
        <v>225000625</v>
      </c>
      <c r="BR1267" s="75">
        <v>243000625</v>
      </c>
      <c r="BS1267" s="75">
        <v>261000625</v>
      </c>
      <c r="BT1267" s="75">
        <v>288000625</v>
      </c>
      <c r="BU1267" s="75">
        <v>297000625</v>
      </c>
      <c r="BV1267" s="75">
        <v>324000625</v>
      </c>
      <c r="BW1267" s="75">
        <v>342000625</v>
      </c>
      <c r="BX1267" s="75">
        <v>0</v>
      </c>
      <c r="BY1267" s="75">
        <v>0</v>
      </c>
      <c r="BZ1267" s="75">
        <v>0</v>
      </c>
      <c r="CA1267" s="75">
        <v>0</v>
      </c>
    </row>
    <row r="1268" spans="14:79" ht="12" customHeight="1">
      <c r="N1268" s="119" t="s">
        <v>40</v>
      </c>
      <c r="O1268" s="120" t="s">
        <v>183</v>
      </c>
      <c r="P1268" s="122">
        <v>90000625</v>
      </c>
      <c r="Q1268" s="122">
        <v>84000625</v>
      </c>
      <c r="R1268" s="122">
        <v>111000625</v>
      </c>
      <c r="S1268" s="122">
        <v>0</v>
      </c>
      <c r="T1268" s="122">
        <v>0</v>
      </c>
      <c r="U1268" s="122">
        <v>0</v>
      </c>
      <c r="V1268" s="122">
        <v>0</v>
      </c>
      <c r="W1268" s="122">
        <v>0</v>
      </c>
      <c r="X1268" s="122">
        <v>0</v>
      </c>
      <c r="Y1268" s="122">
        <v>0</v>
      </c>
      <c r="Z1268" s="122">
        <v>0</v>
      </c>
      <c r="AA1268" s="122">
        <v>0</v>
      </c>
      <c r="AB1268" s="122">
        <v>0</v>
      </c>
      <c r="AC1268" s="122">
        <v>0</v>
      </c>
      <c r="AD1268" s="121"/>
      <c r="BO1268" s="72" t="s">
        <v>42</v>
      </c>
      <c r="BP1268" s="73" t="s">
        <v>4615</v>
      </c>
      <c r="BQ1268" s="75">
        <v>216000625</v>
      </c>
      <c r="BR1268" s="75">
        <v>0</v>
      </c>
      <c r="BS1268" s="75">
        <v>0</v>
      </c>
      <c r="BT1268" s="75">
        <v>279000625</v>
      </c>
      <c r="BU1268" s="75">
        <v>288000625</v>
      </c>
      <c r="BV1268" s="75">
        <v>297000625</v>
      </c>
      <c r="BW1268" s="75">
        <v>0</v>
      </c>
      <c r="BX1268" s="75">
        <v>0</v>
      </c>
      <c r="BY1268" s="75">
        <v>0</v>
      </c>
      <c r="BZ1268" s="75">
        <v>0</v>
      </c>
      <c r="CA1268" s="75">
        <v>0</v>
      </c>
    </row>
    <row r="1269" spans="14:79" ht="12" customHeight="1">
      <c r="N1269" s="119" t="s">
        <v>40</v>
      </c>
      <c r="O1269" s="120" t="s">
        <v>184</v>
      </c>
      <c r="P1269" s="122">
        <v>85000625</v>
      </c>
      <c r="Q1269" s="122">
        <v>94000625</v>
      </c>
      <c r="R1269" s="122">
        <v>99000625</v>
      </c>
      <c r="S1269" s="122">
        <v>117000625</v>
      </c>
      <c r="T1269" s="122">
        <v>126000625</v>
      </c>
      <c r="U1269" s="122">
        <v>162000625</v>
      </c>
      <c r="V1269" s="122">
        <v>0</v>
      </c>
      <c r="W1269" s="122">
        <v>198000625</v>
      </c>
      <c r="X1269" s="122">
        <v>225000625</v>
      </c>
      <c r="Y1269" s="122">
        <v>234000625</v>
      </c>
      <c r="Z1269" s="122">
        <v>243000625</v>
      </c>
      <c r="AA1269" s="122">
        <v>0</v>
      </c>
      <c r="AB1269" s="122">
        <v>0</v>
      </c>
      <c r="AC1269" s="122">
        <v>0</v>
      </c>
      <c r="AD1269" s="121"/>
      <c r="BO1269" s="72" t="s">
        <v>42</v>
      </c>
      <c r="BP1269" s="73" t="s">
        <v>4616</v>
      </c>
      <c r="BQ1269" s="75">
        <v>252000625</v>
      </c>
      <c r="BR1269" s="75">
        <v>270000625</v>
      </c>
      <c r="BS1269" s="75">
        <v>270000625</v>
      </c>
      <c r="BT1269" s="75">
        <v>0</v>
      </c>
      <c r="BU1269" s="75">
        <v>306000625</v>
      </c>
      <c r="BV1269" s="75">
        <v>0</v>
      </c>
      <c r="BW1269" s="75">
        <v>0</v>
      </c>
      <c r="BX1269" s="75">
        <v>0</v>
      </c>
      <c r="BY1269" s="75">
        <v>0</v>
      </c>
      <c r="BZ1269" s="75">
        <v>0</v>
      </c>
      <c r="CA1269" s="75">
        <v>0</v>
      </c>
    </row>
    <row r="1270" spans="14:79" ht="12" customHeight="1">
      <c r="N1270" s="119" t="s">
        <v>40</v>
      </c>
      <c r="O1270" s="120" t="s">
        <v>881</v>
      </c>
      <c r="P1270" s="122">
        <v>86000625</v>
      </c>
      <c r="Q1270" s="122">
        <v>93000625</v>
      </c>
      <c r="R1270" s="122">
        <v>119000625</v>
      </c>
      <c r="S1270" s="122">
        <v>0</v>
      </c>
      <c r="T1270" s="122">
        <v>0</v>
      </c>
      <c r="U1270" s="122">
        <v>0</v>
      </c>
      <c r="V1270" s="122">
        <v>0</v>
      </c>
      <c r="W1270" s="122">
        <v>0</v>
      </c>
      <c r="X1270" s="122">
        <v>0</v>
      </c>
      <c r="Y1270" s="122">
        <v>0</v>
      </c>
      <c r="Z1270" s="122">
        <v>0</v>
      </c>
      <c r="AA1270" s="122">
        <v>0</v>
      </c>
      <c r="AB1270" s="122">
        <v>0</v>
      </c>
      <c r="AC1270" s="122">
        <v>0</v>
      </c>
      <c r="AD1270" s="121"/>
      <c r="BO1270" s="72" t="s">
        <v>42</v>
      </c>
      <c r="BP1270" s="73" t="s">
        <v>4617</v>
      </c>
      <c r="BQ1270" s="75">
        <v>225000625</v>
      </c>
      <c r="BR1270" s="75">
        <v>270000625</v>
      </c>
      <c r="BS1270" s="75">
        <v>261000625</v>
      </c>
      <c r="BT1270" s="75">
        <v>0</v>
      </c>
      <c r="BU1270" s="75">
        <v>324000625</v>
      </c>
      <c r="BV1270" s="75">
        <v>0</v>
      </c>
      <c r="BW1270" s="75">
        <v>0</v>
      </c>
      <c r="BX1270" s="75">
        <v>0</v>
      </c>
      <c r="BY1270" s="75">
        <v>0</v>
      </c>
      <c r="BZ1270" s="75">
        <v>0</v>
      </c>
      <c r="CA1270" s="75">
        <v>0</v>
      </c>
    </row>
    <row r="1271" spans="14:79" ht="12" customHeight="1">
      <c r="N1271" s="119" t="s">
        <v>40</v>
      </c>
      <c r="O1271" s="120" t="s">
        <v>882</v>
      </c>
      <c r="P1271" s="122">
        <v>81000625</v>
      </c>
      <c r="Q1271" s="122">
        <v>81000625</v>
      </c>
      <c r="R1271" s="122">
        <v>106000625</v>
      </c>
      <c r="S1271" s="122">
        <v>132000625</v>
      </c>
      <c r="T1271" s="122">
        <v>0</v>
      </c>
      <c r="U1271" s="122">
        <v>0</v>
      </c>
      <c r="V1271" s="122">
        <v>0</v>
      </c>
      <c r="W1271" s="122">
        <v>0</v>
      </c>
      <c r="X1271" s="122">
        <v>0</v>
      </c>
      <c r="Y1271" s="122">
        <v>0</v>
      </c>
      <c r="Z1271" s="122">
        <v>0</v>
      </c>
      <c r="AA1271" s="122">
        <v>0</v>
      </c>
      <c r="AB1271" s="122">
        <v>0</v>
      </c>
      <c r="AC1271" s="122">
        <v>0</v>
      </c>
      <c r="AD1271" s="121"/>
      <c r="BO1271" s="72" t="s">
        <v>42</v>
      </c>
      <c r="BP1271" s="73" t="s">
        <v>4618</v>
      </c>
      <c r="BQ1271" s="75">
        <v>207000625</v>
      </c>
      <c r="BR1271" s="75">
        <v>225000625</v>
      </c>
      <c r="BS1271" s="75">
        <v>243000625</v>
      </c>
      <c r="BT1271" s="75">
        <v>270000625</v>
      </c>
      <c r="BU1271" s="75">
        <v>0</v>
      </c>
      <c r="BV1271" s="75">
        <v>0</v>
      </c>
      <c r="BW1271" s="75">
        <v>0</v>
      </c>
      <c r="BX1271" s="75">
        <v>0</v>
      </c>
      <c r="BY1271" s="75">
        <v>0</v>
      </c>
      <c r="BZ1271" s="75">
        <v>0</v>
      </c>
      <c r="CA1271" s="75">
        <v>0</v>
      </c>
    </row>
    <row r="1272" spans="14:79" ht="12" customHeight="1">
      <c r="N1272" s="119" t="s">
        <v>40</v>
      </c>
      <c r="O1272" s="120" t="s">
        <v>185</v>
      </c>
      <c r="P1272" s="122">
        <v>90000625</v>
      </c>
      <c r="Q1272" s="122">
        <v>91000625</v>
      </c>
      <c r="R1272" s="122">
        <v>97000625</v>
      </c>
      <c r="S1272" s="122">
        <v>0</v>
      </c>
      <c r="T1272" s="122">
        <v>0</v>
      </c>
      <c r="U1272" s="122">
        <v>0</v>
      </c>
      <c r="V1272" s="122">
        <v>0</v>
      </c>
      <c r="W1272" s="122">
        <v>0</v>
      </c>
      <c r="X1272" s="122">
        <v>0</v>
      </c>
      <c r="Y1272" s="122">
        <v>0</v>
      </c>
      <c r="Z1272" s="122">
        <v>0</v>
      </c>
      <c r="AA1272" s="122">
        <v>0</v>
      </c>
      <c r="AB1272" s="122">
        <v>0</v>
      </c>
      <c r="AC1272" s="122">
        <v>0</v>
      </c>
      <c r="AD1272" s="121"/>
      <c r="BO1272" s="72" t="s">
        <v>42</v>
      </c>
      <c r="BP1272" s="73" t="s">
        <v>4619</v>
      </c>
      <c r="BQ1272" s="75">
        <v>0</v>
      </c>
      <c r="BR1272" s="75">
        <v>0</v>
      </c>
      <c r="BS1272" s="75">
        <v>252000625</v>
      </c>
      <c r="BT1272" s="75">
        <v>279000625</v>
      </c>
      <c r="BU1272" s="75">
        <v>288000625</v>
      </c>
      <c r="BV1272" s="75">
        <v>297000625</v>
      </c>
      <c r="BW1272" s="75">
        <v>324000625</v>
      </c>
      <c r="BX1272" s="75">
        <v>0</v>
      </c>
      <c r="BY1272" s="75">
        <v>0</v>
      </c>
      <c r="BZ1272" s="75">
        <v>0</v>
      </c>
      <c r="CA1272" s="75">
        <v>0</v>
      </c>
    </row>
    <row r="1273" spans="14:79" ht="12" customHeight="1">
      <c r="N1273" s="119" t="s">
        <v>40</v>
      </c>
      <c r="O1273" s="120" t="s">
        <v>128</v>
      </c>
      <c r="P1273" s="122">
        <v>100000625</v>
      </c>
      <c r="Q1273" s="122">
        <v>108000625</v>
      </c>
      <c r="R1273" s="122">
        <v>0</v>
      </c>
      <c r="S1273" s="122">
        <v>133000625</v>
      </c>
      <c r="T1273" s="122">
        <v>153000625</v>
      </c>
      <c r="U1273" s="122">
        <v>168000625</v>
      </c>
      <c r="V1273" s="122">
        <v>171000625</v>
      </c>
      <c r="W1273" s="122">
        <v>0</v>
      </c>
      <c r="X1273" s="122">
        <v>0</v>
      </c>
      <c r="Y1273" s="122">
        <v>0</v>
      </c>
      <c r="Z1273" s="122">
        <v>297000625</v>
      </c>
      <c r="AA1273" s="122">
        <v>0</v>
      </c>
      <c r="AB1273" s="122">
        <v>0</v>
      </c>
      <c r="AC1273" s="122">
        <v>0</v>
      </c>
      <c r="AD1273" s="121"/>
      <c r="BO1273" s="72" t="s">
        <v>42</v>
      </c>
      <c r="BP1273" s="73" t="s">
        <v>4620</v>
      </c>
      <c r="BQ1273" s="75">
        <v>189000625</v>
      </c>
      <c r="BR1273" s="75">
        <v>207000625</v>
      </c>
      <c r="BS1273" s="75">
        <v>225000625</v>
      </c>
      <c r="BT1273" s="75">
        <v>252000625</v>
      </c>
      <c r="BU1273" s="75">
        <v>0</v>
      </c>
      <c r="BV1273" s="75">
        <v>270000625</v>
      </c>
      <c r="BW1273" s="75">
        <v>288000625</v>
      </c>
      <c r="BX1273" s="75">
        <v>0</v>
      </c>
      <c r="BY1273" s="75">
        <v>0</v>
      </c>
      <c r="BZ1273" s="75">
        <v>0</v>
      </c>
      <c r="CA1273" s="75">
        <v>0</v>
      </c>
    </row>
    <row r="1274" spans="14:79" ht="12" customHeight="1">
      <c r="N1274" s="119" t="s">
        <v>40</v>
      </c>
      <c r="O1274" s="120" t="s">
        <v>1073</v>
      </c>
      <c r="P1274" s="122">
        <v>0</v>
      </c>
      <c r="Q1274" s="122">
        <v>0</v>
      </c>
      <c r="R1274" s="122">
        <v>117000625</v>
      </c>
      <c r="S1274" s="122">
        <v>134000625</v>
      </c>
      <c r="T1274" s="122">
        <v>149000625</v>
      </c>
      <c r="U1274" s="122">
        <v>172000625</v>
      </c>
      <c r="V1274" s="122">
        <v>0</v>
      </c>
      <c r="W1274" s="122">
        <v>0</v>
      </c>
      <c r="X1274" s="122">
        <v>0</v>
      </c>
      <c r="Y1274" s="122">
        <v>0</v>
      </c>
      <c r="Z1274" s="122">
        <v>0</v>
      </c>
      <c r="AA1274" s="122">
        <v>0</v>
      </c>
      <c r="AB1274" s="122">
        <v>0</v>
      </c>
      <c r="AC1274" s="122">
        <v>0</v>
      </c>
      <c r="AD1274" s="121"/>
      <c r="BO1274" s="72" t="s">
        <v>42</v>
      </c>
      <c r="BP1274" s="73" t="s">
        <v>4621</v>
      </c>
      <c r="BQ1274" s="75">
        <v>99000625</v>
      </c>
      <c r="BR1274" s="75">
        <v>103000625</v>
      </c>
      <c r="BS1274" s="75">
        <v>108000625</v>
      </c>
      <c r="BT1274" s="75">
        <v>117000625</v>
      </c>
      <c r="BU1274" s="75">
        <v>139000625</v>
      </c>
      <c r="BV1274" s="75">
        <v>0</v>
      </c>
      <c r="BW1274" s="75">
        <v>153000625</v>
      </c>
      <c r="BX1274" s="75">
        <v>0</v>
      </c>
      <c r="BY1274" s="75">
        <v>0</v>
      </c>
      <c r="BZ1274" s="75">
        <v>502000625</v>
      </c>
      <c r="CA1274" s="75">
        <v>0</v>
      </c>
    </row>
    <row r="1275" spans="14:79" ht="12" customHeight="1">
      <c r="N1275" s="119" t="s">
        <v>40</v>
      </c>
      <c r="O1275" s="120" t="s">
        <v>129</v>
      </c>
      <c r="P1275" s="122">
        <v>100000625</v>
      </c>
      <c r="Q1275" s="122">
        <v>0</v>
      </c>
      <c r="R1275" s="122">
        <v>0</v>
      </c>
      <c r="S1275" s="122">
        <v>0</v>
      </c>
      <c r="T1275" s="122">
        <v>0</v>
      </c>
      <c r="U1275" s="122">
        <v>0</v>
      </c>
      <c r="V1275" s="122">
        <v>0</v>
      </c>
      <c r="W1275" s="122">
        <v>0</v>
      </c>
      <c r="X1275" s="122">
        <v>0</v>
      </c>
      <c r="Y1275" s="122">
        <v>0</v>
      </c>
      <c r="Z1275" s="122">
        <v>0</v>
      </c>
      <c r="AA1275" s="122">
        <v>0</v>
      </c>
      <c r="AB1275" s="122">
        <v>0</v>
      </c>
      <c r="AC1275" s="122">
        <v>0</v>
      </c>
      <c r="AD1275" s="121"/>
      <c r="BO1275" s="72" t="s">
        <v>42</v>
      </c>
      <c r="BP1275" s="73" t="s">
        <v>4622</v>
      </c>
      <c r="BQ1275" s="75">
        <v>0</v>
      </c>
      <c r="BR1275" s="75">
        <v>261000625</v>
      </c>
      <c r="BS1275" s="75">
        <v>270000625</v>
      </c>
      <c r="BT1275" s="75">
        <v>0</v>
      </c>
      <c r="BU1275" s="75">
        <v>0</v>
      </c>
      <c r="BV1275" s="75">
        <v>0</v>
      </c>
      <c r="BW1275" s="75">
        <v>0</v>
      </c>
      <c r="BX1275" s="75">
        <v>0</v>
      </c>
      <c r="BY1275" s="75">
        <v>0</v>
      </c>
      <c r="BZ1275" s="75">
        <v>0</v>
      </c>
      <c r="CA1275" s="75">
        <v>0</v>
      </c>
    </row>
    <row r="1276" spans="14:79" ht="12" customHeight="1">
      <c r="N1276" s="119" t="s">
        <v>40</v>
      </c>
      <c r="O1276" s="120" t="s">
        <v>1074</v>
      </c>
      <c r="P1276" s="122">
        <v>0</v>
      </c>
      <c r="Q1276" s="122">
        <v>0</v>
      </c>
      <c r="R1276" s="122">
        <v>117000625</v>
      </c>
      <c r="S1276" s="122">
        <v>134000625</v>
      </c>
      <c r="T1276" s="122">
        <v>149000625</v>
      </c>
      <c r="U1276" s="122">
        <v>172000625</v>
      </c>
      <c r="V1276" s="122">
        <v>0</v>
      </c>
      <c r="W1276" s="122">
        <v>0</v>
      </c>
      <c r="X1276" s="122">
        <v>0</v>
      </c>
      <c r="Y1276" s="122">
        <v>0</v>
      </c>
      <c r="Z1276" s="122">
        <v>0</v>
      </c>
      <c r="AA1276" s="122">
        <v>0</v>
      </c>
      <c r="AB1276" s="122">
        <v>0</v>
      </c>
      <c r="AC1276" s="122">
        <v>0</v>
      </c>
      <c r="AD1276" s="121"/>
      <c r="BO1276" s="72" t="s">
        <v>42</v>
      </c>
      <c r="BP1276" s="73" t="s">
        <v>4623</v>
      </c>
      <c r="BQ1276" s="75">
        <v>0</v>
      </c>
      <c r="BR1276" s="75">
        <v>270000625</v>
      </c>
      <c r="BS1276" s="75">
        <v>288000625</v>
      </c>
      <c r="BT1276" s="75">
        <v>315000625</v>
      </c>
      <c r="BU1276" s="75">
        <v>324000625</v>
      </c>
      <c r="BV1276" s="75">
        <v>0</v>
      </c>
      <c r="BW1276" s="75">
        <v>0</v>
      </c>
      <c r="BX1276" s="75">
        <v>0</v>
      </c>
      <c r="BY1276" s="75">
        <v>0</v>
      </c>
      <c r="BZ1276" s="75">
        <v>0</v>
      </c>
      <c r="CA1276" s="75">
        <v>0</v>
      </c>
    </row>
    <row r="1277" spans="14:79" ht="12" customHeight="1">
      <c r="N1277" s="119" t="s">
        <v>40</v>
      </c>
      <c r="O1277" s="120" t="s">
        <v>883</v>
      </c>
      <c r="P1277" s="122">
        <v>86000625</v>
      </c>
      <c r="Q1277" s="122">
        <v>92000625</v>
      </c>
      <c r="R1277" s="122">
        <v>97000625</v>
      </c>
      <c r="S1277" s="122">
        <v>0</v>
      </c>
      <c r="T1277" s="122">
        <v>0</v>
      </c>
      <c r="U1277" s="122">
        <v>0</v>
      </c>
      <c r="V1277" s="122">
        <v>0</v>
      </c>
      <c r="W1277" s="122">
        <v>0</v>
      </c>
      <c r="X1277" s="122">
        <v>0</v>
      </c>
      <c r="Y1277" s="122">
        <v>0</v>
      </c>
      <c r="Z1277" s="122">
        <v>0</v>
      </c>
      <c r="AA1277" s="122">
        <v>0</v>
      </c>
      <c r="AB1277" s="122">
        <v>0</v>
      </c>
      <c r="AC1277" s="122">
        <v>0</v>
      </c>
      <c r="AD1277" s="121"/>
      <c r="BO1277" s="72" t="s">
        <v>42</v>
      </c>
      <c r="BP1277" s="73" t="s">
        <v>4624</v>
      </c>
      <c r="BQ1277" s="75">
        <v>225000625</v>
      </c>
      <c r="BR1277" s="75">
        <v>243000625</v>
      </c>
      <c r="BS1277" s="75">
        <v>261000625</v>
      </c>
      <c r="BT1277" s="75">
        <v>288000625</v>
      </c>
      <c r="BU1277" s="75">
        <v>0</v>
      </c>
      <c r="BV1277" s="75">
        <v>0</v>
      </c>
      <c r="BW1277" s="75">
        <v>0</v>
      </c>
      <c r="BX1277" s="75">
        <v>0</v>
      </c>
      <c r="BY1277" s="75">
        <v>0</v>
      </c>
      <c r="BZ1277" s="75">
        <v>0</v>
      </c>
      <c r="CA1277" s="75">
        <v>0</v>
      </c>
    </row>
    <row r="1278" spans="14:79" ht="12" customHeight="1">
      <c r="N1278" s="119" t="s">
        <v>40</v>
      </c>
      <c r="O1278" s="120" t="s">
        <v>130</v>
      </c>
      <c r="P1278" s="122">
        <v>102000625</v>
      </c>
      <c r="Q1278" s="122">
        <v>0</v>
      </c>
      <c r="R1278" s="122">
        <v>0</v>
      </c>
      <c r="S1278" s="122">
        <v>0</v>
      </c>
      <c r="T1278" s="122">
        <v>0</v>
      </c>
      <c r="U1278" s="122">
        <v>0</v>
      </c>
      <c r="V1278" s="122">
        <v>0</v>
      </c>
      <c r="W1278" s="122">
        <v>0</v>
      </c>
      <c r="X1278" s="122">
        <v>0</v>
      </c>
      <c r="Y1278" s="122">
        <v>0</v>
      </c>
      <c r="Z1278" s="122">
        <v>0</v>
      </c>
      <c r="AA1278" s="122">
        <v>0</v>
      </c>
      <c r="AB1278" s="122">
        <v>0</v>
      </c>
      <c r="AC1278" s="122">
        <v>0</v>
      </c>
      <c r="AD1278" s="121"/>
      <c r="BO1278" s="72" t="s">
        <v>42</v>
      </c>
      <c r="BP1278" s="73" t="s">
        <v>4625</v>
      </c>
      <c r="BQ1278" s="75">
        <v>234000625</v>
      </c>
      <c r="BR1278" s="75">
        <v>252000625</v>
      </c>
      <c r="BS1278" s="75">
        <v>270000625</v>
      </c>
      <c r="BT1278" s="75">
        <v>297000625</v>
      </c>
      <c r="BU1278" s="75">
        <v>297000625</v>
      </c>
      <c r="BV1278" s="75">
        <v>306000625</v>
      </c>
      <c r="BW1278" s="75">
        <v>0</v>
      </c>
      <c r="BX1278" s="75">
        <v>0</v>
      </c>
      <c r="BY1278" s="75">
        <v>0</v>
      </c>
      <c r="BZ1278" s="75">
        <v>0</v>
      </c>
      <c r="CA1278" s="75">
        <v>0</v>
      </c>
    </row>
    <row r="1279" spans="14:79" ht="12" customHeight="1">
      <c r="N1279" s="119" t="s">
        <v>40</v>
      </c>
      <c r="O1279" s="120" t="s">
        <v>131</v>
      </c>
      <c r="P1279" s="122">
        <v>85000625</v>
      </c>
      <c r="Q1279" s="122">
        <v>0</v>
      </c>
      <c r="R1279" s="122">
        <v>0</v>
      </c>
      <c r="S1279" s="122">
        <v>0</v>
      </c>
      <c r="T1279" s="122">
        <v>0</v>
      </c>
      <c r="U1279" s="122">
        <v>0</v>
      </c>
      <c r="V1279" s="122">
        <v>0</v>
      </c>
      <c r="W1279" s="122">
        <v>0</v>
      </c>
      <c r="X1279" s="122">
        <v>0</v>
      </c>
      <c r="Y1279" s="122">
        <v>0</v>
      </c>
      <c r="Z1279" s="122">
        <v>0</v>
      </c>
      <c r="AA1279" s="122">
        <v>0</v>
      </c>
      <c r="AB1279" s="122">
        <v>0</v>
      </c>
      <c r="AC1279" s="122">
        <v>0</v>
      </c>
      <c r="AD1279" s="121"/>
      <c r="BO1279" s="72" t="s">
        <v>42</v>
      </c>
      <c r="BP1279" s="73" t="s">
        <v>4626</v>
      </c>
      <c r="BQ1279" s="75">
        <v>0</v>
      </c>
      <c r="BR1279" s="75">
        <v>252000625</v>
      </c>
      <c r="BS1279" s="75">
        <v>270000625</v>
      </c>
      <c r="BT1279" s="75">
        <v>0</v>
      </c>
      <c r="BU1279" s="75">
        <v>315000625</v>
      </c>
      <c r="BV1279" s="75">
        <v>0</v>
      </c>
      <c r="BW1279" s="75">
        <v>0</v>
      </c>
      <c r="BX1279" s="75">
        <v>0</v>
      </c>
      <c r="BY1279" s="75">
        <v>0</v>
      </c>
      <c r="BZ1279" s="75">
        <v>0</v>
      </c>
      <c r="CA1279" s="75">
        <v>0</v>
      </c>
    </row>
    <row r="1280" spans="14:79" ht="12" customHeight="1">
      <c r="N1280" s="119" t="s">
        <v>40</v>
      </c>
      <c r="O1280" s="120" t="s">
        <v>979</v>
      </c>
      <c r="P1280" s="122">
        <v>0</v>
      </c>
      <c r="Q1280" s="122">
        <v>108000625</v>
      </c>
      <c r="R1280" s="122">
        <v>0</v>
      </c>
      <c r="S1280" s="122">
        <v>0</v>
      </c>
      <c r="T1280" s="122">
        <v>0</v>
      </c>
      <c r="U1280" s="122">
        <v>0</v>
      </c>
      <c r="V1280" s="122">
        <v>0</v>
      </c>
      <c r="W1280" s="122">
        <v>0</v>
      </c>
      <c r="X1280" s="122">
        <v>0</v>
      </c>
      <c r="Y1280" s="122">
        <v>0</v>
      </c>
      <c r="Z1280" s="122">
        <v>0</v>
      </c>
      <c r="AA1280" s="122">
        <v>0</v>
      </c>
      <c r="AB1280" s="122">
        <v>0</v>
      </c>
      <c r="AC1280" s="122">
        <v>0</v>
      </c>
      <c r="AD1280" s="121"/>
      <c r="BO1280" s="72" t="s">
        <v>42</v>
      </c>
      <c r="BP1280" s="73" t="s">
        <v>4627</v>
      </c>
      <c r="BQ1280" s="75">
        <v>0</v>
      </c>
      <c r="BR1280" s="75">
        <v>234000625</v>
      </c>
      <c r="BS1280" s="75">
        <v>0</v>
      </c>
      <c r="BT1280" s="75">
        <v>0</v>
      </c>
      <c r="BU1280" s="75">
        <v>0</v>
      </c>
      <c r="BV1280" s="75">
        <v>0</v>
      </c>
      <c r="BW1280" s="75">
        <v>0</v>
      </c>
      <c r="BX1280" s="75">
        <v>0</v>
      </c>
      <c r="BY1280" s="75">
        <v>0</v>
      </c>
      <c r="BZ1280" s="75">
        <v>0</v>
      </c>
      <c r="CA1280" s="75">
        <v>0</v>
      </c>
    </row>
    <row r="1281" spans="14:79" ht="12" customHeight="1">
      <c r="N1281" s="119" t="s">
        <v>40</v>
      </c>
      <c r="O1281" s="120" t="s">
        <v>980</v>
      </c>
      <c r="P1281" s="122">
        <v>0</v>
      </c>
      <c r="Q1281" s="122">
        <v>98000625</v>
      </c>
      <c r="R1281" s="122">
        <v>0</v>
      </c>
      <c r="S1281" s="122">
        <v>0</v>
      </c>
      <c r="T1281" s="122">
        <v>0</v>
      </c>
      <c r="U1281" s="122">
        <v>0</v>
      </c>
      <c r="V1281" s="122">
        <v>0</v>
      </c>
      <c r="W1281" s="122">
        <v>0</v>
      </c>
      <c r="X1281" s="122">
        <v>0</v>
      </c>
      <c r="Y1281" s="122">
        <v>0</v>
      </c>
      <c r="Z1281" s="122">
        <v>0</v>
      </c>
      <c r="AA1281" s="122">
        <v>0</v>
      </c>
      <c r="AB1281" s="122">
        <v>0</v>
      </c>
      <c r="AC1281" s="122">
        <v>0</v>
      </c>
      <c r="AD1281" s="121"/>
      <c r="BO1281" s="72" t="s">
        <v>42</v>
      </c>
      <c r="BP1281" s="73" t="s">
        <v>4628</v>
      </c>
      <c r="BQ1281" s="75">
        <v>243000625</v>
      </c>
      <c r="BR1281" s="75">
        <v>261000625</v>
      </c>
      <c r="BS1281" s="75">
        <v>279000625</v>
      </c>
      <c r="BT1281" s="75">
        <v>292000625</v>
      </c>
      <c r="BU1281" s="75">
        <v>297000625</v>
      </c>
      <c r="BV1281" s="75">
        <v>301000625</v>
      </c>
      <c r="BW1281" s="75">
        <v>288000625</v>
      </c>
      <c r="BX1281" s="75">
        <v>310000625</v>
      </c>
      <c r="BY1281" s="75">
        <v>0</v>
      </c>
      <c r="BZ1281" s="75">
        <v>0</v>
      </c>
      <c r="CA1281" s="75">
        <v>0</v>
      </c>
    </row>
    <row r="1282" spans="14:79" ht="12" customHeight="1">
      <c r="N1282" s="119" t="s">
        <v>40</v>
      </c>
      <c r="O1282" s="120" t="s">
        <v>1435</v>
      </c>
      <c r="P1282" s="122">
        <v>0</v>
      </c>
      <c r="Q1282" s="122">
        <v>0</v>
      </c>
      <c r="R1282" s="122">
        <v>126000625</v>
      </c>
      <c r="S1282" s="122">
        <v>135000625</v>
      </c>
      <c r="T1282" s="122">
        <v>162000625</v>
      </c>
      <c r="U1282" s="122">
        <v>176000625</v>
      </c>
      <c r="V1282" s="122">
        <v>198000625</v>
      </c>
      <c r="W1282" s="122">
        <v>207000625</v>
      </c>
      <c r="X1282" s="122">
        <v>216000625</v>
      </c>
      <c r="Y1282" s="122">
        <v>225000625</v>
      </c>
      <c r="Z1282" s="122">
        <v>238000625</v>
      </c>
      <c r="AA1282" s="122">
        <v>0</v>
      </c>
      <c r="AB1282" s="122">
        <v>0</v>
      </c>
      <c r="AC1282" s="122">
        <v>0</v>
      </c>
      <c r="AD1282" s="121"/>
      <c r="BO1282" s="72" t="s">
        <v>42</v>
      </c>
      <c r="BP1282" s="73" t="s">
        <v>4629</v>
      </c>
      <c r="BQ1282" s="75">
        <v>0</v>
      </c>
      <c r="BR1282" s="75">
        <v>0</v>
      </c>
      <c r="BS1282" s="75">
        <v>0</v>
      </c>
      <c r="BT1282" s="75">
        <v>0</v>
      </c>
      <c r="BU1282" s="75">
        <v>306000625</v>
      </c>
      <c r="BV1282" s="75">
        <v>0</v>
      </c>
      <c r="BW1282" s="75">
        <v>0</v>
      </c>
      <c r="BX1282" s="75">
        <v>350000026</v>
      </c>
      <c r="BY1282" s="75">
        <v>355000026</v>
      </c>
      <c r="BZ1282" s="75">
        <v>0</v>
      </c>
      <c r="CA1282" s="75">
        <v>0</v>
      </c>
    </row>
    <row r="1283" spans="14:79" ht="12" customHeight="1">
      <c r="N1283" s="119" t="s">
        <v>40</v>
      </c>
      <c r="O1283" s="120" t="s">
        <v>2295</v>
      </c>
      <c r="P1283" s="122">
        <v>0</v>
      </c>
      <c r="Q1283" s="122">
        <v>0</v>
      </c>
      <c r="R1283" s="122">
        <v>0</v>
      </c>
      <c r="S1283" s="122">
        <v>0</v>
      </c>
      <c r="T1283" s="122">
        <v>0</v>
      </c>
      <c r="U1283" s="122">
        <v>176000625</v>
      </c>
      <c r="V1283" s="122">
        <v>0</v>
      </c>
      <c r="W1283" s="122">
        <v>0</v>
      </c>
      <c r="X1283" s="122">
        <v>0</v>
      </c>
      <c r="Y1283" s="122">
        <v>0</v>
      </c>
      <c r="Z1283" s="122">
        <v>238000625</v>
      </c>
      <c r="AA1283" s="122">
        <v>0</v>
      </c>
      <c r="AB1283" s="122">
        <v>0</v>
      </c>
      <c r="AC1283" s="122">
        <v>0</v>
      </c>
      <c r="AD1283" s="121"/>
      <c r="BO1283" s="72" t="s">
        <v>42</v>
      </c>
      <c r="BP1283" s="73" t="s">
        <v>4630</v>
      </c>
      <c r="BQ1283" s="75">
        <v>0</v>
      </c>
      <c r="BR1283" s="75">
        <v>0</v>
      </c>
      <c r="BS1283" s="75">
        <v>0</v>
      </c>
      <c r="BT1283" s="75">
        <v>0</v>
      </c>
      <c r="BU1283" s="75">
        <v>0</v>
      </c>
      <c r="BV1283" s="75">
        <v>0</v>
      </c>
      <c r="BW1283" s="75">
        <v>243000625</v>
      </c>
      <c r="BX1283" s="75">
        <v>333000625</v>
      </c>
      <c r="BY1283" s="75">
        <v>351000625</v>
      </c>
      <c r="BZ1283" s="75">
        <v>0</v>
      </c>
      <c r="CA1283" s="75">
        <v>0</v>
      </c>
    </row>
    <row r="1284" spans="14:79" ht="12" customHeight="1">
      <c r="N1284" s="119" t="s">
        <v>40</v>
      </c>
      <c r="O1284" s="120" t="s">
        <v>1173</v>
      </c>
      <c r="P1284" s="122">
        <v>0</v>
      </c>
      <c r="Q1284" s="122">
        <v>0</v>
      </c>
      <c r="R1284" s="122">
        <v>0</v>
      </c>
      <c r="S1284" s="122">
        <v>121000625</v>
      </c>
      <c r="T1284" s="122">
        <v>149000625</v>
      </c>
      <c r="U1284" s="122">
        <v>186000625</v>
      </c>
      <c r="V1284" s="122">
        <v>0</v>
      </c>
      <c r="W1284" s="122">
        <v>0</v>
      </c>
      <c r="X1284" s="122">
        <v>0</v>
      </c>
      <c r="Y1284" s="122">
        <v>0</v>
      </c>
      <c r="Z1284" s="122">
        <v>0</v>
      </c>
      <c r="AA1284" s="122">
        <v>0</v>
      </c>
      <c r="AB1284" s="122">
        <v>0</v>
      </c>
      <c r="AC1284" s="122">
        <v>0</v>
      </c>
      <c r="AD1284" s="121"/>
      <c r="BO1284" s="72" t="s">
        <v>42</v>
      </c>
      <c r="BP1284" s="73" t="s">
        <v>5293</v>
      </c>
      <c r="BQ1284" s="74"/>
      <c r="BR1284" s="74"/>
      <c r="BS1284" s="74"/>
      <c r="BT1284" s="74"/>
      <c r="BU1284" s="74"/>
      <c r="BV1284" s="74"/>
      <c r="BW1284" s="74"/>
      <c r="BX1284" s="75">
        <v>300000026</v>
      </c>
      <c r="BY1284" s="74"/>
      <c r="BZ1284" s="74"/>
      <c r="CA1284" s="74"/>
    </row>
    <row r="1285" spans="14:79" ht="12" customHeight="1">
      <c r="N1285" s="119" t="s">
        <v>40</v>
      </c>
      <c r="O1285" s="120" t="s">
        <v>1174</v>
      </c>
      <c r="P1285" s="122">
        <v>0</v>
      </c>
      <c r="Q1285" s="122">
        <v>0</v>
      </c>
      <c r="R1285" s="122">
        <v>0</v>
      </c>
      <c r="S1285" s="122">
        <v>139000625</v>
      </c>
      <c r="T1285" s="122">
        <v>149000625</v>
      </c>
      <c r="U1285" s="122">
        <v>163000625</v>
      </c>
      <c r="V1285" s="122">
        <v>175000625</v>
      </c>
      <c r="W1285" s="122">
        <v>0</v>
      </c>
      <c r="X1285" s="122">
        <v>0</v>
      </c>
      <c r="Y1285" s="122">
        <v>0</v>
      </c>
      <c r="Z1285" s="122">
        <v>0</v>
      </c>
      <c r="AA1285" s="122">
        <v>0</v>
      </c>
      <c r="AB1285" s="122">
        <v>0</v>
      </c>
      <c r="AC1285" s="122">
        <v>0</v>
      </c>
      <c r="AD1285" s="121"/>
      <c r="BO1285" s="72" t="s">
        <v>42</v>
      </c>
      <c r="BP1285" s="73" t="s">
        <v>5048</v>
      </c>
      <c r="BQ1285" s="75">
        <v>0</v>
      </c>
      <c r="BR1285" s="75">
        <v>0</v>
      </c>
      <c r="BS1285" s="75">
        <v>0</v>
      </c>
      <c r="BT1285" s="75">
        <v>0</v>
      </c>
      <c r="BU1285" s="75">
        <v>0</v>
      </c>
      <c r="BV1285" s="75">
        <v>305000825</v>
      </c>
      <c r="BW1285" s="75">
        <v>320000825</v>
      </c>
      <c r="BX1285" s="75">
        <v>330000925</v>
      </c>
      <c r="BY1285" s="75">
        <v>345000825</v>
      </c>
      <c r="BZ1285" s="75">
        <v>360000925</v>
      </c>
      <c r="CA1285" s="75">
        <v>0</v>
      </c>
    </row>
    <row r="1286" spans="14:79" ht="12" customHeight="1">
      <c r="N1286" s="119" t="s">
        <v>40</v>
      </c>
      <c r="O1286" s="120" t="s">
        <v>353</v>
      </c>
      <c r="P1286" s="122">
        <v>0</v>
      </c>
      <c r="Q1286" s="122">
        <v>0</v>
      </c>
      <c r="R1286" s="122">
        <v>117000625</v>
      </c>
      <c r="S1286" s="122">
        <v>126000625</v>
      </c>
      <c r="T1286" s="122">
        <v>135000625</v>
      </c>
      <c r="U1286" s="122">
        <v>153000625</v>
      </c>
      <c r="V1286" s="122">
        <v>162000625</v>
      </c>
      <c r="W1286" s="122">
        <v>0</v>
      </c>
      <c r="X1286" s="122">
        <v>0</v>
      </c>
      <c r="Y1286" s="122">
        <v>0</v>
      </c>
      <c r="Z1286" s="122">
        <v>0</v>
      </c>
      <c r="AA1286" s="122">
        <v>0</v>
      </c>
      <c r="AB1286" s="122">
        <v>0</v>
      </c>
      <c r="AC1286" s="122">
        <v>0</v>
      </c>
      <c r="AD1286" s="121"/>
      <c r="BO1286" s="72" t="s">
        <v>42</v>
      </c>
      <c r="BP1286" s="73" t="s">
        <v>5305</v>
      </c>
      <c r="BQ1286" s="74"/>
      <c r="BR1286" s="74"/>
      <c r="BS1286" s="74"/>
      <c r="BT1286" s="74"/>
      <c r="BU1286" s="74"/>
      <c r="BV1286" s="74"/>
      <c r="BW1286" s="74"/>
      <c r="BX1286" s="74"/>
      <c r="BY1286" s="75">
        <v>360000625</v>
      </c>
      <c r="BZ1286" s="74"/>
      <c r="CA1286" s="74"/>
    </row>
    <row r="1287" spans="14:79" ht="12" customHeight="1">
      <c r="N1287" s="119" t="s">
        <v>40</v>
      </c>
      <c r="O1287" s="120" t="s">
        <v>981</v>
      </c>
      <c r="P1287" s="122">
        <v>86000625</v>
      </c>
      <c r="Q1287" s="122">
        <v>84000625</v>
      </c>
      <c r="R1287" s="122">
        <v>111000625</v>
      </c>
      <c r="S1287" s="122">
        <v>113000625</v>
      </c>
      <c r="T1287" s="122">
        <v>0</v>
      </c>
      <c r="U1287" s="122">
        <v>0</v>
      </c>
      <c r="V1287" s="122">
        <v>0</v>
      </c>
      <c r="W1287" s="122">
        <v>0</v>
      </c>
      <c r="X1287" s="122">
        <v>0</v>
      </c>
      <c r="Y1287" s="122">
        <v>0</v>
      </c>
      <c r="Z1287" s="122">
        <v>0</v>
      </c>
      <c r="AA1287" s="122">
        <v>0</v>
      </c>
      <c r="AB1287" s="122">
        <v>0</v>
      </c>
      <c r="AC1287" s="122">
        <v>0</v>
      </c>
      <c r="AD1287" s="121"/>
      <c r="BO1287" s="72" t="s">
        <v>42</v>
      </c>
      <c r="BP1287" s="73" t="s">
        <v>5306</v>
      </c>
      <c r="BQ1287" s="74"/>
      <c r="BR1287" s="74"/>
      <c r="BS1287" s="74"/>
      <c r="BT1287" s="74"/>
      <c r="BU1287" s="74"/>
      <c r="BV1287" s="74"/>
      <c r="BW1287" s="74"/>
      <c r="BX1287" s="74"/>
      <c r="BY1287" s="75">
        <v>490000026</v>
      </c>
      <c r="BZ1287" s="74"/>
      <c r="CA1287" s="74"/>
    </row>
    <row r="1288" spans="14:79" ht="12" customHeight="1">
      <c r="N1288" s="119" t="s">
        <v>40</v>
      </c>
      <c r="O1288" s="120" t="s">
        <v>1075</v>
      </c>
      <c r="P1288" s="122">
        <v>0</v>
      </c>
      <c r="Q1288" s="122">
        <v>0</v>
      </c>
      <c r="R1288" s="122">
        <v>122000625</v>
      </c>
      <c r="S1288" s="122">
        <v>0</v>
      </c>
      <c r="T1288" s="122">
        <v>0</v>
      </c>
      <c r="U1288" s="122">
        <v>0</v>
      </c>
      <c r="V1288" s="122">
        <v>0</v>
      </c>
      <c r="W1288" s="122">
        <v>0</v>
      </c>
      <c r="X1288" s="122">
        <v>0</v>
      </c>
      <c r="Y1288" s="122">
        <v>0</v>
      </c>
      <c r="Z1288" s="122">
        <v>0</v>
      </c>
      <c r="AA1288" s="122">
        <v>0</v>
      </c>
      <c r="AB1288" s="122">
        <v>0</v>
      </c>
      <c r="AC1288" s="122">
        <v>0</v>
      </c>
      <c r="AD1288" s="121"/>
      <c r="BO1288" s="72" t="s">
        <v>42</v>
      </c>
      <c r="BP1288" s="73" t="s">
        <v>5294</v>
      </c>
      <c r="BQ1288" s="74"/>
      <c r="BR1288" s="74"/>
      <c r="BS1288" s="74"/>
      <c r="BT1288" s="74"/>
      <c r="BU1288" s="74"/>
      <c r="BV1288" s="74"/>
      <c r="BW1288" s="74"/>
      <c r="BX1288" s="75">
        <v>330000925</v>
      </c>
      <c r="BY1288" s="75">
        <v>345000925</v>
      </c>
      <c r="BZ1288" s="75">
        <v>365000925</v>
      </c>
      <c r="CA1288" s="74"/>
    </row>
    <row r="1289" spans="14:79" ht="12" customHeight="1">
      <c r="N1289" s="119" t="s">
        <v>40</v>
      </c>
      <c r="O1289" s="120" t="s">
        <v>884</v>
      </c>
      <c r="P1289" s="122">
        <v>86000625</v>
      </c>
      <c r="Q1289" s="122">
        <v>90000625</v>
      </c>
      <c r="R1289" s="122">
        <v>116000625</v>
      </c>
      <c r="S1289" s="122">
        <v>113000625</v>
      </c>
      <c r="T1289" s="122">
        <v>0</v>
      </c>
      <c r="U1289" s="122">
        <v>0</v>
      </c>
      <c r="V1289" s="122">
        <v>0</v>
      </c>
      <c r="W1289" s="122">
        <v>0</v>
      </c>
      <c r="X1289" s="122">
        <v>0</v>
      </c>
      <c r="Y1289" s="122">
        <v>0</v>
      </c>
      <c r="Z1289" s="122">
        <v>0</v>
      </c>
      <c r="AA1289" s="122">
        <v>0</v>
      </c>
      <c r="AB1289" s="122">
        <v>0</v>
      </c>
      <c r="AC1289" s="122">
        <v>0</v>
      </c>
      <c r="AD1289" s="121"/>
      <c r="BO1289" s="72" t="s">
        <v>42</v>
      </c>
      <c r="BP1289" s="73" t="s">
        <v>4631</v>
      </c>
      <c r="BQ1289" s="75">
        <v>0</v>
      </c>
      <c r="BR1289" s="75">
        <v>0</v>
      </c>
      <c r="BS1289" s="75">
        <v>0</v>
      </c>
      <c r="BT1289" s="75">
        <v>243000625</v>
      </c>
      <c r="BU1289" s="75">
        <v>0</v>
      </c>
      <c r="BV1289" s="75">
        <v>0</v>
      </c>
      <c r="BW1289" s="75">
        <v>0</v>
      </c>
      <c r="BX1289" s="75">
        <v>351000625</v>
      </c>
      <c r="BY1289" s="75">
        <v>0</v>
      </c>
      <c r="BZ1289" s="75">
        <v>0</v>
      </c>
      <c r="CA1289" s="75">
        <v>0</v>
      </c>
    </row>
    <row r="1290" spans="14:79" ht="12" customHeight="1">
      <c r="N1290" s="119" t="s">
        <v>40</v>
      </c>
      <c r="O1290" s="120" t="s">
        <v>1076</v>
      </c>
      <c r="P1290" s="122">
        <v>0</v>
      </c>
      <c r="Q1290" s="122">
        <v>0</v>
      </c>
      <c r="R1290" s="122">
        <v>122000625</v>
      </c>
      <c r="S1290" s="122">
        <v>0</v>
      </c>
      <c r="T1290" s="122">
        <v>0</v>
      </c>
      <c r="U1290" s="122">
        <v>0</v>
      </c>
      <c r="V1290" s="122">
        <v>0</v>
      </c>
      <c r="W1290" s="122">
        <v>0</v>
      </c>
      <c r="X1290" s="122">
        <v>0</v>
      </c>
      <c r="Y1290" s="122">
        <v>0</v>
      </c>
      <c r="Z1290" s="122">
        <v>0</v>
      </c>
      <c r="AA1290" s="122">
        <v>0</v>
      </c>
      <c r="AB1290" s="122">
        <v>0</v>
      </c>
      <c r="AC1290" s="122">
        <v>0</v>
      </c>
      <c r="AD1290" s="121"/>
      <c r="BO1290" s="72" t="s">
        <v>42</v>
      </c>
      <c r="BP1290" s="73" t="s">
        <v>5315</v>
      </c>
      <c r="BQ1290" s="74"/>
      <c r="BR1290" s="74"/>
      <c r="BS1290" s="74"/>
      <c r="BT1290" s="74"/>
      <c r="BU1290" s="74"/>
      <c r="BV1290" s="74"/>
      <c r="BW1290" s="74"/>
      <c r="BX1290" s="74"/>
      <c r="BY1290" s="74"/>
      <c r="BZ1290" s="75">
        <v>505000026</v>
      </c>
      <c r="CA1290" s="74"/>
    </row>
    <row r="1291" spans="14:79" ht="12" customHeight="1">
      <c r="N1291" s="119" t="s">
        <v>40</v>
      </c>
      <c r="O1291" s="120" t="s">
        <v>1436</v>
      </c>
      <c r="P1291" s="122">
        <v>0</v>
      </c>
      <c r="Q1291" s="122">
        <v>0</v>
      </c>
      <c r="R1291" s="122">
        <v>0</v>
      </c>
      <c r="S1291" s="122">
        <v>0</v>
      </c>
      <c r="T1291" s="122">
        <v>0</v>
      </c>
      <c r="U1291" s="122">
        <v>188000625</v>
      </c>
      <c r="V1291" s="122">
        <v>0</v>
      </c>
      <c r="W1291" s="122">
        <v>0</v>
      </c>
      <c r="X1291" s="122">
        <v>0</v>
      </c>
      <c r="Y1291" s="122">
        <v>0</v>
      </c>
      <c r="Z1291" s="122">
        <v>0</v>
      </c>
      <c r="AA1291" s="122">
        <v>0</v>
      </c>
      <c r="AB1291" s="122">
        <v>0</v>
      </c>
      <c r="AC1291" s="122">
        <v>0</v>
      </c>
      <c r="AD1291" s="121"/>
      <c r="BO1291" s="72" t="s">
        <v>42</v>
      </c>
      <c r="BP1291" s="73" t="s">
        <v>4632</v>
      </c>
      <c r="BQ1291" s="75">
        <v>0</v>
      </c>
      <c r="BR1291" s="75">
        <v>0</v>
      </c>
      <c r="BS1291" s="75">
        <v>0</v>
      </c>
      <c r="BT1291" s="75">
        <v>0</v>
      </c>
      <c r="BU1291" s="75">
        <v>0</v>
      </c>
      <c r="BV1291" s="75">
        <v>0</v>
      </c>
      <c r="BW1291" s="75">
        <v>0</v>
      </c>
      <c r="BX1291" s="75">
        <v>351000625</v>
      </c>
      <c r="BY1291" s="75">
        <v>387000625</v>
      </c>
      <c r="BZ1291" s="75">
        <v>0</v>
      </c>
      <c r="CA1291" s="75">
        <v>0</v>
      </c>
    </row>
    <row r="1292" spans="14:79" ht="12" customHeight="1">
      <c r="N1292" s="119" t="s">
        <v>40</v>
      </c>
      <c r="O1292" s="120" t="s">
        <v>1973</v>
      </c>
      <c r="P1292" s="122">
        <v>108000625</v>
      </c>
      <c r="Q1292" s="122">
        <v>117000625</v>
      </c>
      <c r="R1292" s="122">
        <v>0</v>
      </c>
      <c r="S1292" s="122">
        <v>0</v>
      </c>
      <c r="T1292" s="122">
        <v>0</v>
      </c>
      <c r="U1292" s="122">
        <v>0</v>
      </c>
      <c r="V1292" s="122">
        <v>396000625</v>
      </c>
      <c r="W1292" s="122">
        <v>495000625</v>
      </c>
      <c r="X1292" s="122">
        <v>0</v>
      </c>
      <c r="Y1292" s="122">
        <v>0</v>
      </c>
      <c r="Z1292" s="122">
        <v>495000625</v>
      </c>
      <c r="AA1292" s="122">
        <v>0</v>
      </c>
      <c r="AB1292" s="122">
        <v>0</v>
      </c>
      <c r="AC1292" s="122">
        <v>0</v>
      </c>
      <c r="AD1292" s="121"/>
      <c r="BO1292" s="72" t="s">
        <v>42</v>
      </c>
      <c r="BP1292" s="73" t="s">
        <v>4633</v>
      </c>
      <c r="BQ1292" s="75">
        <v>180000625</v>
      </c>
      <c r="BR1292" s="75">
        <v>198000625</v>
      </c>
      <c r="BS1292" s="75">
        <v>216000625</v>
      </c>
      <c r="BT1292" s="75">
        <v>243000625</v>
      </c>
      <c r="BU1292" s="75">
        <v>0</v>
      </c>
      <c r="BV1292" s="75">
        <v>0</v>
      </c>
      <c r="BW1292" s="75">
        <v>0</v>
      </c>
      <c r="BX1292" s="75">
        <v>0</v>
      </c>
      <c r="BY1292" s="75">
        <v>0</v>
      </c>
      <c r="BZ1292" s="75">
        <v>0</v>
      </c>
      <c r="CA1292" s="75">
        <v>0</v>
      </c>
    </row>
    <row r="1293" spans="14:79" ht="12" customHeight="1">
      <c r="N1293" s="119" t="s">
        <v>40</v>
      </c>
      <c r="O1293" s="120" t="s">
        <v>770</v>
      </c>
      <c r="P1293" s="122">
        <v>99000625</v>
      </c>
      <c r="Q1293" s="122">
        <v>117000625</v>
      </c>
      <c r="R1293" s="122">
        <v>135000625</v>
      </c>
      <c r="S1293" s="122">
        <v>171000625</v>
      </c>
      <c r="T1293" s="122">
        <v>0</v>
      </c>
      <c r="U1293" s="122">
        <v>453000625</v>
      </c>
      <c r="V1293" s="122">
        <v>423000625</v>
      </c>
      <c r="W1293" s="122">
        <v>0</v>
      </c>
      <c r="X1293" s="122">
        <v>0</v>
      </c>
      <c r="Y1293" s="122">
        <v>0</v>
      </c>
      <c r="Z1293" s="122">
        <v>288000625</v>
      </c>
      <c r="AA1293" s="122">
        <v>0</v>
      </c>
      <c r="AB1293" s="122">
        <v>0</v>
      </c>
      <c r="AC1293" s="122">
        <v>0</v>
      </c>
      <c r="AD1293" s="121"/>
      <c r="BO1293" s="72" t="s">
        <v>42</v>
      </c>
      <c r="BP1293" s="73" t="s">
        <v>4634</v>
      </c>
      <c r="BQ1293" s="75">
        <v>216000625</v>
      </c>
      <c r="BR1293" s="75">
        <v>234000625</v>
      </c>
      <c r="BS1293" s="75">
        <v>252000625</v>
      </c>
      <c r="BT1293" s="75">
        <v>279000625</v>
      </c>
      <c r="BU1293" s="75">
        <v>0</v>
      </c>
      <c r="BV1293" s="75">
        <v>297000625</v>
      </c>
      <c r="BW1293" s="75">
        <v>0</v>
      </c>
      <c r="BX1293" s="75">
        <v>0</v>
      </c>
      <c r="BY1293" s="75">
        <v>0</v>
      </c>
      <c r="BZ1293" s="75">
        <v>0</v>
      </c>
      <c r="CA1293" s="75">
        <v>0</v>
      </c>
    </row>
    <row r="1294" spans="14:79" ht="12" customHeight="1">
      <c r="N1294" s="119" t="s">
        <v>40</v>
      </c>
      <c r="O1294" s="120" t="s">
        <v>2662</v>
      </c>
      <c r="P1294" s="122">
        <v>112000625</v>
      </c>
      <c r="Q1294" s="122">
        <v>0</v>
      </c>
      <c r="R1294" s="122">
        <v>0</v>
      </c>
      <c r="S1294" s="122">
        <v>0</v>
      </c>
      <c r="T1294" s="122">
        <v>0</v>
      </c>
      <c r="U1294" s="122">
        <v>279000625</v>
      </c>
      <c r="V1294" s="122">
        <v>297000625</v>
      </c>
      <c r="W1294" s="122">
        <v>324000625</v>
      </c>
      <c r="X1294" s="122">
        <v>450000625</v>
      </c>
      <c r="Y1294" s="122">
        <v>459000625</v>
      </c>
      <c r="Z1294" s="122">
        <v>432000625</v>
      </c>
      <c r="AA1294" s="122">
        <v>504000625</v>
      </c>
      <c r="AB1294" s="122">
        <v>0</v>
      </c>
      <c r="AC1294" s="122">
        <v>0</v>
      </c>
      <c r="AD1294" s="121"/>
      <c r="BO1294" s="72" t="s">
        <v>42</v>
      </c>
      <c r="BP1294" s="73" t="s">
        <v>4635</v>
      </c>
      <c r="BQ1294" s="75">
        <v>216000625</v>
      </c>
      <c r="BR1294" s="75">
        <v>234000625</v>
      </c>
      <c r="BS1294" s="75">
        <v>252000625</v>
      </c>
      <c r="BT1294" s="75">
        <v>279000625</v>
      </c>
      <c r="BU1294" s="75">
        <v>288000625</v>
      </c>
      <c r="BV1294" s="75">
        <v>297000625</v>
      </c>
      <c r="BW1294" s="75">
        <v>315000625</v>
      </c>
      <c r="BX1294" s="75">
        <v>0</v>
      </c>
      <c r="BY1294" s="75">
        <v>0</v>
      </c>
      <c r="BZ1294" s="75">
        <v>0</v>
      </c>
      <c r="CA1294" s="75">
        <v>0</v>
      </c>
    </row>
    <row r="1295" spans="14:79" ht="12" customHeight="1">
      <c r="N1295" s="119" t="s">
        <v>40</v>
      </c>
      <c r="O1295" s="120" t="s">
        <v>1909</v>
      </c>
      <c r="P1295" s="122">
        <v>0</v>
      </c>
      <c r="Q1295" s="122">
        <v>0</v>
      </c>
      <c r="R1295" s="122">
        <v>0</v>
      </c>
      <c r="S1295" s="122">
        <v>0</v>
      </c>
      <c r="T1295" s="122">
        <v>0</v>
      </c>
      <c r="U1295" s="122">
        <v>279000625</v>
      </c>
      <c r="V1295" s="122">
        <v>297000625</v>
      </c>
      <c r="W1295" s="122">
        <v>324000625</v>
      </c>
      <c r="X1295" s="122">
        <v>0</v>
      </c>
      <c r="Y1295" s="122">
        <v>0</v>
      </c>
      <c r="Z1295" s="122">
        <v>432000625</v>
      </c>
      <c r="AA1295" s="122">
        <v>504000625</v>
      </c>
      <c r="AB1295" s="122">
        <v>0</v>
      </c>
      <c r="AC1295" s="122">
        <v>0</v>
      </c>
      <c r="AD1295" s="121"/>
      <c r="BO1295" s="72" t="s">
        <v>42</v>
      </c>
      <c r="BP1295" s="73" t="s">
        <v>4636</v>
      </c>
      <c r="BQ1295" s="75">
        <v>225000625</v>
      </c>
      <c r="BR1295" s="75">
        <v>243000625</v>
      </c>
      <c r="BS1295" s="75">
        <v>261000625</v>
      </c>
      <c r="BT1295" s="75">
        <v>288000625</v>
      </c>
      <c r="BU1295" s="75">
        <v>0</v>
      </c>
      <c r="BV1295" s="75">
        <v>0</v>
      </c>
      <c r="BW1295" s="75">
        <v>0</v>
      </c>
      <c r="BX1295" s="75">
        <v>0</v>
      </c>
      <c r="BY1295" s="75">
        <v>0</v>
      </c>
      <c r="BZ1295" s="75">
        <v>0</v>
      </c>
      <c r="CA1295" s="75">
        <v>0</v>
      </c>
    </row>
    <row r="1296" spans="14:79" ht="12" customHeight="1">
      <c r="N1296" s="119" t="s">
        <v>40</v>
      </c>
      <c r="O1296" s="120" t="s">
        <v>1780</v>
      </c>
      <c r="P1296" s="122">
        <v>0</v>
      </c>
      <c r="Q1296" s="122">
        <v>0</v>
      </c>
      <c r="R1296" s="122">
        <v>0</v>
      </c>
      <c r="S1296" s="122">
        <v>0</v>
      </c>
      <c r="T1296" s="122">
        <v>0</v>
      </c>
      <c r="U1296" s="122">
        <v>0</v>
      </c>
      <c r="V1296" s="122">
        <v>396000625</v>
      </c>
      <c r="W1296" s="122">
        <v>495000625</v>
      </c>
      <c r="X1296" s="122">
        <v>0</v>
      </c>
      <c r="Y1296" s="122">
        <v>0</v>
      </c>
      <c r="Z1296" s="122">
        <v>441000625</v>
      </c>
      <c r="AA1296" s="122">
        <v>0</v>
      </c>
      <c r="AB1296" s="122">
        <v>0</v>
      </c>
      <c r="AC1296" s="122">
        <v>0</v>
      </c>
      <c r="AD1296" s="121"/>
      <c r="BO1296" s="72" t="s">
        <v>42</v>
      </c>
      <c r="BP1296" s="73" t="s">
        <v>4637</v>
      </c>
      <c r="BQ1296" s="75">
        <v>243000625</v>
      </c>
      <c r="BR1296" s="75">
        <v>261000625</v>
      </c>
      <c r="BS1296" s="75">
        <v>279000625</v>
      </c>
      <c r="BT1296" s="75">
        <v>306000625</v>
      </c>
      <c r="BU1296" s="75">
        <v>315000625</v>
      </c>
      <c r="BV1296" s="75">
        <v>0</v>
      </c>
      <c r="BW1296" s="75">
        <v>0</v>
      </c>
      <c r="BX1296" s="75">
        <v>0</v>
      </c>
      <c r="BY1296" s="75">
        <v>0</v>
      </c>
      <c r="BZ1296" s="75">
        <v>0</v>
      </c>
      <c r="CA1296" s="75">
        <v>0</v>
      </c>
    </row>
    <row r="1297" spans="14:79" ht="12" customHeight="1">
      <c r="N1297" s="119" t="s">
        <v>40</v>
      </c>
      <c r="O1297" s="120" t="s">
        <v>1437</v>
      </c>
      <c r="P1297" s="122">
        <v>108000625</v>
      </c>
      <c r="Q1297" s="122">
        <v>117000625</v>
      </c>
      <c r="R1297" s="122">
        <v>0</v>
      </c>
      <c r="S1297" s="122">
        <v>0</v>
      </c>
      <c r="T1297" s="122">
        <v>0</v>
      </c>
      <c r="U1297" s="122">
        <v>351000625</v>
      </c>
      <c r="V1297" s="122">
        <v>378000625</v>
      </c>
      <c r="W1297" s="122">
        <v>0</v>
      </c>
      <c r="X1297" s="122">
        <v>0</v>
      </c>
      <c r="Y1297" s="122">
        <v>0</v>
      </c>
      <c r="Z1297" s="122">
        <v>0</v>
      </c>
      <c r="AA1297" s="122">
        <v>0</v>
      </c>
      <c r="AB1297" s="122">
        <v>0</v>
      </c>
      <c r="AC1297" s="122">
        <v>0</v>
      </c>
      <c r="AD1297" s="121"/>
      <c r="BO1297" s="72" t="s">
        <v>42</v>
      </c>
      <c r="BP1297" s="73" t="s">
        <v>4638</v>
      </c>
      <c r="BQ1297" s="75">
        <v>0</v>
      </c>
      <c r="BR1297" s="75">
        <v>0</v>
      </c>
      <c r="BS1297" s="75">
        <v>252000625</v>
      </c>
      <c r="BT1297" s="75">
        <v>279000625</v>
      </c>
      <c r="BU1297" s="75">
        <v>288000625</v>
      </c>
      <c r="BV1297" s="75">
        <v>297000625</v>
      </c>
      <c r="BW1297" s="75">
        <v>315000625</v>
      </c>
      <c r="BX1297" s="75">
        <v>270000625</v>
      </c>
      <c r="BY1297" s="75">
        <v>0</v>
      </c>
      <c r="BZ1297" s="75">
        <v>0</v>
      </c>
      <c r="CA1297" s="75">
        <v>0</v>
      </c>
    </row>
    <row r="1298" spans="14:79" ht="12" customHeight="1">
      <c r="N1298" s="119" t="s">
        <v>40</v>
      </c>
      <c r="O1298" s="120" t="s">
        <v>147</v>
      </c>
      <c r="P1298" s="122">
        <v>0</v>
      </c>
      <c r="Q1298" s="122">
        <v>266000625</v>
      </c>
      <c r="R1298" s="122">
        <v>260000625</v>
      </c>
      <c r="S1298" s="122">
        <v>338000625</v>
      </c>
      <c r="T1298" s="122">
        <v>0</v>
      </c>
      <c r="U1298" s="122">
        <v>453000625</v>
      </c>
      <c r="V1298" s="122">
        <v>423000625</v>
      </c>
      <c r="W1298" s="122">
        <v>0</v>
      </c>
      <c r="X1298" s="122">
        <v>0</v>
      </c>
      <c r="Y1298" s="122">
        <v>0</v>
      </c>
      <c r="Z1298" s="122">
        <v>0</v>
      </c>
      <c r="AA1298" s="122">
        <v>0</v>
      </c>
      <c r="AB1298" s="122">
        <v>0</v>
      </c>
      <c r="AC1298" s="122">
        <v>0</v>
      </c>
      <c r="AD1298" s="121"/>
      <c r="BO1298" s="72" t="s">
        <v>42</v>
      </c>
      <c r="BP1298" s="73" t="s">
        <v>4639</v>
      </c>
      <c r="BQ1298" s="75">
        <v>0</v>
      </c>
      <c r="BR1298" s="75">
        <v>315000625</v>
      </c>
      <c r="BS1298" s="75">
        <v>0</v>
      </c>
      <c r="BT1298" s="75">
        <v>0</v>
      </c>
      <c r="BU1298" s="75">
        <v>324000625</v>
      </c>
      <c r="BV1298" s="75">
        <v>0</v>
      </c>
      <c r="BW1298" s="75">
        <v>0</v>
      </c>
      <c r="BX1298" s="75">
        <v>0</v>
      </c>
      <c r="BY1298" s="75">
        <v>0</v>
      </c>
      <c r="BZ1298" s="75">
        <v>0</v>
      </c>
      <c r="CA1298" s="75">
        <v>0</v>
      </c>
    </row>
    <row r="1299" spans="14:79" ht="12" customHeight="1">
      <c r="N1299" s="119" t="s">
        <v>40</v>
      </c>
      <c r="O1299" s="120" t="s">
        <v>1175</v>
      </c>
      <c r="P1299" s="122">
        <v>0</v>
      </c>
      <c r="Q1299" s="122">
        <v>0</v>
      </c>
      <c r="R1299" s="122">
        <v>0</v>
      </c>
      <c r="S1299" s="122">
        <v>338000625</v>
      </c>
      <c r="T1299" s="122">
        <v>0</v>
      </c>
      <c r="U1299" s="122">
        <v>351000625</v>
      </c>
      <c r="V1299" s="122">
        <v>378000625</v>
      </c>
      <c r="W1299" s="122">
        <v>0</v>
      </c>
      <c r="X1299" s="122">
        <v>0</v>
      </c>
      <c r="Y1299" s="122">
        <v>0</v>
      </c>
      <c r="Z1299" s="122">
        <v>0</v>
      </c>
      <c r="AA1299" s="122">
        <v>0</v>
      </c>
      <c r="AB1299" s="122">
        <v>0</v>
      </c>
      <c r="AC1299" s="122">
        <v>0</v>
      </c>
      <c r="AD1299" s="121"/>
      <c r="BO1299" s="72" t="s">
        <v>42</v>
      </c>
      <c r="BP1299" s="73" t="s">
        <v>4640</v>
      </c>
      <c r="BQ1299" s="75">
        <v>0</v>
      </c>
      <c r="BR1299" s="75">
        <v>0</v>
      </c>
      <c r="BS1299" s="75">
        <v>279000625</v>
      </c>
      <c r="BT1299" s="75">
        <v>306000625</v>
      </c>
      <c r="BU1299" s="75">
        <v>315000625</v>
      </c>
      <c r="BV1299" s="75">
        <v>324000625</v>
      </c>
      <c r="BW1299" s="75">
        <v>342000625</v>
      </c>
      <c r="BX1299" s="75">
        <v>292000625</v>
      </c>
      <c r="BY1299" s="75">
        <v>0</v>
      </c>
      <c r="BZ1299" s="75">
        <v>0</v>
      </c>
      <c r="CA1299" s="75">
        <v>0</v>
      </c>
    </row>
    <row r="1300" spans="14:79" ht="12" customHeight="1">
      <c r="N1300" s="119" t="s">
        <v>40</v>
      </c>
      <c r="O1300" s="120" t="s">
        <v>820</v>
      </c>
      <c r="P1300" s="122">
        <v>100000625</v>
      </c>
      <c r="Q1300" s="122">
        <v>105000725</v>
      </c>
      <c r="R1300" s="122">
        <v>183000625</v>
      </c>
      <c r="S1300" s="122">
        <v>206000625</v>
      </c>
      <c r="T1300" s="122">
        <v>0</v>
      </c>
      <c r="U1300" s="122">
        <v>0</v>
      </c>
      <c r="V1300" s="122">
        <v>0</v>
      </c>
      <c r="W1300" s="122">
        <v>0</v>
      </c>
      <c r="X1300" s="122">
        <v>450000625</v>
      </c>
      <c r="Y1300" s="122">
        <v>459000625</v>
      </c>
      <c r="Z1300" s="122">
        <v>0</v>
      </c>
      <c r="AA1300" s="122">
        <v>0</v>
      </c>
      <c r="AB1300" s="122">
        <v>0</v>
      </c>
      <c r="AC1300" s="122">
        <v>0</v>
      </c>
      <c r="AD1300" s="121"/>
      <c r="BO1300" s="72" t="s">
        <v>42</v>
      </c>
      <c r="BP1300" s="73" t="s">
        <v>4641</v>
      </c>
      <c r="BQ1300" s="75">
        <v>243000625</v>
      </c>
      <c r="BR1300" s="75">
        <v>261000625</v>
      </c>
      <c r="BS1300" s="75">
        <v>279000625</v>
      </c>
      <c r="BT1300" s="75">
        <v>306000625</v>
      </c>
      <c r="BU1300" s="75">
        <v>0</v>
      </c>
      <c r="BV1300" s="75">
        <v>0</v>
      </c>
      <c r="BW1300" s="75">
        <v>342000625</v>
      </c>
      <c r="BX1300" s="75">
        <v>0</v>
      </c>
      <c r="BY1300" s="75">
        <v>0</v>
      </c>
      <c r="BZ1300" s="75">
        <v>0</v>
      </c>
      <c r="CA1300" s="75">
        <v>0</v>
      </c>
    </row>
    <row r="1301" spans="14:79" ht="12" customHeight="1">
      <c r="N1301" s="119" t="s">
        <v>40</v>
      </c>
      <c r="O1301" s="120" t="s">
        <v>186</v>
      </c>
      <c r="P1301" s="122">
        <v>117000625</v>
      </c>
      <c r="Q1301" s="122">
        <v>126000625</v>
      </c>
      <c r="R1301" s="122">
        <v>139000625</v>
      </c>
      <c r="S1301" s="122">
        <v>166000625</v>
      </c>
      <c r="T1301" s="122">
        <v>184000625</v>
      </c>
      <c r="U1301" s="122">
        <v>193000625</v>
      </c>
      <c r="V1301" s="122">
        <v>243000625</v>
      </c>
      <c r="W1301" s="122">
        <v>0</v>
      </c>
      <c r="X1301" s="122">
        <v>0</v>
      </c>
      <c r="Y1301" s="122">
        <v>0</v>
      </c>
      <c r="Z1301" s="122">
        <v>0</v>
      </c>
      <c r="AA1301" s="122">
        <v>0</v>
      </c>
      <c r="AB1301" s="122">
        <v>0</v>
      </c>
      <c r="AC1301" s="122">
        <v>0</v>
      </c>
      <c r="AD1301" s="121"/>
      <c r="BO1301" s="72" t="s">
        <v>42</v>
      </c>
      <c r="BP1301" s="73" t="s">
        <v>4642</v>
      </c>
      <c r="BQ1301" s="75">
        <v>252000625</v>
      </c>
      <c r="BR1301" s="75">
        <v>0</v>
      </c>
      <c r="BS1301" s="75">
        <v>0</v>
      </c>
      <c r="BT1301" s="75">
        <v>0</v>
      </c>
      <c r="BU1301" s="75">
        <v>252000625</v>
      </c>
      <c r="BV1301" s="75">
        <v>0</v>
      </c>
      <c r="BW1301" s="75">
        <v>0</v>
      </c>
      <c r="BX1301" s="75">
        <v>0</v>
      </c>
      <c r="BY1301" s="75">
        <v>0</v>
      </c>
      <c r="BZ1301" s="75">
        <v>0</v>
      </c>
      <c r="CA1301" s="75">
        <v>500000026</v>
      </c>
    </row>
    <row r="1302" spans="14:79" ht="12" customHeight="1">
      <c r="N1302" s="119" t="s">
        <v>40</v>
      </c>
      <c r="O1302" s="120" t="s">
        <v>982</v>
      </c>
      <c r="P1302" s="122">
        <v>108000625</v>
      </c>
      <c r="Q1302" s="122">
        <v>126000625</v>
      </c>
      <c r="R1302" s="122">
        <v>139000625</v>
      </c>
      <c r="S1302" s="122">
        <v>162000625</v>
      </c>
      <c r="T1302" s="122">
        <v>171000625</v>
      </c>
      <c r="U1302" s="122">
        <v>193000625</v>
      </c>
      <c r="V1302" s="122">
        <v>198000625</v>
      </c>
      <c r="W1302" s="122">
        <v>207000625</v>
      </c>
      <c r="X1302" s="122">
        <v>0</v>
      </c>
      <c r="Y1302" s="122">
        <v>0</v>
      </c>
      <c r="Z1302" s="122">
        <v>0</v>
      </c>
      <c r="AA1302" s="122">
        <v>0</v>
      </c>
      <c r="AB1302" s="122">
        <v>0</v>
      </c>
      <c r="AC1302" s="122">
        <v>0</v>
      </c>
      <c r="AD1302" s="121"/>
      <c r="BO1302" s="72" t="s">
        <v>42</v>
      </c>
      <c r="BP1302" s="73" t="s">
        <v>4643</v>
      </c>
      <c r="BQ1302" s="75">
        <v>225000625</v>
      </c>
      <c r="BR1302" s="75">
        <v>243000625</v>
      </c>
      <c r="BS1302" s="75">
        <v>0</v>
      </c>
      <c r="BT1302" s="75">
        <v>288000625</v>
      </c>
      <c r="BU1302" s="75">
        <v>0</v>
      </c>
      <c r="BV1302" s="75">
        <v>0</v>
      </c>
      <c r="BW1302" s="75">
        <v>0</v>
      </c>
      <c r="BX1302" s="75">
        <v>0</v>
      </c>
      <c r="BY1302" s="75">
        <v>0</v>
      </c>
      <c r="BZ1302" s="75">
        <v>0</v>
      </c>
      <c r="CA1302" s="75">
        <v>0</v>
      </c>
    </row>
    <row r="1303" spans="14:79" ht="12" customHeight="1">
      <c r="N1303" s="119" t="s">
        <v>40</v>
      </c>
      <c r="O1303" s="120" t="s">
        <v>885</v>
      </c>
      <c r="P1303" s="122">
        <v>108000625</v>
      </c>
      <c r="Q1303" s="122">
        <v>132000625</v>
      </c>
      <c r="R1303" s="122">
        <v>148000625</v>
      </c>
      <c r="S1303" s="122">
        <v>162000625</v>
      </c>
      <c r="T1303" s="122">
        <v>171000625</v>
      </c>
      <c r="U1303" s="122">
        <v>193000625</v>
      </c>
      <c r="V1303" s="122">
        <v>198000625</v>
      </c>
      <c r="W1303" s="122">
        <v>207000625</v>
      </c>
      <c r="X1303" s="122">
        <v>0</v>
      </c>
      <c r="Y1303" s="122">
        <v>0</v>
      </c>
      <c r="Z1303" s="122">
        <v>0</v>
      </c>
      <c r="AA1303" s="122">
        <v>0</v>
      </c>
      <c r="AB1303" s="122">
        <v>0</v>
      </c>
      <c r="AC1303" s="122">
        <v>0</v>
      </c>
      <c r="AD1303" s="121"/>
      <c r="BO1303" s="72" t="s">
        <v>42</v>
      </c>
      <c r="BP1303" s="73" t="s">
        <v>4644</v>
      </c>
      <c r="BQ1303" s="75">
        <v>0</v>
      </c>
      <c r="BR1303" s="75">
        <v>0</v>
      </c>
      <c r="BS1303" s="75">
        <v>252000625</v>
      </c>
      <c r="BT1303" s="75">
        <v>279000625</v>
      </c>
      <c r="BU1303" s="75">
        <v>288000625</v>
      </c>
      <c r="BV1303" s="75">
        <v>297000625</v>
      </c>
      <c r="BW1303" s="75">
        <v>0</v>
      </c>
      <c r="BX1303" s="75">
        <v>0</v>
      </c>
      <c r="BY1303" s="75">
        <v>0</v>
      </c>
      <c r="BZ1303" s="75">
        <v>0</v>
      </c>
      <c r="CA1303" s="75">
        <v>0</v>
      </c>
    </row>
    <row r="1304" spans="14:79" ht="12" customHeight="1">
      <c r="N1304" s="119" t="s">
        <v>40</v>
      </c>
      <c r="O1304" s="120" t="s">
        <v>1438</v>
      </c>
      <c r="P1304" s="122">
        <v>85000625</v>
      </c>
      <c r="Q1304" s="122">
        <v>0</v>
      </c>
      <c r="R1304" s="122">
        <v>0</v>
      </c>
      <c r="S1304" s="122">
        <v>0</v>
      </c>
      <c r="T1304" s="122">
        <v>0</v>
      </c>
      <c r="U1304" s="122">
        <v>237000625</v>
      </c>
      <c r="V1304" s="122">
        <v>243000625</v>
      </c>
      <c r="W1304" s="122">
        <v>0</v>
      </c>
      <c r="X1304" s="122">
        <v>0</v>
      </c>
      <c r="Y1304" s="122">
        <v>0</v>
      </c>
      <c r="Z1304" s="122">
        <v>0</v>
      </c>
      <c r="AA1304" s="122">
        <v>0</v>
      </c>
      <c r="AB1304" s="122">
        <v>0</v>
      </c>
      <c r="AC1304" s="122">
        <v>0</v>
      </c>
      <c r="AD1304" s="121"/>
      <c r="BO1304" s="72" t="s">
        <v>42</v>
      </c>
      <c r="BP1304" s="73" t="s">
        <v>4644</v>
      </c>
      <c r="BQ1304" s="75">
        <v>126000625</v>
      </c>
      <c r="BR1304" s="75">
        <v>135000625</v>
      </c>
      <c r="BS1304" s="75">
        <v>144000625</v>
      </c>
      <c r="BT1304" s="75">
        <v>153000625</v>
      </c>
      <c r="BU1304" s="75">
        <v>162000625</v>
      </c>
      <c r="BV1304" s="75">
        <v>171000625</v>
      </c>
      <c r="BW1304" s="75">
        <v>180000625</v>
      </c>
      <c r="BX1304" s="75">
        <v>0</v>
      </c>
      <c r="BY1304" s="75">
        <v>0</v>
      </c>
      <c r="BZ1304" s="75">
        <v>0</v>
      </c>
      <c r="CA1304" s="75">
        <v>0</v>
      </c>
    </row>
    <row r="1305" spans="14:79" ht="12" customHeight="1">
      <c r="N1305" s="119" t="s">
        <v>40</v>
      </c>
      <c r="O1305" s="120" t="s">
        <v>2783</v>
      </c>
      <c r="P1305" s="122">
        <v>0</v>
      </c>
      <c r="Q1305" s="122">
        <v>0</v>
      </c>
      <c r="R1305" s="122">
        <v>0</v>
      </c>
      <c r="S1305" s="122">
        <v>0</v>
      </c>
      <c r="T1305" s="122">
        <v>0</v>
      </c>
      <c r="U1305" s="122">
        <v>184000625</v>
      </c>
      <c r="V1305" s="122">
        <v>0</v>
      </c>
      <c r="W1305" s="122">
        <v>0</v>
      </c>
      <c r="X1305" s="122">
        <v>0</v>
      </c>
      <c r="Y1305" s="122">
        <v>0</v>
      </c>
      <c r="Z1305" s="122">
        <v>0</v>
      </c>
      <c r="AA1305" s="122">
        <v>0</v>
      </c>
      <c r="AB1305" s="122">
        <v>495000625</v>
      </c>
      <c r="AC1305" s="122">
        <v>0</v>
      </c>
      <c r="AD1305" s="121"/>
      <c r="BO1305" s="72" t="s">
        <v>42</v>
      </c>
      <c r="BP1305" s="73" t="s">
        <v>4645</v>
      </c>
      <c r="BQ1305" s="75">
        <v>198000625</v>
      </c>
      <c r="BR1305" s="75">
        <v>216000625</v>
      </c>
      <c r="BS1305" s="75">
        <v>234000625</v>
      </c>
      <c r="BT1305" s="75">
        <v>261000625</v>
      </c>
      <c r="BU1305" s="75">
        <v>0</v>
      </c>
      <c r="BV1305" s="75">
        <v>0</v>
      </c>
      <c r="BW1305" s="75">
        <v>0</v>
      </c>
      <c r="BX1305" s="75">
        <v>0</v>
      </c>
      <c r="BY1305" s="75">
        <v>0</v>
      </c>
      <c r="BZ1305" s="75">
        <v>0</v>
      </c>
      <c r="CA1305" s="75">
        <v>0</v>
      </c>
    </row>
    <row r="1306" spans="14:79" ht="12" customHeight="1">
      <c r="N1306" s="119" t="s">
        <v>40</v>
      </c>
      <c r="O1306" s="120" t="s">
        <v>1439</v>
      </c>
      <c r="P1306" s="122">
        <v>0</v>
      </c>
      <c r="Q1306" s="122">
        <v>0</v>
      </c>
      <c r="R1306" s="122">
        <v>0</v>
      </c>
      <c r="S1306" s="122">
        <v>0</v>
      </c>
      <c r="T1306" s="122">
        <v>0</v>
      </c>
      <c r="U1306" s="122">
        <v>256000625</v>
      </c>
      <c r="V1306" s="122">
        <v>324000625</v>
      </c>
      <c r="W1306" s="122">
        <v>364000625</v>
      </c>
      <c r="X1306" s="122">
        <v>373000625</v>
      </c>
      <c r="Y1306" s="122">
        <v>0</v>
      </c>
      <c r="Z1306" s="122">
        <v>490000625</v>
      </c>
      <c r="AA1306" s="122">
        <v>576000625</v>
      </c>
      <c r="AB1306" s="122">
        <v>0</v>
      </c>
      <c r="AC1306" s="122">
        <v>0</v>
      </c>
      <c r="AD1306" s="121"/>
      <c r="BO1306" s="72" t="s">
        <v>42</v>
      </c>
      <c r="BP1306" s="73" t="s">
        <v>4646</v>
      </c>
      <c r="BQ1306" s="75">
        <v>0</v>
      </c>
      <c r="BR1306" s="75">
        <v>0</v>
      </c>
      <c r="BS1306" s="75">
        <v>0</v>
      </c>
      <c r="BT1306" s="75">
        <v>0</v>
      </c>
      <c r="BU1306" s="75">
        <v>0</v>
      </c>
      <c r="BV1306" s="75">
        <v>0</v>
      </c>
      <c r="BW1306" s="75">
        <v>0</v>
      </c>
      <c r="BX1306" s="75">
        <v>0</v>
      </c>
      <c r="BY1306" s="75">
        <v>0</v>
      </c>
      <c r="BZ1306" s="75">
        <v>0</v>
      </c>
      <c r="CA1306" s="75">
        <v>0</v>
      </c>
    </row>
    <row r="1307" spans="14:79" ht="12" customHeight="1">
      <c r="N1307" s="119" t="s">
        <v>40</v>
      </c>
      <c r="O1307" s="120" t="s">
        <v>1440</v>
      </c>
      <c r="P1307" s="122">
        <v>117000625</v>
      </c>
      <c r="Q1307" s="122">
        <v>0</v>
      </c>
      <c r="R1307" s="122">
        <v>0</v>
      </c>
      <c r="S1307" s="122">
        <v>0</v>
      </c>
      <c r="T1307" s="122">
        <v>0</v>
      </c>
      <c r="U1307" s="122">
        <v>180000625</v>
      </c>
      <c r="V1307" s="122">
        <v>189000625</v>
      </c>
      <c r="W1307" s="122">
        <v>207000625</v>
      </c>
      <c r="X1307" s="122">
        <v>216000625</v>
      </c>
      <c r="Y1307" s="122">
        <v>220000625</v>
      </c>
      <c r="Z1307" s="122">
        <v>225000625</v>
      </c>
      <c r="AA1307" s="122">
        <v>243000625</v>
      </c>
      <c r="AB1307" s="122">
        <v>0</v>
      </c>
      <c r="AC1307" s="122">
        <v>0</v>
      </c>
      <c r="AD1307" s="121"/>
      <c r="BO1307" s="72" t="s">
        <v>42</v>
      </c>
      <c r="BP1307" s="73" t="s">
        <v>4647</v>
      </c>
      <c r="BQ1307" s="75">
        <v>225000625</v>
      </c>
      <c r="BR1307" s="75">
        <v>0</v>
      </c>
      <c r="BS1307" s="75">
        <v>0</v>
      </c>
      <c r="BT1307" s="75">
        <v>288000625</v>
      </c>
      <c r="BU1307" s="75">
        <v>0</v>
      </c>
      <c r="BV1307" s="75">
        <v>0</v>
      </c>
      <c r="BW1307" s="75">
        <v>0</v>
      </c>
      <c r="BX1307" s="75">
        <v>0</v>
      </c>
      <c r="BY1307" s="75">
        <v>0</v>
      </c>
      <c r="BZ1307" s="75">
        <v>0</v>
      </c>
      <c r="CA1307" s="75">
        <v>0</v>
      </c>
    </row>
    <row r="1308" spans="14:79" ht="12" customHeight="1">
      <c r="N1308" s="119" t="s">
        <v>40</v>
      </c>
      <c r="O1308" s="120" t="s">
        <v>2472</v>
      </c>
      <c r="P1308" s="122">
        <v>117000625</v>
      </c>
      <c r="Q1308" s="122">
        <v>166000625</v>
      </c>
      <c r="R1308" s="122">
        <v>175000625</v>
      </c>
      <c r="S1308" s="122">
        <v>211000625</v>
      </c>
      <c r="T1308" s="122">
        <v>225000625</v>
      </c>
      <c r="U1308" s="122">
        <v>180000625</v>
      </c>
      <c r="V1308" s="122">
        <v>189000625</v>
      </c>
      <c r="W1308" s="122">
        <v>207000625</v>
      </c>
      <c r="X1308" s="122">
        <v>216000625</v>
      </c>
      <c r="Y1308" s="122">
        <v>220000625</v>
      </c>
      <c r="Z1308" s="122">
        <v>225000625</v>
      </c>
      <c r="AA1308" s="122">
        <v>243000625</v>
      </c>
      <c r="AB1308" s="122">
        <v>0</v>
      </c>
      <c r="AC1308" s="122">
        <v>0</v>
      </c>
      <c r="AD1308" s="121"/>
      <c r="BO1308" s="72" t="s">
        <v>42</v>
      </c>
      <c r="BP1308" s="73" t="s">
        <v>4648</v>
      </c>
      <c r="BQ1308" s="75">
        <v>225000625</v>
      </c>
      <c r="BR1308" s="75">
        <v>243000625</v>
      </c>
      <c r="BS1308" s="75">
        <v>0</v>
      </c>
      <c r="BT1308" s="75">
        <v>288000625</v>
      </c>
      <c r="BU1308" s="75">
        <v>0</v>
      </c>
      <c r="BV1308" s="75">
        <v>0</v>
      </c>
      <c r="BW1308" s="75">
        <v>0</v>
      </c>
      <c r="BX1308" s="75">
        <v>0</v>
      </c>
      <c r="BY1308" s="75">
        <v>0</v>
      </c>
      <c r="BZ1308" s="75">
        <v>0</v>
      </c>
      <c r="CA1308" s="75">
        <v>0</v>
      </c>
    </row>
    <row r="1309" spans="14:79" ht="12" customHeight="1">
      <c r="N1309" s="119" t="s">
        <v>40</v>
      </c>
      <c r="O1309" s="120" t="s">
        <v>2173</v>
      </c>
      <c r="P1309" s="122">
        <v>0</v>
      </c>
      <c r="Q1309" s="122">
        <v>216000625</v>
      </c>
      <c r="R1309" s="122">
        <v>0</v>
      </c>
      <c r="S1309" s="122">
        <v>0</v>
      </c>
      <c r="T1309" s="122">
        <v>0</v>
      </c>
      <c r="U1309" s="122">
        <v>225000625</v>
      </c>
      <c r="V1309" s="122">
        <v>0</v>
      </c>
      <c r="W1309" s="122">
        <v>0</v>
      </c>
      <c r="X1309" s="122">
        <v>310000625</v>
      </c>
      <c r="Y1309" s="122">
        <v>324000625</v>
      </c>
      <c r="Z1309" s="122">
        <v>360000625</v>
      </c>
      <c r="AA1309" s="122">
        <v>396000625</v>
      </c>
      <c r="AB1309" s="122">
        <v>0</v>
      </c>
      <c r="AC1309" s="122">
        <v>0</v>
      </c>
      <c r="AD1309" s="121"/>
      <c r="BO1309" s="72" t="s">
        <v>42</v>
      </c>
      <c r="BP1309" s="73" t="s">
        <v>4649</v>
      </c>
      <c r="BQ1309" s="75">
        <v>0</v>
      </c>
      <c r="BR1309" s="75">
        <v>0</v>
      </c>
      <c r="BS1309" s="75">
        <v>0</v>
      </c>
      <c r="BT1309" s="75">
        <v>0</v>
      </c>
      <c r="BU1309" s="75">
        <v>0</v>
      </c>
      <c r="BV1309" s="75">
        <v>0</v>
      </c>
      <c r="BW1309" s="75">
        <v>0</v>
      </c>
      <c r="BX1309" s="75">
        <v>0</v>
      </c>
      <c r="BY1309" s="75">
        <v>0</v>
      </c>
      <c r="BZ1309" s="75">
        <v>520000026</v>
      </c>
      <c r="CA1309" s="75">
        <v>0</v>
      </c>
    </row>
    <row r="1310" spans="14:79" ht="12" customHeight="1">
      <c r="N1310" s="119" t="s">
        <v>40</v>
      </c>
      <c r="O1310" s="120" t="s">
        <v>2297</v>
      </c>
      <c r="P1310" s="122">
        <v>0</v>
      </c>
      <c r="Q1310" s="122">
        <v>0</v>
      </c>
      <c r="R1310" s="122">
        <v>0</v>
      </c>
      <c r="S1310" s="122">
        <v>0</v>
      </c>
      <c r="T1310" s="122">
        <v>0</v>
      </c>
      <c r="U1310" s="122">
        <v>0</v>
      </c>
      <c r="V1310" s="122">
        <v>0</v>
      </c>
      <c r="W1310" s="122">
        <v>0</v>
      </c>
      <c r="X1310" s="122">
        <v>292000625</v>
      </c>
      <c r="Y1310" s="122">
        <v>324000625</v>
      </c>
      <c r="Z1310" s="122">
        <v>369000625</v>
      </c>
      <c r="AA1310" s="122">
        <v>468000625</v>
      </c>
      <c r="AB1310" s="122">
        <v>0</v>
      </c>
      <c r="AC1310" s="122">
        <v>0</v>
      </c>
      <c r="AD1310" s="121"/>
      <c r="BO1310" s="72" t="s">
        <v>42</v>
      </c>
      <c r="BP1310" s="73" t="s">
        <v>4650</v>
      </c>
      <c r="BQ1310" s="75">
        <v>297000625</v>
      </c>
      <c r="BR1310" s="75">
        <v>0</v>
      </c>
      <c r="BS1310" s="75">
        <v>0</v>
      </c>
      <c r="BT1310" s="75">
        <v>0</v>
      </c>
      <c r="BU1310" s="75">
        <v>252000625</v>
      </c>
      <c r="BV1310" s="75">
        <v>0</v>
      </c>
      <c r="BW1310" s="75">
        <v>0</v>
      </c>
      <c r="BX1310" s="75">
        <v>0</v>
      </c>
      <c r="BY1310" s="75">
        <v>0</v>
      </c>
      <c r="BZ1310" s="75">
        <v>0</v>
      </c>
      <c r="CA1310" s="75">
        <v>0</v>
      </c>
    </row>
    <row r="1311" spans="14:79" ht="12" customHeight="1">
      <c r="N1311" s="119" t="s">
        <v>40</v>
      </c>
      <c r="O1311" s="120" t="s">
        <v>2174</v>
      </c>
      <c r="P1311" s="122">
        <v>0</v>
      </c>
      <c r="Q1311" s="122">
        <v>0</v>
      </c>
      <c r="R1311" s="122">
        <v>0</v>
      </c>
      <c r="S1311" s="122">
        <v>0</v>
      </c>
      <c r="T1311" s="122">
        <v>0</v>
      </c>
      <c r="U1311" s="122">
        <v>0</v>
      </c>
      <c r="V1311" s="122">
        <v>0</v>
      </c>
      <c r="W1311" s="122">
        <v>0</v>
      </c>
      <c r="X1311" s="122">
        <v>0</v>
      </c>
      <c r="Y1311" s="122">
        <v>265000925</v>
      </c>
      <c r="Z1311" s="122">
        <v>280000925</v>
      </c>
      <c r="AA1311" s="122">
        <v>290000925</v>
      </c>
      <c r="AB1311" s="122">
        <v>305000925</v>
      </c>
      <c r="AC1311" s="122">
        <v>315000026</v>
      </c>
      <c r="AD1311" s="121"/>
      <c r="BO1311" s="72" t="s">
        <v>42</v>
      </c>
      <c r="BP1311" s="73" t="s">
        <v>4651</v>
      </c>
      <c r="BQ1311" s="75">
        <v>0</v>
      </c>
      <c r="BR1311" s="75">
        <v>0</v>
      </c>
      <c r="BS1311" s="75">
        <v>0</v>
      </c>
      <c r="BT1311" s="75">
        <v>215000026</v>
      </c>
      <c r="BU1311" s="75">
        <v>285000026</v>
      </c>
      <c r="BV1311" s="75">
        <v>325000026</v>
      </c>
      <c r="BW1311" s="75">
        <v>365000026</v>
      </c>
      <c r="BX1311" s="75">
        <v>390000026</v>
      </c>
      <c r="BY1311" s="75">
        <v>0</v>
      </c>
      <c r="BZ1311" s="75">
        <v>0</v>
      </c>
      <c r="CA1311" s="75">
        <v>0</v>
      </c>
    </row>
    <row r="1312" spans="14:79" ht="12" customHeight="1">
      <c r="N1312" s="119" t="s">
        <v>40</v>
      </c>
      <c r="O1312" s="120" t="s">
        <v>2561</v>
      </c>
      <c r="P1312" s="122">
        <v>0</v>
      </c>
      <c r="Q1312" s="122">
        <v>0</v>
      </c>
      <c r="R1312" s="122">
        <v>0</v>
      </c>
      <c r="S1312" s="122">
        <v>0</v>
      </c>
      <c r="T1312" s="122">
        <v>0</v>
      </c>
      <c r="U1312" s="122">
        <v>216000625</v>
      </c>
      <c r="V1312" s="122">
        <v>0</v>
      </c>
      <c r="W1312" s="122">
        <v>0</v>
      </c>
      <c r="X1312" s="122">
        <v>292000625</v>
      </c>
      <c r="Y1312" s="122">
        <v>265000625</v>
      </c>
      <c r="Z1312" s="122">
        <v>283000625</v>
      </c>
      <c r="AA1312" s="122">
        <v>292000625</v>
      </c>
      <c r="AB1312" s="122">
        <v>0</v>
      </c>
      <c r="AC1312" s="122">
        <v>0</v>
      </c>
      <c r="AD1312" s="121"/>
      <c r="BO1312" s="72" t="s">
        <v>42</v>
      </c>
      <c r="BP1312" s="73" t="s">
        <v>4652</v>
      </c>
      <c r="BQ1312" s="75">
        <v>0</v>
      </c>
      <c r="BR1312" s="75">
        <v>261000625</v>
      </c>
      <c r="BS1312" s="75">
        <v>270000625</v>
      </c>
      <c r="BT1312" s="75">
        <v>288000625</v>
      </c>
      <c r="BU1312" s="75">
        <v>306000625</v>
      </c>
      <c r="BV1312" s="75">
        <v>324000625</v>
      </c>
      <c r="BW1312" s="75">
        <v>342000625</v>
      </c>
      <c r="BX1312" s="75">
        <v>0</v>
      </c>
      <c r="BY1312" s="75">
        <v>0</v>
      </c>
      <c r="BZ1312" s="75">
        <v>0</v>
      </c>
      <c r="CA1312" s="75">
        <v>0</v>
      </c>
    </row>
    <row r="1313" spans="14:79" ht="12" customHeight="1">
      <c r="N1313" s="119" t="s">
        <v>40</v>
      </c>
      <c r="O1313" s="120" t="s">
        <v>1441</v>
      </c>
      <c r="P1313" s="122">
        <v>0</v>
      </c>
      <c r="Q1313" s="122">
        <v>0</v>
      </c>
      <c r="R1313" s="122">
        <v>0</v>
      </c>
      <c r="S1313" s="122">
        <v>0</v>
      </c>
      <c r="T1313" s="122">
        <v>0</v>
      </c>
      <c r="U1313" s="122">
        <v>216000625</v>
      </c>
      <c r="V1313" s="122">
        <v>238000625</v>
      </c>
      <c r="W1313" s="122">
        <v>261000625</v>
      </c>
      <c r="X1313" s="122">
        <v>270000625</v>
      </c>
      <c r="Y1313" s="122">
        <v>0</v>
      </c>
      <c r="Z1313" s="122">
        <v>0</v>
      </c>
      <c r="AA1313" s="122">
        <v>0</v>
      </c>
      <c r="AB1313" s="122">
        <v>0</v>
      </c>
      <c r="AC1313" s="122">
        <v>0</v>
      </c>
      <c r="AD1313" s="121"/>
      <c r="BO1313" s="72" t="s">
        <v>42</v>
      </c>
      <c r="BP1313" s="73" t="s">
        <v>4653</v>
      </c>
      <c r="BQ1313" s="75">
        <v>0</v>
      </c>
      <c r="BR1313" s="75">
        <v>270000625</v>
      </c>
      <c r="BS1313" s="75">
        <v>207000625</v>
      </c>
      <c r="BT1313" s="75">
        <v>234000625</v>
      </c>
      <c r="BU1313" s="75">
        <v>324000625</v>
      </c>
      <c r="BV1313" s="75">
        <v>0</v>
      </c>
      <c r="BW1313" s="75">
        <v>0</v>
      </c>
      <c r="BX1313" s="75">
        <v>369000625</v>
      </c>
      <c r="BY1313" s="75">
        <v>0</v>
      </c>
      <c r="BZ1313" s="75">
        <v>0</v>
      </c>
      <c r="CA1313" s="75">
        <v>0</v>
      </c>
    </row>
    <row r="1314" spans="14:79" ht="12" customHeight="1">
      <c r="N1314" s="119" t="s">
        <v>40</v>
      </c>
      <c r="O1314" s="120" t="s">
        <v>2562</v>
      </c>
      <c r="P1314" s="122">
        <v>117000625</v>
      </c>
      <c r="Q1314" s="122">
        <v>0</v>
      </c>
      <c r="R1314" s="122">
        <v>0</v>
      </c>
      <c r="S1314" s="122">
        <v>0</v>
      </c>
      <c r="T1314" s="122">
        <v>0</v>
      </c>
      <c r="U1314" s="122">
        <v>180000625</v>
      </c>
      <c r="V1314" s="122">
        <v>189000625</v>
      </c>
      <c r="W1314" s="122">
        <v>207000625</v>
      </c>
      <c r="X1314" s="122">
        <v>216000625</v>
      </c>
      <c r="Y1314" s="122">
        <v>220000625</v>
      </c>
      <c r="Z1314" s="122">
        <v>0</v>
      </c>
      <c r="AA1314" s="122">
        <v>243000625</v>
      </c>
      <c r="AB1314" s="122">
        <v>0</v>
      </c>
      <c r="AC1314" s="122">
        <v>0</v>
      </c>
      <c r="AD1314" s="121"/>
      <c r="BO1314" s="72" t="s">
        <v>42</v>
      </c>
      <c r="BP1314" s="73" t="s">
        <v>4654</v>
      </c>
      <c r="BQ1314" s="75">
        <v>189000625</v>
      </c>
      <c r="BR1314" s="75">
        <v>207000625</v>
      </c>
      <c r="BS1314" s="75">
        <v>225000625</v>
      </c>
      <c r="BT1314" s="75">
        <v>252000625</v>
      </c>
      <c r="BU1314" s="75">
        <v>324000625</v>
      </c>
      <c r="BV1314" s="75">
        <v>0</v>
      </c>
      <c r="BW1314" s="75">
        <v>0</v>
      </c>
      <c r="BX1314" s="75">
        <v>306000625</v>
      </c>
      <c r="BY1314" s="75">
        <v>0</v>
      </c>
      <c r="BZ1314" s="75">
        <v>0</v>
      </c>
      <c r="CA1314" s="75">
        <v>0</v>
      </c>
    </row>
    <row r="1315" spans="14:79" ht="12" customHeight="1">
      <c r="N1315" s="119" t="s">
        <v>40</v>
      </c>
      <c r="O1315" s="120" t="s">
        <v>1442</v>
      </c>
      <c r="P1315" s="122">
        <v>0</v>
      </c>
      <c r="Q1315" s="122">
        <v>0</v>
      </c>
      <c r="R1315" s="122">
        <v>0</v>
      </c>
      <c r="S1315" s="122">
        <v>0</v>
      </c>
      <c r="T1315" s="122">
        <v>0</v>
      </c>
      <c r="U1315" s="122">
        <v>216000625</v>
      </c>
      <c r="V1315" s="122">
        <v>238000625</v>
      </c>
      <c r="W1315" s="122">
        <v>261000625</v>
      </c>
      <c r="X1315" s="122">
        <v>270000625</v>
      </c>
      <c r="Y1315" s="122">
        <v>0</v>
      </c>
      <c r="Z1315" s="122">
        <v>0</v>
      </c>
      <c r="AA1315" s="122">
        <v>0</v>
      </c>
      <c r="AB1315" s="122">
        <v>0</v>
      </c>
      <c r="AC1315" s="122">
        <v>0</v>
      </c>
      <c r="AD1315" s="121"/>
      <c r="BO1315" s="72" t="s">
        <v>42</v>
      </c>
      <c r="BP1315" s="73" t="s">
        <v>4655</v>
      </c>
      <c r="BQ1315" s="75">
        <v>234000625</v>
      </c>
      <c r="BR1315" s="75">
        <v>252000625</v>
      </c>
      <c r="BS1315" s="75">
        <v>225000625</v>
      </c>
      <c r="BT1315" s="75">
        <v>279000625</v>
      </c>
      <c r="BU1315" s="75">
        <v>306000625</v>
      </c>
      <c r="BV1315" s="75">
        <v>315000625</v>
      </c>
      <c r="BW1315" s="75">
        <v>333000625</v>
      </c>
      <c r="BX1315" s="75">
        <v>351000625</v>
      </c>
      <c r="BY1315" s="75">
        <v>369000625</v>
      </c>
      <c r="BZ1315" s="75">
        <v>0</v>
      </c>
      <c r="CA1315" s="75">
        <v>0</v>
      </c>
    </row>
    <row r="1316" spans="14:79" ht="12" customHeight="1">
      <c r="N1316" s="119" t="s">
        <v>40</v>
      </c>
      <c r="O1316" s="120" t="s">
        <v>1880</v>
      </c>
      <c r="P1316" s="122">
        <v>0</v>
      </c>
      <c r="Q1316" s="122">
        <v>216000625</v>
      </c>
      <c r="R1316" s="122">
        <v>0</v>
      </c>
      <c r="S1316" s="122">
        <v>0</v>
      </c>
      <c r="T1316" s="122">
        <v>0</v>
      </c>
      <c r="U1316" s="122">
        <v>225000625</v>
      </c>
      <c r="V1316" s="122">
        <v>0</v>
      </c>
      <c r="W1316" s="122">
        <v>346000625</v>
      </c>
      <c r="X1316" s="122">
        <v>310000625</v>
      </c>
      <c r="Y1316" s="122">
        <v>333000625</v>
      </c>
      <c r="Z1316" s="122">
        <v>360000625</v>
      </c>
      <c r="AA1316" s="122">
        <v>396000625</v>
      </c>
      <c r="AB1316" s="122">
        <v>0</v>
      </c>
      <c r="AC1316" s="122">
        <v>0</v>
      </c>
      <c r="AD1316" s="121"/>
      <c r="BO1316" s="72" t="s">
        <v>42</v>
      </c>
      <c r="BP1316" s="73" t="s">
        <v>4656</v>
      </c>
      <c r="BQ1316" s="75">
        <v>252000625</v>
      </c>
      <c r="BR1316" s="75">
        <v>270000625</v>
      </c>
      <c r="BS1316" s="75">
        <v>288000625</v>
      </c>
      <c r="BT1316" s="75">
        <v>315000625</v>
      </c>
      <c r="BU1316" s="75">
        <v>279000625</v>
      </c>
      <c r="BV1316" s="75">
        <v>333000625</v>
      </c>
      <c r="BW1316" s="75">
        <v>351000625</v>
      </c>
      <c r="BX1316" s="75">
        <v>369000625</v>
      </c>
      <c r="BY1316" s="75">
        <v>387000625</v>
      </c>
      <c r="BZ1316" s="75">
        <v>0</v>
      </c>
      <c r="CA1316" s="75">
        <v>0</v>
      </c>
    </row>
    <row r="1317" spans="14:79" ht="12" customHeight="1">
      <c r="N1317" s="119" t="s">
        <v>40</v>
      </c>
      <c r="O1317" s="120" t="s">
        <v>2175</v>
      </c>
      <c r="P1317" s="122">
        <v>0</v>
      </c>
      <c r="Q1317" s="122">
        <v>0</v>
      </c>
      <c r="R1317" s="122">
        <v>0</v>
      </c>
      <c r="S1317" s="122">
        <v>0</v>
      </c>
      <c r="T1317" s="122">
        <v>0</v>
      </c>
      <c r="U1317" s="122">
        <v>0</v>
      </c>
      <c r="V1317" s="122">
        <v>0</v>
      </c>
      <c r="W1317" s="122">
        <v>0</v>
      </c>
      <c r="X1317" s="122">
        <v>315000026</v>
      </c>
      <c r="Y1317" s="122">
        <v>340000026</v>
      </c>
      <c r="Z1317" s="122">
        <v>350000026</v>
      </c>
      <c r="AA1317" s="122">
        <v>360000026</v>
      </c>
      <c r="AB1317" s="122">
        <v>380000026</v>
      </c>
      <c r="AC1317" s="122">
        <v>395000026</v>
      </c>
      <c r="AD1317" s="121"/>
      <c r="BO1317" s="72" t="s">
        <v>42</v>
      </c>
      <c r="BP1317" s="73" t="s">
        <v>5212</v>
      </c>
      <c r="BQ1317" s="74"/>
      <c r="BR1317" s="74"/>
      <c r="BS1317" s="74"/>
      <c r="BT1317" s="75">
        <v>360000026</v>
      </c>
      <c r="BU1317" s="74"/>
      <c r="BV1317" s="74"/>
      <c r="BW1317" s="74"/>
      <c r="BX1317" s="74"/>
      <c r="BY1317" s="74"/>
      <c r="BZ1317" s="74"/>
      <c r="CA1317" s="74"/>
    </row>
    <row r="1318" spans="14:79" ht="12" customHeight="1">
      <c r="N1318" s="119" t="s">
        <v>40</v>
      </c>
      <c r="O1318" s="120" t="s">
        <v>187</v>
      </c>
      <c r="P1318" s="122">
        <v>105000026</v>
      </c>
      <c r="Q1318" s="122">
        <v>145000026</v>
      </c>
      <c r="R1318" s="122">
        <v>0</v>
      </c>
      <c r="S1318" s="122">
        <v>0</v>
      </c>
      <c r="T1318" s="122">
        <v>0</v>
      </c>
      <c r="U1318" s="122">
        <v>0</v>
      </c>
      <c r="V1318" s="122">
        <v>0</v>
      </c>
      <c r="W1318" s="122">
        <v>0</v>
      </c>
      <c r="X1318" s="122">
        <v>0</v>
      </c>
      <c r="Y1318" s="122">
        <v>0</v>
      </c>
      <c r="Z1318" s="122">
        <v>0</v>
      </c>
      <c r="AA1318" s="122">
        <v>0</v>
      </c>
      <c r="AB1318" s="122">
        <v>0</v>
      </c>
      <c r="AC1318" s="122">
        <v>0</v>
      </c>
      <c r="AD1318" s="121"/>
      <c r="BO1318" s="72" t="s">
        <v>42</v>
      </c>
      <c r="BP1318" s="73" t="s">
        <v>4657</v>
      </c>
      <c r="BQ1318" s="75">
        <v>180000625</v>
      </c>
      <c r="BR1318" s="75">
        <v>198000625</v>
      </c>
      <c r="BS1318" s="75">
        <v>216000625</v>
      </c>
      <c r="BT1318" s="75">
        <v>243000625</v>
      </c>
      <c r="BU1318" s="75">
        <v>0</v>
      </c>
      <c r="BV1318" s="75">
        <v>0</v>
      </c>
      <c r="BW1318" s="75">
        <v>0</v>
      </c>
      <c r="BX1318" s="75">
        <v>0</v>
      </c>
      <c r="BY1318" s="75">
        <v>0</v>
      </c>
      <c r="BZ1318" s="75">
        <v>0</v>
      </c>
      <c r="CA1318" s="75">
        <v>0</v>
      </c>
    </row>
    <row r="1319" spans="14:79" ht="12" customHeight="1">
      <c r="N1319" s="119" t="s">
        <v>40</v>
      </c>
      <c r="O1319" s="120" t="s">
        <v>1077</v>
      </c>
      <c r="P1319" s="122">
        <v>166000625</v>
      </c>
      <c r="Q1319" s="122">
        <v>195000625</v>
      </c>
      <c r="R1319" s="122">
        <v>179000625</v>
      </c>
      <c r="S1319" s="122">
        <v>256000625</v>
      </c>
      <c r="T1319" s="122">
        <v>264000625</v>
      </c>
      <c r="U1319" s="122">
        <v>345000625</v>
      </c>
      <c r="V1319" s="122">
        <v>0</v>
      </c>
      <c r="W1319" s="122">
        <v>0</v>
      </c>
      <c r="X1319" s="122">
        <v>0</v>
      </c>
      <c r="Y1319" s="122">
        <v>0</v>
      </c>
      <c r="Z1319" s="122">
        <v>0</v>
      </c>
      <c r="AA1319" s="122">
        <v>0</v>
      </c>
      <c r="AB1319" s="122">
        <v>0</v>
      </c>
      <c r="AC1319" s="122">
        <v>0</v>
      </c>
      <c r="AD1319" s="121"/>
      <c r="BO1319" s="72" t="s">
        <v>42</v>
      </c>
      <c r="BP1319" s="73" t="s">
        <v>4658</v>
      </c>
      <c r="BQ1319" s="75">
        <v>297000625</v>
      </c>
      <c r="BR1319" s="75">
        <v>315000625</v>
      </c>
      <c r="BS1319" s="75">
        <v>261000625</v>
      </c>
      <c r="BT1319" s="75">
        <v>0</v>
      </c>
      <c r="BU1319" s="75">
        <v>0</v>
      </c>
      <c r="BV1319" s="75">
        <v>0</v>
      </c>
      <c r="BW1319" s="75">
        <v>0</v>
      </c>
      <c r="BX1319" s="75">
        <v>0</v>
      </c>
      <c r="BY1319" s="75">
        <v>0</v>
      </c>
      <c r="BZ1319" s="75">
        <v>0</v>
      </c>
      <c r="CA1319" s="75">
        <v>0</v>
      </c>
    </row>
    <row r="1320" spans="14:79" ht="12" customHeight="1">
      <c r="N1320" s="119" t="s">
        <v>40</v>
      </c>
      <c r="O1320" s="120" t="s">
        <v>556</v>
      </c>
      <c r="P1320" s="122">
        <v>0</v>
      </c>
      <c r="Q1320" s="122">
        <v>153000625</v>
      </c>
      <c r="R1320" s="122">
        <v>179000625</v>
      </c>
      <c r="S1320" s="122">
        <v>216000625</v>
      </c>
      <c r="T1320" s="122">
        <v>264000625</v>
      </c>
      <c r="U1320" s="122">
        <v>345000625</v>
      </c>
      <c r="V1320" s="122">
        <v>0</v>
      </c>
      <c r="W1320" s="122">
        <v>0</v>
      </c>
      <c r="X1320" s="122">
        <v>0</v>
      </c>
      <c r="Y1320" s="122">
        <v>0</v>
      </c>
      <c r="Z1320" s="122">
        <v>0</v>
      </c>
      <c r="AA1320" s="122">
        <v>0</v>
      </c>
      <c r="AB1320" s="122">
        <v>0</v>
      </c>
      <c r="AC1320" s="122">
        <v>0</v>
      </c>
      <c r="AD1320" s="121"/>
      <c r="BO1320" s="72" t="s">
        <v>42</v>
      </c>
      <c r="BP1320" s="73" t="s">
        <v>4659</v>
      </c>
      <c r="BQ1320" s="75">
        <v>171000625</v>
      </c>
      <c r="BR1320" s="75">
        <v>189000625</v>
      </c>
      <c r="BS1320" s="75">
        <v>216000625</v>
      </c>
      <c r="BT1320" s="75">
        <v>234000625</v>
      </c>
      <c r="BU1320" s="75">
        <v>0</v>
      </c>
      <c r="BV1320" s="75">
        <v>0</v>
      </c>
      <c r="BW1320" s="75">
        <v>324000625</v>
      </c>
      <c r="BX1320" s="75">
        <v>0</v>
      </c>
      <c r="BY1320" s="75">
        <v>0</v>
      </c>
      <c r="BZ1320" s="75">
        <v>0</v>
      </c>
      <c r="CA1320" s="75">
        <v>0</v>
      </c>
    </row>
    <row r="1321" spans="14:79" ht="12" customHeight="1">
      <c r="N1321" s="119" t="s">
        <v>40</v>
      </c>
      <c r="O1321" s="120" t="s">
        <v>983</v>
      </c>
      <c r="P1321" s="122">
        <v>170000925</v>
      </c>
      <c r="Q1321" s="122">
        <v>180000925</v>
      </c>
      <c r="R1321" s="122">
        <v>185000925</v>
      </c>
      <c r="S1321" s="122">
        <v>190000925</v>
      </c>
      <c r="T1321" s="122">
        <v>0</v>
      </c>
      <c r="U1321" s="122">
        <v>0</v>
      </c>
      <c r="V1321" s="122">
        <v>0</v>
      </c>
      <c r="W1321" s="122">
        <v>0</v>
      </c>
      <c r="X1321" s="122">
        <v>0</v>
      </c>
      <c r="Y1321" s="122">
        <v>0</v>
      </c>
      <c r="Z1321" s="122">
        <v>0</v>
      </c>
      <c r="AA1321" s="122">
        <v>0</v>
      </c>
      <c r="AB1321" s="122">
        <v>0</v>
      </c>
      <c r="AC1321" s="122">
        <v>0</v>
      </c>
      <c r="AD1321" s="121"/>
      <c r="BO1321" s="72" t="s">
        <v>42</v>
      </c>
      <c r="BP1321" s="73" t="s">
        <v>5307</v>
      </c>
      <c r="BQ1321" s="74"/>
      <c r="BR1321" s="74"/>
      <c r="BS1321" s="74"/>
      <c r="BT1321" s="74"/>
      <c r="BU1321" s="74"/>
      <c r="BV1321" s="74"/>
      <c r="BW1321" s="74"/>
      <c r="BX1321" s="74"/>
      <c r="BY1321" s="75">
        <v>520000026</v>
      </c>
      <c r="BZ1321" s="74"/>
      <c r="CA1321" s="74"/>
    </row>
    <row r="1322" spans="14:79" ht="12" customHeight="1">
      <c r="N1322" s="119" t="s">
        <v>40</v>
      </c>
      <c r="O1322" s="120" t="s">
        <v>1176</v>
      </c>
      <c r="P1322" s="122">
        <v>139000625</v>
      </c>
      <c r="Q1322" s="122">
        <v>0</v>
      </c>
      <c r="R1322" s="122">
        <v>171000625</v>
      </c>
      <c r="S1322" s="122">
        <v>229000625</v>
      </c>
      <c r="T1322" s="122">
        <v>277000625</v>
      </c>
      <c r="U1322" s="122">
        <v>0</v>
      </c>
      <c r="V1322" s="122">
        <v>0</v>
      </c>
      <c r="W1322" s="122">
        <v>0</v>
      </c>
      <c r="X1322" s="122">
        <v>0</v>
      </c>
      <c r="Y1322" s="122">
        <v>0</v>
      </c>
      <c r="Z1322" s="122">
        <v>0</v>
      </c>
      <c r="AA1322" s="122">
        <v>0</v>
      </c>
      <c r="AB1322" s="122">
        <v>0</v>
      </c>
      <c r="AC1322" s="122">
        <v>0</v>
      </c>
      <c r="AD1322" s="121"/>
      <c r="BO1322" s="72" t="s">
        <v>42</v>
      </c>
      <c r="BP1322" s="73" t="s">
        <v>4660</v>
      </c>
      <c r="BQ1322" s="75">
        <v>0</v>
      </c>
      <c r="BR1322" s="75">
        <v>0</v>
      </c>
      <c r="BS1322" s="75">
        <v>243000625</v>
      </c>
      <c r="BT1322" s="75">
        <v>270000625</v>
      </c>
      <c r="BU1322" s="75">
        <v>279000625</v>
      </c>
      <c r="BV1322" s="75">
        <v>288000625</v>
      </c>
      <c r="BW1322" s="75">
        <v>306000625</v>
      </c>
      <c r="BX1322" s="75">
        <v>0</v>
      </c>
      <c r="BY1322" s="75">
        <v>0</v>
      </c>
      <c r="BZ1322" s="75">
        <v>0</v>
      </c>
      <c r="CA1322" s="75">
        <v>0</v>
      </c>
    </row>
    <row r="1323" spans="14:79" ht="12" customHeight="1">
      <c r="N1323" s="119" t="s">
        <v>40</v>
      </c>
      <c r="O1323" s="120" t="s">
        <v>2821</v>
      </c>
      <c r="P1323" s="122">
        <v>0</v>
      </c>
      <c r="Q1323" s="122">
        <v>0</v>
      </c>
      <c r="R1323" s="122">
        <v>0</v>
      </c>
      <c r="S1323" s="122">
        <v>0</v>
      </c>
      <c r="T1323" s="122">
        <v>0</v>
      </c>
      <c r="U1323" s="122">
        <v>0</v>
      </c>
      <c r="V1323" s="122">
        <v>0</v>
      </c>
      <c r="W1323" s="122">
        <v>0</v>
      </c>
      <c r="X1323" s="122">
        <v>0</v>
      </c>
      <c r="Y1323" s="122">
        <v>0</v>
      </c>
      <c r="Z1323" s="122">
        <v>0</v>
      </c>
      <c r="AA1323" s="122">
        <v>450000026</v>
      </c>
      <c r="AB1323" s="122">
        <v>460000026</v>
      </c>
      <c r="AC1323" s="122">
        <v>0</v>
      </c>
      <c r="AD1323" s="121"/>
      <c r="BO1323" s="72" t="s">
        <v>42</v>
      </c>
      <c r="BP1323" s="73" t="s">
        <v>4661</v>
      </c>
      <c r="BQ1323" s="75">
        <v>216000625</v>
      </c>
      <c r="BR1323" s="75">
        <v>234000625</v>
      </c>
      <c r="BS1323" s="75">
        <v>279000625</v>
      </c>
      <c r="BT1323" s="75">
        <v>279000625</v>
      </c>
      <c r="BU1323" s="75">
        <v>297000625</v>
      </c>
      <c r="BV1323" s="75">
        <v>301000625</v>
      </c>
      <c r="BW1323" s="75">
        <v>288000625</v>
      </c>
      <c r="BX1323" s="75">
        <v>310000625</v>
      </c>
      <c r="BY1323" s="75">
        <v>0</v>
      </c>
      <c r="BZ1323" s="75">
        <v>0</v>
      </c>
      <c r="CA1323" s="75">
        <v>0</v>
      </c>
    </row>
    <row r="1324" spans="14:79" ht="12" customHeight="1">
      <c r="N1324" s="119" t="s">
        <v>40</v>
      </c>
      <c r="O1324" s="120" t="s">
        <v>1443</v>
      </c>
      <c r="P1324" s="122">
        <v>0</v>
      </c>
      <c r="Q1324" s="122">
        <v>0</v>
      </c>
      <c r="R1324" s="122">
        <v>0</v>
      </c>
      <c r="S1324" s="122">
        <v>0</v>
      </c>
      <c r="T1324" s="122">
        <v>0</v>
      </c>
      <c r="U1324" s="122">
        <v>319000625</v>
      </c>
      <c r="V1324" s="122">
        <v>324000625</v>
      </c>
      <c r="W1324" s="122">
        <v>364000625</v>
      </c>
      <c r="X1324" s="122">
        <v>373000625</v>
      </c>
      <c r="Y1324" s="122">
        <v>0</v>
      </c>
      <c r="Z1324" s="122">
        <v>490000625</v>
      </c>
      <c r="AA1324" s="122">
        <v>576000625</v>
      </c>
      <c r="AB1324" s="122">
        <v>500000825</v>
      </c>
      <c r="AC1324" s="122">
        <v>0</v>
      </c>
      <c r="AD1324" s="121"/>
      <c r="BO1324" s="72" t="s">
        <v>42</v>
      </c>
      <c r="BP1324" s="73" t="s">
        <v>4662</v>
      </c>
      <c r="BQ1324" s="75">
        <v>234000625</v>
      </c>
      <c r="BR1324" s="75">
        <v>252000625</v>
      </c>
      <c r="BS1324" s="75">
        <v>270000625</v>
      </c>
      <c r="BT1324" s="75">
        <v>297000625</v>
      </c>
      <c r="BU1324" s="75">
        <v>306000625</v>
      </c>
      <c r="BV1324" s="75">
        <v>0</v>
      </c>
      <c r="BW1324" s="75">
        <v>333000625</v>
      </c>
      <c r="BX1324" s="75">
        <v>0</v>
      </c>
      <c r="BY1324" s="75">
        <v>0</v>
      </c>
      <c r="BZ1324" s="75">
        <v>0</v>
      </c>
      <c r="CA1324" s="75">
        <v>0</v>
      </c>
    </row>
    <row r="1325" spans="14:79" ht="12" customHeight="1">
      <c r="N1325" s="119" t="s">
        <v>40</v>
      </c>
      <c r="O1325" s="120" t="s">
        <v>343</v>
      </c>
      <c r="P1325" s="122">
        <v>144000625</v>
      </c>
      <c r="Q1325" s="122">
        <v>153000625</v>
      </c>
      <c r="R1325" s="122">
        <v>180000625</v>
      </c>
      <c r="S1325" s="122">
        <v>220000625</v>
      </c>
      <c r="T1325" s="122">
        <v>243000625</v>
      </c>
      <c r="U1325" s="122">
        <v>292000625</v>
      </c>
      <c r="V1325" s="122">
        <v>306000625</v>
      </c>
      <c r="W1325" s="122">
        <v>351000625</v>
      </c>
      <c r="X1325" s="122">
        <v>387000625</v>
      </c>
      <c r="Y1325" s="122">
        <v>396000625</v>
      </c>
      <c r="Z1325" s="122">
        <v>445000625</v>
      </c>
      <c r="AA1325" s="122">
        <v>0</v>
      </c>
      <c r="AB1325" s="122">
        <v>0</v>
      </c>
      <c r="AC1325" s="122">
        <v>0</v>
      </c>
      <c r="AD1325" s="121"/>
      <c r="BO1325" s="72" t="s">
        <v>42</v>
      </c>
      <c r="BP1325" s="73" t="s">
        <v>4663</v>
      </c>
      <c r="BQ1325" s="75">
        <v>243000625</v>
      </c>
      <c r="BR1325" s="75">
        <v>261000625</v>
      </c>
      <c r="BS1325" s="75">
        <v>243000625</v>
      </c>
      <c r="BT1325" s="75">
        <v>270000625</v>
      </c>
      <c r="BU1325" s="75">
        <v>279000625</v>
      </c>
      <c r="BV1325" s="75">
        <v>288000625</v>
      </c>
      <c r="BW1325" s="75">
        <v>306000625</v>
      </c>
      <c r="BX1325" s="75">
        <v>0</v>
      </c>
      <c r="BY1325" s="75">
        <v>0</v>
      </c>
      <c r="BZ1325" s="75">
        <v>0</v>
      </c>
      <c r="CA1325" s="75">
        <v>0</v>
      </c>
    </row>
    <row r="1326" spans="14:79" ht="12" customHeight="1">
      <c r="N1326" s="119" t="s">
        <v>40</v>
      </c>
      <c r="O1326" s="120" t="s">
        <v>1078</v>
      </c>
      <c r="P1326" s="122">
        <v>139000625</v>
      </c>
      <c r="Q1326" s="122">
        <v>162000625</v>
      </c>
      <c r="R1326" s="122">
        <v>180000625</v>
      </c>
      <c r="S1326" s="122">
        <v>220000625</v>
      </c>
      <c r="T1326" s="122">
        <v>243000625</v>
      </c>
      <c r="U1326" s="122">
        <v>292000625</v>
      </c>
      <c r="V1326" s="122">
        <v>306000625</v>
      </c>
      <c r="W1326" s="122">
        <v>351000625</v>
      </c>
      <c r="X1326" s="122">
        <v>387000625</v>
      </c>
      <c r="Y1326" s="122">
        <v>396000625</v>
      </c>
      <c r="Z1326" s="122">
        <v>445000625</v>
      </c>
      <c r="AA1326" s="122">
        <v>0</v>
      </c>
      <c r="AB1326" s="122">
        <v>0</v>
      </c>
      <c r="AC1326" s="122">
        <v>0</v>
      </c>
      <c r="AD1326" s="121"/>
      <c r="BO1326" s="72" t="s">
        <v>42</v>
      </c>
      <c r="BP1326" s="73" t="s">
        <v>4664</v>
      </c>
      <c r="BQ1326" s="75">
        <v>0</v>
      </c>
      <c r="BR1326" s="75">
        <v>0</v>
      </c>
      <c r="BS1326" s="75">
        <v>0</v>
      </c>
      <c r="BT1326" s="75">
        <v>306000625</v>
      </c>
      <c r="BU1326" s="75">
        <v>297000625</v>
      </c>
      <c r="BV1326" s="75">
        <v>0</v>
      </c>
      <c r="BW1326" s="75">
        <v>0</v>
      </c>
      <c r="BX1326" s="75">
        <v>0</v>
      </c>
      <c r="BY1326" s="75">
        <v>0</v>
      </c>
      <c r="BZ1326" s="75">
        <v>0</v>
      </c>
      <c r="CA1326" s="75">
        <v>0</v>
      </c>
    </row>
    <row r="1327" spans="14:79" ht="12" customHeight="1">
      <c r="N1327" s="119" t="s">
        <v>40</v>
      </c>
      <c r="O1327" s="120" t="s">
        <v>1444</v>
      </c>
      <c r="P1327" s="122">
        <v>157000625</v>
      </c>
      <c r="Q1327" s="122">
        <v>166000625</v>
      </c>
      <c r="R1327" s="122">
        <v>175000625</v>
      </c>
      <c r="S1327" s="122">
        <v>211000625</v>
      </c>
      <c r="T1327" s="122">
        <v>225000625</v>
      </c>
      <c r="U1327" s="122">
        <v>315000625</v>
      </c>
      <c r="V1327" s="122">
        <v>319000625</v>
      </c>
      <c r="W1327" s="122">
        <v>346000625</v>
      </c>
      <c r="X1327" s="122">
        <v>360000625</v>
      </c>
      <c r="Y1327" s="122">
        <v>423000625</v>
      </c>
      <c r="Z1327" s="122">
        <v>436000625</v>
      </c>
      <c r="AA1327" s="122">
        <v>0</v>
      </c>
      <c r="AB1327" s="122">
        <v>0</v>
      </c>
      <c r="AC1327" s="122">
        <v>0</v>
      </c>
      <c r="AD1327" s="121"/>
      <c r="BO1327" s="72" t="s">
        <v>42</v>
      </c>
      <c r="BP1327" s="73" t="s">
        <v>4665</v>
      </c>
      <c r="BQ1327" s="75">
        <v>0</v>
      </c>
      <c r="BR1327" s="75">
        <v>0</v>
      </c>
      <c r="BS1327" s="75">
        <v>0</v>
      </c>
      <c r="BT1327" s="75">
        <v>297000625</v>
      </c>
      <c r="BU1327" s="75">
        <v>306000625</v>
      </c>
      <c r="BV1327" s="75">
        <v>315000625</v>
      </c>
      <c r="BW1327" s="75">
        <v>0</v>
      </c>
      <c r="BX1327" s="75">
        <v>0</v>
      </c>
      <c r="BY1327" s="75">
        <v>0</v>
      </c>
      <c r="BZ1327" s="75">
        <v>0</v>
      </c>
      <c r="CA1327" s="75">
        <v>0</v>
      </c>
    </row>
    <row r="1328" spans="14:79" ht="12" customHeight="1">
      <c r="N1328" s="119" t="s">
        <v>40</v>
      </c>
      <c r="O1328" s="120" t="s">
        <v>2495</v>
      </c>
      <c r="P1328" s="122">
        <v>157000625</v>
      </c>
      <c r="Q1328" s="122">
        <v>166000625</v>
      </c>
      <c r="R1328" s="122">
        <v>175000625</v>
      </c>
      <c r="S1328" s="122">
        <v>211000625</v>
      </c>
      <c r="T1328" s="122">
        <v>225000625</v>
      </c>
      <c r="U1328" s="122">
        <v>315000625</v>
      </c>
      <c r="V1328" s="122">
        <v>319000625</v>
      </c>
      <c r="W1328" s="122">
        <v>346000625</v>
      </c>
      <c r="X1328" s="122">
        <v>378000625</v>
      </c>
      <c r="Y1328" s="122">
        <v>495000625</v>
      </c>
      <c r="Z1328" s="122">
        <v>0</v>
      </c>
      <c r="AA1328" s="122">
        <v>0</v>
      </c>
      <c r="AB1328" s="122">
        <v>0</v>
      </c>
      <c r="AC1328" s="122">
        <v>0</v>
      </c>
      <c r="AD1328" s="121"/>
      <c r="BO1328" s="72" t="s">
        <v>42</v>
      </c>
      <c r="BP1328" s="73" t="s">
        <v>4666</v>
      </c>
      <c r="BQ1328" s="75">
        <v>243000625</v>
      </c>
      <c r="BR1328" s="75">
        <v>261000625</v>
      </c>
      <c r="BS1328" s="75">
        <v>279000625</v>
      </c>
      <c r="BT1328" s="75">
        <v>306000625</v>
      </c>
      <c r="BU1328" s="75">
        <v>315000625</v>
      </c>
      <c r="BV1328" s="75">
        <v>324000625</v>
      </c>
      <c r="BW1328" s="75">
        <v>342000625</v>
      </c>
      <c r="BX1328" s="75">
        <v>0</v>
      </c>
      <c r="BY1328" s="75">
        <v>0</v>
      </c>
      <c r="BZ1328" s="75">
        <v>0</v>
      </c>
      <c r="CA1328" s="75">
        <v>0</v>
      </c>
    </row>
    <row r="1329" spans="14:79" ht="12" customHeight="1">
      <c r="N1329" s="119" t="s">
        <v>40</v>
      </c>
      <c r="O1329" s="120" t="s">
        <v>1079</v>
      </c>
      <c r="P1329" s="122">
        <v>144000625</v>
      </c>
      <c r="Q1329" s="122">
        <v>153000625</v>
      </c>
      <c r="R1329" s="122">
        <v>180000625</v>
      </c>
      <c r="S1329" s="122">
        <v>202000625</v>
      </c>
      <c r="T1329" s="122">
        <v>220000625</v>
      </c>
      <c r="U1329" s="122">
        <v>234000625</v>
      </c>
      <c r="V1329" s="122">
        <v>324000625</v>
      </c>
      <c r="W1329" s="122">
        <v>360000625</v>
      </c>
      <c r="X1329" s="122">
        <v>0</v>
      </c>
      <c r="Y1329" s="122">
        <v>387000625</v>
      </c>
      <c r="Z1329" s="122">
        <v>486000625</v>
      </c>
      <c r="AA1329" s="122">
        <v>513000625</v>
      </c>
      <c r="AB1329" s="122">
        <v>0</v>
      </c>
      <c r="AC1329" s="122">
        <v>0</v>
      </c>
      <c r="AD1329" s="121"/>
      <c r="BO1329" s="72" t="s">
        <v>42</v>
      </c>
      <c r="BP1329" s="73" t="s">
        <v>4667</v>
      </c>
      <c r="BQ1329" s="75">
        <v>261000625</v>
      </c>
      <c r="BR1329" s="75">
        <v>315000625</v>
      </c>
      <c r="BS1329" s="75">
        <v>297000625</v>
      </c>
      <c r="BT1329" s="75">
        <v>0</v>
      </c>
      <c r="BU1329" s="75">
        <v>0</v>
      </c>
      <c r="BV1329" s="75">
        <v>0</v>
      </c>
      <c r="BW1329" s="75">
        <v>0</v>
      </c>
      <c r="BX1329" s="75">
        <v>0</v>
      </c>
      <c r="BY1329" s="75">
        <v>0</v>
      </c>
      <c r="BZ1329" s="75">
        <v>0</v>
      </c>
      <c r="CA1329" s="75">
        <v>0</v>
      </c>
    </row>
    <row r="1330" spans="14:79" ht="12" customHeight="1">
      <c r="N1330" s="119" t="s">
        <v>40</v>
      </c>
      <c r="O1330" s="120" t="s">
        <v>1177</v>
      </c>
      <c r="P1330" s="122">
        <v>144000625</v>
      </c>
      <c r="Q1330" s="122">
        <v>153000625</v>
      </c>
      <c r="R1330" s="122">
        <v>180000625</v>
      </c>
      <c r="S1330" s="122">
        <v>202000625</v>
      </c>
      <c r="T1330" s="122">
        <v>220000625</v>
      </c>
      <c r="U1330" s="122">
        <v>0</v>
      </c>
      <c r="V1330" s="122">
        <v>324000625</v>
      </c>
      <c r="W1330" s="122">
        <v>0</v>
      </c>
      <c r="X1330" s="122">
        <v>0</v>
      </c>
      <c r="Y1330" s="122">
        <v>432000625</v>
      </c>
      <c r="Z1330" s="122">
        <v>486000625</v>
      </c>
      <c r="AA1330" s="122">
        <v>513000625</v>
      </c>
      <c r="AB1330" s="122">
        <v>0</v>
      </c>
      <c r="AC1330" s="122">
        <v>0</v>
      </c>
      <c r="AD1330" s="121"/>
      <c r="BO1330" s="72" t="s">
        <v>42</v>
      </c>
      <c r="BP1330" s="73" t="s">
        <v>4668</v>
      </c>
      <c r="BQ1330" s="75">
        <v>234000625</v>
      </c>
      <c r="BR1330" s="75">
        <v>252000625</v>
      </c>
      <c r="BS1330" s="75">
        <v>270000625</v>
      </c>
      <c r="BT1330" s="75">
        <v>297000625</v>
      </c>
      <c r="BU1330" s="75">
        <v>306000625</v>
      </c>
      <c r="BV1330" s="75">
        <v>0</v>
      </c>
      <c r="BW1330" s="75">
        <v>0</v>
      </c>
      <c r="BX1330" s="75">
        <v>0</v>
      </c>
      <c r="BY1330" s="75">
        <v>0</v>
      </c>
      <c r="BZ1330" s="75">
        <v>0</v>
      </c>
      <c r="CA1330" s="75">
        <v>0</v>
      </c>
    </row>
    <row r="1331" spans="14:79" ht="12" customHeight="1">
      <c r="N1331" s="119" t="s">
        <v>40</v>
      </c>
      <c r="O1331" s="120" t="s">
        <v>1178</v>
      </c>
      <c r="P1331" s="122">
        <v>144000625</v>
      </c>
      <c r="Q1331" s="122">
        <v>157000625</v>
      </c>
      <c r="R1331" s="122">
        <v>180000625</v>
      </c>
      <c r="S1331" s="122">
        <v>202000625</v>
      </c>
      <c r="T1331" s="122">
        <v>220000625</v>
      </c>
      <c r="U1331" s="122">
        <v>0</v>
      </c>
      <c r="V1331" s="122">
        <v>324000625</v>
      </c>
      <c r="W1331" s="122">
        <v>0</v>
      </c>
      <c r="X1331" s="122">
        <v>396000625</v>
      </c>
      <c r="Y1331" s="122">
        <v>0</v>
      </c>
      <c r="Z1331" s="122">
        <v>486000625</v>
      </c>
      <c r="AA1331" s="122">
        <v>513000625</v>
      </c>
      <c r="AB1331" s="122">
        <v>0</v>
      </c>
      <c r="AC1331" s="122">
        <v>0</v>
      </c>
      <c r="AD1331" s="121"/>
      <c r="BO1331" s="72" t="s">
        <v>42</v>
      </c>
      <c r="BP1331" s="73" t="s">
        <v>4669</v>
      </c>
      <c r="BQ1331" s="75">
        <v>0</v>
      </c>
      <c r="BR1331" s="75">
        <v>0</v>
      </c>
      <c r="BS1331" s="75">
        <v>270000625</v>
      </c>
      <c r="BT1331" s="75">
        <v>315000625</v>
      </c>
      <c r="BU1331" s="75">
        <v>306000625</v>
      </c>
      <c r="BV1331" s="75">
        <v>0</v>
      </c>
      <c r="BW1331" s="75">
        <v>0</v>
      </c>
      <c r="BX1331" s="75">
        <v>0</v>
      </c>
      <c r="BY1331" s="75">
        <v>0</v>
      </c>
      <c r="BZ1331" s="75">
        <v>0</v>
      </c>
      <c r="CA1331" s="75">
        <v>0</v>
      </c>
    </row>
    <row r="1332" spans="14:79" ht="12" customHeight="1">
      <c r="N1332" s="119" t="s">
        <v>40</v>
      </c>
      <c r="O1332" s="120" t="s">
        <v>625</v>
      </c>
      <c r="P1332" s="122">
        <v>144000625</v>
      </c>
      <c r="Q1332" s="122">
        <v>157000625</v>
      </c>
      <c r="R1332" s="122">
        <v>180000625</v>
      </c>
      <c r="S1332" s="122">
        <v>202000625</v>
      </c>
      <c r="T1332" s="122">
        <v>220000625</v>
      </c>
      <c r="U1332" s="122">
        <v>234000625</v>
      </c>
      <c r="V1332" s="122">
        <v>306000625</v>
      </c>
      <c r="W1332" s="122">
        <v>351000625</v>
      </c>
      <c r="X1332" s="122">
        <v>387000625</v>
      </c>
      <c r="Y1332" s="122">
        <v>387000625</v>
      </c>
      <c r="Z1332" s="122">
        <v>445000625</v>
      </c>
      <c r="AA1332" s="122">
        <v>513000625</v>
      </c>
      <c r="AB1332" s="122">
        <v>0</v>
      </c>
      <c r="AC1332" s="122">
        <v>0</v>
      </c>
      <c r="AD1332" s="121"/>
      <c r="BO1332" s="72" t="s">
        <v>42</v>
      </c>
      <c r="BP1332" s="73" t="s">
        <v>4670</v>
      </c>
      <c r="BQ1332" s="75">
        <v>297000625</v>
      </c>
      <c r="BR1332" s="75">
        <v>315000625</v>
      </c>
      <c r="BS1332" s="75">
        <v>297000625</v>
      </c>
      <c r="BT1332" s="75">
        <v>360000625</v>
      </c>
      <c r="BU1332" s="75">
        <v>0</v>
      </c>
      <c r="BV1332" s="75">
        <v>0</v>
      </c>
      <c r="BW1332" s="75">
        <v>0</v>
      </c>
      <c r="BX1332" s="75">
        <v>0</v>
      </c>
      <c r="BY1332" s="75">
        <v>0</v>
      </c>
      <c r="BZ1332" s="75">
        <v>0</v>
      </c>
      <c r="CA1332" s="75">
        <v>0</v>
      </c>
    </row>
    <row r="1333" spans="14:79" ht="12" customHeight="1">
      <c r="N1333" s="119" t="s">
        <v>40</v>
      </c>
      <c r="O1333" s="120" t="s">
        <v>1179</v>
      </c>
      <c r="P1333" s="122">
        <v>144000625</v>
      </c>
      <c r="Q1333" s="122">
        <v>157000625</v>
      </c>
      <c r="R1333" s="122">
        <v>180000625</v>
      </c>
      <c r="S1333" s="122">
        <v>202000625</v>
      </c>
      <c r="T1333" s="122">
        <v>220000625</v>
      </c>
      <c r="U1333" s="122">
        <v>292000625</v>
      </c>
      <c r="V1333" s="122">
        <v>306000625</v>
      </c>
      <c r="W1333" s="122">
        <v>351000625</v>
      </c>
      <c r="X1333" s="122">
        <v>387000625</v>
      </c>
      <c r="Y1333" s="122">
        <v>396000625</v>
      </c>
      <c r="Z1333" s="122">
        <v>445000625</v>
      </c>
      <c r="AA1333" s="122">
        <v>513000625</v>
      </c>
      <c r="AB1333" s="122">
        <v>0</v>
      </c>
      <c r="AC1333" s="122">
        <v>0</v>
      </c>
      <c r="AD1333" s="121"/>
      <c r="BO1333" s="72" t="s">
        <v>42</v>
      </c>
      <c r="BP1333" s="73" t="s">
        <v>4671</v>
      </c>
      <c r="BQ1333" s="75">
        <v>198000625</v>
      </c>
      <c r="BR1333" s="75">
        <v>0</v>
      </c>
      <c r="BS1333" s="75">
        <v>234000625</v>
      </c>
      <c r="BT1333" s="75">
        <v>297000625</v>
      </c>
      <c r="BU1333" s="75">
        <v>0</v>
      </c>
      <c r="BV1333" s="75">
        <v>0</v>
      </c>
      <c r="BW1333" s="75">
        <v>0</v>
      </c>
      <c r="BX1333" s="75">
        <v>0</v>
      </c>
      <c r="BY1333" s="75">
        <v>0</v>
      </c>
      <c r="BZ1333" s="75">
        <v>0</v>
      </c>
      <c r="CA1333" s="75">
        <v>0</v>
      </c>
    </row>
    <row r="1334" spans="14:79" ht="12" customHeight="1">
      <c r="N1334" s="119" t="s">
        <v>40</v>
      </c>
      <c r="O1334" s="120" t="s">
        <v>1587</v>
      </c>
      <c r="P1334" s="122">
        <v>0</v>
      </c>
      <c r="Q1334" s="122">
        <v>0</v>
      </c>
      <c r="R1334" s="122">
        <v>0</v>
      </c>
      <c r="S1334" s="122">
        <v>0</v>
      </c>
      <c r="T1334" s="122">
        <v>0</v>
      </c>
      <c r="U1334" s="122">
        <v>0</v>
      </c>
      <c r="V1334" s="122">
        <v>0</v>
      </c>
      <c r="W1334" s="122">
        <v>450000625</v>
      </c>
      <c r="X1334" s="122">
        <v>0</v>
      </c>
      <c r="Y1334" s="122">
        <v>540000625</v>
      </c>
      <c r="Z1334" s="122">
        <v>0</v>
      </c>
      <c r="AA1334" s="122">
        <v>0</v>
      </c>
      <c r="AB1334" s="122">
        <v>0</v>
      </c>
      <c r="AC1334" s="122">
        <v>0</v>
      </c>
      <c r="AD1334" s="121"/>
      <c r="BO1334" s="72" t="s">
        <v>42</v>
      </c>
      <c r="BP1334" s="73" t="s">
        <v>4672</v>
      </c>
      <c r="BQ1334" s="75">
        <v>0</v>
      </c>
      <c r="BR1334" s="75">
        <v>0</v>
      </c>
      <c r="BS1334" s="75">
        <v>0</v>
      </c>
      <c r="BT1334" s="75">
        <v>0</v>
      </c>
      <c r="BU1334" s="75">
        <v>0</v>
      </c>
      <c r="BV1334" s="75">
        <v>0</v>
      </c>
      <c r="BW1334" s="75">
        <v>0</v>
      </c>
      <c r="BX1334" s="75">
        <v>315000625</v>
      </c>
      <c r="BY1334" s="75">
        <v>0</v>
      </c>
      <c r="BZ1334" s="75">
        <v>0</v>
      </c>
      <c r="CA1334" s="75">
        <v>0</v>
      </c>
    </row>
    <row r="1335" spans="14:79" ht="12" customHeight="1">
      <c r="N1335" s="119" t="s">
        <v>40</v>
      </c>
      <c r="O1335" s="120" t="s">
        <v>1180</v>
      </c>
      <c r="P1335" s="122">
        <v>144000625</v>
      </c>
      <c r="Q1335" s="122">
        <v>157000625</v>
      </c>
      <c r="R1335" s="122">
        <v>171000625</v>
      </c>
      <c r="S1335" s="122">
        <v>202000625</v>
      </c>
      <c r="T1335" s="122">
        <v>220000625</v>
      </c>
      <c r="U1335" s="122">
        <v>0</v>
      </c>
      <c r="V1335" s="122">
        <v>324000625</v>
      </c>
      <c r="W1335" s="122">
        <v>0</v>
      </c>
      <c r="X1335" s="122">
        <v>396000625</v>
      </c>
      <c r="Y1335" s="122">
        <v>0</v>
      </c>
      <c r="Z1335" s="122">
        <v>486000625</v>
      </c>
      <c r="AA1335" s="122">
        <v>513000625</v>
      </c>
      <c r="AB1335" s="122">
        <v>0</v>
      </c>
      <c r="AC1335" s="122">
        <v>0</v>
      </c>
      <c r="AD1335" s="121"/>
      <c r="BO1335" s="72" t="s">
        <v>42</v>
      </c>
      <c r="BP1335" s="73" t="s">
        <v>5308</v>
      </c>
      <c r="BQ1335" s="74"/>
      <c r="BR1335" s="74"/>
      <c r="BS1335" s="74"/>
      <c r="BT1335" s="74"/>
      <c r="BU1335" s="74"/>
      <c r="BV1335" s="74"/>
      <c r="BW1335" s="74"/>
      <c r="BX1335" s="74"/>
      <c r="BY1335" s="75">
        <v>400000825</v>
      </c>
      <c r="BZ1335" s="75">
        <v>450000825</v>
      </c>
      <c r="CA1335" s="75">
        <v>500000925</v>
      </c>
    </row>
    <row r="1336" spans="14:79" ht="12" customHeight="1">
      <c r="N1336" s="119" t="s">
        <v>40</v>
      </c>
      <c r="O1336" s="120" t="s">
        <v>3385</v>
      </c>
      <c r="P1336" s="121"/>
      <c r="Q1336" s="121"/>
      <c r="R1336" s="121"/>
      <c r="S1336" s="121"/>
      <c r="T1336" s="121"/>
      <c r="U1336" s="121"/>
      <c r="V1336" s="121"/>
      <c r="W1336" s="121"/>
      <c r="X1336" s="121"/>
      <c r="Y1336" s="121"/>
      <c r="Z1336" s="121"/>
      <c r="AA1336" s="122">
        <v>630000026</v>
      </c>
      <c r="AB1336" s="121"/>
      <c r="AC1336" s="121"/>
      <c r="AD1336" s="121"/>
      <c r="BO1336" s="72" t="s">
        <v>42</v>
      </c>
      <c r="BP1336" s="73" t="s">
        <v>4673</v>
      </c>
      <c r="BQ1336" s="75">
        <v>234000625</v>
      </c>
      <c r="BR1336" s="75">
        <v>252000625</v>
      </c>
      <c r="BS1336" s="75">
        <v>0</v>
      </c>
      <c r="BT1336" s="75">
        <v>297000625</v>
      </c>
      <c r="BU1336" s="75">
        <v>306000625</v>
      </c>
      <c r="BV1336" s="75">
        <v>0</v>
      </c>
      <c r="BW1336" s="75">
        <v>0</v>
      </c>
      <c r="BX1336" s="75">
        <v>0</v>
      </c>
      <c r="BY1336" s="75">
        <v>0</v>
      </c>
      <c r="BZ1336" s="75">
        <v>0</v>
      </c>
      <c r="CA1336" s="75">
        <v>0</v>
      </c>
    </row>
    <row r="1337" spans="14:79" ht="12" customHeight="1">
      <c r="N1337" s="119" t="s">
        <v>40</v>
      </c>
      <c r="O1337" s="120" t="s">
        <v>2819</v>
      </c>
      <c r="P1337" s="122">
        <v>0</v>
      </c>
      <c r="Q1337" s="122">
        <v>0</v>
      </c>
      <c r="R1337" s="122">
        <v>0</v>
      </c>
      <c r="S1337" s="122">
        <v>0</v>
      </c>
      <c r="T1337" s="122">
        <v>0</v>
      </c>
      <c r="U1337" s="122">
        <v>0</v>
      </c>
      <c r="V1337" s="122">
        <v>0</v>
      </c>
      <c r="W1337" s="122">
        <v>0</v>
      </c>
      <c r="X1337" s="122">
        <v>0</v>
      </c>
      <c r="Y1337" s="122">
        <v>0</v>
      </c>
      <c r="Z1337" s="122">
        <v>0</v>
      </c>
      <c r="AA1337" s="122">
        <v>675000625</v>
      </c>
      <c r="AB1337" s="122">
        <v>0</v>
      </c>
      <c r="AC1337" s="122">
        <v>0</v>
      </c>
      <c r="AD1337" s="121"/>
      <c r="BO1337" s="72" t="s">
        <v>42</v>
      </c>
      <c r="BP1337" s="73" t="s">
        <v>4674</v>
      </c>
      <c r="BQ1337" s="75">
        <v>225000625</v>
      </c>
      <c r="BR1337" s="75">
        <v>243000625</v>
      </c>
      <c r="BS1337" s="75">
        <v>261000625</v>
      </c>
      <c r="BT1337" s="75">
        <v>288000625</v>
      </c>
      <c r="BU1337" s="75">
        <v>0</v>
      </c>
      <c r="BV1337" s="75">
        <v>0</v>
      </c>
      <c r="BW1337" s="75">
        <v>0</v>
      </c>
      <c r="BX1337" s="75">
        <v>0</v>
      </c>
      <c r="BY1337" s="75">
        <v>0</v>
      </c>
      <c r="BZ1337" s="75">
        <v>0</v>
      </c>
      <c r="CA1337" s="75">
        <v>0</v>
      </c>
    </row>
    <row r="1338" spans="14:79" ht="12" customHeight="1">
      <c r="N1338" s="119" t="s">
        <v>40</v>
      </c>
      <c r="O1338" s="120" t="s">
        <v>771</v>
      </c>
      <c r="P1338" s="122">
        <v>85000625</v>
      </c>
      <c r="Q1338" s="122">
        <v>0</v>
      </c>
      <c r="R1338" s="122">
        <v>0</v>
      </c>
      <c r="S1338" s="122">
        <v>0</v>
      </c>
      <c r="T1338" s="122">
        <v>0</v>
      </c>
      <c r="U1338" s="122">
        <v>0</v>
      </c>
      <c r="V1338" s="122">
        <v>0</v>
      </c>
      <c r="W1338" s="122">
        <v>0</v>
      </c>
      <c r="X1338" s="122">
        <v>0</v>
      </c>
      <c r="Y1338" s="122">
        <v>0</v>
      </c>
      <c r="Z1338" s="122">
        <v>0</v>
      </c>
      <c r="AA1338" s="122">
        <v>0</v>
      </c>
      <c r="AB1338" s="122">
        <v>0</v>
      </c>
      <c r="AC1338" s="122">
        <v>0</v>
      </c>
      <c r="AD1338" s="121"/>
      <c r="BO1338" s="72" t="s">
        <v>42</v>
      </c>
      <c r="BP1338" s="73" t="s">
        <v>4675</v>
      </c>
      <c r="BQ1338" s="75">
        <v>243000625</v>
      </c>
      <c r="BR1338" s="75">
        <v>261000625</v>
      </c>
      <c r="BS1338" s="75">
        <v>279000625</v>
      </c>
      <c r="BT1338" s="75">
        <v>306000625</v>
      </c>
      <c r="BU1338" s="75">
        <v>315000625</v>
      </c>
      <c r="BV1338" s="75">
        <v>324000625</v>
      </c>
      <c r="BW1338" s="75">
        <v>342000625</v>
      </c>
      <c r="BX1338" s="75">
        <v>360000625</v>
      </c>
      <c r="BY1338" s="75">
        <v>0</v>
      </c>
      <c r="BZ1338" s="75">
        <v>0</v>
      </c>
      <c r="CA1338" s="75">
        <v>0</v>
      </c>
    </row>
    <row r="1339" spans="14:79" ht="12" customHeight="1">
      <c r="N1339" s="119" t="s">
        <v>40</v>
      </c>
      <c r="O1339" s="120" t="s">
        <v>2453</v>
      </c>
      <c r="P1339" s="122">
        <v>99000625</v>
      </c>
      <c r="Q1339" s="122">
        <v>108000625</v>
      </c>
      <c r="R1339" s="122">
        <v>0</v>
      </c>
      <c r="S1339" s="122">
        <v>0</v>
      </c>
      <c r="T1339" s="122">
        <v>0</v>
      </c>
      <c r="U1339" s="122">
        <v>198000625</v>
      </c>
      <c r="V1339" s="122">
        <v>0</v>
      </c>
      <c r="W1339" s="122">
        <v>0</v>
      </c>
      <c r="X1339" s="122">
        <v>0</v>
      </c>
      <c r="Y1339" s="122">
        <v>0</v>
      </c>
      <c r="Z1339" s="122">
        <v>0</v>
      </c>
      <c r="AA1339" s="122">
        <v>0</v>
      </c>
      <c r="AB1339" s="122">
        <v>0</v>
      </c>
      <c r="AC1339" s="122">
        <v>0</v>
      </c>
      <c r="AD1339" s="121"/>
      <c r="BO1339" s="72" t="s">
        <v>42</v>
      </c>
      <c r="BP1339" s="73" t="s">
        <v>4676</v>
      </c>
      <c r="BQ1339" s="75">
        <v>0</v>
      </c>
      <c r="BR1339" s="75">
        <v>0</v>
      </c>
      <c r="BS1339" s="75">
        <v>0</v>
      </c>
      <c r="BT1339" s="75">
        <v>0</v>
      </c>
      <c r="BU1339" s="75">
        <v>0</v>
      </c>
      <c r="BV1339" s="75">
        <v>288000625</v>
      </c>
      <c r="BW1339" s="75">
        <v>0</v>
      </c>
      <c r="BX1339" s="75">
        <v>0</v>
      </c>
      <c r="BY1339" s="75">
        <v>0</v>
      </c>
      <c r="BZ1339" s="75">
        <v>0</v>
      </c>
      <c r="CA1339" s="75">
        <v>0</v>
      </c>
    </row>
    <row r="1340" spans="14:79" ht="12" customHeight="1">
      <c r="N1340" s="119" t="s">
        <v>40</v>
      </c>
      <c r="O1340" s="120" t="s">
        <v>188</v>
      </c>
      <c r="P1340" s="122">
        <v>108000625</v>
      </c>
      <c r="Q1340" s="122">
        <v>0</v>
      </c>
      <c r="R1340" s="122">
        <v>0</v>
      </c>
      <c r="S1340" s="122">
        <v>0</v>
      </c>
      <c r="T1340" s="122">
        <v>0</v>
      </c>
      <c r="U1340" s="122">
        <v>0</v>
      </c>
      <c r="V1340" s="122">
        <v>0</v>
      </c>
      <c r="W1340" s="122">
        <v>0</v>
      </c>
      <c r="X1340" s="122">
        <v>0</v>
      </c>
      <c r="Y1340" s="122">
        <v>0</v>
      </c>
      <c r="Z1340" s="122">
        <v>0</v>
      </c>
      <c r="AA1340" s="122">
        <v>0</v>
      </c>
      <c r="AB1340" s="122">
        <v>0</v>
      </c>
      <c r="AC1340" s="122">
        <v>0</v>
      </c>
      <c r="AD1340" s="121"/>
      <c r="BO1340" s="72" t="s">
        <v>42</v>
      </c>
      <c r="BP1340" s="73" t="s">
        <v>4677</v>
      </c>
      <c r="BQ1340" s="75">
        <v>0</v>
      </c>
      <c r="BR1340" s="75">
        <v>0</v>
      </c>
      <c r="BS1340" s="75">
        <v>0</v>
      </c>
      <c r="BT1340" s="75">
        <v>252000625</v>
      </c>
      <c r="BU1340" s="75">
        <v>261000625</v>
      </c>
      <c r="BV1340" s="75">
        <v>270000625</v>
      </c>
      <c r="BW1340" s="75">
        <v>288000625</v>
      </c>
      <c r="BX1340" s="75">
        <v>0</v>
      </c>
      <c r="BY1340" s="75">
        <v>0</v>
      </c>
      <c r="BZ1340" s="75">
        <v>0</v>
      </c>
      <c r="CA1340" s="75">
        <v>0</v>
      </c>
    </row>
    <row r="1341" spans="14:79" ht="12" customHeight="1">
      <c r="N1341" s="119" t="s">
        <v>40</v>
      </c>
      <c r="O1341" s="120" t="s">
        <v>984</v>
      </c>
      <c r="P1341" s="122">
        <v>0</v>
      </c>
      <c r="Q1341" s="122">
        <v>0</v>
      </c>
      <c r="R1341" s="122">
        <v>0</v>
      </c>
      <c r="S1341" s="122">
        <v>0</v>
      </c>
      <c r="T1341" s="122">
        <v>0</v>
      </c>
      <c r="U1341" s="122">
        <v>0</v>
      </c>
      <c r="V1341" s="122">
        <v>0</v>
      </c>
      <c r="W1341" s="122">
        <v>405000625</v>
      </c>
      <c r="X1341" s="122">
        <v>425000625</v>
      </c>
      <c r="Y1341" s="122">
        <v>450000625</v>
      </c>
      <c r="Z1341" s="122">
        <v>470000625</v>
      </c>
      <c r="AA1341" s="122">
        <v>495000625</v>
      </c>
      <c r="AB1341" s="122">
        <v>520000000</v>
      </c>
      <c r="AC1341" s="122">
        <v>0</v>
      </c>
      <c r="AD1341" s="121"/>
      <c r="BO1341" s="72" t="s">
        <v>42</v>
      </c>
      <c r="BP1341" s="73" t="s">
        <v>4678</v>
      </c>
      <c r="BQ1341" s="75">
        <v>0</v>
      </c>
      <c r="BR1341" s="75">
        <v>0</v>
      </c>
      <c r="BS1341" s="75">
        <v>0</v>
      </c>
      <c r="BT1341" s="75">
        <v>0</v>
      </c>
      <c r="BU1341" s="75">
        <v>270000625</v>
      </c>
      <c r="BV1341" s="75">
        <v>0</v>
      </c>
      <c r="BW1341" s="75">
        <v>315000625</v>
      </c>
      <c r="BX1341" s="75">
        <v>333000625</v>
      </c>
      <c r="BY1341" s="75">
        <v>351000625</v>
      </c>
      <c r="BZ1341" s="75">
        <v>0</v>
      </c>
      <c r="CA1341" s="75">
        <v>0</v>
      </c>
    </row>
    <row r="1342" spans="14:79" ht="12" customHeight="1">
      <c r="N1342" s="119" t="s">
        <v>40</v>
      </c>
      <c r="O1342" s="120" t="s">
        <v>985</v>
      </c>
      <c r="P1342" s="122">
        <v>0</v>
      </c>
      <c r="Q1342" s="122">
        <v>0</v>
      </c>
      <c r="R1342" s="122">
        <v>0</v>
      </c>
      <c r="S1342" s="122">
        <v>0</v>
      </c>
      <c r="T1342" s="122">
        <v>0</v>
      </c>
      <c r="U1342" s="122">
        <v>0</v>
      </c>
      <c r="V1342" s="122">
        <v>295000026</v>
      </c>
      <c r="W1342" s="122">
        <v>330000026</v>
      </c>
      <c r="X1342" s="122">
        <v>350000026</v>
      </c>
      <c r="Y1342" s="122">
        <v>385000026</v>
      </c>
      <c r="Z1342" s="122">
        <v>415000026</v>
      </c>
      <c r="AA1342" s="122">
        <v>465000026</v>
      </c>
      <c r="AB1342" s="122">
        <v>0</v>
      </c>
      <c r="AC1342" s="122">
        <v>0</v>
      </c>
      <c r="AD1342" s="121"/>
      <c r="BO1342" s="72" t="s">
        <v>42</v>
      </c>
      <c r="BP1342" s="73" t="s">
        <v>4679</v>
      </c>
      <c r="BQ1342" s="75">
        <v>0</v>
      </c>
      <c r="BR1342" s="75">
        <v>0</v>
      </c>
      <c r="BS1342" s="75">
        <v>0</v>
      </c>
      <c r="BT1342" s="75">
        <v>270000625</v>
      </c>
      <c r="BU1342" s="75">
        <v>279000625</v>
      </c>
      <c r="BV1342" s="75">
        <v>0</v>
      </c>
      <c r="BW1342" s="75">
        <v>0</v>
      </c>
      <c r="BX1342" s="75">
        <v>0</v>
      </c>
      <c r="BY1342" s="75">
        <v>0</v>
      </c>
      <c r="BZ1342" s="75">
        <v>0</v>
      </c>
      <c r="CA1342" s="75">
        <v>0</v>
      </c>
    </row>
    <row r="1343" spans="14:79" ht="12" customHeight="1">
      <c r="N1343" s="119" t="s">
        <v>40</v>
      </c>
      <c r="O1343" s="120" t="s">
        <v>1583</v>
      </c>
      <c r="P1343" s="122">
        <v>157000625</v>
      </c>
      <c r="Q1343" s="122">
        <v>162000625</v>
      </c>
      <c r="R1343" s="122">
        <v>179000625</v>
      </c>
      <c r="S1343" s="122">
        <v>0</v>
      </c>
      <c r="T1343" s="122">
        <v>0</v>
      </c>
      <c r="U1343" s="122">
        <v>486000625</v>
      </c>
      <c r="V1343" s="122">
        <v>472000625</v>
      </c>
      <c r="W1343" s="122">
        <v>477000625</v>
      </c>
      <c r="X1343" s="122">
        <v>508000625</v>
      </c>
      <c r="Y1343" s="122">
        <v>544000625</v>
      </c>
      <c r="Z1343" s="122">
        <v>571000625</v>
      </c>
      <c r="AA1343" s="122">
        <v>0</v>
      </c>
      <c r="AB1343" s="122">
        <v>700000725</v>
      </c>
      <c r="AC1343" s="122">
        <v>0</v>
      </c>
      <c r="AD1343" s="121"/>
      <c r="BO1343" s="72" t="s">
        <v>42</v>
      </c>
      <c r="BP1343" s="73" t="s">
        <v>4680</v>
      </c>
      <c r="BQ1343" s="75">
        <v>216000625</v>
      </c>
      <c r="BR1343" s="75">
        <v>234000625</v>
      </c>
      <c r="BS1343" s="75">
        <v>261000625</v>
      </c>
      <c r="BT1343" s="75">
        <v>306000625</v>
      </c>
      <c r="BU1343" s="75">
        <v>0</v>
      </c>
      <c r="BV1343" s="75">
        <v>0</v>
      </c>
      <c r="BW1343" s="75">
        <v>0</v>
      </c>
      <c r="BX1343" s="75">
        <v>0</v>
      </c>
      <c r="BY1343" s="75">
        <v>0</v>
      </c>
      <c r="BZ1343" s="75">
        <v>0</v>
      </c>
      <c r="CA1343" s="75">
        <v>0</v>
      </c>
    </row>
    <row r="1344" spans="14:79" ht="12" customHeight="1">
      <c r="N1344" s="119" t="s">
        <v>40</v>
      </c>
      <c r="O1344" s="120" t="s">
        <v>2663</v>
      </c>
      <c r="P1344" s="122">
        <v>0</v>
      </c>
      <c r="Q1344" s="122">
        <v>0</v>
      </c>
      <c r="R1344" s="122">
        <v>0</v>
      </c>
      <c r="S1344" s="122">
        <v>0</v>
      </c>
      <c r="T1344" s="122">
        <v>0</v>
      </c>
      <c r="U1344" s="122">
        <v>184000625</v>
      </c>
      <c r="V1344" s="122">
        <v>0</v>
      </c>
      <c r="W1344" s="122">
        <v>0</v>
      </c>
      <c r="X1344" s="122">
        <v>0</v>
      </c>
      <c r="Y1344" s="122">
        <v>0</v>
      </c>
      <c r="Z1344" s="122">
        <v>0</v>
      </c>
      <c r="AA1344" s="122">
        <v>720000625</v>
      </c>
      <c r="AB1344" s="122">
        <v>0</v>
      </c>
      <c r="AC1344" s="122">
        <v>0</v>
      </c>
      <c r="AD1344" s="121"/>
      <c r="BO1344" s="72" t="s">
        <v>42</v>
      </c>
      <c r="BP1344" s="73" t="s">
        <v>4681</v>
      </c>
      <c r="BQ1344" s="75">
        <v>207000625</v>
      </c>
      <c r="BR1344" s="75">
        <v>225000625</v>
      </c>
      <c r="BS1344" s="75">
        <v>243000625</v>
      </c>
      <c r="BT1344" s="75">
        <v>270000625</v>
      </c>
      <c r="BU1344" s="75">
        <v>0</v>
      </c>
      <c r="BV1344" s="75">
        <v>0</v>
      </c>
      <c r="BW1344" s="75">
        <v>0</v>
      </c>
      <c r="BX1344" s="75">
        <v>0</v>
      </c>
      <c r="BY1344" s="75">
        <v>0</v>
      </c>
      <c r="BZ1344" s="75">
        <v>0</v>
      </c>
      <c r="CA1344" s="75">
        <v>0</v>
      </c>
    </row>
    <row r="1345" spans="14:79" ht="12" customHeight="1">
      <c r="N1345" s="119" t="s">
        <v>40</v>
      </c>
      <c r="O1345" s="120" t="s">
        <v>2607</v>
      </c>
      <c r="P1345" s="122">
        <v>157000625</v>
      </c>
      <c r="Q1345" s="122">
        <v>162000625</v>
      </c>
      <c r="R1345" s="122">
        <v>179000625</v>
      </c>
      <c r="S1345" s="122">
        <v>0</v>
      </c>
      <c r="T1345" s="122">
        <v>0</v>
      </c>
      <c r="U1345" s="122">
        <v>486000625</v>
      </c>
      <c r="V1345" s="122">
        <v>472000625</v>
      </c>
      <c r="W1345" s="122">
        <v>477000625</v>
      </c>
      <c r="X1345" s="122">
        <v>508000625</v>
      </c>
      <c r="Y1345" s="122">
        <v>544000625</v>
      </c>
      <c r="Z1345" s="122">
        <v>571000625</v>
      </c>
      <c r="AA1345" s="122">
        <v>0</v>
      </c>
      <c r="AB1345" s="122">
        <v>0</v>
      </c>
      <c r="AC1345" s="122">
        <v>0</v>
      </c>
      <c r="AD1345" s="121"/>
      <c r="BO1345" s="72" t="s">
        <v>42</v>
      </c>
      <c r="BP1345" s="73" t="s">
        <v>4682</v>
      </c>
      <c r="BQ1345" s="75">
        <v>0</v>
      </c>
      <c r="BR1345" s="75">
        <v>234000625</v>
      </c>
      <c r="BS1345" s="75">
        <v>252000625</v>
      </c>
      <c r="BT1345" s="75">
        <v>279000625</v>
      </c>
      <c r="BU1345" s="75">
        <v>288000625</v>
      </c>
      <c r="BV1345" s="75">
        <v>297000625</v>
      </c>
      <c r="BW1345" s="75">
        <v>0</v>
      </c>
      <c r="BX1345" s="75">
        <v>0</v>
      </c>
      <c r="BY1345" s="75">
        <v>0</v>
      </c>
      <c r="BZ1345" s="75">
        <v>0</v>
      </c>
      <c r="CA1345" s="75">
        <v>0</v>
      </c>
    </row>
    <row r="1346" spans="14:79" ht="12" customHeight="1">
      <c r="N1346" s="119" t="s">
        <v>40</v>
      </c>
      <c r="O1346" s="120" t="s">
        <v>1445</v>
      </c>
      <c r="P1346" s="122">
        <v>0</v>
      </c>
      <c r="Q1346" s="122">
        <v>0</v>
      </c>
      <c r="R1346" s="122">
        <v>0</v>
      </c>
      <c r="S1346" s="122">
        <v>0</v>
      </c>
      <c r="T1346" s="122">
        <v>0</v>
      </c>
      <c r="U1346" s="122">
        <v>339000625</v>
      </c>
      <c r="V1346" s="122">
        <v>0</v>
      </c>
      <c r="W1346" s="122">
        <v>0</v>
      </c>
      <c r="X1346" s="122">
        <v>378000625</v>
      </c>
      <c r="Y1346" s="122">
        <v>495000625</v>
      </c>
      <c r="Z1346" s="122">
        <v>0</v>
      </c>
      <c r="AA1346" s="122">
        <v>0</v>
      </c>
      <c r="AB1346" s="122">
        <v>0</v>
      </c>
      <c r="AC1346" s="122">
        <v>0</v>
      </c>
      <c r="AD1346" s="121"/>
      <c r="BO1346" s="72" t="s">
        <v>42</v>
      </c>
      <c r="BP1346" s="73" t="s">
        <v>4683</v>
      </c>
      <c r="BQ1346" s="75">
        <v>0</v>
      </c>
      <c r="BR1346" s="75">
        <v>0</v>
      </c>
      <c r="BS1346" s="75">
        <v>0</v>
      </c>
      <c r="BT1346" s="75">
        <v>0</v>
      </c>
      <c r="BU1346" s="75">
        <v>297000625</v>
      </c>
      <c r="BV1346" s="75">
        <v>306000625</v>
      </c>
      <c r="BW1346" s="75">
        <v>324000625</v>
      </c>
      <c r="BX1346" s="75">
        <v>342000625</v>
      </c>
      <c r="BY1346" s="75">
        <v>0</v>
      </c>
      <c r="BZ1346" s="75">
        <v>0</v>
      </c>
      <c r="CA1346" s="75">
        <v>0</v>
      </c>
    </row>
    <row r="1347" spans="14:79" ht="12" customHeight="1">
      <c r="N1347" s="119" t="s">
        <v>40</v>
      </c>
      <c r="O1347" s="120" t="s">
        <v>2114</v>
      </c>
      <c r="P1347" s="122">
        <v>0</v>
      </c>
      <c r="Q1347" s="122">
        <v>0</v>
      </c>
      <c r="R1347" s="122">
        <v>0</v>
      </c>
      <c r="S1347" s="122">
        <v>0</v>
      </c>
      <c r="T1347" s="122">
        <v>0</v>
      </c>
      <c r="U1347" s="122">
        <v>0</v>
      </c>
      <c r="V1347" s="122">
        <v>0</v>
      </c>
      <c r="W1347" s="122">
        <v>290000026</v>
      </c>
      <c r="X1347" s="122">
        <v>305000026</v>
      </c>
      <c r="Y1347" s="122">
        <v>330000026</v>
      </c>
      <c r="Z1347" s="122">
        <v>365000026</v>
      </c>
      <c r="AA1347" s="122">
        <v>435000026</v>
      </c>
      <c r="AB1347" s="122">
        <v>480000026</v>
      </c>
      <c r="AC1347" s="122">
        <v>0</v>
      </c>
      <c r="AD1347" s="121"/>
      <c r="BO1347" s="72" t="s">
        <v>42</v>
      </c>
      <c r="BP1347" s="73" t="s">
        <v>4684</v>
      </c>
      <c r="BQ1347" s="75">
        <v>225000625</v>
      </c>
      <c r="BR1347" s="75">
        <v>270000625</v>
      </c>
      <c r="BS1347" s="75">
        <v>261000625</v>
      </c>
      <c r="BT1347" s="75">
        <v>288000625</v>
      </c>
      <c r="BU1347" s="75">
        <v>0</v>
      </c>
      <c r="BV1347" s="75">
        <v>0</v>
      </c>
      <c r="BW1347" s="75">
        <v>0</v>
      </c>
      <c r="BX1347" s="75">
        <v>0</v>
      </c>
      <c r="BY1347" s="75">
        <v>0</v>
      </c>
      <c r="BZ1347" s="75">
        <v>0</v>
      </c>
      <c r="CA1347" s="75">
        <v>0</v>
      </c>
    </row>
    <row r="1348" spans="14:79" ht="12" customHeight="1">
      <c r="N1348" s="119" t="s">
        <v>40</v>
      </c>
      <c r="O1348" s="120" t="s">
        <v>1446</v>
      </c>
      <c r="P1348" s="122">
        <v>0</v>
      </c>
      <c r="Q1348" s="122">
        <v>0</v>
      </c>
      <c r="R1348" s="122">
        <v>0</v>
      </c>
      <c r="S1348" s="122">
        <v>0</v>
      </c>
      <c r="T1348" s="122">
        <v>0</v>
      </c>
      <c r="U1348" s="122">
        <v>216000625</v>
      </c>
      <c r="V1348" s="122">
        <v>238000625</v>
      </c>
      <c r="W1348" s="122">
        <v>261000625</v>
      </c>
      <c r="X1348" s="122">
        <v>270000625</v>
      </c>
      <c r="Y1348" s="122">
        <v>0</v>
      </c>
      <c r="Z1348" s="122">
        <v>0</v>
      </c>
      <c r="AA1348" s="122">
        <v>0</v>
      </c>
      <c r="AB1348" s="122">
        <v>0</v>
      </c>
      <c r="AC1348" s="122">
        <v>0</v>
      </c>
      <c r="AD1348" s="121"/>
      <c r="BO1348" s="72" t="s">
        <v>42</v>
      </c>
      <c r="BP1348" s="73" t="s">
        <v>4685</v>
      </c>
      <c r="BQ1348" s="75">
        <v>243000625</v>
      </c>
      <c r="BR1348" s="75">
        <v>261000625</v>
      </c>
      <c r="BS1348" s="75">
        <v>279000625</v>
      </c>
      <c r="BT1348" s="75">
        <v>306000625</v>
      </c>
      <c r="BU1348" s="75">
        <v>288000625</v>
      </c>
      <c r="BV1348" s="75">
        <v>297000625</v>
      </c>
      <c r="BW1348" s="75">
        <v>0</v>
      </c>
      <c r="BX1348" s="75">
        <v>0</v>
      </c>
      <c r="BY1348" s="75">
        <v>0</v>
      </c>
      <c r="BZ1348" s="75">
        <v>0</v>
      </c>
      <c r="CA1348" s="75">
        <v>0</v>
      </c>
    </row>
    <row r="1349" spans="14:79" ht="12" customHeight="1">
      <c r="N1349" s="119" t="s">
        <v>40</v>
      </c>
      <c r="O1349" s="120" t="s">
        <v>2298</v>
      </c>
      <c r="P1349" s="122">
        <v>0</v>
      </c>
      <c r="Q1349" s="122">
        <v>0</v>
      </c>
      <c r="R1349" s="122">
        <v>0</v>
      </c>
      <c r="S1349" s="122">
        <v>0</v>
      </c>
      <c r="T1349" s="122">
        <v>0</v>
      </c>
      <c r="U1349" s="122">
        <v>0</v>
      </c>
      <c r="V1349" s="122">
        <v>0</v>
      </c>
      <c r="W1349" s="122">
        <v>0</v>
      </c>
      <c r="X1349" s="122">
        <v>0</v>
      </c>
      <c r="Y1349" s="122">
        <v>0</v>
      </c>
      <c r="Z1349" s="122">
        <v>450000625</v>
      </c>
      <c r="AA1349" s="122">
        <v>468000625</v>
      </c>
      <c r="AB1349" s="122">
        <v>0</v>
      </c>
      <c r="AC1349" s="122">
        <v>0</v>
      </c>
      <c r="AD1349" s="121"/>
      <c r="BO1349" s="72" t="s">
        <v>42</v>
      </c>
      <c r="BP1349" s="73" t="s">
        <v>4686</v>
      </c>
      <c r="BQ1349" s="75">
        <v>180000625</v>
      </c>
      <c r="BR1349" s="75">
        <v>0</v>
      </c>
      <c r="BS1349" s="75">
        <v>0</v>
      </c>
      <c r="BT1349" s="75">
        <v>243000625</v>
      </c>
      <c r="BU1349" s="75">
        <v>252000625</v>
      </c>
      <c r="BV1349" s="75">
        <v>306000625</v>
      </c>
      <c r="BW1349" s="75">
        <v>306000625</v>
      </c>
      <c r="BX1349" s="75">
        <v>0</v>
      </c>
      <c r="BY1349" s="75">
        <v>0</v>
      </c>
      <c r="BZ1349" s="75">
        <v>0</v>
      </c>
      <c r="CA1349" s="75">
        <v>0</v>
      </c>
    </row>
    <row r="1350" spans="14:79" ht="12" customHeight="1">
      <c r="N1350" s="119" t="s">
        <v>40</v>
      </c>
      <c r="O1350" s="120" t="s">
        <v>986</v>
      </c>
      <c r="P1350" s="122">
        <v>0</v>
      </c>
      <c r="Q1350" s="122">
        <v>156000625</v>
      </c>
      <c r="R1350" s="122">
        <v>190000625</v>
      </c>
      <c r="S1350" s="122">
        <v>236000625</v>
      </c>
      <c r="T1350" s="122">
        <v>0</v>
      </c>
      <c r="U1350" s="122">
        <v>0</v>
      </c>
      <c r="V1350" s="122">
        <v>0</v>
      </c>
      <c r="W1350" s="122">
        <v>0</v>
      </c>
      <c r="X1350" s="122">
        <v>0</v>
      </c>
      <c r="Y1350" s="122">
        <v>459000625</v>
      </c>
      <c r="Z1350" s="122">
        <v>0</v>
      </c>
      <c r="AA1350" s="122">
        <v>0</v>
      </c>
      <c r="AB1350" s="122">
        <v>0</v>
      </c>
      <c r="AC1350" s="122">
        <v>0</v>
      </c>
      <c r="AD1350" s="121"/>
      <c r="BO1350" s="72" t="s">
        <v>42</v>
      </c>
      <c r="BP1350" s="73" t="s">
        <v>4687</v>
      </c>
      <c r="BQ1350" s="75">
        <v>180000625</v>
      </c>
      <c r="BR1350" s="75">
        <v>198000625</v>
      </c>
      <c r="BS1350" s="75">
        <v>216000625</v>
      </c>
      <c r="BT1350" s="75">
        <v>243000625</v>
      </c>
      <c r="BU1350" s="75">
        <v>315000625</v>
      </c>
      <c r="BV1350" s="75">
        <v>0</v>
      </c>
      <c r="BW1350" s="75">
        <v>0</v>
      </c>
      <c r="BX1350" s="75">
        <v>0</v>
      </c>
      <c r="BY1350" s="75">
        <v>0</v>
      </c>
      <c r="BZ1350" s="75">
        <v>0</v>
      </c>
      <c r="CA1350" s="75">
        <v>0</v>
      </c>
    </row>
    <row r="1351" spans="14:79" ht="12" customHeight="1">
      <c r="N1351" s="119" t="s">
        <v>40</v>
      </c>
      <c r="O1351" s="120" t="s">
        <v>987</v>
      </c>
      <c r="P1351" s="122">
        <v>0</v>
      </c>
      <c r="Q1351" s="122">
        <v>185000625</v>
      </c>
      <c r="R1351" s="122">
        <v>186000625</v>
      </c>
      <c r="S1351" s="122">
        <v>224000625</v>
      </c>
      <c r="T1351" s="122">
        <v>0</v>
      </c>
      <c r="U1351" s="122">
        <v>0</v>
      </c>
      <c r="V1351" s="122">
        <v>0</v>
      </c>
      <c r="W1351" s="122">
        <v>0</v>
      </c>
      <c r="X1351" s="122">
        <v>0</v>
      </c>
      <c r="Y1351" s="122">
        <v>0</v>
      </c>
      <c r="Z1351" s="122">
        <v>0</v>
      </c>
      <c r="AA1351" s="122">
        <v>0</v>
      </c>
      <c r="AB1351" s="122">
        <v>0</v>
      </c>
      <c r="AC1351" s="122">
        <v>0</v>
      </c>
      <c r="AD1351" s="121"/>
      <c r="BO1351" s="72" t="s">
        <v>42</v>
      </c>
      <c r="BP1351" s="73" t="s">
        <v>4688</v>
      </c>
      <c r="BQ1351" s="75">
        <v>153000625</v>
      </c>
      <c r="BR1351" s="75">
        <v>160000925</v>
      </c>
      <c r="BS1351" s="75">
        <v>170000825</v>
      </c>
      <c r="BT1351" s="75">
        <v>216000625</v>
      </c>
      <c r="BU1351" s="75">
        <v>0</v>
      </c>
      <c r="BV1351" s="75">
        <v>0</v>
      </c>
      <c r="BW1351" s="75">
        <v>0</v>
      </c>
      <c r="BX1351" s="75">
        <v>0</v>
      </c>
      <c r="BY1351" s="75">
        <v>0</v>
      </c>
      <c r="BZ1351" s="75">
        <v>0</v>
      </c>
      <c r="CA1351" s="75">
        <v>0</v>
      </c>
    </row>
    <row r="1352" spans="14:79" ht="12" customHeight="1">
      <c r="N1352" s="119" t="s">
        <v>40</v>
      </c>
      <c r="O1352" s="120" t="s">
        <v>988</v>
      </c>
      <c r="P1352" s="122">
        <v>0</v>
      </c>
      <c r="Q1352" s="122">
        <v>185000625</v>
      </c>
      <c r="R1352" s="122">
        <v>201000625</v>
      </c>
      <c r="S1352" s="122">
        <v>236000625</v>
      </c>
      <c r="T1352" s="122">
        <v>0</v>
      </c>
      <c r="U1352" s="122">
        <v>0</v>
      </c>
      <c r="V1352" s="122">
        <v>0</v>
      </c>
      <c r="W1352" s="122">
        <v>0</v>
      </c>
      <c r="X1352" s="122">
        <v>0</v>
      </c>
      <c r="Y1352" s="122">
        <v>0</v>
      </c>
      <c r="Z1352" s="122">
        <v>0</v>
      </c>
      <c r="AA1352" s="122">
        <v>0</v>
      </c>
      <c r="AB1352" s="122">
        <v>0</v>
      </c>
      <c r="AC1352" s="122">
        <v>0</v>
      </c>
      <c r="AD1352" s="121"/>
      <c r="BO1352" s="72" t="s">
        <v>42</v>
      </c>
      <c r="BP1352" s="73" t="s">
        <v>4689</v>
      </c>
      <c r="BQ1352" s="75">
        <v>243000625</v>
      </c>
      <c r="BR1352" s="75">
        <v>261000625</v>
      </c>
      <c r="BS1352" s="75">
        <v>279000625</v>
      </c>
      <c r="BT1352" s="75">
        <v>0</v>
      </c>
      <c r="BU1352" s="75">
        <v>0</v>
      </c>
      <c r="BV1352" s="75">
        <v>0</v>
      </c>
      <c r="BW1352" s="75">
        <v>0</v>
      </c>
      <c r="BX1352" s="75">
        <v>0</v>
      </c>
      <c r="BY1352" s="75">
        <v>0</v>
      </c>
      <c r="BZ1352" s="75">
        <v>0</v>
      </c>
      <c r="CA1352" s="75">
        <v>0</v>
      </c>
    </row>
    <row r="1353" spans="14:79" ht="12" customHeight="1">
      <c r="N1353" s="119" t="s">
        <v>40</v>
      </c>
      <c r="O1353" s="120" t="s">
        <v>1181</v>
      </c>
      <c r="P1353" s="122">
        <v>0</v>
      </c>
      <c r="Q1353" s="122">
        <v>0</v>
      </c>
      <c r="R1353" s="122">
        <v>0</v>
      </c>
      <c r="S1353" s="122">
        <v>245000625</v>
      </c>
      <c r="T1353" s="122">
        <v>0</v>
      </c>
      <c r="U1353" s="122">
        <v>216000625</v>
      </c>
      <c r="V1353" s="122">
        <v>238000625</v>
      </c>
      <c r="W1353" s="122">
        <v>261000625</v>
      </c>
      <c r="X1353" s="122">
        <v>270000625</v>
      </c>
      <c r="Y1353" s="122">
        <v>0</v>
      </c>
      <c r="Z1353" s="122">
        <v>0</v>
      </c>
      <c r="AA1353" s="122">
        <v>0</v>
      </c>
      <c r="AB1353" s="122">
        <v>0</v>
      </c>
      <c r="AC1353" s="122">
        <v>0</v>
      </c>
      <c r="AD1353" s="121"/>
      <c r="BO1353" s="72" t="s">
        <v>42</v>
      </c>
      <c r="BP1353" s="73" t="s">
        <v>4690</v>
      </c>
      <c r="BQ1353" s="75">
        <v>175000725</v>
      </c>
      <c r="BR1353" s="75">
        <v>261000625</v>
      </c>
      <c r="BS1353" s="75">
        <v>279000625</v>
      </c>
      <c r="BT1353" s="75">
        <v>306000625</v>
      </c>
      <c r="BU1353" s="75">
        <v>0</v>
      </c>
      <c r="BV1353" s="75">
        <v>0</v>
      </c>
      <c r="BW1353" s="75">
        <v>0</v>
      </c>
      <c r="BX1353" s="75">
        <v>0</v>
      </c>
      <c r="BY1353" s="75">
        <v>0</v>
      </c>
      <c r="BZ1353" s="75">
        <v>0</v>
      </c>
      <c r="CA1353" s="75">
        <v>0</v>
      </c>
    </row>
    <row r="1354" spans="14:79" ht="12" customHeight="1">
      <c r="N1354" s="119" t="s">
        <v>40</v>
      </c>
      <c r="O1354" s="120" t="s">
        <v>419</v>
      </c>
      <c r="P1354" s="122">
        <v>0</v>
      </c>
      <c r="Q1354" s="122">
        <v>0</v>
      </c>
      <c r="R1354" s="122">
        <v>0</v>
      </c>
      <c r="S1354" s="122">
        <v>0</v>
      </c>
      <c r="T1354" s="122">
        <v>0</v>
      </c>
      <c r="U1354" s="122">
        <v>270000625</v>
      </c>
      <c r="V1354" s="122">
        <v>298000625</v>
      </c>
      <c r="W1354" s="122">
        <v>351000625</v>
      </c>
      <c r="X1354" s="122">
        <v>369000625</v>
      </c>
      <c r="Y1354" s="122">
        <v>405000625</v>
      </c>
      <c r="Z1354" s="122">
        <v>0</v>
      </c>
      <c r="AA1354" s="122">
        <v>333000625</v>
      </c>
      <c r="AB1354" s="122">
        <v>0</v>
      </c>
      <c r="AC1354" s="122">
        <v>0</v>
      </c>
      <c r="AD1354" s="121"/>
      <c r="BO1354" s="72" t="s">
        <v>42</v>
      </c>
      <c r="BP1354" s="73" t="s">
        <v>4691</v>
      </c>
      <c r="BQ1354" s="75">
        <v>252000625</v>
      </c>
      <c r="BR1354" s="75">
        <v>270000625</v>
      </c>
      <c r="BS1354" s="75">
        <v>288000625</v>
      </c>
      <c r="BT1354" s="75">
        <v>288000625</v>
      </c>
      <c r="BU1354" s="75">
        <v>297000625</v>
      </c>
      <c r="BV1354" s="75">
        <v>306000625</v>
      </c>
      <c r="BW1354" s="75">
        <v>324000625</v>
      </c>
      <c r="BX1354" s="75">
        <v>369000625</v>
      </c>
      <c r="BY1354" s="75">
        <v>0</v>
      </c>
      <c r="BZ1354" s="75">
        <v>0</v>
      </c>
      <c r="CA1354" s="75">
        <v>0</v>
      </c>
    </row>
    <row r="1355" spans="14:79" ht="12" customHeight="1">
      <c r="N1355" s="119" t="s">
        <v>40</v>
      </c>
      <c r="O1355" s="120" t="s">
        <v>1544</v>
      </c>
      <c r="P1355" s="122">
        <v>0</v>
      </c>
      <c r="Q1355" s="122">
        <v>0</v>
      </c>
      <c r="R1355" s="122">
        <v>0</v>
      </c>
      <c r="S1355" s="122">
        <v>0</v>
      </c>
      <c r="T1355" s="122">
        <v>0</v>
      </c>
      <c r="U1355" s="122">
        <v>0</v>
      </c>
      <c r="V1355" s="122">
        <v>298000625</v>
      </c>
      <c r="W1355" s="122">
        <v>360000625</v>
      </c>
      <c r="X1355" s="122">
        <v>0</v>
      </c>
      <c r="Y1355" s="122">
        <v>0</v>
      </c>
      <c r="Z1355" s="122">
        <v>0</v>
      </c>
      <c r="AA1355" s="122">
        <v>0</v>
      </c>
      <c r="AB1355" s="122">
        <v>0</v>
      </c>
      <c r="AC1355" s="122">
        <v>0</v>
      </c>
      <c r="AD1355" s="121"/>
      <c r="BO1355" s="72" t="s">
        <v>42</v>
      </c>
      <c r="BP1355" s="73" t="s">
        <v>4692</v>
      </c>
      <c r="BQ1355" s="75">
        <v>180000625</v>
      </c>
      <c r="BR1355" s="75">
        <v>198000625</v>
      </c>
      <c r="BS1355" s="75">
        <v>216000625</v>
      </c>
      <c r="BT1355" s="75">
        <v>243000625</v>
      </c>
      <c r="BU1355" s="75">
        <v>0</v>
      </c>
      <c r="BV1355" s="75">
        <v>0</v>
      </c>
      <c r="BW1355" s="75">
        <v>0</v>
      </c>
      <c r="BX1355" s="75">
        <v>0</v>
      </c>
      <c r="BY1355" s="75">
        <v>0</v>
      </c>
      <c r="BZ1355" s="75">
        <v>0</v>
      </c>
      <c r="CA1355" s="75">
        <v>0</v>
      </c>
    </row>
    <row r="1356" spans="14:79" ht="12" customHeight="1">
      <c r="N1356" s="119" t="s">
        <v>40</v>
      </c>
      <c r="O1356" s="120" t="s">
        <v>1944</v>
      </c>
      <c r="P1356" s="122">
        <v>0</v>
      </c>
      <c r="Q1356" s="122">
        <v>0</v>
      </c>
      <c r="R1356" s="122">
        <v>0</v>
      </c>
      <c r="S1356" s="122">
        <v>0</v>
      </c>
      <c r="T1356" s="122">
        <v>0</v>
      </c>
      <c r="U1356" s="122">
        <v>270000625</v>
      </c>
      <c r="V1356" s="122">
        <v>315000625</v>
      </c>
      <c r="W1356" s="122">
        <v>360000625</v>
      </c>
      <c r="X1356" s="122">
        <v>369000625</v>
      </c>
      <c r="Y1356" s="122">
        <v>387000625</v>
      </c>
      <c r="Z1356" s="122">
        <v>378000625</v>
      </c>
      <c r="AA1356" s="122">
        <v>405000625</v>
      </c>
      <c r="AB1356" s="122">
        <v>414000625</v>
      </c>
      <c r="AC1356" s="122">
        <v>0</v>
      </c>
      <c r="AD1356" s="121"/>
      <c r="BO1356" s="72" t="s">
        <v>42</v>
      </c>
      <c r="BP1356" s="73" t="s">
        <v>4693</v>
      </c>
      <c r="BQ1356" s="75">
        <v>252000625</v>
      </c>
      <c r="BR1356" s="75">
        <v>270000625</v>
      </c>
      <c r="BS1356" s="75">
        <v>288000625</v>
      </c>
      <c r="BT1356" s="75">
        <v>315000625</v>
      </c>
      <c r="BU1356" s="75">
        <v>324000625</v>
      </c>
      <c r="BV1356" s="75">
        <v>333000625</v>
      </c>
      <c r="BW1356" s="75">
        <v>351000625</v>
      </c>
      <c r="BX1356" s="75">
        <v>320000725</v>
      </c>
      <c r="BY1356" s="75">
        <v>0</v>
      </c>
      <c r="BZ1356" s="75">
        <v>0</v>
      </c>
      <c r="CA1356" s="75">
        <v>0</v>
      </c>
    </row>
    <row r="1357" spans="14:79" ht="12" customHeight="1">
      <c r="N1357" s="119" t="s">
        <v>40</v>
      </c>
      <c r="O1357" s="120" t="s">
        <v>2563</v>
      </c>
      <c r="P1357" s="122">
        <v>0</v>
      </c>
      <c r="Q1357" s="122">
        <v>0</v>
      </c>
      <c r="R1357" s="122">
        <v>0</v>
      </c>
      <c r="S1357" s="122">
        <v>0</v>
      </c>
      <c r="T1357" s="122">
        <v>0</v>
      </c>
      <c r="U1357" s="122">
        <v>270000625</v>
      </c>
      <c r="V1357" s="122">
        <v>315000625</v>
      </c>
      <c r="W1357" s="122">
        <v>351000625</v>
      </c>
      <c r="X1357" s="122">
        <v>369000625</v>
      </c>
      <c r="Y1357" s="122">
        <v>387000625</v>
      </c>
      <c r="Z1357" s="122">
        <v>396000625</v>
      </c>
      <c r="AA1357" s="122">
        <v>333000625</v>
      </c>
      <c r="AB1357" s="122">
        <v>414000625</v>
      </c>
      <c r="AC1357" s="122">
        <v>0</v>
      </c>
      <c r="AD1357" s="121"/>
      <c r="BO1357" s="72" t="s">
        <v>42</v>
      </c>
      <c r="BP1357" s="73" t="s">
        <v>4694</v>
      </c>
      <c r="BQ1357" s="75">
        <v>0</v>
      </c>
      <c r="BR1357" s="75">
        <v>243000625</v>
      </c>
      <c r="BS1357" s="75">
        <v>261000625</v>
      </c>
      <c r="BT1357" s="75">
        <v>288000625</v>
      </c>
      <c r="BU1357" s="75">
        <v>297000625</v>
      </c>
      <c r="BV1357" s="75">
        <v>306000625</v>
      </c>
      <c r="BW1357" s="75">
        <v>324000625</v>
      </c>
      <c r="BX1357" s="75">
        <v>0</v>
      </c>
      <c r="BY1357" s="75">
        <v>0</v>
      </c>
      <c r="BZ1357" s="75">
        <v>0</v>
      </c>
      <c r="CA1357" s="75">
        <v>0</v>
      </c>
    </row>
    <row r="1358" spans="14:79" ht="12" customHeight="1">
      <c r="N1358" s="119" t="s">
        <v>40</v>
      </c>
      <c r="O1358" s="120" t="s">
        <v>413</v>
      </c>
      <c r="P1358" s="122">
        <v>0</v>
      </c>
      <c r="Q1358" s="122">
        <v>0</v>
      </c>
      <c r="R1358" s="122">
        <v>0</v>
      </c>
      <c r="S1358" s="122">
        <v>0</v>
      </c>
      <c r="T1358" s="122">
        <v>0</v>
      </c>
      <c r="U1358" s="122">
        <v>0</v>
      </c>
      <c r="V1358" s="122">
        <v>243000625</v>
      </c>
      <c r="W1358" s="122">
        <v>360000625</v>
      </c>
      <c r="X1358" s="122">
        <v>369000625</v>
      </c>
      <c r="Y1358" s="122">
        <v>387000625</v>
      </c>
      <c r="Z1358" s="122">
        <v>396000625</v>
      </c>
      <c r="AA1358" s="122">
        <v>0</v>
      </c>
      <c r="AB1358" s="122">
        <v>414000625</v>
      </c>
      <c r="AC1358" s="122">
        <v>0</v>
      </c>
      <c r="AD1358" s="121"/>
      <c r="BO1358" s="72" t="s">
        <v>42</v>
      </c>
      <c r="BP1358" s="73" t="s">
        <v>4695</v>
      </c>
      <c r="BQ1358" s="75">
        <v>234000625</v>
      </c>
      <c r="BR1358" s="75">
        <v>252000625</v>
      </c>
      <c r="BS1358" s="75">
        <v>270000625</v>
      </c>
      <c r="BT1358" s="75">
        <v>297000625</v>
      </c>
      <c r="BU1358" s="75">
        <v>306000625</v>
      </c>
      <c r="BV1358" s="75">
        <v>0</v>
      </c>
      <c r="BW1358" s="75">
        <v>0</v>
      </c>
      <c r="BX1358" s="75">
        <v>0</v>
      </c>
      <c r="BY1358" s="75">
        <v>0</v>
      </c>
      <c r="BZ1358" s="75">
        <v>0</v>
      </c>
      <c r="CA1358" s="75">
        <v>0</v>
      </c>
    </row>
    <row r="1359" spans="14:79" ht="12" customHeight="1">
      <c r="N1359" s="119" t="s">
        <v>40</v>
      </c>
      <c r="O1359" s="120" t="s">
        <v>1447</v>
      </c>
      <c r="P1359" s="122">
        <v>0</v>
      </c>
      <c r="Q1359" s="122">
        <v>0</v>
      </c>
      <c r="R1359" s="122">
        <v>0</v>
      </c>
      <c r="S1359" s="122">
        <v>0</v>
      </c>
      <c r="T1359" s="122">
        <v>0</v>
      </c>
      <c r="U1359" s="122">
        <v>260000026</v>
      </c>
      <c r="V1359" s="122">
        <v>275000026</v>
      </c>
      <c r="W1359" s="122">
        <v>305000026</v>
      </c>
      <c r="X1359" s="122">
        <v>329000026</v>
      </c>
      <c r="Y1359" s="122">
        <v>385000026</v>
      </c>
      <c r="Z1359" s="122">
        <v>410000026</v>
      </c>
      <c r="AA1359" s="122">
        <v>465000026</v>
      </c>
      <c r="AB1359" s="122">
        <v>505000026</v>
      </c>
      <c r="AC1359" s="122">
        <v>530000026</v>
      </c>
      <c r="AD1359" s="121"/>
      <c r="BO1359" s="72" t="s">
        <v>42</v>
      </c>
      <c r="BP1359" s="73" t="s">
        <v>4696</v>
      </c>
      <c r="BQ1359" s="75">
        <v>0</v>
      </c>
      <c r="BR1359" s="75">
        <v>0</v>
      </c>
      <c r="BS1359" s="75">
        <v>288000625</v>
      </c>
      <c r="BT1359" s="75">
        <v>315000625</v>
      </c>
      <c r="BU1359" s="75">
        <v>324000625</v>
      </c>
      <c r="BV1359" s="75">
        <v>270000825</v>
      </c>
      <c r="BW1359" s="75">
        <v>351000625</v>
      </c>
      <c r="BX1359" s="75">
        <v>0</v>
      </c>
      <c r="BY1359" s="75">
        <v>387000625</v>
      </c>
      <c r="BZ1359" s="75">
        <v>0</v>
      </c>
      <c r="CA1359" s="75">
        <v>0</v>
      </c>
    </row>
    <row r="1360" spans="14:79" ht="12" customHeight="1">
      <c r="N1360" s="119" t="s">
        <v>40</v>
      </c>
      <c r="O1360" s="120" t="s">
        <v>2582</v>
      </c>
      <c r="P1360" s="122">
        <v>127000625</v>
      </c>
      <c r="Q1360" s="122">
        <v>132000625</v>
      </c>
      <c r="R1360" s="122">
        <v>170000625</v>
      </c>
      <c r="S1360" s="122">
        <v>183000625</v>
      </c>
      <c r="T1360" s="122">
        <v>202000625</v>
      </c>
      <c r="U1360" s="122">
        <v>235000625</v>
      </c>
      <c r="V1360" s="122">
        <v>243000625</v>
      </c>
      <c r="W1360" s="122">
        <v>0</v>
      </c>
      <c r="X1360" s="122">
        <v>0</v>
      </c>
      <c r="Y1360" s="122">
        <v>0</v>
      </c>
      <c r="Z1360" s="122">
        <v>0</v>
      </c>
      <c r="AA1360" s="122">
        <v>0</v>
      </c>
      <c r="AB1360" s="122">
        <v>0</v>
      </c>
      <c r="AC1360" s="122">
        <v>0</v>
      </c>
      <c r="AD1360" s="121"/>
      <c r="BO1360" s="72" t="s">
        <v>42</v>
      </c>
      <c r="BP1360" s="73" t="s">
        <v>4697</v>
      </c>
      <c r="BQ1360" s="75">
        <v>225000625</v>
      </c>
      <c r="BR1360" s="75">
        <v>0</v>
      </c>
      <c r="BS1360" s="75">
        <v>288000625</v>
      </c>
      <c r="BT1360" s="75">
        <v>315000625</v>
      </c>
      <c r="BU1360" s="75">
        <v>324000625</v>
      </c>
      <c r="BV1360" s="75">
        <v>333000625</v>
      </c>
      <c r="BW1360" s="75">
        <v>324000625</v>
      </c>
      <c r="BX1360" s="75">
        <v>350000026</v>
      </c>
      <c r="BY1360" s="75">
        <v>0</v>
      </c>
      <c r="BZ1360" s="75">
        <v>0</v>
      </c>
      <c r="CA1360" s="75">
        <v>0</v>
      </c>
    </row>
    <row r="1361" spans="14:79" ht="12" customHeight="1">
      <c r="N1361" s="119" t="s">
        <v>40</v>
      </c>
      <c r="O1361" s="120" t="s">
        <v>1182</v>
      </c>
      <c r="P1361" s="122">
        <v>0</v>
      </c>
      <c r="Q1361" s="122">
        <v>62000625</v>
      </c>
      <c r="R1361" s="122">
        <v>84000625</v>
      </c>
      <c r="S1361" s="122">
        <v>100000625</v>
      </c>
      <c r="T1361" s="122">
        <v>0</v>
      </c>
      <c r="U1361" s="122">
        <v>0</v>
      </c>
      <c r="V1361" s="122">
        <v>0</v>
      </c>
      <c r="W1361" s="122">
        <v>0</v>
      </c>
      <c r="X1361" s="122">
        <v>0</v>
      </c>
      <c r="Y1361" s="122">
        <v>0</v>
      </c>
      <c r="Z1361" s="122">
        <v>0</v>
      </c>
      <c r="AA1361" s="122">
        <v>0</v>
      </c>
      <c r="AB1361" s="122">
        <v>0</v>
      </c>
      <c r="AC1361" s="122">
        <v>0</v>
      </c>
      <c r="AD1361" s="121"/>
      <c r="BO1361" s="72" t="s">
        <v>42</v>
      </c>
      <c r="BP1361" s="73" t="s">
        <v>4698</v>
      </c>
      <c r="BQ1361" s="75">
        <v>243000625</v>
      </c>
      <c r="BR1361" s="75">
        <v>270000625</v>
      </c>
      <c r="BS1361" s="75">
        <v>288000625</v>
      </c>
      <c r="BT1361" s="75">
        <v>315000625</v>
      </c>
      <c r="BU1361" s="75">
        <v>315000625</v>
      </c>
      <c r="BV1361" s="75">
        <v>0</v>
      </c>
      <c r="BW1361" s="75">
        <v>342000625</v>
      </c>
      <c r="BX1361" s="75">
        <v>360000625</v>
      </c>
      <c r="BY1361" s="75">
        <v>0</v>
      </c>
      <c r="BZ1361" s="75">
        <v>0</v>
      </c>
      <c r="CA1361" s="75">
        <v>0</v>
      </c>
    </row>
    <row r="1362" spans="14:79" ht="12" customHeight="1">
      <c r="N1362" s="119" t="s">
        <v>25</v>
      </c>
      <c r="O1362" s="120" t="s">
        <v>2419</v>
      </c>
      <c r="P1362" s="122">
        <v>0</v>
      </c>
      <c r="Q1362" s="122">
        <v>0</v>
      </c>
      <c r="R1362" s="122">
        <v>240000026</v>
      </c>
      <c r="S1362" s="122">
        <v>0</v>
      </c>
      <c r="T1362" s="122">
        <v>0</v>
      </c>
      <c r="U1362" s="122">
        <v>0</v>
      </c>
      <c r="V1362" s="122">
        <v>0</v>
      </c>
      <c r="W1362" s="122">
        <v>350000026</v>
      </c>
      <c r="X1362" s="122">
        <v>375000026</v>
      </c>
      <c r="Y1362" s="122">
        <v>385000026</v>
      </c>
      <c r="Z1362" s="122">
        <v>0</v>
      </c>
      <c r="AA1362" s="122">
        <v>0</v>
      </c>
      <c r="AB1362" s="122">
        <v>0</v>
      </c>
      <c r="AC1362" s="122">
        <v>0</v>
      </c>
      <c r="AD1362" s="121"/>
      <c r="BO1362" s="72" t="s">
        <v>42</v>
      </c>
      <c r="BP1362" s="73" t="s">
        <v>4699</v>
      </c>
      <c r="BQ1362" s="75">
        <v>0</v>
      </c>
      <c r="BR1362" s="75">
        <v>0</v>
      </c>
      <c r="BS1362" s="75">
        <v>0</v>
      </c>
      <c r="BT1362" s="75">
        <v>360000625</v>
      </c>
      <c r="BU1362" s="75">
        <v>297000625</v>
      </c>
      <c r="BV1362" s="75">
        <v>0</v>
      </c>
      <c r="BW1362" s="75">
        <v>0</v>
      </c>
      <c r="BX1362" s="75">
        <v>0</v>
      </c>
      <c r="BY1362" s="75">
        <v>0</v>
      </c>
      <c r="BZ1362" s="75">
        <v>0</v>
      </c>
      <c r="CA1362" s="75">
        <v>0</v>
      </c>
    </row>
    <row r="1363" spans="14:79" ht="12" customHeight="1">
      <c r="N1363" s="119" t="s">
        <v>25</v>
      </c>
      <c r="O1363" s="120" t="s">
        <v>1703</v>
      </c>
      <c r="P1363" s="122">
        <v>80000026</v>
      </c>
      <c r="Q1363" s="122">
        <v>0</v>
      </c>
      <c r="R1363" s="122">
        <v>0</v>
      </c>
      <c r="S1363" s="122">
        <v>0</v>
      </c>
      <c r="T1363" s="122">
        <v>0</v>
      </c>
      <c r="U1363" s="122">
        <v>0</v>
      </c>
      <c r="V1363" s="122">
        <v>0</v>
      </c>
      <c r="W1363" s="122">
        <v>0</v>
      </c>
      <c r="X1363" s="122">
        <v>0</v>
      </c>
      <c r="Y1363" s="122">
        <v>0</v>
      </c>
      <c r="Z1363" s="122">
        <v>0</v>
      </c>
      <c r="AA1363" s="122">
        <v>0</v>
      </c>
      <c r="AB1363" s="122">
        <v>0</v>
      </c>
      <c r="AC1363" s="122">
        <v>0</v>
      </c>
      <c r="AD1363" s="121"/>
      <c r="BO1363" s="72" t="s">
        <v>42</v>
      </c>
      <c r="BP1363" s="73" t="s">
        <v>4700</v>
      </c>
      <c r="BQ1363" s="75">
        <v>252000625</v>
      </c>
      <c r="BR1363" s="75">
        <v>270000625</v>
      </c>
      <c r="BS1363" s="75">
        <v>288000625</v>
      </c>
      <c r="BT1363" s="75">
        <v>315000625</v>
      </c>
      <c r="BU1363" s="75">
        <v>324000625</v>
      </c>
      <c r="BV1363" s="75">
        <v>333000625</v>
      </c>
      <c r="BW1363" s="75">
        <v>351000625</v>
      </c>
      <c r="BX1363" s="75">
        <v>351000625</v>
      </c>
      <c r="BY1363" s="75">
        <v>387000625</v>
      </c>
      <c r="BZ1363" s="75">
        <v>0</v>
      </c>
      <c r="CA1363" s="75">
        <v>0</v>
      </c>
    </row>
    <row r="1364" spans="14:79" ht="12" customHeight="1">
      <c r="N1364" s="119" t="s">
        <v>25</v>
      </c>
      <c r="O1364" s="120" t="s">
        <v>2797</v>
      </c>
      <c r="P1364" s="122">
        <v>240000026</v>
      </c>
      <c r="Q1364" s="122">
        <v>260000026</v>
      </c>
      <c r="R1364" s="122">
        <v>280000026</v>
      </c>
      <c r="S1364" s="122">
        <v>295000026</v>
      </c>
      <c r="T1364" s="122">
        <v>320000026</v>
      </c>
      <c r="U1364" s="122">
        <v>380000026</v>
      </c>
      <c r="V1364" s="122">
        <v>405000026</v>
      </c>
      <c r="W1364" s="122">
        <v>470000026</v>
      </c>
      <c r="X1364" s="122">
        <v>540000026</v>
      </c>
      <c r="Y1364" s="122">
        <v>580000026</v>
      </c>
      <c r="Z1364" s="122">
        <v>625000026</v>
      </c>
      <c r="AA1364" s="122">
        <v>680000026</v>
      </c>
      <c r="AB1364" s="122">
        <v>0</v>
      </c>
      <c r="AC1364" s="122">
        <v>0</v>
      </c>
      <c r="AD1364" s="121"/>
      <c r="BO1364" s="72" t="s">
        <v>42</v>
      </c>
      <c r="BP1364" s="73" t="s">
        <v>4701</v>
      </c>
      <c r="BQ1364" s="75">
        <v>0</v>
      </c>
      <c r="BR1364" s="75">
        <v>0</v>
      </c>
      <c r="BS1364" s="75">
        <v>0</v>
      </c>
      <c r="BT1364" s="75">
        <v>360000625</v>
      </c>
      <c r="BU1364" s="75">
        <v>369000625</v>
      </c>
      <c r="BV1364" s="75">
        <v>0</v>
      </c>
      <c r="BW1364" s="75">
        <v>342000625</v>
      </c>
      <c r="BX1364" s="75">
        <v>0</v>
      </c>
      <c r="BY1364" s="75">
        <v>0</v>
      </c>
      <c r="BZ1364" s="75">
        <v>0</v>
      </c>
      <c r="CA1364" s="75">
        <v>0</v>
      </c>
    </row>
    <row r="1365" spans="14:79" ht="12" customHeight="1">
      <c r="N1365" s="119" t="s">
        <v>25</v>
      </c>
      <c r="O1365" s="120" t="s">
        <v>1689</v>
      </c>
      <c r="P1365" s="122">
        <v>240000026</v>
      </c>
      <c r="Q1365" s="122">
        <v>260000026</v>
      </c>
      <c r="R1365" s="122">
        <v>270000026</v>
      </c>
      <c r="S1365" s="122">
        <v>280000026</v>
      </c>
      <c r="T1365" s="122">
        <v>310000026</v>
      </c>
      <c r="U1365" s="122">
        <v>320000026</v>
      </c>
      <c r="V1365" s="122">
        <v>360000026</v>
      </c>
      <c r="W1365" s="122">
        <v>0</v>
      </c>
      <c r="X1365" s="122">
        <v>0</v>
      </c>
      <c r="Y1365" s="122">
        <v>0</v>
      </c>
      <c r="Z1365" s="122">
        <v>0</v>
      </c>
      <c r="AA1365" s="122">
        <v>0</v>
      </c>
      <c r="AB1365" s="122">
        <v>0</v>
      </c>
      <c r="AC1365" s="122">
        <v>0</v>
      </c>
      <c r="AD1365" s="121"/>
      <c r="BO1365" s="72" t="s">
        <v>42</v>
      </c>
      <c r="BP1365" s="73" t="s">
        <v>4702</v>
      </c>
      <c r="BQ1365" s="75">
        <v>0</v>
      </c>
      <c r="BR1365" s="75">
        <v>0</v>
      </c>
      <c r="BS1365" s="75">
        <v>0</v>
      </c>
      <c r="BT1365" s="75">
        <v>0</v>
      </c>
      <c r="BU1365" s="75">
        <v>0</v>
      </c>
      <c r="BV1365" s="75">
        <v>0</v>
      </c>
      <c r="BW1365" s="75">
        <v>0</v>
      </c>
      <c r="BX1365" s="75">
        <v>225000026</v>
      </c>
      <c r="BY1365" s="75">
        <v>295000026</v>
      </c>
      <c r="BZ1365" s="75">
        <v>345000026</v>
      </c>
      <c r="CA1365" s="75">
        <v>0</v>
      </c>
    </row>
    <row r="1366" spans="14:79" ht="12" customHeight="1">
      <c r="N1366" s="119" t="s">
        <v>25</v>
      </c>
      <c r="O1366" s="120" t="s">
        <v>2420</v>
      </c>
      <c r="P1366" s="122">
        <v>240000026</v>
      </c>
      <c r="Q1366" s="122">
        <v>260000026</v>
      </c>
      <c r="R1366" s="122">
        <v>270000026</v>
      </c>
      <c r="S1366" s="122">
        <v>280000026</v>
      </c>
      <c r="T1366" s="122">
        <v>310000026</v>
      </c>
      <c r="U1366" s="122">
        <v>320000026</v>
      </c>
      <c r="V1366" s="122">
        <v>360000026</v>
      </c>
      <c r="W1366" s="122">
        <v>0</v>
      </c>
      <c r="X1366" s="122">
        <v>0</v>
      </c>
      <c r="Y1366" s="122">
        <v>0</v>
      </c>
      <c r="Z1366" s="122">
        <v>0</v>
      </c>
      <c r="AA1366" s="122">
        <v>0</v>
      </c>
      <c r="AB1366" s="122">
        <v>0</v>
      </c>
      <c r="AC1366" s="122">
        <v>0</v>
      </c>
      <c r="AD1366" s="121"/>
      <c r="BO1366" s="72" t="s">
        <v>42</v>
      </c>
      <c r="BP1366" s="73" t="s">
        <v>4703</v>
      </c>
      <c r="BQ1366" s="75">
        <v>0</v>
      </c>
      <c r="BR1366" s="75">
        <v>0</v>
      </c>
      <c r="BS1366" s="75">
        <v>0</v>
      </c>
      <c r="BT1366" s="75">
        <v>0</v>
      </c>
      <c r="BU1366" s="75">
        <v>315000625</v>
      </c>
      <c r="BV1366" s="75">
        <v>279000625</v>
      </c>
      <c r="BW1366" s="75">
        <v>306000625</v>
      </c>
      <c r="BX1366" s="75">
        <v>360000625</v>
      </c>
      <c r="BY1366" s="75">
        <v>0</v>
      </c>
      <c r="BZ1366" s="75">
        <v>0</v>
      </c>
      <c r="CA1366" s="75">
        <v>0</v>
      </c>
    </row>
    <row r="1367" spans="14:79" ht="12" customHeight="1">
      <c r="N1367" s="119" t="s">
        <v>25</v>
      </c>
      <c r="O1367" s="120" t="s">
        <v>2058</v>
      </c>
      <c r="P1367" s="122">
        <v>0</v>
      </c>
      <c r="Q1367" s="122">
        <v>0</v>
      </c>
      <c r="R1367" s="122">
        <v>0</v>
      </c>
      <c r="S1367" s="122">
        <v>0</v>
      </c>
      <c r="T1367" s="122">
        <v>0</v>
      </c>
      <c r="U1367" s="122">
        <v>0</v>
      </c>
      <c r="V1367" s="122">
        <v>0</v>
      </c>
      <c r="W1367" s="122">
        <v>490000026</v>
      </c>
      <c r="X1367" s="122">
        <v>540000026</v>
      </c>
      <c r="Y1367" s="122">
        <v>575000026</v>
      </c>
      <c r="Z1367" s="122">
        <v>605000026</v>
      </c>
      <c r="AA1367" s="122">
        <v>660000026</v>
      </c>
      <c r="AB1367" s="122">
        <v>0</v>
      </c>
      <c r="AC1367" s="122">
        <v>0</v>
      </c>
      <c r="AD1367" s="121"/>
      <c r="BO1367" s="72" t="s">
        <v>42</v>
      </c>
      <c r="BP1367" s="73" t="s">
        <v>4704</v>
      </c>
      <c r="BQ1367" s="75">
        <v>0</v>
      </c>
      <c r="BR1367" s="75">
        <v>0</v>
      </c>
      <c r="BS1367" s="75">
        <v>0</v>
      </c>
      <c r="BT1367" s="75">
        <v>0</v>
      </c>
      <c r="BU1367" s="75">
        <v>0</v>
      </c>
      <c r="BV1367" s="75">
        <v>0</v>
      </c>
      <c r="BW1367" s="75">
        <v>324000625</v>
      </c>
      <c r="BX1367" s="75">
        <v>0</v>
      </c>
      <c r="BY1367" s="75">
        <v>0</v>
      </c>
      <c r="BZ1367" s="75">
        <v>0</v>
      </c>
      <c r="CA1367" s="75">
        <v>0</v>
      </c>
    </row>
    <row r="1368" spans="14:79" ht="12" customHeight="1">
      <c r="N1368" s="119" t="s">
        <v>25</v>
      </c>
      <c r="O1368" s="120" t="s">
        <v>2686</v>
      </c>
      <c r="P1368" s="122">
        <v>0</v>
      </c>
      <c r="Q1368" s="122">
        <v>0</v>
      </c>
      <c r="R1368" s="122">
        <v>0</v>
      </c>
      <c r="S1368" s="122">
        <v>0</v>
      </c>
      <c r="T1368" s="122">
        <v>0</v>
      </c>
      <c r="U1368" s="122">
        <v>0</v>
      </c>
      <c r="V1368" s="122">
        <v>480000026</v>
      </c>
      <c r="W1368" s="122">
        <v>530000026</v>
      </c>
      <c r="X1368" s="122">
        <v>540000026</v>
      </c>
      <c r="Y1368" s="122">
        <v>580000026</v>
      </c>
      <c r="Z1368" s="122">
        <v>640000026</v>
      </c>
      <c r="AA1368" s="122">
        <v>680000026</v>
      </c>
      <c r="AB1368" s="122">
        <v>0</v>
      </c>
      <c r="AC1368" s="122">
        <v>0</v>
      </c>
      <c r="AD1368" s="121"/>
      <c r="BO1368" s="72" t="s">
        <v>42</v>
      </c>
      <c r="BP1368" s="73" t="s">
        <v>4705</v>
      </c>
      <c r="BQ1368" s="75">
        <v>0</v>
      </c>
      <c r="BR1368" s="75">
        <v>0</v>
      </c>
      <c r="BS1368" s="75">
        <v>250000026</v>
      </c>
      <c r="BT1368" s="75">
        <v>260000625</v>
      </c>
      <c r="BU1368" s="75">
        <v>275000625</v>
      </c>
      <c r="BV1368" s="75">
        <v>290000625</v>
      </c>
      <c r="BW1368" s="75">
        <v>350000725</v>
      </c>
      <c r="BX1368" s="75">
        <v>365000925</v>
      </c>
      <c r="BY1368" s="75">
        <v>0</v>
      </c>
      <c r="BZ1368" s="75">
        <v>0</v>
      </c>
      <c r="CA1368" s="75">
        <v>0</v>
      </c>
    </row>
    <row r="1369" spans="14:79" ht="12" customHeight="1">
      <c r="N1369" s="119" t="s">
        <v>25</v>
      </c>
      <c r="O1369" s="120" t="s">
        <v>1708</v>
      </c>
      <c r="P1369" s="122">
        <v>0</v>
      </c>
      <c r="Q1369" s="122">
        <v>0</v>
      </c>
      <c r="R1369" s="122">
        <v>0</v>
      </c>
      <c r="S1369" s="122">
        <v>0</v>
      </c>
      <c r="T1369" s="122">
        <v>0</v>
      </c>
      <c r="U1369" s="122">
        <v>0</v>
      </c>
      <c r="V1369" s="122">
        <v>0</v>
      </c>
      <c r="W1369" s="122">
        <v>0</v>
      </c>
      <c r="X1369" s="122">
        <v>0</v>
      </c>
      <c r="Y1369" s="122">
        <v>410000026</v>
      </c>
      <c r="Z1369" s="122">
        <v>505000026</v>
      </c>
      <c r="AA1369" s="122">
        <v>630000026</v>
      </c>
      <c r="AB1369" s="122">
        <v>0</v>
      </c>
      <c r="AC1369" s="122">
        <v>0</v>
      </c>
      <c r="AD1369" s="121"/>
      <c r="BO1369" s="72" t="s">
        <v>42</v>
      </c>
      <c r="BP1369" s="73" t="s">
        <v>4706</v>
      </c>
      <c r="BQ1369" s="75">
        <v>234000625</v>
      </c>
      <c r="BR1369" s="75">
        <v>252000625</v>
      </c>
      <c r="BS1369" s="75">
        <v>270000625</v>
      </c>
      <c r="BT1369" s="75">
        <v>297000625</v>
      </c>
      <c r="BU1369" s="75">
        <v>306000625</v>
      </c>
      <c r="BV1369" s="75">
        <v>315000625</v>
      </c>
      <c r="BW1369" s="75">
        <v>333000625</v>
      </c>
      <c r="BX1369" s="75">
        <v>351000625</v>
      </c>
      <c r="BY1369" s="75">
        <v>369000625</v>
      </c>
      <c r="BZ1369" s="75">
        <v>0</v>
      </c>
      <c r="CA1369" s="75">
        <v>0</v>
      </c>
    </row>
    <row r="1370" spans="14:79" ht="12" customHeight="1">
      <c r="N1370" s="119" t="s">
        <v>25</v>
      </c>
      <c r="O1370" s="120" t="s">
        <v>2115</v>
      </c>
      <c r="P1370" s="122">
        <v>0</v>
      </c>
      <c r="Q1370" s="122">
        <v>0</v>
      </c>
      <c r="R1370" s="122">
        <v>0</v>
      </c>
      <c r="S1370" s="122">
        <v>0</v>
      </c>
      <c r="T1370" s="122">
        <v>0</v>
      </c>
      <c r="U1370" s="122">
        <v>0</v>
      </c>
      <c r="V1370" s="122">
        <v>0</v>
      </c>
      <c r="W1370" s="122">
        <v>540000026</v>
      </c>
      <c r="X1370" s="122">
        <v>580000026</v>
      </c>
      <c r="Y1370" s="122">
        <v>625000026</v>
      </c>
      <c r="Z1370" s="122">
        <v>670000026</v>
      </c>
      <c r="AA1370" s="122">
        <v>730000026</v>
      </c>
      <c r="AB1370" s="122">
        <v>0</v>
      </c>
      <c r="AC1370" s="122">
        <v>0</v>
      </c>
      <c r="AD1370" s="121"/>
      <c r="BO1370" s="72" t="s">
        <v>42</v>
      </c>
      <c r="BP1370" s="73" t="s">
        <v>4707</v>
      </c>
      <c r="BQ1370" s="75">
        <v>205000026</v>
      </c>
      <c r="BR1370" s="75">
        <v>245000026</v>
      </c>
      <c r="BS1370" s="75">
        <v>285000026</v>
      </c>
      <c r="BT1370" s="75">
        <v>295000026</v>
      </c>
      <c r="BU1370" s="75">
        <v>310000026</v>
      </c>
      <c r="BV1370" s="75">
        <v>325000026</v>
      </c>
      <c r="BW1370" s="75">
        <v>345000026</v>
      </c>
      <c r="BX1370" s="75">
        <v>365000026</v>
      </c>
      <c r="BY1370" s="75">
        <v>0</v>
      </c>
      <c r="BZ1370" s="75">
        <v>0</v>
      </c>
      <c r="CA1370" s="75">
        <v>0</v>
      </c>
    </row>
    <row r="1371" spans="14:79" ht="12" customHeight="1">
      <c r="N1371" s="119" t="s">
        <v>25</v>
      </c>
      <c r="O1371" s="120" t="s">
        <v>989</v>
      </c>
      <c r="P1371" s="122">
        <v>0</v>
      </c>
      <c r="Q1371" s="122">
        <v>230000026</v>
      </c>
      <c r="R1371" s="122">
        <v>270000026</v>
      </c>
      <c r="S1371" s="122">
        <v>305000026</v>
      </c>
      <c r="T1371" s="122">
        <v>310000026</v>
      </c>
      <c r="U1371" s="122">
        <v>350000026</v>
      </c>
      <c r="V1371" s="122">
        <v>375000026</v>
      </c>
      <c r="W1371" s="122">
        <v>420000026</v>
      </c>
      <c r="X1371" s="122">
        <v>480000026</v>
      </c>
      <c r="Y1371" s="122">
        <v>530000026</v>
      </c>
      <c r="Z1371" s="122">
        <v>590000026</v>
      </c>
      <c r="AA1371" s="122">
        <v>660000026</v>
      </c>
      <c r="AB1371" s="122">
        <v>0</v>
      </c>
      <c r="AC1371" s="122">
        <v>0</v>
      </c>
      <c r="AD1371" s="121"/>
      <c r="BO1371" s="72" t="s">
        <v>42</v>
      </c>
      <c r="BP1371" s="73" t="s">
        <v>4708</v>
      </c>
      <c r="BQ1371" s="75">
        <v>234000625</v>
      </c>
      <c r="BR1371" s="75">
        <v>252000625</v>
      </c>
      <c r="BS1371" s="75">
        <v>270000625</v>
      </c>
      <c r="BT1371" s="75">
        <v>0</v>
      </c>
      <c r="BU1371" s="75">
        <v>0</v>
      </c>
      <c r="BV1371" s="75">
        <v>0</v>
      </c>
      <c r="BW1371" s="75">
        <v>0</v>
      </c>
      <c r="BX1371" s="75">
        <v>292000625</v>
      </c>
      <c r="BY1371" s="75">
        <v>0</v>
      </c>
      <c r="BZ1371" s="75">
        <v>0</v>
      </c>
      <c r="CA1371" s="75">
        <v>0</v>
      </c>
    </row>
    <row r="1372" spans="14:79" ht="12" customHeight="1">
      <c r="N1372" s="119" t="s">
        <v>25</v>
      </c>
      <c r="O1372" s="120" t="s">
        <v>2300</v>
      </c>
      <c r="P1372" s="122">
        <v>0</v>
      </c>
      <c r="Q1372" s="122">
        <v>0</v>
      </c>
      <c r="R1372" s="122">
        <v>0</v>
      </c>
      <c r="S1372" s="122">
        <v>0</v>
      </c>
      <c r="T1372" s="122">
        <v>0</v>
      </c>
      <c r="U1372" s="122">
        <v>0</v>
      </c>
      <c r="V1372" s="122">
        <v>0</v>
      </c>
      <c r="W1372" s="122">
        <v>850000026</v>
      </c>
      <c r="X1372" s="122">
        <v>950000026</v>
      </c>
      <c r="Y1372" s="122">
        <v>1050000026</v>
      </c>
      <c r="Z1372" s="122">
        <v>1100000026</v>
      </c>
      <c r="AA1372" s="122">
        <v>0</v>
      </c>
      <c r="AB1372" s="122">
        <v>0</v>
      </c>
      <c r="AC1372" s="122">
        <v>0</v>
      </c>
      <c r="AD1372" s="121"/>
      <c r="BO1372" s="72" t="s">
        <v>42</v>
      </c>
      <c r="BP1372" s="73" t="s">
        <v>4709</v>
      </c>
      <c r="BQ1372" s="75">
        <v>189000625</v>
      </c>
      <c r="BR1372" s="75">
        <v>207000625</v>
      </c>
      <c r="BS1372" s="75">
        <v>225000625</v>
      </c>
      <c r="BT1372" s="75">
        <v>243000625</v>
      </c>
      <c r="BU1372" s="75">
        <v>0</v>
      </c>
      <c r="BV1372" s="75">
        <v>270000625</v>
      </c>
      <c r="BW1372" s="75">
        <v>0</v>
      </c>
      <c r="BX1372" s="75">
        <v>0</v>
      </c>
      <c r="BY1372" s="75">
        <v>0</v>
      </c>
      <c r="BZ1372" s="75">
        <v>0</v>
      </c>
      <c r="CA1372" s="75">
        <v>0</v>
      </c>
    </row>
    <row r="1373" spans="14:79" ht="12" customHeight="1">
      <c r="N1373" s="119" t="s">
        <v>25</v>
      </c>
      <c r="O1373" s="120" t="s">
        <v>990</v>
      </c>
      <c r="P1373" s="122">
        <v>240000026</v>
      </c>
      <c r="Q1373" s="122">
        <v>260000026</v>
      </c>
      <c r="R1373" s="122">
        <v>270000026</v>
      </c>
      <c r="S1373" s="122">
        <v>285000026</v>
      </c>
      <c r="T1373" s="122">
        <v>310000026</v>
      </c>
      <c r="U1373" s="122">
        <v>320000026</v>
      </c>
      <c r="V1373" s="122">
        <v>360000026</v>
      </c>
      <c r="W1373" s="122">
        <v>390000026</v>
      </c>
      <c r="X1373" s="122">
        <v>0</v>
      </c>
      <c r="Y1373" s="122">
        <v>0</v>
      </c>
      <c r="Z1373" s="122">
        <v>0</v>
      </c>
      <c r="AA1373" s="122">
        <v>0</v>
      </c>
      <c r="AB1373" s="122">
        <v>0</v>
      </c>
      <c r="AC1373" s="122">
        <v>0</v>
      </c>
      <c r="AD1373" s="121"/>
      <c r="BO1373" s="72" t="s">
        <v>42</v>
      </c>
      <c r="BP1373" s="73" t="s">
        <v>4710</v>
      </c>
      <c r="BQ1373" s="75">
        <v>180000625</v>
      </c>
      <c r="BR1373" s="75">
        <v>216000625</v>
      </c>
      <c r="BS1373" s="75">
        <v>288000625</v>
      </c>
      <c r="BT1373" s="75">
        <v>315000625</v>
      </c>
      <c r="BU1373" s="75">
        <v>324000625</v>
      </c>
      <c r="BV1373" s="75">
        <v>333000625</v>
      </c>
      <c r="BW1373" s="75">
        <v>351000625</v>
      </c>
      <c r="BX1373" s="75">
        <v>369000625</v>
      </c>
      <c r="BY1373" s="75">
        <v>0</v>
      </c>
      <c r="BZ1373" s="75">
        <v>0</v>
      </c>
      <c r="CA1373" s="75">
        <v>0</v>
      </c>
    </row>
    <row r="1374" spans="14:79" ht="12" customHeight="1">
      <c r="N1374" s="119" t="s">
        <v>25</v>
      </c>
      <c r="O1374" s="120" t="s">
        <v>2564</v>
      </c>
      <c r="P1374" s="122">
        <v>0</v>
      </c>
      <c r="Q1374" s="122">
        <v>0</v>
      </c>
      <c r="R1374" s="122">
        <v>0</v>
      </c>
      <c r="S1374" s="122">
        <v>0</v>
      </c>
      <c r="T1374" s="122">
        <v>0</v>
      </c>
      <c r="U1374" s="122">
        <v>0</v>
      </c>
      <c r="V1374" s="122">
        <v>0</v>
      </c>
      <c r="W1374" s="122">
        <v>1650000026</v>
      </c>
      <c r="X1374" s="122">
        <v>1850000026</v>
      </c>
      <c r="Y1374" s="122">
        <v>0</v>
      </c>
      <c r="Z1374" s="122">
        <v>0</v>
      </c>
      <c r="AA1374" s="122">
        <v>0</v>
      </c>
      <c r="AB1374" s="122">
        <v>0</v>
      </c>
      <c r="AC1374" s="122">
        <v>0</v>
      </c>
      <c r="AD1374" s="121"/>
      <c r="BO1374" s="72" t="s">
        <v>42</v>
      </c>
      <c r="BP1374" s="73" t="s">
        <v>4711</v>
      </c>
      <c r="BQ1374" s="75">
        <v>171000625</v>
      </c>
      <c r="BR1374" s="75">
        <v>180000625</v>
      </c>
      <c r="BS1374" s="75">
        <v>189000625</v>
      </c>
      <c r="BT1374" s="75">
        <v>315000625</v>
      </c>
      <c r="BU1374" s="75">
        <v>324000625</v>
      </c>
      <c r="BV1374" s="75">
        <v>198000625</v>
      </c>
      <c r="BW1374" s="75">
        <v>351000625</v>
      </c>
      <c r="BX1374" s="75">
        <v>369000625</v>
      </c>
      <c r="BY1374" s="75">
        <v>0</v>
      </c>
      <c r="BZ1374" s="75">
        <v>0</v>
      </c>
      <c r="CA1374" s="75">
        <v>0</v>
      </c>
    </row>
    <row r="1375" spans="14:79" ht="12" customHeight="1">
      <c r="N1375" s="119" t="s">
        <v>25</v>
      </c>
      <c r="O1375" s="120" t="s">
        <v>1699</v>
      </c>
      <c r="P1375" s="122">
        <v>145000026</v>
      </c>
      <c r="Q1375" s="122">
        <v>0</v>
      </c>
      <c r="R1375" s="122">
        <v>0</v>
      </c>
      <c r="S1375" s="122">
        <v>0</v>
      </c>
      <c r="T1375" s="122">
        <v>0</v>
      </c>
      <c r="U1375" s="122">
        <v>0</v>
      </c>
      <c r="V1375" s="122">
        <v>0</v>
      </c>
      <c r="W1375" s="122">
        <v>0</v>
      </c>
      <c r="X1375" s="122">
        <v>0</v>
      </c>
      <c r="Y1375" s="122">
        <v>0</v>
      </c>
      <c r="Z1375" s="122">
        <v>0</v>
      </c>
      <c r="AA1375" s="122">
        <v>0</v>
      </c>
      <c r="AB1375" s="122">
        <v>0</v>
      </c>
      <c r="AC1375" s="122">
        <v>0</v>
      </c>
      <c r="AD1375" s="121"/>
      <c r="BO1375" s="72" t="s">
        <v>42</v>
      </c>
      <c r="BP1375" s="73" t="s">
        <v>4712</v>
      </c>
      <c r="BQ1375" s="75">
        <v>0</v>
      </c>
      <c r="BR1375" s="75">
        <v>0</v>
      </c>
      <c r="BS1375" s="75">
        <v>0</v>
      </c>
      <c r="BT1375" s="75">
        <v>0</v>
      </c>
      <c r="BU1375" s="75">
        <v>0</v>
      </c>
      <c r="BV1375" s="75">
        <v>279000625</v>
      </c>
      <c r="BW1375" s="75">
        <v>306000625</v>
      </c>
      <c r="BX1375" s="75">
        <v>297000625</v>
      </c>
      <c r="BY1375" s="75">
        <v>0</v>
      </c>
      <c r="BZ1375" s="75">
        <v>0</v>
      </c>
      <c r="CA1375" s="75">
        <v>0</v>
      </c>
    </row>
    <row r="1376" spans="14:79" ht="12" customHeight="1">
      <c r="N1376" s="119" t="s">
        <v>25</v>
      </c>
      <c r="O1376" s="120" t="s">
        <v>886</v>
      </c>
      <c r="P1376" s="122">
        <v>205000026</v>
      </c>
      <c r="Q1376" s="122">
        <v>240000026</v>
      </c>
      <c r="R1376" s="122">
        <v>290000026</v>
      </c>
      <c r="S1376" s="122">
        <v>330000026</v>
      </c>
      <c r="T1376" s="122">
        <v>395000026</v>
      </c>
      <c r="U1376" s="122">
        <v>440000026</v>
      </c>
      <c r="V1376" s="122">
        <v>485000026</v>
      </c>
      <c r="W1376" s="122">
        <v>550000026</v>
      </c>
      <c r="X1376" s="122">
        <v>590000026</v>
      </c>
      <c r="Y1376" s="122">
        <v>615000026</v>
      </c>
      <c r="Z1376" s="122">
        <v>660000026</v>
      </c>
      <c r="AA1376" s="122">
        <v>705000026</v>
      </c>
      <c r="AB1376" s="122">
        <v>730000026</v>
      </c>
      <c r="AC1376" s="122">
        <v>0</v>
      </c>
      <c r="AD1376" s="121"/>
      <c r="BO1376" s="72" t="s">
        <v>42</v>
      </c>
      <c r="BP1376" s="73" t="s">
        <v>4713</v>
      </c>
      <c r="BQ1376" s="75">
        <v>0</v>
      </c>
      <c r="BR1376" s="75">
        <v>243000625</v>
      </c>
      <c r="BS1376" s="75">
        <v>261000625</v>
      </c>
      <c r="BT1376" s="75">
        <v>0</v>
      </c>
      <c r="BU1376" s="75">
        <v>306000625</v>
      </c>
      <c r="BV1376" s="75">
        <v>306000625</v>
      </c>
      <c r="BW1376" s="75">
        <v>0</v>
      </c>
      <c r="BX1376" s="75">
        <v>0</v>
      </c>
      <c r="BY1376" s="75">
        <v>0</v>
      </c>
      <c r="BZ1376" s="75">
        <v>0</v>
      </c>
      <c r="CA1376" s="75">
        <v>0</v>
      </c>
    </row>
    <row r="1377" spans="14:79" ht="12" customHeight="1">
      <c r="N1377" s="119" t="s">
        <v>25</v>
      </c>
      <c r="O1377" s="120" t="s">
        <v>1183</v>
      </c>
      <c r="P1377" s="122">
        <v>0</v>
      </c>
      <c r="Q1377" s="122">
        <v>0</v>
      </c>
      <c r="R1377" s="122">
        <v>230000026</v>
      </c>
      <c r="S1377" s="122">
        <v>285000026</v>
      </c>
      <c r="T1377" s="122">
        <v>390000026</v>
      </c>
      <c r="U1377" s="122">
        <v>460000026</v>
      </c>
      <c r="V1377" s="122">
        <v>520000026</v>
      </c>
      <c r="W1377" s="122">
        <v>590000026</v>
      </c>
      <c r="X1377" s="122">
        <v>635000026</v>
      </c>
      <c r="Y1377" s="122">
        <v>690000026</v>
      </c>
      <c r="Z1377" s="122">
        <v>720000026</v>
      </c>
      <c r="AA1377" s="122">
        <v>750000026</v>
      </c>
      <c r="AB1377" s="122">
        <v>0</v>
      </c>
      <c r="AC1377" s="122">
        <v>0</v>
      </c>
      <c r="AD1377" s="121"/>
      <c r="BO1377" s="72" t="s">
        <v>42</v>
      </c>
      <c r="BP1377" s="73" t="s">
        <v>4714</v>
      </c>
      <c r="BQ1377" s="75">
        <v>0</v>
      </c>
      <c r="BR1377" s="75">
        <v>270000625</v>
      </c>
      <c r="BS1377" s="75">
        <v>216000625</v>
      </c>
      <c r="BT1377" s="75">
        <v>243000625</v>
      </c>
      <c r="BU1377" s="75">
        <v>324000625</v>
      </c>
      <c r="BV1377" s="75">
        <v>0</v>
      </c>
      <c r="BW1377" s="75">
        <v>0</v>
      </c>
      <c r="BX1377" s="75">
        <v>0</v>
      </c>
      <c r="BY1377" s="75">
        <v>0</v>
      </c>
      <c r="BZ1377" s="75">
        <v>0</v>
      </c>
      <c r="CA1377" s="75">
        <v>0</v>
      </c>
    </row>
    <row r="1378" spans="14:79" ht="12" customHeight="1">
      <c r="N1378" s="119" t="s">
        <v>25</v>
      </c>
      <c r="O1378" s="120" t="s">
        <v>1792</v>
      </c>
      <c r="P1378" s="122">
        <v>0</v>
      </c>
      <c r="Q1378" s="122">
        <v>0</v>
      </c>
      <c r="R1378" s="122">
        <v>220000026</v>
      </c>
      <c r="S1378" s="122">
        <v>290000026</v>
      </c>
      <c r="T1378" s="122">
        <v>340000026</v>
      </c>
      <c r="U1378" s="122">
        <v>390000026</v>
      </c>
      <c r="V1378" s="122">
        <v>450000026</v>
      </c>
      <c r="W1378" s="122">
        <v>550000026</v>
      </c>
      <c r="X1378" s="122">
        <v>0</v>
      </c>
      <c r="Y1378" s="122">
        <v>0</v>
      </c>
      <c r="Z1378" s="122">
        <v>0</v>
      </c>
      <c r="AA1378" s="122">
        <v>0</v>
      </c>
      <c r="AB1378" s="122">
        <v>0</v>
      </c>
      <c r="AC1378" s="122">
        <v>0</v>
      </c>
      <c r="AD1378" s="121"/>
      <c r="BO1378" s="72" t="s">
        <v>42</v>
      </c>
      <c r="BP1378" s="73" t="s">
        <v>4715</v>
      </c>
      <c r="BQ1378" s="75">
        <v>243000625</v>
      </c>
      <c r="BR1378" s="75">
        <v>261000625</v>
      </c>
      <c r="BS1378" s="75">
        <v>270000625</v>
      </c>
      <c r="BT1378" s="75">
        <v>288000625</v>
      </c>
      <c r="BU1378" s="75">
        <v>306000625</v>
      </c>
      <c r="BV1378" s="75">
        <v>0</v>
      </c>
      <c r="BW1378" s="75">
        <v>0</v>
      </c>
      <c r="BX1378" s="75">
        <v>0</v>
      </c>
      <c r="BY1378" s="75">
        <v>0</v>
      </c>
      <c r="BZ1378" s="75">
        <v>0</v>
      </c>
      <c r="CA1378" s="75">
        <v>0</v>
      </c>
    </row>
    <row r="1379" spans="14:79" ht="12" customHeight="1">
      <c r="N1379" s="119" t="s">
        <v>25</v>
      </c>
      <c r="O1379" s="120" t="s">
        <v>1785</v>
      </c>
      <c r="P1379" s="122">
        <v>155000026</v>
      </c>
      <c r="Q1379" s="122">
        <v>0</v>
      </c>
      <c r="R1379" s="122">
        <v>0</v>
      </c>
      <c r="S1379" s="122">
        <v>0</v>
      </c>
      <c r="T1379" s="122">
        <v>0</v>
      </c>
      <c r="U1379" s="122">
        <v>0</v>
      </c>
      <c r="V1379" s="122">
        <v>0</v>
      </c>
      <c r="W1379" s="122">
        <v>0</v>
      </c>
      <c r="X1379" s="122">
        <v>0</v>
      </c>
      <c r="Y1379" s="122">
        <v>0</v>
      </c>
      <c r="Z1379" s="122">
        <v>0</v>
      </c>
      <c r="AA1379" s="122">
        <v>0</v>
      </c>
      <c r="AB1379" s="122">
        <v>0</v>
      </c>
      <c r="AC1379" s="122">
        <v>0</v>
      </c>
      <c r="AD1379" s="121"/>
      <c r="BO1379" s="72" t="s">
        <v>42</v>
      </c>
      <c r="BP1379" s="73" t="s">
        <v>4716</v>
      </c>
      <c r="BQ1379" s="75">
        <v>0</v>
      </c>
      <c r="BR1379" s="75">
        <v>0</v>
      </c>
      <c r="BS1379" s="75">
        <v>270000625</v>
      </c>
      <c r="BT1379" s="75">
        <v>306000625</v>
      </c>
      <c r="BU1379" s="75">
        <v>306000625</v>
      </c>
      <c r="BV1379" s="75">
        <v>324000625</v>
      </c>
      <c r="BW1379" s="75">
        <v>342000625</v>
      </c>
      <c r="BX1379" s="75">
        <v>0</v>
      </c>
      <c r="BY1379" s="75">
        <v>0</v>
      </c>
      <c r="BZ1379" s="75">
        <v>0</v>
      </c>
      <c r="CA1379" s="75">
        <v>0</v>
      </c>
    </row>
    <row r="1380" spans="14:79" ht="12" customHeight="1">
      <c r="N1380" s="119" t="s">
        <v>25</v>
      </c>
      <c r="O1380" s="120" t="s">
        <v>102</v>
      </c>
      <c r="P1380" s="122">
        <v>200000026</v>
      </c>
      <c r="Q1380" s="122">
        <v>220000026</v>
      </c>
      <c r="R1380" s="122">
        <v>250000026</v>
      </c>
      <c r="S1380" s="122">
        <v>0</v>
      </c>
      <c r="T1380" s="122">
        <v>0</v>
      </c>
      <c r="U1380" s="122">
        <v>0</v>
      </c>
      <c r="V1380" s="122">
        <v>0</v>
      </c>
      <c r="W1380" s="122">
        <v>0</v>
      </c>
      <c r="X1380" s="122">
        <v>0</v>
      </c>
      <c r="Y1380" s="122">
        <v>0</v>
      </c>
      <c r="Z1380" s="122">
        <v>0</v>
      </c>
      <c r="AA1380" s="122">
        <v>0</v>
      </c>
      <c r="AB1380" s="122">
        <v>0</v>
      </c>
      <c r="AC1380" s="122">
        <v>0</v>
      </c>
      <c r="AD1380" s="121"/>
      <c r="BO1380" s="72" t="s">
        <v>42</v>
      </c>
      <c r="BP1380" s="73" t="s">
        <v>4717</v>
      </c>
      <c r="BQ1380" s="75">
        <v>252000625</v>
      </c>
      <c r="BR1380" s="75">
        <v>243000625</v>
      </c>
      <c r="BS1380" s="75">
        <v>261000625</v>
      </c>
      <c r="BT1380" s="75">
        <v>288000625</v>
      </c>
      <c r="BU1380" s="75">
        <v>297000625</v>
      </c>
      <c r="BV1380" s="75">
        <v>306000625</v>
      </c>
      <c r="BW1380" s="75">
        <v>324000625</v>
      </c>
      <c r="BX1380" s="75">
        <v>369000625</v>
      </c>
      <c r="BY1380" s="75">
        <v>0</v>
      </c>
      <c r="BZ1380" s="75">
        <v>0</v>
      </c>
      <c r="CA1380" s="75">
        <v>0</v>
      </c>
    </row>
    <row r="1381" spans="14:79" ht="12" customHeight="1">
      <c r="N1381" s="119" t="s">
        <v>25</v>
      </c>
      <c r="O1381" s="120" t="s">
        <v>887</v>
      </c>
      <c r="P1381" s="122">
        <v>180000026</v>
      </c>
      <c r="Q1381" s="122">
        <v>205000026</v>
      </c>
      <c r="R1381" s="122">
        <v>0</v>
      </c>
      <c r="S1381" s="122">
        <v>0</v>
      </c>
      <c r="T1381" s="122">
        <v>0</v>
      </c>
      <c r="U1381" s="122">
        <v>0</v>
      </c>
      <c r="V1381" s="122">
        <v>0</v>
      </c>
      <c r="W1381" s="122">
        <v>0</v>
      </c>
      <c r="X1381" s="122">
        <v>0</v>
      </c>
      <c r="Y1381" s="122">
        <v>0</v>
      </c>
      <c r="Z1381" s="122">
        <v>0</v>
      </c>
      <c r="AA1381" s="122">
        <v>0</v>
      </c>
      <c r="AB1381" s="122">
        <v>0</v>
      </c>
      <c r="AC1381" s="122">
        <v>0</v>
      </c>
      <c r="AD1381" s="121"/>
      <c r="BO1381" s="72" t="s">
        <v>42</v>
      </c>
      <c r="BP1381" s="73" t="s">
        <v>4718</v>
      </c>
      <c r="BQ1381" s="75">
        <v>252000925</v>
      </c>
      <c r="BR1381" s="75">
        <v>270000925</v>
      </c>
      <c r="BS1381" s="75">
        <v>280000925</v>
      </c>
      <c r="BT1381" s="75">
        <v>295000925</v>
      </c>
      <c r="BU1381" s="75">
        <v>310000925</v>
      </c>
      <c r="BV1381" s="75">
        <v>345000925</v>
      </c>
      <c r="BW1381" s="75">
        <v>375000925</v>
      </c>
      <c r="BX1381" s="75">
        <v>405000925</v>
      </c>
      <c r="BY1381" s="75">
        <v>0</v>
      </c>
      <c r="BZ1381" s="75">
        <v>0</v>
      </c>
      <c r="CA1381" s="75">
        <v>0</v>
      </c>
    </row>
    <row r="1382" spans="14:79" ht="12" customHeight="1">
      <c r="N1382" s="119" t="s">
        <v>25</v>
      </c>
      <c r="O1382" s="120" t="s">
        <v>1184</v>
      </c>
      <c r="P1382" s="122">
        <v>0</v>
      </c>
      <c r="Q1382" s="122">
        <v>0</v>
      </c>
      <c r="R1382" s="122">
        <v>0</v>
      </c>
      <c r="S1382" s="122">
        <v>0</v>
      </c>
      <c r="T1382" s="122">
        <v>0</v>
      </c>
      <c r="U1382" s="122">
        <v>0</v>
      </c>
      <c r="V1382" s="122">
        <v>0</v>
      </c>
      <c r="W1382" s="122">
        <v>0</v>
      </c>
      <c r="X1382" s="122">
        <v>0</v>
      </c>
      <c r="Y1382" s="122">
        <v>0</v>
      </c>
      <c r="Z1382" s="122">
        <v>0</v>
      </c>
      <c r="AA1382" s="122">
        <v>690000026</v>
      </c>
      <c r="AB1382" s="122">
        <v>750000026</v>
      </c>
      <c r="AC1382" s="122">
        <v>0</v>
      </c>
      <c r="AD1382" s="121"/>
      <c r="BO1382" s="72" t="s">
        <v>42</v>
      </c>
      <c r="BP1382" s="73" t="s">
        <v>4719</v>
      </c>
      <c r="BQ1382" s="75">
        <v>234000625</v>
      </c>
      <c r="BR1382" s="75">
        <v>252000625</v>
      </c>
      <c r="BS1382" s="75">
        <v>0</v>
      </c>
      <c r="BT1382" s="75">
        <v>297000625</v>
      </c>
      <c r="BU1382" s="75">
        <v>306000625</v>
      </c>
      <c r="BV1382" s="75">
        <v>0</v>
      </c>
      <c r="BW1382" s="75">
        <v>342000625</v>
      </c>
      <c r="BX1382" s="75">
        <v>360000625</v>
      </c>
      <c r="BY1382" s="75">
        <v>0</v>
      </c>
      <c r="BZ1382" s="75">
        <v>0</v>
      </c>
      <c r="CA1382" s="75">
        <v>0</v>
      </c>
    </row>
    <row r="1383" spans="14:79" ht="12" customHeight="1">
      <c r="N1383" s="119" t="s">
        <v>25</v>
      </c>
      <c r="O1383" s="120" t="s">
        <v>772</v>
      </c>
      <c r="P1383" s="122">
        <v>230000026</v>
      </c>
      <c r="Q1383" s="122">
        <v>310000026</v>
      </c>
      <c r="R1383" s="122">
        <v>390000026</v>
      </c>
      <c r="S1383" s="122">
        <v>460000026</v>
      </c>
      <c r="T1383" s="122">
        <v>530000026</v>
      </c>
      <c r="U1383" s="122">
        <v>605000026</v>
      </c>
      <c r="V1383" s="122">
        <v>650000026</v>
      </c>
      <c r="W1383" s="122">
        <v>725000026</v>
      </c>
      <c r="X1383" s="122">
        <v>785000026</v>
      </c>
      <c r="Y1383" s="122">
        <v>820000026</v>
      </c>
      <c r="Z1383" s="122">
        <v>0</v>
      </c>
      <c r="AA1383" s="122">
        <v>0</v>
      </c>
      <c r="AB1383" s="122">
        <v>0</v>
      </c>
      <c r="AC1383" s="122">
        <v>0</v>
      </c>
      <c r="AD1383" s="121"/>
      <c r="BO1383" s="72" t="s">
        <v>42</v>
      </c>
      <c r="BP1383" s="73" t="s">
        <v>4720</v>
      </c>
      <c r="BQ1383" s="75">
        <v>0</v>
      </c>
      <c r="BR1383" s="75">
        <v>0</v>
      </c>
      <c r="BS1383" s="75">
        <v>279000625</v>
      </c>
      <c r="BT1383" s="75">
        <v>306000625</v>
      </c>
      <c r="BU1383" s="75">
        <v>315000625</v>
      </c>
      <c r="BV1383" s="75">
        <v>324000625</v>
      </c>
      <c r="BW1383" s="75">
        <v>310000825</v>
      </c>
      <c r="BX1383" s="75">
        <v>360000625</v>
      </c>
      <c r="BY1383" s="75">
        <v>0</v>
      </c>
      <c r="BZ1383" s="75">
        <v>0</v>
      </c>
      <c r="CA1383" s="75">
        <v>0</v>
      </c>
    </row>
    <row r="1384" spans="14:79" ht="12" customHeight="1">
      <c r="N1384" s="119" t="s">
        <v>25</v>
      </c>
      <c r="O1384" s="120" t="s">
        <v>2734</v>
      </c>
      <c r="P1384" s="122">
        <v>170000026</v>
      </c>
      <c r="Q1384" s="122">
        <v>190000026</v>
      </c>
      <c r="R1384" s="122">
        <v>260000026</v>
      </c>
      <c r="S1384" s="122">
        <v>310000026</v>
      </c>
      <c r="T1384" s="122">
        <v>380000026</v>
      </c>
      <c r="U1384" s="122">
        <v>420000026</v>
      </c>
      <c r="V1384" s="122">
        <v>0</v>
      </c>
      <c r="W1384" s="122">
        <v>0</v>
      </c>
      <c r="X1384" s="122">
        <v>0</v>
      </c>
      <c r="Y1384" s="122">
        <v>0</v>
      </c>
      <c r="Z1384" s="122">
        <v>0</v>
      </c>
      <c r="AA1384" s="122">
        <v>0</v>
      </c>
      <c r="AB1384" s="122">
        <v>0</v>
      </c>
      <c r="AC1384" s="122">
        <v>0</v>
      </c>
      <c r="AD1384" s="121"/>
      <c r="BO1384" s="72" t="s">
        <v>42</v>
      </c>
      <c r="BP1384" s="73" t="s">
        <v>4721</v>
      </c>
      <c r="BQ1384" s="75">
        <v>234000625</v>
      </c>
      <c r="BR1384" s="75">
        <v>252000625</v>
      </c>
      <c r="BS1384" s="75">
        <v>270000625</v>
      </c>
      <c r="BT1384" s="75">
        <v>216000625</v>
      </c>
      <c r="BU1384" s="75">
        <v>225000625</v>
      </c>
      <c r="BV1384" s="75">
        <v>243000625</v>
      </c>
      <c r="BW1384" s="75">
        <v>265000625</v>
      </c>
      <c r="BX1384" s="75">
        <v>288000625</v>
      </c>
      <c r="BY1384" s="75">
        <v>369000625</v>
      </c>
      <c r="BZ1384" s="75">
        <v>0</v>
      </c>
      <c r="CA1384" s="75">
        <v>0</v>
      </c>
    </row>
    <row r="1385" spans="14:79" ht="12" customHeight="1">
      <c r="N1385" s="119" t="s">
        <v>25</v>
      </c>
      <c r="O1385" s="120" t="s">
        <v>2417</v>
      </c>
      <c r="P1385" s="122">
        <v>185000026</v>
      </c>
      <c r="Q1385" s="122">
        <v>225000026</v>
      </c>
      <c r="R1385" s="122">
        <v>285000026</v>
      </c>
      <c r="S1385" s="122">
        <v>335000026</v>
      </c>
      <c r="T1385" s="122">
        <v>405000026</v>
      </c>
      <c r="U1385" s="122">
        <v>485000026</v>
      </c>
      <c r="V1385" s="122">
        <v>565000026</v>
      </c>
      <c r="W1385" s="122">
        <v>615000026</v>
      </c>
      <c r="X1385" s="122">
        <v>0</v>
      </c>
      <c r="Y1385" s="122">
        <v>0</v>
      </c>
      <c r="Z1385" s="122">
        <v>0</v>
      </c>
      <c r="AA1385" s="122">
        <v>0</v>
      </c>
      <c r="AB1385" s="122">
        <v>0</v>
      </c>
      <c r="AC1385" s="122">
        <v>0</v>
      </c>
      <c r="AD1385" s="121"/>
      <c r="BO1385" s="72" t="s">
        <v>42</v>
      </c>
      <c r="BP1385" s="73" t="s">
        <v>4722</v>
      </c>
      <c r="BQ1385" s="75">
        <v>0</v>
      </c>
      <c r="BR1385" s="75">
        <v>0</v>
      </c>
      <c r="BS1385" s="75">
        <v>0</v>
      </c>
      <c r="BT1385" s="75">
        <v>0</v>
      </c>
      <c r="BU1385" s="75">
        <v>0</v>
      </c>
      <c r="BV1385" s="75">
        <v>0</v>
      </c>
      <c r="BW1385" s="75">
        <v>520000625</v>
      </c>
      <c r="BX1385" s="75">
        <v>575000625</v>
      </c>
      <c r="BY1385" s="75">
        <v>605000625</v>
      </c>
      <c r="BZ1385" s="75">
        <v>0</v>
      </c>
      <c r="CA1385" s="75">
        <v>0</v>
      </c>
    </row>
    <row r="1386" spans="14:79" ht="12" customHeight="1">
      <c r="N1386" s="119" t="s">
        <v>25</v>
      </c>
      <c r="O1386" s="120" t="s">
        <v>1600</v>
      </c>
      <c r="P1386" s="122">
        <v>210000026</v>
      </c>
      <c r="Q1386" s="122">
        <v>260000026</v>
      </c>
      <c r="R1386" s="122">
        <v>305000026</v>
      </c>
      <c r="S1386" s="122">
        <v>365000026</v>
      </c>
      <c r="T1386" s="122">
        <v>0</v>
      </c>
      <c r="U1386" s="122">
        <v>0</v>
      </c>
      <c r="V1386" s="122">
        <v>0</v>
      </c>
      <c r="W1386" s="122">
        <v>0</v>
      </c>
      <c r="X1386" s="122">
        <v>0</v>
      </c>
      <c r="Y1386" s="122">
        <v>0</v>
      </c>
      <c r="Z1386" s="122">
        <v>0</v>
      </c>
      <c r="AA1386" s="122">
        <v>0</v>
      </c>
      <c r="AB1386" s="122">
        <v>0</v>
      </c>
      <c r="AC1386" s="122">
        <v>0</v>
      </c>
      <c r="AD1386" s="121"/>
      <c r="BO1386" s="72" t="s">
        <v>42</v>
      </c>
      <c r="BP1386" s="73" t="s">
        <v>4723</v>
      </c>
      <c r="BQ1386" s="75">
        <v>0</v>
      </c>
      <c r="BR1386" s="75">
        <v>0</v>
      </c>
      <c r="BS1386" s="75">
        <v>0</v>
      </c>
      <c r="BT1386" s="75">
        <v>0</v>
      </c>
      <c r="BU1386" s="75">
        <v>711000625</v>
      </c>
      <c r="BV1386" s="75">
        <v>729000625</v>
      </c>
      <c r="BW1386" s="75">
        <v>756000625</v>
      </c>
      <c r="BX1386" s="75">
        <v>738000625</v>
      </c>
      <c r="BY1386" s="75">
        <v>814000625</v>
      </c>
      <c r="BZ1386" s="75">
        <v>1080000625</v>
      </c>
      <c r="CA1386" s="75">
        <v>0</v>
      </c>
    </row>
    <row r="1387" spans="14:79" ht="12" customHeight="1">
      <c r="N1387" s="119" t="s">
        <v>25</v>
      </c>
      <c r="O1387" s="120" t="s">
        <v>773</v>
      </c>
      <c r="P1387" s="122">
        <v>250000028</v>
      </c>
      <c r="Q1387" s="122">
        <v>320000028</v>
      </c>
      <c r="R1387" s="122">
        <v>360000028</v>
      </c>
      <c r="S1387" s="122">
        <v>0</v>
      </c>
      <c r="T1387" s="122">
        <v>0</v>
      </c>
      <c r="U1387" s="122">
        <v>0</v>
      </c>
      <c r="V1387" s="122">
        <v>0</v>
      </c>
      <c r="W1387" s="122">
        <v>0</v>
      </c>
      <c r="X1387" s="122">
        <v>0</v>
      </c>
      <c r="Y1387" s="122">
        <v>0</v>
      </c>
      <c r="Z1387" s="122">
        <v>0</v>
      </c>
      <c r="AA1387" s="122">
        <v>0</v>
      </c>
      <c r="AB1387" s="122">
        <v>0</v>
      </c>
      <c r="AC1387" s="122">
        <v>0</v>
      </c>
      <c r="AD1387" s="121"/>
      <c r="BO1387" s="72" t="s">
        <v>42</v>
      </c>
      <c r="BP1387" s="73" t="s">
        <v>4724</v>
      </c>
      <c r="BQ1387" s="75">
        <v>0</v>
      </c>
      <c r="BR1387" s="75">
        <v>0</v>
      </c>
      <c r="BS1387" s="75">
        <v>0</v>
      </c>
      <c r="BT1387" s="75">
        <v>0</v>
      </c>
      <c r="BU1387" s="75">
        <v>0</v>
      </c>
      <c r="BV1387" s="75">
        <v>630000625</v>
      </c>
      <c r="BW1387" s="75">
        <v>650000026</v>
      </c>
      <c r="BX1387" s="75">
        <v>700000625</v>
      </c>
      <c r="BY1387" s="75">
        <v>740000725</v>
      </c>
      <c r="BZ1387" s="75">
        <v>0</v>
      </c>
      <c r="CA1387" s="75">
        <v>0</v>
      </c>
    </row>
    <row r="1388" spans="14:79" ht="12" customHeight="1">
      <c r="N1388" s="119" t="s">
        <v>25</v>
      </c>
      <c r="O1388" s="120" t="s">
        <v>888</v>
      </c>
      <c r="P1388" s="122">
        <v>205000026</v>
      </c>
      <c r="Q1388" s="122">
        <v>235000026</v>
      </c>
      <c r="R1388" s="122">
        <v>295000026</v>
      </c>
      <c r="S1388" s="122">
        <v>340000026</v>
      </c>
      <c r="T1388" s="122">
        <v>0</v>
      </c>
      <c r="U1388" s="122">
        <v>0</v>
      </c>
      <c r="V1388" s="122">
        <v>0</v>
      </c>
      <c r="W1388" s="122">
        <v>0</v>
      </c>
      <c r="X1388" s="122">
        <v>0</v>
      </c>
      <c r="Y1388" s="122">
        <v>0</v>
      </c>
      <c r="Z1388" s="122">
        <v>0</v>
      </c>
      <c r="AA1388" s="122">
        <v>0</v>
      </c>
      <c r="AB1388" s="122">
        <v>0</v>
      </c>
      <c r="AC1388" s="122">
        <v>0</v>
      </c>
      <c r="AD1388" s="121"/>
      <c r="BO1388" s="72" t="s">
        <v>42</v>
      </c>
      <c r="BP1388" s="73" t="s">
        <v>5049</v>
      </c>
      <c r="BQ1388" s="75">
        <v>0</v>
      </c>
      <c r="BR1388" s="75">
        <v>0</v>
      </c>
      <c r="BS1388" s="75">
        <v>522000625</v>
      </c>
      <c r="BT1388" s="75">
        <v>558000625</v>
      </c>
      <c r="BU1388" s="75">
        <v>585000625</v>
      </c>
      <c r="BV1388" s="75">
        <v>603000625</v>
      </c>
      <c r="BW1388" s="75">
        <v>630000625</v>
      </c>
      <c r="BX1388" s="75">
        <v>657000625</v>
      </c>
      <c r="BY1388" s="75">
        <v>729000625</v>
      </c>
      <c r="BZ1388" s="75">
        <v>820000000</v>
      </c>
      <c r="CA1388" s="75">
        <v>0</v>
      </c>
    </row>
    <row r="1389" spans="14:79" ht="12" customHeight="1">
      <c r="N1389" s="119" t="s">
        <v>25</v>
      </c>
      <c r="O1389" s="120" t="s">
        <v>1314</v>
      </c>
      <c r="P1389" s="122">
        <v>200000026</v>
      </c>
      <c r="Q1389" s="122">
        <v>235000026</v>
      </c>
      <c r="R1389" s="122">
        <v>290000026</v>
      </c>
      <c r="S1389" s="122">
        <v>325000026</v>
      </c>
      <c r="T1389" s="122">
        <v>390000026</v>
      </c>
      <c r="U1389" s="122">
        <v>475000026</v>
      </c>
      <c r="V1389" s="122">
        <v>660000026</v>
      </c>
      <c r="W1389" s="122">
        <v>0</v>
      </c>
      <c r="X1389" s="122">
        <v>0</v>
      </c>
      <c r="Y1389" s="122">
        <v>0</v>
      </c>
      <c r="Z1389" s="122">
        <v>0</v>
      </c>
      <c r="AA1389" s="122">
        <v>0</v>
      </c>
      <c r="AB1389" s="122">
        <v>0</v>
      </c>
      <c r="AC1389" s="122">
        <v>0</v>
      </c>
      <c r="AD1389" s="121"/>
      <c r="BO1389" s="72" t="s">
        <v>42</v>
      </c>
      <c r="BP1389" s="73" t="s">
        <v>5267</v>
      </c>
      <c r="BQ1389" s="74"/>
      <c r="BR1389" s="74"/>
      <c r="BS1389" s="74"/>
      <c r="BT1389" s="74"/>
      <c r="BU1389" s="74"/>
      <c r="BV1389" s="74"/>
      <c r="BW1389" s="75">
        <v>650000026</v>
      </c>
      <c r="BX1389" s="75">
        <v>750000026</v>
      </c>
      <c r="BY1389" s="75">
        <v>825000026</v>
      </c>
      <c r="BZ1389" s="75">
        <v>915000026</v>
      </c>
      <c r="CA1389" s="74"/>
    </row>
    <row r="1390" spans="14:79" ht="12" customHeight="1">
      <c r="N1390" s="119" t="s">
        <v>25</v>
      </c>
      <c r="O1390" s="120" t="s">
        <v>2418</v>
      </c>
      <c r="P1390" s="122">
        <v>0</v>
      </c>
      <c r="Q1390" s="122">
        <v>0</v>
      </c>
      <c r="R1390" s="122">
        <v>350000026</v>
      </c>
      <c r="S1390" s="122">
        <v>420000026</v>
      </c>
      <c r="T1390" s="122">
        <v>485000026</v>
      </c>
      <c r="U1390" s="122">
        <v>0</v>
      </c>
      <c r="V1390" s="122">
        <v>0</v>
      </c>
      <c r="W1390" s="122">
        <v>0</v>
      </c>
      <c r="X1390" s="122">
        <v>0</v>
      </c>
      <c r="Y1390" s="122">
        <v>0</v>
      </c>
      <c r="Z1390" s="122">
        <v>0</v>
      </c>
      <c r="AA1390" s="122">
        <v>0</v>
      </c>
      <c r="AB1390" s="122">
        <v>0</v>
      </c>
      <c r="AC1390" s="122">
        <v>0</v>
      </c>
      <c r="AD1390" s="121"/>
      <c r="BO1390" s="72" t="s">
        <v>42</v>
      </c>
      <c r="BP1390" s="73" t="s">
        <v>4725</v>
      </c>
      <c r="BQ1390" s="75">
        <v>0</v>
      </c>
      <c r="BR1390" s="75">
        <v>0</v>
      </c>
      <c r="BS1390" s="75">
        <v>522000625</v>
      </c>
      <c r="BT1390" s="75">
        <v>558000625</v>
      </c>
      <c r="BU1390" s="75">
        <v>576000625</v>
      </c>
      <c r="BV1390" s="75">
        <v>603000625</v>
      </c>
      <c r="BW1390" s="75">
        <v>621000625</v>
      </c>
      <c r="BX1390" s="75">
        <v>675000625</v>
      </c>
      <c r="BY1390" s="75">
        <v>855000625</v>
      </c>
      <c r="BZ1390" s="75">
        <v>0</v>
      </c>
      <c r="CA1390" s="75">
        <v>0</v>
      </c>
    </row>
    <row r="1391" spans="14:79" ht="12" customHeight="1">
      <c r="N1391" s="119" t="s">
        <v>25</v>
      </c>
      <c r="O1391" s="120" t="s">
        <v>547</v>
      </c>
      <c r="P1391" s="122">
        <v>230000026</v>
      </c>
      <c r="Q1391" s="122">
        <v>320000026</v>
      </c>
      <c r="R1391" s="122">
        <v>360000026</v>
      </c>
      <c r="S1391" s="122">
        <v>480000026</v>
      </c>
      <c r="T1391" s="122">
        <v>550000026</v>
      </c>
      <c r="U1391" s="122">
        <v>605000026</v>
      </c>
      <c r="V1391" s="122">
        <v>675000026</v>
      </c>
      <c r="W1391" s="122">
        <v>0</v>
      </c>
      <c r="X1391" s="122">
        <v>0</v>
      </c>
      <c r="Y1391" s="122">
        <v>0</v>
      </c>
      <c r="Z1391" s="122">
        <v>0</v>
      </c>
      <c r="AA1391" s="122">
        <v>0</v>
      </c>
      <c r="AB1391" s="122">
        <v>0</v>
      </c>
      <c r="AC1391" s="122">
        <v>0</v>
      </c>
      <c r="AD1391" s="121"/>
      <c r="BO1391" s="72" t="s">
        <v>42</v>
      </c>
      <c r="BP1391" s="73" t="s">
        <v>4726</v>
      </c>
      <c r="BQ1391" s="75">
        <v>0</v>
      </c>
      <c r="BR1391" s="75">
        <v>0</v>
      </c>
      <c r="BS1391" s="75">
        <v>0</v>
      </c>
      <c r="BT1391" s="75">
        <v>0</v>
      </c>
      <c r="BU1391" s="75">
        <v>0</v>
      </c>
      <c r="BV1391" s="75">
        <v>0</v>
      </c>
      <c r="BW1391" s="75">
        <v>0</v>
      </c>
      <c r="BX1391" s="75">
        <v>0</v>
      </c>
      <c r="BY1391" s="75">
        <v>810000925</v>
      </c>
      <c r="BZ1391" s="75">
        <v>0</v>
      </c>
      <c r="CA1391" s="75">
        <v>0</v>
      </c>
    </row>
    <row r="1392" spans="14:79" ht="12" customHeight="1">
      <c r="N1392" s="119" t="s">
        <v>25</v>
      </c>
      <c r="O1392" s="120" t="s">
        <v>2116</v>
      </c>
      <c r="P1392" s="122">
        <v>0</v>
      </c>
      <c r="Q1392" s="122">
        <v>0</v>
      </c>
      <c r="R1392" s="122">
        <v>0</v>
      </c>
      <c r="S1392" s="122">
        <v>0</v>
      </c>
      <c r="T1392" s="122">
        <v>0</v>
      </c>
      <c r="U1392" s="122">
        <v>365000026</v>
      </c>
      <c r="V1392" s="122">
        <v>435000026</v>
      </c>
      <c r="W1392" s="122">
        <v>505000026</v>
      </c>
      <c r="X1392" s="122">
        <v>585000026</v>
      </c>
      <c r="Y1392" s="122">
        <v>665000026</v>
      </c>
      <c r="Z1392" s="122">
        <v>730000026</v>
      </c>
      <c r="AA1392" s="122">
        <v>825000026</v>
      </c>
      <c r="AB1392" s="122">
        <v>1000000026</v>
      </c>
      <c r="AC1392" s="122">
        <v>0</v>
      </c>
      <c r="AD1392" s="121"/>
      <c r="BO1392" s="72" t="s">
        <v>42</v>
      </c>
      <c r="BP1392" s="73" t="s">
        <v>4727</v>
      </c>
      <c r="BQ1392" s="75">
        <v>0</v>
      </c>
      <c r="BR1392" s="75">
        <v>0</v>
      </c>
      <c r="BS1392" s="75">
        <v>0</v>
      </c>
      <c r="BT1392" s="75">
        <v>0</v>
      </c>
      <c r="BU1392" s="75">
        <v>576000625</v>
      </c>
      <c r="BV1392" s="75">
        <v>630000625</v>
      </c>
      <c r="BW1392" s="75">
        <v>0</v>
      </c>
      <c r="BX1392" s="75">
        <v>738000625</v>
      </c>
      <c r="BY1392" s="75">
        <v>814000625</v>
      </c>
      <c r="BZ1392" s="75">
        <v>0</v>
      </c>
      <c r="CA1392" s="75">
        <v>0</v>
      </c>
    </row>
    <row r="1393" spans="14:79" ht="12" customHeight="1">
      <c r="N1393" s="119" t="s">
        <v>25</v>
      </c>
      <c r="O1393" s="120" t="s">
        <v>991</v>
      </c>
      <c r="P1393" s="122">
        <v>0</v>
      </c>
      <c r="Q1393" s="122">
        <v>0</v>
      </c>
      <c r="R1393" s="122">
        <v>0</v>
      </c>
      <c r="S1393" s="122">
        <v>0</v>
      </c>
      <c r="T1393" s="122">
        <v>0</v>
      </c>
      <c r="U1393" s="122">
        <v>375000026</v>
      </c>
      <c r="V1393" s="122">
        <v>430000026</v>
      </c>
      <c r="W1393" s="122">
        <v>520000026</v>
      </c>
      <c r="X1393" s="122">
        <v>520000026</v>
      </c>
      <c r="Y1393" s="122">
        <v>690000026</v>
      </c>
      <c r="Z1393" s="122">
        <v>750000026</v>
      </c>
      <c r="AA1393" s="122">
        <v>820000026</v>
      </c>
      <c r="AB1393" s="122">
        <v>0</v>
      </c>
      <c r="AC1393" s="122">
        <v>0</v>
      </c>
      <c r="AD1393" s="121"/>
      <c r="BO1393" s="72" t="s">
        <v>42</v>
      </c>
      <c r="BP1393" s="73" t="s">
        <v>4728</v>
      </c>
      <c r="BQ1393" s="75">
        <v>0</v>
      </c>
      <c r="BR1393" s="75">
        <v>0</v>
      </c>
      <c r="BS1393" s="75">
        <v>0</v>
      </c>
      <c r="BT1393" s="75">
        <v>540000625</v>
      </c>
      <c r="BU1393" s="75">
        <v>558000625</v>
      </c>
      <c r="BV1393" s="75">
        <v>585000625</v>
      </c>
      <c r="BW1393" s="75">
        <v>612000625</v>
      </c>
      <c r="BX1393" s="75">
        <v>639000625</v>
      </c>
      <c r="BY1393" s="75">
        <v>666000625</v>
      </c>
      <c r="BZ1393" s="75">
        <v>0</v>
      </c>
      <c r="CA1393" s="75">
        <v>0</v>
      </c>
    </row>
    <row r="1394" spans="14:79" ht="12" customHeight="1">
      <c r="N1394" s="119" t="s">
        <v>25</v>
      </c>
      <c r="O1394" s="120" t="s">
        <v>2695</v>
      </c>
      <c r="P1394" s="122">
        <v>0</v>
      </c>
      <c r="Q1394" s="122">
        <v>0</v>
      </c>
      <c r="R1394" s="122">
        <v>0</v>
      </c>
      <c r="S1394" s="122">
        <v>0</v>
      </c>
      <c r="T1394" s="122">
        <v>0</v>
      </c>
      <c r="U1394" s="122">
        <v>0</v>
      </c>
      <c r="V1394" s="122">
        <v>0</v>
      </c>
      <c r="W1394" s="122">
        <v>525000026</v>
      </c>
      <c r="X1394" s="122">
        <v>590000026</v>
      </c>
      <c r="Y1394" s="122">
        <v>675000026</v>
      </c>
      <c r="Z1394" s="122">
        <v>735000026</v>
      </c>
      <c r="AA1394" s="122">
        <v>820000026</v>
      </c>
      <c r="AB1394" s="122">
        <v>0</v>
      </c>
      <c r="AC1394" s="122">
        <v>0</v>
      </c>
      <c r="AD1394" s="121"/>
      <c r="BO1394" s="72" t="s">
        <v>42</v>
      </c>
      <c r="BP1394" s="73" t="s">
        <v>4729</v>
      </c>
      <c r="BQ1394" s="75">
        <v>0</v>
      </c>
      <c r="BR1394" s="75">
        <v>0</v>
      </c>
      <c r="BS1394" s="75">
        <v>0</v>
      </c>
      <c r="BT1394" s="75">
        <v>0</v>
      </c>
      <c r="BU1394" s="75">
        <v>576000625</v>
      </c>
      <c r="BV1394" s="75">
        <v>630000625</v>
      </c>
      <c r="BW1394" s="75">
        <v>621000625</v>
      </c>
      <c r="BX1394" s="75">
        <v>675000625</v>
      </c>
      <c r="BY1394" s="75">
        <v>855000625</v>
      </c>
      <c r="BZ1394" s="75">
        <v>0</v>
      </c>
      <c r="CA1394" s="75">
        <v>0</v>
      </c>
    </row>
    <row r="1395" spans="14:79" ht="12" customHeight="1">
      <c r="N1395" s="119" t="s">
        <v>25</v>
      </c>
      <c r="O1395" s="120" t="s">
        <v>1737</v>
      </c>
      <c r="P1395" s="122">
        <v>0</v>
      </c>
      <c r="Q1395" s="122">
        <v>0</v>
      </c>
      <c r="R1395" s="122">
        <v>0</v>
      </c>
      <c r="S1395" s="122">
        <v>0</v>
      </c>
      <c r="T1395" s="122">
        <v>520000026</v>
      </c>
      <c r="U1395" s="122">
        <v>540000026</v>
      </c>
      <c r="V1395" s="122">
        <v>560000026</v>
      </c>
      <c r="W1395" s="122">
        <v>575000026</v>
      </c>
      <c r="X1395" s="122">
        <v>615000026</v>
      </c>
      <c r="Y1395" s="122">
        <v>685000026</v>
      </c>
      <c r="Z1395" s="122">
        <v>740000026</v>
      </c>
      <c r="AA1395" s="122">
        <v>0</v>
      </c>
      <c r="AB1395" s="122">
        <v>0</v>
      </c>
      <c r="AC1395" s="122">
        <v>0</v>
      </c>
      <c r="AD1395" s="121"/>
      <c r="BO1395" s="72" t="s">
        <v>42</v>
      </c>
      <c r="BP1395" s="73" t="s">
        <v>4730</v>
      </c>
      <c r="BQ1395" s="75">
        <v>0</v>
      </c>
      <c r="BR1395" s="75">
        <v>0</v>
      </c>
      <c r="BS1395" s="75">
        <v>522000625</v>
      </c>
      <c r="BT1395" s="75">
        <v>558000625</v>
      </c>
      <c r="BU1395" s="75">
        <v>585000625</v>
      </c>
      <c r="BV1395" s="75">
        <v>603000625</v>
      </c>
      <c r="BW1395" s="75">
        <v>630000625</v>
      </c>
      <c r="BX1395" s="75">
        <v>657000625</v>
      </c>
      <c r="BY1395" s="75">
        <v>729000625</v>
      </c>
      <c r="BZ1395" s="75">
        <v>0</v>
      </c>
      <c r="CA1395" s="75">
        <v>0</v>
      </c>
    </row>
    <row r="1396" spans="14:79" ht="12" customHeight="1">
      <c r="N1396" s="119" t="s">
        <v>25</v>
      </c>
      <c r="O1396" s="120" t="s">
        <v>2583</v>
      </c>
      <c r="P1396" s="122">
        <v>0</v>
      </c>
      <c r="Q1396" s="122">
        <v>0</v>
      </c>
      <c r="R1396" s="122">
        <v>0</v>
      </c>
      <c r="S1396" s="122">
        <v>1300000026</v>
      </c>
      <c r="T1396" s="122">
        <v>0</v>
      </c>
      <c r="U1396" s="122">
        <v>0</v>
      </c>
      <c r="V1396" s="122">
        <v>0</v>
      </c>
      <c r="W1396" s="122">
        <v>0</v>
      </c>
      <c r="X1396" s="122">
        <v>0</v>
      </c>
      <c r="Y1396" s="122">
        <v>0</v>
      </c>
      <c r="Z1396" s="122">
        <v>2100000026</v>
      </c>
      <c r="AA1396" s="122">
        <v>2200000026</v>
      </c>
      <c r="AB1396" s="122">
        <v>2300000026</v>
      </c>
      <c r="AC1396" s="122">
        <v>2400000026</v>
      </c>
      <c r="AD1396" s="121"/>
      <c r="BO1396" s="72" t="s">
        <v>42</v>
      </c>
      <c r="BP1396" s="73" t="s">
        <v>4731</v>
      </c>
      <c r="BQ1396" s="75">
        <v>0</v>
      </c>
      <c r="BR1396" s="75">
        <v>0</v>
      </c>
      <c r="BS1396" s="75">
        <v>0</v>
      </c>
      <c r="BT1396" s="75">
        <v>0</v>
      </c>
      <c r="BU1396" s="75">
        <v>711000625</v>
      </c>
      <c r="BV1396" s="75">
        <v>729000625</v>
      </c>
      <c r="BW1396" s="75">
        <v>756000625</v>
      </c>
      <c r="BX1396" s="75">
        <v>783000625</v>
      </c>
      <c r="BY1396" s="75">
        <v>846000625</v>
      </c>
      <c r="BZ1396" s="75">
        <v>1080000625</v>
      </c>
      <c r="CA1396" s="75">
        <v>0</v>
      </c>
    </row>
    <row r="1397" spans="14:79" ht="12" customHeight="1">
      <c r="N1397" s="119" t="s">
        <v>25</v>
      </c>
      <c r="O1397" s="120" t="s">
        <v>2485</v>
      </c>
      <c r="P1397" s="122">
        <v>0</v>
      </c>
      <c r="Q1397" s="122">
        <v>0</v>
      </c>
      <c r="R1397" s="122">
        <v>0</v>
      </c>
      <c r="S1397" s="122">
        <v>0</v>
      </c>
      <c r="T1397" s="122">
        <v>0</v>
      </c>
      <c r="U1397" s="122">
        <v>0</v>
      </c>
      <c r="V1397" s="122">
        <v>950000026</v>
      </c>
      <c r="W1397" s="122">
        <v>1050000026</v>
      </c>
      <c r="X1397" s="122">
        <v>0</v>
      </c>
      <c r="Y1397" s="122">
        <v>0</v>
      </c>
      <c r="Z1397" s="122">
        <v>0</v>
      </c>
      <c r="AA1397" s="122">
        <v>0</v>
      </c>
      <c r="AB1397" s="122">
        <v>0</v>
      </c>
      <c r="AC1397" s="122">
        <v>0</v>
      </c>
      <c r="AD1397" s="121"/>
      <c r="BO1397" s="72" t="s">
        <v>42</v>
      </c>
      <c r="BP1397" s="73" t="s">
        <v>4732</v>
      </c>
      <c r="BQ1397" s="75">
        <v>0</v>
      </c>
      <c r="BR1397" s="75">
        <v>0</v>
      </c>
      <c r="BS1397" s="75">
        <v>0</v>
      </c>
      <c r="BT1397" s="75">
        <v>0</v>
      </c>
      <c r="BU1397" s="75">
        <v>0</v>
      </c>
      <c r="BV1397" s="75">
        <v>720000625</v>
      </c>
      <c r="BW1397" s="75">
        <v>0</v>
      </c>
      <c r="BX1397" s="75">
        <v>0</v>
      </c>
      <c r="BY1397" s="75">
        <v>765000625</v>
      </c>
      <c r="BZ1397" s="75">
        <v>0</v>
      </c>
      <c r="CA1397" s="75">
        <v>0</v>
      </c>
    </row>
    <row r="1398" spans="14:79" ht="12" customHeight="1">
      <c r="N1398" s="119" t="s">
        <v>25</v>
      </c>
      <c r="O1398" s="120" t="s">
        <v>1677</v>
      </c>
      <c r="P1398" s="122">
        <v>0</v>
      </c>
      <c r="Q1398" s="122">
        <v>0</v>
      </c>
      <c r="R1398" s="122">
        <v>0</v>
      </c>
      <c r="S1398" s="122">
        <v>0</v>
      </c>
      <c r="T1398" s="122">
        <v>0</v>
      </c>
      <c r="U1398" s="122">
        <v>0</v>
      </c>
      <c r="V1398" s="122">
        <v>950000026</v>
      </c>
      <c r="W1398" s="122">
        <v>1050000026</v>
      </c>
      <c r="X1398" s="122">
        <v>0</v>
      </c>
      <c r="Y1398" s="122">
        <v>0</v>
      </c>
      <c r="Z1398" s="122">
        <v>0</v>
      </c>
      <c r="AA1398" s="122">
        <v>0</v>
      </c>
      <c r="AB1398" s="122">
        <v>0</v>
      </c>
      <c r="AC1398" s="122">
        <v>0</v>
      </c>
      <c r="AD1398" s="121"/>
      <c r="BO1398" s="72" t="s">
        <v>42</v>
      </c>
      <c r="BP1398" s="73" t="s">
        <v>5050</v>
      </c>
      <c r="BQ1398" s="75">
        <v>0</v>
      </c>
      <c r="BR1398" s="75">
        <v>0</v>
      </c>
      <c r="BS1398" s="75">
        <v>522000625</v>
      </c>
      <c r="BT1398" s="75">
        <v>558000625</v>
      </c>
      <c r="BU1398" s="75">
        <v>585000625</v>
      </c>
      <c r="BV1398" s="75">
        <v>603000625</v>
      </c>
      <c r="BW1398" s="75">
        <v>630000625</v>
      </c>
      <c r="BX1398" s="75">
        <v>657000625</v>
      </c>
      <c r="BY1398" s="75">
        <v>729000625</v>
      </c>
      <c r="BZ1398" s="75">
        <v>0</v>
      </c>
      <c r="CA1398" s="75">
        <v>0</v>
      </c>
    </row>
    <row r="1399" spans="14:79" ht="12" customHeight="1">
      <c r="N1399" s="119" t="s">
        <v>25</v>
      </c>
      <c r="O1399" s="120" t="s">
        <v>1619</v>
      </c>
      <c r="P1399" s="122">
        <v>225000026</v>
      </c>
      <c r="Q1399" s="122">
        <v>295000026</v>
      </c>
      <c r="R1399" s="122">
        <v>330000026</v>
      </c>
      <c r="S1399" s="122">
        <v>0</v>
      </c>
      <c r="T1399" s="122">
        <v>0</v>
      </c>
      <c r="U1399" s="122">
        <v>0</v>
      </c>
      <c r="V1399" s="122">
        <v>0</v>
      </c>
      <c r="W1399" s="122">
        <v>0</v>
      </c>
      <c r="X1399" s="122">
        <v>0</v>
      </c>
      <c r="Y1399" s="122">
        <v>0</v>
      </c>
      <c r="Z1399" s="122">
        <v>0</v>
      </c>
      <c r="AA1399" s="122">
        <v>0</v>
      </c>
      <c r="AB1399" s="122">
        <v>0</v>
      </c>
      <c r="AC1399" s="122">
        <v>0</v>
      </c>
      <c r="AD1399" s="121"/>
      <c r="BO1399" s="72" t="s">
        <v>42</v>
      </c>
      <c r="BP1399" s="73" t="s">
        <v>4733</v>
      </c>
      <c r="BQ1399" s="75">
        <v>513000625</v>
      </c>
      <c r="BR1399" s="75">
        <v>0</v>
      </c>
      <c r="BS1399" s="75">
        <v>0</v>
      </c>
      <c r="BT1399" s="75">
        <v>621000625</v>
      </c>
      <c r="BU1399" s="75">
        <v>648000625</v>
      </c>
      <c r="BV1399" s="75">
        <v>666000625</v>
      </c>
      <c r="BW1399" s="75">
        <v>0</v>
      </c>
      <c r="BX1399" s="75">
        <v>0</v>
      </c>
      <c r="BY1399" s="75">
        <v>953000625</v>
      </c>
      <c r="BZ1399" s="75">
        <v>0</v>
      </c>
      <c r="CA1399" s="75">
        <v>0</v>
      </c>
    </row>
    <row r="1400" spans="14:79" ht="12" customHeight="1">
      <c r="N1400" s="119" t="s">
        <v>25</v>
      </c>
      <c r="O1400" s="120" t="s">
        <v>1640</v>
      </c>
      <c r="P1400" s="122">
        <v>225000026</v>
      </c>
      <c r="Q1400" s="122">
        <v>295000026</v>
      </c>
      <c r="R1400" s="122">
        <v>330000026</v>
      </c>
      <c r="S1400" s="122">
        <v>0</v>
      </c>
      <c r="T1400" s="122">
        <v>0</v>
      </c>
      <c r="U1400" s="122">
        <v>0</v>
      </c>
      <c r="V1400" s="122">
        <v>0</v>
      </c>
      <c r="W1400" s="122">
        <v>0</v>
      </c>
      <c r="X1400" s="122">
        <v>0</v>
      </c>
      <c r="Y1400" s="122">
        <v>0</v>
      </c>
      <c r="Z1400" s="122">
        <v>0</v>
      </c>
      <c r="AA1400" s="122">
        <v>0</v>
      </c>
      <c r="AB1400" s="122">
        <v>0</v>
      </c>
      <c r="AC1400" s="122">
        <v>0</v>
      </c>
      <c r="AD1400" s="121"/>
      <c r="BO1400" s="72" t="s">
        <v>42</v>
      </c>
      <c r="BP1400" s="73" t="s">
        <v>4734</v>
      </c>
      <c r="BQ1400" s="75">
        <v>0</v>
      </c>
      <c r="BR1400" s="75">
        <v>0</v>
      </c>
      <c r="BS1400" s="75">
        <v>0</v>
      </c>
      <c r="BT1400" s="75">
        <v>0</v>
      </c>
      <c r="BU1400" s="75">
        <v>0</v>
      </c>
      <c r="BV1400" s="75">
        <v>0</v>
      </c>
      <c r="BW1400" s="75">
        <v>747000625</v>
      </c>
      <c r="BX1400" s="75">
        <v>702000625</v>
      </c>
      <c r="BY1400" s="75">
        <v>837000625</v>
      </c>
      <c r="BZ1400" s="75">
        <v>0</v>
      </c>
      <c r="CA1400" s="75">
        <v>0</v>
      </c>
    </row>
    <row r="1401" spans="14:79" ht="12" customHeight="1">
      <c r="N1401" s="119" t="s">
        <v>25</v>
      </c>
      <c r="O1401" s="120" t="s">
        <v>1675</v>
      </c>
      <c r="P1401" s="122">
        <v>0</v>
      </c>
      <c r="Q1401" s="122">
        <v>0</v>
      </c>
      <c r="R1401" s="122">
        <v>0</v>
      </c>
      <c r="S1401" s="122">
        <v>0</v>
      </c>
      <c r="T1401" s="122">
        <v>0</v>
      </c>
      <c r="U1401" s="122">
        <v>0</v>
      </c>
      <c r="V1401" s="122">
        <v>0</v>
      </c>
      <c r="W1401" s="122">
        <v>0</v>
      </c>
      <c r="X1401" s="122">
        <v>0</v>
      </c>
      <c r="Y1401" s="122">
        <v>520000026</v>
      </c>
      <c r="Z1401" s="122">
        <v>590000026</v>
      </c>
      <c r="AA1401" s="122">
        <v>670000026</v>
      </c>
      <c r="AB1401" s="122">
        <v>750000026</v>
      </c>
      <c r="AC1401" s="122">
        <v>0</v>
      </c>
      <c r="AD1401" s="121"/>
      <c r="BO1401" s="72" t="s">
        <v>42</v>
      </c>
      <c r="BP1401" s="73" t="s">
        <v>4735</v>
      </c>
      <c r="BQ1401" s="75">
        <v>0</v>
      </c>
      <c r="BR1401" s="75">
        <v>0</v>
      </c>
      <c r="BS1401" s="75">
        <v>0</v>
      </c>
      <c r="BT1401" s="75">
        <v>0</v>
      </c>
      <c r="BU1401" s="75">
        <v>576000625</v>
      </c>
      <c r="BV1401" s="75">
        <v>630000625</v>
      </c>
      <c r="BW1401" s="75">
        <v>747000625</v>
      </c>
      <c r="BX1401" s="75">
        <v>774000625</v>
      </c>
      <c r="BY1401" s="75">
        <v>837000625</v>
      </c>
      <c r="BZ1401" s="75">
        <v>0</v>
      </c>
      <c r="CA1401" s="75">
        <v>0</v>
      </c>
    </row>
    <row r="1402" spans="14:79" ht="12" customHeight="1">
      <c r="N1402" s="119" t="s">
        <v>25</v>
      </c>
      <c r="O1402" s="120" t="s">
        <v>1448</v>
      </c>
      <c r="P1402" s="122">
        <v>0</v>
      </c>
      <c r="Q1402" s="122">
        <v>0</v>
      </c>
      <c r="R1402" s="122">
        <v>0</v>
      </c>
      <c r="S1402" s="122">
        <v>0</v>
      </c>
      <c r="T1402" s="122">
        <v>0</v>
      </c>
      <c r="U1402" s="122">
        <v>0</v>
      </c>
      <c r="V1402" s="122">
        <v>0</v>
      </c>
      <c r="W1402" s="122">
        <v>0</v>
      </c>
      <c r="X1402" s="122">
        <v>0</v>
      </c>
      <c r="Y1402" s="122">
        <v>490000026</v>
      </c>
      <c r="Z1402" s="122">
        <v>540000026</v>
      </c>
      <c r="AA1402" s="122">
        <v>670000026</v>
      </c>
      <c r="AB1402" s="122">
        <v>735000026</v>
      </c>
      <c r="AC1402" s="122">
        <v>0</v>
      </c>
      <c r="AD1402" s="121"/>
      <c r="BO1402" s="72" t="s">
        <v>42</v>
      </c>
      <c r="BP1402" s="73" t="s">
        <v>5309</v>
      </c>
      <c r="BQ1402" s="74"/>
      <c r="BR1402" s="74"/>
      <c r="BS1402" s="74"/>
      <c r="BT1402" s="74"/>
      <c r="BU1402" s="74"/>
      <c r="BV1402" s="74"/>
      <c r="BW1402" s="74"/>
      <c r="BX1402" s="74"/>
      <c r="BY1402" s="75">
        <v>850000825</v>
      </c>
      <c r="BZ1402" s="74"/>
      <c r="CA1402" s="74"/>
    </row>
    <row r="1403" spans="14:79" ht="12" customHeight="1">
      <c r="N1403" s="119" t="s">
        <v>25</v>
      </c>
      <c r="O1403" s="120" t="s">
        <v>2689</v>
      </c>
      <c r="P1403" s="122">
        <v>0</v>
      </c>
      <c r="Q1403" s="122">
        <v>0</v>
      </c>
      <c r="R1403" s="122">
        <v>0</v>
      </c>
      <c r="S1403" s="122">
        <v>0</v>
      </c>
      <c r="T1403" s="122">
        <v>0</v>
      </c>
      <c r="U1403" s="122">
        <v>0</v>
      </c>
      <c r="V1403" s="122">
        <v>0</v>
      </c>
      <c r="W1403" s="122">
        <v>0</v>
      </c>
      <c r="X1403" s="122">
        <v>0</v>
      </c>
      <c r="Y1403" s="122">
        <v>490000026</v>
      </c>
      <c r="Z1403" s="122">
        <v>540000026</v>
      </c>
      <c r="AA1403" s="122">
        <v>670000026</v>
      </c>
      <c r="AB1403" s="122">
        <v>735000026</v>
      </c>
      <c r="AC1403" s="122">
        <v>0</v>
      </c>
      <c r="AD1403" s="121"/>
      <c r="BO1403" s="72" t="s">
        <v>42</v>
      </c>
      <c r="BP1403" s="73" t="s">
        <v>5310</v>
      </c>
      <c r="BQ1403" s="74"/>
      <c r="BR1403" s="74"/>
      <c r="BS1403" s="74"/>
      <c r="BT1403" s="74"/>
      <c r="BU1403" s="74"/>
      <c r="BV1403" s="74"/>
      <c r="BW1403" s="74"/>
      <c r="BX1403" s="74"/>
      <c r="BY1403" s="75">
        <v>850000825</v>
      </c>
      <c r="BZ1403" s="74"/>
      <c r="CA1403" s="74"/>
    </row>
    <row r="1404" spans="14:79" ht="12" customHeight="1">
      <c r="N1404" s="119" t="s">
        <v>25</v>
      </c>
      <c r="O1404" s="120" t="s">
        <v>2684</v>
      </c>
      <c r="P1404" s="122">
        <v>175000026</v>
      </c>
      <c r="Q1404" s="122">
        <v>195000026</v>
      </c>
      <c r="R1404" s="122">
        <v>250000026</v>
      </c>
      <c r="S1404" s="122">
        <v>0</v>
      </c>
      <c r="T1404" s="122">
        <v>0</v>
      </c>
      <c r="U1404" s="122">
        <v>0</v>
      </c>
      <c r="V1404" s="122">
        <v>0</v>
      </c>
      <c r="W1404" s="122">
        <v>0</v>
      </c>
      <c r="X1404" s="122">
        <v>0</v>
      </c>
      <c r="Y1404" s="122">
        <v>0</v>
      </c>
      <c r="Z1404" s="122">
        <v>0</v>
      </c>
      <c r="AA1404" s="122">
        <v>0</v>
      </c>
      <c r="AB1404" s="122">
        <v>0</v>
      </c>
      <c r="AC1404" s="122">
        <v>0</v>
      </c>
      <c r="AD1404" s="121"/>
      <c r="BO1404" s="72" t="s">
        <v>42</v>
      </c>
      <c r="BP1404" s="73" t="s">
        <v>4736</v>
      </c>
      <c r="BQ1404" s="75">
        <v>0</v>
      </c>
      <c r="BR1404" s="75">
        <v>351000625</v>
      </c>
      <c r="BS1404" s="75">
        <v>432000625</v>
      </c>
      <c r="BT1404" s="75">
        <v>423000625</v>
      </c>
      <c r="BU1404" s="75">
        <v>0</v>
      </c>
      <c r="BV1404" s="75">
        <v>0</v>
      </c>
      <c r="BW1404" s="75">
        <v>540000625</v>
      </c>
      <c r="BX1404" s="75">
        <v>0</v>
      </c>
      <c r="BY1404" s="75">
        <v>0</v>
      </c>
      <c r="BZ1404" s="75">
        <v>0</v>
      </c>
      <c r="CA1404" s="75">
        <v>0</v>
      </c>
    </row>
    <row r="1405" spans="14:79" ht="12" customHeight="1">
      <c r="N1405" s="119" t="s">
        <v>25</v>
      </c>
      <c r="O1405" s="120" t="s">
        <v>716</v>
      </c>
      <c r="P1405" s="122">
        <v>205000026</v>
      </c>
      <c r="Q1405" s="122">
        <v>235000026</v>
      </c>
      <c r="R1405" s="122">
        <v>275000026</v>
      </c>
      <c r="S1405" s="122">
        <v>0</v>
      </c>
      <c r="T1405" s="122">
        <v>0</v>
      </c>
      <c r="U1405" s="122">
        <v>0</v>
      </c>
      <c r="V1405" s="122">
        <v>0</v>
      </c>
      <c r="W1405" s="122">
        <v>0</v>
      </c>
      <c r="X1405" s="122">
        <v>0</v>
      </c>
      <c r="Y1405" s="122">
        <v>0</v>
      </c>
      <c r="Z1405" s="122">
        <v>0</v>
      </c>
      <c r="AA1405" s="122">
        <v>0</v>
      </c>
      <c r="AB1405" s="122">
        <v>0</v>
      </c>
      <c r="AC1405" s="122">
        <v>0</v>
      </c>
      <c r="AD1405" s="121"/>
      <c r="BO1405" s="72" t="s">
        <v>42</v>
      </c>
      <c r="BP1405" s="73" t="s">
        <v>4737</v>
      </c>
      <c r="BQ1405" s="75">
        <v>342000625</v>
      </c>
      <c r="BR1405" s="75">
        <v>0</v>
      </c>
      <c r="BS1405" s="75">
        <v>0</v>
      </c>
      <c r="BT1405" s="75">
        <v>0</v>
      </c>
      <c r="BU1405" s="75">
        <v>0</v>
      </c>
      <c r="BV1405" s="75">
        <v>0</v>
      </c>
      <c r="BW1405" s="75">
        <v>0</v>
      </c>
      <c r="BX1405" s="75">
        <v>0</v>
      </c>
      <c r="BY1405" s="75">
        <v>0</v>
      </c>
      <c r="BZ1405" s="75">
        <v>0</v>
      </c>
      <c r="CA1405" s="75">
        <v>0</v>
      </c>
    </row>
    <row r="1406" spans="14:79" ht="12" customHeight="1">
      <c r="N1406" s="119" t="s">
        <v>25</v>
      </c>
      <c r="O1406" s="120" t="s">
        <v>2685</v>
      </c>
      <c r="P1406" s="122">
        <v>0</v>
      </c>
      <c r="Q1406" s="122">
        <v>0</v>
      </c>
      <c r="R1406" s="122">
        <v>0</v>
      </c>
      <c r="S1406" s="122">
        <v>0</v>
      </c>
      <c r="T1406" s="122">
        <v>0</v>
      </c>
      <c r="U1406" s="122">
        <v>0</v>
      </c>
      <c r="V1406" s="122">
        <v>0</v>
      </c>
      <c r="W1406" s="122">
        <v>0</v>
      </c>
      <c r="X1406" s="122">
        <v>0</v>
      </c>
      <c r="Y1406" s="122">
        <v>490000026</v>
      </c>
      <c r="Z1406" s="122">
        <v>540000026</v>
      </c>
      <c r="AA1406" s="122">
        <v>670000026</v>
      </c>
      <c r="AB1406" s="122">
        <v>735000026</v>
      </c>
      <c r="AC1406" s="122">
        <v>0</v>
      </c>
      <c r="AD1406" s="121"/>
      <c r="BO1406" s="72" t="s">
        <v>42</v>
      </c>
      <c r="BP1406" s="73" t="s">
        <v>4738</v>
      </c>
      <c r="BQ1406" s="75">
        <v>0</v>
      </c>
      <c r="BR1406" s="75">
        <v>0</v>
      </c>
      <c r="BS1406" s="75">
        <v>0</v>
      </c>
      <c r="BT1406" s="75">
        <v>0</v>
      </c>
      <c r="BU1406" s="75">
        <v>0</v>
      </c>
      <c r="BV1406" s="75">
        <v>0</v>
      </c>
      <c r="BW1406" s="75">
        <v>810000625</v>
      </c>
      <c r="BX1406" s="75">
        <v>0</v>
      </c>
      <c r="BY1406" s="75">
        <v>0</v>
      </c>
      <c r="BZ1406" s="75">
        <v>0</v>
      </c>
      <c r="CA1406" s="75">
        <v>0</v>
      </c>
    </row>
    <row r="1407" spans="14:79" ht="12" customHeight="1">
      <c r="N1407" s="119" t="s">
        <v>25</v>
      </c>
      <c r="O1407" s="120" t="s">
        <v>1588</v>
      </c>
      <c r="P1407" s="122">
        <v>190000026</v>
      </c>
      <c r="Q1407" s="122">
        <v>210000026</v>
      </c>
      <c r="R1407" s="122">
        <v>275000026</v>
      </c>
      <c r="S1407" s="122">
        <v>335000026</v>
      </c>
      <c r="T1407" s="122">
        <v>0</v>
      </c>
      <c r="U1407" s="122">
        <v>0</v>
      </c>
      <c r="V1407" s="122">
        <v>0</v>
      </c>
      <c r="W1407" s="122">
        <v>0</v>
      </c>
      <c r="X1407" s="122">
        <v>0</v>
      </c>
      <c r="Y1407" s="122">
        <v>0</v>
      </c>
      <c r="Z1407" s="122">
        <v>0</v>
      </c>
      <c r="AA1407" s="122">
        <v>0</v>
      </c>
      <c r="AB1407" s="122">
        <v>0</v>
      </c>
      <c r="AC1407" s="122">
        <v>0</v>
      </c>
      <c r="AD1407" s="121"/>
      <c r="BO1407" s="72" t="s">
        <v>42</v>
      </c>
      <c r="BP1407" s="73" t="s">
        <v>4739</v>
      </c>
      <c r="BQ1407" s="75">
        <v>0</v>
      </c>
      <c r="BR1407" s="75">
        <v>351000625</v>
      </c>
      <c r="BS1407" s="75">
        <v>387000625</v>
      </c>
      <c r="BT1407" s="75">
        <v>0</v>
      </c>
      <c r="BU1407" s="75">
        <v>0</v>
      </c>
      <c r="BV1407" s="75">
        <v>0</v>
      </c>
      <c r="BW1407" s="75">
        <v>0</v>
      </c>
      <c r="BX1407" s="75">
        <v>0</v>
      </c>
      <c r="BY1407" s="75">
        <v>0</v>
      </c>
      <c r="BZ1407" s="75">
        <v>0</v>
      </c>
      <c r="CA1407" s="75">
        <v>0</v>
      </c>
    </row>
    <row r="1408" spans="14:79" ht="12" customHeight="1">
      <c r="N1408" s="119" t="s">
        <v>25</v>
      </c>
      <c r="O1408" s="120" t="s">
        <v>1732</v>
      </c>
      <c r="P1408" s="122">
        <v>210000026</v>
      </c>
      <c r="Q1408" s="122">
        <v>260000026</v>
      </c>
      <c r="R1408" s="122">
        <v>305000026</v>
      </c>
      <c r="S1408" s="122">
        <v>365000026</v>
      </c>
      <c r="T1408" s="122">
        <v>400000026</v>
      </c>
      <c r="U1408" s="122">
        <v>0</v>
      </c>
      <c r="V1408" s="122">
        <v>0</v>
      </c>
      <c r="W1408" s="122">
        <v>0</v>
      </c>
      <c r="X1408" s="122">
        <v>0</v>
      </c>
      <c r="Y1408" s="122">
        <v>0</v>
      </c>
      <c r="Z1408" s="122">
        <v>0</v>
      </c>
      <c r="AA1408" s="122">
        <v>0</v>
      </c>
      <c r="AB1408" s="122">
        <v>0</v>
      </c>
      <c r="AC1408" s="122">
        <v>0</v>
      </c>
      <c r="AD1408" s="121"/>
      <c r="BO1408" s="72" t="s">
        <v>42</v>
      </c>
      <c r="BP1408" s="73" t="s">
        <v>4740</v>
      </c>
      <c r="BQ1408" s="75">
        <v>522000625</v>
      </c>
      <c r="BR1408" s="75">
        <v>558000625</v>
      </c>
      <c r="BS1408" s="75">
        <v>0</v>
      </c>
      <c r="BT1408" s="75">
        <v>513000625</v>
      </c>
      <c r="BU1408" s="75">
        <v>0</v>
      </c>
      <c r="BV1408" s="75">
        <v>0</v>
      </c>
      <c r="BW1408" s="75">
        <v>0</v>
      </c>
      <c r="BX1408" s="75">
        <v>0</v>
      </c>
      <c r="BY1408" s="75">
        <v>0</v>
      </c>
      <c r="BZ1408" s="75">
        <v>0</v>
      </c>
      <c r="CA1408" s="75">
        <v>0</v>
      </c>
    </row>
    <row r="1409" spans="14:79" ht="12" customHeight="1">
      <c r="N1409" s="119" t="s">
        <v>25</v>
      </c>
      <c r="O1409" s="120" t="s">
        <v>2087</v>
      </c>
      <c r="P1409" s="122">
        <v>0</v>
      </c>
      <c r="Q1409" s="122">
        <v>0</v>
      </c>
      <c r="R1409" s="122">
        <v>230000026</v>
      </c>
      <c r="S1409" s="122">
        <v>310000026</v>
      </c>
      <c r="T1409" s="122">
        <v>390000026</v>
      </c>
      <c r="U1409" s="122">
        <v>450000026</v>
      </c>
      <c r="V1409" s="122">
        <v>0</v>
      </c>
      <c r="W1409" s="122">
        <v>0</v>
      </c>
      <c r="X1409" s="122">
        <v>0</v>
      </c>
      <c r="Y1409" s="122">
        <v>0</v>
      </c>
      <c r="Z1409" s="122">
        <v>0</v>
      </c>
      <c r="AA1409" s="122">
        <v>0</v>
      </c>
      <c r="AB1409" s="122">
        <v>0</v>
      </c>
      <c r="AC1409" s="122">
        <v>0</v>
      </c>
      <c r="AD1409" s="121"/>
      <c r="BO1409" s="72" t="s">
        <v>42</v>
      </c>
      <c r="BP1409" s="73" t="s">
        <v>4741</v>
      </c>
      <c r="BQ1409" s="75">
        <v>0</v>
      </c>
      <c r="BR1409" s="75">
        <v>0</v>
      </c>
      <c r="BS1409" s="75">
        <v>0</v>
      </c>
      <c r="BT1409" s="75">
        <v>450000625</v>
      </c>
      <c r="BU1409" s="75">
        <v>0</v>
      </c>
      <c r="BV1409" s="75">
        <v>0</v>
      </c>
      <c r="BW1409" s="75">
        <v>0</v>
      </c>
      <c r="BX1409" s="75">
        <v>0</v>
      </c>
      <c r="BY1409" s="75">
        <v>0</v>
      </c>
      <c r="BZ1409" s="75">
        <v>0</v>
      </c>
      <c r="CA1409" s="75">
        <v>0</v>
      </c>
    </row>
    <row r="1410" spans="14:79" ht="12" customHeight="1">
      <c r="N1410" s="119" t="s">
        <v>25</v>
      </c>
      <c r="O1410" s="120" t="s">
        <v>2688</v>
      </c>
      <c r="P1410" s="122">
        <v>0</v>
      </c>
      <c r="Q1410" s="122">
        <v>0</v>
      </c>
      <c r="R1410" s="122">
        <v>350000026</v>
      </c>
      <c r="S1410" s="122">
        <v>420000026</v>
      </c>
      <c r="T1410" s="122">
        <v>485000026</v>
      </c>
      <c r="U1410" s="122">
        <v>0</v>
      </c>
      <c r="V1410" s="122">
        <v>0</v>
      </c>
      <c r="W1410" s="122">
        <v>0</v>
      </c>
      <c r="X1410" s="122">
        <v>0</v>
      </c>
      <c r="Y1410" s="122">
        <v>0</v>
      </c>
      <c r="Z1410" s="122">
        <v>0</v>
      </c>
      <c r="AA1410" s="122">
        <v>0</v>
      </c>
      <c r="AB1410" s="122">
        <v>0</v>
      </c>
      <c r="AC1410" s="122">
        <v>0</v>
      </c>
      <c r="AD1410" s="121"/>
      <c r="BO1410" s="72" t="s">
        <v>42</v>
      </c>
      <c r="BP1410" s="73" t="s">
        <v>4742</v>
      </c>
      <c r="BQ1410" s="75">
        <v>0</v>
      </c>
      <c r="BR1410" s="75">
        <v>0</v>
      </c>
      <c r="BS1410" s="75">
        <v>0</v>
      </c>
      <c r="BT1410" s="75">
        <v>0</v>
      </c>
      <c r="BU1410" s="75">
        <v>0</v>
      </c>
      <c r="BV1410" s="75">
        <v>0</v>
      </c>
      <c r="BW1410" s="75">
        <v>0</v>
      </c>
      <c r="BX1410" s="75">
        <v>0</v>
      </c>
      <c r="BY1410" s="75">
        <v>720000625</v>
      </c>
      <c r="BZ1410" s="75">
        <v>0</v>
      </c>
      <c r="CA1410" s="75">
        <v>0</v>
      </c>
    </row>
    <row r="1411" spans="14:79" ht="12" customHeight="1">
      <c r="N1411" s="119" t="s">
        <v>25</v>
      </c>
      <c r="O1411" s="120" t="s">
        <v>1449</v>
      </c>
      <c r="P1411" s="122">
        <v>0</v>
      </c>
      <c r="Q1411" s="122">
        <v>0</v>
      </c>
      <c r="R1411" s="122">
        <v>0</v>
      </c>
      <c r="S1411" s="122">
        <v>0</v>
      </c>
      <c r="T1411" s="122">
        <v>0</v>
      </c>
      <c r="U1411" s="122">
        <v>405000026</v>
      </c>
      <c r="V1411" s="122">
        <v>485000026</v>
      </c>
      <c r="W1411" s="122">
        <v>540000026</v>
      </c>
      <c r="X1411" s="122">
        <v>605000026</v>
      </c>
      <c r="Y1411" s="122">
        <v>685000026</v>
      </c>
      <c r="Z1411" s="122">
        <v>775000026</v>
      </c>
      <c r="AA1411" s="122">
        <v>845000026</v>
      </c>
      <c r="AB1411" s="122">
        <v>0</v>
      </c>
      <c r="AC1411" s="122">
        <v>0</v>
      </c>
      <c r="AD1411" s="121"/>
      <c r="BO1411" s="72" t="s">
        <v>42</v>
      </c>
      <c r="BP1411" s="73" t="s">
        <v>5051</v>
      </c>
      <c r="BQ1411" s="75">
        <v>0</v>
      </c>
      <c r="BR1411" s="75">
        <v>0</v>
      </c>
      <c r="BS1411" s="75">
        <v>0</v>
      </c>
      <c r="BT1411" s="75">
        <v>590000925</v>
      </c>
      <c r="BU1411" s="75">
        <v>630000925</v>
      </c>
      <c r="BV1411" s="75">
        <v>675000925</v>
      </c>
      <c r="BW1411" s="75">
        <v>0</v>
      </c>
      <c r="BX1411" s="75">
        <v>0</v>
      </c>
      <c r="BY1411" s="75">
        <v>0</v>
      </c>
      <c r="BZ1411" s="75">
        <v>0</v>
      </c>
      <c r="CA1411" s="75">
        <v>0</v>
      </c>
    </row>
    <row r="1412" spans="14:79" ht="12" customHeight="1">
      <c r="N1412" s="119" t="s">
        <v>25</v>
      </c>
      <c r="O1412" s="120" t="s">
        <v>2301</v>
      </c>
      <c r="P1412" s="122">
        <v>0</v>
      </c>
      <c r="Q1412" s="122">
        <v>0</v>
      </c>
      <c r="R1412" s="122">
        <v>0</v>
      </c>
      <c r="S1412" s="122">
        <v>0</v>
      </c>
      <c r="T1412" s="122">
        <v>0</v>
      </c>
      <c r="U1412" s="122">
        <v>0</v>
      </c>
      <c r="V1412" s="122">
        <v>0</v>
      </c>
      <c r="W1412" s="122">
        <v>525000026</v>
      </c>
      <c r="X1412" s="122">
        <v>635000026</v>
      </c>
      <c r="Y1412" s="122">
        <v>695000026</v>
      </c>
      <c r="Z1412" s="122">
        <v>765000026</v>
      </c>
      <c r="AA1412" s="122">
        <v>840000026</v>
      </c>
      <c r="AB1412" s="122">
        <v>0</v>
      </c>
      <c r="AC1412" s="122">
        <v>0</v>
      </c>
      <c r="AD1412" s="121"/>
      <c r="BO1412" s="72" t="s">
        <v>42</v>
      </c>
      <c r="BP1412" s="73" t="s">
        <v>4743</v>
      </c>
      <c r="BQ1412" s="75">
        <v>0</v>
      </c>
      <c r="BR1412" s="75">
        <v>0</v>
      </c>
      <c r="BS1412" s="75">
        <v>0</v>
      </c>
      <c r="BT1412" s="75">
        <v>625000625</v>
      </c>
      <c r="BU1412" s="75">
        <v>665000625</v>
      </c>
      <c r="BV1412" s="75">
        <v>705000625</v>
      </c>
      <c r="BW1412" s="75">
        <v>740000625</v>
      </c>
      <c r="BX1412" s="75">
        <v>770000625</v>
      </c>
      <c r="BY1412" s="75">
        <v>850000625</v>
      </c>
      <c r="BZ1412" s="75">
        <v>0</v>
      </c>
      <c r="CA1412" s="75">
        <v>0</v>
      </c>
    </row>
    <row r="1413" spans="14:79" ht="12" customHeight="1">
      <c r="N1413" s="119" t="s">
        <v>25</v>
      </c>
      <c r="O1413" s="120" t="s">
        <v>1777</v>
      </c>
      <c r="P1413" s="122">
        <v>0</v>
      </c>
      <c r="Q1413" s="122">
        <v>0</v>
      </c>
      <c r="R1413" s="122">
        <v>0</v>
      </c>
      <c r="S1413" s="122">
        <v>0</v>
      </c>
      <c r="T1413" s="122">
        <v>0</v>
      </c>
      <c r="U1413" s="122">
        <v>405000026</v>
      </c>
      <c r="V1413" s="122">
        <v>485000026</v>
      </c>
      <c r="W1413" s="122">
        <v>540000026</v>
      </c>
      <c r="X1413" s="122">
        <v>605000026</v>
      </c>
      <c r="Y1413" s="122">
        <v>685000026</v>
      </c>
      <c r="Z1413" s="122">
        <v>775000026</v>
      </c>
      <c r="AA1413" s="122">
        <v>845000026</v>
      </c>
      <c r="AB1413" s="122">
        <v>0</v>
      </c>
      <c r="AC1413" s="122">
        <v>0</v>
      </c>
      <c r="AD1413" s="121"/>
      <c r="BO1413" s="72" t="s">
        <v>42</v>
      </c>
      <c r="BP1413" s="73" t="s">
        <v>4744</v>
      </c>
      <c r="BQ1413" s="75">
        <v>0</v>
      </c>
      <c r="BR1413" s="75">
        <v>0</v>
      </c>
      <c r="BS1413" s="75">
        <v>0</v>
      </c>
      <c r="BT1413" s="75">
        <v>0</v>
      </c>
      <c r="BU1413" s="75">
        <v>0</v>
      </c>
      <c r="BV1413" s="75">
        <v>648000625</v>
      </c>
      <c r="BW1413" s="75">
        <v>0</v>
      </c>
      <c r="BX1413" s="75">
        <v>0</v>
      </c>
      <c r="BY1413" s="75">
        <v>0</v>
      </c>
      <c r="BZ1413" s="75">
        <v>0</v>
      </c>
      <c r="CA1413" s="75">
        <v>0</v>
      </c>
    </row>
    <row r="1414" spans="14:79" ht="12" customHeight="1">
      <c r="N1414" s="119" t="s">
        <v>25</v>
      </c>
      <c r="O1414" s="120" t="s">
        <v>1636</v>
      </c>
      <c r="P1414" s="122">
        <v>0</v>
      </c>
      <c r="Q1414" s="122">
        <v>0</v>
      </c>
      <c r="R1414" s="122">
        <v>0</v>
      </c>
      <c r="S1414" s="122">
        <v>0</v>
      </c>
      <c r="T1414" s="122">
        <v>0</v>
      </c>
      <c r="U1414" s="122">
        <v>420000026</v>
      </c>
      <c r="V1414" s="122">
        <v>505000026</v>
      </c>
      <c r="W1414" s="122">
        <v>575000026</v>
      </c>
      <c r="X1414" s="122">
        <v>615000026</v>
      </c>
      <c r="Y1414" s="122">
        <v>685000026</v>
      </c>
      <c r="Z1414" s="122">
        <v>740000026</v>
      </c>
      <c r="AA1414" s="122">
        <v>0</v>
      </c>
      <c r="AB1414" s="122">
        <v>1000000026</v>
      </c>
      <c r="AC1414" s="122">
        <v>0</v>
      </c>
      <c r="AD1414" s="121"/>
      <c r="BO1414" s="72" t="s">
        <v>42</v>
      </c>
      <c r="BP1414" s="73" t="s">
        <v>4745</v>
      </c>
      <c r="BQ1414" s="75">
        <v>0</v>
      </c>
      <c r="BR1414" s="75">
        <v>0</v>
      </c>
      <c r="BS1414" s="75">
        <v>0</v>
      </c>
      <c r="BT1414" s="75">
        <v>0</v>
      </c>
      <c r="BU1414" s="75">
        <v>0</v>
      </c>
      <c r="BV1414" s="75">
        <v>0</v>
      </c>
      <c r="BW1414" s="75">
        <v>0</v>
      </c>
      <c r="BX1414" s="75">
        <v>0</v>
      </c>
      <c r="BY1414" s="75">
        <v>1090000025</v>
      </c>
      <c r="BZ1414" s="75">
        <v>981000625</v>
      </c>
      <c r="CA1414" s="75">
        <v>0</v>
      </c>
    </row>
    <row r="1415" spans="14:79" ht="12" customHeight="1">
      <c r="N1415" s="119" t="s">
        <v>25</v>
      </c>
      <c r="O1415" s="120" t="s">
        <v>774</v>
      </c>
      <c r="P1415" s="122">
        <v>0</v>
      </c>
      <c r="Q1415" s="122">
        <v>0</v>
      </c>
      <c r="R1415" s="122">
        <v>0</v>
      </c>
      <c r="S1415" s="122">
        <v>0</v>
      </c>
      <c r="T1415" s="122">
        <v>0</v>
      </c>
      <c r="U1415" s="122">
        <v>365000026</v>
      </c>
      <c r="V1415" s="122">
        <v>495000026</v>
      </c>
      <c r="W1415" s="122">
        <v>585000026</v>
      </c>
      <c r="X1415" s="122">
        <v>645000026</v>
      </c>
      <c r="Y1415" s="122">
        <v>705000026</v>
      </c>
      <c r="Z1415" s="122">
        <v>790000026</v>
      </c>
      <c r="AA1415" s="122">
        <v>835000026</v>
      </c>
      <c r="AB1415" s="122">
        <v>0</v>
      </c>
      <c r="AC1415" s="122">
        <v>0</v>
      </c>
      <c r="AD1415" s="121"/>
      <c r="BO1415" s="72" t="s">
        <v>42</v>
      </c>
      <c r="BP1415" s="73" t="s">
        <v>4746</v>
      </c>
      <c r="BQ1415" s="75">
        <v>315000625</v>
      </c>
      <c r="BR1415" s="75">
        <v>0</v>
      </c>
      <c r="BS1415" s="75">
        <v>0</v>
      </c>
      <c r="BT1415" s="75">
        <v>0</v>
      </c>
      <c r="BU1415" s="75">
        <v>0</v>
      </c>
      <c r="BV1415" s="75">
        <v>0</v>
      </c>
      <c r="BW1415" s="75">
        <v>0</v>
      </c>
      <c r="BX1415" s="75">
        <v>0</v>
      </c>
      <c r="BY1415" s="75">
        <v>0</v>
      </c>
      <c r="BZ1415" s="75">
        <v>0</v>
      </c>
      <c r="CA1415" s="75">
        <v>0</v>
      </c>
    </row>
    <row r="1416" spans="14:79" ht="12" customHeight="1">
      <c r="N1416" s="119" t="s">
        <v>25</v>
      </c>
      <c r="O1416" s="120" t="s">
        <v>717</v>
      </c>
      <c r="P1416" s="122">
        <v>0</v>
      </c>
      <c r="Q1416" s="122">
        <v>0</v>
      </c>
      <c r="R1416" s="122">
        <v>0</v>
      </c>
      <c r="S1416" s="122">
        <v>1650000026</v>
      </c>
      <c r="T1416" s="122">
        <v>2050000026</v>
      </c>
      <c r="U1416" s="122">
        <v>2350000026</v>
      </c>
      <c r="V1416" s="122">
        <v>2550000026</v>
      </c>
      <c r="W1416" s="122">
        <v>2750000026</v>
      </c>
      <c r="X1416" s="122">
        <v>3050000026</v>
      </c>
      <c r="Y1416" s="122">
        <v>3250000026</v>
      </c>
      <c r="Z1416" s="122">
        <v>0</v>
      </c>
      <c r="AA1416" s="122">
        <v>0</v>
      </c>
      <c r="AB1416" s="122">
        <v>0</v>
      </c>
      <c r="AC1416" s="122">
        <v>0</v>
      </c>
      <c r="AD1416" s="121"/>
      <c r="BO1416" s="72" t="s">
        <v>42</v>
      </c>
      <c r="BP1416" s="73" t="s">
        <v>4747</v>
      </c>
      <c r="BQ1416" s="75">
        <v>432000625</v>
      </c>
      <c r="BR1416" s="75">
        <v>0</v>
      </c>
      <c r="BS1416" s="75">
        <v>0</v>
      </c>
      <c r="BT1416" s="75">
        <v>0</v>
      </c>
      <c r="BU1416" s="75">
        <v>0</v>
      </c>
      <c r="BV1416" s="75">
        <v>0</v>
      </c>
      <c r="BW1416" s="75">
        <v>0</v>
      </c>
      <c r="BX1416" s="75">
        <v>0</v>
      </c>
      <c r="BY1416" s="75">
        <v>0</v>
      </c>
      <c r="BZ1416" s="75">
        <v>0</v>
      </c>
      <c r="CA1416" s="75">
        <v>0</v>
      </c>
    </row>
    <row r="1417" spans="14:79" ht="12" customHeight="1">
      <c r="N1417" s="119" t="s">
        <v>25</v>
      </c>
      <c r="O1417" s="120" t="s">
        <v>1450</v>
      </c>
      <c r="P1417" s="122">
        <v>0</v>
      </c>
      <c r="Q1417" s="122">
        <v>0</v>
      </c>
      <c r="R1417" s="122">
        <v>0</v>
      </c>
      <c r="S1417" s="122">
        <v>0</v>
      </c>
      <c r="T1417" s="122">
        <v>0</v>
      </c>
      <c r="U1417" s="122">
        <v>0</v>
      </c>
      <c r="V1417" s="122">
        <v>965000026</v>
      </c>
      <c r="W1417" s="122">
        <v>1025000026</v>
      </c>
      <c r="X1417" s="122">
        <v>0</v>
      </c>
      <c r="Y1417" s="122">
        <v>0</v>
      </c>
      <c r="Z1417" s="122">
        <v>0</v>
      </c>
      <c r="AA1417" s="122">
        <v>0</v>
      </c>
      <c r="AB1417" s="122">
        <v>0</v>
      </c>
      <c r="AC1417" s="122">
        <v>0</v>
      </c>
      <c r="AD1417" s="121"/>
      <c r="BO1417" s="72" t="s">
        <v>42</v>
      </c>
      <c r="BP1417" s="73" t="s">
        <v>4748</v>
      </c>
      <c r="BQ1417" s="75">
        <v>360000625</v>
      </c>
      <c r="BR1417" s="75">
        <v>396000625</v>
      </c>
      <c r="BS1417" s="75">
        <v>0</v>
      </c>
      <c r="BT1417" s="75">
        <v>0</v>
      </c>
      <c r="BU1417" s="75">
        <v>0</v>
      </c>
      <c r="BV1417" s="75">
        <v>0</v>
      </c>
      <c r="BW1417" s="75">
        <v>0</v>
      </c>
      <c r="BX1417" s="75">
        <v>0</v>
      </c>
      <c r="BY1417" s="75">
        <v>0</v>
      </c>
      <c r="BZ1417" s="75">
        <v>0</v>
      </c>
      <c r="CA1417" s="75">
        <v>0</v>
      </c>
    </row>
    <row r="1418" spans="14:79" ht="12" customHeight="1">
      <c r="N1418" s="119" t="s">
        <v>25</v>
      </c>
      <c r="O1418" s="120" t="s">
        <v>2088</v>
      </c>
      <c r="P1418" s="122">
        <v>0</v>
      </c>
      <c r="Q1418" s="122">
        <v>0</v>
      </c>
      <c r="R1418" s="122">
        <v>260000026</v>
      </c>
      <c r="S1418" s="122">
        <v>305000026</v>
      </c>
      <c r="T1418" s="122">
        <v>340000026</v>
      </c>
      <c r="U1418" s="122">
        <v>395000026</v>
      </c>
      <c r="V1418" s="122">
        <v>430000026</v>
      </c>
      <c r="W1418" s="122">
        <v>0</v>
      </c>
      <c r="X1418" s="122">
        <v>0</v>
      </c>
      <c r="Y1418" s="122">
        <v>0</v>
      </c>
      <c r="Z1418" s="122">
        <v>0</v>
      </c>
      <c r="AA1418" s="122">
        <v>0</v>
      </c>
      <c r="AB1418" s="122">
        <v>0</v>
      </c>
      <c r="AC1418" s="122">
        <v>0</v>
      </c>
      <c r="AD1418" s="121"/>
      <c r="BO1418" s="72" t="s">
        <v>42</v>
      </c>
      <c r="BP1418" s="73" t="s">
        <v>4749</v>
      </c>
      <c r="BQ1418" s="75">
        <v>360000625</v>
      </c>
      <c r="BR1418" s="75">
        <v>396000625</v>
      </c>
      <c r="BS1418" s="75">
        <v>432000625</v>
      </c>
      <c r="BT1418" s="75">
        <v>468000625</v>
      </c>
      <c r="BU1418" s="75">
        <v>0</v>
      </c>
      <c r="BV1418" s="75">
        <v>0</v>
      </c>
      <c r="BW1418" s="75">
        <v>0</v>
      </c>
      <c r="BX1418" s="75">
        <v>0</v>
      </c>
      <c r="BY1418" s="75">
        <v>0</v>
      </c>
      <c r="BZ1418" s="75">
        <v>0</v>
      </c>
      <c r="CA1418" s="75">
        <v>0</v>
      </c>
    </row>
    <row r="1419" spans="14:79" ht="12" customHeight="1">
      <c r="N1419" s="119" t="s">
        <v>25</v>
      </c>
      <c r="O1419" s="120" t="s">
        <v>1713</v>
      </c>
      <c r="P1419" s="122">
        <v>0</v>
      </c>
      <c r="Q1419" s="122">
        <v>0</v>
      </c>
      <c r="R1419" s="122">
        <v>0</v>
      </c>
      <c r="S1419" s="122">
        <v>0</v>
      </c>
      <c r="T1419" s="122">
        <v>0</v>
      </c>
      <c r="U1419" s="122">
        <v>0</v>
      </c>
      <c r="V1419" s="122">
        <v>0</v>
      </c>
      <c r="W1419" s="122">
        <v>515000026</v>
      </c>
      <c r="X1419" s="122">
        <v>595000026</v>
      </c>
      <c r="Y1419" s="122">
        <v>645000026</v>
      </c>
      <c r="Z1419" s="122">
        <v>0</v>
      </c>
      <c r="AA1419" s="122">
        <v>0</v>
      </c>
      <c r="AB1419" s="122">
        <v>0</v>
      </c>
      <c r="AC1419" s="122">
        <v>0</v>
      </c>
      <c r="AD1419" s="121"/>
      <c r="BO1419" s="72" t="s">
        <v>42</v>
      </c>
      <c r="BP1419" s="73" t="s">
        <v>4750</v>
      </c>
      <c r="BQ1419" s="75">
        <v>414000625</v>
      </c>
      <c r="BR1419" s="75">
        <v>594000625</v>
      </c>
      <c r="BS1419" s="75">
        <v>0</v>
      </c>
      <c r="BT1419" s="75">
        <v>0</v>
      </c>
      <c r="BU1419" s="75">
        <v>0</v>
      </c>
      <c r="BV1419" s="75">
        <v>0</v>
      </c>
      <c r="BW1419" s="75">
        <v>0</v>
      </c>
      <c r="BX1419" s="75">
        <v>0</v>
      </c>
      <c r="BY1419" s="75">
        <v>0</v>
      </c>
      <c r="BZ1419" s="75">
        <v>0</v>
      </c>
      <c r="CA1419" s="75">
        <v>0</v>
      </c>
    </row>
    <row r="1420" spans="14:79" ht="12" customHeight="1">
      <c r="N1420" s="119" t="s">
        <v>25</v>
      </c>
      <c r="O1420" s="120" t="s">
        <v>1315</v>
      </c>
      <c r="P1420" s="122">
        <v>0</v>
      </c>
      <c r="Q1420" s="122">
        <v>0</v>
      </c>
      <c r="R1420" s="122">
        <v>0</v>
      </c>
      <c r="S1420" s="122">
        <v>0</v>
      </c>
      <c r="T1420" s="122">
        <v>0</v>
      </c>
      <c r="U1420" s="122">
        <v>0</v>
      </c>
      <c r="V1420" s="122">
        <v>0</v>
      </c>
      <c r="W1420" s="122">
        <v>510000026</v>
      </c>
      <c r="X1420" s="122">
        <v>570000026</v>
      </c>
      <c r="Y1420" s="122">
        <v>605000026</v>
      </c>
      <c r="Z1420" s="122">
        <v>625000026</v>
      </c>
      <c r="AA1420" s="122">
        <v>0</v>
      </c>
      <c r="AB1420" s="122">
        <v>0</v>
      </c>
      <c r="AC1420" s="122">
        <v>0</v>
      </c>
      <c r="AD1420" s="121"/>
      <c r="BO1420" s="72" t="s">
        <v>42</v>
      </c>
      <c r="BP1420" s="73" t="s">
        <v>4751</v>
      </c>
      <c r="BQ1420" s="75">
        <v>0</v>
      </c>
      <c r="BR1420" s="75">
        <v>351000625</v>
      </c>
      <c r="BS1420" s="75">
        <v>0</v>
      </c>
      <c r="BT1420" s="75">
        <v>0</v>
      </c>
      <c r="BU1420" s="75">
        <v>0</v>
      </c>
      <c r="BV1420" s="75">
        <v>0</v>
      </c>
      <c r="BW1420" s="75">
        <v>0</v>
      </c>
      <c r="BX1420" s="75">
        <v>0</v>
      </c>
      <c r="BY1420" s="75">
        <v>0</v>
      </c>
      <c r="BZ1420" s="75">
        <v>0</v>
      </c>
      <c r="CA1420" s="75">
        <v>0</v>
      </c>
    </row>
    <row r="1421" spans="14:79" ht="12" customHeight="1">
      <c r="N1421" s="119" t="s">
        <v>25</v>
      </c>
      <c r="O1421" s="120" t="s">
        <v>1714</v>
      </c>
      <c r="P1421" s="122">
        <v>0</v>
      </c>
      <c r="Q1421" s="122">
        <v>0</v>
      </c>
      <c r="R1421" s="122">
        <v>0</v>
      </c>
      <c r="S1421" s="122">
        <v>0</v>
      </c>
      <c r="T1421" s="122">
        <v>0</v>
      </c>
      <c r="U1421" s="122">
        <v>0</v>
      </c>
      <c r="V1421" s="122">
        <v>0</v>
      </c>
      <c r="W1421" s="122">
        <v>515000026</v>
      </c>
      <c r="X1421" s="122">
        <v>595000026</v>
      </c>
      <c r="Y1421" s="122">
        <v>645000026</v>
      </c>
      <c r="Z1421" s="122">
        <v>0</v>
      </c>
      <c r="AA1421" s="122">
        <v>0</v>
      </c>
      <c r="AB1421" s="122">
        <v>0</v>
      </c>
      <c r="AC1421" s="122">
        <v>0</v>
      </c>
      <c r="AD1421" s="121"/>
      <c r="BO1421" s="72" t="s">
        <v>42</v>
      </c>
      <c r="BP1421" s="73" t="s">
        <v>4752</v>
      </c>
      <c r="BQ1421" s="75">
        <v>432000625</v>
      </c>
      <c r="BR1421" s="75">
        <v>0</v>
      </c>
      <c r="BS1421" s="75">
        <v>504000625</v>
      </c>
      <c r="BT1421" s="75">
        <v>0</v>
      </c>
      <c r="BU1421" s="75">
        <v>0</v>
      </c>
      <c r="BV1421" s="75">
        <v>0</v>
      </c>
      <c r="BW1421" s="75">
        <v>0</v>
      </c>
      <c r="BX1421" s="75">
        <v>0</v>
      </c>
      <c r="BY1421" s="75">
        <v>0</v>
      </c>
      <c r="BZ1421" s="75">
        <v>0</v>
      </c>
      <c r="CA1421" s="75">
        <v>0</v>
      </c>
    </row>
    <row r="1422" spans="14:79" ht="12" customHeight="1">
      <c r="N1422" s="119" t="s">
        <v>25</v>
      </c>
      <c r="O1422" s="120" t="s">
        <v>252</v>
      </c>
      <c r="P1422" s="122">
        <v>0</v>
      </c>
      <c r="Q1422" s="122">
        <v>0</v>
      </c>
      <c r="R1422" s="122">
        <v>250000026</v>
      </c>
      <c r="S1422" s="122">
        <v>275000026</v>
      </c>
      <c r="T1422" s="122">
        <v>300000026</v>
      </c>
      <c r="U1422" s="122">
        <v>330000026</v>
      </c>
      <c r="V1422" s="122">
        <v>380000026</v>
      </c>
      <c r="W1422" s="122">
        <v>440000026</v>
      </c>
      <c r="X1422" s="122">
        <v>530000026</v>
      </c>
      <c r="Y1422" s="122">
        <v>585000026</v>
      </c>
      <c r="Z1422" s="122">
        <v>630000026</v>
      </c>
      <c r="AA1422" s="122">
        <v>0</v>
      </c>
      <c r="AB1422" s="122">
        <v>0</v>
      </c>
      <c r="AC1422" s="122">
        <v>0</v>
      </c>
      <c r="AD1422" s="121"/>
      <c r="BO1422" s="72" t="s">
        <v>42</v>
      </c>
      <c r="BP1422" s="73" t="s">
        <v>4753</v>
      </c>
      <c r="BQ1422" s="75">
        <v>396000625</v>
      </c>
      <c r="BR1422" s="75">
        <v>432000625</v>
      </c>
      <c r="BS1422" s="75">
        <v>468000625</v>
      </c>
      <c r="BT1422" s="75">
        <v>504000625</v>
      </c>
      <c r="BU1422" s="75">
        <v>531000625</v>
      </c>
      <c r="BV1422" s="75">
        <v>549000625</v>
      </c>
      <c r="BW1422" s="75">
        <v>576000625</v>
      </c>
      <c r="BX1422" s="75">
        <v>603000625</v>
      </c>
      <c r="BY1422" s="75">
        <v>630000625</v>
      </c>
      <c r="BZ1422" s="75">
        <v>0</v>
      </c>
      <c r="CA1422" s="75">
        <v>0</v>
      </c>
    </row>
    <row r="1423" spans="14:79" ht="12" customHeight="1">
      <c r="N1423" s="119" t="s">
        <v>25</v>
      </c>
      <c r="O1423" s="120" t="s">
        <v>2043</v>
      </c>
      <c r="P1423" s="122">
        <v>0</v>
      </c>
      <c r="Q1423" s="122">
        <v>0</v>
      </c>
      <c r="R1423" s="122">
        <v>0</v>
      </c>
      <c r="S1423" s="122">
        <v>0</v>
      </c>
      <c r="T1423" s="122">
        <v>0</v>
      </c>
      <c r="U1423" s="122">
        <v>0</v>
      </c>
      <c r="V1423" s="122">
        <v>400000026</v>
      </c>
      <c r="W1423" s="122">
        <v>525000026</v>
      </c>
      <c r="X1423" s="122">
        <v>595000026</v>
      </c>
      <c r="Y1423" s="122">
        <v>615000026</v>
      </c>
      <c r="Z1423" s="122">
        <v>665000026</v>
      </c>
      <c r="AA1423" s="122">
        <v>705000026</v>
      </c>
      <c r="AB1423" s="122">
        <v>875000026</v>
      </c>
      <c r="AC1423" s="122">
        <v>0</v>
      </c>
      <c r="AD1423" s="121"/>
      <c r="BO1423" s="72" t="s">
        <v>42</v>
      </c>
      <c r="BP1423" s="73" t="s">
        <v>4754</v>
      </c>
      <c r="BQ1423" s="75">
        <v>405000625</v>
      </c>
      <c r="BR1423" s="75">
        <v>441000625</v>
      </c>
      <c r="BS1423" s="75">
        <v>477000625</v>
      </c>
      <c r="BT1423" s="75">
        <v>513000625</v>
      </c>
      <c r="BU1423" s="75">
        <v>540000625</v>
      </c>
      <c r="BV1423" s="75">
        <v>558000625</v>
      </c>
      <c r="BW1423" s="75">
        <v>585000625</v>
      </c>
      <c r="BX1423" s="75">
        <v>612000625</v>
      </c>
      <c r="BY1423" s="75">
        <v>0</v>
      </c>
      <c r="BZ1423" s="75">
        <v>0</v>
      </c>
      <c r="CA1423" s="75">
        <v>0</v>
      </c>
    </row>
    <row r="1424" spans="14:79" ht="12" customHeight="1">
      <c r="N1424" s="119" t="s">
        <v>25</v>
      </c>
      <c r="O1424" s="120" t="s">
        <v>1080</v>
      </c>
      <c r="P1424" s="122">
        <v>0</v>
      </c>
      <c r="Q1424" s="122">
        <v>0</v>
      </c>
      <c r="R1424" s="122">
        <v>0</v>
      </c>
      <c r="S1424" s="122">
        <v>0</v>
      </c>
      <c r="T1424" s="122">
        <v>0</v>
      </c>
      <c r="U1424" s="122">
        <v>0</v>
      </c>
      <c r="V1424" s="122">
        <v>0</v>
      </c>
      <c r="W1424" s="122">
        <v>495000026</v>
      </c>
      <c r="X1424" s="122">
        <v>575000026</v>
      </c>
      <c r="Y1424" s="122">
        <v>605000026</v>
      </c>
      <c r="Z1424" s="122">
        <v>625000026</v>
      </c>
      <c r="AA1424" s="122">
        <v>0</v>
      </c>
      <c r="AB1424" s="122">
        <v>0</v>
      </c>
      <c r="AC1424" s="122">
        <v>0</v>
      </c>
      <c r="AD1424" s="121"/>
      <c r="BO1424" s="72" t="s">
        <v>42</v>
      </c>
      <c r="BP1424" s="73" t="s">
        <v>4755</v>
      </c>
      <c r="BQ1424" s="75">
        <v>522000625</v>
      </c>
      <c r="BR1424" s="75">
        <v>558000625</v>
      </c>
      <c r="BS1424" s="75">
        <v>594000625</v>
      </c>
      <c r="BT1424" s="75">
        <v>630000625</v>
      </c>
      <c r="BU1424" s="75">
        <v>657000625</v>
      </c>
      <c r="BV1424" s="75">
        <v>675000625</v>
      </c>
      <c r="BW1424" s="75">
        <v>702000625</v>
      </c>
      <c r="BX1424" s="75">
        <v>729000625</v>
      </c>
      <c r="BY1424" s="75">
        <v>765000625</v>
      </c>
      <c r="BZ1424" s="75">
        <v>0</v>
      </c>
      <c r="CA1424" s="75">
        <v>0</v>
      </c>
    </row>
    <row r="1425" spans="14:79" ht="12" customHeight="1">
      <c r="N1425" s="119" t="s">
        <v>25</v>
      </c>
      <c r="O1425" s="120" t="s">
        <v>1081</v>
      </c>
      <c r="P1425" s="122">
        <v>0</v>
      </c>
      <c r="Q1425" s="122">
        <v>0</v>
      </c>
      <c r="R1425" s="122">
        <v>0</v>
      </c>
      <c r="S1425" s="122">
        <v>0</v>
      </c>
      <c r="T1425" s="122">
        <v>0</v>
      </c>
      <c r="U1425" s="122">
        <v>345000026</v>
      </c>
      <c r="V1425" s="122">
        <v>425000026</v>
      </c>
      <c r="W1425" s="122">
        <v>485000026</v>
      </c>
      <c r="X1425" s="122">
        <v>0</v>
      </c>
      <c r="Y1425" s="122">
        <v>0</v>
      </c>
      <c r="Z1425" s="122">
        <v>0</v>
      </c>
      <c r="AA1425" s="122">
        <v>0</v>
      </c>
      <c r="AB1425" s="122">
        <v>0</v>
      </c>
      <c r="AC1425" s="122">
        <v>0</v>
      </c>
      <c r="AD1425" s="121"/>
      <c r="BO1425" s="72" t="s">
        <v>42</v>
      </c>
      <c r="BP1425" s="73" t="s">
        <v>4756</v>
      </c>
      <c r="BQ1425" s="75">
        <v>0</v>
      </c>
      <c r="BR1425" s="75">
        <v>0</v>
      </c>
      <c r="BS1425" s="75">
        <v>0</v>
      </c>
      <c r="BT1425" s="75">
        <v>468000625</v>
      </c>
      <c r="BU1425" s="75">
        <v>0</v>
      </c>
      <c r="BV1425" s="75">
        <v>0</v>
      </c>
      <c r="BW1425" s="75">
        <v>0</v>
      </c>
      <c r="BX1425" s="75">
        <v>0</v>
      </c>
      <c r="BY1425" s="75">
        <v>0</v>
      </c>
      <c r="BZ1425" s="75">
        <v>0</v>
      </c>
      <c r="CA1425" s="75">
        <v>0</v>
      </c>
    </row>
    <row r="1426" spans="14:79" ht="12" customHeight="1">
      <c r="N1426" s="119" t="s">
        <v>25</v>
      </c>
      <c r="O1426" s="120" t="s">
        <v>1825</v>
      </c>
      <c r="P1426" s="122">
        <v>0</v>
      </c>
      <c r="Q1426" s="122">
        <v>0</v>
      </c>
      <c r="R1426" s="122">
        <v>320000026</v>
      </c>
      <c r="S1426" s="122">
        <v>390000026</v>
      </c>
      <c r="T1426" s="122">
        <v>0</v>
      </c>
      <c r="U1426" s="122">
        <v>0</v>
      </c>
      <c r="V1426" s="122">
        <v>0</v>
      </c>
      <c r="W1426" s="122">
        <v>0</v>
      </c>
      <c r="X1426" s="122">
        <v>1205000026</v>
      </c>
      <c r="Y1426" s="122">
        <v>1425000026</v>
      </c>
      <c r="Z1426" s="122">
        <v>1545000026</v>
      </c>
      <c r="AA1426" s="122">
        <v>1690000026</v>
      </c>
      <c r="AB1426" s="122">
        <v>1775000026</v>
      </c>
      <c r="AC1426" s="122">
        <v>0</v>
      </c>
      <c r="AD1426" s="121"/>
      <c r="BO1426" s="72" t="s">
        <v>42</v>
      </c>
      <c r="BP1426" s="73" t="s">
        <v>4757</v>
      </c>
      <c r="BQ1426" s="75">
        <v>360000625</v>
      </c>
      <c r="BR1426" s="75">
        <v>396000625</v>
      </c>
      <c r="BS1426" s="75">
        <v>432000625</v>
      </c>
      <c r="BT1426" s="75">
        <v>468000625</v>
      </c>
      <c r="BU1426" s="75">
        <v>495000625</v>
      </c>
      <c r="BV1426" s="75">
        <v>513000625</v>
      </c>
      <c r="BW1426" s="75">
        <v>540000625</v>
      </c>
      <c r="BX1426" s="75">
        <v>567000625</v>
      </c>
      <c r="BY1426" s="75">
        <v>594000625</v>
      </c>
      <c r="BZ1426" s="75">
        <v>0</v>
      </c>
      <c r="CA1426" s="75">
        <v>0</v>
      </c>
    </row>
    <row r="1427" spans="14:79" ht="12" customHeight="1">
      <c r="N1427" s="119" t="s">
        <v>25</v>
      </c>
      <c r="O1427" s="120" t="s">
        <v>2537</v>
      </c>
      <c r="P1427" s="122">
        <v>0</v>
      </c>
      <c r="Q1427" s="122">
        <v>0</v>
      </c>
      <c r="R1427" s="122">
        <v>0</v>
      </c>
      <c r="S1427" s="122">
        <v>0</v>
      </c>
      <c r="T1427" s="122">
        <v>0</v>
      </c>
      <c r="U1427" s="122">
        <v>0</v>
      </c>
      <c r="V1427" s="122">
        <v>0</v>
      </c>
      <c r="W1427" s="122">
        <v>465000026</v>
      </c>
      <c r="X1427" s="122">
        <v>585000026</v>
      </c>
      <c r="Y1427" s="122">
        <v>0</v>
      </c>
      <c r="Z1427" s="122">
        <v>0</v>
      </c>
      <c r="AA1427" s="122">
        <v>0</v>
      </c>
      <c r="AB1427" s="122">
        <v>0</v>
      </c>
      <c r="AC1427" s="122">
        <v>0</v>
      </c>
      <c r="AD1427" s="121"/>
      <c r="BO1427" s="72" t="s">
        <v>42</v>
      </c>
      <c r="BP1427" s="73" t="s">
        <v>4758</v>
      </c>
      <c r="BQ1427" s="75">
        <v>0</v>
      </c>
      <c r="BR1427" s="75">
        <v>0</v>
      </c>
      <c r="BS1427" s="75">
        <v>360000625</v>
      </c>
      <c r="BT1427" s="75">
        <v>0</v>
      </c>
      <c r="BU1427" s="75">
        <v>0</v>
      </c>
      <c r="BV1427" s="75">
        <v>0</v>
      </c>
      <c r="BW1427" s="75">
        <v>0</v>
      </c>
      <c r="BX1427" s="75">
        <v>0</v>
      </c>
      <c r="BY1427" s="75">
        <v>0</v>
      </c>
      <c r="BZ1427" s="75">
        <v>0</v>
      </c>
      <c r="CA1427" s="75">
        <v>0</v>
      </c>
    </row>
    <row r="1428" spans="14:79" ht="12" customHeight="1">
      <c r="N1428" s="119" t="s">
        <v>25</v>
      </c>
      <c r="O1428" s="120" t="s">
        <v>889</v>
      </c>
      <c r="P1428" s="122">
        <v>0</v>
      </c>
      <c r="Q1428" s="122">
        <v>0</v>
      </c>
      <c r="R1428" s="122">
        <v>0</v>
      </c>
      <c r="S1428" s="122">
        <v>0</v>
      </c>
      <c r="T1428" s="122">
        <v>0</v>
      </c>
      <c r="U1428" s="122">
        <v>0</v>
      </c>
      <c r="V1428" s="122">
        <v>720000026</v>
      </c>
      <c r="W1428" s="122">
        <v>805000026</v>
      </c>
      <c r="X1428" s="122">
        <v>895000026</v>
      </c>
      <c r="Y1428" s="122">
        <v>0</v>
      </c>
      <c r="Z1428" s="122">
        <v>0</v>
      </c>
      <c r="AA1428" s="122">
        <v>0</v>
      </c>
      <c r="AB1428" s="122">
        <v>0</v>
      </c>
      <c r="AC1428" s="122">
        <v>0</v>
      </c>
      <c r="AD1428" s="121"/>
      <c r="BO1428" s="72" t="s">
        <v>42</v>
      </c>
      <c r="BP1428" s="73" t="s">
        <v>4759</v>
      </c>
      <c r="BQ1428" s="75">
        <v>288000625</v>
      </c>
      <c r="BR1428" s="75">
        <v>324000625</v>
      </c>
      <c r="BS1428" s="75">
        <v>0</v>
      </c>
      <c r="BT1428" s="75">
        <v>423000625</v>
      </c>
      <c r="BU1428" s="75">
        <v>0</v>
      </c>
      <c r="BV1428" s="75">
        <v>0</v>
      </c>
      <c r="BW1428" s="75">
        <v>0</v>
      </c>
      <c r="BX1428" s="75">
        <v>0</v>
      </c>
      <c r="BY1428" s="75">
        <v>0</v>
      </c>
      <c r="BZ1428" s="75">
        <v>0</v>
      </c>
      <c r="CA1428" s="75">
        <v>0</v>
      </c>
    </row>
    <row r="1429" spans="14:79" ht="12" customHeight="1">
      <c r="N1429" s="119" t="s">
        <v>25</v>
      </c>
      <c r="O1429" s="120" t="s">
        <v>890</v>
      </c>
      <c r="P1429" s="122">
        <v>0</v>
      </c>
      <c r="Q1429" s="122">
        <v>0</v>
      </c>
      <c r="R1429" s="122">
        <v>0</v>
      </c>
      <c r="S1429" s="122">
        <v>0</v>
      </c>
      <c r="T1429" s="122">
        <v>0</v>
      </c>
      <c r="U1429" s="122">
        <v>0</v>
      </c>
      <c r="V1429" s="122">
        <v>720000026</v>
      </c>
      <c r="W1429" s="122">
        <v>815000026</v>
      </c>
      <c r="X1429" s="122">
        <v>905000026</v>
      </c>
      <c r="Y1429" s="122">
        <v>0</v>
      </c>
      <c r="Z1429" s="122">
        <v>0</v>
      </c>
      <c r="AA1429" s="122">
        <v>0</v>
      </c>
      <c r="AB1429" s="122">
        <v>0</v>
      </c>
      <c r="AC1429" s="122">
        <v>0</v>
      </c>
      <c r="AD1429" s="121"/>
      <c r="BO1429" s="72" t="s">
        <v>42</v>
      </c>
      <c r="BP1429" s="73" t="s">
        <v>4760</v>
      </c>
      <c r="BQ1429" s="75">
        <v>315000625</v>
      </c>
      <c r="BR1429" s="75">
        <v>351000625</v>
      </c>
      <c r="BS1429" s="75">
        <v>0</v>
      </c>
      <c r="BT1429" s="75">
        <v>513000625</v>
      </c>
      <c r="BU1429" s="75">
        <v>0</v>
      </c>
      <c r="BV1429" s="75">
        <v>0</v>
      </c>
      <c r="BW1429" s="75">
        <v>0</v>
      </c>
      <c r="BX1429" s="75">
        <v>0</v>
      </c>
      <c r="BY1429" s="75">
        <v>0</v>
      </c>
      <c r="BZ1429" s="75">
        <v>0</v>
      </c>
      <c r="CA1429" s="75">
        <v>0</v>
      </c>
    </row>
    <row r="1430" spans="14:79" ht="12" customHeight="1">
      <c r="N1430" s="119" t="s">
        <v>25</v>
      </c>
      <c r="O1430" s="120" t="s">
        <v>648</v>
      </c>
      <c r="P1430" s="122">
        <v>0</v>
      </c>
      <c r="Q1430" s="122">
        <v>0</v>
      </c>
      <c r="R1430" s="122">
        <v>0</v>
      </c>
      <c r="S1430" s="122">
        <v>0</v>
      </c>
      <c r="T1430" s="122">
        <v>575000026</v>
      </c>
      <c r="U1430" s="122">
        <v>665000026</v>
      </c>
      <c r="V1430" s="122">
        <v>705000026</v>
      </c>
      <c r="W1430" s="122">
        <v>890000026</v>
      </c>
      <c r="X1430" s="122">
        <v>960000026</v>
      </c>
      <c r="Y1430" s="122">
        <v>0</v>
      </c>
      <c r="Z1430" s="122">
        <v>0</v>
      </c>
      <c r="AA1430" s="122">
        <v>0</v>
      </c>
      <c r="AB1430" s="122">
        <v>0</v>
      </c>
      <c r="AC1430" s="122">
        <v>0</v>
      </c>
      <c r="AD1430" s="121"/>
      <c r="BO1430" s="72" t="s">
        <v>42</v>
      </c>
      <c r="BP1430" s="73" t="s">
        <v>4761</v>
      </c>
      <c r="BQ1430" s="75">
        <v>369000625</v>
      </c>
      <c r="BR1430" s="75">
        <v>405000625</v>
      </c>
      <c r="BS1430" s="75">
        <v>432000625</v>
      </c>
      <c r="BT1430" s="75">
        <v>468000625</v>
      </c>
      <c r="BU1430" s="75">
        <v>504000625</v>
      </c>
      <c r="BV1430" s="75">
        <v>522000625</v>
      </c>
      <c r="BW1430" s="75">
        <v>549000625</v>
      </c>
      <c r="BX1430" s="75">
        <v>576000625</v>
      </c>
      <c r="BY1430" s="75">
        <v>0</v>
      </c>
      <c r="BZ1430" s="75">
        <v>0</v>
      </c>
      <c r="CA1430" s="75">
        <v>0</v>
      </c>
    </row>
    <row r="1431" spans="14:79" ht="12" customHeight="1">
      <c r="N1431" s="119" t="s">
        <v>25</v>
      </c>
      <c r="O1431" s="120" t="s">
        <v>2608</v>
      </c>
      <c r="P1431" s="122">
        <v>0</v>
      </c>
      <c r="Q1431" s="122">
        <v>0</v>
      </c>
      <c r="R1431" s="122">
        <v>0</v>
      </c>
      <c r="S1431" s="122">
        <v>0</v>
      </c>
      <c r="T1431" s="122">
        <v>0</v>
      </c>
      <c r="U1431" s="122">
        <v>0</v>
      </c>
      <c r="V1431" s="122">
        <v>0</v>
      </c>
      <c r="W1431" s="122">
        <v>0</v>
      </c>
      <c r="X1431" s="122">
        <v>1850000026</v>
      </c>
      <c r="Y1431" s="122">
        <v>0</v>
      </c>
      <c r="Z1431" s="122">
        <v>0</v>
      </c>
      <c r="AA1431" s="122">
        <v>0</v>
      </c>
      <c r="AB1431" s="122">
        <v>0</v>
      </c>
      <c r="AC1431" s="122">
        <v>0</v>
      </c>
      <c r="AD1431" s="121"/>
      <c r="BO1431" s="72" t="s">
        <v>42</v>
      </c>
      <c r="BP1431" s="73" t="s">
        <v>4762</v>
      </c>
      <c r="BQ1431" s="75">
        <v>0</v>
      </c>
      <c r="BR1431" s="75">
        <v>0</v>
      </c>
      <c r="BS1431" s="75">
        <v>0</v>
      </c>
      <c r="BT1431" s="75">
        <v>0</v>
      </c>
      <c r="BU1431" s="75">
        <v>0</v>
      </c>
      <c r="BV1431" s="75">
        <v>0</v>
      </c>
      <c r="BW1431" s="75">
        <v>0</v>
      </c>
      <c r="BX1431" s="75">
        <v>0</v>
      </c>
      <c r="BY1431" s="75">
        <v>0</v>
      </c>
      <c r="BZ1431" s="75">
        <v>0</v>
      </c>
      <c r="CA1431" s="75">
        <v>0</v>
      </c>
    </row>
    <row r="1432" spans="14:79" ht="12" customHeight="1">
      <c r="N1432" s="119" t="s">
        <v>25</v>
      </c>
      <c r="O1432" s="120" t="s">
        <v>2044</v>
      </c>
      <c r="P1432" s="122">
        <v>0</v>
      </c>
      <c r="Q1432" s="122">
        <v>0</v>
      </c>
      <c r="R1432" s="122">
        <v>220000026</v>
      </c>
      <c r="S1432" s="122">
        <v>275000026</v>
      </c>
      <c r="T1432" s="122">
        <v>310000026</v>
      </c>
      <c r="U1432" s="122">
        <v>335000026</v>
      </c>
      <c r="V1432" s="122">
        <v>360000026</v>
      </c>
      <c r="W1432" s="122">
        <v>405000026</v>
      </c>
      <c r="X1432" s="122">
        <v>480000026</v>
      </c>
      <c r="Y1432" s="122">
        <v>590000026</v>
      </c>
      <c r="Z1432" s="122">
        <v>625000026</v>
      </c>
      <c r="AA1432" s="122">
        <v>790000026</v>
      </c>
      <c r="AB1432" s="122">
        <v>920000026</v>
      </c>
      <c r="AC1432" s="122">
        <v>0</v>
      </c>
      <c r="AD1432" s="121"/>
      <c r="BO1432" s="72" t="s">
        <v>42</v>
      </c>
      <c r="BP1432" s="73" t="s">
        <v>4763</v>
      </c>
      <c r="BQ1432" s="75">
        <v>387000625</v>
      </c>
      <c r="BR1432" s="75">
        <v>423000625</v>
      </c>
      <c r="BS1432" s="75">
        <v>477000625</v>
      </c>
      <c r="BT1432" s="75">
        <v>513000625</v>
      </c>
      <c r="BU1432" s="75">
        <v>540000625</v>
      </c>
      <c r="BV1432" s="75">
        <v>0</v>
      </c>
      <c r="BW1432" s="75">
        <v>0</v>
      </c>
      <c r="BX1432" s="75">
        <v>0</v>
      </c>
      <c r="BY1432" s="75">
        <v>0</v>
      </c>
      <c r="BZ1432" s="75">
        <v>0</v>
      </c>
      <c r="CA1432" s="75">
        <v>0</v>
      </c>
    </row>
    <row r="1433" spans="14:79" ht="12" customHeight="1">
      <c r="N1433" s="119" t="s">
        <v>25</v>
      </c>
      <c r="O1433" s="120" t="s">
        <v>2302</v>
      </c>
      <c r="P1433" s="122">
        <v>0</v>
      </c>
      <c r="Q1433" s="122">
        <v>0</v>
      </c>
      <c r="R1433" s="122">
        <v>0</v>
      </c>
      <c r="S1433" s="122">
        <v>0</v>
      </c>
      <c r="T1433" s="122">
        <v>0</v>
      </c>
      <c r="U1433" s="122">
        <v>0</v>
      </c>
      <c r="V1433" s="122">
        <v>0</v>
      </c>
      <c r="W1433" s="122">
        <v>0</v>
      </c>
      <c r="X1433" s="122">
        <v>0</v>
      </c>
      <c r="Y1433" s="122">
        <v>0</v>
      </c>
      <c r="Z1433" s="122">
        <v>650000026</v>
      </c>
      <c r="AA1433" s="122">
        <v>790000026</v>
      </c>
      <c r="AB1433" s="122">
        <v>0</v>
      </c>
      <c r="AC1433" s="122">
        <v>0</v>
      </c>
      <c r="AD1433" s="121"/>
      <c r="BO1433" s="72" t="s">
        <v>42</v>
      </c>
      <c r="BP1433" s="73" t="s">
        <v>4764</v>
      </c>
      <c r="BQ1433" s="75">
        <v>405000625</v>
      </c>
      <c r="BR1433" s="75">
        <v>441000625</v>
      </c>
      <c r="BS1433" s="75">
        <v>477000625</v>
      </c>
      <c r="BT1433" s="75">
        <v>513000625</v>
      </c>
      <c r="BU1433" s="75">
        <v>540000625</v>
      </c>
      <c r="BV1433" s="75">
        <v>558000625</v>
      </c>
      <c r="BW1433" s="75">
        <v>585000625</v>
      </c>
      <c r="BX1433" s="75">
        <v>612000625</v>
      </c>
      <c r="BY1433" s="75">
        <v>0</v>
      </c>
      <c r="BZ1433" s="75">
        <v>0</v>
      </c>
      <c r="CA1433" s="75">
        <v>0</v>
      </c>
    </row>
    <row r="1434" spans="14:79" ht="12" customHeight="1">
      <c r="N1434" s="119" t="s">
        <v>25</v>
      </c>
      <c r="O1434" s="120" t="s">
        <v>2303</v>
      </c>
      <c r="P1434" s="122">
        <v>190000026</v>
      </c>
      <c r="Q1434" s="122">
        <v>265000026</v>
      </c>
      <c r="R1434" s="122">
        <v>295000026</v>
      </c>
      <c r="S1434" s="122">
        <v>365000026</v>
      </c>
      <c r="T1434" s="122">
        <v>405000026</v>
      </c>
      <c r="U1434" s="122">
        <v>430000026</v>
      </c>
      <c r="V1434" s="122">
        <v>540000026</v>
      </c>
      <c r="W1434" s="122">
        <v>605000026</v>
      </c>
      <c r="X1434" s="122">
        <v>0</v>
      </c>
      <c r="Y1434" s="122">
        <v>0</v>
      </c>
      <c r="Z1434" s="122">
        <v>0</v>
      </c>
      <c r="AA1434" s="122">
        <v>0</v>
      </c>
      <c r="AB1434" s="122">
        <v>0</v>
      </c>
      <c r="AC1434" s="122">
        <v>0</v>
      </c>
      <c r="AD1434" s="121"/>
      <c r="BO1434" s="72" t="s">
        <v>42</v>
      </c>
      <c r="BP1434" s="73" t="s">
        <v>4765</v>
      </c>
      <c r="BQ1434" s="75">
        <v>0</v>
      </c>
      <c r="BR1434" s="75">
        <v>0</v>
      </c>
      <c r="BS1434" s="75">
        <v>432000625</v>
      </c>
      <c r="BT1434" s="75">
        <v>468000625</v>
      </c>
      <c r="BU1434" s="75">
        <v>495000625</v>
      </c>
      <c r="BV1434" s="75">
        <v>513000625</v>
      </c>
      <c r="BW1434" s="75">
        <v>540000625</v>
      </c>
      <c r="BX1434" s="75">
        <v>567000625</v>
      </c>
      <c r="BY1434" s="75">
        <v>594000625</v>
      </c>
      <c r="BZ1434" s="75">
        <v>0</v>
      </c>
      <c r="CA1434" s="75">
        <v>0</v>
      </c>
    </row>
    <row r="1435" spans="14:79" ht="12" customHeight="1">
      <c r="N1435" s="119" t="s">
        <v>25</v>
      </c>
      <c r="O1435" s="120" t="s">
        <v>2400</v>
      </c>
      <c r="P1435" s="122">
        <v>190000026</v>
      </c>
      <c r="Q1435" s="122">
        <v>210000026</v>
      </c>
      <c r="R1435" s="122">
        <v>225000026</v>
      </c>
      <c r="S1435" s="122">
        <v>280000026</v>
      </c>
      <c r="T1435" s="122">
        <v>290000026</v>
      </c>
      <c r="U1435" s="122">
        <v>345000026</v>
      </c>
      <c r="V1435" s="122">
        <v>375000026</v>
      </c>
      <c r="W1435" s="122">
        <v>395000026</v>
      </c>
      <c r="X1435" s="122">
        <v>345000026</v>
      </c>
      <c r="Y1435" s="122">
        <v>0</v>
      </c>
      <c r="Z1435" s="122">
        <v>0</v>
      </c>
      <c r="AA1435" s="122">
        <v>0</v>
      </c>
      <c r="AB1435" s="122">
        <v>0</v>
      </c>
      <c r="AC1435" s="122">
        <v>0</v>
      </c>
      <c r="AD1435" s="121"/>
      <c r="BO1435" s="72" t="s">
        <v>42</v>
      </c>
      <c r="BP1435" s="73" t="s">
        <v>4766</v>
      </c>
      <c r="BQ1435" s="75">
        <v>360000625</v>
      </c>
      <c r="BR1435" s="75">
        <v>396000625</v>
      </c>
      <c r="BS1435" s="75">
        <v>432000625</v>
      </c>
      <c r="BT1435" s="75">
        <v>468000625</v>
      </c>
      <c r="BU1435" s="75">
        <v>510000725</v>
      </c>
      <c r="BV1435" s="75">
        <v>585000625</v>
      </c>
      <c r="BW1435" s="75">
        <v>630000625</v>
      </c>
      <c r="BX1435" s="75">
        <v>639000625</v>
      </c>
      <c r="BY1435" s="75">
        <v>0</v>
      </c>
      <c r="BZ1435" s="75">
        <v>0</v>
      </c>
      <c r="CA1435" s="75">
        <v>0</v>
      </c>
    </row>
    <row r="1436" spans="14:79" ht="12" customHeight="1">
      <c r="N1436" s="119" t="s">
        <v>25</v>
      </c>
      <c r="O1436" s="120" t="s">
        <v>992</v>
      </c>
      <c r="P1436" s="122">
        <v>235000026</v>
      </c>
      <c r="Q1436" s="122">
        <v>375000026</v>
      </c>
      <c r="R1436" s="122">
        <v>0</v>
      </c>
      <c r="S1436" s="122">
        <v>0</v>
      </c>
      <c r="T1436" s="122">
        <v>0</v>
      </c>
      <c r="U1436" s="122">
        <v>0</v>
      </c>
      <c r="V1436" s="122">
        <v>0</v>
      </c>
      <c r="W1436" s="122">
        <v>0</v>
      </c>
      <c r="X1436" s="122">
        <v>0</v>
      </c>
      <c r="Y1436" s="122">
        <v>0</v>
      </c>
      <c r="Z1436" s="122">
        <v>0</v>
      </c>
      <c r="AA1436" s="122">
        <v>0</v>
      </c>
      <c r="AB1436" s="122">
        <v>0</v>
      </c>
      <c r="AC1436" s="122">
        <v>0</v>
      </c>
      <c r="AD1436" s="121"/>
      <c r="BO1436" s="72" t="s">
        <v>42</v>
      </c>
      <c r="BP1436" s="73" t="s">
        <v>4767</v>
      </c>
      <c r="BQ1436" s="75">
        <v>360000625</v>
      </c>
      <c r="BR1436" s="75">
        <v>396000625</v>
      </c>
      <c r="BS1436" s="75">
        <v>0</v>
      </c>
      <c r="BT1436" s="75">
        <v>0</v>
      </c>
      <c r="BU1436" s="75">
        <v>0</v>
      </c>
      <c r="BV1436" s="75">
        <v>0</v>
      </c>
      <c r="BW1436" s="75">
        <v>0</v>
      </c>
      <c r="BX1436" s="75">
        <v>0</v>
      </c>
      <c r="BY1436" s="75">
        <v>0</v>
      </c>
      <c r="BZ1436" s="75">
        <v>0</v>
      </c>
      <c r="CA1436" s="75">
        <v>0</v>
      </c>
    </row>
    <row r="1437" spans="14:79" ht="12" customHeight="1">
      <c r="N1437" s="119" t="s">
        <v>25</v>
      </c>
      <c r="O1437" s="120" t="s">
        <v>775</v>
      </c>
      <c r="P1437" s="122">
        <v>205000026</v>
      </c>
      <c r="Q1437" s="122">
        <v>215000026</v>
      </c>
      <c r="R1437" s="122">
        <v>0</v>
      </c>
      <c r="S1437" s="122">
        <v>0</v>
      </c>
      <c r="T1437" s="122">
        <v>0</v>
      </c>
      <c r="U1437" s="122">
        <v>0</v>
      </c>
      <c r="V1437" s="122">
        <v>0</v>
      </c>
      <c r="W1437" s="122">
        <v>0</v>
      </c>
      <c r="X1437" s="122">
        <v>0</v>
      </c>
      <c r="Y1437" s="122">
        <v>0</v>
      </c>
      <c r="Z1437" s="122">
        <v>0</v>
      </c>
      <c r="AA1437" s="122">
        <v>0</v>
      </c>
      <c r="AB1437" s="122">
        <v>0</v>
      </c>
      <c r="AC1437" s="122">
        <v>0</v>
      </c>
      <c r="AD1437" s="121"/>
      <c r="BO1437" s="72" t="s">
        <v>42</v>
      </c>
      <c r="BP1437" s="73" t="s">
        <v>4768</v>
      </c>
      <c r="BQ1437" s="75">
        <v>387000625</v>
      </c>
      <c r="BR1437" s="75">
        <v>0</v>
      </c>
      <c r="BS1437" s="75">
        <v>0</v>
      </c>
      <c r="BT1437" s="75">
        <v>0</v>
      </c>
      <c r="BU1437" s="75">
        <v>0</v>
      </c>
      <c r="BV1437" s="75">
        <v>0</v>
      </c>
      <c r="BW1437" s="75">
        <v>0</v>
      </c>
      <c r="BX1437" s="75">
        <v>0</v>
      </c>
      <c r="BY1437" s="75">
        <v>0</v>
      </c>
      <c r="BZ1437" s="75">
        <v>0</v>
      </c>
      <c r="CA1437" s="75">
        <v>0</v>
      </c>
    </row>
    <row r="1438" spans="14:79" ht="12" customHeight="1">
      <c r="N1438" s="119" t="s">
        <v>25</v>
      </c>
      <c r="O1438" s="120" t="s">
        <v>1903</v>
      </c>
      <c r="P1438" s="122">
        <v>205000026</v>
      </c>
      <c r="Q1438" s="122">
        <v>215000026</v>
      </c>
      <c r="R1438" s="122">
        <v>225000026</v>
      </c>
      <c r="S1438" s="122">
        <v>0</v>
      </c>
      <c r="T1438" s="122">
        <v>0</v>
      </c>
      <c r="U1438" s="122">
        <v>0</v>
      </c>
      <c r="V1438" s="122">
        <v>0</v>
      </c>
      <c r="W1438" s="122">
        <v>0</v>
      </c>
      <c r="X1438" s="122">
        <v>0</v>
      </c>
      <c r="Y1438" s="122">
        <v>0</v>
      </c>
      <c r="Z1438" s="122">
        <v>0</v>
      </c>
      <c r="AA1438" s="122">
        <v>0</v>
      </c>
      <c r="AB1438" s="122">
        <v>0</v>
      </c>
      <c r="AC1438" s="122">
        <v>0</v>
      </c>
      <c r="AD1438" s="121"/>
      <c r="BO1438" s="72" t="s">
        <v>42</v>
      </c>
      <c r="BP1438" s="73" t="s">
        <v>5187</v>
      </c>
      <c r="BQ1438" s="74"/>
      <c r="BR1438" s="74"/>
      <c r="BS1438" s="75">
        <v>390000925</v>
      </c>
      <c r="BT1438" s="74"/>
      <c r="BU1438" s="74"/>
      <c r="BV1438" s="74"/>
      <c r="BW1438" s="74"/>
      <c r="BX1438" s="74"/>
      <c r="BY1438" s="74"/>
      <c r="BZ1438" s="74"/>
      <c r="CA1438" s="74"/>
    </row>
    <row r="1439" spans="14:79" ht="12" customHeight="1">
      <c r="N1439" s="119" t="s">
        <v>25</v>
      </c>
      <c r="O1439" s="120" t="s">
        <v>891</v>
      </c>
      <c r="P1439" s="122">
        <v>265000026</v>
      </c>
      <c r="Q1439" s="122">
        <v>305000026</v>
      </c>
      <c r="R1439" s="122">
        <v>340000026</v>
      </c>
      <c r="S1439" s="122">
        <v>385000026</v>
      </c>
      <c r="T1439" s="122">
        <v>395000026</v>
      </c>
      <c r="U1439" s="122">
        <v>405000026</v>
      </c>
      <c r="V1439" s="122">
        <v>410000026</v>
      </c>
      <c r="W1439" s="122">
        <v>0</v>
      </c>
      <c r="X1439" s="122">
        <v>0</v>
      </c>
      <c r="Y1439" s="122">
        <v>0</v>
      </c>
      <c r="Z1439" s="122">
        <v>0</v>
      </c>
      <c r="AA1439" s="122">
        <v>0</v>
      </c>
      <c r="AB1439" s="122">
        <v>0</v>
      </c>
      <c r="AC1439" s="122">
        <v>0</v>
      </c>
      <c r="AD1439" s="121"/>
      <c r="BO1439" s="72" t="s">
        <v>42</v>
      </c>
      <c r="BP1439" s="73" t="s">
        <v>4769</v>
      </c>
      <c r="BQ1439" s="75">
        <v>0</v>
      </c>
      <c r="BR1439" s="75">
        <v>0</v>
      </c>
      <c r="BS1439" s="75">
        <v>0</v>
      </c>
      <c r="BT1439" s="75">
        <v>468000625</v>
      </c>
      <c r="BU1439" s="75">
        <v>702000625</v>
      </c>
      <c r="BV1439" s="75">
        <v>720000625</v>
      </c>
      <c r="BW1439" s="75">
        <v>747000625</v>
      </c>
      <c r="BX1439" s="75">
        <v>774000625</v>
      </c>
      <c r="BY1439" s="75">
        <v>855000625</v>
      </c>
      <c r="BZ1439" s="75">
        <v>0</v>
      </c>
      <c r="CA1439" s="75">
        <v>0</v>
      </c>
    </row>
    <row r="1440" spans="14:79" ht="12" customHeight="1">
      <c r="N1440" s="119" t="s">
        <v>25</v>
      </c>
      <c r="O1440" s="120" t="s">
        <v>1775</v>
      </c>
      <c r="P1440" s="122">
        <v>0</v>
      </c>
      <c r="Q1440" s="122">
        <v>0</v>
      </c>
      <c r="R1440" s="122">
        <v>0</v>
      </c>
      <c r="S1440" s="122">
        <v>0</v>
      </c>
      <c r="T1440" s="122">
        <v>0</v>
      </c>
      <c r="U1440" s="122">
        <v>435000026</v>
      </c>
      <c r="V1440" s="122">
        <v>475000026</v>
      </c>
      <c r="W1440" s="122">
        <v>505000026</v>
      </c>
      <c r="X1440" s="122">
        <v>520000026</v>
      </c>
      <c r="Y1440" s="122">
        <v>635000026</v>
      </c>
      <c r="Z1440" s="122">
        <v>750000026</v>
      </c>
      <c r="AA1440" s="122">
        <v>875000026</v>
      </c>
      <c r="AB1440" s="122">
        <v>1390000026</v>
      </c>
      <c r="AC1440" s="122">
        <v>0</v>
      </c>
      <c r="AD1440" s="121"/>
      <c r="BO1440" s="72" t="s">
        <v>42</v>
      </c>
      <c r="BP1440" s="73" t="s">
        <v>4770</v>
      </c>
      <c r="BQ1440" s="75">
        <v>315000625</v>
      </c>
      <c r="BR1440" s="75">
        <v>351000625</v>
      </c>
      <c r="BS1440" s="75">
        <v>387000625</v>
      </c>
      <c r="BT1440" s="75">
        <v>423000625</v>
      </c>
      <c r="BU1440" s="75">
        <v>540000625</v>
      </c>
      <c r="BV1440" s="75">
        <v>0</v>
      </c>
      <c r="BW1440" s="75">
        <v>0</v>
      </c>
      <c r="BX1440" s="75">
        <v>0</v>
      </c>
      <c r="BY1440" s="75">
        <v>0</v>
      </c>
      <c r="BZ1440" s="75">
        <v>0</v>
      </c>
      <c r="CA1440" s="75">
        <v>0</v>
      </c>
    </row>
    <row r="1441" spans="14:79" ht="12" customHeight="1">
      <c r="N1441" s="119" t="s">
        <v>25</v>
      </c>
      <c r="O1441" s="120" t="s">
        <v>821</v>
      </c>
      <c r="P1441" s="122">
        <v>0</v>
      </c>
      <c r="Q1441" s="122">
        <v>0</v>
      </c>
      <c r="R1441" s="122">
        <v>0</v>
      </c>
      <c r="S1441" s="122">
        <v>0</v>
      </c>
      <c r="T1441" s="122">
        <v>0</v>
      </c>
      <c r="U1441" s="122">
        <v>425000026</v>
      </c>
      <c r="V1441" s="122">
        <v>495000026</v>
      </c>
      <c r="W1441" s="122">
        <v>535000026</v>
      </c>
      <c r="X1441" s="122">
        <v>605000026</v>
      </c>
      <c r="Y1441" s="122">
        <v>685000026</v>
      </c>
      <c r="Z1441" s="122">
        <v>725000026</v>
      </c>
      <c r="AA1441" s="122">
        <v>925000026</v>
      </c>
      <c r="AB1441" s="122">
        <v>1225000026</v>
      </c>
      <c r="AC1441" s="122">
        <v>0</v>
      </c>
      <c r="AD1441" s="121"/>
      <c r="BO1441" s="72" t="s">
        <v>42</v>
      </c>
      <c r="BP1441" s="73" t="s">
        <v>4771</v>
      </c>
      <c r="BQ1441" s="75">
        <v>0</v>
      </c>
      <c r="BR1441" s="75">
        <v>0</v>
      </c>
      <c r="BS1441" s="75">
        <v>621000625</v>
      </c>
      <c r="BT1441" s="75">
        <v>468000625</v>
      </c>
      <c r="BU1441" s="75">
        <v>495000625</v>
      </c>
      <c r="BV1441" s="75">
        <v>513000625</v>
      </c>
      <c r="BW1441" s="75">
        <v>720000625</v>
      </c>
      <c r="BX1441" s="75">
        <v>756000625</v>
      </c>
      <c r="BY1441" s="75">
        <v>0</v>
      </c>
      <c r="BZ1441" s="75">
        <v>0</v>
      </c>
      <c r="CA1441" s="75">
        <v>0</v>
      </c>
    </row>
    <row r="1442" spans="14:79" ht="12" customHeight="1">
      <c r="N1442" s="119" t="s">
        <v>25</v>
      </c>
      <c r="O1442" s="120" t="s">
        <v>892</v>
      </c>
      <c r="P1442" s="122">
        <v>245000026</v>
      </c>
      <c r="Q1442" s="122">
        <v>275000026</v>
      </c>
      <c r="R1442" s="122">
        <v>305000026</v>
      </c>
      <c r="S1442" s="122">
        <v>0</v>
      </c>
      <c r="T1442" s="122">
        <v>0</v>
      </c>
      <c r="U1442" s="122">
        <v>0</v>
      </c>
      <c r="V1442" s="122">
        <v>0</v>
      </c>
      <c r="W1442" s="122">
        <v>0</v>
      </c>
      <c r="X1442" s="122">
        <v>0</v>
      </c>
      <c r="Y1442" s="122">
        <v>0</v>
      </c>
      <c r="Z1442" s="122">
        <v>0</v>
      </c>
      <c r="AA1442" s="122">
        <v>1000000026</v>
      </c>
      <c r="AB1442" s="122">
        <v>0</v>
      </c>
      <c r="AC1442" s="122">
        <v>0</v>
      </c>
      <c r="AD1442" s="121"/>
      <c r="BO1442" s="72" t="s">
        <v>42</v>
      </c>
      <c r="BP1442" s="73" t="s">
        <v>4772</v>
      </c>
      <c r="BQ1442" s="75">
        <v>369000625</v>
      </c>
      <c r="BR1442" s="75">
        <v>405000625</v>
      </c>
      <c r="BS1442" s="75">
        <v>441000625</v>
      </c>
      <c r="BT1442" s="75">
        <v>477000625</v>
      </c>
      <c r="BU1442" s="75">
        <v>504000625</v>
      </c>
      <c r="BV1442" s="75">
        <v>549000625</v>
      </c>
      <c r="BW1442" s="75">
        <v>576000625</v>
      </c>
      <c r="BX1442" s="75">
        <v>603000625</v>
      </c>
      <c r="BY1442" s="75">
        <v>630000625</v>
      </c>
      <c r="BZ1442" s="75">
        <v>0</v>
      </c>
      <c r="CA1442" s="75">
        <v>0</v>
      </c>
    </row>
    <row r="1443" spans="14:79" ht="12" customHeight="1">
      <c r="N1443" s="119" t="s">
        <v>25</v>
      </c>
      <c r="O1443" s="120" t="s">
        <v>718</v>
      </c>
      <c r="P1443" s="122">
        <v>0</v>
      </c>
      <c r="Q1443" s="122">
        <v>0</v>
      </c>
      <c r="R1443" s="122">
        <v>0</v>
      </c>
      <c r="S1443" s="122">
        <v>0</v>
      </c>
      <c r="T1443" s="122">
        <v>0</v>
      </c>
      <c r="U1443" s="122">
        <v>615000026</v>
      </c>
      <c r="V1443" s="122">
        <v>725000026</v>
      </c>
      <c r="W1443" s="122">
        <v>835000026</v>
      </c>
      <c r="X1443" s="122">
        <v>985000026</v>
      </c>
      <c r="Y1443" s="122">
        <v>1020000026</v>
      </c>
      <c r="Z1443" s="122">
        <v>1190000026</v>
      </c>
      <c r="AA1443" s="122">
        <v>2175000026</v>
      </c>
      <c r="AB1443" s="122">
        <v>2350000026</v>
      </c>
      <c r="AC1443" s="122">
        <v>0</v>
      </c>
      <c r="AD1443" s="121"/>
      <c r="BO1443" s="72" t="s">
        <v>42</v>
      </c>
      <c r="BP1443" s="73" t="s">
        <v>4773</v>
      </c>
      <c r="BQ1443" s="75">
        <v>333000625</v>
      </c>
      <c r="BR1443" s="75">
        <v>369000625</v>
      </c>
      <c r="BS1443" s="75">
        <v>405000625</v>
      </c>
      <c r="BT1443" s="75">
        <v>441000625</v>
      </c>
      <c r="BU1443" s="75">
        <v>468000625</v>
      </c>
      <c r="BV1443" s="75">
        <v>486000625</v>
      </c>
      <c r="BW1443" s="75">
        <v>0</v>
      </c>
      <c r="BX1443" s="75">
        <v>0</v>
      </c>
      <c r="BY1443" s="75">
        <v>0</v>
      </c>
      <c r="BZ1443" s="75">
        <v>0</v>
      </c>
      <c r="CA1443" s="75">
        <v>0</v>
      </c>
    </row>
    <row r="1444" spans="14:79" ht="12" customHeight="1">
      <c r="N1444" s="119" t="s">
        <v>25</v>
      </c>
      <c r="O1444" s="120" t="s">
        <v>2304</v>
      </c>
      <c r="P1444" s="122">
        <v>0</v>
      </c>
      <c r="Q1444" s="122">
        <v>0</v>
      </c>
      <c r="R1444" s="122">
        <v>0</v>
      </c>
      <c r="S1444" s="122">
        <v>0</v>
      </c>
      <c r="T1444" s="122">
        <v>0</v>
      </c>
      <c r="U1444" s="122">
        <v>475000026</v>
      </c>
      <c r="V1444" s="122">
        <v>585000026</v>
      </c>
      <c r="W1444" s="122">
        <v>695000026</v>
      </c>
      <c r="X1444" s="122">
        <v>775000026</v>
      </c>
      <c r="Y1444" s="122">
        <v>810000026</v>
      </c>
      <c r="Z1444" s="122">
        <v>0</v>
      </c>
      <c r="AA1444" s="122">
        <v>0</v>
      </c>
      <c r="AB1444" s="122">
        <v>0</v>
      </c>
      <c r="AC1444" s="122">
        <v>0</v>
      </c>
      <c r="AD1444" s="121"/>
      <c r="BO1444" s="72" t="s">
        <v>42</v>
      </c>
      <c r="BP1444" s="73" t="s">
        <v>4774</v>
      </c>
      <c r="BQ1444" s="75">
        <v>0</v>
      </c>
      <c r="BR1444" s="75">
        <v>0</v>
      </c>
      <c r="BS1444" s="75">
        <v>0</v>
      </c>
      <c r="BT1444" s="75">
        <v>495000625</v>
      </c>
      <c r="BU1444" s="75">
        <v>0</v>
      </c>
      <c r="BV1444" s="75">
        <v>0</v>
      </c>
      <c r="BW1444" s="75">
        <v>576000000</v>
      </c>
      <c r="BX1444" s="75">
        <v>630000625</v>
      </c>
      <c r="BY1444" s="75">
        <v>720000625</v>
      </c>
      <c r="BZ1444" s="75">
        <v>0</v>
      </c>
      <c r="CA1444" s="75">
        <v>0</v>
      </c>
    </row>
    <row r="1445" spans="14:79" ht="12" customHeight="1">
      <c r="N1445" s="119" t="s">
        <v>25</v>
      </c>
      <c r="O1445" s="120" t="s">
        <v>1185</v>
      </c>
      <c r="P1445" s="122">
        <v>0</v>
      </c>
      <c r="Q1445" s="122">
        <v>0</v>
      </c>
      <c r="R1445" s="122">
        <v>0</v>
      </c>
      <c r="S1445" s="122">
        <v>505000026</v>
      </c>
      <c r="T1445" s="122">
        <v>0</v>
      </c>
      <c r="U1445" s="122">
        <v>0</v>
      </c>
      <c r="V1445" s="122">
        <v>0</v>
      </c>
      <c r="W1445" s="122">
        <v>0</v>
      </c>
      <c r="X1445" s="122">
        <v>0</v>
      </c>
      <c r="Y1445" s="122">
        <v>0</v>
      </c>
      <c r="Z1445" s="122">
        <v>0</v>
      </c>
      <c r="AA1445" s="122">
        <v>0</v>
      </c>
      <c r="AB1445" s="122">
        <v>0</v>
      </c>
      <c r="AC1445" s="122">
        <v>0</v>
      </c>
      <c r="AD1445" s="121"/>
      <c r="BO1445" s="72" t="s">
        <v>42</v>
      </c>
      <c r="BP1445" s="73" t="s">
        <v>4775</v>
      </c>
      <c r="BQ1445" s="75">
        <v>0</v>
      </c>
      <c r="BR1445" s="75">
        <v>495000925</v>
      </c>
      <c r="BS1445" s="75">
        <v>535000925</v>
      </c>
      <c r="BT1445" s="75">
        <v>0</v>
      </c>
      <c r="BU1445" s="75">
        <v>0</v>
      </c>
      <c r="BV1445" s="75">
        <v>0</v>
      </c>
      <c r="BW1445" s="75">
        <v>0</v>
      </c>
      <c r="BX1445" s="75">
        <v>0</v>
      </c>
      <c r="BY1445" s="75">
        <v>0</v>
      </c>
      <c r="BZ1445" s="75">
        <v>0</v>
      </c>
      <c r="CA1445" s="75">
        <v>0</v>
      </c>
    </row>
    <row r="1446" spans="14:79" ht="12" customHeight="1">
      <c r="N1446" s="119" t="s">
        <v>25</v>
      </c>
      <c r="O1446" s="120" t="s">
        <v>1082</v>
      </c>
      <c r="P1446" s="122">
        <v>0</v>
      </c>
      <c r="Q1446" s="122">
        <v>0</v>
      </c>
      <c r="R1446" s="122">
        <v>325000026</v>
      </c>
      <c r="S1446" s="122">
        <v>405000026</v>
      </c>
      <c r="T1446" s="122">
        <v>0</v>
      </c>
      <c r="U1446" s="122">
        <v>0</v>
      </c>
      <c r="V1446" s="122">
        <v>0</v>
      </c>
      <c r="W1446" s="122">
        <v>0</v>
      </c>
      <c r="X1446" s="122">
        <v>0</v>
      </c>
      <c r="Y1446" s="122">
        <v>0</v>
      </c>
      <c r="Z1446" s="122">
        <v>0</v>
      </c>
      <c r="AA1446" s="122">
        <v>0</v>
      </c>
      <c r="AB1446" s="122">
        <v>0</v>
      </c>
      <c r="AC1446" s="122">
        <v>0</v>
      </c>
      <c r="AD1446" s="121"/>
      <c r="BO1446" s="72" t="s">
        <v>42</v>
      </c>
      <c r="BP1446" s="73" t="s">
        <v>4776</v>
      </c>
      <c r="BQ1446" s="75">
        <v>0</v>
      </c>
      <c r="BR1446" s="75">
        <v>0</v>
      </c>
      <c r="BS1446" s="75">
        <v>360000625</v>
      </c>
      <c r="BT1446" s="75">
        <v>0</v>
      </c>
      <c r="BU1446" s="75">
        <v>0</v>
      </c>
      <c r="BV1446" s="75">
        <v>0</v>
      </c>
      <c r="BW1446" s="75">
        <v>0</v>
      </c>
      <c r="BX1446" s="75">
        <v>0</v>
      </c>
      <c r="BY1446" s="75">
        <v>0</v>
      </c>
      <c r="BZ1446" s="75">
        <v>0</v>
      </c>
      <c r="CA1446" s="75">
        <v>0</v>
      </c>
    </row>
    <row r="1447" spans="14:79" ht="12" customHeight="1">
      <c r="N1447" s="119" t="s">
        <v>25</v>
      </c>
      <c r="O1447" s="120" t="s">
        <v>2852</v>
      </c>
      <c r="P1447" s="122">
        <v>0</v>
      </c>
      <c r="Q1447" s="122">
        <v>0</v>
      </c>
      <c r="R1447" s="122">
        <v>305000026</v>
      </c>
      <c r="S1447" s="122">
        <v>495000026</v>
      </c>
      <c r="T1447" s="122">
        <v>675000026</v>
      </c>
      <c r="U1447" s="122">
        <v>760000026</v>
      </c>
      <c r="V1447" s="122">
        <v>0</v>
      </c>
      <c r="W1447" s="122">
        <v>0</v>
      </c>
      <c r="X1447" s="122">
        <v>0</v>
      </c>
      <c r="Y1447" s="122">
        <v>0</v>
      </c>
      <c r="Z1447" s="122">
        <v>0</v>
      </c>
      <c r="AA1447" s="122">
        <v>0</v>
      </c>
      <c r="AB1447" s="122">
        <v>0</v>
      </c>
      <c r="AC1447" s="122">
        <v>0</v>
      </c>
      <c r="AD1447" s="121"/>
      <c r="BO1447" s="72" t="s">
        <v>42</v>
      </c>
      <c r="BP1447" s="73" t="s">
        <v>4777</v>
      </c>
      <c r="BQ1447" s="75">
        <v>342000625</v>
      </c>
      <c r="BR1447" s="75">
        <v>378000625</v>
      </c>
      <c r="BS1447" s="75">
        <v>414000625</v>
      </c>
      <c r="BT1447" s="75">
        <v>450000625</v>
      </c>
      <c r="BU1447" s="75">
        <v>477000625</v>
      </c>
      <c r="BV1447" s="75">
        <v>648000625</v>
      </c>
      <c r="BW1447" s="75">
        <v>675000625</v>
      </c>
      <c r="BX1447" s="75">
        <v>702000625</v>
      </c>
      <c r="BY1447" s="75">
        <v>0</v>
      </c>
      <c r="BZ1447" s="75">
        <v>0</v>
      </c>
      <c r="CA1447" s="75">
        <v>0</v>
      </c>
    </row>
    <row r="1448" spans="14:79" ht="12" customHeight="1">
      <c r="N1448" s="119" t="s">
        <v>25</v>
      </c>
      <c r="O1448" s="120" t="s">
        <v>1589</v>
      </c>
      <c r="P1448" s="122">
        <v>0</v>
      </c>
      <c r="Q1448" s="122">
        <v>0</v>
      </c>
      <c r="R1448" s="122">
        <v>0</v>
      </c>
      <c r="S1448" s="122">
        <v>0</v>
      </c>
      <c r="T1448" s="122">
        <v>0</v>
      </c>
      <c r="U1448" s="122">
        <v>0</v>
      </c>
      <c r="V1448" s="122">
        <v>0</v>
      </c>
      <c r="W1448" s="122">
        <v>0</v>
      </c>
      <c r="X1448" s="122">
        <v>0</v>
      </c>
      <c r="Y1448" s="122">
        <v>0</v>
      </c>
      <c r="Z1448" s="122">
        <v>625000026</v>
      </c>
      <c r="AA1448" s="122">
        <v>790000026</v>
      </c>
      <c r="AB1448" s="122">
        <v>920000026</v>
      </c>
      <c r="AC1448" s="122">
        <v>0</v>
      </c>
      <c r="AD1448" s="121"/>
      <c r="BO1448" s="72" t="s">
        <v>42</v>
      </c>
      <c r="BP1448" s="73" t="s">
        <v>4778</v>
      </c>
      <c r="BQ1448" s="75">
        <v>333000625</v>
      </c>
      <c r="BR1448" s="75">
        <v>405000625</v>
      </c>
      <c r="BS1448" s="75">
        <v>432000625</v>
      </c>
      <c r="BT1448" s="75">
        <v>441000625</v>
      </c>
      <c r="BU1448" s="75">
        <v>504000625</v>
      </c>
      <c r="BV1448" s="75">
        <v>522000625</v>
      </c>
      <c r="BW1448" s="75">
        <v>549000625</v>
      </c>
      <c r="BX1448" s="75">
        <v>576000625</v>
      </c>
      <c r="BY1448" s="75">
        <v>0</v>
      </c>
      <c r="BZ1448" s="75">
        <v>0</v>
      </c>
      <c r="CA1448" s="75">
        <v>0</v>
      </c>
    </row>
    <row r="1449" spans="14:79" ht="12" customHeight="1">
      <c r="N1449" s="119" t="s">
        <v>25</v>
      </c>
      <c r="O1449" s="120" t="s">
        <v>993</v>
      </c>
      <c r="P1449" s="122">
        <v>215000026</v>
      </c>
      <c r="Q1449" s="122">
        <v>225000026</v>
      </c>
      <c r="R1449" s="122">
        <v>260000026</v>
      </c>
      <c r="S1449" s="122">
        <v>285000026</v>
      </c>
      <c r="T1449" s="122">
        <v>0</v>
      </c>
      <c r="U1449" s="122">
        <v>0</v>
      </c>
      <c r="V1449" s="122">
        <v>0</v>
      </c>
      <c r="W1449" s="122">
        <v>0</v>
      </c>
      <c r="X1449" s="122">
        <v>450000026</v>
      </c>
      <c r="Y1449" s="122">
        <v>0</v>
      </c>
      <c r="Z1449" s="122">
        <v>0</v>
      </c>
      <c r="AA1449" s="122">
        <v>0</v>
      </c>
      <c r="AB1449" s="122">
        <v>0</v>
      </c>
      <c r="AC1449" s="122">
        <v>0</v>
      </c>
      <c r="AD1449" s="121"/>
      <c r="BO1449" s="72" t="s">
        <v>42</v>
      </c>
      <c r="BP1449" s="73" t="s">
        <v>4779</v>
      </c>
      <c r="BQ1449" s="75">
        <v>513000625</v>
      </c>
      <c r="BR1449" s="75">
        <v>549000625</v>
      </c>
      <c r="BS1449" s="75">
        <v>585000625</v>
      </c>
      <c r="BT1449" s="75">
        <v>450000625</v>
      </c>
      <c r="BU1449" s="75">
        <v>648000625</v>
      </c>
      <c r="BV1449" s="75">
        <v>666000625</v>
      </c>
      <c r="BW1449" s="75">
        <v>693000625</v>
      </c>
      <c r="BX1449" s="75">
        <v>720000625</v>
      </c>
      <c r="BY1449" s="75">
        <v>0</v>
      </c>
      <c r="BZ1449" s="75">
        <v>0</v>
      </c>
      <c r="CA1449" s="75">
        <v>0</v>
      </c>
    </row>
    <row r="1450" spans="14:79" ht="12" customHeight="1">
      <c r="N1450" s="119" t="s">
        <v>25</v>
      </c>
      <c r="O1450" s="120" t="s">
        <v>2017</v>
      </c>
      <c r="P1450" s="122">
        <v>0</v>
      </c>
      <c r="Q1450" s="122">
        <v>0</v>
      </c>
      <c r="R1450" s="122">
        <v>350000026</v>
      </c>
      <c r="S1450" s="122">
        <v>435000026</v>
      </c>
      <c r="T1450" s="122">
        <v>495000026</v>
      </c>
      <c r="U1450" s="122">
        <v>515000026</v>
      </c>
      <c r="V1450" s="122">
        <v>545000026</v>
      </c>
      <c r="W1450" s="122">
        <v>590000026</v>
      </c>
      <c r="X1450" s="122">
        <v>625000026</v>
      </c>
      <c r="Y1450" s="122">
        <v>650000026</v>
      </c>
      <c r="Z1450" s="122">
        <v>690000026</v>
      </c>
      <c r="AA1450" s="122">
        <v>750000026</v>
      </c>
      <c r="AB1450" s="122">
        <v>0</v>
      </c>
      <c r="AC1450" s="122">
        <v>0</v>
      </c>
      <c r="AD1450" s="121"/>
      <c r="BO1450" s="72" t="s">
        <v>42</v>
      </c>
      <c r="BP1450" s="73" t="s">
        <v>4780</v>
      </c>
      <c r="BQ1450" s="75">
        <v>315000625</v>
      </c>
      <c r="BR1450" s="75">
        <v>351000625</v>
      </c>
      <c r="BS1450" s="75">
        <v>0</v>
      </c>
      <c r="BT1450" s="75">
        <v>468000625</v>
      </c>
      <c r="BU1450" s="75">
        <v>495000625</v>
      </c>
      <c r="BV1450" s="75">
        <v>0</v>
      </c>
      <c r="BW1450" s="75">
        <v>0</v>
      </c>
      <c r="BX1450" s="75">
        <v>0</v>
      </c>
      <c r="BY1450" s="75">
        <v>0</v>
      </c>
      <c r="BZ1450" s="75">
        <v>0</v>
      </c>
      <c r="CA1450" s="75">
        <v>0</v>
      </c>
    </row>
    <row r="1451" spans="14:79" ht="12" customHeight="1">
      <c r="N1451" s="119" t="s">
        <v>25</v>
      </c>
      <c r="O1451" s="120" t="s">
        <v>1728</v>
      </c>
      <c r="P1451" s="122">
        <v>205000026</v>
      </c>
      <c r="Q1451" s="122">
        <v>265000026</v>
      </c>
      <c r="R1451" s="122">
        <v>305000026</v>
      </c>
      <c r="S1451" s="122">
        <v>325000026</v>
      </c>
      <c r="T1451" s="122">
        <v>0</v>
      </c>
      <c r="U1451" s="122">
        <v>0</v>
      </c>
      <c r="V1451" s="122">
        <v>0</v>
      </c>
      <c r="W1451" s="122">
        <v>0</v>
      </c>
      <c r="X1451" s="122">
        <v>0</v>
      </c>
      <c r="Y1451" s="122">
        <v>0</v>
      </c>
      <c r="Z1451" s="122">
        <v>0</v>
      </c>
      <c r="AA1451" s="122">
        <v>0</v>
      </c>
      <c r="AB1451" s="122">
        <v>0</v>
      </c>
      <c r="AC1451" s="122">
        <v>0</v>
      </c>
      <c r="AD1451" s="121"/>
      <c r="BO1451" s="72" t="s">
        <v>42</v>
      </c>
      <c r="BP1451" s="73" t="s">
        <v>4781</v>
      </c>
      <c r="BQ1451" s="75">
        <v>0</v>
      </c>
      <c r="BR1451" s="75">
        <v>0</v>
      </c>
      <c r="BS1451" s="75">
        <v>378000625</v>
      </c>
      <c r="BT1451" s="75">
        <v>0</v>
      </c>
      <c r="BU1451" s="75">
        <v>0</v>
      </c>
      <c r="BV1451" s="75">
        <v>0</v>
      </c>
      <c r="BW1451" s="75">
        <v>0</v>
      </c>
      <c r="BX1451" s="75">
        <v>0</v>
      </c>
      <c r="BY1451" s="75">
        <v>0</v>
      </c>
      <c r="BZ1451" s="75">
        <v>981000625</v>
      </c>
      <c r="CA1451" s="75">
        <v>0</v>
      </c>
    </row>
    <row r="1452" spans="14:79" ht="12" customHeight="1">
      <c r="N1452" s="119" t="s">
        <v>25</v>
      </c>
      <c r="O1452" s="120" t="s">
        <v>1826</v>
      </c>
      <c r="P1452" s="122">
        <v>285000026</v>
      </c>
      <c r="Q1452" s="122">
        <v>375000026</v>
      </c>
      <c r="R1452" s="122">
        <v>450000026</v>
      </c>
      <c r="S1452" s="122">
        <v>485000026</v>
      </c>
      <c r="T1452" s="122">
        <v>0</v>
      </c>
      <c r="U1452" s="122">
        <v>0</v>
      </c>
      <c r="V1452" s="122">
        <v>0</v>
      </c>
      <c r="W1452" s="122">
        <v>0</v>
      </c>
      <c r="X1452" s="122">
        <v>0</v>
      </c>
      <c r="Y1452" s="122">
        <v>0</v>
      </c>
      <c r="Z1452" s="122">
        <v>0</v>
      </c>
      <c r="AA1452" s="122">
        <v>0</v>
      </c>
      <c r="AB1452" s="122">
        <v>0</v>
      </c>
      <c r="AC1452" s="122">
        <v>0</v>
      </c>
      <c r="AD1452" s="121"/>
      <c r="BO1452" s="72" t="s">
        <v>42</v>
      </c>
      <c r="BP1452" s="73" t="s">
        <v>4782</v>
      </c>
      <c r="BQ1452" s="75">
        <v>333000625</v>
      </c>
      <c r="BR1452" s="75">
        <v>369000625</v>
      </c>
      <c r="BS1452" s="75">
        <v>405000625</v>
      </c>
      <c r="BT1452" s="75">
        <v>441000625</v>
      </c>
      <c r="BU1452" s="75">
        <v>468000625</v>
      </c>
      <c r="BV1452" s="75">
        <v>486000625</v>
      </c>
      <c r="BW1452" s="75">
        <v>0</v>
      </c>
      <c r="BX1452" s="75">
        <v>0</v>
      </c>
      <c r="BY1452" s="75">
        <v>0</v>
      </c>
      <c r="BZ1452" s="75">
        <v>0</v>
      </c>
      <c r="CA1452" s="75">
        <v>0</v>
      </c>
    </row>
    <row r="1453" spans="14:79" ht="12" customHeight="1">
      <c r="N1453" s="119" t="s">
        <v>25</v>
      </c>
      <c r="O1453" s="120" t="s">
        <v>1316</v>
      </c>
      <c r="P1453" s="122">
        <v>190000026</v>
      </c>
      <c r="Q1453" s="122">
        <v>265000026</v>
      </c>
      <c r="R1453" s="122">
        <v>295000026</v>
      </c>
      <c r="S1453" s="122">
        <v>365000026</v>
      </c>
      <c r="T1453" s="122">
        <v>405000026</v>
      </c>
      <c r="U1453" s="122">
        <v>430000026</v>
      </c>
      <c r="V1453" s="122">
        <v>540000026</v>
      </c>
      <c r="W1453" s="122">
        <v>605000026</v>
      </c>
      <c r="X1453" s="122">
        <v>690000026</v>
      </c>
      <c r="Y1453" s="122">
        <v>775000026</v>
      </c>
      <c r="Z1453" s="122">
        <v>820000026</v>
      </c>
      <c r="AA1453" s="122">
        <v>0</v>
      </c>
      <c r="AB1453" s="122">
        <v>0</v>
      </c>
      <c r="AC1453" s="122">
        <v>0</v>
      </c>
      <c r="AD1453" s="121"/>
      <c r="BO1453" s="72" t="s">
        <v>42</v>
      </c>
      <c r="BP1453" s="73" t="s">
        <v>4783</v>
      </c>
      <c r="BQ1453" s="75">
        <v>0</v>
      </c>
      <c r="BR1453" s="75">
        <v>0</v>
      </c>
      <c r="BS1453" s="75">
        <v>360000625</v>
      </c>
      <c r="BT1453" s="75">
        <v>0</v>
      </c>
      <c r="BU1453" s="75">
        <v>0</v>
      </c>
      <c r="BV1453" s="75">
        <v>0</v>
      </c>
      <c r="BW1453" s="75">
        <v>0</v>
      </c>
      <c r="BX1453" s="75">
        <v>0</v>
      </c>
      <c r="BY1453" s="75">
        <v>0</v>
      </c>
      <c r="BZ1453" s="75">
        <v>0</v>
      </c>
      <c r="CA1453" s="75">
        <v>0</v>
      </c>
    </row>
    <row r="1454" spans="14:79" ht="12" customHeight="1">
      <c r="N1454" s="119" t="s">
        <v>25</v>
      </c>
      <c r="O1454" s="120" t="s">
        <v>1451</v>
      </c>
      <c r="P1454" s="122">
        <v>375000026</v>
      </c>
      <c r="Q1454" s="122">
        <v>465000026</v>
      </c>
      <c r="R1454" s="122">
        <v>0</v>
      </c>
      <c r="S1454" s="122">
        <v>0</v>
      </c>
      <c r="T1454" s="122">
        <v>0</v>
      </c>
      <c r="U1454" s="122">
        <v>0</v>
      </c>
      <c r="V1454" s="122">
        <v>0</v>
      </c>
      <c r="W1454" s="122">
        <v>0</v>
      </c>
      <c r="X1454" s="122">
        <v>0</v>
      </c>
      <c r="Y1454" s="122">
        <v>0</v>
      </c>
      <c r="Z1454" s="122">
        <v>0</v>
      </c>
      <c r="AA1454" s="122">
        <v>0</v>
      </c>
      <c r="AB1454" s="122">
        <v>0</v>
      </c>
      <c r="AC1454" s="122">
        <v>0</v>
      </c>
      <c r="AD1454" s="121"/>
      <c r="BO1454" s="72" t="s">
        <v>42</v>
      </c>
      <c r="BP1454" s="73" t="s">
        <v>4784</v>
      </c>
      <c r="BQ1454" s="75">
        <v>0</v>
      </c>
      <c r="BR1454" s="75">
        <v>0</v>
      </c>
      <c r="BS1454" s="75">
        <v>0</v>
      </c>
      <c r="BT1454" s="75">
        <v>0</v>
      </c>
      <c r="BU1454" s="75">
        <v>630000625</v>
      </c>
      <c r="BV1454" s="75">
        <v>0</v>
      </c>
      <c r="BW1454" s="75">
        <v>0</v>
      </c>
      <c r="BX1454" s="75">
        <v>0</v>
      </c>
      <c r="BY1454" s="75">
        <v>0</v>
      </c>
      <c r="BZ1454" s="75">
        <v>0</v>
      </c>
      <c r="CA1454" s="75">
        <v>0</v>
      </c>
    </row>
    <row r="1455" spans="14:79" ht="12" customHeight="1">
      <c r="N1455" s="119" t="s">
        <v>25</v>
      </c>
      <c r="O1455" s="120" t="s">
        <v>893</v>
      </c>
      <c r="P1455" s="122">
        <v>205000026</v>
      </c>
      <c r="Q1455" s="122">
        <v>215000026</v>
      </c>
      <c r="R1455" s="122">
        <v>0</v>
      </c>
      <c r="S1455" s="122">
        <v>0</v>
      </c>
      <c r="T1455" s="122">
        <v>0</v>
      </c>
      <c r="U1455" s="122">
        <v>0</v>
      </c>
      <c r="V1455" s="122">
        <v>0</v>
      </c>
      <c r="W1455" s="122">
        <v>0</v>
      </c>
      <c r="X1455" s="122">
        <v>0</v>
      </c>
      <c r="Y1455" s="122">
        <v>0</v>
      </c>
      <c r="Z1455" s="122">
        <v>0</v>
      </c>
      <c r="AA1455" s="122">
        <v>0</v>
      </c>
      <c r="AB1455" s="122">
        <v>0</v>
      </c>
      <c r="AC1455" s="122">
        <v>0</v>
      </c>
      <c r="AD1455" s="121"/>
      <c r="BO1455" s="72" t="s">
        <v>42</v>
      </c>
      <c r="BP1455" s="73" t="s">
        <v>4785</v>
      </c>
      <c r="BQ1455" s="75">
        <v>360000625</v>
      </c>
      <c r="BR1455" s="75">
        <v>396000625</v>
      </c>
      <c r="BS1455" s="75">
        <v>585000625</v>
      </c>
      <c r="BT1455" s="75">
        <v>630000625</v>
      </c>
      <c r="BU1455" s="75">
        <v>657000625</v>
      </c>
      <c r="BV1455" s="75">
        <v>675000625</v>
      </c>
      <c r="BW1455" s="75">
        <v>702000625</v>
      </c>
      <c r="BX1455" s="75">
        <v>729000625</v>
      </c>
      <c r="BY1455" s="75">
        <v>0</v>
      </c>
      <c r="BZ1455" s="75">
        <v>0</v>
      </c>
      <c r="CA1455" s="75">
        <v>0</v>
      </c>
    </row>
    <row r="1456" spans="14:79" ht="12" customHeight="1">
      <c r="N1456" s="119" t="s">
        <v>25</v>
      </c>
      <c r="O1456" s="120" t="s">
        <v>2687</v>
      </c>
      <c r="P1456" s="122">
        <v>205000026</v>
      </c>
      <c r="Q1456" s="122">
        <v>220000026</v>
      </c>
      <c r="R1456" s="122">
        <v>0</v>
      </c>
      <c r="S1456" s="122">
        <v>0</v>
      </c>
      <c r="T1456" s="122">
        <v>0</v>
      </c>
      <c r="U1456" s="122">
        <v>0</v>
      </c>
      <c r="V1456" s="122">
        <v>0</v>
      </c>
      <c r="W1456" s="122">
        <v>0</v>
      </c>
      <c r="X1456" s="122">
        <v>0</v>
      </c>
      <c r="Y1456" s="122">
        <v>0</v>
      </c>
      <c r="Z1456" s="122">
        <v>0</v>
      </c>
      <c r="AA1456" s="122">
        <v>0</v>
      </c>
      <c r="AB1456" s="122">
        <v>0</v>
      </c>
      <c r="AC1456" s="122">
        <v>0</v>
      </c>
      <c r="AD1456" s="121"/>
      <c r="BO1456" s="72" t="s">
        <v>42</v>
      </c>
      <c r="BP1456" s="73" t="s">
        <v>4786</v>
      </c>
      <c r="BQ1456" s="75">
        <v>288000625</v>
      </c>
      <c r="BR1456" s="75">
        <v>396000625</v>
      </c>
      <c r="BS1456" s="75">
        <v>360000625</v>
      </c>
      <c r="BT1456" s="75">
        <v>396000625</v>
      </c>
      <c r="BU1456" s="75">
        <v>540000625</v>
      </c>
      <c r="BV1456" s="75">
        <v>603000625</v>
      </c>
      <c r="BW1456" s="75">
        <v>630000625</v>
      </c>
      <c r="BX1456" s="75">
        <v>675000625</v>
      </c>
      <c r="BY1456" s="75">
        <v>0</v>
      </c>
      <c r="BZ1456" s="75">
        <v>0</v>
      </c>
      <c r="CA1456" s="75">
        <v>0</v>
      </c>
    </row>
    <row r="1457" spans="14:79" ht="12" customHeight="1">
      <c r="N1457" s="119" t="s">
        <v>25</v>
      </c>
      <c r="O1457" s="120" t="s">
        <v>1452</v>
      </c>
      <c r="P1457" s="122">
        <v>195000026</v>
      </c>
      <c r="Q1457" s="122">
        <v>245000026</v>
      </c>
      <c r="R1457" s="122">
        <v>0</v>
      </c>
      <c r="S1457" s="122">
        <v>0</v>
      </c>
      <c r="T1457" s="122">
        <v>0</v>
      </c>
      <c r="U1457" s="122">
        <v>0</v>
      </c>
      <c r="V1457" s="122">
        <v>0</v>
      </c>
      <c r="W1457" s="122">
        <v>0</v>
      </c>
      <c r="X1457" s="122">
        <v>0</v>
      </c>
      <c r="Y1457" s="122">
        <v>0</v>
      </c>
      <c r="Z1457" s="122">
        <v>0</v>
      </c>
      <c r="AA1457" s="122">
        <v>0</v>
      </c>
      <c r="AB1457" s="122">
        <v>0</v>
      </c>
      <c r="AC1457" s="122">
        <v>0</v>
      </c>
      <c r="AD1457" s="121"/>
      <c r="BO1457" s="72" t="s">
        <v>42</v>
      </c>
      <c r="BP1457" s="73" t="s">
        <v>4787</v>
      </c>
      <c r="BQ1457" s="75">
        <v>405000625</v>
      </c>
      <c r="BR1457" s="75">
        <v>441000625</v>
      </c>
      <c r="BS1457" s="75">
        <v>477000625</v>
      </c>
      <c r="BT1457" s="75">
        <v>513000625</v>
      </c>
      <c r="BU1457" s="75">
        <v>540000625</v>
      </c>
      <c r="BV1457" s="75">
        <v>558000625</v>
      </c>
      <c r="BW1457" s="75">
        <v>585000625</v>
      </c>
      <c r="BX1457" s="75">
        <v>612000625</v>
      </c>
      <c r="BY1457" s="75">
        <v>0</v>
      </c>
      <c r="BZ1457" s="75">
        <v>0</v>
      </c>
      <c r="CA1457" s="75">
        <v>0</v>
      </c>
    </row>
    <row r="1458" spans="14:79" ht="12" customHeight="1">
      <c r="N1458" s="119" t="s">
        <v>25</v>
      </c>
      <c r="O1458" s="120" t="s">
        <v>1453</v>
      </c>
      <c r="P1458" s="122">
        <v>0</v>
      </c>
      <c r="Q1458" s="122">
        <v>0</v>
      </c>
      <c r="R1458" s="122">
        <v>0</v>
      </c>
      <c r="S1458" s="122">
        <v>0</v>
      </c>
      <c r="T1458" s="122">
        <v>0</v>
      </c>
      <c r="U1458" s="122">
        <v>435000026</v>
      </c>
      <c r="V1458" s="122">
        <v>475000026</v>
      </c>
      <c r="W1458" s="122">
        <v>505000026</v>
      </c>
      <c r="X1458" s="122">
        <v>520000026</v>
      </c>
      <c r="Y1458" s="122">
        <v>635000026</v>
      </c>
      <c r="Z1458" s="122">
        <v>750000026</v>
      </c>
      <c r="AA1458" s="122">
        <v>875000026</v>
      </c>
      <c r="AB1458" s="122">
        <v>1390000026</v>
      </c>
      <c r="AC1458" s="122">
        <v>0</v>
      </c>
      <c r="AD1458" s="121"/>
      <c r="BO1458" s="72" t="s">
        <v>42</v>
      </c>
      <c r="BP1458" s="73" t="s">
        <v>4788</v>
      </c>
      <c r="BQ1458" s="75">
        <v>360000625</v>
      </c>
      <c r="BR1458" s="75">
        <v>396000625</v>
      </c>
      <c r="BS1458" s="75">
        <v>432000625</v>
      </c>
      <c r="BT1458" s="75">
        <v>468000625</v>
      </c>
      <c r="BU1458" s="75">
        <v>495000625</v>
      </c>
      <c r="BV1458" s="75">
        <v>513000625</v>
      </c>
      <c r="BW1458" s="75">
        <v>450000725</v>
      </c>
      <c r="BX1458" s="75">
        <v>567000625</v>
      </c>
      <c r="BY1458" s="75">
        <v>594000625</v>
      </c>
      <c r="BZ1458" s="75">
        <v>0</v>
      </c>
      <c r="CA1458" s="75">
        <v>0</v>
      </c>
    </row>
    <row r="1459" spans="14:79" ht="12" customHeight="1">
      <c r="N1459" s="119" t="s">
        <v>25</v>
      </c>
      <c r="O1459" s="120" t="s">
        <v>1658</v>
      </c>
      <c r="P1459" s="122">
        <v>0</v>
      </c>
      <c r="Q1459" s="122">
        <v>0</v>
      </c>
      <c r="R1459" s="122">
        <v>0</v>
      </c>
      <c r="S1459" s="122">
        <v>0</v>
      </c>
      <c r="T1459" s="122">
        <v>0</v>
      </c>
      <c r="U1459" s="122">
        <v>435000026</v>
      </c>
      <c r="V1459" s="122">
        <v>475000026</v>
      </c>
      <c r="W1459" s="122">
        <v>505000026</v>
      </c>
      <c r="X1459" s="122">
        <v>520000026</v>
      </c>
      <c r="Y1459" s="122">
        <v>635000026</v>
      </c>
      <c r="Z1459" s="122">
        <v>750000026</v>
      </c>
      <c r="AA1459" s="122">
        <v>875000026</v>
      </c>
      <c r="AB1459" s="122">
        <v>1290000026</v>
      </c>
      <c r="AC1459" s="122">
        <v>0</v>
      </c>
      <c r="AD1459" s="121"/>
      <c r="BO1459" s="72" t="s">
        <v>42</v>
      </c>
      <c r="BP1459" s="73" t="s">
        <v>4789</v>
      </c>
      <c r="BQ1459" s="75">
        <v>0</v>
      </c>
      <c r="BR1459" s="75">
        <v>450000625</v>
      </c>
      <c r="BS1459" s="75">
        <v>0</v>
      </c>
      <c r="BT1459" s="75">
        <v>522000625</v>
      </c>
      <c r="BU1459" s="75">
        <v>549000625</v>
      </c>
      <c r="BV1459" s="75">
        <v>0</v>
      </c>
      <c r="BW1459" s="75">
        <v>0</v>
      </c>
      <c r="BX1459" s="75">
        <v>0</v>
      </c>
      <c r="BY1459" s="75">
        <v>0</v>
      </c>
      <c r="BZ1459" s="75">
        <v>0</v>
      </c>
      <c r="CA1459" s="75">
        <v>0</v>
      </c>
    </row>
    <row r="1460" spans="14:79" ht="12" customHeight="1">
      <c r="N1460" s="119" t="s">
        <v>25</v>
      </c>
      <c r="O1460" s="120" t="s">
        <v>1778</v>
      </c>
      <c r="P1460" s="122">
        <v>0</v>
      </c>
      <c r="Q1460" s="122">
        <v>0</v>
      </c>
      <c r="R1460" s="122">
        <v>0</v>
      </c>
      <c r="S1460" s="122">
        <v>0</v>
      </c>
      <c r="T1460" s="122">
        <v>0</v>
      </c>
      <c r="U1460" s="122">
        <v>0</v>
      </c>
      <c r="V1460" s="122">
        <v>0</v>
      </c>
      <c r="W1460" s="122">
        <v>475000026</v>
      </c>
      <c r="X1460" s="122">
        <v>585000026</v>
      </c>
      <c r="Y1460" s="122">
        <v>690000026</v>
      </c>
      <c r="Z1460" s="122">
        <v>730000026</v>
      </c>
      <c r="AA1460" s="122">
        <v>960000026</v>
      </c>
      <c r="AB1460" s="122">
        <v>1320000026</v>
      </c>
      <c r="AC1460" s="122">
        <v>0</v>
      </c>
      <c r="AD1460" s="121"/>
      <c r="BO1460" s="72" t="s">
        <v>42</v>
      </c>
      <c r="BP1460" s="73" t="s">
        <v>4790</v>
      </c>
      <c r="BQ1460" s="75">
        <v>0</v>
      </c>
      <c r="BR1460" s="75">
        <v>0</v>
      </c>
      <c r="BS1460" s="75">
        <v>360000625</v>
      </c>
      <c r="BT1460" s="75">
        <v>0</v>
      </c>
      <c r="BU1460" s="75">
        <v>531000625</v>
      </c>
      <c r="BV1460" s="75">
        <v>0</v>
      </c>
      <c r="BW1460" s="75">
        <v>0</v>
      </c>
      <c r="BX1460" s="75">
        <v>0</v>
      </c>
      <c r="BY1460" s="75">
        <v>0</v>
      </c>
      <c r="BZ1460" s="75">
        <v>0</v>
      </c>
      <c r="CA1460" s="75">
        <v>0</v>
      </c>
    </row>
    <row r="1461" spans="14:79" ht="12" customHeight="1">
      <c r="N1461" s="119" t="s">
        <v>25</v>
      </c>
      <c r="O1461" s="120" t="s">
        <v>1870</v>
      </c>
      <c r="P1461" s="122">
        <v>280000026</v>
      </c>
      <c r="Q1461" s="122">
        <v>330000026</v>
      </c>
      <c r="R1461" s="122">
        <v>0</v>
      </c>
      <c r="S1461" s="122">
        <v>0</v>
      </c>
      <c r="T1461" s="122">
        <v>0</v>
      </c>
      <c r="U1461" s="122">
        <v>0</v>
      </c>
      <c r="V1461" s="122">
        <v>0</v>
      </c>
      <c r="W1461" s="122">
        <v>0</v>
      </c>
      <c r="X1461" s="122">
        <v>0</v>
      </c>
      <c r="Y1461" s="122">
        <v>0</v>
      </c>
      <c r="Z1461" s="122">
        <v>0</v>
      </c>
      <c r="AA1461" s="122">
        <v>0</v>
      </c>
      <c r="AB1461" s="122">
        <v>0</v>
      </c>
      <c r="AC1461" s="122">
        <v>0</v>
      </c>
      <c r="AD1461" s="121"/>
      <c r="BO1461" s="72" t="s">
        <v>42</v>
      </c>
      <c r="BP1461" s="73" t="s">
        <v>4791</v>
      </c>
      <c r="BQ1461" s="75">
        <v>414000625</v>
      </c>
      <c r="BR1461" s="75">
        <v>0</v>
      </c>
      <c r="BS1461" s="75">
        <v>486000625</v>
      </c>
      <c r="BT1461" s="75">
        <v>522000625</v>
      </c>
      <c r="BU1461" s="75">
        <v>549000625</v>
      </c>
      <c r="BV1461" s="75">
        <v>0</v>
      </c>
      <c r="BW1461" s="75">
        <v>594000625</v>
      </c>
      <c r="BX1461" s="75">
        <v>0</v>
      </c>
      <c r="BY1461" s="75">
        <v>0</v>
      </c>
      <c r="BZ1461" s="75">
        <v>0</v>
      </c>
      <c r="CA1461" s="75">
        <v>0</v>
      </c>
    </row>
    <row r="1462" spans="14:79" ht="12" customHeight="1">
      <c r="N1462" s="119" t="s">
        <v>25</v>
      </c>
      <c r="O1462" s="120" t="s">
        <v>776</v>
      </c>
      <c r="P1462" s="122">
        <v>320000026</v>
      </c>
      <c r="Q1462" s="122">
        <v>375000026</v>
      </c>
      <c r="R1462" s="122">
        <v>395000026</v>
      </c>
      <c r="S1462" s="122">
        <v>425000026</v>
      </c>
      <c r="T1462" s="122">
        <v>465000026</v>
      </c>
      <c r="U1462" s="122">
        <v>475000026</v>
      </c>
      <c r="V1462" s="122">
        <v>485000026</v>
      </c>
      <c r="W1462" s="122">
        <v>0</v>
      </c>
      <c r="X1462" s="122">
        <v>0</v>
      </c>
      <c r="Y1462" s="122">
        <v>0</v>
      </c>
      <c r="Z1462" s="122">
        <v>0</v>
      </c>
      <c r="AA1462" s="122">
        <v>0</v>
      </c>
      <c r="AB1462" s="122">
        <v>0</v>
      </c>
      <c r="AC1462" s="122">
        <v>0</v>
      </c>
      <c r="AD1462" s="121"/>
      <c r="BO1462" s="72" t="s">
        <v>42</v>
      </c>
      <c r="BP1462" s="73" t="s">
        <v>4792</v>
      </c>
      <c r="BQ1462" s="75">
        <v>414000625</v>
      </c>
      <c r="BR1462" s="75">
        <v>351000625</v>
      </c>
      <c r="BS1462" s="75">
        <v>0</v>
      </c>
      <c r="BT1462" s="75">
        <v>0</v>
      </c>
      <c r="BU1462" s="75">
        <v>0</v>
      </c>
      <c r="BV1462" s="75">
        <v>0</v>
      </c>
      <c r="BW1462" s="75">
        <v>0</v>
      </c>
      <c r="BX1462" s="75">
        <v>0</v>
      </c>
      <c r="BY1462" s="75">
        <v>0</v>
      </c>
      <c r="BZ1462" s="75">
        <v>0</v>
      </c>
      <c r="CA1462" s="75">
        <v>0</v>
      </c>
    </row>
    <row r="1463" spans="14:79" ht="12" customHeight="1">
      <c r="N1463" s="119" t="s">
        <v>25</v>
      </c>
      <c r="O1463" s="120" t="s">
        <v>1933</v>
      </c>
      <c r="P1463" s="122">
        <v>0</v>
      </c>
      <c r="Q1463" s="122">
        <v>0</v>
      </c>
      <c r="R1463" s="122">
        <v>285000026</v>
      </c>
      <c r="S1463" s="122">
        <v>335000026</v>
      </c>
      <c r="T1463" s="122">
        <v>395000026</v>
      </c>
      <c r="U1463" s="122">
        <v>0</v>
      </c>
      <c r="V1463" s="122">
        <v>0</v>
      </c>
      <c r="W1463" s="122">
        <v>0</v>
      </c>
      <c r="X1463" s="122">
        <v>0</v>
      </c>
      <c r="Y1463" s="122">
        <v>0</v>
      </c>
      <c r="Z1463" s="122">
        <v>0</v>
      </c>
      <c r="AA1463" s="122">
        <v>0</v>
      </c>
      <c r="AB1463" s="122">
        <v>0</v>
      </c>
      <c r="AC1463" s="122">
        <v>0</v>
      </c>
      <c r="AD1463" s="121"/>
      <c r="BO1463" s="72" t="s">
        <v>42</v>
      </c>
      <c r="BP1463" s="73" t="s">
        <v>5250</v>
      </c>
      <c r="BQ1463" s="74"/>
      <c r="BR1463" s="74"/>
      <c r="BS1463" s="74"/>
      <c r="BT1463" s="74"/>
      <c r="BU1463" s="75">
        <v>410000925</v>
      </c>
      <c r="BV1463" s="74"/>
      <c r="BW1463" s="74"/>
      <c r="BX1463" s="74"/>
      <c r="BY1463" s="74"/>
      <c r="BZ1463" s="74"/>
      <c r="CA1463" s="74"/>
    </row>
    <row r="1464" spans="14:79" ht="12" customHeight="1">
      <c r="N1464" s="119" t="s">
        <v>25</v>
      </c>
      <c r="O1464" s="120" t="s">
        <v>1934</v>
      </c>
      <c r="P1464" s="122">
        <v>0</v>
      </c>
      <c r="Q1464" s="122">
        <v>0</v>
      </c>
      <c r="R1464" s="122">
        <v>370000026</v>
      </c>
      <c r="S1464" s="122">
        <v>380000026</v>
      </c>
      <c r="T1464" s="122">
        <v>405000026</v>
      </c>
      <c r="U1464" s="122">
        <v>0</v>
      </c>
      <c r="V1464" s="122">
        <v>0</v>
      </c>
      <c r="W1464" s="122">
        <v>0</v>
      </c>
      <c r="X1464" s="122">
        <v>0</v>
      </c>
      <c r="Y1464" s="122">
        <v>0</v>
      </c>
      <c r="Z1464" s="122">
        <v>0</v>
      </c>
      <c r="AA1464" s="122">
        <v>0</v>
      </c>
      <c r="AB1464" s="122">
        <v>0</v>
      </c>
      <c r="AC1464" s="122">
        <v>0</v>
      </c>
      <c r="AD1464" s="121"/>
      <c r="BO1464" s="72" t="s">
        <v>42</v>
      </c>
      <c r="BP1464" s="73" t="s">
        <v>4793</v>
      </c>
      <c r="BQ1464" s="75">
        <v>0</v>
      </c>
      <c r="BR1464" s="75">
        <v>0</v>
      </c>
      <c r="BS1464" s="75">
        <v>0</v>
      </c>
      <c r="BT1464" s="75">
        <v>0</v>
      </c>
      <c r="BU1464" s="75">
        <v>531000625</v>
      </c>
      <c r="BV1464" s="75">
        <v>657000625</v>
      </c>
      <c r="BW1464" s="75">
        <v>675000625</v>
      </c>
      <c r="BX1464" s="75">
        <v>711000625</v>
      </c>
      <c r="BY1464" s="75">
        <v>729000625</v>
      </c>
      <c r="BZ1464" s="75">
        <v>0</v>
      </c>
      <c r="CA1464" s="75">
        <v>0</v>
      </c>
    </row>
    <row r="1465" spans="14:79" ht="12" customHeight="1">
      <c r="N1465" s="119" t="s">
        <v>25</v>
      </c>
      <c r="O1465" s="120" t="s">
        <v>2089</v>
      </c>
      <c r="P1465" s="122">
        <v>0</v>
      </c>
      <c r="Q1465" s="122">
        <v>0</v>
      </c>
      <c r="R1465" s="122">
        <v>375000026</v>
      </c>
      <c r="S1465" s="122">
        <v>385000026</v>
      </c>
      <c r="T1465" s="122">
        <v>0</v>
      </c>
      <c r="U1465" s="122">
        <v>0</v>
      </c>
      <c r="V1465" s="122">
        <v>0</v>
      </c>
      <c r="W1465" s="122">
        <v>0</v>
      </c>
      <c r="X1465" s="122">
        <v>0</v>
      </c>
      <c r="Y1465" s="122">
        <v>0</v>
      </c>
      <c r="Z1465" s="122">
        <v>0</v>
      </c>
      <c r="AA1465" s="122">
        <v>0</v>
      </c>
      <c r="AB1465" s="122">
        <v>0</v>
      </c>
      <c r="AC1465" s="122">
        <v>0</v>
      </c>
      <c r="AD1465" s="121"/>
      <c r="BO1465" s="72" t="s">
        <v>42</v>
      </c>
      <c r="BP1465" s="73" t="s">
        <v>4794</v>
      </c>
      <c r="BQ1465" s="75">
        <v>0</v>
      </c>
      <c r="BR1465" s="75">
        <v>0</v>
      </c>
      <c r="BS1465" s="75">
        <v>0</v>
      </c>
      <c r="BT1465" s="75">
        <v>675000625</v>
      </c>
      <c r="BU1465" s="75">
        <v>702000625</v>
      </c>
      <c r="BV1465" s="75">
        <v>720000625</v>
      </c>
      <c r="BW1465" s="75">
        <v>747000625</v>
      </c>
      <c r="BX1465" s="75">
        <v>774000625</v>
      </c>
      <c r="BY1465" s="75">
        <v>0</v>
      </c>
      <c r="BZ1465" s="75">
        <v>0</v>
      </c>
      <c r="CA1465" s="75">
        <v>0</v>
      </c>
    </row>
    <row r="1466" spans="14:79" ht="12" customHeight="1">
      <c r="N1466" s="119" t="s">
        <v>25</v>
      </c>
      <c r="O1466" s="120" t="s">
        <v>2690</v>
      </c>
      <c r="P1466" s="122">
        <v>0</v>
      </c>
      <c r="Q1466" s="122">
        <v>0</v>
      </c>
      <c r="R1466" s="122">
        <v>0</v>
      </c>
      <c r="S1466" s="122">
        <v>0</v>
      </c>
      <c r="T1466" s="122">
        <v>0</v>
      </c>
      <c r="U1466" s="122">
        <v>710000026</v>
      </c>
      <c r="V1466" s="122">
        <v>765000026</v>
      </c>
      <c r="W1466" s="122">
        <v>0</v>
      </c>
      <c r="X1466" s="122">
        <v>0</v>
      </c>
      <c r="Y1466" s="122">
        <v>0</v>
      </c>
      <c r="Z1466" s="122">
        <v>0</v>
      </c>
      <c r="AA1466" s="122">
        <v>0</v>
      </c>
      <c r="AB1466" s="122">
        <v>0</v>
      </c>
      <c r="AC1466" s="122">
        <v>0</v>
      </c>
      <c r="AD1466" s="121"/>
      <c r="BO1466" s="72" t="s">
        <v>42</v>
      </c>
      <c r="BP1466" s="73" t="s">
        <v>4795</v>
      </c>
      <c r="BQ1466" s="75">
        <v>436000625</v>
      </c>
      <c r="BR1466" s="75">
        <v>441000625</v>
      </c>
      <c r="BS1466" s="75">
        <v>445000625</v>
      </c>
      <c r="BT1466" s="75">
        <v>450000625</v>
      </c>
      <c r="BU1466" s="75">
        <v>603000625</v>
      </c>
      <c r="BV1466" s="75">
        <v>702000625</v>
      </c>
      <c r="BW1466" s="75">
        <v>720000625</v>
      </c>
      <c r="BX1466" s="75">
        <v>756000625</v>
      </c>
      <c r="BY1466" s="75">
        <v>675000625</v>
      </c>
      <c r="BZ1466" s="75">
        <v>0</v>
      </c>
      <c r="CA1466" s="75">
        <v>0</v>
      </c>
    </row>
    <row r="1467" spans="14:79" ht="12" customHeight="1">
      <c r="N1467" s="119" t="s">
        <v>25</v>
      </c>
      <c r="O1467" s="120" t="s">
        <v>2702</v>
      </c>
      <c r="P1467" s="122">
        <v>0</v>
      </c>
      <c r="Q1467" s="122">
        <v>0</v>
      </c>
      <c r="R1467" s="122">
        <v>0</v>
      </c>
      <c r="S1467" s="122">
        <v>0</v>
      </c>
      <c r="T1467" s="122">
        <v>0</v>
      </c>
      <c r="U1467" s="122">
        <v>0</v>
      </c>
      <c r="V1467" s="122">
        <v>0</v>
      </c>
      <c r="W1467" s="122">
        <v>0</v>
      </c>
      <c r="X1467" s="122">
        <v>0</v>
      </c>
      <c r="Y1467" s="122">
        <v>0</v>
      </c>
      <c r="Z1467" s="122">
        <v>2350000026</v>
      </c>
      <c r="AA1467" s="122">
        <v>0</v>
      </c>
      <c r="AB1467" s="122">
        <v>0</v>
      </c>
      <c r="AC1467" s="122">
        <v>0</v>
      </c>
      <c r="AD1467" s="121"/>
      <c r="BO1467" s="72" t="s">
        <v>42</v>
      </c>
      <c r="BP1467" s="73" t="s">
        <v>4796</v>
      </c>
      <c r="BQ1467" s="75">
        <v>0</v>
      </c>
      <c r="BR1467" s="75">
        <v>0</v>
      </c>
      <c r="BS1467" s="75">
        <v>0</v>
      </c>
      <c r="BT1467" s="75">
        <v>0</v>
      </c>
      <c r="BU1467" s="75">
        <v>0</v>
      </c>
      <c r="BV1467" s="75">
        <v>0</v>
      </c>
      <c r="BW1467" s="75">
        <v>540000625</v>
      </c>
      <c r="BX1467" s="75">
        <v>630000625</v>
      </c>
      <c r="BY1467" s="75">
        <v>720000625</v>
      </c>
      <c r="BZ1467" s="75">
        <v>0</v>
      </c>
      <c r="CA1467" s="75">
        <v>0</v>
      </c>
    </row>
    <row r="1468" spans="14:79" ht="12" customHeight="1">
      <c r="N1468" s="119" t="s">
        <v>25</v>
      </c>
      <c r="O1468" s="120" t="s">
        <v>1743</v>
      </c>
      <c r="P1468" s="122">
        <v>0</v>
      </c>
      <c r="Q1468" s="122">
        <v>0</v>
      </c>
      <c r="R1468" s="122">
        <v>375000026</v>
      </c>
      <c r="S1468" s="122">
        <v>385000026</v>
      </c>
      <c r="T1468" s="122">
        <v>405000026</v>
      </c>
      <c r="U1468" s="122">
        <v>0</v>
      </c>
      <c r="V1468" s="122">
        <v>0</v>
      </c>
      <c r="W1468" s="122">
        <v>0</v>
      </c>
      <c r="X1468" s="122">
        <v>0</v>
      </c>
      <c r="Y1468" s="122">
        <v>0</v>
      </c>
      <c r="Z1468" s="122">
        <v>0</v>
      </c>
      <c r="AA1468" s="122">
        <v>0</v>
      </c>
      <c r="AB1468" s="122">
        <v>0</v>
      </c>
      <c r="AC1468" s="122">
        <v>0</v>
      </c>
      <c r="AD1468" s="121"/>
      <c r="BO1468" s="72" t="s">
        <v>42</v>
      </c>
      <c r="BP1468" s="73" t="s">
        <v>4797</v>
      </c>
      <c r="BQ1468" s="75">
        <v>468000625</v>
      </c>
      <c r="BR1468" s="75">
        <v>504000625</v>
      </c>
      <c r="BS1468" s="75">
        <v>540000625</v>
      </c>
      <c r="BT1468" s="75">
        <v>513000625</v>
      </c>
      <c r="BU1468" s="75">
        <v>540000625</v>
      </c>
      <c r="BV1468" s="75">
        <v>558000625</v>
      </c>
      <c r="BW1468" s="75">
        <v>576000625</v>
      </c>
      <c r="BX1468" s="75">
        <v>612000625</v>
      </c>
      <c r="BY1468" s="75">
        <v>684000625</v>
      </c>
      <c r="BZ1468" s="75">
        <v>702000625</v>
      </c>
      <c r="CA1468" s="75">
        <v>0</v>
      </c>
    </row>
    <row r="1469" spans="14:79" ht="12" customHeight="1">
      <c r="N1469" s="119" t="s">
        <v>25</v>
      </c>
      <c r="O1469" s="120" t="s">
        <v>3359</v>
      </c>
      <c r="P1469" s="121"/>
      <c r="Q1469" s="121"/>
      <c r="R1469" s="121"/>
      <c r="S1469" s="121"/>
      <c r="T1469" s="121"/>
      <c r="U1469" s="121"/>
      <c r="V1469" s="121"/>
      <c r="W1469" s="121"/>
      <c r="X1469" s="121"/>
      <c r="Y1469" s="122">
        <v>840000026</v>
      </c>
      <c r="Z1469" s="121"/>
      <c r="AA1469" s="121"/>
      <c r="AB1469" s="121"/>
      <c r="AC1469" s="121"/>
      <c r="AD1469" s="121"/>
      <c r="BO1469" s="72" t="s">
        <v>42</v>
      </c>
      <c r="BP1469" s="73" t="s">
        <v>4798</v>
      </c>
      <c r="BQ1469" s="75">
        <v>342000625</v>
      </c>
      <c r="BR1469" s="75">
        <v>0</v>
      </c>
      <c r="BS1469" s="75">
        <v>0</v>
      </c>
      <c r="BT1469" s="75">
        <v>0</v>
      </c>
      <c r="BU1469" s="75">
        <v>0</v>
      </c>
      <c r="BV1469" s="75">
        <v>810000625</v>
      </c>
      <c r="BW1469" s="75">
        <v>0</v>
      </c>
      <c r="BX1469" s="75">
        <v>0</v>
      </c>
      <c r="BY1469" s="75">
        <v>0</v>
      </c>
      <c r="BZ1469" s="75">
        <v>0</v>
      </c>
      <c r="CA1469" s="75">
        <v>0</v>
      </c>
    </row>
    <row r="1470" spans="14:79" ht="12" customHeight="1">
      <c r="N1470" s="119" t="s">
        <v>25</v>
      </c>
      <c r="O1470" s="120" t="s">
        <v>2759</v>
      </c>
      <c r="P1470" s="122">
        <v>0</v>
      </c>
      <c r="Q1470" s="122">
        <v>0</v>
      </c>
      <c r="R1470" s="122">
        <v>0</v>
      </c>
      <c r="S1470" s="122">
        <v>0</v>
      </c>
      <c r="T1470" s="122">
        <v>0</v>
      </c>
      <c r="U1470" s="122">
        <v>0</v>
      </c>
      <c r="V1470" s="122">
        <v>0</v>
      </c>
      <c r="W1470" s="122">
        <v>0</v>
      </c>
      <c r="X1470" s="122">
        <v>0</v>
      </c>
      <c r="Y1470" s="122">
        <v>0</v>
      </c>
      <c r="Z1470" s="122">
        <v>0</v>
      </c>
      <c r="AA1470" s="122">
        <v>1420000026</v>
      </c>
      <c r="AB1470" s="122">
        <v>1570000026</v>
      </c>
      <c r="AC1470" s="122">
        <v>0</v>
      </c>
      <c r="AD1470" s="121"/>
      <c r="BO1470" s="72" t="s">
        <v>42</v>
      </c>
      <c r="BP1470" s="73" t="s">
        <v>4799</v>
      </c>
      <c r="BQ1470" s="75">
        <v>360000625</v>
      </c>
      <c r="BR1470" s="75">
        <v>396000625</v>
      </c>
      <c r="BS1470" s="75">
        <v>432000625</v>
      </c>
      <c r="BT1470" s="75">
        <v>468000625</v>
      </c>
      <c r="BU1470" s="75">
        <v>495000625</v>
      </c>
      <c r="BV1470" s="75">
        <v>513000625</v>
      </c>
      <c r="BW1470" s="75">
        <v>540000625</v>
      </c>
      <c r="BX1470" s="75">
        <v>567000625</v>
      </c>
      <c r="BY1470" s="75">
        <v>594000625</v>
      </c>
      <c r="BZ1470" s="75">
        <v>0</v>
      </c>
      <c r="CA1470" s="75">
        <v>0</v>
      </c>
    </row>
    <row r="1471" spans="14:79" ht="12" customHeight="1">
      <c r="N1471" s="119" t="s">
        <v>25</v>
      </c>
      <c r="O1471" s="120" t="s">
        <v>3003</v>
      </c>
      <c r="P1471" s="122">
        <v>0</v>
      </c>
      <c r="Q1471" s="122">
        <v>0</v>
      </c>
      <c r="R1471" s="122">
        <v>0</v>
      </c>
      <c r="S1471" s="122">
        <v>0</v>
      </c>
      <c r="T1471" s="122">
        <v>0</v>
      </c>
      <c r="U1471" s="122">
        <v>0</v>
      </c>
      <c r="V1471" s="122">
        <v>0</v>
      </c>
      <c r="W1471" s="122">
        <v>0</v>
      </c>
      <c r="X1471" s="122">
        <v>0</v>
      </c>
      <c r="Y1471" s="122">
        <v>0</v>
      </c>
      <c r="Z1471" s="122">
        <v>875000026</v>
      </c>
      <c r="AA1471" s="122">
        <v>885000026</v>
      </c>
      <c r="AB1471" s="122">
        <v>1175000026</v>
      </c>
      <c r="AC1471" s="122">
        <v>0</v>
      </c>
      <c r="AD1471" s="121"/>
      <c r="BO1471" s="72" t="s">
        <v>42</v>
      </c>
      <c r="BP1471" s="73" t="s">
        <v>4800</v>
      </c>
      <c r="BQ1471" s="75">
        <v>0</v>
      </c>
      <c r="BR1471" s="75">
        <v>351000625</v>
      </c>
      <c r="BS1471" s="75">
        <v>387000625</v>
      </c>
      <c r="BT1471" s="75">
        <v>0</v>
      </c>
      <c r="BU1471" s="75">
        <v>0</v>
      </c>
      <c r="BV1471" s="75">
        <v>0</v>
      </c>
      <c r="BW1471" s="75">
        <v>0</v>
      </c>
      <c r="BX1471" s="75">
        <v>0</v>
      </c>
      <c r="BY1471" s="75">
        <v>0</v>
      </c>
      <c r="BZ1471" s="75">
        <v>0</v>
      </c>
      <c r="CA1471" s="75">
        <v>0</v>
      </c>
    </row>
    <row r="1472" spans="14:79" ht="12" customHeight="1">
      <c r="N1472" s="119" t="s">
        <v>25</v>
      </c>
      <c r="O1472" s="120" t="s">
        <v>2305</v>
      </c>
      <c r="P1472" s="122">
        <v>0</v>
      </c>
      <c r="Q1472" s="122">
        <v>0</v>
      </c>
      <c r="R1472" s="122">
        <v>0</v>
      </c>
      <c r="S1472" s="122">
        <v>0</v>
      </c>
      <c r="T1472" s="122">
        <v>0</v>
      </c>
      <c r="U1472" s="122">
        <v>0</v>
      </c>
      <c r="V1472" s="122">
        <v>0</v>
      </c>
      <c r="W1472" s="122">
        <v>0</v>
      </c>
      <c r="X1472" s="122">
        <v>0</v>
      </c>
      <c r="Y1472" s="122">
        <v>0</v>
      </c>
      <c r="Z1472" s="122">
        <v>2365000026</v>
      </c>
      <c r="AA1472" s="122">
        <v>3070000026</v>
      </c>
      <c r="AB1472" s="122">
        <v>3340000026</v>
      </c>
      <c r="AC1472" s="122">
        <v>0</v>
      </c>
      <c r="AD1472" s="121"/>
      <c r="BO1472" s="72" t="s">
        <v>42</v>
      </c>
      <c r="BP1472" s="73" t="s">
        <v>4801</v>
      </c>
      <c r="BQ1472" s="75">
        <v>333000625</v>
      </c>
      <c r="BR1472" s="75">
        <v>0</v>
      </c>
      <c r="BS1472" s="75">
        <v>0</v>
      </c>
      <c r="BT1472" s="75">
        <v>441000625</v>
      </c>
      <c r="BU1472" s="75">
        <v>0</v>
      </c>
      <c r="BV1472" s="75">
        <v>0</v>
      </c>
      <c r="BW1472" s="75">
        <v>0</v>
      </c>
      <c r="BX1472" s="75">
        <v>0</v>
      </c>
      <c r="BY1472" s="75">
        <v>0</v>
      </c>
      <c r="BZ1472" s="75">
        <v>0</v>
      </c>
      <c r="CA1472" s="75">
        <v>0</v>
      </c>
    </row>
    <row r="1473" spans="14:79" ht="12" customHeight="1">
      <c r="N1473" s="119" t="s">
        <v>25</v>
      </c>
      <c r="O1473" s="120" t="s">
        <v>3348</v>
      </c>
      <c r="P1473" s="121"/>
      <c r="Q1473" s="121"/>
      <c r="R1473" s="121"/>
      <c r="S1473" s="121"/>
      <c r="T1473" s="121"/>
      <c r="U1473" s="121"/>
      <c r="V1473" s="121"/>
      <c r="W1473" s="122">
        <v>1800000026</v>
      </c>
      <c r="X1473" s="121"/>
      <c r="Y1473" s="121"/>
      <c r="Z1473" s="121"/>
      <c r="AA1473" s="121"/>
      <c r="AB1473" s="121"/>
      <c r="AC1473" s="121"/>
      <c r="AD1473" s="121"/>
      <c r="BO1473" s="72" t="s">
        <v>42</v>
      </c>
      <c r="BP1473" s="73" t="s">
        <v>4802</v>
      </c>
      <c r="BQ1473" s="75">
        <v>360000625</v>
      </c>
      <c r="BR1473" s="75">
        <v>396000625</v>
      </c>
      <c r="BS1473" s="75">
        <v>432000625</v>
      </c>
      <c r="BT1473" s="75">
        <v>468000625</v>
      </c>
      <c r="BU1473" s="75">
        <v>495000625</v>
      </c>
      <c r="BV1473" s="75">
        <v>513000625</v>
      </c>
      <c r="BW1473" s="75">
        <v>540000625</v>
      </c>
      <c r="BX1473" s="75">
        <v>567000625</v>
      </c>
      <c r="BY1473" s="75">
        <v>0</v>
      </c>
      <c r="BZ1473" s="75">
        <v>0</v>
      </c>
      <c r="CA1473" s="75">
        <v>0</v>
      </c>
    </row>
    <row r="1474" spans="14:79" ht="12" customHeight="1">
      <c r="N1474" s="119" t="s">
        <v>25</v>
      </c>
      <c r="O1474" s="120" t="s">
        <v>2130</v>
      </c>
      <c r="P1474" s="122">
        <v>0</v>
      </c>
      <c r="Q1474" s="122">
        <v>0</v>
      </c>
      <c r="R1474" s="122">
        <v>0</v>
      </c>
      <c r="S1474" s="122">
        <v>0</v>
      </c>
      <c r="T1474" s="122">
        <v>0</v>
      </c>
      <c r="U1474" s="122">
        <v>0</v>
      </c>
      <c r="V1474" s="122">
        <v>0</v>
      </c>
      <c r="W1474" s="122">
        <v>0</v>
      </c>
      <c r="X1474" s="122">
        <v>0</v>
      </c>
      <c r="Y1474" s="122">
        <v>0</v>
      </c>
      <c r="Z1474" s="122">
        <v>0</v>
      </c>
      <c r="AA1474" s="122">
        <v>3320000026</v>
      </c>
      <c r="AB1474" s="122">
        <v>0</v>
      </c>
      <c r="AC1474" s="122">
        <v>0</v>
      </c>
      <c r="AD1474" s="121"/>
      <c r="BO1474" s="72" t="s">
        <v>42</v>
      </c>
      <c r="BP1474" s="73" t="s">
        <v>4803</v>
      </c>
      <c r="BQ1474" s="75">
        <v>0</v>
      </c>
      <c r="BR1474" s="75">
        <v>0</v>
      </c>
      <c r="BS1474" s="75">
        <v>540000625</v>
      </c>
      <c r="BT1474" s="75">
        <v>540000625</v>
      </c>
      <c r="BU1474" s="75">
        <v>0</v>
      </c>
      <c r="BV1474" s="75">
        <v>0</v>
      </c>
      <c r="BW1474" s="75">
        <v>0</v>
      </c>
      <c r="BX1474" s="75">
        <v>0</v>
      </c>
      <c r="BY1474" s="75">
        <v>0</v>
      </c>
      <c r="BZ1474" s="75">
        <v>0</v>
      </c>
      <c r="CA1474" s="75">
        <v>0</v>
      </c>
    </row>
    <row r="1475" spans="14:79" ht="12" customHeight="1">
      <c r="N1475" s="119" t="s">
        <v>25</v>
      </c>
      <c r="O1475" s="120" t="s">
        <v>2424</v>
      </c>
      <c r="P1475" s="122">
        <v>0</v>
      </c>
      <c r="Q1475" s="122">
        <v>0</v>
      </c>
      <c r="R1475" s="122">
        <v>0</v>
      </c>
      <c r="S1475" s="122">
        <v>0</v>
      </c>
      <c r="T1475" s="122">
        <v>0</v>
      </c>
      <c r="U1475" s="122">
        <v>0</v>
      </c>
      <c r="V1475" s="122">
        <v>0</v>
      </c>
      <c r="W1475" s="122">
        <v>0</v>
      </c>
      <c r="X1475" s="122">
        <v>0</v>
      </c>
      <c r="Y1475" s="122">
        <v>0</v>
      </c>
      <c r="Z1475" s="122">
        <v>0</v>
      </c>
      <c r="AA1475" s="122">
        <v>3320000026</v>
      </c>
      <c r="AB1475" s="122">
        <v>0</v>
      </c>
      <c r="AC1475" s="122">
        <v>0</v>
      </c>
      <c r="AD1475" s="121"/>
      <c r="BO1475" s="72" t="s">
        <v>42</v>
      </c>
      <c r="BP1475" s="73" t="s">
        <v>4804</v>
      </c>
      <c r="BQ1475" s="75">
        <v>360000625</v>
      </c>
      <c r="BR1475" s="75">
        <v>396000625</v>
      </c>
      <c r="BS1475" s="75">
        <v>432000625</v>
      </c>
      <c r="BT1475" s="75">
        <v>468000625</v>
      </c>
      <c r="BU1475" s="75">
        <v>0</v>
      </c>
      <c r="BV1475" s="75">
        <v>0</v>
      </c>
      <c r="BW1475" s="75">
        <v>0</v>
      </c>
      <c r="BX1475" s="75">
        <v>0</v>
      </c>
      <c r="BY1475" s="75">
        <v>0</v>
      </c>
      <c r="BZ1475" s="75">
        <v>0</v>
      </c>
      <c r="CA1475" s="75">
        <v>0</v>
      </c>
    </row>
    <row r="1476" spans="14:79" ht="12" customHeight="1">
      <c r="N1476" s="119" t="s">
        <v>25</v>
      </c>
      <c r="O1476" s="120" t="s">
        <v>1686</v>
      </c>
      <c r="P1476" s="122">
        <v>2750000026</v>
      </c>
      <c r="Q1476" s="122">
        <v>0</v>
      </c>
      <c r="R1476" s="122">
        <v>0</v>
      </c>
      <c r="S1476" s="122">
        <v>0</v>
      </c>
      <c r="T1476" s="122">
        <v>0</v>
      </c>
      <c r="U1476" s="122">
        <v>0</v>
      </c>
      <c r="V1476" s="122">
        <v>0</v>
      </c>
      <c r="W1476" s="122">
        <v>0</v>
      </c>
      <c r="X1476" s="122">
        <v>0</v>
      </c>
      <c r="Y1476" s="122">
        <v>0</v>
      </c>
      <c r="Z1476" s="122">
        <v>0</v>
      </c>
      <c r="AA1476" s="122">
        <v>0</v>
      </c>
      <c r="AB1476" s="122">
        <v>0</v>
      </c>
      <c r="AC1476" s="122">
        <v>0</v>
      </c>
      <c r="AD1476" s="121"/>
      <c r="BO1476" s="72" t="s">
        <v>42</v>
      </c>
      <c r="BP1476" s="73" t="s">
        <v>4804</v>
      </c>
      <c r="BQ1476" s="75">
        <v>0</v>
      </c>
      <c r="BR1476" s="75">
        <v>0</v>
      </c>
      <c r="BS1476" s="75">
        <v>432000625</v>
      </c>
      <c r="BT1476" s="75">
        <v>0</v>
      </c>
      <c r="BU1476" s="75">
        <v>0</v>
      </c>
      <c r="BV1476" s="75">
        <v>0</v>
      </c>
      <c r="BW1476" s="75">
        <v>0</v>
      </c>
      <c r="BX1476" s="75">
        <v>0</v>
      </c>
      <c r="BY1476" s="75">
        <v>0</v>
      </c>
      <c r="BZ1476" s="75">
        <v>0</v>
      </c>
      <c r="CA1476" s="75">
        <v>0</v>
      </c>
    </row>
    <row r="1477" spans="14:79" ht="12" customHeight="1">
      <c r="N1477" s="119" t="s">
        <v>25</v>
      </c>
      <c r="O1477" s="120" t="s">
        <v>894</v>
      </c>
      <c r="P1477" s="122">
        <v>0</v>
      </c>
      <c r="Q1477" s="122">
        <v>0</v>
      </c>
      <c r="R1477" s="122">
        <v>0</v>
      </c>
      <c r="S1477" s="122">
        <v>0</v>
      </c>
      <c r="T1477" s="122">
        <v>0</v>
      </c>
      <c r="U1477" s="122">
        <v>0</v>
      </c>
      <c r="V1477" s="122">
        <v>0</v>
      </c>
      <c r="W1477" s="122">
        <v>0</v>
      </c>
      <c r="X1477" s="122">
        <v>5250000026</v>
      </c>
      <c r="Y1477" s="122">
        <v>5435000026</v>
      </c>
      <c r="Z1477" s="122">
        <v>5700000026</v>
      </c>
      <c r="AA1477" s="122">
        <v>6250000026</v>
      </c>
      <c r="AB1477" s="122">
        <v>6650000026</v>
      </c>
      <c r="AC1477" s="122">
        <v>0</v>
      </c>
      <c r="AD1477" s="121"/>
      <c r="BO1477" s="72" t="s">
        <v>42</v>
      </c>
      <c r="BP1477" s="73" t="s">
        <v>4805</v>
      </c>
      <c r="BQ1477" s="75">
        <v>405000625</v>
      </c>
      <c r="BR1477" s="75">
        <v>0</v>
      </c>
      <c r="BS1477" s="75">
        <v>0</v>
      </c>
      <c r="BT1477" s="75">
        <v>522000625</v>
      </c>
      <c r="BU1477" s="75">
        <v>549000625</v>
      </c>
      <c r="BV1477" s="75">
        <v>0</v>
      </c>
      <c r="BW1477" s="75">
        <v>0</v>
      </c>
      <c r="BX1477" s="75">
        <v>0</v>
      </c>
      <c r="BY1477" s="75">
        <v>0</v>
      </c>
      <c r="BZ1477" s="75">
        <v>0</v>
      </c>
      <c r="CA1477" s="75">
        <v>0</v>
      </c>
    </row>
    <row r="1478" spans="14:79" ht="12" customHeight="1">
      <c r="N1478" s="119" t="s">
        <v>25</v>
      </c>
      <c r="O1478" s="120" t="s">
        <v>2664</v>
      </c>
      <c r="P1478" s="122">
        <v>0</v>
      </c>
      <c r="Q1478" s="122">
        <v>0</v>
      </c>
      <c r="R1478" s="122">
        <v>0</v>
      </c>
      <c r="S1478" s="122">
        <v>0</v>
      </c>
      <c r="T1478" s="122">
        <v>0</v>
      </c>
      <c r="U1478" s="122">
        <v>0</v>
      </c>
      <c r="V1478" s="122">
        <v>0</v>
      </c>
      <c r="W1478" s="122">
        <v>4820000026</v>
      </c>
      <c r="X1478" s="122">
        <v>5225000026</v>
      </c>
      <c r="Y1478" s="122">
        <v>5400000026</v>
      </c>
      <c r="Z1478" s="122">
        <v>5700000026</v>
      </c>
      <c r="AA1478" s="122">
        <v>6250000026</v>
      </c>
      <c r="AB1478" s="122">
        <v>6650000026</v>
      </c>
      <c r="AC1478" s="122">
        <v>0</v>
      </c>
      <c r="AD1478" s="121"/>
      <c r="BO1478" s="72" t="s">
        <v>42</v>
      </c>
      <c r="BP1478" s="73" t="s">
        <v>4806</v>
      </c>
      <c r="BQ1478" s="75">
        <v>0</v>
      </c>
      <c r="BR1478" s="75">
        <v>450000625</v>
      </c>
      <c r="BS1478" s="75">
        <v>432000625</v>
      </c>
      <c r="BT1478" s="75">
        <v>468000625</v>
      </c>
      <c r="BU1478" s="75">
        <v>495000625</v>
      </c>
      <c r="BV1478" s="75">
        <v>513000625</v>
      </c>
      <c r="BW1478" s="75">
        <v>540000625</v>
      </c>
      <c r="BX1478" s="75">
        <v>567000625</v>
      </c>
      <c r="BY1478" s="75">
        <v>594000625</v>
      </c>
      <c r="BZ1478" s="75">
        <v>0</v>
      </c>
      <c r="CA1478" s="75">
        <v>0</v>
      </c>
    </row>
    <row r="1479" spans="14:79" ht="12" customHeight="1">
      <c r="N1479" s="119" t="s">
        <v>25</v>
      </c>
      <c r="O1479" s="120" t="s">
        <v>2665</v>
      </c>
      <c r="P1479" s="122">
        <v>0</v>
      </c>
      <c r="Q1479" s="122">
        <v>0</v>
      </c>
      <c r="R1479" s="122">
        <v>0</v>
      </c>
      <c r="S1479" s="122">
        <v>0</v>
      </c>
      <c r="T1479" s="122">
        <v>0</v>
      </c>
      <c r="U1479" s="122">
        <v>0</v>
      </c>
      <c r="V1479" s="122">
        <v>0</v>
      </c>
      <c r="W1479" s="122">
        <v>0</v>
      </c>
      <c r="X1479" s="122">
        <v>0</v>
      </c>
      <c r="Y1479" s="122">
        <v>0</v>
      </c>
      <c r="Z1479" s="122">
        <v>0</v>
      </c>
      <c r="AA1479" s="122">
        <v>6200000026</v>
      </c>
      <c r="AB1479" s="122">
        <v>7050000026</v>
      </c>
      <c r="AC1479" s="122">
        <v>0</v>
      </c>
      <c r="AD1479" s="121"/>
      <c r="BO1479" s="72" t="s">
        <v>42</v>
      </c>
      <c r="BP1479" s="73" t="s">
        <v>4807</v>
      </c>
      <c r="BQ1479" s="75">
        <v>360000625</v>
      </c>
      <c r="BR1479" s="75">
        <v>396000625</v>
      </c>
      <c r="BS1479" s="75">
        <v>432000625</v>
      </c>
      <c r="BT1479" s="75">
        <v>468000625</v>
      </c>
      <c r="BU1479" s="75">
        <v>495000625</v>
      </c>
      <c r="BV1479" s="75">
        <v>513000625</v>
      </c>
      <c r="BW1479" s="75">
        <v>540000625</v>
      </c>
      <c r="BX1479" s="75">
        <v>567000625</v>
      </c>
      <c r="BY1479" s="75">
        <v>0</v>
      </c>
      <c r="BZ1479" s="75">
        <v>0</v>
      </c>
      <c r="CA1479" s="75">
        <v>0</v>
      </c>
    </row>
    <row r="1480" spans="14:79" ht="12" customHeight="1">
      <c r="N1480" s="119" t="s">
        <v>25</v>
      </c>
      <c r="O1480" s="120" t="s">
        <v>2666</v>
      </c>
      <c r="P1480" s="122">
        <v>0</v>
      </c>
      <c r="Q1480" s="122">
        <v>3205000026</v>
      </c>
      <c r="R1480" s="122">
        <v>0</v>
      </c>
      <c r="S1480" s="122">
        <v>0</v>
      </c>
      <c r="T1480" s="122">
        <v>0</v>
      </c>
      <c r="U1480" s="122">
        <v>0</v>
      </c>
      <c r="V1480" s="122">
        <v>0</v>
      </c>
      <c r="W1480" s="122">
        <v>0</v>
      </c>
      <c r="X1480" s="122">
        <v>0</v>
      </c>
      <c r="Y1480" s="122">
        <v>0</v>
      </c>
      <c r="Z1480" s="122">
        <v>0</v>
      </c>
      <c r="AA1480" s="122">
        <v>0</v>
      </c>
      <c r="AB1480" s="122">
        <v>0</v>
      </c>
      <c r="AC1480" s="122">
        <v>0</v>
      </c>
      <c r="AD1480" s="121"/>
      <c r="BO1480" s="72" t="s">
        <v>42</v>
      </c>
      <c r="BP1480" s="73" t="s">
        <v>4808</v>
      </c>
      <c r="BQ1480" s="75">
        <v>432000625</v>
      </c>
      <c r="BR1480" s="75">
        <v>468000625</v>
      </c>
      <c r="BS1480" s="75">
        <v>0</v>
      </c>
      <c r="BT1480" s="75">
        <v>513000625</v>
      </c>
      <c r="BU1480" s="75">
        <v>540000625</v>
      </c>
      <c r="BV1480" s="75">
        <v>0</v>
      </c>
      <c r="BW1480" s="75">
        <v>0</v>
      </c>
      <c r="BX1480" s="75">
        <v>0</v>
      </c>
      <c r="BY1480" s="75">
        <v>0</v>
      </c>
      <c r="BZ1480" s="75">
        <v>0</v>
      </c>
      <c r="CA1480" s="75">
        <v>0</v>
      </c>
    </row>
    <row r="1481" spans="14:79" ht="12" customHeight="1">
      <c r="N1481" s="119" t="s">
        <v>25</v>
      </c>
      <c r="O1481" s="120" t="s">
        <v>2421</v>
      </c>
      <c r="P1481" s="122">
        <v>0</v>
      </c>
      <c r="Q1481" s="122">
        <v>0</v>
      </c>
      <c r="R1481" s="122">
        <v>0</v>
      </c>
      <c r="S1481" s="122">
        <v>0</v>
      </c>
      <c r="T1481" s="122">
        <v>0</v>
      </c>
      <c r="U1481" s="122">
        <v>0</v>
      </c>
      <c r="V1481" s="122">
        <v>0</v>
      </c>
      <c r="W1481" s="122">
        <v>0</v>
      </c>
      <c r="X1481" s="122">
        <v>0</v>
      </c>
      <c r="Y1481" s="122">
        <v>0</v>
      </c>
      <c r="Z1481" s="122">
        <v>0</v>
      </c>
      <c r="AA1481" s="122">
        <v>7320000026</v>
      </c>
      <c r="AB1481" s="122">
        <v>8250000026</v>
      </c>
      <c r="AC1481" s="122">
        <v>12750000026</v>
      </c>
      <c r="AD1481" s="121"/>
      <c r="BO1481" s="72" t="s">
        <v>42</v>
      </c>
      <c r="BP1481" s="73" t="s">
        <v>4809</v>
      </c>
      <c r="BQ1481" s="75">
        <v>288000625</v>
      </c>
      <c r="BR1481" s="75">
        <v>324000625</v>
      </c>
      <c r="BS1481" s="75">
        <v>360000625</v>
      </c>
      <c r="BT1481" s="75">
        <v>396000625</v>
      </c>
      <c r="BU1481" s="75">
        <v>423000625</v>
      </c>
      <c r="BV1481" s="75">
        <v>441000625</v>
      </c>
      <c r="BW1481" s="75">
        <v>468000625</v>
      </c>
      <c r="BX1481" s="75">
        <v>495000625</v>
      </c>
      <c r="BY1481" s="75">
        <v>0</v>
      </c>
      <c r="BZ1481" s="75">
        <v>0</v>
      </c>
      <c r="CA1481" s="75">
        <v>0</v>
      </c>
    </row>
    <row r="1482" spans="14:79" ht="12" customHeight="1">
      <c r="N1482" s="119" t="s">
        <v>25</v>
      </c>
      <c r="O1482" s="120" t="s">
        <v>2306</v>
      </c>
      <c r="P1482" s="122">
        <v>0</v>
      </c>
      <c r="Q1482" s="122">
        <v>0</v>
      </c>
      <c r="R1482" s="122">
        <v>0</v>
      </c>
      <c r="S1482" s="122">
        <v>0</v>
      </c>
      <c r="T1482" s="122">
        <v>0</v>
      </c>
      <c r="U1482" s="122">
        <v>0</v>
      </c>
      <c r="V1482" s="122">
        <v>0</v>
      </c>
      <c r="W1482" s="122">
        <v>0</v>
      </c>
      <c r="X1482" s="122">
        <v>0</v>
      </c>
      <c r="Y1482" s="122">
        <v>0</v>
      </c>
      <c r="Z1482" s="122">
        <v>0</v>
      </c>
      <c r="AA1482" s="122">
        <v>4040000026</v>
      </c>
      <c r="AB1482" s="122">
        <v>0</v>
      </c>
      <c r="AC1482" s="122">
        <v>0</v>
      </c>
      <c r="AD1482" s="121"/>
      <c r="BO1482" s="72" t="s">
        <v>42</v>
      </c>
      <c r="BP1482" s="73" t="s">
        <v>4810</v>
      </c>
      <c r="BQ1482" s="75">
        <v>0</v>
      </c>
      <c r="BR1482" s="75">
        <v>0</v>
      </c>
      <c r="BS1482" s="75">
        <v>0</v>
      </c>
      <c r="BT1482" s="75">
        <v>513000625</v>
      </c>
      <c r="BU1482" s="75">
        <v>540000625</v>
      </c>
      <c r="BV1482" s="75">
        <v>0</v>
      </c>
      <c r="BW1482" s="75">
        <v>0</v>
      </c>
      <c r="BX1482" s="75">
        <v>0</v>
      </c>
      <c r="BY1482" s="75">
        <v>0</v>
      </c>
      <c r="BZ1482" s="75">
        <v>0</v>
      </c>
      <c r="CA1482" s="75">
        <v>0</v>
      </c>
    </row>
    <row r="1483" spans="14:79" ht="12" customHeight="1">
      <c r="N1483" s="119" t="s">
        <v>25</v>
      </c>
      <c r="O1483" s="120" t="s">
        <v>2822</v>
      </c>
      <c r="P1483" s="122">
        <v>0</v>
      </c>
      <c r="Q1483" s="122">
        <v>0</v>
      </c>
      <c r="R1483" s="122">
        <v>0</v>
      </c>
      <c r="S1483" s="122">
        <v>0</v>
      </c>
      <c r="T1483" s="122">
        <v>0</v>
      </c>
      <c r="U1483" s="122">
        <v>0</v>
      </c>
      <c r="V1483" s="122">
        <v>0</v>
      </c>
      <c r="W1483" s="122">
        <v>4820000026</v>
      </c>
      <c r="X1483" s="122">
        <v>5225000026</v>
      </c>
      <c r="Y1483" s="122">
        <v>5400000026</v>
      </c>
      <c r="Z1483" s="122">
        <v>5700000026</v>
      </c>
      <c r="AA1483" s="122">
        <v>6250000026</v>
      </c>
      <c r="AB1483" s="122">
        <v>6650000026</v>
      </c>
      <c r="AC1483" s="122">
        <v>0</v>
      </c>
      <c r="AD1483" s="121"/>
      <c r="BO1483" s="72" t="s">
        <v>42</v>
      </c>
      <c r="BP1483" s="73" t="s">
        <v>4811</v>
      </c>
      <c r="BQ1483" s="75">
        <v>405000625</v>
      </c>
      <c r="BR1483" s="75">
        <v>441000625</v>
      </c>
      <c r="BS1483" s="75">
        <v>477000625</v>
      </c>
      <c r="BT1483" s="75">
        <v>400000725</v>
      </c>
      <c r="BU1483" s="75">
        <v>540000625</v>
      </c>
      <c r="BV1483" s="75">
        <v>0</v>
      </c>
      <c r="BW1483" s="75">
        <v>0</v>
      </c>
      <c r="BX1483" s="75">
        <v>0</v>
      </c>
      <c r="BY1483" s="75">
        <v>0</v>
      </c>
      <c r="BZ1483" s="75">
        <v>0</v>
      </c>
      <c r="CA1483" s="75">
        <v>0</v>
      </c>
    </row>
    <row r="1484" spans="14:79" ht="12" customHeight="1">
      <c r="N1484" s="119" t="s">
        <v>25</v>
      </c>
      <c r="O1484" s="120" t="s">
        <v>2307</v>
      </c>
      <c r="P1484" s="122">
        <v>0</v>
      </c>
      <c r="Q1484" s="122">
        <v>2265000026</v>
      </c>
      <c r="R1484" s="122">
        <v>0</v>
      </c>
      <c r="S1484" s="122">
        <v>0</v>
      </c>
      <c r="T1484" s="122">
        <v>0</v>
      </c>
      <c r="U1484" s="122">
        <v>0</v>
      </c>
      <c r="V1484" s="122">
        <v>0</v>
      </c>
      <c r="W1484" s="122">
        <v>4820000026</v>
      </c>
      <c r="X1484" s="122">
        <v>5225000026</v>
      </c>
      <c r="Y1484" s="122">
        <v>5400000026</v>
      </c>
      <c r="Z1484" s="122">
        <v>5700000026</v>
      </c>
      <c r="AA1484" s="122">
        <v>6250000026</v>
      </c>
      <c r="AB1484" s="122">
        <v>6650000026</v>
      </c>
      <c r="AC1484" s="122">
        <v>0</v>
      </c>
      <c r="AD1484" s="121"/>
      <c r="BO1484" s="72" t="s">
        <v>42</v>
      </c>
      <c r="BP1484" s="73" t="s">
        <v>4812</v>
      </c>
      <c r="BQ1484" s="75">
        <v>432000625</v>
      </c>
      <c r="BR1484" s="75">
        <v>468000625</v>
      </c>
      <c r="BS1484" s="75">
        <v>0</v>
      </c>
      <c r="BT1484" s="75">
        <v>0</v>
      </c>
      <c r="BU1484" s="75">
        <v>567000625</v>
      </c>
      <c r="BV1484" s="75">
        <v>0</v>
      </c>
      <c r="BW1484" s="75">
        <v>0</v>
      </c>
      <c r="BX1484" s="75">
        <v>0</v>
      </c>
      <c r="BY1484" s="75">
        <v>0</v>
      </c>
      <c r="BZ1484" s="75">
        <v>0</v>
      </c>
      <c r="CA1484" s="75">
        <v>0</v>
      </c>
    </row>
    <row r="1485" spans="14:79" ht="12" customHeight="1">
      <c r="N1485" s="119" t="s">
        <v>25</v>
      </c>
      <c r="O1485" s="120" t="s">
        <v>3004</v>
      </c>
      <c r="P1485" s="122">
        <v>0</v>
      </c>
      <c r="Q1485" s="122">
        <v>0</v>
      </c>
      <c r="R1485" s="122">
        <v>0</v>
      </c>
      <c r="S1485" s="122">
        <v>0</v>
      </c>
      <c r="T1485" s="122">
        <v>0</v>
      </c>
      <c r="U1485" s="122">
        <v>0</v>
      </c>
      <c r="V1485" s="122">
        <v>0</v>
      </c>
      <c r="W1485" s="122">
        <v>0</v>
      </c>
      <c r="X1485" s="122">
        <v>0</v>
      </c>
      <c r="Y1485" s="122">
        <v>0</v>
      </c>
      <c r="Z1485" s="122">
        <v>0</v>
      </c>
      <c r="AA1485" s="122">
        <v>7320000026</v>
      </c>
      <c r="AB1485" s="122">
        <v>8250000026</v>
      </c>
      <c r="AC1485" s="122">
        <v>12750000026</v>
      </c>
      <c r="AD1485" s="121"/>
      <c r="BO1485" s="72" t="s">
        <v>42</v>
      </c>
      <c r="BP1485" s="73" t="s">
        <v>4813</v>
      </c>
      <c r="BQ1485" s="75">
        <v>405000625</v>
      </c>
      <c r="BR1485" s="75">
        <v>441000625</v>
      </c>
      <c r="BS1485" s="75">
        <v>477000625</v>
      </c>
      <c r="BT1485" s="75">
        <v>513000625</v>
      </c>
      <c r="BU1485" s="75">
        <v>540000625</v>
      </c>
      <c r="BV1485" s="75">
        <v>558000625</v>
      </c>
      <c r="BW1485" s="75">
        <v>585000625</v>
      </c>
      <c r="BX1485" s="75">
        <v>612000625</v>
      </c>
      <c r="BY1485" s="75">
        <v>0</v>
      </c>
      <c r="BZ1485" s="75">
        <v>0</v>
      </c>
      <c r="CA1485" s="75">
        <v>0</v>
      </c>
    </row>
    <row r="1486" spans="14:79" ht="12" customHeight="1">
      <c r="N1486" s="119" t="s">
        <v>25</v>
      </c>
      <c r="O1486" s="120" t="s">
        <v>1749</v>
      </c>
      <c r="P1486" s="122">
        <v>0</v>
      </c>
      <c r="Q1486" s="122">
        <v>0</v>
      </c>
      <c r="R1486" s="122">
        <v>0</v>
      </c>
      <c r="S1486" s="122">
        <v>0</v>
      </c>
      <c r="T1486" s="122">
        <v>0</v>
      </c>
      <c r="U1486" s="122">
        <v>0</v>
      </c>
      <c r="V1486" s="122">
        <v>460000026</v>
      </c>
      <c r="W1486" s="122">
        <v>520000026</v>
      </c>
      <c r="X1486" s="122">
        <v>605000026</v>
      </c>
      <c r="Y1486" s="122">
        <v>690000026</v>
      </c>
      <c r="Z1486" s="122">
        <v>750000026</v>
      </c>
      <c r="AA1486" s="122">
        <v>0</v>
      </c>
      <c r="AB1486" s="122">
        <v>0</v>
      </c>
      <c r="AC1486" s="122">
        <v>0</v>
      </c>
      <c r="AD1486" s="121"/>
      <c r="BO1486" s="72" t="s">
        <v>42</v>
      </c>
      <c r="BP1486" s="73" t="s">
        <v>4814</v>
      </c>
      <c r="BQ1486" s="75">
        <v>540000625</v>
      </c>
      <c r="BR1486" s="75">
        <v>450000625</v>
      </c>
      <c r="BS1486" s="75">
        <v>603000625</v>
      </c>
      <c r="BT1486" s="75">
        <v>639000625</v>
      </c>
      <c r="BU1486" s="75">
        <v>666000625</v>
      </c>
      <c r="BV1486" s="75">
        <v>702000625</v>
      </c>
      <c r="BW1486" s="75">
        <v>729000625</v>
      </c>
      <c r="BX1486" s="75">
        <v>765000625</v>
      </c>
      <c r="BY1486" s="75">
        <v>0</v>
      </c>
      <c r="BZ1486" s="75">
        <v>0</v>
      </c>
      <c r="CA1486" s="75">
        <v>0</v>
      </c>
    </row>
    <row r="1487" spans="14:79" ht="12" customHeight="1">
      <c r="N1487" s="119" t="s">
        <v>25</v>
      </c>
      <c r="O1487" s="120" t="s">
        <v>1545</v>
      </c>
      <c r="P1487" s="122">
        <v>0</v>
      </c>
      <c r="Q1487" s="122">
        <v>0</v>
      </c>
      <c r="R1487" s="122">
        <v>0</v>
      </c>
      <c r="S1487" s="122">
        <v>535000026</v>
      </c>
      <c r="T1487" s="122">
        <v>625000026</v>
      </c>
      <c r="U1487" s="122">
        <v>0</v>
      </c>
      <c r="V1487" s="122">
        <v>0</v>
      </c>
      <c r="W1487" s="122">
        <v>0</v>
      </c>
      <c r="X1487" s="122">
        <v>0</v>
      </c>
      <c r="Y1487" s="122">
        <v>0</v>
      </c>
      <c r="Z1487" s="122">
        <v>0</v>
      </c>
      <c r="AA1487" s="122">
        <v>0</v>
      </c>
      <c r="AB1487" s="122">
        <v>0</v>
      </c>
      <c r="AC1487" s="122">
        <v>0</v>
      </c>
      <c r="AD1487" s="121"/>
      <c r="BO1487" s="72" t="s">
        <v>42</v>
      </c>
      <c r="BP1487" s="73" t="s">
        <v>4815</v>
      </c>
      <c r="BQ1487" s="75">
        <v>549000625</v>
      </c>
      <c r="BR1487" s="75">
        <v>585000625</v>
      </c>
      <c r="BS1487" s="75">
        <v>621000625</v>
      </c>
      <c r="BT1487" s="75">
        <v>657000625</v>
      </c>
      <c r="BU1487" s="75">
        <v>684000625</v>
      </c>
      <c r="BV1487" s="75">
        <v>702000625</v>
      </c>
      <c r="BW1487" s="75">
        <v>729000625</v>
      </c>
      <c r="BX1487" s="75">
        <v>0</v>
      </c>
      <c r="BY1487" s="75">
        <v>0</v>
      </c>
      <c r="BZ1487" s="75">
        <v>0</v>
      </c>
      <c r="CA1487" s="75">
        <v>0</v>
      </c>
    </row>
    <row r="1488" spans="14:79" ht="12" customHeight="1">
      <c r="N1488" s="119" t="s">
        <v>25</v>
      </c>
      <c r="O1488" s="120" t="s">
        <v>1546</v>
      </c>
      <c r="P1488" s="122">
        <v>0</v>
      </c>
      <c r="Q1488" s="122">
        <v>0</v>
      </c>
      <c r="R1488" s="122">
        <v>0</v>
      </c>
      <c r="S1488" s="122">
        <v>0</v>
      </c>
      <c r="T1488" s="122">
        <v>0</v>
      </c>
      <c r="U1488" s="122">
        <v>0</v>
      </c>
      <c r="V1488" s="122">
        <v>480000026</v>
      </c>
      <c r="W1488" s="122">
        <v>525000026</v>
      </c>
      <c r="X1488" s="122">
        <v>640000026</v>
      </c>
      <c r="Y1488" s="122">
        <v>715000026</v>
      </c>
      <c r="Z1488" s="122">
        <v>785000026</v>
      </c>
      <c r="AA1488" s="122">
        <v>0</v>
      </c>
      <c r="AB1488" s="122">
        <v>0</v>
      </c>
      <c r="AC1488" s="122">
        <v>0</v>
      </c>
      <c r="AD1488" s="121"/>
      <c r="BO1488" s="72" t="s">
        <v>42</v>
      </c>
      <c r="BP1488" s="73" t="s">
        <v>4816</v>
      </c>
      <c r="BQ1488" s="75">
        <v>0</v>
      </c>
      <c r="BR1488" s="75">
        <v>396000625</v>
      </c>
      <c r="BS1488" s="75">
        <v>432000625</v>
      </c>
      <c r="BT1488" s="75">
        <v>0</v>
      </c>
      <c r="BU1488" s="75">
        <v>0</v>
      </c>
      <c r="BV1488" s="75">
        <v>0</v>
      </c>
      <c r="BW1488" s="75">
        <v>540000625</v>
      </c>
      <c r="BX1488" s="75">
        <v>0</v>
      </c>
      <c r="BY1488" s="75">
        <v>0</v>
      </c>
      <c r="BZ1488" s="75">
        <v>0</v>
      </c>
      <c r="CA1488" s="75">
        <v>0</v>
      </c>
    </row>
    <row r="1489" spans="14:79" ht="12" customHeight="1">
      <c r="N1489" s="119" t="s">
        <v>25</v>
      </c>
      <c r="O1489" s="120" t="s">
        <v>2565</v>
      </c>
      <c r="P1489" s="122">
        <v>0</v>
      </c>
      <c r="Q1489" s="122">
        <v>0</v>
      </c>
      <c r="R1489" s="122">
        <v>0</v>
      </c>
      <c r="S1489" s="122">
        <v>535000026</v>
      </c>
      <c r="T1489" s="122">
        <v>625000026</v>
      </c>
      <c r="U1489" s="122">
        <v>0</v>
      </c>
      <c r="V1489" s="122">
        <v>0</v>
      </c>
      <c r="W1489" s="122">
        <v>0</v>
      </c>
      <c r="X1489" s="122">
        <v>0</v>
      </c>
      <c r="Y1489" s="122">
        <v>0</v>
      </c>
      <c r="Z1489" s="122">
        <v>0</v>
      </c>
      <c r="AA1489" s="122">
        <v>0</v>
      </c>
      <c r="AB1489" s="122">
        <v>0</v>
      </c>
      <c r="AC1489" s="122">
        <v>0</v>
      </c>
      <c r="AD1489" s="121"/>
      <c r="BO1489" s="72" t="s">
        <v>42</v>
      </c>
      <c r="BP1489" s="73" t="s">
        <v>4817</v>
      </c>
      <c r="BQ1489" s="75">
        <v>0</v>
      </c>
      <c r="BR1489" s="75">
        <v>400000026</v>
      </c>
      <c r="BS1489" s="75">
        <v>432000625</v>
      </c>
      <c r="BT1489" s="75">
        <v>477000625</v>
      </c>
      <c r="BU1489" s="75">
        <v>504000625</v>
      </c>
      <c r="BV1489" s="75">
        <v>0</v>
      </c>
      <c r="BW1489" s="75">
        <v>0</v>
      </c>
      <c r="BX1489" s="75">
        <v>0</v>
      </c>
      <c r="BY1489" s="75">
        <v>0</v>
      </c>
      <c r="BZ1489" s="75">
        <v>0</v>
      </c>
      <c r="CA1489" s="75">
        <v>0</v>
      </c>
    </row>
    <row r="1490" spans="14:79" ht="12" customHeight="1">
      <c r="N1490" s="119" t="s">
        <v>25</v>
      </c>
      <c r="O1490" s="120" t="s">
        <v>1454</v>
      </c>
      <c r="P1490" s="122">
        <v>0</v>
      </c>
      <c r="Q1490" s="122">
        <v>0</v>
      </c>
      <c r="R1490" s="122">
        <v>0</v>
      </c>
      <c r="S1490" s="122">
        <v>0</v>
      </c>
      <c r="T1490" s="122">
        <v>360000026</v>
      </c>
      <c r="U1490" s="122">
        <v>390000026</v>
      </c>
      <c r="V1490" s="122">
        <v>0</v>
      </c>
      <c r="W1490" s="122">
        <v>0</v>
      </c>
      <c r="X1490" s="122">
        <v>0</v>
      </c>
      <c r="Y1490" s="122">
        <v>0</v>
      </c>
      <c r="Z1490" s="122">
        <v>0</v>
      </c>
      <c r="AA1490" s="122">
        <v>0</v>
      </c>
      <c r="AB1490" s="122">
        <v>0</v>
      </c>
      <c r="AC1490" s="122">
        <v>0</v>
      </c>
      <c r="AD1490" s="121"/>
      <c r="BO1490" s="72" t="s">
        <v>42</v>
      </c>
      <c r="BP1490" s="73" t="s">
        <v>4818</v>
      </c>
      <c r="BQ1490" s="75">
        <v>0</v>
      </c>
      <c r="BR1490" s="75">
        <v>450000625</v>
      </c>
      <c r="BS1490" s="75">
        <v>486000625</v>
      </c>
      <c r="BT1490" s="75">
        <v>522000625</v>
      </c>
      <c r="BU1490" s="75">
        <v>549000625</v>
      </c>
      <c r="BV1490" s="75">
        <v>567000625</v>
      </c>
      <c r="BW1490" s="75">
        <v>594000625</v>
      </c>
      <c r="BX1490" s="75">
        <v>621000625</v>
      </c>
      <c r="BY1490" s="75">
        <v>675000625</v>
      </c>
      <c r="BZ1490" s="75">
        <v>0</v>
      </c>
      <c r="CA1490" s="75">
        <v>0</v>
      </c>
    </row>
    <row r="1491" spans="14:79" ht="12" customHeight="1">
      <c r="N1491" s="119" t="s">
        <v>25</v>
      </c>
      <c r="O1491" s="120" t="s">
        <v>1455</v>
      </c>
      <c r="P1491" s="122">
        <v>0</v>
      </c>
      <c r="Q1491" s="122">
        <v>0</v>
      </c>
      <c r="R1491" s="122">
        <v>0</v>
      </c>
      <c r="S1491" s="122">
        <v>0</v>
      </c>
      <c r="T1491" s="122">
        <v>325000026</v>
      </c>
      <c r="U1491" s="122">
        <v>375000026</v>
      </c>
      <c r="V1491" s="122">
        <v>0</v>
      </c>
      <c r="W1491" s="122">
        <v>0</v>
      </c>
      <c r="X1491" s="122">
        <v>0</v>
      </c>
      <c r="Y1491" s="122">
        <v>0</v>
      </c>
      <c r="Z1491" s="122">
        <v>0</v>
      </c>
      <c r="AA1491" s="122">
        <v>0</v>
      </c>
      <c r="AB1491" s="122">
        <v>0</v>
      </c>
      <c r="AC1491" s="122">
        <v>0</v>
      </c>
      <c r="AD1491" s="121"/>
      <c r="BO1491" s="72" t="s">
        <v>42</v>
      </c>
      <c r="BP1491" s="73" t="s">
        <v>4819</v>
      </c>
      <c r="BQ1491" s="75">
        <v>432000625</v>
      </c>
      <c r="BR1491" s="75">
        <v>468000625</v>
      </c>
      <c r="BS1491" s="75">
        <v>522000625</v>
      </c>
      <c r="BT1491" s="75">
        <v>540000625</v>
      </c>
      <c r="BU1491" s="75">
        <v>567000625</v>
      </c>
      <c r="BV1491" s="75">
        <v>585000625</v>
      </c>
      <c r="BW1491" s="75">
        <v>612000625</v>
      </c>
      <c r="BX1491" s="75">
        <v>756000625</v>
      </c>
      <c r="BY1491" s="75">
        <v>0</v>
      </c>
      <c r="BZ1491" s="75">
        <v>0</v>
      </c>
      <c r="CA1491" s="75">
        <v>0</v>
      </c>
    </row>
    <row r="1492" spans="14:79" ht="12" customHeight="1">
      <c r="N1492" s="119" t="s">
        <v>25</v>
      </c>
      <c r="O1492" s="120" t="s">
        <v>1186</v>
      </c>
      <c r="P1492" s="122">
        <v>0</v>
      </c>
      <c r="Q1492" s="122">
        <v>0</v>
      </c>
      <c r="R1492" s="122">
        <v>0</v>
      </c>
      <c r="S1492" s="122">
        <v>430000026</v>
      </c>
      <c r="T1492" s="122">
        <v>470000026</v>
      </c>
      <c r="U1492" s="122">
        <v>0</v>
      </c>
      <c r="V1492" s="122">
        <v>0</v>
      </c>
      <c r="W1492" s="122">
        <v>0</v>
      </c>
      <c r="X1492" s="122">
        <v>0</v>
      </c>
      <c r="Y1492" s="122">
        <v>0</v>
      </c>
      <c r="Z1492" s="122">
        <v>0</v>
      </c>
      <c r="AA1492" s="122">
        <v>0</v>
      </c>
      <c r="AB1492" s="122">
        <v>0</v>
      </c>
      <c r="AC1492" s="122">
        <v>0</v>
      </c>
      <c r="AD1492" s="121"/>
      <c r="BO1492" s="72" t="s">
        <v>42</v>
      </c>
      <c r="BP1492" s="73" t="s">
        <v>4820</v>
      </c>
      <c r="BQ1492" s="75">
        <v>522000625</v>
      </c>
      <c r="BR1492" s="75">
        <v>558000625</v>
      </c>
      <c r="BS1492" s="75">
        <v>432000625</v>
      </c>
      <c r="BT1492" s="75">
        <v>630000625</v>
      </c>
      <c r="BU1492" s="75">
        <v>657000625</v>
      </c>
      <c r="BV1492" s="75">
        <v>675000625</v>
      </c>
      <c r="BW1492" s="75">
        <v>702000625</v>
      </c>
      <c r="BX1492" s="75">
        <v>729000625</v>
      </c>
      <c r="BY1492" s="75">
        <v>0</v>
      </c>
      <c r="BZ1492" s="75">
        <v>0</v>
      </c>
      <c r="CA1492" s="75">
        <v>0</v>
      </c>
    </row>
    <row r="1493" spans="14:79" ht="12" customHeight="1">
      <c r="N1493" s="119" t="s">
        <v>25</v>
      </c>
      <c r="O1493" s="120" t="s">
        <v>2691</v>
      </c>
      <c r="P1493" s="122">
        <v>0</v>
      </c>
      <c r="Q1493" s="122">
        <v>0</v>
      </c>
      <c r="R1493" s="122">
        <v>0</v>
      </c>
      <c r="S1493" s="122">
        <v>335000026</v>
      </c>
      <c r="T1493" s="122">
        <v>350000026</v>
      </c>
      <c r="U1493" s="122">
        <v>395000026</v>
      </c>
      <c r="V1493" s="122">
        <v>0</v>
      </c>
      <c r="W1493" s="122">
        <v>0</v>
      </c>
      <c r="X1493" s="122">
        <v>0</v>
      </c>
      <c r="Y1493" s="122">
        <v>0</v>
      </c>
      <c r="Z1493" s="122">
        <v>0</v>
      </c>
      <c r="AA1493" s="122">
        <v>0</v>
      </c>
      <c r="AB1493" s="122">
        <v>0</v>
      </c>
      <c r="AC1493" s="122">
        <v>0</v>
      </c>
      <c r="AD1493" s="121"/>
      <c r="BO1493" s="72" t="s">
        <v>42</v>
      </c>
      <c r="BP1493" s="73" t="s">
        <v>4821</v>
      </c>
      <c r="BQ1493" s="75">
        <v>342000625</v>
      </c>
      <c r="BR1493" s="75">
        <v>378000625</v>
      </c>
      <c r="BS1493" s="75">
        <v>414000625</v>
      </c>
      <c r="BT1493" s="75">
        <v>450000625</v>
      </c>
      <c r="BU1493" s="75">
        <v>477000625</v>
      </c>
      <c r="BV1493" s="75">
        <v>0</v>
      </c>
      <c r="BW1493" s="75">
        <v>0</v>
      </c>
      <c r="BX1493" s="75">
        <v>0</v>
      </c>
      <c r="BY1493" s="75">
        <v>0</v>
      </c>
      <c r="BZ1493" s="75">
        <v>0</v>
      </c>
      <c r="CA1493" s="75">
        <v>0</v>
      </c>
    </row>
    <row r="1494" spans="14:79" ht="12" customHeight="1">
      <c r="N1494" s="119" t="s">
        <v>25</v>
      </c>
      <c r="O1494" s="120" t="s">
        <v>2774</v>
      </c>
      <c r="P1494" s="122">
        <v>0</v>
      </c>
      <c r="Q1494" s="122">
        <v>0</v>
      </c>
      <c r="R1494" s="122">
        <v>0</v>
      </c>
      <c r="S1494" s="122">
        <v>0</v>
      </c>
      <c r="T1494" s="122">
        <v>0</v>
      </c>
      <c r="U1494" s="122">
        <v>0</v>
      </c>
      <c r="V1494" s="122">
        <v>0</v>
      </c>
      <c r="W1494" s="122">
        <v>0</v>
      </c>
      <c r="X1494" s="122">
        <v>0</v>
      </c>
      <c r="Y1494" s="122">
        <v>0</v>
      </c>
      <c r="Z1494" s="122">
        <v>0</v>
      </c>
      <c r="AA1494" s="122">
        <v>1010000026</v>
      </c>
      <c r="AB1494" s="122">
        <v>1250000026</v>
      </c>
      <c r="AC1494" s="122">
        <v>1505000026</v>
      </c>
      <c r="AD1494" s="121"/>
      <c r="BO1494" s="72" t="s">
        <v>42</v>
      </c>
      <c r="BP1494" s="73" t="s">
        <v>4822</v>
      </c>
      <c r="BQ1494" s="75">
        <v>432000625</v>
      </c>
      <c r="BR1494" s="75">
        <v>468000625</v>
      </c>
      <c r="BS1494" s="75">
        <v>0</v>
      </c>
      <c r="BT1494" s="75">
        <v>0</v>
      </c>
      <c r="BU1494" s="75">
        <v>567000625</v>
      </c>
      <c r="BV1494" s="75">
        <v>0</v>
      </c>
      <c r="BW1494" s="75">
        <v>0</v>
      </c>
      <c r="BX1494" s="75">
        <v>0</v>
      </c>
      <c r="BY1494" s="75">
        <v>0</v>
      </c>
      <c r="BZ1494" s="75">
        <v>0</v>
      </c>
      <c r="CA1494" s="75">
        <v>0</v>
      </c>
    </row>
    <row r="1495" spans="14:79" ht="12" customHeight="1">
      <c r="N1495" s="119" t="s">
        <v>25</v>
      </c>
      <c r="O1495" s="120" t="s">
        <v>2131</v>
      </c>
      <c r="P1495" s="122">
        <v>0</v>
      </c>
      <c r="Q1495" s="122">
        <v>0</v>
      </c>
      <c r="R1495" s="122">
        <v>0</v>
      </c>
      <c r="S1495" s="122">
        <v>0</v>
      </c>
      <c r="T1495" s="122">
        <v>0</v>
      </c>
      <c r="U1495" s="122">
        <v>580000026</v>
      </c>
      <c r="V1495" s="122">
        <v>620000026</v>
      </c>
      <c r="W1495" s="122">
        <v>670000026</v>
      </c>
      <c r="X1495" s="122">
        <v>720000026</v>
      </c>
      <c r="Y1495" s="122">
        <v>0</v>
      </c>
      <c r="Z1495" s="122">
        <v>0</v>
      </c>
      <c r="AA1495" s="122">
        <v>0</v>
      </c>
      <c r="AB1495" s="122">
        <v>0</v>
      </c>
      <c r="AC1495" s="122">
        <v>0</v>
      </c>
      <c r="AD1495" s="121"/>
      <c r="BO1495" s="72" t="s">
        <v>42</v>
      </c>
      <c r="BP1495" s="73" t="s">
        <v>4823</v>
      </c>
      <c r="BQ1495" s="75">
        <v>510000026</v>
      </c>
      <c r="BR1495" s="75">
        <v>575000026</v>
      </c>
      <c r="BS1495" s="75">
        <v>595000026</v>
      </c>
      <c r="BT1495" s="75">
        <v>625000026</v>
      </c>
      <c r="BU1495" s="75">
        <v>685000026</v>
      </c>
      <c r="BV1495" s="75">
        <v>695000026</v>
      </c>
      <c r="BW1495" s="75">
        <v>710000026</v>
      </c>
      <c r="BX1495" s="75">
        <v>775000026</v>
      </c>
      <c r="BY1495" s="75">
        <v>0</v>
      </c>
      <c r="BZ1495" s="75">
        <v>0</v>
      </c>
      <c r="CA1495" s="75">
        <v>0</v>
      </c>
    </row>
    <row r="1496" spans="14:79" ht="12" customHeight="1">
      <c r="N1496" s="119" t="s">
        <v>25</v>
      </c>
      <c r="O1496" s="120" t="s">
        <v>1456</v>
      </c>
      <c r="P1496" s="122">
        <v>0</v>
      </c>
      <c r="Q1496" s="122">
        <v>0</v>
      </c>
      <c r="R1496" s="122">
        <v>0</v>
      </c>
      <c r="S1496" s="122">
        <v>0</v>
      </c>
      <c r="T1496" s="122">
        <v>0</v>
      </c>
      <c r="U1496" s="122">
        <v>570000026</v>
      </c>
      <c r="V1496" s="122">
        <v>690000026</v>
      </c>
      <c r="W1496" s="122">
        <v>745000026</v>
      </c>
      <c r="X1496" s="122">
        <v>795000026</v>
      </c>
      <c r="Y1496" s="122">
        <v>845000026</v>
      </c>
      <c r="Z1496" s="122">
        <v>0</v>
      </c>
      <c r="AA1496" s="122">
        <v>0</v>
      </c>
      <c r="AB1496" s="122">
        <v>0</v>
      </c>
      <c r="AC1496" s="122">
        <v>0</v>
      </c>
      <c r="AD1496" s="121"/>
      <c r="BO1496" s="72" t="s">
        <v>42</v>
      </c>
      <c r="BP1496" s="73" t="s">
        <v>4824</v>
      </c>
      <c r="BQ1496" s="75">
        <v>522000625</v>
      </c>
      <c r="BR1496" s="75">
        <v>558000625</v>
      </c>
      <c r="BS1496" s="75">
        <v>594000625</v>
      </c>
      <c r="BT1496" s="75">
        <v>468000625</v>
      </c>
      <c r="BU1496" s="75">
        <v>495000625</v>
      </c>
      <c r="BV1496" s="75">
        <v>513000625</v>
      </c>
      <c r="BW1496" s="75">
        <v>702000625</v>
      </c>
      <c r="BX1496" s="75">
        <v>729000625</v>
      </c>
      <c r="BY1496" s="75">
        <v>0</v>
      </c>
      <c r="BZ1496" s="75">
        <v>0</v>
      </c>
      <c r="CA1496" s="75">
        <v>0</v>
      </c>
    </row>
    <row r="1497" spans="14:79" ht="12" customHeight="1">
      <c r="N1497" s="119" t="s">
        <v>25</v>
      </c>
      <c r="O1497" s="120" t="s">
        <v>1608</v>
      </c>
      <c r="P1497" s="122">
        <v>0</v>
      </c>
      <c r="Q1497" s="122">
        <v>0</v>
      </c>
      <c r="R1497" s="122">
        <v>260000026</v>
      </c>
      <c r="S1497" s="122">
        <v>275000026</v>
      </c>
      <c r="T1497" s="122">
        <v>310000026</v>
      </c>
      <c r="U1497" s="122">
        <v>330000026</v>
      </c>
      <c r="V1497" s="122">
        <v>390000026</v>
      </c>
      <c r="W1497" s="122">
        <v>0</v>
      </c>
      <c r="X1497" s="122">
        <v>0</v>
      </c>
      <c r="Y1497" s="122">
        <v>0</v>
      </c>
      <c r="Z1497" s="122">
        <v>585000026</v>
      </c>
      <c r="AA1497" s="122">
        <v>0</v>
      </c>
      <c r="AB1497" s="122">
        <v>0</v>
      </c>
      <c r="AC1497" s="122">
        <v>0</v>
      </c>
      <c r="AD1497" s="121"/>
      <c r="BO1497" s="72" t="s">
        <v>42</v>
      </c>
      <c r="BP1497" s="73" t="s">
        <v>4825</v>
      </c>
      <c r="BQ1497" s="75">
        <v>432000625</v>
      </c>
      <c r="BR1497" s="75">
        <v>585000625</v>
      </c>
      <c r="BS1497" s="75">
        <v>504000625</v>
      </c>
      <c r="BT1497" s="75">
        <v>657000625</v>
      </c>
      <c r="BU1497" s="75">
        <v>684000625</v>
      </c>
      <c r="BV1497" s="75">
        <v>702000625</v>
      </c>
      <c r="BW1497" s="75">
        <v>729000625</v>
      </c>
      <c r="BX1497" s="75">
        <v>756000625</v>
      </c>
      <c r="BY1497" s="75">
        <v>0</v>
      </c>
      <c r="BZ1497" s="75">
        <v>0</v>
      </c>
      <c r="CA1497" s="75">
        <v>0</v>
      </c>
    </row>
    <row r="1498" spans="14:79" ht="12" customHeight="1">
      <c r="N1498" s="119" t="s">
        <v>25</v>
      </c>
      <c r="O1498" s="120" t="s">
        <v>564</v>
      </c>
      <c r="P1498" s="122">
        <v>0</v>
      </c>
      <c r="Q1498" s="122">
        <v>0</v>
      </c>
      <c r="R1498" s="122">
        <v>260000026</v>
      </c>
      <c r="S1498" s="122">
        <v>275000026</v>
      </c>
      <c r="T1498" s="122">
        <v>310000026</v>
      </c>
      <c r="U1498" s="122">
        <v>330000026</v>
      </c>
      <c r="V1498" s="122">
        <v>390000026</v>
      </c>
      <c r="W1498" s="122">
        <v>0</v>
      </c>
      <c r="X1498" s="122">
        <v>0</v>
      </c>
      <c r="Y1498" s="122">
        <v>0</v>
      </c>
      <c r="Z1498" s="122">
        <v>0</v>
      </c>
      <c r="AA1498" s="122">
        <v>620000026</v>
      </c>
      <c r="AB1498" s="122">
        <v>0</v>
      </c>
      <c r="AC1498" s="122">
        <v>0</v>
      </c>
      <c r="AD1498" s="121"/>
      <c r="BO1498" s="72" t="s">
        <v>42</v>
      </c>
      <c r="BP1498" s="73" t="s">
        <v>4826</v>
      </c>
      <c r="BQ1498" s="75">
        <v>0</v>
      </c>
      <c r="BR1498" s="75">
        <v>0</v>
      </c>
      <c r="BS1498" s="75">
        <v>0</v>
      </c>
      <c r="BT1498" s="75">
        <v>0</v>
      </c>
      <c r="BU1498" s="75">
        <v>685000026</v>
      </c>
      <c r="BV1498" s="75">
        <v>695000026</v>
      </c>
      <c r="BW1498" s="75">
        <v>705000026</v>
      </c>
      <c r="BX1498" s="75">
        <v>785000026</v>
      </c>
      <c r="BY1498" s="75">
        <v>0</v>
      </c>
      <c r="BZ1498" s="75">
        <v>0</v>
      </c>
      <c r="CA1498" s="75">
        <v>0</v>
      </c>
    </row>
    <row r="1499" spans="14:79" ht="12" customHeight="1">
      <c r="N1499" s="119" t="s">
        <v>25</v>
      </c>
      <c r="O1499" s="120" t="s">
        <v>2523</v>
      </c>
      <c r="P1499" s="122">
        <v>0</v>
      </c>
      <c r="Q1499" s="122">
        <v>0</v>
      </c>
      <c r="R1499" s="122">
        <v>260000026</v>
      </c>
      <c r="S1499" s="122">
        <v>275000026</v>
      </c>
      <c r="T1499" s="122">
        <v>310000026</v>
      </c>
      <c r="U1499" s="122">
        <v>330000026</v>
      </c>
      <c r="V1499" s="122">
        <v>390000026</v>
      </c>
      <c r="W1499" s="122">
        <v>0</v>
      </c>
      <c r="X1499" s="122">
        <v>0</v>
      </c>
      <c r="Y1499" s="122">
        <v>0</v>
      </c>
      <c r="Z1499" s="122">
        <v>0</v>
      </c>
      <c r="AA1499" s="122">
        <v>0</v>
      </c>
      <c r="AB1499" s="122">
        <v>0</v>
      </c>
      <c r="AC1499" s="122">
        <v>0</v>
      </c>
      <c r="AD1499" s="121"/>
      <c r="BO1499" s="72" t="s">
        <v>42</v>
      </c>
      <c r="BP1499" s="73" t="s">
        <v>4827</v>
      </c>
      <c r="BQ1499" s="75">
        <v>513000625</v>
      </c>
      <c r="BR1499" s="75">
        <v>0</v>
      </c>
      <c r="BS1499" s="75">
        <v>0</v>
      </c>
      <c r="BT1499" s="75">
        <v>621000625</v>
      </c>
      <c r="BU1499" s="75">
        <v>648000625</v>
      </c>
      <c r="BV1499" s="75">
        <v>666000625</v>
      </c>
      <c r="BW1499" s="75">
        <v>0</v>
      </c>
      <c r="BX1499" s="75">
        <v>774000625</v>
      </c>
      <c r="BY1499" s="75">
        <v>855000625</v>
      </c>
      <c r="BZ1499" s="75">
        <v>0</v>
      </c>
      <c r="CA1499" s="75">
        <v>0</v>
      </c>
    </row>
    <row r="1500" spans="14:79" ht="12" customHeight="1">
      <c r="N1500" s="119" t="s">
        <v>25</v>
      </c>
      <c r="O1500" s="120" t="s">
        <v>2524</v>
      </c>
      <c r="P1500" s="122">
        <v>0</v>
      </c>
      <c r="Q1500" s="122">
        <v>0</v>
      </c>
      <c r="R1500" s="122">
        <v>260000026</v>
      </c>
      <c r="S1500" s="122">
        <v>275000026</v>
      </c>
      <c r="T1500" s="122">
        <v>310000026</v>
      </c>
      <c r="U1500" s="122">
        <v>330000026</v>
      </c>
      <c r="V1500" s="122">
        <v>390000026</v>
      </c>
      <c r="W1500" s="122">
        <v>0</v>
      </c>
      <c r="X1500" s="122">
        <v>0</v>
      </c>
      <c r="Y1500" s="122">
        <v>0</v>
      </c>
      <c r="Z1500" s="122">
        <v>0</v>
      </c>
      <c r="AA1500" s="122">
        <v>0</v>
      </c>
      <c r="AB1500" s="122">
        <v>0</v>
      </c>
      <c r="AC1500" s="122">
        <v>0</v>
      </c>
      <c r="AD1500" s="121"/>
      <c r="BO1500" s="72" t="s">
        <v>42</v>
      </c>
      <c r="BP1500" s="73" t="s">
        <v>4828</v>
      </c>
      <c r="BQ1500" s="75">
        <v>360000625</v>
      </c>
      <c r="BR1500" s="75">
        <v>396000625</v>
      </c>
      <c r="BS1500" s="75">
        <v>432000625</v>
      </c>
      <c r="BT1500" s="75">
        <v>468000625</v>
      </c>
      <c r="BU1500" s="75">
        <v>495000625</v>
      </c>
      <c r="BV1500" s="75">
        <v>513000625</v>
      </c>
      <c r="BW1500" s="75">
        <v>540000625</v>
      </c>
      <c r="BX1500" s="75">
        <v>567000625</v>
      </c>
      <c r="BY1500" s="75">
        <v>0</v>
      </c>
      <c r="BZ1500" s="75">
        <v>0</v>
      </c>
      <c r="CA1500" s="75">
        <v>0</v>
      </c>
    </row>
    <row r="1501" spans="14:79" ht="12" customHeight="1">
      <c r="N1501" s="119" t="s">
        <v>25</v>
      </c>
      <c r="O1501" s="120" t="s">
        <v>1187</v>
      </c>
      <c r="P1501" s="122">
        <v>0</v>
      </c>
      <c r="Q1501" s="122">
        <v>0</v>
      </c>
      <c r="R1501" s="122">
        <v>0</v>
      </c>
      <c r="S1501" s="122">
        <v>250000026</v>
      </c>
      <c r="T1501" s="122">
        <v>335000026</v>
      </c>
      <c r="U1501" s="122">
        <v>0</v>
      </c>
      <c r="V1501" s="122">
        <v>0</v>
      </c>
      <c r="W1501" s="122">
        <v>0</v>
      </c>
      <c r="X1501" s="122">
        <v>0</v>
      </c>
      <c r="Y1501" s="122">
        <v>0</v>
      </c>
      <c r="Z1501" s="122">
        <v>0</v>
      </c>
      <c r="AA1501" s="122">
        <v>0</v>
      </c>
      <c r="AB1501" s="122">
        <v>0</v>
      </c>
      <c r="AC1501" s="122">
        <v>0</v>
      </c>
      <c r="AD1501" s="121"/>
      <c r="BO1501" s="72" t="s">
        <v>42</v>
      </c>
      <c r="BP1501" s="73" t="s">
        <v>4829</v>
      </c>
      <c r="BQ1501" s="75">
        <v>549000625</v>
      </c>
      <c r="BR1501" s="75">
        <v>585000625</v>
      </c>
      <c r="BS1501" s="75">
        <v>621000625</v>
      </c>
      <c r="BT1501" s="75">
        <v>657000625</v>
      </c>
      <c r="BU1501" s="75">
        <v>684000625</v>
      </c>
      <c r="BV1501" s="75">
        <v>702000625</v>
      </c>
      <c r="BW1501" s="75">
        <v>729000625</v>
      </c>
      <c r="BX1501" s="75">
        <v>0</v>
      </c>
      <c r="BY1501" s="75">
        <v>0</v>
      </c>
      <c r="BZ1501" s="75">
        <v>0</v>
      </c>
      <c r="CA1501" s="75">
        <v>0</v>
      </c>
    </row>
    <row r="1502" spans="14:79" ht="12" customHeight="1">
      <c r="N1502" s="119" t="s">
        <v>25</v>
      </c>
      <c r="O1502" s="120" t="s">
        <v>649</v>
      </c>
      <c r="P1502" s="122">
        <v>0</v>
      </c>
      <c r="Q1502" s="122">
        <v>0</v>
      </c>
      <c r="R1502" s="122">
        <v>230000026</v>
      </c>
      <c r="S1502" s="122">
        <v>265000026</v>
      </c>
      <c r="T1502" s="122">
        <v>275000026</v>
      </c>
      <c r="U1502" s="122">
        <v>0</v>
      </c>
      <c r="V1502" s="122">
        <v>0</v>
      </c>
      <c r="W1502" s="122">
        <v>0</v>
      </c>
      <c r="X1502" s="122">
        <v>0</v>
      </c>
      <c r="Y1502" s="122">
        <v>0</v>
      </c>
      <c r="Z1502" s="122">
        <v>0</v>
      </c>
      <c r="AA1502" s="122">
        <v>0</v>
      </c>
      <c r="AB1502" s="122">
        <v>0</v>
      </c>
      <c r="AC1502" s="122">
        <v>0</v>
      </c>
      <c r="AD1502" s="121"/>
      <c r="BO1502" s="72" t="s">
        <v>42</v>
      </c>
      <c r="BP1502" s="73" t="s">
        <v>4830</v>
      </c>
      <c r="BQ1502" s="75">
        <v>0</v>
      </c>
      <c r="BR1502" s="75">
        <v>0</v>
      </c>
      <c r="BS1502" s="75">
        <v>540000625</v>
      </c>
      <c r="BT1502" s="75">
        <v>0</v>
      </c>
      <c r="BU1502" s="75">
        <v>0</v>
      </c>
      <c r="BV1502" s="75">
        <v>0</v>
      </c>
      <c r="BW1502" s="75">
        <v>0</v>
      </c>
      <c r="BX1502" s="75">
        <v>0</v>
      </c>
      <c r="BY1502" s="75">
        <v>0</v>
      </c>
      <c r="BZ1502" s="75">
        <v>0</v>
      </c>
      <c r="CA1502" s="75">
        <v>0</v>
      </c>
    </row>
    <row r="1503" spans="14:79" ht="12" customHeight="1">
      <c r="N1503" s="119" t="s">
        <v>25</v>
      </c>
      <c r="O1503" s="120" t="s">
        <v>1631</v>
      </c>
      <c r="P1503" s="122">
        <v>0</v>
      </c>
      <c r="Q1503" s="122">
        <v>0</v>
      </c>
      <c r="R1503" s="122">
        <v>230000026</v>
      </c>
      <c r="S1503" s="122">
        <v>265000026</v>
      </c>
      <c r="T1503" s="122">
        <v>275000026</v>
      </c>
      <c r="U1503" s="122">
        <v>0</v>
      </c>
      <c r="V1503" s="122">
        <v>0</v>
      </c>
      <c r="W1503" s="122">
        <v>0</v>
      </c>
      <c r="X1503" s="122">
        <v>0</v>
      </c>
      <c r="Y1503" s="122">
        <v>0</v>
      </c>
      <c r="Z1503" s="122">
        <v>0</v>
      </c>
      <c r="AA1503" s="122">
        <v>0</v>
      </c>
      <c r="AB1503" s="122">
        <v>0</v>
      </c>
      <c r="AC1503" s="122">
        <v>0</v>
      </c>
      <c r="AD1503" s="121"/>
      <c r="BO1503" s="72" t="s">
        <v>42</v>
      </c>
      <c r="BP1503" s="73" t="s">
        <v>4831</v>
      </c>
      <c r="BQ1503" s="75">
        <v>0</v>
      </c>
      <c r="BR1503" s="75">
        <v>0</v>
      </c>
      <c r="BS1503" s="75">
        <v>570000026</v>
      </c>
      <c r="BT1503" s="75">
        <v>595000026</v>
      </c>
      <c r="BU1503" s="75">
        <v>645000026</v>
      </c>
      <c r="BV1503" s="75">
        <v>0</v>
      </c>
      <c r="BW1503" s="75">
        <v>730000026</v>
      </c>
      <c r="BX1503" s="75">
        <v>0</v>
      </c>
      <c r="BY1503" s="75">
        <v>0</v>
      </c>
      <c r="BZ1503" s="75">
        <v>0</v>
      </c>
      <c r="CA1503" s="75">
        <v>0</v>
      </c>
    </row>
    <row r="1504" spans="14:79" ht="12" customHeight="1">
      <c r="N1504" s="119" t="s">
        <v>25</v>
      </c>
      <c r="O1504" s="120" t="s">
        <v>1188</v>
      </c>
      <c r="P1504" s="122">
        <v>0</v>
      </c>
      <c r="Q1504" s="122">
        <v>0</v>
      </c>
      <c r="R1504" s="122">
        <v>0</v>
      </c>
      <c r="S1504" s="122">
        <v>440000026</v>
      </c>
      <c r="T1504" s="122">
        <v>520000026</v>
      </c>
      <c r="U1504" s="122">
        <v>570000026</v>
      </c>
      <c r="V1504" s="122">
        <v>0</v>
      </c>
      <c r="W1504" s="122">
        <v>0</v>
      </c>
      <c r="X1504" s="122">
        <v>0</v>
      </c>
      <c r="Y1504" s="122">
        <v>0</v>
      </c>
      <c r="Z1504" s="122">
        <v>0</v>
      </c>
      <c r="AA1504" s="122">
        <v>0</v>
      </c>
      <c r="AB1504" s="122">
        <v>0</v>
      </c>
      <c r="AC1504" s="122">
        <v>0</v>
      </c>
      <c r="AD1504" s="121"/>
      <c r="BO1504" s="72" t="s">
        <v>42</v>
      </c>
      <c r="BP1504" s="73" t="s">
        <v>4832</v>
      </c>
      <c r="BQ1504" s="75">
        <v>380000026</v>
      </c>
      <c r="BR1504" s="75">
        <v>410000026</v>
      </c>
      <c r="BS1504" s="75">
        <v>490000026</v>
      </c>
      <c r="BT1504" s="75">
        <v>565000026</v>
      </c>
      <c r="BU1504" s="75">
        <v>625000026</v>
      </c>
      <c r="BV1504" s="75">
        <v>690000026</v>
      </c>
      <c r="BW1504" s="75">
        <v>750000026</v>
      </c>
      <c r="BX1504" s="75">
        <v>820000026</v>
      </c>
      <c r="BY1504" s="75">
        <v>0</v>
      </c>
      <c r="BZ1504" s="75">
        <v>0</v>
      </c>
      <c r="CA1504" s="75">
        <v>0</v>
      </c>
    </row>
    <row r="1505" spans="14:79" ht="12" customHeight="1">
      <c r="N1505" s="119" t="s">
        <v>25</v>
      </c>
      <c r="O1505" s="120" t="s">
        <v>534</v>
      </c>
      <c r="P1505" s="122">
        <v>0</v>
      </c>
      <c r="Q1505" s="122">
        <v>0</v>
      </c>
      <c r="R1505" s="122">
        <v>260000026</v>
      </c>
      <c r="S1505" s="122">
        <v>275000026</v>
      </c>
      <c r="T1505" s="122">
        <v>310000026</v>
      </c>
      <c r="U1505" s="122">
        <v>330000026</v>
      </c>
      <c r="V1505" s="122">
        <v>390000026</v>
      </c>
      <c r="W1505" s="122">
        <v>0</v>
      </c>
      <c r="X1505" s="122">
        <v>0</v>
      </c>
      <c r="Y1505" s="122">
        <v>0</v>
      </c>
      <c r="Z1505" s="122">
        <v>0</v>
      </c>
      <c r="AA1505" s="122">
        <v>0</v>
      </c>
      <c r="AB1505" s="122">
        <v>0</v>
      </c>
      <c r="AC1505" s="122">
        <v>0</v>
      </c>
      <c r="AD1505" s="121"/>
      <c r="BO1505" s="72" t="s">
        <v>42</v>
      </c>
      <c r="BP1505" s="73" t="s">
        <v>4833</v>
      </c>
      <c r="BQ1505" s="75">
        <v>390000026</v>
      </c>
      <c r="BR1505" s="75">
        <v>430000026</v>
      </c>
      <c r="BS1505" s="75">
        <v>495000026</v>
      </c>
      <c r="BT1505" s="75">
        <v>540000026</v>
      </c>
      <c r="BU1505" s="75">
        <v>590000026</v>
      </c>
      <c r="BV1505" s="75">
        <v>650000026</v>
      </c>
      <c r="BW1505" s="75">
        <v>710000026</v>
      </c>
      <c r="BX1505" s="75">
        <v>0</v>
      </c>
      <c r="BY1505" s="75">
        <v>0</v>
      </c>
      <c r="BZ1505" s="75">
        <v>0</v>
      </c>
      <c r="CA1505" s="75">
        <v>0</v>
      </c>
    </row>
    <row r="1506" spans="14:79" ht="12" customHeight="1">
      <c r="N1506" s="119" t="s">
        <v>25</v>
      </c>
      <c r="O1506" s="120" t="s">
        <v>2132</v>
      </c>
      <c r="P1506" s="122">
        <v>0</v>
      </c>
      <c r="Q1506" s="122">
        <v>0</v>
      </c>
      <c r="R1506" s="122">
        <v>0</v>
      </c>
      <c r="S1506" s="122">
        <v>0</v>
      </c>
      <c r="T1506" s="122">
        <v>0</v>
      </c>
      <c r="U1506" s="122">
        <v>0</v>
      </c>
      <c r="V1506" s="122">
        <v>0</v>
      </c>
      <c r="W1506" s="122">
        <v>0</v>
      </c>
      <c r="X1506" s="122">
        <v>460000026</v>
      </c>
      <c r="Y1506" s="122">
        <v>0</v>
      </c>
      <c r="Z1506" s="122">
        <v>0</v>
      </c>
      <c r="AA1506" s="122">
        <v>0</v>
      </c>
      <c r="AB1506" s="122">
        <v>0</v>
      </c>
      <c r="AC1506" s="122">
        <v>0</v>
      </c>
      <c r="AD1506" s="121"/>
      <c r="BO1506" s="72" t="s">
        <v>42</v>
      </c>
      <c r="BP1506" s="73" t="s">
        <v>5052</v>
      </c>
      <c r="BQ1506" s="75">
        <v>510000026</v>
      </c>
      <c r="BR1506" s="75">
        <v>575000026</v>
      </c>
      <c r="BS1506" s="75">
        <v>590000026</v>
      </c>
      <c r="BT1506" s="75">
        <v>640000026</v>
      </c>
      <c r="BU1506" s="75">
        <v>685000026</v>
      </c>
      <c r="BV1506" s="75">
        <v>695000026</v>
      </c>
      <c r="BW1506" s="75">
        <v>710000026</v>
      </c>
      <c r="BX1506" s="75">
        <v>775000026</v>
      </c>
      <c r="BY1506" s="75">
        <v>0</v>
      </c>
      <c r="BZ1506" s="75">
        <v>0</v>
      </c>
      <c r="CA1506" s="75">
        <v>0</v>
      </c>
    </row>
    <row r="1507" spans="14:79" ht="12" customHeight="1">
      <c r="N1507" s="119" t="s">
        <v>25</v>
      </c>
      <c r="O1507" s="120" t="s">
        <v>2538</v>
      </c>
      <c r="P1507" s="122">
        <v>0</v>
      </c>
      <c r="Q1507" s="122">
        <v>0</v>
      </c>
      <c r="R1507" s="122">
        <v>0</v>
      </c>
      <c r="S1507" s="122">
        <v>0</v>
      </c>
      <c r="T1507" s="122">
        <v>0</v>
      </c>
      <c r="U1507" s="122">
        <v>0</v>
      </c>
      <c r="V1507" s="122">
        <v>0</v>
      </c>
      <c r="W1507" s="122">
        <v>0</v>
      </c>
      <c r="X1507" s="122">
        <v>0</v>
      </c>
      <c r="Y1507" s="122">
        <v>765000026</v>
      </c>
      <c r="Z1507" s="122">
        <v>790000026</v>
      </c>
      <c r="AA1507" s="122">
        <v>825000026</v>
      </c>
      <c r="AB1507" s="122">
        <v>0</v>
      </c>
      <c r="AC1507" s="122">
        <v>0</v>
      </c>
      <c r="AD1507" s="121"/>
      <c r="BO1507" s="72" t="s">
        <v>42</v>
      </c>
      <c r="BP1507" s="73" t="s">
        <v>4834</v>
      </c>
      <c r="BQ1507" s="75">
        <v>0</v>
      </c>
      <c r="BR1507" s="75">
        <v>0</v>
      </c>
      <c r="BS1507" s="75">
        <v>0</v>
      </c>
      <c r="BT1507" s="75">
        <v>657000625</v>
      </c>
      <c r="BU1507" s="75">
        <v>684000625</v>
      </c>
      <c r="BV1507" s="75">
        <v>657000625</v>
      </c>
      <c r="BW1507" s="75">
        <v>675000625</v>
      </c>
      <c r="BX1507" s="75">
        <v>711000625</v>
      </c>
      <c r="BY1507" s="75">
        <v>729000625</v>
      </c>
      <c r="BZ1507" s="75">
        <v>0</v>
      </c>
      <c r="CA1507" s="75">
        <v>0</v>
      </c>
    </row>
    <row r="1508" spans="14:79" ht="12" customHeight="1">
      <c r="N1508" s="119" t="s">
        <v>25</v>
      </c>
      <c r="O1508" s="120" t="s">
        <v>2133</v>
      </c>
      <c r="P1508" s="122">
        <v>0</v>
      </c>
      <c r="Q1508" s="122">
        <v>0</v>
      </c>
      <c r="R1508" s="122">
        <v>0</v>
      </c>
      <c r="S1508" s="122">
        <v>0</v>
      </c>
      <c r="T1508" s="122">
        <v>0</v>
      </c>
      <c r="U1508" s="122">
        <v>0</v>
      </c>
      <c r="V1508" s="122">
        <v>0</v>
      </c>
      <c r="W1508" s="122">
        <v>0</v>
      </c>
      <c r="X1508" s="122">
        <v>490000026</v>
      </c>
      <c r="Y1508" s="122">
        <v>0</v>
      </c>
      <c r="Z1508" s="122">
        <v>0</v>
      </c>
      <c r="AA1508" s="122">
        <v>0</v>
      </c>
      <c r="AB1508" s="122">
        <v>0</v>
      </c>
      <c r="AC1508" s="122">
        <v>0</v>
      </c>
      <c r="AD1508" s="121"/>
      <c r="BO1508" s="72" t="s">
        <v>42</v>
      </c>
      <c r="BP1508" s="73" t="s">
        <v>4835</v>
      </c>
      <c r="BQ1508" s="75">
        <v>480000026</v>
      </c>
      <c r="BR1508" s="75">
        <v>510000026</v>
      </c>
      <c r="BS1508" s="75">
        <v>585000026</v>
      </c>
      <c r="BT1508" s="75">
        <v>620000026</v>
      </c>
      <c r="BU1508" s="75">
        <v>695000026</v>
      </c>
      <c r="BV1508" s="75">
        <v>720000026</v>
      </c>
      <c r="BW1508" s="75">
        <v>790000026</v>
      </c>
      <c r="BX1508" s="75">
        <v>835000026</v>
      </c>
      <c r="BY1508" s="75">
        <v>0</v>
      </c>
      <c r="BZ1508" s="75">
        <v>0</v>
      </c>
      <c r="CA1508" s="75">
        <v>0</v>
      </c>
    </row>
    <row r="1509" spans="14:79" ht="12" customHeight="1">
      <c r="N1509" s="119" t="s">
        <v>25</v>
      </c>
      <c r="O1509" s="120" t="s">
        <v>2134</v>
      </c>
      <c r="P1509" s="122">
        <v>0</v>
      </c>
      <c r="Q1509" s="122">
        <v>0</v>
      </c>
      <c r="R1509" s="122">
        <v>0</v>
      </c>
      <c r="S1509" s="122">
        <v>0</v>
      </c>
      <c r="T1509" s="122">
        <v>0</v>
      </c>
      <c r="U1509" s="122">
        <v>0</v>
      </c>
      <c r="V1509" s="122">
        <v>0</v>
      </c>
      <c r="W1509" s="122">
        <v>0</v>
      </c>
      <c r="X1509" s="122">
        <v>430000026</v>
      </c>
      <c r="Y1509" s="122">
        <v>495000026</v>
      </c>
      <c r="Z1509" s="122">
        <v>575000026</v>
      </c>
      <c r="AA1509" s="122">
        <v>685000026</v>
      </c>
      <c r="AB1509" s="122">
        <v>785000026</v>
      </c>
      <c r="AC1509" s="122">
        <v>0</v>
      </c>
      <c r="AD1509" s="121"/>
      <c r="BO1509" s="72" t="s">
        <v>42</v>
      </c>
      <c r="BP1509" s="73" t="s">
        <v>4836</v>
      </c>
      <c r="BQ1509" s="75">
        <v>522000625</v>
      </c>
      <c r="BR1509" s="75">
        <v>558000625</v>
      </c>
      <c r="BS1509" s="75">
        <v>594000625</v>
      </c>
      <c r="BT1509" s="75">
        <v>630000625</v>
      </c>
      <c r="BU1509" s="75">
        <v>657000625</v>
      </c>
      <c r="BV1509" s="75">
        <v>675000625</v>
      </c>
      <c r="BW1509" s="75">
        <v>702000625</v>
      </c>
      <c r="BX1509" s="75">
        <v>729000625</v>
      </c>
      <c r="BY1509" s="75">
        <v>0</v>
      </c>
      <c r="BZ1509" s="75">
        <v>0</v>
      </c>
      <c r="CA1509" s="75">
        <v>0</v>
      </c>
    </row>
    <row r="1510" spans="14:79" ht="12" customHeight="1">
      <c r="N1510" s="119" t="s">
        <v>25</v>
      </c>
      <c r="O1510" s="120" t="s">
        <v>2308</v>
      </c>
      <c r="P1510" s="122">
        <v>0</v>
      </c>
      <c r="Q1510" s="122">
        <v>0</v>
      </c>
      <c r="R1510" s="122">
        <v>0</v>
      </c>
      <c r="S1510" s="122">
        <v>0</v>
      </c>
      <c r="T1510" s="122">
        <v>0</v>
      </c>
      <c r="U1510" s="122">
        <v>0</v>
      </c>
      <c r="V1510" s="122">
        <v>0</v>
      </c>
      <c r="W1510" s="122">
        <v>540000026</v>
      </c>
      <c r="X1510" s="122">
        <v>620000026</v>
      </c>
      <c r="Y1510" s="122">
        <v>705000026</v>
      </c>
      <c r="Z1510" s="122">
        <v>820000026</v>
      </c>
      <c r="AA1510" s="122">
        <v>0</v>
      </c>
      <c r="AB1510" s="122">
        <v>0</v>
      </c>
      <c r="AC1510" s="122">
        <v>0</v>
      </c>
      <c r="AD1510" s="121"/>
      <c r="BO1510" s="72" t="s">
        <v>42</v>
      </c>
      <c r="BP1510" s="73" t="s">
        <v>4837</v>
      </c>
      <c r="BQ1510" s="75">
        <v>436000625</v>
      </c>
      <c r="BR1510" s="75">
        <v>441000625</v>
      </c>
      <c r="BS1510" s="75">
        <v>445000625</v>
      </c>
      <c r="BT1510" s="75">
        <v>450000625</v>
      </c>
      <c r="BU1510" s="75">
        <v>603000625</v>
      </c>
      <c r="BV1510" s="75">
        <v>702000625</v>
      </c>
      <c r="BW1510" s="75">
        <v>720000625</v>
      </c>
      <c r="BX1510" s="75">
        <v>756000625</v>
      </c>
      <c r="BY1510" s="75">
        <v>0</v>
      </c>
      <c r="BZ1510" s="75">
        <v>0</v>
      </c>
      <c r="CA1510" s="75">
        <v>0</v>
      </c>
    </row>
    <row r="1511" spans="14:79" ht="12" customHeight="1">
      <c r="N1511" s="119" t="s">
        <v>25</v>
      </c>
      <c r="O1511" s="120" t="s">
        <v>2709</v>
      </c>
      <c r="P1511" s="122">
        <v>0</v>
      </c>
      <c r="Q1511" s="122">
        <v>0</v>
      </c>
      <c r="R1511" s="122">
        <v>0</v>
      </c>
      <c r="S1511" s="122">
        <v>0</v>
      </c>
      <c r="T1511" s="122">
        <v>0</v>
      </c>
      <c r="U1511" s="122">
        <v>580000026</v>
      </c>
      <c r="V1511" s="122">
        <v>620000026</v>
      </c>
      <c r="W1511" s="122">
        <v>670000026</v>
      </c>
      <c r="X1511" s="122">
        <v>720000026</v>
      </c>
      <c r="Y1511" s="122">
        <v>0</v>
      </c>
      <c r="Z1511" s="122">
        <v>0</v>
      </c>
      <c r="AA1511" s="122">
        <v>0</v>
      </c>
      <c r="AB1511" s="122">
        <v>0</v>
      </c>
      <c r="AC1511" s="122">
        <v>0</v>
      </c>
      <c r="AD1511" s="121"/>
      <c r="BO1511" s="72" t="s">
        <v>42</v>
      </c>
      <c r="BP1511" s="73" t="s">
        <v>4838</v>
      </c>
      <c r="BQ1511" s="75">
        <v>513000625</v>
      </c>
      <c r="BR1511" s="75">
        <v>540000625</v>
      </c>
      <c r="BS1511" s="75">
        <v>585000625</v>
      </c>
      <c r="BT1511" s="75">
        <v>630000625</v>
      </c>
      <c r="BU1511" s="75">
        <v>657000625</v>
      </c>
      <c r="BV1511" s="75">
        <v>594000625</v>
      </c>
      <c r="BW1511" s="75">
        <v>702000625</v>
      </c>
      <c r="BX1511" s="75">
        <v>729000625</v>
      </c>
      <c r="BY1511" s="75">
        <v>0</v>
      </c>
      <c r="BZ1511" s="75">
        <v>0</v>
      </c>
      <c r="CA1511" s="75">
        <v>0</v>
      </c>
    </row>
    <row r="1512" spans="14:79" ht="12" customHeight="1">
      <c r="N1512" s="119" t="s">
        <v>25</v>
      </c>
      <c r="O1512" s="120" t="s">
        <v>3005</v>
      </c>
      <c r="P1512" s="122">
        <v>0</v>
      </c>
      <c r="Q1512" s="122">
        <v>0</v>
      </c>
      <c r="R1512" s="122">
        <v>0</v>
      </c>
      <c r="S1512" s="122">
        <v>0</v>
      </c>
      <c r="T1512" s="122">
        <v>0</v>
      </c>
      <c r="U1512" s="122">
        <v>560000026</v>
      </c>
      <c r="V1512" s="122">
        <v>620000026</v>
      </c>
      <c r="W1512" s="122">
        <v>715000026</v>
      </c>
      <c r="X1512" s="122">
        <v>760000026</v>
      </c>
      <c r="Y1512" s="122">
        <v>820000026</v>
      </c>
      <c r="Z1512" s="122">
        <v>1015000026</v>
      </c>
      <c r="AA1512" s="122">
        <v>1130000026</v>
      </c>
      <c r="AB1512" s="122">
        <v>0</v>
      </c>
      <c r="AC1512" s="122">
        <v>0</v>
      </c>
      <c r="AD1512" s="121"/>
      <c r="BO1512" s="72" t="s">
        <v>42</v>
      </c>
      <c r="BP1512" s="73" t="s">
        <v>5258</v>
      </c>
      <c r="BQ1512" s="74"/>
      <c r="BR1512" s="74"/>
      <c r="BS1512" s="74"/>
      <c r="BT1512" s="74"/>
      <c r="BU1512" s="74"/>
      <c r="BV1512" s="75">
        <v>620000026</v>
      </c>
      <c r="BW1512" s="75">
        <v>650000925</v>
      </c>
      <c r="BX1512" s="75">
        <v>670000925</v>
      </c>
      <c r="BY1512" s="74"/>
      <c r="BZ1512" s="74"/>
      <c r="CA1512" s="74"/>
    </row>
    <row r="1513" spans="14:79" ht="12" customHeight="1">
      <c r="N1513" s="119" t="s">
        <v>25</v>
      </c>
      <c r="O1513" s="120" t="s">
        <v>2639</v>
      </c>
      <c r="P1513" s="122">
        <v>0</v>
      </c>
      <c r="Q1513" s="122">
        <v>0</v>
      </c>
      <c r="R1513" s="122">
        <v>0</v>
      </c>
      <c r="S1513" s="122">
        <v>0</v>
      </c>
      <c r="T1513" s="122">
        <v>0</v>
      </c>
      <c r="U1513" s="122">
        <v>0</v>
      </c>
      <c r="V1513" s="122">
        <v>0</v>
      </c>
      <c r="W1513" s="122">
        <v>0</v>
      </c>
      <c r="X1513" s="122">
        <v>0</v>
      </c>
      <c r="Y1513" s="122">
        <v>0</v>
      </c>
      <c r="Z1513" s="122">
        <v>0</v>
      </c>
      <c r="AA1513" s="122">
        <v>1010000026</v>
      </c>
      <c r="AB1513" s="122">
        <v>1250000026</v>
      </c>
      <c r="AC1513" s="122">
        <v>1505000026</v>
      </c>
      <c r="AD1513" s="121"/>
      <c r="BO1513" s="72" t="s">
        <v>42</v>
      </c>
      <c r="BP1513" s="73" t="s">
        <v>4839</v>
      </c>
      <c r="BQ1513" s="75">
        <v>0</v>
      </c>
      <c r="BR1513" s="75">
        <v>0</v>
      </c>
      <c r="BS1513" s="75">
        <v>0</v>
      </c>
      <c r="BT1513" s="75">
        <v>585000625</v>
      </c>
      <c r="BU1513" s="75">
        <v>612000625</v>
      </c>
      <c r="BV1513" s="75">
        <v>630000625</v>
      </c>
      <c r="BW1513" s="75">
        <v>657000625</v>
      </c>
      <c r="BX1513" s="75">
        <v>630000625</v>
      </c>
      <c r="BY1513" s="75">
        <v>702000625</v>
      </c>
      <c r="BZ1513" s="75">
        <v>0</v>
      </c>
      <c r="CA1513" s="75">
        <v>0</v>
      </c>
    </row>
    <row r="1514" spans="14:79" ht="12" customHeight="1">
      <c r="N1514" s="119" t="s">
        <v>25</v>
      </c>
      <c r="O1514" s="120" t="s">
        <v>1189</v>
      </c>
      <c r="P1514" s="122">
        <v>0</v>
      </c>
      <c r="Q1514" s="122">
        <v>0</v>
      </c>
      <c r="R1514" s="122">
        <v>225000026</v>
      </c>
      <c r="S1514" s="122">
        <v>265000026</v>
      </c>
      <c r="T1514" s="122">
        <v>275000026</v>
      </c>
      <c r="U1514" s="122">
        <v>0</v>
      </c>
      <c r="V1514" s="122">
        <v>0</v>
      </c>
      <c r="W1514" s="122">
        <v>0</v>
      </c>
      <c r="X1514" s="122">
        <v>0</v>
      </c>
      <c r="Y1514" s="122">
        <v>0</v>
      </c>
      <c r="Z1514" s="122">
        <v>0</v>
      </c>
      <c r="AA1514" s="122">
        <v>0</v>
      </c>
      <c r="AB1514" s="122">
        <v>0</v>
      </c>
      <c r="AC1514" s="122">
        <v>0</v>
      </c>
      <c r="AD1514" s="121"/>
      <c r="BO1514" s="72" t="s">
        <v>42</v>
      </c>
      <c r="BP1514" s="73" t="s">
        <v>4840</v>
      </c>
      <c r="BQ1514" s="75">
        <v>0</v>
      </c>
      <c r="BR1514" s="75">
        <v>0</v>
      </c>
      <c r="BS1514" s="75">
        <v>459000625</v>
      </c>
      <c r="BT1514" s="75">
        <v>495000625</v>
      </c>
      <c r="BU1514" s="75">
        <v>522000625</v>
      </c>
      <c r="BV1514" s="75">
        <v>540000625</v>
      </c>
      <c r="BW1514" s="75">
        <v>0</v>
      </c>
      <c r="BX1514" s="75">
        <v>0</v>
      </c>
      <c r="BY1514" s="75">
        <v>0</v>
      </c>
      <c r="BZ1514" s="75">
        <v>0</v>
      </c>
      <c r="CA1514" s="75">
        <v>0</v>
      </c>
    </row>
    <row r="1515" spans="14:79" ht="12" customHeight="1">
      <c r="N1515" s="119" t="s">
        <v>25</v>
      </c>
      <c r="O1515" s="120" t="s">
        <v>536</v>
      </c>
      <c r="P1515" s="122">
        <v>0</v>
      </c>
      <c r="Q1515" s="122">
        <v>0</v>
      </c>
      <c r="R1515" s="122">
        <v>0</v>
      </c>
      <c r="S1515" s="122">
        <v>0</v>
      </c>
      <c r="T1515" s="122">
        <v>465000026</v>
      </c>
      <c r="U1515" s="122">
        <v>545000026</v>
      </c>
      <c r="V1515" s="122">
        <v>625000026</v>
      </c>
      <c r="W1515" s="122">
        <v>0</v>
      </c>
      <c r="X1515" s="122">
        <v>0</v>
      </c>
      <c r="Y1515" s="122">
        <v>0</v>
      </c>
      <c r="Z1515" s="122">
        <v>0</v>
      </c>
      <c r="AA1515" s="122">
        <v>0</v>
      </c>
      <c r="AB1515" s="122">
        <v>0</v>
      </c>
      <c r="AC1515" s="122">
        <v>0</v>
      </c>
      <c r="AD1515" s="121"/>
      <c r="BO1515" s="72" t="s">
        <v>42</v>
      </c>
      <c r="BP1515" s="73" t="s">
        <v>4841</v>
      </c>
      <c r="BQ1515" s="75">
        <v>522000625</v>
      </c>
      <c r="BR1515" s="75">
        <v>0</v>
      </c>
      <c r="BS1515" s="75">
        <v>594000625</v>
      </c>
      <c r="BT1515" s="75">
        <v>630000625</v>
      </c>
      <c r="BU1515" s="75">
        <v>648000625</v>
      </c>
      <c r="BV1515" s="75">
        <v>0</v>
      </c>
      <c r="BW1515" s="75">
        <v>0</v>
      </c>
      <c r="BX1515" s="75">
        <v>0</v>
      </c>
      <c r="BY1515" s="75">
        <v>0</v>
      </c>
      <c r="BZ1515" s="75">
        <v>0</v>
      </c>
      <c r="CA1515" s="75">
        <v>0</v>
      </c>
    </row>
    <row r="1516" spans="14:79" ht="12" customHeight="1">
      <c r="N1516" s="119" t="s">
        <v>25</v>
      </c>
      <c r="O1516" s="120" t="s">
        <v>1731</v>
      </c>
      <c r="P1516" s="122">
        <v>0</v>
      </c>
      <c r="Q1516" s="122">
        <v>0</v>
      </c>
      <c r="R1516" s="122">
        <v>0</v>
      </c>
      <c r="S1516" s="122">
        <v>0</v>
      </c>
      <c r="T1516" s="122">
        <v>465000026</v>
      </c>
      <c r="U1516" s="122">
        <v>545000026</v>
      </c>
      <c r="V1516" s="122">
        <v>625000026</v>
      </c>
      <c r="W1516" s="122">
        <v>0</v>
      </c>
      <c r="X1516" s="122">
        <v>0</v>
      </c>
      <c r="Y1516" s="122">
        <v>0</v>
      </c>
      <c r="Z1516" s="122">
        <v>0</v>
      </c>
      <c r="AA1516" s="122">
        <v>0</v>
      </c>
      <c r="AB1516" s="122">
        <v>0</v>
      </c>
      <c r="AC1516" s="122">
        <v>0</v>
      </c>
      <c r="AD1516" s="121"/>
      <c r="BO1516" s="72" t="s">
        <v>42</v>
      </c>
      <c r="BP1516" s="73" t="s">
        <v>4842</v>
      </c>
      <c r="BQ1516" s="75">
        <v>432000625</v>
      </c>
      <c r="BR1516" s="75">
        <v>468000625</v>
      </c>
      <c r="BS1516" s="75">
        <v>567000625</v>
      </c>
      <c r="BT1516" s="75">
        <v>540000625</v>
      </c>
      <c r="BU1516" s="75">
        <v>0</v>
      </c>
      <c r="BV1516" s="75">
        <v>0</v>
      </c>
      <c r="BW1516" s="75">
        <v>0</v>
      </c>
      <c r="BX1516" s="75">
        <v>0</v>
      </c>
      <c r="BY1516" s="75">
        <v>0</v>
      </c>
      <c r="BZ1516" s="75">
        <v>0</v>
      </c>
      <c r="CA1516" s="75">
        <v>0</v>
      </c>
    </row>
    <row r="1517" spans="14:79" ht="12" customHeight="1">
      <c r="N1517" s="119" t="s">
        <v>25</v>
      </c>
      <c r="O1517" s="120" t="s">
        <v>1317</v>
      </c>
      <c r="P1517" s="122">
        <v>0</v>
      </c>
      <c r="Q1517" s="122">
        <v>0</v>
      </c>
      <c r="R1517" s="122">
        <v>0</v>
      </c>
      <c r="S1517" s="122">
        <v>0</v>
      </c>
      <c r="T1517" s="122">
        <v>485000026</v>
      </c>
      <c r="U1517" s="122">
        <v>595000026</v>
      </c>
      <c r="V1517" s="122">
        <v>630000026</v>
      </c>
      <c r="W1517" s="122">
        <v>0</v>
      </c>
      <c r="X1517" s="122">
        <v>0</v>
      </c>
      <c r="Y1517" s="122">
        <v>0</v>
      </c>
      <c r="Z1517" s="122">
        <v>0</v>
      </c>
      <c r="AA1517" s="122">
        <v>0</v>
      </c>
      <c r="AB1517" s="122">
        <v>0</v>
      </c>
      <c r="AC1517" s="122">
        <v>0</v>
      </c>
      <c r="AD1517" s="121"/>
      <c r="BO1517" s="72" t="s">
        <v>42</v>
      </c>
      <c r="BP1517" s="73" t="s">
        <v>4843</v>
      </c>
      <c r="BQ1517" s="75">
        <v>513000625</v>
      </c>
      <c r="BR1517" s="75">
        <v>549000625</v>
      </c>
      <c r="BS1517" s="75">
        <v>585000625</v>
      </c>
      <c r="BT1517" s="75">
        <v>621000625</v>
      </c>
      <c r="BU1517" s="75">
        <v>648000625</v>
      </c>
      <c r="BV1517" s="75">
        <v>666000625</v>
      </c>
      <c r="BW1517" s="75">
        <v>693000625</v>
      </c>
      <c r="BX1517" s="75">
        <v>720000625</v>
      </c>
      <c r="BY1517" s="75">
        <v>0</v>
      </c>
      <c r="BZ1517" s="75">
        <v>0</v>
      </c>
      <c r="CA1517" s="75">
        <v>0</v>
      </c>
    </row>
    <row r="1518" spans="14:79" ht="12" customHeight="1">
      <c r="N1518" s="119" t="s">
        <v>25</v>
      </c>
      <c r="O1518" s="120" t="s">
        <v>1190</v>
      </c>
      <c r="P1518" s="122">
        <v>0</v>
      </c>
      <c r="Q1518" s="122">
        <v>0</v>
      </c>
      <c r="R1518" s="122">
        <v>0</v>
      </c>
      <c r="S1518" s="122">
        <v>0</v>
      </c>
      <c r="T1518" s="122">
        <v>625000026</v>
      </c>
      <c r="U1518" s="122">
        <v>0</v>
      </c>
      <c r="V1518" s="122">
        <v>0</v>
      </c>
      <c r="W1518" s="122">
        <v>0</v>
      </c>
      <c r="X1518" s="122">
        <v>0</v>
      </c>
      <c r="Y1518" s="122">
        <v>0</v>
      </c>
      <c r="Z1518" s="122">
        <v>0</v>
      </c>
      <c r="AA1518" s="122">
        <v>0</v>
      </c>
      <c r="AB1518" s="122">
        <v>0</v>
      </c>
      <c r="AC1518" s="122">
        <v>0</v>
      </c>
      <c r="AD1518" s="121"/>
      <c r="BO1518" s="72" t="s">
        <v>42</v>
      </c>
      <c r="BP1518" s="73" t="s">
        <v>4844</v>
      </c>
      <c r="BQ1518" s="75">
        <v>495000625</v>
      </c>
      <c r="BR1518" s="75">
        <v>531000625</v>
      </c>
      <c r="BS1518" s="75">
        <v>567000625</v>
      </c>
      <c r="BT1518" s="75">
        <v>603000625</v>
      </c>
      <c r="BU1518" s="75">
        <v>630000625</v>
      </c>
      <c r="BV1518" s="75">
        <v>648000625</v>
      </c>
      <c r="BW1518" s="75">
        <v>675000625</v>
      </c>
      <c r="BX1518" s="75">
        <v>702000625</v>
      </c>
      <c r="BY1518" s="75">
        <v>0</v>
      </c>
      <c r="BZ1518" s="75">
        <v>0</v>
      </c>
      <c r="CA1518" s="75">
        <v>0</v>
      </c>
    </row>
    <row r="1519" spans="14:79" ht="12" customHeight="1">
      <c r="N1519" s="119" t="s">
        <v>25</v>
      </c>
      <c r="O1519" s="120" t="s">
        <v>1457</v>
      </c>
      <c r="P1519" s="122">
        <v>0</v>
      </c>
      <c r="Q1519" s="122">
        <v>0</v>
      </c>
      <c r="R1519" s="122">
        <v>0</v>
      </c>
      <c r="S1519" s="122">
        <v>0</v>
      </c>
      <c r="T1519" s="122">
        <v>625000026</v>
      </c>
      <c r="U1519" s="122">
        <v>0</v>
      </c>
      <c r="V1519" s="122">
        <v>0</v>
      </c>
      <c r="W1519" s="122">
        <v>0</v>
      </c>
      <c r="X1519" s="122">
        <v>0</v>
      </c>
      <c r="Y1519" s="122">
        <v>0</v>
      </c>
      <c r="Z1519" s="122">
        <v>0</v>
      </c>
      <c r="AA1519" s="122">
        <v>0</v>
      </c>
      <c r="AB1519" s="122">
        <v>0</v>
      </c>
      <c r="AC1519" s="122">
        <v>0</v>
      </c>
      <c r="AD1519" s="121"/>
      <c r="BO1519" s="72" t="s">
        <v>42</v>
      </c>
      <c r="BP1519" s="73" t="s">
        <v>4845</v>
      </c>
      <c r="BQ1519" s="75">
        <v>450000625</v>
      </c>
      <c r="BR1519" s="75">
        <v>486000625</v>
      </c>
      <c r="BS1519" s="75">
        <v>522000625</v>
      </c>
      <c r="BT1519" s="75">
        <v>0</v>
      </c>
      <c r="BU1519" s="75">
        <v>0</v>
      </c>
      <c r="BV1519" s="75">
        <v>0</v>
      </c>
      <c r="BW1519" s="75">
        <v>0</v>
      </c>
      <c r="BX1519" s="75">
        <v>0</v>
      </c>
      <c r="BY1519" s="75">
        <v>0</v>
      </c>
      <c r="BZ1519" s="75">
        <v>0</v>
      </c>
      <c r="CA1519" s="75">
        <v>0</v>
      </c>
    </row>
    <row r="1520" spans="14:79" ht="12" customHeight="1">
      <c r="N1520" s="119" t="s">
        <v>25</v>
      </c>
      <c r="O1520" s="120" t="s">
        <v>1318</v>
      </c>
      <c r="P1520" s="122">
        <v>0</v>
      </c>
      <c r="Q1520" s="122">
        <v>0</v>
      </c>
      <c r="R1520" s="122">
        <v>0</v>
      </c>
      <c r="S1520" s="122">
        <v>0</v>
      </c>
      <c r="T1520" s="122">
        <v>625000026</v>
      </c>
      <c r="U1520" s="122">
        <v>0</v>
      </c>
      <c r="V1520" s="122">
        <v>0</v>
      </c>
      <c r="W1520" s="122">
        <v>0</v>
      </c>
      <c r="X1520" s="122">
        <v>0</v>
      </c>
      <c r="Y1520" s="122">
        <v>0</v>
      </c>
      <c r="Z1520" s="122">
        <v>0</v>
      </c>
      <c r="AA1520" s="122">
        <v>0</v>
      </c>
      <c r="AB1520" s="122">
        <v>0</v>
      </c>
      <c r="AC1520" s="122">
        <v>0</v>
      </c>
      <c r="AD1520" s="121"/>
      <c r="BO1520" s="72" t="s">
        <v>42</v>
      </c>
      <c r="BP1520" s="73" t="s">
        <v>4846</v>
      </c>
      <c r="BQ1520" s="75">
        <v>504000625</v>
      </c>
      <c r="BR1520" s="75">
        <v>540000625</v>
      </c>
      <c r="BS1520" s="75">
        <v>576000625</v>
      </c>
      <c r="BT1520" s="75">
        <v>585000625</v>
      </c>
      <c r="BU1520" s="75">
        <v>612000625</v>
      </c>
      <c r="BV1520" s="75">
        <v>630000625</v>
      </c>
      <c r="BW1520" s="75">
        <v>657000625</v>
      </c>
      <c r="BX1520" s="75">
        <v>684000625</v>
      </c>
      <c r="BY1520" s="75">
        <v>702000625</v>
      </c>
      <c r="BZ1520" s="75">
        <v>0</v>
      </c>
      <c r="CA1520" s="75">
        <v>0</v>
      </c>
    </row>
    <row r="1521" spans="14:79" ht="12" customHeight="1">
      <c r="N1521" s="119" t="s">
        <v>25</v>
      </c>
      <c r="O1521" s="120" t="s">
        <v>2592</v>
      </c>
      <c r="P1521" s="122">
        <v>0</v>
      </c>
      <c r="Q1521" s="122">
        <v>0</v>
      </c>
      <c r="R1521" s="122">
        <v>0</v>
      </c>
      <c r="S1521" s="122">
        <v>0</v>
      </c>
      <c r="T1521" s="122">
        <v>625000026</v>
      </c>
      <c r="U1521" s="122">
        <v>0</v>
      </c>
      <c r="V1521" s="122">
        <v>0</v>
      </c>
      <c r="W1521" s="122">
        <v>0</v>
      </c>
      <c r="X1521" s="122">
        <v>0</v>
      </c>
      <c r="Y1521" s="122">
        <v>0</v>
      </c>
      <c r="Z1521" s="122">
        <v>0</v>
      </c>
      <c r="AA1521" s="122">
        <v>0</v>
      </c>
      <c r="AB1521" s="122">
        <v>0</v>
      </c>
      <c r="AC1521" s="122">
        <v>0</v>
      </c>
      <c r="AD1521" s="121"/>
      <c r="BO1521" s="72" t="s">
        <v>42</v>
      </c>
      <c r="BP1521" s="73" t="s">
        <v>4847</v>
      </c>
      <c r="BQ1521" s="75">
        <v>495000625</v>
      </c>
      <c r="BR1521" s="75">
        <v>0</v>
      </c>
      <c r="BS1521" s="75">
        <v>567000625</v>
      </c>
      <c r="BT1521" s="75">
        <v>675000625</v>
      </c>
      <c r="BU1521" s="75">
        <v>702000625</v>
      </c>
      <c r="BV1521" s="75">
        <v>0</v>
      </c>
      <c r="BW1521" s="75">
        <v>0</v>
      </c>
      <c r="BX1521" s="75">
        <v>0</v>
      </c>
      <c r="BY1521" s="75">
        <v>0</v>
      </c>
      <c r="BZ1521" s="75">
        <v>0</v>
      </c>
      <c r="CA1521" s="75">
        <v>0</v>
      </c>
    </row>
    <row r="1522" spans="14:79" ht="12" customHeight="1">
      <c r="N1522" s="119" t="s">
        <v>25</v>
      </c>
      <c r="O1522" s="120" t="s">
        <v>1319</v>
      </c>
      <c r="P1522" s="122">
        <v>0</v>
      </c>
      <c r="Q1522" s="122">
        <v>0</v>
      </c>
      <c r="R1522" s="122">
        <v>0</v>
      </c>
      <c r="S1522" s="122">
        <v>0</v>
      </c>
      <c r="T1522" s="122">
        <v>620000026</v>
      </c>
      <c r="U1522" s="122">
        <v>0</v>
      </c>
      <c r="V1522" s="122">
        <v>0</v>
      </c>
      <c r="W1522" s="122">
        <v>0</v>
      </c>
      <c r="X1522" s="122">
        <v>0</v>
      </c>
      <c r="Y1522" s="122">
        <v>0</v>
      </c>
      <c r="Z1522" s="122">
        <v>0</v>
      </c>
      <c r="AA1522" s="122">
        <v>0</v>
      </c>
      <c r="AB1522" s="122">
        <v>0</v>
      </c>
      <c r="AC1522" s="122">
        <v>0</v>
      </c>
      <c r="AD1522" s="121"/>
      <c r="BO1522" s="72" t="s">
        <v>42</v>
      </c>
      <c r="BP1522" s="73" t="s">
        <v>4848</v>
      </c>
      <c r="BQ1522" s="75">
        <v>470000925</v>
      </c>
      <c r="BR1522" s="75">
        <v>490000925</v>
      </c>
      <c r="BS1522" s="75">
        <v>510000825</v>
      </c>
      <c r="BT1522" s="75">
        <v>600000825</v>
      </c>
      <c r="BU1522" s="75">
        <v>665000925</v>
      </c>
      <c r="BV1522" s="75">
        <v>705000925</v>
      </c>
      <c r="BW1522" s="75">
        <v>735000925</v>
      </c>
      <c r="BX1522" s="75">
        <v>780000925</v>
      </c>
      <c r="BY1522" s="75">
        <v>810000925</v>
      </c>
      <c r="BZ1522" s="75">
        <v>0</v>
      </c>
      <c r="CA1522" s="75">
        <v>0</v>
      </c>
    </row>
    <row r="1523" spans="14:79" ht="12" customHeight="1">
      <c r="N1523" s="119" t="s">
        <v>25</v>
      </c>
      <c r="O1523" s="120" t="s">
        <v>539</v>
      </c>
      <c r="P1523" s="122">
        <v>0</v>
      </c>
      <c r="Q1523" s="122">
        <v>0</v>
      </c>
      <c r="R1523" s="122">
        <v>0</v>
      </c>
      <c r="S1523" s="122">
        <v>0</v>
      </c>
      <c r="T1523" s="122">
        <v>0</v>
      </c>
      <c r="U1523" s="122">
        <v>635000026</v>
      </c>
      <c r="V1523" s="122">
        <v>720000026</v>
      </c>
      <c r="W1523" s="122">
        <v>825000026</v>
      </c>
      <c r="X1523" s="122">
        <v>0</v>
      </c>
      <c r="Y1523" s="122">
        <v>0</v>
      </c>
      <c r="Z1523" s="122">
        <v>0</v>
      </c>
      <c r="AA1523" s="122">
        <v>0</v>
      </c>
      <c r="AB1523" s="122">
        <v>0</v>
      </c>
      <c r="AC1523" s="122">
        <v>0</v>
      </c>
      <c r="AD1523" s="121"/>
      <c r="BO1523" s="72" t="s">
        <v>42</v>
      </c>
      <c r="BP1523" s="73" t="s">
        <v>4848</v>
      </c>
      <c r="BQ1523" s="75">
        <v>522000625</v>
      </c>
      <c r="BR1523" s="75">
        <v>558000625</v>
      </c>
      <c r="BS1523" s="75">
        <v>594000625</v>
      </c>
      <c r="BT1523" s="75">
        <v>630000625</v>
      </c>
      <c r="BU1523" s="75">
        <v>657000625</v>
      </c>
      <c r="BV1523" s="75">
        <v>675000625</v>
      </c>
      <c r="BW1523" s="75">
        <v>702000625</v>
      </c>
      <c r="BX1523" s="75">
        <v>729000625</v>
      </c>
      <c r="BY1523" s="75">
        <v>765000625</v>
      </c>
      <c r="BZ1523" s="75">
        <v>0</v>
      </c>
      <c r="CA1523" s="75">
        <v>0</v>
      </c>
    </row>
    <row r="1524" spans="14:79" ht="12" customHeight="1">
      <c r="N1524" s="119" t="s">
        <v>25</v>
      </c>
      <c r="O1524" s="120" t="s">
        <v>1891</v>
      </c>
      <c r="P1524" s="122">
        <v>0</v>
      </c>
      <c r="Q1524" s="122">
        <v>0</v>
      </c>
      <c r="R1524" s="122">
        <v>0</v>
      </c>
      <c r="S1524" s="122">
        <v>520000026</v>
      </c>
      <c r="T1524" s="122">
        <v>605000026</v>
      </c>
      <c r="U1524" s="122">
        <v>725000026</v>
      </c>
      <c r="V1524" s="122">
        <v>810000026</v>
      </c>
      <c r="W1524" s="122">
        <v>925000026</v>
      </c>
      <c r="X1524" s="122">
        <v>995000026</v>
      </c>
      <c r="Y1524" s="122">
        <v>1028500026</v>
      </c>
      <c r="Z1524" s="122">
        <v>1225000026</v>
      </c>
      <c r="AA1524" s="122">
        <v>1475000026</v>
      </c>
      <c r="AB1524" s="122">
        <v>1650000026</v>
      </c>
      <c r="AC1524" s="122">
        <v>0</v>
      </c>
      <c r="AD1524" s="121"/>
      <c r="BO1524" s="72" t="s">
        <v>42</v>
      </c>
      <c r="BP1524" s="73" t="s">
        <v>4849</v>
      </c>
      <c r="BQ1524" s="75">
        <v>0</v>
      </c>
      <c r="BR1524" s="75">
        <v>0</v>
      </c>
      <c r="BS1524" s="75">
        <v>0</v>
      </c>
      <c r="BT1524" s="75">
        <v>0</v>
      </c>
      <c r="BU1524" s="75">
        <v>0</v>
      </c>
      <c r="BV1524" s="75">
        <v>0</v>
      </c>
      <c r="BW1524" s="75">
        <v>0</v>
      </c>
      <c r="BX1524" s="75">
        <v>0</v>
      </c>
      <c r="BY1524" s="75">
        <v>0</v>
      </c>
      <c r="BZ1524" s="75">
        <v>0</v>
      </c>
      <c r="CA1524" s="75">
        <v>0</v>
      </c>
    </row>
    <row r="1525" spans="14:79" ht="12" customHeight="1">
      <c r="N1525" s="119" t="s">
        <v>25</v>
      </c>
      <c r="O1525" s="120" t="s">
        <v>2692</v>
      </c>
      <c r="P1525" s="122">
        <v>0</v>
      </c>
      <c r="Q1525" s="122">
        <v>0</v>
      </c>
      <c r="R1525" s="122">
        <v>0</v>
      </c>
      <c r="S1525" s="122">
        <v>520000026</v>
      </c>
      <c r="T1525" s="122">
        <v>605000026</v>
      </c>
      <c r="U1525" s="122">
        <v>725000026</v>
      </c>
      <c r="V1525" s="122">
        <v>810000026</v>
      </c>
      <c r="W1525" s="122">
        <v>925000026</v>
      </c>
      <c r="X1525" s="122">
        <v>995000026</v>
      </c>
      <c r="Y1525" s="122">
        <v>1028500026</v>
      </c>
      <c r="Z1525" s="122">
        <v>1225000026</v>
      </c>
      <c r="AA1525" s="122">
        <v>1475000026</v>
      </c>
      <c r="AB1525" s="122">
        <v>1650000026</v>
      </c>
      <c r="AC1525" s="122">
        <v>0</v>
      </c>
      <c r="AD1525" s="121"/>
      <c r="BO1525" s="72" t="s">
        <v>42</v>
      </c>
      <c r="BP1525" s="73" t="s">
        <v>4850</v>
      </c>
      <c r="BQ1525" s="75">
        <v>375000026</v>
      </c>
      <c r="BR1525" s="75">
        <v>395000026</v>
      </c>
      <c r="BS1525" s="75">
        <v>425000026</v>
      </c>
      <c r="BT1525" s="75">
        <v>470000026</v>
      </c>
      <c r="BU1525" s="75">
        <v>495000026</v>
      </c>
      <c r="BV1525" s="75">
        <v>550000026</v>
      </c>
      <c r="BW1525" s="75">
        <v>620000026</v>
      </c>
      <c r="BX1525" s="75">
        <v>690000026</v>
      </c>
      <c r="BY1525" s="75">
        <v>0</v>
      </c>
      <c r="BZ1525" s="75">
        <v>0</v>
      </c>
      <c r="CA1525" s="75">
        <v>0</v>
      </c>
    </row>
    <row r="1526" spans="14:79" ht="12" customHeight="1">
      <c r="N1526" s="119" t="s">
        <v>25</v>
      </c>
      <c r="O1526" s="120" t="s">
        <v>1750</v>
      </c>
      <c r="P1526" s="122">
        <v>0</v>
      </c>
      <c r="Q1526" s="122">
        <v>0</v>
      </c>
      <c r="R1526" s="122">
        <v>0</v>
      </c>
      <c r="S1526" s="122">
        <v>520000026</v>
      </c>
      <c r="T1526" s="122">
        <v>605000026</v>
      </c>
      <c r="U1526" s="122">
        <v>725000026</v>
      </c>
      <c r="V1526" s="122">
        <v>810000026</v>
      </c>
      <c r="W1526" s="122">
        <v>925000026</v>
      </c>
      <c r="X1526" s="122">
        <v>995000026</v>
      </c>
      <c r="Y1526" s="122">
        <v>1028500026</v>
      </c>
      <c r="Z1526" s="122">
        <v>1225000026</v>
      </c>
      <c r="AA1526" s="122">
        <v>1475000026</v>
      </c>
      <c r="AB1526" s="122">
        <v>1650000026</v>
      </c>
      <c r="AC1526" s="122">
        <v>0</v>
      </c>
      <c r="AD1526" s="121"/>
      <c r="BO1526" s="72" t="s">
        <v>42</v>
      </c>
      <c r="BP1526" s="73" t="s">
        <v>4851</v>
      </c>
      <c r="BQ1526" s="75">
        <v>0</v>
      </c>
      <c r="BR1526" s="75">
        <v>0</v>
      </c>
      <c r="BS1526" s="75">
        <v>0</v>
      </c>
      <c r="BT1526" s="75">
        <v>0</v>
      </c>
      <c r="BU1526" s="75">
        <v>0</v>
      </c>
      <c r="BV1526" s="75">
        <v>648000625</v>
      </c>
      <c r="BW1526" s="75">
        <v>0</v>
      </c>
      <c r="BX1526" s="75">
        <v>0</v>
      </c>
      <c r="BY1526" s="75">
        <v>0</v>
      </c>
      <c r="BZ1526" s="75">
        <v>0</v>
      </c>
      <c r="CA1526" s="75">
        <v>0</v>
      </c>
    </row>
    <row r="1527" spans="14:79" ht="12" customHeight="1">
      <c r="N1527" s="119" t="s">
        <v>25</v>
      </c>
      <c r="O1527" s="120" t="s">
        <v>2548</v>
      </c>
      <c r="P1527" s="122">
        <v>0</v>
      </c>
      <c r="Q1527" s="122">
        <v>0</v>
      </c>
      <c r="R1527" s="122">
        <v>0</v>
      </c>
      <c r="S1527" s="122">
        <v>520000026</v>
      </c>
      <c r="T1527" s="122">
        <v>605000026</v>
      </c>
      <c r="U1527" s="122">
        <v>725000026</v>
      </c>
      <c r="V1527" s="122">
        <v>810000026</v>
      </c>
      <c r="W1527" s="122">
        <v>925000026</v>
      </c>
      <c r="X1527" s="122">
        <v>995000026</v>
      </c>
      <c r="Y1527" s="122">
        <v>1028500026</v>
      </c>
      <c r="Z1527" s="122">
        <v>1225000026</v>
      </c>
      <c r="AA1527" s="122">
        <v>1475000026</v>
      </c>
      <c r="AB1527" s="122">
        <v>1650000026</v>
      </c>
      <c r="AC1527" s="122">
        <v>0</v>
      </c>
      <c r="AD1527" s="121"/>
      <c r="BO1527" s="72" t="s">
        <v>42</v>
      </c>
      <c r="BP1527" s="73" t="s">
        <v>4852</v>
      </c>
      <c r="BQ1527" s="75">
        <v>522000625</v>
      </c>
      <c r="BR1527" s="75">
        <v>558000625</v>
      </c>
      <c r="BS1527" s="75">
        <v>594000625</v>
      </c>
      <c r="BT1527" s="75">
        <v>630000625</v>
      </c>
      <c r="BU1527" s="75">
        <v>657000625</v>
      </c>
      <c r="BV1527" s="75">
        <v>630000625</v>
      </c>
      <c r="BW1527" s="75">
        <v>675000625</v>
      </c>
      <c r="BX1527" s="75">
        <v>729000625</v>
      </c>
      <c r="BY1527" s="75">
        <v>750000625</v>
      </c>
      <c r="BZ1527" s="75">
        <v>0</v>
      </c>
      <c r="CA1527" s="75">
        <v>0</v>
      </c>
    </row>
    <row r="1528" spans="14:79" ht="12" customHeight="1">
      <c r="N1528" s="119" t="s">
        <v>25</v>
      </c>
      <c r="O1528" s="120" t="s">
        <v>2539</v>
      </c>
      <c r="P1528" s="122">
        <v>0</v>
      </c>
      <c r="Q1528" s="122">
        <v>0</v>
      </c>
      <c r="R1528" s="122">
        <v>0</v>
      </c>
      <c r="S1528" s="122">
        <v>0</v>
      </c>
      <c r="T1528" s="122">
        <v>0</v>
      </c>
      <c r="U1528" s="122">
        <v>0</v>
      </c>
      <c r="V1528" s="122">
        <v>0</v>
      </c>
      <c r="W1528" s="122">
        <v>0</v>
      </c>
      <c r="X1528" s="122">
        <v>1625000026</v>
      </c>
      <c r="Y1528" s="122">
        <v>1750000026</v>
      </c>
      <c r="Z1528" s="122">
        <v>0</v>
      </c>
      <c r="AA1528" s="122">
        <v>0</v>
      </c>
      <c r="AB1528" s="122">
        <v>0</v>
      </c>
      <c r="AC1528" s="122">
        <v>0</v>
      </c>
      <c r="AD1528" s="121"/>
      <c r="BO1528" s="72" t="s">
        <v>42</v>
      </c>
      <c r="BP1528" s="73" t="s">
        <v>4853</v>
      </c>
      <c r="BQ1528" s="75">
        <v>414000625</v>
      </c>
      <c r="BR1528" s="75">
        <v>0</v>
      </c>
      <c r="BS1528" s="75">
        <v>0</v>
      </c>
      <c r="BT1528" s="75">
        <v>0</v>
      </c>
      <c r="BU1528" s="75">
        <v>0</v>
      </c>
      <c r="BV1528" s="75">
        <v>0</v>
      </c>
      <c r="BW1528" s="75">
        <v>0</v>
      </c>
      <c r="BX1528" s="75">
        <v>0</v>
      </c>
      <c r="BY1528" s="75">
        <v>0</v>
      </c>
      <c r="BZ1528" s="75">
        <v>0</v>
      </c>
      <c r="CA1528" s="75">
        <v>0</v>
      </c>
    </row>
    <row r="1529" spans="14:79" ht="12" customHeight="1">
      <c r="N1529" s="119" t="s">
        <v>25</v>
      </c>
      <c r="O1529" s="120" t="s">
        <v>401</v>
      </c>
      <c r="P1529" s="122">
        <v>0</v>
      </c>
      <c r="Q1529" s="122">
        <v>0</v>
      </c>
      <c r="R1529" s="122">
        <v>0</v>
      </c>
      <c r="S1529" s="122">
        <v>0</v>
      </c>
      <c r="T1529" s="122">
        <v>560000026</v>
      </c>
      <c r="U1529" s="122">
        <v>640000026</v>
      </c>
      <c r="V1529" s="122">
        <v>700000026</v>
      </c>
      <c r="W1529" s="122">
        <v>0</v>
      </c>
      <c r="X1529" s="122">
        <v>0</v>
      </c>
      <c r="Y1529" s="122">
        <v>0</v>
      </c>
      <c r="Z1529" s="122">
        <v>0</v>
      </c>
      <c r="AA1529" s="122">
        <v>0</v>
      </c>
      <c r="AB1529" s="122">
        <v>0</v>
      </c>
      <c r="AC1529" s="122">
        <v>0</v>
      </c>
      <c r="AD1529" s="121"/>
      <c r="BO1529" s="72" t="s">
        <v>42</v>
      </c>
      <c r="BP1529" s="73" t="s">
        <v>4854</v>
      </c>
      <c r="BQ1529" s="75">
        <v>0</v>
      </c>
      <c r="BR1529" s="75">
        <v>0</v>
      </c>
      <c r="BS1529" s="75">
        <v>378000625</v>
      </c>
      <c r="BT1529" s="75">
        <v>0</v>
      </c>
      <c r="BU1529" s="75">
        <v>0</v>
      </c>
      <c r="BV1529" s="75">
        <v>0</v>
      </c>
      <c r="BW1529" s="75">
        <v>0</v>
      </c>
      <c r="BX1529" s="75">
        <v>630000625</v>
      </c>
      <c r="BY1529" s="75">
        <v>0</v>
      </c>
      <c r="BZ1529" s="75">
        <v>0</v>
      </c>
      <c r="CA1529" s="75">
        <v>0</v>
      </c>
    </row>
    <row r="1530" spans="14:79" ht="12" customHeight="1">
      <c r="N1530" s="119" t="s">
        <v>25</v>
      </c>
      <c r="O1530" s="120" t="s">
        <v>2697</v>
      </c>
      <c r="P1530" s="122">
        <v>0</v>
      </c>
      <c r="Q1530" s="122">
        <v>0</v>
      </c>
      <c r="R1530" s="122">
        <v>0</v>
      </c>
      <c r="S1530" s="122">
        <v>520000026</v>
      </c>
      <c r="T1530" s="122">
        <v>605000026</v>
      </c>
      <c r="U1530" s="122">
        <v>725000026</v>
      </c>
      <c r="V1530" s="122">
        <v>810000026</v>
      </c>
      <c r="W1530" s="122">
        <v>925000026</v>
      </c>
      <c r="X1530" s="122">
        <v>995000026</v>
      </c>
      <c r="Y1530" s="122">
        <v>1128500026</v>
      </c>
      <c r="Z1530" s="122">
        <v>1425000026</v>
      </c>
      <c r="AA1530" s="122">
        <v>1575000026</v>
      </c>
      <c r="AB1530" s="122">
        <v>1650000026</v>
      </c>
      <c r="AC1530" s="122">
        <v>0</v>
      </c>
      <c r="AD1530" s="121"/>
      <c r="BO1530" s="72" t="s">
        <v>42</v>
      </c>
      <c r="BP1530" s="73" t="s">
        <v>4855</v>
      </c>
      <c r="BQ1530" s="75">
        <v>0</v>
      </c>
      <c r="BR1530" s="75">
        <v>0</v>
      </c>
      <c r="BS1530" s="75">
        <v>0</v>
      </c>
      <c r="BT1530" s="75">
        <v>0</v>
      </c>
      <c r="BU1530" s="75">
        <v>0</v>
      </c>
      <c r="BV1530" s="75">
        <v>0</v>
      </c>
      <c r="BW1530" s="75">
        <v>0</v>
      </c>
      <c r="BX1530" s="75">
        <v>0</v>
      </c>
      <c r="BY1530" s="75">
        <v>0</v>
      </c>
      <c r="BZ1530" s="75">
        <v>0</v>
      </c>
      <c r="CA1530" s="75">
        <v>0</v>
      </c>
    </row>
    <row r="1531" spans="14:79" ht="12" customHeight="1">
      <c r="N1531" s="119" t="s">
        <v>25</v>
      </c>
      <c r="O1531" s="120" t="s">
        <v>994</v>
      </c>
      <c r="P1531" s="122">
        <v>0</v>
      </c>
      <c r="Q1531" s="122">
        <v>325000026</v>
      </c>
      <c r="R1531" s="122">
        <v>350000026</v>
      </c>
      <c r="S1531" s="122">
        <v>375000026</v>
      </c>
      <c r="T1531" s="122">
        <v>0</v>
      </c>
      <c r="U1531" s="122">
        <v>0</v>
      </c>
      <c r="V1531" s="122">
        <v>0</v>
      </c>
      <c r="W1531" s="122">
        <v>0</v>
      </c>
      <c r="X1531" s="122">
        <v>0</v>
      </c>
      <c r="Y1531" s="122">
        <v>0</v>
      </c>
      <c r="Z1531" s="122">
        <v>0</v>
      </c>
      <c r="AA1531" s="122">
        <v>0</v>
      </c>
      <c r="AB1531" s="122">
        <v>0</v>
      </c>
      <c r="AC1531" s="122">
        <v>0</v>
      </c>
      <c r="AD1531" s="121"/>
      <c r="BO1531" s="72" t="s">
        <v>42</v>
      </c>
      <c r="BP1531" s="73" t="s">
        <v>4856</v>
      </c>
      <c r="BQ1531" s="75">
        <v>549000625</v>
      </c>
      <c r="BR1531" s="75">
        <v>585000625</v>
      </c>
      <c r="BS1531" s="75">
        <v>621000625</v>
      </c>
      <c r="BT1531" s="75">
        <v>657000625</v>
      </c>
      <c r="BU1531" s="75">
        <v>684000625</v>
      </c>
      <c r="BV1531" s="75">
        <v>702000625</v>
      </c>
      <c r="BW1531" s="75">
        <v>729000625</v>
      </c>
      <c r="BX1531" s="75">
        <v>756000625</v>
      </c>
      <c r="BY1531" s="75">
        <v>810000625</v>
      </c>
      <c r="BZ1531" s="75">
        <v>0</v>
      </c>
      <c r="CA1531" s="75">
        <v>0</v>
      </c>
    </row>
    <row r="1532" spans="14:79" ht="12" customHeight="1">
      <c r="N1532" s="119" t="s">
        <v>25</v>
      </c>
      <c r="O1532" s="120" t="s">
        <v>995</v>
      </c>
      <c r="P1532" s="122">
        <v>0</v>
      </c>
      <c r="Q1532" s="122">
        <v>325000026</v>
      </c>
      <c r="R1532" s="122">
        <v>350000026</v>
      </c>
      <c r="S1532" s="122">
        <v>375000026</v>
      </c>
      <c r="T1532" s="122">
        <v>0</v>
      </c>
      <c r="U1532" s="122">
        <v>0</v>
      </c>
      <c r="V1532" s="122">
        <v>0</v>
      </c>
      <c r="W1532" s="122">
        <v>0</v>
      </c>
      <c r="X1532" s="122">
        <v>0</v>
      </c>
      <c r="Y1532" s="122">
        <v>0</v>
      </c>
      <c r="Z1532" s="122">
        <v>0</v>
      </c>
      <c r="AA1532" s="122">
        <v>0</v>
      </c>
      <c r="AB1532" s="122">
        <v>0</v>
      </c>
      <c r="AC1532" s="122">
        <v>0</v>
      </c>
      <c r="AD1532" s="121"/>
      <c r="BO1532" s="72" t="s">
        <v>42</v>
      </c>
      <c r="BP1532" s="73" t="s">
        <v>4857</v>
      </c>
      <c r="BQ1532" s="75">
        <v>288000625</v>
      </c>
      <c r="BR1532" s="75">
        <v>0</v>
      </c>
      <c r="BS1532" s="75">
        <v>360000625</v>
      </c>
      <c r="BT1532" s="75">
        <v>396000625</v>
      </c>
      <c r="BU1532" s="75">
        <v>639000625</v>
      </c>
      <c r="BV1532" s="75">
        <v>747000625</v>
      </c>
      <c r="BW1532" s="75">
        <v>882000625</v>
      </c>
      <c r="BX1532" s="75">
        <v>900000625</v>
      </c>
      <c r="BY1532" s="75">
        <v>945000625</v>
      </c>
      <c r="BZ1532" s="75">
        <v>0</v>
      </c>
      <c r="CA1532" s="75">
        <v>0</v>
      </c>
    </row>
    <row r="1533" spans="14:79" ht="12" customHeight="1">
      <c r="N1533" s="119" t="s">
        <v>25</v>
      </c>
      <c r="O1533" s="120" t="s">
        <v>2309</v>
      </c>
      <c r="P1533" s="122">
        <v>205000026</v>
      </c>
      <c r="Q1533" s="122">
        <v>225000026</v>
      </c>
      <c r="R1533" s="122">
        <v>0</v>
      </c>
      <c r="S1533" s="122">
        <v>0</v>
      </c>
      <c r="T1533" s="122">
        <v>0</v>
      </c>
      <c r="U1533" s="122">
        <v>0</v>
      </c>
      <c r="V1533" s="122">
        <v>0</v>
      </c>
      <c r="W1533" s="122">
        <v>0</v>
      </c>
      <c r="X1533" s="122">
        <v>0</v>
      </c>
      <c r="Y1533" s="122">
        <v>0</v>
      </c>
      <c r="Z1533" s="122">
        <v>0</v>
      </c>
      <c r="AA1533" s="122">
        <v>0</v>
      </c>
      <c r="AB1533" s="122">
        <v>0</v>
      </c>
      <c r="AC1533" s="122">
        <v>0</v>
      </c>
      <c r="AD1533" s="121"/>
      <c r="BO1533" s="72" t="s">
        <v>42</v>
      </c>
      <c r="BP1533" s="73" t="s">
        <v>4858</v>
      </c>
      <c r="BQ1533" s="75">
        <v>441000625</v>
      </c>
      <c r="BR1533" s="75">
        <v>477000625</v>
      </c>
      <c r="BS1533" s="75">
        <v>513000625</v>
      </c>
      <c r="BT1533" s="75">
        <v>549000625</v>
      </c>
      <c r="BU1533" s="75">
        <v>576000625</v>
      </c>
      <c r="BV1533" s="75">
        <v>594000625</v>
      </c>
      <c r="BW1533" s="75">
        <v>621000625</v>
      </c>
      <c r="BX1533" s="75">
        <v>648000625</v>
      </c>
      <c r="BY1533" s="75">
        <v>0</v>
      </c>
      <c r="BZ1533" s="75">
        <v>0</v>
      </c>
      <c r="CA1533" s="75">
        <v>0</v>
      </c>
    </row>
    <row r="1534" spans="14:79" ht="12" customHeight="1">
      <c r="N1534" s="119" t="s">
        <v>25</v>
      </c>
      <c r="O1534" s="120" t="s">
        <v>1758</v>
      </c>
      <c r="P1534" s="122">
        <v>285000026</v>
      </c>
      <c r="Q1534" s="122">
        <v>295000026</v>
      </c>
      <c r="R1534" s="122">
        <v>325000026</v>
      </c>
      <c r="S1534" s="122">
        <v>0</v>
      </c>
      <c r="T1534" s="122">
        <v>0</v>
      </c>
      <c r="U1534" s="122">
        <v>0</v>
      </c>
      <c r="V1534" s="122">
        <v>0</v>
      </c>
      <c r="W1534" s="122">
        <v>0</v>
      </c>
      <c r="X1534" s="122">
        <v>0</v>
      </c>
      <c r="Y1534" s="122">
        <v>0</v>
      </c>
      <c r="Z1534" s="122">
        <v>0</v>
      </c>
      <c r="AA1534" s="122">
        <v>0</v>
      </c>
      <c r="AB1534" s="122">
        <v>0</v>
      </c>
      <c r="AC1534" s="122">
        <v>0</v>
      </c>
      <c r="AD1534" s="121"/>
      <c r="BO1534" s="72" t="s">
        <v>42</v>
      </c>
      <c r="BP1534" s="73" t="s">
        <v>4859</v>
      </c>
      <c r="BQ1534" s="75">
        <v>288000625</v>
      </c>
      <c r="BR1534" s="75">
        <v>324000625</v>
      </c>
      <c r="BS1534" s="75">
        <v>0</v>
      </c>
      <c r="BT1534" s="75">
        <v>657000625</v>
      </c>
      <c r="BU1534" s="75">
        <v>684000625</v>
      </c>
      <c r="BV1534" s="75">
        <v>702000625</v>
      </c>
      <c r="BW1534" s="75">
        <v>720000625</v>
      </c>
      <c r="BX1534" s="75">
        <v>756000625</v>
      </c>
      <c r="BY1534" s="75">
        <v>792000625</v>
      </c>
      <c r="BZ1534" s="75">
        <v>0</v>
      </c>
      <c r="CA1534" s="75">
        <v>0</v>
      </c>
    </row>
    <row r="1535" spans="14:79" ht="12" customHeight="1">
      <c r="N1535" s="119" t="s">
        <v>25</v>
      </c>
      <c r="O1535" s="120" t="s">
        <v>822</v>
      </c>
      <c r="P1535" s="122">
        <v>285000026</v>
      </c>
      <c r="Q1535" s="122">
        <v>295000026</v>
      </c>
      <c r="R1535" s="122">
        <v>325000026</v>
      </c>
      <c r="S1535" s="122">
        <v>0</v>
      </c>
      <c r="T1535" s="122">
        <v>0</v>
      </c>
      <c r="U1535" s="122">
        <v>0</v>
      </c>
      <c r="V1535" s="122">
        <v>0</v>
      </c>
      <c r="W1535" s="122">
        <v>0</v>
      </c>
      <c r="X1535" s="122">
        <v>0</v>
      </c>
      <c r="Y1535" s="122">
        <v>0</v>
      </c>
      <c r="Z1535" s="122">
        <v>0</v>
      </c>
      <c r="AA1535" s="122">
        <v>0</v>
      </c>
      <c r="AB1535" s="122">
        <v>0</v>
      </c>
      <c r="AC1535" s="122">
        <v>0</v>
      </c>
      <c r="AD1535" s="121"/>
      <c r="BO1535" s="72" t="s">
        <v>42</v>
      </c>
      <c r="BP1535" s="73" t="s">
        <v>4860</v>
      </c>
      <c r="BQ1535" s="75">
        <v>567000625</v>
      </c>
      <c r="BR1535" s="75">
        <v>603000625</v>
      </c>
      <c r="BS1535" s="75">
        <v>639000625</v>
      </c>
      <c r="BT1535" s="75">
        <v>675000625</v>
      </c>
      <c r="BU1535" s="75">
        <v>702000625</v>
      </c>
      <c r="BV1535" s="75">
        <v>720000625</v>
      </c>
      <c r="BW1535" s="75">
        <v>747000625</v>
      </c>
      <c r="BX1535" s="75">
        <v>774000625</v>
      </c>
      <c r="BY1535" s="75">
        <v>846000625</v>
      </c>
      <c r="BZ1535" s="75">
        <v>0</v>
      </c>
      <c r="CA1535" s="75">
        <v>0</v>
      </c>
    </row>
    <row r="1536" spans="14:79" ht="12" customHeight="1">
      <c r="N1536" s="119" t="s">
        <v>25</v>
      </c>
      <c r="O1536" s="120" t="s">
        <v>1083</v>
      </c>
      <c r="P1536" s="122">
        <v>0</v>
      </c>
      <c r="Q1536" s="122">
        <v>0</v>
      </c>
      <c r="R1536" s="122">
        <v>305000026</v>
      </c>
      <c r="S1536" s="122">
        <v>335000026</v>
      </c>
      <c r="T1536" s="122">
        <v>395000026</v>
      </c>
      <c r="U1536" s="122">
        <v>0</v>
      </c>
      <c r="V1536" s="122">
        <v>0</v>
      </c>
      <c r="W1536" s="122">
        <v>0</v>
      </c>
      <c r="X1536" s="122">
        <v>0</v>
      </c>
      <c r="Y1536" s="122">
        <v>0</v>
      </c>
      <c r="Z1536" s="122">
        <v>0</v>
      </c>
      <c r="AA1536" s="122">
        <v>0</v>
      </c>
      <c r="AB1536" s="122">
        <v>0</v>
      </c>
      <c r="AC1536" s="122">
        <v>0</v>
      </c>
      <c r="AD1536" s="121"/>
      <c r="BO1536" s="72" t="s">
        <v>42</v>
      </c>
      <c r="BP1536" s="73" t="s">
        <v>4861</v>
      </c>
      <c r="BQ1536" s="75">
        <v>0</v>
      </c>
      <c r="BR1536" s="75">
        <v>0</v>
      </c>
      <c r="BS1536" s="75">
        <v>621000625</v>
      </c>
      <c r="BT1536" s="75">
        <v>513000625</v>
      </c>
      <c r="BU1536" s="75">
        <v>540000625</v>
      </c>
      <c r="BV1536" s="75">
        <v>558000625</v>
      </c>
      <c r="BW1536" s="75">
        <v>576000625</v>
      </c>
      <c r="BX1536" s="75">
        <v>612000625</v>
      </c>
      <c r="BY1536" s="75">
        <v>684000625</v>
      </c>
      <c r="BZ1536" s="75">
        <v>702000625</v>
      </c>
      <c r="CA1536" s="75">
        <v>0</v>
      </c>
    </row>
    <row r="1537" spans="14:79" ht="12" customHeight="1">
      <c r="N1537" s="119" t="s">
        <v>25</v>
      </c>
      <c r="O1537" s="120" t="s">
        <v>1084</v>
      </c>
      <c r="P1537" s="122">
        <v>0</v>
      </c>
      <c r="Q1537" s="122">
        <v>0</v>
      </c>
      <c r="R1537" s="122">
        <v>0</v>
      </c>
      <c r="S1537" s="122">
        <v>435000026</v>
      </c>
      <c r="T1537" s="122">
        <v>525000026</v>
      </c>
      <c r="U1537" s="122">
        <v>565000026</v>
      </c>
      <c r="V1537" s="122">
        <v>0</v>
      </c>
      <c r="W1537" s="122">
        <v>0</v>
      </c>
      <c r="X1537" s="122">
        <v>0</v>
      </c>
      <c r="Y1537" s="122">
        <v>0</v>
      </c>
      <c r="Z1537" s="122">
        <v>0</v>
      </c>
      <c r="AA1537" s="122">
        <v>0</v>
      </c>
      <c r="AB1537" s="122">
        <v>0</v>
      </c>
      <c r="AC1537" s="122">
        <v>0</v>
      </c>
      <c r="AD1537" s="121"/>
      <c r="BO1537" s="72" t="s">
        <v>42</v>
      </c>
      <c r="BP1537" s="73" t="s">
        <v>5268</v>
      </c>
      <c r="BQ1537" s="74"/>
      <c r="BR1537" s="74"/>
      <c r="BS1537" s="74"/>
      <c r="BT1537" s="74"/>
      <c r="BU1537" s="74"/>
      <c r="BV1537" s="74"/>
      <c r="BW1537" s="75">
        <v>700000625</v>
      </c>
      <c r="BX1537" s="74"/>
      <c r="BY1537" s="74"/>
      <c r="BZ1537" s="74"/>
      <c r="CA1537" s="74"/>
    </row>
    <row r="1538" spans="14:79" ht="12" customHeight="1">
      <c r="N1538" s="119" t="s">
        <v>25</v>
      </c>
      <c r="O1538" s="120" t="s">
        <v>1191</v>
      </c>
      <c r="P1538" s="122">
        <v>0</v>
      </c>
      <c r="Q1538" s="122">
        <v>0</v>
      </c>
      <c r="R1538" s="122">
        <v>0</v>
      </c>
      <c r="S1538" s="122">
        <v>435000026</v>
      </c>
      <c r="T1538" s="122">
        <v>525000026</v>
      </c>
      <c r="U1538" s="122">
        <v>565000026</v>
      </c>
      <c r="V1538" s="122">
        <v>0</v>
      </c>
      <c r="W1538" s="122">
        <v>0</v>
      </c>
      <c r="X1538" s="122">
        <v>0</v>
      </c>
      <c r="Y1538" s="122">
        <v>0</v>
      </c>
      <c r="Z1538" s="122">
        <v>0</v>
      </c>
      <c r="AA1538" s="122">
        <v>0</v>
      </c>
      <c r="AB1538" s="122">
        <v>0</v>
      </c>
      <c r="AC1538" s="122">
        <v>0</v>
      </c>
      <c r="AD1538" s="121"/>
      <c r="BO1538" s="72" t="s">
        <v>42</v>
      </c>
      <c r="BP1538" s="73" t="s">
        <v>4862</v>
      </c>
      <c r="BQ1538" s="75">
        <v>0</v>
      </c>
      <c r="BR1538" s="75">
        <v>0</v>
      </c>
      <c r="BS1538" s="75">
        <v>0</v>
      </c>
      <c r="BT1538" s="75">
        <v>0</v>
      </c>
      <c r="BU1538" s="75">
        <v>576000625</v>
      </c>
      <c r="BV1538" s="75">
        <v>0</v>
      </c>
      <c r="BW1538" s="75">
        <v>0</v>
      </c>
      <c r="BX1538" s="75">
        <v>0</v>
      </c>
      <c r="BY1538" s="75">
        <v>0</v>
      </c>
      <c r="BZ1538" s="75">
        <v>0</v>
      </c>
      <c r="CA1538" s="75">
        <v>0</v>
      </c>
    </row>
    <row r="1539" spans="14:79" ht="12" customHeight="1">
      <c r="N1539" s="119" t="s">
        <v>25</v>
      </c>
      <c r="O1539" s="120" t="s">
        <v>1745</v>
      </c>
      <c r="P1539" s="122">
        <v>0</v>
      </c>
      <c r="Q1539" s="122">
        <v>0</v>
      </c>
      <c r="R1539" s="122">
        <v>0</v>
      </c>
      <c r="S1539" s="122">
        <v>405000026</v>
      </c>
      <c r="T1539" s="122">
        <v>495000026</v>
      </c>
      <c r="U1539" s="122">
        <v>585000026</v>
      </c>
      <c r="V1539" s="122">
        <v>0</v>
      </c>
      <c r="W1539" s="122">
        <v>0</v>
      </c>
      <c r="X1539" s="122">
        <v>0</v>
      </c>
      <c r="Y1539" s="122">
        <v>0</v>
      </c>
      <c r="Z1539" s="122">
        <v>0</v>
      </c>
      <c r="AA1539" s="122">
        <v>0</v>
      </c>
      <c r="AB1539" s="122">
        <v>0</v>
      </c>
      <c r="AC1539" s="122">
        <v>0</v>
      </c>
      <c r="AD1539" s="121"/>
      <c r="BO1539" s="72" t="s">
        <v>42</v>
      </c>
      <c r="BP1539" s="73" t="s">
        <v>4863</v>
      </c>
      <c r="BQ1539" s="75">
        <v>387000625</v>
      </c>
      <c r="BR1539" s="75">
        <v>0</v>
      </c>
      <c r="BS1539" s="75">
        <v>0</v>
      </c>
      <c r="BT1539" s="75">
        <v>0</v>
      </c>
      <c r="BU1539" s="75">
        <v>0</v>
      </c>
      <c r="BV1539" s="75">
        <v>0</v>
      </c>
      <c r="BW1539" s="75">
        <v>0</v>
      </c>
      <c r="BX1539" s="75">
        <v>0</v>
      </c>
      <c r="BY1539" s="75">
        <v>0</v>
      </c>
      <c r="BZ1539" s="75">
        <v>0</v>
      </c>
      <c r="CA1539" s="75">
        <v>0</v>
      </c>
    </row>
    <row r="1540" spans="14:79" ht="12" customHeight="1">
      <c r="N1540" s="119" t="s">
        <v>25</v>
      </c>
      <c r="O1540" s="120" t="s">
        <v>996</v>
      </c>
      <c r="P1540" s="122">
        <v>370000026</v>
      </c>
      <c r="Q1540" s="122">
        <v>390000026</v>
      </c>
      <c r="R1540" s="122">
        <v>0</v>
      </c>
      <c r="S1540" s="122">
        <v>0</v>
      </c>
      <c r="T1540" s="122">
        <v>0</v>
      </c>
      <c r="U1540" s="122">
        <v>0</v>
      </c>
      <c r="V1540" s="122">
        <v>0</v>
      </c>
      <c r="W1540" s="122">
        <v>0</v>
      </c>
      <c r="X1540" s="122">
        <v>0</v>
      </c>
      <c r="Y1540" s="122">
        <v>0</v>
      </c>
      <c r="Z1540" s="122">
        <v>0</v>
      </c>
      <c r="AA1540" s="122">
        <v>0</v>
      </c>
      <c r="AB1540" s="122">
        <v>0</v>
      </c>
      <c r="AC1540" s="122">
        <v>0</v>
      </c>
      <c r="AD1540" s="121"/>
      <c r="BO1540" s="72" t="s">
        <v>42</v>
      </c>
      <c r="BP1540" s="73" t="s">
        <v>4864</v>
      </c>
      <c r="BQ1540" s="75">
        <v>540000625</v>
      </c>
      <c r="BR1540" s="75">
        <v>576000625</v>
      </c>
      <c r="BS1540" s="75">
        <v>612000625</v>
      </c>
      <c r="BT1540" s="75">
        <v>648000625</v>
      </c>
      <c r="BU1540" s="75">
        <v>675000625</v>
      </c>
      <c r="BV1540" s="75">
        <v>693000625</v>
      </c>
      <c r="BW1540" s="75">
        <v>720000625</v>
      </c>
      <c r="BX1540" s="75">
        <v>747000625</v>
      </c>
      <c r="BY1540" s="75">
        <v>0</v>
      </c>
      <c r="BZ1540" s="75">
        <v>0</v>
      </c>
      <c r="CA1540" s="75">
        <v>0</v>
      </c>
    </row>
    <row r="1541" spans="14:79" ht="12" customHeight="1">
      <c r="N1541" s="119" t="s">
        <v>25</v>
      </c>
      <c r="O1541" s="120" t="s">
        <v>2310</v>
      </c>
      <c r="P1541" s="122">
        <v>0</v>
      </c>
      <c r="Q1541" s="122">
        <v>0</v>
      </c>
      <c r="R1541" s="122">
        <v>0</v>
      </c>
      <c r="S1541" s="122">
        <v>0</v>
      </c>
      <c r="T1541" s="122">
        <v>0</v>
      </c>
      <c r="U1541" s="122">
        <v>3200000026</v>
      </c>
      <c r="V1541" s="122">
        <v>3400000026</v>
      </c>
      <c r="W1541" s="122">
        <v>3500000026</v>
      </c>
      <c r="X1541" s="122">
        <v>3950000026</v>
      </c>
      <c r="Y1541" s="122">
        <v>4150000026</v>
      </c>
      <c r="Z1541" s="122">
        <v>4350000026</v>
      </c>
      <c r="AA1541" s="122">
        <v>4750000026</v>
      </c>
      <c r="AB1541" s="122">
        <v>0</v>
      </c>
      <c r="AC1541" s="122">
        <v>0</v>
      </c>
      <c r="AD1541" s="121"/>
      <c r="BO1541" s="72" t="s">
        <v>42</v>
      </c>
      <c r="BP1541" s="73" t="s">
        <v>4865</v>
      </c>
      <c r="BQ1541" s="75">
        <v>414000625</v>
      </c>
      <c r="BR1541" s="75">
        <v>0</v>
      </c>
      <c r="BS1541" s="75">
        <v>432000625</v>
      </c>
      <c r="BT1541" s="75">
        <v>522000625</v>
      </c>
      <c r="BU1541" s="75">
        <v>549000625</v>
      </c>
      <c r="BV1541" s="75">
        <v>0</v>
      </c>
      <c r="BW1541" s="75">
        <v>594000625</v>
      </c>
      <c r="BX1541" s="75">
        <v>0</v>
      </c>
      <c r="BY1541" s="75">
        <v>0</v>
      </c>
      <c r="BZ1541" s="75">
        <v>0</v>
      </c>
      <c r="CA1541" s="75">
        <v>0</v>
      </c>
    </row>
    <row r="1542" spans="14:79" ht="12" customHeight="1">
      <c r="N1542" s="119" t="s">
        <v>25</v>
      </c>
      <c r="O1542" s="120" t="s">
        <v>3367</v>
      </c>
      <c r="P1542" s="121"/>
      <c r="Q1542" s="121"/>
      <c r="R1542" s="121"/>
      <c r="S1542" s="121"/>
      <c r="T1542" s="121"/>
      <c r="U1542" s="121"/>
      <c r="V1542" s="121"/>
      <c r="W1542" s="121"/>
      <c r="X1542" s="121"/>
      <c r="Y1542" s="121"/>
      <c r="Z1542" s="122">
        <v>6600000026</v>
      </c>
      <c r="AA1542" s="121"/>
      <c r="AB1542" s="121"/>
      <c r="AC1542" s="121"/>
      <c r="AD1542" s="121"/>
      <c r="BO1542" s="72" t="s">
        <v>42</v>
      </c>
      <c r="BP1542" s="73" t="s">
        <v>4866</v>
      </c>
      <c r="BQ1542" s="75">
        <v>405000625</v>
      </c>
      <c r="BR1542" s="75">
        <v>0</v>
      </c>
      <c r="BS1542" s="75">
        <v>0</v>
      </c>
      <c r="BT1542" s="75">
        <v>0</v>
      </c>
      <c r="BU1542" s="75">
        <v>0</v>
      </c>
      <c r="BV1542" s="75">
        <v>0</v>
      </c>
      <c r="BW1542" s="75">
        <v>0</v>
      </c>
      <c r="BX1542" s="75">
        <v>0</v>
      </c>
      <c r="BY1542" s="75">
        <v>0</v>
      </c>
      <c r="BZ1542" s="75">
        <v>0</v>
      </c>
      <c r="CA1542" s="75">
        <v>0</v>
      </c>
    </row>
    <row r="1543" spans="14:79" ht="12" customHeight="1">
      <c r="N1543" s="119" t="s">
        <v>25</v>
      </c>
      <c r="O1543" s="120" t="s">
        <v>2755</v>
      </c>
      <c r="P1543" s="122">
        <v>0</v>
      </c>
      <c r="Q1543" s="122">
        <v>0</v>
      </c>
      <c r="R1543" s="122">
        <v>0</v>
      </c>
      <c r="S1543" s="122">
        <v>0</v>
      </c>
      <c r="T1543" s="122">
        <v>0</v>
      </c>
      <c r="U1543" s="122">
        <v>0</v>
      </c>
      <c r="V1543" s="122">
        <v>0</v>
      </c>
      <c r="W1543" s="122">
        <v>0</v>
      </c>
      <c r="X1543" s="122">
        <v>5250000026</v>
      </c>
      <c r="Y1543" s="122">
        <v>0</v>
      </c>
      <c r="Z1543" s="122">
        <v>0</v>
      </c>
      <c r="AA1543" s="122">
        <v>0</v>
      </c>
      <c r="AB1543" s="122">
        <v>0</v>
      </c>
      <c r="AC1543" s="122">
        <v>0</v>
      </c>
      <c r="AD1543" s="121"/>
      <c r="BO1543" s="72" t="s">
        <v>42</v>
      </c>
      <c r="BP1543" s="73" t="s">
        <v>4867</v>
      </c>
      <c r="BQ1543" s="75">
        <v>495000625</v>
      </c>
      <c r="BR1543" s="75">
        <v>531000625</v>
      </c>
      <c r="BS1543" s="75">
        <v>567000625</v>
      </c>
      <c r="BT1543" s="75">
        <v>540000625</v>
      </c>
      <c r="BU1543" s="75">
        <v>567000625</v>
      </c>
      <c r="BV1543" s="75">
        <v>0</v>
      </c>
      <c r="BW1543" s="75">
        <v>612000625</v>
      </c>
      <c r="BX1543" s="75">
        <v>0</v>
      </c>
      <c r="BY1543" s="75">
        <v>0</v>
      </c>
      <c r="BZ1543" s="75">
        <v>0</v>
      </c>
      <c r="CA1543" s="75">
        <v>0</v>
      </c>
    </row>
    <row r="1544" spans="14:79" ht="12" customHeight="1">
      <c r="N1544" s="119" t="s">
        <v>25</v>
      </c>
      <c r="O1544" s="120" t="s">
        <v>1458</v>
      </c>
      <c r="P1544" s="122">
        <v>0</v>
      </c>
      <c r="Q1544" s="122">
        <v>0</v>
      </c>
      <c r="R1544" s="122">
        <v>0</v>
      </c>
      <c r="S1544" s="122">
        <v>0</v>
      </c>
      <c r="T1544" s="122">
        <v>1235000026</v>
      </c>
      <c r="U1544" s="122">
        <v>1625000026</v>
      </c>
      <c r="V1544" s="122">
        <v>2050000026</v>
      </c>
      <c r="W1544" s="122">
        <v>2150000026</v>
      </c>
      <c r="X1544" s="122">
        <v>2350000026</v>
      </c>
      <c r="Y1544" s="122">
        <v>2650000026</v>
      </c>
      <c r="Z1544" s="122">
        <v>0</v>
      </c>
      <c r="AA1544" s="122">
        <v>0</v>
      </c>
      <c r="AB1544" s="122">
        <v>0</v>
      </c>
      <c r="AC1544" s="122">
        <v>0</v>
      </c>
      <c r="AD1544" s="121"/>
      <c r="BO1544" s="72" t="s">
        <v>42</v>
      </c>
      <c r="BP1544" s="73" t="s">
        <v>4868</v>
      </c>
      <c r="BQ1544" s="75">
        <v>432000625</v>
      </c>
      <c r="BR1544" s="75">
        <v>603000625</v>
      </c>
      <c r="BS1544" s="75">
        <v>639000625</v>
      </c>
      <c r="BT1544" s="75">
        <v>675000625</v>
      </c>
      <c r="BU1544" s="75">
        <v>702000625</v>
      </c>
      <c r="BV1544" s="75">
        <v>720000625</v>
      </c>
      <c r="BW1544" s="75">
        <v>747000625</v>
      </c>
      <c r="BX1544" s="75">
        <v>774000625</v>
      </c>
      <c r="BY1544" s="75">
        <v>846000625</v>
      </c>
      <c r="BZ1544" s="75">
        <v>0</v>
      </c>
      <c r="CA1544" s="75">
        <v>0</v>
      </c>
    </row>
    <row r="1545" spans="14:79" ht="12" customHeight="1">
      <c r="N1545" s="119" t="s">
        <v>25</v>
      </c>
      <c r="O1545" s="120" t="s">
        <v>1676</v>
      </c>
      <c r="P1545" s="122">
        <v>320000026</v>
      </c>
      <c r="Q1545" s="122">
        <v>350000026</v>
      </c>
      <c r="R1545" s="122">
        <v>0</v>
      </c>
      <c r="S1545" s="122">
        <v>0</v>
      </c>
      <c r="T1545" s="122">
        <v>0</v>
      </c>
      <c r="U1545" s="122">
        <v>0</v>
      </c>
      <c r="V1545" s="122">
        <v>0</v>
      </c>
      <c r="W1545" s="122">
        <v>0</v>
      </c>
      <c r="X1545" s="122">
        <v>0</v>
      </c>
      <c r="Y1545" s="122">
        <v>0</v>
      </c>
      <c r="Z1545" s="122">
        <v>0</v>
      </c>
      <c r="AA1545" s="122">
        <v>0</v>
      </c>
      <c r="AB1545" s="122">
        <v>0</v>
      </c>
      <c r="AC1545" s="122">
        <v>0</v>
      </c>
      <c r="AD1545" s="121"/>
      <c r="BO1545" s="72" t="s">
        <v>42</v>
      </c>
      <c r="BP1545" s="73" t="s">
        <v>4869</v>
      </c>
      <c r="BQ1545" s="75">
        <v>0</v>
      </c>
      <c r="BR1545" s="75">
        <v>0</v>
      </c>
      <c r="BS1545" s="75">
        <v>0</v>
      </c>
      <c r="BT1545" s="75">
        <v>0</v>
      </c>
      <c r="BU1545" s="75">
        <v>0</v>
      </c>
      <c r="BV1545" s="75">
        <v>700000625</v>
      </c>
      <c r="BW1545" s="75">
        <v>810000625</v>
      </c>
      <c r="BX1545" s="75">
        <v>0</v>
      </c>
      <c r="BY1545" s="75">
        <v>0</v>
      </c>
      <c r="BZ1545" s="75">
        <v>0</v>
      </c>
      <c r="CA1545" s="75">
        <v>0</v>
      </c>
    </row>
    <row r="1546" spans="14:79" ht="12" customHeight="1">
      <c r="N1546" s="119" t="s">
        <v>25</v>
      </c>
      <c r="O1546" s="120" t="s">
        <v>777</v>
      </c>
      <c r="P1546" s="122">
        <v>320000026</v>
      </c>
      <c r="Q1546" s="122">
        <v>350000026</v>
      </c>
      <c r="R1546" s="122">
        <v>0</v>
      </c>
      <c r="S1546" s="122">
        <v>0</v>
      </c>
      <c r="T1546" s="122">
        <v>0</v>
      </c>
      <c r="U1546" s="122">
        <v>0</v>
      </c>
      <c r="V1546" s="122">
        <v>0</v>
      </c>
      <c r="W1546" s="122">
        <v>0</v>
      </c>
      <c r="X1546" s="122">
        <v>0</v>
      </c>
      <c r="Y1546" s="122">
        <v>0</v>
      </c>
      <c r="Z1546" s="122">
        <v>0</v>
      </c>
      <c r="AA1546" s="122">
        <v>0</v>
      </c>
      <c r="AB1546" s="122">
        <v>0</v>
      </c>
      <c r="AC1546" s="122">
        <v>0</v>
      </c>
      <c r="AD1546" s="121"/>
      <c r="BO1546" s="72" t="s">
        <v>42</v>
      </c>
      <c r="BP1546" s="73" t="s">
        <v>4870</v>
      </c>
      <c r="BQ1546" s="75">
        <v>0</v>
      </c>
      <c r="BR1546" s="75">
        <v>585000625</v>
      </c>
      <c r="BS1546" s="75">
        <v>0</v>
      </c>
      <c r="BT1546" s="75">
        <v>0</v>
      </c>
      <c r="BU1546" s="75">
        <v>0</v>
      </c>
      <c r="BV1546" s="75">
        <v>0</v>
      </c>
      <c r="BW1546" s="75">
        <v>810000625</v>
      </c>
      <c r="BX1546" s="75">
        <v>0</v>
      </c>
      <c r="BY1546" s="75">
        <v>0</v>
      </c>
      <c r="BZ1546" s="75">
        <v>0</v>
      </c>
      <c r="CA1546" s="75">
        <v>0</v>
      </c>
    </row>
    <row r="1547" spans="14:79" ht="12" customHeight="1">
      <c r="N1547" s="119" t="s">
        <v>25</v>
      </c>
      <c r="O1547" s="120" t="s">
        <v>1850</v>
      </c>
      <c r="P1547" s="122">
        <v>320000026</v>
      </c>
      <c r="Q1547" s="122">
        <v>350000026</v>
      </c>
      <c r="R1547" s="122">
        <v>0</v>
      </c>
      <c r="S1547" s="122">
        <v>0</v>
      </c>
      <c r="T1547" s="122">
        <v>0</v>
      </c>
      <c r="U1547" s="122">
        <v>0</v>
      </c>
      <c r="V1547" s="122">
        <v>0</v>
      </c>
      <c r="W1547" s="122">
        <v>0</v>
      </c>
      <c r="X1547" s="122">
        <v>0</v>
      </c>
      <c r="Y1547" s="122">
        <v>0</v>
      </c>
      <c r="Z1547" s="122">
        <v>0</v>
      </c>
      <c r="AA1547" s="122">
        <v>0</v>
      </c>
      <c r="AB1547" s="122">
        <v>0</v>
      </c>
      <c r="AC1547" s="122">
        <v>0</v>
      </c>
      <c r="AD1547" s="121"/>
      <c r="BO1547" s="72" t="s">
        <v>42</v>
      </c>
      <c r="BP1547" s="73" t="s">
        <v>4871</v>
      </c>
      <c r="BQ1547" s="75">
        <v>0</v>
      </c>
      <c r="BR1547" s="75">
        <v>0</v>
      </c>
      <c r="BS1547" s="75">
        <v>0</v>
      </c>
      <c r="BT1547" s="75">
        <v>0</v>
      </c>
      <c r="BU1547" s="75">
        <v>576000625</v>
      </c>
      <c r="BV1547" s="75">
        <v>0</v>
      </c>
      <c r="BW1547" s="75">
        <v>0</v>
      </c>
      <c r="BX1547" s="75">
        <v>0</v>
      </c>
      <c r="BY1547" s="75">
        <v>0</v>
      </c>
      <c r="BZ1547" s="75">
        <v>0</v>
      </c>
      <c r="CA1547" s="75">
        <v>0</v>
      </c>
    </row>
    <row r="1548" spans="14:79" ht="12" customHeight="1">
      <c r="N1548" s="119" t="s">
        <v>25</v>
      </c>
      <c r="O1548" s="120" t="s">
        <v>895</v>
      </c>
      <c r="P1548" s="122">
        <v>220000026</v>
      </c>
      <c r="Q1548" s="122">
        <v>285000026</v>
      </c>
      <c r="R1548" s="122">
        <v>390000026</v>
      </c>
      <c r="S1548" s="122">
        <v>0</v>
      </c>
      <c r="T1548" s="122">
        <v>0</v>
      </c>
      <c r="U1548" s="122">
        <v>0</v>
      </c>
      <c r="V1548" s="122">
        <v>0</v>
      </c>
      <c r="W1548" s="122">
        <v>0</v>
      </c>
      <c r="X1548" s="122">
        <v>0</v>
      </c>
      <c r="Y1548" s="122">
        <v>0</v>
      </c>
      <c r="Z1548" s="122">
        <v>0</v>
      </c>
      <c r="AA1548" s="122">
        <v>0</v>
      </c>
      <c r="AB1548" s="122">
        <v>0</v>
      </c>
      <c r="AC1548" s="122">
        <v>0</v>
      </c>
      <c r="AD1548" s="121"/>
      <c r="BO1548" s="72" t="s">
        <v>42</v>
      </c>
      <c r="BP1548" s="73" t="s">
        <v>4872</v>
      </c>
      <c r="BQ1548" s="75">
        <v>0</v>
      </c>
      <c r="BR1548" s="75">
        <v>0</v>
      </c>
      <c r="BS1548" s="75">
        <v>0</v>
      </c>
      <c r="BT1548" s="75">
        <v>0</v>
      </c>
      <c r="BU1548" s="75">
        <v>630000625</v>
      </c>
      <c r="BV1548" s="75">
        <v>0</v>
      </c>
      <c r="BW1548" s="75">
        <v>0</v>
      </c>
      <c r="BX1548" s="75">
        <v>0</v>
      </c>
      <c r="BY1548" s="75">
        <v>0</v>
      </c>
      <c r="BZ1548" s="75">
        <v>0</v>
      </c>
      <c r="CA1548" s="75">
        <v>0</v>
      </c>
    </row>
    <row r="1549" spans="14:79" ht="12" customHeight="1">
      <c r="N1549" s="119" t="s">
        <v>25</v>
      </c>
      <c r="O1549" s="120" t="s">
        <v>778</v>
      </c>
      <c r="P1549" s="122">
        <v>370000026</v>
      </c>
      <c r="Q1549" s="122">
        <v>390000026</v>
      </c>
      <c r="R1549" s="122">
        <v>0</v>
      </c>
      <c r="S1549" s="122">
        <v>0</v>
      </c>
      <c r="T1549" s="122">
        <v>0</v>
      </c>
      <c r="U1549" s="122">
        <v>0</v>
      </c>
      <c r="V1549" s="122">
        <v>0</v>
      </c>
      <c r="W1549" s="122">
        <v>0</v>
      </c>
      <c r="X1549" s="122">
        <v>0</v>
      </c>
      <c r="Y1549" s="122">
        <v>0</v>
      </c>
      <c r="Z1549" s="122">
        <v>0</v>
      </c>
      <c r="AA1549" s="122">
        <v>0</v>
      </c>
      <c r="AB1549" s="122">
        <v>0</v>
      </c>
      <c r="AC1549" s="122">
        <v>0</v>
      </c>
      <c r="AD1549" s="121"/>
      <c r="BO1549" s="72" t="s">
        <v>42</v>
      </c>
      <c r="BP1549" s="73" t="s">
        <v>4873</v>
      </c>
      <c r="BQ1549" s="75">
        <v>0</v>
      </c>
      <c r="BR1549" s="75">
        <v>0</v>
      </c>
      <c r="BS1549" s="75">
        <v>0</v>
      </c>
      <c r="BT1549" s="75">
        <v>0</v>
      </c>
      <c r="BU1549" s="75">
        <v>639000625</v>
      </c>
      <c r="BV1549" s="75">
        <v>747000625</v>
      </c>
      <c r="BW1549" s="75">
        <v>882000625</v>
      </c>
      <c r="BX1549" s="75">
        <v>900000625</v>
      </c>
      <c r="BY1549" s="75">
        <v>945000625</v>
      </c>
      <c r="BZ1549" s="75">
        <v>0</v>
      </c>
      <c r="CA1549" s="75">
        <v>0</v>
      </c>
    </row>
    <row r="1550" spans="14:79" ht="12" customHeight="1">
      <c r="N1550" s="119" t="s">
        <v>25</v>
      </c>
      <c r="O1550" s="120" t="s">
        <v>2438</v>
      </c>
      <c r="P1550" s="122">
        <v>370000026</v>
      </c>
      <c r="Q1550" s="122">
        <v>390000026</v>
      </c>
      <c r="R1550" s="122">
        <v>0</v>
      </c>
      <c r="S1550" s="122">
        <v>0</v>
      </c>
      <c r="T1550" s="122">
        <v>0</v>
      </c>
      <c r="U1550" s="122">
        <v>0</v>
      </c>
      <c r="V1550" s="122">
        <v>0</v>
      </c>
      <c r="W1550" s="122">
        <v>0</v>
      </c>
      <c r="X1550" s="122">
        <v>0</v>
      </c>
      <c r="Y1550" s="122">
        <v>0</v>
      </c>
      <c r="Z1550" s="122">
        <v>0</v>
      </c>
      <c r="AA1550" s="122">
        <v>0</v>
      </c>
      <c r="AB1550" s="122">
        <v>0</v>
      </c>
      <c r="AC1550" s="122">
        <v>0</v>
      </c>
      <c r="AD1550" s="121"/>
      <c r="BO1550" s="72" t="s">
        <v>42</v>
      </c>
      <c r="BP1550" s="73" t="s">
        <v>4874</v>
      </c>
      <c r="BQ1550" s="75">
        <v>0</v>
      </c>
      <c r="BR1550" s="75">
        <v>0</v>
      </c>
      <c r="BS1550" s="75">
        <v>0</v>
      </c>
      <c r="BT1550" s="75">
        <v>0</v>
      </c>
      <c r="BU1550" s="75">
        <v>0</v>
      </c>
      <c r="BV1550" s="75">
        <v>630000625</v>
      </c>
      <c r="BW1550" s="75">
        <v>0</v>
      </c>
      <c r="BX1550" s="75">
        <v>670000026</v>
      </c>
      <c r="BY1550" s="75">
        <v>0</v>
      </c>
      <c r="BZ1550" s="75">
        <v>0</v>
      </c>
      <c r="CA1550" s="75">
        <v>0</v>
      </c>
    </row>
    <row r="1551" spans="14:79" ht="12" customHeight="1">
      <c r="N1551" s="119" t="s">
        <v>25</v>
      </c>
      <c r="O1551" s="120" t="s">
        <v>543</v>
      </c>
      <c r="P1551" s="122">
        <v>0</v>
      </c>
      <c r="Q1551" s="122">
        <v>0</v>
      </c>
      <c r="R1551" s="122">
        <v>0</v>
      </c>
      <c r="S1551" s="122">
        <v>0</v>
      </c>
      <c r="T1551" s="122">
        <v>0</v>
      </c>
      <c r="U1551" s="122">
        <v>0</v>
      </c>
      <c r="V1551" s="122">
        <v>725000026</v>
      </c>
      <c r="W1551" s="122">
        <v>805000026</v>
      </c>
      <c r="X1551" s="122">
        <v>915000026</v>
      </c>
      <c r="Y1551" s="122">
        <v>1215000026</v>
      </c>
      <c r="Z1551" s="122">
        <v>1725000026</v>
      </c>
      <c r="AA1551" s="122">
        <v>1815000026</v>
      </c>
      <c r="AB1551" s="122">
        <v>0</v>
      </c>
      <c r="AC1551" s="122">
        <v>0</v>
      </c>
      <c r="AD1551" s="121"/>
      <c r="BO1551" s="72" t="s">
        <v>42</v>
      </c>
      <c r="BP1551" s="73" t="s">
        <v>4875</v>
      </c>
      <c r="BQ1551" s="75">
        <v>369000625</v>
      </c>
      <c r="BR1551" s="75">
        <v>405000625</v>
      </c>
      <c r="BS1551" s="75">
        <v>441000625</v>
      </c>
      <c r="BT1551" s="75">
        <v>477000625</v>
      </c>
      <c r="BU1551" s="75">
        <v>504000625</v>
      </c>
      <c r="BV1551" s="75">
        <v>702000625</v>
      </c>
      <c r="BW1551" s="75">
        <v>729000625</v>
      </c>
      <c r="BX1551" s="75">
        <v>756000625</v>
      </c>
      <c r="BY1551" s="75">
        <v>0</v>
      </c>
      <c r="BZ1551" s="75">
        <v>0</v>
      </c>
      <c r="CA1551" s="75">
        <v>0</v>
      </c>
    </row>
    <row r="1552" spans="14:79" ht="12" customHeight="1">
      <c r="N1552" s="119" t="s">
        <v>25</v>
      </c>
      <c r="O1552" s="120" t="s">
        <v>2311</v>
      </c>
      <c r="P1552" s="122">
        <v>0</v>
      </c>
      <c r="Q1552" s="122">
        <v>0</v>
      </c>
      <c r="R1552" s="122">
        <v>0</v>
      </c>
      <c r="S1552" s="122">
        <v>0</v>
      </c>
      <c r="T1552" s="122">
        <v>0</v>
      </c>
      <c r="U1552" s="122">
        <v>0</v>
      </c>
      <c r="V1552" s="122">
        <v>0</v>
      </c>
      <c r="W1552" s="122">
        <v>0</v>
      </c>
      <c r="X1552" s="122">
        <v>0</v>
      </c>
      <c r="Y1552" s="122">
        <v>0</v>
      </c>
      <c r="Z1552" s="122">
        <v>2750000026</v>
      </c>
      <c r="AA1552" s="122">
        <v>0</v>
      </c>
      <c r="AB1552" s="122">
        <v>0</v>
      </c>
      <c r="AC1552" s="122">
        <v>0</v>
      </c>
      <c r="AD1552" s="121"/>
      <c r="BO1552" s="72" t="s">
        <v>42</v>
      </c>
      <c r="BP1552" s="73" t="s">
        <v>4876</v>
      </c>
      <c r="BQ1552" s="75">
        <v>405000625</v>
      </c>
      <c r="BR1552" s="75">
        <v>0</v>
      </c>
      <c r="BS1552" s="75">
        <v>0</v>
      </c>
      <c r="BT1552" s="75">
        <v>425000925</v>
      </c>
      <c r="BU1552" s="75">
        <v>550000725</v>
      </c>
      <c r="BV1552" s="75">
        <v>720000625</v>
      </c>
      <c r="BW1552" s="75">
        <v>585000625</v>
      </c>
      <c r="BX1552" s="75">
        <v>774000625</v>
      </c>
      <c r="BY1552" s="75">
        <v>0</v>
      </c>
      <c r="BZ1552" s="75">
        <v>0</v>
      </c>
      <c r="CA1552" s="75">
        <v>0</v>
      </c>
    </row>
    <row r="1553" spans="14:79" ht="12" customHeight="1">
      <c r="N1553" s="119" t="s">
        <v>25</v>
      </c>
      <c r="O1553" s="120" t="s">
        <v>1320</v>
      </c>
      <c r="P1553" s="122">
        <v>0</v>
      </c>
      <c r="Q1553" s="122">
        <v>0</v>
      </c>
      <c r="R1553" s="122">
        <v>0</v>
      </c>
      <c r="S1553" s="122">
        <v>0</v>
      </c>
      <c r="T1553" s="122">
        <v>690000026</v>
      </c>
      <c r="U1553" s="122">
        <v>760000026</v>
      </c>
      <c r="V1553" s="122">
        <v>0</v>
      </c>
      <c r="W1553" s="122">
        <v>0</v>
      </c>
      <c r="X1553" s="122">
        <v>0</v>
      </c>
      <c r="Y1553" s="122">
        <v>0</v>
      </c>
      <c r="Z1553" s="122">
        <v>0</v>
      </c>
      <c r="AA1553" s="122">
        <v>0</v>
      </c>
      <c r="AB1553" s="122">
        <v>0</v>
      </c>
      <c r="AC1553" s="122">
        <v>0</v>
      </c>
      <c r="AD1553" s="121"/>
      <c r="BO1553" s="72" t="s">
        <v>42</v>
      </c>
      <c r="BP1553" s="73" t="s">
        <v>4877</v>
      </c>
      <c r="BQ1553" s="75">
        <v>0</v>
      </c>
      <c r="BR1553" s="75">
        <v>0</v>
      </c>
      <c r="BS1553" s="75">
        <v>0</v>
      </c>
      <c r="BT1553" s="75">
        <v>625000625</v>
      </c>
      <c r="BU1553" s="75">
        <v>650000625</v>
      </c>
      <c r="BV1553" s="75">
        <v>680000625</v>
      </c>
      <c r="BW1553" s="75">
        <v>705000625</v>
      </c>
      <c r="BX1553" s="75">
        <v>775000625</v>
      </c>
      <c r="BY1553" s="75">
        <v>850000625</v>
      </c>
      <c r="BZ1553" s="75">
        <v>0</v>
      </c>
      <c r="CA1553" s="75">
        <v>0</v>
      </c>
    </row>
    <row r="1554" spans="14:79" ht="12" customHeight="1">
      <c r="N1554" s="119" t="s">
        <v>25</v>
      </c>
      <c r="O1554" s="120" t="s">
        <v>1459</v>
      </c>
      <c r="P1554" s="122">
        <v>0</v>
      </c>
      <c r="Q1554" s="122">
        <v>0</v>
      </c>
      <c r="R1554" s="122">
        <v>0</v>
      </c>
      <c r="S1554" s="122">
        <v>0</v>
      </c>
      <c r="T1554" s="122">
        <v>0</v>
      </c>
      <c r="U1554" s="122">
        <v>0</v>
      </c>
      <c r="V1554" s="122">
        <v>935000026</v>
      </c>
      <c r="W1554" s="122">
        <v>1105000026</v>
      </c>
      <c r="X1554" s="122">
        <v>0</v>
      </c>
      <c r="Y1554" s="122">
        <v>0</v>
      </c>
      <c r="Z1554" s="122">
        <v>0</v>
      </c>
      <c r="AA1554" s="122">
        <v>0</v>
      </c>
      <c r="AB1554" s="122">
        <v>0</v>
      </c>
      <c r="AC1554" s="122">
        <v>0</v>
      </c>
      <c r="AD1554" s="121"/>
      <c r="BO1554" s="72" t="s">
        <v>42</v>
      </c>
      <c r="BP1554" s="73" t="s">
        <v>4878</v>
      </c>
      <c r="BQ1554" s="75">
        <v>0</v>
      </c>
      <c r="BR1554" s="75">
        <v>0</v>
      </c>
      <c r="BS1554" s="75">
        <v>0</v>
      </c>
      <c r="BT1554" s="75">
        <v>0</v>
      </c>
      <c r="BU1554" s="75">
        <v>630000625</v>
      </c>
      <c r="BV1554" s="75">
        <v>0</v>
      </c>
      <c r="BW1554" s="75">
        <v>0</v>
      </c>
      <c r="BX1554" s="75">
        <v>0</v>
      </c>
      <c r="BY1554" s="75">
        <v>720000625</v>
      </c>
      <c r="BZ1554" s="75">
        <v>0</v>
      </c>
      <c r="CA1554" s="75">
        <v>0</v>
      </c>
    </row>
    <row r="1555" spans="14:79" ht="12" customHeight="1">
      <c r="N1555" s="119" t="s">
        <v>25</v>
      </c>
      <c r="O1555" s="120" t="s">
        <v>1597</v>
      </c>
      <c r="P1555" s="122">
        <v>465000026</v>
      </c>
      <c r="Q1555" s="122">
        <v>505000026</v>
      </c>
      <c r="R1555" s="122">
        <v>0</v>
      </c>
      <c r="S1555" s="122">
        <v>0</v>
      </c>
      <c r="T1555" s="122">
        <v>0</v>
      </c>
      <c r="U1555" s="122">
        <v>0</v>
      </c>
      <c r="V1555" s="122">
        <v>0</v>
      </c>
      <c r="W1555" s="122">
        <v>0</v>
      </c>
      <c r="X1555" s="122">
        <v>0</v>
      </c>
      <c r="Y1555" s="122">
        <v>0</v>
      </c>
      <c r="Z1555" s="122">
        <v>0</v>
      </c>
      <c r="AA1555" s="122">
        <v>0</v>
      </c>
      <c r="AB1555" s="122">
        <v>0</v>
      </c>
      <c r="AC1555" s="122">
        <v>0</v>
      </c>
      <c r="AD1555" s="121"/>
      <c r="BO1555" s="72" t="s">
        <v>42</v>
      </c>
      <c r="BP1555" s="73" t="s">
        <v>4879</v>
      </c>
      <c r="BQ1555" s="75">
        <v>315000625</v>
      </c>
      <c r="BR1555" s="75">
        <v>0</v>
      </c>
      <c r="BS1555" s="75">
        <v>0</v>
      </c>
      <c r="BT1555" s="75">
        <v>0</v>
      </c>
      <c r="BU1555" s="75">
        <v>0</v>
      </c>
      <c r="BV1555" s="75">
        <v>0</v>
      </c>
      <c r="BW1555" s="75">
        <v>0</v>
      </c>
      <c r="BX1555" s="75">
        <v>0</v>
      </c>
      <c r="BY1555" s="75">
        <v>0</v>
      </c>
      <c r="BZ1555" s="75">
        <v>0</v>
      </c>
      <c r="CA1555" s="75">
        <v>0</v>
      </c>
    </row>
    <row r="1556" spans="14:79" ht="12" customHeight="1">
      <c r="N1556" s="119" t="s">
        <v>25</v>
      </c>
      <c r="O1556" s="120" t="s">
        <v>41</v>
      </c>
      <c r="P1556" s="122">
        <v>390000026</v>
      </c>
      <c r="Q1556" s="122">
        <v>480000026</v>
      </c>
      <c r="R1556" s="122">
        <v>570000026</v>
      </c>
      <c r="S1556" s="122">
        <v>0</v>
      </c>
      <c r="T1556" s="122">
        <v>0</v>
      </c>
      <c r="U1556" s="122">
        <v>0</v>
      </c>
      <c r="V1556" s="122">
        <v>0</v>
      </c>
      <c r="W1556" s="122">
        <v>0</v>
      </c>
      <c r="X1556" s="122">
        <v>0</v>
      </c>
      <c r="Y1556" s="122">
        <v>0</v>
      </c>
      <c r="Z1556" s="122">
        <v>0</v>
      </c>
      <c r="AA1556" s="122">
        <v>0</v>
      </c>
      <c r="AB1556" s="122">
        <v>0</v>
      </c>
      <c r="AC1556" s="122">
        <v>0</v>
      </c>
      <c r="AD1556" s="121"/>
      <c r="BO1556" s="72" t="s">
        <v>42</v>
      </c>
      <c r="BP1556" s="73" t="s">
        <v>4880</v>
      </c>
      <c r="BQ1556" s="75">
        <v>522000625</v>
      </c>
      <c r="BR1556" s="75">
        <v>558000625</v>
      </c>
      <c r="BS1556" s="75">
        <v>594000625</v>
      </c>
      <c r="BT1556" s="75">
        <v>630000625</v>
      </c>
      <c r="BU1556" s="75">
        <v>657000625</v>
      </c>
      <c r="BV1556" s="75">
        <v>675000625</v>
      </c>
      <c r="BW1556" s="75">
        <v>702000625</v>
      </c>
      <c r="BX1556" s="75">
        <v>729000625</v>
      </c>
      <c r="BY1556" s="75">
        <v>765000625</v>
      </c>
      <c r="BZ1556" s="75">
        <v>0</v>
      </c>
      <c r="CA1556" s="75">
        <v>0</v>
      </c>
    </row>
    <row r="1557" spans="14:79" ht="12" customHeight="1">
      <c r="N1557" s="119" t="s">
        <v>25</v>
      </c>
      <c r="O1557" s="120" t="s">
        <v>1602</v>
      </c>
      <c r="P1557" s="122">
        <v>415000026</v>
      </c>
      <c r="Q1557" s="122">
        <v>0</v>
      </c>
      <c r="R1557" s="122">
        <v>0</v>
      </c>
      <c r="S1557" s="122">
        <v>0</v>
      </c>
      <c r="T1557" s="122">
        <v>0</v>
      </c>
      <c r="U1557" s="122">
        <v>0</v>
      </c>
      <c r="V1557" s="122">
        <v>0</v>
      </c>
      <c r="W1557" s="122">
        <v>0</v>
      </c>
      <c r="X1557" s="122">
        <v>0</v>
      </c>
      <c r="Y1557" s="122">
        <v>0</v>
      </c>
      <c r="Z1557" s="122">
        <v>0</v>
      </c>
      <c r="AA1557" s="122">
        <v>0</v>
      </c>
      <c r="AB1557" s="122">
        <v>0</v>
      </c>
      <c r="AC1557" s="122">
        <v>0</v>
      </c>
      <c r="AD1557" s="121"/>
      <c r="BO1557" s="72" t="s">
        <v>42</v>
      </c>
      <c r="BP1557" s="73" t="s">
        <v>4881</v>
      </c>
      <c r="BQ1557" s="75">
        <v>360000625</v>
      </c>
      <c r="BR1557" s="75">
        <v>396000625</v>
      </c>
      <c r="BS1557" s="75">
        <v>432000625</v>
      </c>
      <c r="BT1557" s="75">
        <v>468000625</v>
      </c>
      <c r="BU1557" s="75">
        <v>495000625</v>
      </c>
      <c r="BV1557" s="75">
        <v>513000625</v>
      </c>
      <c r="BW1557" s="75">
        <v>540000625</v>
      </c>
      <c r="BX1557" s="75">
        <v>567000625</v>
      </c>
      <c r="BY1557" s="75">
        <v>0</v>
      </c>
      <c r="BZ1557" s="75">
        <v>0</v>
      </c>
      <c r="CA1557" s="75">
        <v>0</v>
      </c>
    </row>
    <row r="1558" spans="14:79" ht="12" customHeight="1">
      <c r="N1558" s="119" t="s">
        <v>25</v>
      </c>
      <c r="O1558" s="120" t="s">
        <v>1724</v>
      </c>
      <c r="P1558" s="122">
        <v>490000026</v>
      </c>
      <c r="Q1558" s="122">
        <v>5250000026</v>
      </c>
      <c r="R1558" s="122">
        <v>0</v>
      </c>
      <c r="S1558" s="122">
        <v>0</v>
      </c>
      <c r="T1558" s="122">
        <v>0</v>
      </c>
      <c r="U1558" s="122">
        <v>0</v>
      </c>
      <c r="V1558" s="122">
        <v>0</v>
      </c>
      <c r="W1558" s="122">
        <v>0</v>
      </c>
      <c r="X1558" s="122">
        <v>0</v>
      </c>
      <c r="Y1558" s="122">
        <v>0</v>
      </c>
      <c r="Z1558" s="122">
        <v>0</v>
      </c>
      <c r="AA1558" s="122">
        <v>0</v>
      </c>
      <c r="AB1558" s="122">
        <v>0</v>
      </c>
      <c r="AC1558" s="122">
        <v>0</v>
      </c>
      <c r="AD1558" s="121"/>
      <c r="BO1558" s="72" t="s">
        <v>42</v>
      </c>
      <c r="BP1558" s="73" t="s">
        <v>4882</v>
      </c>
      <c r="BQ1558" s="75">
        <v>0</v>
      </c>
      <c r="BR1558" s="75">
        <v>0</v>
      </c>
      <c r="BS1558" s="75">
        <v>441000625</v>
      </c>
      <c r="BT1558" s="75">
        <v>477000625</v>
      </c>
      <c r="BU1558" s="75">
        <v>504000625</v>
      </c>
      <c r="BV1558" s="75">
        <v>0</v>
      </c>
      <c r="BW1558" s="75">
        <v>0</v>
      </c>
      <c r="BX1558" s="75">
        <v>0</v>
      </c>
      <c r="BY1558" s="75">
        <v>0</v>
      </c>
      <c r="BZ1558" s="75">
        <v>0</v>
      </c>
      <c r="CA1558" s="75">
        <v>0</v>
      </c>
    </row>
    <row r="1559" spans="14:79" ht="12" customHeight="1">
      <c r="N1559" s="119" t="s">
        <v>25</v>
      </c>
      <c r="O1559" s="120" t="s">
        <v>896</v>
      </c>
      <c r="P1559" s="122">
        <v>475000026</v>
      </c>
      <c r="Q1559" s="122">
        <v>525000026</v>
      </c>
      <c r="R1559" s="122">
        <v>0</v>
      </c>
      <c r="S1559" s="122">
        <v>0</v>
      </c>
      <c r="T1559" s="122">
        <v>0</v>
      </c>
      <c r="U1559" s="122">
        <v>0</v>
      </c>
      <c r="V1559" s="122">
        <v>0</v>
      </c>
      <c r="W1559" s="122">
        <v>0</v>
      </c>
      <c r="X1559" s="122">
        <v>0</v>
      </c>
      <c r="Y1559" s="122">
        <v>0</v>
      </c>
      <c r="Z1559" s="122">
        <v>0</v>
      </c>
      <c r="AA1559" s="122">
        <v>0</v>
      </c>
      <c r="AB1559" s="122">
        <v>0</v>
      </c>
      <c r="AC1559" s="122">
        <v>0</v>
      </c>
      <c r="AD1559" s="121"/>
      <c r="BO1559" s="72" t="s">
        <v>42</v>
      </c>
      <c r="BP1559" s="73" t="s">
        <v>4883</v>
      </c>
      <c r="BQ1559" s="75">
        <v>0</v>
      </c>
      <c r="BR1559" s="75">
        <v>549000625</v>
      </c>
      <c r="BS1559" s="75">
        <v>0</v>
      </c>
      <c r="BT1559" s="75">
        <v>540000625</v>
      </c>
      <c r="BU1559" s="75">
        <v>0</v>
      </c>
      <c r="BV1559" s="75">
        <v>0</v>
      </c>
      <c r="BW1559" s="75">
        <v>0</v>
      </c>
      <c r="BX1559" s="75">
        <v>0</v>
      </c>
      <c r="BY1559" s="75">
        <v>0</v>
      </c>
      <c r="BZ1559" s="75">
        <v>0</v>
      </c>
      <c r="CA1559" s="75">
        <v>0</v>
      </c>
    </row>
    <row r="1560" spans="14:79" ht="12" customHeight="1">
      <c r="N1560" s="119" t="s">
        <v>25</v>
      </c>
      <c r="O1560" s="120" t="s">
        <v>1818</v>
      </c>
      <c r="P1560" s="122">
        <v>475000026</v>
      </c>
      <c r="Q1560" s="122">
        <v>525000026</v>
      </c>
      <c r="R1560" s="122">
        <v>0</v>
      </c>
      <c r="S1560" s="122">
        <v>0</v>
      </c>
      <c r="T1560" s="122">
        <v>0</v>
      </c>
      <c r="U1560" s="122">
        <v>0</v>
      </c>
      <c r="V1560" s="122">
        <v>0</v>
      </c>
      <c r="W1560" s="122">
        <v>0</v>
      </c>
      <c r="X1560" s="122">
        <v>0</v>
      </c>
      <c r="Y1560" s="122">
        <v>0</v>
      </c>
      <c r="Z1560" s="122">
        <v>0</v>
      </c>
      <c r="AA1560" s="122">
        <v>0</v>
      </c>
      <c r="AB1560" s="122">
        <v>0</v>
      </c>
      <c r="AC1560" s="122">
        <v>0</v>
      </c>
      <c r="AD1560" s="121"/>
      <c r="BO1560" s="72" t="s">
        <v>42</v>
      </c>
      <c r="BP1560" s="73" t="s">
        <v>4884</v>
      </c>
      <c r="BQ1560" s="75">
        <v>0</v>
      </c>
      <c r="BR1560" s="75">
        <v>585000625</v>
      </c>
      <c r="BS1560" s="75">
        <v>0</v>
      </c>
      <c r="BT1560" s="75">
        <v>585000625</v>
      </c>
      <c r="BU1560" s="75">
        <v>612000625</v>
      </c>
      <c r="BV1560" s="75">
        <v>630000625</v>
      </c>
      <c r="BW1560" s="75">
        <v>657000625</v>
      </c>
      <c r="BX1560" s="75">
        <v>684000625</v>
      </c>
      <c r="BY1560" s="75">
        <v>702000625</v>
      </c>
      <c r="BZ1560" s="75">
        <v>0</v>
      </c>
      <c r="CA1560" s="75">
        <v>0</v>
      </c>
    </row>
    <row r="1561" spans="14:79" ht="12" customHeight="1">
      <c r="N1561" s="119" t="s">
        <v>25</v>
      </c>
      <c r="O1561" s="120" t="s">
        <v>8034</v>
      </c>
      <c r="P1561" s="122">
        <v>0</v>
      </c>
      <c r="Q1561" s="122">
        <v>0</v>
      </c>
      <c r="R1561" s="122">
        <v>0</v>
      </c>
      <c r="S1561" s="122">
        <v>405000026</v>
      </c>
      <c r="T1561" s="122">
        <v>435000026</v>
      </c>
      <c r="U1561" s="122">
        <v>485000026</v>
      </c>
      <c r="V1561" s="122">
        <v>0</v>
      </c>
      <c r="W1561" s="122">
        <v>0</v>
      </c>
      <c r="X1561" s="122">
        <v>0</v>
      </c>
      <c r="Y1561" s="122">
        <v>0</v>
      </c>
      <c r="Z1561" s="122">
        <v>0</v>
      </c>
      <c r="AA1561" s="122">
        <v>0</v>
      </c>
      <c r="AB1561" s="122">
        <v>0</v>
      </c>
      <c r="AC1561" s="122">
        <v>0</v>
      </c>
      <c r="AD1561" s="121"/>
      <c r="BO1561" s="72" t="s">
        <v>42</v>
      </c>
      <c r="BP1561" s="73" t="s">
        <v>4885</v>
      </c>
      <c r="BQ1561" s="75">
        <v>540000625</v>
      </c>
      <c r="BR1561" s="75">
        <v>477000625</v>
      </c>
      <c r="BS1561" s="75">
        <v>603000625</v>
      </c>
      <c r="BT1561" s="75">
        <v>639000625</v>
      </c>
      <c r="BU1561" s="75">
        <v>666000625</v>
      </c>
      <c r="BV1561" s="75">
        <v>702000625</v>
      </c>
      <c r="BW1561" s="75">
        <v>729000625</v>
      </c>
      <c r="BX1561" s="75">
        <v>765000625</v>
      </c>
      <c r="BY1561" s="75">
        <v>0</v>
      </c>
      <c r="BZ1561" s="75">
        <v>0</v>
      </c>
      <c r="CA1561" s="75">
        <v>0</v>
      </c>
    </row>
    <row r="1562" spans="14:79" ht="12" customHeight="1">
      <c r="N1562" s="119" t="s">
        <v>25</v>
      </c>
      <c r="O1562" s="120" t="s">
        <v>8035</v>
      </c>
      <c r="P1562" s="122">
        <v>0</v>
      </c>
      <c r="Q1562" s="122">
        <v>0</v>
      </c>
      <c r="R1562" s="122">
        <v>0</v>
      </c>
      <c r="S1562" s="122">
        <v>0</v>
      </c>
      <c r="T1562" s="122">
        <v>0</v>
      </c>
      <c r="U1562" s="122">
        <v>0</v>
      </c>
      <c r="V1562" s="122">
        <v>0</v>
      </c>
      <c r="W1562" s="122">
        <v>0</v>
      </c>
      <c r="X1562" s="122">
        <v>0</v>
      </c>
      <c r="Y1562" s="122">
        <v>1085000026</v>
      </c>
      <c r="Z1562" s="122">
        <v>1300000026</v>
      </c>
      <c r="AA1562" s="122">
        <v>1695000026</v>
      </c>
      <c r="AB1562" s="122">
        <v>1870000026</v>
      </c>
      <c r="AC1562" s="122">
        <v>0</v>
      </c>
      <c r="AD1562" s="121"/>
      <c r="BO1562" s="72" t="s">
        <v>42</v>
      </c>
      <c r="BP1562" s="73" t="s">
        <v>5162</v>
      </c>
      <c r="BQ1562" s="74"/>
      <c r="BR1562" s="75">
        <v>450000725</v>
      </c>
      <c r="BS1562" s="74"/>
      <c r="BT1562" s="74"/>
      <c r="BU1562" s="74"/>
      <c r="BV1562" s="74"/>
      <c r="BW1562" s="74"/>
      <c r="BX1562" s="74"/>
      <c r="BY1562" s="74"/>
      <c r="BZ1562" s="74"/>
      <c r="CA1562" s="74"/>
    </row>
    <row r="1563" spans="14:79" ht="12" customHeight="1">
      <c r="N1563" s="119" t="s">
        <v>25</v>
      </c>
      <c r="O1563" s="120" t="s">
        <v>8036</v>
      </c>
      <c r="P1563" s="122">
        <v>0</v>
      </c>
      <c r="Q1563" s="122">
        <v>0</v>
      </c>
      <c r="R1563" s="122">
        <v>0</v>
      </c>
      <c r="S1563" s="122">
        <v>0</v>
      </c>
      <c r="T1563" s="122">
        <v>0</v>
      </c>
      <c r="U1563" s="122">
        <v>0</v>
      </c>
      <c r="V1563" s="122">
        <v>645000026</v>
      </c>
      <c r="W1563" s="122">
        <v>725000026</v>
      </c>
      <c r="X1563" s="122">
        <v>875000026</v>
      </c>
      <c r="Y1563" s="122">
        <v>985000026</v>
      </c>
      <c r="Z1563" s="122">
        <v>0</v>
      </c>
      <c r="AA1563" s="122">
        <v>0</v>
      </c>
      <c r="AB1563" s="122">
        <v>0</v>
      </c>
      <c r="AC1563" s="122">
        <v>0</v>
      </c>
      <c r="AD1563" s="121"/>
      <c r="BO1563" s="72" t="s">
        <v>42</v>
      </c>
      <c r="BP1563" s="73" t="s">
        <v>4886</v>
      </c>
      <c r="BQ1563" s="75">
        <v>0</v>
      </c>
      <c r="BR1563" s="75">
        <v>0</v>
      </c>
      <c r="BS1563" s="75">
        <v>0</v>
      </c>
      <c r="BT1563" s="75">
        <v>522000625</v>
      </c>
      <c r="BU1563" s="75">
        <v>549000625</v>
      </c>
      <c r="BV1563" s="75">
        <v>594000625</v>
      </c>
      <c r="BW1563" s="75">
        <v>0</v>
      </c>
      <c r="BX1563" s="75">
        <v>0</v>
      </c>
      <c r="BY1563" s="75">
        <v>0</v>
      </c>
      <c r="BZ1563" s="75">
        <v>0</v>
      </c>
      <c r="CA1563" s="75">
        <v>0</v>
      </c>
    </row>
    <row r="1564" spans="14:79" ht="12" customHeight="1">
      <c r="N1564" s="119" t="s">
        <v>25</v>
      </c>
      <c r="O1564" s="120" t="s">
        <v>8037</v>
      </c>
      <c r="P1564" s="122">
        <v>0</v>
      </c>
      <c r="Q1564" s="122">
        <v>0</v>
      </c>
      <c r="R1564" s="122">
        <v>0</v>
      </c>
      <c r="S1564" s="122">
        <v>490000026</v>
      </c>
      <c r="T1564" s="122">
        <v>510000026</v>
      </c>
      <c r="U1564" s="122">
        <v>710000026</v>
      </c>
      <c r="V1564" s="122">
        <v>920000026</v>
      </c>
      <c r="W1564" s="122">
        <v>960000026</v>
      </c>
      <c r="X1564" s="122">
        <v>1020000026</v>
      </c>
      <c r="Y1564" s="122">
        <v>1090000026</v>
      </c>
      <c r="Z1564" s="122">
        <v>1175000026</v>
      </c>
      <c r="AA1564" s="122">
        <v>0</v>
      </c>
      <c r="AB1564" s="122">
        <v>0</v>
      </c>
      <c r="AC1564" s="122">
        <v>0</v>
      </c>
      <c r="AD1564" s="121"/>
      <c r="BO1564" s="72" t="s">
        <v>42</v>
      </c>
      <c r="BP1564" s="73" t="s">
        <v>4887</v>
      </c>
      <c r="BQ1564" s="75">
        <v>243000625</v>
      </c>
      <c r="BR1564" s="75">
        <v>0</v>
      </c>
      <c r="BS1564" s="75">
        <v>0</v>
      </c>
      <c r="BT1564" s="75">
        <v>657000625</v>
      </c>
      <c r="BU1564" s="75">
        <v>684000625</v>
      </c>
      <c r="BV1564" s="75">
        <v>702000625</v>
      </c>
      <c r="BW1564" s="75">
        <v>720000625</v>
      </c>
      <c r="BX1564" s="75">
        <v>756000625</v>
      </c>
      <c r="BY1564" s="75">
        <v>792000625</v>
      </c>
      <c r="BZ1564" s="75">
        <v>0</v>
      </c>
      <c r="CA1564" s="75">
        <v>0</v>
      </c>
    </row>
    <row r="1565" spans="14:79" ht="12" customHeight="1">
      <c r="N1565" s="119" t="s">
        <v>25</v>
      </c>
      <c r="O1565" s="120" t="s">
        <v>8038</v>
      </c>
      <c r="P1565" s="122">
        <v>0</v>
      </c>
      <c r="Q1565" s="122">
        <v>0</v>
      </c>
      <c r="R1565" s="122">
        <v>0</v>
      </c>
      <c r="S1565" s="122">
        <v>0</v>
      </c>
      <c r="T1565" s="122">
        <v>0</v>
      </c>
      <c r="U1565" s="122">
        <v>0</v>
      </c>
      <c r="V1565" s="122">
        <v>0</v>
      </c>
      <c r="W1565" s="122">
        <v>0</v>
      </c>
      <c r="X1565" s="122">
        <v>0</v>
      </c>
      <c r="Y1565" s="122">
        <v>1085000026</v>
      </c>
      <c r="Z1565" s="122">
        <v>1300000026</v>
      </c>
      <c r="AA1565" s="122">
        <v>1695000026</v>
      </c>
      <c r="AB1565" s="122">
        <v>1870000026</v>
      </c>
      <c r="AC1565" s="122">
        <v>0</v>
      </c>
      <c r="AD1565" s="121"/>
      <c r="BO1565" s="72" t="s">
        <v>42</v>
      </c>
      <c r="BP1565" s="73" t="s">
        <v>4888</v>
      </c>
      <c r="BQ1565" s="75">
        <v>0</v>
      </c>
      <c r="BR1565" s="75">
        <v>477000625</v>
      </c>
      <c r="BS1565" s="75">
        <v>0</v>
      </c>
      <c r="BT1565" s="75">
        <v>0</v>
      </c>
      <c r="BU1565" s="75">
        <v>0</v>
      </c>
      <c r="BV1565" s="75">
        <v>0</v>
      </c>
      <c r="BW1565" s="75">
        <v>0</v>
      </c>
      <c r="BX1565" s="75">
        <v>0</v>
      </c>
      <c r="BY1565" s="75">
        <v>0</v>
      </c>
      <c r="BZ1565" s="75">
        <v>0</v>
      </c>
      <c r="CA1565" s="75">
        <v>0</v>
      </c>
    </row>
    <row r="1566" spans="14:79" ht="12" customHeight="1">
      <c r="N1566" s="119" t="s">
        <v>25</v>
      </c>
      <c r="O1566" s="120" t="s">
        <v>8039</v>
      </c>
      <c r="P1566" s="122">
        <v>0</v>
      </c>
      <c r="Q1566" s="122">
        <v>0</v>
      </c>
      <c r="R1566" s="122">
        <v>0</v>
      </c>
      <c r="S1566" s="122">
        <v>0</v>
      </c>
      <c r="T1566" s="122">
        <v>0</v>
      </c>
      <c r="U1566" s="122">
        <v>0</v>
      </c>
      <c r="V1566" s="122">
        <v>0</v>
      </c>
      <c r="W1566" s="122">
        <v>0</v>
      </c>
      <c r="X1566" s="122">
        <v>0</v>
      </c>
      <c r="Y1566" s="122">
        <v>1085000026</v>
      </c>
      <c r="Z1566" s="122">
        <v>1300000026</v>
      </c>
      <c r="AA1566" s="122">
        <v>1695000026</v>
      </c>
      <c r="AB1566" s="122">
        <v>1870000026</v>
      </c>
      <c r="AC1566" s="122">
        <v>0</v>
      </c>
      <c r="AD1566" s="121"/>
      <c r="BO1566" s="72" t="s">
        <v>42</v>
      </c>
      <c r="BP1566" s="73" t="s">
        <v>4889</v>
      </c>
      <c r="BQ1566" s="75">
        <v>441000625</v>
      </c>
      <c r="BR1566" s="75">
        <v>477000625</v>
      </c>
      <c r="BS1566" s="75">
        <v>513000625</v>
      </c>
      <c r="BT1566" s="75">
        <v>549000625</v>
      </c>
      <c r="BU1566" s="75">
        <v>576000625</v>
      </c>
      <c r="BV1566" s="75">
        <v>594000625</v>
      </c>
      <c r="BW1566" s="75">
        <v>621000625</v>
      </c>
      <c r="BX1566" s="75">
        <v>648000625</v>
      </c>
      <c r="BY1566" s="75">
        <v>0</v>
      </c>
      <c r="BZ1566" s="75">
        <v>0</v>
      </c>
      <c r="CA1566" s="75">
        <v>0</v>
      </c>
    </row>
    <row r="1567" spans="14:79" ht="12" customHeight="1">
      <c r="N1567" s="119" t="s">
        <v>25</v>
      </c>
      <c r="O1567" s="120" t="s">
        <v>8040</v>
      </c>
      <c r="P1567" s="122">
        <v>0</v>
      </c>
      <c r="Q1567" s="122">
        <v>0</v>
      </c>
      <c r="R1567" s="122">
        <v>0</v>
      </c>
      <c r="S1567" s="122">
        <v>0</v>
      </c>
      <c r="T1567" s="122">
        <v>0</v>
      </c>
      <c r="U1567" s="122">
        <v>0</v>
      </c>
      <c r="V1567" s="122">
        <v>495000026</v>
      </c>
      <c r="W1567" s="122">
        <v>645000026</v>
      </c>
      <c r="X1567" s="122">
        <v>690000026</v>
      </c>
      <c r="Y1567" s="122">
        <v>725000026</v>
      </c>
      <c r="Z1567" s="122">
        <v>0</v>
      </c>
      <c r="AA1567" s="122">
        <v>0</v>
      </c>
      <c r="AB1567" s="122">
        <v>0</v>
      </c>
      <c r="AC1567" s="122">
        <v>0</v>
      </c>
      <c r="AD1567" s="121"/>
      <c r="BO1567" s="72" t="s">
        <v>42</v>
      </c>
      <c r="BP1567" s="73" t="s">
        <v>4890</v>
      </c>
      <c r="BQ1567" s="75">
        <v>315000625</v>
      </c>
      <c r="BR1567" s="75">
        <v>351000625</v>
      </c>
      <c r="BS1567" s="75">
        <v>387000625</v>
      </c>
      <c r="BT1567" s="75">
        <v>423000625</v>
      </c>
      <c r="BU1567" s="75">
        <v>0</v>
      </c>
      <c r="BV1567" s="75">
        <v>0</v>
      </c>
      <c r="BW1567" s="75">
        <v>0</v>
      </c>
      <c r="BX1567" s="75">
        <v>0</v>
      </c>
      <c r="BY1567" s="75">
        <v>0</v>
      </c>
      <c r="BZ1567" s="75">
        <v>0</v>
      </c>
      <c r="CA1567" s="75">
        <v>0</v>
      </c>
    </row>
    <row r="1568" spans="14:79" ht="12" customHeight="1">
      <c r="N1568" s="119" t="s">
        <v>25</v>
      </c>
      <c r="O1568" s="120" t="s">
        <v>8041</v>
      </c>
      <c r="P1568" s="122">
        <v>0</v>
      </c>
      <c r="Q1568" s="122">
        <v>450000026</v>
      </c>
      <c r="R1568" s="122">
        <v>485000026</v>
      </c>
      <c r="S1568" s="122">
        <v>0</v>
      </c>
      <c r="T1568" s="122">
        <v>0</v>
      </c>
      <c r="U1568" s="122">
        <v>0</v>
      </c>
      <c r="V1568" s="122">
        <v>0</v>
      </c>
      <c r="W1568" s="122">
        <v>0</v>
      </c>
      <c r="X1568" s="122">
        <v>0</v>
      </c>
      <c r="Y1568" s="122">
        <v>0</v>
      </c>
      <c r="Z1568" s="122">
        <v>0</v>
      </c>
      <c r="AA1568" s="122">
        <v>0</v>
      </c>
      <c r="AB1568" s="122">
        <v>0</v>
      </c>
      <c r="AC1568" s="122">
        <v>0</v>
      </c>
      <c r="AD1568" s="121"/>
      <c r="BO1568" s="72" t="s">
        <v>42</v>
      </c>
      <c r="BP1568" s="73" t="s">
        <v>5053</v>
      </c>
      <c r="BQ1568" s="75">
        <v>0</v>
      </c>
      <c r="BR1568" s="75">
        <v>0</v>
      </c>
      <c r="BS1568" s="75">
        <v>0</v>
      </c>
      <c r="BT1568" s="75">
        <v>0</v>
      </c>
      <c r="BU1568" s="75">
        <v>0</v>
      </c>
      <c r="BV1568" s="75">
        <v>160000925</v>
      </c>
      <c r="BW1568" s="75">
        <v>170000925</v>
      </c>
      <c r="BX1568" s="75">
        <v>175000925</v>
      </c>
      <c r="BY1568" s="75">
        <v>180000925</v>
      </c>
      <c r="BZ1568" s="75">
        <v>205000925</v>
      </c>
      <c r="CA1568" s="75">
        <v>0</v>
      </c>
    </row>
    <row r="1569" spans="14:79" ht="12" customHeight="1">
      <c r="N1569" s="119" t="s">
        <v>25</v>
      </c>
      <c r="O1569" s="120" t="s">
        <v>8042</v>
      </c>
      <c r="P1569" s="122">
        <v>0</v>
      </c>
      <c r="Q1569" s="122">
        <v>0</v>
      </c>
      <c r="R1569" s="122">
        <v>0</v>
      </c>
      <c r="S1569" s="122">
        <v>420000026</v>
      </c>
      <c r="T1569" s="122">
        <v>575000026</v>
      </c>
      <c r="U1569" s="122">
        <v>620000026</v>
      </c>
      <c r="V1569" s="122">
        <v>650000026</v>
      </c>
      <c r="W1569" s="122">
        <v>700000026</v>
      </c>
      <c r="X1569" s="122">
        <v>0</v>
      </c>
      <c r="Y1569" s="122">
        <v>0</v>
      </c>
      <c r="Z1569" s="122">
        <v>0</v>
      </c>
      <c r="AA1569" s="122">
        <v>0</v>
      </c>
      <c r="AB1569" s="122">
        <v>0</v>
      </c>
      <c r="AC1569" s="122">
        <v>0</v>
      </c>
      <c r="AD1569" s="121"/>
      <c r="BO1569" s="72" t="s">
        <v>42</v>
      </c>
      <c r="BP1569" s="73" t="s">
        <v>4891</v>
      </c>
      <c r="BQ1569" s="75">
        <v>0</v>
      </c>
      <c r="BR1569" s="75">
        <v>0</v>
      </c>
      <c r="BS1569" s="75">
        <v>0</v>
      </c>
      <c r="BT1569" s="75">
        <v>0</v>
      </c>
      <c r="BU1569" s="75">
        <v>0</v>
      </c>
      <c r="BV1569" s="75">
        <v>0</v>
      </c>
      <c r="BW1569" s="75">
        <v>0</v>
      </c>
      <c r="BX1569" s="75">
        <v>0</v>
      </c>
      <c r="BY1569" s="75">
        <v>0</v>
      </c>
      <c r="BZ1569" s="75">
        <v>0</v>
      </c>
      <c r="CA1569" s="75">
        <v>0</v>
      </c>
    </row>
    <row r="1570" spans="14:79" ht="12" customHeight="1">
      <c r="N1570" s="119" t="s">
        <v>25</v>
      </c>
      <c r="O1570" s="120" t="s">
        <v>8043</v>
      </c>
      <c r="P1570" s="122">
        <v>0</v>
      </c>
      <c r="Q1570" s="122">
        <v>0</v>
      </c>
      <c r="R1570" s="122">
        <v>0</v>
      </c>
      <c r="S1570" s="122">
        <v>420000026</v>
      </c>
      <c r="T1570" s="122">
        <v>575000026</v>
      </c>
      <c r="U1570" s="122">
        <v>620000026</v>
      </c>
      <c r="V1570" s="122">
        <v>650000026</v>
      </c>
      <c r="W1570" s="122">
        <v>700000026</v>
      </c>
      <c r="X1570" s="122">
        <v>0</v>
      </c>
      <c r="Y1570" s="122">
        <v>0</v>
      </c>
      <c r="Z1570" s="122">
        <v>0</v>
      </c>
      <c r="AA1570" s="122">
        <v>0</v>
      </c>
      <c r="AB1570" s="122">
        <v>0</v>
      </c>
      <c r="AC1570" s="122">
        <v>0</v>
      </c>
      <c r="AD1570" s="121"/>
      <c r="BO1570" s="72" t="s">
        <v>42</v>
      </c>
      <c r="BP1570" s="73" t="s">
        <v>4892</v>
      </c>
      <c r="BQ1570" s="75">
        <v>0</v>
      </c>
      <c r="BR1570" s="75">
        <v>0</v>
      </c>
      <c r="BS1570" s="75">
        <v>0</v>
      </c>
      <c r="BT1570" s="75">
        <v>0</v>
      </c>
      <c r="BU1570" s="75">
        <v>0</v>
      </c>
      <c r="BV1570" s="75">
        <v>0</v>
      </c>
      <c r="BW1570" s="75">
        <v>0</v>
      </c>
      <c r="BX1570" s="75">
        <v>0</v>
      </c>
      <c r="BY1570" s="75">
        <v>0</v>
      </c>
      <c r="BZ1570" s="75">
        <v>0</v>
      </c>
      <c r="CA1570" s="75">
        <v>0</v>
      </c>
    </row>
    <row r="1571" spans="14:79" ht="12" customHeight="1">
      <c r="N1571" s="119" t="s">
        <v>25</v>
      </c>
      <c r="O1571" s="120" t="s">
        <v>8044</v>
      </c>
      <c r="P1571" s="122">
        <v>0</v>
      </c>
      <c r="Q1571" s="122">
        <v>0</v>
      </c>
      <c r="R1571" s="122">
        <v>0</v>
      </c>
      <c r="S1571" s="122">
        <v>420000026</v>
      </c>
      <c r="T1571" s="122">
        <v>575000026</v>
      </c>
      <c r="U1571" s="122">
        <v>620000026</v>
      </c>
      <c r="V1571" s="122">
        <v>650000026</v>
      </c>
      <c r="W1571" s="122">
        <v>700000026</v>
      </c>
      <c r="X1571" s="122">
        <v>0</v>
      </c>
      <c r="Y1571" s="122">
        <v>0</v>
      </c>
      <c r="Z1571" s="122">
        <v>0</v>
      </c>
      <c r="AA1571" s="122">
        <v>0</v>
      </c>
      <c r="AB1571" s="122">
        <v>0</v>
      </c>
      <c r="AC1571" s="122">
        <v>0</v>
      </c>
      <c r="AD1571" s="121"/>
      <c r="BO1571" s="72" t="s">
        <v>42</v>
      </c>
      <c r="BP1571" s="73" t="s">
        <v>4893</v>
      </c>
      <c r="BQ1571" s="75">
        <v>90000925</v>
      </c>
      <c r="BR1571" s="75">
        <v>95000925</v>
      </c>
      <c r="BS1571" s="75">
        <v>125000925</v>
      </c>
      <c r="BT1571" s="75">
        <v>130000925</v>
      </c>
      <c r="BU1571" s="75">
        <v>135000925</v>
      </c>
      <c r="BV1571" s="75">
        <v>140000925</v>
      </c>
      <c r="BW1571" s="75">
        <v>150000925</v>
      </c>
      <c r="BX1571" s="75">
        <v>160000925</v>
      </c>
      <c r="BY1571" s="75">
        <v>175000925</v>
      </c>
      <c r="BZ1571" s="75">
        <v>185000925</v>
      </c>
      <c r="CA1571" s="75">
        <v>0</v>
      </c>
    </row>
    <row r="1572" spans="14:79" ht="12" customHeight="1">
      <c r="N1572" s="119" t="s">
        <v>25</v>
      </c>
      <c r="O1572" s="120" t="s">
        <v>8045</v>
      </c>
      <c r="P1572" s="122">
        <v>360000026</v>
      </c>
      <c r="Q1572" s="122">
        <v>380000026</v>
      </c>
      <c r="R1572" s="122">
        <v>0</v>
      </c>
      <c r="S1572" s="122">
        <v>0</v>
      </c>
      <c r="T1572" s="122">
        <v>0</v>
      </c>
      <c r="U1572" s="122">
        <v>0</v>
      </c>
      <c r="V1572" s="122">
        <v>0</v>
      </c>
      <c r="W1572" s="122">
        <v>0</v>
      </c>
      <c r="X1572" s="122">
        <v>0</v>
      </c>
      <c r="Y1572" s="122">
        <v>0</v>
      </c>
      <c r="Z1572" s="122">
        <v>0</v>
      </c>
      <c r="AA1572" s="122">
        <v>0</v>
      </c>
      <c r="AB1572" s="122">
        <v>0</v>
      </c>
      <c r="AC1572" s="122">
        <v>0</v>
      </c>
      <c r="AD1572" s="121"/>
      <c r="BO1572" s="72" t="s">
        <v>42</v>
      </c>
      <c r="BP1572" s="73" t="s">
        <v>4894</v>
      </c>
      <c r="BQ1572" s="75">
        <v>0</v>
      </c>
      <c r="BR1572" s="75">
        <v>0</v>
      </c>
      <c r="BS1572" s="75">
        <v>0</v>
      </c>
      <c r="BT1572" s="75">
        <v>0</v>
      </c>
      <c r="BU1572" s="75">
        <v>0</v>
      </c>
      <c r="BV1572" s="75">
        <v>0</v>
      </c>
      <c r="BW1572" s="75">
        <v>0</v>
      </c>
      <c r="BX1572" s="75">
        <v>0</v>
      </c>
      <c r="BY1572" s="75">
        <v>0</v>
      </c>
      <c r="BZ1572" s="75">
        <v>0</v>
      </c>
      <c r="CA1572" s="75">
        <v>0</v>
      </c>
    </row>
    <row r="1573" spans="14:79" ht="12" customHeight="1">
      <c r="N1573" s="119" t="s">
        <v>25</v>
      </c>
      <c r="O1573" s="120" t="s">
        <v>8046</v>
      </c>
      <c r="P1573" s="122">
        <v>370000026</v>
      </c>
      <c r="Q1573" s="122">
        <v>405000026</v>
      </c>
      <c r="R1573" s="122">
        <v>520000026</v>
      </c>
      <c r="S1573" s="122">
        <v>0</v>
      </c>
      <c r="T1573" s="122">
        <v>0</v>
      </c>
      <c r="U1573" s="122">
        <v>0</v>
      </c>
      <c r="V1573" s="122">
        <v>0</v>
      </c>
      <c r="W1573" s="122">
        <v>0</v>
      </c>
      <c r="X1573" s="122">
        <v>0</v>
      </c>
      <c r="Y1573" s="122">
        <v>0</v>
      </c>
      <c r="Z1573" s="122">
        <v>0</v>
      </c>
      <c r="AA1573" s="122">
        <v>0</v>
      </c>
      <c r="AB1573" s="122">
        <v>0</v>
      </c>
      <c r="AC1573" s="122">
        <v>0</v>
      </c>
      <c r="AD1573" s="121"/>
      <c r="BO1573" s="72" t="s">
        <v>42</v>
      </c>
      <c r="BP1573" s="73" t="s">
        <v>4895</v>
      </c>
      <c r="BQ1573" s="75">
        <v>0</v>
      </c>
      <c r="BR1573" s="75">
        <v>90000625</v>
      </c>
      <c r="BS1573" s="75">
        <v>99000625</v>
      </c>
      <c r="BT1573" s="75">
        <v>0</v>
      </c>
      <c r="BU1573" s="75">
        <v>0</v>
      </c>
      <c r="BV1573" s="75">
        <v>0</v>
      </c>
      <c r="BW1573" s="75">
        <v>0</v>
      </c>
      <c r="BX1573" s="75">
        <v>0</v>
      </c>
      <c r="BY1573" s="75">
        <v>0</v>
      </c>
      <c r="BZ1573" s="75">
        <v>0</v>
      </c>
      <c r="CA1573" s="75">
        <v>0</v>
      </c>
    </row>
    <row r="1574" spans="14:79" ht="12" customHeight="1">
      <c r="N1574" s="119" t="s">
        <v>25</v>
      </c>
      <c r="O1574" s="120" t="s">
        <v>8047</v>
      </c>
      <c r="P1574" s="122">
        <v>0</v>
      </c>
      <c r="Q1574" s="122">
        <v>0</v>
      </c>
      <c r="R1574" s="122">
        <v>0</v>
      </c>
      <c r="S1574" s="122">
        <v>420000026</v>
      </c>
      <c r="T1574" s="122">
        <v>575000026</v>
      </c>
      <c r="U1574" s="122">
        <v>620000026</v>
      </c>
      <c r="V1574" s="122">
        <v>650000026</v>
      </c>
      <c r="W1574" s="122">
        <v>700000026</v>
      </c>
      <c r="X1574" s="122">
        <v>0</v>
      </c>
      <c r="Y1574" s="122">
        <v>0</v>
      </c>
      <c r="Z1574" s="122">
        <v>0</v>
      </c>
      <c r="AA1574" s="122">
        <v>0</v>
      </c>
      <c r="AB1574" s="122">
        <v>0</v>
      </c>
      <c r="AC1574" s="122">
        <v>0</v>
      </c>
      <c r="AD1574" s="121"/>
      <c r="BO1574" s="72" t="s">
        <v>42</v>
      </c>
      <c r="BP1574" s="73" t="s">
        <v>4896</v>
      </c>
      <c r="BQ1574" s="75">
        <v>94000625</v>
      </c>
      <c r="BR1574" s="75">
        <v>100000625</v>
      </c>
      <c r="BS1574" s="75">
        <v>110000625</v>
      </c>
      <c r="BT1574" s="75">
        <v>120000625</v>
      </c>
      <c r="BU1574" s="75">
        <v>130000625</v>
      </c>
      <c r="BV1574" s="75">
        <v>140000625</v>
      </c>
      <c r="BW1574" s="75">
        <v>150000825</v>
      </c>
      <c r="BX1574" s="75">
        <v>0</v>
      </c>
      <c r="BY1574" s="75">
        <v>0</v>
      </c>
      <c r="BZ1574" s="75">
        <v>0</v>
      </c>
      <c r="CA1574" s="75">
        <v>0</v>
      </c>
    </row>
    <row r="1575" spans="14:79" ht="12" customHeight="1">
      <c r="N1575" s="119" t="s">
        <v>25</v>
      </c>
      <c r="O1575" s="120" t="s">
        <v>8048</v>
      </c>
      <c r="P1575" s="122">
        <v>0</v>
      </c>
      <c r="Q1575" s="122">
        <v>0</v>
      </c>
      <c r="R1575" s="122">
        <v>0</v>
      </c>
      <c r="S1575" s="122">
        <v>0</v>
      </c>
      <c r="T1575" s="122">
        <v>0</v>
      </c>
      <c r="U1575" s="122">
        <v>0</v>
      </c>
      <c r="V1575" s="122">
        <v>0</v>
      </c>
      <c r="W1575" s="122">
        <v>1250000026</v>
      </c>
      <c r="X1575" s="122">
        <v>1450000026</v>
      </c>
      <c r="Y1575" s="122">
        <v>1650000026</v>
      </c>
      <c r="Z1575" s="122">
        <v>1850000026</v>
      </c>
      <c r="AA1575" s="122">
        <v>2450000026</v>
      </c>
      <c r="AB1575" s="122">
        <v>2750000026</v>
      </c>
      <c r="AC1575" s="122">
        <v>0</v>
      </c>
      <c r="AD1575" s="121"/>
      <c r="BO1575" s="72" t="s">
        <v>42</v>
      </c>
      <c r="BP1575" s="73" t="s">
        <v>4897</v>
      </c>
      <c r="BQ1575" s="75">
        <v>112000625</v>
      </c>
      <c r="BR1575" s="75">
        <v>117000625</v>
      </c>
      <c r="BS1575" s="75">
        <v>126000625</v>
      </c>
      <c r="BT1575" s="75">
        <v>130000625</v>
      </c>
      <c r="BU1575" s="75">
        <v>135000625</v>
      </c>
      <c r="BV1575" s="75">
        <v>139000625</v>
      </c>
      <c r="BW1575" s="75">
        <v>144000625</v>
      </c>
      <c r="BX1575" s="75">
        <v>148000625</v>
      </c>
      <c r="BY1575" s="75">
        <v>0</v>
      </c>
      <c r="BZ1575" s="75">
        <v>0</v>
      </c>
      <c r="CA1575" s="75">
        <v>0</v>
      </c>
    </row>
    <row r="1576" spans="14:79" ht="12" customHeight="1">
      <c r="N1576" s="119" t="s">
        <v>25</v>
      </c>
      <c r="O1576" s="120" t="s">
        <v>8049</v>
      </c>
      <c r="P1576" s="122">
        <v>0</v>
      </c>
      <c r="Q1576" s="122">
        <v>0</v>
      </c>
      <c r="R1576" s="122">
        <v>0</v>
      </c>
      <c r="S1576" s="122">
        <v>0</v>
      </c>
      <c r="T1576" s="122">
        <v>0</v>
      </c>
      <c r="U1576" s="122">
        <v>0</v>
      </c>
      <c r="V1576" s="122">
        <v>0</v>
      </c>
      <c r="W1576" s="122">
        <v>1250000026</v>
      </c>
      <c r="X1576" s="122">
        <v>1450000026</v>
      </c>
      <c r="Y1576" s="122">
        <v>1650000026</v>
      </c>
      <c r="Z1576" s="122">
        <v>1850000026</v>
      </c>
      <c r="AA1576" s="122">
        <v>2450000026</v>
      </c>
      <c r="AB1576" s="122">
        <v>2750000026</v>
      </c>
      <c r="AC1576" s="122">
        <v>0</v>
      </c>
      <c r="AD1576" s="121"/>
      <c r="BO1576" s="72" t="s">
        <v>42</v>
      </c>
      <c r="BP1576" s="73" t="s">
        <v>4898</v>
      </c>
      <c r="BQ1576" s="75">
        <v>85000625</v>
      </c>
      <c r="BR1576" s="75">
        <v>99000625</v>
      </c>
      <c r="BS1576" s="75">
        <v>103000625</v>
      </c>
      <c r="BT1576" s="75">
        <v>108000625</v>
      </c>
      <c r="BU1576" s="75">
        <v>117000625</v>
      </c>
      <c r="BV1576" s="75">
        <v>135000625</v>
      </c>
      <c r="BW1576" s="75">
        <v>144000625</v>
      </c>
      <c r="BX1576" s="75">
        <v>148000625</v>
      </c>
      <c r="BY1576" s="75">
        <v>153000625</v>
      </c>
      <c r="BZ1576" s="75">
        <v>0</v>
      </c>
      <c r="CA1576" s="75">
        <v>0</v>
      </c>
    </row>
    <row r="1577" spans="14:79" ht="12" customHeight="1">
      <c r="N1577" s="119" t="s">
        <v>25</v>
      </c>
      <c r="O1577" s="120" t="s">
        <v>8050</v>
      </c>
      <c r="P1577" s="122">
        <v>0</v>
      </c>
      <c r="Q1577" s="122">
        <v>0</v>
      </c>
      <c r="R1577" s="122">
        <v>0</v>
      </c>
      <c r="S1577" s="122">
        <v>0</v>
      </c>
      <c r="T1577" s="122">
        <v>0</v>
      </c>
      <c r="U1577" s="122">
        <v>0</v>
      </c>
      <c r="V1577" s="122">
        <v>0</v>
      </c>
      <c r="W1577" s="122">
        <v>0</v>
      </c>
      <c r="X1577" s="122">
        <v>0</v>
      </c>
      <c r="Y1577" s="122">
        <v>0</v>
      </c>
      <c r="Z1577" s="122">
        <v>6750000026</v>
      </c>
      <c r="AA1577" s="122">
        <v>7400000026</v>
      </c>
      <c r="AB1577" s="122">
        <v>8250000026</v>
      </c>
      <c r="AC1577" s="122">
        <v>9000000026</v>
      </c>
      <c r="AD1577" s="121"/>
      <c r="BO1577" s="72" t="s">
        <v>42</v>
      </c>
      <c r="BP1577" s="73" t="s">
        <v>4899</v>
      </c>
      <c r="BQ1577" s="75">
        <v>0</v>
      </c>
      <c r="BR1577" s="75">
        <v>0</v>
      </c>
      <c r="BS1577" s="75">
        <v>0</v>
      </c>
      <c r="BT1577" s="75">
        <v>0</v>
      </c>
      <c r="BU1577" s="75">
        <v>0</v>
      </c>
      <c r="BV1577" s="75">
        <v>0</v>
      </c>
      <c r="BW1577" s="75">
        <v>0</v>
      </c>
      <c r="BX1577" s="75">
        <v>0</v>
      </c>
      <c r="BY1577" s="75">
        <v>0</v>
      </c>
      <c r="BZ1577" s="75">
        <v>0</v>
      </c>
      <c r="CA1577" s="75">
        <v>0</v>
      </c>
    </row>
    <row r="1578" spans="14:79" ht="12" customHeight="1">
      <c r="N1578" s="119" t="s">
        <v>25</v>
      </c>
      <c r="O1578" s="120" t="s">
        <v>8051</v>
      </c>
      <c r="P1578" s="122">
        <v>0</v>
      </c>
      <c r="Q1578" s="122">
        <v>0</v>
      </c>
      <c r="R1578" s="122">
        <v>0</v>
      </c>
      <c r="S1578" s="122">
        <v>0</v>
      </c>
      <c r="T1578" s="122">
        <v>0</v>
      </c>
      <c r="U1578" s="122">
        <v>0</v>
      </c>
      <c r="V1578" s="122">
        <v>0</v>
      </c>
      <c r="W1578" s="122">
        <v>1250000026</v>
      </c>
      <c r="X1578" s="122">
        <v>1450000026</v>
      </c>
      <c r="Y1578" s="122">
        <v>1650000026</v>
      </c>
      <c r="Z1578" s="122">
        <v>1850000026</v>
      </c>
      <c r="AA1578" s="122">
        <v>2450000026</v>
      </c>
      <c r="AB1578" s="122">
        <v>2750000026</v>
      </c>
      <c r="AC1578" s="122">
        <v>0</v>
      </c>
      <c r="AD1578" s="121"/>
      <c r="BO1578" s="72" t="s">
        <v>42</v>
      </c>
      <c r="BP1578" s="73" t="s">
        <v>4900</v>
      </c>
      <c r="BQ1578" s="75">
        <v>0</v>
      </c>
      <c r="BR1578" s="75">
        <v>0</v>
      </c>
      <c r="BS1578" s="75">
        <v>130000026</v>
      </c>
      <c r="BT1578" s="75">
        <v>140000026</v>
      </c>
      <c r="BU1578" s="75">
        <v>145000026</v>
      </c>
      <c r="BV1578" s="75">
        <v>155000026</v>
      </c>
      <c r="BW1578" s="75">
        <v>165000026</v>
      </c>
      <c r="BX1578" s="75">
        <v>175000026</v>
      </c>
      <c r="BY1578" s="75">
        <v>185000026</v>
      </c>
      <c r="BZ1578" s="75">
        <v>190000026</v>
      </c>
      <c r="CA1578" s="75">
        <v>0</v>
      </c>
    </row>
    <row r="1579" spans="14:79" ht="12" customHeight="1">
      <c r="N1579" s="119" t="s">
        <v>25</v>
      </c>
      <c r="O1579" s="120" t="s">
        <v>2299</v>
      </c>
      <c r="P1579" s="122">
        <v>0</v>
      </c>
      <c r="Q1579" s="122">
        <v>0</v>
      </c>
      <c r="R1579" s="122">
        <v>0</v>
      </c>
      <c r="S1579" s="122">
        <v>0</v>
      </c>
      <c r="T1579" s="122">
        <v>0</v>
      </c>
      <c r="U1579" s="122">
        <v>0</v>
      </c>
      <c r="V1579" s="122">
        <v>0</v>
      </c>
      <c r="W1579" s="122">
        <v>0</v>
      </c>
      <c r="X1579" s="122">
        <v>0</v>
      </c>
      <c r="Y1579" s="122">
        <v>0</v>
      </c>
      <c r="Z1579" s="122">
        <v>0</v>
      </c>
      <c r="AA1579" s="122">
        <v>885000026</v>
      </c>
      <c r="AB1579" s="122">
        <v>0</v>
      </c>
      <c r="AC1579" s="122">
        <v>0</v>
      </c>
      <c r="AD1579" s="121"/>
      <c r="BO1579" s="72" t="s">
        <v>42</v>
      </c>
      <c r="BP1579" s="73" t="s">
        <v>4901</v>
      </c>
      <c r="BQ1579" s="75">
        <v>90000925</v>
      </c>
      <c r="BR1579" s="75">
        <v>95000925</v>
      </c>
      <c r="BS1579" s="75">
        <v>110000925</v>
      </c>
      <c r="BT1579" s="75">
        <v>115000925</v>
      </c>
      <c r="BU1579" s="75">
        <v>125000925</v>
      </c>
      <c r="BV1579" s="75">
        <v>130000925</v>
      </c>
      <c r="BW1579" s="75">
        <v>140000925</v>
      </c>
      <c r="BX1579" s="75">
        <v>150000925</v>
      </c>
      <c r="BY1579" s="75">
        <v>170000925</v>
      </c>
      <c r="BZ1579" s="75">
        <v>0</v>
      </c>
      <c r="CA1579" s="75">
        <v>0</v>
      </c>
    </row>
    <row r="1580" spans="14:79" ht="12" customHeight="1">
      <c r="N1580" s="119" t="s">
        <v>25</v>
      </c>
      <c r="O1580" s="120" t="s">
        <v>897</v>
      </c>
      <c r="P1580" s="122">
        <v>535000026</v>
      </c>
      <c r="Q1580" s="122">
        <v>0</v>
      </c>
      <c r="R1580" s="122">
        <v>0</v>
      </c>
      <c r="S1580" s="122">
        <v>0</v>
      </c>
      <c r="T1580" s="122">
        <v>0</v>
      </c>
      <c r="U1580" s="122">
        <v>0</v>
      </c>
      <c r="V1580" s="122">
        <v>0</v>
      </c>
      <c r="W1580" s="122">
        <v>0</v>
      </c>
      <c r="X1580" s="122">
        <v>0</v>
      </c>
      <c r="Y1580" s="122">
        <v>0</v>
      </c>
      <c r="Z1580" s="122">
        <v>0</v>
      </c>
      <c r="AA1580" s="122">
        <v>0</v>
      </c>
      <c r="AB1580" s="122">
        <v>0</v>
      </c>
      <c r="AC1580" s="122">
        <v>0</v>
      </c>
      <c r="AD1580" s="121"/>
      <c r="BO1580" s="72" t="s">
        <v>42</v>
      </c>
      <c r="BP1580" s="73" t="s">
        <v>4902</v>
      </c>
      <c r="BQ1580" s="75">
        <v>0</v>
      </c>
      <c r="BR1580" s="75">
        <v>0</v>
      </c>
      <c r="BS1580" s="75">
        <v>112000625</v>
      </c>
      <c r="BT1580" s="75">
        <v>117000625</v>
      </c>
      <c r="BU1580" s="75">
        <v>121000625</v>
      </c>
      <c r="BV1580" s="75">
        <v>126000625</v>
      </c>
      <c r="BW1580" s="75">
        <v>130000625</v>
      </c>
      <c r="BX1580" s="75">
        <v>135000625</v>
      </c>
      <c r="BY1580" s="75">
        <v>153000625</v>
      </c>
      <c r="BZ1580" s="75">
        <v>0</v>
      </c>
      <c r="CA1580" s="75">
        <v>0</v>
      </c>
    </row>
    <row r="1581" spans="14:79" ht="12" customHeight="1">
      <c r="N1581" s="119" t="s">
        <v>25</v>
      </c>
      <c r="O1581" s="120" t="s">
        <v>719</v>
      </c>
      <c r="P1581" s="122">
        <v>490000026</v>
      </c>
      <c r="Q1581" s="122">
        <v>0</v>
      </c>
      <c r="R1581" s="122">
        <v>0</v>
      </c>
      <c r="S1581" s="122">
        <v>0</v>
      </c>
      <c r="T1581" s="122">
        <v>0</v>
      </c>
      <c r="U1581" s="122">
        <v>0</v>
      </c>
      <c r="V1581" s="122">
        <v>0</v>
      </c>
      <c r="W1581" s="122">
        <v>0</v>
      </c>
      <c r="X1581" s="122">
        <v>0</v>
      </c>
      <c r="Y1581" s="122">
        <v>0</v>
      </c>
      <c r="Z1581" s="122">
        <v>0</v>
      </c>
      <c r="AA1581" s="122">
        <v>0</v>
      </c>
      <c r="AB1581" s="122">
        <v>0</v>
      </c>
      <c r="AC1581" s="122">
        <v>0</v>
      </c>
      <c r="AD1581" s="121"/>
      <c r="BO1581" s="72" t="s">
        <v>42</v>
      </c>
      <c r="BP1581" s="73" t="s">
        <v>5269</v>
      </c>
      <c r="BQ1581" s="74"/>
      <c r="BR1581" s="74"/>
      <c r="BS1581" s="74"/>
      <c r="BT1581" s="74"/>
      <c r="BU1581" s="74"/>
      <c r="BV1581" s="74"/>
      <c r="BW1581" s="75">
        <v>130000625</v>
      </c>
      <c r="BX1581" s="75">
        <v>150000925</v>
      </c>
      <c r="BY1581" s="74"/>
      <c r="BZ1581" s="74"/>
      <c r="CA1581" s="74"/>
    </row>
    <row r="1582" spans="14:79" ht="12" customHeight="1">
      <c r="N1582" s="119" t="s">
        <v>42</v>
      </c>
      <c r="O1582" s="120" t="s">
        <v>1085</v>
      </c>
      <c r="P1582" s="122">
        <v>0</v>
      </c>
      <c r="Q1582" s="122">
        <v>0</v>
      </c>
      <c r="R1582" s="122">
        <v>150000026</v>
      </c>
      <c r="S1582" s="122">
        <v>170000026</v>
      </c>
      <c r="T1582" s="122">
        <v>180000026</v>
      </c>
      <c r="U1582" s="122">
        <v>0</v>
      </c>
      <c r="V1582" s="122">
        <v>0</v>
      </c>
      <c r="W1582" s="122">
        <v>0</v>
      </c>
      <c r="X1582" s="122">
        <v>0</v>
      </c>
      <c r="Y1582" s="122">
        <v>0</v>
      </c>
      <c r="Z1582" s="122">
        <v>0</v>
      </c>
      <c r="AA1582" s="122">
        <v>0</v>
      </c>
      <c r="AB1582" s="122">
        <v>0</v>
      </c>
      <c r="AC1582" s="122">
        <v>0</v>
      </c>
      <c r="AD1582" s="121"/>
      <c r="BO1582" s="72" t="s">
        <v>42</v>
      </c>
      <c r="BP1582" s="73" t="s">
        <v>4904</v>
      </c>
      <c r="BQ1582" s="75">
        <v>108000625</v>
      </c>
      <c r="BR1582" s="75">
        <v>112000625</v>
      </c>
      <c r="BS1582" s="75">
        <v>126000625</v>
      </c>
      <c r="BT1582" s="75">
        <v>135000625</v>
      </c>
      <c r="BU1582" s="75">
        <v>139000625</v>
      </c>
      <c r="BV1582" s="75">
        <v>139000625</v>
      </c>
      <c r="BW1582" s="75">
        <v>0</v>
      </c>
      <c r="BX1582" s="75">
        <v>0</v>
      </c>
      <c r="BY1582" s="75">
        <v>0</v>
      </c>
      <c r="BZ1582" s="75">
        <v>0</v>
      </c>
      <c r="CA1582" s="75">
        <v>0</v>
      </c>
    </row>
    <row r="1583" spans="14:79" ht="12" customHeight="1">
      <c r="N1583" s="119" t="s">
        <v>42</v>
      </c>
      <c r="O1583" s="120" t="s">
        <v>2090</v>
      </c>
      <c r="P1583" s="122">
        <v>0</v>
      </c>
      <c r="Q1583" s="122">
        <v>0</v>
      </c>
      <c r="R1583" s="122">
        <v>145000026</v>
      </c>
      <c r="S1583" s="122">
        <v>160000026</v>
      </c>
      <c r="T1583" s="122">
        <v>170000026</v>
      </c>
      <c r="U1583" s="122">
        <v>0</v>
      </c>
      <c r="V1583" s="122">
        <v>0</v>
      </c>
      <c r="W1583" s="122">
        <v>0</v>
      </c>
      <c r="X1583" s="122">
        <v>0</v>
      </c>
      <c r="Y1583" s="122">
        <v>0</v>
      </c>
      <c r="Z1583" s="122">
        <v>0</v>
      </c>
      <c r="AA1583" s="122">
        <v>0</v>
      </c>
      <c r="AB1583" s="122">
        <v>0</v>
      </c>
      <c r="AC1583" s="122">
        <v>0</v>
      </c>
      <c r="AD1583" s="121"/>
      <c r="BO1583" s="72" t="s">
        <v>42</v>
      </c>
      <c r="BP1583" s="73" t="s">
        <v>4908</v>
      </c>
      <c r="BQ1583" s="75">
        <v>90000625</v>
      </c>
      <c r="BR1583" s="75">
        <v>94000625</v>
      </c>
      <c r="BS1583" s="75">
        <v>99000625</v>
      </c>
      <c r="BT1583" s="75">
        <v>103000625</v>
      </c>
      <c r="BU1583" s="75">
        <v>108000625</v>
      </c>
      <c r="BV1583" s="75">
        <v>112000625</v>
      </c>
      <c r="BW1583" s="75">
        <v>117000625</v>
      </c>
      <c r="BX1583" s="75">
        <v>121000625</v>
      </c>
      <c r="BY1583" s="75">
        <v>0</v>
      </c>
      <c r="BZ1583" s="75">
        <v>0</v>
      </c>
      <c r="CA1583" s="75">
        <v>0</v>
      </c>
    </row>
    <row r="1584" spans="14:79" ht="12" customHeight="1">
      <c r="N1584" s="119" t="s">
        <v>42</v>
      </c>
      <c r="O1584" s="120" t="s">
        <v>576</v>
      </c>
      <c r="P1584" s="122">
        <v>0</v>
      </c>
      <c r="Q1584" s="122">
        <v>0</v>
      </c>
      <c r="R1584" s="122">
        <v>140000026</v>
      </c>
      <c r="S1584" s="122">
        <v>160000026</v>
      </c>
      <c r="T1584" s="122">
        <v>175000026</v>
      </c>
      <c r="U1584" s="122">
        <v>0</v>
      </c>
      <c r="V1584" s="122">
        <v>0</v>
      </c>
      <c r="W1584" s="122">
        <v>0</v>
      </c>
      <c r="X1584" s="122">
        <v>0</v>
      </c>
      <c r="Y1584" s="122">
        <v>0</v>
      </c>
      <c r="Z1584" s="122">
        <v>0</v>
      </c>
      <c r="AA1584" s="122">
        <v>0</v>
      </c>
      <c r="AB1584" s="122">
        <v>0</v>
      </c>
      <c r="AC1584" s="122">
        <v>0</v>
      </c>
      <c r="AD1584" s="121"/>
      <c r="BO1584" s="72" t="s">
        <v>42</v>
      </c>
      <c r="BP1584" s="73" t="s">
        <v>4905</v>
      </c>
      <c r="BQ1584" s="75">
        <v>126000625</v>
      </c>
      <c r="BR1584" s="75">
        <v>0</v>
      </c>
      <c r="BS1584" s="75">
        <v>135000625</v>
      </c>
      <c r="BT1584" s="75">
        <v>0</v>
      </c>
      <c r="BU1584" s="75">
        <v>0</v>
      </c>
      <c r="BV1584" s="75">
        <v>0</v>
      </c>
      <c r="BW1584" s="75">
        <v>0</v>
      </c>
      <c r="BX1584" s="75">
        <v>0</v>
      </c>
      <c r="BY1584" s="75">
        <v>0</v>
      </c>
      <c r="BZ1584" s="75">
        <v>0</v>
      </c>
      <c r="CA1584" s="75">
        <v>0</v>
      </c>
    </row>
    <row r="1585" spans="14:79" ht="12" customHeight="1">
      <c r="N1585" s="119" t="s">
        <v>42</v>
      </c>
      <c r="O1585" s="120" t="s">
        <v>720</v>
      </c>
      <c r="P1585" s="122">
        <v>75000026</v>
      </c>
      <c r="Q1585" s="122">
        <v>0</v>
      </c>
      <c r="R1585" s="122">
        <v>0</v>
      </c>
      <c r="S1585" s="122">
        <v>0</v>
      </c>
      <c r="T1585" s="122">
        <v>0</v>
      </c>
      <c r="U1585" s="122">
        <v>0</v>
      </c>
      <c r="V1585" s="122">
        <v>0</v>
      </c>
      <c r="W1585" s="122">
        <v>0</v>
      </c>
      <c r="X1585" s="122">
        <v>0</v>
      </c>
      <c r="Y1585" s="122">
        <v>0</v>
      </c>
      <c r="Z1585" s="122">
        <v>0</v>
      </c>
      <c r="AA1585" s="122">
        <v>0</v>
      </c>
      <c r="AB1585" s="122">
        <v>0</v>
      </c>
      <c r="AC1585" s="122">
        <v>0</v>
      </c>
      <c r="AD1585" s="121"/>
      <c r="BO1585" s="72" t="s">
        <v>42</v>
      </c>
      <c r="BP1585" s="73" t="s">
        <v>4906</v>
      </c>
      <c r="BQ1585" s="75">
        <v>108000625</v>
      </c>
      <c r="BR1585" s="75">
        <v>112000625</v>
      </c>
      <c r="BS1585" s="75">
        <v>126000625</v>
      </c>
      <c r="BT1585" s="75">
        <v>135000625</v>
      </c>
      <c r="BU1585" s="75">
        <v>139000625</v>
      </c>
      <c r="BV1585" s="75">
        <v>139000625</v>
      </c>
      <c r="BW1585" s="75">
        <v>117000625</v>
      </c>
      <c r="BX1585" s="75">
        <v>121000625</v>
      </c>
      <c r="BY1585" s="75">
        <v>0</v>
      </c>
      <c r="BZ1585" s="75">
        <v>0</v>
      </c>
      <c r="CA1585" s="75">
        <v>0</v>
      </c>
    </row>
    <row r="1586" spans="14:79" ht="12" customHeight="1">
      <c r="N1586" s="119" t="s">
        <v>42</v>
      </c>
      <c r="O1586" s="120" t="s">
        <v>997</v>
      </c>
      <c r="P1586" s="122">
        <v>55000026</v>
      </c>
      <c r="Q1586" s="122">
        <v>65000026</v>
      </c>
      <c r="R1586" s="122">
        <v>75000026</v>
      </c>
      <c r="S1586" s="122">
        <v>85000026</v>
      </c>
      <c r="T1586" s="122">
        <v>95000026</v>
      </c>
      <c r="U1586" s="122">
        <v>100000026</v>
      </c>
      <c r="V1586" s="122">
        <v>0</v>
      </c>
      <c r="W1586" s="122">
        <v>0</v>
      </c>
      <c r="X1586" s="122">
        <v>0</v>
      </c>
      <c r="Y1586" s="122">
        <v>0</v>
      </c>
      <c r="Z1586" s="122">
        <v>0</v>
      </c>
      <c r="AA1586" s="122">
        <v>0</v>
      </c>
      <c r="AB1586" s="122">
        <v>0</v>
      </c>
      <c r="AC1586" s="122">
        <v>0</v>
      </c>
      <c r="AD1586" s="121"/>
      <c r="BO1586" s="72" t="s">
        <v>42</v>
      </c>
      <c r="BP1586" s="73" t="s">
        <v>4909</v>
      </c>
      <c r="BQ1586" s="75">
        <v>0</v>
      </c>
      <c r="BR1586" s="75">
        <v>0</v>
      </c>
      <c r="BS1586" s="75">
        <v>0</v>
      </c>
      <c r="BT1586" s="75">
        <v>0</v>
      </c>
      <c r="BU1586" s="75">
        <v>0</v>
      </c>
      <c r="BV1586" s="75">
        <v>0</v>
      </c>
      <c r="BW1586" s="75">
        <v>0</v>
      </c>
      <c r="BX1586" s="75">
        <v>0</v>
      </c>
      <c r="BY1586" s="75">
        <v>0</v>
      </c>
      <c r="BZ1586" s="75">
        <v>0</v>
      </c>
      <c r="CA1586" s="75">
        <v>0</v>
      </c>
    </row>
    <row r="1587" spans="14:79" ht="12" customHeight="1">
      <c r="N1587" s="119" t="s">
        <v>42</v>
      </c>
      <c r="O1587" s="120" t="s">
        <v>607</v>
      </c>
      <c r="P1587" s="122">
        <v>80000026</v>
      </c>
      <c r="Q1587" s="122">
        <v>85000026</v>
      </c>
      <c r="R1587" s="122">
        <v>90000026</v>
      </c>
      <c r="S1587" s="122">
        <v>100000026</v>
      </c>
      <c r="T1587" s="122">
        <v>105000026</v>
      </c>
      <c r="U1587" s="122">
        <v>110000026</v>
      </c>
      <c r="V1587" s="122">
        <v>0</v>
      </c>
      <c r="W1587" s="122">
        <v>0</v>
      </c>
      <c r="X1587" s="122">
        <v>0</v>
      </c>
      <c r="Y1587" s="122">
        <v>0</v>
      </c>
      <c r="Z1587" s="122">
        <v>0</v>
      </c>
      <c r="AA1587" s="122">
        <v>0</v>
      </c>
      <c r="AB1587" s="122">
        <v>0</v>
      </c>
      <c r="AC1587" s="122">
        <v>0</v>
      </c>
      <c r="AD1587" s="121"/>
      <c r="BO1587" s="72" t="s">
        <v>42</v>
      </c>
      <c r="BP1587" s="73" t="s">
        <v>4910</v>
      </c>
      <c r="BQ1587" s="75">
        <v>0</v>
      </c>
      <c r="BR1587" s="75">
        <v>99000625</v>
      </c>
      <c r="BS1587" s="75">
        <v>103000625</v>
      </c>
      <c r="BT1587" s="75">
        <v>108000625</v>
      </c>
      <c r="BU1587" s="75">
        <v>117000625</v>
      </c>
      <c r="BV1587" s="75">
        <v>135000625</v>
      </c>
      <c r="BW1587" s="75">
        <v>148000625</v>
      </c>
      <c r="BX1587" s="75">
        <v>148000625</v>
      </c>
      <c r="BY1587" s="75">
        <v>153000625</v>
      </c>
      <c r="BZ1587" s="75">
        <v>162000625</v>
      </c>
      <c r="CA1587" s="75">
        <v>0</v>
      </c>
    </row>
    <row r="1588" spans="14:79" ht="12" customHeight="1">
      <c r="N1588" s="119" t="s">
        <v>42</v>
      </c>
      <c r="O1588" s="120" t="s">
        <v>308</v>
      </c>
      <c r="P1588" s="122">
        <v>80000026</v>
      </c>
      <c r="Q1588" s="122">
        <v>85000026</v>
      </c>
      <c r="R1588" s="122">
        <v>95000026</v>
      </c>
      <c r="S1588" s="122">
        <v>100000026</v>
      </c>
      <c r="T1588" s="122">
        <v>105000026</v>
      </c>
      <c r="U1588" s="122">
        <v>0</v>
      </c>
      <c r="V1588" s="122">
        <v>0</v>
      </c>
      <c r="W1588" s="122">
        <v>0</v>
      </c>
      <c r="X1588" s="122">
        <v>0</v>
      </c>
      <c r="Y1588" s="122">
        <v>0</v>
      </c>
      <c r="Z1588" s="122">
        <v>0</v>
      </c>
      <c r="AA1588" s="122">
        <v>0</v>
      </c>
      <c r="AB1588" s="122">
        <v>0</v>
      </c>
      <c r="AC1588" s="122">
        <v>0</v>
      </c>
      <c r="AD1588" s="121"/>
      <c r="BO1588" s="72" t="s">
        <v>42</v>
      </c>
      <c r="BP1588" s="73" t="s">
        <v>4911</v>
      </c>
      <c r="BQ1588" s="75">
        <v>0</v>
      </c>
      <c r="BR1588" s="75">
        <v>0</v>
      </c>
      <c r="BS1588" s="75">
        <v>0</v>
      </c>
      <c r="BT1588" s="75">
        <v>0</v>
      </c>
      <c r="BU1588" s="75">
        <v>0</v>
      </c>
      <c r="BV1588" s="75">
        <v>0</v>
      </c>
      <c r="BW1588" s="75">
        <v>0</v>
      </c>
      <c r="BX1588" s="75">
        <v>0</v>
      </c>
      <c r="BY1588" s="75">
        <v>0</v>
      </c>
      <c r="BZ1588" s="75">
        <v>0</v>
      </c>
      <c r="CA1588" s="75">
        <v>0</v>
      </c>
    </row>
    <row r="1589" spans="14:79" ht="12" customHeight="1">
      <c r="N1589" s="119" t="s">
        <v>42</v>
      </c>
      <c r="O1589" s="120" t="s">
        <v>375</v>
      </c>
      <c r="P1589" s="122">
        <v>70000026</v>
      </c>
      <c r="Q1589" s="122">
        <v>80000026</v>
      </c>
      <c r="R1589" s="122">
        <v>85000026</v>
      </c>
      <c r="S1589" s="122">
        <v>90000026</v>
      </c>
      <c r="T1589" s="122">
        <v>95000026</v>
      </c>
      <c r="U1589" s="122">
        <v>0</v>
      </c>
      <c r="V1589" s="122">
        <v>0</v>
      </c>
      <c r="W1589" s="122">
        <v>0</v>
      </c>
      <c r="X1589" s="122">
        <v>0</v>
      </c>
      <c r="Y1589" s="122">
        <v>0</v>
      </c>
      <c r="Z1589" s="122">
        <v>0</v>
      </c>
      <c r="AA1589" s="122">
        <v>0</v>
      </c>
      <c r="AB1589" s="122">
        <v>0</v>
      </c>
      <c r="AC1589" s="122">
        <v>0</v>
      </c>
      <c r="AD1589" s="121"/>
      <c r="BO1589" s="72" t="s">
        <v>42</v>
      </c>
      <c r="BP1589" s="73" t="s">
        <v>4912</v>
      </c>
      <c r="BQ1589" s="75">
        <v>0</v>
      </c>
      <c r="BR1589" s="75">
        <v>0</v>
      </c>
      <c r="BS1589" s="75">
        <v>0</v>
      </c>
      <c r="BT1589" s="75">
        <v>0</v>
      </c>
      <c r="BU1589" s="75">
        <v>0</v>
      </c>
      <c r="BV1589" s="75">
        <v>126000625</v>
      </c>
      <c r="BW1589" s="75">
        <v>0</v>
      </c>
      <c r="BX1589" s="75">
        <v>0</v>
      </c>
      <c r="BY1589" s="75">
        <v>0</v>
      </c>
      <c r="BZ1589" s="75">
        <v>0</v>
      </c>
      <c r="CA1589" s="75">
        <v>0</v>
      </c>
    </row>
    <row r="1590" spans="14:79" ht="12" customHeight="1">
      <c r="N1590" s="119" t="s">
        <v>42</v>
      </c>
      <c r="O1590" s="120" t="s">
        <v>898</v>
      </c>
      <c r="P1590" s="122">
        <v>70000026</v>
      </c>
      <c r="Q1590" s="122">
        <v>80000026</v>
      </c>
      <c r="R1590" s="122">
        <v>90000026</v>
      </c>
      <c r="S1590" s="122">
        <v>95000026</v>
      </c>
      <c r="T1590" s="122">
        <v>105000026</v>
      </c>
      <c r="U1590" s="122">
        <v>110000026</v>
      </c>
      <c r="V1590" s="122">
        <v>0</v>
      </c>
      <c r="W1590" s="122">
        <v>0</v>
      </c>
      <c r="X1590" s="122">
        <v>0</v>
      </c>
      <c r="Y1590" s="122">
        <v>0</v>
      </c>
      <c r="Z1590" s="122">
        <v>0</v>
      </c>
      <c r="AA1590" s="122">
        <v>0</v>
      </c>
      <c r="AB1590" s="122">
        <v>0</v>
      </c>
      <c r="AC1590" s="122">
        <v>0</v>
      </c>
      <c r="AD1590" s="121"/>
      <c r="BO1590" s="72" t="s">
        <v>42</v>
      </c>
      <c r="BP1590" s="73" t="s">
        <v>4913</v>
      </c>
      <c r="BQ1590" s="75">
        <v>117000625</v>
      </c>
      <c r="BR1590" s="75">
        <v>126000625</v>
      </c>
      <c r="BS1590" s="75">
        <v>112000625</v>
      </c>
      <c r="BT1590" s="75">
        <v>117000625</v>
      </c>
      <c r="BU1590" s="75">
        <v>121000625</v>
      </c>
      <c r="BV1590" s="75">
        <v>126000625</v>
      </c>
      <c r="BW1590" s="75">
        <v>130000625</v>
      </c>
      <c r="BX1590" s="75">
        <v>135000625</v>
      </c>
      <c r="BY1590" s="75">
        <v>180000625</v>
      </c>
      <c r="BZ1590" s="75">
        <v>0</v>
      </c>
      <c r="CA1590" s="75">
        <v>0</v>
      </c>
    </row>
    <row r="1591" spans="14:79" ht="12" customHeight="1">
      <c r="N1591" s="119" t="s">
        <v>42</v>
      </c>
      <c r="O1591" s="120" t="s">
        <v>334</v>
      </c>
      <c r="P1591" s="122">
        <v>80000026</v>
      </c>
      <c r="Q1591" s="122">
        <v>85000026</v>
      </c>
      <c r="R1591" s="122">
        <v>90000026</v>
      </c>
      <c r="S1591" s="122">
        <v>100000026</v>
      </c>
      <c r="T1591" s="122">
        <v>105000026</v>
      </c>
      <c r="U1591" s="122">
        <v>110000026</v>
      </c>
      <c r="V1591" s="122">
        <v>0</v>
      </c>
      <c r="W1591" s="122">
        <v>0</v>
      </c>
      <c r="X1591" s="122">
        <v>0</v>
      </c>
      <c r="Y1591" s="122">
        <v>0</v>
      </c>
      <c r="Z1591" s="122">
        <v>0</v>
      </c>
      <c r="AA1591" s="122">
        <v>0</v>
      </c>
      <c r="AB1591" s="122">
        <v>0</v>
      </c>
      <c r="AC1591" s="122">
        <v>0</v>
      </c>
      <c r="AD1591" s="121"/>
      <c r="BO1591" s="72" t="s">
        <v>42</v>
      </c>
      <c r="BP1591" s="73" t="s">
        <v>4914</v>
      </c>
      <c r="BQ1591" s="75">
        <v>0</v>
      </c>
      <c r="BR1591" s="75">
        <v>0</v>
      </c>
      <c r="BS1591" s="75">
        <v>121000625</v>
      </c>
      <c r="BT1591" s="75">
        <v>139000625</v>
      </c>
      <c r="BU1591" s="75">
        <v>148000625</v>
      </c>
      <c r="BV1591" s="75">
        <v>157000625</v>
      </c>
      <c r="BW1591" s="75">
        <v>166000625</v>
      </c>
      <c r="BX1591" s="75">
        <v>0</v>
      </c>
      <c r="BY1591" s="75">
        <v>153000625</v>
      </c>
      <c r="BZ1591" s="75">
        <v>0</v>
      </c>
      <c r="CA1591" s="75">
        <v>0</v>
      </c>
    </row>
    <row r="1592" spans="14:79" ht="12" customHeight="1">
      <c r="N1592" s="119" t="s">
        <v>42</v>
      </c>
      <c r="O1592" s="120" t="s">
        <v>217</v>
      </c>
      <c r="P1592" s="122">
        <v>80000026</v>
      </c>
      <c r="Q1592" s="122">
        <v>85000026</v>
      </c>
      <c r="R1592" s="122">
        <v>95000026</v>
      </c>
      <c r="S1592" s="122">
        <v>100000026</v>
      </c>
      <c r="T1592" s="122">
        <v>105000026</v>
      </c>
      <c r="U1592" s="122">
        <v>0</v>
      </c>
      <c r="V1592" s="122">
        <v>0</v>
      </c>
      <c r="W1592" s="122">
        <v>0</v>
      </c>
      <c r="X1592" s="122">
        <v>0</v>
      </c>
      <c r="Y1592" s="122">
        <v>0</v>
      </c>
      <c r="Z1592" s="122">
        <v>0</v>
      </c>
      <c r="AA1592" s="122">
        <v>0</v>
      </c>
      <c r="AB1592" s="122">
        <v>0</v>
      </c>
      <c r="AC1592" s="122">
        <v>0</v>
      </c>
      <c r="AD1592" s="121"/>
      <c r="BO1592" s="72" t="s">
        <v>42</v>
      </c>
      <c r="BP1592" s="73" t="s">
        <v>4915</v>
      </c>
      <c r="BQ1592" s="75">
        <v>0</v>
      </c>
      <c r="BR1592" s="75">
        <v>103000625</v>
      </c>
      <c r="BS1592" s="75">
        <v>108000625</v>
      </c>
      <c r="BT1592" s="75">
        <v>112000625</v>
      </c>
      <c r="BU1592" s="75">
        <v>108000625</v>
      </c>
      <c r="BV1592" s="75">
        <v>121000625</v>
      </c>
      <c r="BW1592" s="75">
        <v>130000625</v>
      </c>
      <c r="BX1592" s="75">
        <v>139000625</v>
      </c>
      <c r="BY1592" s="75">
        <v>162000625</v>
      </c>
      <c r="BZ1592" s="75">
        <v>0</v>
      </c>
      <c r="CA1592" s="75">
        <v>0</v>
      </c>
    </row>
    <row r="1593" spans="14:79" ht="12" customHeight="1">
      <c r="N1593" s="119" t="s">
        <v>42</v>
      </c>
      <c r="O1593" s="120" t="s">
        <v>621</v>
      </c>
      <c r="P1593" s="122">
        <v>80000026</v>
      </c>
      <c r="Q1593" s="122">
        <v>85000026</v>
      </c>
      <c r="R1593" s="122">
        <v>95000026</v>
      </c>
      <c r="S1593" s="122">
        <v>100000026</v>
      </c>
      <c r="T1593" s="122">
        <v>105000026</v>
      </c>
      <c r="U1593" s="122">
        <v>0</v>
      </c>
      <c r="V1593" s="122">
        <v>0</v>
      </c>
      <c r="W1593" s="122">
        <v>0</v>
      </c>
      <c r="X1593" s="122">
        <v>0</v>
      </c>
      <c r="Y1593" s="122">
        <v>0</v>
      </c>
      <c r="Z1593" s="122">
        <v>0</v>
      </c>
      <c r="AA1593" s="122">
        <v>0</v>
      </c>
      <c r="AB1593" s="122">
        <v>0</v>
      </c>
      <c r="AC1593" s="122">
        <v>0</v>
      </c>
      <c r="AD1593" s="121"/>
      <c r="BO1593" s="72" t="s">
        <v>42</v>
      </c>
      <c r="BP1593" s="73" t="s">
        <v>4916</v>
      </c>
      <c r="BQ1593" s="75">
        <v>120000026</v>
      </c>
      <c r="BR1593" s="75">
        <v>130000026</v>
      </c>
      <c r="BS1593" s="75">
        <v>140000026</v>
      </c>
      <c r="BT1593" s="75">
        <v>150000026</v>
      </c>
      <c r="BU1593" s="75">
        <v>160000026</v>
      </c>
      <c r="BV1593" s="75">
        <v>170000026</v>
      </c>
      <c r="BW1593" s="75">
        <v>180000026</v>
      </c>
      <c r="BX1593" s="75">
        <v>190000026</v>
      </c>
      <c r="BY1593" s="75">
        <v>200000026</v>
      </c>
      <c r="BZ1593" s="75">
        <v>210000026</v>
      </c>
      <c r="CA1593" s="75">
        <v>220000026</v>
      </c>
    </row>
    <row r="1594" spans="14:79" ht="12" customHeight="1">
      <c r="N1594" s="119" t="s">
        <v>42</v>
      </c>
      <c r="O1594" s="120" t="s">
        <v>189</v>
      </c>
      <c r="P1594" s="122">
        <v>55000026</v>
      </c>
      <c r="Q1594" s="122">
        <v>65000026</v>
      </c>
      <c r="R1594" s="122">
        <v>75000026</v>
      </c>
      <c r="S1594" s="122">
        <v>85000026</v>
      </c>
      <c r="T1594" s="122">
        <v>95000026</v>
      </c>
      <c r="U1594" s="122">
        <v>100000026</v>
      </c>
      <c r="V1594" s="122">
        <v>0</v>
      </c>
      <c r="W1594" s="122">
        <v>0</v>
      </c>
      <c r="X1594" s="122">
        <v>0</v>
      </c>
      <c r="Y1594" s="122">
        <v>0</v>
      </c>
      <c r="Z1594" s="122">
        <v>0</v>
      </c>
      <c r="AA1594" s="122">
        <v>0</v>
      </c>
      <c r="AB1594" s="122">
        <v>0</v>
      </c>
      <c r="AC1594" s="122">
        <v>0</v>
      </c>
      <c r="AD1594" s="121"/>
      <c r="BO1594" s="72" t="s">
        <v>42</v>
      </c>
      <c r="BP1594" s="73" t="s">
        <v>4917</v>
      </c>
      <c r="BQ1594" s="75">
        <v>0</v>
      </c>
      <c r="BR1594" s="75">
        <v>0</v>
      </c>
      <c r="BS1594" s="75">
        <v>0</v>
      </c>
      <c r="BT1594" s="75">
        <v>0</v>
      </c>
      <c r="BU1594" s="75">
        <v>0</v>
      </c>
      <c r="BV1594" s="75">
        <v>140000026</v>
      </c>
      <c r="BW1594" s="75">
        <v>145000026</v>
      </c>
      <c r="BX1594" s="75">
        <v>155000026</v>
      </c>
      <c r="BY1594" s="75">
        <v>165000026</v>
      </c>
      <c r="BZ1594" s="75">
        <v>0</v>
      </c>
      <c r="CA1594" s="75">
        <v>0</v>
      </c>
    </row>
    <row r="1595" spans="14:79" ht="12" customHeight="1">
      <c r="N1595" s="119" t="s">
        <v>42</v>
      </c>
      <c r="O1595" s="120" t="s">
        <v>2496</v>
      </c>
      <c r="P1595" s="122">
        <v>0</v>
      </c>
      <c r="Q1595" s="122">
        <v>0</v>
      </c>
      <c r="R1595" s="122">
        <v>0</v>
      </c>
      <c r="S1595" s="122">
        <v>0</v>
      </c>
      <c r="T1595" s="122">
        <v>0</v>
      </c>
      <c r="U1595" s="122">
        <v>0</v>
      </c>
      <c r="V1595" s="122">
        <v>0</v>
      </c>
      <c r="W1595" s="122">
        <v>340000026</v>
      </c>
      <c r="X1595" s="122">
        <v>0</v>
      </c>
      <c r="Y1595" s="122">
        <v>0</v>
      </c>
      <c r="Z1595" s="122">
        <v>0</v>
      </c>
      <c r="AA1595" s="122">
        <v>0</v>
      </c>
      <c r="AB1595" s="122">
        <v>0</v>
      </c>
      <c r="AC1595" s="122">
        <v>0</v>
      </c>
      <c r="AD1595" s="121"/>
      <c r="BO1595" s="72" t="s">
        <v>42</v>
      </c>
      <c r="BP1595" s="73" t="s">
        <v>4918</v>
      </c>
      <c r="BQ1595" s="75">
        <v>90000026</v>
      </c>
      <c r="BR1595" s="75">
        <v>105000026</v>
      </c>
      <c r="BS1595" s="75">
        <v>115000026</v>
      </c>
      <c r="BT1595" s="75">
        <v>125000026</v>
      </c>
      <c r="BU1595" s="75">
        <v>135000026</v>
      </c>
      <c r="BV1595" s="75">
        <v>145000026</v>
      </c>
      <c r="BW1595" s="75">
        <v>160000026</v>
      </c>
      <c r="BX1595" s="75">
        <v>170000026</v>
      </c>
      <c r="BY1595" s="75">
        <v>185000026</v>
      </c>
      <c r="BZ1595" s="75">
        <v>200000026</v>
      </c>
      <c r="CA1595" s="75">
        <v>215000026</v>
      </c>
    </row>
    <row r="1596" spans="14:79" ht="12" customHeight="1">
      <c r="N1596" s="119" t="s">
        <v>42</v>
      </c>
      <c r="O1596" s="120" t="s">
        <v>1914</v>
      </c>
      <c r="P1596" s="122">
        <v>0</v>
      </c>
      <c r="Q1596" s="122">
        <v>0</v>
      </c>
      <c r="R1596" s="122">
        <v>0</v>
      </c>
      <c r="S1596" s="122">
        <v>0</v>
      </c>
      <c r="T1596" s="122">
        <v>0</v>
      </c>
      <c r="U1596" s="122">
        <v>0</v>
      </c>
      <c r="V1596" s="122">
        <v>0</v>
      </c>
      <c r="W1596" s="122">
        <v>340000026</v>
      </c>
      <c r="X1596" s="122">
        <v>0</v>
      </c>
      <c r="Y1596" s="122">
        <v>0</v>
      </c>
      <c r="Z1596" s="122">
        <v>0</v>
      </c>
      <c r="AA1596" s="122">
        <v>0</v>
      </c>
      <c r="AB1596" s="122">
        <v>0</v>
      </c>
      <c r="AC1596" s="122">
        <v>0</v>
      </c>
      <c r="AD1596" s="121"/>
      <c r="BO1596" s="72" t="s">
        <v>42</v>
      </c>
      <c r="BP1596" s="73" t="s">
        <v>5102</v>
      </c>
      <c r="BQ1596" s="75">
        <v>0</v>
      </c>
      <c r="BR1596" s="75">
        <v>0</v>
      </c>
      <c r="BS1596" s="75">
        <v>0</v>
      </c>
      <c r="BT1596" s="75">
        <v>110000026</v>
      </c>
      <c r="BU1596" s="75">
        <v>120000026</v>
      </c>
      <c r="BV1596" s="75">
        <v>125000026</v>
      </c>
      <c r="BW1596" s="75">
        <v>130000026</v>
      </c>
      <c r="BX1596" s="75">
        <v>140000026</v>
      </c>
      <c r="BY1596" s="75">
        <v>150000026</v>
      </c>
      <c r="BZ1596" s="75">
        <v>170000026</v>
      </c>
      <c r="CA1596" s="75">
        <v>190000026</v>
      </c>
    </row>
    <row r="1597" spans="14:79" ht="12" customHeight="1">
      <c r="N1597" s="119" t="s">
        <v>42</v>
      </c>
      <c r="O1597" s="120" t="s">
        <v>537</v>
      </c>
      <c r="P1597" s="122">
        <v>125000026</v>
      </c>
      <c r="Q1597" s="122">
        <v>130000026</v>
      </c>
      <c r="R1597" s="122">
        <v>135000026</v>
      </c>
      <c r="S1597" s="122">
        <v>145000026</v>
      </c>
      <c r="T1597" s="122">
        <v>150000026</v>
      </c>
      <c r="U1597" s="122">
        <v>160000026</v>
      </c>
      <c r="V1597" s="122">
        <v>170000026</v>
      </c>
      <c r="W1597" s="122">
        <v>180000026</v>
      </c>
      <c r="X1597" s="122">
        <v>0</v>
      </c>
      <c r="Y1597" s="122">
        <v>0</v>
      </c>
      <c r="Z1597" s="122">
        <v>0</v>
      </c>
      <c r="AA1597" s="122">
        <v>0</v>
      </c>
      <c r="AB1597" s="122">
        <v>0</v>
      </c>
      <c r="AC1597" s="122">
        <v>0</v>
      </c>
      <c r="AD1597" s="121"/>
      <c r="BO1597" s="72" t="s">
        <v>42</v>
      </c>
      <c r="BP1597" s="73" t="s">
        <v>4919</v>
      </c>
      <c r="BQ1597" s="75">
        <v>85000625</v>
      </c>
      <c r="BR1597" s="75">
        <v>99000625</v>
      </c>
      <c r="BS1597" s="75">
        <v>103000625</v>
      </c>
      <c r="BT1597" s="75">
        <v>108000625</v>
      </c>
      <c r="BU1597" s="75">
        <v>117000625</v>
      </c>
      <c r="BV1597" s="75">
        <v>135000625</v>
      </c>
      <c r="BW1597" s="75">
        <v>144000625</v>
      </c>
      <c r="BX1597" s="75">
        <v>148000625</v>
      </c>
      <c r="BY1597" s="75">
        <v>153000625</v>
      </c>
      <c r="BZ1597" s="75">
        <v>0</v>
      </c>
      <c r="CA1597" s="75">
        <v>0</v>
      </c>
    </row>
    <row r="1598" spans="14:79" ht="12" customHeight="1">
      <c r="N1598" s="119" t="s">
        <v>42</v>
      </c>
      <c r="O1598" s="120" t="s">
        <v>998</v>
      </c>
      <c r="P1598" s="122">
        <v>120000026</v>
      </c>
      <c r="Q1598" s="122">
        <v>130000026</v>
      </c>
      <c r="R1598" s="122">
        <v>135000026</v>
      </c>
      <c r="S1598" s="122">
        <v>0</v>
      </c>
      <c r="T1598" s="122">
        <v>0</v>
      </c>
      <c r="U1598" s="122">
        <v>0</v>
      </c>
      <c r="V1598" s="122">
        <v>0</v>
      </c>
      <c r="W1598" s="122">
        <v>0</v>
      </c>
      <c r="X1598" s="122">
        <v>0</v>
      </c>
      <c r="Y1598" s="122">
        <v>0</v>
      </c>
      <c r="Z1598" s="122">
        <v>0</v>
      </c>
      <c r="AA1598" s="122">
        <v>0</v>
      </c>
      <c r="AB1598" s="122">
        <v>0</v>
      </c>
      <c r="AC1598" s="122">
        <v>0</v>
      </c>
      <c r="AD1598" s="121"/>
      <c r="BO1598" s="72" t="s">
        <v>42</v>
      </c>
      <c r="BP1598" s="73" t="s">
        <v>4920</v>
      </c>
      <c r="BQ1598" s="75">
        <v>95000026</v>
      </c>
      <c r="BR1598" s="75">
        <v>110000026</v>
      </c>
      <c r="BS1598" s="75">
        <v>115000026</v>
      </c>
      <c r="BT1598" s="75">
        <v>120000026</v>
      </c>
      <c r="BU1598" s="75">
        <v>125000026</v>
      </c>
      <c r="BV1598" s="75">
        <v>130000026</v>
      </c>
      <c r="BW1598" s="75">
        <v>140000026</v>
      </c>
      <c r="BX1598" s="75">
        <v>150000026</v>
      </c>
      <c r="BY1598" s="75">
        <v>165000026</v>
      </c>
      <c r="BZ1598" s="75">
        <v>180000026</v>
      </c>
      <c r="CA1598" s="75">
        <v>0</v>
      </c>
    </row>
    <row r="1599" spans="14:79" ht="12" customHeight="1">
      <c r="N1599" s="119" t="s">
        <v>42</v>
      </c>
      <c r="O1599" s="120" t="s">
        <v>369</v>
      </c>
      <c r="P1599" s="122">
        <v>125000026</v>
      </c>
      <c r="Q1599" s="122">
        <v>130000026</v>
      </c>
      <c r="R1599" s="122">
        <v>135000026</v>
      </c>
      <c r="S1599" s="122">
        <v>145000026</v>
      </c>
      <c r="T1599" s="122">
        <v>150000026</v>
      </c>
      <c r="U1599" s="122">
        <v>160000026</v>
      </c>
      <c r="V1599" s="122">
        <v>170000026</v>
      </c>
      <c r="W1599" s="122">
        <v>180000026</v>
      </c>
      <c r="X1599" s="122">
        <v>0</v>
      </c>
      <c r="Y1599" s="122">
        <v>0</v>
      </c>
      <c r="Z1599" s="122">
        <v>0</v>
      </c>
      <c r="AA1599" s="122">
        <v>0</v>
      </c>
      <c r="AB1599" s="122">
        <v>0</v>
      </c>
      <c r="AC1599" s="122">
        <v>0</v>
      </c>
      <c r="AD1599" s="121"/>
      <c r="BO1599" s="72" t="s">
        <v>42</v>
      </c>
      <c r="BP1599" s="73" t="s">
        <v>4921</v>
      </c>
      <c r="BQ1599" s="75">
        <v>110000925</v>
      </c>
      <c r="BR1599" s="75">
        <v>144000625</v>
      </c>
      <c r="BS1599" s="75">
        <v>153000625</v>
      </c>
      <c r="BT1599" s="75">
        <v>162000625</v>
      </c>
      <c r="BU1599" s="75">
        <v>166000625</v>
      </c>
      <c r="BV1599" s="75">
        <v>0</v>
      </c>
      <c r="BW1599" s="75">
        <v>0</v>
      </c>
      <c r="BX1599" s="75">
        <v>0</v>
      </c>
      <c r="BY1599" s="75">
        <v>0</v>
      </c>
      <c r="BZ1599" s="75">
        <v>0</v>
      </c>
      <c r="CA1599" s="75">
        <v>0</v>
      </c>
    </row>
    <row r="1600" spans="14:79" ht="12" customHeight="1">
      <c r="N1600" s="119" t="s">
        <v>42</v>
      </c>
      <c r="O1600" s="120" t="s">
        <v>363</v>
      </c>
      <c r="P1600" s="122">
        <v>120000026</v>
      </c>
      <c r="Q1600" s="122">
        <v>125000026</v>
      </c>
      <c r="R1600" s="122">
        <v>130000026</v>
      </c>
      <c r="S1600" s="122">
        <v>135000026</v>
      </c>
      <c r="T1600" s="122">
        <v>140000026</v>
      </c>
      <c r="U1600" s="122">
        <v>145000026</v>
      </c>
      <c r="V1600" s="122">
        <v>0</v>
      </c>
      <c r="W1600" s="122">
        <v>0</v>
      </c>
      <c r="X1600" s="122">
        <v>0</v>
      </c>
      <c r="Y1600" s="122">
        <v>0</v>
      </c>
      <c r="Z1600" s="122">
        <v>0</v>
      </c>
      <c r="AA1600" s="122">
        <v>0</v>
      </c>
      <c r="AB1600" s="122">
        <v>0</v>
      </c>
      <c r="AC1600" s="122">
        <v>0</v>
      </c>
      <c r="AD1600" s="121"/>
      <c r="BO1600" s="72" t="s">
        <v>42</v>
      </c>
      <c r="BP1600" s="73" t="s">
        <v>4922</v>
      </c>
      <c r="BQ1600" s="75">
        <v>95000026</v>
      </c>
      <c r="BR1600" s="75">
        <v>105000026</v>
      </c>
      <c r="BS1600" s="75">
        <v>110000026</v>
      </c>
      <c r="BT1600" s="75">
        <v>115000026</v>
      </c>
      <c r="BU1600" s="75">
        <v>125000026</v>
      </c>
      <c r="BV1600" s="75">
        <v>135000026</v>
      </c>
      <c r="BW1600" s="75">
        <v>145000026</v>
      </c>
      <c r="BX1600" s="75">
        <v>160000026</v>
      </c>
      <c r="BY1600" s="75">
        <v>170000026</v>
      </c>
      <c r="BZ1600" s="75">
        <v>180000026</v>
      </c>
      <c r="CA1600" s="75">
        <v>195000026</v>
      </c>
    </row>
    <row r="1601" spans="14:79" ht="12" customHeight="1">
      <c r="N1601" s="119" t="s">
        <v>42</v>
      </c>
      <c r="O1601" s="120" t="s">
        <v>190</v>
      </c>
      <c r="P1601" s="122">
        <v>0</v>
      </c>
      <c r="Q1601" s="122">
        <v>120000026</v>
      </c>
      <c r="R1601" s="122">
        <v>130000026</v>
      </c>
      <c r="S1601" s="122">
        <v>135000026</v>
      </c>
      <c r="T1601" s="122">
        <v>140000026</v>
      </c>
      <c r="U1601" s="122">
        <v>145000026</v>
      </c>
      <c r="V1601" s="122">
        <v>0</v>
      </c>
      <c r="W1601" s="122">
        <v>0</v>
      </c>
      <c r="X1601" s="122">
        <v>0</v>
      </c>
      <c r="Y1601" s="122">
        <v>0</v>
      </c>
      <c r="Z1601" s="122">
        <v>0</v>
      </c>
      <c r="AA1601" s="122">
        <v>0</v>
      </c>
      <c r="AB1601" s="122">
        <v>0</v>
      </c>
      <c r="AC1601" s="122">
        <v>0</v>
      </c>
      <c r="AD1601" s="121"/>
      <c r="BO1601" s="72" t="s">
        <v>42</v>
      </c>
      <c r="BP1601" s="73" t="s">
        <v>4923</v>
      </c>
      <c r="BQ1601" s="75">
        <v>125000925</v>
      </c>
      <c r="BR1601" s="75">
        <v>130000925</v>
      </c>
      <c r="BS1601" s="75">
        <v>140000925</v>
      </c>
      <c r="BT1601" s="75">
        <v>145000925</v>
      </c>
      <c r="BU1601" s="75">
        <v>150000925</v>
      </c>
      <c r="BV1601" s="75">
        <v>160000925</v>
      </c>
      <c r="BW1601" s="75">
        <v>165000925</v>
      </c>
      <c r="BX1601" s="75">
        <v>205000925</v>
      </c>
      <c r="BY1601" s="75">
        <v>0</v>
      </c>
      <c r="BZ1601" s="75">
        <v>0</v>
      </c>
      <c r="CA1601" s="75">
        <v>215000625</v>
      </c>
    </row>
    <row r="1602" spans="14:79" ht="12" customHeight="1">
      <c r="N1602" s="119" t="s">
        <v>42</v>
      </c>
      <c r="O1602" s="120" t="s">
        <v>148</v>
      </c>
      <c r="P1602" s="122">
        <v>125000026</v>
      </c>
      <c r="Q1602" s="122">
        <v>135000026</v>
      </c>
      <c r="R1602" s="122">
        <v>145000026</v>
      </c>
      <c r="S1602" s="122">
        <v>160000026</v>
      </c>
      <c r="T1602" s="122">
        <v>170000026</v>
      </c>
      <c r="U1602" s="122">
        <v>180000026</v>
      </c>
      <c r="V1602" s="122">
        <v>190000026</v>
      </c>
      <c r="W1602" s="122">
        <v>195000026</v>
      </c>
      <c r="X1602" s="122">
        <v>0</v>
      </c>
      <c r="Y1602" s="122">
        <v>0</v>
      </c>
      <c r="Z1602" s="122">
        <v>0</v>
      </c>
      <c r="AA1602" s="122">
        <v>0</v>
      </c>
      <c r="AB1602" s="122">
        <v>0</v>
      </c>
      <c r="AC1602" s="122">
        <v>0</v>
      </c>
      <c r="AD1602" s="121"/>
      <c r="BO1602" s="72" t="s">
        <v>42</v>
      </c>
      <c r="BP1602" s="73" t="s">
        <v>4924</v>
      </c>
      <c r="BQ1602" s="75">
        <v>0</v>
      </c>
      <c r="BR1602" s="75">
        <v>0</v>
      </c>
      <c r="BS1602" s="75">
        <v>126000625</v>
      </c>
      <c r="BT1602" s="75">
        <v>135000625</v>
      </c>
      <c r="BU1602" s="75">
        <v>144000625</v>
      </c>
      <c r="BV1602" s="75">
        <v>0</v>
      </c>
      <c r="BW1602" s="75">
        <v>0</v>
      </c>
      <c r="BX1602" s="75">
        <v>0</v>
      </c>
      <c r="BY1602" s="75">
        <v>0</v>
      </c>
      <c r="BZ1602" s="75">
        <v>0</v>
      </c>
      <c r="CA1602" s="75">
        <v>0</v>
      </c>
    </row>
    <row r="1603" spans="14:79" ht="12" customHeight="1">
      <c r="N1603" s="119" t="s">
        <v>42</v>
      </c>
      <c r="O1603" s="120" t="s">
        <v>1460</v>
      </c>
      <c r="P1603" s="122">
        <v>0</v>
      </c>
      <c r="Q1603" s="122">
        <v>0</v>
      </c>
      <c r="R1603" s="122">
        <v>0</v>
      </c>
      <c r="S1603" s="122">
        <v>150000026</v>
      </c>
      <c r="T1603" s="122">
        <v>160000026</v>
      </c>
      <c r="U1603" s="122">
        <v>175000026</v>
      </c>
      <c r="V1603" s="122">
        <v>185000026</v>
      </c>
      <c r="W1603" s="122">
        <v>0</v>
      </c>
      <c r="X1603" s="122">
        <v>0</v>
      </c>
      <c r="Y1603" s="122">
        <v>0</v>
      </c>
      <c r="Z1603" s="122">
        <v>0</v>
      </c>
      <c r="AA1603" s="122">
        <v>0</v>
      </c>
      <c r="AB1603" s="122">
        <v>0</v>
      </c>
      <c r="AC1603" s="122">
        <v>0</v>
      </c>
      <c r="AD1603" s="121"/>
      <c r="BO1603" s="72" t="s">
        <v>42</v>
      </c>
      <c r="BP1603" s="73" t="s">
        <v>4925</v>
      </c>
      <c r="BQ1603" s="75">
        <v>0</v>
      </c>
      <c r="BR1603" s="75">
        <v>99000625</v>
      </c>
      <c r="BS1603" s="75">
        <v>103000625</v>
      </c>
      <c r="BT1603" s="75">
        <v>108000625</v>
      </c>
      <c r="BU1603" s="75">
        <v>108000625</v>
      </c>
      <c r="BV1603" s="75">
        <v>121000625</v>
      </c>
      <c r="BW1603" s="75">
        <v>126000625</v>
      </c>
      <c r="BX1603" s="75">
        <v>130000625</v>
      </c>
      <c r="BY1603" s="75">
        <v>135000625</v>
      </c>
      <c r="BZ1603" s="75">
        <v>0</v>
      </c>
      <c r="CA1603" s="75">
        <v>0</v>
      </c>
    </row>
    <row r="1604" spans="14:79" ht="12" customHeight="1">
      <c r="N1604" s="119" t="s">
        <v>42</v>
      </c>
      <c r="O1604" s="120" t="s">
        <v>581</v>
      </c>
      <c r="P1604" s="122">
        <v>240000026</v>
      </c>
      <c r="Q1604" s="122">
        <v>250000026</v>
      </c>
      <c r="R1604" s="122">
        <v>260000026</v>
      </c>
      <c r="S1604" s="122">
        <v>280000026</v>
      </c>
      <c r="T1604" s="122">
        <v>295000026</v>
      </c>
      <c r="U1604" s="122">
        <v>310000026</v>
      </c>
      <c r="V1604" s="122">
        <v>320000026</v>
      </c>
      <c r="W1604" s="122">
        <v>330000026</v>
      </c>
      <c r="X1604" s="122">
        <v>340000026</v>
      </c>
      <c r="Y1604" s="122">
        <v>360000026</v>
      </c>
      <c r="Z1604" s="122">
        <v>0</v>
      </c>
      <c r="AA1604" s="122">
        <v>0</v>
      </c>
      <c r="AB1604" s="122">
        <v>0</v>
      </c>
      <c r="AC1604" s="122">
        <v>0</v>
      </c>
      <c r="AD1604" s="121"/>
      <c r="BO1604" s="72" t="s">
        <v>42</v>
      </c>
      <c r="BP1604" s="73" t="s">
        <v>4926</v>
      </c>
      <c r="BQ1604" s="75">
        <v>0</v>
      </c>
      <c r="BR1604" s="75">
        <v>90000625</v>
      </c>
      <c r="BS1604" s="75">
        <v>99000625</v>
      </c>
      <c r="BT1604" s="75">
        <v>153000625</v>
      </c>
      <c r="BU1604" s="75">
        <v>0</v>
      </c>
      <c r="BV1604" s="75">
        <v>0</v>
      </c>
      <c r="BW1604" s="75">
        <v>0</v>
      </c>
      <c r="BX1604" s="75">
        <v>0</v>
      </c>
      <c r="BY1604" s="75">
        <v>0</v>
      </c>
      <c r="BZ1604" s="75">
        <v>0</v>
      </c>
      <c r="CA1604" s="75">
        <v>0</v>
      </c>
    </row>
    <row r="1605" spans="14:79" ht="12" customHeight="1">
      <c r="N1605" s="119" t="s">
        <v>42</v>
      </c>
      <c r="O1605" s="120" t="s">
        <v>1321</v>
      </c>
      <c r="P1605" s="122">
        <v>260000026</v>
      </c>
      <c r="Q1605" s="122">
        <v>270000026</v>
      </c>
      <c r="R1605" s="122">
        <v>280000026</v>
      </c>
      <c r="S1605" s="122">
        <v>290000026</v>
      </c>
      <c r="T1605" s="122">
        <v>300000026</v>
      </c>
      <c r="U1605" s="122">
        <v>310000026</v>
      </c>
      <c r="V1605" s="122">
        <v>320000026</v>
      </c>
      <c r="W1605" s="122">
        <v>330000026</v>
      </c>
      <c r="X1605" s="122">
        <v>350000026</v>
      </c>
      <c r="Y1605" s="122">
        <v>380000026</v>
      </c>
      <c r="Z1605" s="122">
        <v>475000026</v>
      </c>
      <c r="AA1605" s="122">
        <v>520000026</v>
      </c>
      <c r="AB1605" s="122">
        <v>0</v>
      </c>
      <c r="AC1605" s="122">
        <v>0</v>
      </c>
      <c r="AD1605" s="121"/>
      <c r="BO1605" s="72" t="s">
        <v>42</v>
      </c>
      <c r="BP1605" s="73" t="s">
        <v>4927</v>
      </c>
      <c r="BQ1605" s="75">
        <v>0</v>
      </c>
      <c r="BR1605" s="75">
        <v>0</v>
      </c>
      <c r="BS1605" s="75">
        <v>135000625</v>
      </c>
      <c r="BT1605" s="75">
        <v>0</v>
      </c>
      <c r="BU1605" s="75">
        <v>0</v>
      </c>
      <c r="BV1605" s="75">
        <v>0</v>
      </c>
      <c r="BW1605" s="75">
        <v>0</v>
      </c>
      <c r="BX1605" s="75">
        <v>0</v>
      </c>
      <c r="BY1605" s="75">
        <v>0</v>
      </c>
      <c r="BZ1605" s="75">
        <v>0</v>
      </c>
      <c r="CA1605" s="75">
        <v>0</v>
      </c>
    </row>
    <row r="1606" spans="14:79" ht="12" customHeight="1">
      <c r="N1606" s="119" t="s">
        <v>42</v>
      </c>
      <c r="O1606" s="120" t="s">
        <v>823</v>
      </c>
      <c r="P1606" s="122">
        <v>0</v>
      </c>
      <c r="Q1606" s="122">
        <v>0</v>
      </c>
      <c r="R1606" s="122">
        <v>205000026</v>
      </c>
      <c r="S1606" s="122">
        <v>230000026</v>
      </c>
      <c r="T1606" s="122">
        <v>0</v>
      </c>
      <c r="U1606" s="122">
        <v>0</v>
      </c>
      <c r="V1606" s="122">
        <v>0</v>
      </c>
      <c r="W1606" s="122">
        <v>0</v>
      </c>
      <c r="X1606" s="122">
        <v>0</v>
      </c>
      <c r="Y1606" s="122">
        <v>0</v>
      </c>
      <c r="Z1606" s="122">
        <v>0</v>
      </c>
      <c r="AA1606" s="122">
        <v>0</v>
      </c>
      <c r="AB1606" s="122">
        <v>0</v>
      </c>
      <c r="AC1606" s="122">
        <v>0</v>
      </c>
      <c r="AD1606" s="121"/>
      <c r="BO1606" s="72" t="s">
        <v>42</v>
      </c>
      <c r="BP1606" s="73" t="s">
        <v>4928</v>
      </c>
      <c r="BQ1606" s="75">
        <v>90000625</v>
      </c>
      <c r="BR1606" s="75">
        <v>94000625</v>
      </c>
      <c r="BS1606" s="75">
        <v>99000625</v>
      </c>
      <c r="BT1606" s="75">
        <v>103000625</v>
      </c>
      <c r="BU1606" s="75">
        <v>108000625</v>
      </c>
      <c r="BV1606" s="75">
        <v>112000625</v>
      </c>
      <c r="BW1606" s="75">
        <v>117000625</v>
      </c>
      <c r="BX1606" s="75">
        <v>121000625</v>
      </c>
      <c r="BY1606" s="75">
        <v>130000625</v>
      </c>
      <c r="BZ1606" s="75">
        <v>0</v>
      </c>
      <c r="CA1606" s="75">
        <v>0</v>
      </c>
    </row>
    <row r="1607" spans="14:79" ht="12" customHeight="1">
      <c r="N1607" s="119" t="s">
        <v>42</v>
      </c>
      <c r="O1607" s="120" t="s">
        <v>721</v>
      </c>
      <c r="P1607" s="122">
        <v>180000026</v>
      </c>
      <c r="Q1607" s="122">
        <v>190000026</v>
      </c>
      <c r="R1607" s="122">
        <v>210000026</v>
      </c>
      <c r="S1607" s="122">
        <v>220000026</v>
      </c>
      <c r="T1607" s="122">
        <v>230000026</v>
      </c>
      <c r="U1607" s="122">
        <v>0</v>
      </c>
      <c r="V1607" s="122">
        <v>0</v>
      </c>
      <c r="W1607" s="122">
        <v>0</v>
      </c>
      <c r="X1607" s="122">
        <v>0</v>
      </c>
      <c r="Y1607" s="122">
        <v>0</v>
      </c>
      <c r="Z1607" s="122">
        <v>0</v>
      </c>
      <c r="AA1607" s="122">
        <v>0</v>
      </c>
      <c r="AB1607" s="122">
        <v>0</v>
      </c>
      <c r="AC1607" s="122">
        <v>0</v>
      </c>
      <c r="AD1607" s="121"/>
      <c r="BO1607" s="72" t="s">
        <v>42</v>
      </c>
      <c r="BP1607" s="73" t="s">
        <v>5103</v>
      </c>
      <c r="BQ1607" s="75">
        <v>80000925</v>
      </c>
      <c r="BR1607" s="75">
        <v>85000925</v>
      </c>
      <c r="BS1607" s="75">
        <v>90000925</v>
      </c>
      <c r="BT1607" s="75">
        <v>105000925</v>
      </c>
      <c r="BU1607" s="75">
        <v>125000925</v>
      </c>
      <c r="BV1607" s="75">
        <v>130000925</v>
      </c>
      <c r="BW1607" s="75">
        <v>135000925</v>
      </c>
      <c r="BX1607" s="75">
        <v>140000925</v>
      </c>
      <c r="BY1607" s="75">
        <v>180000026</v>
      </c>
      <c r="BZ1607" s="75">
        <v>210000026</v>
      </c>
      <c r="CA1607" s="75">
        <v>215000026</v>
      </c>
    </row>
    <row r="1608" spans="14:79" ht="12" customHeight="1">
      <c r="N1608" s="119" t="s">
        <v>42</v>
      </c>
      <c r="O1608" s="120" t="s">
        <v>297</v>
      </c>
      <c r="P1608" s="122">
        <v>220000026</v>
      </c>
      <c r="Q1608" s="122">
        <v>243000026</v>
      </c>
      <c r="R1608" s="122">
        <v>265000026</v>
      </c>
      <c r="S1608" s="122">
        <v>285000026</v>
      </c>
      <c r="T1608" s="122">
        <v>305000026</v>
      </c>
      <c r="U1608" s="122">
        <v>330000026</v>
      </c>
      <c r="V1608" s="122">
        <v>375000026</v>
      </c>
      <c r="W1608" s="122">
        <v>405000026</v>
      </c>
      <c r="X1608" s="122">
        <v>414000026</v>
      </c>
      <c r="Y1608" s="122">
        <v>460000026</v>
      </c>
      <c r="Z1608" s="122">
        <v>480000026</v>
      </c>
      <c r="AA1608" s="122">
        <v>515000026</v>
      </c>
      <c r="AB1608" s="122">
        <v>525000026</v>
      </c>
      <c r="AC1608" s="122">
        <v>0</v>
      </c>
      <c r="AD1608" s="121"/>
      <c r="BO1608" s="72" t="s">
        <v>42</v>
      </c>
      <c r="BP1608" s="73" t="s">
        <v>4929</v>
      </c>
      <c r="BQ1608" s="75">
        <v>0</v>
      </c>
      <c r="BR1608" s="75">
        <v>0</v>
      </c>
      <c r="BS1608" s="75">
        <v>110000026</v>
      </c>
      <c r="BT1608" s="75">
        <v>120000026</v>
      </c>
      <c r="BU1608" s="75">
        <v>140000026</v>
      </c>
      <c r="BV1608" s="75">
        <v>145000026</v>
      </c>
      <c r="BW1608" s="75">
        <v>155000026</v>
      </c>
      <c r="BX1608" s="75">
        <v>0</v>
      </c>
      <c r="BY1608" s="75">
        <v>0</v>
      </c>
      <c r="BZ1608" s="75">
        <v>0</v>
      </c>
      <c r="CA1608" s="75">
        <v>0</v>
      </c>
    </row>
    <row r="1609" spans="14:79" ht="12" customHeight="1">
      <c r="N1609" s="119" t="s">
        <v>42</v>
      </c>
      <c r="O1609" s="120" t="s">
        <v>630</v>
      </c>
      <c r="P1609" s="122">
        <v>260000026</v>
      </c>
      <c r="Q1609" s="122">
        <v>270000026</v>
      </c>
      <c r="R1609" s="122">
        <v>280000026</v>
      </c>
      <c r="S1609" s="122">
        <v>290000026</v>
      </c>
      <c r="T1609" s="122">
        <v>300000026</v>
      </c>
      <c r="U1609" s="122">
        <v>310000026</v>
      </c>
      <c r="V1609" s="122">
        <v>320000026</v>
      </c>
      <c r="W1609" s="122">
        <v>330000026</v>
      </c>
      <c r="X1609" s="122">
        <v>340000026</v>
      </c>
      <c r="Y1609" s="122">
        <v>360000026</v>
      </c>
      <c r="Z1609" s="122">
        <v>485000026</v>
      </c>
      <c r="AA1609" s="122">
        <v>495000026</v>
      </c>
      <c r="AB1609" s="122">
        <v>505000026</v>
      </c>
      <c r="AC1609" s="122">
        <v>520000026</v>
      </c>
      <c r="AD1609" s="121"/>
      <c r="BO1609" s="72" t="s">
        <v>42</v>
      </c>
      <c r="BP1609" s="73" t="s">
        <v>4930</v>
      </c>
      <c r="BQ1609" s="75">
        <v>0</v>
      </c>
      <c r="BR1609" s="75">
        <v>65000026</v>
      </c>
      <c r="BS1609" s="75">
        <v>0</v>
      </c>
      <c r="BT1609" s="75">
        <v>0</v>
      </c>
      <c r="BU1609" s="75">
        <v>0</v>
      </c>
      <c r="BV1609" s="75">
        <v>0</v>
      </c>
      <c r="BW1609" s="75">
        <v>0</v>
      </c>
      <c r="BX1609" s="75">
        <v>0</v>
      </c>
      <c r="BY1609" s="75">
        <v>0</v>
      </c>
      <c r="BZ1609" s="75">
        <v>0</v>
      </c>
      <c r="CA1609" s="75">
        <v>0</v>
      </c>
    </row>
    <row r="1610" spans="14:79" ht="12" customHeight="1">
      <c r="N1610" s="119" t="s">
        <v>42</v>
      </c>
      <c r="O1610" s="120" t="s">
        <v>1192</v>
      </c>
      <c r="P1610" s="122">
        <v>180000026</v>
      </c>
      <c r="Q1610" s="122">
        <v>190000026</v>
      </c>
      <c r="R1610" s="122">
        <v>210000026</v>
      </c>
      <c r="S1610" s="122">
        <v>225000026</v>
      </c>
      <c r="T1610" s="122">
        <v>235000026</v>
      </c>
      <c r="U1610" s="122">
        <v>245000026</v>
      </c>
      <c r="V1610" s="122">
        <v>275000026</v>
      </c>
      <c r="W1610" s="122">
        <v>285000026</v>
      </c>
      <c r="X1610" s="122">
        <v>295000026</v>
      </c>
      <c r="Y1610" s="122">
        <v>405000026</v>
      </c>
      <c r="Z1610" s="122">
        <v>430000026</v>
      </c>
      <c r="AA1610" s="122">
        <v>0</v>
      </c>
      <c r="AB1610" s="122">
        <v>0</v>
      </c>
      <c r="AC1610" s="122">
        <v>0</v>
      </c>
      <c r="AD1610" s="121"/>
      <c r="BO1610" s="72" t="s">
        <v>42</v>
      </c>
      <c r="BP1610" s="73" t="s">
        <v>4931</v>
      </c>
      <c r="BQ1610" s="75">
        <v>55000026</v>
      </c>
      <c r="BR1610" s="75">
        <v>65000026</v>
      </c>
      <c r="BS1610" s="75">
        <v>70000026</v>
      </c>
      <c r="BT1610" s="75">
        <v>85000026</v>
      </c>
      <c r="BU1610" s="75">
        <v>95000026</v>
      </c>
      <c r="BV1610" s="75">
        <v>0</v>
      </c>
      <c r="BW1610" s="75">
        <v>0</v>
      </c>
      <c r="BX1610" s="75">
        <v>0</v>
      </c>
      <c r="BY1610" s="75">
        <v>0</v>
      </c>
      <c r="BZ1610" s="75">
        <v>0</v>
      </c>
      <c r="CA1610" s="75">
        <v>0</v>
      </c>
    </row>
    <row r="1611" spans="14:79" ht="12" customHeight="1">
      <c r="N1611" s="119" t="s">
        <v>42</v>
      </c>
      <c r="O1611" s="120" t="s">
        <v>253</v>
      </c>
      <c r="P1611" s="122">
        <v>200000026</v>
      </c>
      <c r="Q1611" s="122">
        <v>210000026</v>
      </c>
      <c r="R1611" s="122">
        <v>225000026</v>
      </c>
      <c r="S1611" s="122">
        <v>235000026</v>
      </c>
      <c r="T1611" s="122">
        <v>260000026</v>
      </c>
      <c r="U1611" s="122">
        <v>290000026</v>
      </c>
      <c r="V1611" s="122">
        <v>310000026</v>
      </c>
      <c r="W1611" s="122">
        <v>0</v>
      </c>
      <c r="X1611" s="122">
        <v>0</v>
      </c>
      <c r="Y1611" s="122">
        <v>0</v>
      </c>
      <c r="Z1611" s="122">
        <v>0</v>
      </c>
      <c r="AA1611" s="122">
        <v>0</v>
      </c>
      <c r="AB1611" s="122">
        <v>0</v>
      </c>
      <c r="AC1611" s="122">
        <v>0</v>
      </c>
      <c r="AD1611" s="121"/>
      <c r="BO1611" s="72" t="s">
        <v>42</v>
      </c>
      <c r="BP1611" s="73" t="s">
        <v>4932</v>
      </c>
      <c r="BQ1611" s="75">
        <v>0</v>
      </c>
      <c r="BR1611" s="75">
        <v>0</v>
      </c>
      <c r="BS1611" s="75">
        <v>0</v>
      </c>
      <c r="BT1611" s="75">
        <v>102000625</v>
      </c>
      <c r="BU1611" s="75">
        <v>0</v>
      </c>
      <c r="BV1611" s="75">
        <v>0</v>
      </c>
      <c r="BW1611" s="75">
        <v>0</v>
      </c>
      <c r="BX1611" s="75">
        <v>0</v>
      </c>
      <c r="BY1611" s="75">
        <v>0</v>
      </c>
      <c r="BZ1611" s="75">
        <v>0</v>
      </c>
      <c r="CA1611" s="75">
        <v>0</v>
      </c>
    </row>
    <row r="1612" spans="14:79" ht="12" customHeight="1">
      <c r="N1612" s="119" t="s">
        <v>42</v>
      </c>
      <c r="O1612" s="120" t="s">
        <v>1461</v>
      </c>
      <c r="P1612" s="122">
        <v>205000026</v>
      </c>
      <c r="Q1612" s="122">
        <v>230000026</v>
      </c>
      <c r="R1612" s="122">
        <v>240000026</v>
      </c>
      <c r="S1612" s="122">
        <v>270000026</v>
      </c>
      <c r="T1612" s="122">
        <v>330000026</v>
      </c>
      <c r="U1612" s="122">
        <v>350000026</v>
      </c>
      <c r="V1612" s="122">
        <v>390000026</v>
      </c>
      <c r="W1612" s="122">
        <v>425000026</v>
      </c>
      <c r="X1612" s="122">
        <v>480000026</v>
      </c>
      <c r="Y1612" s="122">
        <v>505000026</v>
      </c>
      <c r="Z1612" s="122">
        <v>575000026</v>
      </c>
      <c r="AA1612" s="122">
        <v>635000026</v>
      </c>
      <c r="AB1612" s="122">
        <v>505000026</v>
      </c>
      <c r="AC1612" s="122">
        <v>0</v>
      </c>
      <c r="AD1612" s="121"/>
      <c r="BO1612" s="72" t="s">
        <v>42</v>
      </c>
      <c r="BP1612" s="73" t="s">
        <v>4933</v>
      </c>
      <c r="BQ1612" s="75">
        <v>0</v>
      </c>
      <c r="BR1612" s="75">
        <v>0</v>
      </c>
      <c r="BS1612" s="75">
        <v>0</v>
      </c>
      <c r="BT1612" s="75">
        <v>101000625</v>
      </c>
      <c r="BU1612" s="75">
        <v>0</v>
      </c>
      <c r="BV1612" s="75">
        <v>0</v>
      </c>
      <c r="BW1612" s="75">
        <v>0</v>
      </c>
      <c r="BX1612" s="75">
        <v>0</v>
      </c>
      <c r="BY1612" s="75">
        <v>0</v>
      </c>
      <c r="BZ1612" s="75">
        <v>0</v>
      </c>
      <c r="CA1612" s="75">
        <v>0</v>
      </c>
    </row>
    <row r="1613" spans="14:79" ht="12" customHeight="1">
      <c r="N1613" s="119" t="s">
        <v>42</v>
      </c>
      <c r="O1613" s="120" t="s">
        <v>573</v>
      </c>
      <c r="P1613" s="122">
        <v>205000026</v>
      </c>
      <c r="Q1613" s="122">
        <v>215000026</v>
      </c>
      <c r="R1613" s="122">
        <v>230000026</v>
      </c>
      <c r="S1613" s="122">
        <v>250000026</v>
      </c>
      <c r="T1613" s="122">
        <v>285000026</v>
      </c>
      <c r="U1613" s="122">
        <v>305000026</v>
      </c>
      <c r="V1613" s="122">
        <v>320000026</v>
      </c>
      <c r="W1613" s="122">
        <v>375000026</v>
      </c>
      <c r="X1613" s="122">
        <v>400000026</v>
      </c>
      <c r="Y1613" s="122">
        <v>420000026</v>
      </c>
      <c r="Z1613" s="122">
        <v>450000026</v>
      </c>
      <c r="AA1613" s="122">
        <v>505000026</v>
      </c>
      <c r="AB1613" s="122">
        <v>510000026</v>
      </c>
      <c r="AC1613" s="122">
        <v>565000026</v>
      </c>
      <c r="AD1613" s="122">
        <v>630000026</v>
      </c>
      <c r="BO1613" s="72" t="s">
        <v>42</v>
      </c>
      <c r="BP1613" s="73" t="s">
        <v>4934</v>
      </c>
      <c r="BQ1613" s="75">
        <v>60000925</v>
      </c>
      <c r="BR1613" s="75">
        <v>65000925</v>
      </c>
      <c r="BS1613" s="75">
        <v>70000925</v>
      </c>
      <c r="BT1613" s="75">
        <v>75000925</v>
      </c>
      <c r="BU1613" s="75">
        <v>80000925</v>
      </c>
      <c r="BV1613" s="75">
        <v>85000925</v>
      </c>
      <c r="BW1613" s="75">
        <v>0</v>
      </c>
      <c r="BX1613" s="75">
        <v>0</v>
      </c>
      <c r="BY1613" s="75">
        <v>0</v>
      </c>
      <c r="BZ1613" s="75">
        <v>0</v>
      </c>
      <c r="CA1613" s="75">
        <v>0</v>
      </c>
    </row>
    <row r="1614" spans="14:79" ht="12" customHeight="1">
      <c r="N1614" s="119" t="s">
        <v>42</v>
      </c>
      <c r="O1614" s="120" t="s">
        <v>1322</v>
      </c>
      <c r="P1614" s="122">
        <v>0</v>
      </c>
      <c r="Q1614" s="122">
        <v>220000026</v>
      </c>
      <c r="R1614" s="122">
        <v>240000026</v>
      </c>
      <c r="S1614" s="122">
        <v>270000026</v>
      </c>
      <c r="T1614" s="122">
        <v>290000026</v>
      </c>
      <c r="U1614" s="122">
        <v>320000026</v>
      </c>
      <c r="V1614" s="122">
        <v>340000026</v>
      </c>
      <c r="W1614" s="122">
        <v>360000026</v>
      </c>
      <c r="X1614" s="122">
        <v>385000026</v>
      </c>
      <c r="Y1614" s="122">
        <v>405000026</v>
      </c>
      <c r="Z1614" s="122">
        <v>430000026</v>
      </c>
      <c r="AA1614" s="122">
        <v>465000026</v>
      </c>
      <c r="AB1614" s="122">
        <v>495000026</v>
      </c>
      <c r="AC1614" s="122">
        <v>0</v>
      </c>
      <c r="AD1614" s="121"/>
      <c r="BO1614" s="72" t="s">
        <v>42</v>
      </c>
      <c r="BP1614" s="73" t="s">
        <v>4935</v>
      </c>
      <c r="BQ1614" s="75">
        <v>94000625</v>
      </c>
      <c r="BR1614" s="75">
        <v>99000625</v>
      </c>
      <c r="BS1614" s="75">
        <v>103000625</v>
      </c>
      <c r="BT1614" s="75">
        <v>101000625</v>
      </c>
      <c r="BU1614" s="75">
        <v>112000625</v>
      </c>
      <c r="BV1614" s="75">
        <v>0</v>
      </c>
      <c r="BW1614" s="75">
        <v>0</v>
      </c>
      <c r="BX1614" s="75">
        <v>0</v>
      </c>
      <c r="BY1614" s="75">
        <v>0</v>
      </c>
      <c r="BZ1614" s="75">
        <v>0</v>
      </c>
      <c r="CA1614" s="75">
        <v>0</v>
      </c>
    </row>
    <row r="1615" spans="14:79" ht="12" customHeight="1">
      <c r="N1615" s="119" t="s">
        <v>42</v>
      </c>
      <c r="O1615" s="120" t="s">
        <v>1323</v>
      </c>
      <c r="P1615" s="122">
        <v>0</v>
      </c>
      <c r="Q1615" s="122">
        <v>0</v>
      </c>
      <c r="R1615" s="122">
        <v>215000026</v>
      </c>
      <c r="S1615" s="122">
        <v>225000026</v>
      </c>
      <c r="T1615" s="122">
        <v>245000026</v>
      </c>
      <c r="U1615" s="122">
        <v>285000026</v>
      </c>
      <c r="V1615" s="122">
        <v>305000026</v>
      </c>
      <c r="W1615" s="122">
        <v>325000026</v>
      </c>
      <c r="X1615" s="122">
        <v>345000026</v>
      </c>
      <c r="Y1615" s="122">
        <v>365000026</v>
      </c>
      <c r="Z1615" s="122">
        <v>395000026</v>
      </c>
      <c r="AA1615" s="122">
        <v>425000026</v>
      </c>
      <c r="AB1615" s="122">
        <v>0</v>
      </c>
      <c r="AC1615" s="122">
        <v>0</v>
      </c>
      <c r="AD1615" s="121"/>
      <c r="BO1615" s="72" t="s">
        <v>42</v>
      </c>
      <c r="BP1615" s="73" t="s">
        <v>4936</v>
      </c>
      <c r="BQ1615" s="75">
        <v>54000625</v>
      </c>
      <c r="BR1615" s="75">
        <v>58000625</v>
      </c>
      <c r="BS1615" s="75">
        <v>63000625</v>
      </c>
      <c r="BT1615" s="75">
        <v>67000625</v>
      </c>
      <c r="BU1615" s="75">
        <v>76000625</v>
      </c>
      <c r="BV1615" s="75">
        <v>81000625</v>
      </c>
      <c r="BW1615" s="75">
        <v>0</v>
      </c>
      <c r="BX1615" s="75">
        <v>0</v>
      </c>
      <c r="BY1615" s="75">
        <v>0</v>
      </c>
      <c r="BZ1615" s="75">
        <v>0</v>
      </c>
      <c r="CA1615" s="75">
        <v>0</v>
      </c>
    </row>
    <row r="1616" spans="14:79" ht="12" customHeight="1">
      <c r="N1616" s="119" t="s">
        <v>42</v>
      </c>
      <c r="O1616" s="120" t="s">
        <v>1462</v>
      </c>
      <c r="P1616" s="122">
        <v>0</v>
      </c>
      <c r="Q1616" s="122">
        <v>0</v>
      </c>
      <c r="R1616" s="122">
        <v>215000026</v>
      </c>
      <c r="S1616" s="122">
        <v>225000026</v>
      </c>
      <c r="T1616" s="122">
        <v>245000026</v>
      </c>
      <c r="U1616" s="122">
        <v>285000026</v>
      </c>
      <c r="V1616" s="122">
        <v>305000026</v>
      </c>
      <c r="W1616" s="122">
        <v>325000026</v>
      </c>
      <c r="X1616" s="122">
        <v>345000026</v>
      </c>
      <c r="Y1616" s="122">
        <v>365000026</v>
      </c>
      <c r="Z1616" s="122">
        <v>395000026</v>
      </c>
      <c r="AA1616" s="122">
        <v>425000026</v>
      </c>
      <c r="AB1616" s="122">
        <v>0</v>
      </c>
      <c r="AC1616" s="122">
        <v>0</v>
      </c>
      <c r="AD1616" s="121"/>
      <c r="BO1616" s="72" t="s">
        <v>42</v>
      </c>
      <c r="BP1616" s="73" t="s">
        <v>4937</v>
      </c>
      <c r="BQ1616" s="75">
        <v>52000625</v>
      </c>
      <c r="BR1616" s="75">
        <v>54000625</v>
      </c>
      <c r="BS1616" s="75">
        <v>72000625</v>
      </c>
      <c r="BT1616" s="75">
        <v>76000625</v>
      </c>
      <c r="BU1616" s="75">
        <v>0</v>
      </c>
      <c r="BV1616" s="75">
        <v>0</v>
      </c>
      <c r="BW1616" s="75">
        <v>0</v>
      </c>
      <c r="BX1616" s="75">
        <v>0</v>
      </c>
      <c r="BY1616" s="75">
        <v>0</v>
      </c>
      <c r="BZ1616" s="75">
        <v>0</v>
      </c>
      <c r="CA1616" s="75">
        <v>0</v>
      </c>
    </row>
    <row r="1617" spans="14:79" ht="12" customHeight="1">
      <c r="N1617" s="119" t="s">
        <v>42</v>
      </c>
      <c r="O1617" s="120" t="s">
        <v>3342</v>
      </c>
      <c r="P1617" s="121"/>
      <c r="Q1617" s="121"/>
      <c r="R1617" s="121"/>
      <c r="S1617" s="122">
        <v>0</v>
      </c>
      <c r="T1617" s="122">
        <v>0</v>
      </c>
      <c r="U1617" s="122">
        <v>0</v>
      </c>
      <c r="V1617" s="122">
        <v>365000026</v>
      </c>
      <c r="W1617" s="122">
        <v>385000026</v>
      </c>
      <c r="X1617" s="122">
        <v>0</v>
      </c>
      <c r="Y1617" s="122">
        <v>0</v>
      </c>
      <c r="Z1617" s="122">
        <v>0</v>
      </c>
      <c r="AA1617" s="122">
        <v>0</v>
      </c>
      <c r="AB1617" s="122">
        <v>0</v>
      </c>
      <c r="AC1617" s="122">
        <v>0</v>
      </c>
      <c r="AD1617" s="121"/>
      <c r="BO1617" s="72" t="s">
        <v>42</v>
      </c>
      <c r="BP1617" s="73" t="s">
        <v>4938</v>
      </c>
      <c r="BQ1617" s="75">
        <v>49000625</v>
      </c>
      <c r="BR1617" s="75">
        <v>54000625</v>
      </c>
      <c r="BS1617" s="75">
        <v>58000625</v>
      </c>
      <c r="BT1617" s="75">
        <v>63000625</v>
      </c>
      <c r="BU1617" s="75">
        <v>67000625</v>
      </c>
      <c r="BV1617" s="75">
        <v>72000625</v>
      </c>
      <c r="BW1617" s="75">
        <v>76000625</v>
      </c>
      <c r="BX1617" s="75">
        <v>81000625</v>
      </c>
      <c r="BY1617" s="75">
        <v>90000625</v>
      </c>
      <c r="BZ1617" s="75">
        <v>0</v>
      </c>
      <c r="CA1617" s="75">
        <v>0</v>
      </c>
    </row>
    <row r="1618" spans="14:79" ht="12" customHeight="1">
      <c r="N1618" s="119" t="s">
        <v>42</v>
      </c>
      <c r="O1618" s="120" t="s">
        <v>1915</v>
      </c>
      <c r="P1618" s="122">
        <v>0</v>
      </c>
      <c r="Q1618" s="122">
        <v>0</v>
      </c>
      <c r="R1618" s="122">
        <v>0</v>
      </c>
      <c r="S1618" s="122">
        <v>0</v>
      </c>
      <c r="T1618" s="122">
        <v>0</v>
      </c>
      <c r="U1618" s="122">
        <v>0</v>
      </c>
      <c r="V1618" s="122">
        <v>410000026</v>
      </c>
      <c r="W1618" s="122">
        <v>420000026</v>
      </c>
      <c r="X1618" s="122">
        <v>0</v>
      </c>
      <c r="Y1618" s="122">
        <v>0</v>
      </c>
      <c r="Z1618" s="122">
        <v>0</v>
      </c>
      <c r="AA1618" s="122">
        <v>0</v>
      </c>
      <c r="AB1618" s="122">
        <v>0</v>
      </c>
      <c r="AC1618" s="122">
        <v>0</v>
      </c>
      <c r="AD1618" s="121"/>
      <c r="BO1618" s="72" t="s">
        <v>42</v>
      </c>
      <c r="BP1618" s="73" t="s">
        <v>4939</v>
      </c>
      <c r="BQ1618" s="75">
        <v>60000625</v>
      </c>
      <c r="BR1618" s="75">
        <v>65000625</v>
      </c>
      <c r="BS1618" s="75">
        <v>70000625</v>
      </c>
      <c r="BT1618" s="75">
        <v>75000625</v>
      </c>
      <c r="BU1618" s="75">
        <v>85000625</v>
      </c>
      <c r="BV1618" s="75">
        <v>0</v>
      </c>
      <c r="BW1618" s="75">
        <v>0</v>
      </c>
      <c r="BX1618" s="75">
        <v>0</v>
      </c>
      <c r="BY1618" s="75">
        <v>0</v>
      </c>
      <c r="BZ1618" s="75">
        <v>0</v>
      </c>
      <c r="CA1618" s="75">
        <v>0</v>
      </c>
    </row>
    <row r="1619" spans="14:79" ht="12" customHeight="1">
      <c r="N1619" s="119" t="s">
        <v>42</v>
      </c>
      <c r="O1619" s="120" t="s">
        <v>540</v>
      </c>
      <c r="P1619" s="122">
        <v>0</v>
      </c>
      <c r="Q1619" s="122">
        <v>0</v>
      </c>
      <c r="R1619" s="122">
        <v>0</v>
      </c>
      <c r="S1619" s="122">
        <v>0</v>
      </c>
      <c r="T1619" s="122">
        <v>0</v>
      </c>
      <c r="U1619" s="122">
        <v>360000026</v>
      </c>
      <c r="V1619" s="122">
        <v>370000026</v>
      </c>
      <c r="W1619" s="122">
        <v>380000026</v>
      </c>
      <c r="X1619" s="122">
        <v>395000026</v>
      </c>
      <c r="Y1619" s="122">
        <v>425000026</v>
      </c>
      <c r="Z1619" s="122">
        <v>445000026</v>
      </c>
      <c r="AA1619" s="122">
        <v>495000026</v>
      </c>
      <c r="AB1619" s="122">
        <v>0</v>
      </c>
      <c r="AC1619" s="122">
        <v>0</v>
      </c>
      <c r="AD1619" s="121"/>
      <c r="BO1619" s="72" t="s">
        <v>42</v>
      </c>
      <c r="BP1619" s="73" t="s">
        <v>4940</v>
      </c>
      <c r="BQ1619" s="75">
        <v>58000625</v>
      </c>
      <c r="BR1619" s="75">
        <v>63000625</v>
      </c>
      <c r="BS1619" s="75">
        <v>67000625</v>
      </c>
      <c r="BT1619" s="75">
        <v>72000625</v>
      </c>
      <c r="BU1619" s="75">
        <v>76000625</v>
      </c>
      <c r="BV1619" s="75">
        <v>81000625</v>
      </c>
      <c r="BW1619" s="75">
        <v>0</v>
      </c>
      <c r="BX1619" s="75">
        <v>0</v>
      </c>
      <c r="BY1619" s="75">
        <v>0</v>
      </c>
      <c r="BZ1619" s="75">
        <v>0</v>
      </c>
      <c r="CA1619" s="75">
        <v>0</v>
      </c>
    </row>
    <row r="1620" spans="14:79" ht="12" customHeight="1">
      <c r="N1620" s="119" t="s">
        <v>42</v>
      </c>
      <c r="O1620" s="120" t="s">
        <v>132</v>
      </c>
      <c r="P1620" s="122">
        <v>205000026</v>
      </c>
      <c r="Q1620" s="122">
        <v>215000026</v>
      </c>
      <c r="R1620" s="122">
        <v>235000026</v>
      </c>
      <c r="S1620" s="122">
        <v>245000026</v>
      </c>
      <c r="T1620" s="122">
        <v>285000026</v>
      </c>
      <c r="U1620" s="122">
        <v>310000026</v>
      </c>
      <c r="V1620" s="122">
        <v>330000026</v>
      </c>
      <c r="W1620" s="122">
        <v>365000026</v>
      </c>
      <c r="X1620" s="122">
        <v>405000026</v>
      </c>
      <c r="Y1620" s="122">
        <v>450000026</v>
      </c>
      <c r="Z1620" s="122">
        <v>495000026</v>
      </c>
      <c r="AA1620" s="122">
        <v>0</v>
      </c>
      <c r="AB1620" s="122">
        <v>0</v>
      </c>
      <c r="AC1620" s="122">
        <v>0</v>
      </c>
      <c r="AD1620" s="121"/>
      <c r="BO1620" s="72" t="s">
        <v>42</v>
      </c>
      <c r="BP1620" s="73" t="s">
        <v>4941</v>
      </c>
      <c r="BQ1620" s="75">
        <v>94000625</v>
      </c>
      <c r="BR1620" s="75">
        <v>99000625</v>
      </c>
      <c r="BS1620" s="75">
        <v>85000625</v>
      </c>
      <c r="BT1620" s="75">
        <v>94000625</v>
      </c>
      <c r="BU1620" s="75">
        <v>112000625</v>
      </c>
      <c r="BV1620" s="75">
        <v>0</v>
      </c>
      <c r="BW1620" s="75">
        <v>0</v>
      </c>
      <c r="BX1620" s="75">
        <v>0</v>
      </c>
      <c r="BY1620" s="75">
        <v>0</v>
      </c>
      <c r="BZ1620" s="75">
        <v>0</v>
      </c>
      <c r="CA1620" s="75">
        <v>0</v>
      </c>
    </row>
    <row r="1621" spans="14:79" ht="12" customHeight="1">
      <c r="N1621" s="119" t="s">
        <v>42</v>
      </c>
      <c r="O1621" s="120" t="s">
        <v>218</v>
      </c>
      <c r="P1621" s="122">
        <v>185000026</v>
      </c>
      <c r="Q1621" s="122">
        <v>195000026</v>
      </c>
      <c r="R1621" s="122">
        <v>215000026</v>
      </c>
      <c r="S1621" s="122">
        <v>235000026</v>
      </c>
      <c r="T1621" s="122">
        <v>265000026</v>
      </c>
      <c r="U1621" s="122">
        <v>305000026</v>
      </c>
      <c r="V1621" s="122">
        <v>365000026</v>
      </c>
      <c r="W1621" s="122">
        <v>405000026</v>
      </c>
      <c r="X1621" s="122">
        <v>415000026</v>
      </c>
      <c r="Y1621" s="122">
        <v>0</v>
      </c>
      <c r="Z1621" s="122">
        <v>0</v>
      </c>
      <c r="AA1621" s="122">
        <v>0</v>
      </c>
      <c r="AB1621" s="122">
        <v>0</v>
      </c>
      <c r="AC1621" s="122">
        <v>0</v>
      </c>
      <c r="AD1621" s="121"/>
      <c r="BO1621" s="72" t="s">
        <v>42</v>
      </c>
      <c r="BP1621" s="73" t="s">
        <v>4942</v>
      </c>
      <c r="BQ1621" s="75">
        <v>49000625</v>
      </c>
      <c r="BR1621" s="75">
        <v>54000625</v>
      </c>
      <c r="BS1621" s="75">
        <v>58000625</v>
      </c>
      <c r="BT1621" s="75">
        <v>63000625</v>
      </c>
      <c r="BU1621" s="75">
        <v>67000625</v>
      </c>
      <c r="BV1621" s="75">
        <v>72000625</v>
      </c>
      <c r="BW1621" s="75">
        <v>76000625</v>
      </c>
      <c r="BX1621" s="75">
        <v>81000625</v>
      </c>
      <c r="BY1621" s="75">
        <v>90000625</v>
      </c>
      <c r="BZ1621" s="75">
        <v>0</v>
      </c>
      <c r="CA1621" s="75">
        <v>0</v>
      </c>
    </row>
    <row r="1622" spans="14:79" ht="12" customHeight="1">
      <c r="N1622" s="119" t="s">
        <v>42</v>
      </c>
      <c r="O1622" s="120" t="s">
        <v>780</v>
      </c>
      <c r="P1622" s="122">
        <v>0</v>
      </c>
      <c r="Q1622" s="122">
        <v>0</v>
      </c>
      <c r="R1622" s="122">
        <v>205000026</v>
      </c>
      <c r="S1622" s="122">
        <v>245000026</v>
      </c>
      <c r="T1622" s="122">
        <v>295000026</v>
      </c>
      <c r="U1622" s="122">
        <v>330000026</v>
      </c>
      <c r="V1622" s="122">
        <v>385000026</v>
      </c>
      <c r="W1622" s="122">
        <v>415000026</v>
      </c>
      <c r="X1622" s="122">
        <v>0</v>
      </c>
      <c r="Y1622" s="122">
        <v>0</v>
      </c>
      <c r="Z1622" s="122">
        <v>0</v>
      </c>
      <c r="AA1622" s="122">
        <v>0</v>
      </c>
      <c r="AB1622" s="122">
        <v>0</v>
      </c>
      <c r="AC1622" s="122">
        <v>0</v>
      </c>
      <c r="AD1622" s="121"/>
      <c r="BO1622" s="72" t="s">
        <v>42</v>
      </c>
      <c r="BP1622" s="73" t="s">
        <v>4943</v>
      </c>
      <c r="BQ1622" s="75">
        <v>49000625</v>
      </c>
      <c r="BR1622" s="75">
        <v>54000625</v>
      </c>
      <c r="BS1622" s="75">
        <v>58000625</v>
      </c>
      <c r="BT1622" s="75">
        <v>63000625</v>
      </c>
      <c r="BU1622" s="75">
        <v>67000625</v>
      </c>
      <c r="BV1622" s="75">
        <v>72000625</v>
      </c>
      <c r="BW1622" s="75">
        <v>76000625</v>
      </c>
      <c r="BX1622" s="75">
        <v>81000625</v>
      </c>
      <c r="BY1622" s="75">
        <v>90000625</v>
      </c>
      <c r="BZ1622" s="75">
        <v>0</v>
      </c>
      <c r="CA1622" s="75">
        <v>0</v>
      </c>
    </row>
    <row r="1623" spans="14:79" ht="12" customHeight="1">
      <c r="N1623" s="119" t="s">
        <v>42</v>
      </c>
      <c r="O1623" s="120" t="s">
        <v>636</v>
      </c>
      <c r="P1623" s="122">
        <v>200000026</v>
      </c>
      <c r="Q1623" s="122">
        <v>0</v>
      </c>
      <c r="R1623" s="122">
        <v>0</v>
      </c>
      <c r="S1623" s="122">
        <v>230000026</v>
      </c>
      <c r="T1623" s="122">
        <v>0</v>
      </c>
      <c r="U1623" s="122">
        <v>0</v>
      </c>
      <c r="V1623" s="122">
        <v>0</v>
      </c>
      <c r="W1623" s="122">
        <v>0</v>
      </c>
      <c r="X1623" s="122">
        <v>0</v>
      </c>
      <c r="Y1623" s="122">
        <v>0</v>
      </c>
      <c r="Z1623" s="122">
        <v>0</v>
      </c>
      <c r="AA1623" s="122">
        <v>0</v>
      </c>
      <c r="AB1623" s="122">
        <v>0</v>
      </c>
      <c r="AC1623" s="122">
        <v>0</v>
      </c>
      <c r="AD1623" s="121"/>
      <c r="BO1623" s="72" t="s">
        <v>42</v>
      </c>
      <c r="BP1623" s="73" t="s">
        <v>4944</v>
      </c>
      <c r="BQ1623" s="75">
        <v>49000625</v>
      </c>
      <c r="BR1623" s="75">
        <v>54000625</v>
      </c>
      <c r="BS1623" s="75">
        <v>58000625</v>
      </c>
      <c r="BT1623" s="75">
        <v>63000625</v>
      </c>
      <c r="BU1623" s="75">
        <v>67000625</v>
      </c>
      <c r="BV1623" s="75">
        <v>72000625</v>
      </c>
      <c r="BW1623" s="75">
        <v>76000625</v>
      </c>
      <c r="BX1623" s="75">
        <v>81000625</v>
      </c>
      <c r="BY1623" s="75">
        <v>90000625</v>
      </c>
      <c r="BZ1623" s="75">
        <v>0</v>
      </c>
      <c r="CA1623" s="75">
        <v>0</v>
      </c>
    </row>
    <row r="1624" spans="14:79" ht="12" customHeight="1">
      <c r="N1624" s="119" t="s">
        <v>42</v>
      </c>
      <c r="O1624" s="120" t="s">
        <v>722</v>
      </c>
      <c r="P1624" s="122">
        <v>0</v>
      </c>
      <c r="Q1624" s="122">
        <v>0</v>
      </c>
      <c r="R1624" s="122">
        <v>0</v>
      </c>
      <c r="S1624" s="122">
        <v>0</v>
      </c>
      <c r="T1624" s="122">
        <v>0</v>
      </c>
      <c r="U1624" s="122">
        <v>320000026</v>
      </c>
      <c r="V1624" s="122">
        <v>330000026</v>
      </c>
      <c r="W1624" s="122">
        <v>340000026</v>
      </c>
      <c r="X1624" s="122">
        <v>360000026</v>
      </c>
      <c r="Y1624" s="122">
        <v>380000026</v>
      </c>
      <c r="Z1624" s="122">
        <v>390000026</v>
      </c>
      <c r="AA1624" s="122">
        <v>400000026</v>
      </c>
      <c r="AB1624" s="122">
        <v>0</v>
      </c>
      <c r="AC1624" s="122">
        <v>0</v>
      </c>
      <c r="AD1624" s="121"/>
      <c r="BO1624" s="72" t="s">
        <v>42</v>
      </c>
      <c r="BP1624" s="73" t="s">
        <v>4945</v>
      </c>
      <c r="BQ1624" s="75">
        <v>49000625</v>
      </c>
      <c r="BR1624" s="75">
        <v>54000625</v>
      </c>
      <c r="BS1624" s="75">
        <v>58000625</v>
      </c>
      <c r="BT1624" s="75">
        <v>63000625</v>
      </c>
      <c r="BU1624" s="75">
        <v>67000625</v>
      </c>
      <c r="BV1624" s="75">
        <v>72000625</v>
      </c>
      <c r="BW1624" s="75">
        <v>76000625</v>
      </c>
      <c r="BX1624" s="75">
        <v>81000625</v>
      </c>
      <c r="BY1624" s="75">
        <v>90000625</v>
      </c>
      <c r="BZ1624" s="75">
        <v>0</v>
      </c>
      <c r="CA1624" s="75">
        <v>0</v>
      </c>
    </row>
    <row r="1625" spans="14:79" ht="12" customHeight="1">
      <c r="N1625" s="119" t="s">
        <v>42</v>
      </c>
      <c r="O1625" s="120" t="s">
        <v>781</v>
      </c>
      <c r="P1625" s="122">
        <v>200000026</v>
      </c>
      <c r="Q1625" s="122">
        <v>220000026</v>
      </c>
      <c r="R1625" s="122">
        <v>240000026</v>
      </c>
      <c r="S1625" s="122">
        <v>250000026</v>
      </c>
      <c r="T1625" s="122">
        <v>285000026</v>
      </c>
      <c r="U1625" s="122">
        <v>305000026</v>
      </c>
      <c r="V1625" s="122">
        <v>335000026</v>
      </c>
      <c r="W1625" s="122">
        <v>370000026</v>
      </c>
      <c r="X1625" s="122">
        <v>390000026</v>
      </c>
      <c r="Y1625" s="122">
        <v>0</v>
      </c>
      <c r="Z1625" s="122">
        <v>0</v>
      </c>
      <c r="AA1625" s="122">
        <v>0</v>
      </c>
      <c r="AB1625" s="122">
        <v>0</v>
      </c>
      <c r="AC1625" s="122">
        <v>0</v>
      </c>
      <c r="AD1625" s="121"/>
      <c r="BO1625" s="72" t="s">
        <v>42</v>
      </c>
      <c r="BP1625" s="73" t="s">
        <v>4946</v>
      </c>
      <c r="BQ1625" s="75">
        <v>65000925</v>
      </c>
      <c r="BR1625" s="75">
        <v>70000925</v>
      </c>
      <c r="BS1625" s="75">
        <v>75000925</v>
      </c>
      <c r="BT1625" s="75">
        <v>85000925</v>
      </c>
      <c r="BU1625" s="75">
        <v>0</v>
      </c>
      <c r="BV1625" s="75">
        <v>0</v>
      </c>
      <c r="BW1625" s="75">
        <v>0</v>
      </c>
      <c r="BX1625" s="75">
        <v>0</v>
      </c>
      <c r="BY1625" s="75">
        <v>0</v>
      </c>
      <c r="BZ1625" s="75">
        <v>0</v>
      </c>
      <c r="CA1625" s="75">
        <v>0</v>
      </c>
    </row>
    <row r="1626" spans="14:79" ht="12" customHeight="1">
      <c r="N1626" s="119" t="s">
        <v>42</v>
      </c>
      <c r="O1626" s="120" t="s">
        <v>2841</v>
      </c>
      <c r="P1626" s="122">
        <v>0</v>
      </c>
      <c r="Q1626" s="122">
        <v>0</v>
      </c>
      <c r="R1626" s="122">
        <v>0</v>
      </c>
      <c r="S1626" s="122">
        <v>0</v>
      </c>
      <c r="T1626" s="122">
        <v>0</v>
      </c>
      <c r="U1626" s="122">
        <v>0</v>
      </c>
      <c r="V1626" s="122">
        <v>0</v>
      </c>
      <c r="W1626" s="122">
        <v>0</v>
      </c>
      <c r="X1626" s="122">
        <v>425000026</v>
      </c>
      <c r="Y1626" s="122">
        <v>475000026</v>
      </c>
      <c r="Z1626" s="122">
        <v>490000026</v>
      </c>
      <c r="AA1626" s="122">
        <v>535000026</v>
      </c>
      <c r="AB1626" s="122">
        <v>565000026</v>
      </c>
      <c r="AC1626" s="122">
        <v>590000026</v>
      </c>
      <c r="AD1626" s="121"/>
      <c r="BO1626" s="72" t="s">
        <v>42</v>
      </c>
      <c r="BP1626" s="73" t="s">
        <v>5188</v>
      </c>
      <c r="BQ1626" s="74"/>
      <c r="BR1626" s="74"/>
      <c r="BS1626" s="75">
        <v>80000026</v>
      </c>
      <c r="BT1626" s="74"/>
      <c r="BU1626" s="74"/>
      <c r="BV1626" s="74"/>
      <c r="BW1626" s="74"/>
      <c r="BX1626" s="74"/>
      <c r="BY1626" s="74"/>
      <c r="BZ1626" s="74"/>
      <c r="CA1626" s="74"/>
    </row>
    <row r="1627" spans="14:79" ht="12" customHeight="1">
      <c r="N1627" s="119" t="s">
        <v>42</v>
      </c>
      <c r="O1627" s="120" t="s">
        <v>1801</v>
      </c>
      <c r="P1627" s="122">
        <v>265000026</v>
      </c>
      <c r="Q1627" s="122">
        <v>290000026</v>
      </c>
      <c r="R1627" s="122">
        <v>320000026</v>
      </c>
      <c r="S1627" s="122">
        <v>340000026</v>
      </c>
      <c r="T1627" s="122">
        <v>360000026</v>
      </c>
      <c r="U1627" s="122">
        <v>385000026</v>
      </c>
      <c r="V1627" s="122">
        <v>405000026</v>
      </c>
      <c r="W1627" s="122">
        <v>415000026</v>
      </c>
      <c r="X1627" s="122">
        <v>430000026</v>
      </c>
      <c r="Y1627" s="122">
        <v>460000026</v>
      </c>
      <c r="Z1627" s="122">
        <v>505000026</v>
      </c>
      <c r="AA1627" s="122">
        <v>520000026</v>
      </c>
      <c r="AB1627" s="122">
        <v>0</v>
      </c>
      <c r="AC1627" s="122">
        <v>0</v>
      </c>
      <c r="AD1627" s="121"/>
      <c r="BO1627" s="72" t="s">
        <v>42</v>
      </c>
      <c r="BP1627" s="73" t="s">
        <v>4947</v>
      </c>
      <c r="BQ1627" s="75">
        <v>49000625</v>
      </c>
      <c r="BR1627" s="75">
        <v>54000625</v>
      </c>
      <c r="BS1627" s="75">
        <v>58000625</v>
      </c>
      <c r="BT1627" s="75">
        <v>63000625</v>
      </c>
      <c r="BU1627" s="75">
        <v>0</v>
      </c>
      <c r="BV1627" s="75">
        <v>0</v>
      </c>
      <c r="BW1627" s="75">
        <v>0</v>
      </c>
      <c r="BX1627" s="75">
        <v>0</v>
      </c>
      <c r="BY1627" s="75">
        <v>0</v>
      </c>
      <c r="BZ1627" s="75">
        <v>0</v>
      </c>
      <c r="CA1627" s="75">
        <v>0</v>
      </c>
    </row>
    <row r="1628" spans="14:79" ht="12" customHeight="1">
      <c r="N1628" s="119" t="s">
        <v>42</v>
      </c>
      <c r="O1628" s="120" t="s">
        <v>1747</v>
      </c>
      <c r="P1628" s="122">
        <v>260000026</v>
      </c>
      <c r="Q1628" s="122">
        <v>280000026</v>
      </c>
      <c r="R1628" s="122">
        <v>295000026</v>
      </c>
      <c r="S1628" s="122">
        <v>320000026</v>
      </c>
      <c r="T1628" s="122">
        <v>360000026</v>
      </c>
      <c r="U1628" s="122">
        <v>370000026</v>
      </c>
      <c r="V1628" s="122">
        <v>390000026</v>
      </c>
      <c r="W1628" s="122">
        <v>420000026</v>
      </c>
      <c r="X1628" s="122">
        <v>460000026</v>
      </c>
      <c r="Y1628" s="122">
        <v>495000026</v>
      </c>
      <c r="Z1628" s="122">
        <v>525000026</v>
      </c>
      <c r="AA1628" s="122">
        <v>560000026</v>
      </c>
      <c r="AB1628" s="122">
        <v>590000026</v>
      </c>
      <c r="AC1628" s="122">
        <v>0</v>
      </c>
      <c r="AD1628" s="121"/>
      <c r="BO1628" s="72" t="s">
        <v>42</v>
      </c>
      <c r="BP1628" s="73" t="s">
        <v>4948</v>
      </c>
      <c r="BQ1628" s="75">
        <v>90000625</v>
      </c>
      <c r="BR1628" s="75">
        <v>94000625</v>
      </c>
      <c r="BS1628" s="75">
        <v>99000625</v>
      </c>
      <c r="BT1628" s="75">
        <v>103000625</v>
      </c>
      <c r="BU1628" s="75">
        <v>108000625</v>
      </c>
      <c r="BV1628" s="75">
        <v>0</v>
      </c>
      <c r="BW1628" s="75">
        <v>0</v>
      </c>
      <c r="BX1628" s="75">
        <v>0</v>
      </c>
      <c r="BY1628" s="75">
        <v>0</v>
      </c>
      <c r="BZ1628" s="75">
        <v>0</v>
      </c>
      <c r="CA1628" s="75">
        <v>0</v>
      </c>
    </row>
    <row r="1629" spans="14:79" ht="12" customHeight="1">
      <c r="N1629" s="119" t="s">
        <v>42</v>
      </c>
      <c r="O1629" s="120" t="s">
        <v>1791</v>
      </c>
      <c r="P1629" s="122">
        <v>0</v>
      </c>
      <c r="Q1629" s="122">
        <v>0</v>
      </c>
      <c r="R1629" s="122">
        <v>0</v>
      </c>
      <c r="S1629" s="122">
        <v>0</v>
      </c>
      <c r="T1629" s="122">
        <v>0</v>
      </c>
      <c r="U1629" s="122">
        <v>370000026</v>
      </c>
      <c r="V1629" s="122">
        <v>390000026</v>
      </c>
      <c r="W1629" s="122">
        <v>420000026</v>
      </c>
      <c r="X1629" s="122">
        <v>460000026</v>
      </c>
      <c r="Y1629" s="122">
        <v>495000026</v>
      </c>
      <c r="Z1629" s="122">
        <v>525000026</v>
      </c>
      <c r="AA1629" s="122">
        <v>560000026</v>
      </c>
      <c r="AB1629" s="122">
        <v>590000026</v>
      </c>
      <c r="AC1629" s="122">
        <v>700000026</v>
      </c>
      <c r="AD1629" s="121"/>
      <c r="BO1629" s="72" t="s">
        <v>42</v>
      </c>
      <c r="BP1629" s="73" t="s">
        <v>4949</v>
      </c>
      <c r="BQ1629" s="75">
        <v>52000625</v>
      </c>
      <c r="BR1629" s="75">
        <v>54000625</v>
      </c>
      <c r="BS1629" s="75">
        <v>74000625</v>
      </c>
      <c r="BT1629" s="75">
        <v>80000625</v>
      </c>
      <c r="BU1629" s="75">
        <v>0</v>
      </c>
      <c r="BV1629" s="75">
        <v>0</v>
      </c>
      <c r="BW1629" s="75">
        <v>0</v>
      </c>
      <c r="BX1629" s="75">
        <v>0</v>
      </c>
      <c r="BY1629" s="75">
        <v>0</v>
      </c>
      <c r="BZ1629" s="75">
        <v>0</v>
      </c>
      <c r="CA1629" s="75">
        <v>0</v>
      </c>
    </row>
    <row r="1630" spans="14:79" ht="12" customHeight="1">
      <c r="N1630" s="119" t="s">
        <v>42</v>
      </c>
      <c r="O1630" s="120" t="s">
        <v>1596</v>
      </c>
      <c r="P1630" s="122">
        <v>0</v>
      </c>
      <c r="Q1630" s="122">
        <v>220000026</v>
      </c>
      <c r="R1630" s="122">
        <v>230000026</v>
      </c>
      <c r="S1630" s="122">
        <v>270000026</v>
      </c>
      <c r="T1630" s="122">
        <v>305000026</v>
      </c>
      <c r="U1630" s="122">
        <v>330000026</v>
      </c>
      <c r="V1630" s="122">
        <v>360000026</v>
      </c>
      <c r="W1630" s="122">
        <v>385000026</v>
      </c>
      <c r="X1630" s="122">
        <v>410000026</v>
      </c>
      <c r="Y1630" s="122">
        <v>430000026</v>
      </c>
      <c r="Z1630" s="122">
        <v>440000026</v>
      </c>
      <c r="AA1630" s="122">
        <v>460000026</v>
      </c>
      <c r="AB1630" s="122">
        <v>500000026</v>
      </c>
      <c r="AC1630" s="122">
        <v>560000026</v>
      </c>
      <c r="AD1630" s="121"/>
      <c r="BO1630" s="72" t="s">
        <v>42</v>
      </c>
      <c r="BP1630" s="73" t="s">
        <v>4950</v>
      </c>
      <c r="BQ1630" s="75">
        <v>0</v>
      </c>
      <c r="BR1630" s="75">
        <v>0</v>
      </c>
      <c r="BS1630" s="75">
        <v>0</v>
      </c>
      <c r="BT1630" s="75">
        <v>0</v>
      </c>
      <c r="BU1630" s="75">
        <v>0</v>
      </c>
      <c r="BV1630" s="75">
        <v>0</v>
      </c>
      <c r="BW1630" s="75">
        <v>0</v>
      </c>
      <c r="BX1630" s="75">
        <v>0</v>
      </c>
      <c r="BY1630" s="75">
        <v>0</v>
      </c>
      <c r="BZ1630" s="75">
        <v>0</v>
      </c>
      <c r="CA1630" s="75">
        <v>0</v>
      </c>
    </row>
    <row r="1631" spans="14:79" ht="12" customHeight="1">
      <c r="N1631" s="119" t="s">
        <v>42</v>
      </c>
      <c r="O1631" s="120" t="s">
        <v>1892</v>
      </c>
      <c r="P1631" s="122">
        <v>0</v>
      </c>
      <c r="Q1631" s="122">
        <v>0</v>
      </c>
      <c r="R1631" s="122">
        <v>0</v>
      </c>
      <c r="S1631" s="122">
        <v>0</v>
      </c>
      <c r="T1631" s="122">
        <v>0</v>
      </c>
      <c r="U1631" s="122">
        <v>350000026</v>
      </c>
      <c r="V1631" s="122">
        <v>375000026</v>
      </c>
      <c r="W1631" s="122">
        <v>395000026</v>
      </c>
      <c r="X1631" s="122">
        <v>425000026</v>
      </c>
      <c r="Y1631" s="122">
        <v>465000026</v>
      </c>
      <c r="Z1631" s="122">
        <v>495000026</v>
      </c>
      <c r="AA1631" s="122">
        <v>525000026</v>
      </c>
      <c r="AB1631" s="122">
        <v>530000026</v>
      </c>
      <c r="AC1631" s="122">
        <v>0</v>
      </c>
      <c r="AD1631" s="121"/>
      <c r="BO1631" s="72" t="s">
        <v>5017</v>
      </c>
      <c r="BP1631" s="73" t="s">
        <v>5017</v>
      </c>
      <c r="BQ1631" s="75">
        <v>55000026</v>
      </c>
      <c r="BR1631" s="75">
        <v>55000026</v>
      </c>
      <c r="BS1631" s="75">
        <v>60000026</v>
      </c>
      <c r="BT1631" s="75">
        <v>65000026</v>
      </c>
      <c r="BU1631" s="75">
        <v>70000026</v>
      </c>
      <c r="BV1631" s="75">
        <v>75000026</v>
      </c>
      <c r="BW1631" s="75">
        <v>80000026</v>
      </c>
      <c r="BX1631" s="75">
        <v>85000026</v>
      </c>
      <c r="BY1631" s="75">
        <v>90000026</v>
      </c>
      <c r="BZ1631" s="75">
        <v>95000026</v>
      </c>
      <c r="CA1631" s="75">
        <v>100000026</v>
      </c>
    </row>
    <row r="1632" spans="14:79" ht="12" customHeight="1">
      <c r="N1632" s="119" t="s">
        <v>42</v>
      </c>
      <c r="O1632" s="120" t="s">
        <v>2719</v>
      </c>
      <c r="P1632" s="122">
        <v>0</v>
      </c>
      <c r="Q1632" s="122">
        <v>0</v>
      </c>
      <c r="R1632" s="122">
        <v>0</v>
      </c>
      <c r="S1632" s="122">
        <v>0</v>
      </c>
      <c r="T1632" s="122">
        <v>0</v>
      </c>
      <c r="U1632" s="122">
        <v>0</v>
      </c>
      <c r="V1632" s="122">
        <v>0</v>
      </c>
      <c r="W1632" s="122">
        <v>0</v>
      </c>
      <c r="X1632" s="122">
        <v>425000026</v>
      </c>
      <c r="Y1632" s="122">
        <v>475000026</v>
      </c>
      <c r="Z1632" s="122">
        <v>490000026</v>
      </c>
      <c r="AA1632" s="122">
        <v>520000026</v>
      </c>
      <c r="AB1632" s="122">
        <v>530000026</v>
      </c>
      <c r="AC1632" s="122">
        <v>540000026</v>
      </c>
      <c r="AD1632" s="121"/>
      <c r="BO1632" s="72" t="s">
        <v>48</v>
      </c>
      <c r="BP1632" s="73" t="s">
        <v>4951</v>
      </c>
      <c r="BQ1632" s="75">
        <v>55000026</v>
      </c>
      <c r="BR1632" s="75">
        <v>60000026</v>
      </c>
      <c r="BS1632" s="75">
        <v>65000026</v>
      </c>
      <c r="BT1632" s="75">
        <v>70000026</v>
      </c>
      <c r="BU1632" s="75">
        <v>75000026</v>
      </c>
      <c r="BV1632" s="75">
        <v>80000026</v>
      </c>
      <c r="BW1632" s="75">
        <v>85000026</v>
      </c>
      <c r="BX1632" s="75">
        <v>90000026</v>
      </c>
      <c r="BY1632" s="75">
        <v>95000026</v>
      </c>
      <c r="BZ1632" s="75">
        <v>100000026</v>
      </c>
      <c r="CA1632" s="75">
        <v>105000026</v>
      </c>
    </row>
    <row r="1633" spans="14:79" ht="12" customHeight="1">
      <c r="N1633" s="119" t="s">
        <v>42</v>
      </c>
      <c r="O1633" s="120" t="s">
        <v>1193</v>
      </c>
      <c r="P1633" s="122">
        <v>190000026</v>
      </c>
      <c r="Q1633" s="122">
        <v>205000026</v>
      </c>
      <c r="R1633" s="122">
        <v>215000026</v>
      </c>
      <c r="S1633" s="122">
        <v>230000026</v>
      </c>
      <c r="T1633" s="122">
        <v>285000026</v>
      </c>
      <c r="U1633" s="122">
        <v>290000026</v>
      </c>
      <c r="V1633" s="122">
        <v>300000026</v>
      </c>
      <c r="W1633" s="122">
        <v>310000026</v>
      </c>
      <c r="X1633" s="122">
        <v>320000026</v>
      </c>
      <c r="Y1633" s="122">
        <v>340000026</v>
      </c>
      <c r="Z1633" s="122">
        <v>370000026</v>
      </c>
      <c r="AA1633" s="122">
        <v>0</v>
      </c>
      <c r="AB1633" s="122">
        <v>0</v>
      </c>
      <c r="AC1633" s="122">
        <v>0</v>
      </c>
      <c r="AD1633" s="121"/>
      <c r="BO1633" s="72" t="s">
        <v>48</v>
      </c>
      <c r="BP1633" s="73" t="s">
        <v>2408</v>
      </c>
      <c r="BQ1633" s="75">
        <v>55000026</v>
      </c>
      <c r="BR1633" s="75">
        <v>60000026</v>
      </c>
      <c r="BS1633" s="75">
        <v>65000026</v>
      </c>
      <c r="BT1633" s="75">
        <v>70000026</v>
      </c>
      <c r="BU1633" s="75">
        <v>75000026</v>
      </c>
      <c r="BV1633" s="75">
        <v>80000026</v>
      </c>
      <c r="BW1633" s="75">
        <v>85000026</v>
      </c>
      <c r="BX1633" s="75">
        <v>90000026</v>
      </c>
      <c r="BY1633" s="75">
        <v>95000026</v>
      </c>
      <c r="BZ1633" s="75">
        <v>100000026</v>
      </c>
      <c r="CA1633" s="75">
        <v>105000026</v>
      </c>
    </row>
    <row r="1634" spans="14:79" ht="12" customHeight="1">
      <c r="N1634" s="119" t="s">
        <v>42</v>
      </c>
      <c r="O1634" s="120" t="s">
        <v>149</v>
      </c>
      <c r="P1634" s="122">
        <v>180000026</v>
      </c>
      <c r="Q1634" s="122">
        <v>190000026</v>
      </c>
      <c r="R1634" s="122">
        <v>210000026</v>
      </c>
      <c r="S1634" s="122">
        <v>225000026</v>
      </c>
      <c r="T1634" s="122">
        <v>235000026</v>
      </c>
      <c r="U1634" s="122">
        <v>245000026</v>
      </c>
      <c r="V1634" s="122">
        <v>275000026</v>
      </c>
      <c r="W1634" s="122">
        <v>285000026</v>
      </c>
      <c r="X1634" s="122">
        <v>295000026</v>
      </c>
      <c r="Y1634" s="122">
        <v>405000026</v>
      </c>
      <c r="Z1634" s="122">
        <v>0</v>
      </c>
      <c r="AA1634" s="122">
        <v>0</v>
      </c>
      <c r="AB1634" s="122">
        <v>0</v>
      </c>
      <c r="AC1634" s="122">
        <v>0</v>
      </c>
      <c r="AD1634" s="121"/>
      <c r="BO1634" s="72" t="s">
        <v>48</v>
      </c>
      <c r="BP1634" s="73" t="s">
        <v>2409</v>
      </c>
      <c r="BQ1634" s="75">
        <v>0</v>
      </c>
      <c r="BR1634" s="75">
        <v>0</v>
      </c>
      <c r="BS1634" s="75">
        <v>0</v>
      </c>
      <c r="BT1634" s="75">
        <v>0</v>
      </c>
      <c r="BU1634" s="75">
        <v>0</v>
      </c>
      <c r="BV1634" s="75">
        <v>0</v>
      </c>
      <c r="BW1634" s="75">
        <v>0</v>
      </c>
      <c r="BX1634" s="75">
        <v>0</v>
      </c>
      <c r="BY1634" s="75">
        <v>0</v>
      </c>
      <c r="BZ1634" s="75">
        <v>0</v>
      </c>
      <c r="CA1634" s="75">
        <v>0</v>
      </c>
    </row>
    <row r="1635" spans="14:79" ht="12" customHeight="1">
      <c r="N1635" s="119" t="s">
        <v>42</v>
      </c>
      <c r="O1635" s="120" t="s">
        <v>2102</v>
      </c>
      <c r="P1635" s="122">
        <v>195000026</v>
      </c>
      <c r="Q1635" s="122">
        <v>205000026</v>
      </c>
      <c r="R1635" s="122">
        <v>215000026</v>
      </c>
      <c r="S1635" s="122">
        <v>225000026</v>
      </c>
      <c r="T1635" s="122">
        <v>275000026</v>
      </c>
      <c r="U1635" s="122">
        <v>280000026</v>
      </c>
      <c r="V1635" s="122">
        <v>285000026</v>
      </c>
      <c r="W1635" s="122">
        <v>295000026</v>
      </c>
      <c r="X1635" s="122">
        <v>0</v>
      </c>
      <c r="Y1635" s="122">
        <v>0</v>
      </c>
      <c r="Z1635" s="122">
        <v>0</v>
      </c>
      <c r="AA1635" s="122">
        <v>0</v>
      </c>
      <c r="AB1635" s="122">
        <v>0</v>
      </c>
      <c r="AC1635" s="122">
        <v>0</v>
      </c>
      <c r="AD1635" s="121"/>
      <c r="BO1635" s="72" t="s">
        <v>48</v>
      </c>
      <c r="BP1635" s="73" t="s">
        <v>2457</v>
      </c>
      <c r="BQ1635" s="75">
        <v>55000026</v>
      </c>
      <c r="BR1635" s="75">
        <v>60000026</v>
      </c>
      <c r="BS1635" s="75">
        <v>65000026</v>
      </c>
      <c r="BT1635" s="75">
        <v>70000026</v>
      </c>
      <c r="BU1635" s="75">
        <v>75000026</v>
      </c>
      <c r="BV1635" s="75">
        <v>80000026</v>
      </c>
      <c r="BW1635" s="75">
        <v>85000026</v>
      </c>
      <c r="BX1635" s="75">
        <v>90000026</v>
      </c>
      <c r="BY1635" s="75">
        <v>95000026</v>
      </c>
      <c r="BZ1635" s="75">
        <v>100000026</v>
      </c>
      <c r="CA1635" s="75">
        <v>105000026</v>
      </c>
    </row>
    <row r="1636" spans="14:79" ht="12" customHeight="1">
      <c r="N1636" s="119" t="s">
        <v>42</v>
      </c>
      <c r="O1636" s="120" t="s">
        <v>531</v>
      </c>
      <c r="P1636" s="122">
        <v>190000026</v>
      </c>
      <c r="Q1636" s="122">
        <v>205000026</v>
      </c>
      <c r="R1636" s="122">
        <v>235000026</v>
      </c>
      <c r="S1636" s="122">
        <v>265000026</v>
      </c>
      <c r="T1636" s="122">
        <v>275000026</v>
      </c>
      <c r="U1636" s="122">
        <v>305000026</v>
      </c>
      <c r="V1636" s="122">
        <v>320000026</v>
      </c>
      <c r="W1636" s="122">
        <v>340000026</v>
      </c>
      <c r="X1636" s="122">
        <v>390000026</v>
      </c>
      <c r="Y1636" s="122">
        <v>0</v>
      </c>
      <c r="Z1636" s="122">
        <v>0</v>
      </c>
      <c r="AA1636" s="122">
        <v>0</v>
      </c>
      <c r="AB1636" s="122">
        <v>0</v>
      </c>
      <c r="AC1636" s="122">
        <v>0</v>
      </c>
      <c r="AD1636" s="121"/>
      <c r="BO1636" s="72" t="s">
        <v>48</v>
      </c>
      <c r="BP1636" s="73" t="s">
        <v>4952</v>
      </c>
      <c r="BQ1636" s="75">
        <v>75000026</v>
      </c>
      <c r="BR1636" s="75">
        <v>80000026</v>
      </c>
      <c r="BS1636" s="75">
        <v>85000026</v>
      </c>
      <c r="BT1636" s="75">
        <v>90000026</v>
      </c>
      <c r="BU1636" s="75">
        <v>95000026</v>
      </c>
      <c r="BV1636" s="75">
        <v>100000026</v>
      </c>
      <c r="BW1636" s="75">
        <v>105000026</v>
      </c>
      <c r="BX1636" s="75">
        <v>110000026</v>
      </c>
      <c r="BY1636" s="75">
        <v>115000026</v>
      </c>
      <c r="BZ1636" s="75">
        <v>120000026</v>
      </c>
      <c r="CA1636" s="75">
        <v>125000026</v>
      </c>
    </row>
    <row r="1637" spans="14:79" ht="12" customHeight="1">
      <c r="N1637" s="119" t="s">
        <v>42</v>
      </c>
      <c r="O1637" s="120" t="s">
        <v>595</v>
      </c>
      <c r="P1637" s="122">
        <v>205000026</v>
      </c>
      <c r="Q1637" s="122">
        <v>225000026</v>
      </c>
      <c r="R1637" s="122">
        <v>235000026</v>
      </c>
      <c r="S1637" s="122">
        <v>250000026</v>
      </c>
      <c r="T1637" s="122">
        <v>280000026</v>
      </c>
      <c r="U1637" s="122">
        <v>320000026</v>
      </c>
      <c r="V1637" s="122">
        <v>370000026</v>
      </c>
      <c r="W1637" s="122">
        <v>405000026</v>
      </c>
      <c r="X1637" s="122">
        <v>415000026</v>
      </c>
      <c r="Y1637" s="122">
        <v>425000026</v>
      </c>
      <c r="Z1637" s="122">
        <v>460000026</v>
      </c>
      <c r="AA1637" s="122">
        <v>505000026</v>
      </c>
      <c r="AB1637" s="122">
        <v>0</v>
      </c>
      <c r="AC1637" s="122">
        <v>0</v>
      </c>
      <c r="AD1637" s="121"/>
      <c r="BO1637" s="72" t="s">
        <v>48</v>
      </c>
      <c r="BP1637" s="73" t="s">
        <v>4953</v>
      </c>
      <c r="BQ1637" s="75">
        <v>55000026</v>
      </c>
      <c r="BR1637" s="75">
        <v>60000026</v>
      </c>
      <c r="BS1637" s="75">
        <v>65000026</v>
      </c>
      <c r="BT1637" s="75">
        <v>70000026</v>
      </c>
      <c r="BU1637" s="75">
        <v>75000026</v>
      </c>
      <c r="BV1637" s="75">
        <v>80000026</v>
      </c>
      <c r="BW1637" s="75">
        <v>85000026</v>
      </c>
      <c r="BX1637" s="75">
        <v>90000026</v>
      </c>
      <c r="BY1637" s="75">
        <v>95000026</v>
      </c>
      <c r="BZ1637" s="75">
        <v>100000026</v>
      </c>
      <c r="CA1637" s="75">
        <v>105000026</v>
      </c>
    </row>
    <row r="1638" spans="14:79" ht="12" customHeight="1">
      <c r="N1638" s="119" t="s">
        <v>42</v>
      </c>
      <c r="O1638" s="120" t="s">
        <v>2497</v>
      </c>
      <c r="P1638" s="122">
        <v>190000026</v>
      </c>
      <c r="Q1638" s="122">
        <v>205000026</v>
      </c>
      <c r="R1638" s="122">
        <v>215000026</v>
      </c>
      <c r="S1638" s="122">
        <v>230000026</v>
      </c>
      <c r="T1638" s="122">
        <v>285000026</v>
      </c>
      <c r="U1638" s="122">
        <v>290000026</v>
      </c>
      <c r="V1638" s="122">
        <v>300000026</v>
      </c>
      <c r="W1638" s="122">
        <v>310000026</v>
      </c>
      <c r="X1638" s="122">
        <v>320000026</v>
      </c>
      <c r="Y1638" s="122">
        <v>340000026</v>
      </c>
      <c r="Z1638" s="122">
        <v>370000026</v>
      </c>
      <c r="AA1638" s="122">
        <v>0</v>
      </c>
      <c r="AB1638" s="122">
        <v>0</v>
      </c>
      <c r="AC1638" s="122">
        <v>0</v>
      </c>
      <c r="AD1638" s="121"/>
      <c r="BO1638" s="72" t="s">
        <v>48</v>
      </c>
      <c r="BP1638" s="73" t="s">
        <v>733</v>
      </c>
      <c r="BQ1638" s="75">
        <v>55000026</v>
      </c>
      <c r="BR1638" s="75">
        <v>60000026</v>
      </c>
      <c r="BS1638" s="75">
        <v>65000026</v>
      </c>
      <c r="BT1638" s="75">
        <v>70000026</v>
      </c>
      <c r="BU1638" s="75">
        <v>75000026</v>
      </c>
      <c r="BV1638" s="75">
        <v>80000026</v>
      </c>
      <c r="BW1638" s="75">
        <v>85000026</v>
      </c>
      <c r="BX1638" s="75">
        <v>90000026</v>
      </c>
      <c r="BY1638" s="75">
        <v>95000026</v>
      </c>
      <c r="BZ1638" s="75">
        <v>100000026</v>
      </c>
      <c r="CA1638" s="75">
        <v>105000026</v>
      </c>
    </row>
    <row r="1639" spans="14:79" ht="12" customHeight="1">
      <c r="N1639" s="119" t="s">
        <v>42</v>
      </c>
      <c r="O1639" s="120" t="s">
        <v>1594</v>
      </c>
      <c r="P1639" s="122">
        <v>190000026</v>
      </c>
      <c r="Q1639" s="122">
        <v>205000026</v>
      </c>
      <c r="R1639" s="122">
        <v>215000026</v>
      </c>
      <c r="S1639" s="122">
        <v>230000026</v>
      </c>
      <c r="T1639" s="122">
        <v>285000026</v>
      </c>
      <c r="U1639" s="122">
        <v>295000026</v>
      </c>
      <c r="V1639" s="122">
        <v>305000026</v>
      </c>
      <c r="W1639" s="122">
        <v>315000026</v>
      </c>
      <c r="X1639" s="122">
        <v>325000026</v>
      </c>
      <c r="Y1639" s="122">
        <v>345000026</v>
      </c>
      <c r="Z1639" s="122">
        <v>380000026</v>
      </c>
      <c r="AA1639" s="122">
        <v>0</v>
      </c>
      <c r="AB1639" s="122">
        <v>0</v>
      </c>
      <c r="AC1639" s="122">
        <v>0</v>
      </c>
      <c r="AD1639" s="121"/>
      <c r="BO1639" s="72" t="s">
        <v>48</v>
      </c>
      <c r="BP1639" s="73" t="s">
        <v>2458</v>
      </c>
      <c r="BQ1639" s="75">
        <v>55000026</v>
      </c>
      <c r="BR1639" s="75">
        <v>60000026</v>
      </c>
      <c r="BS1639" s="75">
        <v>65000026</v>
      </c>
      <c r="BT1639" s="75">
        <v>70000026</v>
      </c>
      <c r="BU1639" s="75">
        <v>75000026</v>
      </c>
      <c r="BV1639" s="75">
        <v>80000026</v>
      </c>
      <c r="BW1639" s="75">
        <v>85000026</v>
      </c>
      <c r="BX1639" s="75">
        <v>90000026</v>
      </c>
      <c r="BY1639" s="75">
        <v>95000026</v>
      </c>
      <c r="BZ1639" s="75">
        <v>100000026</v>
      </c>
      <c r="CA1639" s="75">
        <v>105000026</v>
      </c>
    </row>
    <row r="1640" spans="14:79" ht="12" customHeight="1">
      <c r="N1640" s="119" t="s">
        <v>42</v>
      </c>
      <c r="O1640" s="120" t="s">
        <v>1834</v>
      </c>
      <c r="P1640" s="122">
        <v>265000026</v>
      </c>
      <c r="Q1640" s="122">
        <v>290000026</v>
      </c>
      <c r="R1640" s="122">
        <v>320000026</v>
      </c>
      <c r="S1640" s="122">
        <v>340000026</v>
      </c>
      <c r="T1640" s="122">
        <v>360000026</v>
      </c>
      <c r="U1640" s="122">
        <v>385000026</v>
      </c>
      <c r="V1640" s="122">
        <v>405000026</v>
      </c>
      <c r="W1640" s="122">
        <v>415000026</v>
      </c>
      <c r="X1640" s="122">
        <v>430000026</v>
      </c>
      <c r="Y1640" s="122">
        <v>460000026</v>
      </c>
      <c r="Z1640" s="122">
        <v>0</v>
      </c>
      <c r="AA1640" s="122">
        <v>0</v>
      </c>
      <c r="AB1640" s="122">
        <v>0</v>
      </c>
      <c r="AC1640" s="122">
        <v>0</v>
      </c>
      <c r="AD1640" s="121"/>
      <c r="BO1640" s="72" t="s">
        <v>48</v>
      </c>
      <c r="BP1640" s="73" t="s">
        <v>2459</v>
      </c>
      <c r="BQ1640" s="75">
        <v>55000026</v>
      </c>
      <c r="BR1640" s="75">
        <v>60000026</v>
      </c>
      <c r="BS1640" s="75">
        <v>65000026</v>
      </c>
      <c r="BT1640" s="75">
        <v>70000026</v>
      </c>
      <c r="BU1640" s="75">
        <v>75000026</v>
      </c>
      <c r="BV1640" s="75">
        <v>80000026</v>
      </c>
      <c r="BW1640" s="75">
        <v>85000026</v>
      </c>
      <c r="BX1640" s="75">
        <v>90000026</v>
      </c>
      <c r="BY1640" s="75">
        <v>95000026</v>
      </c>
      <c r="BZ1640" s="75">
        <v>100000026</v>
      </c>
      <c r="CA1640" s="75">
        <v>105000026</v>
      </c>
    </row>
    <row r="1641" spans="14:79" ht="12" customHeight="1">
      <c r="N1641" s="119" t="s">
        <v>42</v>
      </c>
      <c r="O1641" s="120" t="s">
        <v>1598</v>
      </c>
      <c r="P1641" s="122">
        <v>0</v>
      </c>
      <c r="Q1641" s="122">
        <v>0</v>
      </c>
      <c r="R1641" s="122">
        <v>0</v>
      </c>
      <c r="S1641" s="122">
        <v>195000026</v>
      </c>
      <c r="T1641" s="122">
        <v>265000026</v>
      </c>
      <c r="U1641" s="122">
        <v>305000026</v>
      </c>
      <c r="V1641" s="122">
        <v>315000026</v>
      </c>
      <c r="W1641" s="122">
        <v>335000026</v>
      </c>
      <c r="X1641" s="122">
        <v>365000026</v>
      </c>
      <c r="Y1641" s="122">
        <v>380000026</v>
      </c>
      <c r="Z1641" s="122">
        <v>390000026</v>
      </c>
      <c r="AA1641" s="122">
        <v>400000026</v>
      </c>
      <c r="AB1641" s="122">
        <v>0</v>
      </c>
      <c r="AC1641" s="122">
        <v>0</v>
      </c>
      <c r="AD1641" s="121"/>
      <c r="BO1641" s="72" t="s">
        <v>48</v>
      </c>
      <c r="BP1641" s="73" t="s">
        <v>2460</v>
      </c>
      <c r="BQ1641" s="75">
        <v>55000026</v>
      </c>
      <c r="BR1641" s="75">
        <v>60000026</v>
      </c>
      <c r="BS1641" s="75">
        <v>65000026</v>
      </c>
      <c r="BT1641" s="75">
        <v>70000026</v>
      </c>
      <c r="BU1641" s="75">
        <v>75000026</v>
      </c>
      <c r="BV1641" s="75">
        <v>80000026</v>
      </c>
      <c r="BW1641" s="75">
        <v>85000026</v>
      </c>
      <c r="BX1641" s="75">
        <v>90000026</v>
      </c>
      <c r="BY1641" s="75">
        <v>95000026</v>
      </c>
      <c r="BZ1641" s="75">
        <v>100000026</v>
      </c>
      <c r="CA1641" s="75">
        <v>105000026</v>
      </c>
    </row>
    <row r="1642" spans="14:79" ht="12" customHeight="1">
      <c r="N1642" s="119" t="s">
        <v>42</v>
      </c>
      <c r="O1642" s="120" t="s">
        <v>2778</v>
      </c>
      <c r="P1642" s="122">
        <v>190000026</v>
      </c>
      <c r="Q1642" s="122">
        <v>195000026</v>
      </c>
      <c r="R1642" s="122">
        <v>200000026</v>
      </c>
      <c r="S1642" s="122">
        <v>205000026</v>
      </c>
      <c r="T1642" s="122">
        <v>215000026</v>
      </c>
      <c r="U1642" s="122">
        <v>0</v>
      </c>
      <c r="V1642" s="122">
        <v>0</v>
      </c>
      <c r="W1642" s="122">
        <v>0</v>
      </c>
      <c r="X1642" s="122">
        <v>0</v>
      </c>
      <c r="Y1642" s="122">
        <v>0</v>
      </c>
      <c r="Z1642" s="122">
        <v>0</v>
      </c>
      <c r="AA1642" s="122">
        <v>0</v>
      </c>
      <c r="AB1642" s="122">
        <v>0</v>
      </c>
      <c r="AC1642" s="122">
        <v>0</v>
      </c>
      <c r="AD1642" s="121"/>
      <c r="BO1642" s="72" t="s">
        <v>48</v>
      </c>
      <c r="BP1642" s="73" t="s">
        <v>2461</v>
      </c>
      <c r="BQ1642" s="75">
        <v>55000026</v>
      </c>
      <c r="BR1642" s="75">
        <v>60000026</v>
      </c>
      <c r="BS1642" s="75">
        <v>65000026</v>
      </c>
      <c r="BT1642" s="75">
        <v>70000026</v>
      </c>
      <c r="BU1642" s="75">
        <v>75000026</v>
      </c>
      <c r="BV1642" s="75">
        <v>80000026</v>
      </c>
      <c r="BW1642" s="75">
        <v>85000026</v>
      </c>
      <c r="BX1642" s="75">
        <v>90000026</v>
      </c>
      <c r="BY1642" s="75">
        <v>95000026</v>
      </c>
      <c r="BZ1642" s="75">
        <v>100000026</v>
      </c>
      <c r="CA1642" s="75">
        <v>105000026</v>
      </c>
    </row>
    <row r="1643" spans="14:79" ht="12" customHeight="1">
      <c r="N1643" s="119" t="s">
        <v>42</v>
      </c>
      <c r="O1643" s="120" t="s">
        <v>1324</v>
      </c>
      <c r="P1643" s="122">
        <v>200000026</v>
      </c>
      <c r="Q1643" s="122">
        <v>210000026</v>
      </c>
      <c r="R1643" s="122">
        <v>225000026</v>
      </c>
      <c r="S1643" s="122">
        <v>235000026</v>
      </c>
      <c r="T1643" s="122">
        <v>260000026</v>
      </c>
      <c r="U1643" s="122">
        <v>290000026</v>
      </c>
      <c r="V1643" s="122">
        <v>310000026</v>
      </c>
      <c r="W1643" s="122">
        <v>305000026</v>
      </c>
      <c r="X1643" s="122">
        <v>320000026</v>
      </c>
      <c r="Y1643" s="122">
        <v>0</v>
      </c>
      <c r="Z1643" s="122">
        <v>0</v>
      </c>
      <c r="AA1643" s="122">
        <v>0</v>
      </c>
      <c r="AB1643" s="122">
        <v>0</v>
      </c>
      <c r="AC1643" s="122">
        <v>0</v>
      </c>
      <c r="AD1643" s="121"/>
      <c r="BO1643" s="72" t="s">
        <v>48</v>
      </c>
      <c r="BP1643" s="73" t="s">
        <v>734</v>
      </c>
      <c r="BQ1643" s="75">
        <v>55000026</v>
      </c>
      <c r="BR1643" s="75">
        <v>60000026</v>
      </c>
      <c r="BS1643" s="75">
        <v>65000026</v>
      </c>
      <c r="BT1643" s="75">
        <v>70000026</v>
      </c>
      <c r="BU1643" s="75">
        <v>75000026</v>
      </c>
      <c r="BV1643" s="75">
        <v>80000026</v>
      </c>
      <c r="BW1643" s="75">
        <v>85000026</v>
      </c>
      <c r="BX1643" s="75">
        <v>90000026</v>
      </c>
      <c r="BY1643" s="75">
        <v>95000026</v>
      </c>
      <c r="BZ1643" s="75">
        <v>100000026</v>
      </c>
      <c r="CA1643" s="75">
        <v>105000026</v>
      </c>
    </row>
    <row r="1644" spans="14:79" ht="12" customHeight="1">
      <c r="N1644" s="119" t="s">
        <v>42</v>
      </c>
      <c r="O1644" s="120" t="s">
        <v>2584</v>
      </c>
      <c r="P1644" s="122">
        <v>0</v>
      </c>
      <c r="Q1644" s="122">
        <v>0</v>
      </c>
      <c r="R1644" s="122">
        <v>0</v>
      </c>
      <c r="S1644" s="122">
        <v>215000026</v>
      </c>
      <c r="T1644" s="122">
        <v>285000026</v>
      </c>
      <c r="U1644" s="122">
        <v>305000026</v>
      </c>
      <c r="V1644" s="122">
        <v>315000026</v>
      </c>
      <c r="W1644" s="122">
        <v>325000026</v>
      </c>
      <c r="X1644" s="122">
        <v>365000026</v>
      </c>
      <c r="Y1644" s="122">
        <v>385000026</v>
      </c>
      <c r="Z1644" s="122">
        <v>420000026</v>
      </c>
      <c r="AA1644" s="122">
        <v>440000026</v>
      </c>
      <c r="AB1644" s="122">
        <v>0</v>
      </c>
      <c r="AC1644" s="122">
        <v>0</v>
      </c>
      <c r="AD1644" s="121"/>
      <c r="BO1644" s="72" t="s">
        <v>48</v>
      </c>
      <c r="BP1644" s="73" t="s">
        <v>788</v>
      </c>
      <c r="BQ1644" s="75">
        <v>55000026</v>
      </c>
      <c r="BR1644" s="75">
        <v>60000026</v>
      </c>
      <c r="BS1644" s="75">
        <v>65000026</v>
      </c>
      <c r="BT1644" s="75">
        <v>70000026</v>
      </c>
      <c r="BU1644" s="75">
        <v>75000026</v>
      </c>
      <c r="BV1644" s="75">
        <v>80000026</v>
      </c>
      <c r="BW1644" s="75">
        <v>85000026</v>
      </c>
      <c r="BX1644" s="75">
        <v>90000026</v>
      </c>
      <c r="BY1644" s="75">
        <v>95000026</v>
      </c>
      <c r="BZ1644" s="75">
        <v>100000026</v>
      </c>
      <c r="CA1644" s="75">
        <v>105000026</v>
      </c>
    </row>
    <row r="1645" spans="14:79" ht="12" customHeight="1">
      <c r="N1645" s="119" t="s">
        <v>42</v>
      </c>
      <c r="O1645" s="120" t="s">
        <v>402</v>
      </c>
      <c r="P1645" s="122">
        <v>0</v>
      </c>
      <c r="Q1645" s="122">
        <v>0</v>
      </c>
      <c r="R1645" s="122">
        <v>170000026</v>
      </c>
      <c r="S1645" s="122">
        <v>0</v>
      </c>
      <c r="T1645" s="122">
        <v>0</v>
      </c>
      <c r="U1645" s="122">
        <v>0</v>
      </c>
      <c r="V1645" s="122">
        <v>0</v>
      </c>
      <c r="W1645" s="122">
        <v>0</v>
      </c>
      <c r="X1645" s="122">
        <v>0</v>
      </c>
      <c r="Y1645" s="122">
        <v>0</v>
      </c>
      <c r="Z1645" s="122">
        <v>0</v>
      </c>
      <c r="AA1645" s="122">
        <v>0</v>
      </c>
      <c r="AB1645" s="122">
        <v>0</v>
      </c>
      <c r="AC1645" s="122">
        <v>0</v>
      </c>
      <c r="AD1645" s="121"/>
      <c r="BO1645" s="72" t="s">
        <v>48</v>
      </c>
      <c r="BP1645" s="73" t="s">
        <v>593</v>
      </c>
      <c r="BQ1645" s="75">
        <v>55000026</v>
      </c>
      <c r="BR1645" s="75">
        <v>60000026</v>
      </c>
      <c r="BS1645" s="75">
        <v>65000026</v>
      </c>
      <c r="BT1645" s="75">
        <v>70000026</v>
      </c>
      <c r="BU1645" s="75">
        <v>75000026</v>
      </c>
      <c r="BV1645" s="75">
        <v>80000026</v>
      </c>
      <c r="BW1645" s="75">
        <v>85000026</v>
      </c>
      <c r="BX1645" s="75">
        <v>90000026</v>
      </c>
      <c r="BY1645" s="75">
        <v>95000026</v>
      </c>
      <c r="BZ1645" s="75">
        <v>100000026</v>
      </c>
      <c r="CA1645" s="75">
        <v>105000026</v>
      </c>
    </row>
    <row r="1646" spans="14:79" ht="12" customHeight="1">
      <c r="N1646" s="119" t="s">
        <v>42</v>
      </c>
      <c r="O1646" s="120" t="s">
        <v>1086</v>
      </c>
      <c r="P1646" s="122">
        <v>185000026</v>
      </c>
      <c r="Q1646" s="122">
        <v>210000026</v>
      </c>
      <c r="R1646" s="122">
        <v>225000026</v>
      </c>
      <c r="S1646" s="122">
        <v>235000026</v>
      </c>
      <c r="T1646" s="122">
        <v>265000026</v>
      </c>
      <c r="U1646" s="122">
        <v>285000026</v>
      </c>
      <c r="V1646" s="122">
        <v>0</v>
      </c>
      <c r="W1646" s="122">
        <v>0</v>
      </c>
      <c r="X1646" s="122">
        <v>0</v>
      </c>
      <c r="Y1646" s="122">
        <v>0</v>
      </c>
      <c r="Z1646" s="122">
        <v>0</v>
      </c>
      <c r="AA1646" s="122">
        <v>0</v>
      </c>
      <c r="AB1646" s="122">
        <v>0</v>
      </c>
      <c r="AC1646" s="122">
        <v>0</v>
      </c>
      <c r="AD1646" s="121"/>
      <c r="BO1646" s="72" t="s">
        <v>48</v>
      </c>
      <c r="BP1646" s="73" t="s">
        <v>4954</v>
      </c>
      <c r="BQ1646" s="75">
        <v>60000026</v>
      </c>
      <c r="BR1646" s="75">
        <v>65000026</v>
      </c>
      <c r="BS1646" s="75">
        <v>70000026</v>
      </c>
      <c r="BT1646" s="75">
        <v>75000026</v>
      </c>
      <c r="BU1646" s="75">
        <v>80000026</v>
      </c>
      <c r="BV1646" s="75">
        <v>85000026</v>
      </c>
      <c r="BW1646" s="75">
        <v>90000026</v>
      </c>
      <c r="BX1646" s="75">
        <v>95000026</v>
      </c>
      <c r="BY1646" s="75">
        <v>100000026</v>
      </c>
      <c r="BZ1646" s="75">
        <v>105000026</v>
      </c>
      <c r="CA1646" s="75">
        <v>110000026</v>
      </c>
    </row>
    <row r="1647" spans="14:79" ht="12" customHeight="1">
      <c r="N1647" s="119" t="s">
        <v>42</v>
      </c>
      <c r="O1647" s="120" t="s">
        <v>1576</v>
      </c>
      <c r="P1647" s="122">
        <v>210000026</v>
      </c>
      <c r="Q1647" s="122">
        <v>225000026</v>
      </c>
      <c r="R1647" s="122">
        <v>240000026</v>
      </c>
      <c r="S1647" s="122">
        <v>265000026</v>
      </c>
      <c r="T1647" s="122">
        <v>305000026</v>
      </c>
      <c r="U1647" s="122">
        <v>320000026</v>
      </c>
      <c r="V1647" s="122">
        <v>340000026</v>
      </c>
      <c r="W1647" s="122">
        <v>365000026</v>
      </c>
      <c r="X1647" s="122">
        <v>405000026</v>
      </c>
      <c r="Y1647" s="122">
        <v>425000026</v>
      </c>
      <c r="Z1647" s="122">
        <v>450000026</v>
      </c>
      <c r="AA1647" s="122">
        <v>0</v>
      </c>
      <c r="AB1647" s="122">
        <v>0</v>
      </c>
      <c r="AC1647" s="122">
        <v>0</v>
      </c>
      <c r="AD1647" s="121"/>
      <c r="BO1647" s="72" t="s">
        <v>48</v>
      </c>
      <c r="BP1647" s="73" t="s">
        <v>4955</v>
      </c>
      <c r="BQ1647" s="75">
        <v>60000026</v>
      </c>
      <c r="BR1647" s="75">
        <v>65000026</v>
      </c>
      <c r="BS1647" s="75">
        <v>70000026</v>
      </c>
      <c r="BT1647" s="75">
        <v>75000026</v>
      </c>
      <c r="BU1647" s="75">
        <v>80000026</v>
      </c>
      <c r="BV1647" s="75">
        <v>85000026</v>
      </c>
      <c r="BW1647" s="75">
        <v>90000026</v>
      </c>
      <c r="BX1647" s="75">
        <v>95000026</v>
      </c>
      <c r="BY1647" s="75">
        <v>100000026</v>
      </c>
      <c r="BZ1647" s="75">
        <v>105000026</v>
      </c>
      <c r="CA1647" s="75">
        <v>110000026</v>
      </c>
    </row>
    <row r="1648" spans="14:79" ht="12" customHeight="1">
      <c r="N1648" s="119" t="s">
        <v>42</v>
      </c>
      <c r="O1648" s="120" t="s">
        <v>254</v>
      </c>
      <c r="P1648" s="122">
        <v>220000026</v>
      </c>
      <c r="Q1648" s="122">
        <v>243000026</v>
      </c>
      <c r="R1648" s="122">
        <v>265000026</v>
      </c>
      <c r="S1648" s="122">
        <v>285000026</v>
      </c>
      <c r="T1648" s="122">
        <v>305000026</v>
      </c>
      <c r="U1648" s="122">
        <v>330000026</v>
      </c>
      <c r="V1648" s="122">
        <v>375000026</v>
      </c>
      <c r="W1648" s="122">
        <v>405000026</v>
      </c>
      <c r="X1648" s="122">
        <v>414000026</v>
      </c>
      <c r="Y1648" s="122">
        <v>460000026</v>
      </c>
      <c r="Z1648" s="122">
        <v>480000026</v>
      </c>
      <c r="AA1648" s="122">
        <v>515000026</v>
      </c>
      <c r="AB1648" s="122">
        <v>525000026</v>
      </c>
      <c r="AC1648" s="122">
        <v>565000026</v>
      </c>
      <c r="AD1648" s="121"/>
      <c r="BO1648" s="72" t="s">
        <v>48</v>
      </c>
      <c r="BP1648" s="73" t="s">
        <v>4956</v>
      </c>
      <c r="BQ1648" s="75">
        <v>60000026</v>
      </c>
      <c r="BR1648" s="75">
        <v>65000026</v>
      </c>
      <c r="BS1648" s="75">
        <v>70000026</v>
      </c>
      <c r="BT1648" s="75">
        <v>75000026</v>
      </c>
      <c r="BU1648" s="75">
        <v>80000026</v>
      </c>
      <c r="BV1648" s="75">
        <v>85000026</v>
      </c>
      <c r="BW1648" s="75">
        <v>90000026</v>
      </c>
      <c r="BX1648" s="75">
        <v>95000026</v>
      </c>
      <c r="BY1648" s="75">
        <v>100000026</v>
      </c>
      <c r="BZ1648" s="75">
        <v>105000026</v>
      </c>
      <c r="CA1648" s="75">
        <v>110000026</v>
      </c>
    </row>
    <row r="1649" spans="14:79" ht="12" customHeight="1">
      <c r="N1649" s="119" t="s">
        <v>42</v>
      </c>
      <c r="O1649" s="120" t="s">
        <v>1550</v>
      </c>
      <c r="P1649" s="122">
        <v>0</v>
      </c>
      <c r="Q1649" s="122">
        <v>0</v>
      </c>
      <c r="R1649" s="122">
        <v>0</v>
      </c>
      <c r="S1649" s="122">
        <v>0</v>
      </c>
      <c r="T1649" s="122">
        <v>0</v>
      </c>
      <c r="U1649" s="122">
        <v>320000026</v>
      </c>
      <c r="V1649" s="122">
        <v>340000026</v>
      </c>
      <c r="W1649" s="122">
        <v>360000026</v>
      </c>
      <c r="X1649" s="122">
        <v>385000026</v>
      </c>
      <c r="Y1649" s="122">
        <v>405000026</v>
      </c>
      <c r="Z1649" s="122">
        <v>465000026</v>
      </c>
      <c r="AA1649" s="122">
        <v>0</v>
      </c>
      <c r="AB1649" s="122">
        <v>0</v>
      </c>
      <c r="AC1649" s="122">
        <v>0</v>
      </c>
      <c r="AD1649" s="121"/>
      <c r="BO1649" s="72" t="s">
        <v>48</v>
      </c>
      <c r="BP1649" s="73" t="s">
        <v>2397</v>
      </c>
      <c r="BQ1649" s="75">
        <v>60000026</v>
      </c>
      <c r="BR1649" s="75">
        <v>65000026</v>
      </c>
      <c r="BS1649" s="75">
        <v>70000026</v>
      </c>
      <c r="BT1649" s="75">
        <v>75000026</v>
      </c>
      <c r="BU1649" s="75">
        <v>80000026</v>
      </c>
      <c r="BV1649" s="75">
        <v>85000026</v>
      </c>
      <c r="BW1649" s="75">
        <v>90000026</v>
      </c>
      <c r="BX1649" s="75">
        <v>95000026</v>
      </c>
      <c r="BY1649" s="75">
        <v>100000026</v>
      </c>
      <c r="BZ1649" s="75">
        <v>105000026</v>
      </c>
      <c r="CA1649" s="75">
        <v>110000026</v>
      </c>
    </row>
    <row r="1650" spans="14:79" ht="12" customHeight="1">
      <c r="N1650" s="119" t="s">
        <v>42</v>
      </c>
      <c r="O1650" s="120" t="s">
        <v>1087</v>
      </c>
      <c r="P1650" s="122">
        <v>260000026</v>
      </c>
      <c r="Q1650" s="122">
        <v>270000026</v>
      </c>
      <c r="R1650" s="122">
        <v>280000026</v>
      </c>
      <c r="S1650" s="122">
        <v>290000026</v>
      </c>
      <c r="T1650" s="122">
        <v>300000026</v>
      </c>
      <c r="U1650" s="122">
        <v>310000026</v>
      </c>
      <c r="V1650" s="122">
        <v>320000026</v>
      </c>
      <c r="W1650" s="122">
        <v>330000026</v>
      </c>
      <c r="X1650" s="122">
        <v>340000026</v>
      </c>
      <c r="Y1650" s="122">
        <v>360000026</v>
      </c>
      <c r="Z1650" s="122">
        <v>0</v>
      </c>
      <c r="AA1650" s="122">
        <v>0</v>
      </c>
      <c r="AB1650" s="122">
        <v>0</v>
      </c>
      <c r="AC1650" s="122">
        <v>0</v>
      </c>
      <c r="AD1650" s="121"/>
      <c r="BO1650" s="72" t="s">
        <v>48</v>
      </c>
      <c r="BP1650" s="73" t="s">
        <v>2398</v>
      </c>
      <c r="BQ1650" s="75">
        <v>55000026</v>
      </c>
      <c r="BR1650" s="75">
        <v>60000026</v>
      </c>
      <c r="BS1650" s="75">
        <v>65000026</v>
      </c>
      <c r="BT1650" s="75">
        <v>70000026</v>
      </c>
      <c r="BU1650" s="75">
        <v>75000026</v>
      </c>
      <c r="BV1650" s="75">
        <v>80000026</v>
      </c>
      <c r="BW1650" s="75">
        <v>85000026</v>
      </c>
      <c r="BX1650" s="75">
        <v>90000026</v>
      </c>
      <c r="BY1650" s="75">
        <v>95000026</v>
      </c>
      <c r="BZ1650" s="75">
        <v>100000026</v>
      </c>
      <c r="CA1650" s="75">
        <v>105000026</v>
      </c>
    </row>
    <row r="1651" spans="14:79" ht="12" customHeight="1">
      <c r="N1651" s="119" t="s">
        <v>42</v>
      </c>
      <c r="O1651" s="120" t="s">
        <v>1463</v>
      </c>
      <c r="P1651" s="122">
        <v>260000026</v>
      </c>
      <c r="Q1651" s="122">
        <v>270000026</v>
      </c>
      <c r="R1651" s="122">
        <v>280000026</v>
      </c>
      <c r="S1651" s="122">
        <v>290000026</v>
      </c>
      <c r="T1651" s="122">
        <v>300000026</v>
      </c>
      <c r="U1651" s="122">
        <v>310000026</v>
      </c>
      <c r="V1651" s="122">
        <v>320000026</v>
      </c>
      <c r="W1651" s="122">
        <v>330000026</v>
      </c>
      <c r="X1651" s="122">
        <v>340000026</v>
      </c>
      <c r="Y1651" s="122">
        <v>360000026</v>
      </c>
      <c r="Z1651" s="122">
        <v>0</v>
      </c>
      <c r="AA1651" s="122">
        <v>0</v>
      </c>
      <c r="AB1651" s="122">
        <v>0</v>
      </c>
      <c r="AC1651" s="122">
        <v>0</v>
      </c>
      <c r="AD1651" s="121"/>
      <c r="BO1651" s="72" t="s">
        <v>48</v>
      </c>
      <c r="BP1651" s="73" t="s">
        <v>3027</v>
      </c>
      <c r="BQ1651" s="75">
        <v>60000026</v>
      </c>
      <c r="BR1651" s="75">
        <v>65000026</v>
      </c>
      <c r="BS1651" s="75">
        <v>70000026</v>
      </c>
      <c r="BT1651" s="75">
        <v>75000026</v>
      </c>
      <c r="BU1651" s="75">
        <v>80000026</v>
      </c>
      <c r="BV1651" s="75">
        <v>85000026</v>
      </c>
      <c r="BW1651" s="75">
        <v>90000026</v>
      </c>
      <c r="BX1651" s="75">
        <v>95000026</v>
      </c>
      <c r="BY1651" s="75">
        <v>100000026</v>
      </c>
      <c r="BZ1651" s="75">
        <v>105000026</v>
      </c>
      <c r="CA1651" s="75">
        <v>110000026</v>
      </c>
    </row>
    <row r="1652" spans="14:79" ht="12" customHeight="1">
      <c r="N1652" s="119" t="s">
        <v>42</v>
      </c>
      <c r="O1652" s="120" t="s">
        <v>219</v>
      </c>
      <c r="P1652" s="122">
        <v>190000026</v>
      </c>
      <c r="Q1652" s="122">
        <v>210000026</v>
      </c>
      <c r="R1652" s="122">
        <v>225000026</v>
      </c>
      <c r="S1652" s="122">
        <v>235000026</v>
      </c>
      <c r="T1652" s="122">
        <v>260000026</v>
      </c>
      <c r="U1652" s="122">
        <v>290000026</v>
      </c>
      <c r="V1652" s="122">
        <v>310000026</v>
      </c>
      <c r="W1652" s="122">
        <v>320000026</v>
      </c>
      <c r="X1652" s="122">
        <v>360000026</v>
      </c>
      <c r="Y1652" s="122">
        <v>390000026</v>
      </c>
      <c r="Z1652" s="122">
        <v>420000026</v>
      </c>
      <c r="AA1652" s="122">
        <v>0</v>
      </c>
      <c r="AB1652" s="122">
        <v>0</v>
      </c>
      <c r="AC1652" s="122">
        <v>0</v>
      </c>
      <c r="AD1652" s="121"/>
      <c r="BO1652" s="72" t="s">
        <v>48</v>
      </c>
      <c r="BP1652" s="73" t="s">
        <v>4957</v>
      </c>
      <c r="BQ1652" s="75">
        <v>70000026</v>
      </c>
      <c r="BR1652" s="75">
        <v>80000026</v>
      </c>
      <c r="BS1652" s="75">
        <v>85000026</v>
      </c>
      <c r="BT1652" s="75">
        <v>90000026</v>
      </c>
      <c r="BU1652" s="75">
        <v>100000026</v>
      </c>
      <c r="BV1652" s="75">
        <v>105000026</v>
      </c>
      <c r="BW1652" s="75">
        <v>110000026</v>
      </c>
      <c r="BX1652" s="75">
        <v>115000026</v>
      </c>
      <c r="BY1652" s="75">
        <v>120000026</v>
      </c>
      <c r="BZ1652" s="75">
        <v>125000026</v>
      </c>
      <c r="CA1652" s="75">
        <v>130000026</v>
      </c>
    </row>
    <row r="1653" spans="14:79" ht="12" customHeight="1">
      <c r="N1653" s="119" t="s">
        <v>42</v>
      </c>
      <c r="O1653" s="120" t="s">
        <v>535</v>
      </c>
      <c r="P1653" s="122">
        <v>190000026</v>
      </c>
      <c r="Q1653" s="122">
        <v>200000026</v>
      </c>
      <c r="R1653" s="122">
        <v>225000026</v>
      </c>
      <c r="S1653" s="122">
        <v>230000026</v>
      </c>
      <c r="T1653" s="122">
        <v>340000026</v>
      </c>
      <c r="U1653" s="122">
        <v>350000026</v>
      </c>
      <c r="V1653" s="122">
        <v>365000026</v>
      </c>
      <c r="W1653" s="122">
        <v>375000026</v>
      </c>
      <c r="X1653" s="122">
        <v>405000026</v>
      </c>
      <c r="Y1653" s="122">
        <v>435000026</v>
      </c>
      <c r="Z1653" s="122">
        <v>466000026</v>
      </c>
      <c r="AA1653" s="122">
        <v>505000026</v>
      </c>
      <c r="AB1653" s="122">
        <v>0</v>
      </c>
      <c r="AC1653" s="122">
        <v>0</v>
      </c>
      <c r="AD1653" s="121"/>
      <c r="BO1653" s="72" t="s">
        <v>48</v>
      </c>
      <c r="BP1653" s="73" t="s">
        <v>4958</v>
      </c>
      <c r="BQ1653" s="75">
        <v>60000026</v>
      </c>
      <c r="BR1653" s="75">
        <v>65000026</v>
      </c>
      <c r="BS1653" s="75">
        <v>70000026</v>
      </c>
      <c r="BT1653" s="75">
        <v>75000026</v>
      </c>
      <c r="BU1653" s="75">
        <v>85000026</v>
      </c>
      <c r="BV1653" s="75">
        <v>90000026</v>
      </c>
      <c r="BW1653" s="75">
        <v>95000026</v>
      </c>
      <c r="BX1653" s="75">
        <v>100000026</v>
      </c>
      <c r="BY1653" s="75">
        <v>105000026</v>
      </c>
      <c r="BZ1653" s="75">
        <v>110000026</v>
      </c>
      <c r="CA1653" s="75">
        <v>115000026</v>
      </c>
    </row>
    <row r="1654" spans="14:79" ht="12" customHeight="1">
      <c r="N1654" s="119" t="s">
        <v>42</v>
      </c>
      <c r="O1654" s="120" t="s">
        <v>1759</v>
      </c>
      <c r="P1654" s="122">
        <v>265000026</v>
      </c>
      <c r="Q1654" s="122">
        <v>290000026</v>
      </c>
      <c r="R1654" s="122">
        <v>320000026</v>
      </c>
      <c r="S1654" s="122">
        <v>340000026</v>
      </c>
      <c r="T1654" s="122">
        <v>360000026</v>
      </c>
      <c r="U1654" s="122">
        <v>385000026</v>
      </c>
      <c r="V1654" s="122">
        <v>405000026</v>
      </c>
      <c r="W1654" s="122">
        <v>415000026</v>
      </c>
      <c r="X1654" s="122">
        <v>430000026</v>
      </c>
      <c r="Y1654" s="122">
        <v>460000026</v>
      </c>
      <c r="Z1654" s="122">
        <v>485000026</v>
      </c>
      <c r="AA1654" s="122">
        <v>510000026</v>
      </c>
      <c r="AB1654" s="122">
        <v>0</v>
      </c>
      <c r="AC1654" s="122">
        <v>0</v>
      </c>
      <c r="AD1654" s="121"/>
      <c r="BO1654" s="72" t="s">
        <v>48</v>
      </c>
      <c r="BP1654" s="73" t="s">
        <v>4959</v>
      </c>
      <c r="BQ1654" s="75">
        <v>60000026</v>
      </c>
      <c r="BR1654" s="75">
        <v>70000026</v>
      </c>
      <c r="BS1654" s="75">
        <v>80000026</v>
      </c>
      <c r="BT1654" s="75">
        <v>95000026</v>
      </c>
      <c r="BU1654" s="75">
        <v>115000026</v>
      </c>
      <c r="BV1654" s="75">
        <v>120000026</v>
      </c>
      <c r="BW1654" s="75">
        <v>125000026</v>
      </c>
      <c r="BX1654" s="75">
        <v>130000026</v>
      </c>
      <c r="BY1654" s="75">
        <v>135000026</v>
      </c>
      <c r="BZ1654" s="75">
        <v>140000026</v>
      </c>
      <c r="CA1654" s="75">
        <v>145000026</v>
      </c>
    </row>
    <row r="1655" spans="14:79" ht="12" customHeight="1">
      <c r="N1655" s="119" t="s">
        <v>42</v>
      </c>
      <c r="O1655" s="120" t="s">
        <v>999</v>
      </c>
      <c r="P1655" s="122">
        <v>205000026</v>
      </c>
      <c r="Q1655" s="122">
        <v>240000026</v>
      </c>
      <c r="R1655" s="122">
        <v>270000026</v>
      </c>
      <c r="S1655" s="122">
        <v>0</v>
      </c>
      <c r="T1655" s="122">
        <v>0</v>
      </c>
      <c r="U1655" s="122">
        <v>0</v>
      </c>
      <c r="V1655" s="122">
        <v>0</v>
      </c>
      <c r="W1655" s="122">
        <v>0</v>
      </c>
      <c r="X1655" s="122">
        <v>0</v>
      </c>
      <c r="Y1655" s="122">
        <v>0</v>
      </c>
      <c r="Z1655" s="122">
        <v>0</v>
      </c>
      <c r="AA1655" s="122">
        <v>0</v>
      </c>
      <c r="AB1655" s="122">
        <v>0</v>
      </c>
      <c r="AC1655" s="122">
        <v>0</v>
      </c>
      <c r="AD1655" s="121"/>
      <c r="BO1655" s="72" t="s">
        <v>48</v>
      </c>
      <c r="BP1655" s="73" t="s">
        <v>4960</v>
      </c>
      <c r="BQ1655" s="75">
        <v>55000026</v>
      </c>
      <c r="BR1655" s="75">
        <v>60000026</v>
      </c>
      <c r="BS1655" s="75">
        <v>65000026</v>
      </c>
      <c r="BT1655" s="75">
        <v>70000026</v>
      </c>
      <c r="BU1655" s="75">
        <v>75000026</v>
      </c>
      <c r="BV1655" s="75">
        <v>80000026</v>
      </c>
      <c r="BW1655" s="75">
        <v>85000026</v>
      </c>
      <c r="BX1655" s="75">
        <v>90000026</v>
      </c>
      <c r="BY1655" s="75">
        <v>95000026</v>
      </c>
      <c r="BZ1655" s="75">
        <v>100000026</v>
      </c>
      <c r="CA1655" s="75">
        <v>105000026</v>
      </c>
    </row>
    <row r="1656" spans="14:79" ht="12" customHeight="1">
      <c r="N1656" s="119" t="s">
        <v>42</v>
      </c>
      <c r="O1656" s="120" t="s">
        <v>1802</v>
      </c>
      <c r="P1656" s="122">
        <v>0</v>
      </c>
      <c r="Q1656" s="122">
        <v>0</v>
      </c>
      <c r="R1656" s="122">
        <v>0</v>
      </c>
      <c r="S1656" s="122">
        <v>0</v>
      </c>
      <c r="T1656" s="122">
        <v>0</v>
      </c>
      <c r="U1656" s="122">
        <v>0</v>
      </c>
      <c r="V1656" s="122">
        <v>325000026</v>
      </c>
      <c r="W1656" s="122">
        <v>375000026</v>
      </c>
      <c r="X1656" s="122">
        <v>410000026</v>
      </c>
      <c r="Y1656" s="122">
        <v>0</v>
      </c>
      <c r="Z1656" s="122">
        <v>0</v>
      </c>
      <c r="AA1656" s="122">
        <v>0</v>
      </c>
      <c r="AB1656" s="122">
        <v>0</v>
      </c>
      <c r="AC1656" s="122">
        <v>0</v>
      </c>
      <c r="AD1656" s="121"/>
      <c r="BO1656" s="72" t="s">
        <v>48</v>
      </c>
      <c r="BP1656" s="73" t="s">
        <v>4961</v>
      </c>
      <c r="BQ1656" s="75">
        <v>60000026</v>
      </c>
      <c r="BR1656" s="75">
        <v>65000026</v>
      </c>
      <c r="BS1656" s="75">
        <v>70000026</v>
      </c>
      <c r="BT1656" s="75">
        <v>75000026</v>
      </c>
      <c r="BU1656" s="75">
        <v>80000026</v>
      </c>
      <c r="BV1656" s="75">
        <v>85000026</v>
      </c>
      <c r="BW1656" s="75">
        <v>90000026</v>
      </c>
      <c r="BX1656" s="75">
        <v>95000026</v>
      </c>
      <c r="BY1656" s="75">
        <v>100000026</v>
      </c>
      <c r="BZ1656" s="75">
        <v>105000026</v>
      </c>
      <c r="CA1656" s="75">
        <v>110000026</v>
      </c>
    </row>
    <row r="1657" spans="14:79" ht="12" customHeight="1">
      <c r="N1657" s="119" t="s">
        <v>42</v>
      </c>
      <c r="O1657" s="120" t="s">
        <v>2020</v>
      </c>
      <c r="P1657" s="122">
        <v>210000026</v>
      </c>
      <c r="Q1657" s="122">
        <v>215000026</v>
      </c>
      <c r="R1657" s="122">
        <v>225000026</v>
      </c>
      <c r="S1657" s="122">
        <v>285000026</v>
      </c>
      <c r="T1657" s="122">
        <v>320000026</v>
      </c>
      <c r="U1657" s="122">
        <v>350000026</v>
      </c>
      <c r="V1657" s="122">
        <v>375000026</v>
      </c>
      <c r="W1657" s="122">
        <v>395000026</v>
      </c>
      <c r="X1657" s="122">
        <v>425000026</v>
      </c>
      <c r="Y1657" s="122">
        <v>465000026</v>
      </c>
      <c r="Z1657" s="122">
        <v>495000026</v>
      </c>
      <c r="AA1657" s="122">
        <v>525000026</v>
      </c>
      <c r="AB1657" s="122">
        <v>565000026</v>
      </c>
      <c r="AC1657" s="122">
        <v>0</v>
      </c>
      <c r="AD1657" s="121"/>
      <c r="BO1657" s="72" t="s">
        <v>48</v>
      </c>
      <c r="BP1657" s="73" t="s">
        <v>5316</v>
      </c>
      <c r="BQ1657" s="74"/>
      <c r="BR1657" s="74"/>
      <c r="BS1657" s="74"/>
      <c r="BT1657" s="74"/>
      <c r="BU1657" s="74"/>
      <c r="BV1657" s="74"/>
      <c r="BW1657" s="74"/>
      <c r="BX1657" s="74"/>
      <c r="BY1657" s="74"/>
      <c r="BZ1657" s="75">
        <v>125000026</v>
      </c>
      <c r="CA1657" s="74"/>
    </row>
    <row r="1658" spans="14:79" ht="12" customHeight="1">
      <c r="N1658" s="119" t="s">
        <v>42</v>
      </c>
      <c r="O1658" s="120" t="s">
        <v>1325</v>
      </c>
      <c r="P1658" s="122">
        <v>0</v>
      </c>
      <c r="Q1658" s="122">
        <v>205000026</v>
      </c>
      <c r="R1658" s="122">
        <v>215000026</v>
      </c>
      <c r="S1658" s="122">
        <v>235000026</v>
      </c>
      <c r="T1658" s="122">
        <v>260000026</v>
      </c>
      <c r="U1658" s="122">
        <v>295000026</v>
      </c>
      <c r="V1658" s="122">
        <v>315000026</v>
      </c>
      <c r="W1658" s="122">
        <v>335000026</v>
      </c>
      <c r="X1658" s="122">
        <v>375000026</v>
      </c>
      <c r="Y1658" s="122">
        <v>415000026</v>
      </c>
      <c r="Z1658" s="122">
        <v>465000026</v>
      </c>
      <c r="AA1658" s="122">
        <v>0</v>
      </c>
      <c r="AB1658" s="122">
        <v>0</v>
      </c>
      <c r="AC1658" s="122">
        <v>0</v>
      </c>
      <c r="AD1658" s="121"/>
      <c r="BO1658" s="72" t="s">
        <v>48</v>
      </c>
      <c r="BP1658" s="73" t="s">
        <v>3028</v>
      </c>
      <c r="BQ1658" s="75">
        <v>0</v>
      </c>
      <c r="BR1658" s="75">
        <v>0</v>
      </c>
      <c r="BS1658" s="75">
        <v>0</v>
      </c>
      <c r="BT1658" s="75">
        <v>0</v>
      </c>
      <c r="BU1658" s="75">
        <v>0</v>
      </c>
      <c r="BV1658" s="75">
        <v>0</v>
      </c>
      <c r="BW1658" s="75">
        <v>0</v>
      </c>
      <c r="BX1658" s="75">
        <v>0</v>
      </c>
      <c r="BY1658" s="75">
        <v>0</v>
      </c>
      <c r="BZ1658" s="75">
        <v>0</v>
      </c>
      <c r="CA1658" s="75">
        <v>0</v>
      </c>
    </row>
    <row r="1659" spans="14:79" ht="12" customHeight="1">
      <c r="N1659" s="119" t="s">
        <v>42</v>
      </c>
      <c r="O1659" s="120" t="s">
        <v>507</v>
      </c>
      <c r="P1659" s="122">
        <v>190000026</v>
      </c>
      <c r="Q1659" s="122">
        <v>210000026</v>
      </c>
      <c r="R1659" s="122">
        <v>225000026</v>
      </c>
      <c r="S1659" s="122">
        <v>235000026</v>
      </c>
      <c r="T1659" s="122">
        <v>260000026</v>
      </c>
      <c r="U1659" s="122">
        <v>290000026</v>
      </c>
      <c r="V1659" s="122">
        <v>310000026</v>
      </c>
      <c r="W1659" s="122">
        <v>320000026</v>
      </c>
      <c r="X1659" s="122">
        <v>360000026</v>
      </c>
      <c r="Y1659" s="122">
        <v>390000026</v>
      </c>
      <c r="Z1659" s="122">
        <v>420000026</v>
      </c>
      <c r="AA1659" s="122">
        <v>0</v>
      </c>
      <c r="AB1659" s="122">
        <v>0</v>
      </c>
      <c r="AC1659" s="122">
        <v>0</v>
      </c>
      <c r="AD1659" s="121"/>
      <c r="BO1659" s="72" t="s">
        <v>48</v>
      </c>
      <c r="BP1659" s="73" t="s">
        <v>4962</v>
      </c>
      <c r="BQ1659" s="75">
        <v>55000026</v>
      </c>
      <c r="BR1659" s="75">
        <v>60000026</v>
      </c>
      <c r="BS1659" s="75">
        <v>65000026</v>
      </c>
      <c r="BT1659" s="75">
        <v>70000026</v>
      </c>
      <c r="BU1659" s="75">
        <v>75000026</v>
      </c>
      <c r="BV1659" s="75">
        <v>80000026</v>
      </c>
      <c r="BW1659" s="75">
        <v>85000026</v>
      </c>
      <c r="BX1659" s="75">
        <v>90000026</v>
      </c>
      <c r="BY1659" s="75">
        <v>95000026</v>
      </c>
      <c r="BZ1659" s="75">
        <v>100000026</v>
      </c>
      <c r="CA1659" s="75">
        <v>105000026</v>
      </c>
    </row>
    <row r="1660" spans="14:79" ht="12" customHeight="1">
      <c r="N1660" s="119" t="s">
        <v>42</v>
      </c>
      <c r="O1660" s="120" t="s">
        <v>508</v>
      </c>
      <c r="P1660" s="122">
        <v>0</v>
      </c>
      <c r="Q1660" s="122">
        <v>0</v>
      </c>
      <c r="R1660" s="122">
        <v>0</v>
      </c>
      <c r="S1660" s="122">
        <v>0</v>
      </c>
      <c r="T1660" s="122">
        <v>0</v>
      </c>
      <c r="U1660" s="122">
        <v>320000026</v>
      </c>
      <c r="V1660" s="122">
        <v>360000026</v>
      </c>
      <c r="W1660" s="122">
        <v>380000026</v>
      </c>
      <c r="X1660" s="122">
        <v>410000026</v>
      </c>
      <c r="Y1660" s="122">
        <v>425000026</v>
      </c>
      <c r="Z1660" s="122">
        <v>0</v>
      </c>
      <c r="AA1660" s="122">
        <v>0</v>
      </c>
      <c r="AB1660" s="122">
        <v>0</v>
      </c>
      <c r="AC1660" s="122">
        <v>0</v>
      </c>
      <c r="AD1660" s="121"/>
      <c r="BO1660" s="72" t="s">
        <v>48</v>
      </c>
      <c r="BP1660" s="73" t="s">
        <v>4963</v>
      </c>
      <c r="BQ1660" s="75">
        <v>60000026</v>
      </c>
      <c r="BR1660" s="75">
        <v>65000026</v>
      </c>
      <c r="BS1660" s="75">
        <v>70000026</v>
      </c>
      <c r="BT1660" s="75">
        <v>75000026</v>
      </c>
      <c r="BU1660" s="75">
        <v>80000026</v>
      </c>
      <c r="BV1660" s="75">
        <v>85000026</v>
      </c>
      <c r="BW1660" s="75">
        <v>90000026</v>
      </c>
      <c r="BX1660" s="75">
        <v>95000026</v>
      </c>
      <c r="BY1660" s="75">
        <v>100000026</v>
      </c>
      <c r="BZ1660" s="75">
        <v>105000026</v>
      </c>
      <c r="CA1660" s="75">
        <v>110000026</v>
      </c>
    </row>
    <row r="1661" spans="14:79" ht="12" customHeight="1">
      <c r="N1661" s="119" t="s">
        <v>42</v>
      </c>
      <c r="O1661" s="120" t="s">
        <v>509</v>
      </c>
      <c r="P1661" s="122">
        <v>0</v>
      </c>
      <c r="Q1661" s="122">
        <v>0</v>
      </c>
      <c r="R1661" s="122">
        <v>0</v>
      </c>
      <c r="S1661" s="122">
        <v>0</v>
      </c>
      <c r="T1661" s="122">
        <v>300000026</v>
      </c>
      <c r="U1661" s="122">
        <v>305000026</v>
      </c>
      <c r="V1661" s="122">
        <v>315000026</v>
      </c>
      <c r="W1661" s="122">
        <v>325000026</v>
      </c>
      <c r="X1661" s="122">
        <v>345000026</v>
      </c>
      <c r="Y1661" s="122">
        <v>365000026</v>
      </c>
      <c r="Z1661" s="122">
        <v>385000026</v>
      </c>
      <c r="AA1661" s="122">
        <v>395000026</v>
      </c>
      <c r="AB1661" s="122">
        <v>0</v>
      </c>
      <c r="AC1661" s="122">
        <v>0</v>
      </c>
      <c r="AD1661" s="121"/>
      <c r="BO1661" s="72" t="s">
        <v>48</v>
      </c>
      <c r="BP1661" s="73" t="s">
        <v>5295</v>
      </c>
      <c r="BQ1661" s="74"/>
      <c r="BR1661" s="74"/>
      <c r="BS1661" s="74"/>
      <c r="BT1661" s="74"/>
      <c r="BU1661" s="74"/>
      <c r="BV1661" s="74"/>
      <c r="BW1661" s="74"/>
      <c r="BX1661" s="75">
        <v>110000026</v>
      </c>
      <c r="BY1661" s="74"/>
      <c r="BZ1661" s="74"/>
      <c r="CA1661" s="74"/>
    </row>
    <row r="1662" spans="14:79" ht="12" customHeight="1">
      <c r="N1662" s="119" t="s">
        <v>42</v>
      </c>
      <c r="O1662" s="120" t="s">
        <v>150</v>
      </c>
      <c r="P1662" s="122">
        <v>205000026</v>
      </c>
      <c r="Q1662" s="122">
        <v>210000026</v>
      </c>
      <c r="R1662" s="122">
        <v>225000026</v>
      </c>
      <c r="S1662" s="122">
        <v>265000026</v>
      </c>
      <c r="T1662" s="122">
        <v>275000026</v>
      </c>
      <c r="U1662" s="122">
        <v>295000026</v>
      </c>
      <c r="V1662" s="122">
        <v>315000026</v>
      </c>
      <c r="W1662" s="122">
        <v>330000026</v>
      </c>
      <c r="X1662" s="122">
        <v>345000026</v>
      </c>
      <c r="Y1662" s="122">
        <v>360000026</v>
      </c>
      <c r="Z1662" s="122">
        <v>360000026</v>
      </c>
      <c r="AA1662" s="122">
        <v>0</v>
      </c>
      <c r="AB1662" s="122">
        <v>0</v>
      </c>
      <c r="AC1662" s="122">
        <v>0</v>
      </c>
      <c r="AD1662" s="121"/>
      <c r="BO1662" s="72" t="s">
        <v>48</v>
      </c>
      <c r="BP1662" s="73" t="s">
        <v>2386</v>
      </c>
      <c r="BQ1662" s="75">
        <v>55000026</v>
      </c>
      <c r="BR1662" s="75">
        <v>60000026</v>
      </c>
      <c r="BS1662" s="75">
        <v>65000026</v>
      </c>
      <c r="BT1662" s="75">
        <v>70000026</v>
      </c>
      <c r="BU1662" s="75">
        <v>75000026</v>
      </c>
      <c r="BV1662" s="75">
        <v>80000026</v>
      </c>
      <c r="BW1662" s="75">
        <v>85000026</v>
      </c>
      <c r="BX1662" s="75">
        <v>90000026</v>
      </c>
      <c r="BY1662" s="75">
        <v>95000026</v>
      </c>
      <c r="BZ1662" s="75">
        <v>100000026</v>
      </c>
      <c r="CA1662" s="75">
        <v>105000026</v>
      </c>
    </row>
    <row r="1663" spans="14:79" ht="12" customHeight="1">
      <c r="N1663" s="119" t="s">
        <v>42</v>
      </c>
      <c r="O1663" s="120" t="s">
        <v>1000</v>
      </c>
      <c r="P1663" s="122">
        <v>190000026</v>
      </c>
      <c r="Q1663" s="122">
        <v>205000026</v>
      </c>
      <c r="R1663" s="122">
        <v>235000026</v>
      </c>
      <c r="S1663" s="122">
        <v>265000026</v>
      </c>
      <c r="T1663" s="122">
        <v>275000026</v>
      </c>
      <c r="U1663" s="122">
        <v>0</v>
      </c>
      <c r="V1663" s="122">
        <v>0</v>
      </c>
      <c r="W1663" s="122">
        <v>0</v>
      </c>
      <c r="X1663" s="122">
        <v>0</v>
      </c>
      <c r="Y1663" s="122">
        <v>0</v>
      </c>
      <c r="Z1663" s="122">
        <v>0</v>
      </c>
      <c r="AA1663" s="122">
        <v>0</v>
      </c>
      <c r="AB1663" s="122">
        <v>0</v>
      </c>
      <c r="AC1663" s="122">
        <v>0</v>
      </c>
      <c r="AD1663" s="121"/>
      <c r="BO1663" s="72" t="s">
        <v>48</v>
      </c>
      <c r="BP1663" s="73" t="s">
        <v>558</v>
      </c>
      <c r="BQ1663" s="75">
        <v>55000026</v>
      </c>
      <c r="BR1663" s="75">
        <v>60000026</v>
      </c>
      <c r="BS1663" s="75">
        <v>65000026</v>
      </c>
      <c r="BT1663" s="75">
        <v>70000026</v>
      </c>
      <c r="BU1663" s="75">
        <v>75000026</v>
      </c>
      <c r="BV1663" s="75">
        <v>80000026</v>
      </c>
      <c r="BW1663" s="75">
        <v>85000026</v>
      </c>
      <c r="BX1663" s="75">
        <v>90000026</v>
      </c>
      <c r="BY1663" s="75">
        <v>95000026</v>
      </c>
      <c r="BZ1663" s="75">
        <v>100000026</v>
      </c>
      <c r="CA1663" s="75">
        <v>105000026</v>
      </c>
    </row>
    <row r="1664" spans="14:79" ht="12" customHeight="1">
      <c r="N1664" s="119" t="s">
        <v>42</v>
      </c>
      <c r="O1664" s="120" t="s">
        <v>151</v>
      </c>
      <c r="P1664" s="122">
        <v>200000026</v>
      </c>
      <c r="Q1664" s="122">
        <v>210000026</v>
      </c>
      <c r="R1664" s="122">
        <v>225000026</v>
      </c>
      <c r="S1664" s="122">
        <v>235000026</v>
      </c>
      <c r="T1664" s="122">
        <v>260000026</v>
      </c>
      <c r="U1664" s="122">
        <v>290000026</v>
      </c>
      <c r="V1664" s="122">
        <v>310000026</v>
      </c>
      <c r="W1664" s="122">
        <v>0</v>
      </c>
      <c r="X1664" s="122">
        <v>0</v>
      </c>
      <c r="Y1664" s="122">
        <v>0</v>
      </c>
      <c r="Z1664" s="122">
        <v>0</v>
      </c>
      <c r="AA1664" s="122">
        <v>0</v>
      </c>
      <c r="AB1664" s="122">
        <v>0</v>
      </c>
      <c r="AC1664" s="122">
        <v>0</v>
      </c>
      <c r="AD1664" s="121"/>
      <c r="BO1664" s="72" t="s">
        <v>48</v>
      </c>
      <c r="BP1664" s="73" t="s">
        <v>2410</v>
      </c>
      <c r="BQ1664" s="75">
        <v>0</v>
      </c>
      <c r="BR1664" s="75">
        <v>0</v>
      </c>
      <c r="BS1664" s="75">
        <v>0</v>
      </c>
      <c r="BT1664" s="75">
        <v>0</v>
      </c>
      <c r="BU1664" s="75">
        <v>0</v>
      </c>
      <c r="BV1664" s="75">
        <v>0</v>
      </c>
      <c r="BW1664" s="75">
        <v>0</v>
      </c>
      <c r="BX1664" s="75">
        <v>0</v>
      </c>
      <c r="BY1664" s="75">
        <v>0</v>
      </c>
      <c r="BZ1664" s="75">
        <v>0</v>
      </c>
      <c r="CA1664" s="75">
        <v>0</v>
      </c>
    </row>
    <row r="1665" spans="14:79" ht="12" customHeight="1">
      <c r="N1665" s="119" t="s">
        <v>42</v>
      </c>
      <c r="O1665" s="120" t="s">
        <v>2803</v>
      </c>
      <c r="P1665" s="122">
        <v>230000026</v>
      </c>
      <c r="Q1665" s="122">
        <v>260000026</v>
      </c>
      <c r="R1665" s="122">
        <v>0</v>
      </c>
      <c r="S1665" s="122">
        <v>0</v>
      </c>
      <c r="T1665" s="122">
        <v>0</v>
      </c>
      <c r="U1665" s="122">
        <v>0</v>
      </c>
      <c r="V1665" s="122">
        <v>0</v>
      </c>
      <c r="W1665" s="122">
        <v>0</v>
      </c>
      <c r="X1665" s="122">
        <v>0</v>
      </c>
      <c r="Y1665" s="122">
        <v>0</v>
      </c>
      <c r="Z1665" s="122">
        <v>0</v>
      </c>
      <c r="AA1665" s="122">
        <v>0</v>
      </c>
      <c r="AB1665" s="122">
        <v>0</v>
      </c>
      <c r="AC1665" s="122">
        <v>0</v>
      </c>
      <c r="AD1665" s="121"/>
      <c r="BO1665" s="72" t="s">
        <v>48</v>
      </c>
      <c r="BP1665" s="73" t="s">
        <v>735</v>
      </c>
      <c r="BQ1665" s="75">
        <v>55000026</v>
      </c>
      <c r="BR1665" s="75">
        <v>60000026</v>
      </c>
      <c r="BS1665" s="75">
        <v>65000026</v>
      </c>
      <c r="BT1665" s="75">
        <v>70000026</v>
      </c>
      <c r="BU1665" s="75">
        <v>75000026</v>
      </c>
      <c r="BV1665" s="75">
        <v>80000026</v>
      </c>
      <c r="BW1665" s="75">
        <v>85000026</v>
      </c>
      <c r="BX1665" s="75">
        <v>90000026</v>
      </c>
      <c r="BY1665" s="75">
        <v>95000026</v>
      </c>
      <c r="BZ1665" s="75">
        <v>100000026</v>
      </c>
      <c r="CA1665" s="75">
        <v>105000026</v>
      </c>
    </row>
    <row r="1666" spans="14:79" ht="12" customHeight="1">
      <c r="N1666" s="119" t="s">
        <v>42</v>
      </c>
      <c r="O1666" s="120" t="s">
        <v>782</v>
      </c>
      <c r="P1666" s="122">
        <v>260000026</v>
      </c>
      <c r="Q1666" s="122">
        <v>280000026</v>
      </c>
      <c r="R1666" s="122">
        <v>0</v>
      </c>
      <c r="S1666" s="122">
        <v>0</v>
      </c>
      <c r="T1666" s="122">
        <v>0</v>
      </c>
      <c r="U1666" s="122">
        <v>0</v>
      </c>
      <c r="V1666" s="122">
        <v>0</v>
      </c>
      <c r="W1666" s="122">
        <v>0</v>
      </c>
      <c r="X1666" s="122">
        <v>0</v>
      </c>
      <c r="Y1666" s="122">
        <v>0</v>
      </c>
      <c r="Z1666" s="122">
        <v>0</v>
      </c>
      <c r="AA1666" s="122">
        <v>0</v>
      </c>
      <c r="AB1666" s="122">
        <v>0</v>
      </c>
      <c r="AC1666" s="122">
        <v>0</v>
      </c>
      <c r="AD1666" s="121"/>
      <c r="BO1666" s="72" t="s">
        <v>48</v>
      </c>
      <c r="BP1666" s="73" t="s">
        <v>3029</v>
      </c>
      <c r="BQ1666" s="75">
        <v>55000026</v>
      </c>
      <c r="BR1666" s="75">
        <v>60000026</v>
      </c>
      <c r="BS1666" s="75">
        <v>65000026</v>
      </c>
      <c r="BT1666" s="75">
        <v>70000026</v>
      </c>
      <c r="BU1666" s="75">
        <v>75000026</v>
      </c>
      <c r="BV1666" s="75">
        <v>80000026</v>
      </c>
      <c r="BW1666" s="75">
        <v>85000026</v>
      </c>
      <c r="BX1666" s="75">
        <v>90000026</v>
      </c>
      <c r="BY1666" s="75">
        <v>95000026</v>
      </c>
      <c r="BZ1666" s="75">
        <v>100000026</v>
      </c>
      <c r="CA1666" s="75">
        <v>105000026</v>
      </c>
    </row>
    <row r="1667" spans="14:79" ht="12" customHeight="1">
      <c r="N1667" s="119" t="s">
        <v>42</v>
      </c>
      <c r="O1667" s="120" t="s">
        <v>3312</v>
      </c>
      <c r="P1667" s="122">
        <v>0</v>
      </c>
      <c r="Q1667" s="122">
        <v>0</v>
      </c>
      <c r="R1667" s="122">
        <v>0</v>
      </c>
      <c r="S1667" s="122">
        <v>0</v>
      </c>
      <c r="T1667" s="122">
        <v>0</v>
      </c>
      <c r="U1667" s="122">
        <v>0</v>
      </c>
      <c r="V1667" s="122">
        <v>0</v>
      </c>
      <c r="W1667" s="122">
        <v>0</v>
      </c>
      <c r="X1667" s="122">
        <v>0</v>
      </c>
      <c r="Y1667" s="122">
        <v>380000026</v>
      </c>
      <c r="Z1667" s="122">
        <v>405000026</v>
      </c>
      <c r="AA1667" s="122">
        <v>430000026</v>
      </c>
      <c r="AB1667" s="122">
        <v>420000026</v>
      </c>
      <c r="AC1667" s="122">
        <v>0</v>
      </c>
      <c r="AD1667" s="121"/>
      <c r="BO1667" s="72" t="s">
        <v>48</v>
      </c>
      <c r="BP1667" s="73" t="s">
        <v>4964</v>
      </c>
      <c r="BQ1667" s="75">
        <v>55000026</v>
      </c>
      <c r="BR1667" s="75">
        <v>60000026</v>
      </c>
      <c r="BS1667" s="75">
        <v>65000026</v>
      </c>
      <c r="BT1667" s="75">
        <v>70000026</v>
      </c>
      <c r="BU1667" s="75">
        <v>75000026</v>
      </c>
      <c r="BV1667" s="75">
        <v>80000026</v>
      </c>
      <c r="BW1667" s="75">
        <v>85000026</v>
      </c>
      <c r="BX1667" s="75">
        <v>90000026</v>
      </c>
      <c r="BY1667" s="75">
        <v>95000026</v>
      </c>
      <c r="BZ1667" s="75">
        <v>100000026</v>
      </c>
      <c r="CA1667" s="75">
        <v>105000026</v>
      </c>
    </row>
    <row r="1668" spans="14:79" ht="12" customHeight="1">
      <c r="N1668" s="119" t="s">
        <v>42</v>
      </c>
      <c r="O1668" s="120" t="s">
        <v>1838</v>
      </c>
      <c r="P1668" s="122">
        <v>0</v>
      </c>
      <c r="Q1668" s="122">
        <v>0</v>
      </c>
      <c r="R1668" s="122">
        <v>0</v>
      </c>
      <c r="S1668" s="122">
        <v>0</v>
      </c>
      <c r="T1668" s="122">
        <v>0</v>
      </c>
      <c r="U1668" s="122">
        <v>0</v>
      </c>
      <c r="V1668" s="122">
        <v>235000026</v>
      </c>
      <c r="W1668" s="122">
        <v>360000026</v>
      </c>
      <c r="X1668" s="122">
        <v>315000026</v>
      </c>
      <c r="Y1668" s="122">
        <v>325000026</v>
      </c>
      <c r="Z1668" s="122">
        <v>335000026</v>
      </c>
      <c r="AA1668" s="122">
        <v>360000026</v>
      </c>
      <c r="AB1668" s="122">
        <v>0</v>
      </c>
      <c r="AC1668" s="122">
        <v>0</v>
      </c>
      <c r="AD1668" s="121"/>
      <c r="BO1668" s="72" t="s">
        <v>48</v>
      </c>
      <c r="BP1668" s="73" t="s">
        <v>4965</v>
      </c>
      <c r="BQ1668" s="75">
        <v>55000026</v>
      </c>
      <c r="BR1668" s="75">
        <v>60000026</v>
      </c>
      <c r="BS1668" s="75">
        <v>65000026</v>
      </c>
      <c r="BT1668" s="75">
        <v>70000026</v>
      </c>
      <c r="BU1668" s="75">
        <v>75000026</v>
      </c>
      <c r="BV1668" s="75">
        <v>80000026</v>
      </c>
      <c r="BW1668" s="75">
        <v>85000026</v>
      </c>
      <c r="BX1668" s="75">
        <v>90000026</v>
      </c>
      <c r="BY1668" s="75">
        <v>95000026</v>
      </c>
      <c r="BZ1668" s="75">
        <v>100000026</v>
      </c>
      <c r="CA1668" s="75">
        <v>105000026</v>
      </c>
    </row>
    <row r="1669" spans="14:79" ht="12" customHeight="1">
      <c r="N1669" s="119" t="s">
        <v>42</v>
      </c>
      <c r="O1669" s="120" t="s">
        <v>2027</v>
      </c>
      <c r="P1669" s="122">
        <v>0</v>
      </c>
      <c r="Q1669" s="122">
        <v>0</v>
      </c>
      <c r="R1669" s="122">
        <v>0</v>
      </c>
      <c r="S1669" s="122">
        <v>0</v>
      </c>
      <c r="T1669" s="122">
        <v>0</v>
      </c>
      <c r="U1669" s="122">
        <v>185000026</v>
      </c>
      <c r="V1669" s="122">
        <v>205000026</v>
      </c>
      <c r="W1669" s="122">
        <v>235000026</v>
      </c>
      <c r="X1669" s="122">
        <v>290000026</v>
      </c>
      <c r="Y1669" s="122">
        <v>305000026</v>
      </c>
      <c r="Z1669" s="122">
        <v>315000026</v>
      </c>
      <c r="AA1669" s="122">
        <v>330000026</v>
      </c>
      <c r="AB1669" s="122">
        <v>350000026</v>
      </c>
      <c r="AC1669" s="122">
        <v>370000026</v>
      </c>
      <c r="AD1669" s="121"/>
      <c r="BO1669" s="72" t="s">
        <v>48</v>
      </c>
      <c r="BP1669" s="73" t="s">
        <v>4966</v>
      </c>
      <c r="BQ1669" s="75">
        <v>75000026</v>
      </c>
      <c r="BR1669" s="75">
        <v>80000026</v>
      </c>
      <c r="BS1669" s="75">
        <v>85000026</v>
      </c>
      <c r="BT1669" s="75">
        <v>90000026</v>
      </c>
      <c r="BU1669" s="75">
        <v>95000026</v>
      </c>
      <c r="BV1669" s="75">
        <v>100000026</v>
      </c>
      <c r="BW1669" s="75">
        <v>105000026</v>
      </c>
      <c r="BX1669" s="75">
        <v>110000026</v>
      </c>
      <c r="BY1669" s="75">
        <v>120000026</v>
      </c>
      <c r="BZ1669" s="75">
        <v>130000026</v>
      </c>
      <c r="CA1669" s="75">
        <v>150000026</v>
      </c>
    </row>
    <row r="1670" spans="14:79" ht="12" customHeight="1">
      <c r="N1670" s="119" t="s">
        <v>42</v>
      </c>
      <c r="O1670" s="120" t="s">
        <v>3349</v>
      </c>
      <c r="P1670" s="121"/>
      <c r="Q1670" s="121"/>
      <c r="R1670" s="121"/>
      <c r="S1670" s="121"/>
      <c r="T1670" s="121"/>
      <c r="U1670" s="121"/>
      <c r="V1670" s="121"/>
      <c r="W1670" s="122">
        <v>230000026</v>
      </c>
      <c r="X1670" s="121"/>
      <c r="Y1670" s="121"/>
      <c r="Z1670" s="121"/>
      <c r="AA1670" s="121"/>
      <c r="AB1670" s="121"/>
      <c r="AC1670" s="121"/>
      <c r="AD1670" s="121"/>
      <c r="BO1670" s="72" t="s">
        <v>48</v>
      </c>
      <c r="BP1670" s="73" t="s">
        <v>4967</v>
      </c>
      <c r="BQ1670" s="75">
        <v>55000026</v>
      </c>
      <c r="BR1670" s="75">
        <v>60000026</v>
      </c>
      <c r="BS1670" s="75">
        <v>65000026</v>
      </c>
      <c r="BT1670" s="75">
        <v>70000026</v>
      </c>
      <c r="BU1670" s="75">
        <v>75000026</v>
      </c>
      <c r="BV1670" s="75">
        <v>80000026</v>
      </c>
      <c r="BW1670" s="75">
        <v>85000026</v>
      </c>
      <c r="BX1670" s="75">
        <v>90000026</v>
      </c>
      <c r="BY1670" s="75">
        <v>95000026</v>
      </c>
      <c r="BZ1670" s="75">
        <v>100000026</v>
      </c>
      <c r="CA1670" s="75">
        <v>105000026</v>
      </c>
    </row>
    <row r="1671" spans="14:79" ht="12" customHeight="1">
      <c r="N1671" s="119" t="s">
        <v>42</v>
      </c>
      <c r="O1671" s="120" t="s">
        <v>1811</v>
      </c>
      <c r="P1671" s="122">
        <v>0</v>
      </c>
      <c r="Q1671" s="122">
        <v>0</v>
      </c>
      <c r="R1671" s="122">
        <v>0</v>
      </c>
      <c r="S1671" s="122">
        <v>185002026</v>
      </c>
      <c r="T1671" s="122">
        <v>195000026</v>
      </c>
      <c r="U1671" s="122">
        <v>210000026</v>
      </c>
      <c r="V1671" s="122">
        <v>235000026</v>
      </c>
      <c r="W1671" s="122">
        <v>275000026</v>
      </c>
      <c r="X1671" s="122">
        <v>295000026</v>
      </c>
      <c r="Y1671" s="122">
        <v>305000026</v>
      </c>
      <c r="Z1671" s="122">
        <v>310000026</v>
      </c>
      <c r="AA1671" s="122">
        <v>0</v>
      </c>
      <c r="AB1671" s="122">
        <v>0</v>
      </c>
      <c r="AC1671" s="122">
        <v>0</v>
      </c>
      <c r="AD1671" s="121"/>
      <c r="BO1671" s="72" t="s">
        <v>48</v>
      </c>
      <c r="BP1671" s="73" t="s">
        <v>4968</v>
      </c>
      <c r="BQ1671" s="75">
        <v>55000026</v>
      </c>
      <c r="BR1671" s="75">
        <v>60000026</v>
      </c>
      <c r="BS1671" s="75">
        <v>65000026</v>
      </c>
      <c r="BT1671" s="75">
        <v>70000026</v>
      </c>
      <c r="BU1671" s="75">
        <v>75000026</v>
      </c>
      <c r="BV1671" s="75">
        <v>80000026</v>
      </c>
      <c r="BW1671" s="75">
        <v>85000026</v>
      </c>
      <c r="BX1671" s="75">
        <v>90000026</v>
      </c>
      <c r="BY1671" s="75">
        <v>95000026</v>
      </c>
      <c r="BZ1671" s="75">
        <v>100000026</v>
      </c>
      <c r="CA1671" s="75">
        <v>105000026</v>
      </c>
    </row>
    <row r="1672" spans="14:79" ht="12" customHeight="1">
      <c r="N1672" s="119" t="s">
        <v>42</v>
      </c>
      <c r="O1672" s="120" t="s">
        <v>1820</v>
      </c>
      <c r="P1672" s="122">
        <v>0</v>
      </c>
      <c r="Q1672" s="122">
        <v>0</v>
      </c>
      <c r="R1672" s="122">
        <v>0</v>
      </c>
      <c r="S1672" s="122">
        <v>0</v>
      </c>
      <c r="T1672" s="122">
        <v>150000026</v>
      </c>
      <c r="U1672" s="122">
        <v>170000026</v>
      </c>
      <c r="V1672" s="122">
        <v>190000026</v>
      </c>
      <c r="W1672" s="122">
        <v>205000026</v>
      </c>
      <c r="X1672" s="122">
        <v>230000026</v>
      </c>
      <c r="Y1672" s="122">
        <v>260000026</v>
      </c>
      <c r="Z1672" s="122">
        <v>290000026</v>
      </c>
      <c r="AA1672" s="122">
        <v>320000026</v>
      </c>
      <c r="AB1672" s="122">
        <v>0</v>
      </c>
      <c r="AC1672" s="122">
        <v>0</v>
      </c>
      <c r="AD1672" s="121"/>
      <c r="BO1672" s="72" t="s">
        <v>48</v>
      </c>
      <c r="BP1672" s="73" t="s">
        <v>4969</v>
      </c>
      <c r="BQ1672" s="75">
        <v>55000026</v>
      </c>
      <c r="BR1672" s="75">
        <v>60000026</v>
      </c>
      <c r="BS1672" s="75">
        <v>65000026</v>
      </c>
      <c r="BT1672" s="75">
        <v>70000026</v>
      </c>
      <c r="BU1672" s="75">
        <v>75000026</v>
      </c>
      <c r="BV1672" s="75">
        <v>80000026</v>
      </c>
      <c r="BW1672" s="75">
        <v>85000026</v>
      </c>
      <c r="BX1672" s="75">
        <v>90000026</v>
      </c>
      <c r="BY1672" s="75">
        <v>95000026</v>
      </c>
      <c r="BZ1672" s="75">
        <v>100000026</v>
      </c>
      <c r="CA1672" s="75">
        <v>105000026</v>
      </c>
    </row>
    <row r="1673" spans="14:79" ht="12" customHeight="1">
      <c r="N1673" s="119" t="s">
        <v>42</v>
      </c>
      <c r="O1673" s="120" t="s">
        <v>1910</v>
      </c>
      <c r="P1673" s="122">
        <v>0</v>
      </c>
      <c r="Q1673" s="122">
        <v>0</v>
      </c>
      <c r="R1673" s="122">
        <v>0</v>
      </c>
      <c r="S1673" s="122">
        <v>180000026</v>
      </c>
      <c r="T1673" s="122">
        <v>195000026</v>
      </c>
      <c r="U1673" s="122">
        <v>210000026</v>
      </c>
      <c r="V1673" s="122">
        <v>220000026</v>
      </c>
      <c r="W1673" s="122">
        <v>240000026</v>
      </c>
      <c r="X1673" s="122">
        <v>260000026</v>
      </c>
      <c r="Y1673" s="122">
        <v>295000026</v>
      </c>
      <c r="Z1673" s="122">
        <v>340000026</v>
      </c>
      <c r="AA1673" s="122">
        <v>390000026</v>
      </c>
      <c r="AB1673" s="122">
        <v>0</v>
      </c>
      <c r="AC1673" s="122">
        <v>0</v>
      </c>
      <c r="AD1673" s="121"/>
      <c r="BO1673" s="72" t="s">
        <v>48</v>
      </c>
      <c r="BP1673" s="73" t="s">
        <v>4970</v>
      </c>
      <c r="BQ1673" s="75">
        <v>55000026</v>
      </c>
      <c r="BR1673" s="75">
        <v>55000026</v>
      </c>
      <c r="BS1673" s="75">
        <v>60000026</v>
      </c>
      <c r="BT1673" s="75">
        <v>65000026</v>
      </c>
      <c r="BU1673" s="75">
        <v>70000026</v>
      </c>
      <c r="BV1673" s="75">
        <v>75000026</v>
      </c>
      <c r="BW1673" s="75">
        <v>80000026</v>
      </c>
      <c r="BX1673" s="75">
        <v>85000026</v>
      </c>
      <c r="BY1673" s="75">
        <v>90000026</v>
      </c>
      <c r="BZ1673" s="75">
        <v>95000026</v>
      </c>
      <c r="CA1673" s="75">
        <v>100000026</v>
      </c>
    </row>
    <row r="1674" spans="14:79" ht="12" customHeight="1">
      <c r="N1674" s="119" t="s">
        <v>42</v>
      </c>
      <c r="O1674" s="120" t="s">
        <v>1906</v>
      </c>
      <c r="P1674" s="122">
        <v>0</v>
      </c>
      <c r="Q1674" s="122">
        <v>0</v>
      </c>
      <c r="R1674" s="122">
        <v>0</v>
      </c>
      <c r="S1674" s="122">
        <v>265000026</v>
      </c>
      <c r="T1674" s="122">
        <v>270000026</v>
      </c>
      <c r="U1674" s="122">
        <v>280000026</v>
      </c>
      <c r="V1674" s="122">
        <v>305000026</v>
      </c>
      <c r="W1674" s="122">
        <v>310000026</v>
      </c>
      <c r="X1674" s="122">
        <v>320000026</v>
      </c>
      <c r="Y1674" s="122">
        <v>0</v>
      </c>
      <c r="Z1674" s="122">
        <v>0</v>
      </c>
      <c r="AA1674" s="122">
        <v>0</v>
      </c>
      <c r="AB1674" s="122">
        <v>0</v>
      </c>
      <c r="AC1674" s="122">
        <v>0</v>
      </c>
      <c r="AD1674" s="121"/>
      <c r="BO1674" s="72" t="s">
        <v>48</v>
      </c>
      <c r="BP1674" s="73" t="s">
        <v>4971</v>
      </c>
      <c r="BQ1674" s="75">
        <v>80000026</v>
      </c>
      <c r="BR1674" s="75">
        <v>85000026</v>
      </c>
      <c r="BS1674" s="75">
        <v>90000026</v>
      </c>
      <c r="BT1674" s="75">
        <v>100000026</v>
      </c>
      <c r="BU1674" s="75">
        <v>110000026</v>
      </c>
      <c r="BV1674" s="75">
        <v>115000026</v>
      </c>
      <c r="BW1674" s="75">
        <v>120000026</v>
      </c>
      <c r="BX1674" s="75">
        <v>125000026</v>
      </c>
      <c r="BY1674" s="75">
        <v>130000026</v>
      </c>
      <c r="BZ1674" s="75">
        <v>135000026</v>
      </c>
      <c r="CA1674" s="75">
        <v>140000026</v>
      </c>
    </row>
    <row r="1675" spans="14:79" ht="12" customHeight="1">
      <c r="N1675" s="119" t="s">
        <v>42</v>
      </c>
      <c r="O1675" s="120" t="s">
        <v>622</v>
      </c>
      <c r="P1675" s="122">
        <v>0</v>
      </c>
      <c r="Q1675" s="122">
        <v>0</v>
      </c>
      <c r="R1675" s="122">
        <v>0</v>
      </c>
      <c r="S1675" s="122">
        <v>0</v>
      </c>
      <c r="T1675" s="122">
        <v>250000026</v>
      </c>
      <c r="U1675" s="122">
        <v>295000026</v>
      </c>
      <c r="V1675" s="122">
        <v>305000026</v>
      </c>
      <c r="W1675" s="122">
        <v>325000026</v>
      </c>
      <c r="X1675" s="122">
        <v>335000026</v>
      </c>
      <c r="Y1675" s="122">
        <v>345000026</v>
      </c>
      <c r="Z1675" s="122">
        <v>365000026</v>
      </c>
      <c r="AA1675" s="122">
        <v>385000026</v>
      </c>
      <c r="AB1675" s="122">
        <v>0</v>
      </c>
      <c r="AC1675" s="122">
        <v>0</v>
      </c>
      <c r="AD1675" s="121"/>
      <c r="BO1675" s="72" t="s">
        <v>48</v>
      </c>
      <c r="BP1675" s="73" t="s">
        <v>4972</v>
      </c>
      <c r="BQ1675" s="75">
        <v>55000026</v>
      </c>
      <c r="BR1675" s="75">
        <v>60000026</v>
      </c>
      <c r="BS1675" s="75">
        <v>65000026</v>
      </c>
      <c r="BT1675" s="75">
        <v>70000026</v>
      </c>
      <c r="BU1675" s="75">
        <v>75000026</v>
      </c>
      <c r="BV1675" s="75">
        <v>80000026</v>
      </c>
      <c r="BW1675" s="75">
        <v>85000026</v>
      </c>
      <c r="BX1675" s="75">
        <v>90000026</v>
      </c>
      <c r="BY1675" s="75">
        <v>95000026</v>
      </c>
      <c r="BZ1675" s="75">
        <v>100000026</v>
      </c>
      <c r="CA1675" s="75">
        <v>105000026</v>
      </c>
    </row>
    <row r="1676" spans="14:79" ht="12" customHeight="1">
      <c r="N1676" s="119" t="s">
        <v>42</v>
      </c>
      <c r="O1676" s="120" t="s">
        <v>3026</v>
      </c>
      <c r="P1676" s="122">
        <v>0</v>
      </c>
      <c r="Q1676" s="122">
        <v>0</v>
      </c>
      <c r="R1676" s="122">
        <v>0</v>
      </c>
      <c r="S1676" s="122">
        <v>0</v>
      </c>
      <c r="T1676" s="122">
        <v>0</v>
      </c>
      <c r="U1676" s="122">
        <v>0</v>
      </c>
      <c r="V1676" s="122">
        <v>305000026</v>
      </c>
      <c r="W1676" s="122">
        <v>325000026</v>
      </c>
      <c r="X1676" s="122">
        <v>0</v>
      </c>
      <c r="Y1676" s="122">
        <v>0</v>
      </c>
      <c r="Z1676" s="122">
        <v>0</v>
      </c>
      <c r="AA1676" s="122">
        <v>0</v>
      </c>
      <c r="AB1676" s="122">
        <v>0</v>
      </c>
      <c r="AC1676" s="122">
        <v>0</v>
      </c>
      <c r="AD1676" s="121"/>
      <c r="BO1676" s="72" t="s">
        <v>48</v>
      </c>
      <c r="BP1676" s="73" t="s">
        <v>4973</v>
      </c>
      <c r="BQ1676" s="75">
        <v>55000026</v>
      </c>
      <c r="BR1676" s="75">
        <v>60000026</v>
      </c>
      <c r="BS1676" s="75">
        <v>65000026</v>
      </c>
      <c r="BT1676" s="75">
        <v>70000026</v>
      </c>
      <c r="BU1676" s="75">
        <v>75000026</v>
      </c>
      <c r="BV1676" s="75">
        <v>80000026</v>
      </c>
      <c r="BW1676" s="75">
        <v>85000026</v>
      </c>
      <c r="BX1676" s="75">
        <v>90000026</v>
      </c>
      <c r="BY1676" s="75">
        <v>95000026</v>
      </c>
      <c r="BZ1676" s="75">
        <v>100000026</v>
      </c>
      <c r="CA1676" s="75">
        <v>105000026</v>
      </c>
    </row>
    <row r="1677" spans="14:79" ht="12" customHeight="1">
      <c r="N1677" s="119" t="s">
        <v>42</v>
      </c>
      <c r="O1677" s="120" t="s">
        <v>3360</v>
      </c>
      <c r="P1677" s="121"/>
      <c r="Q1677" s="121"/>
      <c r="R1677" s="121"/>
      <c r="S1677" s="121"/>
      <c r="T1677" s="121"/>
      <c r="U1677" s="121"/>
      <c r="V1677" s="121"/>
      <c r="W1677" s="121"/>
      <c r="X1677" s="121"/>
      <c r="Y1677" s="122">
        <v>250000026</v>
      </c>
      <c r="Z1677" s="121"/>
      <c r="AA1677" s="121"/>
      <c r="AB1677" s="121"/>
      <c r="AC1677" s="121"/>
      <c r="AD1677" s="121"/>
      <c r="BO1677" s="72" t="s">
        <v>48</v>
      </c>
      <c r="BP1677" s="73" t="s">
        <v>4974</v>
      </c>
      <c r="BQ1677" s="75">
        <v>55000026</v>
      </c>
      <c r="BR1677" s="75">
        <v>60000026</v>
      </c>
      <c r="BS1677" s="75">
        <v>65000026</v>
      </c>
      <c r="BT1677" s="75">
        <v>70000026</v>
      </c>
      <c r="BU1677" s="75">
        <v>75000026</v>
      </c>
      <c r="BV1677" s="75">
        <v>80000026</v>
      </c>
      <c r="BW1677" s="75">
        <v>85000026</v>
      </c>
      <c r="BX1677" s="75">
        <v>90000026</v>
      </c>
      <c r="BY1677" s="75">
        <v>95000026</v>
      </c>
      <c r="BZ1677" s="75">
        <v>100000026</v>
      </c>
      <c r="CA1677" s="75">
        <v>105000026</v>
      </c>
    </row>
    <row r="1678" spans="14:79" ht="12" customHeight="1">
      <c r="N1678" s="119" t="s">
        <v>42</v>
      </c>
      <c r="O1678" s="120" t="s">
        <v>3313</v>
      </c>
      <c r="P1678" s="122">
        <v>0</v>
      </c>
      <c r="Q1678" s="122">
        <v>0</v>
      </c>
      <c r="R1678" s="122">
        <v>0</v>
      </c>
      <c r="S1678" s="122">
        <v>0</v>
      </c>
      <c r="T1678" s="122">
        <v>0</v>
      </c>
      <c r="U1678" s="122">
        <v>0</v>
      </c>
      <c r="V1678" s="122">
        <v>0</v>
      </c>
      <c r="W1678" s="122">
        <v>0</v>
      </c>
      <c r="X1678" s="122">
        <v>310000026</v>
      </c>
      <c r="Y1678" s="122">
        <v>320000026</v>
      </c>
      <c r="Z1678" s="122">
        <v>340000026</v>
      </c>
      <c r="AA1678" s="122">
        <v>360000026</v>
      </c>
      <c r="AB1678" s="122">
        <v>0</v>
      </c>
      <c r="AC1678" s="122">
        <v>0</v>
      </c>
      <c r="AD1678" s="121"/>
      <c r="BO1678" s="72" t="s">
        <v>48</v>
      </c>
      <c r="BP1678" s="73" t="s">
        <v>4975</v>
      </c>
      <c r="BQ1678" s="75">
        <v>55000026</v>
      </c>
      <c r="BR1678" s="75">
        <v>60000026</v>
      </c>
      <c r="BS1678" s="75">
        <v>65000026</v>
      </c>
      <c r="BT1678" s="75">
        <v>70000026</v>
      </c>
      <c r="BU1678" s="75">
        <v>75000026</v>
      </c>
      <c r="BV1678" s="75">
        <v>80000026</v>
      </c>
      <c r="BW1678" s="75">
        <v>85000026</v>
      </c>
      <c r="BX1678" s="75">
        <v>90000026</v>
      </c>
      <c r="BY1678" s="75">
        <v>95000026</v>
      </c>
      <c r="BZ1678" s="75">
        <v>100000026</v>
      </c>
      <c r="CA1678" s="75">
        <v>105000026</v>
      </c>
    </row>
    <row r="1679" spans="14:79" ht="12" customHeight="1">
      <c r="N1679" s="119" t="s">
        <v>42</v>
      </c>
      <c r="O1679" s="120" t="s">
        <v>103</v>
      </c>
      <c r="P1679" s="122">
        <v>0</v>
      </c>
      <c r="Q1679" s="122">
        <v>0</v>
      </c>
      <c r="R1679" s="122">
        <v>0</v>
      </c>
      <c r="S1679" s="122">
        <v>0</v>
      </c>
      <c r="T1679" s="122">
        <v>0</v>
      </c>
      <c r="U1679" s="122">
        <v>0</v>
      </c>
      <c r="V1679" s="122">
        <v>210000026</v>
      </c>
      <c r="W1679" s="122">
        <v>220000026</v>
      </c>
      <c r="X1679" s="122">
        <v>260000026</v>
      </c>
      <c r="Y1679" s="122">
        <v>290000026</v>
      </c>
      <c r="Z1679" s="122">
        <v>310000026</v>
      </c>
      <c r="AA1679" s="122">
        <v>320000026</v>
      </c>
      <c r="AB1679" s="122">
        <v>340000026</v>
      </c>
      <c r="AC1679" s="122">
        <v>0</v>
      </c>
      <c r="AD1679" s="121"/>
      <c r="BO1679" s="72" t="s">
        <v>48</v>
      </c>
      <c r="BP1679" s="73" t="s">
        <v>4976</v>
      </c>
      <c r="BQ1679" s="75">
        <v>55000026</v>
      </c>
      <c r="BR1679" s="75">
        <v>55000026</v>
      </c>
      <c r="BS1679" s="75">
        <v>60000026</v>
      </c>
      <c r="BT1679" s="75">
        <v>65000026</v>
      </c>
      <c r="BU1679" s="75">
        <v>70000026</v>
      </c>
      <c r="BV1679" s="75">
        <v>75000026</v>
      </c>
      <c r="BW1679" s="75">
        <v>80000026</v>
      </c>
      <c r="BX1679" s="75">
        <v>85000026</v>
      </c>
      <c r="BY1679" s="75">
        <v>90000026</v>
      </c>
      <c r="BZ1679" s="75">
        <v>95000026</v>
      </c>
      <c r="CA1679" s="75">
        <v>100000026</v>
      </c>
    </row>
    <row r="1680" spans="14:79" ht="12" customHeight="1">
      <c r="N1680" s="119" t="s">
        <v>42</v>
      </c>
      <c r="O1680" s="120" t="s">
        <v>2313</v>
      </c>
      <c r="P1680" s="122">
        <v>0</v>
      </c>
      <c r="Q1680" s="122">
        <v>0</v>
      </c>
      <c r="R1680" s="122">
        <v>0</v>
      </c>
      <c r="S1680" s="122">
        <v>0</v>
      </c>
      <c r="T1680" s="122">
        <v>0</v>
      </c>
      <c r="U1680" s="122">
        <v>185000026</v>
      </c>
      <c r="V1680" s="122">
        <v>205000026</v>
      </c>
      <c r="W1680" s="122">
        <v>235000026</v>
      </c>
      <c r="X1680" s="122">
        <v>290000026</v>
      </c>
      <c r="Y1680" s="122">
        <v>305000026</v>
      </c>
      <c r="Z1680" s="122">
        <v>315000026</v>
      </c>
      <c r="AA1680" s="122">
        <v>340000026</v>
      </c>
      <c r="AB1680" s="122">
        <v>370000026</v>
      </c>
      <c r="AC1680" s="122">
        <v>0</v>
      </c>
      <c r="AD1680" s="121"/>
      <c r="BO1680" s="72" t="s">
        <v>48</v>
      </c>
      <c r="BP1680" s="73" t="s">
        <v>4977</v>
      </c>
      <c r="BQ1680" s="75">
        <v>55000026</v>
      </c>
      <c r="BR1680" s="75">
        <v>60000026</v>
      </c>
      <c r="BS1680" s="75">
        <v>65000026</v>
      </c>
      <c r="BT1680" s="75">
        <v>70000026</v>
      </c>
      <c r="BU1680" s="75">
        <v>75000026</v>
      </c>
      <c r="BV1680" s="75">
        <v>80000026</v>
      </c>
      <c r="BW1680" s="75">
        <v>85000026</v>
      </c>
      <c r="BX1680" s="75">
        <v>90000026</v>
      </c>
      <c r="BY1680" s="75">
        <v>95000026</v>
      </c>
      <c r="BZ1680" s="75">
        <v>100000026</v>
      </c>
      <c r="CA1680" s="75">
        <v>105000026</v>
      </c>
    </row>
    <row r="1681" spans="14:79" ht="12" customHeight="1">
      <c r="N1681" s="119" t="s">
        <v>42</v>
      </c>
      <c r="O1681" s="120" t="s">
        <v>1647</v>
      </c>
      <c r="P1681" s="122">
        <v>0</v>
      </c>
      <c r="Q1681" s="122">
        <v>0</v>
      </c>
      <c r="R1681" s="122">
        <v>0</v>
      </c>
      <c r="S1681" s="122">
        <v>0</v>
      </c>
      <c r="T1681" s="122">
        <v>0</v>
      </c>
      <c r="U1681" s="122">
        <v>0</v>
      </c>
      <c r="V1681" s="122">
        <v>190000026</v>
      </c>
      <c r="W1681" s="122">
        <v>205000026</v>
      </c>
      <c r="X1681" s="122">
        <v>230000026</v>
      </c>
      <c r="Y1681" s="122">
        <v>260000026</v>
      </c>
      <c r="Z1681" s="122">
        <v>290000026</v>
      </c>
      <c r="AA1681" s="122">
        <v>320000026</v>
      </c>
      <c r="AB1681" s="122">
        <v>0</v>
      </c>
      <c r="AC1681" s="122">
        <v>0</v>
      </c>
      <c r="AD1681" s="121"/>
      <c r="BO1681" s="72" t="s">
        <v>48</v>
      </c>
      <c r="BP1681" s="73" t="s">
        <v>4978</v>
      </c>
      <c r="BQ1681" s="75">
        <v>55000026</v>
      </c>
      <c r="BR1681" s="75">
        <v>60000026</v>
      </c>
      <c r="BS1681" s="75">
        <v>65000026</v>
      </c>
      <c r="BT1681" s="75">
        <v>70000026</v>
      </c>
      <c r="BU1681" s="75">
        <v>75000026</v>
      </c>
      <c r="BV1681" s="75">
        <v>80000026</v>
      </c>
      <c r="BW1681" s="75">
        <v>85000026</v>
      </c>
      <c r="BX1681" s="75">
        <v>90000026</v>
      </c>
      <c r="BY1681" s="75">
        <v>95000026</v>
      </c>
      <c r="BZ1681" s="75">
        <v>100000026</v>
      </c>
      <c r="CA1681" s="75">
        <v>105000026</v>
      </c>
    </row>
    <row r="1682" spans="14:79" ht="12" customHeight="1">
      <c r="N1682" s="119" t="s">
        <v>42</v>
      </c>
      <c r="O1682" s="120" t="s">
        <v>3314</v>
      </c>
      <c r="P1682" s="122">
        <v>0</v>
      </c>
      <c r="Q1682" s="122">
        <v>0</v>
      </c>
      <c r="R1682" s="122">
        <v>0</v>
      </c>
      <c r="S1682" s="122">
        <v>185000026</v>
      </c>
      <c r="T1682" s="122">
        <v>195000026</v>
      </c>
      <c r="U1682" s="122">
        <v>210000026</v>
      </c>
      <c r="V1682" s="122">
        <v>235000026</v>
      </c>
      <c r="W1682" s="122">
        <v>275000026</v>
      </c>
      <c r="X1682" s="122">
        <v>365000026</v>
      </c>
      <c r="Y1682" s="122">
        <v>375000026</v>
      </c>
      <c r="Z1682" s="122">
        <v>395000026</v>
      </c>
      <c r="AA1682" s="122">
        <v>420000026</v>
      </c>
      <c r="AB1682" s="122">
        <v>430000026</v>
      </c>
      <c r="AC1682" s="122">
        <v>0</v>
      </c>
      <c r="AD1682" s="121"/>
      <c r="BO1682" s="72" t="s">
        <v>48</v>
      </c>
      <c r="BP1682" s="73" t="s">
        <v>4979</v>
      </c>
      <c r="BQ1682" s="75">
        <v>55000026</v>
      </c>
      <c r="BR1682" s="75">
        <v>60000026</v>
      </c>
      <c r="BS1682" s="75">
        <v>65000026</v>
      </c>
      <c r="BT1682" s="75">
        <v>70000026</v>
      </c>
      <c r="BU1682" s="75">
        <v>75000026</v>
      </c>
      <c r="BV1682" s="75">
        <v>80000026</v>
      </c>
      <c r="BW1682" s="75">
        <v>85000026</v>
      </c>
      <c r="BX1682" s="75">
        <v>90000026</v>
      </c>
      <c r="BY1682" s="75">
        <v>95000026</v>
      </c>
      <c r="BZ1682" s="75">
        <v>100000026</v>
      </c>
      <c r="CA1682" s="75">
        <v>105000026</v>
      </c>
    </row>
    <row r="1683" spans="14:79" ht="12" customHeight="1">
      <c r="N1683" s="119" t="s">
        <v>42</v>
      </c>
      <c r="O1683" s="120" t="s">
        <v>1881</v>
      </c>
      <c r="P1683" s="122">
        <v>0</v>
      </c>
      <c r="Q1683" s="122">
        <v>0</v>
      </c>
      <c r="R1683" s="122">
        <v>0</v>
      </c>
      <c r="S1683" s="122">
        <v>205000026</v>
      </c>
      <c r="T1683" s="122">
        <v>265000026</v>
      </c>
      <c r="U1683" s="122">
        <v>290000026</v>
      </c>
      <c r="V1683" s="122">
        <v>310000026</v>
      </c>
      <c r="W1683" s="122">
        <v>320000026</v>
      </c>
      <c r="X1683" s="122">
        <v>335000026</v>
      </c>
      <c r="Y1683" s="122">
        <v>345000026</v>
      </c>
      <c r="Z1683" s="122">
        <v>360000026</v>
      </c>
      <c r="AA1683" s="122">
        <v>370000026</v>
      </c>
      <c r="AB1683" s="122">
        <v>0</v>
      </c>
      <c r="AC1683" s="122">
        <v>0</v>
      </c>
      <c r="AD1683" s="121"/>
      <c r="BO1683" s="72" t="s">
        <v>48</v>
      </c>
      <c r="BP1683" s="73" t="s">
        <v>4980</v>
      </c>
      <c r="BQ1683" s="75">
        <v>55000026</v>
      </c>
      <c r="BR1683" s="75">
        <v>55000026</v>
      </c>
      <c r="BS1683" s="75">
        <v>60000026</v>
      </c>
      <c r="BT1683" s="75">
        <v>65000026</v>
      </c>
      <c r="BU1683" s="75">
        <v>70000026</v>
      </c>
      <c r="BV1683" s="75">
        <v>75000026</v>
      </c>
      <c r="BW1683" s="75">
        <v>80000026</v>
      </c>
      <c r="BX1683" s="75">
        <v>85000026</v>
      </c>
      <c r="BY1683" s="75">
        <v>90000026</v>
      </c>
      <c r="BZ1683" s="75">
        <v>95000026</v>
      </c>
      <c r="CA1683" s="75">
        <v>100000026</v>
      </c>
    </row>
    <row r="1684" spans="14:79" ht="12" customHeight="1">
      <c r="N1684" s="119" t="s">
        <v>42</v>
      </c>
      <c r="O1684" s="120" t="s">
        <v>1953</v>
      </c>
      <c r="P1684" s="122">
        <v>0</v>
      </c>
      <c r="Q1684" s="122">
        <v>0</v>
      </c>
      <c r="R1684" s="122">
        <v>0</v>
      </c>
      <c r="S1684" s="122">
        <v>0</v>
      </c>
      <c r="T1684" s="122">
        <v>0</v>
      </c>
      <c r="U1684" s="122">
        <v>0</v>
      </c>
      <c r="V1684" s="122">
        <v>210000026</v>
      </c>
      <c r="W1684" s="122">
        <v>220000026</v>
      </c>
      <c r="X1684" s="122">
        <v>260000026</v>
      </c>
      <c r="Y1684" s="122">
        <v>290000026</v>
      </c>
      <c r="Z1684" s="122">
        <v>310000026</v>
      </c>
      <c r="AA1684" s="122">
        <v>320000026</v>
      </c>
      <c r="AB1684" s="122">
        <v>340000026</v>
      </c>
      <c r="AC1684" s="122">
        <v>0</v>
      </c>
      <c r="AD1684" s="121"/>
      <c r="BO1684" s="72" t="s">
        <v>48</v>
      </c>
      <c r="BP1684" s="73" t="s">
        <v>4981</v>
      </c>
      <c r="BQ1684" s="75">
        <v>55000026</v>
      </c>
      <c r="BR1684" s="75">
        <v>55000026</v>
      </c>
      <c r="BS1684" s="75">
        <v>60000026</v>
      </c>
      <c r="BT1684" s="75">
        <v>65000026</v>
      </c>
      <c r="BU1684" s="75">
        <v>70000026</v>
      </c>
      <c r="BV1684" s="75">
        <v>75000026</v>
      </c>
      <c r="BW1684" s="75">
        <v>80000026</v>
      </c>
      <c r="BX1684" s="75">
        <v>85000026</v>
      </c>
      <c r="BY1684" s="75">
        <v>90000026</v>
      </c>
      <c r="BZ1684" s="75">
        <v>95000026</v>
      </c>
      <c r="CA1684" s="75">
        <v>100000026</v>
      </c>
    </row>
    <row r="1685" spans="14:79" ht="12" customHeight="1">
      <c r="N1685" s="119" t="s">
        <v>42</v>
      </c>
      <c r="O1685" s="120" t="s">
        <v>3361</v>
      </c>
      <c r="P1685" s="121"/>
      <c r="Q1685" s="121"/>
      <c r="R1685" s="121"/>
      <c r="S1685" s="121"/>
      <c r="T1685" s="121"/>
      <c r="U1685" s="121"/>
      <c r="V1685" s="121"/>
      <c r="W1685" s="121"/>
      <c r="X1685" s="121"/>
      <c r="Y1685" s="122">
        <v>250000026</v>
      </c>
      <c r="Z1685" s="121"/>
      <c r="AA1685" s="121"/>
      <c r="AB1685" s="121"/>
      <c r="AC1685" s="121"/>
      <c r="AD1685" s="121"/>
      <c r="BO1685" s="72" t="s">
        <v>48</v>
      </c>
      <c r="BP1685" s="73" t="s">
        <v>4982</v>
      </c>
      <c r="BQ1685" s="75">
        <v>55000026</v>
      </c>
      <c r="BR1685" s="75">
        <v>55000026</v>
      </c>
      <c r="BS1685" s="75">
        <v>60000026</v>
      </c>
      <c r="BT1685" s="75">
        <v>65000026</v>
      </c>
      <c r="BU1685" s="75">
        <v>70000026</v>
      </c>
      <c r="BV1685" s="75">
        <v>75000026</v>
      </c>
      <c r="BW1685" s="75">
        <v>80000026</v>
      </c>
      <c r="BX1685" s="75">
        <v>85000026</v>
      </c>
      <c r="BY1685" s="75">
        <v>90000026</v>
      </c>
      <c r="BZ1685" s="75">
        <v>95000026</v>
      </c>
      <c r="CA1685" s="75">
        <v>100000026</v>
      </c>
    </row>
    <row r="1686" spans="14:79" ht="12" customHeight="1">
      <c r="N1686" s="119" t="s">
        <v>42</v>
      </c>
      <c r="O1686" s="120" t="s">
        <v>3315</v>
      </c>
      <c r="P1686" s="122">
        <v>0</v>
      </c>
      <c r="Q1686" s="122">
        <v>0</v>
      </c>
      <c r="R1686" s="122">
        <v>0</v>
      </c>
      <c r="S1686" s="122">
        <v>0</v>
      </c>
      <c r="T1686" s="122">
        <v>0</v>
      </c>
      <c r="U1686" s="122">
        <v>0</v>
      </c>
      <c r="V1686" s="122">
        <v>0</v>
      </c>
      <c r="W1686" s="122">
        <v>0</v>
      </c>
      <c r="X1686" s="122">
        <v>365000026</v>
      </c>
      <c r="Y1686" s="122">
        <v>375000026</v>
      </c>
      <c r="Z1686" s="122">
        <v>395000026</v>
      </c>
      <c r="AA1686" s="122">
        <v>420000026</v>
      </c>
      <c r="AB1686" s="122">
        <v>430000026</v>
      </c>
      <c r="AC1686" s="122">
        <v>450000026</v>
      </c>
      <c r="AD1686" s="121"/>
      <c r="BO1686" s="72" t="s">
        <v>48</v>
      </c>
      <c r="BP1686" s="73" t="s">
        <v>4983</v>
      </c>
      <c r="BQ1686" s="75">
        <v>55000026</v>
      </c>
      <c r="BR1686" s="75">
        <v>55000026</v>
      </c>
      <c r="BS1686" s="75">
        <v>60000026</v>
      </c>
      <c r="BT1686" s="75">
        <v>65000026</v>
      </c>
      <c r="BU1686" s="75">
        <v>70000026</v>
      </c>
      <c r="BV1686" s="75">
        <v>75000026</v>
      </c>
      <c r="BW1686" s="75">
        <v>80000026</v>
      </c>
      <c r="BX1686" s="75">
        <v>85000026</v>
      </c>
      <c r="BY1686" s="75">
        <v>90000026</v>
      </c>
      <c r="BZ1686" s="75">
        <v>95000026</v>
      </c>
      <c r="CA1686" s="75">
        <v>100000026</v>
      </c>
    </row>
    <row r="1687" spans="14:79" ht="12" customHeight="1">
      <c r="N1687" s="119" t="s">
        <v>42</v>
      </c>
      <c r="O1687" s="120" t="s">
        <v>2314</v>
      </c>
      <c r="P1687" s="122">
        <v>0</v>
      </c>
      <c r="Q1687" s="122">
        <v>0</v>
      </c>
      <c r="R1687" s="122">
        <v>0</v>
      </c>
      <c r="S1687" s="122">
        <v>0</v>
      </c>
      <c r="T1687" s="122">
        <v>0</v>
      </c>
      <c r="U1687" s="122">
        <v>0</v>
      </c>
      <c r="V1687" s="122">
        <v>0</v>
      </c>
      <c r="W1687" s="122">
        <v>345000026</v>
      </c>
      <c r="X1687" s="122">
        <v>365000026</v>
      </c>
      <c r="Y1687" s="122">
        <v>375000026</v>
      </c>
      <c r="Z1687" s="122">
        <v>395000026</v>
      </c>
      <c r="AA1687" s="122">
        <v>420000026</v>
      </c>
      <c r="AB1687" s="122">
        <v>430000026</v>
      </c>
      <c r="AC1687" s="122">
        <v>0</v>
      </c>
      <c r="AD1687" s="121"/>
      <c r="BO1687" s="72" t="s">
        <v>48</v>
      </c>
      <c r="BP1687" s="73" t="s">
        <v>4984</v>
      </c>
      <c r="BQ1687" s="75">
        <v>55000026</v>
      </c>
      <c r="BR1687" s="75">
        <v>55000026</v>
      </c>
      <c r="BS1687" s="75">
        <v>60000026</v>
      </c>
      <c r="BT1687" s="75">
        <v>65000026</v>
      </c>
      <c r="BU1687" s="75">
        <v>70000026</v>
      </c>
      <c r="BV1687" s="75">
        <v>75000026</v>
      </c>
      <c r="BW1687" s="75">
        <v>80000026</v>
      </c>
      <c r="BX1687" s="75">
        <v>85000026</v>
      </c>
      <c r="BY1687" s="75">
        <v>90000026</v>
      </c>
      <c r="BZ1687" s="75">
        <v>95000026</v>
      </c>
      <c r="CA1687" s="75">
        <v>100000026</v>
      </c>
    </row>
    <row r="1688" spans="14:79" ht="12" customHeight="1">
      <c r="N1688" s="119" t="s">
        <v>42</v>
      </c>
      <c r="O1688" s="120" t="s">
        <v>2745</v>
      </c>
      <c r="P1688" s="122">
        <v>0</v>
      </c>
      <c r="Q1688" s="122">
        <v>0</v>
      </c>
      <c r="R1688" s="122">
        <v>0</v>
      </c>
      <c r="S1688" s="122">
        <v>0</v>
      </c>
      <c r="T1688" s="122">
        <v>0</v>
      </c>
      <c r="U1688" s="122">
        <v>0</v>
      </c>
      <c r="V1688" s="122">
        <v>0</v>
      </c>
      <c r="W1688" s="122">
        <v>0</v>
      </c>
      <c r="X1688" s="122">
        <v>0</v>
      </c>
      <c r="Y1688" s="122">
        <v>0</v>
      </c>
      <c r="Z1688" s="122">
        <v>0</v>
      </c>
      <c r="AA1688" s="122">
        <v>275000026</v>
      </c>
      <c r="AB1688" s="122">
        <v>290000026</v>
      </c>
      <c r="AC1688" s="122">
        <v>300000026</v>
      </c>
      <c r="AD1688" s="121"/>
      <c r="BO1688" s="72" t="s">
        <v>48</v>
      </c>
      <c r="BP1688" s="73" t="s">
        <v>4985</v>
      </c>
      <c r="BQ1688" s="75">
        <v>55000026</v>
      </c>
      <c r="BR1688" s="75">
        <v>60000026</v>
      </c>
      <c r="BS1688" s="75">
        <v>65000026</v>
      </c>
      <c r="BT1688" s="75">
        <v>70000026</v>
      </c>
      <c r="BU1688" s="75">
        <v>75000026</v>
      </c>
      <c r="BV1688" s="75">
        <v>80000026</v>
      </c>
      <c r="BW1688" s="75">
        <v>85000026</v>
      </c>
      <c r="BX1688" s="75">
        <v>90000026</v>
      </c>
      <c r="BY1688" s="75">
        <v>95000026</v>
      </c>
      <c r="BZ1688" s="75">
        <v>100000026</v>
      </c>
      <c r="CA1688" s="75">
        <v>105000026</v>
      </c>
    </row>
    <row r="1689" spans="14:79" ht="12" customHeight="1">
      <c r="N1689" s="119" t="s">
        <v>42</v>
      </c>
      <c r="O1689" s="120" t="s">
        <v>2746</v>
      </c>
      <c r="P1689" s="122">
        <v>0</v>
      </c>
      <c r="Q1689" s="122">
        <v>0</v>
      </c>
      <c r="R1689" s="122">
        <v>0</v>
      </c>
      <c r="S1689" s="122">
        <v>0</v>
      </c>
      <c r="T1689" s="122">
        <v>0</v>
      </c>
      <c r="U1689" s="122">
        <v>0</v>
      </c>
      <c r="V1689" s="122">
        <v>0</v>
      </c>
      <c r="W1689" s="122">
        <v>0</v>
      </c>
      <c r="X1689" s="122">
        <v>0</v>
      </c>
      <c r="Y1689" s="122">
        <v>0</v>
      </c>
      <c r="Z1689" s="122">
        <v>0</v>
      </c>
      <c r="AA1689" s="122">
        <v>270000026</v>
      </c>
      <c r="AB1689" s="122">
        <v>285000026</v>
      </c>
      <c r="AC1689" s="122">
        <v>295000026</v>
      </c>
      <c r="AD1689" s="121"/>
      <c r="BO1689" s="72" t="s">
        <v>48</v>
      </c>
      <c r="BP1689" s="73" t="s">
        <v>4986</v>
      </c>
      <c r="BQ1689" s="75">
        <v>55000026</v>
      </c>
      <c r="BR1689" s="75">
        <v>60000026</v>
      </c>
      <c r="BS1689" s="75">
        <v>65000026</v>
      </c>
      <c r="BT1689" s="75">
        <v>70000026</v>
      </c>
      <c r="BU1689" s="75">
        <v>75000026</v>
      </c>
      <c r="BV1689" s="75">
        <v>80000026</v>
      </c>
      <c r="BW1689" s="75">
        <v>85000026</v>
      </c>
      <c r="BX1689" s="75">
        <v>90000026</v>
      </c>
      <c r="BY1689" s="75">
        <v>95000026</v>
      </c>
      <c r="BZ1689" s="75">
        <v>100000026</v>
      </c>
      <c r="CA1689" s="75">
        <v>105000026</v>
      </c>
    </row>
    <row r="1690" spans="14:79" ht="12" customHeight="1">
      <c r="N1690" s="119" t="s">
        <v>42</v>
      </c>
      <c r="O1690" s="120" t="s">
        <v>3316</v>
      </c>
      <c r="P1690" s="122">
        <v>0</v>
      </c>
      <c r="Q1690" s="122">
        <v>0</v>
      </c>
      <c r="R1690" s="122">
        <v>0</v>
      </c>
      <c r="S1690" s="122">
        <v>0</v>
      </c>
      <c r="T1690" s="122">
        <v>0</v>
      </c>
      <c r="U1690" s="122">
        <v>0</v>
      </c>
      <c r="V1690" s="122">
        <v>0</v>
      </c>
      <c r="W1690" s="122">
        <v>0</v>
      </c>
      <c r="X1690" s="122">
        <v>0</v>
      </c>
      <c r="Y1690" s="122">
        <v>0</v>
      </c>
      <c r="Z1690" s="122">
        <v>0</v>
      </c>
      <c r="AA1690" s="122">
        <v>275000026</v>
      </c>
      <c r="AB1690" s="122">
        <v>305000026</v>
      </c>
      <c r="AC1690" s="122">
        <v>320000026</v>
      </c>
      <c r="AD1690" s="121"/>
      <c r="BO1690" s="72" t="s">
        <v>48</v>
      </c>
      <c r="BP1690" s="73" t="s">
        <v>4987</v>
      </c>
      <c r="BQ1690" s="75">
        <v>55000026</v>
      </c>
      <c r="BR1690" s="75">
        <v>55000026</v>
      </c>
      <c r="BS1690" s="75">
        <v>60000026</v>
      </c>
      <c r="BT1690" s="75">
        <v>65000026</v>
      </c>
      <c r="BU1690" s="75">
        <v>70000026</v>
      </c>
      <c r="BV1690" s="75">
        <v>75000026</v>
      </c>
      <c r="BW1690" s="75">
        <v>80000026</v>
      </c>
      <c r="BX1690" s="75">
        <v>85000026</v>
      </c>
      <c r="BY1690" s="75">
        <v>90000026</v>
      </c>
      <c r="BZ1690" s="75">
        <v>95000026</v>
      </c>
      <c r="CA1690" s="75">
        <v>100000026</v>
      </c>
    </row>
    <row r="1691" spans="14:79" ht="12" customHeight="1">
      <c r="N1691" s="119" t="s">
        <v>42</v>
      </c>
      <c r="O1691" s="120" t="s">
        <v>407</v>
      </c>
      <c r="P1691" s="122">
        <v>0</v>
      </c>
      <c r="Q1691" s="122">
        <v>0</v>
      </c>
      <c r="R1691" s="122">
        <v>0</v>
      </c>
      <c r="S1691" s="122">
        <v>0</v>
      </c>
      <c r="T1691" s="122">
        <v>0</v>
      </c>
      <c r="U1691" s="122">
        <v>0</v>
      </c>
      <c r="V1691" s="122">
        <v>185000026</v>
      </c>
      <c r="W1691" s="122">
        <v>195000026</v>
      </c>
      <c r="X1691" s="122">
        <v>205000026</v>
      </c>
      <c r="Y1691" s="122">
        <v>215000026</v>
      </c>
      <c r="Z1691" s="122">
        <v>225000026</v>
      </c>
      <c r="AA1691" s="122">
        <v>235000026</v>
      </c>
      <c r="AB1691" s="122">
        <v>240000026</v>
      </c>
      <c r="AC1691" s="122">
        <v>0</v>
      </c>
      <c r="AD1691" s="121"/>
      <c r="BO1691" s="72" t="s">
        <v>48</v>
      </c>
      <c r="BP1691" s="73" t="s">
        <v>4988</v>
      </c>
      <c r="BQ1691" s="75">
        <v>55000026</v>
      </c>
      <c r="BR1691" s="75">
        <v>55000026</v>
      </c>
      <c r="BS1691" s="75">
        <v>60000026</v>
      </c>
      <c r="BT1691" s="75">
        <v>65000026</v>
      </c>
      <c r="BU1691" s="75">
        <v>70000026</v>
      </c>
      <c r="BV1691" s="75">
        <v>75000026</v>
      </c>
      <c r="BW1691" s="75">
        <v>80000026</v>
      </c>
      <c r="BX1691" s="75">
        <v>85000026</v>
      </c>
      <c r="BY1691" s="75">
        <v>90000026</v>
      </c>
      <c r="BZ1691" s="75">
        <v>95000026</v>
      </c>
      <c r="CA1691" s="75">
        <v>100000026</v>
      </c>
    </row>
    <row r="1692" spans="14:79" ht="12" customHeight="1">
      <c r="N1692" s="119" t="s">
        <v>42</v>
      </c>
      <c r="O1692" s="120" t="s">
        <v>527</v>
      </c>
      <c r="P1692" s="122">
        <v>0</v>
      </c>
      <c r="Q1692" s="122">
        <v>0</v>
      </c>
      <c r="R1692" s="122">
        <v>0</v>
      </c>
      <c r="S1692" s="122">
        <v>0</v>
      </c>
      <c r="T1692" s="122">
        <v>0</v>
      </c>
      <c r="U1692" s="122">
        <v>170000026</v>
      </c>
      <c r="V1692" s="122">
        <v>180000026</v>
      </c>
      <c r="W1692" s="122">
        <v>190000026</v>
      </c>
      <c r="X1692" s="122">
        <v>205000026</v>
      </c>
      <c r="Y1692" s="122">
        <v>215000026</v>
      </c>
      <c r="Z1692" s="122">
        <v>225000026</v>
      </c>
      <c r="AA1692" s="122">
        <v>235000026</v>
      </c>
      <c r="AB1692" s="122">
        <v>0</v>
      </c>
      <c r="AC1692" s="122">
        <v>0</v>
      </c>
      <c r="AD1692" s="121"/>
      <c r="BO1692" s="72" t="s">
        <v>48</v>
      </c>
      <c r="BP1692" s="73" t="s">
        <v>4989</v>
      </c>
      <c r="BQ1692" s="75">
        <v>55000026</v>
      </c>
      <c r="BR1692" s="75">
        <v>55000026</v>
      </c>
      <c r="BS1692" s="75">
        <v>60000026</v>
      </c>
      <c r="BT1692" s="75">
        <v>65000026</v>
      </c>
      <c r="BU1692" s="75">
        <v>70000026</v>
      </c>
      <c r="BV1692" s="75">
        <v>75000026</v>
      </c>
      <c r="BW1692" s="75">
        <v>80000026</v>
      </c>
      <c r="BX1692" s="75">
        <v>85000026</v>
      </c>
      <c r="BY1692" s="75">
        <v>90000026</v>
      </c>
      <c r="BZ1692" s="75">
        <v>95000026</v>
      </c>
      <c r="CA1692" s="75">
        <v>100000026</v>
      </c>
    </row>
    <row r="1693" spans="14:79" ht="12" customHeight="1">
      <c r="N1693" s="119" t="s">
        <v>42</v>
      </c>
      <c r="O1693" s="120" t="s">
        <v>1832</v>
      </c>
      <c r="P1693" s="122">
        <v>0</v>
      </c>
      <c r="Q1693" s="122">
        <v>0</v>
      </c>
      <c r="R1693" s="122">
        <v>0</v>
      </c>
      <c r="S1693" s="122">
        <v>0</v>
      </c>
      <c r="T1693" s="122">
        <v>0</v>
      </c>
      <c r="U1693" s="122">
        <v>165000026</v>
      </c>
      <c r="V1693" s="122">
        <v>175000026</v>
      </c>
      <c r="W1693" s="122">
        <v>190000026</v>
      </c>
      <c r="X1693" s="122">
        <v>205000026</v>
      </c>
      <c r="Y1693" s="122">
        <v>235000026</v>
      </c>
      <c r="Z1693" s="122">
        <v>245000026</v>
      </c>
      <c r="AA1693" s="122">
        <v>265000026</v>
      </c>
      <c r="AB1693" s="122">
        <v>285000026</v>
      </c>
      <c r="AC1693" s="122">
        <v>0</v>
      </c>
      <c r="AD1693" s="121"/>
      <c r="BO1693" s="72" t="s">
        <v>48</v>
      </c>
      <c r="BP1693" s="73" t="s">
        <v>4990</v>
      </c>
      <c r="BQ1693" s="75">
        <v>55000026</v>
      </c>
      <c r="BR1693" s="75">
        <v>60000026</v>
      </c>
      <c r="BS1693" s="75">
        <v>65000026</v>
      </c>
      <c r="BT1693" s="75">
        <v>70000026</v>
      </c>
      <c r="BU1693" s="75">
        <v>75000026</v>
      </c>
      <c r="BV1693" s="75">
        <v>80000026</v>
      </c>
      <c r="BW1693" s="75">
        <v>85000026</v>
      </c>
      <c r="BX1693" s="75">
        <v>90000026</v>
      </c>
      <c r="BY1693" s="75">
        <v>95000026</v>
      </c>
      <c r="BZ1693" s="75">
        <v>100000026</v>
      </c>
      <c r="CA1693" s="75">
        <v>105000026</v>
      </c>
    </row>
    <row r="1694" spans="14:79" ht="12" customHeight="1">
      <c r="N1694" s="119" t="s">
        <v>42</v>
      </c>
      <c r="O1694" s="120" t="s">
        <v>3317</v>
      </c>
      <c r="P1694" s="122">
        <v>0</v>
      </c>
      <c r="Q1694" s="122">
        <v>0</v>
      </c>
      <c r="R1694" s="122">
        <v>0</v>
      </c>
      <c r="S1694" s="122">
        <v>0</v>
      </c>
      <c r="T1694" s="122">
        <v>0</v>
      </c>
      <c r="U1694" s="122">
        <v>160000026</v>
      </c>
      <c r="V1694" s="122">
        <v>175000026</v>
      </c>
      <c r="W1694" s="122">
        <v>180000026</v>
      </c>
      <c r="X1694" s="122">
        <v>185000026</v>
      </c>
      <c r="Y1694" s="122">
        <v>190000026</v>
      </c>
      <c r="Z1694" s="122">
        <v>205000026</v>
      </c>
      <c r="AA1694" s="122">
        <v>215000026</v>
      </c>
      <c r="AB1694" s="122">
        <v>0</v>
      </c>
      <c r="AC1694" s="122">
        <v>0</v>
      </c>
      <c r="AD1694" s="121"/>
      <c r="BO1694" s="72" t="s">
        <v>48</v>
      </c>
      <c r="BP1694" s="73" t="s">
        <v>4991</v>
      </c>
      <c r="BQ1694" s="75">
        <v>55000026</v>
      </c>
      <c r="BR1694" s="75">
        <v>60000026</v>
      </c>
      <c r="BS1694" s="75">
        <v>65000026</v>
      </c>
      <c r="BT1694" s="75">
        <v>70000026</v>
      </c>
      <c r="BU1694" s="75">
        <v>75000026</v>
      </c>
      <c r="BV1694" s="75">
        <v>80000026</v>
      </c>
      <c r="BW1694" s="75">
        <v>85000026</v>
      </c>
      <c r="BX1694" s="75">
        <v>90000026</v>
      </c>
      <c r="BY1694" s="75">
        <v>95000026</v>
      </c>
      <c r="BZ1694" s="75">
        <v>100000026</v>
      </c>
      <c r="CA1694" s="75">
        <v>105000026</v>
      </c>
    </row>
    <row r="1695" spans="14:79" ht="12" customHeight="1">
      <c r="N1695" s="119" t="s">
        <v>42</v>
      </c>
      <c r="O1695" s="120" t="s">
        <v>2315</v>
      </c>
      <c r="P1695" s="122">
        <v>0</v>
      </c>
      <c r="Q1695" s="122">
        <v>0</v>
      </c>
      <c r="R1695" s="122">
        <v>0</v>
      </c>
      <c r="S1695" s="122">
        <v>0</v>
      </c>
      <c r="T1695" s="122">
        <v>0</v>
      </c>
      <c r="U1695" s="122">
        <v>0</v>
      </c>
      <c r="V1695" s="122">
        <v>0</v>
      </c>
      <c r="W1695" s="122">
        <v>0</v>
      </c>
      <c r="X1695" s="122">
        <v>185000026</v>
      </c>
      <c r="Y1695" s="122">
        <v>235000026</v>
      </c>
      <c r="Z1695" s="122">
        <v>245000026</v>
      </c>
      <c r="AA1695" s="122">
        <v>265000026</v>
      </c>
      <c r="AB1695" s="122">
        <v>285000026</v>
      </c>
      <c r="AC1695" s="122">
        <v>0</v>
      </c>
      <c r="AD1695" s="121"/>
      <c r="BO1695" s="72" t="s">
        <v>48</v>
      </c>
      <c r="BP1695" s="73" t="s">
        <v>4992</v>
      </c>
      <c r="BQ1695" s="75">
        <v>55000026</v>
      </c>
      <c r="BR1695" s="75">
        <v>55000026</v>
      </c>
      <c r="BS1695" s="75">
        <v>60000026</v>
      </c>
      <c r="BT1695" s="75">
        <v>65000026</v>
      </c>
      <c r="BU1695" s="75">
        <v>70000026</v>
      </c>
      <c r="BV1695" s="75">
        <v>75000026</v>
      </c>
      <c r="BW1695" s="75">
        <v>80000026</v>
      </c>
      <c r="BX1695" s="75">
        <v>85000026</v>
      </c>
      <c r="BY1695" s="75">
        <v>90000026</v>
      </c>
      <c r="BZ1695" s="75">
        <v>95000026</v>
      </c>
      <c r="CA1695" s="75">
        <v>100000026</v>
      </c>
    </row>
    <row r="1696" spans="14:79" ht="12" customHeight="1">
      <c r="N1696" s="119" t="s">
        <v>42</v>
      </c>
      <c r="O1696" s="120" t="s">
        <v>2316</v>
      </c>
      <c r="P1696" s="122">
        <v>0</v>
      </c>
      <c r="Q1696" s="122">
        <v>0</v>
      </c>
      <c r="R1696" s="122">
        <v>0</v>
      </c>
      <c r="S1696" s="122">
        <v>0</v>
      </c>
      <c r="T1696" s="122">
        <v>0</v>
      </c>
      <c r="U1696" s="122">
        <v>150000026</v>
      </c>
      <c r="V1696" s="122">
        <v>160000026</v>
      </c>
      <c r="W1696" s="122">
        <v>170000026</v>
      </c>
      <c r="X1696" s="122">
        <v>180000026</v>
      </c>
      <c r="Y1696" s="122">
        <v>190000026</v>
      </c>
      <c r="Z1696" s="122">
        <v>200000026</v>
      </c>
      <c r="AA1696" s="122">
        <v>220000026</v>
      </c>
      <c r="AB1696" s="122">
        <v>240000026</v>
      </c>
      <c r="AC1696" s="122">
        <v>265000026</v>
      </c>
      <c r="AD1696" s="121"/>
      <c r="BO1696" s="72" t="s">
        <v>48</v>
      </c>
      <c r="BP1696" s="73" t="s">
        <v>4993</v>
      </c>
      <c r="BQ1696" s="75">
        <v>55000026</v>
      </c>
      <c r="BR1696" s="75">
        <v>60000026</v>
      </c>
      <c r="BS1696" s="75">
        <v>65000026</v>
      </c>
      <c r="BT1696" s="75">
        <v>70000026</v>
      </c>
      <c r="BU1696" s="75">
        <v>75000026</v>
      </c>
      <c r="BV1696" s="75">
        <v>80000026</v>
      </c>
      <c r="BW1696" s="75">
        <v>85000026</v>
      </c>
      <c r="BX1696" s="75">
        <v>90000026</v>
      </c>
      <c r="BY1696" s="75">
        <v>95000026</v>
      </c>
      <c r="BZ1696" s="75">
        <v>100000026</v>
      </c>
      <c r="CA1696" s="75">
        <v>105000026</v>
      </c>
    </row>
    <row r="1697" spans="14:79" ht="12" customHeight="1">
      <c r="N1697" s="119" t="s">
        <v>42</v>
      </c>
      <c r="O1697" s="120" t="s">
        <v>3318</v>
      </c>
      <c r="P1697" s="122">
        <v>0</v>
      </c>
      <c r="Q1697" s="122">
        <v>0</v>
      </c>
      <c r="R1697" s="122">
        <v>0</v>
      </c>
      <c r="S1697" s="122">
        <v>0</v>
      </c>
      <c r="T1697" s="122">
        <v>0</v>
      </c>
      <c r="U1697" s="122">
        <v>150000026</v>
      </c>
      <c r="V1697" s="122">
        <v>160000026</v>
      </c>
      <c r="W1697" s="122">
        <v>170000026</v>
      </c>
      <c r="X1697" s="122">
        <v>180000026</v>
      </c>
      <c r="Y1697" s="122">
        <v>190000026</v>
      </c>
      <c r="Z1697" s="122">
        <v>200000026</v>
      </c>
      <c r="AA1697" s="122">
        <v>220000026</v>
      </c>
      <c r="AB1697" s="122">
        <v>240000026</v>
      </c>
      <c r="AC1697" s="122">
        <v>0</v>
      </c>
      <c r="AD1697" s="121"/>
      <c r="BO1697" s="72" t="s">
        <v>48</v>
      </c>
      <c r="BP1697" s="73" t="s">
        <v>4994</v>
      </c>
      <c r="BQ1697" s="75">
        <v>55000026</v>
      </c>
      <c r="BR1697" s="75">
        <v>55000026</v>
      </c>
      <c r="BS1697" s="75">
        <v>60000026</v>
      </c>
      <c r="BT1697" s="75">
        <v>65000026</v>
      </c>
      <c r="BU1697" s="75">
        <v>70000026</v>
      </c>
      <c r="BV1697" s="75">
        <v>75000026</v>
      </c>
      <c r="BW1697" s="75">
        <v>80000026</v>
      </c>
      <c r="BX1697" s="75">
        <v>85000026</v>
      </c>
      <c r="BY1697" s="75">
        <v>90000026</v>
      </c>
      <c r="BZ1697" s="75">
        <v>95000026</v>
      </c>
      <c r="CA1697" s="75">
        <v>100000026</v>
      </c>
    </row>
    <row r="1698" spans="14:79" ht="12" customHeight="1">
      <c r="N1698" s="119" t="s">
        <v>42</v>
      </c>
      <c r="O1698" s="120" t="s">
        <v>2028</v>
      </c>
      <c r="P1698" s="122">
        <v>0</v>
      </c>
      <c r="Q1698" s="122">
        <v>0</v>
      </c>
      <c r="R1698" s="122">
        <v>0</v>
      </c>
      <c r="S1698" s="122">
        <v>0</v>
      </c>
      <c r="T1698" s="122">
        <v>0</v>
      </c>
      <c r="U1698" s="122">
        <v>0</v>
      </c>
      <c r="V1698" s="122">
        <v>0</v>
      </c>
      <c r="W1698" s="122">
        <v>0</v>
      </c>
      <c r="X1698" s="122">
        <v>190000026</v>
      </c>
      <c r="Y1698" s="122">
        <v>235000026</v>
      </c>
      <c r="Z1698" s="122">
        <v>245000026</v>
      </c>
      <c r="AA1698" s="122">
        <v>265000026</v>
      </c>
      <c r="AB1698" s="122">
        <v>285000026</v>
      </c>
      <c r="AC1698" s="122">
        <v>0</v>
      </c>
      <c r="AD1698" s="121"/>
      <c r="BO1698" s="72" t="s">
        <v>48</v>
      </c>
      <c r="BP1698" s="73" t="s">
        <v>4995</v>
      </c>
      <c r="BQ1698" s="75">
        <v>55000026</v>
      </c>
      <c r="BR1698" s="75">
        <v>55000026</v>
      </c>
      <c r="BS1698" s="75">
        <v>60000026</v>
      </c>
      <c r="BT1698" s="75">
        <v>65000026</v>
      </c>
      <c r="BU1698" s="75">
        <v>70000026</v>
      </c>
      <c r="BV1698" s="75">
        <v>75000026</v>
      </c>
      <c r="BW1698" s="75">
        <v>80000026</v>
      </c>
      <c r="BX1698" s="75">
        <v>85000026</v>
      </c>
      <c r="BY1698" s="75">
        <v>90000026</v>
      </c>
      <c r="BZ1698" s="75">
        <v>95000026</v>
      </c>
      <c r="CA1698" s="75">
        <v>100000026</v>
      </c>
    </row>
    <row r="1699" spans="14:79" ht="12" customHeight="1">
      <c r="N1699" s="119" t="s">
        <v>42</v>
      </c>
      <c r="O1699" s="120" t="s">
        <v>1920</v>
      </c>
      <c r="P1699" s="122">
        <v>0</v>
      </c>
      <c r="Q1699" s="122">
        <v>0</v>
      </c>
      <c r="R1699" s="122">
        <v>0</v>
      </c>
      <c r="S1699" s="122">
        <v>0</v>
      </c>
      <c r="T1699" s="122">
        <v>0</v>
      </c>
      <c r="U1699" s="122">
        <v>0</v>
      </c>
      <c r="V1699" s="122">
        <v>0</v>
      </c>
      <c r="W1699" s="122">
        <v>0</v>
      </c>
      <c r="X1699" s="122">
        <v>185000026</v>
      </c>
      <c r="Y1699" s="122">
        <v>235000026</v>
      </c>
      <c r="Z1699" s="122">
        <v>245000026</v>
      </c>
      <c r="AA1699" s="122">
        <v>265000026</v>
      </c>
      <c r="AB1699" s="122">
        <v>285000026</v>
      </c>
      <c r="AC1699" s="122">
        <v>0</v>
      </c>
      <c r="AD1699" s="121"/>
      <c r="BO1699" s="72" t="s">
        <v>48</v>
      </c>
      <c r="BP1699" s="73" t="s">
        <v>4996</v>
      </c>
      <c r="BQ1699" s="75">
        <v>55000026</v>
      </c>
      <c r="BR1699" s="75">
        <v>60000026</v>
      </c>
      <c r="BS1699" s="75">
        <v>65000026</v>
      </c>
      <c r="BT1699" s="75">
        <v>70000026</v>
      </c>
      <c r="BU1699" s="75">
        <v>75000026</v>
      </c>
      <c r="BV1699" s="75">
        <v>90000026</v>
      </c>
      <c r="BW1699" s="75">
        <v>115000026</v>
      </c>
      <c r="BX1699" s="75">
        <v>150000026</v>
      </c>
      <c r="BY1699" s="75">
        <v>165000026</v>
      </c>
      <c r="BZ1699" s="75">
        <v>170000026</v>
      </c>
      <c r="CA1699" s="75">
        <v>185000026</v>
      </c>
    </row>
    <row r="1700" spans="14:79" ht="12" customHeight="1">
      <c r="N1700" s="119" t="s">
        <v>42</v>
      </c>
      <c r="O1700" s="120" t="s">
        <v>2585</v>
      </c>
      <c r="P1700" s="122">
        <v>0</v>
      </c>
      <c r="Q1700" s="122">
        <v>0</v>
      </c>
      <c r="R1700" s="122">
        <v>0</v>
      </c>
      <c r="S1700" s="122">
        <v>0</v>
      </c>
      <c r="T1700" s="122">
        <v>0</v>
      </c>
      <c r="U1700" s="122">
        <v>0</v>
      </c>
      <c r="V1700" s="122">
        <v>0</v>
      </c>
      <c r="W1700" s="122">
        <v>180000026</v>
      </c>
      <c r="X1700" s="122">
        <v>190000026</v>
      </c>
      <c r="Y1700" s="122">
        <v>210000026</v>
      </c>
      <c r="Z1700" s="122">
        <v>230000026</v>
      </c>
      <c r="AA1700" s="122">
        <v>240000026</v>
      </c>
      <c r="AB1700" s="122">
        <v>265000026</v>
      </c>
      <c r="AC1700" s="122">
        <v>280000026</v>
      </c>
      <c r="AD1700" s="121"/>
      <c r="BO1700" s="72" t="s">
        <v>48</v>
      </c>
      <c r="BP1700" s="73" t="s">
        <v>4997</v>
      </c>
      <c r="BQ1700" s="75">
        <v>55000026</v>
      </c>
      <c r="BR1700" s="75">
        <v>60000026</v>
      </c>
      <c r="BS1700" s="75">
        <v>65000026</v>
      </c>
      <c r="BT1700" s="75">
        <v>70000026</v>
      </c>
      <c r="BU1700" s="75">
        <v>75000026</v>
      </c>
      <c r="BV1700" s="75">
        <v>80000026</v>
      </c>
      <c r="BW1700" s="75">
        <v>85000026</v>
      </c>
      <c r="BX1700" s="75">
        <v>90000026</v>
      </c>
      <c r="BY1700" s="75">
        <v>95000026</v>
      </c>
      <c r="BZ1700" s="75">
        <v>100000026</v>
      </c>
      <c r="CA1700" s="75">
        <v>105000026</v>
      </c>
    </row>
    <row r="1701" spans="14:79" ht="12" customHeight="1">
      <c r="N1701" s="119" t="s">
        <v>42</v>
      </c>
      <c r="O1701" s="120" t="s">
        <v>3350</v>
      </c>
      <c r="P1701" s="121"/>
      <c r="Q1701" s="121"/>
      <c r="R1701" s="121"/>
      <c r="S1701" s="121"/>
      <c r="T1701" s="121"/>
      <c r="U1701" s="121"/>
      <c r="V1701" s="121"/>
      <c r="W1701" s="122">
        <v>190000026</v>
      </c>
      <c r="X1701" s="121"/>
      <c r="Y1701" s="121"/>
      <c r="Z1701" s="121"/>
      <c r="AA1701" s="121"/>
      <c r="AB1701" s="121"/>
      <c r="AC1701" s="121"/>
      <c r="AD1701" s="121"/>
      <c r="BO1701" s="72" t="s">
        <v>48</v>
      </c>
      <c r="BP1701" s="73" t="s">
        <v>4998</v>
      </c>
      <c r="BQ1701" s="75">
        <v>75000026</v>
      </c>
      <c r="BR1701" s="75">
        <v>80000026</v>
      </c>
      <c r="BS1701" s="75">
        <v>85000026</v>
      </c>
      <c r="BT1701" s="75">
        <v>90000026</v>
      </c>
      <c r="BU1701" s="75">
        <v>100000026</v>
      </c>
      <c r="BV1701" s="75">
        <v>105000026</v>
      </c>
      <c r="BW1701" s="75">
        <v>110000026</v>
      </c>
      <c r="BX1701" s="75">
        <v>115000026</v>
      </c>
      <c r="BY1701" s="75">
        <v>125000026</v>
      </c>
      <c r="BZ1701" s="75">
        <v>130000026</v>
      </c>
      <c r="CA1701" s="75">
        <v>145000026</v>
      </c>
    </row>
    <row r="1702" spans="14:79" ht="12" customHeight="1">
      <c r="N1702" s="119" t="s">
        <v>42</v>
      </c>
      <c r="O1702" s="120" t="s">
        <v>1782</v>
      </c>
      <c r="P1702" s="122">
        <v>0</v>
      </c>
      <c r="Q1702" s="122">
        <v>0</v>
      </c>
      <c r="R1702" s="122">
        <v>0</v>
      </c>
      <c r="S1702" s="122">
        <v>0</v>
      </c>
      <c r="T1702" s="122">
        <v>0</v>
      </c>
      <c r="U1702" s="122">
        <v>0</v>
      </c>
      <c r="V1702" s="122">
        <v>180000026</v>
      </c>
      <c r="W1702" s="122">
        <v>190000026</v>
      </c>
      <c r="X1702" s="122">
        <v>200000026</v>
      </c>
      <c r="Y1702" s="122">
        <v>205000026</v>
      </c>
      <c r="Z1702" s="122">
        <v>225000026</v>
      </c>
      <c r="AA1702" s="122">
        <v>240000026</v>
      </c>
      <c r="AB1702" s="122">
        <v>255000026</v>
      </c>
      <c r="AC1702" s="122">
        <v>260000026</v>
      </c>
      <c r="AD1702" s="121"/>
      <c r="BO1702" s="72" t="s">
        <v>48</v>
      </c>
      <c r="BP1702" s="73" t="s">
        <v>4999</v>
      </c>
      <c r="BQ1702" s="75">
        <v>55000026</v>
      </c>
      <c r="BR1702" s="75">
        <v>60000026</v>
      </c>
      <c r="BS1702" s="75">
        <v>65000026</v>
      </c>
      <c r="BT1702" s="75">
        <v>70000026</v>
      </c>
      <c r="BU1702" s="75">
        <v>75000026</v>
      </c>
      <c r="BV1702" s="75">
        <v>80000026</v>
      </c>
      <c r="BW1702" s="75">
        <v>85000026</v>
      </c>
      <c r="BX1702" s="75">
        <v>90000026</v>
      </c>
      <c r="BY1702" s="75">
        <v>95000026</v>
      </c>
      <c r="BZ1702" s="75">
        <v>100000026</v>
      </c>
      <c r="CA1702" s="75">
        <v>105000026</v>
      </c>
    </row>
    <row r="1703" spans="14:79" ht="12" customHeight="1">
      <c r="N1703" s="119" t="s">
        <v>42</v>
      </c>
      <c r="O1703" s="120" t="s">
        <v>1773</v>
      </c>
      <c r="P1703" s="122">
        <v>0</v>
      </c>
      <c r="Q1703" s="122">
        <v>0</v>
      </c>
      <c r="R1703" s="122">
        <v>0</v>
      </c>
      <c r="S1703" s="122">
        <v>0</v>
      </c>
      <c r="T1703" s="122">
        <v>0</v>
      </c>
      <c r="U1703" s="122">
        <v>0</v>
      </c>
      <c r="V1703" s="122">
        <v>0</v>
      </c>
      <c r="W1703" s="122">
        <v>0</v>
      </c>
      <c r="X1703" s="122">
        <v>0</v>
      </c>
      <c r="Y1703" s="122">
        <v>270000026</v>
      </c>
      <c r="Z1703" s="122">
        <v>280000026</v>
      </c>
      <c r="AA1703" s="122">
        <v>295000026</v>
      </c>
      <c r="AB1703" s="122">
        <v>310000026</v>
      </c>
      <c r="AC1703" s="122">
        <v>0</v>
      </c>
      <c r="AD1703" s="121"/>
      <c r="BO1703" s="72" t="s">
        <v>48</v>
      </c>
      <c r="BP1703" s="73" t="s">
        <v>5000</v>
      </c>
      <c r="BQ1703" s="75">
        <v>55000026</v>
      </c>
      <c r="BR1703" s="75">
        <v>60000026</v>
      </c>
      <c r="BS1703" s="75">
        <v>65000026</v>
      </c>
      <c r="BT1703" s="75">
        <v>70000026</v>
      </c>
      <c r="BU1703" s="75">
        <v>75000026</v>
      </c>
      <c r="BV1703" s="75">
        <v>80000026</v>
      </c>
      <c r="BW1703" s="75">
        <v>85000026</v>
      </c>
      <c r="BX1703" s="75">
        <v>90000026</v>
      </c>
      <c r="BY1703" s="75">
        <v>95000026</v>
      </c>
      <c r="BZ1703" s="75">
        <v>100000026</v>
      </c>
      <c r="CA1703" s="75">
        <v>105000026</v>
      </c>
    </row>
    <row r="1704" spans="14:79" ht="12" customHeight="1">
      <c r="N1704" s="119" t="s">
        <v>42</v>
      </c>
      <c r="O1704" s="120" t="s">
        <v>1821</v>
      </c>
      <c r="P1704" s="122">
        <v>0</v>
      </c>
      <c r="Q1704" s="122">
        <v>0</v>
      </c>
      <c r="R1704" s="122">
        <v>0</v>
      </c>
      <c r="S1704" s="122">
        <v>0</v>
      </c>
      <c r="T1704" s="122">
        <v>0</v>
      </c>
      <c r="U1704" s="122">
        <v>0</v>
      </c>
      <c r="V1704" s="122">
        <v>0</v>
      </c>
      <c r="W1704" s="122">
        <v>190000026</v>
      </c>
      <c r="X1704" s="122">
        <v>245000026</v>
      </c>
      <c r="Y1704" s="122">
        <v>270000026</v>
      </c>
      <c r="Z1704" s="122">
        <v>275000026</v>
      </c>
      <c r="AA1704" s="122">
        <v>280000026</v>
      </c>
      <c r="AB1704" s="122">
        <v>285000026</v>
      </c>
      <c r="AC1704" s="122">
        <v>290000026</v>
      </c>
      <c r="AD1704" s="121"/>
      <c r="BO1704" s="72" t="s">
        <v>48</v>
      </c>
      <c r="BP1704" s="73" t="s">
        <v>5001</v>
      </c>
      <c r="BQ1704" s="75">
        <v>55000026</v>
      </c>
      <c r="BR1704" s="75">
        <v>60000026</v>
      </c>
      <c r="BS1704" s="75">
        <v>65000026</v>
      </c>
      <c r="BT1704" s="75">
        <v>70000026</v>
      </c>
      <c r="BU1704" s="75">
        <v>75000026</v>
      </c>
      <c r="BV1704" s="75">
        <v>80000026</v>
      </c>
      <c r="BW1704" s="75">
        <v>85000026</v>
      </c>
      <c r="BX1704" s="75">
        <v>90000026</v>
      </c>
      <c r="BY1704" s="75">
        <v>95000026</v>
      </c>
      <c r="BZ1704" s="75">
        <v>100000026</v>
      </c>
      <c r="CA1704" s="75">
        <v>105000026</v>
      </c>
    </row>
    <row r="1705" spans="14:79" ht="12" customHeight="1">
      <c r="N1705" s="119" t="s">
        <v>42</v>
      </c>
      <c r="O1705" s="120" t="s">
        <v>2049</v>
      </c>
      <c r="P1705" s="122">
        <v>0</v>
      </c>
      <c r="Q1705" s="122">
        <v>0</v>
      </c>
      <c r="R1705" s="122">
        <v>0</v>
      </c>
      <c r="S1705" s="122">
        <v>0</v>
      </c>
      <c r="T1705" s="122">
        <v>0</v>
      </c>
      <c r="U1705" s="122">
        <v>0</v>
      </c>
      <c r="V1705" s="122">
        <v>0</v>
      </c>
      <c r="W1705" s="122">
        <v>0</v>
      </c>
      <c r="X1705" s="122">
        <v>0</v>
      </c>
      <c r="Y1705" s="122">
        <v>250000026</v>
      </c>
      <c r="Z1705" s="122">
        <v>265000026</v>
      </c>
      <c r="AA1705" s="122">
        <v>285000026</v>
      </c>
      <c r="AB1705" s="122">
        <v>305000026</v>
      </c>
      <c r="AC1705" s="122">
        <v>0</v>
      </c>
      <c r="AD1705" s="121"/>
      <c r="BO1705" s="72" t="s">
        <v>48</v>
      </c>
      <c r="BP1705" s="73" t="s">
        <v>5002</v>
      </c>
      <c r="BQ1705" s="75">
        <v>60000026</v>
      </c>
      <c r="BR1705" s="75">
        <v>65000026</v>
      </c>
      <c r="BS1705" s="75">
        <v>70000026</v>
      </c>
      <c r="BT1705" s="75">
        <v>75000026</v>
      </c>
      <c r="BU1705" s="75">
        <v>80000026</v>
      </c>
      <c r="BV1705" s="75">
        <v>85000026</v>
      </c>
      <c r="BW1705" s="75">
        <v>90000026</v>
      </c>
      <c r="BX1705" s="75">
        <v>110000026</v>
      </c>
      <c r="BY1705" s="75">
        <v>115000026</v>
      </c>
      <c r="BZ1705" s="75">
        <v>125000026</v>
      </c>
      <c r="CA1705" s="75">
        <v>130000026</v>
      </c>
    </row>
    <row r="1706" spans="14:79" ht="12" customHeight="1">
      <c r="N1706" s="119" t="s">
        <v>42</v>
      </c>
      <c r="O1706" s="120" t="s">
        <v>1816</v>
      </c>
      <c r="P1706" s="122">
        <v>0</v>
      </c>
      <c r="Q1706" s="122">
        <v>0</v>
      </c>
      <c r="R1706" s="122">
        <v>0</v>
      </c>
      <c r="S1706" s="122">
        <v>0</v>
      </c>
      <c r="T1706" s="122">
        <v>0</v>
      </c>
      <c r="U1706" s="122">
        <v>0</v>
      </c>
      <c r="V1706" s="122">
        <v>0</v>
      </c>
      <c r="W1706" s="122">
        <v>195000026</v>
      </c>
      <c r="X1706" s="122">
        <v>210000026</v>
      </c>
      <c r="Y1706" s="122">
        <v>225000026</v>
      </c>
      <c r="Z1706" s="122">
        <v>235000026</v>
      </c>
      <c r="AA1706" s="122">
        <v>245000026</v>
      </c>
      <c r="AB1706" s="122">
        <v>265000026</v>
      </c>
      <c r="AC1706" s="122">
        <v>0</v>
      </c>
      <c r="AD1706" s="121"/>
      <c r="BO1706" s="72" t="s">
        <v>48</v>
      </c>
      <c r="BP1706" s="73" t="s">
        <v>5003</v>
      </c>
      <c r="BQ1706" s="75">
        <v>55000026</v>
      </c>
      <c r="BR1706" s="75">
        <v>60000026</v>
      </c>
      <c r="BS1706" s="75">
        <v>65000026</v>
      </c>
      <c r="BT1706" s="75">
        <v>70000026</v>
      </c>
      <c r="BU1706" s="75">
        <v>75000026</v>
      </c>
      <c r="BV1706" s="75">
        <v>80000026</v>
      </c>
      <c r="BW1706" s="75">
        <v>85000026</v>
      </c>
      <c r="BX1706" s="75">
        <v>90000026</v>
      </c>
      <c r="BY1706" s="75">
        <v>95000026</v>
      </c>
      <c r="BZ1706" s="75">
        <v>100000026</v>
      </c>
      <c r="CA1706" s="75">
        <v>105000026</v>
      </c>
    </row>
    <row r="1707" spans="14:79" ht="12" customHeight="1">
      <c r="N1707" s="119" t="s">
        <v>42</v>
      </c>
      <c r="O1707" s="120" t="s">
        <v>3416</v>
      </c>
      <c r="P1707" s="121"/>
      <c r="Q1707" s="121"/>
      <c r="R1707" s="121"/>
      <c r="S1707" s="121"/>
      <c r="T1707" s="121"/>
      <c r="U1707" s="121"/>
      <c r="V1707" s="121"/>
      <c r="W1707" s="121"/>
      <c r="X1707" s="121"/>
      <c r="Y1707" s="121"/>
      <c r="Z1707" s="121"/>
      <c r="AA1707" s="121"/>
      <c r="AB1707" s="122">
        <v>265000026</v>
      </c>
      <c r="AC1707" s="121"/>
      <c r="AD1707" s="121"/>
      <c r="BO1707" s="72" t="s">
        <v>48</v>
      </c>
      <c r="BP1707" s="73" t="s">
        <v>5004</v>
      </c>
      <c r="BQ1707" s="75">
        <v>55000026</v>
      </c>
      <c r="BR1707" s="75">
        <v>60000026</v>
      </c>
      <c r="BS1707" s="75">
        <v>65000026</v>
      </c>
      <c r="BT1707" s="75">
        <v>70000026</v>
      </c>
      <c r="BU1707" s="75">
        <v>75000026</v>
      </c>
      <c r="BV1707" s="75">
        <v>80000026</v>
      </c>
      <c r="BW1707" s="75">
        <v>85000026</v>
      </c>
      <c r="BX1707" s="75">
        <v>90000026</v>
      </c>
      <c r="BY1707" s="75">
        <v>95000026</v>
      </c>
      <c r="BZ1707" s="75">
        <v>100000026</v>
      </c>
      <c r="CA1707" s="75">
        <v>105000026</v>
      </c>
    </row>
    <row r="1708" spans="14:79" ht="12" customHeight="1">
      <c r="N1708" s="119" t="s">
        <v>42</v>
      </c>
      <c r="O1708" s="120" t="s">
        <v>2312</v>
      </c>
      <c r="P1708" s="122">
        <v>0</v>
      </c>
      <c r="Q1708" s="122">
        <v>0</v>
      </c>
      <c r="R1708" s="122">
        <v>0</v>
      </c>
      <c r="S1708" s="122">
        <v>0</v>
      </c>
      <c r="T1708" s="122">
        <v>0</v>
      </c>
      <c r="U1708" s="122">
        <v>0</v>
      </c>
      <c r="V1708" s="122">
        <v>0</v>
      </c>
      <c r="W1708" s="122">
        <v>0</v>
      </c>
      <c r="X1708" s="122">
        <v>0</v>
      </c>
      <c r="Y1708" s="122">
        <v>265000026</v>
      </c>
      <c r="Z1708" s="122">
        <v>275000026</v>
      </c>
      <c r="AA1708" s="122">
        <v>285000026</v>
      </c>
      <c r="AB1708" s="122">
        <v>305000026</v>
      </c>
      <c r="AC1708" s="122">
        <v>0</v>
      </c>
      <c r="AD1708" s="121"/>
      <c r="BO1708" s="72" t="s">
        <v>48</v>
      </c>
      <c r="BP1708" s="73" t="s">
        <v>5005</v>
      </c>
      <c r="BQ1708" s="75">
        <v>55000026</v>
      </c>
      <c r="BR1708" s="75">
        <v>60000026</v>
      </c>
      <c r="BS1708" s="75">
        <v>65000026</v>
      </c>
      <c r="BT1708" s="75">
        <v>70000026</v>
      </c>
      <c r="BU1708" s="75">
        <v>75000026</v>
      </c>
      <c r="BV1708" s="75">
        <v>80000026</v>
      </c>
      <c r="BW1708" s="75">
        <v>85000026</v>
      </c>
      <c r="BX1708" s="75">
        <v>90000026</v>
      </c>
      <c r="BY1708" s="75">
        <v>95000026</v>
      </c>
      <c r="BZ1708" s="75">
        <v>100000026</v>
      </c>
      <c r="CA1708" s="75">
        <v>105000026</v>
      </c>
    </row>
    <row r="1709" spans="14:79" ht="12" customHeight="1">
      <c r="N1709" s="119" t="s">
        <v>42</v>
      </c>
      <c r="O1709" s="120" t="s">
        <v>1988</v>
      </c>
      <c r="P1709" s="122">
        <v>0</v>
      </c>
      <c r="Q1709" s="122">
        <v>0</v>
      </c>
      <c r="R1709" s="122">
        <v>0</v>
      </c>
      <c r="S1709" s="122">
        <v>0</v>
      </c>
      <c r="T1709" s="122">
        <v>0</v>
      </c>
      <c r="U1709" s="122">
        <v>0</v>
      </c>
      <c r="V1709" s="122">
        <v>0</v>
      </c>
      <c r="W1709" s="122">
        <v>0</v>
      </c>
      <c r="X1709" s="122">
        <v>0</v>
      </c>
      <c r="Y1709" s="122">
        <v>245000026</v>
      </c>
      <c r="Z1709" s="122">
        <v>260000026</v>
      </c>
      <c r="AA1709" s="122">
        <v>285000026</v>
      </c>
      <c r="AB1709" s="122">
        <v>305000026</v>
      </c>
      <c r="AC1709" s="122">
        <v>0</v>
      </c>
      <c r="AD1709" s="121"/>
      <c r="BO1709" s="72" t="s">
        <v>48</v>
      </c>
      <c r="BP1709" s="73" t="s">
        <v>5006</v>
      </c>
      <c r="BQ1709" s="75">
        <v>55000026</v>
      </c>
      <c r="BR1709" s="75">
        <v>60000026</v>
      </c>
      <c r="BS1709" s="75">
        <v>65000026</v>
      </c>
      <c r="BT1709" s="75">
        <v>70000026</v>
      </c>
      <c r="BU1709" s="75">
        <v>75000026</v>
      </c>
      <c r="BV1709" s="75">
        <v>80000026</v>
      </c>
      <c r="BW1709" s="75">
        <v>85000026</v>
      </c>
      <c r="BX1709" s="75">
        <v>90000026</v>
      </c>
      <c r="BY1709" s="75">
        <v>95000026</v>
      </c>
      <c r="BZ1709" s="75">
        <v>100000026</v>
      </c>
      <c r="CA1709" s="75">
        <v>105000026</v>
      </c>
    </row>
    <row r="1710" spans="14:79" ht="12" customHeight="1">
      <c r="N1710" s="119" t="s">
        <v>42</v>
      </c>
      <c r="O1710" s="120" t="s">
        <v>3319</v>
      </c>
      <c r="P1710" s="122">
        <v>0</v>
      </c>
      <c r="Q1710" s="122">
        <v>0</v>
      </c>
      <c r="R1710" s="122">
        <v>0</v>
      </c>
      <c r="S1710" s="122">
        <v>0</v>
      </c>
      <c r="T1710" s="122">
        <v>0</v>
      </c>
      <c r="U1710" s="122">
        <v>0</v>
      </c>
      <c r="V1710" s="122">
        <v>170000026</v>
      </c>
      <c r="W1710" s="122">
        <v>175000026</v>
      </c>
      <c r="X1710" s="122">
        <v>180000026</v>
      </c>
      <c r="Y1710" s="122">
        <v>185000026</v>
      </c>
      <c r="Z1710" s="122">
        <v>190000026</v>
      </c>
      <c r="AA1710" s="122">
        <v>205000026</v>
      </c>
      <c r="AB1710" s="122">
        <v>215000026</v>
      </c>
      <c r="AC1710" s="122">
        <v>0</v>
      </c>
      <c r="AD1710" s="121"/>
      <c r="BO1710" s="72" t="s">
        <v>48</v>
      </c>
      <c r="BP1710" s="73" t="s">
        <v>5007</v>
      </c>
      <c r="BQ1710" s="75">
        <v>55000026</v>
      </c>
      <c r="BR1710" s="75">
        <v>55000026</v>
      </c>
      <c r="BS1710" s="75">
        <v>60000026</v>
      </c>
      <c r="BT1710" s="75">
        <v>65000026</v>
      </c>
      <c r="BU1710" s="75">
        <v>70000026</v>
      </c>
      <c r="BV1710" s="75">
        <v>75000026</v>
      </c>
      <c r="BW1710" s="75">
        <v>80000026</v>
      </c>
      <c r="BX1710" s="75">
        <v>85000026</v>
      </c>
      <c r="BY1710" s="75">
        <v>90000026</v>
      </c>
      <c r="BZ1710" s="75">
        <v>95000026</v>
      </c>
      <c r="CA1710" s="75">
        <v>100000026</v>
      </c>
    </row>
    <row r="1711" spans="14:79" ht="12" customHeight="1">
      <c r="N1711" s="119" t="s">
        <v>42</v>
      </c>
      <c r="O1711" s="120" t="s">
        <v>1839</v>
      </c>
      <c r="P1711" s="122">
        <v>0</v>
      </c>
      <c r="Q1711" s="122">
        <v>0</v>
      </c>
      <c r="R1711" s="122">
        <v>0</v>
      </c>
      <c r="S1711" s="122">
        <v>0</v>
      </c>
      <c r="T1711" s="122">
        <v>0</v>
      </c>
      <c r="U1711" s="122">
        <v>175000026</v>
      </c>
      <c r="V1711" s="122">
        <v>180000026</v>
      </c>
      <c r="W1711" s="122">
        <v>190000026</v>
      </c>
      <c r="X1711" s="122">
        <v>195000026</v>
      </c>
      <c r="Y1711" s="122">
        <v>205000026</v>
      </c>
      <c r="Z1711" s="122">
        <v>210000026</v>
      </c>
      <c r="AA1711" s="122">
        <v>215000026</v>
      </c>
      <c r="AB1711" s="122">
        <v>220000026</v>
      </c>
      <c r="AC1711" s="122">
        <v>0</v>
      </c>
      <c r="AD1711" s="121"/>
      <c r="BO1711" s="72" t="s">
        <v>48</v>
      </c>
      <c r="BP1711" s="73" t="s">
        <v>5008</v>
      </c>
      <c r="BQ1711" s="75">
        <v>55000026</v>
      </c>
      <c r="BR1711" s="75">
        <v>55000026</v>
      </c>
      <c r="BS1711" s="75">
        <v>60000026</v>
      </c>
      <c r="BT1711" s="75">
        <v>65000026</v>
      </c>
      <c r="BU1711" s="75">
        <v>70000026</v>
      </c>
      <c r="BV1711" s="75">
        <v>75000026</v>
      </c>
      <c r="BW1711" s="75">
        <v>80000026</v>
      </c>
      <c r="BX1711" s="75">
        <v>85000026</v>
      </c>
      <c r="BY1711" s="75">
        <v>90000026</v>
      </c>
      <c r="BZ1711" s="75">
        <v>95000026</v>
      </c>
      <c r="CA1711" s="75">
        <v>100000026</v>
      </c>
    </row>
    <row r="1712" spans="14:79" ht="12" customHeight="1">
      <c r="N1712" s="119" t="s">
        <v>42</v>
      </c>
      <c r="O1712" s="120" t="s">
        <v>571</v>
      </c>
      <c r="P1712" s="122">
        <v>0</v>
      </c>
      <c r="Q1712" s="122">
        <v>0</v>
      </c>
      <c r="R1712" s="122">
        <v>0</v>
      </c>
      <c r="S1712" s="122">
        <v>0</v>
      </c>
      <c r="T1712" s="122">
        <v>0</v>
      </c>
      <c r="U1712" s="122">
        <v>170000026</v>
      </c>
      <c r="V1712" s="122">
        <v>180000026</v>
      </c>
      <c r="W1712" s="122">
        <v>185000026</v>
      </c>
      <c r="X1712" s="122">
        <v>190000026</v>
      </c>
      <c r="Y1712" s="122">
        <v>195000026</v>
      </c>
      <c r="Z1712" s="122">
        <v>205000026</v>
      </c>
      <c r="AA1712" s="122">
        <v>215000026</v>
      </c>
      <c r="AB1712" s="122">
        <v>225000026</v>
      </c>
      <c r="AC1712" s="122">
        <v>235000026</v>
      </c>
      <c r="AD1712" s="121"/>
      <c r="BO1712" s="72" t="s">
        <v>48</v>
      </c>
      <c r="BP1712" s="73" t="s">
        <v>5009</v>
      </c>
      <c r="BQ1712" s="75">
        <v>55000026</v>
      </c>
      <c r="BR1712" s="75">
        <v>60000026</v>
      </c>
      <c r="BS1712" s="75">
        <v>65000026</v>
      </c>
      <c r="BT1712" s="75">
        <v>70000026</v>
      </c>
      <c r="BU1712" s="75">
        <v>75000026</v>
      </c>
      <c r="BV1712" s="75">
        <v>80000026</v>
      </c>
      <c r="BW1712" s="75">
        <v>85000026</v>
      </c>
      <c r="BX1712" s="75">
        <v>90000026</v>
      </c>
      <c r="BY1712" s="75">
        <v>95000026</v>
      </c>
      <c r="BZ1712" s="75">
        <v>100000026</v>
      </c>
      <c r="CA1712" s="75">
        <v>105000026</v>
      </c>
    </row>
    <row r="1713" spans="14:79" ht="12" customHeight="1">
      <c r="N1713" s="119" t="s">
        <v>42</v>
      </c>
      <c r="O1713" s="120" t="s">
        <v>2566</v>
      </c>
      <c r="P1713" s="122">
        <v>0</v>
      </c>
      <c r="Q1713" s="122">
        <v>0</v>
      </c>
      <c r="R1713" s="122">
        <v>0</v>
      </c>
      <c r="S1713" s="122">
        <v>0</v>
      </c>
      <c r="T1713" s="122">
        <v>0</v>
      </c>
      <c r="U1713" s="122">
        <v>175000026</v>
      </c>
      <c r="V1713" s="122">
        <v>180000026</v>
      </c>
      <c r="W1713" s="122">
        <v>185000026</v>
      </c>
      <c r="X1713" s="122">
        <v>190000026</v>
      </c>
      <c r="Y1713" s="122">
        <v>195000026</v>
      </c>
      <c r="Z1713" s="122">
        <v>200000026</v>
      </c>
      <c r="AA1713" s="122">
        <v>205000026</v>
      </c>
      <c r="AB1713" s="122">
        <v>0</v>
      </c>
      <c r="AC1713" s="122">
        <v>0</v>
      </c>
      <c r="AD1713" s="121"/>
      <c r="BO1713" s="72" t="s">
        <v>48</v>
      </c>
      <c r="BP1713" s="73" t="s">
        <v>5010</v>
      </c>
      <c r="BQ1713" s="75">
        <v>55000026</v>
      </c>
      <c r="BR1713" s="75">
        <v>55000026</v>
      </c>
      <c r="BS1713" s="75">
        <v>60000026</v>
      </c>
      <c r="BT1713" s="75">
        <v>65000026</v>
      </c>
      <c r="BU1713" s="75">
        <v>70000026</v>
      </c>
      <c r="BV1713" s="75">
        <v>75000026</v>
      </c>
      <c r="BW1713" s="75">
        <v>80000026</v>
      </c>
      <c r="BX1713" s="75">
        <v>85000026</v>
      </c>
      <c r="BY1713" s="75">
        <v>90000026</v>
      </c>
      <c r="BZ1713" s="75">
        <v>95000026</v>
      </c>
      <c r="CA1713" s="75">
        <v>100000026</v>
      </c>
    </row>
    <row r="1714" spans="14:79" ht="12" customHeight="1">
      <c r="N1714" s="119" t="s">
        <v>42</v>
      </c>
      <c r="O1714" s="120" t="s">
        <v>2567</v>
      </c>
      <c r="P1714" s="122">
        <v>0</v>
      </c>
      <c r="Q1714" s="122">
        <v>0</v>
      </c>
      <c r="R1714" s="122">
        <v>0</v>
      </c>
      <c r="S1714" s="122">
        <v>0</v>
      </c>
      <c r="T1714" s="122">
        <v>0</v>
      </c>
      <c r="U1714" s="122">
        <v>175000026</v>
      </c>
      <c r="V1714" s="122">
        <v>180000026</v>
      </c>
      <c r="W1714" s="122">
        <v>185000026</v>
      </c>
      <c r="X1714" s="122">
        <v>190000026</v>
      </c>
      <c r="Y1714" s="122">
        <v>195000026</v>
      </c>
      <c r="Z1714" s="122">
        <v>200000026</v>
      </c>
      <c r="AA1714" s="122">
        <v>205000026</v>
      </c>
      <c r="AB1714" s="122">
        <v>0</v>
      </c>
      <c r="AC1714" s="122">
        <v>0</v>
      </c>
      <c r="AD1714" s="121"/>
      <c r="BO1714" s="72" t="s">
        <v>48</v>
      </c>
      <c r="BP1714" s="73" t="s">
        <v>5011</v>
      </c>
      <c r="BQ1714" s="75">
        <v>55000026</v>
      </c>
      <c r="BR1714" s="75">
        <v>55000026</v>
      </c>
      <c r="BS1714" s="75">
        <v>60000026</v>
      </c>
      <c r="BT1714" s="75">
        <v>65000026</v>
      </c>
      <c r="BU1714" s="75">
        <v>70000026</v>
      </c>
      <c r="BV1714" s="75">
        <v>75000026</v>
      </c>
      <c r="BW1714" s="75">
        <v>80000026</v>
      </c>
      <c r="BX1714" s="75">
        <v>85000026</v>
      </c>
      <c r="BY1714" s="75">
        <v>90000026</v>
      </c>
      <c r="BZ1714" s="75">
        <v>95000026</v>
      </c>
      <c r="CA1714" s="75">
        <v>100000026</v>
      </c>
    </row>
    <row r="1715" spans="14:79" ht="12" customHeight="1">
      <c r="N1715" s="119" t="s">
        <v>42</v>
      </c>
      <c r="O1715" s="120" t="s">
        <v>408</v>
      </c>
      <c r="P1715" s="122">
        <v>0</v>
      </c>
      <c r="Q1715" s="122">
        <v>0</v>
      </c>
      <c r="R1715" s="122">
        <v>0</v>
      </c>
      <c r="S1715" s="122">
        <v>0</v>
      </c>
      <c r="T1715" s="122">
        <v>0</v>
      </c>
      <c r="U1715" s="122">
        <v>170000026</v>
      </c>
      <c r="V1715" s="122">
        <v>175000026</v>
      </c>
      <c r="W1715" s="122">
        <v>180000026</v>
      </c>
      <c r="X1715" s="122">
        <v>185000026</v>
      </c>
      <c r="Y1715" s="122">
        <v>190000026</v>
      </c>
      <c r="Z1715" s="122">
        <v>195000026</v>
      </c>
      <c r="AA1715" s="122">
        <v>205000026</v>
      </c>
      <c r="AB1715" s="122">
        <v>220000026</v>
      </c>
      <c r="AC1715" s="122">
        <v>230000026</v>
      </c>
      <c r="AD1715" s="121"/>
      <c r="BO1715" s="72" t="s">
        <v>48</v>
      </c>
      <c r="BP1715" s="73" t="s">
        <v>5012</v>
      </c>
      <c r="BQ1715" s="75">
        <v>55000026</v>
      </c>
      <c r="BR1715" s="75">
        <v>55000026</v>
      </c>
      <c r="BS1715" s="75">
        <v>60000026</v>
      </c>
      <c r="BT1715" s="75">
        <v>65000026</v>
      </c>
      <c r="BU1715" s="75">
        <v>70000026</v>
      </c>
      <c r="BV1715" s="75">
        <v>75000026</v>
      </c>
      <c r="BW1715" s="75">
        <v>80000026</v>
      </c>
      <c r="BX1715" s="75">
        <v>85000026</v>
      </c>
      <c r="BY1715" s="75">
        <v>90000026</v>
      </c>
      <c r="BZ1715" s="75">
        <v>95000026</v>
      </c>
      <c r="CA1715" s="75">
        <v>100000026</v>
      </c>
    </row>
    <row r="1716" spans="14:79" ht="12" customHeight="1">
      <c r="N1716" s="119" t="s">
        <v>42</v>
      </c>
      <c r="O1716" s="120" t="s">
        <v>1551</v>
      </c>
      <c r="P1716" s="122">
        <v>0</v>
      </c>
      <c r="Q1716" s="122">
        <v>0</v>
      </c>
      <c r="R1716" s="122">
        <v>0</v>
      </c>
      <c r="S1716" s="122">
        <v>0</v>
      </c>
      <c r="T1716" s="122">
        <v>0</v>
      </c>
      <c r="U1716" s="122">
        <v>175000026</v>
      </c>
      <c r="V1716" s="122">
        <v>180000026</v>
      </c>
      <c r="W1716" s="122">
        <v>190000026</v>
      </c>
      <c r="X1716" s="122">
        <v>200000026</v>
      </c>
      <c r="Y1716" s="122">
        <v>210000026</v>
      </c>
      <c r="Z1716" s="122">
        <v>220000026</v>
      </c>
      <c r="AA1716" s="122">
        <v>230000026</v>
      </c>
      <c r="AB1716" s="122">
        <v>0</v>
      </c>
      <c r="AC1716" s="122">
        <v>0</v>
      </c>
      <c r="AD1716" s="121"/>
      <c r="BO1716" s="72" t="s">
        <v>48</v>
      </c>
      <c r="BP1716" s="73" t="s">
        <v>5013</v>
      </c>
      <c r="BQ1716" s="75">
        <v>55000026</v>
      </c>
      <c r="BR1716" s="75">
        <v>55000026</v>
      </c>
      <c r="BS1716" s="75">
        <v>60000026</v>
      </c>
      <c r="BT1716" s="75">
        <v>65000026</v>
      </c>
      <c r="BU1716" s="75">
        <v>70000026</v>
      </c>
      <c r="BV1716" s="75">
        <v>75000026</v>
      </c>
      <c r="BW1716" s="75">
        <v>80000026</v>
      </c>
      <c r="BX1716" s="75">
        <v>85000026</v>
      </c>
      <c r="BY1716" s="75">
        <v>90000026</v>
      </c>
      <c r="BZ1716" s="75">
        <v>95000026</v>
      </c>
      <c r="CA1716" s="75">
        <v>100000026</v>
      </c>
    </row>
    <row r="1717" spans="14:79" ht="12" customHeight="1">
      <c r="N1717" s="119" t="s">
        <v>42</v>
      </c>
      <c r="O1717" s="120" t="s">
        <v>1552</v>
      </c>
      <c r="P1717" s="122">
        <v>0</v>
      </c>
      <c r="Q1717" s="122">
        <v>0</v>
      </c>
      <c r="R1717" s="122">
        <v>0</v>
      </c>
      <c r="S1717" s="122">
        <v>0</v>
      </c>
      <c r="T1717" s="122">
        <v>0</v>
      </c>
      <c r="U1717" s="122">
        <v>175000026</v>
      </c>
      <c r="V1717" s="122">
        <v>180000026</v>
      </c>
      <c r="W1717" s="122">
        <v>190000026</v>
      </c>
      <c r="X1717" s="122">
        <v>200000026</v>
      </c>
      <c r="Y1717" s="122">
        <v>210000026</v>
      </c>
      <c r="Z1717" s="122">
        <v>220000026</v>
      </c>
      <c r="AA1717" s="122">
        <v>230000026</v>
      </c>
      <c r="AB1717" s="122">
        <v>0</v>
      </c>
      <c r="AC1717" s="122">
        <v>0</v>
      </c>
      <c r="AD1717" s="121"/>
      <c r="BO1717" s="72" t="s">
        <v>48</v>
      </c>
      <c r="BP1717" s="73" t="s">
        <v>5014</v>
      </c>
      <c r="BQ1717" s="75">
        <v>55000026</v>
      </c>
      <c r="BR1717" s="75">
        <v>55000026</v>
      </c>
      <c r="BS1717" s="75">
        <v>60000026</v>
      </c>
      <c r="BT1717" s="75">
        <v>65000026</v>
      </c>
      <c r="BU1717" s="75">
        <v>70000026</v>
      </c>
      <c r="BV1717" s="75">
        <v>75000026</v>
      </c>
      <c r="BW1717" s="75">
        <v>80000026</v>
      </c>
      <c r="BX1717" s="75">
        <v>85000026</v>
      </c>
      <c r="BY1717" s="75">
        <v>90000026</v>
      </c>
      <c r="BZ1717" s="75">
        <v>95000026</v>
      </c>
      <c r="CA1717" s="75">
        <v>100000026</v>
      </c>
    </row>
    <row r="1718" spans="14:79" ht="12" customHeight="1">
      <c r="N1718" s="119" t="s">
        <v>42</v>
      </c>
      <c r="O1718" s="120" t="s">
        <v>1813</v>
      </c>
      <c r="P1718" s="122">
        <v>0</v>
      </c>
      <c r="Q1718" s="122">
        <v>0</v>
      </c>
      <c r="R1718" s="122">
        <v>0</v>
      </c>
      <c r="S1718" s="122">
        <v>0</v>
      </c>
      <c r="T1718" s="122">
        <v>0</v>
      </c>
      <c r="U1718" s="122">
        <v>0</v>
      </c>
      <c r="V1718" s="122">
        <v>160000026</v>
      </c>
      <c r="W1718" s="122">
        <v>170000026</v>
      </c>
      <c r="X1718" s="122">
        <v>180000026</v>
      </c>
      <c r="Y1718" s="122">
        <v>210000026</v>
      </c>
      <c r="Z1718" s="122">
        <v>220000026</v>
      </c>
      <c r="AA1718" s="122">
        <v>230000026</v>
      </c>
      <c r="AB1718" s="122">
        <v>240000026</v>
      </c>
      <c r="AC1718" s="122">
        <v>0</v>
      </c>
      <c r="AD1718" s="121"/>
      <c r="BO1718" s="72" t="s">
        <v>48</v>
      </c>
      <c r="BP1718" s="73" t="s">
        <v>5015</v>
      </c>
      <c r="BQ1718" s="75">
        <v>55000026</v>
      </c>
      <c r="BR1718" s="75">
        <v>55000026</v>
      </c>
      <c r="BS1718" s="75">
        <v>60000026</v>
      </c>
      <c r="BT1718" s="75">
        <v>65000026</v>
      </c>
      <c r="BU1718" s="75">
        <v>70000026</v>
      </c>
      <c r="BV1718" s="75">
        <v>75000026</v>
      </c>
      <c r="BW1718" s="75">
        <v>80000026</v>
      </c>
      <c r="BX1718" s="75">
        <v>85000026</v>
      </c>
      <c r="BY1718" s="75">
        <v>90000026</v>
      </c>
      <c r="BZ1718" s="75">
        <v>95000026</v>
      </c>
      <c r="CA1718" s="75">
        <v>100000026</v>
      </c>
    </row>
    <row r="1719" spans="14:79" ht="12" customHeight="1">
      <c r="N1719" s="119" t="s">
        <v>42</v>
      </c>
      <c r="O1719" s="120" t="s">
        <v>1946</v>
      </c>
      <c r="P1719" s="122">
        <v>0</v>
      </c>
      <c r="Q1719" s="122">
        <v>0</v>
      </c>
      <c r="R1719" s="122">
        <v>0</v>
      </c>
      <c r="S1719" s="122">
        <v>0</v>
      </c>
      <c r="T1719" s="122">
        <v>0</v>
      </c>
      <c r="U1719" s="122">
        <v>0</v>
      </c>
      <c r="V1719" s="122">
        <v>170000026</v>
      </c>
      <c r="W1719" s="122">
        <v>180000026</v>
      </c>
      <c r="X1719" s="122">
        <v>190000026</v>
      </c>
      <c r="Y1719" s="122">
        <v>200000026</v>
      </c>
      <c r="Z1719" s="122">
        <v>210000026</v>
      </c>
      <c r="AA1719" s="122">
        <v>220000026</v>
      </c>
      <c r="AB1719" s="122">
        <v>0</v>
      </c>
      <c r="AC1719" s="122">
        <v>0</v>
      </c>
      <c r="AD1719" s="121"/>
      <c r="BO1719" s="72" t="s">
        <v>48</v>
      </c>
      <c r="BP1719" s="73" t="s">
        <v>5016</v>
      </c>
      <c r="BQ1719" s="75">
        <v>55000026</v>
      </c>
      <c r="BR1719" s="75">
        <v>55000026</v>
      </c>
      <c r="BS1719" s="75">
        <v>60000026</v>
      </c>
      <c r="BT1719" s="75">
        <v>65000026</v>
      </c>
      <c r="BU1719" s="75">
        <v>70000026</v>
      </c>
      <c r="BV1719" s="75">
        <v>75000026</v>
      </c>
      <c r="BW1719" s="75">
        <v>80000026</v>
      </c>
      <c r="BX1719" s="75">
        <v>85000026</v>
      </c>
      <c r="BY1719" s="75">
        <v>90000026</v>
      </c>
      <c r="BZ1719" s="75">
        <v>95000026</v>
      </c>
      <c r="CA1719" s="75">
        <v>100000026</v>
      </c>
    </row>
    <row r="1720" spans="14:79" ht="12" customHeight="1">
      <c r="N1720" s="119" t="s">
        <v>42</v>
      </c>
      <c r="O1720" s="120" t="s">
        <v>549</v>
      </c>
      <c r="P1720" s="122">
        <v>0</v>
      </c>
      <c r="Q1720" s="122">
        <v>0</v>
      </c>
      <c r="R1720" s="122">
        <v>0</v>
      </c>
      <c r="S1720" s="122">
        <v>0</v>
      </c>
      <c r="T1720" s="122">
        <v>0</v>
      </c>
      <c r="U1720" s="122">
        <v>160000026</v>
      </c>
      <c r="V1720" s="122">
        <v>170000026</v>
      </c>
      <c r="W1720" s="122">
        <v>180000026</v>
      </c>
      <c r="X1720" s="122">
        <v>190000026</v>
      </c>
      <c r="Y1720" s="122">
        <v>200000026</v>
      </c>
      <c r="Z1720" s="122">
        <v>210000026</v>
      </c>
      <c r="AA1720" s="122">
        <v>220000026</v>
      </c>
      <c r="AB1720" s="122">
        <v>230000026</v>
      </c>
      <c r="AC1720" s="122">
        <v>0</v>
      </c>
      <c r="AD1720" s="121"/>
      <c r="BO1720" s="72" t="s">
        <v>5066</v>
      </c>
      <c r="BP1720" s="73" t="s">
        <v>5067</v>
      </c>
      <c r="BQ1720" s="74"/>
      <c r="BR1720" s="74"/>
      <c r="BS1720" s="74"/>
      <c r="BT1720" s="74"/>
      <c r="BU1720" s="74"/>
      <c r="BV1720" s="74"/>
      <c r="BW1720" s="74"/>
      <c r="BX1720" s="74"/>
      <c r="BY1720" s="74"/>
      <c r="BZ1720" s="74"/>
      <c r="CA1720" s="74"/>
    </row>
    <row r="1721" spans="14:79" ht="12" customHeight="1">
      <c r="N1721" s="119" t="s">
        <v>42</v>
      </c>
      <c r="O1721" s="120" t="s">
        <v>2568</v>
      </c>
      <c r="P1721" s="122">
        <v>0</v>
      </c>
      <c r="Q1721" s="122">
        <v>0</v>
      </c>
      <c r="R1721" s="122">
        <v>0</v>
      </c>
      <c r="S1721" s="122">
        <v>0</v>
      </c>
      <c r="T1721" s="122">
        <v>0</v>
      </c>
      <c r="U1721" s="122">
        <v>0</v>
      </c>
      <c r="V1721" s="122">
        <v>170000026</v>
      </c>
      <c r="W1721" s="122">
        <v>180000026</v>
      </c>
      <c r="X1721" s="122">
        <v>190000026</v>
      </c>
      <c r="Y1721" s="122">
        <v>200000026</v>
      </c>
      <c r="Z1721" s="122">
        <v>210000026</v>
      </c>
      <c r="AA1721" s="122">
        <v>220000026</v>
      </c>
      <c r="AB1721" s="122">
        <v>0</v>
      </c>
      <c r="AC1721" s="122">
        <v>0</v>
      </c>
      <c r="AD1721" s="121"/>
      <c r="BO1721" s="72" t="s">
        <v>5066</v>
      </c>
      <c r="BP1721" s="73" t="s">
        <v>5213</v>
      </c>
      <c r="BQ1721" s="74"/>
      <c r="BR1721" s="74"/>
      <c r="BS1721" s="74"/>
      <c r="BT1721" s="75">
        <v>0</v>
      </c>
      <c r="BU1721" s="74"/>
      <c r="BV1721" s="75">
        <v>0</v>
      </c>
      <c r="BW1721" s="74"/>
      <c r="BX1721" s="74"/>
      <c r="BY1721" s="74"/>
      <c r="BZ1721" s="74"/>
      <c r="CA1721" s="74"/>
    </row>
    <row r="1722" spans="14:79" ht="12" customHeight="1">
      <c r="N1722" s="119" t="s">
        <v>42</v>
      </c>
      <c r="O1722" s="120" t="s">
        <v>2569</v>
      </c>
      <c r="P1722" s="122">
        <v>0</v>
      </c>
      <c r="Q1722" s="122">
        <v>0</v>
      </c>
      <c r="R1722" s="122">
        <v>0</v>
      </c>
      <c r="S1722" s="122">
        <v>0</v>
      </c>
      <c r="T1722" s="122">
        <v>0</v>
      </c>
      <c r="U1722" s="122">
        <v>0</v>
      </c>
      <c r="V1722" s="122">
        <v>170000026</v>
      </c>
      <c r="W1722" s="122">
        <v>180000026</v>
      </c>
      <c r="X1722" s="122">
        <v>190000026</v>
      </c>
      <c r="Y1722" s="122">
        <v>200000026</v>
      </c>
      <c r="Z1722" s="122">
        <v>210000026</v>
      </c>
      <c r="AA1722" s="122">
        <v>220000026</v>
      </c>
      <c r="AB1722" s="122">
        <v>0</v>
      </c>
      <c r="AC1722" s="122">
        <v>0</v>
      </c>
      <c r="AD1722" s="121"/>
      <c r="BO1722" s="72" t="s">
        <v>5066</v>
      </c>
      <c r="BP1722" s="73" t="s">
        <v>5214</v>
      </c>
      <c r="BQ1722" s="74"/>
      <c r="BR1722" s="74"/>
      <c r="BS1722" s="74"/>
      <c r="BT1722" s="75">
        <v>0</v>
      </c>
      <c r="BU1722" s="74"/>
      <c r="BV1722" s="74"/>
      <c r="BW1722" s="75">
        <v>0</v>
      </c>
      <c r="BX1722" s="74"/>
      <c r="BY1722" s="74"/>
      <c r="BZ1722" s="74"/>
      <c r="CA1722" s="74"/>
    </row>
    <row r="1723" spans="14:79" ht="12" customHeight="1">
      <c r="N1723" s="119" t="s">
        <v>42</v>
      </c>
      <c r="O1723" s="120" t="s">
        <v>663</v>
      </c>
      <c r="P1723" s="122">
        <v>0</v>
      </c>
      <c r="Q1723" s="122">
        <v>0</v>
      </c>
      <c r="R1723" s="122">
        <v>0</v>
      </c>
      <c r="S1723" s="122">
        <v>0</v>
      </c>
      <c r="T1723" s="122">
        <v>0</v>
      </c>
      <c r="U1723" s="122">
        <v>160000026</v>
      </c>
      <c r="V1723" s="122">
        <v>170000026</v>
      </c>
      <c r="W1723" s="122">
        <v>180000026</v>
      </c>
      <c r="X1723" s="122">
        <v>190000026</v>
      </c>
      <c r="Y1723" s="122">
        <v>200000026</v>
      </c>
      <c r="Z1723" s="122">
        <v>210000026</v>
      </c>
      <c r="AA1723" s="122">
        <v>220000026</v>
      </c>
      <c r="AB1723" s="122">
        <v>230000026</v>
      </c>
      <c r="AC1723" s="122">
        <v>0</v>
      </c>
      <c r="AD1723" s="121"/>
      <c r="BO1723" s="72" t="s">
        <v>5066</v>
      </c>
      <c r="BP1723" s="73" t="s">
        <v>5104</v>
      </c>
      <c r="BQ1723" s="74"/>
      <c r="BR1723" s="74"/>
      <c r="BS1723" s="74"/>
      <c r="BT1723" s="74"/>
      <c r="BU1723" s="74"/>
      <c r="BV1723" s="74"/>
      <c r="BW1723" s="74"/>
      <c r="BX1723" s="74"/>
      <c r="BY1723" s="74"/>
      <c r="BZ1723" s="74"/>
      <c r="CA1723" s="74"/>
    </row>
    <row r="1724" spans="14:79" ht="12" customHeight="1">
      <c r="N1724" s="119" t="s">
        <v>42</v>
      </c>
      <c r="O1724" s="120" t="s">
        <v>2045</v>
      </c>
      <c r="P1724" s="122">
        <v>0</v>
      </c>
      <c r="Q1724" s="122">
        <v>0</v>
      </c>
      <c r="R1724" s="122">
        <v>0</v>
      </c>
      <c r="S1724" s="122">
        <v>0</v>
      </c>
      <c r="T1724" s="122">
        <v>0</v>
      </c>
      <c r="U1724" s="122">
        <v>160000026</v>
      </c>
      <c r="V1724" s="122">
        <v>175000026</v>
      </c>
      <c r="W1724" s="122">
        <v>185000026</v>
      </c>
      <c r="X1724" s="122">
        <v>195000026</v>
      </c>
      <c r="Y1724" s="122">
        <v>205000026</v>
      </c>
      <c r="Z1724" s="122">
        <v>215000026</v>
      </c>
      <c r="AA1724" s="122">
        <v>225500026</v>
      </c>
      <c r="AB1724" s="122">
        <v>235000026</v>
      </c>
      <c r="AC1724" s="122">
        <v>0</v>
      </c>
      <c r="AD1724" s="121"/>
      <c r="BO1724" s="72" t="s">
        <v>5066</v>
      </c>
      <c r="BP1724" s="73" t="s">
        <v>5105</v>
      </c>
      <c r="BQ1724" s="74"/>
      <c r="BR1724" s="74"/>
      <c r="BS1724" s="74"/>
      <c r="BT1724" s="74"/>
      <c r="BU1724" s="74"/>
      <c r="BV1724" s="74"/>
      <c r="BW1724" s="74"/>
      <c r="BX1724" s="74"/>
      <c r="BY1724" s="74"/>
      <c r="BZ1724" s="74"/>
      <c r="CA1724" s="74"/>
    </row>
    <row r="1725" spans="14:79" ht="12" customHeight="1">
      <c r="N1725" s="119" t="s">
        <v>42</v>
      </c>
      <c r="O1725" s="120" t="s">
        <v>2641</v>
      </c>
      <c r="P1725" s="122">
        <v>0</v>
      </c>
      <c r="Q1725" s="122">
        <v>0</v>
      </c>
      <c r="R1725" s="122">
        <v>0</v>
      </c>
      <c r="S1725" s="122">
        <v>0</v>
      </c>
      <c r="T1725" s="122">
        <v>0</v>
      </c>
      <c r="U1725" s="122">
        <v>0</v>
      </c>
      <c r="V1725" s="122">
        <v>0</v>
      </c>
      <c r="W1725" s="122">
        <v>0</v>
      </c>
      <c r="X1725" s="122">
        <v>0</v>
      </c>
      <c r="Y1725" s="122">
        <v>0</v>
      </c>
      <c r="Z1725" s="122">
        <v>245000026</v>
      </c>
      <c r="AA1725" s="122">
        <v>265000026</v>
      </c>
      <c r="AB1725" s="122">
        <v>285000026</v>
      </c>
      <c r="AC1725" s="122">
        <v>0</v>
      </c>
      <c r="AD1725" s="121"/>
      <c r="BO1725" s="72" t="s">
        <v>5066</v>
      </c>
      <c r="BP1725" s="73" t="s">
        <v>5126</v>
      </c>
      <c r="BQ1725" s="75">
        <v>0</v>
      </c>
      <c r="BR1725" s="74"/>
      <c r="BS1725" s="74"/>
      <c r="BT1725" s="74"/>
      <c r="BU1725" s="74"/>
      <c r="BV1725" s="74"/>
      <c r="BW1725" s="74"/>
      <c r="BX1725" s="74"/>
      <c r="BY1725" s="74"/>
      <c r="BZ1725" s="74"/>
      <c r="CA1725" s="74"/>
    </row>
    <row r="1726" spans="14:79" ht="12" customHeight="1">
      <c r="N1726" s="119" t="s">
        <v>42</v>
      </c>
      <c r="O1726" s="120" t="s">
        <v>2845</v>
      </c>
      <c r="P1726" s="122">
        <v>0</v>
      </c>
      <c r="Q1726" s="122">
        <v>0</v>
      </c>
      <c r="R1726" s="122">
        <v>0</v>
      </c>
      <c r="S1726" s="122">
        <v>0</v>
      </c>
      <c r="T1726" s="122">
        <v>0</v>
      </c>
      <c r="U1726" s="122">
        <v>0</v>
      </c>
      <c r="V1726" s="122">
        <v>0</v>
      </c>
      <c r="W1726" s="122">
        <v>0</v>
      </c>
      <c r="X1726" s="122">
        <v>0</v>
      </c>
      <c r="Y1726" s="122">
        <v>0</v>
      </c>
      <c r="Z1726" s="122">
        <v>245000026</v>
      </c>
      <c r="AA1726" s="122">
        <v>265000026</v>
      </c>
      <c r="AB1726" s="122">
        <v>285000026</v>
      </c>
      <c r="AC1726" s="122">
        <v>0</v>
      </c>
      <c r="AD1726" s="121"/>
      <c r="BO1726" s="72" t="s">
        <v>5066</v>
      </c>
      <c r="BP1726" s="73" t="s">
        <v>5068</v>
      </c>
      <c r="BQ1726" s="74"/>
      <c r="BR1726" s="74"/>
      <c r="BS1726" s="74"/>
      <c r="BT1726" s="74"/>
      <c r="BU1726" s="74"/>
      <c r="BV1726" s="74"/>
      <c r="BW1726" s="74"/>
      <c r="BX1726" s="74"/>
      <c r="BY1726" s="74"/>
      <c r="BZ1726" s="74"/>
      <c r="CA1726" s="74"/>
    </row>
    <row r="1727" spans="14:79" ht="12" customHeight="1">
      <c r="N1727" s="119" t="s">
        <v>42</v>
      </c>
      <c r="O1727" s="120" t="s">
        <v>2176</v>
      </c>
      <c r="P1727" s="122">
        <v>0</v>
      </c>
      <c r="Q1727" s="122">
        <v>0</v>
      </c>
      <c r="R1727" s="122">
        <v>0</v>
      </c>
      <c r="S1727" s="122">
        <v>0</v>
      </c>
      <c r="T1727" s="122">
        <v>0</v>
      </c>
      <c r="U1727" s="122">
        <v>0</v>
      </c>
      <c r="V1727" s="122">
        <v>0</v>
      </c>
      <c r="W1727" s="122">
        <v>0</v>
      </c>
      <c r="X1727" s="122">
        <v>0</v>
      </c>
      <c r="Y1727" s="122">
        <v>0</v>
      </c>
      <c r="Z1727" s="122">
        <v>260000026</v>
      </c>
      <c r="AA1727" s="122">
        <v>275000026</v>
      </c>
      <c r="AB1727" s="122">
        <v>305000026</v>
      </c>
      <c r="AC1727" s="122">
        <v>0</v>
      </c>
      <c r="AD1727" s="121"/>
      <c r="BO1727" s="72" t="s">
        <v>5066</v>
      </c>
      <c r="BP1727" s="73" t="s">
        <v>5106</v>
      </c>
      <c r="BQ1727" s="74"/>
      <c r="BR1727" s="74"/>
      <c r="BS1727" s="74"/>
      <c r="BT1727" s="74"/>
      <c r="BU1727" s="74"/>
      <c r="BV1727" s="74"/>
      <c r="BW1727" s="74"/>
      <c r="BX1727" s="74"/>
      <c r="BY1727" s="74"/>
      <c r="BZ1727" s="74"/>
      <c r="CA1727" s="74"/>
    </row>
    <row r="1728" spans="14:79" ht="12" customHeight="1">
      <c r="N1728" s="119" t="s">
        <v>42</v>
      </c>
      <c r="O1728" s="120" t="s">
        <v>1989</v>
      </c>
      <c r="P1728" s="122">
        <v>0</v>
      </c>
      <c r="Q1728" s="122">
        <v>0</v>
      </c>
      <c r="R1728" s="122">
        <v>0</v>
      </c>
      <c r="S1728" s="122">
        <v>0</v>
      </c>
      <c r="T1728" s="122">
        <v>0</v>
      </c>
      <c r="U1728" s="122">
        <v>0</v>
      </c>
      <c r="V1728" s="122">
        <v>0</v>
      </c>
      <c r="W1728" s="122">
        <v>0</v>
      </c>
      <c r="X1728" s="122">
        <v>0</v>
      </c>
      <c r="Y1728" s="122">
        <v>220000026</v>
      </c>
      <c r="Z1728" s="122">
        <v>245000026</v>
      </c>
      <c r="AA1728" s="122">
        <v>265000026</v>
      </c>
      <c r="AB1728" s="122">
        <v>285000026</v>
      </c>
      <c r="AC1728" s="122">
        <v>0</v>
      </c>
      <c r="AD1728" s="121"/>
      <c r="BO1728" s="72" t="s">
        <v>5066</v>
      </c>
      <c r="BP1728" s="73" t="s">
        <v>5054</v>
      </c>
      <c r="BQ1728" s="75">
        <v>0</v>
      </c>
      <c r="BR1728" s="75">
        <v>0</v>
      </c>
      <c r="BS1728" s="75">
        <v>0</v>
      </c>
      <c r="BT1728" s="75">
        <v>0</v>
      </c>
      <c r="BU1728" s="74"/>
      <c r="BV1728" s="74"/>
      <c r="BW1728" s="74"/>
      <c r="BX1728" s="74"/>
      <c r="BY1728" s="74"/>
      <c r="BZ1728" s="74"/>
      <c r="CA1728" s="74"/>
    </row>
    <row r="1729" spans="14:79" ht="12" customHeight="1">
      <c r="N1729" s="119" t="s">
        <v>42</v>
      </c>
      <c r="O1729" s="120" t="s">
        <v>2798</v>
      </c>
      <c r="P1729" s="122">
        <v>0</v>
      </c>
      <c r="Q1729" s="122">
        <v>0</v>
      </c>
      <c r="R1729" s="122">
        <v>0</v>
      </c>
      <c r="S1729" s="122">
        <v>0</v>
      </c>
      <c r="T1729" s="122">
        <v>0</v>
      </c>
      <c r="U1729" s="122">
        <v>0</v>
      </c>
      <c r="V1729" s="122">
        <v>0</v>
      </c>
      <c r="W1729" s="122">
        <v>0</v>
      </c>
      <c r="X1729" s="122">
        <v>0</v>
      </c>
      <c r="Y1729" s="122">
        <v>210000026</v>
      </c>
      <c r="Z1729" s="122">
        <v>220000026</v>
      </c>
      <c r="AA1729" s="122">
        <v>250000026</v>
      </c>
      <c r="AB1729" s="122">
        <v>270000026</v>
      </c>
      <c r="AC1729" s="122">
        <v>0</v>
      </c>
      <c r="AD1729" s="121"/>
      <c r="BO1729" s="72" t="s">
        <v>5066</v>
      </c>
      <c r="BP1729" s="73" t="s">
        <v>5107</v>
      </c>
      <c r="BQ1729" s="74"/>
      <c r="BR1729" s="74"/>
      <c r="BS1729" s="74"/>
      <c r="BT1729" s="74"/>
      <c r="BU1729" s="74"/>
      <c r="BV1729" s="74"/>
      <c r="BW1729" s="74"/>
      <c r="BX1729" s="74"/>
      <c r="BY1729" s="74"/>
      <c r="BZ1729" s="74"/>
      <c r="CA1729" s="74"/>
    </row>
    <row r="1730" spans="14:79" ht="12" customHeight="1">
      <c r="N1730" s="119" t="s">
        <v>42</v>
      </c>
      <c r="O1730" s="120" t="s">
        <v>2810</v>
      </c>
      <c r="P1730" s="122">
        <v>0</v>
      </c>
      <c r="Q1730" s="122">
        <v>0</v>
      </c>
      <c r="R1730" s="122">
        <v>0</v>
      </c>
      <c r="S1730" s="122">
        <v>0</v>
      </c>
      <c r="T1730" s="122">
        <v>0</v>
      </c>
      <c r="U1730" s="122">
        <v>0</v>
      </c>
      <c r="V1730" s="122">
        <v>0</v>
      </c>
      <c r="W1730" s="122">
        <v>0</v>
      </c>
      <c r="X1730" s="122">
        <v>0</v>
      </c>
      <c r="Y1730" s="122">
        <v>0</v>
      </c>
      <c r="Z1730" s="122">
        <v>260000026</v>
      </c>
      <c r="AA1730" s="122">
        <v>275000026</v>
      </c>
      <c r="AB1730" s="122">
        <v>305000026</v>
      </c>
      <c r="AC1730" s="122">
        <v>0</v>
      </c>
      <c r="AD1730" s="121"/>
      <c r="BO1730" s="72" t="s">
        <v>5066</v>
      </c>
      <c r="BP1730" s="73" t="s">
        <v>5127</v>
      </c>
      <c r="BQ1730" s="75">
        <v>0</v>
      </c>
      <c r="BR1730" s="75">
        <v>0</v>
      </c>
      <c r="BS1730" s="75">
        <v>505000925</v>
      </c>
      <c r="BT1730" s="75">
        <v>520000925</v>
      </c>
      <c r="BU1730" s="74"/>
      <c r="BV1730" s="75">
        <v>0</v>
      </c>
      <c r="BW1730" s="74"/>
      <c r="BX1730" s="74"/>
      <c r="BY1730" s="74"/>
      <c r="BZ1730" s="74"/>
      <c r="CA1730" s="74"/>
    </row>
    <row r="1731" spans="14:79" ht="12" customHeight="1">
      <c r="N1731" s="119" t="s">
        <v>42</v>
      </c>
      <c r="O1731" s="120" t="s">
        <v>2825</v>
      </c>
      <c r="P1731" s="122">
        <v>0</v>
      </c>
      <c r="Q1731" s="122">
        <v>0</v>
      </c>
      <c r="R1731" s="122">
        <v>0</v>
      </c>
      <c r="S1731" s="122">
        <v>0</v>
      </c>
      <c r="T1731" s="122">
        <v>0</v>
      </c>
      <c r="U1731" s="122">
        <v>0</v>
      </c>
      <c r="V1731" s="122">
        <v>0</v>
      </c>
      <c r="W1731" s="122">
        <v>0</v>
      </c>
      <c r="X1731" s="122">
        <v>0</v>
      </c>
      <c r="Y1731" s="122">
        <v>235000026</v>
      </c>
      <c r="Z1731" s="122">
        <v>245000026</v>
      </c>
      <c r="AA1731" s="122">
        <v>235000026</v>
      </c>
      <c r="AB1731" s="122">
        <v>265000026</v>
      </c>
      <c r="AC1731" s="122">
        <v>0</v>
      </c>
      <c r="AD1731" s="121"/>
      <c r="BO1731" s="72" t="s">
        <v>5066</v>
      </c>
      <c r="BP1731" s="73" t="s">
        <v>5215</v>
      </c>
      <c r="BQ1731" s="74"/>
      <c r="BR1731" s="74"/>
      <c r="BS1731" s="74"/>
      <c r="BT1731" s="75">
        <v>0</v>
      </c>
      <c r="BU1731" s="75">
        <v>0</v>
      </c>
      <c r="BV1731" s="75">
        <v>0</v>
      </c>
      <c r="BW1731" s="74"/>
      <c r="BX1731" s="74"/>
      <c r="BY1731" s="74"/>
      <c r="BZ1731" s="74"/>
      <c r="CA1731" s="74"/>
    </row>
    <row r="1732" spans="14:79" ht="12" customHeight="1">
      <c r="N1732" s="119" t="s">
        <v>42</v>
      </c>
      <c r="O1732" s="120" t="s">
        <v>2222</v>
      </c>
      <c r="P1732" s="122">
        <v>0</v>
      </c>
      <c r="Q1732" s="122">
        <v>0</v>
      </c>
      <c r="R1732" s="122">
        <v>0</v>
      </c>
      <c r="S1732" s="122">
        <v>0</v>
      </c>
      <c r="T1732" s="122">
        <v>0</v>
      </c>
      <c r="U1732" s="122">
        <v>0</v>
      </c>
      <c r="V1732" s="122">
        <v>0</v>
      </c>
      <c r="W1732" s="122">
        <v>190000026</v>
      </c>
      <c r="X1732" s="122">
        <v>200000026</v>
      </c>
      <c r="Y1732" s="122">
        <v>210000026</v>
      </c>
      <c r="Z1732" s="122">
        <v>220000026</v>
      </c>
      <c r="AA1732" s="122">
        <v>230000026</v>
      </c>
      <c r="AB1732" s="122">
        <v>240000026</v>
      </c>
      <c r="AC1732" s="122">
        <v>0</v>
      </c>
      <c r="AD1732" s="121"/>
      <c r="BO1732" s="72" t="s">
        <v>5066</v>
      </c>
      <c r="BP1732" s="73" t="s">
        <v>5216</v>
      </c>
      <c r="BQ1732" s="74"/>
      <c r="BR1732" s="74"/>
      <c r="BS1732" s="74"/>
      <c r="BT1732" s="75">
        <v>0</v>
      </c>
      <c r="BU1732" s="74"/>
      <c r="BV1732" s="74"/>
      <c r="BW1732" s="74"/>
      <c r="BX1732" s="74"/>
      <c r="BY1732" s="74"/>
      <c r="BZ1732" s="74"/>
      <c r="CA1732" s="74"/>
    </row>
    <row r="1733" spans="14:79" ht="12" customHeight="1">
      <c r="N1733" s="119" t="s">
        <v>42</v>
      </c>
      <c r="O1733" s="120" t="s">
        <v>2570</v>
      </c>
      <c r="P1733" s="122">
        <v>0</v>
      </c>
      <c r="Q1733" s="122">
        <v>0</v>
      </c>
      <c r="R1733" s="122">
        <v>0</v>
      </c>
      <c r="S1733" s="122">
        <v>0</v>
      </c>
      <c r="T1733" s="122">
        <v>0</v>
      </c>
      <c r="U1733" s="122">
        <v>0</v>
      </c>
      <c r="V1733" s="122">
        <v>0</v>
      </c>
      <c r="W1733" s="122">
        <v>205000026</v>
      </c>
      <c r="X1733" s="122">
        <v>210000026</v>
      </c>
      <c r="Y1733" s="122">
        <v>225000026</v>
      </c>
      <c r="Z1733" s="122">
        <v>250000026</v>
      </c>
      <c r="AA1733" s="122">
        <v>260000026</v>
      </c>
      <c r="AB1733" s="122">
        <v>280000026</v>
      </c>
      <c r="AC1733" s="122">
        <v>320000026</v>
      </c>
      <c r="AD1733" s="121"/>
      <c r="BO1733" s="72" t="s">
        <v>5066</v>
      </c>
      <c r="BP1733" s="73" t="s">
        <v>5189</v>
      </c>
      <c r="BQ1733" s="74"/>
      <c r="BR1733" s="74"/>
      <c r="BS1733" s="75">
        <v>0</v>
      </c>
      <c r="BT1733" s="74"/>
      <c r="BU1733" s="74"/>
      <c r="BV1733" s="74"/>
      <c r="BW1733" s="74"/>
      <c r="BX1733" s="74"/>
      <c r="BY1733" s="74"/>
      <c r="BZ1733" s="74"/>
      <c r="CA1733" s="74"/>
    </row>
    <row r="1734" spans="14:79" ht="12" customHeight="1">
      <c r="N1734" s="119" t="s">
        <v>42</v>
      </c>
      <c r="O1734" s="120" t="s">
        <v>2571</v>
      </c>
      <c r="P1734" s="122">
        <v>0</v>
      </c>
      <c r="Q1734" s="122">
        <v>0</v>
      </c>
      <c r="R1734" s="122">
        <v>0</v>
      </c>
      <c r="S1734" s="122">
        <v>0</v>
      </c>
      <c r="T1734" s="122">
        <v>0</v>
      </c>
      <c r="U1734" s="122">
        <v>165000026</v>
      </c>
      <c r="V1734" s="122">
        <v>175000026</v>
      </c>
      <c r="W1734" s="122">
        <v>180000026</v>
      </c>
      <c r="X1734" s="122">
        <v>185000026</v>
      </c>
      <c r="Y1734" s="122">
        <v>210000026</v>
      </c>
      <c r="Z1734" s="122">
        <v>220000026</v>
      </c>
      <c r="AA1734" s="122">
        <v>230000026</v>
      </c>
      <c r="AB1734" s="122">
        <v>245000026</v>
      </c>
      <c r="AC1734" s="122">
        <v>0</v>
      </c>
      <c r="AD1734" s="121"/>
      <c r="BO1734" s="72" t="s">
        <v>5066</v>
      </c>
      <c r="BP1734" s="73" t="s">
        <v>5190</v>
      </c>
      <c r="BQ1734" s="74"/>
      <c r="BR1734" s="74"/>
      <c r="BS1734" s="75">
        <v>0</v>
      </c>
      <c r="BT1734" s="75">
        <v>0</v>
      </c>
      <c r="BU1734" s="74"/>
      <c r="BV1734" s="74"/>
      <c r="BW1734" s="74"/>
      <c r="BX1734" s="74"/>
      <c r="BY1734" s="74"/>
      <c r="BZ1734" s="74"/>
      <c r="CA1734" s="74"/>
    </row>
    <row r="1735" spans="14:79" ht="12" customHeight="1">
      <c r="N1735" s="119" t="s">
        <v>42</v>
      </c>
      <c r="O1735" s="120" t="s">
        <v>2317</v>
      </c>
      <c r="P1735" s="122">
        <v>0</v>
      </c>
      <c r="Q1735" s="122">
        <v>0</v>
      </c>
      <c r="R1735" s="122">
        <v>0</v>
      </c>
      <c r="S1735" s="122">
        <v>0</v>
      </c>
      <c r="T1735" s="122">
        <v>0</v>
      </c>
      <c r="U1735" s="122">
        <v>0</v>
      </c>
      <c r="V1735" s="122">
        <v>0</v>
      </c>
      <c r="W1735" s="122">
        <v>0</v>
      </c>
      <c r="X1735" s="122">
        <v>0</v>
      </c>
      <c r="Y1735" s="122">
        <v>225000026</v>
      </c>
      <c r="Z1735" s="122">
        <v>235000026</v>
      </c>
      <c r="AA1735" s="122">
        <v>245000026</v>
      </c>
      <c r="AB1735" s="122">
        <v>235000026</v>
      </c>
      <c r="AC1735" s="122">
        <v>265000026</v>
      </c>
      <c r="AD1735" s="121"/>
      <c r="BO1735" s="72" t="s">
        <v>5066</v>
      </c>
      <c r="BP1735" s="73" t="s">
        <v>5217</v>
      </c>
      <c r="BQ1735" s="74"/>
      <c r="BR1735" s="74"/>
      <c r="BS1735" s="74"/>
      <c r="BT1735" s="75">
        <v>0</v>
      </c>
      <c r="BU1735" s="74"/>
      <c r="BV1735" s="74"/>
      <c r="BW1735" s="74"/>
      <c r="BX1735" s="74"/>
      <c r="BY1735" s="74"/>
      <c r="BZ1735" s="74"/>
      <c r="CA1735" s="74"/>
    </row>
    <row r="1736" spans="14:79" ht="12" customHeight="1">
      <c r="N1736" s="119" t="s">
        <v>42</v>
      </c>
      <c r="O1736" s="120" t="s">
        <v>2318</v>
      </c>
      <c r="P1736" s="122">
        <v>0</v>
      </c>
      <c r="Q1736" s="122">
        <v>0</v>
      </c>
      <c r="R1736" s="122">
        <v>0</v>
      </c>
      <c r="S1736" s="122">
        <v>0</v>
      </c>
      <c r="T1736" s="122">
        <v>0</v>
      </c>
      <c r="U1736" s="122">
        <v>0</v>
      </c>
      <c r="V1736" s="122">
        <v>0</v>
      </c>
      <c r="W1736" s="122">
        <v>190000026</v>
      </c>
      <c r="X1736" s="122">
        <v>200000026</v>
      </c>
      <c r="Y1736" s="122">
        <v>210000026</v>
      </c>
      <c r="Z1736" s="122">
        <v>220000026</v>
      </c>
      <c r="AA1736" s="122">
        <v>230000026</v>
      </c>
      <c r="AB1736" s="122">
        <v>245000026</v>
      </c>
      <c r="AC1736" s="122">
        <v>250000026</v>
      </c>
      <c r="AD1736" s="121"/>
      <c r="BO1736" s="72" t="s">
        <v>5066</v>
      </c>
      <c r="BP1736" s="73" t="s">
        <v>5191</v>
      </c>
      <c r="BQ1736" s="74"/>
      <c r="BR1736" s="74"/>
      <c r="BS1736" s="75">
        <v>0</v>
      </c>
      <c r="BT1736" s="75">
        <v>0</v>
      </c>
      <c r="BU1736" s="74"/>
      <c r="BV1736" s="74"/>
      <c r="BW1736" s="74"/>
      <c r="BX1736" s="74"/>
      <c r="BY1736" s="74"/>
      <c r="BZ1736" s="74"/>
      <c r="CA1736" s="74"/>
    </row>
    <row r="1737" spans="14:79" ht="12" customHeight="1">
      <c r="N1737" s="119" t="s">
        <v>42</v>
      </c>
      <c r="O1737" s="120" t="s">
        <v>2572</v>
      </c>
      <c r="P1737" s="122">
        <v>0</v>
      </c>
      <c r="Q1737" s="122">
        <v>0</v>
      </c>
      <c r="R1737" s="122">
        <v>0</v>
      </c>
      <c r="S1737" s="122">
        <v>0</v>
      </c>
      <c r="T1737" s="122">
        <v>0</v>
      </c>
      <c r="U1737" s="122">
        <v>0</v>
      </c>
      <c r="V1737" s="122">
        <v>0</v>
      </c>
      <c r="W1737" s="122">
        <v>0</v>
      </c>
      <c r="X1737" s="122">
        <v>165000026</v>
      </c>
      <c r="Y1737" s="122">
        <v>210000026</v>
      </c>
      <c r="Z1737" s="122">
        <v>220000026</v>
      </c>
      <c r="AA1737" s="122">
        <v>230000026</v>
      </c>
      <c r="AB1737" s="122">
        <v>245000026</v>
      </c>
      <c r="AC1737" s="122">
        <v>0</v>
      </c>
      <c r="AD1737" s="121"/>
      <c r="BO1737" s="72" t="s">
        <v>5066</v>
      </c>
      <c r="BP1737" s="73" t="s">
        <v>5251</v>
      </c>
      <c r="BQ1737" s="74"/>
      <c r="BR1737" s="74"/>
      <c r="BS1737" s="74"/>
      <c r="BT1737" s="74"/>
      <c r="BU1737" s="75">
        <v>475000026</v>
      </c>
      <c r="BV1737" s="74"/>
      <c r="BW1737" s="74"/>
      <c r="BX1737" s="74"/>
      <c r="BY1737" s="74"/>
      <c r="BZ1737" s="74"/>
      <c r="CA1737" s="74"/>
    </row>
    <row r="1738" spans="14:79" ht="12" customHeight="1">
      <c r="N1738" s="119" t="s">
        <v>42</v>
      </c>
      <c r="O1738" s="120" t="s">
        <v>2573</v>
      </c>
      <c r="P1738" s="122">
        <v>0</v>
      </c>
      <c r="Q1738" s="122">
        <v>0</v>
      </c>
      <c r="R1738" s="122">
        <v>0</v>
      </c>
      <c r="S1738" s="122">
        <v>0</v>
      </c>
      <c r="T1738" s="122">
        <v>0</v>
      </c>
      <c r="U1738" s="122">
        <v>0</v>
      </c>
      <c r="V1738" s="122">
        <v>0</v>
      </c>
      <c r="W1738" s="122">
        <v>170000026</v>
      </c>
      <c r="X1738" s="122">
        <v>180000026</v>
      </c>
      <c r="Y1738" s="122">
        <v>190000026</v>
      </c>
      <c r="Z1738" s="122">
        <v>210000026</v>
      </c>
      <c r="AA1738" s="122">
        <v>225000026</v>
      </c>
      <c r="AB1738" s="122">
        <v>240000026</v>
      </c>
      <c r="AC1738" s="122">
        <v>0</v>
      </c>
      <c r="AD1738" s="121"/>
      <c r="BO1738" s="72" t="s">
        <v>5066</v>
      </c>
      <c r="BP1738" s="73" t="s">
        <v>5218</v>
      </c>
      <c r="BQ1738" s="74"/>
      <c r="BR1738" s="74"/>
      <c r="BS1738" s="74"/>
      <c r="BT1738" s="75">
        <v>0</v>
      </c>
      <c r="BU1738" s="75">
        <v>0</v>
      </c>
      <c r="BV1738" s="74"/>
      <c r="BW1738" s="74"/>
      <c r="BX1738" s="74"/>
      <c r="BY1738" s="74"/>
      <c r="BZ1738" s="74"/>
      <c r="CA1738" s="74"/>
    </row>
    <row r="1739" spans="14:79" ht="12" customHeight="1">
      <c r="N1739" s="119" t="s">
        <v>42</v>
      </c>
      <c r="O1739" s="120" t="s">
        <v>2319</v>
      </c>
      <c r="P1739" s="122">
        <v>0</v>
      </c>
      <c r="Q1739" s="122">
        <v>0</v>
      </c>
      <c r="R1739" s="122">
        <v>0</v>
      </c>
      <c r="S1739" s="122">
        <v>0</v>
      </c>
      <c r="T1739" s="122">
        <v>0</v>
      </c>
      <c r="U1739" s="122">
        <v>0</v>
      </c>
      <c r="V1739" s="122">
        <v>170000026</v>
      </c>
      <c r="W1739" s="122">
        <v>180000026</v>
      </c>
      <c r="X1739" s="122">
        <v>195000026</v>
      </c>
      <c r="Y1739" s="122">
        <v>225000026</v>
      </c>
      <c r="Z1739" s="122">
        <v>235000026</v>
      </c>
      <c r="AA1739" s="122">
        <v>245000026</v>
      </c>
      <c r="AB1739" s="122">
        <v>235000026</v>
      </c>
      <c r="AC1739" s="122">
        <v>265000026</v>
      </c>
      <c r="AD1739" s="121"/>
      <c r="BO1739" s="72" t="s">
        <v>5066</v>
      </c>
      <c r="BP1739" s="73" t="s">
        <v>5128</v>
      </c>
      <c r="BQ1739" s="75">
        <v>0</v>
      </c>
      <c r="BR1739" s="75">
        <v>0</v>
      </c>
      <c r="BS1739" s="75">
        <v>405000026</v>
      </c>
      <c r="BT1739" s="75">
        <v>0</v>
      </c>
      <c r="BU1739" s="75">
        <v>0</v>
      </c>
      <c r="BV1739" s="75">
        <v>0</v>
      </c>
      <c r="BW1739" s="75">
        <v>0</v>
      </c>
      <c r="BX1739" s="75">
        <v>0</v>
      </c>
      <c r="BY1739" s="75">
        <v>605000725</v>
      </c>
      <c r="BZ1739" s="74"/>
      <c r="CA1739" s="74"/>
    </row>
    <row r="1740" spans="14:79" ht="12" customHeight="1">
      <c r="N1740" s="119" t="s">
        <v>42</v>
      </c>
      <c r="O1740" s="120" t="s">
        <v>1970</v>
      </c>
      <c r="P1740" s="122">
        <v>0</v>
      </c>
      <c r="Q1740" s="122">
        <v>0</v>
      </c>
      <c r="R1740" s="122">
        <v>0</v>
      </c>
      <c r="S1740" s="122">
        <v>0</v>
      </c>
      <c r="T1740" s="122">
        <v>0</v>
      </c>
      <c r="U1740" s="122">
        <v>0</v>
      </c>
      <c r="V1740" s="122">
        <v>165000026</v>
      </c>
      <c r="W1740" s="122">
        <v>185000026</v>
      </c>
      <c r="X1740" s="122">
        <v>190000026</v>
      </c>
      <c r="Y1740" s="122">
        <v>205000026</v>
      </c>
      <c r="Z1740" s="122">
        <v>220000026</v>
      </c>
      <c r="AA1740" s="122">
        <v>230000026</v>
      </c>
      <c r="AB1740" s="122">
        <v>250000026</v>
      </c>
      <c r="AC1740" s="122">
        <v>0</v>
      </c>
      <c r="AD1740" s="121"/>
      <c r="BO1740" s="72" t="s">
        <v>5066</v>
      </c>
      <c r="BP1740" s="73" t="s">
        <v>5163</v>
      </c>
      <c r="BQ1740" s="74"/>
      <c r="BR1740" s="75">
        <v>0</v>
      </c>
      <c r="BS1740" s="74"/>
      <c r="BT1740" s="74"/>
      <c r="BU1740" s="75">
        <v>0</v>
      </c>
      <c r="BV1740" s="74"/>
      <c r="BW1740" s="74"/>
      <c r="BX1740" s="74"/>
      <c r="BY1740" s="74"/>
      <c r="BZ1740" s="74"/>
      <c r="CA1740" s="74"/>
    </row>
    <row r="1741" spans="14:79" ht="12" customHeight="1">
      <c r="N1741" s="119" t="s">
        <v>42</v>
      </c>
      <c r="O1741" s="120" t="s">
        <v>1990</v>
      </c>
      <c r="P1741" s="122">
        <v>0</v>
      </c>
      <c r="Q1741" s="122">
        <v>0</v>
      </c>
      <c r="R1741" s="122">
        <v>0</v>
      </c>
      <c r="S1741" s="122">
        <v>0</v>
      </c>
      <c r="T1741" s="122">
        <v>0</v>
      </c>
      <c r="U1741" s="122">
        <v>175000026</v>
      </c>
      <c r="V1741" s="122">
        <v>180000026</v>
      </c>
      <c r="W1741" s="122">
        <v>185000026</v>
      </c>
      <c r="X1741" s="122">
        <v>195000026</v>
      </c>
      <c r="Y1741" s="122">
        <v>205000026</v>
      </c>
      <c r="Z1741" s="122">
        <v>220000026</v>
      </c>
      <c r="AA1741" s="122">
        <v>230000026</v>
      </c>
      <c r="AB1741" s="122">
        <v>235000026</v>
      </c>
      <c r="AC1741" s="122">
        <v>240000026</v>
      </c>
      <c r="AD1741" s="121"/>
      <c r="BO1741" s="72" t="s">
        <v>5066</v>
      </c>
      <c r="BP1741" s="73" t="s">
        <v>5259</v>
      </c>
      <c r="BQ1741" s="74"/>
      <c r="BR1741" s="74"/>
      <c r="BS1741" s="74"/>
      <c r="BT1741" s="74"/>
      <c r="BU1741" s="74"/>
      <c r="BV1741" s="75">
        <v>0</v>
      </c>
      <c r="BW1741" s="75">
        <v>0</v>
      </c>
      <c r="BX1741" s="75">
        <v>0</v>
      </c>
      <c r="BY1741" s="75">
        <v>0</v>
      </c>
      <c r="BZ1741" s="74"/>
      <c r="CA1741" s="74"/>
    </row>
    <row r="1742" spans="14:79" ht="12" customHeight="1">
      <c r="N1742" s="119" t="s">
        <v>42</v>
      </c>
      <c r="O1742" s="120" t="s">
        <v>2320</v>
      </c>
      <c r="P1742" s="122">
        <v>0</v>
      </c>
      <c r="Q1742" s="122">
        <v>0</v>
      </c>
      <c r="R1742" s="122">
        <v>0</v>
      </c>
      <c r="S1742" s="122">
        <v>0</v>
      </c>
      <c r="T1742" s="122">
        <v>0</v>
      </c>
      <c r="U1742" s="122">
        <v>0</v>
      </c>
      <c r="V1742" s="122">
        <v>0</v>
      </c>
      <c r="W1742" s="122">
        <v>0</v>
      </c>
      <c r="X1742" s="122">
        <v>0</v>
      </c>
      <c r="Y1742" s="122">
        <v>235000026</v>
      </c>
      <c r="Z1742" s="122">
        <v>245000026</v>
      </c>
      <c r="AA1742" s="122">
        <v>265000026</v>
      </c>
      <c r="AB1742" s="122">
        <v>285000026</v>
      </c>
      <c r="AC1742" s="122">
        <v>0</v>
      </c>
      <c r="AD1742" s="121"/>
      <c r="BO1742" s="72" t="s">
        <v>5066</v>
      </c>
      <c r="BP1742" s="73" t="s">
        <v>5129</v>
      </c>
      <c r="BQ1742" s="75">
        <v>0</v>
      </c>
      <c r="BR1742" s="75">
        <v>0</v>
      </c>
      <c r="BS1742" s="75">
        <v>0</v>
      </c>
      <c r="BT1742" s="75">
        <v>0</v>
      </c>
      <c r="BU1742" s="75">
        <v>0</v>
      </c>
      <c r="BV1742" s="75">
        <v>530000925</v>
      </c>
      <c r="BW1742" s="75">
        <v>0</v>
      </c>
      <c r="BX1742" s="75">
        <v>0</v>
      </c>
      <c r="BY1742" s="75">
        <v>0</v>
      </c>
      <c r="BZ1742" s="74"/>
      <c r="CA1742" s="74"/>
    </row>
    <row r="1743" spans="14:79" ht="12" customHeight="1">
      <c r="N1743" s="119" t="s">
        <v>42</v>
      </c>
      <c r="O1743" s="120" t="s">
        <v>2321</v>
      </c>
      <c r="P1743" s="122">
        <v>0</v>
      </c>
      <c r="Q1743" s="122">
        <v>0</v>
      </c>
      <c r="R1743" s="122">
        <v>0</v>
      </c>
      <c r="S1743" s="122">
        <v>0</v>
      </c>
      <c r="T1743" s="122">
        <v>0</v>
      </c>
      <c r="U1743" s="122">
        <v>0</v>
      </c>
      <c r="V1743" s="122">
        <v>0</v>
      </c>
      <c r="W1743" s="122">
        <v>0</v>
      </c>
      <c r="X1743" s="122">
        <v>0</v>
      </c>
      <c r="Y1743" s="122">
        <v>235000026</v>
      </c>
      <c r="Z1743" s="122">
        <v>245000026</v>
      </c>
      <c r="AA1743" s="122">
        <v>265000026</v>
      </c>
      <c r="AB1743" s="122">
        <v>285000026</v>
      </c>
      <c r="AC1743" s="122">
        <v>0</v>
      </c>
      <c r="AD1743" s="121"/>
      <c r="BO1743" s="72" t="s">
        <v>5066</v>
      </c>
      <c r="BP1743" s="73" t="s">
        <v>5130</v>
      </c>
      <c r="BQ1743" s="75">
        <v>0</v>
      </c>
      <c r="BR1743" s="75">
        <v>0</v>
      </c>
      <c r="BS1743" s="75">
        <v>0</v>
      </c>
      <c r="BT1743" s="75">
        <v>0</v>
      </c>
      <c r="BU1743" s="75">
        <v>0</v>
      </c>
      <c r="BV1743" s="75">
        <v>0</v>
      </c>
      <c r="BW1743" s="75">
        <v>0</v>
      </c>
      <c r="BX1743" s="75">
        <v>0</v>
      </c>
      <c r="BY1743" s="75">
        <v>0</v>
      </c>
      <c r="BZ1743" s="74"/>
      <c r="CA1743" s="74"/>
    </row>
    <row r="1744" spans="14:79" ht="12" customHeight="1">
      <c r="N1744" s="119" t="s">
        <v>42</v>
      </c>
      <c r="O1744" s="120" t="s">
        <v>2177</v>
      </c>
      <c r="P1744" s="122">
        <v>0</v>
      </c>
      <c r="Q1744" s="122">
        <v>0</v>
      </c>
      <c r="R1744" s="122">
        <v>0</v>
      </c>
      <c r="S1744" s="122">
        <v>0</v>
      </c>
      <c r="T1744" s="122">
        <v>0</v>
      </c>
      <c r="U1744" s="122">
        <v>0</v>
      </c>
      <c r="V1744" s="122">
        <v>0</v>
      </c>
      <c r="W1744" s="122">
        <v>0</v>
      </c>
      <c r="X1744" s="122">
        <v>0</v>
      </c>
      <c r="Y1744" s="122">
        <v>235000026</v>
      </c>
      <c r="Z1744" s="122">
        <v>245000026</v>
      </c>
      <c r="AA1744" s="122">
        <v>265000026</v>
      </c>
      <c r="AB1744" s="122">
        <v>285000026</v>
      </c>
      <c r="AC1744" s="122">
        <v>0</v>
      </c>
      <c r="AD1744" s="121"/>
      <c r="BO1744" s="72" t="s">
        <v>5066</v>
      </c>
      <c r="BP1744" s="73" t="s">
        <v>5192</v>
      </c>
      <c r="BQ1744" s="74"/>
      <c r="BR1744" s="74"/>
      <c r="BS1744" s="75">
        <v>0</v>
      </c>
      <c r="BT1744" s="74"/>
      <c r="BU1744" s="74"/>
      <c r="BV1744" s="74"/>
      <c r="BW1744" s="74"/>
      <c r="BX1744" s="74"/>
      <c r="BY1744" s="74"/>
      <c r="BZ1744" s="74"/>
      <c r="CA1744" s="74"/>
    </row>
    <row r="1745" spans="14:79" ht="12" customHeight="1">
      <c r="N1745" s="119" t="s">
        <v>42</v>
      </c>
      <c r="O1745" s="120" t="s">
        <v>2322</v>
      </c>
      <c r="P1745" s="122">
        <v>0</v>
      </c>
      <c r="Q1745" s="122">
        <v>0</v>
      </c>
      <c r="R1745" s="122">
        <v>0</v>
      </c>
      <c r="S1745" s="122">
        <v>0</v>
      </c>
      <c r="T1745" s="122">
        <v>0</v>
      </c>
      <c r="U1745" s="122">
        <v>0</v>
      </c>
      <c r="V1745" s="122">
        <v>0</v>
      </c>
      <c r="W1745" s="122">
        <v>0</v>
      </c>
      <c r="X1745" s="122">
        <v>0</v>
      </c>
      <c r="Y1745" s="122">
        <v>0</v>
      </c>
      <c r="Z1745" s="122">
        <v>235000026</v>
      </c>
      <c r="AA1745" s="122">
        <v>245000026</v>
      </c>
      <c r="AB1745" s="122">
        <v>265000026</v>
      </c>
      <c r="AC1745" s="122">
        <v>0</v>
      </c>
      <c r="AD1745" s="121"/>
      <c r="BO1745" s="72" t="s">
        <v>5066</v>
      </c>
      <c r="BP1745" s="73" t="s">
        <v>5131</v>
      </c>
      <c r="BQ1745" s="75">
        <v>0</v>
      </c>
      <c r="BR1745" s="75">
        <v>0</v>
      </c>
      <c r="BS1745" s="75">
        <v>0</v>
      </c>
      <c r="BT1745" s="75">
        <v>0</v>
      </c>
      <c r="BU1745" s="75">
        <v>0</v>
      </c>
      <c r="BV1745" s="75">
        <v>0</v>
      </c>
      <c r="BW1745" s="75">
        <v>0</v>
      </c>
      <c r="BX1745" s="75">
        <v>0</v>
      </c>
      <c r="BY1745" s="75">
        <v>0</v>
      </c>
      <c r="BZ1745" s="74"/>
      <c r="CA1745" s="74"/>
    </row>
    <row r="1746" spans="14:79" ht="12" customHeight="1">
      <c r="N1746" s="119" t="s">
        <v>42</v>
      </c>
      <c r="O1746" s="120" t="s">
        <v>1464</v>
      </c>
      <c r="P1746" s="122">
        <v>0</v>
      </c>
      <c r="Q1746" s="122">
        <v>0</v>
      </c>
      <c r="R1746" s="122">
        <v>0</v>
      </c>
      <c r="S1746" s="122">
        <v>0</v>
      </c>
      <c r="T1746" s="122">
        <v>0</v>
      </c>
      <c r="U1746" s="122">
        <v>170000026</v>
      </c>
      <c r="V1746" s="122">
        <v>175000026</v>
      </c>
      <c r="W1746" s="122">
        <v>185000026</v>
      </c>
      <c r="X1746" s="122">
        <v>200000026</v>
      </c>
      <c r="Y1746" s="122">
        <v>210000026</v>
      </c>
      <c r="Z1746" s="122">
        <v>220000026</v>
      </c>
      <c r="AA1746" s="122">
        <v>230000026</v>
      </c>
      <c r="AB1746" s="122">
        <v>0</v>
      </c>
      <c r="AC1746" s="122">
        <v>0</v>
      </c>
      <c r="AD1746" s="121"/>
      <c r="BO1746" s="72" t="s">
        <v>5066</v>
      </c>
      <c r="BP1746" s="73" t="s">
        <v>5132</v>
      </c>
      <c r="BQ1746" s="75">
        <v>290000026</v>
      </c>
      <c r="BR1746" s="75">
        <v>335000026</v>
      </c>
      <c r="BS1746" s="75">
        <v>385000026</v>
      </c>
      <c r="BT1746" s="75">
        <v>410000026</v>
      </c>
      <c r="BU1746" s="75">
        <v>490000026</v>
      </c>
      <c r="BV1746" s="75">
        <v>520000026</v>
      </c>
      <c r="BW1746" s="74"/>
      <c r="BX1746" s="74"/>
      <c r="BY1746" s="74"/>
      <c r="BZ1746" s="74"/>
      <c r="CA1746" s="74"/>
    </row>
    <row r="1747" spans="14:79" ht="12" customHeight="1">
      <c r="N1747" s="119" t="s">
        <v>42</v>
      </c>
      <c r="O1747" s="120" t="s">
        <v>2574</v>
      </c>
      <c r="P1747" s="122">
        <v>0</v>
      </c>
      <c r="Q1747" s="122">
        <v>0</v>
      </c>
      <c r="R1747" s="122">
        <v>0</v>
      </c>
      <c r="S1747" s="122">
        <v>0</v>
      </c>
      <c r="T1747" s="122">
        <v>0</v>
      </c>
      <c r="U1747" s="122">
        <v>0</v>
      </c>
      <c r="V1747" s="122">
        <v>0</v>
      </c>
      <c r="W1747" s="122">
        <v>0</v>
      </c>
      <c r="X1747" s="122">
        <v>200000026</v>
      </c>
      <c r="Y1747" s="122">
        <v>210000026</v>
      </c>
      <c r="Z1747" s="122">
        <v>220000026</v>
      </c>
      <c r="AA1747" s="122">
        <v>230000026</v>
      </c>
      <c r="AB1747" s="122">
        <v>0</v>
      </c>
      <c r="AC1747" s="122">
        <v>0</v>
      </c>
      <c r="AD1747" s="121"/>
      <c r="BO1747" s="72" t="s">
        <v>5066</v>
      </c>
      <c r="BP1747" s="73" t="s">
        <v>5193</v>
      </c>
      <c r="BQ1747" s="74"/>
      <c r="BR1747" s="74"/>
      <c r="BS1747" s="75">
        <v>0</v>
      </c>
      <c r="BT1747" s="74"/>
      <c r="BU1747" s="74"/>
      <c r="BV1747" s="74"/>
      <c r="BW1747" s="74"/>
      <c r="BX1747" s="74"/>
      <c r="BY1747" s="74"/>
      <c r="BZ1747" s="74"/>
      <c r="CA1747" s="74"/>
    </row>
    <row r="1748" spans="14:79" ht="12" customHeight="1">
      <c r="N1748" s="119" t="s">
        <v>42</v>
      </c>
      <c r="O1748" s="120" t="s">
        <v>1553</v>
      </c>
      <c r="P1748" s="122">
        <v>0</v>
      </c>
      <c r="Q1748" s="122">
        <v>0</v>
      </c>
      <c r="R1748" s="122">
        <v>0</v>
      </c>
      <c r="S1748" s="122">
        <v>0</v>
      </c>
      <c r="T1748" s="122">
        <v>0</v>
      </c>
      <c r="U1748" s="122">
        <v>0</v>
      </c>
      <c r="V1748" s="122">
        <v>165000026</v>
      </c>
      <c r="W1748" s="122">
        <v>185000026</v>
      </c>
      <c r="X1748" s="122">
        <v>200000026</v>
      </c>
      <c r="Y1748" s="122">
        <v>210000026</v>
      </c>
      <c r="Z1748" s="122">
        <v>220000026</v>
      </c>
      <c r="AA1748" s="122">
        <v>230000026</v>
      </c>
      <c r="AB1748" s="122">
        <v>0</v>
      </c>
      <c r="AC1748" s="122">
        <v>0</v>
      </c>
      <c r="AD1748" s="121"/>
      <c r="BO1748" s="72" t="s">
        <v>5066</v>
      </c>
      <c r="BP1748" s="73" t="s">
        <v>5219</v>
      </c>
      <c r="BQ1748" s="74"/>
      <c r="BR1748" s="74"/>
      <c r="BS1748" s="74"/>
      <c r="BT1748" s="75">
        <v>0</v>
      </c>
      <c r="BU1748" s="74"/>
      <c r="BV1748" s="74"/>
      <c r="BW1748" s="74"/>
      <c r="BX1748" s="74"/>
      <c r="BY1748" s="74"/>
      <c r="BZ1748" s="74"/>
      <c r="CA1748" s="74"/>
    </row>
    <row r="1749" spans="14:79" ht="12" customHeight="1">
      <c r="N1749" s="119" t="s">
        <v>42</v>
      </c>
      <c r="O1749" s="120" t="s">
        <v>528</v>
      </c>
      <c r="P1749" s="122">
        <v>0</v>
      </c>
      <c r="Q1749" s="122">
        <v>0</v>
      </c>
      <c r="R1749" s="122">
        <v>0</v>
      </c>
      <c r="S1749" s="122">
        <v>0</v>
      </c>
      <c r="T1749" s="122">
        <v>0</v>
      </c>
      <c r="U1749" s="122">
        <v>0</v>
      </c>
      <c r="V1749" s="122">
        <v>175000026</v>
      </c>
      <c r="W1749" s="122">
        <v>185000026</v>
      </c>
      <c r="X1749" s="122">
        <v>200000026</v>
      </c>
      <c r="Y1749" s="122">
        <v>210000026</v>
      </c>
      <c r="Z1749" s="122">
        <v>220000026</v>
      </c>
      <c r="AA1749" s="122">
        <v>230000026</v>
      </c>
      <c r="AB1749" s="122">
        <v>0</v>
      </c>
      <c r="AC1749" s="122">
        <v>0</v>
      </c>
      <c r="AD1749" s="121"/>
      <c r="BO1749" s="72" t="s">
        <v>5066</v>
      </c>
      <c r="BP1749" s="73" t="s">
        <v>5220</v>
      </c>
      <c r="BQ1749" s="74"/>
      <c r="BR1749" s="74"/>
      <c r="BS1749" s="74"/>
      <c r="BT1749" s="75">
        <v>0</v>
      </c>
      <c r="BU1749" s="74"/>
      <c r="BV1749" s="74"/>
      <c r="BW1749" s="74"/>
      <c r="BX1749" s="74"/>
      <c r="BY1749" s="74"/>
      <c r="BZ1749" s="74"/>
      <c r="CA1749" s="74"/>
    </row>
    <row r="1750" spans="14:79" ht="12" customHeight="1">
      <c r="N1750" s="119" t="s">
        <v>42</v>
      </c>
      <c r="O1750" s="120" t="s">
        <v>1715</v>
      </c>
      <c r="P1750" s="122">
        <v>0</v>
      </c>
      <c r="Q1750" s="122">
        <v>0</v>
      </c>
      <c r="R1750" s="122">
        <v>0</v>
      </c>
      <c r="S1750" s="122">
        <v>0</v>
      </c>
      <c r="T1750" s="122">
        <v>0</v>
      </c>
      <c r="U1750" s="122">
        <v>0</v>
      </c>
      <c r="V1750" s="122">
        <v>165000026</v>
      </c>
      <c r="W1750" s="122">
        <v>185000026</v>
      </c>
      <c r="X1750" s="122">
        <v>190000026</v>
      </c>
      <c r="Y1750" s="122">
        <v>205000026</v>
      </c>
      <c r="Z1750" s="122">
        <v>215000026</v>
      </c>
      <c r="AA1750" s="122">
        <v>225000026</v>
      </c>
      <c r="AB1750" s="122">
        <v>0</v>
      </c>
      <c r="AC1750" s="122">
        <v>0</v>
      </c>
      <c r="AD1750" s="121"/>
      <c r="BO1750" s="72" t="s">
        <v>5066</v>
      </c>
      <c r="BP1750" s="73" t="s">
        <v>5133</v>
      </c>
      <c r="BQ1750" s="75">
        <v>0</v>
      </c>
      <c r="BR1750" s="74"/>
      <c r="BS1750" s="74"/>
      <c r="BT1750" s="74"/>
      <c r="BU1750" s="74"/>
      <c r="BV1750" s="74"/>
      <c r="BW1750" s="74"/>
      <c r="BX1750" s="74"/>
      <c r="BY1750" s="74"/>
      <c r="BZ1750" s="74"/>
      <c r="CA1750" s="74"/>
    </row>
    <row r="1751" spans="14:79" ht="12" customHeight="1">
      <c r="N1751" s="119" t="s">
        <v>42</v>
      </c>
      <c r="O1751" s="120" t="s">
        <v>2618</v>
      </c>
      <c r="P1751" s="122">
        <v>0</v>
      </c>
      <c r="Q1751" s="122">
        <v>0</v>
      </c>
      <c r="R1751" s="122">
        <v>0</v>
      </c>
      <c r="S1751" s="122">
        <v>0</v>
      </c>
      <c r="T1751" s="122">
        <v>0</v>
      </c>
      <c r="U1751" s="122">
        <v>180000026</v>
      </c>
      <c r="V1751" s="122">
        <v>190000026</v>
      </c>
      <c r="W1751" s="122">
        <v>195000026</v>
      </c>
      <c r="X1751" s="122">
        <v>210000026</v>
      </c>
      <c r="Y1751" s="122">
        <v>220000026</v>
      </c>
      <c r="Z1751" s="122">
        <v>230000026</v>
      </c>
      <c r="AA1751" s="122">
        <v>240000026</v>
      </c>
      <c r="AB1751" s="122">
        <v>260000026</v>
      </c>
      <c r="AC1751" s="122">
        <v>275000026</v>
      </c>
      <c r="AD1751" s="121"/>
      <c r="BO1751" s="72" t="s">
        <v>5066</v>
      </c>
      <c r="BP1751" s="73" t="s">
        <v>5164</v>
      </c>
      <c r="BQ1751" s="74"/>
      <c r="BR1751" s="75">
        <v>0</v>
      </c>
      <c r="BS1751" s="75">
        <v>0</v>
      </c>
      <c r="BT1751" s="75">
        <v>0</v>
      </c>
      <c r="BU1751" s="75">
        <v>0</v>
      </c>
      <c r="BV1751" s="75">
        <v>700000026</v>
      </c>
      <c r="BW1751" s="74"/>
      <c r="BX1751" s="74"/>
      <c r="BY1751" s="74"/>
      <c r="BZ1751" s="74"/>
      <c r="CA1751" s="74"/>
    </row>
    <row r="1752" spans="14:79" ht="12" customHeight="1">
      <c r="N1752" s="119" t="s">
        <v>42</v>
      </c>
      <c r="O1752" s="120" t="s">
        <v>2481</v>
      </c>
      <c r="P1752" s="122">
        <v>0</v>
      </c>
      <c r="Q1752" s="122">
        <v>0</v>
      </c>
      <c r="R1752" s="122">
        <v>0</v>
      </c>
      <c r="S1752" s="122">
        <v>0</v>
      </c>
      <c r="T1752" s="122">
        <v>0</v>
      </c>
      <c r="U1752" s="122">
        <v>0</v>
      </c>
      <c r="V1752" s="122">
        <v>0</v>
      </c>
      <c r="W1752" s="122">
        <v>0</v>
      </c>
      <c r="X1752" s="122">
        <v>200000026</v>
      </c>
      <c r="Y1752" s="122">
        <v>210000026</v>
      </c>
      <c r="Z1752" s="122">
        <v>220000026</v>
      </c>
      <c r="AA1752" s="122">
        <v>230000026</v>
      </c>
      <c r="AB1752" s="122">
        <v>0</v>
      </c>
      <c r="AC1752" s="122">
        <v>0</v>
      </c>
      <c r="AD1752" s="121"/>
      <c r="BO1752" s="72" t="s">
        <v>5066</v>
      </c>
      <c r="BP1752" s="73" t="s">
        <v>5165</v>
      </c>
      <c r="BQ1752" s="74"/>
      <c r="BR1752" s="75">
        <v>0</v>
      </c>
      <c r="BS1752" s="75">
        <v>0</v>
      </c>
      <c r="BT1752" s="74"/>
      <c r="BU1752" s="74"/>
      <c r="BV1752" s="74"/>
      <c r="BW1752" s="74"/>
      <c r="BX1752" s="74"/>
      <c r="BY1752" s="74"/>
      <c r="BZ1752" s="74"/>
      <c r="CA1752" s="74"/>
    </row>
    <row r="1753" spans="14:79" ht="12" customHeight="1">
      <c r="N1753" s="119" t="s">
        <v>42</v>
      </c>
      <c r="O1753" s="120" t="s">
        <v>1554</v>
      </c>
      <c r="P1753" s="122">
        <v>0</v>
      </c>
      <c r="Q1753" s="122">
        <v>0</v>
      </c>
      <c r="R1753" s="122">
        <v>0</v>
      </c>
      <c r="S1753" s="122">
        <v>0</v>
      </c>
      <c r="T1753" s="122">
        <v>0</v>
      </c>
      <c r="U1753" s="122">
        <v>0</v>
      </c>
      <c r="V1753" s="122">
        <v>0</v>
      </c>
      <c r="W1753" s="122">
        <v>0</v>
      </c>
      <c r="X1753" s="122">
        <v>200000026</v>
      </c>
      <c r="Y1753" s="122">
        <v>210000026</v>
      </c>
      <c r="Z1753" s="122">
        <v>220000026</v>
      </c>
      <c r="AA1753" s="122">
        <v>230000026</v>
      </c>
      <c r="AB1753" s="122">
        <v>0</v>
      </c>
      <c r="AC1753" s="122">
        <v>0</v>
      </c>
      <c r="AD1753" s="121"/>
      <c r="BO1753" s="72" t="s">
        <v>5066</v>
      </c>
      <c r="BP1753" s="73" t="s">
        <v>5194</v>
      </c>
      <c r="BQ1753" s="74"/>
      <c r="BR1753" s="74"/>
      <c r="BS1753" s="75">
        <v>0</v>
      </c>
      <c r="BT1753" s="75">
        <v>420000026</v>
      </c>
      <c r="BU1753" s="74"/>
      <c r="BV1753" s="74"/>
      <c r="BW1753" s="74"/>
      <c r="BX1753" s="74"/>
      <c r="BY1753" s="74"/>
      <c r="BZ1753" s="74"/>
      <c r="CA1753" s="74"/>
    </row>
    <row r="1754" spans="14:79" ht="12" customHeight="1">
      <c r="N1754" s="119" t="s">
        <v>42</v>
      </c>
      <c r="O1754" s="120" t="s">
        <v>586</v>
      </c>
      <c r="P1754" s="122">
        <v>0</v>
      </c>
      <c r="Q1754" s="122">
        <v>0</v>
      </c>
      <c r="R1754" s="122">
        <v>0</v>
      </c>
      <c r="S1754" s="122">
        <v>0</v>
      </c>
      <c r="T1754" s="122">
        <v>0</v>
      </c>
      <c r="U1754" s="122">
        <v>170000026</v>
      </c>
      <c r="V1754" s="122">
        <v>175000026</v>
      </c>
      <c r="W1754" s="122">
        <v>185000026</v>
      </c>
      <c r="X1754" s="122">
        <v>190000026</v>
      </c>
      <c r="Y1754" s="122">
        <v>195000026</v>
      </c>
      <c r="Z1754" s="122">
        <v>205000026</v>
      </c>
      <c r="AA1754" s="122">
        <v>215000026</v>
      </c>
      <c r="AB1754" s="122">
        <v>225000026</v>
      </c>
      <c r="AC1754" s="122">
        <v>240000026</v>
      </c>
      <c r="AD1754" s="121"/>
      <c r="BO1754" s="72" t="s">
        <v>5066</v>
      </c>
      <c r="BP1754" s="73" t="s">
        <v>5134</v>
      </c>
      <c r="BQ1754" s="75">
        <v>395000925</v>
      </c>
      <c r="BR1754" s="75">
        <v>420000925</v>
      </c>
      <c r="BS1754" s="75">
        <v>465000925</v>
      </c>
      <c r="BT1754" s="75">
        <v>495000925</v>
      </c>
      <c r="BU1754" s="74"/>
      <c r="BV1754" s="74"/>
      <c r="BW1754" s="74"/>
      <c r="BX1754" s="75">
        <v>0</v>
      </c>
      <c r="BY1754" s="74"/>
      <c r="BZ1754" s="74"/>
      <c r="CA1754" s="74"/>
    </row>
    <row r="1755" spans="14:79" ht="12" customHeight="1">
      <c r="N1755" s="119" t="s">
        <v>42</v>
      </c>
      <c r="O1755" s="120" t="s">
        <v>1716</v>
      </c>
      <c r="P1755" s="122">
        <v>0</v>
      </c>
      <c r="Q1755" s="122">
        <v>0</v>
      </c>
      <c r="R1755" s="122">
        <v>0</v>
      </c>
      <c r="S1755" s="122">
        <v>0</v>
      </c>
      <c r="T1755" s="122">
        <v>0</v>
      </c>
      <c r="U1755" s="122">
        <v>160000026</v>
      </c>
      <c r="V1755" s="122">
        <v>175000026</v>
      </c>
      <c r="W1755" s="122">
        <v>185000026</v>
      </c>
      <c r="X1755" s="122">
        <v>195000026</v>
      </c>
      <c r="Y1755" s="122">
        <v>205000026</v>
      </c>
      <c r="Z1755" s="122">
        <v>215000026</v>
      </c>
      <c r="AA1755" s="122">
        <v>225500026</v>
      </c>
      <c r="AB1755" s="122">
        <v>235000026</v>
      </c>
      <c r="AC1755" s="122">
        <v>0</v>
      </c>
      <c r="AD1755" s="121"/>
      <c r="BO1755" s="72" t="s">
        <v>5066</v>
      </c>
      <c r="BP1755" s="73" t="s">
        <v>5166</v>
      </c>
      <c r="BQ1755" s="74"/>
      <c r="BR1755" s="75">
        <v>485000925</v>
      </c>
      <c r="BS1755" s="75">
        <v>505000925</v>
      </c>
      <c r="BT1755" s="75">
        <v>520000925</v>
      </c>
      <c r="BU1755" s="75">
        <v>575000925</v>
      </c>
      <c r="BV1755" s="75">
        <v>0</v>
      </c>
      <c r="BW1755" s="74"/>
      <c r="BX1755" s="74"/>
      <c r="BY1755" s="74"/>
      <c r="BZ1755" s="74"/>
      <c r="CA1755" s="74"/>
    </row>
    <row r="1756" spans="14:79" ht="12" customHeight="1">
      <c r="N1756" s="119" t="s">
        <v>3413</v>
      </c>
      <c r="O1756" s="120" t="s">
        <v>8052</v>
      </c>
      <c r="P1756" s="121"/>
      <c r="Q1756" s="121"/>
      <c r="R1756" s="121"/>
      <c r="S1756" s="121"/>
      <c r="T1756" s="121"/>
      <c r="U1756" s="121"/>
      <c r="V1756" s="121"/>
      <c r="W1756" s="121"/>
      <c r="X1756" s="121"/>
      <c r="Y1756" s="121"/>
      <c r="Z1756" s="122">
        <v>240000925</v>
      </c>
      <c r="AA1756" s="121"/>
      <c r="AB1756" s="121"/>
      <c r="AC1756" s="121"/>
      <c r="AD1756" s="121"/>
      <c r="BO1756" s="72" t="s">
        <v>5066</v>
      </c>
      <c r="BP1756" s="73" t="s">
        <v>5221</v>
      </c>
      <c r="BQ1756" s="74"/>
      <c r="BR1756" s="74"/>
      <c r="BS1756" s="74"/>
      <c r="BT1756" s="75">
        <v>0</v>
      </c>
      <c r="BU1756" s="74"/>
      <c r="BV1756" s="74"/>
      <c r="BW1756" s="74"/>
      <c r="BX1756" s="74"/>
      <c r="BY1756" s="74"/>
      <c r="BZ1756" s="74"/>
      <c r="CA1756" s="74"/>
    </row>
    <row r="1757" spans="14:79" ht="12" customHeight="1">
      <c r="N1757" s="119" t="s">
        <v>3413</v>
      </c>
      <c r="O1757" s="120" t="s">
        <v>8053</v>
      </c>
      <c r="P1757" s="121"/>
      <c r="Q1757" s="121"/>
      <c r="R1757" s="121"/>
      <c r="S1757" s="121"/>
      <c r="T1757" s="121"/>
      <c r="U1757" s="121"/>
      <c r="V1757" s="121"/>
      <c r="W1757" s="121"/>
      <c r="X1757" s="121"/>
      <c r="Y1757" s="121"/>
      <c r="Z1757" s="122">
        <v>230000026</v>
      </c>
      <c r="AA1757" s="122">
        <v>0</v>
      </c>
      <c r="AB1757" s="121"/>
      <c r="AC1757" s="121"/>
      <c r="AD1757" s="121"/>
      <c r="BO1757" s="72" t="s">
        <v>5066</v>
      </c>
      <c r="BP1757" s="73" t="s">
        <v>5168</v>
      </c>
      <c r="BQ1757" s="74"/>
      <c r="BR1757" s="75">
        <v>0</v>
      </c>
      <c r="BS1757" s="75">
        <v>0</v>
      </c>
      <c r="BT1757" s="74"/>
      <c r="BU1757" s="75">
        <v>0</v>
      </c>
      <c r="BV1757" s="74"/>
      <c r="BW1757" s="74"/>
      <c r="BX1757" s="74"/>
      <c r="BY1757" s="74"/>
      <c r="BZ1757" s="74"/>
      <c r="CA1757" s="74"/>
    </row>
    <row r="1758" spans="14:79" ht="12" customHeight="1">
      <c r="N1758" s="119" t="s">
        <v>3413</v>
      </c>
      <c r="O1758" s="120" t="s">
        <v>8054</v>
      </c>
      <c r="P1758" s="121"/>
      <c r="Q1758" s="121"/>
      <c r="R1758" s="121"/>
      <c r="S1758" s="121"/>
      <c r="T1758" s="121"/>
      <c r="U1758" s="121"/>
      <c r="V1758" s="121"/>
      <c r="W1758" s="121"/>
      <c r="X1758" s="122">
        <v>0</v>
      </c>
      <c r="Y1758" s="122">
        <v>0</v>
      </c>
      <c r="Z1758" s="122">
        <v>210000026</v>
      </c>
      <c r="AA1758" s="122">
        <v>220000026</v>
      </c>
      <c r="AB1758" s="122">
        <v>0</v>
      </c>
      <c r="AC1758" s="121"/>
      <c r="AD1758" s="121"/>
      <c r="BO1758" s="72" t="s">
        <v>5066</v>
      </c>
      <c r="BP1758" s="73" t="s">
        <v>5169</v>
      </c>
      <c r="BQ1758" s="74"/>
      <c r="BR1758" s="75">
        <v>0</v>
      </c>
      <c r="BS1758" s="75">
        <v>0</v>
      </c>
      <c r="BT1758" s="75">
        <v>490000026</v>
      </c>
      <c r="BU1758" s="74"/>
      <c r="BV1758" s="75">
        <v>0</v>
      </c>
      <c r="BW1758" s="74"/>
      <c r="BX1758" s="74"/>
      <c r="BY1758" s="74"/>
      <c r="BZ1758" s="74"/>
      <c r="CA1758" s="74"/>
    </row>
    <row r="1759" spans="14:79" ht="12" customHeight="1">
      <c r="N1759" s="119" t="s">
        <v>3413</v>
      </c>
      <c r="O1759" s="120" t="s">
        <v>8055</v>
      </c>
      <c r="P1759" s="121"/>
      <c r="Q1759" s="121"/>
      <c r="R1759" s="121"/>
      <c r="S1759" s="121"/>
      <c r="T1759" s="121"/>
      <c r="U1759" s="121"/>
      <c r="V1759" s="121"/>
      <c r="W1759" s="122">
        <v>0</v>
      </c>
      <c r="X1759" s="122">
        <v>160000000</v>
      </c>
      <c r="Y1759" s="122">
        <v>0</v>
      </c>
      <c r="Z1759" s="122">
        <v>210000625</v>
      </c>
      <c r="AA1759" s="121"/>
      <c r="AB1759" s="121"/>
      <c r="AC1759" s="121"/>
      <c r="AD1759" s="121"/>
      <c r="BO1759" s="72" t="s">
        <v>5066</v>
      </c>
      <c r="BP1759" s="73" t="s">
        <v>5195</v>
      </c>
      <c r="BQ1759" s="74"/>
      <c r="BR1759" s="74"/>
      <c r="BS1759" s="75">
        <v>0</v>
      </c>
      <c r="BT1759" s="75">
        <v>0</v>
      </c>
      <c r="BU1759" s="75">
        <v>0</v>
      </c>
      <c r="BV1759" s="74"/>
      <c r="BW1759" s="74"/>
      <c r="BX1759" s="74"/>
      <c r="BY1759" s="74"/>
      <c r="BZ1759" s="74"/>
      <c r="CA1759" s="74"/>
    </row>
    <row r="1760" spans="14:79" ht="12" customHeight="1">
      <c r="N1760" s="119" t="s">
        <v>3413</v>
      </c>
      <c r="O1760" s="120" t="s">
        <v>8056</v>
      </c>
      <c r="P1760" s="121"/>
      <c r="Q1760" s="121"/>
      <c r="R1760" s="121"/>
      <c r="S1760" s="121"/>
      <c r="T1760" s="121"/>
      <c r="U1760" s="121"/>
      <c r="V1760" s="121"/>
      <c r="W1760" s="121"/>
      <c r="X1760" s="121"/>
      <c r="Y1760" s="122">
        <v>0</v>
      </c>
      <c r="Z1760" s="122">
        <v>0</v>
      </c>
      <c r="AA1760" s="122">
        <v>250000026</v>
      </c>
      <c r="AB1760" s="121"/>
      <c r="AC1760" s="121"/>
      <c r="AD1760" s="121"/>
      <c r="BO1760" s="72" t="s">
        <v>5066</v>
      </c>
      <c r="BP1760" s="73" t="s">
        <v>5135</v>
      </c>
      <c r="BQ1760" s="75">
        <v>0</v>
      </c>
      <c r="BR1760" s="74"/>
      <c r="BS1760" s="74"/>
      <c r="BT1760" s="75">
        <v>425000026</v>
      </c>
      <c r="BU1760" s="75">
        <v>0</v>
      </c>
      <c r="BV1760" s="75">
        <v>0</v>
      </c>
      <c r="BW1760" s="75">
        <v>0</v>
      </c>
      <c r="BX1760" s="75">
        <v>0</v>
      </c>
      <c r="BY1760" s="75">
        <v>0</v>
      </c>
      <c r="BZ1760" s="75">
        <v>0</v>
      </c>
      <c r="CA1760" s="75">
        <v>0</v>
      </c>
    </row>
    <row r="1761" spans="14:79" ht="12" customHeight="1">
      <c r="N1761" s="119" t="s">
        <v>3413</v>
      </c>
      <c r="O1761" s="120" t="s">
        <v>8057</v>
      </c>
      <c r="P1761" s="121"/>
      <c r="Q1761" s="121"/>
      <c r="R1761" s="121"/>
      <c r="S1761" s="121"/>
      <c r="T1761" s="121"/>
      <c r="U1761" s="121"/>
      <c r="V1761" s="121"/>
      <c r="W1761" s="121"/>
      <c r="X1761" s="122">
        <v>175000026</v>
      </c>
      <c r="Y1761" s="122">
        <v>185000026</v>
      </c>
      <c r="Z1761" s="122">
        <v>210000026</v>
      </c>
      <c r="AA1761" s="121"/>
      <c r="AB1761" s="121"/>
      <c r="AC1761" s="121"/>
      <c r="AD1761" s="121"/>
      <c r="BO1761" s="72" t="s">
        <v>5066</v>
      </c>
      <c r="BP1761" s="73" t="s">
        <v>5196</v>
      </c>
      <c r="BQ1761" s="74"/>
      <c r="BR1761" s="74"/>
      <c r="BS1761" s="75">
        <v>0</v>
      </c>
      <c r="BT1761" s="75">
        <v>0</v>
      </c>
      <c r="BU1761" s="74"/>
      <c r="BV1761" s="74"/>
      <c r="BW1761" s="74"/>
      <c r="BX1761" s="74"/>
      <c r="BY1761" s="74"/>
      <c r="BZ1761" s="74"/>
      <c r="CA1761" s="74"/>
    </row>
    <row r="1762" spans="14:79" ht="12" customHeight="1">
      <c r="N1762" s="119" t="s">
        <v>3413</v>
      </c>
      <c r="O1762" s="120" t="s">
        <v>8058</v>
      </c>
      <c r="P1762" s="121"/>
      <c r="Q1762" s="121"/>
      <c r="R1762" s="121"/>
      <c r="S1762" s="121"/>
      <c r="T1762" s="121"/>
      <c r="U1762" s="121"/>
      <c r="V1762" s="121"/>
      <c r="W1762" s="121"/>
      <c r="X1762" s="121"/>
      <c r="Y1762" s="121"/>
      <c r="Z1762" s="121"/>
      <c r="AA1762" s="121"/>
      <c r="AB1762" s="122">
        <v>307000225</v>
      </c>
      <c r="AC1762" s="121"/>
      <c r="AD1762" s="121"/>
      <c r="BO1762" s="72" t="s">
        <v>5066</v>
      </c>
      <c r="BP1762" s="73" t="s">
        <v>5170</v>
      </c>
      <c r="BQ1762" s="74"/>
      <c r="BR1762" s="75">
        <v>0</v>
      </c>
      <c r="BS1762" s="75">
        <v>0</v>
      </c>
      <c r="BT1762" s="74"/>
      <c r="BU1762" s="74"/>
      <c r="BV1762" s="74"/>
      <c r="BW1762" s="75">
        <v>580000026</v>
      </c>
      <c r="BX1762" s="74"/>
      <c r="BY1762" s="74"/>
      <c r="BZ1762" s="74"/>
      <c r="CA1762" s="74"/>
    </row>
    <row r="1763" spans="14:79" ht="12" customHeight="1">
      <c r="N1763" s="119" t="s">
        <v>3413</v>
      </c>
      <c r="O1763" s="120" t="s">
        <v>8059</v>
      </c>
      <c r="P1763" s="121"/>
      <c r="Q1763" s="121"/>
      <c r="R1763" s="121"/>
      <c r="S1763" s="121"/>
      <c r="T1763" s="121"/>
      <c r="U1763" s="121"/>
      <c r="V1763" s="121"/>
      <c r="W1763" s="121"/>
      <c r="X1763" s="121"/>
      <c r="Y1763" s="121"/>
      <c r="Z1763" s="121"/>
      <c r="AA1763" s="121"/>
      <c r="AB1763" s="122">
        <v>225000925</v>
      </c>
      <c r="AC1763" s="121"/>
      <c r="AD1763" s="121"/>
      <c r="BO1763" s="72" t="s">
        <v>5066</v>
      </c>
      <c r="BP1763" s="73" t="s">
        <v>5136</v>
      </c>
      <c r="BQ1763" s="75">
        <v>0</v>
      </c>
      <c r="BR1763" s="75">
        <v>0</v>
      </c>
      <c r="BS1763" s="75">
        <v>0</v>
      </c>
      <c r="BT1763" s="75">
        <v>0</v>
      </c>
      <c r="BU1763" s="75">
        <v>0</v>
      </c>
      <c r="BV1763" s="75">
        <v>0</v>
      </c>
      <c r="BW1763" s="75">
        <v>0</v>
      </c>
      <c r="BX1763" s="75">
        <v>690000026</v>
      </c>
      <c r="BY1763" s="75">
        <v>0</v>
      </c>
      <c r="BZ1763" s="74"/>
      <c r="CA1763" s="74"/>
    </row>
    <row r="1764" spans="14:79" ht="12" customHeight="1">
      <c r="N1764" s="119" t="s">
        <v>3413</v>
      </c>
      <c r="O1764" s="120" t="s">
        <v>8060</v>
      </c>
      <c r="P1764" s="121"/>
      <c r="Q1764" s="121"/>
      <c r="R1764" s="121"/>
      <c r="S1764" s="121"/>
      <c r="T1764" s="121"/>
      <c r="U1764" s="121"/>
      <c r="V1764" s="121"/>
      <c r="W1764" s="121"/>
      <c r="X1764" s="122">
        <v>170000225</v>
      </c>
      <c r="Y1764" s="121"/>
      <c r="Z1764" s="121"/>
      <c r="AA1764" s="121"/>
      <c r="AB1764" s="121"/>
      <c r="AC1764" s="121"/>
      <c r="AD1764" s="121"/>
      <c r="BO1764" s="72" t="s">
        <v>5066</v>
      </c>
      <c r="BP1764" s="73" t="s">
        <v>5252</v>
      </c>
      <c r="BQ1764" s="74"/>
      <c r="BR1764" s="74"/>
      <c r="BS1764" s="74"/>
      <c r="BT1764" s="74"/>
      <c r="BU1764" s="75">
        <v>0</v>
      </c>
      <c r="BV1764" s="74"/>
      <c r="BW1764" s="74"/>
      <c r="BX1764" s="74"/>
      <c r="BY1764" s="74"/>
      <c r="BZ1764" s="74"/>
      <c r="CA1764" s="74"/>
    </row>
    <row r="1765" spans="14:79" ht="12" customHeight="1">
      <c r="N1765" s="119" t="s">
        <v>3413</v>
      </c>
      <c r="O1765" s="120" t="s">
        <v>8061</v>
      </c>
      <c r="P1765" s="121"/>
      <c r="Q1765" s="121"/>
      <c r="R1765" s="121"/>
      <c r="S1765" s="121"/>
      <c r="T1765" s="121"/>
      <c r="U1765" s="121"/>
      <c r="V1765" s="121"/>
      <c r="W1765" s="121"/>
      <c r="X1765" s="122">
        <v>155000925</v>
      </c>
      <c r="Y1765" s="122">
        <v>170000625</v>
      </c>
      <c r="Z1765" s="122">
        <v>0</v>
      </c>
      <c r="AA1765" s="122">
        <v>200000825</v>
      </c>
      <c r="AB1765" s="121"/>
      <c r="AC1765" s="121"/>
      <c r="AD1765" s="121"/>
      <c r="BO1765" s="72" t="s">
        <v>5066</v>
      </c>
      <c r="BP1765" s="73" t="s">
        <v>5197</v>
      </c>
      <c r="BQ1765" s="74"/>
      <c r="BR1765" s="74"/>
      <c r="BS1765" s="75">
        <v>0</v>
      </c>
      <c r="BT1765" s="74"/>
      <c r="BU1765" s="74"/>
      <c r="BV1765" s="74"/>
      <c r="BW1765" s="74"/>
      <c r="BX1765" s="74"/>
      <c r="BY1765" s="74"/>
      <c r="BZ1765" s="74"/>
      <c r="CA1765" s="74"/>
    </row>
    <row r="1766" spans="14:79" ht="12" customHeight="1">
      <c r="N1766" s="119" t="s">
        <v>3413</v>
      </c>
      <c r="O1766" s="120" t="s">
        <v>8062</v>
      </c>
      <c r="P1766" s="121"/>
      <c r="Q1766" s="121"/>
      <c r="R1766" s="121"/>
      <c r="S1766" s="121"/>
      <c r="T1766" s="121"/>
      <c r="U1766" s="121"/>
      <c r="V1766" s="121"/>
      <c r="W1766" s="121"/>
      <c r="X1766" s="121"/>
      <c r="Y1766" s="122">
        <v>175000825</v>
      </c>
      <c r="Z1766" s="122">
        <v>0</v>
      </c>
      <c r="AA1766" s="122">
        <v>0</v>
      </c>
      <c r="AB1766" s="121"/>
      <c r="AC1766" s="121"/>
      <c r="AD1766" s="121"/>
      <c r="BO1766" s="72" t="s">
        <v>5066</v>
      </c>
      <c r="BP1766" s="73" t="s">
        <v>5198</v>
      </c>
      <c r="BQ1766" s="74"/>
      <c r="BR1766" s="74"/>
      <c r="BS1766" s="75">
        <v>0</v>
      </c>
      <c r="BT1766" s="74"/>
      <c r="BU1766" s="75">
        <v>0</v>
      </c>
      <c r="BV1766" s="74"/>
      <c r="BW1766" s="74"/>
      <c r="BX1766" s="74"/>
      <c r="BY1766" s="74"/>
      <c r="BZ1766" s="74"/>
      <c r="CA1766" s="74"/>
    </row>
    <row r="1767" spans="14:79" ht="12" customHeight="1">
      <c r="N1767" s="119" t="s">
        <v>43</v>
      </c>
      <c r="O1767" s="120" t="s">
        <v>1088</v>
      </c>
      <c r="P1767" s="122">
        <v>170000026</v>
      </c>
      <c r="Q1767" s="122">
        <v>180000026</v>
      </c>
      <c r="R1767" s="122">
        <v>190000026</v>
      </c>
      <c r="S1767" s="122">
        <v>200000026</v>
      </c>
      <c r="T1767" s="122">
        <v>215000026</v>
      </c>
      <c r="U1767" s="122">
        <v>230000026</v>
      </c>
      <c r="V1767" s="122">
        <v>0</v>
      </c>
      <c r="W1767" s="122">
        <v>0</v>
      </c>
      <c r="X1767" s="122">
        <v>0</v>
      </c>
      <c r="Y1767" s="122">
        <v>0</v>
      </c>
      <c r="Z1767" s="122">
        <v>0</v>
      </c>
      <c r="AA1767" s="122">
        <v>0</v>
      </c>
      <c r="AB1767" s="122">
        <v>0</v>
      </c>
      <c r="AC1767" s="122">
        <v>0</v>
      </c>
      <c r="AD1767" s="121"/>
      <c r="BO1767" s="72" t="s">
        <v>5066</v>
      </c>
      <c r="BP1767" s="73" t="s">
        <v>5137</v>
      </c>
      <c r="BQ1767" s="75">
        <v>0</v>
      </c>
      <c r="BR1767" s="75">
        <v>0</v>
      </c>
      <c r="BS1767" s="75">
        <v>0</v>
      </c>
      <c r="BT1767" s="75">
        <v>0</v>
      </c>
      <c r="BU1767" s="75">
        <v>0</v>
      </c>
      <c r="BV1767" s="75">
        <v>0</v>
      </c>
      <c r="BW1767" s="75">
        <v>0</v>
      </c>
      <c r="BX1767" s="75">
        <v>700000026</v>
      </c>
      <c r="BY1767" s="75">
        <v>0</v>
      </c>
      <c r="BZ1767" s="74"/>
      <c r="CA1767" s="74"/>
    </row>
    <row r="1768" spans="14:79" ht="12" customHeight="1">
      <c r="N1768" s="119" t="s">
        <v>43</v>
      </c>
      <c r="O1768" s="120" t="s">
        <v>2038</v>
      </c>
      <c r="P1768" s="122">
        <v>165000026</v>
      </c>
      <c r="Q1768" s="122">
        <v>185000026</v>
      </c>
      <c r="R1768" s="122">
        <v>0</v>
      </c>
      <c r="S1768" s="122">
        <v>0</v>
      </c>
      <c r="T1768" s="122">
        <v>0</v>
      </c>
      <c r="U1768" s="122">
        <v>0</v>
      </c>
      <c r="V1768" s="122">
        <v>0</v>
      </c>
      <c r="W1768" s="122">
        <v>0</v>
      </c>
      <c r="X1768" s="122">
        <v>0</v>
      </c>
      <c r="Y1768" s="122">
        <v>0</v>
      </c>
      <c r="Z1768" s="122">
        <v>0</v>
      </c>
      <c r="AA1768" s="122">
        <v>0</v>
      </c>
      <c r="AB1768" s="122">
        <v>0</v>
      </c>
      <c r="AC1768" s="122">
        <v>0</v>
      </c>
      <c r="AD1768" s="121"/>
      <c r="BO1768" s="72" t="s">
        <v>5066</v>
      </c>
      <c r="BP1768" s="73" t="s">
        <v>5138</v>
      </c>
      <c r="BQ1768" s="75">
        <v>0</v>
      </c>
      <c r="BR1768" s="75">
        <v>0</v>
      </c>
      <c r="BS1768" s="75">
        <v>0</v>
      </c>
      <c r="BT1768" s="75">
        <v>0</v>
      </c>
      <c r="BU1768" s="75">
        <v>0</v>
      </c>
      <c r="BV1768" s="75">
        <v>0</v>
      </c>
      <c r="BW1768" s="75">
        <v>0</v>
      </c>
      <c r="BX1768" s="75">
        <v>0</v>
      </c>
      <c r="BY1768" s="75">
        <v>0</v>
      </c>
      <c r="BZ1768" s="74"/>
      <c r="CA1768" s="74"/>
    </row>
    <row r="1769" spans="14:79" ht="12" customHeight="1">
      <c r="N1769" s="119" t="s">
        <v>43</v>
      </c>
      <c r="O1769" s="120" t="s">
        <v>899</v>
      </c>
      <c r="P1769" s="122">
        <v>175000026</v>
      </c>
      <c r="Q1769" s="122">
        <v>180000026</v>
      </c>
      <c r="R1769" s="122">
        <v>0</v>
      </c>
      <c r="S1769" s="122">
        <v>0</v>
      </c>
      <c r="T1769" s="122">
        <v>0</v>
      </c>
      <c r="U1769" s="122">
        <v>0</v>
      </c>
      <c r="V1769" s="122">
        <v>0</v>
      </c>
      <c r="W1769" s="122">
        <v>0</v>
      </c>
      <c r="X1769" s="122">
        <v>0</v>
      </c>
      <c r="Y1769" s="122">
        <v>0</v>
      </c>
      <c r="Z1769" s="122">
        <v>0</v>
      </c>
      <c r="AA1769" s="122">
        <v>0</v>
      </c>
      <c r="AB1769" s="122">
        <v>0</v>
      </c>
      <c r="AC1769" s="122">
        <v>0</v>
      </c>
      <c r="AD1769" s="121"/>
      <c r="BO1769" s="72" t="s">
        <v>5066</v>
      </c>
      <c r="BP1769" s="73" t="s">
        <v>5139</v>
      </c>
      <c r="BQ1769" s="75">
        <v>0</v>
      </c>
      <c r="BR1769" s="74"/>
      <c r="BS1769" s="74"/>
      <c r="BT1769" s="74"/>
      <c r="BU1769" s="74"/>
      <c r="BV1769" s="74"/>
      <c r="BW1769" s="74"/>
      <c r="BX1769" s="74"/>
      <c r="BY1769" s="74"/>
      <c r="BZ1769" s="74"/>
      <c r="CA1769" s="74"/>
    </row>
    <row r="1770" spans="14:79" ht="12" customHeight="1">
      <c r="N1770" s="119" t="s">
        <v>43</v>
      </c>
      <c r="O1770" s="120" t="s">
        <v>2439</v>
      </c>
      <c r="P1770" s="122">
        <v>170000026</v>
      </c>
      <c r="Q1770" s="122">
        <v>180000026</v>
      </c>
      <c r="R1770" s="122">
        <v>190000026</v>
      </c>
      <c r="S1770" s="122">
        <v>200000026</v>
      </c>
      <c r="T1770" s="122">
        <v>215000026</v>
      </c>
      <c r="U1770" s="122">
        <v>230000026</v>
      </c>
      <c r="V1770" s="122">
        <v>0</v>
      </c>
      <c r="W1770" s="122">
        <v>0</v>
      </c>
      <c r="X1770" s="122">
        <v>0</v>
      </c>
      <c r="Y1770" s="122">
        <v>0</v>
      </c>
      <c r="Z1770" s="122">
        <v>0</v>
      </c>
      <c r="AA1770" s="122">
        <v>0</v>
      </c>
      <c r="AB1770" s="122">
        <v>0</v>
      </c>
      <c r="AC1770" s="122">
        <v>0</v>
      </c>
      <c r="AD1770" s="121"/>
      <c r="BO1770" s="72" t="s">
        <v>5066</v>
      </c>
      <c r="BP1770" s="73" t="s">
        <v>5081</v>
      </c>
      <c r="BQ1770" s="74"/>
      <c r="BR1770" s="74"/>
      <c r="BS1770" s="74"/>
      <c r="BT1770" s="74"/>
      <c r="BU1770" s="74"/>
      <c r="BV1770" s="74"/>
      <c r="BW1770" s="74"/>
      <c r="BX1770" s="74"/>
      <c r="BY1770" s="74"/>
      <c r="BZ1770" s="74"/>
      <c r="CA1770" s="74"/>
    </row>
    <row r="1771" spans="14:79" ht="12" customHeight="1">
      <c r="N1771" s="119" t="s">
        <v>43</v>
      </c>
      <c r="O1771" s="120" t="s">
        <v>83</v>
      </c>
      <c r="P1771" s="122">
        <v>170000026</v>
      </c>
      <c r="Q1771" s="122">
        <v>180000026</v>
      </c>
      <c r="R1771" s="122">
        <v>190000026</v>
      </c>
      <c r="S1771" s="122">
        <v>200000026</v>
      </c>
      <c r="T1771" s="122">
        <v>215000026</v>
      </c>
      <c r="U1771" s="122">
        <v>230000026</v>
      </c>
      <c r="V1771" s="122">
        <v>0</v>
      </c>
      <c r="W1771" s="122">
        <v>0</v>
      </c>
      <c r="X1771" s="122">
        <v>0</v>
      </c>
      <c r="Y1771" s="122">
        <v>0</v>
      </c>
      <c r="Z1771" s="122">
        <v>0</v>
      </c>
      <c r="AA1771" s="122">
        <v>0</v>
      </c>
      <c r="AB1771" s="122">
        <v>0</v>
      </c>
      <c r="AC1771" s="122">
        <v>0</v>
      </c>
      <c r="AD1771" s="121"/>
      <c r="BO1771" s="72" t="s">
        <v>5066</v>
      </c>
      <c r="BP1771" s="73" t="s">
        <v>5199</v>
      </c>
      <c r="BQ1771" s="74"/>
      <c r="BR1771" s="74"/>
      <c r="BS1771" s="75">
        <v>595000026</v>
      </c>
      <c r="BT1771" s="75">
        <v>625000026</v>
      </c>
      <c r="BU1771" s="75">
        <v>695000026</v>
      </c>
      <c r="BV1771" s="75">
        <v>0</v>
      </c>
      <c r="BW1771" s="75">
        <v>0</v>
      </c>
      <c r="BX1771" s="75">
        <v>0</v>
      </c>
      <c r="BY1771" s="75">
        <v>0</v>
      </c>
      <c r="BZ1771" s="75">
        <v>0</v>
      </c>
      <c r="CA1771" s="75">
        <v>0</v>
      </c>
    </row>
    <row r="1772" spans="14:79" ht="12" customHeight="1">
      <c r="N1772" s="119" t="s">
        <v>43</v>
      </c>
      <c r="O1772" s="120" t="s">
        <v>2693</v>
      </c>
      <c r="P1772" s="122">
        <v>85000026</v>
      </c>
      <c r="Q1772" s="122">
        <v>90000026</v>
      </c>
      <c r="R1772" s="122">
        <v>95000026</v>
      </c>
      <c r="S1772" s="122">
        <v>100000026</v>
      </c>
      <c r="T1772" s="122">
        <v>105000026</v>
      </c>
      <c r="U1772" s="122">
        <v>0</v>
      </c>
      <c r="V1772" s="122">
        <v>0</v>
      </c>
      <c r="W1772" s="122">
        <v>0</v>
      </c>
      <c r="X1772" s="122">
        <v>0</v>
      </c>
      <c r="Y1772" s="122">
        <v>0</v>
      </c>
      <c r="Z1772" s="122">
        <v>0</v>
      </c>
      <c r="AA1772" s="122">
        <v>0</v>
      </c>
      <c r="AB1772" s="122">
        <v>0</v>
      </c>
      <c r="AC1772" s="122">
        <v>0</v>
      </c>
      <c r="AD1772" s="121"/>
      <c r="BO1772" s="72" t="s">
        <v>5066</v>
      </c>
      <c r="BP1772" s="73" t="s">
        <v>5200</v>
      </c>
      <c r="BQ1772" s="74"/>
      <c r="BR1772" s="74"/>
      <c r="BS1772" s="75">
        <v>0</v>
      </c>
      <c r="BT1772" s="74"/>
      <c r="BU1772" s="74"/>
      <c r="BV1772" s="74"/>
      <c r="BW1772" s="74"/>
      <c r="BX1772" s="74"/>
      <c r="BY1772" s="74"/>
      <c r="BZ1772" s="74"/>
      <c r="CA1772" s="74"/>
    </row>
    <row r="1773" spans="14:79" ht="12" customHeight="1">
      <c r="N1773" s="119" t="s">
        <v>43</v>
      </c>
      <c r="O1773" s="120" t="s">
        <v>2693</v>
      </c>
      <c r="P1773" s="122">
        <v>85000026</v>
      </c>
      <c r="Q1773" s="122">
        <v>0</v>
      </c>
      <c r="R1773" s="122">
        <v>0</v>
      </c>
      <c r="S1773" s="122">
        <v>0</v>
      </c>
      <c r="T1773" s="122">
        <v>0</v>
      </c>
      <c r="U1773" s="122">
        <v>0</v>
      </c>
      <c r="V1773" s="122">
        <v>0</v>
      </c>
      <c r="W1773" s="122">
        <v>0</v>
      </c>
      <c r="X1773" s="122">
        <v>0</v>
      </c>
      <c r="Y1773" s="122">
        <v>0</v>
      </c>
      <c r="Z1773" s="122">
        <v>0</v>
      </c>
      <c r="AA1773" s="122">
        <v>0</v>
      </c>
      <c r="AB1773" s="122">
        <v>0</v>
      </c>
      <c r="AC1773" s="122">
        <v>0</v>
      </c>
      <c r="AD1773" s="121"/>
      <c r="BO1773" s="72" t="s">
        <v>5066</v>
      </c>
      <c r="BP1773" s="73" t="s">
        <v>5082</v>
      </c>
      <c r="BQ1773" s="74"/>
      <c r="BR1773" s="74"/>
      <c r="BS1773" s="74"/>
      <c r="BT1773" s="74"/>
      <c r="BU1773" s="74"/>
      <c r="BV1773" s="74"/>
      <c r="BW1773" s="74"/>
      <c r="BX1773" s="74"/>
      <c r="BY1773" s="74"/>
      <c r="BZ1773" s="74"/>
      <c r="CA1773" s="74"/>
    </row>
    <row r="1774" spans="14:79" ht="12" customHeight="1">
      <c r="N1774" s="119" t="s">
        <v>43</v>
      </c>
      <c r="O1774" s="120" t="s">
        <v>1001</v>
      </c>
      <c r="P1774" s="122">
        <v>60000026</v>
      </c>
      <c r="Q1774" s="122">
        <v>70000026</v>
      </c>
      <c r="R1774" s="122">
        <v>80000026</v>
      </c>
      <c r="S1774" s="122">
        <v>90000026</v>
      </c>
      <c r="T1774" s="122">
        <v>110000026</v>
      </c>
      <c r="U1774" s="122">
        <v>0</v>
      </c>
      <c r="V1774" s="122">
        <v>0</v>
      </c>
      <c r="W1774" s="122">
        <v>0</v>
      </c>
      <c r="X1774" s="122">
        <v>0</v>
      </c>
      <c r="Y1774" s="122">
        <v>0</v>
      </c>
      <c r="Z1774" s="122">
        <v>0</v>
      </c>
      <c r="AA1774" s="122">
        <v>0</v>
      </c>
      <c r="AB1774" s="122">
        <v>0</v>
      </c>
      <c r="AC1774" s="122">
        <v>0</v>
      </c>
      <c r="AD1774" s="121"/>
      <c r="BO1774" s="72" t="s">
        <v>5066</v>
      </c>
      <c r="BP1774" s="73" t="s">
        <v>5083</v>
      </c>
      <c r="BQ1774" s="74"/>
      <c r="BR1774" s="74"/>
      <c r="BS1774" s="74"/>
      <c r="BT1774" s="74"/>
      <c r="BU1774" s="74"/>
      <c r="BV1774" s="74"/>
      <c r="BW1774" s="74"/>
      <c r="BX1774" s="74"/>
      <c r="BY1774" s="74"/>
      <c r="BZ1774" s="74"/>
      <c r="CA1774" s="74"/>
    </row>
    <row r="1775" spans="14:79" ht="12" customHeight="1">
      <c r="N1775" s="119" t="s">
        <v>43</v>
      </c>
      <c r="O1775" s="120" t="s">
        <v>1326</v>
      </c>
      <c r="P1775" s="122">
        <v>60000026</v>
      </c>
      <c r="Q1775" s="122">
        <v>70000026</v>
      </c>
      <c r="R1775" s="122">
        <v>80000026</v>
      </c>
      <c r="S1775" s="122">
        <v>90000026</v>
      </c>
      <c r="T1775" s="122">
        <v>110000026</v>
      </c>
      <c r="U1775" s="122">
        <v>0</v>
      </c>
      <c r="V1775" s="122">
        <v>0</v>
      </c>
      <c r="W1775" s="122">
        <v>0</v>
      </c>
      <c r="X1775" s="122">
        <v>0</v>
      </c>
      <c r="Y1775" s="122">
        <v>0</v>
      </c>
      <c r="Z1775" s="122">
        <v>0</v>
      </c>
      <c r="AA1775" s="122">
        <v>0</v>
      </c>
      <c r="AB1775" s="122">
        <v>0</v>
      </c>
      <c r="AC1775" s="122">
        <v>0</v>
      </c>
      <c r="AD1775" s="121"/>
      <c r="BO1775" s="72" t="s">
        <v>5066</v>
      </c>
      <c r="BP1775" s="73" t="s">
        <v>5084</v>
      </c>
      <c r="BQ1775" s="74"/>
      <c r="BR1775" s="74"/>
      <c r="BS1775" s="74"/>
      <c r="BT1775" s="74"/>
      <c r="BU1775" s="74"/>
      <c r="BV1775" s="74"/>
      <c r="BW1775" s="74"/>
      <c r="BX1775" s="74"/>
      <c r="BY1775" s="74"/>
      <c r="BZ1775" s="74"/>
      <c r="CA1775" s="74"/>
    </row>
    <row r="1776" spans="14:79" ht="12" customHeight="1">
      <c r="N1776" s="119" t="s">
        <v>43</v>
      </c>
      <c r="O1776" s="120" t="s">
        <v>191</v>
      </c>
      <c r="P1776" s="122">
        <v>80000026</v>
      </c>
      <c r="Q1776" s="122">
        <v>85000026</v>
      </c>
      <c r="R1776" s="122">
        <v>0</v>
      </c>
      <c r="S1776" s="122">
        <v>0</v>
      </c>
      <c r="T1776" s="122">
        <v>0</v>
      </c>
      <c r="U1776" s="122">
        <v>0</v>
      </c>
      <c r="V1776" s="122">
        <v>0</v>
      </c>
      <c r="W1776" s="122">
        <v>0</v>
      </c>
      <c r="X1776" s="122">
        <v>0</v>
      </c>
      <c r="Y1776" s="122">
        <v>0</v>
      </c>
      <c r="Z1776" s="122">
        <v>0</v>
      </c>
      <c r="AA1776" s="122">
        <v>0</v>
      </c>
      <c r="AB1776" s="122">
        <v>0</v>
      </c>
      <c r="AC1776" s="122">
        <v>0</v>
      </c>
      <c r="AD1776" s="121"/>
      <c r="BO1776" s="72" t="s">
        <v>5066</v>
      </c>
      <c r="BP1776" s="73" t="s">
        <v>5085</v>
      </c>
      <c r="BQ1776" s="74"/>
      <c r="BR1776" s="74"/>
      <c r="BS1776" s="74"/>
      <c r="BT1776" s="74"/>
      <c r="BU1776" s="74"/>
      <c r="BV1776" s="74"/>
      <c r="BW1776" s="74"/>
      <c r="BX1776" s="74"/>
      <c r="BY1776" s="74"/>
      <c r="BZ1776" s="74"/>
      <c r="CA1776" s="74"/>
    </row>
    <row r="1777" spans="14:79" ht="12" customHeight="1">
      <c r="N1777" s="119" t="s">
        <v>43</v>
      </c>
      <c r="O1777" s="120" t="s">
        <v>900</v>
      </c>
      <c r="P1777" s="122">
        <v>80000026</v>
      </c>
      <c r="Q1777" s="122">
        <v>85000026</v>
      </c>
      <c r="R1777" s="122">
        <v>0</v>
      </c>
      <c r="S1777" s="122">
        <v>0</v>
      </c>
      <c r="T1777" s="122">
        <v>0</v>
      </c>
      <c r="U1777" s="122">
        <v>0</v>
      </c>
      <c r="V1777" s="122">
        <v>0</v>
      </c>
      <c r="W1777" s="122">
        <v>0</v>
      </c>
      <c r="X1777" s="122">
        <v>0</v>
      </c>
      <c r="Y1777" s="122">
        <v>0</v>
      </c>
      <c r="Z1777" s="122">
        <v>0</v>
      </c>
      <c r="AA1777" s="122">
        <v>0</v>
      </c>
      <c r="AB1777" s="122">
        <v>0</v>
      </c>
      <c r="AC1777" s="122">
        <v>0</v>
      </c>
      <c r="AD1777" s="121"/>
      <c r="BO1777" s="72" t="s">
        <v>5066</v>
      </c>
      <c r="BP1777" s="73" t="s">
        <v>5069</v>
      </c>
      <c r="BQ1777" s="74"/>
      <c r="BR1777" s="74"/>
      <c r="BS1777" s="74"/>
      <c r="BT1777" s="74"/>
      <c r="BU1777" s="74"/>
      <c r="BV1777" s="74"/>
      <c r="BW1777" s="74"/>
      <c r="BX1777" s="74"/>
      <c r="BY1777" s="74"/>
      <c r="BZ1777" s="74"/>
      <c r="CA1777" s="74"/>
    </row>
    <row r="1778" spans="14:79" ht="12" customHeight="1">
      <c r="N1778" s="119" t="s">
        <v>43</v>
      </c>
      <c r="O1778" s="120" t="s">
        <v>192</v>
      </c>
      <c r="P1778" s="122">
        <v>75000026</v>
      </c>
      <c r="Q1778" s="122">
        <v>80000026</v>
      </c>
      <c r="R1778" s="122">
        <v>85000026</v>
      </c>
      <c r="S1778" s="122">
        <v>95000026</v>
      </c>
      <c r="T1778" s="122">
        <v>115000026</v>
      </c>
      <c r="U1778" s="122">
        <v>0</v>
      </c>
      <c r="V1778" s="122">
        <v>0</v>
      </c>
      <c r="W1778" s="122">
        <v>0</v>
      </c>
      <c r="X1778" s="122">
        <v>0</v>
      </c>
      <c r="Y1778" s="122">
        <v>0</v>
      </c>
      <c r="Z1778" s="122">
        <v>0</v>
      </c>
      <c r="AA1778" s="122">
        <v>0</v>
      </c>
      <c r="AB1778" s="122">
        <v>0</v>
      </c>
      <c r="AC1778" s="122">
        <v>0</v>
      </c>
      <c r="AD1778" s="121"/>
      <c r="BO1778" s="72" t="s">
        <v>5066</v>
      </c>
      <c r="BP1778" s="73" t="s">
        <v>5070</v>
      </c>
      <c r="BQ1778" s="74"/>
      <c r="BR1778" s="74"/>
      <c r="BS1778" s="74"/>
      <c r="BT1778" s="74"/>
      <c r="BU1778" s="74"/>
      <c r="BV1778" s="74"/>
      <c r="BW1778" s="74"/>
      <c r="BX1778" s="74"/>
      <c r="BY1778" s="74"/>
      <c r="BZ1778" s="74"/>
      <c r="CA1778" s="74"/>
    </row>
    <row r="1779" spans="14:79" ht="12" customHeight="1">
      <c r="N1779" s="119" t="s">
        <v>43</v>
      </c>
      <c r="O1779" s="120" t="s">
        <v>193</v>
      </c>
      <c r="P1779" s="122">
        <v>75000026</v>
      </c>
      <c r="Q1779" s="122">
        <v>80000026</v>
      </c>
      <c r="R1779" s="122">
        <v>85000026</v>
      </c>
      <c r="S1779" s="122">
        <v>0</v>
      </c>
      <c r="T1779" s="122">
        <v>0</v>
      </c>
      <c r="U1779" s="122">
        <v>0</v>
      </c>
      <c r="V1779" s="122">
        <v>0</v>
      </c>
      <c r="W1779" s="122">
        <v>0</v>
      </c>
      <c r="X1779" s="122">
        <v>0</v>
      </c>
      <c r="Y1779" s="122">
        <v>0</v>
      </c>
      <c r="Z1779" s="122">
        <v>0</v>
      </c>
      <c r="AA1779" s="122">
        <v>0</v>
      </c>
      <c r="AB1779" s="122">
        <v>0</v>
      </c>
      <c r="AC1779" s="122">
        <v>0</v>
      </c>
      <c r="AD1779" s="121"/>
      <c r="BO1779" s="72" t="s">
        <v>5066</v>
      </c>
      <c r="BP1779" s="73" t="s">
        <v>5071</v>
      </c>
      <c r="BQ1779" s="74"/>
      <c r="BR1779" s="74"/>
      <c r="BS1779" s="74"/>
      <c r="BT1779" s="74"/>
      <c r="BU1779" s="74"/>
      <c r="BV1779" s="74"/>
      <c r="BW1779" s="74"/>
      <c r="BX1779" s="74"/>
      <c r="BY1779" s="74"/>
      <c r="BZ1779" s="74"/>
      <c r="CA1779" s="74"/>
    </row>
    <row r="1780" spans="14:79" ht="12" customHeight="1">
      <c r="N1780" s="119" t="s">
        <v>43</v>
      </c>
      <c r="O1780" s="120" t="s">
        <v>194</v>
      </c>
      <c r="P1780" s="122">
        <v>70000026</v>
      </c>
      <c r="Q1780" s="122">
        <v>75000026</v>
      </c>
      <c r="R1780" s="122">
        <v>80000026</v>
      </c>
      <c r="S1780" s="122">
        <v>0</v>
      </c>
      <c r="T1780" s="122">
        <v>0</v>
      </c>
      <c r="U1780" s="122">
        <v>0</v>
      </c>
      <c r="V1780" s="122">
        <v>0</v>
      </c>
      <c r="W1780" s="122">
        <v>0</v>
      </c>
      <c r="X1780" s="122">
        <v>0</v>
      </c>
      <c r="Y1780" s="122">
        <v>0</v>
      </c>
      <c r="Z1780" s="122">
        <v>0</v>
      </c>
      <c r="AA1780" s="122">
        <v>0</v>
      </c>
      <c r="AB1780" s="122">
        <v>0</v>
      </c>
      <c r="AC1780" s="122">
        <v>0</v>
      </c>
      <c r="AD1780" s="121"/>
      <c r="BO1780" s="72" t="s">
        <v>5066</v>
      </c>
      <c r="BP1780" s="73" t="s">
        <v>5072</v>
      </c>
      <c r="BQ1780" s="74"/>
      <c r="BR1780" s="74"/>
      <c r="BS1780" s="74"/>
      <c r="BT1780" s="74"/>
      <c r="BU1780" s="74"/>
      <c r="BV1780" s="74"/>
      <c r="BW1780" s="74"/>
      <c r="BX1780" s="74"/>
      <c r="BY1780" s="74"/>
      <c r="BZ1780" s="74"/>
      <c r="CA1780" s="74"/>
    </row>
    <row r="1781" spans="14:79" ht="12" customHeight="1">
      <c r="N1781" s="119" t="s">
        <v>43</v>
      </c>
      <c r="O1781" s="120" t="s">
        <v>387</v>
      </c>
      <c r="P1781" s="122">
        <v>105000026</v>
      </c>
      <c r="Q1781" s="122">
        <v>115000026</v>
      </c>
      <c r="R1781" s="122">
        <v>120000026</v>
      </c>
      <c r="S1781" s="122">
        <v>135000026</v>
      </c>
      <c r="T1781" s="122">
        <v>140000026</v>
      </c>
      <c r="U1781" s="122">
        <v>160000026</v>
      </c>
      <c r="V1781" s="122">
        <v>170000026</v>
      </c>
      <c r="W1781" s="122">
        <v>0</v>
      </c>
      <c r="X1781" s="122">
        <v>0</v>
      </c>
      <c r="Y1781" s="122">
        <v>0</v>
      </c>
      <c r="Z1781" s="122">
        <v>0</v>
      </c>
      <c r="AA1781" s="122">
        <v>0</v>
      </c>
      <c r="AB1781" s="122">
        <v>0</v>
      </c>
      <c r="AC1781" s="122">
        <v>0</v>
      </c>
      <c r="AD1781" s="121"/>
      <c r="BO1781" s="72" t="s">
        <v>5066</v>
      </c>
      <c r="BP1781" s="73" t="s">
        <v>5086</v>
      </c>
      <c r="BQ1781" s="74"/>
      <c r="BR1781" s="74"/>
      <c r="BS1781" s="74"/>
      <c r="BT1781" s="74"/>
      <c r="BU1781" s="74"/>
      <c r="BV1781" s="74"/>
      <c r="BW1781" s="74"/>
      <c r="BX1781" s="74"/>
      <c r="BY1781" s="74"/>
      <c r="BZ1781" s="74"/>
      <c r="CA1781" s="74"/>
    </row>
    <row r="1782" spans="14:79" ht="12" customHeight="1">
      <c r="N1782" s="119" t="s">
        <v>43</v>
      </c>
      <c r="O1782" s="120" t="s">
        <v>1194</v>
      </c>
      <c r="P1782" s="122">
        <v>0</v>
      </c>
      <c r="Q1782" s="122">
        <v>0</v>
      </c>
      <c r="R1782" s="122">
        <v>125000026</v>
      </c>
      <c r="S1782" s="122">
        <v>135000026</v>
      </c>
      <c r="T1782" s="122">
        <v>125000026</v>
      </c>
      <c r="U1782" s="122">
        <v>150000026</v>
      </c>
      <c r="V1782" s="122">
        <v>165000026</v>
      </c>
      <c r="W1782" s="122">
        <v>0</v>
      </c>
      <c r="X1782" s="122">
        <v>0</v>
      </c>
      <c r="Y1782" s="122">
        <v>0</v>
      </c>
      <c r="Z1782" s="122">
        <v>0</v>
      </c>
      <c r="AA1782" s="122">
        <v>0</v>
      </c>
      <c r="AB1782" s="122">
        <v>0</v>
      </c>
      <c r="AC1782" s="122">
        <v>0</v>
      </c>
      <c r="AD1782" s="121"/>
      <c r="BO1782" s="72" t="s">
        <v>5066</v>
      </c>
      <c r="BP1782" s="73" t="s">
        <v>5073</v>
      </c>
      <c r="BQ1782" s="74"/>
      <c r="BR1782" s="74"/>
      <c r="BS1782" s="74"/>
      <c r="BT1782" s="74"/>
      <c r="BU1782" s="74"/>
      <c r="BV1782" s="74"/>
      <c r="BW1782" s="74"/>
      <c r="BX1782" s="74"/>
      <c r="BY1782" s="74"/>
      <c r="BZ1782" s="74"/>
      <c r="CA1782" s="74"/>
    </row>
    <row r="1783" spans="14:79" ht="12" customHeight="1">
      <c r="N1783" s="119" t="s">
        <v>43</v>
      </c>
      <c r="O1783" s="120" t="s">
        <v>1195</v>
      </c>
      <c r="P1783" s="122">
        <v>0</v>
      </c>
      <c r="Q1783" s="122">
        <v>0</v>
      </c>
      <c r="R1783" s="122">
        <v>125000026</v>
      </c>
      <c r="S1783" s="122">
        <v>135000026</v>
      </c>
      <c r="T1783" s="122">
        <v>125000026</v>
      </c>
      <c r="U1783" s="122">
        <v>150000026</v>
      </c>
      <c r="V1783" s="122">
        <v>165000026</v>
      </c>
      <c r="W1783" s="122">
        <v>0</v>
      </c>
      <c r="X1783" s="122">
        <v>0</v>
      </c>
      <c r="Y1783" s="122">
        <v>0</v>
      </c>
      <c r="Z1783" s="122">
        <v>0</v>
      </c>
      <c r="AA1783" s="122">
        <v>0</v>
      </c>
      <c r="AB1783" s="122">
        <v>0</v>
      </c>
      <c r="AC1783" s="122">
        <v>0</v>
      </c>
      <c r="AD1783" s="121"/>
      <c r="BO1783" s="72" t="s">
        <v>5066</v>
      </c>
      <c r="BP1783" s="73" t="s">
        <v>5087</v>
      </c>
      <c r="BQ1783" s="74"/>
      <c r="BR1783" s="74"/>
      <c r="BS1783" s="74"/>
      <c r="BT1783" s="74"/>
      <c r="BU1783" s="74"/>
      <c r="BV1783" s="74"/>
      <c r="BW1783" s="74"/>
      <c r="BX1783" s="74"/>
      <c r="BY1783" s="74"/>
      <c r="BZ1783" s="74"/>
      <c r="CA1783" s="74"/>
    </row>
    <row r="1784" spans="14:79" ht="12" customHeight="1">
      <c r="N1784" s="119" t="s">
        <v>43</v>
      </c>
      <c r="O1784" s="120" t="s">
        <v>152</v>
      </c>
      <c r="P1784" s="122">
        <v>85000026</v>
      </c>
      <c r="Q1784" s="122">
        <v>90000026</v>
      </c>
      <c r="R1784" s="122">
        <v>95000026</v>
      </c>
      <c r="S1784" s="122">
        <v>105000026</v>
      </c>
      <c r="T1784" s="122">
        <v>115000026</v>
      </c>
      <c r="U1784" s="122">
        <v>125000026</v>
      </c>
      <c r="V1784" s="122">
        <v>150000026</v>
      </c>
      <c r="W1784" s="122">
        <v>0</v>
      </c>
      <c r="X1784" s="122">
        <v>0</v>
      </c>
      <c r="Y1784" s="122">
        <v>0</v>
      </c>
      <c r="Z1784" s="122">
        <v>0</v>
      </c>
      <c r="AA1784" s="122">
        <v>0</v>
      </c>
      <c r="AB1784" s="122">
        <v>0</v>
      </c>
      <c r="AC1784" s="122">
        <v>0</v>
      </c>
      <c r="AD1784" s="121"/>
      <c r="BO1784" s="72" t="s">
        <v>5066</v>
      </c>
      <c r="BP1784" s="73" t="s">
        <v>5055</v>
      </c>
      <c r="BQ1784" s="74"/>
      <c r="BR1784" s="74"/>
      <c r="BS1784" s="74"/>
      <c r="BT1784" s="74"/>
      <c r="BU1784" s="74"/>
      <c r="BV1784" s="74"/>
      <c r="BW1784" s="74"/>
      <c r="BX1784" s="74"/>
      <c r="BY1784" s="74"/>
      <c r="BZ1784" s="74"/>
      <c r="CA1784" s="74"/>
    </row>
    <row r="1785" spans="14:79" ht="12" customHeight="1">
      <c r="N1785" s="119" t="s">
        <v>43</v>
      </c>
      <c r="O1785" s="120" t="s">
        <v>1327</v>
      </c>
      <c r="P1785" s="122">
        <v>0</v>
      </c>
      <c r="Q1785" s="122">
        <v>115000026</v>
      </c>
      <c r="R1785" s="122">
        <v>120000026</v>
      </c>
      <c r="S1785" s="122">
        <v>125000026</v>
      </c>
      <c r="T1785" s="122">
        <v>130000026</v>
      </c>
      <c r="U1785" s="122">
        <v>145000026</v>
      </c>
      <c r="V1785" s="122">
        <v>160000026</v>
      </c>
      <c r="W1785" s="122">
        <v>0</v>
      </c>
      <c r="X1785" s="122">
        <v>0</v>
      </c>
      <c r="Y1785" s="122">
        <v>0</v>
      </c>
      <c r="Z1785" s="122">
        <v>0</v>
      </c>
      <c r="AA1785" s="122">
        <v>0</v>
      </c>
      <c r="AB1785" s="122">
        <v>0</v>
      </c>
      <c r="AC1785" s="122">
        <v>0</v>
      </c>
      <c r="AD1785" s="121"/>
      <c r="BO1785" s="72" t="s">
        <v>5066</v>
      </c>
      <c r="BP1785" s="73" t="s">
        <v>5088</v>
      </c>
      <c r="BQ1785" s="74"/>
      <c r="BR1785" s="74"/>
      <c r="BS1785" s="74"/>
      <c r="BT1785" s="74"/>
      <c r="BU1785" s="74"/>
      <c r="BV1785" s="74"/>
      <c r="BW1785" s="74"/>
      <c r="BX1785" s="74"/>
      <c r="BY1785" s="74"/>
      <c r="BZ1785" s="74"/>
      <c r="CA1785" s="74"/>
    </row>
    <row r="1786" spans="14:79" ht="12" customHeight="1">
      <c r="N1786" s="119" t="s">
        <v>43</v>
      </c>
      <c r="O1786" s="120" t="s">
        <v>1196</v>
      </c>
      <c r="P1786" s="122">
        <v>0</v>
      </c>
      <c r="Q1786" s="122">
        <v>105000026</v>
      </c>
      <c r="R1786" s="122">
        <v>115000026</v>
      </c>
      <c r="S1786" s="122">
        <v>120000026</v>
      </c>
      <c r="T1786" s="122">
        <v>135000026</v>
      </c>
      <c r="U1786" s="122">
        <v>140000026</v>
      </c>
      <c r="V1786" s="122">
        <v>150000026</v>
      </c>
      <c r="W1786" s="122">
        <v>0</v>
      </c>
      <c r="X1786" s="122">
        <v>0</v>
      </c>
      <c r="Y1786" s="122">
        <v>0</v>
      </c>
      <c r="Z1786" s="122">
        <v>0</v>
      </c>
      <c r="AA1786" s="122">
        <v>0</v>
      </c>
      <c r="AB1786" s="122">
        <v>0</v>
      </c>
      <c r="AC1786" s="122">
        <v>0</v>
      </c>
      <c r="AD1786" s="121"/>
      <c r="BO1786" s="72" t="s">
        <v>5066</v>
      </c>
      <c r="BP1786" s="73" t="s">
        <v>5056</v>
      </c>
      <c r="BQ1786" s="74"/>
      <c r="BR1786" s="74"/>
      <c r="BS1786" s="74"/>
      <c r="BT1786" s="74"/>
      <c r="BU1786" s="74"/>
      <c r="BV1786" s="74"/>
      <c r="BW1786" s="74"/>
      <c r="BX1786" s="74"/>
      <c r="BY1786" s="74"/>
      <c r="BZ1786" s="74"/>
      <c r="CA1786" s="74"/>
    </row>
    <row r="1787" spans="14:79" ht="12" customHeight="1">
      <c r="N1787" s="119" t="s">
        <v>43</v>
      </c>
      <c r="O1787" s="120" t="s">
        <v>153</v>
      </c>
      <c r="P1787" s="122">
        <v>105000026</v>
      </c>
      <c r="Q1787" s="122">
        <v>115000026</v>
      </c>
      <c r="R1787" s="122">
        <v>120000026</v>
      </c>
      <c r="S1787" s="122">
        <v>125000026</v>
      </c>
      <c r="T1787" s="122">
        <v>0</v>
      </c>
      <c r="U1787" s="122">
        <v>0</v>
      </c>
      <c r="V1787" s="122">
        <v>0</v>
      </c>
      <c r="W1787" s="122">
        <v>0</v>
      </c>
      <c r="X1787" s="122">
        <v>0</v>
      </c>
      <c r="Y1787" s="122">
        <v>0</v>
      </c>
      <c r="Z1787" s="122">
        <v>0</v>
      </c>
      <c r="AA1787" s="122">
        <v>0</v>
      </c>
      <c r="AB1787" s="122">
        <v>0</v>
      </c>
      <c r="AC1787" s="122">
        <v>0</v>
      </c>
      <c r="AD1787" s="121"/>
      <c r="BO1787" s="72" t="s">
        <v>5066</v>
      </c>
      <c r="BP1787" s="73" t="s">
        <v>5108</v>
      </c>
      <c r="BQ1787" s="74"/>
      <c r="BR1787" s="74"/>
      <c r="BS1787" s="74"/>
      <c r="BT1787" s="74"/>
      <c r="BU1787" s="74"/>
      <c r="BV1787" s="74"/>
      <c r="BW1787" s="74"/>
      <c r="BX1787" s="74"/>
      <c r="BY1787" s="74"/>
      <c r="BZ1787" s="74"/>
      <c r="CA1787" s="74"/>
    </row>
    <row r="1788" spans="14:79" ht="12" customHeight="1">
      <c r="N1788" s="119" t="s">
        <v>43</v>
      </c>
      <c r="O1788" s="120" t="s">
        <v>1002</v>
      </c>
      <c r="P1788" s="122">
        <v>0</v>
      </c>
      <c r="Q1788" s="122">
        <v>105000026</v>
      </c>
      <c r="R1788" s="122">
        <v>115000026</v>
      </c>
      <c r="S1788" s="122">
        <v>120000026</v>
      </c>
      <c r="T1788" s="122">
        <v>135000026</v>
      </c>
      <c r="U1788" s="122">
        <v>140000026</v>
      </c>
      <c r="V1788" s="122">
        <v>150000026</v>
      </c>
      <c r="W1788" s="122">
        <v>0</v>
      </c>
      <c r="X1788" s="122">
        <v>0</v>
      </c>
      <c r="Y1788" s="122">
        <v>0</v>
      </c>
      <c r="Z1788" s="122">
        <v>0</v>
      </c>
      <c r="AA1788" s="122">
        <v>0</v>
      </c>
      <c r="AB1788" s="122">
        <v>0</v>
      </c>
      <c r="AC1788" s="122">
        <v>0</v>
      </c>
      <c r="AD1788" s="121"/>
      <c r="BO1788" s="72" t="s">
        <v>5066</v>
      </c>
      <c r="BP1788" s="73" t="s">
        <v>5089</v>
      </c>
      <c r="BQ1788" s="74"/>
      <c r="BR1788" s="74"/>
      <c r="BS1788" s="74"/>
      <c r="BT1788" s="74"/>
      <c r="BU1788" s="74"/>
      <c r="BV1788" s="74"/>
      <c r="BW1788" s="74"/>
      <c r="BX1788" s="74"/>
      <c r="BY1788" s="74"/>
      <c r="BZ1788" s="74"/>
      <c r="CA1788" s="74"/>
    </row>
    <row r="1789" spans="14:79" ht="12" customHeight="1">
      <c r="N1789" s="119" t="s">
        <v>43</v>
      </c>
      <c r="O1789" s="120" t="s">
        <v>2619</v>
      </c>
      <c r="P1789" s="122">
        <v>0</v>
      </c>
      <c r="Q1789" s="122">
        <v>0</v>
      </c>
      <c r="R1789" s="122">
        <v>0</v>
      </c>
      <c r="S1789" s="122">
        <v>0</v>
      </c>
      <c r="T1789" s="122">
        <v>0</v>
      </c>
      <c r="U1789" s="122">
        <v>0</v>
      </c>
      <c r="V1789" s="122">
        <v>0</v>
      </c>
      <c r="W1789" s="122">
        <v>0</v>
      </c>
      <c r="X1789" s="122">
        <v>0</v>
      </c>
      <c r="Y1789" s="122">
        <v>0</v>
      </c>
      <c r="Z1789" s="122">
        <v>250000026</v>
      </c>
      <c r="AA1789" s="122">
        <v>285000026</v>
      </c>
      <c r="AB1789" s="122">
        <v>0</v>
      </c>
      <c r="AC1789" s="122">
        <v>0</v>
      </c>
      <c r="AD1789" s="121"/>
      <c r="BO1789" s="72" t="s">
        <v>5066</v>
      </c>
      <c r="BP1789" s="73" t="s">
        <v>5090</v>
      </c>
      <c r="BQ1789" s="74"/>
      <c r="BR1789" s="74"/>
      <c r="BS1789" s="74"/>
      <c r="BT1789" s="74"/>
      <c r="BU1789" s="74"/>
      <c r="BV1789" s="74"/>
      <c r="BW1789" s="74"/>
      <c r="BX1789" s="74"/>
      <c r="BY1789" s="74"/>
      <c r="BZ1789" s="74"/>
      <c r="CA1789" s="74"/>
    </row>
    <row r="1790" spans="14:79" ht="12" customHeight="1">
      <c r="N1790" s="119" t="s">
        <v>43</v>
      </c>
      <c r="O1790" s="120" t="s">
        <v>1828</v>
      </c>
      <c r="P1790" s="122">
        <v>0</v>
      </c>
      <c r="Q1790" s="122">
        <v>0</v>
      </c>
      <c r="R1790" s="122">
        <v>0</v>
      </c>
      <c r="S1790" s="122">
        <v>0</v>
      </c>
      <c r="T1790" s="122">
        <v>0</v>
      </c>
      <c r="U1790" s="122">
        <v>0</v>
      </c>
      <c r="V1790" s="122">
        <v>0</v>
      </c>
      <c r="W1790" s="122">
        <v>150000026</v>
      </c>
      <c r="X1790" s="122">
        <v>160000026</v>
      </c>
      <c r="Y1790" s="122">
        <v>170000026</v>
      </c>
      <c r="Z1790" s="122">
        <v>180000026</v>
      </c>
      <c r="AA1790" s="122">
        <v>190000026</v>
      </c>
      <c r="AB1790" s="122">
        <v>0</v>
      </c>
      <c r="AC1790" s="122">
        <v>0</v>
      </c>
      <c r="AD1790" s="121"/>
      <c r="BO1790" s="72" t="s">
        <v>5066</v>
      </c>
      <c r="BP1790" s="73" t="s">
        <v>5109</v>
      </c>
      <c r="BQ1790" s="74"/>
      <c r="BR1790" s="74"/>
      <c r="BS1790" s="74"/>
      <c r="BT1790" s="74"/>
      <c r="BU1790" s="74"/>
      <c r="BV1790" s="74"/>
      <c r="BW1790" s="74"/>
      <c r="BX1790" s="74"/>
      <c r="BY1790" s="74"/>
      <c r="BZ1790" s="74"/>
      <c r="CA1790" s="74"/>
    </row>
    <row r="1791" spans="14:79" ht="12" customHeight="1">
      <c r="N1791" s="119" t="s">
        <v>43</v>
      </c>
      <c r="O1791" s="120" t="s">
        <v>1998</v>
      </c>
      <c r="P1791" s="122">
        <v>0</v>
      </c>
      <c r="Q1791" s="122">
        <v>0</v>
      </c>
      <c r="R1791" s="122">
        <v>0</v>
      </c>
      <c r="S1791" s="122">
        <v>0</v>
      </c>
      <c r="T1791" s="122">
        <v>0</v>
      </c>
      <c r="U1791" s="122">
        <v>0</v>
      </c>
      <c r="V1791" s="122">
        <v>0</v>
      </c>
      <c r="W1791" s="122">
        <v>0</v>
      </c>
      <c r="X1791" s="122">
        <v>0</v>
      </c>
      <c r="Y1791" s="122">
        <v>140000026</v>
      </c>
      <c r="Z1791" s="122">
        <v>150000026</v>
      </c>
      <c r="AA1791" s="122">
        <v>160000026</v>
      </c>
      <c r="AB1791" s="122">
        <v>170000026</v>
      </c>
      <c r="AC1791" s="122">
        <v>190000026</v>
      </c>
      <c r="AD1791" s="121"/>
      <c r="BO1791" s="72" t="s">
        <v>5066</v>
      </c>
      <c r="BP1791" s="73" t="s">
        <v>5074</v>
      </c>
      <c r="BQ1791" s="74"/>
      <c r="BR1791" s="74"/>
      <c r="BS1791" s="74"/>
      <c r="BT1791" s="74"/>
      <c r="BU1791" s="74"/>
      <c r="BV1791" s="74"/>
      <c r="BW1791" s="74"/>
      <c r="BX1791" s="74"/>
      <c r="BY1791" s="74"/>
      <c r="BZ1791" s="74"/>
      <c r="CA1791" s="74"/>
    </row>
    <row r="1792" spans="14:79" ht="12" customHeight="1">
      <c r="N1792" s="119" t="s">
        <v>43</v>
      </c>
      <c r="O1792" s="120" t="s">
        <v>723</v>
      </c>
      <c r="P1792" s="122">
        <v>85000026</v>
      </c>
      <c r="Q1792" s="122">
        <v>90000026</v>
      </c>
      <c r="R1792" s="122">
        <v>100000026</v>
      </c>
      <c r="S1792" s="122">
        <v>125000026</v>
      </c>
      <c r="T1792" s="122">
        <v>135000026</v>
      </c>
      <c r="U1792" s="122">
        <v>150000026</v>
      </c>
      <c r="V1792" s="122">
        <v>0</v>
      </c>
      <c r="W1792" s="122">
        <v>0</v>
      </c>
      <c r="X1792" s="122">
        <v>0</v>
      </c>
      <c r="Y1792" s="122">
        <v>0</v>
      </c>
      <c r="Z1792" s="122">
        <v>0</v>
      </c>
      <c r="AA1792" s="122">
        <v>0</v>
      </c>
      <c r="AB1792" s="122">
        <v>0</v>
      </c>
      <c r="AC1792" s="122">
        <v>0</v>
      </c>
      <c r="AD1792" s="121"/>
      <c r="BO1792" s="72" t="s">
        <v>5066</v>
      </c>
      <c r="BP1792" s="73" t="s">
        <v>5140</v>
      </c>
      <c r="BQ1792" s="75">
        <v>0</v>
      </c>
      <c r="BR1792" s="75">
        <v>450000026</v>
      </c>
      <c r="BS1792" s="75">
        <v>465000026</v>
      </c>
      <c r="BT1792" s="75">
        <v>480000026</v>
      </c>
      <c r="BU1792" s="75">
        <v>0</v>
      </c>
      <c r="BV1792" s="74"/>
      <c r="BW1792" s="74"/>
      <c r="BX1792" s="74"/>
      <c r="BY1792" s="74"/>
      <c r="BZ1792" s="74"/>
      <c r="CA1792" s="74"/>
    </row>
    <row r="1793" spans="14:79" ht="12" customHeight="1">
      <c r="N1793" s="119" t="s">
        <v>43</v>
      </c>
      <c r="O1793" s="120" t="s">
        <v>783</v>
      </c>
      <c r="P1793" s="122">
        <v>80000026</v>
      </c>
      <c r="Q1793" s="122">
        <v>85000026</v>
      </c>
      <c r="R1793" s="122">
        <v>90000026</v>
      </c>
      <c r="S1793" s="122">
        <v>100000026</v>
      </c>
      <c r="T1793" s="122">
        <v>110000026</v>
      </c>
      <c r="U1793" s="122">
        <v>120000026</v>
      </c>
      <c r="V1793" s="122">
        <v>0</v>
      </c>
      <c r="W1793" s="122">
        <v>0</v>
      </c>
      <c r="X1793" s="122">
        <v>0</v>
      </c>
      <c r="Y1793" s="122">
        <v>0</v>
      </c>
      <c r="Z1793" s="122">
        <v>0</v>
      </c>
      <c r="AA1793" s="122">
        <v>0</v>
      </c>
      <c r="AB1793" s="122">
        <v>0</v>
      </c>
      <c r="AC1793" s="122">
        <v>0</v>
      </c>
      <c r="AD1793" s="121"/>
      <c r="BO1793" s="72" t="s">
        <v>5066</v>
      </c>
      <c r="BP1793" s="73" t="s">
        <v>5171</v>
      </c>
      <c r="BQ1793" s="74"/>
      <c r="BR1793" s="75">
        <v>0</v>
      </c>
      <c r="BS1793" s="75">
        <v>0</v>
      </c>
      <c r="BT1793" s="75">
        <v>0</v>
      </c>
      <c r="BU1793" s="75">
        <v>500000026</v>
      </c>
      <c r="BV1793" s="74"/>
      <c r="BW1793" s="74"/>
      <c r="BX1793" s="74"/>
      <c r="BY1793" s="74"/>
      <c r="BZ1793" s="74"/>
      <c r="CA1793" s="74"/>
    </row>
    <row r="1794" spans="14:79" ht="12" customHeight="1">
      <c r="N1794" s="119" t="s">
        <v>43</v>
      </c>
      <c r="O1794" s="120" t="s">
        <v>784</v>
      </c>
      <c r="P1794" s="122">
        <v>75000026</v>
      </c>
      <c r="Q1794" s="122">
        <v>80000026</v>
      </c>
      <c r="R1794" s="122">
        <v>0</v>
      </c>
      <c r="S1794" s="122">
        <v>0</v>
      </c>
      <c r="T1794" s="122">
        <v>0</v>
      </c>
      <c r="U1794" s="122">
        <v>0</v>
      </c>
      <c r="V1794" s="122">
        <v>0</v>
      </c>
      <c r="W1794" s="122">
        <v>0</v>
      </c>
      <c r="X1794" s="122">
        <v>0</v>
      </c>
      <c r="Y1794" s="122">
        <v>0</v>
      </c>
      <c r="Z1794" s="122">
        <v>0</v>
      </c>
      <c r="AA1794" s="122">
        <v>0</v>
      </c>
      <c r="AB1794" s="122">
        <v>0</v>
      </c>
      <c r="AC1794" s="122">
        <v>0</v>
      </c>
      <c r="AD1794" s="121"/>
      <c r="BO1794" s="72" t="s">
        <v>5066</v>
      </c>
      <c r="BP1794" s="73" t="s">
        <v>5172</v>
      </c>
      <c r="BQ1794" s="74"/>
      <c r="BR1794" s="75">
        <v>0</v>
      </c>
      <c r="BS1794" s="75">
        <v>0</v>
      </c>
      <c r="BT1794" s="75">
        <v>0</v>
      </c>
      <c r="BU1794" s="75">
        <v>0</v>
      </c>
      <c r="BV1794" s="74"/>
      <c r="BW1794" s="74"/>
      <c r="BX1794" s="74"/>
      <c r="BY1794" s="74"/>
      <c r="BZ1794" s="74"/>
      <c r="CA1794" s="74"/>
    </row>
    <row r="1795" spans="14:79" ht="12" customHeight="1">
      <c r="N1795" s="119" t="s">
        <v>43</v>
      </c>
      <c r="O1795" s="120" t="s">
        <v>2103</v>
      </c>
      <c r="P1795" s="122">
        <v>0</v>
      </c>
      <c r="Q1795" s="122">
        <v>0</v>
      </c>
      <c r="R1795" s="122">
        <v>0</v>
      </c>
      <c r="S1795" s="122">
        <v>0</v>
      </c>
      <c r="T1795" s="122">
        <v>0</v>
      </c>
      <c r="U1795" s="122">
        <v>0</v>
      </c>
      <c r="V1795" s="122">
        <v>0</v>
      </c>
      <c r="W1795" s="122">
        <v>150000026</v>
      </c>
      <c r="X1795" s="122">
        <v>165000026</v>
      </c>
      <c r="Y1795" s="122">
        <v>170000026</v>
      </c>
      <c r="Z1795" s="122">
        <v>180000026</v>
      </c>
      <c r="AA1795" s="122">
        <v>185000026</v>
      </c>
      <c r="AB1795" s="122">
        <v>0</v>
      </c>
      <c r="AC1795" s="122">
        <v>0</v>
      </c>
      <c r="AD1795" s="121"/>
      <c r="BO1795" s="72" t="s">
        <v>5066</v>
      </c>
      <c r="BP1795" s="73" t="s">
        <v>5141</v>
      </c>
      <c r="BQ1795" s="75">
        <v>0</v>
      </c>
      <c r="BR1795" s="75">
        <v>480000026</v>
      </c>
      <c r="BS1795" s="75">
        <v>520000026</v>
      </c>
      <c r="BT1795" s="75">
        <v>0</v>
      </c>
      <c r="BU1795" s="75">
        <v>0</v>
      </c>
      <c r="BV1795" s="75">
        <v>0</v>
      </c>
      <c r="BW1795" s="75">
        <v>0</v>
      </c>
      <c r="BX1795" s="75">
        <v>0</v>
      </c>
      <c r="BY1795" s="75">
        <v>0</v>
      </c>
      <c r="BZ1795" s="74"/>
      <c r="CA1795" s="74"/>
    </row>
    <row r="1796" spans="14:79" ht="12" customHeight="1">
      <c r="N1796" s="119" t="s">
        <v>43</v>
      </c>
      <c r="O1796" s="120" t="s">
        <v>1781</v>
      </c>
      <c r="P1796" s="122">
        <v>0</v>
      </c>
      <c r="Q1796" s="122">
        <v>0</v>
      </c>
      <c r="R1796" s="122">
        <v>0</v>
      </c>
      <c r="S1796" s="122">
        <v>0</v>
      </c>
      <c r="T1796" s="122">
        <v>0</v>
      </c>
      <c r="U1796" s="122">
        <v>0</v>
      </c>
      <c r="V1796" s="122">
        <v>0</v>
      </c>
      <c r="W1796" s="122">
        <v>145000026</v>
      </c>
      <c r="X1796" s="122">
        <v>160000026</v>
      </c>
      <c r="Y1796" s="122">
        <v>165000026</v>
      </c>
      <c r="Z1796" s="122">
        <v>170000026</v>
      </c>
      <c r="AA1796" s="122">
        <v>175000026</v>
      </c>
      <c r="AB1796" s="122">
        <v>0</v>
      </c>
      <c r="AC1796" s="122">
        <v>0</v>
      </c>
      <c r="AD1796" s="121"/>
      <c r="BO1796" s="72" t="s">
        <v>5066</v>
      </c>
      <c r="BP1796" s="73" t="s">
        <v>5222</v>
      </c>
      <c r="BQ1796" s="74"/>
      <c r="BR1796" s="74"/>
      <c r="BS1796" s="74"/>
      <c r="BT1796" s="75">
        <v>550000026</v>
      </c>
      <c r="BU1796" s="74"/>
      <c r="BV1796" s="74"/>
      <c r="BW1796" s="74"/>
      <c r="BX1796" s="74"/>
      <c r="BY1796" s="74"/>
      <c r="BZ1796" s="74"/>
      <c r="CA1796" s="74"/>
    </row>
    <row r="1797" spans="14:79" ht="12" customHeight="1">
      <c r="N1797" s="119" t="s">
        <v>43</v>
      </c>
      <c r="O1797" s="120" t="s">
        <v>1984</v>
      </c>
      <c r="P1797" s="122">
        <v>0</v>
      </c>
      <c r="Q1797" s="122">
        <v>0</v>
      </c>
      <c r="R1797" s="122">
        <v>0</v>
      </c>
      <c r="S1797" s="122">
        <v>0</v>
      </c>
      <c r="T1797" s="122">
        <v>0</v>
      </c>
      <c r="U1797" s="122">
        <v>0</v>
      </c>
      <c r="V1797" s="122">
        <v>140000026</v>
      </c>
      <c r="W1797" s="122">
        <v>145000026</v>
      </c>
      <c r="X1797" s="122">
        <v>160000026</v>
      </c>
      <c r="Y1797" s="122">
        <v>170000026</v>
      </c>
      <c r="Z1797" s="122">
        <v>180000026</v>
      </c>
      <c r="AA1797" s="122">
        <v>190000026</v>
      </c>
      <c r="AB1797" s="122">
        <v>0</v>
      </c>
      <c r="AC1797" s="122">
        <v>0</v>
      </c>
      <c r="AD1797" s="121"/>
      <c r="BO1797" s="72" t="s">
        <v>5066</v>
      </c>
      <c r="BP1797" s="73" t="s">
        <v>5201</v>
      </c>
      <c r="BQ1797" s="74"/>
      <c r="BR1797" s="74"/>
      <c r="BS1797" s="75">
        <v>0</v>
      </c>
      <c r="BT1797" s="74"/>
      <c r="BU1797" s="74"/>
      <c r="BV1797" s="74"/>
      <c r="BW1797" s="74"/>
      <c r="BX1797" s="74"/>
      <c r="BY1797" s="74"/>
      <c r="BZ1797" s="74"/>
      <c r="CA1797" s="74"/>
    </row>
    <row r="1798" spans="14:79" ht="12" customHeight="1">
      <c r="N1798" s="119" t="s">
        <v>43</v>
      </c>
      <c r="O1798" s="120" t="s">
        <v>1721</v>
      </c>
      <c r="P1798" s="122">
        <v>0</v>
      </c>
      <c r="Q1798" s="122">
        <v>0</v>
      </c>
      <c r="R1798" s="122">
        <v>0</v>
      </c>
      <c r="S1798" s="122">
        <v>0</v>
      </c>
      <c r="T1798" s="122">
        <v>0</v>
      </c>
      <c r="U1798" s="122">
        <v>0</v>
      </c>
      <c r="V1798" s="122">
        <v>0</v>
      </c>
      <c r="W1798" s="122">
        <v>180000026</v>
      </c>
      <c r="X1798" s="122">
        <v>190000026</v>
      </c>
      <c r="Y1798" s="122">
        <v>195000026</v>
      </c>
      <c r="Z1798" s="122">
        <v>200000026</v>
      </c>
      <c r="AA1798" s="122">
        <v>205000026</v>
      </c>
      <c r="AB1798" s="122">
        <v>210000026</v>
      </c>
      <c r="AC1798" s="122">
        <v>220000026</v>
      </c>
      <c r="AD1798" s="121"/>
      <c r="BO1798" s="72" t="s">
        <v>5066</v>
      </c>
      <c r="BP1798" s="73" t="s">
        <v>5202</v>
      </c>
      <c r="BQ1798" s="74"/>
      <c r="BR1798" s="74"/>
      <c r="BS1798" s="75">
        <v>0</v>
      </c>
      <c r="BT1798" s="74"/>
      <c r="BU1798" s="74"/>
      <c r="BV1798" s="75">
        <v>0</v>
      </c>
      <c r="BW1798" s="74"/>
      <c r="BX1798" s="74"/>
      <c r="BY1798" s="74"/>
      <c r="BZ1798" s="74"/>
      <c r="CA1798" s="74"/>
    </row>
    <row r="1799" spans="14:79" ht="12" customHeight="1">
      <c r="N1799" s="119" t="s">
        <v>43</v>
      </c>
      <c r="O1799" s="120" t="s">
        <v>1803</v>
      </c>
      <c r="P1799" s="122">
        <v>65000026</v>
      </c>
      <c r="Q1799" s="122">
        <v>70000026</v>
      </c>
      <c r="R1799" s="122">
        <v>0</v>
      </c>
      <c r="S1799" s="122">
        <v>0</v>
      </c>
      <c r="T1799" s="122">
        <v>0</v>
      </c>
      <c r="U1799" s="122">
        <v>0</v>
      </c>
      <c r="V1799" s="122">
        <v>0</v>
      </c>
      <c r="W1799" s="122">
        <v>0</v>
      </c>
      <c r="X1799" s="122">
        <v>0</v>
      </c>
      <c r="Y1799" s="122">
        <v>0</v>
      </c>
      <c r="Z1799" s="122">
        <v>0</v>
      </c>
      <c r="AA1799" s="122">
        <v>0</v>
      </c>
      <c r="AB1799" s="122">
        <v>0</v>
      </c>
      <c r="AC1799" s="122">
        <v>0</v>
      </c>
      <c r="AD1799" s="121"/>
      <c r="BO1799" s="72" t="s">
        <v>5066</v>
      </c>
      <c r="BP1799" s="73" t="s">
        <v>5223</v>
      </c>
      <c r="BQ1799" s="74"/>
      <c r="BR1799" s="74"/>
      <c r="BS1799" s="74"/>
      <c r="BT1799" s="75">
        <v>0</v>
      </c>
      <c r="BU1799" s="74"/>
      <c r="BV1799" s="74"/>
      <c r="BW1799" s="74"/>
      <c r="BX1799" s="74"/>
      <c r="BY1799" s="74"/>
      <c r="BZ1799" s="74"/>
      <c r="CA1799" s="74"/>
    </row>
    <row r="1800" spans="14:79" ht="12" customHeight="1">
      <c r="N1800" s="119" t="s">
        <v>43</v>
      </c>
      <c r="O1800" s="120" t="s">
        <v>121</v>
      </c>
      <c r="P1800" s="122">
        <v>80000026</v>
      </c>
      <c r="Q1800" s="122">
        <v>85000026</v>
      </c>
      <c r="R1800" s="122">
        <v>90000026</v>
      </c>
      <c r="S1800" s="122">
        <v>100000026</v>
      </c>
      <c r="T1800" s="122">
        <v>110000026</v>
      </c>
      <c r="U1800" s="122">
        <v>120000026</v>
      </c>
      <c r="V1800" s="122">
        <v>0</v>
      </c>
      <c r="W1800" s="122">
        <v>0</v>
      </c>
      <c r="X1800" s="122">
        <v>0</v>
      </c>
      <c r="Y1800" s="122">
        <v>0</v>
      </c>
      <c r="Z1800" s="122">
        <v>0</v>
      </c>
      <c r="AA1800" s="122">
        <v>0</v>
      </c>
      <c r="AB1800" s="122">
        <v>0</v>
      </c>
      <c r="AC1800" s="122">
        <v>0</v>
      </c>
      <c r="AD1800" s="121"/>
      <c r="BO1800" s="72" t="s">
        <v>5066</v>
      </c>
      <c r="BP1800" s="73" t="s">
        <v>5173</v>
      </c>
      <c r="BQ1800" s="74"/>
      <c r="BR1800" s="75">
        <v>0</v>
      </c>
      <c r="BS1800" s="75">
        <v>0</v>
      </c>
      <c r="BT1800" s="75">
        <v>0</v>
      </c>
      <c r="BU1800" s="75">
        <v>0</v>
      </c>
      <c r="BV1800" s="75">
        <v>0</v>
      </c>
      <c r="BW1800" s="75">
        <v>0</v>
      </c>
      <c r="BX1800" s="75">
        <v>0</v>
      </c>
      <c r="BY1800" s="74"/>
      <c r="BZ1800" s="74"/>
      <c r="CA1800" s="74"/>
    </row>
    <row r="1801" spans="14:79" ht="12" customHeight="1">
      <c r="N1801" s="119" t="s">
        <v>43</v>
      </c>
      <c r="O1801" s="120" t="s">
        <v>133</v>
      </c>
      <c r="P1801" s="122">
        <v>80000026</v>
      </c>
      <c r="Q1801" s="122">
        <v>85000026</v>
      </c>
      <c r="R1801" s="122">
        <v>90000026</v>
      </c>
      <c r="S1801" s="122">
        <v>100000026</v>
      </c>
      <c r="T1801" s="122">
        <v>110000026</v>
      </c>
      <c r="U1801" s="122">
        <v>120000026</v>
      </c>
      <c r="V1801" s="122">
        <v>0</v>
      </c>
      <c r="W1801" s="122">
        <v>0</v>
      </c>
      <c r="X1801" s="122">
        <v>0</v>
      </c>
      <c r="Y1801" s="122">
        <v>0</v>
      </c>
      <c r="Z1801" s="122">
        <v>0</v>
      </c>
      <c r="AA1801" s="122">
        <v>0</v>
      </c>
      <c r="AB1801" s="122">
        <v>0</v>
      </c>
      <c r="AC1801" s="122">
        <v>0</v>
      </c>
      <c r="AD1801" s="121"/>
      <c r="BO1801" s="72" t="s">
        <v>5066</v>
      </c>
      <c r="BP1801" s="73" t="s">
        <v>5174</v>
      </c>
      <c r="BQ1801" s="74"/>
      <c r="BR1801" s="75">
        <v>0</v>
      </c>
      <c r="BS1801" s="74"/>
      <c r="BT1801" s="74"/>
      <c r="BU1801" s="74"/>
      <c r="BV1801" s="74"/>
      <c r="BW1801" s="74"/>
      <c r="BX1801" s="74"/>
      <c r="BY1801" s="74"/>
      <c r="BZ1801" s="74"/>
      <c r="CA1801" s="74"/>
    </row>
    <row r="1802" spans="14:79" ht="12" customHeight="1">
      <c r="N1802" s="119" t="s">
        <v>43</v>
      </c>
      <c r="O1802" s="120" t="s">
        <v>824</v>
      </c>
      <c r="P1802" s="122">
        <v>85000026</v>
      </c>
      <c r="Q1802" s="122">
        <v>95000026</v>
      </c>
      <c r="R1802" s="122">
        <v>105000026</v>
      </c>
      <c r="S1802" s="122">
        <v>115000026</v>
      </c>
      <c r="T1802" s="122">
        <v>125000026</v>
      </c>
      <c r="U1802" s="122">
        <v>160000026</v>
      </c>
      <c r="V1802" s="122">
        <v>0</v>
      </c>
      <c r="W1802" s="122">
        <v>0</v>
      </c>
      <c r="X1802" s="122">
        <v>0</v>
      </c>
      <c r="Y1802" s="122">
        <v>0</v>
      </c>
      <c r="Z1802" s="122">
        <v>0</v>
      </c>
      <c r="AA1802" s="122">
        <v>0</v>
      </c>
      <c r="AB1802" s="122">
        <v>0</v>
      </c>
      <c r="AC1802" s="122">
        <v>0</v>
      </c>
      <c r="AD1802" s="121"/>
      <c r="BO1802" s="72" t="s">
        <v>5066</v>
      </c>
      <c r="BP1802" s="73" t="s">
        <v>5175</v>
      </c>
      <c r="BQ1802" s="74"/>
      <c r="BR1802" s="75">
        <v>0</v>
      </c>
      <c r="BS1802" s="75">
        <v>0</v>
      </c>
      <c r="BT1802" s="75">
        <v>0</v>
      </c>
      <c r="BU1802" s="74"/>
      <c r="BV1802" s="74"/>
      <c r="BW1802" s="74"/>
      <c r="BX1802" s="74"/>
      <c r="BY1802" s="74"/>
      <c r="BZ1802" s="74"/>
      <c r="CA1802" s="74"/>
    </row>
    <row r="1803" spans="14:79" ht="12" customHeight="1">
      <c r="N1803" s="119" t="s">
        <v>43</v>
      </c>
      <c r="O1803" s="120" t="s">
        <v>134</v>
      </c>
      <c r="P1803" s="122">
        <v>80000026</v>
      </c>
      <c r="Q1803" s="122">
        <v>85000026</v>
      </c>
      <c r="R1803" s="122">
        <v>90000026</v>
      </c>
      <c r="S1803" s="122">
        <v>100000026</v>
      </c>
      <c r="T1803" s="122">
        <v>110000026</v>
      </c>
      <c r="U1803" s="122">
        <v>120000026</v>
      </c>
      <c r="V1803" s="122">
        <v>0</v>
      </c>
      <c r="W1803" s="122">
        <v>0</v>
      </c>
      <c r="X1803" s="122">
        <v>0</v>
      </c>
      <c r="Y1803" s="122">
        <v>0</v>
      </c>
      <c r="Z1803" s="122">
        <v>0</v>
      </c>
      <c r="AA1803" s="122">
        <v>0</v>
      </c>
      <c r="AB1803" s="122">
        <v>0</v>
      </c>
      <c r="AC1803" s="122">
        <v>0</v>
      </c>
      <c r="AD1803" s="121"/>
      <c r="BO1803" s="72" t="s">
        <v>5066</v>
      </c>
      <c r="BP1803" s="73" t="s">
        <v>5142</v>
      </c>
      <c r="BQ1803" s="75">
        <v>0</v>
      </c>
      <c r="BR1803" s="75">
        <v>0</v>
      </c>
      <c r="BS1803" s="74"/>
      <c r="BT1803" s="74"/>
      <c r="BU1803" s="74"/>
      <c r="BV1803" s="74"/>
      <c r="BW1803" s="74"/>
      <c r="BX1803" s="74"/>
      <c r="BY1803" s="74"/>
      <c r="BZ1803" s="74"/>
      <c r="CA1803" s="74"/>
    </row>
    <row r="1804" spans="14:79" ht="12" customHeight="1">
      <c r="N1804" s="119" t="s">
        <v>43</v>
      </c>
      <c r="O1804" s="120" t="s">
        <v>901</v>
      </c>
      <c r="P1804" s="122">
        <v>85000026</v>
      </c>
      <c r="Q1804" s="122">
        <v>90000026</v>
      </c>
      <c r="R1804" s="122">
        <v>95000026</v>
      </c>
      <c r="S1804" s="122">
        <v>115000026</v>
      </c>
      <c r="T1804" s="122">
        <v>130000026</v>
      </c>
      <c r="U1804" s="122">
        <v>160000026</v>
      </c>
      <c r="V1804" s="122">
        <v>0</v>
      </c>
      <c r="W1804" s="122">
        <v>0</v>
      </c>
      <c r="X1804" s="122">
        <v>0</v>
      </c>
      <c r="Y1804" s="122">
        <v>0</v>
      </c>
      <c r="Z1804" s="122">
        <v>0</v>
      </c>
      <c r="AA1804" s="122">
        <v>0</v>
      </c>
      <c r="AB1804" s="122">
        <v>0</v>
      </c>
      <c r="AC1804" s="122">
        <v>0</v>
      </c>
      <c r="AD1804" s="121"/>
      <c r="BO1804" s="72" t="s">
        <v>5066</v>
      </c>
      <c r="BP1804" s="73" t="s">
        <v>5091</v>
      </c>
      <c r="BQ1804" s="75">
        <v>0</v>
      </c>
      <c r="BR1804" s="74"/>
      <c r="BS1804" s="74"/>
      <c r="BT1804" s="74"/>
      <c r="BU1804" s="74"/>
      <c r="BV1804" s="74"/>
      <c r="BW1804" s="74"/>
      <c r="BX1804" s="74"/>
      <c r="BY1804" s="74"/>
      <c r="BZ1804" s="74"/>
      <c r="CA1804" s="74"/>
    </row>
    <row r="1805" spans="14:79" ht="12" customHeight="1">
      <c r="N1805" s="119" t="s">
        <v>43</v>
      </c>
      <c r="O1805" s="120" t="s">
        <v>825</v>
      </c>
      <c r="P1805" s="122">
        <v>70000026</v>
      </c>
      <c r="Q1805" s="122">
        <v>80000026</v>
      </c>
      <c r="R1805" s="122">
        <v>90000026</v>
      </c>
      <c r="S1805" s="122">
        <v>100000026</v>
      </c>
      <c r="T1805" s="122">
        <v>105000026</v>
      </c>
      <c r="U1805" s="122">
        <v>110000026</v>
      </c>
      <c r="V1805" s="122">
        <v>0</v>
      </c>
      <c r="W1805" s="122">
        <v>0</v>
      </c>
      <c r="X1805" s="122">
        <v>0</v>
      </c>
      <c r="Y1805" s="122">
        <v>0</v>
      </c>
      <c r="Z1805" s="122">
        <v>0</v>
      </c>
      <c r="AA1805" s="122">
        <v>0</v>
      </c>
      <c r="AB1805" s="122">
        <v>0</v>
      </c>
      <c r="AC1805" s="122">
        <v>0</v>
      </c>
      <c r="AD1805" s="121"/>
      <c r="BO1805" s="72" t="s">
        <v>5066</v>
      </c>
      <c r="BP1805" s="73" t="s">
        <v>5057</v>
      </c>
      <c r="BQ1805" s="74"/>
      <c r="BR1805" s="74"/>
      <c r="BS1805" s="74"/>
      <c r="BT1805" s="74"/>
      <c r="BU1805" s="74"/>
      <c r="BV1805" s="74"/>
      <c r="BW1805" s="74"/>
      <c r="BX1805" s="74"/>
      <c r="BY1805" s="74"/>
      <c r="BZ1805" s="74"/>
      <c r="CA1805" s="74"/>
    </row>
    <row r="1806" spans="14:79" ht="12" customHeight="1">
      <c r="N1806" s="119" t="s">
        <v>43</v>
      </c>
      <c r="O1806" s="120" t="s">
        <v>104</v>
      </c>
      <c r="P1806" s="122">
        <v>80000026</v>
      </c>
      <c r="Q1806" s="122">
        <v>85000026</v>
      </c>
      <c r="R1806" s="122">
        <v>90000026</v>
      </c>
      <c r="S1806" s="122">
        <v>105000026</v>
      </c>
      <c r="T1806" s="122">
        <v>110000026</v>
      </c>
      <c r="U1806" s="122">
        <v>120000026</v>
      </c>
      <c r="V1806" s="122">
        <v>0</v>
      </c>
      <c r="W1806" s="122">
        <v>0</v>
      </c>
      <c r="X1806" s="122">
        <v>0</v>
      </c>
      <c r="Y1806" s="122">
        <v>0</v>
      </c>
      <c r="Z1806" s="122">
        <v>0</v>
      </c>
      <c r="AA1806" s="122">
        <v>0</v>
      </c>
      <c r="AB1806" s="122">
        <v>0</v>
      </c>
      <c r="AC1806" s="122">
        <v>0</v>
      </c>
      <c r="AD1806" s="121"/>
      <c r="BO1806" s="72" t="s">
        <v>5066</v>
      </c>
      <c r="BP1806" s="73" t="s">
        <v>5075</v>
      </c>
      <c r="BQ1806" s="74"/>
      <c r="BR1806" s="74"/>
      <c r="BS1806" s="74"/>
      <c r="BT1806" s="74"/>
      <c r="BU1806" s="74"/>
      <c r="BV1806" s="74"/>
      <c r="BW1806" s="74"/>
      <c r="BX1806" s="74"/>
      <c r="BY1806" s="74"/>
      <c r="BZ1806" s="74"/>
      <c r="CA1806" s="74"/>
    </row>
    <row r="1807" spans="14:79" ht="12" customHeight="1">
      <c r="N1807" s="119" t="s">
        <v>43</v>
      </c>
      <c r="O1807" s="120" t="s">
        <v>724</v>
      </c>
      <c r="P1807" s="122">
        <v>80000026</v>
      </c>
      <c r="Q1807" s="122">
        <v>85000026</v>
      </c>
      <c r="R1807" s="122">
        <v>90000026</v>
      </c>
      <c r="S1807" s="122">
        <v>95000026</v>
      </c>
      <c r="T1807" s="122">
        <v>105000026</v>
      </c>
      <c r="U1807" s="122">
        <v>115000026</v>
      </c>
      <c r="V1807" s="122">
        <v>125000026</v>
      </c>
      <c r="W1807" s="122">
        <v>0</v>
      </c>
      <c r="X1807" s="122">
        <v>0</v>
      </c>
      <c r="Y1807" s="122">
        <v>0</v>
      </c>
      <c r="Z1807" s="122">
        <v>0</v>
      </c>
      <c r="AA1807" s="122">
        <v>0</v>
      </c>
      <c r="AB1807" s="122">
        <v>0</v>
      </c>
      <c r="AC1807" s="122">
        <v>0</v>
      </c>
      <c r="AD1807" s="121"/>
      <c r="BO1807" s="72" t="s">
        <v>5066</v>
      </c>
      <c r="BP1807" s="73" t="s">
        <v>5224</v>
      </c>
      <c r="BQ1807" s="74"/>
      <c r="BR1807" s="74"/>
      <c r="BS1807" s="74"/>
      <c r="BT1807" s="75">
        <v>0</v>
      </c>
      <c r="BU1807" s="74"/>
      <c r="BV1807" s="74"/>
      <c r="BW1807" s="74"/>
      <c r="BX1807" s="74"/>
      <c r="BY1807" s="74"/>
      <c r="BZ1807" s="74"/>
      <c r="CA1807" s="74"/>
    </row>
    <row r="1808" spans="14:79" ht="12" customHeight="1">
      <c r="N1808" s="119" t="s">
        <v>43</v>
      </c>
      <c r="O1808" s="120" t="s">
        <v>785</v>
      </c>
      <c r="P1808" s="122">
        <v>90000026</v>
      </c>
      <c r="Q1808" s="122">
        <v>0</v>
      </c>
      <c r="R1808" s="122">
        <v>0</v>
      </c>
      <c r="S1808" s="122">
        <v>0</v>
      </c>
      <c r="T1808" s="122">
        <v>0</v>
      </c>
      <c r="U1808" s="122">
        <v>0</v>
      </c>
      <c r="V1808" s="122">
        <v>0</v>
      </c>
      <c r="W1808" s="122">
        <v>0</v>
      </c>
      <c r="X1808" s="122">
        <v>0</v>
      </c>
      <c r="Y1808" s="122">
        <v>0</v>
      </c>
      <c r="Z1808" s="122">
        <v>0</v>
      </c>
      <c r="AA1808" s="122">
        <v>0</v>
      </c>
      <c r="AB1808" s="122">
        <v>0</v>
      </c>
      <c r="AC1808" s="122">
        <v>0</v>
      </c>
      <c r="AD1808" s="121"/>
      <c r="BO1808" s="72" t="s">
        <v>5066</v>
      </c>
      <c r="BP1808" s="73" t="s">
        <v>5143</v>
      </c>
      <c r="BQ1808" s="75">
        <v>0</v>
      </c>
      <c r="BR1808" s="75">
        <v>0</v>
      </c>
      <c r="BS1808" s="75">
        <v>420000026</v>
      </c>
      <c r="BT1808" s="75">
        <v>0</v>
      </c>
      <c r="BU1808" s="75">
        <v>0</v>
      </c>
      <c r="BV1808" s="75">
        <v>0</v>
      </c>
      <c r="BW1808" s="74"/>
      <c r="BX1808" s="74"/>
      <c r="BY1808" s="74"/>
      <c r="BZ1808" s="74"/>
      <c r="CA1808" s="74"/>
    </row>
    <row r="1809" spans="14:79" ht="12" customHeight="1">
      <c r="N1809" s="119" t="s">
        <v>43</v>
      </c>
      <c r="O1809" s="120" t="s">
        <v>84</v>
      </c>
      <c r="P1809" s="122">
        <v>70000026</v>
      </c>
      <c r="Q1809" s="122">
        <v>75000026</v>
      </c>
      <c r="R1809" s="122">
        <v>80000026</v>
      </c>
      <c r="S1809" s="122">
        <v>85000026</v>
      </c>
      <c r="T1809" s="122">
        <v>95000026</v>
      </c>
      <c r="U1809" s="122">
        <v>105000026</v>
      </c>
      <c r="V1809" s="122">
        <v>115000026</v>
      </c>
      <c r="W1809" s="122">
        <v>0</v>
      </c>
      <c r="X1809" s="122">
        <v>0</v>
      </c>
      <c r="Y1809" s="122">
        <v>0</v>
      </c>
      <c r="Z1809" s="122">
        <v>0</v>
      </c>
      <c r="AA1809" s="122">
        <v>0</v>
      </c>
      <c r="AB1809" s="122">
        <v>0</v>
      </c>
      <c r="AC1809" s="122">
        <v>0</v>
      </c>
      <c r="AD1809" s="121"/>
      <c r="BO1809" s="72" t="s">
        <v>5066</v>
      </c>
      <c r="BP1809" s="73" t="s">
        <v>5110</v>
      </c>
      <c r="BQ1809" s="75">
        <v>350000925</v>
      </c>
      <c r="BR1809" s="75">
        <v>405000925</v>
      </c>
      <c r="BS1809" s="75">
        <v>465000925</v>
      </c>
      <c r="BT1809" s="75">
        <v>520000925</v>
      </c>
      <c r="BU1809" s="75">
        <v>570000925</v>
      </c>
      <c r="BV1809" s="75">
        <v>640000925</v>
      </c>
      <c r="BW1809" s="75">
        <v>720000925</v>
      </c>
      <c r="BX1809" s="75">
        <v>820000925</v>
      </c>
      <c r="BY1809" s="75">
        <v>0</v>
      </c>
      <c r="BZ1809" s="75">
        <v>0</v>
      </c>
      <c r="CA1809" s="75">
        <v>0</v>
      </c>
    </row>
    <row r="1810" spans="14:79" ht="12" customHeight="1">
      <c r="N1810" s="119" t="s">
        <v>43</v>
      </c>
      <c r="O1810" s="120" t="s">
        <v>2440</v>
      </c>
      <c r="P1810" s="122">
        <v>95000026</v>
      </c>
      <c r="Q1810" s="122">
        <v>100000026</v>
      </c>
      <c r="R1810" s="122">
        <v>105000026</v>
      </c>
      <c r="S1810" s="122">
        <v>115000026</v>
      </c>
      <c r="T1810" s="122">
        <v>125000026</v>
      </c>
      <c r="U1810" s="122">
        <v>130000026</v>
      </c>
      <c r="V1810" s="122">
        <v>135000026</v>
      </c>
      <c r="W1810" s="122">
        <v>150000026</v>
      </c>
      <c r="X1810" s="122">
        <v>0</v>
      </c>
      <c r="Y1810" s="122">
        <v>0</v>
      </c>
      <c r="Z1810" s="122">
        <v>0</v>
      </c>
      <c r="AA1810" s="122">
        <v>0</v>
      </c>
      <c r="AB1810" s="122">
        <v>0</v>
      </c>
      <c r="AC1810" s="122">
        <v>0</v>
      </c>
      <c r="AD1810" s="121"/>
      <c r="BO1810" s="72" t="s">
        <v>5066</v>
      </c>
      <c r="BP1810" s="73" t="s">
        <v>5144</v>
      </c>
      <c r="BQ1810" s="75">
        <v>0</v>
      </c>
      <c r="BR1810" s="74"/>
      <c r="BS1810" s="75">
        <v>520000825</v>
      </c>
      <c r="BT1810" s="75">
        <v>565000725</v>
      </c>
      <c r="BU1810" s="74"/>
      <c r="BV1810" s="74"/>
      <c r="BW1810" s="74"/>
      <c r="BX1810" s="74"/>
      <c r="BY1810" s="74"/>
      <c r="BZ1810" s="74"/>
      <c r="CA1810" s="74"/>
    </row>
    <row r="1811" spans="14:79" ht="12" customHeight="1">
      <c r="N1811" s="119" t="s">
        <v>43</v>
      </c>
      <c r="O1811" s="120" t="s">
        <v>483</v>
      </c>
      <c r="P1811" s="122">
        <v>0</v>
      </c>
      <c r="Q1811" s="122">
        <v>85000026</v>
      </c>
      <c r="R1811" s="122">
        <v>90000026</v>
      </c>
      <c r="S1811" s="122">
        <v>95000026</v>
      </c>
      <c r="T1811" s="122">
        <v>100000026</v>
      </c>
      <c r="U1811" s="122">
        <v>105000026</v>
      </c>
      <c r="V1811" s="122">
        <v>110000026</v>
      </c>
      <c r="W1811" s="122">
        <v>115000026</v>
      </c>
      <c r="X1811" s="122">
        <v>0</v>
      </c>
      <c r="Y1811" s="122">
        <v>0</v>
      </c>
      <c r="Z1811" s="122">
        <v>0</v>
      </c>
      <c r="AA1811" s="122">
        <v>0</v>
      </c>
      <c r="AB1811" s="122">
        <v>0</v>
      </c>
      <c r="AC1811" s="122">
        <v>0</v>
      </c>
      <c r="AD1811" s="121"/>
      <c r="BO1811" s="72" t="s">
        <v>5066</v>
      </c>
      <c r="BP1811" s="73" t="s">
        <v>5145</v>
      </c>
      <c r="BQ1811" s="75">
        <v>0</v>
      </c>
      <c r="BR1811" s="75">
        <v>0</v>
      </c>
      <c r="BS1811" s="75">
        <v>0</v>
      </c>
      <c r="BT1811" s="75">
        <v>495000925</v>
      </c>
      <c r="BU1811" s="74"/>
      <c r="BV1811" s="75">
        <v>0</v>
      </c>
      <c r="BW1811" s="74"/>
      <c r="BX1811" s="74"/>
      <c r="BY1811" s="74"/>
      <c r="BZ1811" s="74"/>
      <c r="CA1811" s="74"/>
    </row>
    <row r="1812" spans="14:79" ht="12" customHeight="1">
      <c r="N1812" s="119" t="s">
        <v>43</v>
      </c>
      <c r="O1812" s="120" t="s">
        <v>484</v>
      </c>
      <c r="P1812" s="122">
        <v>80000026</v>
      </c>
      <c r="Q1812" s="122">
        <v>85000026</v>
      </c>
      <c r="R1812" s="122">
        <v>90000026</v>
      </c>
      <c r="S1812" s="122">
        <v>105000026</v>
      </c>
      <c r="T1812" s="122">
        <v>115000026</v>
      </c>
      <c r="U1812" s="122">
        <v>125000026</v>
      </c>
      <c r="V1812" s="122">
        <v>0</v>
      </c>
      <c r="W1812" s="122">
        <v>0</v>
      </c>
      <c r="X1812" s="122">
        <v>0</v>
      </c>
      <c r="Y1812" s="122">
        <v>0</v>
      </c>
      <c r="Z1812" s="122">
        <v>0</v>
      </c>
      <c r="AA1812" s="122">
        <v>0</v>
      </c>
      <c r="AB1812" s="122">
        <v>0</v>
      </c>
      <c r="AC1812" s="122">
        <v>0</v>
      </c>
      <c r="AD1812" s="121"/>
      <c r="BO1812" s="72" t="s">
        <v>5066</v>
      </c>
      <c r="BP1812" s="73" t="s">
        <v>5146</v>
      </c>
      <c r="BQ1812" s="75">
        <v>0</v>
      </c>
      <c r="BR1812" s="74"/>
      <c r="BS1812" s="74"/>
      <c r="BT1812" s="74"/>
      <c r="BU1812" s="74"/>
      <c r="BV1812" s="74"/>
      <c r="BW1812" s="74"/>
      <c r="BX1812" s="74"/>
      <c r="BY1812" s="74"/>
      <c r="BZ1812" s="74"/>
      <c r="CA1812" s="74"/>
    </row>
    <row r="1813" spans="14:79" ht="12" customHeight="1">
      <c r="N1813" s="119" t="s">
        <v>43</v>
      </c>
      <c r="O1813" s="120" t="s">
        <v>485</v>
      </c>
      <c r="P1813" s="122">
        <v>0</v>
      </c>
      <c r="Q1813" s="122">
        <v>80000026</v>
      </c>
      <c r="R1813" s="122">
        <v>85000026</v>
      </c>
      <c r="S1813" s="122">
        <v>90000026</v>
      </c>
      <c r="T1813" s="122">
        <v>95000026</v>
      </c>
      <c r="U1813" s="122">
        <v>110000026</v>
      </c>
      <c r="V1813" s="122">
        <v>125000026</v>
      </c>
      <c r="W1813" s="122">
        <v>140000026</v>
      </c>
      <c r="X1813" s="122">
        <v>0</v>
      </c>
      <c r="Y1813" s="122">
        <v>0</v>
      </c>
      <c r="Z1813" s="122">
        <v>0</v>
      </c>
      <c r="AA1813" s="122">
        <v>0</v>
      </c>
      <c r="AB1813" s="122">
        <v>0</v>
      </c>
      <c r="AC1813" s="122">
        <v>0</v>
      </c>
      <c r="AD1813" s="121"/>
      <c r="BO1813" s="72" t="s">
        <v>5066</v>
      </c>
      <c r="BP1813" s="73" t="s">
        <v>5203</v>
      </c>
      <c r="BQ1813" s="74"/>
      <c r="BR1813" s="74"/>
      <c r="BS1813" s="75">
        <v>0</v>
      </c>
      <c r="BT1813" s="75">
        <v>485000026</v>
      </c>
      <c r="BU1813" s="75">
        <v>520000026</v>
      </c>
      <c r="BV1813" s="75">
        <v>565000026</v>
      </c>
      <c r="BW1813" s="75">
        <v>595000026</v>
      </c>
      <c r="BX1813" s="75">
        <v>605000026</v>
      </c>
      <c r="BY1813" s="74"/>
      <c r="BZ1813" s="74"/>
      <c r="CA1813" s="74"/>
    </row>
    <row r="1814" spans="14:79" ht="12" customHeight="1">
      <c r="N1814" s="119" t="s">
        <v>43</v>
      </c>
      <c r="O1814" s="120" t="s">
        <v>486</v>
      </c>
      <c r="P1814" s="122">
        <v>0</v>
      </c>
      <c r="Q1814" s="122">
        <v>75000026</v>
      </c>
      <c r="R1814" s="122">
        <v>80000026</v>
      </c>
      <c r="S1814" s="122">
        <v>85000026</v>
      </c>
      <c r="T1814" s="122">
        <v>90000026</v>
      </c>
      <c r="U1814" s="122">
        <v>95000026</v>
      </c>
      <c r="V1814" s="122">
        <v>105000026</v>
      </c>
      <c r="W1814" s="122">
        <v>115000026</v>
      </c>
      <c r="X1814" s="122">
        <v>0</v>
      </c>
      <c r="Y1814" s="122">
        <v>0</v>
      </c>
      <c r="Z1814" s="122">
        <v>0</v>
      </c>
      <c r="AA1814" s="122">
        <v>0</v>
      </c>
      <c r="AB1814" s="122">
        <v>0</v>
      </c>
      <c r="AC1814" s="122">
        <v>0</v>
      </c>
      <c r="AD1814" s="121"/>
      <c r="BO1814" s="72" t="s">
        <v>5066</v>
      </c>
      <c r="BP1814" s="73" t="s">
        <v>5225</v>
      </c>
      <c r="BQ1814" s="74"/>
      <c r="BR1814" s="74"/>
      <c r="BS1814" s="74"/>
      <c r="BT1814" s="75">
        <v>0</v>
      </c>
      <c r="BU1814" s="74"/>
      <c r="BV1814" s="74"/>
      <c r="BW1814" s="74"/>
      <c r="BX1814" s="74"/>
      <c r="BY1814" s="74"/>
      <c r="BZ1814" s="74"/>
      <c r="CA1814" s="74"/>
    </row>
    <row r="1815" spans="14:79" ht="12" customHeight="1">
      <c r="N1815" s="119" t="s">
        <v>43</v>
      </c>
      <c r="O1815" s="120" t="s">
        <v>487</v>
      </c>
      <c r="P1815" s="122">
        <v>0</v>
      </c>
      <c r="Q1815" s="122">
        <v>65000026</v>
      </c>
      <c r="R1815" s="122">
        <v>70000026</v>
      </c>
      <c r="S1815" s="122">
        <v>75000026</v>
      </c>
      <c r="T1815" s="122">
        <v>80000026</v>
      </c>
      <c r="U1815" s="122">
        <v>85000026</v>
      </c>
      <c r="V1815" s="122">
        <v>90000026</v>
      </c>
      <c r="W1815" s="122">
        <v>95000026</v>
      </c>
      <c r="X1815" s="122">
        <v>105000026</v>
      </c>
      <c r="Y1815" s="122">
        <v>0</v>
      </c>
      <c r="Z1815" s="122">
        <v>0</v>
      </c>
      <c r="AA1815" s="122">
        <v>0</v>
      </c>
      <c r="AB1815" s="122">
        <v>0</v>
      </c>
      <c r="AC1815" s="122">
        <v>0</v>
      </c>
      <c r="AD1815" s="121"/>
      <c r="BO1815" s="72" t="s">
        <v>5066</v>
      </c>
      <c r="BP1815" s="73" t="s">
        <v>5176</v>
      </c>
      <c r="BQ1815" s="74"/>
      <c r="BR1815" s="75">
        <v>0</v>
      </c>
      <c r="BS1815" s="74"/>
      <c r="BT1815" s="75">
        <v>0</v>
      </c>
      <c r="BU1815" s="75">
        <v>0</v>
      </c>
      <c r="BV1815" s="75">
        <v>0</v>
      </c>
      <c r="BW1815" s="75">
        <v>0</v>
      </c>
      <c r="BX1815" s="75">
        <v>0</v>
      </c>
      <c r="BY1815" s="74"/>
      <c r="BZ1815" s="74"/>
      <c r="CA1815" s="74"/>
    </row>
    <row r="1816" spans="14:79" ht="12" customHeight="1">
      <c r="N1816" s="119" t="s">
        <v>43</v>
      </c>
      <c r="O1816" s="120" t="s">
        <v>1584</v>
      </c>
      <c r="P1816" s="122">
        <v>75000026</v>
      </c>
      <c r="Q1816" s="122">
        <v>80000026</v>
      </c>
      <c r="R1816" s="122">
        <v>85000026</v>
      </c>
      <c r="S1816" s="122">
        <v>95000026</v>
      </c>
      <c r="T1816" s="122">
        <v>100000026</v>
      </c>
      <c r="U1816" s="122">
        <v>105000026</v>
      </c>
      <c r="V1816" s="122">
        <v>110000026</v>
      </c>
      <c r="W1816" s="122">
        <v>115000026</v>
      </c>
      <c r="X1816" s="122">
        <v>0</v>
      </c>
      <c r="Y1816" s="122">
        <v>0</v>
      </c>
      <c r="Z1816" s="122">
        <v>0</v>
      </c>
      <c r="AA1816" s="122">
        <v>0</v>
      </c>
      <c r="AB1816" s="122">
        <v>0</v>
      </c>
      <c r="AC1816" s="122">
        <v>0</v>
      </c>
      <c r="AD1816" s="121"/>
      <c r="BO1816" s="72" t="s">
        <v>5066</v>
      </c>
      <c r="BP1816" s="73" t="s">
        <v>5111</v>
      </c>
      <c r="BQ1816" s="75">
        <v>0</v>
      </c>
      <c r="BR1816" s="75">
        <v>425000026</v>
      </c>
      <c r="BS1816" s="75">
        <v>505000026</v>
      </c>
      <c r="BT1816" s="75">
        <v>530000026</v>
      </c>
      <c r="BU1816" s="75">
        <v>595000026</v>
      </c>
      <c r="BV1816" s="75">
        <v>645000026</v>
      </c>
      <c r="BW1816" s="75">
        <v>0</v>
      </c>
      <c r="BX1816" s="75">
        <v>0</v>
      </c>
      <c r="BY1816" s="75">
        <v>0</v>
      </c>
      <c r="BZ1816" s="75">
        <v>0</v>
      </c>
      <c r="CA1816" s="75">
        <v>0</v>
      </c>
    </row>
    <row r="1817" spans="14:79" ht="12" customHeight="1">
      <c r="N1817" s="119" t="s">
        <v>43</v>
      </c>
      <c r="O1817" s="120" t="s">
        <v>154</v>
      </c>
      <c r="P1817" s="122">
        <v>75000026</v>
      </c>
      <c r="Q1817" s="122">
        <v>80000026</v>
      </c>
      <c r="R1817" s="122">
        <v>85000026</v>
      </c>
      <c r="S1817" s="122">
        <v>90000026</v>
      </c>
      <c r="T1817" s="122">
        <v>95000026</v>
      </c>
      <c r="U1817" s="122">
        <v>100000026</v>
      </c>
      <c r="V1817" s="122">
        <v>115000026</v>
      </c>
      <c r="W1817" s="122">
        <v>0</v>
      </c>
      <c r="X1817" s="122">
        <v>0</v>
      </c>
      <c r="Y1817" s="122">
        <v>0</v>
      </c>
      <c r="Z1817" s="122">
        <v>0</v>
      </c>
      <c r="AA1817" s="122">
        <v>0</v>
      </c>
      <c r="AB1817" s="122">
        <v>0</v>
      </c>
      <c r="AC1817" s="122">
        <v>0</v>
      </c>
      <c r="AD1817" s="121"/>
      <c r="BO1817" s="72" t="s">
        <v>5066</v>
      </c>
      <c r="BP1817" s="73" t="s">
        <v>5270</v>
      </c>
      <c r="BQ1817" s="74"/>
      <c r="BR1817" s="74"/>
      <c r="BS1817" s="74"/>
      <c r="BT1817" s="74"/>
      <c r="BU1817" s="74"/>
      <c r="BV1817" s="74"/>
      <c r="BW1817" s="75">
        <v>0</v>
      </c>
      <c r="BX1817" s="74"/>
      <c r="BY1817" s="74"/>
      <c r="BZ1817" s="74"/>
      <c r="CA1817" s="74"/>
    </row>
    <row r="1818" spans="14:79" ht="12" customHeight="1">
      <c r="N1818" s="119" t="s">
        <v>43</v>
      </c>
      <c r="O1818" s="120" t="s">
        <v>725</v>
      </c>
      <c r="P1818" s="122">
        <v>85000026</v>
      </c>
      <c r="Q1818" s="122">
        <v>90000026</v>
      </c>
      <c r="R1818" s="122">
        <v>95000026</v>
      </c>
      <c r="S1818" s="122">
        <v>105000026</v>
      </c>
      <c r="T1818" s="122">
        <v>115000026</v>
      </c>
      <c r="U1818" s="122">
        <v>135000026</v>
      </c>
      <c r="V1818" s="122">
        <v>0</v>
      </c>
      <c r="W1818" s="122">
        <v>0</v>
      </c>
      <c r="X1818" s="122">
        <v>0</v>
      </c>
      <c r="Y1818" s="122">
        <v>0</v>
      </c>
      <c r="Z1818" s="122">
        <v>0</v>
      </c>
      <c r="AA1818" s="122">
        <v>0</v>
      </c>
      <c r="AB1818" s="122">
        <v>0</v>
      </c>
      <c r="AC1818" s="122">
        <v>0</v>
      </c>
      <c r="AD1818" s="121"/>
      <c r="BO1818" s="72" t="s">
        <v>5066</v>
      </c>
      <c r="BP1818" s="73" t="s">
        <v>5204</v>
      </c>
      <c r="BQ1818" s="74"/>
      <c r="BR1818" s="74"/>
      <c r="BS1818" s="75">
        <v>0</v>
      </c>
      <c r="BT1818" s="74"/>
      <c r="BU1818" s="74"/>
      <c r="BV1818" s="74"/>
      <c r="BW1818" s="74"/>
      <c r="BX1818" s="74"/>
      <c r="BY1818" s="74"/>
      <c r="BZ1818" s="74"/>
      <c r="CA1818" s="74"/>
    </row>
    <row r="1819" spans="14:79" ht="12" customHeight="1">
      <c r="N1819" s="119" t="s">
        <v>43</v>
      </c>
      <c r="O1819" s="120" t="s">
        <v>85</v>
      </c>
      <c r="P1819" s="122">
        <v>80000026</v>
      </c>
      <c r="Q1819" s="122">
        <v>85000026</v>
      </c>
      <c r="R1819" s="122">
        <v>95000026</v>
      </c>
      <c r="S1819" s="122">
        <v>105000026</v>
      </c>
      <c r="T1819" s="122">
        <v>110000026</v>
      </c>
      <c r="U1819" s="122">
        <v>115000026</v>
      </c>
      <c r="V1819" s="122">
        <v>120000026</v>
      </c>
      <c r="W1819" s="122">
        <v>125000026</v>
      </c>
      <c r="X1819" s="122">
        <v>0</v>
      </c>
      <c r="Y1819" s="122">
        <v>0</v>
      </c>
      <c r="Z1819" s="122">
        <v>0</v>
      </c>
      <c r="AA1819" s="122">
        <v>0</v>
      </c>
      <c r="AB1819" s="122">
        <v>0</v>
      </c>
      <c r="AC1819" s="122">
        <v>0</v>
      </c>
      <c r="AD1819" s="121"/>
      <c r="BO1819" s="72" t="s">
        <v>5066</v>
      </c>
      <c r="BP1819" s="73" t="s">
        <v>5205</v>
      </c>
      <c r="BQ1819" s="74"/>
      <c r="BR1819" s="74"/>
      <c r="BS1819" s="75">
        <v>0</v>
      </c>
      <c r="BT1819" s="75">
        <v>0</v>
      </c>
      <c r="BU1819" s="74"/>
      <c r="BV1819" s="75">
        <v>0</v>
      </c>
      <c r="BW1819" s="74"/>
      <c r="BX1819" s="74"/>
      <c r="BY1819" s="74"/>
      <c r="BZ1819" s="74"/>
      <c r="CA1819" s="74"/>
    </row>
    <row r="1820" spans="14:79" ht="12" customHeight="1">
      <c r="N1820" s="119" t="s">
        <v>43</v>
      </c>
      <c r="O1820" s="120" t="s">
        <v>86</v>
      </c>
      <c r="P1820" s="122">
        <v>75000026</v>
      </c>
      <c r="Q1820" s="122">
        <v>80000026</v>
      </c>
      <c r="R1820" s="122">
        <v>85000026</v>
      </c>
      <c r="S1820" s="122">
        <v>90000026</v>
      </c>
      <c r="T1820" s="122">
        <v>95000026</v>
      </c>
      <c r="U1820" s="122">
        <v>105000026</v>
      </c>
      <c r="V1820" s="122">
        <v>115000026</v>
      </c>
      <c r="W1820" s="122">
        <v>0</v>
      </c>
      <c r="X1820" s="122">
        <v>0</v>
      </c>
      <c r="Y1820" s="122">
        <v>0</v>
      </c>
      <c r="Z1820" s="122">
        <v>0</v>
      </c>
      <c r="AA1820" s="122">
        <v>0</v>
      </c>
      <c r="AB1820" s="122">
        <v>0</v>
      </c>
      <c r="AC1820" s="122">
        <v>0</v>
      </c>
      <c r="AD1820" s="121"/>
      <c r="BO1820" s="72" t="s">
        <v>5066</v>
      </c>
      <c r="BP1820" s="73" t="s">
        <v>5296</v>
      </c>
      <c r="BQ1820" s="74"/>
      <c r="BR1820" s="74"/>
      <c r="BS1820" s="74"/>
      <c r="BT1820" s="74"/>
      <c r="BU1820" s="74"/>
      <c r="BV1820" s="74"/>
      <c r="BW1820" s="74"/>
      <c r="BX1820" s="75">
        <v>605000026</v>
      </c>
      <c r="BY1820" s="74"/>
      <c r="BZ1820" s="74"/>
      <c r="CA1820" s="74"/>
    </row>
    <row r="1821" spans="14:79" ht="12" customHeight="1">
      <c r="N1821" s="119" t="s">
        <v>43</v>
      </c>
      <c r="O1821" s="120" t="s">
        <v>1760</v>
      </c>
      <c r="P1821" s="122">
        <v>65000026</v>
      </c>
      <c r="Q1821" s="122">
        <v>70000026</v>
      </c>
      <c r="R1821" s="122">
        <v>75000026</v>
      </c>
      <c r="S1821" s="122">
        <v>80000026</v>
      </c>
      <c r="T1821" s="122">
        <v>85000026</v>
      </c>
      <c r="U1821" s="122">
        <v>95000026</v>
      </c>
      <c r="V1821" s="122">
        <v>110000026</v>
      </c>
      <c r="W1821" s="122">
        <v>120000026</v>
      </c>
      <c r="X1821" s="122">
        <v>0</v>
      </c>
      <c r="Y1821" s="122">
        <v>0</v>
      </c>
      <c r="Z1821" s="122">
        <v>0</v>
      </c>
      <c r="AA1821" s="122">
        <v>0</v>
      </c>
      <c r="AB1821" s="122">
        <v>0</v>
      </c>
      <c r="AC1821" s="122">
        <v>0</v>
      </c>
      <c r="AD1821" s="121"/>
      <c r="BO1821" s="72" t="s">
        <v>5066</v>
      </c>
      <c r="BP1821" s="73" t="s">
        <v>5226</v>
      </c>
      <c r="BQ1821" s="74"/>
      <c r="BR1821" s="74"/>
      <c r="BS1821" s="74"/>
      <c r="BT1821" s="75">
        <v>0</v>
      </c>
      <c r="BU1821" s="74"/>
      <c r="BV1821" s="74"/>
      <c r="BW1821" s="75">
        <v>0</v>
      </c>
      <c r="BX1821" s="75">
        <v>0</v>
      </c>
      <c r="BY1821" s="74"/>
      <c r="BZ1821" s="74"/>
      <c r="CA1821" s="74"/>
    </row>
    <row r="1822" spans="14:79" ht="12" customHeight="1">
      <c r="N1822" s="119" t="s">
        <v>43</v>
      </c>
      <c r="O1822" s="120" t="s">
        <v>1628</v>
      </c>
      <c r="P1822" s="122">
        <v>60000026</v>
      </c>
      <c r="Q1822" s="122">
        <v>65000026</v>
      </c>
      <c r="R1822" s="122">
        <v>70000026</v>
      </c>
      <c r="S1822" s="122">
        <v>75000026</v>
      </c>
      <c r="T1822" s="122">
        <v>80000026</v>
      </c>
      <c r="U1822" s="122">
        <v>90000026</v>
      </c>
      <c r="V1822" s="122">
        <v>105000026</v>
      </c>
      <c r="W1822" s="122">
        <v>115000026</v>
      </c>
      <c r="X1822" s="122">
        <v>0</v>
      </c>
      <c r="Y1822" s="122">
        <v>0</v>
      </c>
      <c r="Z1822" s="122">
        <v>0</v>
      </c>
      <c r="AA1822" s="122">
        <v>0</v>
      </c>
      <c r="AB1822" s="122">
        <v>0</v>
      </c>
      <c r="AC1822" s="122">
        <v>0</v>
      </c>
      <c r="AD1822" s="121"/>
      <c r="BO1822" s="72" t="s">
        <v>5066</v>
      </c>
      <c r="BP1822" s="73" t="s">
        <v>5147</v>
      </c>
      <c r="BQ1822" s="75">
        <v>505000026</v>
      </c>
      <c r="BR1822" s="75">
        <v>525000026</v>
      </c>
      <c r="BS1822" s="75">
        <v>565000925</v>
      </c>
      <c r="BT1822" s="75">
        <v>0</v>
      </c>
      <c r="BU1822" s="74"/>
      <c r="BV1822" s="74"/>
      <c r="BW1822" s="75">
        <v>0</v>
      </c>
      <c r="BX1822" s="74"/>
      <c r="BY1822" s="74"/>
      <c r="BZ1822" s="74"/>
      <c r="CA1822" s="74"/>
    </row>
    <row r="1823" spans="14:79" ht="12" customHeight="1">
      <c r="N1823" s="119" t="s">
        <v>43</v>
      </c>
      <c r="O1823" s="120" t="s">
        <v>371</v>
      </c>
      <c r="P1823" s="122">
        <v>0</v>
      </c>
      <c r="Q1823" s="122">
        <v>95000026</v>
      </c>
      <c r="R1823" s="122">
        <v>105000026</v>
      </c>
      <c r="S1823" s="122">
        <v>115000026</v>
      </c>
      <c r="T1823" s="122">
        <v>125000026</v>
      </c>
      <c r="U1823" s="122">
        <v>135000026</v>
      </c>
      <c r="V1823" s="122">
        <v>150000026</v>
      </c>
      <c r="W1823" s="122">
        <v>165000026</v>
      </c>
      <c r="X1823" s="122">
        <v>0</v>
      </c>
      <c r="Y1823" s="122">
        <v>0</v>
      </c>
      <c r="Z1823" s="122">
        <v>0</v>
      </c>
      <c r="AA1823" s="122">
        <v>0</v>
      </c>
      <c r="AB1823" s="122">
        <v>0</v>
      </c>
      <c r="AC1823" s="122">
        <v>0</v>
      </c>
      <c r="AD1823" s="121"/>
      <c r="BO1823" s="72" t="s">
        <v>5066</v>
      </c>
      <c r="BP1823" s="73" t="s">
        <v>5227</v>
      </c>
      <c r="BQ1823" s="74"/>
      <c r="BR1823" s="74"/>
      <c r="BS1823" s="74"/>
      <c r="BT1823" s="75">
        <v>0</v>
      </c>
      <c r="BU1823" s="74"/>
      <c r="BV1823" s="74"/>
      <c r="BW1823" s="74"/>
      <c r="BX1823" s="74"/>
      <c r="BY1823" s="74"/>
      <c r="BZ1823" s="74"/>
      <c r="CA1823" s="74"/>
    </row>
    <row r="1824" spans="14:79" ht="12" customHeight="1">
      <c r="N1824" s="119" t="s">
        <v>43</v>
      </c>
      <c r="O1824" s="120" t="s">
        <v>786</v>
      </c>
      <c r="P1824" s="122">
        <v>80000026</v>
      </c>
      <c r="Q1824" s="122">
        <v>85000026</v>
      </c>
      <c r="R1824" s="122">
        <v>90000026</v>
      </c>
      <c r="S1824" s="122">
        <v>95000026</v>
      </c>
      <c r="T1824" s="122">
        <v>105000026</v>
      </c>
      <c r="U1824" s="122">
        <v>115000026</v>
      </c>
      <c r="V1824" s="122">
        <v>125000026</v>
      </c>
      <c r="W1824" s="122">
        <v>0</v>
      </c>
      <c r="X1824" s="122">
        <v>0</v>
      </c>
      <c r="Y1824" s="122">
        <v>0</v>
      </c>
      <c r="Z1824" s="122">
        <v>0</v>
      </c>
      <c r="AA1824" s="122">
        <v>0</v>
      </c>
      <c r="AB1824" s="122">
        <v>0</v>
      </c>
      <c r="AC1824" s="122">
        <v>0</v>
      </c>
      <c r="AD1824" s="121"/>
      <c r="BO1824" s="72" t="s">
        <v>5066</v>
      </c>
      <c r="BP1824" s="73" t="s">
        <v>5311</v>
      </c>
      <c r="BQ1824" s="74"/>
      <c r="BR1824" s="74"/>
      <c r="BS1824" s="74"/>
      <c r="BT1824" s="74"/>
      <c r="BU1824" s="74"/>
      <c r="BV1824" s="74"/>
      <c r="BW1824" s="74"/>
      <c r="BX1824" s="74"/>
      <c r="BY1824" s="75">
        <v>850000026</v>
      </c>
      <c r="BZ1824" s="74"/>
      <c r="CA1824" s="74"/>
    </row>
    <row r="1825" spans="14:79" ht="12" customHeight="1">
      <c r="N1825" s="119" t="s">
        <v>43</v>
      </c>
      <c r="O1825" s="120" t="s">
        <v>87</v>
      </c>
      <c r="P1825" s="122">
        <v>80000026</v>
      </c>
      <c r="Q1825" s="122">
        <v>85000026</v>
      </c>
      <c r="R1825" s="122">
        <v>90000026</v>
      </c>
      <c r="S1825" s="122">
        <v>95000026</v>
      </c>
      <c r="T1825" s="122">
        <v>105000026</v>
      </c>
      <c r="U1825" s="122">
        <v>115000026</v>
      </c>
      <c r="V1825" s="122">
        <v>125000026</v>
      </c>
      <c r="W1825" s="122">
        <v>0</v>
      </c>
      <c r="X1825" s="122">
        <v>0</v>
      </c>
      <c r="Y1825" s="122">
        <v>0</v>
      </c>
      <c r="Z1825" s="122">
        <v>0</v>
      </c>
      <c r="AA1825" s="122">
        <v>0</v>
      </c>
      <c r="AB1825" s="122">
        <v>0</v>
      </c>
      <c r="AC1825" s="122">
        <v>0</v>
      </c>
      <c r="AD1825" s="121"/>
      <c r="BO1825" s="72" t="s">
        <v>5066</v>
      </c>
      <c r="BP1825" s="73" t="s">
        <v>5177</v>
      </c>
      <c r="BQ1825" s="74"/>
      <c r="BR1825" s="75">
        <v>0</v>
      </c>
      <c r="BS1825" s="74"/>
      <c r="BT1825" s="74"/>
      <c r="BU1825" s="74"/>
      <c r="BV1825" s="74"/>
      <c r="BW1825" s="74"/>
      <c r="BX1825" s="74"/>
      <c r="BY1825" s="74"/>
      <c r="BZ1825" s="74"/>
      <c r="CA1825" s="74"/>
    </row>
    <row r="1826" spans="14:79" ht="12" customHeight="1">
      <c r="N1826" s="119" t="s">
        <v>43</v>
      </c>
      <c r="O1826" s="120" t="s">
        <v>1197</v>
      </c>
      <c r="P1826" s="122">
        <v>80000026</v>
      </c>
      <c r="Q1826" s="122">
        <v>85000026</v>
      </c>
      <c r="R1826" s="122">
        <v>90000026</v>
      </c>
      <c r="S1826" s="122">
        <v>95000026</v>
      </c>
      <c r="T1826" s="122">
        <v>105000026</v>
      </c>
      <c r="U1826" s="122">
        <v>115000026</v>
      </c>
      <c r="V1826" s="122">
        <v>125000026</v>
      </c>
      <c r="W1826" s="122">
        <v>0</v>
      </c>
      <c r="X1826" s="122">
        <v>0</v>
      </c>
      <c r="Y1826" s="122">
        <v>0</v>
      </c>
      <c r="Z1826" s="122">
        <v>0</v>
      </c>
      <c r="AA1826" s="122">
        <v>0</v>
      </c>
      <c r="AB1826" s="122">
        <v>0</v>
      </c>
      <c r="AC1826" s="122">
        <v>0</v>
      </c>
      <c r="AD1826" s="121"/>
      <c r="BO1826" s="72" t="s">
        <v>5066</v>
      </c>
      <c r="BP1826" s="73" t="s">
        <v>5148</v>
      </c>
      <c r="BQ1826" s="75">
        <v>0</v>
      </c>
      <c r="BR1826" s="75">
        <v>0</v>
      </c>
      <c r="BS1826" s="75">
        <v>0</v>
      </c>
      <c r="BT1826" s="74"/>
      <c r="BU1826" s="75">
        <v>620000925</v>
      </c>
      <c r="BV1826" s="74"/>
      <c r="BW1826" s="74"/>
      <c r="BX1826" s="75">
        <v>0</v>
      </c>
      <c r="BY1826" s="74"/>
      <c r="BZ1826" s="74"/>
      <c r="CA1826" s="74"/>
    </row>
    <row r="1827" spans="14:79" ht="12" customHeight="1">
      <c r="N1827" s="119" t="s">
        <v>43</v>
      </c>
      <c r="O1827" s="120" t="s">
        <v>327</v>
      </c>
      <c r="P1827" s="122">
        <v>0</v>
      </c>
      <c r="Q1827" s="122">
        <v>85000026</v>
      </c>
      <c r="R1827" s="122">
        <v>90000026</v>
      </c>
      <c r="S1827" s="122">
        <v>95000026</v>
      </c>
      <c r="T1827" s="122">
        <v>105000026</v>
      </c>
      <c r="U1827" s="122">
        <v>115000026</v>
      </c>
      <c r="V1827" s="122">
        <v>125000026</v>
      </c>
      <c r="W1827" s="122">
        <v>135000026</v>
      </c>
      <c r="X1827" s="122">
        <v>0</v>
      </c>
      <c r="Y1827" s="122">
        <v>0</v>
      </c>
      <c r="Z1827" s="122">
        <v>0</v>
      </c>
      <c r="AA1827" s="122">
        <v>0</v>
      </c>
      <c r="AB1827" s="122">
        <v>0</v>
      </c>
      <c r="AC1827" s="122">
        <v>0</v>
      </c>
      <c r="AD1827" s="121"/>
      <c r="BO1827" s="72" t="s">
        <v>5066</v>
      </c>
      <c r="BP1827" s="73" t="s">
        <v>5149</v>
      </c>
      <c r="BQ1827" s="75">
        <v>0</v>
      </c>
      <c r="BR1827" s="75">
        <v>0</v>
      </c>
      <c r="BS1827" s="75">
        <v>0</v>
      </c>
      <c r="BT1827" s="75">
        <v>0</v>
      </c>
      <c r="BU1827" s="75">
        <v>0</v>
      </c>
      <c r="BV1827" s="75">
        <v>0</v>
      </c>
      <c r="BW1827" s="75">
        <v>0</v>
      </c>
      <c r="BX1827" s="75">
        <v>0</v>
      </c>
      <c r="BY1827" s="74"/>
      <c r="BZ1827" s="74"/>
      <c r="CA1827" s="74"/>
    </row>
    <row r="1828" spans="14:79" ht="12" customHeight="1">
      <c r="N1828" s="119" t="s">
        <v>43</v>
      </c>
      <c r="O1828" s="120" t="s">
        <v>88</v>
      </c>
      <c r="P1828" s="122">
        <v>70000026</v>
      </c>
      <c r="Q1828" s="122">
        <v>75000026</v>
      </c>
      <c r="R1828" s="122">
        <v>80000026</v>
      </c>
      <c r="S1828" s="122">
        <v>85000026</v>
      </c>
      <c r="T1828" s="122">
        <v>95000026</v>
      </c>
      <c r="U1828" s="122">
        <v>105000026</v>
      </c>
      <c r="V1828" s="122">
        <v>115000026</v>
      </c>
      <c r="W1828" s="122">
        <v>0</v>
      </c>
      <c r="X1828" s="122">
        <v>0</v>
      </c>
      <c r="Y1828" s="122">
        <v>0</v>
      </c>
      <c r="Z1828" s="122">
        <v>0</v>
      </c>
      <c r="AA1828" s="122">
        <v>0</v>
      </c>
      <c r="AB1828" s="122">
        <v>0</v>
      </c>
      <c r="AC1828" s="122">
        <v>0</v>
      </c>
      <c r="AD1828" s="121"/>
      <c r="BO1828" s="72" t="s">
        <v>5066</v>
      </c>
      <c r="BP1828" s="73" t="s">
        <v>5150</v>
      </c>
      <c r="BQ1828" s="75">
        <v>450000026</v>
      </c>
      <c r="BR1828" s="75">
        <v>490000026</v>
      </c>
      <c r="BS1828" s="75">
        <v>535000026</v>
      </c>
      <c r="BT1828" s="75">
        <v>595000026</v>
      </c>
      <c r="BU1828" s="75">
        <v>640000026</v>
      </c>
      <c r="BV1828" s="75">
        <v>690000026</v>
      </c>
      <c r="BW1828" s="75">
        <v>0</v>
      </c>
      <c r="BX1828" s="75">
        <v>0</v>
      </c>
      <c r="BY1828" s="75">
        <v>0</v>
      </c>
      <c r="BZ1828" s="74"/>
      <c r="CA1828" s="74"/>
    </row>
    <row r="1829" spans="14:79" ht="12" customHeight="1">
      <c r="N1829" s="119" t="s">
        <v>43</v>
      </c>
      <c r="O1829" s="120" t="s">
        <v>155</v>
      </c>
      <c r="P1829" s="122">
        <v>75000026</v>
      </c>
      <c r="Q1829" s="122">
        <v>85000026</v>
      </c>
      <c r="R1829" s="122">
        <v>90000026</v>
      </c>
      <c r="S1829" s="122">
        <v>105000026</v>
      </c>
      <c r="T1829" s="122">
        <v>115000026</v>
      </c>
      <c r="U1829" s="122">
        <v>125000026</v>
      </c>
      <c r="V1829" s="122">
        <v>0</v>
      </c>
      <c r="W1829" s="122">
        <v>0</v>
      </c>
      <c r="X1829" s="122">
        <v>0</v>
      </c>
      <c r="Y1829" s="122">
        <v>0</v>
      </c>
      <c r="Z1829" s="122">
        <v>0</v>
      </c>
      <c r="AA1829" s="122">
        <v>0</v>
      </c>
      <c r="AB1829" s="122">
        <v>0</v>
      </c>
      <c r="AC1829" s="122">
        <v>0</v>
      </c>
      <c r="AD1829" s="121"/>
      <c r="BO1829" s="72" t="s">
        <v>5066</v>
      </c>
      <c r="BP1829" s="73" t="s">
        <v>5228</v>
      </c>
      <c r="BQ1829" s="74"/>
      <c r="BR1829" s="74"/>
      <c r="BS1829" s="74"/>
      <c r="BT1829" s="75">
        <v>0</v>
      </c>
      <c r="BU1829" s="74"/>
      <c r="BV1829" s="74"/>
      <c r="BW1829" s="74"/>
      <c r="BX1829" s="74"/>
      <c r="BY1829" s="74"/>
      <c r="BZ1829" s="74"/>
      <c r="CA1829" s="74"/>
    </row>
    <row r="1830" spans="14:79" ht="12" customHeight="1">
      <c r="N1830" s="119" t="s">
        <v>43</v>
      </c>
      <c r="O1830" s="120" t="s">
        <v>383</v>
      </c>
      <c r="P1830" s="122">
        <v>0</v>
      </c>
      <c r="Q1830" s="122">
        <v>80000026</v>
      </c>
      <c r="R1830" s="122">
        <v>85000026</v>
      </c>
      <c r="S1830" s="122">
        <v>90000026</v>
      </c>
      <c r="T1830" s="122">
        <v>95000026</v>
      </c>
      <c r="U1830" s="122">
        <v>105000026</v>
      </c>
      <c r="V1830" s="122">
        <v>115000026</v>
      </c>
      <c r="W1830" s="122">
        <v>130000026</v>
      </c>
      <c r="X1830" s="122">
        <v>0</v>
      </c>
      <c r="Y1830" s="122">
        <v>0</v>
      </c>
      <c r="Z1830" s="122">
        <v>0</v>
      </c>
      <c r="AA1830" s="122">
        <v>0</v>
      </c>
      <c r="AB1830" s="122">
        <v>0</v>
      </c>
      <c r="AC1830" s="122">
        <v>0</v>
      </c>
      <c r="AD1830" s="121"/>
      <c r="BO1830" s="72" t="s">
        <v>5066</v>
      </c>
      <c r="BP1830" s="73" t="s">
        <v>5229</v>
      </c>
      <c r="BQ1830" s="74"/>
      <c r="BR1830" s="74"/>
      <c r="BS1830" s="74"/>
      <c r="BT1830" s="75">
        <v>0</v>
      </c>
      <c r="BU1830" s="75">
        <v>585000925</v>
      </c>
      <c r="BV1830" s="74"/>
      <c r="BW1830" s="74"/>
      <c r="BX1830" s="74"/>
      <c r="BY1830" s="74"/>
      <c r="BZ1830" s="74"/>
      <c r="CA1830" s="74"/>
    </row>
    <row r="1831" spans="14:79" ht="12" customHeight="1">
      <c r="N1831" s="119" t="s">
        <v>43</v>
      </c>
      <c r="O1831" s="120" t="s">
        <v>422</v>
      </c>
      <c r="P1831" s="122">
        <v>80000026</v>
      </c>
      <c r="Q1831" s="122">
        <v>85000026</v>
      </c>
      <c r="R1831" s="122">
        <v>90000026</v>
      </c>
      <c r="S1831" s="122">
        <v>95000026</v>
      </c>
      <c r="T1831" s="122">
        <v>105000026</v>
      </c>
      <c r="U1831" s="122">
        <v>115000026</v>
      </c>
      <c r="V1831" s="122">
        <v>120000026</v>
      </c>
      <c r="W1831" s="122">
        <v>130000026</v>
      </c>
      <c r="X1831" s="122">
        <v>0</v>
      </c>
      <c r="Y1831" s="122">
        <v>0</v>
      </c>
      <c r="Z1831" s="122">
        <v>0</v>
      </c>
      <c r="AA1831" s="122">
        <v>0</v>
      </c>
      <c r="AB1831" s="122">
        <v>0</v>
      </c>
      <c r="AC1831" s="122">
        <v>0</v>
      </c>
      <c r="AD1831" s="121"/>
      <c r="BO1831" s="72" t="s">
        <v>5066</v>
      </c>
      <c r="BP1831" s="73" t="s">
        <v>5230</v>
      </c>
      <c r="BQ1831" s="74"/>
      <c r="BR1831" s="74"/>
      <c r="BS1831" s="74"/>
      <c r="BT1831" s="75">
        <v>0</v>
      </c>
      <c r="BU1831" s="74"/>
      <c r="BV1831" s="74"/>
      <c r="BW1831" s="74"/>
      <c r="BX1831" s="75">
        <v>680000000</v>
      </c>
      <c r="BY1831" s="74"/>
      <c r="BZ1831" s="74"/>
      <c r="CA1831" s="74"/>
    </row>
    <row r="1832" spans="14:79" ht="12" customHeight="1">
      <c r="N1832" s="119" t="s">
        <v>43</v>
      </c>
      <c r="O1832" s="120" t="s">
        <v>2441</v>
      </c>
      <c r="P1832" s="122">
        <v>80000026</v>
      </c>
      <c r="Q1832" s="122">
        <v>85000026</v>
      </c>
      <c r="R1832" s="122">
        <v>90000026</v>
      </c>
      <c r="S1832" s="122">
        <v>105000026</v>
      </c>
      <c r="T1832" s="122">
        <v>120000026</v>
      </c>
      <c r="U1832" s="122">
        <v>155000026</v>
      </c>
      <c r="V1832" s="122">
        <v>0</v>
      </c>
      <c r="W1832" s="122">
        <v>0</v>
      </c>
      <c r="X1832" s="122">
        <v>0</v>
      </c>
      <c r="Y1832" s="122">
        <v>0</v>
      </c>
      <c r="Z1832" s="122">
        <v>0</v>
      </c>
      <c r="AA1832" s="122">
        <v>0</v>
      </c>
      <c r="AB1832" s="122">
        <v>0</v>
      </c>
      <c r="AC1832" s="122">
        <v>0</v>
      </c>
      <c r="AD1832" s="121"/>
      <c r="BO1832" s="72" t="s">
        <v>5066</v>
      </c>
      <c r="BP1832" s="73" t="s">
        <v>5117</v>
      </c>
      <c r="BQ1832" s="75">
        <v>0</v>
      </c>
      <c r="BR1832" s="75">
        <v>0</v>
      </c>
      <c r="BS1832" s="75">
        <v>0</v>
      </c>
      <c r="BT1832" s="75">
        <v>0</v>
      </c>
      <c r="BU1832" s="75">
        <v>0</v>
      </c>
      <c r="BV1832" s="74"/>
      <c r="BW1832" s="74"/>
      <c r="BX1832" s="74"/>
      <c r="BY1832" s="75">
        <v>0</v>
      </c>
      <c r="BZ1832" s="74"/>
      <c r="CA1832" s="74"/>
    </row>
    <row r="1833" spans="14:79" ht="12" customHeight="1">
      <c r="N1833" s="119" t="s">
        <v>43</v>
      </c>
      <c r="O1833" s="120" t="s">
        <v>2442</v>
      </c>
      <c r="P1833" s="122">
        <v>85000026</v>
      </c>
      <c r="Q1833" s="122">
        <v>90000026</v>
      </c>
      <c r="R1833" s="122">
        <v>95000026</v>
      </c>
      <c r="S1833" s="122">
        <v>115000026</v>
      </c>
      <c r="T1833" s="122">
        <v>130000026</v>
      </c>
      <c r="U1833" s="122">
        <v>160000026</v>
      </c>
      <c r="V1833" s="122">
        <v>0</v>
      </c>
      <c r="W1833" s="122">
        <v>0</v>
      </c>
      <c r="X1833" s="122">
        <v>0</v>
      </c>
      <c r="Y1833" s="122">
        <v>0</v>
      </c>
      <c r="Z1833" s="122">
        <v>0</v>
      </c>
      <c r="AA1833" s="122">
        <v>0</v>
      </c>
      <c r="AB1833" s="122">
        <v>0</v>
      </c>
      <c r="AC1833" s="122">
        <v>0</v>
      </c>
      <c r="AD1833" s="121"/>
      <c r="BO1833" s="72" t="s">
        <v>5066</v>
      </c>
      <c r="BP1833" s="73" t="s">
        <v>5178</v>
      </c>
      <c r="BQ1833" s="74"/>
      <c r="BR1833" s="75">
        <v>0</v>
      </c>
      <c r="BS1833" s="75">
        <v>0</v>
      </c>
      <c r="BT1833" s="75">
        <v>0</v>
      </c>
      <c r="BU1833" s="75">
        <v>0</v>
      </c>
      <c r="BV1833" s="75">
        <v>0</v>
      </c>
      <c r="BW1833" s="74"/>
      <c r="BX1833" s="74"/>
      <c r="BY1833" s="74"/>
      <c r="BZ1833" s="74"/>
      <c r="CA1833" s="74"/>
    </row>
    <row r="1834" spans="14:79" ht="12" customHeight="1">
      <c r="N1834" s="119" t="s">
        <v>43</v>
      </c>
      <c r="O1834" s="120" t="s">
        <v>2443</v>
      </c>
      <c r="P1834" s="122">
        <v>75000026</v>
      </c>
      <c r="Q1834" s="122">
        <v>80000026</v>
      </c>
      <c r="R1834" s="122">
        <v>0</v>
      </c>
      <c r="S1834" s="122">
        <v>0</v>
      </c>
      <c r="T1834" s="122">
        <v>0</v>
      </c>
      <c r="U1834" s="122">
        <v>0</v>
      </c>
      <c r="V1834" s="122">
        <v>0</v>
      </c>
      <c r="W1834" s="122">
        <v>0</v>
      </c>
      <c r="X1834" s="122">
        <v>0</v>
      </c>
      <c r="Y1834" s="122">
        <v>0</v>
      </c>
      <c r="Z1834" s="122">
        <v>0</v>
      </c>
      <c r="AA1834" s="122">
        <v>0</v>
      </c>
      <c r="AB1834" s="122">
        <v>0</v>
      </c>
      <c r="AC1834" s="122">
        <v>0</v>
      </c>
      <c r="AD1834" s="121"/>
      <c r="BO1834" s="72" t="s">
        <v>5066</v>
      </c>
      <c r="BP1834" s="73" t="s">
        <v>5179</v>
      </c>
      <c r="BQ1834" s="74"/>
      <c r="BR1834" s="75">
        <v>0</v>
      </c>
      <c r="BS1834" s="74"/>
      <c r="BT1834" s="74"/>
      <c r="BU1834" s="74"/>
      <c r="BV1834" s="74"/>
      <c r="BW1834" s="74"/>
      <c r="BX1834" s="74"/>
      <c r="BY1834" s="74"/>
      <c r="BZ1834" s="74"/>
      <c r="CA1834" s="74"/>
    </row>
    <row r="1835" spans="14:79" ht="12" customHeight="1">
      <c r="N1835" s="119" t="s">
        <v>43</v>
      </c>
      <c r="O1835" s="120" t="s">
        <v>2454</v>
      </c>
      <c r="P1835" s="122">
        <v>75000026</v>
      </c>
      <c r="Q1835" s="122">
        <v>80000026</v>
      </c>
      <c r="R1835" s="122">
        <v>0</v>
      </c>
      <c r="S1835" s="122">
        <v>0</v>
      </c>
      <c r="T1835" s="122">
        <v>0</v>
      </c>
      <c r="U1835" s="122">
        <v>0</v>
      </c>
      <c r="V1835" s="122">
        <v>0</v>
      </c>
      <c r="W1835" s="122">
        <v>0</v>
      </c>
      <c r="X1835" s="122">
        <v>0</v>
      </c>
      <c r="Y1835" s="122">
        <v>0</v>
      </c>
      <c r="Z1835" s="122">
        <v>0</v>
      </c>
      <c r="AA1835" s="122">
        <v>0</v>
      </c>
      <c r="AB1835" s="122">
        <v>0</v>
      </c>
      <c r="AC1835" s="122">
        <v>0</v>
      </c>
      <c r="AD1835" s="121"/>
      <c r="BO1835" s="72" t="s">
        <v>5066</v>
      </c>
      <c r="BP1835" s="73" t="s">
        <v>5118</v>
      </c>
      <c r="BQ1835" s="75">
        <v>0</v>
      </c>
      <c r="BR1835" s="75">
        <v>420000825</v>
      </c>
      <c r="BS1835" s="75">
        <v>505000026</v>
      </c>
      <c r="BT1835" s="75">
        <v>0</v>
      </c>
      <c r="BU1835" s="75">
        <v>0</v>
      </c>
      <c r="BV1835" s="75">
        <v>0</v>
      </c>
      <c r="BW1835" s="75">
        <v>0</v>
      </c>
      <c r="BX1835" s="75">
        <v>0</v>
      </c>
      <c r="BY1835" s="75">
        <v>0</v>
      </c>
      <c r="BZ1835" s="74"/>
      <c r="CA1835" s="74"/>
    </row>
    <row r="1836" spans="14:79" ht="12" customHeight="1">
      <c r="N1836" s="119" t="s">
        <v>43</v>
      </c>
      <c r="O1836" s="120" t="s">
        <v>2508</v>
      </c>
      <c r="P1836" s="122">
        <v>70000026</v>
      </c>
      <c r="Q1836" s="122">
        <v>75000026</v>
      </c>
      <c r="R1836" s="122">
        <v>0</v>
      </c>
      <c r="S1836" s="122">
        <v>0</v>
      </c>
      <c r="T1836" s="122">
        <v>0</v>
      </c>
      <c r="U1836" s="122">
        <v>0</v>
      </c>
      <c r="V1836" s="122">
        <v>0</v>
      </c>
      <c r="W1836" s="122">
        <v>0</v>
      </c>
      <c r="X1836" s="122">
        <v>0</v>
      </c>
      <c r="Y1836" s="122">
        <v>0</v>
      </c>
      <c r="Z1836" s="122">
        <v>0</v>
      </c>
      <c r="AA1836" s="122">
        <v>0</v>
      </c>
      <c r="AB1836" s="122">
        <v>0</v>
      </c>
      <c r="AC1836" s="122">
        <v>0</v>
      </c>
      <c r="AD1836" s="121"/>
      <c r="BO1836" s="72" t="s">
        <v>5066</v>
      </c>
      <c r="BP1836" s="73" t="s">
        <v>5180</v>
      </c>
      <c r="BQ1836" s="74"/>
      <c r="BR1836" s="75">
        <v>0</v>
      </c>
      <c r="BS1836" s="74"/>
      <c r="BT1836" s="74"/>
      <c r="BU1836" s="74"/>
      <c r="BV1836" s="74"/>
      <c r="BW1836" s="74"/>
      <c r="BX1836" s="74"/>
      <c r="BY1836" s="74"/>
      <c r="BZ1836" s="74"/>
      <c r="CA1836" s="74"/>
    </row>
    <row r="1837" spans="14:79" ht="12" customHeight="1">
      <c r="N1837" s="119" t="s">
        <v>43</v>
      </c>
      <c r="O1837" s="120" t="s">
        <v>2444</v>
      </c>
      <c r="P1837" s="122">
        <v>70000026</v>
      </c>
      <c r="Q1837" s="122">
        <v>75000026</v>
      </c>
      <c r="R1837" s="122">
        <v>0</v>
      </c>
      <c r="S1837" s="122">
        <v>0</v>
      </c>
      <c r="T1837" s="122">
        <v>0</v>
      </c>
      <c r="U1837" s="122">
        <v>0</v>
      </c>
      <c r="V1837" s="122">
        <v>0</v>
      </c>
      <c r="W1837" s="122">
        <v>0</v>
      </c>
      <c r="X1837" s="122">
        <v>0</v>
      </c>
      <c r="Y1837" s="122">
        <v>0</v>
      </c>
      <c r="Z1837" s="122">
        <v>0</v>
      </c>
      <c r="AA1837" s="122">
        <v>0</v>
      </c>
      <c r="AB1837" s="122">
        <v>0</v>
      </c>
      <c r="AC1837" s="122">
        <v>0</v>
      </c>
      <c r="AD1837" s="121"/>
      <c r="BO1837" s="72" t="s">
        <v>5066</v>
      </c>
      <c r="BP1837" s="73" t="s">
        <v>5231</v>
      </c>
      <c r="BQ1837" s="74"/>
      <c r="BR1837" s="74"/>
      <c r="BS1837" s="74"/>
      <c r="BT1837" s="75">
        <v>0</v>
      </c>
      <c r="BU1837" s="75">
        <v>0</v>
      </c>
      <c r="BV1837" s="75">
        <v>0</v>
      </c>
      <c r="BW1837" s="75">
        <v>0</v>
      </c>
      <c r="BX1837" s="75">
        <v>0</v>
      </c>
      <c r="BY1837" s="75">
        <v>0</v>
      </c>
      <c r="BZ1837" s="74"/>
      <c r="CA1837" s="74"/>
    </row>
    <row r="1838" spans="14:79" ht="12" customHeight="1">
      <c r="N1838" s="119" t="s">
        <v>43</v>
      </c>
      <c r="O1838" s="120" t="s">
        <v>2455</v>
      </c>
      <c r="P1838" s="122">
        <v>65000026</v>
      </c>
      <c r="Q1838" s="122">
        <v>70000026</v>
      </c>
      <c r="R1838" s="122">
        <v>0</v>
      </c>
      <c r="S1838" s="122">
        <v>0</v>
      </c>
      <c r="T1838" s="122">
        <v>0</v>
      </c>
      <c r="U1838" s="122">
        <v>0</v>
      </c>
      <c r="V1838" s="122">
        <v>0</v>
      </c>
      <c r="W1838" s="122">
        <v>0</v>
      </c>
      <c r="X1838" s="122">
        <v>0</v>
      </c>
      <c r="Y1838" s="122">
        <v>0</v>
      </c>
      <c r="Z1838" s="122">
        <v>0</v>
      </c>
      <c r="AA1838" s="122">
        <v>0</v>
      </c>
      <c r="AB1838" s="122">
        <v>0</v>
      </c>
      <c r="AC1838" s="122">
        <v>0</v>
      </c>
      <c r="AD1838" s="121"/>
      <c r="BO1838" s="72" t="s">
        <v>5066</v>
      </c>
      <c r="BP1838" s="73" t="s">
        <v>5232</v>
      </c>
      <c r="BQ1838" s="74"/>
      <c r="BR1838" s="74"/>
      <c r="BS1838" s="74"/>
      <c r="BT1838" s="75">
        <v>0</v>
      </c>
      <c r="BU1838" s="75">
        <v>0</v>
      </c>
      <c r="BV1838" s="75">
        <v>0</v>
      </c>
      <c r="BW1838" s="75">
        <v>0</v>
      </c>
      <c r="BX1838" s="75">
        <v>0</v>
      </c>
      <c r="BY1838" s="75">
        <v>0</v>
      </c>
      <c r="BZ1838" s="74"/>
      <c r="CA1838" s="74"/>
    </row>
    <row r="1839" spans="14:79" ht="12" customHeight="1">
      <c r="N1839" s="119" t="s">
        <v>43</v>
      </c>
      <c r="O1839" s="120" t="s">
        <v>105</v>
      </c>
      <c r="P1839" s="122">
        <v>90000026</v>
      </c>
      <c r="Q1839" s="122">
        <v>95000026</v>
      </c>
      <c r="R1839" s="122">
        <v>110000026</v>
      </c>
      <c r="S1839" s="122">
        <v>125000026</v>
      </c>
      <c r="T1839" s="122">
        <v>150000026</v>
      </c>
      <c r="U1839" s="122">
        <v>160000026</v>
      </c>
      <c r="V1839" s="122">
        <v>0</v>
      </c>
      <c r="W1839" s="122">
        <v>0</v>
      </c>
      <c r="X1839" s="122">
        <v>0</v>
      </c>
      <c r="Y1839" s="122">
        <v>0</v>
      </c>
      <c r="Z1839" s="122">
        <v>0</v>
      </c>
      <c r="AA1839" s="122">
        <v>0</v>
      </c>
      <c r="AB1839" s="122">
        <v>0</v>
      </c>
      <c r="AC1839" s="122">
        <v>0</v>
      </c>
      <c r="AD1839" s="121"/>
      <c r="BO1839" s="72" t="s">
        <v>5066</v>
      </c>
      <c r="BP1839" s="73" t="s">
        <v>5233</v>
      </c>
      <c r="BQ1839" s="74"/>
      <c r="BR1839" s="74"/>
      <c r="BS1839" s="74"/>
      <c r="BT1839" s="75">
        <v>0</v>
      </c>
      <c r="BU1839" s="74"/>
      <c r="BV1839" s="74"/>
      <c r="BW1839" s="74"/>
      <c r="BX1839" s="74"/>
      <c r="BY1839" s="74"/>
      <c r="BZ1839" s="74"/>
      <c r="CA1839" s="74"/>
    </row>
    <row r="1840" spans="14:79" ht="12" customHeight="1">
      <c r="N1840" s="119" t="s">
        <v>43</v>
      </c>
      <c r="O1840" s="120" t="s">
        <v>106</v>
      </c>
      <c r="P1840" s="122">
        <v>80000026</v>
      </c>
      <c r="Q1840" s="122">
        <v>90000026</v>
      </c>
      <c r="R1840" s="122">
        <v>95000026</v>
      </c>
      <c r="S1840" s="122">
        <v>110000026</v>
      </c>
      <c r="T1840" s="122">
        <v>125000026</v>
      </c>
      <c r="U1840" s="122">
        <v>150000026</v>
      </c>
      <c r="V1840" s="122">
        <v>0</v>
      </c>
      <c r="W1840" s="122">
        <v>0</v>
      </c>
      <c r="X1840" s="122">
        <v>0</v>
      </c>
      <c r="Y1840" s="122">
        <v>0</v>
      </c>
      <c r="Z1840" s="122">
        <v>0</v>
      </c>
      <c r="AA1840" s="122">
        <v>0</v>
      </c>
      <c r="AB1840" s="122">
        <v>0</v>
      </c>
      <c r="AC1840" s="122">
        <v>0</v>
      </c>
      <c r="AD1840" s="121"/>
      <c r="BO1840" s="72" t="s">
        <v>5066</v>
      </c>
      <c r="BP1840" s="73" t="s">
        <v>5253</v>
      </c>
      <c r="BQ1840" s="74"/>
      <c r="BR1840" s="74"/>
      <c r="BS1840" s="74"/>
      <c r="BT1840" s="74"/>
      <c r="BU1840" s="75">
        <v>0</v>
      </c>
      <c r="BV1840" s="74"/>
      <c r="BW1840" s="74"/>
      <c r="BX1840" s="74"/>
      <c r="BY1840" s="74"/>
      <c r="BZ1840" s="74"/>
      <c r="CA1840" s="74"/>
    </row>
    <row r="1841" spans="14:79" ht="12" customHeight="1">
      <c r="N1841" s="119" t="s">
        <v>43</v>
      </c>
      <c r="O1841" s="120" t="s">
        <v>1901</v>
      </c>
      <c r="P1841" s="122">
        <v>75000026</v>
      </c>
      <c r="Q1841" s="122">
        <v>80000026</v>
      </c>
      <c r="R1841" s="122">
        <v>85000026</v>
      </c>
      <c r="S1841" s="122">
        <v>90000026</v>
      </c>
      <c r="T1841" s="122">
        <v>100000026</v>
      </c>
      <c r="U1841" s="122">
        <v>110000026</v>
      </c>
      <c r="V1841" s="122">
        <v>0</v>
      </c>
      <c r="W1841" s="122">
        <v>0</v>
      </c>
      <c r="X1841" s="122">
        <v>0</v>
      </c>
      <c r="Y1841" s="122">
        <v>0</v>
      </c>
      <c r="Z1841" s="122">
        <v>0</v>
      </c>
      <c r="AA1841" s="122">
        <v>0</v>
      </c>
      <c r="AB1841" s="122">
        <v>0</v>
      </c>
      <c r="AC1841" s="122">
        <v>0</v>
      </c>
      <c r="AD1841" s="121"/>
      <c r="BO1841" s="72" t="s">
        <v>5066</v>
      </c>
      <c r="BP1841" s="73" t="s">
        <v>5234</v>
      </c>
      <c r="BQ1841" s="74"/>
      <c r="BR1841" s="74"/>
      <c r="BS1841" s="74"/>
      <c r="BT1841" s="75">
        <v>0</v>
      </c>
      <c r="BU1841" s="74"/>
      <c r="BV1841" s="74"/>
      <c r="BW1841" s="74"/>
      <c r="BX1841" s="74"/>
      <c r="BY1841" s="74"/>
      <c r="BZ1841" s="74"/>
      <c r="CA1841" s="74"/>
    </row>
    <row r="1842" spans="14:79" ht="12" customHeight="1">
      <c r="N1842" s="119" t="s">
        <v>43</v>
      </c>
      <c r="O1842" s="120" t="s">
        <v>1003</v>
      </c>
      <c r="P1842" s="122">
        <v>85000026</v>
      </c>
      <c r="Q1842" s="122">
        <v>90000026</v>
      </c>
      <c r="R1842" s="122">
        <v>95000026</v>
      </c>
      <c r="S1842" s="122">
        <v>105000026</v>
      </c>
      <c r="T1842" s="122">
        <v>115000026</v>
      </c>
      <c r="U1842" s="122">
        <v>125000026</v>
      </c>
      <c r="V1842" s="122">
        <v>135000026</v>
      </c>
      <c r="W1842" s="122">
        <v>0</v>
      </c>
      <c r="X1842" s="122">
        <v>0</v>
      </c>
      <c r="Y1842" s="122">
        <v>0</v>
      </c>
      <c r="Z1842" s="122">
        <v>0</v>
      </c>
      <c r="AA1842" s="122">
        <v>0</v>
      </c>
      <c r="AB1842" s="122">
        <v>0</v>
      </c>
      <c r="AC1842" s="122">
        <v>0</v>
      </c>
      <c r="AD1842" s="121"/>
      <c r="BO1842" s="72" t="s">
        <v>5066</v>
      </c>
      <c r="BP1842" s="73" t="s">
        <v>5271</v>
      </c>
      <c r="BQ1842" s="74"/>
      <c r="BR1842" s="74"/>
      <c r="BS1842" s="74"/>
      <c r="BT1842" s="74"/>
      <c r="BU1842" s="74"/>
      <c r="BV1842" s="74"/>
      <c r="BW1842" s="75">
        <v>0</v>
      </c>
      <c r="BX1842" s="74"/>
      <c r="BY1842" s="74"/>
      <c r="BZ1842" s="74"/>
      <c r="CA1842" s="74"/>
    </row>
    <row r="1843" spans="14:79" ht="12" customHeight="1">
      <c r="N1843" s="119" t="s">
        <v>43</v>
      </c>
      <c r="O1843" s="120" t="s">
        <v>1004</v>
      </c>
      <c r="P1843" s="122">
        <v>80000026</v>
      </c>
      <c r="Q1843" s="122">
        <v>85000026</v>
      </c>
      <c r="R1843" s="122">
        <v>90000026</v>
      </c>
      <c r="S1843" s="122">
        <v>95000026</v>
      </c>
      <c r="T1843" s="122">
        <v>105000026</v>
      </c>
      <c r="U1843" s="122">
        <v>115000026</v>
      </c>
      <c r="V1843" s="122">
        <v>125000026</v>
      </c>
      <c r="W1843" s="122">
        <v>0</v>
      </c>
      <c r="X1843" s="122">
        <v>0</v>
      </c>
      <c r="Y1843" s="122">
        <v>0</v>
      </c>
      <c r="Z1843" s="122">
        <v>0</v>
      </c>
      <c r="AA1843" s="122">
        <v>0</v>
      </c>
      <c r="AB1843" s="122">
        <v>0</v>
      </c>
      <c r="AC1843" s="122">
        <v>0</v>
      </c>
      <c r="AD1843" s="121"/>
      <c r="BO1843" s="72" t="s">
        <v>5066</v>
      </c>
      <c r="BP1843" s="73" t="s">
        <v>5235</v>
      </c>
      <c r="BQ1843" s="74"/>
      <c r="BR1843" s="74"/>
      <c r="BS1843" s="74"/>
      <c r="BT1843" s="75">
        <v>0</v>
      </c>
      <c r="BU1843" s="75">
        <v>0</v>
      </c>
      <c r="BV1843" s="74"/>
      <c r="BW1843" s="74"/>
      <c r="BX1843" s="74"/>
      <c r="BY1843" s="74"/>
      <c r="BZ1843" s="74"/>
      <c r="CA1843" s="74"/>
    </row>
    <row r="1844" spans="14:79" ht="12" customHeight="1">
      <c r="N1844" s="119" t="s">
        <v>43</v>
      </c>
      <c r="O1844" s="120" t="s">
        <v>1005</v>
      </c>
      <c r="P1844" s="122">
        <v>85000026</v>
      </c>
      <c r="Q1844" s="122">
        <v>90000026</v>
      </c>
      <c r="R1844" s="122">
        <v>95000026</v>
      </c>
      <c r="S1844" s="122">
        <v>100000026</v>
      </c>
      <c r="T1844" s="122">
        <v>110000026</v>
      </c>
      <c r="U1844" s="122">
        <v>115000026</v>
      </c>
      <c r="V1844" s="122">
        <v>125000026</v>
      </c>
      <c r="W1844" s="122">
        <v>130000026</v>
      </c>
      <c r="X1844" s="122">
        <v>0</v>
      </c>
      <c r="Y1844" s="122">
        <v>0</v>
      </c>
      <c r="Z1844" s="122">
        <v>0</v>
      </c>
      <c r="AA1844" s="122">
        <v>0</v>
      </c>
      <c r="AB1844" s="122">
        <v>0</v>
      </c>
      <c r="AC1844" s="122">
        <v>0</v>
      </c>
      <c r="AD1844" s="121"/>
      <c r="BO1844" s="72" t="s">
        <v>5066</v>
      </c>
      <c r="BP1844" s="73" t="s">
        <v>5260</v>
      </c>
      <c r="BQ1844" s="74"/>
      <c r="BR1844" s="74"/>
      <c r="BS1844" s="74"/>
      <c r="BT1844" s="74"/>
      <c r="BU1844" s="74"/>
      <c r="BV1844" s="75">
        <v>0</v>
      </c>
      <c r="BW1844" s="74"/>
      <c r="BX1844" s="74"/>
      <c r="BY1844" s="74"/>
      <c r="BZ1844" s="74"/>
      <c r="CA1844" s="74"/>
    </row>
    <row r="1845" spans="14:79" ht="12" customHeight="1">
      <c r="N1845" s="119" t="s">
        <v>43</v>
      </c>
      <c r="O1845" s="120" t="s">
        <v>1089</v>
      </c>
      <c r="P1845" s="122">
        <v>80000026</v>
      </c>
      <c r="Q1845" s="122">
        <v>85000026</v>
      </c>
      <c r="R1845" s="122">
        <v>90000026</v>
      </c>
      <c r="S1845" s="122">
        <v>95000026</v>
      </c>
      <c r="T1845" s="122">
        <v>100000026</v>
      </c>
      <c r="U1845" s="122">
        <v>110000026</v>
      </c>
      <c r="V1845" s="122">
        <v>115000026</v>
      </c>
      <c r="W1845" s="122">
        <v>125000026</v>
      </c>
      <c r="X1845" s="122">
        <v>0</v>
      </c>
      <c r="Y1845" s="122">
        <v>0</v>
      </c>
      <c r="Z1845" s="122">
        <v>0</v>
      </c>
      <c r="AA1845" s="122">
        <v>0</v>
      </c>
      <c r="AB1845" s="122">
        <v>0</v>
      </c>
      <c r="AC1845" s="122">
        <v>0</v>
      </c>
      <c r="AD1845" s="121"/>
      <c r="BO1845" s="72" t="s">
        <v>5066</v>
      </c>
      <c r="BP1845" s="73" t="s">
        <v>5236</v>
      </c>
      <c r="BQ1845" s="74"/>
      <c r="BR1845" s="74"/>
      <c r="BS1845" s="74"/>
      <c r="BT1845" s="75">
        <v>210000024</v>
      </c>
      <c r="BU1845" s="75">
        <v>230000024</v>
      </c>
      <c r="BV1845" s="75">
        <v>250000024</v>
      </c>
      <c r="BW1845" s="75">
        <v>270000024</v>
      </c>
      <c r="BX1845" s="75">
        <v>290000024</v>
      </c>
      <c r="BY1845" s="75">
        <v>310000024</v>
      </c>
      <c r="BZ1845" s="74"/>
      <c r="CA1845" s="74"/>
    </row>
    <row r="1846" spans="14:79" ht="12" customHeight="1">
      <c r="N1846" s="119" t="s">
        <v>43</v>
      </c>
      <c r="O1846" s="120" t="s">
        <v>1090</v>
      </c>
      <c r="P1846" s="122">
        <v>90000026</v>
      </c>
      <c r="Q1846" s="122">
        <v>95000026</v>
      </c>
      <c r="R1846" s="122">
        <v>100000026</v>
      </c>
      <c r="S1846" s="122">
        <v>105000026</v>
      </c>
      <c r="T1846" s="122">
        <v>115000026</v>
      </c>
      <c r="U1846" s="122">
        <v>135000026</v>
      </c>
      <c r="V1846" s="122">
        <v>150000026</v>
      </c>
      <c r="W1846" s="122">
        <v>160000026</v>
      </c>
      <c r="X1846" s="122">
        <v>0</v>
      </c>
      <c r="Y1846" s="122">
        <v>0</v>
      </c>
      <c r="Z1846" s="122">
        <v>0</v>
      </c>
      <c r="AA1846" s="122">
        <v>0</v>
      </c>
      <c r="AB1846" s="122">
        <v>0</v>
      </c>
      <c r="AC1846" s="122">
        <v>0</v>
      </c>
      <c r="AD1846" s="121"/>
      <c r="BO1846" s="72" t="s">
        <v>5066</v>
      </c>
      <c r="BP1846" s="73" t="s">
        <v>5237</v>
      </c>
      <c r="BQ1846" s="74"/>
      <c r="BR1846" s="74"/>
      <c r="BS1846" s="74"/>
      <c r="BT1846" s="75">
        <v>0</v>
      </c>
      <c r="BU1846" s="75">
        <v>0</v>
      </c>
      <c r="BV1846" s="75">
        <v>0</v>
      </c>
      <c r="BW1846" s="75">
        <v>0</v>
      </c>
      <c r="BX1846" s="75">
        <v>0</v>
      </c>
      <c r="BY1846" s="75">
        <v>0</v>
      </c>
      <c r="BZ1846" s="74"/>
      <c r="CA1846" s="74"/>
    </row>
    <row r="1847" spans="14:79" ht="12" customHeight="1">
      <c r="N1847" s="119" t="s">
        <v>43</v>
      </c>
      <c r="O1847" s="120" t="s">
        <v>1091</v>
      </c>
      <c r="P1847" s="122">
        <v>85000026</v>
      </c>
      <c r="Q1847" s="122">
        <v>90000026</v>
      </c>
      <c r="R1847" s="122">
        <v>95000026</v>
      </c>
      <c r="S1847" s="122">
        <v>100000026</v>
      </c>
      <c r="T1847" s="122">
        <v>105000026</v>
      </c>
      <c r="U1847" s="122">
        <v>115000026</v>
      </c>
      <c r="V1847" s="122">
        <v>135000026</v>
      </c>
      <c r="W1847" s="122">
        <v>150000026</v>
      </c>
      <c r="X1847" s="122">
        <v>0</v>
      </c>
      <c r="Y1847" s="122">
        <v>0</v>
      </c>
      <c r="Z1847" s="122">
        <v>0</v>
      </c>
      <c r="AA1847" s="122">
        <v>0</v>
      </c>
      <c r="AB1847" s="122">
        <v>0</v>
      </c>
      <c r="AC1847" s="122">
        <v>0</v>
      </c>
      <c r="AD1847" s="121"/>
      <c r="BO1847" s="72" t="s">
        <v>5066</v>
      </c>
      <c r="BP1847" s="73" t="s">
        <v>5272</v>
      </c>
      <c r="BQ1847" s="74"/>
      <c r="BR1847" s="74"/>
      <c r="BS1847" s="74"/>
      <c r="BT1847" s="74"/>
      <c r="BU1847" s="74"/>
      <c r="BV1847" s="74"/>
      <c r="BW1847" s="75">
        <v>0</v>
      </c>
      <c r="BX1847" s="74"/>
      <c r="BY1847" s="74"/>
      <c r="BZ1847" s="74"/>
      <c r="CA1847" s="74"/>
    </row>
    <row r="1848" spans="14:79" ht="12" customHeight="1">
      <c r="N1848" s="119" t="s">
        <v>43</v>
      </c>
      <c r="O1848" s="120" t="s">
        <v>1006</v>
      </c>
      <c r="P1848" s="122">
        <v>85000026</v>
      </c>
      <c r="Q1848" s="122">
        <v>90000026</v>
      </c>
      <c r="R1848" s="122">
        <v>95000026</v>
      </c>
      <c r="S1848" s="122">
        <v>105000026</v>
      </c>
      <c r="T1848" s="122">
        <v>115000026</v>
      </c>
      <c r="U1848" s="122">
        <v>125000026</v>
      </c>
      <c r="V1848" s="122">
        <v>130000026</v>
      </c>
      <c r="W1848" s="122">
        <v>0</v>
      </c>
      <c r="X1848" s="122">
        <v>0</v>
      </c>
      <c r="Y1848" s="122">
        <v>0</v>
      </c>
      <c r="Z1848" s="122">
        <v>0</v>
      </c>
      <c r="AA1848" s="122">
        <v>0</v>
      </c>
      <c r="AB1848" s="122">
        <v>0</v>
      </c>
      <c r="AC1848" s="122">
        <v>0</v>
      </c>
      <c r="AD1848" s="121"/>
      <c r="BO1848" s="72" t="s">
        <v>5066</v>
      </c>
      <c r="BP1848" s="73" t="s">
        <v>5181</v>
      </c>
      <c r="BQ1848" s="74"/>
      <c r="BR1848" s="75">
        <v>240000026</v>
      </c>
      <c r="BS1848" s="75">
        <v>260000026</v>
      </c>
      <c r="BT1848" s="75">
        <v>280000026</v>
      </c>
      <c r="BU1848" s="75">
        <v>295000026</v>
      </c>
      <c r="BV1848" s="75">
        <v>310000026</v>
      </c>
      <c r="BW1848" s="74"/>
      <c r="BX1848" s="74"/>
      <c r="BY1848" s="74"/>
      <c r="BZ1848" s="74"/>
      <c r="CA1848" s="74"/>
    </row>
    <row r="1849" spans="14:79" ht="12" customHeight="1">
      <c r="N1849" s="119" t="s">
        <v>43</v>
      </c>
      <c r="O1849" s="120" t="s">
        <v>1328</v>
      </c>
      <c r="P1849" s="122">
        <v>0</v>
      </c>
      <c r="Q1849" s="122">
        <v>85000026</v>
      </c>
      <c r="R1849" s="122">
        <v>90000026</v>
      </c>
      <c r="S1849" s="122">
        <v>95000026</v>
      </c>
      <c r="T1849" s="122">
        <v>110000026</v>
      </c>
      <c r="U1849" s="122">
        <v>125000026</v>
      </c>
      <c r="V1849" s="122">
        <v>140000026</v>
      </c>
      <c r="W1849" s="122">
        <v>0</v>
      </c>
      <c r="X1849" s="122">
        <v>0</v>
      </c>
      <c r="Y1849" s="122">
        <v>0</v>
      </c>
      <c r="Z1849" s="122">
        <v>0</v>
      </c>
      <c r="AA1849" s="122">
        <v>0</v>
      </c>
      <c r="AB1849" s="122">
        <v>0</v>
      </c>
      <c r="AC1849" s="122">
        <v>0</v>
      </c>
      <c r="AD1849" s="121"/>
      <c r="BO1849" s="72" t="s">
        <v>5066</v>
      </c>
      <c r="BP1849" s="73" t="s">
        <v>5238</v>
      </c>
      <c r="BQ1849" s="74"/>
      <c r="BR1849" s="74"/>
      <c r="BS1849" s="74"/>
      <c r="BT1849" s="75">
        <v>0</v>
      </c>
      <c r="BU1849" s="75">
        <v>0</v>
      </c>
      <c r="BV1849" s="75">
        <v>0</v>
      </c>
      <c r="BW1849" s="75">
        <v>0</v>
      </c>
      <c r="BX1849" s="75">
        <v>290000026</v>
      </c>
      <c r="BY1849" s="74"/>
      <c r="BZ1849" s="74"/>
      <c r="CA1849" s="74"/>
    </row>
    <row r="1850" spans="14:79" ht="12" customHeight="1">
      <c r="N1850" s="119" t="s">
        <v>43</v>
      </c>
      <c r="O1850" s="120" t="s">
        <v>1007</v>
      </c>
      <c r="P1850" s="122">
        <v>80000026</v>
      </c>
      <c r="Q1850" s="122">
        <v>85000026</v>
      </c>
      <c r="R1850" s="122">
        <v>90000026</v>
      </c>
      <c r="S1850" s="122">
        <v>95000026</v>
      </c>
      <c r="T1850" s="122">
        <v>105000026</v>
      </c>
      <c r="U1850" s="122">
        <v>115000026</v>
      </c>
      <c r="V1850" s="122">
        <v>125000026</v>
      </c>
      <c r="W1850" s="122">
        <v>0</v>
      </c>
      <c r="X1850" s="122">
        <v>0</v>
      </c>
      <c r="Y1850" s="122">
        <v>0</v>
      </c>
      <c r="Z1850" s="122">
        <v>0</v>
      </c>
      <c r="AA1850" s="122">
        <v>0</v>
      </c>
      <c r="AB1850" s="122">
        <v>0</v>
      </c>
      <c r="AC1850" s="122">
        <v>0</v>
      </c>
      <c r="AD1850" s="121"/>
      <c r="BO1850" s="72" t="s">
        <v>5066</v>
      </c>
      <c r="BP1850" s="73" t="s">
        <v>5076</v>
      </c>
      <c r="BQ1850" s="74"/>
      <c r="BR1850" s="74"/>
      <c r="BS1850" s="74"/>
      <c r="BT1850" s="74"/>
      <c r="BU1850" s="74"/>
      <c r="BV1850" s="74"/>
      <c r="BW1850" s="74"/>
      <c r="BX1850" s="74"/>
      <c r="BY1850" s="74"/>
      <c r="BZ1850" s="74"/>
      <c r="CA1850" s="74"/>
    </row>
    <row r="1851" spans="14:79" ht="12" customHeight="1">
      <c r="N1851" s="119" t="s">
        <v>43</v>
      </c>
      <c r="O1851" s="120" t="s">
        <v>1092</v>
      </c>
      <c r="P1851" s="122">
        <v>80000026</v>
      </c>
      <c r="Q1851" s="122">
        <v>85000026</v>
      </c>
      <c r="R1851" s="122">
        <v>90000026</v>
      </c>
      <c r="S1851" s="122">
        <v>95000026</v>
      </c>
      <c r="T1851" s="122">
        <v>105000026</v>
      </c>
      <c r="U1851" s="122">
        <v>115000026</v>
      </c>
      <c r="V1851" s="122">
        <v>125000026</v>
      </c>
      <c r="W1851" s="122">
        <v>135000026</v>
      </c>
      <c r="X1851" s="122">
        <v>0</v>
      </c>
      <c r="Y1851" s="122">
        <v>0</v>
      </c>
      <c r="Z1851" s="122">
        <v>0</v>
      </c>
      <c r="AA1851" s="122">
        <v>0</v>
      </c>
      <c r="AB1851" s="122">
        <v>0</v>
      </c>
      <c r="AC1851" s="122">
        <v>0</v>
      </c>
      <c r="AD1851" s="121"/>
      <c r="BO1851" s="72" t="s">
        <v>5066</v>
      </c>
      <c r="BP1851" s="73" t="s">
        <v>5058</v>
      </c>
      <c r="BQ1851" s="74"/>
      <c r="BR1851" s="74"/>
      <c r="BS1851" s="74"/>
      <c r="BT1851" s="74"/>
      <c r="BU1851" s="74"/>
      <c r="BV1851" s="74"/>
      <c r="BW1851" s="74"/>
      <c r="BX1851" s="74"/>
      <c r="BY1851" s="74"/>
      <c r="BZ1851" s="74"/>
      <c r="CA1851" s="74"/>
    </row>
    <row r="1852" spans="14:79" ht="12" customHeight="1">
      <c r="N1852" s="119" t="s">
        <v>43</v>
      </c>
      <c r="O1852" s="120" t="s">
        <v>1093</v>
      </c>
      <c r="P1852" s="122">
        <v>75000026</v>
      </c>
      <c r="Q1852" s="122">
        <v>80000026</v>
      </c>
      <c r="R1852" s="122">
        <v>85000026</v>
      </c>
      <c r="S1852" s="122">
        <v>90000026</v>
      </c>
      <c r="T1852" s="122">
        <v>95000026</v>
      </c>
      <c r="U1852" s="122">
        <v>105000026</v>
      </c>
      <c r="V1852" s="122">
        <v>115000026</v>
      </c>
      <c r="W1852" s="122">
        <v>125000026</v>
      </c>
      <c r="X1852" s="122">
        <v>0</v>
      </c>
      <c r="Y1852" s="122">
        <v>0</v>
      </c>
      <c r="Z1852" s="122">
        <v>0</v>
      </c>
      <c r="AA1852" s="122">
        <v>0</v>
      </c>
      <c r="AB1852" s="122">
        <v>0</v>
      </c>
      <c r="AC1852" s="122">
        <v>0</v>
      </c>
      <c r="AD1852" s="121"/>
      <c r="BO1852" s="72" t="s">
        <v>5066</v>
      </c>
      <c r="BP1852" s="73" t="s">
        <v>5112</v>
      </c>
      <c r="BQ1852" s="74"/>
      <c r="BR1852" s="74"/>
      <c r="BS1852" s="74"/>
      <c r="BT1852" s="74"/>
      <c r="BU1852" s="74"/>
      <c r="BV1852" s="74"/>
      <c r="BW1852" s="74"/>
      <c r="BX1852" s="74"/>
      <c r="BY1852" s="74"/>
      <c r="BZ1852" s="74"/>
      <c r="CA1852" s="74"/>
    </row>
    <row r="1853" spans="14:79" ht="12" customHeight="1">
      <c r="N1853" s="119" t="s">
        <v>43</v>
      </c>
      <c r="O1853" s="120" t="s">
        <v>2136</v>
      </c>
      <c r="P1853" s="122">
        <v>0</v>
      </c>
      <c r="Q1853" s="122">
        <v>0</v>
      </c>
      <c r="R1853" s="122">
        <v>0</v>
      </c>
      <c r="S1853" s="122">
        <v>0</v>
      </c>
      <c r="T1853" s="122">
        <v>0</v>
      </c>
      <c r="U1853" s="122">
        <v>0</v>
      </c>
      <c r="V1853" s="122">
        <v>0</v>
      </c>
      <c r="W1853" s="122">
        <v>180000026</v>
      </c>
      <c r="X1853" s="122">
        <v>185000026</v>
      </c>
      <c r="Y1853" s="122">
        <v>190000026</v>
      </c>
      <c r="Z1853" s="122">
        <v>195000026</v>
      </c>
      <c r="AA1853" s="122">
        <v>200000026</v>
      </c>
      <c r="AB1853" s="122">
        <v>0</v>
      </c>
      <c r="AC1853" s="122">
        <v>0</v>
      </c>
      <c r="AD1853" s="121"/>
      <c r="BO1853" s="72" t="s">
        <v>5066</v>
      </c>
      <c r="BP1853" s="73" t="s">
        <v>5077</v>
      </c>
      <c r="BQ1853" s="74"/>
      <c r="BR1853" s="74"/>
      <c r="BS1853" s="74"/>
      <c r="BT1853" s="74"/>
      <c r="BU1853" s="74"/>
      <c r="BV1853" s="74"/>
      <c r="BW1853" s="74"/>
      <c r="BX1853" s="74"/>
      <c r="BY1853" s="74"/>
      <c r="BZ1853" s="74"/>
      <c r="CA1853" s="74"/>
    </row>
    <row r="1854" spans="14:79" ht="12" customHeight="1">
      <c r="N1854" s="119" t="s">
        <v>43</v>
      </c>
      <c r="O1854" s="120" t="s">
        <v>1893</v>
      </c>
      <c r="P1854" s="122">
        <v>0</v>
      </c>
      <c r="Q1854" s="122">
        <v>0</v>
      </c>
      <c r="R1854" s="122">
        <v>0</v>
      </c>
      <c r="S1854" s="122">
        <v>0</v>
      </c>
      <c r="T1854" s="122">
        <v>0</v>
      </c>
      <c r="U1854" s="122">
        <v>0</v>
      </c>
      <c r="V1854" s="122">
        <v>0</v>
      </c>
      <c r="W1854" s="122">
        <v>175000026</v>
      </c>
      <c r="X1854" s="122">
        <v>180000026</v>
      </c>
      <c r="Y1854" s="122">
        <v>185000026</v>
      </c>
      <c r="Z1854" s="122">
        <v>190000026</v>
      </c>
      <c r="AA1854" s="122">
        <v>195000026</v>
      </c>
      <c r="AB1854" s="122">
        <v>200000026</v>
      </c>
      <c r="AC1854" s="122">
        <v>0</v>
      </c>
      <c r="AD1854" s="121"/>
      <c r="BO1854" s="72" t="s">
        <v>5066</v>
      </c>
      <c r="BP1854" s="73" t="s">
        <v>5113</v>
      </c>
      <c r="BQ1854" s="74"/>
      <c r="BR1854" s="74"/>
      <c r="BS1854" s="74"/>
      <c r="BT1854" s="74"/>
      <c r="BU1854" s="74"/>
      <c r="BV1854" s="74"/>
      <c r="BW1854" s="74"/>
      <c r="BX1854" s="74"/>
      <c r="BY1854" s="74"/>
      <c r="BZ1854" s="74"/>
      <c r="CA1854" s="74"/>
    </row>
    <row r="1855" spans="14:79" ht="12" customHeight="1">
      <c r="N1855" s="119" t="s">
        <v>43</v>
      </c>
      <c r="O1855" s="120" t="s">
        <v>107</v>
      </c>
      <c r="P1855" s="122">
        <v>90000026</v>
      </c>
      <c r="Q1855" s="122">
        <v>105000026</v>
      </c>
      <c r="R1855" s="122">
        <v>115000026</v>
      </c>
      <c r="S1855" s="122">
        <v>120000026</v>
      </c>
      <c r="T1855" s="122">
        <v>130000026</v>
      </c>
      <c r="U1855" s="122">
        <v>140000026</v>
      </c>
      <c r="V1855" s="122">
        <v>0</v>
      </c>
      <c r="W1855" s="122">
        <v>0</v>
      </c>
      <c r="X1855" s="122">
        <v>0</v>
      </c>
      <c r="Y1855" s="122">
        <v>0</v>
      </c>
      <c r="Z1855" s="122">
        <v>0</v>
      </c>
      <c r="AA1855" s="122">
        <v>0</v>
      </c>
      <c r="AB1855" s="122">
        <v>0</v>
      </c>
      <c r="AC1855" s="122">
        <v>0</v>
      </c>
      <c r="AD1855" s="121"/>
      <c r="BO1855" s="72" t="s">
        <v>5066</v>
      </c>
      <c r="BP1855" s="73" t="s">
        <v>5092</v>
      </c>
      <c r="BQ1855" s="74"/>
      <c r="BR1855" s="74"/>
      <c r="BS1855" s="74"/>
      <c r="BT1855" s="74"/>
      <c r="BU1855" s="74"/>
      <c r="BV1855" s="74"/>
      <c r="BW1855" s="74"/>
      <c r="BX1855" s="74"/>
      <c r="BY1855" s="74"/>
      <c r="BZ1855" s="74"/>
      <c r="CA1855" s="74"/>
    </row>
    <row r="1856" spans="14:79" ht="12" customHeight="1">
      <c r="N1856" s="119" t="s">
        <v>43</v>
      </c>
      <c r="O1856" s="120" t="s">
        <v>2223</v>
      </c>
      <c r="P1856" s="122">
        <v>0</v>
      </c>
      <c r="Q1856" s="122">
        <v>0</v>
      </c>
      <c r="R1856" s="122">
        <v>0</v>
      </c>
      <c r="S1856" s="122">
        <v>0</v>
      </c>
      <c r="T1856" s="122">
        <v>0</v>
      </c>
      <c r="U1856" s="122">
        <v>0</v>
      </c>
      <c r="V1856" s="122">
        <v>0</v>
      </c>
      <c r="W1856" s="122">
        <v>0</v>
      </c>
      <c r="X1856" s="122">
        <v>0</v>
      </c>
      <c r="Y1856" s="122">
        <v>160000026</v>
      </c>
      <c r="Z1856" s="122">
        <v>165000026</v>
      </c>
      <c r="AA1856" s="122">
        <v>175000026</v>
      </c>
      <c r="AB1856" s="122">
        <v>185000026</v>
      </c>
      <c r="AC1856" s="122">
        <v>190000026</v>
      </c>
      <c r="AD1856" s="121"/>
      <c r="BO1856" s="72" t="s">
        <v>5066</v>
      </c>
      <c r="BP1856" s="73" t="s">
        <v>5114</v>
      </c>
      <c r="BQ1856" s="74"/>
      <c r="BR1856" s="74"/>
      <c r="BS1856" s="74"/>
      <c r="BT1856" s="74"/>
      <c r="BU1856" s="74"/>
      <c r="BV1856" s="74"/>
      <c r="BW1856" s="74"/>
      <c r="BX1856" s="74"/>
      <c r="BY1856" s="74"/>
      <c r="BZ1856" s="74"/>
      <c r="CA1856" s="74"/>
    </row>
    <row r="1857" spans="14:79" ht="12" customHeight="1">
      <c r="N1857" s="119" t="s">
        <v>43</v>
      </c>
      <c r="O1857" s="120" t="s">
        <v>2179</v>
      </c>
      <c r="P1857" s="122">
        <v>0</v>
      </c>
      <c r="Q1857" s="122">
        <v>0</v>
      </c>
      <c r="R1857" s="122">
        <v>0</v>
      </c>
      <c r="S1857" s="122">
        <v>0</v>
      </c>
      <c r="T1857" s="122">
        <v>0</v>
      </c>
      <c r="U1857" s="122">
        <v>0</v>
      </c>
      <c r="V1857" s="122">
        <v>0</v>
      </c>
      <c r="W1857" s="122">
        <v>0</v>
      </c>
      <c r="X1857" s="122">
        <v>0</v>
      </c>
      <c r="Y1857" s="122">
        <v>155000026</v>
      </c>
      <c r="Z1857" s="122">
        <v>160000026</v>
      </c>
      <c r="AA1857" s="122">
        <v>170000026</v>
      </c>
      <c r="AB1857" s="122">
        <v>180000026</v>
      </c>
      <c r="AC1857" s="122">
        <v>185000026</v>
      </c>
      <c r="AD1857" s="121"/>
      <c r="BO1857" s="72" t="s">
        <v>5066</v>
      </c>
      <c r="BP1857" s="73" t="s">
        <v>5078</v>
      </c>
      <c r="BQ1857" s="74"/>
      <c r="BR1857" s="74"/>
      <c r="BS1857" s="74"/>
      <c r="BT1857" s="74"/>
      <c r="BU1857" s="74"/>
      <c r="BV1857" s="74"/>
      <c r="BW1857" s="74"/>
      <c r="BX1857" s="74"/>
      <c r="BY1857" s="74"/>
      <c r="BZ1857" s="74"/>
      <c r="CA1857" s="74"/>
    </row>
    <row r="1858" spans="14:79" ht="12" customHeight="1">
      <c r="N1858" s="119" t="s">
        <v>43</v>
      </c>
      <c r="O1858" s="120" t="s">
        <v>2620</v>
      </c>
      <c r="P1858" s="122">
        <v>0</v>
      </c>
      <c r="Q1858" s="122">
        <v>0</v>
      </c>
      <c r="R1858" s="122">
        <v>0</v>
      </c>
      <c r="S1858" s="122">
        <v>0</v>
      </c>
      <c r="T1858" s="122">
        <v>0</v>
      </c>
      <c r="U1858" s="122">
        <v>0</v>
      </c>
      <c r="V1858" s="122">
        <v>0</v>
      </c>
      <c r="W1858" s="122">
        <v>0</v>
      </c>
      <c r="X1858" s="122">
        <v>0</v>
      </c>
      <c r="Y1858" s="122">
        <v>160000026</v>
      </c>
      <c r="Z1858" s="122">
        <v>165000026</v>
      </c>
      <c r="AA1858" s="122">
        <v>175000026</v>
      </c>
      <c r="AB1858" s="122">
        <v>185000026</v>
      </c>
      <c r="AC1858" s="122">
        <v>190000026</v>
      </c>
      <c r="AD1858" s="121"/>
      <c r="BO1858" s="72" t="s">
        <v>5066</v>
      </c>
      <c r="BP1858" s="73" t="s">
        <v>5079</v>
      </c>
      <c r="BQ1858" s="74"/>
      <c r="BR1858" s="74"/>
      <c r="BS1858" s="74"/>
      <c r="BT1858" s="74"/>
      <c r="BU1858" s="74"/>
      <c r="BV1858" s="74"/>
      <c r="BW1858" s="74"/>
      <c r="BX1858" s="74"/>
      <c r="BY1858" s="74"/>
      <c r="BZ1858" s="74"/>
      <c r="CA1858" s="74"/>
    </row>
    <row r="1859" spans="14:79" ht="12" customHeight="1">
      <c r="N1859" s="119" t="s">
        <v>43</v>
      </c>
      <c r="O1859" s="120" t="s">
        <v>565</v>
      </c>
      <c r="P1859" s="122">
        <v>70000026</v>
      </c>
      <c r="Q1859" s="122">
        <v>85000026</v>
      </c>
      <c r="R1859" s="122">
        <v>90000026</v>
      </c>
      <c r="S1859" s="122">
        <v>95000026</v>
      </c>
      <c r="T1859" s="122">
        <v>100000026</v>
      </c>
      <c r="U1859" s="122">
        <v>105000026</v>
      </c>
      <c r="V1859" s="122">
        <v>0</v>
      </c>
      <c r="W1859" s="122">
        <v>0</v>
      </c>
      <c r="X1859" s="122">
        <v>0</v>
      </c>
      <c r="Y1859" s="122">
        <v>0</v>
      </c>
      <c r="Z1859" s="122">
        <v>0</v>
      </c>
      <c r="AA1859" s="122">
        <v>0</v>
      </c>
      <c r="AB1859" s="122">
        <v>0</v>
      </c>
      <c r="AC1859" s="122">
        <v>0</v>
      </c>
      <c r="AD1859" s="121"/>
      <c r="BO1859" s="72" t="s">
        <v>5066</v>
      </c>
      <c r="BP1859" s="73" t="s">
        <v>5093</v>
      </c>
      <c r="BQ1859" s="74"/>
      <c r="BR1859" s="74"/>
      <c r="BS1859" s="74"/>
      <c r="BT1859" s="74"/>
      <c r="BU1859" s="74"/>
      <c r="BV1859" s="74"/>
      <c r="BW1859" s="74"/>
      <c r="BX1859" s="74"/>
      <c r="BY1859" s="74"/>
      <c r="BZ1859" s="74"/>
      <c r="CA1859" s="74"/>
    </row>
    <row r="1860" spans="14:79" ht="12" customHeight="1">
      <c r="N1860" s="119" t="s">
        <v>43</v>
      </c>
      <c r="O1860" s="120" t="s">
        <v>1860</v>
      </c>
      <c r="P1860" s="122">
        <v>75000026</v>
      </c>
      <c r="Q1860" s="122">
        <v>85000026</v>
      </c>
      <c r="R1860" s="122">
        <v>90000026</v>
      </c>
      <c r="S1860" s="122">
        <v>100000026</v>
      </c>
      <c r="T1860" s="122">
        <v>105000026</v>
      </c>
      <c r="U1860" s="122">
        <v>110000026</v>
      </c>
      <c r="V1860" s="122">
        <v>115000026</v>
      </c>
      <c r="W1860" s="122">
        <v>0</v>
      </c>
      <c r="X1860" s="122">
        <v>0</v>
      </c>
      <c r="Y1860" s="122">
        <v>0</v>
      </c>
      <c r="Z1860" s="122">
        <v>0</v>
      </c>
      <c r="AA1860" s="122">
        <v>0</v>
      </c>
      <c r="AB1860" s="122">
        <v>0</v>
      </c>
      <c r="AC1860" s="122">
        <v>0</v>
      </c>
      <c r="AD1860" s="121"/>
      <c r="BO1860" s="72" t="s">
        <v>5066</v>
      </c>
      <c r="BP1860" s="73" t="s">
        <v>5094</v>
      </c>
      <c r="BQ1860" s="74"/>
      <c r="BR1860" s="74"/>
      <c r="BS1860" s="74"/>
      <c r="BT1860" s="74"/>
      <c r="BU1860" s="74"/>
      <c r="BV1860" s="74"/>
      <c r="BW1860" s="74"/>
      <c r="BX1860" s="74"/>
      <c r="BY1860" s="74"/>
      <c r="BZ1860" s="74"/>
      <c r="CA1860" s="74"/>
    </row>
    <row r="1861" spans="14:79" ht="12" customHeight="1">
      <c r="N1861" s="119" t="s">
        <v>43</v>
      </c>
      <c r="O1861" s="120" t="s">
        <v>902</v>
      </c>
      <c r="P1861" s="122">
        <v>0</v>
      </c>
      <c r="Q1861" s="122">
        <v>80000026</v>
      </c>
      <c r="R1861" s="122">
        <v>85000026</v>
      </c>
      <c r="S1861" s="122">
        <v>90000026</v>
      </c>
      <c r="T1861" s="122">
        <v>95000026</v>
      </c>
      <c r="U1861" s="122">
        <v>105000026</v>
      </c>
      <c r="V1861" s="122">
        <v>110000026</v>
      </c>
      <c r="W1861" s="122">
        <v>120000026</v>
      </c>
      <c r="X1861" s="122">
        <v>0</v>
      </c>
      <c r="Y1861" s="122">
        <v>0</v>
      </c>
      <c r="Z1861" s="122">
        <v>0</v>
      </c>
      <c r="AA1861" s="122">
        <v>0</v>
      </c>
      <c r="AB1861" s="122">
        <v>0</v>
      </c>
      <c r="AC1861" s="122">
        <v>0</v>
      </c>
      <c r="AD1861" s="121"/>
      <c r="BO1861" s="72" t="s">
        <v>5066</v>
      </c>
      <c r="BP1861" s="73" t="s">
        <v>5059</v>
      </c>
      <c r="BQ1861" s="74"/>
      <c r="BR1861" s="74"/>
      <c r="BS1861" s="74"/>
      <c r="BT1861" s="74"/>
      <c r="BU1861" s="74"/>
      <c r="BV1861" s="74"/>
      <c r="BW1861" s="74"/>
      <c r="BX1861" s="74"/>
      <c r="BY1861" s="74"/>
      <c r="BZ1861" s="74"/>
      <c r="CA1861" s="74"/>
    </row>
    <row r="1862" spans="14:79" ht="12" customHeight="1">
      <c r="N1862" s="119" t="s">
        <v>43</v>
      </c>
      <c r="O1862" s="120" t="s">
        <v>135</v>
      </c>
      <c r="P1862" s="122">
        <v>70000026</v>
      </c>
      <c r="Q1862" s="122">
        <v>75000026</v>
      </c>
      <c r="R1862" s="122">
        <v>80000026</v>
      </c>
      <c r="S1862" s="122">
        <v>85000026</v>
      </c>
      <c r="T1862" s="122">
        <v>90000026</v>
      </c>
      <c r="U1862" s="122">
        <v>95000026</v>
      </c>
      <c r="V1862" s="122">
        <v>100000026</v>
      </c>
      <c r="W1862" s="122">
        <v>105000026</v>
      </c>
      <c r="X1862" s="122">
        <v>0</v>
      </c>
      <c r="Y1862" s="122">
        <v>0</v>
      </c>
      <c r="Z1862" s="122">
        <v>0</v>
      </c>
      <c r="AA1862" s="122">
        <v>0</v>
      </c>
      <c r="AB1862" s="122">
        <v>0</v>
      </c>
      <c r="AC1862" s="122">
        <v>0</v>
      </c>
      <c r="AD1862" s="121"/>
      <c r="BO1862" s="72" t="s">
        <v>5066</v>
      </c>
      <c r="BP1862" s="73" t="s">
        <v>5080</v>
      </c>
      <c r="BQ1862" s="74"/>
      <c r="BR1862" s="74"/>
      <c r="BS1862" s="74"/>
      <c r="BT1862" s="74"/>
      <c r="BU1862" s="74"/>
      <c r="BV1862" s="74"/>
      <c r="BW1862" s="74"/>
      <c r="BX1862" s="74"/>
      <c r="BY1862" s="74"/>
      <c r="BZ1862" s="74"/>
      <c r="CA1862" s="74"/>
    </row>
    <row r="1863" spans="14:79" ht="12" customHeight="1">
      <c r="N1863" s="119" t="s">
        <v>43</v>
      </c>
      <c r="O1863" s="120" t="s">
        <v>136</v>
      </c>
      <c r="P1863" s="122">
        <v>65000026</v>
      </c>
      <c r="Q1863" s="122">
        <v>70000026</v>
      </c>
      <c r="R1863" s="122">
        <v>75000026</v>
      </c>
      <c r="S1863" s="122">
        <v>80000026</v>
      </c>
      <c r="T1863" s="122">
        <v>85000026</v>
      </c>
      <c r="U1863" s="122">
        <v>90000026</v>
      </c>
      <c r="V1863" s="122">
        <v>95000026</v>
      </c>
      <c r="W1863" s="122">
        <v>100000026</v>
      </c>
      <c r="X1863" s="122">
        <v>0</v>
      </c>
      <c r="Y1863" s="122">
        <v>0</v>
      </c>
      <c r="Z1863" s="122">
        <v>0</v>
      </c>
      <c r="AA1863" s="122">
        <v>0</v>
      </c>
      <c r="AB1863" s="122">
        <v>0</v>
      </c>
      <c r="AC1863" s="122">
        <v>0</v>
      </c>
      <c r="AD1863" s="121"/>
      <c r="BO1863" s="72" t="s">
        <v>5066</v>
      </c>
      <c r="BP1863" s="73" t="s">
        <v>5095</v>
      </c>
      <c r="BQ1863" s="74"/>
      <c r="BR1863" s="74"/>
      <c r="BS1863" s="74"/>
      <c r="BT1863" s="74"/>
      <c r="BU1863" s="74"/>
      <c r="BV1863" s="74"/>
      <c r="BW1863" s="74"/>
      <c r="BX1863" s="74"/>
      <c r="BY1863" s="74"/>
      <c r="BZ1863" s="74"/>
      <c r="CA1863" s="74"/>
    </row>
    <row r="1864" spans="14:79" ht="12" customHeight="1">
      <c r="N1864" s="119" t="s">
        <v>43</v>
      </c>
      <c r="O1864" s="120" t="s">
        <v>1008</v>
      </c>
      <c r="P1864" s="122">
        <v>80000026</v>
      </c>
      <c r="Q1864" s="122">
        <v>85000026</v>
      </c>
      <c r="R1864" s="122">
        <v>0</v>
      </c>
      <c r="S1864" s="122">
        <v>0</v>
      </c>
      <c r="T1864" s="122">
        <v>0</v>
      </c>
      <c r="U1864" s="122">
        <v>0</v>
      </c>
      <c r="V1864" s="122">
        <v>0</v>
      </c>
      <c r="W1864" s="122">
        <v>0</v>
      </c>
      <c r="X1864" s="122">
        <v>0</v>
      </c>
      <c r="Y1864" s="122">
        <v>0</v>
      </c>
      <c r="Z1864" s="122">
        <v>0</v>
      </c>
      <c r="AA1864" s="122">
        <v>0</v>
      </c>
      <c r="AB1864" s="122">
        <v>0</v>
      </c>
      <c r="AC1864" s="122">
        <v>0</v>
      </c>
      <c r="AD1864" s="121"/>
      <c r="BO1864" s="72" t="s">
        <v>5066</v>
      </c>
      <c r="BP1864" s="73" t="s">
        <v>5096</v>
      </c>
      <c r="BQ1864" s="75">
        <v>0</v>
      </c>
      <c r="BR1864" s="75">
        <v>0</v>
      </c>
      <c r="BS1864" s="75">
        <v>0</v>
      </c>
      <c r="BT1864" s="75">
        <v>0</v>
      </c>
      <c r="BU1864" s="75">
        <v>0</v>
      </c>
      <c r="BV1864" s="74"/>
      <c r="BW1864" s="74"/>
      <c r="BX1864" s="74"/>
      <c r="BY1864" s="74"/>
      <c r="BZ1864" s="74"/>
      <c r="CA1864" s="74"/>
    </row>
    <row r="1865" spans="14:79" ht="12" customHeight="1">
      <c r="N1865" s="119" t="s">
        <v>43</v>
      </c>
      <c r="O1865" s="120" t="s">
        <v>1009</v>
      </c>
      <c r="P1865" s="122">
        <v>70000026</v>
      </c>
      <c r="Q1865" s="122">
        <v>75000026</v>
      </c>
      <c r="R1865" s="122">
        <v>0</v>
      </c>
      <c r="S1865" s="122">
        <v>0</v>
      </c>
      <c r="T1865" s="122">
        <v>0</v>
      </c>
      <c r="U1865" s="122">
        <v>0</v>
      </c>
      <c r="V1865" s="122">
        <v>0</v>
      </c>
      <c r="W1865" s="122">
        <v>0</v>
      </c>
      <c r="X1865" s="122">
        <v>0</v>
      </c>
      <c r="Y1865" s="122">
        <v>0</v>
      </c>
      <c r="Z1865" s="122">
        <v>0</v>
      </c>
      <c r="AA1865" s="122">
        <v>0</v>
      </c>
      <c r="AB1865" s="122">
        <v>0</v>
      </c>
      <c r="AC1865" s="122">
        <v>0</v>
      </c>
      <c r="AD1865" s="121"/>
      <c r="BO1865" s="72" t="s">
        <v>5066</v>
      </c>
      <c r="BP1865" s="73" t="s">
        <v>5060</v>
      </c>
      <c r="BQ1865" s="74"/>
      <c r="BR1865" s="74"/>
      <c r="BS1865" s="74"/>
      <c r="BT1865" s="74"/>
      <c r="BU1865" s="74"/>
      <c r="BV1865" s="74"/>
      <c r="BW1865" s="74"/>
      <c r="BX1865" s="74"/>
      <c r="BY1865" s="74"/>
      <c r="BZ1865" s="74"/>
      <c r="CA1865" s="74"/>
    </row>
    <row r="1866" spans="14:79" ht="12" customHeight="1">
      <c r="N1866" s="119" t="s">
        <v>43</v>
      </c>
      <c r="O1866" s="120" t="s">
        <v>1094</v>
      </c>
      <c r="P1866" s="122">
        <v>80000026</v>
      </c>
      <c r="Q1866" s="122">
        <v>85000026</v>
      </c>
      <c r="R1866" s="122">
        <v>0</v>
      </c>
      <c r="S1866" s="122">
        <v>0</v>
      </c>
      <c r="T1866" s="122">
        <v>0</v>
      </c>
      <c r="U1866" s="122">
        <v>0</v>
      </c>
      <c r="V1866" s="122">
        <v>0</v>
      </c>
      <c r="W1866" s="122">
        <v>0</v>
      </c>
      <c r="X1866" s="122">
        <v>0</v>
      </c>
      <c r="Y1866" s="122">
        <v>0</v>
      </c>
      <c r="Z1866" s="122">
        <v>0</v>
      </c>
      <c r="AA1866" s="122">
        <v>0</v>
      </c>
      <c r="AB1866" s="122">
        <v>0</v>
      </c>
      <c r="AC1866" s="122">
        <v>0</v>
      </c>
      <c r="AD1866" s="121"/>
      <c r="BO1866" s="72" t="s">
        <v>5066</v>
      </c>
      <c r="BP1866" s="73" t="s">
        <v>5119</v>
      </c>
      <c r="BQ1866" s="74"/>
      <c r="BR1866" s="74"/>
      <c r="BS1866" s="74"/>
      <c r="BT1866" s="74"/>
      <c r="BU1866" s="74"/>
      <c r="BV1866" s="74"/>
      <c r="BW1866" s="74"/>
      <c r="BX1866" s="74"/>
      <c r="BY1866" s="74"/>
      <c r="BZ1866" s="74"/>
      <c r="CA1866" s="74"/>
    </row>
    <row r="1867" spans="14:79" ht="12" customHeight="1">
      <c r="N1867" s="119" t="s">
        <v>43</v>
      </c>
      <c r="O1867" s="120" t="s">
        <v>137</v>
      </c>
      <c r="P1867" s="122">
        <v>75000026</v>
      </c>
      <c r="Q1867" s="122">
        <v>80000026</v>
      </c>
      <c r="R1867" s="122">
        <v>85000026</v>
      </c>
      <c r="S1867" s="122">
        <v>90000026</v>
      </c>
      <c r="T1867" s="122">
        <v>95000026</v>
      </c>
      <c r="U1867" s="122">
        <v>100000026</v>
      </c>
      <c r="V1867" s="122">
        <v>105000026</v>
      </c>
      <c r="W1867" s="122">
        <v>110000026</v>
      </c>
      <c r="X1867" s="122">
        <v>0</v>
      </c>
      <c r="Y1867" s="122">
        <v>0</v>
      </c>
      <c r="Z1867" s="122">
        <v>0</v>
      </c>
      <c r="AA1867" s="122">
        <v>0</v>
      </c>
      <c r="AB1867" s="122">
        <v>0</v>
      </c>
      <c r="AC1867" s="122">
        <v>0</v>
      </c>
      <c r="AD1867" s="121"/>
      <c r="BO1867" s="72" t="s">
        <v>5066</v>
      </c>
      <c r="BP1867" s="73" t="s">
        <v>5097</v>
      </c>
      <c r="BQ1867" s="74"/>
      <c r="BR1867" s="74"/>
      <c r="BS1867" s="74"/>
      <c r="BT1867" s="74"/>
      <c r="BU1867" s="74"/>
      <c r="BV1867" s="74"/>
      <c r="BW1867" s="74"/>
      <c r="BX1867" s="74"/>
      <c r="BY1867" s="74"/>
      <c r="BZ1867" s="74"/>
      <c r="CA1867" s="74"/>
    </row>
    <row r="1868" spans="14:79" ht="12" customHeight="1">
      <c r="N1868" s="119" t="s">
        <v>43</v>
      </c>
      <c r="O1868" s="120" t="s">
        <v>2077</v>
      </c>
      <c r="P1868" s="122">
        <v>60000026</v>
      </c>
      <c r="Q1868" s="122">
        <v>65000026</v>
      </c>
      <c r="R1868" s="122">
        <v>70000026</v>
      </c>
      <c r="S1868" s="122">
        <v>80000026</v>
      </c>
      <c r="T1868" s="122">
        <v>90000026</v>
      </c>
      <c r="U1868" s="122">
        <v>100000026</v>
      </c>
      <c r="V1868" s="122">
        <v>0</v>
      </c>
      <c r="W1868" s="122">
        <v>0</v>
      </c>
      <c r="X1868" s="122">
        <v>0</v>
      </c>
      <c r="Y1868" s="122">
        <v>0</v>
      </c>
      <c r="Z1868" s="122">
        <v>0</v>
      </c>
      <c r="AA1868" s="122">
        <v>0</v>
      </c>
      <c r="AB1868" s="122">
        <v>0</v>
      </c>
      <c r="AC1868" s="122">
        <v>0</v>
      </c>
      <c r="AD1868" s="121"/>
      <c r="BO1868" s="72" t="s">
        <v>5066</v>
      </c>
      <c r="BP1868" s="73" t="s">
        <v>5115</v>
      </c>
      <c r="BQ1868" s="74"/>
      <c r="BR1868" s="74"/>
      <c r="BS1868" s="74"/>
      <c r="BT1868" s="74"/>
      <c r="BU1868" s="74"/>
      <c r="BV1868" s="74"/>
      <c r="BW1868" s="74"/>
      <c r="BX1868" s="74"/>
      <c r="BY1868" s="74"/>
      <c r="BZ1868" s="74"/>
      <c r="CA1868" s="74"/>
    </row>
    <row r="1869" spans="14:79" ht="12" customHeight="1">
      <c r="N1869" s="119" t="s">
        <v>43</v>
      </c>
      <c r="O1869" s="120" t="s">
        <v>826</v>
      </c>
      <c r="P1869" s="122">
        <v>0</v>
      </c>
      <c r="Q1869" s="122">
        <v>75000026</v>
      </c>
      <c r="R1869" s="122">
        <v>80000026</v>
      </c>
      <c r="S1869" s="122">
        <v>85000026</v>
      </c>
      <c r="T1869" s="122">
        <v>90000026</v>
      </c>
      <c r="U1869" s="122">
        <v>95000026</v>
      </c>
      <c r="V1869" s="122">
        <v>105000026</v>
      </c>
      <c r="W1869" s="122">
        <v>115000026</v>
      </c>
      <c r="X1869" s="122">
        <v>0</v>
      </c>
      <c r="Y1869" s="122">
        <v>0</v>
      </c>
      <c r="Z1869" s="122">
        <v>0</v>
      </c>
      <c r="AA1869" s="122">
        <v>0</v>
      </c>
      <c r="AB1869" s="122">
        <v>0</v>
      </c>
      <c r="AC1869" s="122">
        <v>0</v>
      </c>
      <c r="AD1869" s="121"/>
      <c r="BO1869" s="72" t="s">
        <v>5066</v>
      </c>
      <c r="BP1869" s="73" t="s">
        <v>5098</v>
      </c>
      <c r="BQ1869" s="74"/>
      <c r="BR1869" s="74"/>
      <c r="BS1869" s="74"/>
      <c r="BT1869" s="74"/>
      <c r="BU1869" s="74"/>
      <c r="BV1869" s="74"/>
      <c r="BW1869" s="74"/>
      <c r="BX1869" s="74"/>
      <c r="BY1869" s="74"/>
      <c r="BZ1869" s="74"/>
      <c r="CA1869" s="74"/>
    </row>
    <row r="1870" spans="14:79" ht="12" customHeight="1">
      <c r="N1870" s="119" t="s">
        <v>43</v>
      </c>
      <c r="O1870" s="120" t="s">
        <v>2326</v>
      </c>
      <c r="P1870" s="122">
        <v>0</v>
      </c>
      <c r="Q1870" s="122">
        <v>80000026</v>
      </c>
      <c r="R1870" s="122">
        <v>90000026</v>
      </c>
      <c r="S1870" s="122">
        <v>100000026</v>
      </c>
      <c r="T1870" s="122">
        <v>115000026</v>
      </c>
      <c r="U1870" s="122">
        <v>120000026</v>
      </c>
      <c r="V1870" s="122">
        <v>0</v>
      </c>
      <c r="W1870" s="122">
        <v>0</v>
      </c>
      <c r="X1870" s="122">
        <v>0</v>
      </c>
      <c r="Y1870" s="122">
        <v>0</v>
      </c>
      <c r="Z1870" s="122">
        <v>0</v>
      </c>
      <c r="AA1870" s="122">
        <v>0</v>
      </c>
      <c r="AB1870" s="122">
        <v>0</v>
      </c>
      <c r="AC1870" s="122">
        <v>0</v>
      </c>
      <c r="AD1870" s="121"/>
      <c r="BO1870" s="72" t="s">
        <v>5066</v>
      </c>
      <c r="BP1870" s="73" t="s">
        <v>5151</v>
      </c>
      <c r="BQ1870" s="75">
        <v>0</v>
      </c>
      <c r="BR1870" s="74"/>
      <c r="BS1870" s="74"/>
      <c r="BT1870" s="74"/>
      <c r="BU1870" s="74"/>
      <c r="BV1870" s="74"/>
      <c r="BW1870" s="74"/>
      <c r="BX1870" s="74"/>
      <c r="BY1870" s="74"/>
      <c r="BZ1870" s="74"/>
      <c r="CA1870" s="74"/>
    </row>
    <row r="1871" spans="14:79" ht="12" customHeight="1">
      <c r="N1871" s="119" t="s">
        <v>43</v>
      </c>
      <c r="O1871" s="120" t="s">
        <v>2779</v>
      </c>
      <c r="P1871" s="122">
        <v>0</v>
      </c>
      <c r="Q1871" s="122">
        <v>75000026</v>
      </c>
      <c r="R1871" s="122">
        <v>80000026</v>
      </c>
      <c r="S1871" s="122">
        <v>95000026</v>
      </c>
      <c r="T1871" s="122">
        <v>110000026</v>
      </c>
      <c r="U1871" s="122">
        <v>115000026</v>
      </c>
      <c r="V1871" s="122">
        <v>0</v>
      </c>
      <c r="W1871" s="122">
        <v>0</v>
      </c>
      <c r="X1871" s="122">
        <v>0</v>
      </c>
      <c r="Y1871" s="122">
        <v>0</v>
      </c>
      <c r="Z1871" s="122">
        <v>0</v>
      </c>
      <c r="AA1871" s="122">
        <v>0</v>
      </c>
      <c r="AB1871" s="122">
        <v>0</v>
      </c>
      <c r="AC1871" s="122">
        <v>0</v>
      </c>
      <c r="AD1871" s="121"/>
      <c r="BO1871" s="72" t="s">
        <v>5066</v>
      </c>
      <c r="BP1871" s="73" t="s">
        <v>5206</v>
      </c>
      <c r="BQ1871" s="74"/>
      <c r="BR1871" s="74"/>
      <c r="BS1871" s="75">
        <v>0</v>
      </c>
      <c r="BT1871" s="74"/>
      <c r="BU1871" s="74"/>
      <c r="BV1871" s="74"/>
      <c r="BW1871" s="74"/>
      <c r="BX1871" s="74"/>
      <c r="BY1871" s="74"/>
      <c r="BZ1871" s="74"/>
      <c r="CA1871" s="74"/>
    </row>
    <row r="1872" spans="14:79" ht="12" customHeight="1">
      <c r="N1872" s="119" t="s">
        <v>43</v>
      </c>
      <c r="O1872" s="120" t="s">
        <v>1010</v>
      </c>
      <c r="P1872" s="122">
        <v>0</v>
      </c>
      <c r="Q1872" s="122">
        <v>65000026</v>
      </c>
      <c r="R1872" s="122">
        <v>75000026</v>
      </c>
      <c r="S1872" s="122">
        <v>85000026</v>
      </c>
      <c r="T1872" s="122">
        <v>95000026</v>
      </c>
      <c r="U1872" s="122">
        <v>105000026</v>
      </c>
      <c r="V1872" s="122">
        <v>0</v>
      </c>
      <c r="W1872" s="122">
        <v>0</v>
      </c>
      <c r="X1872" s="122">
        <v>0</v>
      </c>
      <c r="Y1872" s="122">
        <v>0</v>
      </c>
      <c r="Z1872" s="122">
        <v>0</v>
      </c>
      <c r="AA1872" s="122">
        <v>0</v>
      </c>
      <c r="AB1872" s="122">
        <v>0</v>
      </c>
      <c r="AC1872" s="122">
        <v>0</v>
      </c>
      <c r="AD1872" s="121"/>
      <c r="BO1872" s="72" t="s">
        <v>5066</v>
      </c>
      <c r="BP1872" s="73" t="s">
        <v>5254</v>
      </c>
      <c r="BQ1872" s="74"/>
      <c r="BR1872" s="74"/>
      <c r="BS1872" s="74"/>
      <c r="BT1872" s="74"/>
      <c r="BU1872" s="75">
        <v>0</v>
      </c>
      <c r="BV1872" s="74"/>
      <c r="BW1872" s="74"/>
      <c r="BX1872" s="74"/>
      <c r="BY1872" s="74"/>
      <c r="BZ1872" s="74"/>
      <c r="CA1872" s="74"/>
    </row>
    <row r="1873" spans="14:79" ht="12" customHeight="1">
      <c r="N1873" s="119" t="s">
        <v>43</v>
      </c>
      <c r="O1873" s="120" t="s">
        <v>1011</v>
      </c>
      <c r="P1873" s="122">
        <v>0</v>
      </c>
      <c r="Q1873" s="122">
        <v>60000026</v>
      </c>
      <c r="R1873" s="122">
        <v>70000026</v>
      </c>
      <c r="S1873" s="122">
        <v>80000026</v>
      </c>
      <c r="T1873" s="122">
        <v>90000026</v>
      </c>
      <c r="U1873" s="122">
        <v>100000026</v>
      </c>
      <c r="V1873" s="122">
        <v>0</v>
      </c>
      <c r="W1873" s="122">
        <v>0</v>
      </c>
      <c r="X1873" s="122">
        <v>0</v>
      </c>
      <c r="Y1873" s="122">
        <v>0</v>
      </c>
      <c r="Z1873" s="122">
        <v>0</v>
      </c>
      <c r="AA1873" s="122">
        <v>0</v>
      </c>
      <c r="AB1873" s="122">
        <v>0</v>
      </c>
      <c r="AC1873" s="122">
        <v>0</v>
      </c>
      <c r="AD1873" s="121"/>
      <c r="BO1873" s="72" t="s">
        <v>5066</v>
      </c>
      <c r="BP1873" s="73" t="s">
        <v>5152</v>
      </c>
      <c r="BQ1873" s="75">
        <v>0</v>
      </c>
      <c r="BR1873" s="75">
        <v>0</v>
      </c>
      <c r="BS1873" s="75">
        <v>0</v>
      </c>
      <c r="BT1873" s="75">
        <v>0</v>
      </c>
      <c r="BU1873" s="75">
        <v>0</v>
      </c>
      <c r="BV1873" s="75">
        <v>0</v>
      </c>
      <c r="BW1873" s="75">
        <v>0</v>
      </c>
      <c r="BX1873" s="75">
        <v>0</v>
      </c>
      <c r="BY1873" s="75">
        <v>0</v>
      </c>
      <c r="BZ1873" s="74"/>
      <c r="CA1873" s="74"/>
    </row>
    <row r="1874" spans="14:79" ht="12" customHeight="1">
      <c r="N1874" s="119" t="s">
        <v>43</v>
      </c>
      <c r="O1874" s="120" t="s">
        <v>1852</v>
      </c>
      <c r="P1874" s="122">
        <v>0</v>
      </c>
      <c r="Q1874" s="122">
        <v>65000026</v>
      </c>
      <c r="R1874" s="122">
        <v>70000026</v>
      </c>
      <c r="S1874" s="122">
        <v>75000026</v>
      </c>
      <c r="T1874" s="122">
        <v>80000026</v>
      </c>
      <c r="U1874" s="122">
        <v>85000026</v>
      </c>
      <c r="V1874" s="122">
        <v>0</v>
      </c>
      <c r="W1874" s="122">
        <v>0</v>
      </c>
      <c r="X1874" s="122">
        <v>0</v>
      </c>
      <c r="Y1874" s="122">
        <v>0</v>
      </c>
      <c r="Z1874" s="122">
        <v>0</v>
      </c>
      <c r="AA1874" s="122">
        <v>0</v>
      </c>
      <c r="AB1874" s="122">
        <v>0</v>
      </c>
      <c r="AC1874" s="122">
        <v>0</v>
      </c>
      <c r="AD1874" s="121"/>
      <c r="BO1874" s="72" t="s">
        <v>5066</v>
      </c>
      <c r="BP1874" s="73" t="s">
        <v>5182</v>
      </c>
      <c r="BQ1874" s="74"/>
      <c r="BR1874" s="75">
        <v>0</v>
      </c>
      <c r="BS1874" s="74"/>
      <c r="BT1874" s="74"/>
      <c r="BU1874" s="74"/>
      <c r="BV1874" s="74"/>
      <c r="BW1874" s="74"/>
      <c r="BX1874" s="74"/>
      <c r="BY1874" s="74"/>
      <c r="BZ1874" s="74"/>
      <c r="CA1874" s="74"/>
    </row>
    <row r="1875" spans="14:79" ht="12" customHeight="1">
      <c r="N1875" s="119" t="s">
        <v>43</v>
      </c>
      <c r="O1875" s="120" t="s">
        <v>1645</v>
      </c>
      <c r="P1875" s="122">
        <v>75000026</v>
      </c>
      <c r="Q1875" s="122">
        <v>80000026</v>
      </c>
      <c r="R1875" s="122">
        <v>85000026</v>
      </c>
      <c r="S1875" s="122">
        <v>90000026</v>
      </c>
      <c r="T1875" s="122">
        <v>95000026</v>
      </c>
      <c r="U1875" s="122">
        <v>105000026</v>
      </c>
      <c r="V1875" s="122">
        <v>0</v>
      </c>
      <c r="W1875" s="122">
        <v>0</v>
      </c>
      <c r="X1875" s="122">
        <v>0</v>
      </c>
      <c r="Y1875" s="122">
        <v>0</v>
      </c>
      <c r="Z1875" s="122">
        <v>0</v>
      </c>
      <c r="AA1875" s="122">
        <v>0</v>
      </c>
      <c r="AB1875" s="122">
        <v>0</v>
      </c>
      <c r="AC1875" s="122">
        <v>0</v>
      </c>
      <c r="AD1875" s="121"/>
      <c r="BO1875" s="72" t="s">
        <v>5066</v>
      </c>
      <c r="BP1875" s="73" t="s">
        <v>5239</v>
      </c>
      <c r="BQ1875" s="74"/>
      <c r="BR1875" s="74"/>
      <c r="BS1875" s="74"/>
      <c r="BT1875" s="75">
        <v>0</v>
      </c>
      <c r="BU1875" s="74"/>
      <c r="BV1875" s="74"/>
      <c r="BW1875" s="74"/>
      <c r="BX1875" s="74"/>
      <c r="BY1875" s="74"/>
      <c r="BZ1875" s="74"/>
      <c r="CA1875" s="74"/>
    </row>
    <row r="1876" spans="14:79" ht="12" customHeight="1">
      <c r="N1876" s="119" t="s">
        <v>43</v>
      </c>
      <c r="O1876" s="120" t="s">
        <v>2486</v>
      </c>
      <c r="P1876" s="122">
        <v>0</v>
      </c>
      <c r="Q1876" s="122">
        <v>210000026</v>
      </c>
      <c r="R1876" s="122">
        <v>220000026</v>
      </c>
      <c r="S1876" s="122">
        <v>230000026</v>
      </c>
      <c r="T1876" s="122">
        <v>250000026</v>
      </c>
      <c r="U1876" s="122">
        <v>280000026</v>
      </c>
      <c r="V1876" s="122">
        <v>295000026</v>
      </c>
      <c r="W1876" s="122">
        <v>330000026</v>
      </c>
      <c r="X1876" s="122">
        <v>350000026</v>
      </c>
      <c r="Y1876" s="122">
        <v>0</v>
      </c>
      <c r="Z1876" s="122">
        <v>0</v>
      </c>
      <c r="AA1876" s="122">
        <v>0</v>
      </c>
      <c r="AB1876" s="122">
        <v>0</v>
      </c>
      <c r="AC1876" s="122">
        <v>0</v>
      </c>
      <c r="AD1876" s="121"/>
      <c r="BO1876" s="72" t="s">
        <v>5066</v>
      </c>
      <c r="BP1876" s="73" t="s">
        <v>5183</v>
      </c>
      <c r="BQ1876" s="74"/>
      <c r="BR1876" s="75">
        <v>0</v>
      </c>
      <c r="BS1876" s="75">
        <v>0</v>
      </c>
      <c r="BT1876" s="75">
        <v>480000925</v>
      </c>
      <c r="BU1876" s="75">
        <v>0</v>
      </c>
      <c r="BV1876" s="74"/>
      <c r="BW1876" s="74"/>
      <c r="BX1876" s="74"/>
      <c r="BY1876" s="74"/>
      <c r="BZ1876" s="74"/>
      <c r="CA1876" s="74"/>
    </row>
    <row r="1877" spans="14:79" ht="12" customHeight="1">
      <c r="N1877" s="119" t="s">
        <v>43</v>
      </c>
      <c r="O1877" s="120" t="s">
        <v>1198</v>
      </c>
      <c r="P1877" s="122">
        <v>0</v>
      </c>
      <c r="Q1877" s="122">
        <v>210000026</v>
      </c>
      <c r="R1877" s="122">
        <v>220000026</v>
      </c>
      <c r="S1877" s="122">
        <v>230000026</v>
      </c>
      <c r="T1877" s="122">
        <v>250000026</v>
      </c>
      <c r="U1877" s="122">
        <v>280000026</v>
      </c>
      <c r="V1877" s="122">
        <v>295000026</v>
      </c>
      <c r="W1877" s="122">
        <v>330000026</v>
      </c>
      <c r="X1877" s="122">
        <v>350000026</v>
      </c>
      <c r="Y1877" s="122">
        <v>0</v>
      </c>
      <c r="Z1877" s="122">
        <v>0</v>
      </c>
      <c r="AA1877" s="122">
        <v>0</v>
      </c>
      <c r="AB1877" s="122">
        <v>0</v>
      </c>
      <c r="AC1877" s="122">
        <v>0</v>
      </c>
      <c r="AD1877" s="121"/>
      <c r="BO1877" s="72" t="s">
        <v>5066</v>
      </c>
      <c r="BP1877" s="73" t="s">
        <v>5153</v>
      </c>
      <c r="BQ1877" s="75">
        <v>0</v>
      </c>
      <c r="BR1877" s="75">
        <v>0</v>
      </c>
      <c r="BS1877" s="75">
        <v>520000825</v>
      </c>
      <c r="BT1877" s="74"/>
      <c r="BU1877" s="74"/>
      <c r="BV1877" s="74"/>
      <c r="BW1877" s="74"/>
      <c r="BX1877" s="74"/>
      <c r="BY1877" s="74"/>
      <c r="BZ1877" s="74"/>
      <c r="CA1877" s="74"/>
    </row>
    <row r="1878" spans="14:79" ht="12" customHeight="1">
      <c r="N1878" s="119" t="s">
        <v>43</v>
      </c>
      <c r="O1878" s="120" t="s">
        <v>3007</v>
      </c>
      <c r="P1878" s="122">
        <v>0</v>
      </c>
      <c r="Q1878" s="122">
        <v>180000026</v>
      </c>
      <c r="R1878" s="122">
        <v>195000026</v>
      </c>
      <c r="S1878" s="122">
        <v>210000026</v>
      </c>
      <c r="T1878" s="122">
        <v>230000026</v>
      </c>
      <c r="U1878" s="122">
        <v>260000026</v>
      </c>
      <c r="V1878" s="122">
        <v>290000026</v>
      </c>
      <c r="W1878" s="122">
        <v>305000026</v>
      </c>
      <c r="X1878" s="122">
        <v>0</v>
      </c>
      <c r="Y1878" s="122">
        <v>0</v>
      </c>
      <c r="Z1878" s="122">
        <v>0</v>
      </c>
      <c r="AA1878" s="122">
        <v>0</v>
      </c>
      <c r="AB1878" s="122">
        <v>0</v>
      </c>
      <c r="AC1878" s="122">
        <v>0</v>
      </c>
      <c r="AD1878" s="121"/>
      <c r="BO1878" s="72" t="s">
        <v>5066</v>
      </c>
      <c r="BP1878" s="73" t="s">
        <v>5240</v>
      </c>
      <c r="BQ1878" s="74"/>
      <c r="BR1878" s="74"/>
      <c r="BS1878" s="74"/>
      <c r="BT1878" s="75">
        <v>0</v>
      </c>
      <c r="BU1878" s="74"/>
      <c r="BV1878" s="74"/>
      <c r="BW1878" s="74"/>
      <c r="BX1878" s="74"/>
      <c r="BY1878" s="74"/>
      <c r="BZ1878" s="74"/>
      <c r="CA1878" s="74"/>
    </row>
    <row r="1879" spans="14:79" ht="12" customHeight="1">
      <c r="N1879" s="119" t="s">
        <v>43</v>
      </c>
      <c r="O1879" s="120" t="s">
        <v>3320</v>
      </c>
      <c r="P1879" s="122">
        <v>0</v>
      </c>
      <c r="Q1879" s="122">
        <v>180000026</v>
      </c>
      <c r="R1879" s="122">
        <v>195000026</v>
      </c>
      <c r="S1879" s="122">
        <v>210000026</v>
      </c>
      <c r="T1879" s="122">
        <v>230000026</v>
      </c>
      <c r="U1879" s="122">
        <v>260000026</v>
      </c>
      <c r="V1879" s="122">
        <v>290000026</v>
      </c>
      <c r="W1879" s="122">
        <v>305000026</v>
      </c>
      <c r="X1879" s="122">
        <v>0</v>
      </c>
      <c r="Y1879" s="122">
        <v>0</v>
      </c>
      <c r="Z1879" s="122">
        <v>0</v>
      </c>
      <c r="AA1879" s="122">
        <v>0</v>
      </c>
      <c r="AB1879" s="122">
        <v>0</v>
      </c>
      <c r="AC1879" s="122">
        <v>0</v>
      </c>
      <c r="AD1879" s="121"/>
      <c r="BO1879" s="72" t="s">
        <v>5066</v>
      </c>
      <c r="BP1879" s="73" t="s">
        <v>5154</v>
      </c>
      <c r="BQ1879" s="75">
        <v>0</v>
      </c>
      <c r="BR1879" s="75">
        <v>0</v>
      </c>
      <c r="BS1879" s="75">
        <v>0</v>
      </c>
      <c r="BT1879" s="74"/>
      <c r="BU1879" s="74"/>
      <c r="BV1879" s="74"/>
      <c r="BW1879" s="74"/>
      <c r="BX1879" s="74"/>
      <c r="BY1879" s="74"/>
      <c r="BZ1879" s="74"/>
      <c r="CA1879" s="74"/>
    </row>
    <row r="1880" spans="14:79" ht="12" customHeight="1">
      <c r="N1880" s="119" t="s">
        <v>43</v>
      </c>
      <c r="O1880" s="120" t="s">
        <v>577</v>
      </c>
      <c r="P1880" s="122">
        <v>0</v>
      </c>
      <c r="Q1880" s="122">
        <v>170000026</v>
      </c>
      <c r="R1880" s="122">
        <v>180000026</v>
      </c>
      <c r="S1880" s="122">
        <v>190000026</v>
      </c>
      <c r="T1880" s="122">
        <v>210000026</v>
      </c>
      <c r="U1880" s="122">
        <v>230000026</v>
      </c>
      <c r="V1880" s="122">
        <v>250000026</v>
      </c>
      <c r="W1880" s="122">
        <v>270000026</v>
      </c>
      <c r="X1880" s="122">
        <v>0</v>
      </c>
      <c r="Y1880" s="122">
        <v>0</v>
      </c>
      <c r="Z1880" s="122">
        <v>0</v>
      </c>
      <c r="AA1880" s="122">
        <v>0</v>
      </c>
      <c r="AB1880" s="122">
        <v>0</v>
      </c>
      <c r="AC1880" s="122">
        <v>0</v>
      </c>
      <c r="AD1880" s="121"/>
      <c r="BO1880" s="72" t="s">
        <v>5066</v>
      </c>
      <c r="BP1880" s="73" t="s">
        <v>5255</v>
      </c>
      <c r="BQ1880" s="74"/>
      <c r="BR1880" s="74"/>
      <c r="BS1880" s="74"/>
      <c r="BT1880" s="74"/>
      <c r="BU1880" s="75">
        <v>0</v>
      </c>
      <c r="BV1880" s="74"/>
      <c r="BW1880" s="74"/>
      <c r="BX1880" s="74"/>
      <c r="BY1880" s="74"/>
      <c r="BZ1880" s="74"/>
      <c r="CA1880" s="74"/>
    </row>
    <row r="1881" spans="14:79" ht="12" customHeight="1">
      <c r="N1881" s="119" t="s">
        <v>43</v>
      </c>
      <c r="O1881" s="120" t="s">
        <v>488</v>
      </c>
      <c r="P1881" s="122">
        <v>0</v>
      </c>
      <c r="Q1881" s="122">
        <v>210000026</v>
      </c>
      <c r="R1881" s="122">
        <v>245000026</v>
      </c>
      <c r="S1881" s="122">
        <v>285000026</v>
      </c>
      <c r="T1881" s="122">
        <v>295000026</v>
      </c>
      <c r="U1881" s="122">
        <v>305000026</v>
      </c>
      <c r="V1881" s="122">
        <v>325000026</v>
      </c>
      <c r="W1881" s="122">
        <v>370000026</v>
      </c>
      <c r="X1881" s="122">
        <v>0</v>
      </c>
      <c r="Y1881" s="122">
        <v>0</v>
      </c>
      <c r="Z1881" s="122">
        <v>0</v>
      </c>
      <c r="AA1881" s="122">
        <v>0</v>
      </c>
      <c r="AB1881" s="122">
        <v>0</v>
      </c>
      <c r="AC1881" s="122">
        <v>0</v>
      </c>
      <c r="AD1881" s="121"/>
      <c r="BO1881" s="72" t="s">
        <v>5066</v>
      </c>
      <c r="BP1881" s="73" t="s">
        <v>5184</v>
      </c>
      <c r="BQ1881" s="74"/>
      <c r="BR1881" s="75">
        <v>0</v>
      </c>
      <c r="BS1881" s="75">
        <v>0</v>
      </c>
      <c r="BT1881" s="74"/>
      <c r="BU1881" s="74"/>
      <c r="BV1881" s="74"/>
      <c r="BW1881" s="75">
        <v>580000725</v>
      </c>
      <c r="BX1881" s="74"/>
      <c r="BY1881" s="74"/>
      <c r="BZ1881" s="74"/>
      <c r="CA1881" s="74"/>
    </row>
    <row r="1882" spans="14:79" ht="12" customHeight="1">
      <c r="N1882" s="119" t="s">
        <v>43</v>
      </c>
      <c r="O1882" s="120" t="s">
        <v>1199</v>
      </c>
      <c r="P1882" s="122">
        <v>0</v>
      </c>
      <c r="Q1882" s="122">
        <v>210000026</v>
      </c>
      <c r="R1882" s="122">
        <v>225000026</v>
      </c>
      <c r="S1882" s="122">
        <v>240000026</v>
      </c>
      <c r="T1882" s="122">
        <v>260000026</v>
      </c>
      <c r="U1882" s="122">
        <v>275000026</v>
      </c>
      <c r="V1882" s="122">
        <v>285000026</v>
      </c>
      <c r="W1882" s="122">
        <v>0</v>
      </c>
      <c r="X1882" s="122">
        <v>0</v>
      </c>
      <c r="Y1882" s="122">
        <v>0</v>
      </c>
      <c r="Z1882" s="122">
        <v>0</v>
      </c>
      <c r="AA1882" s="122">
        <v>0</v>
      </c>
      <c r="AB1882" s="122">
        <v>0</v>
      </c>
      <c r="AC1882" s="122">
        <v>0</v>
      </c>
      <c r="AD1882" s="121"/>
      <c r="BO1882" s="72" t="s">
        <v>5066</v>
      </c>
      <c r="BP1882" s="73" t="s">
        <v>5155</v>
      </c>
      <c r="BQ1882" s="75">
        <v>0</v>
      </c>
      <c r="BR1882" s="74"/>
      <c r="BS1882" s="74"/>
      <c r="BT1882" s="74"/>
      <c r="BU1882" s="75">
        <v>0</v>
      </c>
      <c r="BV1882" s="74"/>
      <c r="BW1882" s="74"/>
      <c r="BX1882" s="74"/>
      <c r="BY1882" s="74"/>
      <c r="BZ1882" s="74"/>
      <c r="CA1882" s="74"/>
    </row>
    <row r="1883" spans="14:79" ht="12" customHeight="1">
      <c r="N1883" s="119" t="s">
        <v>43</v>
      </c>
      <c r="O1883" s="120" t="s">
        <v>1734</v>
      </c>
      <c r="P1883" s="122">
        <v>0</v>
      </c>
      <c r="Q1883" s="122">
        <v>0</v>
      </c>
      <c r="R1883" s="122">
        <v>0</v>
      </c>
      <c r="S1883" s="122">
        <v>0</v>
      </c>
      <c r="T1883" s="122">
        <v>0</v>
      </c>
      <c r="U1883" s="122">
        <v>0</v>
      </c>
      <c r="V1883" s="122">
        <v>0</v>
      </c>
      <c r="W1883" s="122">
        <v>180000026</v>
      </c>
      <c r="X1883" s="122">
        <v>195000026</v>
      </c>
      <c r="Y1883" s="122">
        <v>210000026</v>
      </c>
      <c r="Z1883" s="122">
        <v>225000026</v>
      </c>
      <c r="AA1883" s="122">
        <v>235000026</v>
      </c>
      <c r="AB1883" s="122">
        <v>0</v>
      </c>
      <c r="AC1883" s="122">
        <v>0</v>
      </c>
      <c r="AD1883" s="121"/>
      <c r="BO1883" s="72" t="s">
        <v>5066</v>
      </c>
      <c r="BP1883" s="73" t="s">
        <v>5207</v>
      </c>
      <c r="BQ1883" s="74"/>
      <c r="BR1883" s="74"/>
      <c r="BS1883" s="75">
        <v>0</v>
      </c>
      <c r="BT1883" s="75">
        <v>0</v>
      </c>
      <c r="BU1883" s="75">
        <v>0</v>
      </c>
      <c r="BV1883" s="75">
        <v>0</v>
      </c>
      <c r="BW1883" s="75">
        <v>0</v>
      </c>
      <c r="BX1883" s="75">
        <v>0</v>
      </c>
      <c r="BY1883" s="75">
        <v>0</v>
      </c>
      <c r="BZ1883" s="74"/>
      <c r="CA1883" s="74"/>
    </row>
    <row r="1884" spans="14:79" ht="12" customHeight="1">
      <c r="N1884" s="119" t="s">
        <v>43</v>
      </c>
      <c r="O1884" s="120" t="s">
        <v>2540</v>
      </c>
      <c r="P1884" s="122">
        <v>105000026</v>
      </c>
      <c r="Q1884" s="122">
        <v>125000026</v>
      </c>
      <c r="R1884" s="122">
        <v>145000026</v>
      </c>
      <c r="S1884" s="122">
        <v>160000026</v>
      </c>
      <c r="T1884" s="122">
        <v>170000026</v>
      </c>
      <c r="U1884" s="122">
        <v>0</v>
      </c>
      <c r="V1884" s="122">
        <v>0</v>
      </c>
      <c r="W1884" s="122">
        <v>0</v>
      </c>
      <c r="X1884" s="122">
        <v>0</v>
      </c>
      <c r="Y1884" s="122">
        <v>0</v>
      </c>
      <c r="Z1884" s="122">
        <v>0</v>
      </c>
      <c r="AA1884" s="122">
        <v>0</v>
      </c>
      <c r="AB1884" s="122">
        <v>0</v>
      </c>
      <c r="AC1884" s="122">
        <v>0</v>
      </c>
      <c r="AD1884" s="121"/>
      <c r="BO1884" s="72" t="s">
        <v>5066</v>
      </c>
      <c r="BP1884" s="73" t="s">
        <v>5241</v>
      </c>
      <c r="BQ1884" s="74"/>
      <c r="BR1884" s="74"/>
      <c r="BS1884" s="74"/>
      <c r="BT1884" s="75">
        <v>0</v>
      </c>
      <c r="BU1884" s="75">
        <v>0</v>
      </c>
      <c r="BV1884" s="74"/>
      <c r="BW1884" s="74"/>
      <c r="BX1884" s="74"/>
      <c r="BY1884" s="74"/>
      <c r="BZ1884" s="74"/>
      <c r="CA1884" s="74"/>
    </row>
    <row r="1885" spans="14:79" ht="12" customHeight="1">
      <c r="N1885" s="119" t="s">
        <v>43</v>
      </c>
      <c r="O1885" s="120" t="s">
        <v>2456</v>
      </c>
      <c r="P1885" s="122">
        <v>0</v>
      </c>
      <c r="Q1885" s="122">
        <v>130000026</v>
      </c>
      <c r="R1885" s="122">
        <v>150000026</v>
      </c>
      <c r="S1885" s="122">
        <v>170000026</v>
      </c>
      <c r="T1885" s="122">
        <v>0</v>
      </c>
      <c r="U1885" s="122">
        <v>0</v>
      </c>
      <c r="V1885" s="122">
        <v>0</v>
      </c>
      <c r="W1885" s="122">
        <v>0</v>
      </c>
      <c r="X1885" s="122">
        <v>0</v>
      </c>
      <c r="Y1885" s="122">
        <v>0</v>
      </c>
      <c r="Z1885" s="122">
        <v>0</v>
      </c>
      <c r="AA1885" s="122">
        <v>0</v>
      </c>
      <c r="AB1885" s="122">
        <v>0</v>
      </c>
      <c r="AC1885" s="122">
        <v>0</v>
      </c>
      <c r="AD1885" s="121"/>
      <c r="BO1885" s="72" t="s">
        <v>5066</v>
      </c>
      <c r="BP1885" s="73" t="s">
        <v>5120</v>
      </c>
      <c r="BQ1885" s="75">
        <v>0</v>
      </c>
      <c r="BR1885" s="75">
        <v>0</v>
      </c>
      <c r="BS1885" s="75">
        <v>420000925</v>
      </c>
      <c r="BT1885" s="75">
        <v>550000925</v>
      </c>
      <c r="BU1885" s="75">
        <v>0</v>
      </c>
      <c r="BV1885" s="75">
        <v>0</v>
      </c>
      <c r="BW1885" s="74"/>
      <c r="BX1885" s="75">
        <v>0</v>
      </c>
      <c r="BY1885" s="75">
        <v>0</v>
      </c>
      <c r="BZ1885" s="74"/>
      <c r="CA1885" s="74"/>
    </row>
    <row r="1886" spans="14:79" ht="12" customHeight="1">
      <c r="N1886" s="119" t="s">
        <v>43</v>
      </c>
      <c r="O1886" s="120" t="s">
        <v>1329</v>
      </c>
      <c r="P1886" s="122">
        <v>0</v>
      </c>
      <c r="Q1886" s="122">
        <v>110000026</v>
      </c>
      <c r="R1886" s="122">
        <v>120000026</v>
      </c>
      <c r="S1886" s="122">
        <v>125000026</v>
      </c>
      <c r="T1886" s="122">
        <v>135000026</v>
      </c>
      <c r="U1886" s="122">
        <v>160000026</v>
      </c>
      <c r="V1886" s="122">
        <v>180000026</v>
      </c>
      <c r="W1886" s="122">
        <v>205000026</v>
      </c>
      <c r="X1886" s="122">
        <v>0</v>
      </c>
      <c r="Y1886" s="122">
        <v>0</v>
      </c>
      <c r="Z1886" s="122">
        <v>0</v>
      </c>
      <c r="AA1886" s="122">
        <v>0</v>
      </c>
      <c r="AB1886" s="122">
        <v>0</v>
      </c>
      <c r="AC1886" s="122">
        <v>0</v>
      </c>
      <c r="AD1886" s="121"/>
      <c r="BO1886" s="72" t="s">
        <v>5066</v>
      </c>
      <c r="BP1886" s="73" t="s">
        <v>5156</v>
      </c>
      <c r="BQ1886" s="75">
        <v>0</v>
      </c>
      <c r="BR1886" s="75">
        <v>600000026</v>
      </c>
      <c r="BS1886" s="75">
        <v>0</v>
      </c>
      <c r="BT1886" s="74"/>
      <c r="BU1886" s="75">
        <v>0</v>
      </c>
      <c r="BV1886" s="74"/>
      <c r="BW1886" s="74"/>
      <c r="BX1886" s="74"/>
      <c r="BY1886" s="74"/>
      <c r="BZ1886" s="75">
        <v>0</v>
      </c>
      <c r="CA1886" s="74"/>
    </row>
    <row r="1887" spans="14:79" ht="12" customHeight="1">
      <c r="N1887" s="119" t="s">
        <v>43</v>
      </c>
      <c r="O1887" s="120" t="s">
        <v>1095</v>
      </c>
      <c r="P1887" s="122">
        <v>0</v>
      </c>
      <c r="Q1887" s="122">
        <v>130000026</v>
      </c>
      <c r="R1887" s="122">
        <v>140000026</v>
      </c>
      <c r="S1887" s="122">
        <v>150000026</v>
      </c>
      <c r="T1887" s="122">
        <v>160000026</v>
      </c>
      <c r="U1887" s="122">
        <v>175000026</v>
      </c>
      <c r="V1887" s="122">
        <v>190000026</v>
      </c>
      <c r="W1887" s="122">
        <v>205000026</v>
      </c>
      <c r="X1887" s="122">
        <v>220000026</v>
      </c>
      <c r="Y1887" s="122">
        <v>0</v>
      </c>
      <c r="Z1887" s="122">
        <v>0</v>
      </c>
      <c r="AA1887" s="122">
        <v>0</v>
      </c>
      <c r="AB1887" s="122">
        <v>0</v>
      </c>
      <c r="AC1887" s="122">
        <v>0</v>
      </c>
      <c r="AD1887" s="121"/>
      <c r="BO1887" s="72" t="s">
        <v>5066</v>
      </c>
      <c r="BP1887" s="73" t="s">
        <v>5157</v>
      </c>
      <c r="BQ1887" s="75">
        <v>0</v>
      </c>
      <c r="BR1887" s="74"/>
      <c r="BS1887" s="75">
        <v>0</v>
      </c>
      <c r="BT1887" s="75">
        <v>0</v>
      </c>
      <c r="BU1887" s="75">
        <v>0</v>
      </c>
      <c r="BV1887" s="74"/>
      <c r="BW1887" s="74"/>
      <c r="BX1887" s="74"/>
      <c r="BY1887" s="74"/>
      <c r="BZ1887" s="74"/>
      <c r="CA1887" s="74"/>
    </row>
    <row r="1888" spans="14:79" ht="12" customHeight="1">
      <c r="N1888" s="119" t="s">
        <v>43</v>
      </c>
      <c r="O1888" s="120" t="s">
        <v>1012</v>
      </c>
      <c r="P1888" s="122">
        <v>0</v>
      </c>
      <c r="Q1888" s="122">
        <v>130000026</v>
      </c>
      <c r="R1888" s="122">
        <v>150000026</v>
      </c>
      <c r="S1888" s="122">
        <v>170000026</v>
      </c>
      <c r="T1888" s="122">
        <v>0</v>
      </c>
      <c r="U1888" s="122">
        <v>0</v>
      </c>
      <c r="V1888" s="122">
        <v>0</v>
      </c>
      <c r="W1888" s="122">
        <v>0</v>
      </c>
      <c r="X1888" s="122">
        <v>0</v>
      </c>
      <c r="Y1888" s="122">
        <v>0</v>
      </c>
      <c r="Z1888" s="122">
        <v>0</v>
      </c>
      <c r="AA1888" s="122">
        <v>0</v>
      </c>
      <c r="AB1888" s="122">
        <v>0</v>
      </c>
      <c r="AC1888" s="122">
        <v>0</v>
      </c>
      <c r="AD1888" s="121"/>
      <c r="BO1888" s="72" t="s">
        <v>5066</v>
      </c>
      <c r="BP1888" s="73" t="s">
        <v>5242</v>
      </c>
      <c r="BQ1888" s="74"/>
      <c r="BR1888" s="74"/>
      <c r="BS1888" s="74"/>
      <c r="BT1888" s="75">
        <v>520000026</v>
      </c>
      <c r="BU1888" s="74"/>
      <c r="BV1888" s="74"/>
      <c r="BW1888" s="74"/>
      <c r="BX1888" s="74"/>
      <c r="BY1888" s="74"/>
      <c r="BZ1888" s="74"/>
      <c r="CA1888" s="74"/>
    </row>
    <row r="1889" spans="14:79" ht="12" customHeight="1">
      <c r="N1889" s="119" t="s">
        <v>43</v>
      </c>
      <c r="O1889" s="120" t="s">
        <v>1679</v>
      </c>
      <c r="P1889" s="122">
        <v>130000026</v>
      </c>
      <c r="Q1889" s="122">
        <v>135000026</v>
      </c>
      <c r="R1889" s="122">
        <v>140000026</v>
      </c>
      <c r="S1889" s="122">
        <v>150000026</v>
      </c>
      <c r="T1889" s="122">
        <v>160000026</v>
      </c>
      <c r="U1889" s="122">
        <v>170000026</v>
      </c>
      <c r="V1889" s="122">
        <v>185000026</v>
      </c>
      <c r="W1889" s="122">
        <v>210000026</v>
      </c>
      <c r="X1889" s="122">
        <v>220000026</v>
      </c>
      <c r="Y1889" s="122">
        <v>235000026</v>
      </c>
      <c r="Z1889" s="122">
        <v>265000026</v>
      </c>
      <c r="AA1889" s="122">
        <v>295000026</v>
      </c>
      <c r="AB1889" s="122">
        <v>0</v>
      </c>
      <c r="AC1889" s="122">
        <v>0</v>
      </c>
      <c r="AD1889" s="121"/>
      <c r="BO1889" s="72" t="s">
        <v>5066</v>
      </c>
      <c r="BP1889" s="73" t="s">
        <v>5297</v>
      </c>
      <c r="BQ1889" s="74"/>
      <c r="BR1889" s="74"/>
      <c r="BS1889" s="74"/>
      <c r="BT1889" s="74"/>
      <c r="BU1889" s="74"/>
      <c r="BV1889" s="74"/>
      <c r="BW1889" s="74"/>
      <c r="BX1889" s="75">
        <v>480000925</v>
      </c>
      <c r="BY1889" s="74"/>
      <c r="BZ1889" s="74"/>
      <c r="CA1889" s="74"/>
    </row>
    <row r="1890" spans="14:79" ht="12" customHeight="1">
      <c r="N1890" s="119" t="s">
        <v>43</v>
      </c>
      <c r="O1890" s="120" t="s">
        <v>2425</v>
      </c>
      <c r="P1890" s="122">
        <v>0</v>
      </c>
      <c r="Q1890" s="122">
        <v>110000026</v>
      </c>
      <c r="R1890" s="122">
        <v>120000026</v>
      </c>
      <c r="S1890" s="122">
        <v>125000026</v>
      </c>
      <c r="T1890" s="122">
        <v>135000026</v>
      </c>
      <c r="U1890" s="122">
        <v>160000026</v>
      </c>
      <c r="V1890" s="122">
        <v>180000026</v>
      </c>
      <c r="W1890" s="122">
        <v>205000026</v>
      </c>
      <c r="X1890" s="122">
        <v>0</v>
      </c>
      <c r="Y1890" s="122">
        <v>0</v>
      </c>
      <c r="Z1890" s="122">
        <v>0</v>
      </c>
      <c r="AA1890" s="122">
        <v>0</v>
      </c>
      <c r="AB1890" s="122">
        <v>0</v>
      </c>
      <c r="AC1890" s="122">
        <v>0</v>
      </c>
      <c r="AD1890" s="121"/>
      <c r="BO1890" s="72" t="s">
        <v>5066</v>
      </c>
      <c r="BP1890" s="73" t="s">
        <v>5185</v>
      </c>
      <c r="BQ1890" s="74"/>
      <c r="BR1890" s="75">
        <v>600000024</v>
      </c>
      <c r="BS1890" s="74"/>
      <c r="BT1890" s="74"/>
      <c r="BU1890" s="74"/>
      <c r="BV1890" s="74"/>
      <c r="BW1890" s="74"/>
      <c r="BX1890" s="74"/>
      <c r="BY1890" s="74"/>
      <c r="BZ1890" s="74"/>
      <c r="CA1890" s="74"/>
    </row>
    <row r="1891" spans="14:79" ht="12" customHeight="1">
      <c r="N1891" s="119" t="s">
        <v>43</v>
      </c>
      <c r="O1891" s="120" t="s">
        <v>1013</v>
      </c>
      <c r="P1891" s="122">
        <v>0</v>
      </c>
      <c r="Q1891" s="122">
        <v>110000026</v>
      </c>
      <c r="R1891" s="122">
        <v>125000026</v>
      </c>
      <c r="S1891" s="122">
        <v>135000026</v>
      </c>
      <c r="T1891" s="122">
        <v>150000026</v>
      </c>
      <c r="U1891" s="122">
        <v>165000026</v>
      </c>
      <c r="V1891" s="122">
        <v>0</v>
      </c>
      <c r="W1891" s="122">
        <v>0</v>
      </c>
      <c r="X1891" s="122">
        <v>0</v>
      </c>
      <c r="Y1891" s="122">
        <v>0</v>
      </c>
      <c r="Z1891" s="122">
        <v>0</v>
      </c>
      <c r="AA1891" s="122">
        <v>0</v>
      </c>
      <c r="AB1891" s="122">
        <v>0</v>
      </c>
      <c r="AC1891" s="122">
        <v>0</v>
      </c>
      <c r="AD1891" s="121"/>
      <c r="BO1891" s="72" t="s">
        <v>5066</v>
      </c>
      <c r="BP1891" s="73" t="s">
        <v>5208</v>
      </c>
      <c r="BQ1891" s="74"/>
      <c r="BR1891" s="74"/>
      <c r="BS1891" s="75">
        <v>0</v>
      </c>
      <c r="BT1891" s="74"/>
      <c r="BU1891" s="74"/>
      <c r="BV1891" s="74"/>
      <c r="BW1891" s="74"/>
      <c r="BX1891" s="74"/>
      <c r="BY1891" s="74"/>
      <c r="BZ1891" s="74"/>
      <c r="CA1891" s="74"/>
    </row>
    <row r="1892" spans="14:79" ht="12" customHeight="1">
      <c r="N1892" s="119" t="s">
        <v>43</v>
      </c>
      <c r="O1892" s="120" t="s">
        <v>726</v>
      </c>
      <c r="P1892" s="122">
        <v>80000026</v>
      </c>
      <c r="Q1892" s="122">
        <v>90000026</v>
      </c>
      <c r="R1892" s="122">
        <v>95000026</v>
      </c>
      <c r="S1892" s="122">
        <v>105000026</v>
      </c>
      <c r="T1892" s="122">
        <v>0</v>
      </c>
      <c r="U1892" s="122">
        <v>0</v>
      </c>
      <c r="V1892" s="122">
        <v>0</v>
      </c>
      <c r="W1892" s="122">
        <v>0</v>
      </c>
      <c r="X1892" s="122">
        <v>0</v>
      </c>
      <c r="Y1892" s="122">
        <v>0</v>
      </c>
      <c r="Z1892" s="122">
        <v>0</v>
      </c>
      <c r="AA1892" s="122">
        <v>0</v>
      </c>
      <c r="AB1892" s="122">
        <v>0</v>
      </c>
      <c r="AC1892" s="122">
        <v>0</v>
      </c>
      <c r="AD1892" s="121"/>
      <c r="BO1892" s="72" t="s">
        <v>5066</v>
      </c>
      <c r="BP1892" s="73" t="s">
        <v>5209</v>
      </c>
      <c r="BQ1892" s="74"/>
      <c r="BR1892" s="74"/>
      <c r="BS1892" s="75">
        <v>520000925</v>
      </c>
      <c r="BT1892" s="75">
        <v>575000925</v>
      </c>
      <c r="BU1892" s="74"/>
      <c r="BV1892" s="75">
        <v>0</v>
      </c>
      <c r="BW1892" s="74"/>
      <c r="BX1892" s="74"/>
      <c r="BY1892" s="74"/>
      <c r="BZ1892" s="74"/>
      <c r="CA1892" s="74"/>
    </row>
    <row r="1893" spans="14:79" ht="12" customHeight="1">
      <c r="N1893" s="119" t="s">
        <v>43</v>
      </c>
      <c r="O1893" s="120" t="s">
        <v>44</v>
      </c>
      <c r="P1893" s="122">
        <v>80000026</v>
      </c>
      <c r="Q1893" s="122">
        <v>90000026</v>
      </c>
      <c r="R1893" s="122">
        <v>100000026</v>
      </c>
      <c r="S1893" s="122">
        <v>115000026</v>
      </c>
      <c r="T1893" s="122">
        <v>130000026</v>
      </c>
      <c r="U1893" s="122">
        <v>150000026</v>
      </c>
      <c r="V1893" s="122">
        <v>0</v>
      </c>
      <c r="W1893" s="122">
        <v>0</v>
      </c>
      <c r="X1893" s="122">
        <v>0</v>
      </c>
      <c r="Y1893" s="122">
        <v>0</v>
      </c>
      <c r="Z1893" s="122">
        <v>0</v>
      </c>
      <c r="AA1893" s="122">
        <v>0</v>
      </c>
      <c r="AB1893" s="122">
        <v>0</v>
      </c>
      <c r="AC1893" s="122">
        <v>0</v>
      </c>
      <c r="AD1893" s="121"/>
      <c r="BO1893" s="72" t="s">
        <v>5066</v>
      </c>
      <c r="BP1893" s="73" t="s">
        <v>5158</v>
      </c>
      <c r="BQ1893" s="75">
        <v>420000925</v>
      </c>
      <c r="BR1893" s="75">
        <v>465000925</v>
      </c>
      <c r="BS1893" s="74"/>
      <c r="BT1893" s="75">
        <v>505000925</v>
      </c>
      <c r="BU1893" s="74"/>
      <c r="BV1893" s="74"/>
      <c r="BW1893" s="74"/>
      <c r="BX1893" s="74"/>
      <c r="BY1893" s="75">
        <v>0</v>
      </c>
      <c r="BZ1893" s="74"/>
      <c r="CA1893" s="74"/>
    </row>
    <row r="1894" spans="14:79" ht="12" customHeight="1">
      <c r="N1894" s="119" t="s">
        <v>43</v>
      </c>
      <c r="O1894" s="120" t="s">
        <v>903</v>
      </c>
      <c r="P1894" s="122">
        <v>0</v>
      </c>
      <c r="Q1894" s="122">
        <v>115000026</v>
      </c>
      <c r="R1894" s="122">
        <v>125000026</v>
      </c>
      <c r="S1894" s="122">
        <v>135000026</v>
      </c>
      <c r="T1894" s="122">
        <v>145000026</v>
      </c>
      <c r="U1894" s="122">
        <v>160000026</v>
      </c>
      <c r="V1894" s="122">
        <v>180000026</v>
      </c>
      <c r="W1894" s="122">
        <v>220000026</v>
      </c>
      <c r="X1894" s="122">
        <v>245000026</v>
      </c>
      <c r="Y1894" s="122">
        <v>270000026</v>
      </c>
      <c r="Z1894" s="122">
        <v>285000026</v>
      </c>
      <c r="AA1894" s="122">
        <v>305000026</v>
      </c>
      <c r="AB1894" s="122">
        <v>0</v>
      </c>
      <c r="AC1894" s="122">
        <v>0</v>
      </c>
      <c r="AD1894" s="121"/>
      <c r="BO1894" s="72" t="s">
        <v>5066</v>
      </c>
      <c r="BP1894" s="73" t="s">
        <v>5159</v>
      </c>
      <c r="BQ1894" s="75">
        <v>0</v>
      </c>
      <c r="BR1894" s="74"/>
      <c r="BS1894" s="74"/>
      <c r="BT1894" s="74"/>
      <c r="BU1894" s="74"/>
      <c r="BV1894" s="74"/>
      <c r="BW1894" s="74"/>
      <c r="BX1894" s="74"/>
      <c r="BY1894" s="74"/>
      <c r="BZ1894" s="74"/>
      <c r="CA1894" s="74"/>
    </row>
    <row r="1895" spans="14:79" ht="12" customHeight="1">
      <c r="N1895" s="119" t="s">
        <v>43</v>
      </c>
      <c r="O1895" s="120" t="s">
        <v>45</v>
      </c>
      <c r="P1895" s="122">
        <v>130000026</v>
      </c>
      <c r="Q1895" s="122">
        <v>135000026</v>
      </c>
      <c r="R1895" s="122">
        <v>140000026</v>
      </c>
      <c r="S1895" s="122">
        <v>150000026</v>
      </c>
      <c r="T1895" s="122">
        <v>160000026</v>
      </c>
      <c r="U1895" s="122">
        <v>170000026</v>
      </c>
      <c r="V1895" s="122">
        <v>185000026</v>
      </c>
      <c r="W1895" s="122">
        <v>210000026</v>
      </c>
      <c r="X1895" s="122">
        <v>225000026</v>
      </c>
      <c r="Y1895" s="122">
        <v>240000026</v>
      </c>
      <c r="Z1895" s="122">
        <v>270000026</v>
      </c>
      <c r="AA1895" s="122">
        <v>290000026</v>
      </c>
      <c r="AB1895" s="122">
        <v>0</v>
      </c>
      <c r="AC1895" s="122">
        <v>0</v>
      </c>
      <c r="AD1895" s="121"/>
      <c r="BO1895" s="72" t="s">
        <v>5066</v>
      </c>
      <c r="BP1895" s="73" t="s">
        <v>5210</v>
      </c>
      <c r="BQ1895" s="74"/>
      <c r="BR1895" s="74"/>
      <c r="BS1895" s="75">
        <v>0</v>
      </c>
      <c r="BT1895" s="74"/>
      <c r="BU1895" s="74"/>
      <c r="BV1895" s="74"/>
      <c r="BW1895" s="74"/>
      <c r="BX1895" s="74"/>
      <c r="BY1895" s="74"/>
      <c r="BZ1895" s="74"/>
      <c r="CA1895" s="74"/>
    </row>
    <row r="1896" spans="14:79" ht="12" customHeight="1">
      <c r="N1896" s="119" t="s">
        <v>43</v>
      </c>
      <c r="O1896" s="120" t="s">
        <v>787</v>
      </c>
      <c r="P1896" s="122">
        <v>0</v>
      </c>
      <c r="Q1896" s="122">
        <v>120000026</v>
      </c>
      <c r="R1896" s="122">
        <v>135000026</v>
      </c>
      <c r="S1896" s="122">
        <v>145000026</v>
      </c>
      <c r="T1896" s="122">
        <v>165000026</v>
      </c>
      <c r="U1896" s="122">
        <v>180000026</v>
      </c>
      <c r="V1896" s="122">
        <v>195000026</v>
      </c>
      <c r="W1896" s="122">
        <v>220000026</v>
      </c>
      <c r="X1896" s="122">
        <v>0</v>
      </c>
      <c r="Y1896" s="122">
        <v>0</v>
      </c>
      <c r="Z1896" s="122">
        <v>0</v>
      </c>
      <c r="AA1896" s="122">
        <v>0</v>
      </c>
      <c r="AB1896" s="122">
        <v>0</v>
      </c>
      <c r="AC1896" s="122">
        <v>0</v>
      </c>
      <c r="AD1896" s="121"/>
      <c r="BO1896" s="72" t="s">
        <v>5066</v>
      </c>
      <c r="BP1896" s="73" t="s">
        <v>5298</v>
      </c>
      <c r="BQ1896" s="74"/>
      <c r="BR1896" s="74"/>
      <c r="BS1896" s="74"/>
      <c r="BT1896" s="74"/>
      <c r="BU1896" s="74"/>
      <c r="BV1896" s="74"/>
      <c r="BW1896" s="74"/>
      <c r="BX1896" s="75">
        <v>605000026</v>
      </c>
      <c r="BY1896" s="74"/>
      <c r="BZ1896" s="74"/>
      <c r="CA1896" s="74"/>
    </row>
    <row r="1897" spans="14:79" ht="12" customHeight="1">
      <c r="N1897" s="119" t="s">
        <v>43</v>
      </c>
      <c r="O1897" s="120" t="s">
        <v>138</v>
      </c>
      <c r="P1897" s="122">
        <v>115000026</v>
      </c>
      <c r="Q1897" s="122">
        <v>125000026</v>
      </c>
      <c r="R1897" s="122">
        <v>135000026</v>
      </c>
      <c r="S1897" s="122">
        <v>145000026</v>
      </c>
      <c r="T1897" s="122">
        <v>150000026</v>
      </c>
      <c r="U1897" s="122">
        <v>165000026</v>
      </c>
      <c r="V1897" s="122">
        <v>175000026</v>
      </c>
      <c r="W1897" s="122">
        <v>185000026</v>
      </c>
      <c r="X1897" s="122">
        <v>195000026</v>
      </c>
      <c r="Y1897" s="122">
        <v>205000026</v>
      </c>
      <c r="Z1897" s="122">
        <v>215000026</v>
      </c>
      <c r="AA1897" s="122">
        <v>0</v>
      </c>
      <c r="AB1897" s="122">
        <v>0</v>
      </c>
      <c r="AC1897" s="122">
        <v>0</v>
      </c>
      <c r="AD1897" s="121"/>
      <c r="BO1897" s="72" t="s">
        <v>5066</v>
      </c>
      <c r="BP1897" s="73" t="s">
        <v>5273</v>
      </c>
      <c r="BQ1897" s="74"/>
      <c r="BR1897" s="74"/>
      <c r="BS1897" s="74"/>
      <c r="BT1897" s="74"/>
      <c r="BU1897" s="74"/>
      <c r="BV1897" s="74"/>
      <c r="BW1897" s="75">
        <v>0</v>
      </c>
      <c r="BX1897" s="74"/>
      <c r="BY1897" s="74"/>
      <c r="BZ1897" s="74"/>
      <c r="CA1897" s="74"/>
    </row>
    <row r="1898" spans="14:79" ht="12" customHeight="1">
      <c r="N1898" s="119" t="s">
        <v>43</v>
      </c>
      <c r="O1898" s="120" t="s">
        <v>1200</v>
      </c>
      <c r="P1898" s="122">
        <v>110000026</v>
      </c>
      <c r="Q1898" s="122">
        <v>125000026</v>
      </c>
      <c r="R1898" s="122">
        <v>140000026</v>
      </c>
      <c r="S1898" s="122">
        <v>150000026</v>
      </c>
      <c r="T1898" s="122">
        <v>165000026</v>
      </c>
      <c r="U1898" s="122">
        <v>180000026</v>
      </c>
      <c r="V1898" s="122">
        <v>190000026</v>
      </c>
      <c r="W1898" s="122">
        <v>0</v>
      </c>
      <c r="X1898" s="122">
        <v>0</v>
      </c>
      <c r="Y1898" s="122">
        <v>0</v>
      </c>
      <c r="Z1898" s="122">
        <v>0</v>
      </c>
      <c r="AA1898" s="122">
        <v>0</v>
      </c>
      <c r="AB1898" s="122">
        <v>0</v>
      </c>
      <c r="AC1898" s="122">
        <v>0</v>
      </c>
      <c r="AD1898" s="121"/>
      <c r="BO1898" s="72" t="s">
        <v>5066</v>
      </c>
      <c r="BP1898" s="73" t="s">
        <v>5160</v>
      </c>
      <c r="BQ1898" s="75">
        <v>0</v>
      </c>
      <c r="BR1898" s="74"/>
      <c r="BS1898" s="74"/>
      <c r="BT1898" s="75">
        <v>0</v>
      </c>
      <c r="BU1898" s="74"/>
      <c r="BV1898" s="74"/>
      <c r="BW1898" s="74"/>
      <c r="BX1898" s="74"/>
      <c r="BY1898" s="74"/>
      <c r="BZ1898" s="74"/>
      <c r="CA1898" s="74"/>
    </row>
    <row r="1899" spans="14:79" ht="12" customHeight="1">
      <c r="N1899" s="119" t="s">
        <v>43</v>
      </c>
      <c r="O1899" s="120" t="s">
        <v>2509</v>
      </c>
      <c r="P1899" s="122">
        <v>0</v>
      </c>
      <c r="Q1899" s="122">
        <v>110000026</v>
      </c>
      <c r="R1899" s="122">
        <v>120000026</v>
      </c>
      <c r="S1899" s="122">
        <v>125000026</v>
      </c>
      <c r="T1899" s="122">
        <v>135000026</v>
      </c>
      <c r="U1899" s="122">
        <v>160000026</v>
      </c>
      <c r="V1899" s="122">
        <v>180000026</v>
      </c>
      <c r="W1899" s="122">
        <v>205000026</v>
      </c>
      <c r="X1899" s="122">
        <v>0</v>
      </c>
      <c r="Y1899" s="122">
        <v>0</v>
      </c>
      <c r="Z1899" s="122">
        <v>0</v>
      </c>
      <c r="AA1899" s="122">
        <v>0</v>
      </c>
      <c r="AB1899" s="122">
        <v>0</v>
      </c>
      <c r="AC1899" s="122">
        <v>0</v>
      </c>
      <c r="AD1899" s="121"/>
      <c r="BO1899" s="72" t="s">
        <v>5066</v>
      </c>
      <c r="BP1899" s="73" t="s">
        <v>5161</v>
      </c>
      <c r="BQ1899" s="75">
        <v>0</v>
      </c>
      <c r="BR1899" s="74"/>
      <c r="BS1899" s="74"/>
      <c r="BT1899" s="74"/>
      <c r="BU1899" s="74"/>
      <c r="BV1899" s="74"/>
      <c r="BW1899" s="74"/>
      <c r="BX1899" s="74"/>
      <c r="BY1899" s="74"/>
      <c r="BZ1899" s="74"/>
      <c r="CA1899" s="74"/>
    </row>
    <row r="1900" spans="14:79" ht="12" customHeight="1">
      <c r="N1900" s="119" t="s">
        <v>43</v>
      </c>
      <c r="O1900" s="120" t="s">
        <v>1625</v>
      </c>
      <c r="P1900" s="122">
        <v>0</v>
      </c>
      <c r="Q1900" s="122">
        <v>0</v>
      </c>
      <c r="R1900" s="122">
        <v>0</v>
      </c>
      <c r="S1900" s="122">
        <v>0</v>
      </c>
      <c r="T1900" s="122">
        <v>0</v>
      </c>
      <c r="U1900" s="122">
        <v>0</v>
      </c>
      <c r="V1900" s="122">
        <v>0</v>
      </c>
      <c r="W1900" s="122">
        <v>0</v>
      </c>
      <c r="X1900" s="122">
        <v>0</v>
      </c>
      <c r="Y1900" s="122">
        <v>0</v>
      </c>
      <c r="Z1900" s="122">
        <v>4520000026</v>
      </c>
      <c r="AA1900" s="122">
        <v>0</v>
      </c>
      <c r="AB1900" s="122">
        <v>0</v>
      </c>
      <c r="AC1900" s="122">
        <v>0</v>
      </c>
      <c r="AD1900" s="121"/>
      <c r="BO1900" s="72" t="s">
        <v>5066</v>
      </c>
      <c r="BP1900" s="73" t="s">
        <v>5061</v>
      </c>
      <c r="BQ1900" s="75">
        <v>0</v>
      </c>
      <c r="BR1900" s="75">
        <v>415000925</v>
      </c>
      <c r="BS1900" s="75">
        <v>475000925</v>
      </c>
      <c r="BT1900" s="75">
        <v>505000925</v>
      </c>
      <c r="BU1900" s="75">
        <v>585000925</v>
      </c>
      <c r="BV1900" s="75">
        <v>605000925</v>
      </c>
      <c r="BW1900" s="75">
        <v>665000925</v>
      </c>
      <c r="BX1900" s="75">
        <v>705000925</v>
      </c>
      <c r="BY1900" s="75">
        <v>745000925</v>
      </c>
      <c r="BZ1900" s="75">
        <v>0</v>
      </c>
      <c r="CA1900" s="75">
        <v>0</v>
      </c>
    </row>
    <row r="1901" spans="14:79" ht="12" customHeight="1">
      <c r="N1901" s="119" t="s">
        <v>43</v>
      </c>
      <c r="O1901" s="120" t="s">
        <v>1201</v>
      </c>
      <c r="P1901" s="122">
        <v>110000026</v>
      </c>
      <c r="Q1901" s="122">
        <v>120000026</v>
      </c>
      <c r="R1901" s="122">
        <v>135000026</v>
      </c>
      <c r="S1901" s="122">
        <v>150000026</v>
      </c>
      <c r="T1901" s="122">
        <v>160000026</v>
      </c>
      <c r="U1901" s="122">
        <v>165000026</v>
      </c>
      <c r="V1901" s="122">
        <v>0</v>
      </c>
      <c r="W1901" s="122">
        <v>0</v>
      </c>
      <c r="X1901" s="122">
        <v>0</v>
      </c>
      <c r="Y1901" s="122">
        <v>0</v>
      </c>
      <c r="Z1901" s="122">
        <v>0</v>
      </c>
      <c r="AA1901" s="122">
        <v>0</v>
      </c>
      <c r="AB1901" s="122">
        <v>0</v>
      </c>
      <c r="AC1901" s="122">
        <v>0</v>
      </c>
      <c r="AD1901" s="121"/>
      <c r="BO1901" s="72" t="s">
        <v>5066</v>
      </c>
      <c r="BP1901" s="73" t="s">
        <v>5256</v>
      </c>
      <c r="BQ1901" s="74"/>
      <c r="BR1901" s="74"/>
      <c r="BS1901" s="74"/>
      <c r="BT1901" s="74"/>
      <c r="BU1901" s="75">
        <v>0</v>
      </c>
      <c r="BV1901" s="74"/>
      <c r="BW1901" s="74"/>
      <c r="BX1901" s="74"/>
      <c r="BY1901" s="74"/>
      <c r="BZ1901" s="74"/>
      <c r="CA1901" s="74"/>
    </row>
    <row r="1902" spans="14:79" ht="12" customHeight="1">
      <c r="N1902" s="119" t="s">
        <v>43</v>
      </c>
      <c r="O1902" s="120" t="s">
        <v>904</v>
      </c>
      <c r="P1902" s="122">
        <v>110000026</v>
      </c>
      <c r="Q1902" s="122">
        <v>115000026</v>
      </c>
      <c r="R1902" s="122">
        <v>125000026</v>
      </c>
      <c r="S1902" s="122">
        <v>135000026</v>
      </c>
      <c r="T1902" s="122">
        <v>150000026</v>
      </c>
      <c r="U1902" s="122">
        <v>165000026</v>
      </c>
      <c r="V1902" s="122">
        <v>0</v>
      </c>
      <c r="W1902" s="122">
        <v>0</v>
      </c>
      <c r="X1902" s="122">
        <v>0</v>
      </c>
      <c r="Y1902" s="122">
        <v>0</v>
      </c>
      <c r="Z1902" s="122">
        <v>0</v>
      </c>
      <c r="AA1902" s="122">
        <v>0</v>
      </c>
      <c r="AB1902" s="122">
        <v>0</v>
      </c>
      <c r="AC1902" s="122">
        <v>0</v>
      </c>
      <c r="AD1902" s="121"/>
      <c r="BO1902" s="72" t="s">
        <v>5066</v>
      </c>
      <c r="BP1902" s="73" t="s">
        <v>5299</v>
      </c>
      <c r="BQ1902" s="74"/>
      <c r="BR1902" s="74"/>
      <c r="BS1902" s="74"/>
      <c r="BT1902" s="74"/>
      <c r="BU1902" s="74"/>
      <c r="BV1902" s="74"/>
      <c r="BW1902" s="74"/>
      <c r="BX1902" s="75">
        <v>0</v>
      </c>
      <c r="BY1902" s="75">
        <v>0</v>
      </c>
      <c r="BZ1902" s="74"/>
      <c r="CA1902" s="74"/>
    </row>
    <row r="1903" spans="14:79" ht="12" customHeight="1">
      <c r="N1903" s="119" t="s">
        <v>43</v>
      </c>
      <c r="O1903" s="120" t="s">
        <v>2482</v>
      </c>
      <c r="P1903" s="122">
        <v>0</v>
      </c>
      <c r="Q1903" s="122">
        <v>150000026</v>
      </c>
      <c r="R1903" s="122">
        <v>160000026</v>
      </c>
      <c r="S1903" s="122">
        <v>170000026</v>
      </c>
      <c r="T1903" s="122">
        <v>180000026</v>
      </c>
      <c r="U1903" s="122">
        <v>190000026</v>
      </c>
      <c r="V1903" s="122">
        <v>0</v>
      </c>
      <c r="W1903" s="122">
        <v>0</v>
      </c>
      <c r="X1903" s="122">
        <v>0</v>
      </c>
      <c r="Y1903" s="122">
        <v>0</v>
      </c>
      <c r="Z1903" s="122">
        <v>0</v>
      </c>
      <c r="AA1903" s="122">
        <v>0</v>
      </c>
      <c r="AB1903" s="122">
        <v>0</v>
      </c>
      <c r="AC1903" s="122">
        <v>0</v>
      </c>
      <c r="AD1903" s="121"/>
      <c r="BO1903" s="72" t="s">
        <v>5066</v>
      </c>
      <c r="BP1903" s="73" t="s">
        <v>5243</v>
      </c>
      <c r="BQ1903" s="74"/>
      <c r="BR1903" s="74"/>
      <c r="BS1903" s="74"/>
      <c r="BT1903" s="75">
        <v>0</v>
      </c>
      <c r="BU1903" s="74"/>
      <c r="BV1903" s="74"/>
      <c r="BW1903" s="74"/>
      <c r="BX1903" s="74"/>
      <c r="BY1903" s="74"/>
      <c r="BZ1903" s="74"/>
      <c r="CA1903" s="74"/>
    </row>
    <row r="1904" spans="14:79" ht="12" customHeight="1">
      <c r="N1904" s="119" t="s">
        <v>43</v>
      </c>
      <c r="O1904" s="120" t="s">
        <v>727</v>
      </c>
      <c r="P1904" s="122">
        <v>110000026</v>
      </c>
      <c r="Q1904" s="122">
        <v>120000026</v>
      </c>
      <c r="R1904" s="122">
        <v>135000026</v>
      </c>
      <c r="S1904" s="122">
        <v>150000026</v>
      </c>
      <c r="T1904" s="122">
        <v>160000026</v>
      </c>
      <c r="U1904" s="122">
        <v>165000026</v>
      </c>
      <c r="V1904" s="122">
        <v>0</v>
      </c>
      <c r="W1904" s="122">
        <v>0</v>
      </c>
      <c r="X1904" s="122">
        <v>0</v>
      </c>
      <c r="Y1904" s="122">
        <v>0</v>
      </c>
      <c r="Z1904" s="122">
        <v>0</v>
      </c>
      <c r="AA1904" s="122">
        <v>0</v>
      </c>
      <c r="AB1904" s="122">
        <v>0</v>
      </c>
      <c r="AC1904" s="122">
        <v>0</v>
      </c>
      <c r="AD1904" s="121"/>
      <c r="BO1904" s="72" t="s">
        <v>5066</v>
      </c>
      <c r="BP1904" s="73" t="s">
        <v>5244</v>
      </c>
      <c r="BQ1904" s="74"/>
      <c r="BR1904" s="74"/>
      <c r="BS1904" s="74"/>
      <c r="BT1904" s="75">
        <v>780000000</v>
      </c>
      <c r="BU1904" s="74"/>
      <c r="BV1904" s="74"/>
      <c r="BW1904" s="74"/>
      <c r="BX1904" s="74"/>
      <c r="BY1904" s="74"/>
      <c r="BZ1904" s="74"/>
      <c r="CA1904" s="74"/>
    </row>
    <row r="1905" spans="14:79" ht="12" customHeight="1">
      <c r="N1905" s="119" t="s">
        <v>43</v>
      </c>
      <c r="O1905" s="120" t="s">
        <v>2104</v>
      </c>
      <c r="P1905" s="122">
        <v>0</v>
      </c>
      <c r="Q1905" s="122">
        <v>0</v>
      </c>
      <c r="R1905" s="122">
        <v>0</v>
      </c>
      <c r="S1905" s="122">
        <v>0</v>
      </c>
      <c r="T1905" s="122">
        <v>0</v>
      </c>
      <c r="U1905" s="122">
        <v>0</v>
      </c>
      <c r="V1905" s="122">
        <v>250000026</v>
      </c>
      <c r="W1905" s="122">
        <v>260000026</v>
      </c>
      <c r="X1905" s="122">
        <v>0</v>
      </c>
      <c r="Y1905" s="122">
        <v>0</v>
      </c>
      <c r="Z1905" s="122">
        <v>0</v>
      </c>
      <c r="AA1905" s="122">
        <v>0</v>
      </c>
      <c r="AB1905" s="122">
        <v>0</v>
      </c>
      <c r="AC1905" s="122">
        <v>0</v>
      </c>
      <c r="AD1905" s="121"/>
      <c r="BO1905" s="72" t="s">
        <v>5066</v>
      </c>
      <c r="BP1905" s="73" t="s">
        <v>5261</v>
      </c>
      <c r="BQ1905" s="74"/>
      <c r="BR1905" s="74"/>
      <c r="BS1905" s="74"/>
      <c r="BT1905" s="74"/>
      <c r="BU1905" s="74"/>
      <c r="BV1905" s="75">
        <v>0</v>
      </c>
      <c r="BW1905" s="74"/>
      <c r="BX1905" s="74"/>
      <c r="BY1905" s="74"/>
      <c r="BZ1905" s="74"/>
      <c r="CA1905" s="74"/>
    </row>
    <row r="1906" spans="14:79" ht="12" customHeight="1">
      <c r="N1906" s="119" t="s">
        <v>43</v>
      </c>
      <c r="O1906" s="120" t="s">
        <v>1819</v>
      </c>
      <c r="P1906" s="122">
        <v>0</v>
      </c>
      <c r="Q1906" s="122">
        <v>0</v>
      </c>
      <c r="R1906" s="122">
        <v>0</v>
      </c>
      <c r="S1906" s="122">
        <v>0</v>
      </c>
      <c r="T1906" s="122">
        <v>0</v>
      </c>
      <c r="U1906" s="122">
        <v>0</v>
      </c>
      <c r="V1906" s="122">
        <v>240000026</v>
      </c>
      <c r="W1906" s="122">
        <v>250000026</v>
      </c>
      <c r="X1906" s="122">
        <v>0</v>
      </c>
      <c r="Y1906" s="122">
        <v>0</v>
      </c>
      <c r="Z1906" s="122">
        <v>0</v>
      </c>
      <c r="AA1906" s="122">
        <v>0</v>
      </c>
      <c r="AB1906" s="122">
        <v>0</v>
      </c>
      <c r="AC1906" s="122">
        <v>0</v>
      </c>
      <c r="AD1906" s="121"/>
      <c r="BO1906" s="72" t="s">
        <v>5066</v>
      </c>
      <c r="BP1906" s="73" t="s">
        <v>5262</v>
      </c>
      <c r="BQ1906" s="74"/>
      <c r="BR1906" s="74"/>
      <c r="BS1906" s="74"/>
      <c r="BT1906" s="74"/>
      <c r="BU1906" s="74"/>
      <c r="BV1906" s="75">
        <v>0</v>
      </c>
      <c r="BW1906" s="75">
        <v>0</v>
      </c>
      <c r="BX1906" s="75">
        <v>0</v>
      </c>
      <c r="BY1906" s="75">
        <v>0</v>
      </c>
      <c r="BZ1906" s="74"/>
      <c r="CA1906" s="74"/>
    </row>
    <row r="1907" spans="14:79" ht="12" customHeight="1">
      <c r="N1907" s="119" t="s">
        <v>43</v>
      </c>
      <c r="O1907" s="120" t="s">
        <v>1840</v>
      </c>
      <c r="P1907" s="122">
        <v>0</v>
      </c>
      <c r="Q1907" s="122">
        <v>0</v>
      </c>
      <c r="R1907" s="122">
        <v>0</v>
      </c>
      <c r="S1907" s="122">
        <v>0</v>
      </c>
      <c r="T1907" s="122">
        <v>0</v>
      </c>
      <c r="U1907" s="122">
        <v>0</v>
      </c>
      <c r="V1907" s="122">
        <v>295000026</v>
      </c>
      <c r="W1907" s="122">
        <v>330000026</v>
      </c>
      <c r="X1907" s="122">
        <v>375000026</v>
      </c>
      <c r="Y1907" s="122">
        <v>410000026</v>
      </c>
      <c r="Z1907" s="122">
        <v>450000026</v>
      </c>
      <c r="AA1907" s="122">
        <v>480000026</v>
      </c>
      <c r="AB1907" s="122">
        <v>0</v>
      </c>
      <c r="AC1907" s="122">
        <v>0</v>
      </c>
      <c r="AD1907" s="121"/>
      <c r="BO1907" s="72" t="s">
        <v>5066</v>
      </c>
      <c r="BP1907" s="73" t="s">
        <v>5245</v>
      </c>
      <c r="BQ1907" s="74"/>
      <c r="BR1907" s="74"/>
      <c r="BS1907" s="74"/>
      <c r="BT1907" s="75">
        <v>0</v>
      </c>
      <c r="BU1907" s="74"/>
      <c r="BV1907" s="74"/>
      <c r="BW1907" s="74"/>
      <c r="BX1907" s="74"/>
      <c r="BY1907" s="74"/>
      <c r="BZ1907" s="74"/>
      <c r="CA1907" s="74"/>
    </row>
    <row r="1908" spans="14:79" ht="12" customHeight="1">
      <c r="N1908" s="119" t="s">
        <v>43</v>
      </c>
      <c r="O1908" s="120" t="s">
        <v>1683</v>
      </c>
      <c r="P1908" s="122">
        <v>0</v>
      </c>
      <c r="Q1908" s="122">
        <v>0</v>
      </c>
      <c r="R1908" s="122">
        <v>0</v>
      </c>
      <c r="S1908" s="122">
        <v>0</v>
      </c>
      <c r="T1908" s="122">
        <v>0</v>
      </c>
      <c r="U1908" s="122">
        <v>0</v>
      </c>
      <c r="V1908" s="122">
        <v>375000026</v>
      </c>
      <c r="W1908" s="122">
        <v>395000026</v>
      </c>
      <c r="X1908" s="122">
        <v>425000026</v>
      </c>
      <c r="Y1908" s="122">
        <v>460000026</v>
      </c>
      <c r="Z1908" s="122">
        <v>0</v>
      </c>
      <c r="AA1908" s="122">
        <v>0</v>
      </c>
      <c r="AB1908" s="122">
        <v>0</v>
      </c>
      <c r="AC1908" s="122">
        <v>0</v>
      </c>
      <c r="AD1908" s="121"/>
    </row>
    <row r="1909" spans="14:79" ht="12" customHeight="1">
      <c r="N1909" s="119" t="s">
        <v>43</v>
      </c>
      <c r="O1909" s="120" t="s">
        <v>1739</v>
      </c>
      <c r="P1909" s="122">
        <v>0</v>
      </c>
      <c r="Q1909" s="122">
        <v>0</v>
      </c>
      <c r="R1909" s="122">
        <v>0</v>
      </c>
      <c r="S1909" s="122">
        <v>0</v>
      </c>
      <c r="T1909" s="122">
        <v>0</v>
      </c>
      <c r="U1909" s="122">
        <v>0</v>
      </c>
      <c r="V1909" s="122">
        <v>305000026</v>
      </c>
      <c r="W1909" s="122">
        <v>320000026</v>
      </c>
      <c r="X1909" s="122">
        <v>365000026</v>
      </c>
      <c r="Y1909" s="122">
        <v>405000026</v>
      </c>
      <c r="Z1909" s="122">
        <v>460000026</v>
      </c>
      <c r="AA1909" s="122">
        <v>490000026</v>
      </c>
      <c r="AB1909" s="122">
        <v>0</v>
      </c>
      <c r="AC1909" s="122">
        <v>0</v>
      </c>
      <c r="AD1909" s="121"/>
    </row>
    <row r="1910" spans="14:79" ht="12" customHeight="1">
      <c r="N1910" s="119" t="s">
        <v>43</v>
      </c>
      <c r="O1910" s="120" t="s">
        <v>728</v>
      </c>
      <c r="P1910" s="122">
        <v>0</v>
      </c>
      <c r="Q1910" s="122">
        <v>0</v>
      </c>
      <c r="R1910" s="122">
        <v>0</v>
      </c>
      <c r="S1910" s="122">
        <v>0</v>
      </c>
      <c r="T1910" s="122">
        <v>0</v>
      </c>
      <c r="U1910" s="122">
        <v>170000026</v>
      </c>
      <c r="V1910" s="122">
        <v>0</v>
      </c>
      <c r="W1910" s="122">
        <v>0</v>
      </c>
      <c r="X1910" s="122">
        <v>0</v>
      </c>
      <c r="Y1910" s="122">
        <v>0</v>
      </c>
      <c r="Z1910" s="122">
        <v>0</v>
      </c>
      <c r="AA1910" s="122">
        <v>0</v>
      </c>
      <c r="AB1910" s="122">
        <v>0</v>
      </c>
      <c r="AC1910" s="122">
        <v>0</v>
      </c>
      <c r="AD1910" s="121"/>
    </row>
    <row r="1911" spans="14:79" ht="12" customHeight="1">
      <c r="N1911" s="119" t="s">
        <v>43</v>
      </c>
      <c r="O1911" s="120" t="s">
        <v>342</v>
      </c>
      <c r="P1911" s="122">
        <v>0</v>
      </c>
      <c r="Q1911" s="122">
        <v>120000026</v>
      </c>
      <c r="R1911" s="122">
        <v>130000026</v>
      </c>
      <c r="S1911" s="122">
        <v>145000026</v>
      </c>
      <c r="T1911" s="122">
        <v>160000026</v>
      </c>
      <c r="U1911" s="122">
        <v>170000026</v>
      </c>
      <c r="V1911" s="122">
        <v>180000026</v>
      </c>
      <c r="W1911" s="122">
        <v>190000026</v>
      </c>
      <c r="X1911" s="122">
        <v>0</v>
      </c>
      <c r="Y1911" s="122">
        <v>0</v>
      </c>
      <c r="Z1911" s="122">
        <v>0</v>
      </c>
      <c r="AA1911" s="122">
        <v>0</v>
      </c>
      <c r="AB1911" s="122">
        <v>0</v>
      </c>
      <c r="AC1911" s="122">
        <v>0</v>
      </c>
      <c r="AD1911" s="121"/>
    </row>
    <row r="1912" spans="14:79" ht="12" customHeight="1">
      <c r="N1912" s="119" t="s">
        <v>43</v>
      </c>
      <c r="O1912" s="120" t="s">
        <v>1465</v>
      </c>
      <c r="P1912" s="122">
        <v>0</v>
      </c>
      <c r="Q1912" s="122">
        <v>105000026</v>
      </c>
      <c r="R1912" s="122">
        <v>115000026</v>
      </c>
      <c r="S1912" s="122">
        <v>125000026</v>
      </c>
      <c r="T1912" s="122">
        <v>140000026</v>
      </c>
      <c r="U1912" s="122">
        <v>165000026</v>
      </c>
      <c r="V1912" s="122">
        <v>0</v>
      </c>
      <c r="W1912" s="122">
        <v>0</v>
      </c>
      <c r="X1912" s="122">
        <v>0</v>
      </c>
      <c r="Y1912" s="122">
        <v>0</v>
      </c>
      <c r="Z1912" s="122">
        <v>0</v>
      </c>
      <c r="AA1912" s="122">
        <v>0</v>
      </c>
      <c r="AB1912" s="122">
        <v>0</v>
      </c>
      <c r="AC1912" s="122">
        <v>0</v>
      </c>
      <c r="AD1912" s="121"/>
    </row>
    <row r="1913" spans="14:79" ht="12" customHeight="1">
      <c r="N1913" s="119" t="s">
        <v>43</v>
      </c>
      <c r="O1913" s="120" t="s">
        <v>1796</v>
      </c>
      <c r="P1913" s="122">
        <v>0</v>
      </c>
      <c r="Q1913" s="122">
        <v>130000026</v>
      </c>
      <c r="R1913" s="122">
        <v>135000026</v>
      </c>
      <c r="S1913" s="122">
        <v>140000026</v>
      </c>
      <c r="T1913" s="122">
        <v>150000026</v>
      </c>
      <c r="U1913" s="122">
        <v>160000026</v>
      </c>
      <c r="V1913" s="122">
        <v>170000026</v>
      </c>
      <c r="W1913" s="122">
        <v>185000026</v>
      </c>
      <c r="X1913" s="122">
        <v>0</v>
      </c>
      <c r="Y1913" s="122">
        <v>0</v>
      </c>
      <c r="Z1913" s="122">
        <v>0</v>
      </c>
      <c r="AA1913" s="122">
        <v>0</v>
      </c>
      <c r="AB1913" s="122">
        <v>0</v>
      </c>
      <c r="AC1913" s="122">
        <v>0</v>
      </c>
      <c r="AD1913" s="121"/>
    </row>
    <row r="1914" spans="14:79" ht="12" customHeight="1">
      <c r="N1914" s="119" t="s">
        <v>43</v>
      </c>
      <c r="O1914" s="120" t="s">
        <v>1690</v>
      </c>
      <c r="P1914" s="122">
        <v>0</v>
      </c>
      <c r="Q1914" s="122">
        <v>130000026</v>
      </c>
      <c r="R1914" s="122">
        <v>135000026</v>
      </c>
      <c r="S1914" s="122">
        <v>140000026</v>
      </c>
      <c r="T1914" s="122">
        <v>150000026</v>
      </c>
      <c r="U1914" s="122">
        <v>160000026</v>
      </c>
      <c r="V1914" s="122">
        <v>170000026</v>
      </c>
      <c r="W1914" s="122">
        <v>185000026</v>
      </c>
      <c r="X1914" s="122">
        <v>0</v>
      </c>
      <c r="Y1914" s="122">
        <v>0</v>
      </c>
      <c r="Z1914" s="122">
        <v>0</v>
      </c>
      <c r="AA1914" s="122">
        <v>0</v>
      </c>
      <c r="AB1914" s="122">
        <v>0</v>
      </c>
      <c r="AC1914" s="122">
        <v>0</v>
      </c>
      <c r="AD1914" s="121"/>
    </row>
    <row r="1915" spans="14:79" ht="12" customHeight="1">
      <c r="N1915" s="119" t="s">
        <v>43</v>
      </c>
      <c r="O1915" s="120" t="s">
        <v>46</v>
      </c>
      <c r="P1915" s="122">
        <v>175000026</v>
      </c>
      <c r="Q1915" s="122">
        <v>185000026</v>
      </c>
      <c r="R1915" s="122">
        <v>0</v>
      </c>
      <c r="S1915" s="122">
        <v>0</v>
      </c>
      <c r="T1915" s="122">
        <v>0</v>
      </c>
      <c r="U1915" s="122">
        <v>0</v>
      </c>
      <c r="V1915" s="122">
        <v>0</v>
      </c>
      <c r="W1915" s="122">
        <v>0</v>
      </c>
      <c r="X1915" s="122">
        <v>0</v>
      </c>
      <c r="Y1915" s="122">
        <v>0</v>
      </c>
      <c r="Z1915" s="122">
        <v>0</v>
      </c>
      <c r="AA1915" s="122">
        <v>0</v>
      </c>
      <c r="AB1915" s="122">
        <v>0</v>
      </c>
      <c r="AC1915" s="122">
        <v>0</v>
      </c>
      <c r="AD1915" s="121"/>
    </row>
    <row r="1916" spans="14:79" ht="12" customHeight="1">
      <c r="N1916" s="119" t="s">
        <v>43</v>
      </c>
      <c r="O1916" s="120" t="s">
        <v>108</v>
      </c>
      <c r="P1916" s="122">
        <v>110000026</v>
      </c>
      <c r="Q1916" s="122">
        <v>130000026</v>
      </c>
      <c r="R1916" s="122">
        <v>140000026</v>
      </c>
      <c r="S1916" s="122">
        <v>150000026</v>
      </c>
      <c r="T1916" s="122">
        <v>165000026</v>
      </c>
      <c r="U1916" s="122">
        <v>180000026</v>
      </c>
      <c r="V1916" s="122">
        <v>195000026</v>
      </c>
      <c r="W1916" s="122">
        <v>210000026</v>
      </c>
      <c r="X1916" s="122">
        <v>0</v>
      </c>
      <c r="Y1916" s="122">
        <v>0</v>
      </c>
      <c r="Z1916" s="122">
        <v>0</v>
      </c>
      <c r="AA1916" s="122">
        <v>0</v>
      </c>
      <c r="AB1916" s="122">
        <v>0</v>
      </c>
      <c r="AC1916" s="122">
        <v>0</v>
      </c>
      <c r="AD1916" s="121"/>
    </row>
    <row r="1917" spans="14:79" ht="12" customHeight="1">
      <c r="N1917" s="119" t="s">
        <v>43</v>
      </c>
      <c r="O1917" s="120" t="s">
        <v>1014</v>
      </c>
      <c r="P1917" s="122">
        <v>160000026</v>
      </c>
      <c r="Q1917" s="122">
        <v>175000026</v>
      </c>
      <c r="R1917" s="122">
        <v>0</v>
      </c>
      <c r="S1917" s="122">
        <v>0</v>
      </c>
      <c r="T1917" s="122">
        <v>0</v>
      </c>
      <c r="U1917" s="122">
        <v>0</v>
      </c>
      <c r="V1917" s="122">
        <v>0</v>
      </c>
      <c r="W1917" s="122">
        <v>0</v>
      </c>
      <c r="X1917" s="122">
        <v>0</v>
      </c>
      <c r="Y1917" s="122">
        <v>0</v>
      </c>
      <c r="Z1917" s="122">
        <v>0</v>
      </c>
      <c r="AA1917" s="122">
        <v>0</v>
      </c>
      <c r="AB1917" s="122">
        <v>0</v>
      </c>
      <c r="AC1917" s="122">
        <v>0</v>
      </c>
      <c r="AD1917" s="121"/>
    </row>
    <row r="1918" spans="14:79" ht="12" customHeight="1">
      <c r="N1918" s="119" t="s">
        <v>43</v>
      </c>
      <c r="O1918" s="120" t="s">
        <v>2784</v>
      </c>
      <c r="P1918" s="122">
        <v>0</v>
      </c>
      <c r="Q1918" s="122">
        <v>130000026</v>
      </c>
      <c r="R1918" s="122">
        <v>135000026</v>
      </c>
      <c r="S1918" s="122">
        <v>140000026</v>
      </c>
      <c r="T1918" s="122">
        <v>150000026</v>
      </c>
      <c r="U1918" s="122">
        <v>160000026</v>
      </c>
      <c r="V1918" s="122">
        <v>170000026</v>
      </c>
      <c r="W1918" s="122">
        <v>185000026</v>
      </c>
      <c r="X1918" s="122">
        <v>0</v>
      </c>
      <c r="Y1918" s="122">
        <v>0</v>
      </c>
      <c r="Z1918" s="122">
        <v>0</v>
      </c>
      <c r="AA1918" s="122">
        <v>0</v>
      </c>
      <c r="AB1918" s="122">
        <v>0</v>
      </c>
      <c r="AC1918" s="122">
        <v>0</v>
      </c>
      <c r="AD1918" s="121"/>
    </row>
    <row r="1919" spans="14:79" ht="12" customHeight="1">
      <c r="N1919" s="119" t="s">
        <v>43</v>
      </c>
      <c r="O1919" s="120" t="s">
        <v>905</v>
      </c>
      <c r="P1919" s="122">
        <v>165000026</v>
      </c>
      <c r="Q1919" s="122">
        <v>180000026</v>
      </c>
      <c r="R1919" s="122">
        <v>0</v>
      </c>
      <c r="S1919" s="122">
        <v>0</v>
      </c>
      <c r="T1919" s="122">
        <v>0</v>
      </c>
      <c r="U1919" s="122">
        <v>0</v>
      </c>
      <c r="V1919" s="122">
        <v>0</v>
      </c>
      <c r="W1919" s="122">
        <v>0</v>
      </c>
      <c r="X1919" s="122">
        <v>0</v>
      </c>
      <c r="Y1919" s="122">
        <v>0</v>
      </c>
      <c r="Z1919" s="122">
        <v>0</v>
      </c>
      <c r="AA1919" s="122">
        <v>0</v>
      </c>
      <c r="AB1919" s="122">
        <v>0</v>
      </c>
      <c r="AC1919" s="122">
        <v>0</v>
      </c>
      <c r="AD1919" s="121"/>
    </row>
    <row r="1920" spans="14:79" ht="12" customHeight="1">
      <c r="N1920" s="119" t="s">
        <v>43</v>
      </c>
      <c r="O1920" s="120" t="s">
        <v>1096</v>
      </c>
      <c r="P1920" s="122">
        <v>145000026</v>
      </c>
      <c r="Q1920" s="122">
        <v>160000026</v>
      </c>
      <c r="R1920" s="122">
        <v>170000026</v>
      </c>
      <c r="S1920" s="122">
        <v>175000026</v>
      </c>
      <c r="T1920" s="122">
        <v>0</v>
      </c>
      <c r="U1920" s="122">
        <v>0</v>
      </c>
      <c r="V1920" s="122">
        <v>0</v>
      </c>
      <c r="W1920" s="122">
        <v>0</v>
      </c>
      <c r="X1920" s="122">
        <v>0</v>
      </c>
      <c r="Y1920" s="122">
        <v>0</v>
      </c>
      <c r="Z1920" s="122">
        <v>0</v>
      </c>
      <c r="AA1920" s="122">
        <v>0</v>
      </c>
      <c r="AB1920" s="122">
        <v>0</v>
      </c>
      <c r="AC1920" s="122">
        <v>0</v>
      </c>
      <c r="AD1920" s="121"/>
    </row>
    <row r="1921" spans="14:30" ht="12" customHeight="1">
      <c r="N1921" s="119" t="s">
        <v>43</v>
      </c>
      <c r="O1921" s="120" t="s">
        <v>489</v>
      </c>
      <c r="P1921" s="122">
        <v>0</v>
      </c>
      <c r="Q1921" s="122">
        <v>140000026</v>
      </c>
      <c r="R1921" s="122">
        <v>145000026</v>
      </c>
      <c r="S1921" s="122">
        <v>150000026</v>
      </c>
      <c r="T1921" s="122">
        <v>160000026</v>
      </c>
      <c r="U1921" s="122">
        <v>170000026</v>
      </c>
      <c r="V1921" s="122">
        <v>175000026</v>
      </c>
      <c r="W1921" s="122">
        <v>185000026</v>
      </c>
      <c r="X1921" s="122">
        <v>0</v>
      </c>
      <c r="Y1921" s="122">
        <v>0</v>
      </c>
      <c r="Z1921" s="122">
        <v>0</v>
      </c>
      <c r="AA1921" s="122">
        <v>0</v>
      </c>
      <c r="AB1921" s="122">
        <v>0</v>
      </c>
      <c r="AC1921" s="122">
        <v>0</v>
      </c>
      <c r="AD1921" s="121"/>
    </row>
    <row r="1922" spans="14:30" ht="12" customHeight="1">
      <c r="N1922" s="119" t="s">
        <v>43</v>
      </c>
      <c r="O1922" s="120" t="s">
        <v>1097</v>
      </c>
      <c r="P1922" s="122">
        <v>0</v>
      </c>
      <c r="Q1922" s="122">
        <v>130000026</v>
      </c>
      <c r="R1922" s="122">
        <v>135000026</v>
      </c>
      <c r="S1922" s="122">
        <v>140000026</v>
      </c>
      <c r="T1922" s="122">
        <v>150000026</v>
      </c>
      <c r="U1922" s="122">
        <v>160000026</v>
      </c>
      <c r="V1922" s="122">
        <v>170000026</v>
      </c>
      <c r="W1922" s="122">
        <v>185000026</v>
      </c>
      <c r="X1922" s="122">
        <v>0</v>
      </c>
      <c r="Y1922" s="122">
        <v>0</v>
      </c>
      <c r="Z1922" s="122">
        <v>0</v>
      </c>
      <c r="AA1922" s="122">
        <v>0</v>
      </c>
      <c r="AB1922" s="122">
        <v>0</v>
      </c>
      <c r="AC1922" s="122">
        <v>0</v>
      </c>
      <c r="AD1922" s="121"/>
    </row>
    <row r="1923" spans="14:30" ht="12" customHeight="1">
      <c r="N1923" s="119" t="s">
        <v>43</v>
      </c>
      <c r="O1923" s="120" t="s">
        <v>603</v>
      </c>
      <c r="P1923" s="122">
        <v>0</v>
      </c>
      <c r="Q1923" s="122">
        <v>120000026</v>
      </c>
      <c r="R1923" s="122">
        <v>130000026</v>
      </c>
      <c r="S1923" s="122">
        <v>140000026</v>
      </c>
      <c r="T1923" s="122">
        <v>160000026</v>
      </c>
      <c r="U1923" s="122">
        <v>170000026</v>
      </c>
      <c r="V1923" s="122">
        <v>0</v>
      </c>
      <c r="W1923" s="122">
        <v>0</v>
      </c>
      <c r="X1923" s="122">
        <v>0</v>
      </c>
      <c r="Y1923" s="122">
        <v>0</v>
      </c>
      <c r="Z1923" s="122">
        <v>0</v>
      </c>
      <c r="AA1923" s="122">
        <v>0</v>
      </c>
      <c r="AB1923" s="122">
        <v>0</v>
      </c>
      <c r="AC1923" s="122">
        <v>0</v>
      </c>
      <c r="AD1923" s="121"/>
    </row>
    <row r="1924" spans="14:30" ht="12" customHeight="1">
      <c r="N1924" s="119" t="s">
        <v>43</v>
      </c>
      <c r="O1924" s="120" t="s">
        <v>827</v>
      </c>
      <c r="P1924" s="122">
        <v>0</v>
      </c>
      <c r="Q1924" s="122">
        <v>150000026</v>
      </c>
      <c r="R1924" s="122">
        <v>160000026</v>
      </c>
      <c r="S1924" s="122">
        <v>170000026</v>
      </c>
      <c r="T1924" s="122">
        <v>180000026</v>
      </c>
      <c r="U1924" s="122">
        <v>190000026</v>
      </c>
      <c r="V1924" s="122">
        <v>200000026</v>
      </c>
      <c r="W1924" s="122">
        <v>215000026</v>
      </c>
      <c r="X1924" s="122">
        <v>0</v>
      </c>
      <c r="Y1924" s="122">
        <v>0</v>
      </c>
      <c r="Z1924" s="122">
        <v>0</v>
      </c>
      <c r="AA1924" s="122">
        <v>0</v>
      </c>
      <c r="AB1924" s="122">
        <v>0</v>
      </c>
      <c r="AC1924" s="122">
        <v>0</v>
      </c>
      <c r="AD1924" s="121"/>
    </row>
    <row r="1925" spans="14:30" ht="12" customHeight="1">
      <c r="N1925" s="119" t="s">
        <v>43</v>
      </c>
      <c r="O1925" s="120" t="s">
        <v>2008</v>
      </c>
      <c r="P1925" s="122">
        <v>0</v>
      </c>
      <c r="Q1925" s="122">
        <v>135000026</v>
      </c>
      <c r="R1925" s="122">
        <v>150000026</v>
      </c>
      <c r="S1925" s="122">
        <v>165000026</v>
      </c>
      <c r="T1925" s="122">
        <v>175000026</v>
      </c>
      <c r="U1925" s="122">
        <v>185000026</v>
      </c>
      <c r="V1925" s="122">
        <v>195000026</v>
      </c>
      <c r="W1925" s="122">
        <v>215000026</v>
      </c>
      <c r="X1925" s="122">
        <v>0</v>
      </c>
      <c r="Y1925" s="122">
        <v>0</v>
      </c>
      <c r="Z1925" s="122">
        <v>0</v>
      </c>
      <c r="AA1925" s="122">
        <v>0</v>
      </c>
      <c r="AB1925" s="122">
        <v>0</v>
      </c>
      <c r="AC1925" s="122">
        <v>0</v>
      </c>
      <c r="AD1925" s="121"/>
    </row>
    <row r="1926" spans="14:30" ht="12" customHeight="1">
      <c r="N1926" s="119" t="s">
        <v>43</v>
      </c>
      <c r="O1926" s="120" t="s">
        <v>423</v>
      </c>
      <c r="P1926" s="122">
        <v>0</v>
      </c>
      <c r="Q1926" s="122">
        <v>135000026</v>
      </c>
      <c r="R1926" s="122">
        <v>150000026</v>
      </c>
      <c r="S1926" s="122">
        <v>165000026</v>
      </c>
      <c r="T1926" s="122">
        <v>175000026</v>
      </c>
      <c r="U1926" s="122">
        <v>185000026</v>
      </c>
      <c r="V1926" s="122">
        <v>195000026</v>
      </c>
      <c r="W1926" s="122">
        <v>215000026</v>
      </c>
      <c r="X1926" s="122">
        <v>0</v>
      </c>
      <c r="Y1926" s="122">
        <v>0</v>
      </c>
      <c r="Z1926" s="122">
        <v>0</v>
      </c>
      <c r="AA1926" s="122">
        <v>0</v>
      </c>
      <c r="AB1926" s="122">
        <v>0</v>
      </c>
      <c r="AC1926" s="122">
        <v>0</v>
      </c>
      <c r="AD1926" s="121"/>
    </row>
    <row r="1927" spans="14:30" ht="12" customHeight="1">
      <c r="N1927" s="119" t="s">
        <v>43</v>
      </c>
      <c r="O1927" s="120" t="s">
        <v>435</v>
      </c>
      <c r="P1927" s="122">
        <v>0</v>
      </c>
      <c r="Q1927" s="122">
        <v>135000026</v>
      </c>
      <c r="R1927" s="122">
        <v>145000026</v>
      </c>
      <c r="S1927" s="122">
        <v>160000026</v>
      </c>
      <c r="T1927" s="122">
        <v>175000026</v>
      </c>
      <c r="U1927" s="122">
        <v>185000026</v>
      </c>
      <c r="V1927" s="122">
        <v>195000026</v>
      </c>
      <c r="W1927" s="122">
        <v>210000026</v>
      </c>
      <c r="X1927" s="122">
        <v>0</v>
      </c>
      <c r="Y1927" s="122">
        <v>0</v>
      </c>
      <c r="Z1927" s="122">
        <v>0</v>
      </c>
      <c r="AA1927" s="122">
        <v>0</v>
      </c>
      <c r="AB1927" s="122">
        <v>0</v>
      </c>
      <c r="AC1927" s="122">
        <v>0</v>
      </c>
      <c r="AD1927" s="121"/>
    </row>
    <row r="1928" spans="14:30" ht="12" customHeight="1">
      <c r="N1928" s="119" t="s">
        <v>43</v>
      </c>
      <c r="O1928" s="120" t="s">
        <v>1202</v>
      </c>
      <c r="P1928" s="122">
        <v>165000026</v>
      </c>
      <c r="Q1928" s="122">
        <v>180000026</v>
      </c>
      <c r="R1928" s="122">
        <v>0</v>
      </c>
      <c r="S1928" s="122">
        <v>0</v>
      </c>
      <c r="T1928" s="122">
        <v>0</v>
      </c>
      <c r="U1928" s="122">
        <v>0</v>
      </c>
      <c r="V1928" s="122">
        <v>0</v>
      </c>
      <c r="W1928" s="122">
        <v>0</v>
      </c>
      <c r="X1928" s="122">
        <v>0</v>
      </c>
      <c r="Y1928" s="122">
        <v>0</v>
      </c>
      <c r="Z1928" s="122">
        <v>0</v>
      </c>
      <c r="AA1928" s="122">
        <v>0</v>
      </c>
      <c r="AB1928" s="122">
        <v>0</v>
      </c>
      <c r="AC1928" s="122">
        <v>0</v>
      </c>
      <c r="AD1928" s="121"/>
    </row>
    <row r="1929" spans="14:30" ht="12" customHeight="1">
      <c r="N1929" s="119" t="s">
        <v>43</v>
      </c>
      <c r="O1929" s="120" t="s">
        <v>1882</v>
      </c>
      <c r="P1929" s="122">
        <v>0</v>
      </c>
      <c r="Q1929" s="122">
        <v>120000026</v>
      </c>
      <c r="R1929" s="122">
        <v>130000026</v>
      </c>
      <c r="S1929" s="122">
        <v>140000026</v>
      </c>
      <c r="T1929" s="122">
        <v>150000026</v>
      </c>
      <c r="U1929" s="122">
        <v>160000026</v>
      </c>
      <c r="V1929" s="122">
        <v>175000026</v>
      </c>
      <c r="W1929" s="122">
        <v>190000026</v>
      </c>
      <c r="X1929" s="122">
        <v>0</v>
      </c>
      <c r="Y1929" s="122">
        <v>0</v>
      </c>
      <c r="Z1929" s="122">
        <v>0</v>
      </c>
      <c r="AA1929" s="122">
        <v>0</v>
      </c>
      <c r="AB1929" s="122">
        <v>0</v>
      </c>
      <c r="AC1929" s="122">
        <v>0</v>
      </c>
      <c r="AD1929" s="121"/>
    </row>
    <row r="1930" spans="14:30" ht="12" customHeight="1">
      <c r="N1930" s="119" t="s">
        <v>43</v>
      </c>
      <c r="O1930" s="120" t="s">
        <v>1617</v>
      </c>
      <c r="P1930" s="122">
        <v>130000026</v>
      </c>
      <c r="Q1930" s="122">
        <v>140000026</v>
      </c>
      <c r="R1930" s="122">
        <v>150000026</v>
      </c>
      <c r="S1930" s="122">
        <v>155000026</v>
      </c>
      <c r="T1930" s="122">
        <v>160000026</v>
      </c>
      <c r="U1930" s="122">
        <v>165000026</v>
      </c>
      <c r="V1930" s="122">
        <v>0</v>
      </c>
      <c r="W1930" s="122">
        <v>0</v>
      </c>
      <c r="X1930" s="122">
        <v>0</v>
      </c>
      <c r="Y1930" s="122">
        <v>0</v>
      </c>
      <c r="Z1930" s="122">
        <v>0</v>
      </c>
      <c r="AA1930" s="122">
        <v>0</v>
      </c>
      <c r="AB1930" s="122">
        <v>0</v>
      </c>
      <c r="AC1930" s="122">
        <v>0</v>
      </c>
      <c r="AD1930" s="121"/>
    </row>
    <row r="1931" spans="14:30" ht="12" customHeight="1">
      <c r="N1931" s="119" t="s">
        <v>43</v>
      </c>
      <c r="O1931" s="120" t="s">
        <v>729</v>
      </c>
      <c r="P1931" s="122">
        <v>135000026</v>
      </c>
      <c r="Q1931" s="122">
        <v>150000026</v>
      </c>
      <c r="R1931" s="122">
        <v>0</v>
      </c>
      <c r="S1931" s="122">
        <v>0</v>
      </c>
      <c r="T1931" s="122">
        <v>0</v>
      </c>
      <c r="U1931" s="122">
        <v>0</v>
      </c>
      <c r="V1931" s="122">
        <v>0</v>
      </c>
      <c r="W1931" s="122">
        <v>0</v>
      </c>
      <c r="X1931" s="122">
        <v>0</v>
      </c>
      <c r="Y1931" s="122">
        <v>0</v>
      </c>
      <c r="Z1931" s="122">
        <v>0</v>
      </c>
      <c r="AA1931" s="122">
        <v>0</v>
      </c>
      <c r="AB1931" s="122">
        <v>0</v>
      </c>
      <c r="AC1931" s="122">
        <v>0</v>
      </c>
      <c r="AD1931" s="121"/>
    </row>
    <row r="1932" spans="14:30" ht="12" customHeight="1">
      <c r="N1932" s="119" t="s">
        <v>48</v>
      </c>
      <c r="O1932" s="120" t="s">
        <v>2642</v>
      </c>
      <c r="P1932" s="122">
        <v>0</v>
      </c>
      <c r="Q1932" s="122">
        <v>0</v>
      </c>
      <c r="R1932" s="122">
        <v>0</v>
      </c>
      <c r="S1932" s="122">
        <v>0</v>
      </c>
      <c r="T1932" s="122">
        <v>0</v>
      </c>
      <c r="U1932" s="122">
        <v>0</v>
      </c>
      <c r="V1932" s="122">
        <v>115000026</v>
      </c>
      <c r="W1932" s="122">
        <v>125000026</v>
      </c>
      <c r="X1932" s="122">
        <v>130000026</v>
      </c>
      <c r="Y1932" s="122">
        <v>0</v>
      </c>
      <c r="Z1932" s="122">
        <v>0</v>
      </c>
      <c r="AA1932" s="122">
        <v>0</v>
      </c>
      <c r="AB1932" s="122">
        <v>0</v>
      </c>
      <c r="AC1932" s="122">
        <v>0</v>
      </c>
      <c r="AD1932" s="121"/>
    </row>
    <row r="1933" spans="14:30" ht="12" customHeight="1">
      <c r="N1933" s="119" t="s">
        <v>48</v>
      </c>
      <c r="O1933" s="120" t="s">
        <v>1466</v>
      </c>
      <c r="P1933" s="122">
        <v>100000026</v>
      </c>
      <c r="Q1933" s="122">
        <v>105000026</v>
      </c>
      <c r="R1933" s="122">
        <v>110000026</v>
      </c>
      <c r="S1933" s="122">
        <v>115000025</v>
      </c>
      <c r="T1933" s="122">
        <v>120000026</v>
      </c>
      <c r="U1933" s="122">
        <v>130000025</v>
      </c>
      <c r="V1933" s="122">
        <v>140000026</v>
      </c>
      <c r="W1933" s="122">
        <v>150000026</v>
      </c>
      <c r="X1933" s="122">
        <v>160000026</v>
      </c>
      <c r="Y1933" s="122">
        <v>170000026</v>
      </c>
      <c r="Z1933" s="122">
        <v>175000026</v>
      </c>
      <c r="AA1933" s="122">
        <v>180000026</v>
      </c>
      <c r="AB1933" s="122">
        <v>190000026</v>
      </c>
      <c r="AC1933" s="122">
        <v>205000026</v>
      </c>
      <c r="AD1933" s="121"/>
    </row>
    <row r="1934" spans="14:30" ht="12" customHeight="1">
      <c r="N1934" s="119" t="s">
        <v>48</v>
      </c>
      <c r="O1934" s="120" t="s">
        <v>1555</v>
      </c>
      <c r="P1934" s="122">
        <v>95000026</v>
      </c>
      <c r="Q1934" s="122">
        <v>100000026</v>
      </c>
      <c r="R1934" s="122">
        <v>105000026</v>
      </c>
      <c r="S1934" s="122">
        <v>110000026</v>
      </c>
      <c r="T1934" s="122">
        <v>115000025</v>
      </c>
      <c r="U1934" s="122">
        <v>120000026</v>
      </c>
      <c r="V1934" s="122">
        <v>130000025</v>
      </c>
      <c r="W1934" s="122">
        <v>140000026</v>
      </c>
      <c r="X1934" s="122">
        <v>150000026</v>
      </c>
      <c r="Y1934" s="122">
        <v>160000026</v>
      </c>
      <c r="Z1934" s="122">
        <v>170000026</v>
      </c>
      <c r="AA1934" s="122">
        <v>175000026</v>
      </c>
      <c r="AB1934" s="122">
        <v>180000026</v>
      </c>
      <c r="AC1934" s="122">
        <v>200000026</v>
      </c>
      <c r="AD1934" s="121"/>
    </row>
    <row r="1935" spans="14:30" ht="12" customHeight="1">
      <c r="N1935" s="119" t="s">
        <v>48</v>
      </c>
      <c r="O1935" s="120" t="s">
        <v>2042</v>
      </c>
      <c r="P1935" s="122">
        <v>0</v>
      </c>
      <c r="Q1935" s="122">
        <v>0</v>
      </c>
      <c r="R1935" s="122">
        <v>0</v>
      </c>
      <c r="S1935" s="122">
        <v>0</v>
      </c>
      <c r="T1935" s="122">
        <v>115000026</v>
      </c>
      <c r="U1935" s="122">
        <v>125000026</v>
      </c>
      <c r="V1935" s="122">
        <v>130000026</v>
      </c>
      <c r="W1935" s="122">
        <v>0</v>
      </c>
      <c r="X1935" s="122">
        <v>0</v>
      </c>
      <c r="Y1935" s="122">
        <v>0</v>
      </c>
      <c r="Z1935" s="122">
        <v>0</v>
      </c>
      <c r="AA1935" s="122">
        <v>0</v>
      </c>
      <c r="AB1935" s="122">
        <v>0</v>
      </c>
      <c r="AC1935" s="122">
        <v>0</v>
      </c>
      <c r="AD1935" s="121"/>
    </row>
    <row r="1936" spans="14:30" ht="12" customHeight="1">
      <c r="N1936" s="119" t="s">
        <v>48</v>
      </c>
      <c r="O1936" s="120" t="s">
        <v>1967</v>
      </c>
      <c r="P1936" s="122">
        <v>0</v>
      </c>
      <c r="Q1936" s="122">
        <v>0</v>
      </c>
      <c r="R1936" s="122">
        <v>0</v>
      </c>
      <c r="S1936" s="122">
        <v>0</v>
      </c>
      <c r="T1936" s="122">
        <v>0</v>
      </c>
      <c r="U1936" s="122">
        <v>0</v>
      </c>
      <c r="V1936" s="122">
        <v>0</v>
      </c>
      <c r="W1936" s="122">
        <v>170000026</v>
      </c>
      <c r="X1936" s="122">
        <v>175000026</v>
      </c>
      <c r="Y1936" s="122">
        <v>180000026</v>
      </c>
      <c r="Z1936" s="122">
        <v>185000026</v>
      </c>
      <c r="AA1936" s="122">
        <v>190000026</v>
      </c>
      <c r="AB1936" s="122">
        <v>200000026</v>
      </c>
      <c r="AC1936" s="122">
        <v>0</v>
      </c>
      <c r="AD1936" s="121"/>
    </row>
    <row r="1937" spans="14:30" ht="12" customHeight="1">
      <c r="N1937" s="119" t="s">
        <v>48</v>
      </c>
      <c r="O1937" s="120" t="s">
        <v>1793</v>
      </c>
      <c r="P1937" s="122">
        <v>0</v>
      </c>
      <c r="Q1937" s="122">
        <v>0</v>
      </c>
      <c r="R1937" s="122">
        <v>0</v>
      </c>
      <c r="S1937" s="122">
        <v>0</v>
      </c>
      <c r="T1937" s="122">
        <v>0</v>
      </c>
      <c r="U1937" s="122">
        <v>0</v>
      </c>
      <c r="V1937" s="122">
        <v>0</v>
      </c>
      <c r="W1937" s="122">
        <v>160000025</v>
      </c>
      <c r="X1937" s="122">
        <v>170000026</v>
      </c>
      <c r="Y1937" s="122">
        <v>175000026</v>
      </c>
      <c r="Z1937" s="122">
        <v>180000026</v>
      </c>
      <c r="AA1937" s="122">
        <v>185000026</v>
      </c>
      <c r="AB1937" s="122">
        <v>190000026</v>
      </c>
      <c r="AC1937" s="122">
        <v>0</v>
      </c>
      <c r="AD1937" s="121"/>
    </row>
    <row r="1938" spans="14:30" ht="12" customHeight="1">
      <c r="N1938" s="119" t="s">
        <v>48</v>
      </c>
      <c r="O1938" s="120" t="s">
        <v>1556</v>
      </c>
      <c r="P1938" s="122">
        <v>90000026</v>
      </c>
      <c r="Q1938" s="122">
        <v>100000026</v>
      </c>
      <c r="R1938" s="122">
        <v>105000026</v>
      </c>
      <c r="S1938" s="122">
        <v>110000026</v>
      </c>
      <c r="T1938" s="122">
        <v>115000026</v>
      </c>
      <c r="U1938" s="122">
        <v>120000026</v>
      </c>
      <c r="V1938" s="122">
        <v>135000026</v>
      </c>
      <c r="W1938" s="122">
        <v>145000026</v>
      </c>
      <c r="X1938" s="122">
        <v>155000026</v>
      </c>
      <c r="Y1938" s="122">
        <v>170000026</v>
      </c>
      <c r="Z1938" s="122">
        <v>180000026</v>
      </c>
      <c r="AA1938" s="122">
        <v>185000026</v>
      </c>
      <c r="AB1938" s="122">
        <v>190000026</v>
      </c>
      <c r="AC1938" s="122">
        <v>210000026</v>
      </c>
      <c r="AD1938" s="121"/>
    </row>
    <row r="1939" spans="14:30" ht="12" customHeight="1">
      <c r="N1939" s="119" t="s">
        <v>48</v>
      </c>
      <c r="O1939" s="120" t="s">
        <v>2137</v>
      </c>
      <c r="P1939" s="122">
        <v>90000026</v>
      </c>
      <c r="Q1939" s="122">
        <v>100000026</v>
      </c>
      <c r="R1939" s="122">
        <v>105000026</v>
      </c>
      <c r="S1939" s="122">
        <v>110000026</v>
      </c>
      <c r="T1939" s="122">
        <v>115000026</v>
      </c>
      <c r="U1939" s="122">
        <v>120000026</v>
      </c>
      <c r="V1939" s="122">
        <v>135000026</v>
      </c>
      <c r="W1939" s="122">
        <v>145000026</v>
      </c>
      <c r="X1939" s="122">
        <v>155000026</v>
      </c>
      <c r="Y1939" s="122">
        <v>170000026</v>
      </c>
      <c r="Z1939" s="122">
        <v>180000026</v>
      </c>
      <c r="AA1939" s="122">
        <v>185000026</v>
      </c>
      <c r="AB1939" s="122">
        <v>190000026</v>
      </c>
      <c r="AC1939" s="122">
        <v>210000026</v>
      </c>
      <c r="AD1939" s="121"/>
    </row>
    <row r="1940" spans="14:30" ht="12" customHeight="1">
      <c r="N1940" s="119" t="s">
        <v>48</v>
      </c>
      <c r="O1940" s="120" t="s">
        <v>1557</v>
      </c>
      <c r="P1940" s="122">
        <v>85000026</v>
      </c>
      <c r="Q1940" s="122">
        <v>90000026</v>
      </c>
      <c r="R1940" s="122">
        <v>100000026</v>
      </c>
      <c r="S1940" s="122">
        <v>105000026</v>
      </c>
      <c r="T1940" s="122">
        <v>110000026</v>
      </c>
      <c r="U1940" s="122">
        <v>115000026</v>
      </c>
      <c r="V1940" s="122">
        <v>120000026</v>
      </c>
      <c r="W1940" s="122">
        <v>135000026</v>
      </c>
      <c r="X1940" s="122">
        <v>145000026</v>
      </c>
      <c r="Y1940" s="122">
        <v>155000026</v>
      </c>
      <c r="Z1940" s="122">
        <v>170000026</v>
      </c>
      <c r="AA1940" s="122">
        <v>180000026</v>
      </c>
      <c r="AB1940" s="122">
        <v>185000026</v>
      </c>
      <c r="AC1940" s="122">
        <v>190000026</v>
      </c>
      <c r="AD1940" s="121"/>
    </row>
    <row r="1941" spans="14:30" ht="12" customHeight="1">
      <c r="N1941" s="119" t="s">
        <v>48</v>
      </c>
      <c r="O1941" s="120" t="s">
        <v>2498</v>
      </c>
      <c r="P1941" s="122">
        <v>85000026</v>
      </c>
      <c r="Q1941" s="122">
        <v>90000026</v>
      </c>
      <c r="R1941" s="122">
        <v>100000026</v>
      </c>
      <c r="S1941" s="122">
        <v>105000026</v>
      </c>
      <c r="T1941" s="122">
        <v>110000026</v>
      </c>
      <c r="U1941" s="122">
        <v>115000026</v>
      </c>
      <c r="V1941" s="122">
        <v>120000026</v>
      </c>
      <c r="W1941" s="122">
        <v>135000026</v>
      </c>
      <c r="X1941" s="122">
        <v>145000026</v>
      </c>
      <c r="Y1941" s="122">
        <v>155000026</v>
      </c>
      <c r="Z1941" s="122">
        <v>170000026</v>
      </c>
      <c r="AA1941" s="122">
        <v>180000026</v>
      </c>
      <c r="AB1941" s="122">
        <v>185000026</v>
      </c>
      <c r="AC1941" s="122">
        <v>190000026</v>
      </c>
      <c r="AD1941" s="121"/>
    </row>
    <row r="1942" spans="14:30" ht="12" customHeight="1">
      <c r="N1942" s="119" t="s">
        <v>48</v>
      </c>
      <c r="O1942" s="120" t="s">
        <v>2799</v>
      </c>
      <c r="P1942" s="122">
        <v>0</v>
      </c>
      <c r="Q1942" s="122">
        <v>0</v>
      </c>
      <c r="R1942" s="122">
        <v>0</v>
      </c>
      <c r="S1942" s="122">
        <v>0</v>
      </c>
      <c r="T1942" s="122">
        <v>0</v>
      </c>
      <c r="U1942" s="122">
        <v>0</v>
      </c>
      <c r="V1942" s="122">
        <v>0</v>
      </c>
      <c r="W1942" s="122">
        <v>0</v>
      </c>
      <c r="X1942" s="122">
        <v>0</v>
      </c>
      <c r="Y1942" s="122">
        <v>0</v>
      </c>
      <c r="Z1942" s="122">
        <v>195000026</v>
      </c>
      <c r="AA1942" s="122">
        <v>205000026</v>
      </c>
      <c r="AB1942" s="122">
        <v>215000026</v>
      </c>
      <c r="AC1942" s="122">
        <v>225000026</v>
      </c>
      <c r="AD1942" s="121"/>
    </row>
    <row r="1943" spans="14:30" ht="12" customHeight="1">
      <c r="N1943" s="119" t="s">
        <v>48</v>
      </c>
      <c r="O1943" s="120" t="s">
        <v>1829</v>
      </c>
      <c r="P1943" s="122">
        <v>0</v>
      </c>
      <c r="Q1943" s="122">
        <v>0</v>
      </c>
      <c r="R1943" s="122">
        <v>0</v>
      </c>
      <c r="S1943" s="122">
        <v>0</v>
      </c>
      <c r="T1943" s="122">
        <v>0</v>
      </c>
      <c r="U1943" s="122">
        <v>0</v>
      </c>
      <c r="V1943" s="122">
        <v>0</v>
      </c>
      <c r="W1943" s="122">
        <v>165000026</v>
      </c>
      <c r="X1943" s="122">
        <v>175000026</v>
      </c>
      <c r="Y1943" s="122">
        <v>185000026</v>
      </c>
      <c r="Z1943" s="122">
        <v>195000026</v>
      </c>
      <c r="AA1943" s="122">
        <v>205000026</v>
      </c>
      <c r="AB1943" s="122">
        <v>215000026</v>
      </c>
      <c r="AC1943" s="122">
        <v>225000026</v>
      </c>
      <c r="AD1943" s="121"/>
    </row>
    <row r="1944" spans="14:30" ht="12" customHeight="1">
      <c r="N1944" s="119" t="s">
        <v>48</v>
      </c>
      <c r="O1944" s="120" t="s">
        <v>1871</v>
      </c>
      <c r="P1944" s="122">
        <v>0</v>
      </c>
      <c r="Q1944" s="122">
        <v>0</v>
      </c>
      <c r="R1944" s="122">
        <v>0</v>
      </c>
      <c r="S1944" s="122">
        <v>0</v>
      </c>
      <c r="T1944" s="122">
        <v>0</v>
      </c>
      <c r="U1944" s="122">
        <v>0</v>
      </c>
      <c r="V1944" s="122">
        <v>0</v>
      </c>
      <c r="W1944" s="122">
        <v>150000026</v>
      </c>
      <c r="X1944" s="122">
        <v>170000026</v>
      </c>
      <c r="Y1944" s="122">
        <v>185000026</v>
      </c>
      <c r="Z1944" s="122">
        <v>190000026</v>
      </c>
      <c r="AA1944" s="122">
        <v>195000026</v>
      </c>
      <c r="AB1944" s="122">
        <v>200000026</v>
      </c>
      <c r="AC1944" s="122">
        <v>215000026</v>
      </c>
      <c r="AD1944" s="121"/>
    </row>
    <row r="1945" spans="14:30" ht="12" customHeight="1">
      <c r="N1945" s="119" t="s">
        <v>48</v>
      </c>
      <c r="O1945" s="120" t="s">
        <v>109</v>
      </c>
      <c r="P1945" s="122">
        <v>0</v>
      </c>
      <c r="Q1945" s="122">
        <v>0</v>
      </c>
      <c r="R1945" s="122">
        <v>60000026</v>
      </c>
      <c r="S1945" s="122">
        <v>65000026</v>
      </c>
      <c r="T1945" s="122">
        <v>70000026</v>
      </c>
      <c r="U1945" s="122">
        <v>75000026</v>
      </c>
      <c r="V1945" s="122">
        <v>80000026</v>
      </c>
      <c r="W1945" s="122">
        <v>85000026</v>
      </c>
      <c r="X1945" s="122">
        <v>90000026</v>
      </c>
      <c r="Y1945" s="122">
        <v>95000026</v>
      </c>
      <c r="Z1945" s="122">
        <v>0</v>
      </c>
      <c r="AA1945" s="122">
        <v>0</v>
      </c>
      <c r="AB1945" s="122">
        <v>0</v>
      </c>
      <c r="AC1945" s="122">
        <v>0</v>
      </c>
      <c r="AD1945" s="121"/>
    </row>
    <row r="1946" spans="14:30" ht="12" customHeight="1">
      <c r="N1946" s="119" t="s">
        <v>48</v>
      </c>
      <c r="O1946" s="120" t="s">
        <v>49</v>
      </c>
      <c r="P1946" s="122">
        <v>0</v>
      </c>
      <c r="Q1946" s="122">
        <v>0</v>
      </c>
      <c r="R1946" s="122">
        <v>60000026</v>
      </c>
      <c r="S1946" s="122">
        <v>65000026</v>
      </c>
      <c r="T1946" s="122">
        <v>70000026</v>
      </c>
      <c r="U1946" s="122">
        <v>75000026</v>
      </c>
      <c r="V1946" s="122">
        <v>80000026</v>
      </c>
      <c r="W1946" s="122">
        <v>85000026</v>
      </c>
      <c r="X1946" s="122">
        <v>90000026</v>
      </c>
      <c r="Y1946" s="122">
        <v>95000026</v>
      </c>
      <c r="Z1946" s="122">
        <v>0</v>
      </c>
      <c r="AA1946" s="122">
        <v>0</v>
      </c>
      <c r="AB1946" s="122">
        <v>0</v>
      </c>
      <c r="AC1946" s="122">
        <v>0</v>
      </c>
      <c r="AD1946" s="121"/>
    </row>
    <row r="1947" spans="14:30" ht="12" customHeight="1">
      <c r="N1947" s="119" t="s">
        <v>48</v>
      </c>
      <c r="O1947" s="120" t="s">
        <v>688</v>
      </c>
      <c r="P1947" s="122">
        <v>90000026</v>
      </c>
      <c r="Q1947" s="122">
        <v>95000026</v>
      </c>
      <c r="R1947" s="122">
        <v>105000026</v>
      </c>
      <c r="S1947" s="122">
        <v>110000026</v>
      </c>
      <c r="T1947" s="122">
        <v>120000026</v>
      </c>
      <c r="U1947" s="122">
        <v>125000026</v>
      </c>
      <c r="V1947" s="122">
        <v>130000026</v>
      </c>
      <c r="W1947" s="122">
        <v>135000026</v>
      </c>
      <c r="X1947" s="122">
        <v>140000026</v>
      </c>
      <c r="Y1947" s="122">
        <v>145000026</v>
      </c>
      <c r="Z1947" s="122">
        <v>160000026</v>
      </c>
      <c r="AA1947" s="122">
        <v>170000026</v>
      </c>
      <c r="AB1947" s="122">
        <v>0</v>
      </c>
      <c r="AC1947" s="122">
        <v>0</v>
      </c>
      <c r="AD1947" s="121"/>
    </row>
    <row r="1948" spans="14:30" ht="12" customHeight="1">
      <c r="N1948" s="119" t="s">
        <v>48</v>
      </c>
      <c r="O1948" s="120" t="s">
        <v>90</v>
      </c>
      <c r="P1948" s="122">
        <v>65000026</v>
      </c>
      <c r="Q1948" s="122">
        <v>70000026</v>
      </c>
      <c r="R1948" s="122">
        <v>75000026</v>
      </c>
      <c r="S1948" s="122">
        <v>80000026</v>
      </c>
      <c r="T1948" s="122">
        <v>85000026</v>
      </c>
      <c r="U1948" s="122">
        <v>90000026</v>
      </c>
      <c r="V1948" s="122">
        <v>95000026</v>
      </c>
      <c r="W1948" s="122">
        <v>100000026</v>
      </c>
      <c r="X1948" s="122">
        <v>105000026</v>
      </c>
      <c r="Y1948" s="122">
        <v>110000026</v>
      </c>
      <c r="Z1948" s="122">
        <v>0</v>
      </c>
      <c r="AA1948" s="122">
        <v>0</v>
      </c>
      <c r="AB1948" s="122">
        <v>0</v>
      </c>
      <c r="AC1948" s="122">
        <v>0</v>
      </c>
      <c r="AD1948" s="121"/>
    </row>
    <row r="1949" spans="14:30" ht="12" customHeight="1">
      <c r="N1949" s="119" t="s">
        <v>48</v>
      </c>
      <c r="O1949" s="120" t="s">
        <v>1203</v>
      </c>
      <c r="P1949" s="122">
        <v>0</v>
      </c>
      <c r="Q1949" s="122">
        <v>0</v>
      </c>
      <c r="R1949" s="122">
        <v>60000026</v>
      </c>
      <c r="S1949" s="122">
        <v>65000026</v>
      </c>
      <c r="T1949" s="122">
        <v>70000026</v>
      </c>
      <c r="U1949" s="122">
        <v>75000026</v>
      </c>
      <c r="V1949" s="122">
        <v>80000026</v>
      </c>
      <c r="W1949" s="122">
        <v>85000026</v>
      </c>
      <c r="X1949" s="122">
        <v>90000026</v>
      </c>
      <c r="Y1949" s="122">
        <v>95000026</v>
      </c>
      <c r="Z1949" s="122">
        <v>0</v>
      </c>
      <c r="AA1949" s="122">
        <v>0</v>
      </c>
      <c r="AB1949" s="122">
        <v>0</v>
      </c>
      <c r="AC1949" s="122">
        <v>0</v>
      </c>
      <c r="AD1949" s="121"/>
    </row>
    <row r="1950" spans="14:30" ht="12" customHeight="1">
      <c r="N1950" s="119" t="s">
        <v>48</v>
      </c>
      <c r="O1950" s="120" t="s">
        <v>91</v>
      </c>
      <c r="P1950" s="122">
        <v>0</v>
      </c>
      <c r="Q1950" s="122">
        <v>0</v>
      </c>
      <c r="R1950" s="122">
        <v>60000026</v>
      </c>
      <c r="S1950" s="122">
        <v>65000026</v>
      </c>
      <c r="T1950" s="122">
        <v>70000026</v>
      </c>
      <c r="U1950" s="122">
        <v>75000026</v>
      </c>
      <c r="V1950" s="122">
        <v>80000026</v>
      </c>
      <c r="W1950" s="122">
        <v>85000026</v>
      </c>
      <c r="X1950" s="122">
        <v>90000026</v>
      </c>
      <c r="Y1950" s="122">
        <v>95000026</v>
      </c>
      <c r="Z1950" s="122">
        <v>0</v>
      </c>
      <c r="AA1950" s="122">
        <v>0</v>
      </c>
      <c r="AB1950" s="122">
        <v>0</v>
      </c>
      <c r="AC1950" s="122">
        <v>0</v>
      </c>
      <c r="AD1950" s="121"/>
    </row>
    <row r="1951" spans="14:30" ht="12" customHeight="1">
      <c r="N1951" s="119" t="s">
        <v>48</v>
      </c>
      <c r="O1951" s="120" t="s">
        <v>92</v>
      </c>
      <c r="P1951" s="122">
        <v>0</v>
      </c>
      <c r="Q1951" s="122">
        <v>0</v>
      </c>
      <c r="R1951" s="122">
        <v>80000026</v>
      </c>
      <c r="S1951" s="122">
        <v>85000026</v>
      </c>
      <c r="T1951" s="122">
        <v>90000026</v>
      </c>
      <c r="U1951" s="122">
        <v>95000026</v>
      </c>
      <c r="V1951" s="122">
        <v>105000026</v>
      </c>
      <c r="W1951" s="122">
        <v>110000026</v>
      </c>
      <c r="X1951" s="122">
        <v>115000026</v>
      </c>
      <c r="Y1951" s="122">
        <v>120000026</v>
      </c>
      <c r="Z1951" s="122">
        <v>0</v>
      </c>
      <c r="AA1951" s="122">
        <v>0</v>
      </c>
      <c r="AB1951" s="122">
        <v>0</v>
      </c>
      <c r="AC1951" s="122">
        <v>0</v>
      </c>
      <c r="AD1951" s="121"/>
    </row>
    <row r="1952" spans="14:30" ht="12" customHeight="1">
      <c r="N1952" s="119" t="s">
        <v>48</v>
      </c>
      <c r="O1952" s="120" t="s">
        <v>122</v>
      </c>
      <c r="P1952" s="122">
        <v>0</v>
      </c>
      <c r="Q1952" s="122">
        <v>0</v>
      </c>
      <c r="R1952" s="122">
        <v>60000026</v>
      </c>
      <c r="S1952" s="122">
        <v>65000026</v>
      </c>
      <c r="T1952" s="122">
        <v>70000026</v>
      </c>
      <c r="U1952" s="122">
        <v>75000026</v>
      </c>
      <c r="V1952" s="122">
        <v>80000026</v>
      </c>
      <c r="W1952" s="122">
        <v>85000026</v>
      </c>
      <c r="X1952" s="122">
        <v>90000026</v>
      </c>
      <c r="Y1952" s="122">
        <v>95000026</v>
      </c>
      <c r="Z1952" s="122">
        <v>0</v>
      </c>
      <c r="AA1952" s="122">
        <v>0</v>
      </c>
      <c r="AB1952" s="122">
        <v>0</v>
      </c>
      <c r="AC1952" s="122">
        <v>0</v>
      </c>
      <c r="AD1952" s="121"/>
    </row>
    <row r="1953" spans="14:30" ht="12" customHeight="1">
      <c r="N1953" s="119" t="s">
        <v>48</v>
      </c>
      <c r="O1953" s="120" t="s">
        <v>730</v>
      </c>
      <c r="P1953" s="122">
        <v>0</v>
      </c>
      <c r="Q1953" s="122">
        <v>0</v>
      </c>
      <c r="R1953" s="122">
        <v>60000026</v>
      </c>
      <c r="S1953" s="122">
        <v>65000026</v>
      </c>
      <c r="T1953" s="122">
        <v>70000026</v>
      </c>
      <c r="U1953" s="122">
        <v>75000026</v>
      </c>
      <c r="V1953" s="122">
        <v>80000026</v>
      </c>
      <c r="W1953" s="122">
        <v>85000026</v>
      </c>
      <c r="X1953" s="122">
        <v>90000026</v>
      </c>
      <c r="Y1953" s="122">
        <v>95000026</v>
      </c>
      <c r="Z1953" s="122">
        <v>0</v>
      </c>
      <c r="AA1953" s="122">
        <v>0</v>
      </c>
      <c r="AB1953" s="122">
        <v>0</v>
      </c>
      <c r="AC1953" s="122">
        <v>0</v>
      </c>
      <c r="AD1953" s="121"/>
    </row>
    <row r="1954" spans="14:30" ht="12" customHeight="1">
      <c r="N1954" s="119" t="s">
        <v>48</v>
      </c>
      <c r="O1954" s="120" t="s">
        <v>324</v>
      </c>
      <c r="P1954" s="122">
        <v>0</v>
      </c>
      <c r="Q1954" s="122">
        <v>0</v>
      </c>
      <c r="R1954" s="122">
        <v>60000026</v>
      </c>
      <c r="S1954" s="122">
        <v>65000026</v>
      </c>
      <c r="T1954" s="122">
        <v>70000026</v>
      </c>
      <c r="U1954" s="122">
        <v>75000026</v>
      </c>
      <c r="V1954" s="122">
        <v>80000026</v>
      </c>
      <c r="W1954" s="122">
        <v>85000026</v>
      </c>
      <c r="X1954" s="122">
        <v>90000026</v>
      </c>
      <c r="Y1954" s="122">
        <v>95000026</v>
      </c>
      <c r="Z1954" s="122">
        <v>0</v>
      </c>
      <c r="AA1954" s="122">
        <v>0</v>
      </c>
      <c r="AB1954" s="122">
        <v>0</v>
      </c>
      <c r="AC1954" s="122">
        <v>0</v>
      </c>
      <c r="AD1954" s="121"/>
    </row>
    <row r="1955" spans="14:30" ht="12" customHeight="1">
      <c r="N1955" s="119" t="s">
        <v>48</v>
      </c>
      <c r="O1955" s="120" t="s">
        <v>123</v>
      </c>
      <c r="P1955" s="122">
        <v>0</v>
      </c>
      <c r="Q1955" s="122">
        <v>0</v>
      </c>
      <c r="R1955" s="122">
        <v>60000026</v>
      </c>
      <c r="S1955" s="122">
        <v>65000026</v>
      </c>
      <c r="T1955" s="122">
        <v>70000026</v>
      </c>
      <c r="U1955" s="122">
        <v>75000026</v>
      </c>
      <c r="V1955" s="122">
        <v>80000026</v>
      </c>
      <c r="W1955" s="122">
        <v>85000026</v>
      </c>
      <c r="X1955" s="122">
        <v>90000026</v>
      </c>
      <c r="Y1955" s="122">
        <v>95000026</v>
      </c>
      <c r="Z1955" s="122">
        <v>0</v>
      </c>
      <c r="AA1955" s="122">
        <v>0</v>
      </c>
      <c r="AB1955" s="122">
        <v>0</v>
      </c>
      <c r="AC1955" s="122">
        <v>0</v>
      </c>
      <c r="AD1955" s="121"/>
    </row>
    <row r="1956" spans="14:30" ht="12" customHeight="1">
      <c r="N1956" s="119" t="s">
        <v>48</v>
      </c>
      <c r="O1956" s="120" t="s">
        <v>640</v>
      </c>
      <c r="P1956" s="122">
        <v>0</v>
      </c>
      <c r="Q1956" s="122">
        <v>0</v>
      </c>
      <c r="R1956" s="122">
        <v>60000026</v>
      </c>
      <c r="S1956" s="122">
        <v>65000026</v>
      </c>
      <c r="T1956" s="122">
        <v>70000026</v>
      </c>
      <c r="U1956" s="122">
        <v>75000026</v>
      </c>
      <c r="V1956" s="122">
        <v>80000026</v>
      </c>
      <c r="W1956" s="122">
        <v>85000026</v>
      </c>
      <c r="X1956" s="122">
        <v>90000026</v>
      </c>
      <c r="Y1956" s="122">
        <v>95000026</v>
      </c>
      <c r="Z1956" s="122">
        <v>0</v>
      </c>
      <c r="AA1956" s="122">
        <v>0</v>
      </c>
      <c r="AB1956" s="122">
        <v>0</v>
      </c>
      <c r="AC1956" s="122">
        <v>0</v>
      </c>
      <c r="AD1956" s="121"/>
    </row>
    <row r="1957" spans="14:30" ht="12" customHeight="1">
      <c r="N1957" s="119" t="s">
        <v>48</v>
      </c>
      <c r="O1957" s="120" t="s">
        <v>110</v>
      </c>
      <c r="P1957" s="122">
        <v>0</v>
      </c>
      <c r="Q1957" s="122">
        <v>0</v>
      </c>
      <c r="R1957" s="122">
        <v>60000026</v>
      </c>
      <c r="S1957" s="122">
        <v>65000026</v>
      </c>
      <c r="T1957" s="122">
        <v>70000026</v>
      </c>
      <c r="U1957" s="122">
        <v>75000026</v>
      </c>
      <c r="V1957" s="122">
        <v>80000026</v>
      </c>
      <c r="W1957" s="122">
        <v>85000026</v>
      </c>
      <c r="X1957" s="122">
        <v>90000026</v>
      </c>
      <c r="Y1957" s="122">
        <v>95000026</v>
      </c>
      <c r="Z1957" s="122">
        <v>0</v>
      </c>
      <c r="AA1957" s="122">
        <v>0</v>
      </c>
      <c r="AB1957" s="122">
        <v>0</v>
      </c>
      <c r="AC1957" s="122">
        <v>0</v>
      </c>
      <c r="AD1957" s="121"/>
    </row>
    <row r="1958" spans="14:30" ht="12" customHeight="1">
      <c r="N1958" s="119" t="s">
        <v>48</v>
      </c>
      <c r="O1958" s="120" t="s">
        <v>111</v>
      </c>
      <c r="P1958" s="122">
        <v>0</v>
      </c>
      <c r="Q1958" s="122">
        <v>0</v>
      </c>
      <c r="R1958" s="122">
        <v>60000026</v>
      </c>
      <c r="S1958" s="122">
        <v>65000026</v>
      </c>
      <c r="T1958" s="122">
        <v>70000026</v>
      </c>
      <c r="U1958" s="122">
        <v>75000026</v>
      </c>
      <c r="V1958" s="122">
        <v>80000026</v>
      </c>
      <c r="W1958" s="122">
        <v>85000026</v>
      </c>
      <c r="X1958" s="122">
        <v>90000026</v>
      </c>
      <c r="Y1958" s="122">
        <v>95000026</v>
      </c>
      <c r="Z1958" s="122">
        <v>0</v>
      </c>
      <c r="AA1958" s="122">
        <v>0</v>
      </c>
      <c r="AB1958" s="122">
        <v>0</v>
      </c>
      <c r="AC1958" s="122">
        <v>0</v>
      </c>
      <c r="AD1958" s="121"/>
    </row>
    <row r="1959" spans="14:30" ht="12" customHeight="1">
      <c r="N1959" s="119" t="s">
        <v>48</v>
      </c>
      <c r="O1959" s="120" t="s">
        <v>431</v>
      </c>
      <c r="P1959" s="122">
        <v>0</v>
      </c>
      <c r="Q1959" s="122">
        <v>0</v>
      </c>
      <c r="R1959" s="122">
        <v>60000026</v>
      </c>
      <c r="S1959" s="122">
        <v>65000026</v>
      </c>
      <c r="T1959" s="122">
        <v>70000026</v>
      </c>
      <c r="U1959" s="122">
        <v>75000026</v>
      </c>
      <c r="V1959" s="122">
        <v>80000026</v>
      </c>
      <c r="W1959" s="122">
        <v>85000026</v>
      </c>
      <c r="X1959" s="122">
        <v>90000026</v>
      </c>
      <c r="Y1959" s="122">
        <v>95000026</v>
      </c>
      <c r="Z1959" s="122">
        <v>0</v>
      </c>
      <c r="AA1959" s="122">
        <v>0</v>
      </c>
      <c r="AB1959" s="122">
        <v>0</v>
      </c>
      <c r="AC1959" s="122">
        <v>0</v>
      </c>
      <c r="AD1959" s="121"/>
    </row>
    <row r="1960" spans="14:30" ht="12" customHeight="1">
      <c r="N1960" s="119" t="s">
        <v>48</v>
      </c>
      <c r="O1960" s="120" t="s">
        <v>1682</v>
      </c>
      <c r="P1960" s="122">
        <v>0</v>
      </c>
      <c r="Q1960" s="122">
        <v>0</v>
      </c>
      <c r="R1960" s="122">
        <v>60000026</v>
      </c>
      <c r="S1960" s="122">
        <v>65000026</v>
      </c>
      <c r="T1960" s="122">
        <v>70000026</v>
      </c>
      <c r="U1960" s="122">
        <v>75000026</v>
      </c>
      <c r="V1960" s="122">
        <v>80000026</v>
      </c>
      <c r="W1960" s="122">
        <v>85000026</v>
      </c>
      <c r="X1960" s="122">
        <v>90000026</v>
      </c>
      <c r="Y1960" s="122">
        <v>95000026</v>
      </c>
      <c r="Z1960" s="122">
        <v>105000026</v>
      </c>
      <c r="AA1960" s="122">
        <v>0</v>
      </c>
      <c r="AB1960" s="122">
        <v>0</v>
      </c>
      <c r="AC1960" s="122">
        <v>0</v>
      </c>
      <c r="AD1960" s="121"/>
    </row>
    <row r="1961" spans="14:30" ht="12" customHeight="1">
      <c r="N1961" s="119" t="s">
        <v>48</v>
      </c>
      <c r="O1961" s="120" t="s">
        <v>1666</v>
      </c>
      <c r="P1961" s="122">
        <v>0</v>
      </c>
      <c r="Q1961" s="122">
        <v>0</v>
      </c>
      <c r="R1961" s="122">
        <v>60000026</v>
      </c>
      <c r="S1961" s="122">
        <v>65000026</v>
      </c>
      <c r="T1961" s="122">
        <v>70000026</v>
      </c>
      <c r="U1961" s="122">
        <v>75000026</v>
      </c>
      <c r="V1961" s="122">
        <v>80000026</v>
      </c>
      <c r="W1961" s="122">
        <v>85000026</v>
      </c>
      <c r="X1961" s="122">
        <v>90000026</v>
      </c>
      <c r="Y1961" s="122">
        <v>95000026</v>
      </c>
      <c r="Z1961" s="122">
        <v>0</v>
      </c>
      <c r="AA1961" s="122">
        <v>0</v>
      </c>
      <c r="AB1961" s="122">
        <v>0</v>
      </c>
      <c r="AC1961" s="122">
        <v>0</v>
      </c>
      <c r="AD1961" s="121"/>
    </row>
    <row r="1962" spans="14:30" ht="12" customHeight="1">
      <c r="N1962" s="119" t="s">
        <v>48</v>
      </c>
      <c r="O1962" s="120" t="s">
        <v>2344</v>
      </c>
      <c r="P1962" s="122">
        <v>0</v>
      </c>
      <c r="Q1962" s="122">
        <v>0</v>
      </c>
      <c r="R1962" s="122">
        <v>60000026</v>
      </c>
      <c r="S1962" s="122">
        <v>65000026</v>
      </c>
      <c r="T1962" s="122">
        <v>70000026</v>
      </c>
      <c r="U1962" s="122">
        <v>75000026</v>
      </c>
      <c r="V1962" s="122">
        <v>80000026</v>
      </c>
      <c r="W1962" s="122">
        <v>85000026</v>
      </c>
      <c r="X1962" s="122">
        <v>90000026</v>
      </c>
      <c r="Y1962" s="122">
        <v>95000026</v>
      </c>
      <c r="Z1962" s="122">
        <v>0</v>
      </c>
      <c r="AA1962" s="122">
        <v>0</v>
      </c>
      <c r="AB1962" s="122">
        <v>0</v>
      </c>
      <c r="AC1962" s="122">
        <v>0</v>
      </c>
      <c r="AD1962" s="121"/>
    </row>
    <row r="1963" spans="14:30" ht="12" customHeight="1">
      <c r="N1963" s="119" t="s">
        <v>48</v>
      </c>
      <c r="O1963" s="120" t="s">
        <v>1579</v>
      </c>
      <c r="P1963" s="122">
        <v>0</v>
      </c>
      <c r="Q1963" s="122">
        <v>0</v>
      </c>
      <c r="R1963" s="122">
        <v>60000026</v>
      </c>
      <c r="S1963" s="122">
        <v>65000026</v>
      </c>
      <c r="T1963" s="122">
        <v>70000026</v>
      </c>
      <c r="U1963" s="122">
        <v>75000026</v>
      </c>
      <c r="V1963" s="122">
        <v>80000026</v>
      </c>
      <c r="W1963" s="122">
        <v>85000026</v>
      </c>
      <c r="X1963" s="122">
        <v>90000026</v>
      </c>
      <c r="Y1963" s="122">
        <v>95000026</v>
      </c>
      <c r="Z1963" s="122">
        <v>0</v>
      </c>
      <c r="AA1963" s="122">
        <v>0</v>
      </c>
      <c r="AB1963" s="122">
        <v>0</v>
      </c>
      <c r="AC1963" s="122">
        <v>0</v>
      </c>
      <c r="AD1963" s="121"/>
    </row>
    <row r="1964" spans="14:30" ht="12" customHeight="1">
      <c r="N1964" s="119" t="s">
        <v>48</v>
      </c>
      <c r="O1964" s="120" t="s">
        <v>1581</v>
      </c>
      <c r="P1964" s="122">
        <v>0</v>
      </c>
      <c r="Q1964" s="122">
        <v>70000026</v>
      </c>
      <c r="R1964" s="122">
        <v>75000026</v>
      </c>
      <c r="S1964" s="122">
        <v>80000026</v>
      </c>
      <c r="T1964" s="122">
        <v>85000026</v>
      </c>
      <c r="U1964" s="122">
        <v>90000026</v>
      </c>
      <c r="V1964" s="122">
        <v>95000026</v>
      </c>
      <c r="W1964" s="122">
        <v>100000026</v>
      </c>
      <c r="X1964" s="122">
        <v>105000026</v>
      </c>
      <c r="Y1964" s="122">
        <v>110000026</v>
      </c>
      <c r="Z1964" s="122">
        <v>0</v>
      </c>
      <c r="AA1964" s="122">
        <v>0</v>
      </c>
      <c r="AB1964" s="122">
        <v>0</v>
      </c>
      <c r="AC1964" s="122">
        <v>0</v>
      </c>
      <c r="AD1964" s="121"/>
    </row>
    <row r="1965" spans="14:30" ht="12" customHeight="1">
      <c r="N1965" s="119" t="s">
        <v>48</v>
      </c>
      <c r="O1965" s="120" t="s">
        <v>1098</v>
      </c>
      <c r="P1965" s="122">
        <v>0</v>
      </c>
      <c r="Q1965" s="122">
        <v>0</v>
      </c>
      <c r="R1965" s="122">
        <v>70000026</v>
      </c>
      <c r="S1965" s="122">
        <v>85000026</v>
      </c>
      <c r="T1965" s="122">
        <v>95000026</v>
      </c>
      <c r="U1965" s="122">
        <v>120000026</v>
      </c>
      <c r="V1965" s="122">
        <v>125000026</v>
      </c>
      <c r="W1965" s="122">
        <v>130000026</v>
      </c>
      <c r="X1965" s="122">
        <v>135000026</v>
      </c>
      <c r="Y1965" s="122">
        <v>145000026</v>
      </c>
      <c r="Z1965" s="122">
        <v>0</v>
      </c>
      <c r="AA1965" s="122">
        <v>0</v>
      </c>
      <c r="AB1965" s="122">
        <v>0</v>
      </c>
      <c r="AC1965" s="122">
        <v>0</v>
      </c>
      <c r="AD1965" s="121"/>
    </row>
    <row r="1966" spans="14:30" ht="12" customHeight="1">
      <c r="N1966" s="119" t="s">
        <v>48</v>
      </c>
      <c r="O1966" s="120" t="s">
        <v>731</v>
      </c>
      <c r="P1966" s="122">
        <v>0</v>
      </c>
      <c r="Q1966" s="122">
        <v>0</v>
      </c>
      <c r="R1966" s="122">
        <v>60000026</v>
      </c>
      <c r="S1966" s="122">
        <v>65000026</v>
      </c>
      <c r="T1966" s="122">
        <v>70000026</v>
      </c>
      <c r="U1966" s="122">
        <v>75000026</v>
      </c>
      <c r="V1966" s="122">
        <v>80000026</v>
      </c>
      <c r="W1966" s="122">
        <v>85000026</v>
      </c>
      <c r="X1966" s="122">
        <v>90000026</v>
      </c>
      <c r="Y1966" s="122">
        <v>95000026</v>
      </c>
      <c r="Z1966" s="122">
        <v>0</v>
      </c>
      <c r="AA1966" s="122">
        <v>0</v>
      </c>
      <c r="AB1966" s="122">
        <v>0</v>
      </c>
      <c r="AC1966" s="122">
        <v>0</v>
      </c>
      <c r="AD1966" s="121"/>
    </row>
    <row r="1967" spans="14:30" ht="12" customHeight="1">
      <c r="N1967" s="119" t="s">
        <v>48</v>
      </c>
      <c r="O1967" s="120" t="s">
        <v>50</v>
      </c>
      <c r="P1967" s="122">
        <v>0</v>
      </c>
      <c r="Q1967" s="122">
        <v>0</v>
      </c>
      <c r="R1967" s="122">
        <v>60000026</v>
      </c>
      <c r="S1967" s="122">
        <v>65000026</v>
      </c>
      <c r="T1967" s="122">
        <v>70000026</v>
      </c>
      <c r="U1967" s="122">
        <v>75000026</v>
      </c>
      <c r="V1967" s="122">
        <v>80000026</v>
      </c>
      <c r="W1967" s="122">
        <v>85000026</v>
      </c>
      <c r="X1967" s="122">
        <v>90000026</v>
      </c>
      <c r="Y1967" s="122">
        <v>95000026</v>
      </c>
      <c r="Z1967" s="122">
        <v>0</v>
      </c>
      <c r="AA1967" s="122">
        <v>0</v>
      </c>
      <c r="AB1967" s="122">
        <v>0</v>
      </c>
      <c r="AC1967" s="122">
        <v>0</v>
      </c>
      <c r="AD1967" s="121"/>
    </row>
    <row r="1968" spans="14:30" ht="12" customHeight="1">
      <c r="N1968" s="119" t="s">
        <v>48</v>
      </c>
      <c r="O1968" s="120" t="s">
        <v>51</v>
      </c>
      <c r="P1968" s="122">
        <v>0</v>
      </c>
      <c r="Q1968" s="122">
        <v>0</v>
      </c>
      <c r="R1968" s="122">
        <v>60000026</v>
      </c>
      <c r="S1968" s="122">
        <v>65000026</v>
      </c>
      <c r="T1968" s="122">
        <v>70000026</v>
      </c>
      <c r="U1968" s="122">
        <v>75000026</v>
      </c>
      <c r="V1968" s="122">
        <v>80000026</v>
      </c>
      <c r="W1968" s="122">
        <v>85000026</v>
      </c>
      <c r="X1968" s="122">
        <v>90000026</v>
      </c>
      <c r="Y1968" s="122">
        <v>95000026</v>
      </c>
      <c r="Z1968" s="122">
        <v>0</v>
      </c>
      <c r="AA1968" s="122">
        <v>0</v>
      </c>
      <c r="AB1968" s="122">
        <v>0</v>
      </c>
      <c r="AC1968" s="122">
        <v>0</v>
      </c>
      <c r="AD1968" s="121"/>
    </row>
    <row r="1969" spans="14:30" ht="12" customHeight="1">
      <c r="N1969" s="119" t="s">
        <v>48</v>
      </c>
      <c r="O1969" s="120" t="s">
        <v>1330</v>
      </c>
      <c r="P1969" s="122">
        <v>0</v>
      </c>
      <c r="Q1969" s="122">
        <v>0</v>
      </c>
      <c r="R1969" s="122">
        <v>60000026</v>
      </c>
      <c r="S1969" s="122">
        <v>65000026</v>
      </c>
      <c r="T1969" s="122">
        <v>70000026</v>
      </c>
      <c r="U1969" s="122">
        <v>75000026</v>
      </c>
      <c r="V1969" s="122">
        <v>80000026</v>
      </c>
      <c r="W1969" s="122">
        <v>85000026</v>
      </c>
      <c r="X1969" s="122">
        <v>90000026</v>
      </c>
      <c r="Y1969" s="122">
        <v>95000026</v>
      </c>
      <c r="Z1969" s="122">
        <v>0</v>
      </c>
      <c r="AA1969" s="122">
        <v>0</v>
      </c>
      <c r="AB1969" s="122">
        <v>0</v>
      </c>
      <c r="AC1969" s="122">
        <v>0</v>
      </c>
      <c r="AD1969" s="121"/>
    </row>
    <row r="1970" spans="14:30" ht="12" customHeight="1">
      <c r="N1970" s="119" t="s">
        <v>48</v>
      </c>
      <c r="O1970" s="120" t="s">
        <v>52</v>
      </c>
      <c r="P1970" s="122">
        <v>85000026</v>
      </c>
      <c r="Q1970" s="122">
        <v>90000026</v>
      </c>
      <c r="R1970" s="122">
        <v>95000026</v>
      </c>
      <c r="S1970" s="122">
        <v>100000026</v>
      </c>
      <c r="T1970" s="122">
        <v>105000026</v>
      </c>
      <c r="U1970" s="122">
        <v>110000026</v>
      </c>
      <c r="V1970" s="122">
        <v>115000026</v>
      </c>
      <c r="W1970" s="122">
        <v>120000026</v>
      </c>
      <c r="X1970" s="122">
        <v>130000026</v>
      </c>
      <c r="Y1970" s="122">
        <v>140000026</v>
      </c>
      <c r="Z1970" s="122">
        <v>150000026</v>
      </c>
      <c r="AA1970" s="122">
        <v>160000026</v>
      </c>
      <c r="AB1970" s="122">
        <v>170000026</v>
      </c>
      <c r="AC1970" s="122">
        <v>180000026</v>
      </c>
      <c r="AD1970" s="121"/>
    </row>
    <row r="1971" spans="14:30" ht="12" customHeight="1">
      <c r="N1971" s="119" t="s">
        <v>48</v>
      </c>
      <c r="O1971" s="120" t="s">
        <v>1204</v>
      </c>
      <c r="P1971" s="122">
        <v>0</v>
      </c>
      <c r="Q1971" s="122">
        <v>0</v>
      </c>
      <c r="R1971" s="122">
        <v>60000026</v>
      </c>
      <c r="S1971" s="122">
        <v>65000026</v>
      </c>
      <c r="T1971" s="122">
        <v>70000026</v>
      </c>
      <c r="U1971" s="122">
        <v>75000026</v>
      </c>
      <c r="V1971" s="122">
        <v>80000026</v>
      </c>
      <c r="W1971" s="122">
        <v>85000026</v>
      </c>
      <c r="X1971" s="122">
        <v>90000026</v>
      </c>
      <c r="Y1971" s="122">
        <v>95000026</v>
      </c>
      <c r="Z1971" s="122">
        <v>0</v>
      </c>
      <c r="AA1971" s="122">
        <v>0</v>
      </c>
      <c r="AB1971" s="122">
        <v>0</v>
      </c>
      <c r="AC1971" s="122">
        <v>0</v>
      </c>
      <c r="AD1971" s="121"/>
    </row>
    <row r="1972" spans="14:30" ht="12" customHeight="1">
      <c r="N1972" s="119" t="s">
        <v>48</v>
      </c>
      <c r="O1972" s="120" t="s">
        <v>1015</v>
      </c>
      <c r="P1972" s="122">
        <v>0</v>
      </c>
      <c r="Q1972" s="122">
        <v>0</v>
      </c>
      <c r="R1972" s="122">
        <v>60000026</v>
      </c>
      <c r="S1972" s="122">
        <v>65000026</v>
      </c>
      <c r="T1972" s="122">
        <v>70000026</v>
      </c>
      <c r="U1972" s="122">
        <v>75000026</v>
      </c>
      <c r="V1972" s="122">
        <v>80000026</v>
      </c>
      <c r="W1972" s="122">
        <v>85000026</v>
      </c>
      <c r="X1972" s="122">
        <v>90000026</v>
      </c>
      <c r="Y1972" s="122">
        <v>95000026</v>
      </c>
      <c r="Z1972" s="122">
        <v>0</v>
      </c>
      <c r="AA1972" s="122">
        <v>0</v>
      </c>
      <c r="AB1972" s="122">
        <v>0</v>
      </c>
      <c r="AC1972" s="122">
        <v>0</v>
      </c>
      <c r="AD1972" s="121"/>
    </row>
    <row r="1973" spans="14:30" ht="12" customHeight="1">
      <c r="N1973" s="119" t="s">
        <v>48</v>
      </c>
      <c r="O1973" s="120" t="s">
        <v>1099</v>
      </c>
      <c r="P1973" s="122">
        <v>0</v>
      </c>
      <c r="Q1973" s="122">
        <v>0</v>
      </c>
      <c r="R1973" s="122">
        <v>60000026</v>
      </c>
      <c r="S1973" s="122">
        <v>65000026</v>
      </c>
      <c r="T1973" s="122">
        <v>70000026</v>
      </c>
      <c r="U1973" s="122">
        <v>75000026</v>
      </c>
      <c r="V1973" s="122">
        <v>80000026</v>
      </c>
      <c r="W1973" s="122">
        <v>85000026</v>
      </c>
      <c r="X1973" s="122">
        <v>90000026</v>
      </c>
      <c r="Y1973" s="122">
        <v>95000026</v>
      </c>
      <c r="Z1973" s="122">
        <v>0</v>
      </c>
      <c r="AA1973" s="122">
        <v>0</v>
      </c>
      <c r="AB1973" s="122">
        <v>0</v>
      </c>
      <c r="AC1973" s="122">
        <v>0</v>
      </c>
      <c r="AD1973" s="121"/>
    </row>
    <row r="1974" spans="14:30" ht="12" customHeight="1">
      <c r="N1974" s="119" t="s">
        <v>48</v>
      </c>
      <c r="O1974" s="120" t="s">
        <v>1100</v>
      </c>
      <c r="P1974" s="122">
        <v>0</v>
      </c>
      <c r="Q1974" s="122">
        <v>0</v>
      </c>
      <c r="R1974" s="122">
        <v>60000026</v>
      </c>
      <c r="S1974" s="122">
        <v>65000026</v>
      </c>
      <c r="T1974" s="122">
        <v>70000026</v>
      </c>
      <c r="U1974" s="122">
        <v>75000026</v>
      </c>
      <c r="V1974" s="122">
        <v>80000026</v>
      </c>
      <c r="W1974" s="122">
        <v>85000026</v>
      </c>
      <c r="X1974" s="122">
        <v>90000026</v>
      </c>
      <c r="Y1974" s="122">
        <v>95000026</v>
      </c>
      <c r="Z1974" s="122">
        <v>0</v>
      </c>
      <c r="AA1974" s="122">
        <v>0</v>
      </c>
      <c r="AB1974" s="122">
        <v>0</v>
      </c>
      <c r="AC1974" s="122">
        <v>0</v>
      </c>
      <c r="AD1974" s="121"/>
    </row>
    <row r="1975" spans="14:30" ht="12" customHeight="1">
      <c r="N1975" s="119" t="s">
        <v>48</v>
      </c>
      <c r="O1975" s="120" t="s">
        <v>1467</v>
      </c>
      <c r="P1975" s="122">
        <v>0</v>
      </c>
      <c r="Q1975" s="122">
        <v>0</v>
      </c>
      <c r="R1975" s="122">
        <v>0</v>
      </c>
      <c r="S1975" s="122">
        <v>0</v>
      </c>
      <c r="T1975" s="122">
        <v>0</v>
      </c>
      <c r="U1975" s="122">
        <v>130000026</v>
      </c>
      <c r="V1975" s="122">
        <v>140000026</v>
      </c>
      <c r="W1975" s="122">
        <v>145000026</v>
      </c>
      <c r="X1975" s="122">
        <v>155000026</v>
      </c>
      <c r="Y1975" s="122">
        <v>160000026</v>
      </c>
      <c r="Z1975" s="122">
        <v>170000026</v>
      </c>
      <c r="AA1975" s="122">
        <v>190000026</v>
      </c>
      <c r="AB1975" s="122">
        <v>0</v>
      </c>
      <c r="AC1975" s="122">
        <v>0</v>
      </c>
      <c r="AD1975" s="121"/>
    </row>
    <row r="1976" spans="14:30" ht="12" customHeight="1">
      <c r="N1976" s="119" t="s">
        <v>48</v>
      </c>
      <c r="O1976" s="120" t="s">
        <v>583</v>
      </c>
      <c r="P1976" s="122">
        <v>0</v>
      </c>
      <c r="Q1976" s="122">
        <v>0</v>
      </c>
      <c r="R1976" s="122">
        <v>0</v>
      </c>
      <c r="S1976" s="122">
        <v>0</v>
      </c>
      <c r="T1976" s="122">
        <v>0</v>
      </c>
      <c r="U1976" s="122">
        <v>130000026</v>
      </c>
      <c r="V1976" s="122">
        <v>140000026</v>
      </c>
      <c r="W1976" s="122">
        <v>145000026</v>
      </c>
      <c r="X1976" s="122">
        <v>155000026</v>
      </c>
      <c r="Y1976" s="122">
        <v>160000026</v>
      </c>
      <c r="Z1976" s="122">
        <v>170000026</v>
      </c>
      <c r="AA1976" s="122">
        <v>190000026</v>
      </c>
      <c r="AB1976" s="122">
        <v>0</v>
      </c>
      <c r="AC1976" s="122">
        <v>0</v>
      </c>
      <c r="AD1976" s="121"/>
    </row>
    <row r="1977" spans="14:30" ht="12" customHeight="1">
      <c r="N1977" s="119" t="s">
        <v>48</v>
      </c>
      <c r="O1977" s="120" t="s">
        <v>1468</v>
      </c>
      <c r="P1977" s="122">
        <v>0</v>
      </c>
      <c r="Q1977" s="122">
        <v>0</v>
      </c>
      <c r="R1977" s="122">
        <v>0</v>
      </c>
      <c r="S1977" s="122">
        <v>0</v>
      </c>
      <c r="T1977" s="122">
        <v>0</v>
      </c>
      <c r="U1977" s="122">
        <v>125000026</v>
      </c>
      <c r="V1977" s="122">
        <v>135000026</v>
      </c>
      <c r="W1977" s="122">
        <v>140000026</v>
      </c>
      <c r="X1977" s="122">
        <v>150000026</v>
      </c>
      <c r="Y1977" s="122">
        <v>155000026</v>
      </c>
      <c r="Z1977" s="122">
        <v>160000026</v>
      </c>
      <c r="AA1977" s="122">
        <v>185000026</v>
      </c>
      <c r="AB1977" s="122">
        <v>0</v>
      </c>
      <c r="AC1977" s="122">
        <v>0</v>
      </c>
      <c r="AD1977" s="121"/>
    </row>
    <row r="1978" spans="14:30" ht="12" customHeight="1">
      <c r="N1978" s="119" t="s">
        <v>48</v>
      </c>
      <c r="O1978" s="120" t="s">
        <v>1469</v>
      </c>
      <c r="P1978" s="122">
        <v>0</v>
      </c>
      <c r="Q1978" s="122">
        <v>0</v>
      </c>
      <c r="R1978" s="122">
        <v>0</v>
      </c>
      <c r="S1978" s="122">
        <v>0</v>
      </c>
      <c r="T1978" s="122">
        <v>0</v>
      </c>
      <c r="U1978" s="122">
        <v>130000026</v>
      </c>
      <c r="V1978" s="122">
        <v>140000026</v>
      </c>
      <c r="W1978" s="122">
        <v>145000026</v>
      </c>
      <c r="X1978" s="122">
        <v>155000026</v>
      </c>
      <c r="Y1978" s="122">
        <v>160000026</v>
      </c>
      <c r="Z1978" s="122">
        <v>170000026</v>
      </c>
      <c r="AA1978" s="122">
        <v>190000026</v>
      </c>
      <c r="AB1978" s="122">
        <v>0</v>
      </c>
      <c r="AC1978" s="122">
        <v>0</v>
      </c>
      <c r="AD1978" s="121"/>
    </row>
    <row r="1979" spans="14:30" ht="12" customHeight="1">
      <c r="N1979" s="119" t="s">
        <v>48</v>
      </c>
      <c r="O1979" s="120" t="s">
        <v>732</v>
      </c>
      <c r="P1979" s="122">
        <v>0</v>
      </c>
      <c r="Q1979" s="122">
        <v>0</v>
      </c>
      <c r="R1979" s="122">
        <v>0</v>
      </c>
      <c r="S1979" s="122">
        <v>0</v>
      </c>
      <c r="T1979" s="122">
        <v>0</v>
      </c>
      <c r="U1979" s="122">
        <v>125000026</v>
      </c>
      <c r="V1979" s="122">
        <v>135000026</v>
      </c>
      <c r="W1979" s="122">
        <v>140000026</v>
      </c>
      <c r="X1979" s="122">
        <v>150000026</v>
      </c>
      <c r="Y1979" s="122">
        <v>155000026</v>
      </c>
      <c r="Z1979" s="122">
        <v>160000026</v>
      </c>
      <c r="AA1979" s="122">
        <v>185000026</v>
      </c>
      <c r="AB1979" s="122">
        <v>0</v>
      </c>
      <c r="AC1979" s="122">
        <v>0</v>
      </c>
      <c r="AD1979" s="121"/>
    </row>
    <row r="1980" spans="14:30" ht="12" customHeight="1">
      <c r="N1980" s="119" t="s">
        <v>48</v>
      </c>
      <c r="O1980" s="120" t="s">
        <v>124</v>
      </c>
      <c r="P1980" s="122">
        <v>0</v>
      </c>
      <c r="Q1980" s="122">
        <v>0</v>
      </c>
      <c r="R1980" s="122">
        <v>0</v>
      </c>
      <c r="S1980" s="122">
        <v>0</v>
      </c>
      <c r="T1980" s="122">
        <v>0</v>
      </c>
      <c r="U1980" s="122">
        <v>130000026</v>
      </c>
      <c r="V1980" s="122">
        <v>140000026</v>
      </c>
      <c r="W1980" s="122">
        <v>145000026</v>
      </c>
      <c r="X1980" s="122">
        <v>155000026</v>
      </c>
      <c r="Y1980" s="122">
        <v>160000026</v>
      </c>
      <c r="Z1980" s="122">
        <v>170000026</v>
      </c>
      <c r="AA1980" s="122">
        <v>190000026</v>
      </c>
      <c r="AB1980" s="122">
        <v>0</v>
      </c>
      <c r="AC1980" s="122">
        <v>0</v>
      </c>
      <c r="AD1980" s="121"/>
    </row>
    <row r="1981" spans="14:30" ht="12" customHeight="1">
      <c r="N1981" s="119" t="s">
        <v>48</v>
      </c>
      <c r="O1981" s="120" t="s">
        <v>125</v>
      </c>
      <c r="P1981" s="122">
        <v>0</v>
      </c>
      <c r="Q1981" s="122">
        <v>0</v>
      </c>
      <c r="R1981" s="122">
        <v>0</v>
      </c>
      <c r="S1981" s="122">
        <v>0</v>
      </c>
      <c r="T1981" s="122">
        <v>0</v>
      </c>
      <c r="U1981" s="122">
        <v>125000026</v>
      </c>
      <c r="V1981" s="122">
        <v>135000026</v>
      </c>
      <c r="W1981" s="122">
        <v>140000026</v>
      </c>
      <c r="X1981" s="122">
        <v>150000026</v>
      </c>
      <c r="Y1981" s="122">
        <v>155000026</v>
      </c>
      <c r="Z1981" s="122">
        <v>160000026</v>
      </c>
      <c r="AA1981" s="122">
        <v>185000026</v>
      </c>
      <c r="AB1981" s="122">
        <v>0</v>
      </c>
      <c r="AC1981" s="122">
        <v>0</v>
      </c>
      <c r="AD1981" s="121"/>
    </row>
    <row r="1982" spans="14:30" ht="12" customHeight="1">
      <c r="N1982" s="119" t="s">
        <v>48</v>
      </c>
      <c r="O1982" s="120" t="s">
        <v>2330</v>
      </c>
      <c r="P1982" s="122">
        <v>0</v>
      </c>
      <c r="Q1982" s="122">
        <v>0</v>
      </c>
      <c r="R1982" s="122">
        <v>0</v>
      </c>
      <c r="S1982" s="122">
        <v>0</v>
      </c>
      <c r="T1982" s="122">
        <v>0</v>
      </c>
      <c r="U1982" s="122">
        <v>130000026</v>
      </c>
      <c r="V1982" s="122">
        <v>140000026</v>
      </c>
      <c r="W1982" s="122">
        <v>145000026</v>
      </c>
      <c r="X1982" s="122">
        <v>155000026</v>
      </c>
      <c r="Y1982" s="122">
        <v>160000026</v>
      </c>
      <c r="Z1982" s="122">
        <v>170000026</v>
      </c>
      <c r="AA1982" s="122">
        <v>190000026</v>
      </c>
      <c r="AB1982" s="122">
        <v>0</v>
      </c>
      <c r="AC1982" s="122">
        <v>0</v>
      </c>
      <c r="AD1982" s="121"/>
    </row>
    <row r="1983" spans="14:30" ht="12" customHeight="1">
      <c r="N1983" s="119" t="s">
        <v>48</v>
      </c>
      <c r="O1983" s="120" t="s">
        <v>2703</v>
      </c>
      <c r="P1983" s="122">
        <v>0</v>
      </c>
      <c r="Q1983" s="122">
        <v>0</v>
      </c>
      <c r="R1983" s="122">
        <v>0</v>
      </c>
      <c r="S1983" s="122">
        <v>0</v>
      </c>
      <c r="T1983" s="122">
        <v>0</v>
      </c>
      <c r="U1983" s="122">
        <v>125000026</v>
      </c>
      <c r="V1983" s="122">
        <v>135000026</v>
      </c>
      <c r="W1983" s="122">
        <v>140000026</v>
      </c>
      <c r="X1983" s="122">
        <v>150000026</v>
      </c>
      <c r="Y1983" s="122">
        <v>155000026</v>
      </c>
      <c r="Z1983" s="122">
        <v>160000026</v>
      </c>
      <c r="AA1983" s="122">
        <v>185000026</v>
      </c>
      <c r="AB1983" s="122">
        <v>0</v>
      </c>
      <c r="AC1983" s="122">
        <v>0</v>
      </c>
      <c r="AD1983" s="121"/>
    </row>
    <row r="1984" spans="14:30" ht="12" customHeight="1">
      <c r="N1984" s="119" t="s">
        <v>48</v>
      </c>
      <c r="O1984" s="120" t="s">
        <v>3321</v>
      </c>
      <c r="P1984" s="122">
        <v>0</v>
      </c>
      <c r="Q1984" s="122">
        <v>0</v>
      </c>
      <c r="R1984" s="122">
        <v>0</v>
      </c>
      <c r="S1984" s="122">
        <v>0</v>
      </c>
      <c r="T1984" s="122">
        <v>0</v>
      </c>
      <c r="U1984" s="122">
        <v>130000026</v>
      </c>
      <c r="V1984" s="122">
        <v>140000026</v>
      </c>
      <c r="W1984" s="122">
        <v>145000026</v>
      </c>
      <c r="X1984" s="122">
        <v>155000026</v>
      </c>
      <c r="Y1984" s="122">
        <v>160000026</v>
      </c>
      <c r="Z1984" s="122">
        <v>170000026</v>
      </c>
      <c r="AA1984" s="122">
        <v>190000026</v>
      </c>
      <c r="AB1984" s="122">
        <v>210000026</v>
      </c>
      <c r="AC1984" s="122">
        <v>0</v>
      </c>
      <c r="AD1984" s="121"/>
    </row>
    <row r="1985" spans="14:30" ht="12" customHeight="1">
      <c r="N1985" s="119" t="s">
        <v>48</v>
      </c>
      <c r="O1985" s="120" t="s">
        <v>2025</v>
      </c>
      <c r="P1985" s="122">
        <v>0</v>
      </c>
      <c r="Q1985" s="122">
        <v>0</v>
      </c>
      <c r="R1985" s="122">
        <v>0</v>
      </c>
      <c r="S1985" s="122">
        <v>0</v>
      </c>
      <c r="T1985" s="122">
        <v>0</v>
      </c>
      <c r="U1985" s="122">
        <v>130000026</v>
      </c>
      <c r="V1985" s="122">
        <v>140000026</v>
      </c>
      <c r="W1985" s="122">
        <v>145000026</v>
      </c>
      <c r="X1985" s="122">
        <v>155000026</v>
      </c>
      <c r="Y1985" s="122">
        <v>160000026</v>
      </c>
      <c r="Z1985" s="122">
        <v>170000026</v>
      </c>
      <c r="AA1985" s="122">
        <v>190000026</v>
      </c>
      <c r="AB1985" s="122">
        <v>0</v>
      </c>
      <c r="AC1985" s="122">
        <v>0</v>
      </c>
      <c r="AD1985" s="121"/>
    </row>
    <row r="1986" spans="14:30" ht="12" customHeight="1">
      <c r="N1986" s="119" t="s">
        <v>48</v>
      </c>
      <c r="O1986" s="120" t="s">
        <v>2331</v>
      </c>
      <c r="P1986" s="122">
        <v>0</v>
      </c>
      <c r="Q1986" s="122">
        <v>0</v>
      </c>
      <c r="R1986" s="122">
        <v>0</v>
      </c>
      <c r="S1986" s="122">
        <v>0</v>
      </c>
      <c r="T1986" s="122">
        <v>0</v>
      </c>
      <c r="U1986" s="122">
        <v>125000026</v>
      </c>
      <c r="V1986" s="122">
        <v>135000026</v>
      </c>
      <c r="W1986" s="122">
        <v>140000026</v>
      </c>
      <c r="X1986" s="122">
        <v>150000026</v>
      </c>
      <c r="Y1986" s="122">
        <v>155000026</v>
      </c>
      <c r="Z1986" s="122">
        <v>160000026</v>
      </c>
      <c r="AA1986" s="122">
        <v>185000026</v>
      </c>
      <c r="AB1986" s="122">
        <v>0</v>
      </c>
      <c r="AC1986" s="122">
        <v>0</v>
      </c>
      <c r="AD1986" s="121"/>
    </row>
    <row r="1987" spans="14:30" ht="12" customHeight="1">
      <c r="N1987" s="119" t="s">
        <v>48</v>
      </c>
      <c r="O1987" s="120" t="s">
        <v>1806</v>
      </c>
      <c r="P1987" s="122">
        <v>95000026</v>
      </c>
      <c r="Q1987" s="122">
        <v>100000026</v>
      </c>
      <c r="R1987" s="122">
        <v>105000026</v>
      </c>
      <c r="S1987" s="122">
        <v>110000026</v>
      </c>
      <c r="T1987" s="122">
        <v>115000025</v>
      </c>
      <c r="U1987" s="122">
        <v>120000026</v>
      </c>
      <c r="V1987" s="122">
        <v>130000025</v>
      </c>
      <c r="W1987" s="122">
        <v>140000026</v>
      </c>
      <c r="X1987" s="122">
        <v>150000026</v>
      </c>
      <c r="Y1987" s="122">
        <v>160000026</v>
      </c>
      <c r="Z1987" s="122">
        <v>170000026</v>
      </c>
      <c r="AA1987" s="122">
        <v>175000026</v>
      </c>
      <c r="AB1987" s="122">
        <v>180000026</v>
      </c>
      <c r="AC1987" s="122">
        <v>200000026</v>
      </c>
      <c r="AD1987" s="121"/>
    </row>
    <row r="1988" spans="14:30" ht="12" customHeight="1">
      <c r="N1988" s="119" t="s">
        <v>48</v>
      </c>
      <c r="O1988" s="120" t="s">
        <v>2499</v>
      </c>
      <c r="P1988" s="122">
        <v>95000026</v>
      </c>
      <c r="Q1988" s="122">
        <v>100000026</v>
      </c>
      <c r="R1988" s="122">
        <v>105000026</v>
      </c>
      <c r="S1988" s="122">
        <v>110000026</v>
      </c>
      <c r="T1988" s="122">
        <v>115000025</v>
      </c>
      <c r="U1988" s="122">
        <v>120000026</v>
      </c>
      <c r="V1988" s="122">
        <v>130000025</v>
      </c>
      <c r="W1988" s="122">
        <v>140000026</v>
      </c>
      <c r="X1988" s="122">
        <v>150000026</v>
      </c>
      <c r="Y1988" s="122">
        <v>160000026</v>
      </c>
      <c r="Z1988" s="122">
        <v>170000026</v>
      </c>
      <c r="AA1988" s="122">
        <v>175000026</v>
      </c>
      <c r="AB1988" s="122">
        <v>180000026</v>
      </c>
      <c r="AC1988" s="122">
        <v>200000026</v>
      </c>
      <c r="AD1988" s="121"/>
    </row>
    <row r="1989" spans="14:30" ht="12" customHeight="1">
      <c r="N1989" s="119" t="s">
        <v>48</v>
      </c>
      <c r="O1989" s="120" t="s">
        <v>220</v>
      </c>
      <c r="P1989" s="122">
        <v>90000026</v>
      </c>
      <c r="Q1989" s="122">
        <v>100000026</v>
      </c>
      <c r="R1989" s="122">
        <v>105000026</v>
      </c>
      <c r="S1989" s="122">
        <v>110000026</v>
      </c>
      <c r="T1989" s="122">
        <v>115000026</v>
      </c>
      <c r="U1989" s="122">
        <v>120000026</v>
      </c>
      <c r="V1989" s="122">
        <v>135000026</v>
      </c>
      <c r="W1989" s="122">
        <v>145000026</v>
      </c>
      <c r="X1989" s="122">
        <v>155000026</v>
      </c>
      <c r="Y1989" s="122">
        <v>170000026</v>
      </c>
      <c r="Z1989" s="122">
        <v>180000026</v>
      </c>
      <c r="AA1989" s="122">
        <v>185000026</v>
      </c>
      <c r="AB1989" s="122">
        <v>190000026</v>
      </c>
      <c r="AC1989" s="122">
        <v>210000026</v>
      </c>
      <c r="AD1989" s="121"/>
    </row>
    <row r="1990" spans="14:30" ht="12" customHeight="1">
      <c r="N1990" s="119" t="s">
        <v>48</v>
      </c>
      <c r="O1990" s="120" t="s">
        <v>1016</v>
      </c>
      <c r="P1990" s="122">
        <v>85000026</v>
      </c>
      <c r="Q1990" s="122">
        <v>90000026</v>
      </c>
      <c r="R1990" s="122">
        <v>100000026</v>
      </c>
      <c r="S1990" s="122">
        <v>105000026</v>
      </c>
      <c r="T1990" s="122">
        <v>110000026</v>
      </c>
      <c r="U1990" s="122">
        <v>115000026</v>
      </c>
      <c r="V1990" s="122">
        <v>120000026</v>
      </c>
      <c r="W1990" s="122">
        <v>135000026</v>
      </c>
      <c r="X1990" s="122">
        <v>145000026</v>
      </c>
      <c r="Y1990" s="122">
        <v>155000026</v>
      </c>
      <c r="Z1990" s="122">
        <v>170000026</v>
      </c>
      <c r="AA1990" s="122">
        <v>180000026</v>
      </c>
      <c r="AB1990" s="122">
        <v>185000026</v>
      </c>
      <c r="AC1990" s="122">
        <v>190000026</v>
      </c>
      <c r="AD1990" s="121"/>
    </row>
    <row r="1991" spans="14:30" ht="12" customHeight="1">
      <c r="N1991" s="119" t="s">
        <v>48</v>
      </c>
      <c r="O1991" s="120" t="s">
        <v>325</v>
      </c>
      <c r="P1991" s="122">
        <v>85000026</v>
      </c>
      <c r="Q1991" s="122">
        <v>90000026</v>
      </c>
      <c r="R1991" s="122">
        <v>100000026</v>
      </c>
      <c r="S1991" s="122">
        <v>105000026</v>
      </c>
      <c r="T1991" s="122">
        <v>110000026</v>
      </c>
      <c r="U1991" s="122">
        <v>115000026</v>
      </c>
      <c r="V1991" s="122">
        <v>120000026</v>
      </c>
      <c r="W1991" s="122">
        <v>135000026</v>
      </c>
      <c r="X1991" s="122">
        <v>145000026</v>
      </c>
      <c r="Y1991" s="122">
        <v>155000026</v>
      </c>
      <c r="Z1991" s="122">
        <v>170000026</v>
      </c>
      <c r="AA1991" s="122">
        <v>180000026</v>
      </c>
      <c r="AB1991" s="122">
        <v>185000026</v>
      </c>
      <c r="AC1991" s="122">
        <v>190000026</v>
      </c>
      <c r="AD1991" s="121"/>
    </row>
    <row r="1992" spans="14:30" ht="12" customHeight="1">
      <c r="N1992" s="119" t="s">
        <v>48</v>
      </c>
      <c r="O1992" s="120" t="s">
        <v>1331</v>
      </c>
      <c r="P1992" s="122">
        <v>0</v>
      </c>
      <c r="Q1992" s="122">
        <v>0</v>
      </c>
      <c r="R1992" s="122">
        <v>0</v>
      </c>
      <c r="S1992" s="122">
        <v>0</v>
      </c>
      <c r="T1992" s="122">
        <v>0</v>
      </c>
      <c r="U1992" s="122">
        <v>0</v>
      </c>
      <c r="V1992" s="122">
        <v>115000026</v>
      </c>
      <c r="W1992" s="122">
        <v>125000026</v>
      </c>
      <c r="X1992" s="122">
        <v>130000026</v>
      </c>
      <c r="Y1992" s="122">
        <v>0</v>
      </c>
      <c r="Z1992" s="122">
        <v>0</v>
      </c>
      <c r="AA1992" s="122">
        <v>0</v>
      </c>
      <c r="AB1992" s="122">
        <v>0</v>
      </c>
      <c r="AC1992" s="122">
        <v>0</v>
      </c>
      <c r="AD1992" s="121"/>
    </row>
    <row r="1993" spans="14:30" ht="12" customHeight="1">
      <c r="N1993" s="119" t="s">
        <v>48</v>
      </c>
      <c r="O1993" s="120" t="s">
        <v>2730</v>
      </c>
      <c r="P1993" s="122">
        <v>0</v>
      </c>
      <c r="Q1993" s="122">
        <v>0</v>
      </c>
      <c r="R1993" s="122">
        <v>0</v>
      </c>
      <c r="S1993" s="122">
        <v>0</v>
      </c>
      <c r="T1993" s="122">
        <v>0</v>
      </c>
      <c r="U1993" s="122">
        <v>0</v>
      </c>
      <c r="V1993" s="122">
        <v>0</v>
      </c>
      <c r="W1993" s="122">
        <v>0</v>
      </c>
      <c r="X1993" s="122">
        <v>0</v>
      </c>
      <c r="Y1993" s="122">
        <v>175000026</v>
      </c>
      <c r="Z1993" s="122">
        <v>0</v>
      </c>
      <c r="AA1993" s="122">
        <v>0</v>
      </c>
      <c r="AB1993" s="122">
        <v>0</v>
      </c>
      <c r="AC1993" s="122">
        <v>0</v>
      </c>
      <c r="AD1993" s="121"/>
    </row>
    <row r="1994" spans="14:30" ht="12" customHeight="1">
      <c r="N1994" s="119" t="s">
        <v>48</v>
      </c>
      <c r="O1994" s="120" t="s">
        <v>2332</v>
      </c>
      <c r="P1994" s="122">
        <v>90000026</v>
      </c>
      <c r="Q1994" s="122">
        <v>100000026</v>
      </c>
      <c r="R1994" s="122">
        <v>105000026</v>
      </c>
      <c r="S1994" s="122">
        <v>110000026</v>
      </c>
      <c r="T1994" s="122">
        <v>115000026</v>
      </c>
      <c r="U1994" s="122">
        <v>120000026</v>
      </c>
      <c r="V1994" s="122">
        <v>135000026</v>
      </c>
      <c r="W1994" s="122">
        <v>145000026</v>
      </c>
      <c r="X1994" s="122">
        <v>155000026</v>
      </c>
      <c r="Y1994" s="122">
        <v>170000026</v>
      </c>
      <c r="Z1994" s="122">
        <v>180000026</v>
      </c>
      <c r="AA1994" s="122">
        <v>185000026</v>
      </c>
      <c r="AB1994" s="122">
        <v>190000026</v>
      </c>
      <c r="AC1994" s="122">
        <v>210000026</v>
      </c>
      <c r="AD1994" s="121"/>
    </row>
    <row r="1995" spans="14:30" ht="12" customHeight="1">
      <c r="N1995" s="119" t="s">
        <v>48</v>
      </c>
      <c r="O1995" s="120" t="s">
        <v>2117</v>
      </c>
      <c r="P1995" s="122">
        <v>90000026</v>
      </c>
      <c r="Q1995" s="122">
        <v>100000026</v>
      </c>
      <c r="R1995" s="122">
        <v>105000026</v>
      </c>
      <c r="S1995" s="122">
        <v>110000026</v>
      </c>
      <c r="T1995" s="122">
        <v>115000026</v>
      </c>
      <c r="U1995" s="122">
        <v>120000026</v>
      </c>
      <c r="V1995" s="122">
        <v>135000026</v>
      </c>
      <c r="W1995" s="122">
        <v>145000026</v>
      </c>
      <c r="X1995" s="122">
        <v>155000026</v>
      </c>
      <c r="Y1995" s="122">
        <v>170000026</v>
      </c>
      <c r="Z1995" s="122">
        <v>180000026</v>
      </c>
      <c r="AA1995" s="122">
        <v>185000026</v>
      </c>
      <c r="AB1995" s="122">
        <v>190000026</v>
      </c>
      <c r="AC1995" s="122">
        <v>210000026</v>
      </c>
      <c r="AD1995" s="121"/>
    </row>
    <row r="1996" spans="14:30" ht="12" customHeight="1">
      <c r="N1996" s="119" t="s">
        <v>48</v>
      </c>
      <c r="O1996" s="120" t="s">
        <v>2224</v>
      </c>
      <c r="P1996" s="122">
        <v>90000026</v>
      </c>
      <c r="Q1996" s="122">
        <v>100000026</v>
      </c>
      <c r="R1996" s="122">
        <v>105000026</v>
      </c>
      <c r="S1996" s="122">
        <v>110000026</v>
      </c>
      <c r="T1996" s="122">
        <v>115000026</v>
      </c>
      <c r="U1996" s="122">
        <v>120000026</v>
      </c>
      <c r="V1996" s="122">
        <v>135000026</v>
      </c>
      <c r="W1996" s="122">
        <v>145000026</v>
      </c>
      <c r="X1996" s="122">
        <v>155000026</v>
      </c>
      <c r="Y1996" s="122">
        <v>170000026</v>
      </c>
      <c r="Z1996" s="122">
        <v>180000026</v>
      </c>
      <c r="AA1996" s="122">
        <v>185000026</v>
      </c>
      <c r="AB1996" s="122">
        <v>190000026</v>
      </c>
      <c r="AC1996" s="122">
        <v>210000026</v>
      </c>
      <c r="AD1996" s="121"/>
    </row>
    <row r="1997" spans="14:30" ht="12" customHeight="1">
      <c r="N1997" s="119" t="s">
        <v>48</v>
      </c>
      <c r="O1997" s="120" t="s">
        <v>2694</v>
      </c>
      <c r="P1997" s="122">
        <v>85000026</v>
      </c>
      <c r="Q1997" s="122">
        <v>90000026</v>
      </c>
      <c r="R1997" s="122">
        <v>100000026</v>
      </c>
      <c r="S1997" s="122">
        <v>105000026</v>
      </c>
      <c r="T1997" s="122">
        <v>110000026</v>
      </c>
      <c r="U1997" s="122">
        <v>115000026</v>
      </c>
      <c r="V1997" s="122">
        <v>120000026</v>
      </c>
      <c r="W1997" s="122">
        <v>135000026</v>
      </c>
      <c r="X1997" s="122">
        <v>145000026</v>
      </c>
      <c r="Y1997" s="122">
        <v>155000026</v>
      </c>
      <c r="Z1997" s="122">
        <v>170000026</v>
      </c>
      <c r="AA1997" s="122">
        <v>180000026</v>
      </c>
      <c r="AB1997" s="122">
        <v>185000026</v>
      </c>
      <c r="AC1997" s="122">
        <v>190000026</v>
      </c>
      <c r="AD1997" s="121"/>
    </row>
    <row r="1998" spans="14:30" ht="12" customHeight="1">
      <c r="N1998" s="119" t="s">
        <v>48</v>
      </c>
      <c r="O1998" s="120" t="s">
        <v>2180</v>
      </c>
      <c r="P1998" s="122">
        <v>0</v>
      </c>
      <c r="Q1998" s="122">
        <v>0</v>
      </c>
      <c r="R1998" s="122">
        <v>0</v>
      </c>
      <c r="S1998" s="122">
        <v>0</v>
      </c>
      <c r="T1998" s="122">
        <v>0</v>
      </c>
      <c r="U1998" s="122">
        <v>0</v>
      </c>
      <c r="V1998" s="122">
        <v>0</v>
      </c>
      <c r="W1998" s="122">
        <v>0</v>
      </c>
      <c r="X1998" s="122">
        <v>0</v>
      </c>
      <c r="Y1998" s="122">
        <v>0</v>
      </c>
      <c r="Z1998" s="122">
        <v>195000026</v>
      </c>
      <c r="AA1998" s="122">
        <v>205000026</v>
      </c>
      <c r="AB1998" s="122">
        <v>215000026</v>
      </c>
      <c r="AC1998" s="122">
        <v>225000026</v>
      </c>
      <c r="AD1998" s="121"/>
    </row>
    <row r="1999" spans="14:30" ht="12" customHeight="1">
      <c r="N1999" s="119" t="s">
        <v>48</v>
      </c>
      <c r="O1999" s="120" t="s">
        <v>2333</v>
      </c>
      <c r="P1999" s="122">
        <v>0</v>
      </c>
      <c r="Q1999" s="122">
        <v>0</v>
      </c>
      <c r="R1999" s="122">
        <v>0</v>
      </c>
      <c r="S1999" s="122">
        <v>0</v>
      </c>
      <c r="T1999" s="122">
        <v>0</v>
      </c>
      <c r="U1999" s="122">
        <v>0</v>
      </c>
      <c r="V1999" s="122">
        <v>0</v>
      </c>
      <c r="W1999" s="122">
        <v>0</v>
      </c>
      <c r="X1999" s="122">
        <v>0</v>
      </c>
      <c r="Y1999" s="122">
        <v>0</v>
      </c>
      <c r="Z1999" s="122">
        <v>190000026</v>
      </c>
      <c r="AA1999" s="122">
        <v>195000026</v>
      </c>
      <c r="AB1999" s="122">
        <v>200000026</v>
      </c>
      <c r="AC1999" s="122">
        <v>215000026</v>
      </c>
      <c r="AD1999" s="121"/>
    </row>
    <row r="2000" spans="14:30" ht="12" customHeight="1">
      <c r="N2000" s="119" t="s">
        <v>48</v>
      </c>
      <c r="O2000" s="120" t="s">
        <v>2731</v>
      </c>
      <c r="P2000" s="122">
        <v>0</v>
      </c>
      <c r="Q2000" s="122">
        <v>0</v>
      </c>
      <c r="R2000" s="122">
        <v>0</v>
      </c>
      <c r="S2000" s="122">
        <v>115000026</v>
      </c>
      <c r="T2000" s="122">
        <v>0</v>
      </c>
      <c r="U2000" s="122">
        <v>0</v>
      </c>
      <c r="V2000" s="122">
        <v>0</v>
      </c>
      <c r="W2000" s="122">
        <v>0</v>
      </c>
      <c r="X2000" s="122">
        <v>0</v>
      </c>
      <c r="Y2000" s="122">
        <v>0</v>
      </c>
      <c r="Z2000" s="122">
        <v>0</v>
      </c>
      <c r="AA2000" s="122">
        <v>0</v>
      </c>
      <c r="AB2000" s="122">
        <v>0</v>
      </c>
      <c r="AC2000" s="122">
        <v>0</v>
      </c>
      <c r="AD2000" s="121"/>
    </row>
    <row r="2001" spans="14:30" ht="12" customHeight="1">
      <c r="N2001" s="119" t="s">
        <v>48</v>
      </c>
      <c r="O2001" s="120" t="s">
        <v>608</v>
      </c>
      <c r="P2001" s="122">
        <v>100000026</v>
      </c>
      <c r="Q2001" s="122">
        <v>105000026</v>
      </c>
      <c r="R2001" s="122">
        <v>110000026</v>
      </c>
      <c r="S2001" s="122">
        <v>115000025</v>
      </c>
      <c r="T2001" s="122">
        <v>120000026</v>
      </c>
      <c r="U2001" s="122">
        <v>130000025</v>
      </c>
      <c r="V2001" s="122">
        <v>140000026</v>
      </c>
      <c r="W2001" s="122">
        <v>150000026</v>
      </c>
      <c r="X2001" s="122">
        <v>160000026</v>
      </c>
      <c r="Y2001" s="122">
        <v>170000026</v>
      </c>
      <c r="Z2001" s="122">
        <v>175000026</v>
      </c>
      <c r="AA2001" s="122">
        <v>180000026</v>
      </c>
      <c r="AB2001" s="122">
        <v>190000026</v>
      </c>
      <c r="AC2001" s="122">
        <v>205000026</v>
      </c>
      <c r="AD2001" s="121"/>
    </row>
    <row r="2002" spans="14:30" ht="12" customHeight="1">
      <c r="N2002" s="119" t="s">
        <v>48</v>
      </c>
      <c r="O2002" s="120" t="s">
        <v>221</v>
      </c>
      <c r="P2002" s="122">
        <v>95000026</v>
      </c>
      <c r="Q2002" s="122">
        <v>100000026</v>
      </c>
      <c r="R2002" s="122">
        <v>105000026</v>
      </c>
      <c r="S2002" s="122">
        <v>110000026</v>
      </c>
      <c r="T2002" s="122">
        <v>115000025</v>
      </c>
      <c r="U2002" s="122">
        <v>120000026</v>
      </c>
      <c r="V2002" s="122">
        <v>130000025</v>
      </c>
      <c r="W2002" s="122">
        <v>140000026</v>
      </c>
      <c r="X2002" s="122">
        <v>150000026</v>
      </c>
      <c r="Y2002" s="122">
        <v>160000026</v>
      </c>
      <c r="Z2002" s="122">
        <v>170000026</v>
      </c>
      <c r="AA2002" s="122">
        <v>175000026</v>
      </c>
      <c r="AB2002" s="122">
        <v>180000026</v>
      </c>
      <c r="AC2002" s="122">
        <v>200000026</v>
      </c>
      <c r="AD2002" s="121"/>
    </row>
    <row r="2003" spans="14:30" ht="12" customHeight="1">
      <c r="N2003" s="119" t="s">
        <v>48</v>
      </c>
      <c r="O2003" s="120" t="s">
        <v>195</v>
      </c>
      <c r="P2003" s="122">
        <v>90000026</v>
      </c>
      <c r="Q2003" s="122">
        <v>100000026</v>
      </c>
      <c r="R2003" s="122">
        <v>105000026</v>
      </c>
      <c r="S2003" s="122">
        <v>110000026</v>
      </c>
      <c r="T2003" s="122">
        <v>115000026</v>
      </c>
      <c r="U2003" s="122">
        <v>120000026</v>
      </c>
      <c r="V2003" s="122">
        <v>135000026</v>
      </c>
      <c r="W2003" s="122">
        <v>145000026</v>
      </c>
      <c r="X2003" s="122">
        <v>155000026</v>
      </c>
      <c r="Y2003" s="122">
        <v>170000026</v>
      </c>
      <c r="Z2003" s="122">
        <v>180000026</v>
      </c>
      <c r="AA2003" s="122">
        <v>185000026</v>
      </c>
      <c r="AB2003" s="122">
        <v>190000026</v>
      </c>
      <c r="AC2003" s="122">
        <v>210000026</v>
      </c>
      <c r="AD2003" s="121"/>
    </row>
    <row r="2004" spans="14:30" ht="12" customHeight="1">
      <c r="N2004" s="119" t="s">
        <v>48</v>
      </c>
      <c r="O2004" s="120" t="s">
        <v>222</v>
      </c>
      <c r="P2004" s="122">
        <v>85000026</v>
      </c>
      <c r="Q2004" s="122">
        <v>90000026</v>
      </c>
      <c r="R2004" s="122">
        <v>100000026</v>
      </c>
      <c r="S2004" s="122">
        <v>105000026</v>
      </c>
      <c r="T2004" s="122">
        <v>110000026</v>
      </c>
      <c r="U2004" s="122">
        <v>115000026</v>
      </c>
      <c r="V2004" s="122">
        <v>120000026</v>
      </c>
      <c r="W2004" s="122">
        <v>135000026</v>
      </c>
      <c r="X2004" s="122">
        <v>145000026</v>
      </c>
      <c r="Y2004" s="122">
        <v>155000026</v>
      </c>
      <c r="Z2004" s="122">
        <v>170000026</v>
      </c>
      <c r="AA2004" s="122">
        <v>180000026</v>
      </c>
      <c r="AB2004" s="122">
        <v>185000026</v>
      </c>
      <c r="AC2004" s="122">
        <v>190000026</v>
      </c>
      <c r="AD2004" s="121"/>
    </row>
    <row r="2005" spans="14:30" ht="12" customHeight="1">
      <c r="N2005" s="119" t="s">
        <v>48</v>
      </c>
      <c r="O2005" s="120" t="s">
        <v>1332</v>
      </c>
      <c r="P2005" s="122">
        <v>0</v>
      </c>
      <c r="Q2005" s="122">
        <v>0</v>
      </c>
      <c r="R2005" s="122">
        <v>0</v>
      </c>
      <c r="S2005" s="122">
        <v>0</v>
      </c>
      <c r="T2005" s="122">
        <v>120000026</v>
      </c>
      <c r="U2005" s="122">
        <v>130000026</v>
      </c>
      <c r="V2005" s="122">
        <v>135000026</v>
      </c>
      <c r="W2005" s="122">
        <v>0</v>
      </c>
      <c r="X2005" s="122">
        <v>0</v>
      </c>
      <c r="Y2005" s="122">
        <v>0</v>
      </c>
      <c r="Z2005" s="122">
        <v>0</v>
      </c>
      <c r="AA2005" s="122">
        <v>0</v>
      </c>
      <c r="AB2005" s="122">
        <v>0</v>
      </c>
      <c r="AC2005" s="122">
        <v>0</v>
      </c>
      <c r="AD2005" s="121"/>
    </row>
    <row r="2006" spans="14:30" ht="12" customHeight="1">
      <c r="N2006" s="119" t="s">
        <v>48</v>
      </c>
      <c r="O2006" s="120" t="s">
        <v>313</v>
      </c>
      <c r="P2006" s="122">
        <v>0</v>
      </c>
      <c r="Q2006" s="122">
        <v>0</v>
      </c>
      <c r="R2006" s="122">
        <v>0</v>
      </c>
      <c r="S2006" s="122">
        <v>0</v>
      </c>
      <c r="T2006" s="122">
        <v>120000026</v>
      </c>
      <c r="U2006" s="122">
        <v>130000026</v>
      </c>
      <c r="V2006" s="122">
        <v>135000026</v>
      </c>
      <c r="W2006" s="122">
        <v>0</v>
      </c>
      <c r="X2006" s="122">
        <v>0</v>
      </c>
      <c r="Y2006" s="122">
        <v>0</v>
      </c>
      <c r="Z2006" s="122">
        <v>0</v>
      </c>
      <c r="AA2006" s="122">
        <v>0</v>
      </c>
      <c r="AB2006" s="122">
        <v>0</v>
      </c>
      <c r="AC2006" s="122">
        <v>0</v>
      </c>
      <c r="AD2006" s="121"/>
    </row>
    <row r="2007" spans="14:30" ht="12" customHeight="1">
      <c r="N2007" s="119" t="s">
        <v>48</v>
      </c>
      <c r="O2007" s="120" t="s">
        <v>510</v>
      </c>
      <c r="P2007" s="122">
        <v>0</v>
      </c>
      <c r="Q2007" s="122">
        <v>0</v>
      </c>
      <c r="R2007" s="122">
        <v>0</v>
      </c>
      <c r="S2007" s="122">
        <v>0</v>
      </c>
      <c r="T2007" s="122">
        <v>115000026</v>
      </c>
      <c r="U2007" s="122">
        <v>125000026</v>
      </c>
      <c r="V2007" s="122">
        <v>130000026</v>
      </c>
      <c r="W2007" s="122">
        <v>0</v>
      </c>
      <c r="X2007" s="122">
        <v>0</v>
      </c>
      <c r="Y2007" s="122">
        <v>0</v>
      </c>
      <c r="Z2007" s="122">
        <v>0</v>
      </c>
      <c r="AA2007" s="122">
        <v>0</v>
      </c>
      <c r="AB2007" s="122">
        <v>0</v>
      </c>
      <c r="AC2007" s="122">
        <v>0</v>
      </c>
      <c r="AD2007" s="121"/>
    </row>
    <row r="2008" spans="14:30" ht="12" customHeight="1">
      <c r="N2008" s="119" t="s">
        <v>48</v>
      </c>
      <c r="O2008" s="120" t="s">
        <v>1333</v>
      </c>
      <c r="P2008" s="122">
        <v>90000026</v>
      </c>
      <c r="Q2008" s="122">
        <v>100000026</v>
      </c>
      <c r="R2008" s="122">
        <v>105000026</v>
      </c>
      <c r="S2008" s="122">
        <v>110000026</v>
      </c>
      <c r="T2008" s="122">
        <v>115000026</v>
      </c>
      <c r="U2008" s="122">
        <v>120000026</v>
      </c>
      <c r="V2008" s="122">
        <v>135000026</v>
      </c>
      <c r="W2008" s="122">
        <v>145000026</v>
      </c>
      <c r="X2008" s="122">
        <v>155000026</v>
      </c>
      <c r="Y2008" s="122">
        <v>170000026</v>
      </c>
      <c r="Z2008" s="122">
        <v>180000026</v>
      </c>
      <c r="AA2008" s="122">
        <v>185000026</v>
      </c>
      <c r="AB2008" s="122">
        <v>190000026</v>
      </c>
      <c r="AC2008" s="122">
        <v>210000026</v>
      </c>
      <c r="AD2008" s="121"/>
    </row>
    <row r="2009" spans="14:30" ht="12" customHeight="1">
      <c r="N2009" s="119" t="s">
        <v>48</v>
      </c>
      <c r="O2009" s="120" t="s">
        <v>1334</v>
      </c>
      <c r="P2009" s="122">
        <v>85000026</v>
      </c>
      <c r="Q2009" s="122">
        <v>90000026</v>
      </c>
      <c r="R2009" s="122">
        <v>100000026</v>
      </c>
      <c r="S2009" s="122">
        <v>105000026</v>
      </c>
      <c r="T2009" s="122">
        <v>110000026</v>
      </c>
      <c r="U2009" s="122">
        <v>115000026</v>
      </c>
      <c r="V2009" s="122">
        <v>120000026</v>
      </c>
      <c r="W2009" s="122">
        <v>135000026</v>
      </c>
      <c r="X2009" s="122">
        <v>145000026</v>
      </c>
      <c r="Y2009" s="122">
        <v>155000026</v>
      </c>
      <c r="Z2009" s="122">
        <v>170000026</v>
      </c>
      <c r="AA2009" s="122">
        <v>180000026</v>
      </c>
      <c r="AB2009" s="122">
        <v>185000026</v>
      </c>
      <c r="AC2009" s="122">
        <v>190000026</v>
      </c>
      <c r="AD2009" s="121"/>
    </row>
    <row r="2010" spans="14:30" ht="12" customHeight="1">
      <c r="N2010" s="119" t="s">
        <v>48</v>
      </c>
      <c r="O2010" s="120" t="s">
        <v>314</v>
      </c>
      <c r="P2010" s="122">
        <v>0</v>
      </c>
      <c r="Q2010" s="122">
        <v>0</v>
      </c>
      <c r="R2010" s="122">
        <v>0</v>
      </c>
      <c r="S2010" s="122">
        <v>0</v>
      </c>
      <c r="T2010" s="122">
        <v>115000026</v>
      </c>
      <c r="U2010" s="122">
        <v>125000026</v>
      </c>
      <c r="V2010" s="122">
        <v>130000026</v>
      </c>
      <c r="W2010" s="122">
        <v>0</v>
      </c>
      <c r="X2010" s="122">
        <v>0</v>
      </c>
      <c r="Y2010" s="122">
        <v>0</v>
      </c>
      <c r="Z2010" s="122">
        <v>0</v>
      </c>
      <c r="AA2010" s="122">
        <v>0</v>
      </c>
      <c r="AB2010" s="122">
        <v>0</v>
      </c>
      <c r="AC2010" s="122">
        <v>0</v>
      </c>
      <c r="AD2010" s="121"/>
    </row>
    <row r="2011" spans="14:30" ht="12" customHeight="1">
      <c r="N2011" s="119" t="s">
        <v>48</v>
      </c>
      <c r="O2011" s="120" t="s">
        <v>1101</v>
      </c>
      <c r="P2011" s="122">
        <v>85000026</v>
      </c>
      <c r="Q2011" s="122">
        <v>90000026</v>
      </c>
      <c r="R2011" s="122">
        <v>95000026</v>
      </c>
      <c r="S2011" s="122">
        <v>100000026</v>
      </c>
      <c r="T2011" s="122">
        <v>105000026</v>
      </c>
      <c r="U2011" s="122">
        <v>110000026</v>
      </c>
      <c r="V2011" s="122">
        <v>115000026</v>
      </c>
      <c r="W2011" s="122">
        <v>0</v>
      </c>
      <c r="X2011" s="122">
        <v>0</v>
      </c>
      <c r="Y2011" s="122">
        <v>0</v>
      </c>
      <c r="Z2011" s="122">
        <v>0</v>
      </c>
      <c r="AA2011" s="122">
        <v>0</v>
      </c>
      <c r="AB2011" s="122">
        <v>0</v>
      </c>
      <c r="AC2011" s="122">
        <v>0</v>
      </c>
      <c r="AD2011" s="121"/>
    </row>
    <row r="2012" spans="14:30" ht="12" customHeight="1">
      <c r="N2012" s="119" t="s">
        <v>48</v>
      </c>
      <c r="O2012" s="120" t="s">
        <v>196</v>
      </c>
      <c r="P2012" s="122">
        <v>60000026</v>
      </c>
      <c r="Q2012" s="122">
        <v>65000026</v>
      </c>
      <c r="R2012" s="122">
        <v>70000026</v>
      </c>
      <c r="S2012" s="122">
        <v>75000026</v>
      </c>
      <c r="T2012" s="122">
        <v>95000026</v>
      </c>
      <c r="U2012" s="122">
        <v>105000026</v>
      </c>
      <c r="V2012" s="122">
        <v>110000026</v>
      </c>
      <c r="W2012" s="122">
        <v>115000026</v>
      </c>
      <c r="X2012" s="122">
        <v>120000026</v>
      </c>
      <c r="Y2012" s="122">
        <v>125000026</v>
      </c>
      <c r="Z2012" s="122">
        <v>130000026</v>
      </c>
      <c r="AA2012" s="122">
        <v>145000026</v>
      </c>
      <c r="AB2012" s="122">
        <v>155000026</v>
      </c>
      <c r="AC2012" s="122">
        <v>160000026</v>
      </c>
      <c r="AD2012" s="121"/>
    </row>
    <row r="2013" spans="14:30" ht="12" customHeight="1">
      <c r="N2013" s="119" t="s">
        <v>48</v>
      </c>
      <c r="O2013" s="120" t="s">
        <v>1807</v>
      </c>
      <c r="P2013" s="122">
        <v>100000026</v>
      </c>
      <c r="Q2013" s="122">
        <v>105000026</v>
      </c>
      <c r="R2013" s="122">
        <v>110000026</v>
      </c>
      <c r="S2013" s="122">
        <v>115000025</v>
      </c>
      <c r="T2013" s="122">
        <v>120000026</v>
      </c>
      <c r="U2013" s="122">
        <v>130000025</v>
      </c>
      <c r="V2013" s="122">
        <v>140000026</v>
      </c>
      <c r="W2013" s="122">
        <v>150000026</v>
      </c>
      <c r="X2013" s="122">
        <v>160000026</v>
      </c>
      <c r="Y2013" s="122">
        <v>170000026</v>
      </c>
      <c r="Z2013" s="122">
        <v>175000026</v>
      </c>
      <c r="AA2013" s="122">
        <v>180000026</v>
      </c>
      <c r="AB2013" s="122">
        <v>190000026</v>
      </c>
      <c r="AC2013" s="122">
        <v>205000026</v>
      </c>
      <c r="AD2013" s="121"/>
    </row>
    <row r="2014" spans="14:30" ht="12" customHeight="1">
      <c r="N2014" s="119" t="s">
        <v>48</v>
      </c>
      <c r="O2014" s="120" t="s">
        <v>1335</v>
      </c>
      <c r="P2014" s="122">
        <v>100000026</v>
      </c>
      <c r="Q2014" s="122">
        <v>105000026</v>
      </c>
      <c r="R2014" s="122">
        <v>110000026</v>
      </c>
      <c r="S2014" s="122">
        <v>115000025</v>
      </c>
      <c r="T2014" s="122">
        <v>120000026</v>
      </c>
      <c r="U2014" s="122">
        <v>130000025</v>
      </c>
      <c r="V2014" s="122">
        <v>140000026</v>
      </c>
      <c r="W2014" s="122">
        <v>150000026</v>
      </c>
      <c r="X2014" s="122">
        <v>160000026</v>
      </c>
      <c r="Y2014" s="122">
        <v>170000026</v>
      </c>
      <c r="Z2014" s="122">
        <v>175000026</v>
      </c>
      <c r="AA2014" s="122">
        <v>180000026</v>
      </c>
      <c r="AB2014" s="122">
        <v>190000026</v>
      </c>
      <c r="AC2014" s="122">
        <v>205000026</v>
      </c>
      <c r="AD2014" s="121"/>
    </row>
    <row r="2015" spans="14:30" ht="12" customHeight="1">
      <c r="N2015" s="119" t="s">
        <v>48</v>
      </c>
      <c r="O2015" s="120" t="s">
        <v>1102</v>
      </c>
      <c r="P2015" s="122">
        <v>100000026</v>
      </c>
      <c r="Q2015" s="122">
        <v>105000026</v>
      </c>
      <c r="R2015" s="122">
        <v>110000026</v>
      </c>
      <c r="S2015" s="122">
        <v>115000025</v>
      </c>
      <c r="T2015" s="122">
        <v>120000026</v>
      </c>
      <c r="U2015" s="122">
        <v>130000025</v>
      </c>
      <c r="V2015" s="122">
        <v>140000026</v>
      </c>
      <c r="W2015" s="122">
        <v>150000026</v>
      </c>
      <c r="X2015" s="122">
        <v>160000026</v>
      </c>
      <c r="Y2015" s="122">
        <v>170000026</v>
      </c>
      <c r="Z2015" s="122">
        <v>175000026</v>
      </c>
      <c r="AA2015" s="122">
        <v>180000026</v>
      </c>
      <c r="AB2015" s="122">
        <v>190000026</v>
      </c>
      <c r="AC2015" s="122">
        <v>205000026</v>
      </c>
      <c r="AD2015" s="121"/>
    </row>
    <row r="2016" spans="14:30" ht="12" customHeight="1">
      <c r="N2016" s="119" t="s">
        <v>48</v>
      </c>
      <c r="O2016" s="120" t="s">
        <v>156</v>
      </c>
      <c r="P2016" s="122">
        <v>95000026</v>
      </c>
      <c r="Q2016" s="122">
        <v>100000026</v>
      </c>
      <c r="R2016" s="122">
        <v>105000026</v>
      </c>
      <c r="S2016" s="122">
        <v>110000026</v>
      </c>
      <c r="T2016" s="122">
        <v>115000025</v>
      </c>
      <c r="U2016" s="122">
        <v>120000026</v>
      </c>
      <c r="V2016" s="122">
        <v>130000025</v>
      </c>
      <c r="W2016" s="122">
        <v>140000026</v>
      </c>
      <c r="X2016" s="122">
        <v>150000026</v>
      </c>
      <c r="Y2016" s="122">
        <v>160000026</v>
      </c>
      <c r="Z2016" s="122">
        <v>170000026</v>
      </c>
      <c r="AA2016" s="122">
        <v>175000026</v>
      </c>
      <c r="AB2016" s="122">
        <v>180000026</v>
      </c>
      <c r="AC2016" s="122">
        <v>200000026</v>
      </c>
      <c r="AD2016" s="121"/>
    </row>
    <row r="2017" spans="14:30" ht="12" customHeight="1">
      <c r="N2017" s="119" t="s">
        <v>48</v>
      </c>
      <c r="O2017" s="120" t="s">
        <v>1103</v>
      </c>
      <c r="P2017" s="122">
        <v>95000026</v>
      </c>
      <c r="Q2017" s="122">
        <v>100000026</v>
      </c>
      <c r="R2017" s="122">
        <v>105000026</v>
      </c>
      <c r="S2017" s="122">
        <v>110000026</v>
      </c>
      <c r="T2017" s="122">
        <v>115000025</v>
      </c>
      <c r="U2017" s="122">
        <v>120000026</v>
      </c>
      <c r="V2017" s="122">
        <v>130000025</v>
      </c>
      <c r="W2017" s="122">
        <v>140000026</v>
      </c>
      <c r="X2017" s="122">
        <v>150000026</v>
      </c>
      <c r="Y2017" s="122">
        <v>160000026</v>
      </c>
      <c r="Z2017" s="122">
        <v>170000026</v>
      </c>
      <c r="AA2017" s="122">
        <v>175000026</v>
      </c>
      <c r="AB2017" s="122">
        <v>180000026</v>
      </c>
      <c r="AC2017" s="122">
        <v>200000026</v>
      </c>
      <c r="AD2017" s="121"/>
    </row>
    <row r="2018" spans="14:30" ht="12" customHeight="1">
      <c r="N2018" s="119" t="s">
        <v>48</v>
      </c>
      <c r="O2018" s="120" t="s">
        <v>455</v>
      </c>
      <c r="P2018" s="122">
        <v>90000026</v>
      </c>
      <c r="Q2018" s="122">
        <v>100000026</v>
      </c>
      <c r="R2018" s="122">
        <v>105000026</v>
      </c>
      <c r="S2018" s="122">
        <v>110000026</v>
      </c>
      <c r="T2018" s="122">
        <v>115000026</v>
      </c>
      <c r="U2018" s="122">
        <v>120000026</v>
      </c>
      <c r="V2018" s="122">
        <v>135000026</v>
      </c>
      <c r="W2018" s="122">
        <v>145000026</v>
      </c>
      <c r="X2018" s="122">
        <v>155000026</v>
      </c>
      <c r="Y2018" s="122">
        <v>170000026</v>
      </c>
      <c r="Z2018" s="122">
        <v>180000026</v>
      </c>
      <c r="AA2018" s="122">
        <v>185000026</v>
      </c>
      <c r="AB2018" s="122">
        <v>190000026</v>
      </c>
      <c r="AC2018" s="122">
        <v>210000026</v>
      </c>
      <c r="AD2018" s="121"/>
    </row>
    <row r="2019" spans="14:30" ht="12" customHeight="1">
      <c r="N2019" s="119" t="s">
        <v>48</v>
      </c>
      <c r="O2019" s="120" t="s">
        <v>1336</v>
      </c>
      <c r="P2019" s="122">
        <v>90000026</v>
      </c>
      <c r="Q2019" s="122">
        <v>100000026</v>
      </c>
      <c r="R2019" s="122">
        <v>105000026</v>
      </c>
      <c r="S2019" s="122">
        <v>110000026</v>
      </c>
      <c r="T2019" s="122">
        <v>115000026</v>
      </c>
      <c r="U2019" s="122">
        <v>120000026</v>
      </c>
      <c r="V2019" s="122">
        <v>135000026</v>
      </c>
      <c r="W2019" s="122">
        <v>145000026</v>
      </c>
      <c r="X2019" s="122">
        <v>155000026</v>
      </c>
      <c r="Y2019" s="122">
        <v>170000026</v>
      </c>
      <c r="Z2019" s="122">
        <v>180000026</v>
      </c>
      <c r="AA2019" s="122">
        <v>185000026</v>
      </c>
      <c r="AB2019" s="122">
        <v>190000026</v>
      </c>
      <c r="AC2019" s="122">
        <v>210000026</v>
      </c>
      <c r="AD2019" s="121"/>
    </row>
    <row r="2020" spans="14:30" ht="12" customHeight="1">
      <c r="N2020" s="119" t="s">
        <v>48</v>
      </c>
      <c r="O2020" s="120" t="s">
        <v>1337</v>
      </c>
      <c r="P2020" s="122">
        <v>85000026</v>
      </c>
      <c r="Q2020" s="122">
        <v>90000026</v>
      </c>
      <c r="R2020" s="122">
        <v>100000026</v>
      </c>
      <c r="S2020" s="122">
        <v>105000026</v>
      </c>
      <c r="T2020" s="122">
        <v>110000026</v>
      </c>
      <c r="U2020" s="122">
        <v>115000026</v>
      </c>
      <c r="V2020" s="122">
        <v>120000026</v>
      </c>
      <c r="W2020" s="122">
        <v>135000026</v>
      </c>
      <c r="X2020" s="122">
        <v>145000026</v>
      </c>
      <c r="Y2020" s="122">
        <v>155000026</v>
      </c>
      <c r="Z2020" s="122">
        <v>170000026</v>
      </c>
      <c r="AA2020" s="122">
        <v>180000026</v>
      </c>
      <c r="AB2020" s="122">
        <v>185000026</v>
      </c>
      <c r="AC2020" s="122">
        <v>190000026</v>
      </c>
      <c r="AD2020" s="121"/>
    </row>
    <row r="2021" spans="14:30" ht="12" customHeight="1">
      <c r="N2021" s="119" t="s">
        <v>48</v>
      </c>
      <c r="O2021" s="120" t="s">
        <v>157</v>
      </c>
      <c r="P2021" s="122">
        <v>85000026</v>
      </c>
      <c r="Q2021" s="122">
        <v>95000026</v>
      </c>
      <c r="R2021" s="122">
        <v>110000026</v>
      </c>
      <c r="S2021" s="122">
        <v>125000026</v>
      </c>
      <c r="T2021" s="122">
        <v>130000026</v>
      </c>
      <c r="U2021" s="122">
        <v>140000026</v>
      </c>
      <c r="V2021" s="122">
        <v>145000026</v>
      </c>
      <c r="W2021" s="122">
        <v>150000026</v>
      </c>
      <c r="X2021" s="122">
        <v>155000026</v>
      </c>
      <c r="Y2021" s="122">
        <v>160000026</v>
      </c>
      <c r="Z2021" s="122">
        <v>185000026</v>
      </c>
      <c r="AA2021" s="122">
        <v>0</v>
      </c>
      <c r="AB2021" s="122">
        <v>0</v>
      </c>
      <c r="AC2021" s="122">
        <v>0</v>
      </c>
      <c r="AD2021" s="121"/>
    </row>
    <row r="2022" spans="14:30" ht="12" customHeight="1">
      <c r="N2022" s="119" t="s">
        <v>48</v>
      </c>
      <c r="O2022" s="120" t="s">
        <v>2621</v>
      </c>
      <c r="P2022" s="122">
        <v>0</v>
      </c>
      <c r="Q2022" s="122">
        <v>0</v>
      </c>
      <c r="R2022" s="122">
        <v>0</v>
      </c>
      <c r="S2022" s="122">
        <v>0</v>
      </c>
      <c r="T2022" s="122">
        <v>0</v>
      </c>
      <c r="U2022" s="122">
        <v>0</v>
      </c>
      <c r="V2022" s="122">
        <v>0</v>
      </c>
      <c r="W2022" s="122">
        <v>0</v>
      </c>
      <c r="X2022" s="122">
        <v>0</v>
      </c>
      <c r="Y2022" s="122">
        <v>0</v>
      </c>
      <c r="Z2022" s="122">
        <v>195000026</v>
      </c>
      <c r="AA2022" s="122">
        <v>205000026</v>
      </c>
      <c r="AB2022" s="122">
        <v>215000026</v>
      </c>
      <c r="AC2022" s="122">
        <v>225000026</v>
      </c>
      <c r="AD2022" s="121"/>
    </row>
    <row r="2023" spans="14:30" ht="12" customHeight="1">
      <c r="N2023" s="119" t="s">
        <v>48</v>
      </c>
      <c r="O2023" s="120" t="s">
        <v>1338</v>
      </c>
      <c r="P2023" s="122">
        <v>0</v>
      </c>
      <c r="Q2023" s="122">
        <v>0</v>
      </c>
      <c r="R2023" s="122">
        <v>0</v>
      </c>
      <c r="S2023" s="122">
        <v>0</v>
      </c>
      <c r="T2023" s="122">
        <v>0</v>
      </c>
      <c r="U2023" s="122">
        <v>0</v>
      </c>
      <c r="V2023" s="122">
        <v>0</v>
      </c>
      <c r="W2023" s="122">
        <v>0</v>
      </c>
      <c r="X2023" s="122">
        <v>0</v>
      </c>
      <c r="Y2023" s="122">
        <v>0</v>
      </c>
      <c r="Z2023" s="122">
        <v>190000026</v>
      </c>
      <c r="AA2023" s="122">
        <v>195000026</v>
      </c>
      <c r="AB2023" s="122">
        <v>200000026</v>
      </c>
      <c r="AC2023" s="122">
        <v>215000026</v>
      </c>
      <c r="AD2023" s="121"/>
    </row>
    <row r="2024" spans="14:30" ht="12" customHeight="1">
      <c r="N2024" s="119" t="s">
        <v>48</v>
      </c>
      <c r="O2024" s="120" t="s">
        <v>1470</v>
      </c>
      <c r="P2024" s="122">
        <v>95000026</v>
      </c>
      <c r="Q2024" s="122">
        <v>100000026</v>
      </c>
      <c r="R2024" s="122">
        <v>105000026</v>
      </c>
      <c r="S2024" s="122">
        <v>110000026</v>
      </c>
      <c r="T2024" s="122">
        <v>115000025</v>
      </c>
      <c r="U2024" s="122">
        <v>120000026</v>
      </c>
      <c r="V2024" s="122">
        <v>130000025</v>
      </c>
      <c r="W2024" s="122">
        <v>140000026</v>
      </c>
      <c r="X2024" s="122">
        <v>150000026</v>
      </c>
      <c r="Y2024" s="122">
        <v>160000026</v>
      </c>
      <c r="Z2024" s="122">
        <v>170000026</v>
      </c>
      <c r="AA2024" s="122">
        <v>175000026</v>
      </c>
      <c r="AB2024" s="122">
        <v>180000026</v>
      </c>
      <c r="AC2024" s="122">
        <v>200000026</v>
      </c>
      <c r="AD2024" s="121"/>
    </row>
    <row r="2025" spans="14:30" ht="12" customHeight="1">
      <c r="N2025" s="119" t="s">
        <v>48</v>
      </c>
      <c r="O2025" s="120" t="s">
        <v>511</v>
      </c>
      <c r="P2025" s="122">
        <v>0</v>
      </c>
      <c r="Q2025" s="122">
        <v>0</v>
      </c>
      <c r="R2025" s="122">
        <v>0</v>
      </c>
      <c r="S2025" s="122">
        <v>0</v>
      </c>
      <c r="T2025" s="122">
        <v>120000026</v>
      </c>
      <c r="U2025" s="122">
        <v>130000026</v>
      </c>
      <c r="V2025" s="122">
        <v>135000026</v>
      </c>
      <c r="W2025" s="122">
        <v>0</v>
      </c>
      <c r="X2025" s="122">
        <v>0</v>
      </c>
      <c r="Y2025" s="122">
        <v>0</v>
      </c>
      <c r="Z2025" s="122">
        <v>0</v>
      </c>
      <c r="AA2025" s="122">
        <v>0</v>
      </c>
      <c r="AB2025" s="122">
        <v>0</v>
      </c>
      <c r="AC2025" s="122">
        <v>0</v>
      </c>
      <c r="AD2025" s="121"/>
    </row>
    <row r="2026" spans="14:30" ht="12" customHeight="1">
      <c r="N2026" s="119" t="s">
        <v>48</v>
      </c>
      <c r="O2026" s="120" t="s">
        <v>512</v>
      </c>
      <c r="P2026" s="122">
        <v>0</v>
      </c>
      <c r="Q2026" s="122">
        <v>0</v>
      </c>
      <c r="R2026" s="122">
        <v>0</v>
      </c>
      <c r="S2026" s="122">
        <v>0</v>
      </c>
      <c r="T2026" s="122">
        <v>115000026</v>
      </c>
      <c r="U2026" s="122">
        <v>125000026</v>
      </c>
      <c r="V2026" s="122">
        <v>130000026</v>
      </c>
      <c r="W2026" s="122">
        <v>0</v>
      </c>
      <c r="X2026" s="122">
        <v>0</v>
      </c>
      <c r="Y2026" s="122">
        <v>0</v>
      </c>
      <c r="Z2026" s="122">
        <v>0</v>
      </c>
      <c r="AA2026" s="122">
        <v>0</v>
      </c>
      <c r="AB2026" s="122">
        <v>0</v>
      </c>
      <c r="AC2026" s="122">
        <v>0</v>
      </c>
      <c r="AD2026" s="121"/>
    </row>
    <row r="2027" spans="14:30" ht="12" customHeight="1">
      <c r="N2027" s="119" t="s">
        <v>48</v>
      </c>
      <c r="O2027" s="120" t="s">
        <v>1205</v>
      </c>
      <c r="P2027" s="122">
        <v>85000026</v>
      </c>
      <c r="Q2027" s="122">
        <v>90000026</v>
      </c>
      <c r="R2027" s="122">
        <v>95000026</v>
      </c>
      <c r="S2027" s="122">
        <v>100000026</v>
      </c>
      <c r="T2027" s="122">
        <v>105000026</v>
      </c>
      <c r="U2027" s="122">
        <v>110000026</v>
      </c>
      <c r="V2027" s="122">
        <v>115000026</v>
      </c>
      <c r="W2027" s="122">
        <v>120000026</v>
      </c>
      <c r="X2027" s="122">
        <v>125000026</v>
      </c>
      <c r="Y2027" s="122">
        <v>130000026</v>
      </c>
      <c r="Z2027" s="122">
        <v>135000026</v>
      </c>
      <c r="AA2027" s="122">
        <v>145000026</v>
      </c>
      <c r="AB2027" s="122">
        <v>155000026</v>
      </c>
      <c r="AC2027" s="122">
        <v>160000026</v>
      </c>
      <c r="AD2027" s="121"/>
    </row>
    <row r="2028" spans="14:30" ht="12" customHeight="1">
      <c r="N2028" s="119" t="s">
        <v>48</v>
      </c>
      <c r="O2028" s="120" t="s">
        <v>1471</v>
      </c>
      <c r="P2028" s="122">
        <v>60000026</v>
      </c>
      <c r="Q2028" s="122">
        <v>65000026</v>
      </c>
      <c r="R2028" s="122">
        <v>70000026</v>
      </c>
      <c r="S2028" s="122">
        <v>75000026</v>
      </c>
      <c r="T2028" s="122">
        <v>95000026</v>
      </c>
      <c r="U2028" s="122">
        <v>105000026</v>
      </c>
      <c r="V2028" s="122">
        <v>110000026</v>
      </c>
      <c r="W2028" s="122">
        <v>115000026</v>
      </c>
      <c r="X2028" s="122">
        <v>120000026</v>
      </c>
      <c r="Y2028" s="122">
        <v>125000026</v>
      </c>
      <c r="Z2028" s="122">
        <v>130000026</v>
      </c>
      <c r="AA2028" s="122">
        <v>145000026</v>
      </c>
      <c r="AB2028" s="122">
        <v>155000026</v>
      </c>
      <c r="AC2028" s="122">
        <v>160000026</v>
      </c>
      <c r="AD2028" s="121"/>
    </row>
    <row r="2029" spans="14:30" ht="12" customHeight="1">
      <c r="N2029" s="119" t="s">
        <v>48</v>
      </c>
      <c r="O2029" s="120" t="s">
        <v>1206</v>
      </c>
      <c r="P2029" s="122">
        <v>100000026</v>
      </c>
      <c r="Q2029" s="122">
        <v>105000026</v>
      </c>
      <c r="R2029" s="122">
        <v>110000026</v>
      </c>
      <c r="S2029" s="122">
        <v>115000025</v>
      </c>
      <c r="T2029" s="122">
        <v>120000026</v>
      </c>
      <c r="U2029" s="122">
        <v>130000025</v>
      </c>
      <c r="V2029" s="122">
        <v>140000026</v>
      </c>
      <c r="W2029" s="122">
        <v>150000026</v>
      </c>
      <c r="X2029" s="122">
        <v>160000026</v>
      </c>
      <c r="Y2029" s="122">
        <v>170000026</v>
      </c>
      <c r="Z2029" s="122">
        <v>175000026</v>
      </c>
      <c r="AA2029" s="122">
        <v>180000026</v>
      </c>
      <c r="AB2029" s="122">
        <v>190000026</v>
      </c>
      <c r="AC2029" s="122">
        <v>205000026</v>
      </c>
      <c r="AD2029" s="121"/>
    </row>
    <row r="2030" spans="14:30" ht="12" customHeight="1">
      <c r="N2030" s="119" t="s">
        <v>48</v>
      </c>
      <c r="O2030" s="120" t="s">
        <v>1207</v>
      </c>
      <c r="P2030" s="122">
        <v>100000026</v>
      </c>
      <c r="Q2030" s="122">
        <v>105000026</v>
      </c>
      <c r="R2030" s="122">
        <v>110000026</v>
      </c>
      <c r="S2030" s="122">
        <v>115000025</v>
      </c>
      <c r="T2030" s="122">
        <v>120000026</v>
      </c>
      <c r="U2030" s="122">
        <v>130000025</v>
      </c>
      <c r="V2030" s="122">
        <v>140000026</v>
      </c>
      <c r="W2030" s="122">
        <v>150000026</v>
      </c>
      <c r="X2030" s="122">
        <v>160000026</v>
      </c>
      <c r="Y2030" s="122">
        <v>170000026</v>
      </c>
      <c r="Z2030" s="122">
        <v>175000026</v>
      </c>
      <c r="AA2030" s="122">
        <v>180000026</v>
      </c>
      <c r="AB2030" s="122">
        <v>190000026</v>
      </c>
      <c r="AC2030" s="122">
        <v>205000026</v>
      </c>
      <c r="AD2030" s="121"/>
    </row>
    <row r="2031" spans="14:30" ht="12" customHeight="1">
      <c r="N2031" s="119" t="s">
        <v>48</v>
      </c>
      <c r="O2031" s="120" t="s">
        <v>1208</v>
      </c>
      <c r="P2031" s="122">
        <v>95000026</v>
      </c>
      <c r="Q2031" s="122">
        <v>100000026</v>
      </c>
      <c r="R2031" s="122">
        <v>105000026</v>
      </c>
      <c r="S2031" s="122">
        <v>110000026</v>
      </c>
      <c r="T2031" s="122">
        <v>115000025</v>
      </c>
      <c r="U2031" s="122">
        <v>120000026</v>
      </c>
      <c r="V2031" s="122">
        <v>130000025</v>
      </c>
      <c r="W2031" s="122">
        <v>140000026</v>
      </c>
      <c r="X2031" s="122">
        <v>150000026</v>
      </c>
      <c r="Y2031" s="122">
        <v>160000026</v>
      </c>
      <c r="Z2031" s="122">
        <v>170000026</v>
      </c>
      <c r="AA2031" s="122">
        <v>175000026</v>
      </c>
      <c r="AB2031" s="122">
        <v>180000026</v>
      </c>
      <c r="AC2031" s="122">
        <v>200000026</v>
      </c>
      <c r="AD2031" s="121"/>
    </row>
    <row r="2032" spans="14:30" ht="12" customHeight="1">
      <c r="N2032" s="119" t="s">
        <v>48</v>
      </c>
      <c r="O2032" s="120" t="s">
        <v>566</v>
      </c>
      <c r="P2032" s="122">
        <v>95000026</v>
      </c>
      <c r="Q2032" s="122">
        <v>100000026</v>
      </c>
      <c r="R2032" s="122">
        <v>105000026</v>
      </c>
      <c r="S2032" s="122">
        <v>110000026</v>
      </c>
      <c r="T2032" s="122">
        <v>115000025</v>
      </c>
      <c r="U2032" s="122">
        <v>120000026</v>
      </c>
      <c r="V2032" s="122">
        <v>130000025</v>
      </c>
      <c r="W2032" s="122">
        <v>140000026</v>
      </c>
      <c r="X2032" s="122">
        <v>150000026</v>
      </c>
      <c r="Y2032" s="122">
        <v>160000026</v>
      </c>
      <c r="Z2032" s="122">
        <v>170000026</v>
      </c>
      <c r="AA2032" s="122">
        <v>175000026</v>
      </c>
      <c r="AB2032" s="122">
        <v>180000026</v>
      </c>
      <c r="AC2032" s="122">
        <v>200000026</v>
      </c>
      <c r="AD2032" s="121"/>
    </row>
    <row r="2033" spans="14:30" ht="12" customHeight="1">
      <c r="N2033" s="119" t="s">
        <v>48</v>
      </c>
      <c r="O2033" s="120" t="s">
        <v>1209</v>
      </c>
      <c r="P2033" s="122">
        <v>90000026</v>
      </c>
      <c r="Q2033" s="122">
        <v>100000026</v>
      </c>
      <c r="R2033" s="122">
        <v>105000026</v>
      </c>
      <c r="S2033" s="122">
        <v>110000026</v>
      </c>
      <c r="T2033" s="122">
        <v>115000026</v>
      </c>
      <c r="U2033" s="122">
        <v>120000026</v>
      </c>
      <c r="V2033" s="122">
        <v>135000026</v>
      </c>
      <c r="W2033" s="122">
        <v>145000026</v>
      </c>
      <c r="X2033" s="122">
        <v>155000026</v>
      </c>
      <c r="Y2033" s="122">
        <v>170000026</v>
      </c>
      <c r="Z2033" s="122">
        <v>180000026</v>
      </c>
      <c r="AA2033" s="122">
        <v>185000026</v>
      </c>
      <c r="AB2033" s="122">
        <v>190000026</v>
      </c>
      <c r="AC2033" s="122">
        <v>210000026</v>
      </c>
      <c r="AD2033" s="121"/>
    </row>
    <row r="2034" spans="14:30" ht="12" customHeight="1">
      <c r="N2034" s="119" t="s">
        <v>48</v>
      </c>
      <c r="O2034" s="120" t="s">
        <v>354</v>
      </c>
      <c r="P2034" s="122">
        <v>90000026</v>
      </c>
      <c r="Q2034" s="122">
        <v>100000026</v>
      </c>
      <c r="R2034" s="122">
        <v>105000026</v>
      </c>
      <c r="S2034" s="122">
        <v>110000026</v>
      </c>
      <c r="T2034" s="122">
        <v>115000026</v>
      </c>
      <c r="U2034" s="122">
        <v>120000026</v>
      </c>
      <c r="V2034" s="122">
        <v>135000026</v>
      </c>
      <c r="W2034" s="122">
        <v>145000026</v>
      </c>
      <c r="X2034" s="122">
        <v>155000026</v>
      </c>
      <c r="Y2034" s="122">
        <v>170000026</v>
      </c>
      <c r="Z2034" s="122">
        <v>180000026</v>
      </c>
      <c r="AA2034" s="122">
        <v>185000026</v>
      </c>
      <c r="AB2034" s="122">
        <v>190000026</v>
      </c>
      <c r="AC2034" s="122">
        <v>210000026</v>
      </c>
      <c r="AD2034" s="121"/>
    </row>
    <row r="2035" spans="14:30" ht="12" customHeight="1">
      <c r="N2035" s="119" t="s">
        <v>48</v>
      </c>
      <c r="O2035" s="120" t="s">
        <v>1210</v>
      </c>
      <c r="P2035" s="122">
        <v>90000026</v>
      </c>
      <c r="Q2035" s="122">
        <v>100000026</v>
      </c>
      <c r="R2035" s="122">
        <v>105000026</v>
      </c>
      <c r="S2035" s="122">
        <v>110000026</v>
      </c>
      <c r="T2035" s="122">
        <v>115000026</v>
      </c>
      <c r="U2035" s="122">
        <v>120000026</v>
      </c>
      <c r="V2035" s="122">
        <v>135000026</v>
      </c>
      <c r="W2035" s="122">
        <v>145000026</v>
      </c>
      <c r="X2035" s="122">
        <v>155000026</v>
      </c>
      <c r="Y2035" s="122">
        <v>170000026</v>
      </c>
      <c r="Z2035" s="122">
        <v>180000026</v>
      </c>
      <c r="AA2035" s="122">
        <v>185000026</v>
      </c>
      <c r="AB2035" s="122">
        <v>190000026</v>
      </c>
      <c r="AC2035" s="122">
        <v>210000026</v>
      </c>
      <c r="AD2035" s="121"/>
    </row>
    <row r="2036" spans="14:30" ht="12" customHeight="1">
      <c r="N2036" s="119" t="s">
        <v>48</v>
      </c>
      <c r="O2036" s="120" t="s">
        <v>349</v>
      </c>
      <c r="P2036" s="122">
        <v>85000026</v>
      </c>
      <c r="Q2036" s="122">
        <v>90000026</v>
      </c>
      <c r="R2036" s="122">
        <v>100000026</v>
      </c>
      <c r="S2036" s="122">
        <v>105000026</v>
      </c>
      <c r="T2036" s="122">
        <v>110000026</v>
      </c>
      <c r="U2036" s="122">
        <v>115000026</v>
      </c>
      <c r="V2036" s="122">
        <v>120000026</v>
      </c>
      <c r="W2036" s="122">
        <v>135000026</v>
      </c>
      <c r="X2036" s="122">
        <v>145000026</v>
      </c>
      <c r="Y2036" s="122">
        <v>155000026</v>
      </c>
      <c r="Z2036" s="122">
        <v>170000026</v>
      </c>
      <c r="AA2036" s="122">
        <v>180000026</v>
      </c>
      <c r="AB2036" s="122">
        <v>185000026</v>
      </c>
      <c r="AC2036" s="122">
        <v>190000026</v>
      </c>
      <c r="AD2036" s="121"/>
    </row>
    <row r="2037" spans="14:30" ht="12" customHeight="1">
      <c r="N2037" s="119" t="s">
        <v>48</v>
      </c>
      <c r="O2037" s="120" t="s">
        <v>559</v>
      </c>
      <c r="P2037" s="122">
        <v>85000026</v>
      </c>
      <c r="Q2037" s="122">
        <v>90000026</v>
      </c>
      <c r="R2037" s="122">
        <v>100000026</v>
      </c>
      <c r="S2037" s="122">
        <v>105000026</v>
      </c>
      <c r="T2037" s="122">
        <v>110000026</v>
      </c>
      <c r="U2037" s="122">
        <v>115000026</v>
      </c>
      <c r="V2037" s="122">
        <v>120000026</v>
      </c>
      <c r="W2037" s="122">
        <v>135000026</v>
      </c>
      <c r="X2037" s="122">
        <v>145000026</v>
      </c>
      <c r="Y2037" s="122">
        <v>155000026</v>
      </c>
      <c r="Z2037" s="122">
        <v>170000026</v>
      </c>
      <c r="AA2037" s="122">
        <v>180000026</v>
      </c>
      <c r="AB2037" s="122">
        <v>185000026</v>
      </c>
      <c r="AC2037" s="122">
        <v>190000026</v>
      </c>
      <c r="AD2037" s="121"/>
    </row>
    <row r="2038" spans="14:30" ht="12" customHeight="1">
      <c r="N2038" s="119" t="s">
        <v>48</v>
      </c>
      <c r="O2038" s="120" t="s">
        <v>1211</v>
      </c>
      <c r="P2038" s="122">
        <v>85000026</v>
      </c>
      <c r="Q2038" s="122">
        <v>95000026</v>
      </c>
      <c r="R2038" s="122">
        <v>110000026</v>
      </c>
      <c r="S2038" s="122">
        <v>120000026</v>
      </c>
      <c r="T2038" s="122">
        <v>125000026</v>
      </c>
      <c r="U2038" s="122">
        <v>130000026</v>
      </c>
      <c r="V2038" s="122">
        <v>0</v>
      </c>
      <c r="W2038" s="122">
        <v>0</v>
      </c>
      <c r="X2038" s="122">
        <v>0</v>
      </c>
      <c r="Y2038" s="122">
        <v>0</v>
      </c>
      <c r="Z2038" s="122">
        <v>0</v>
      </c>
      <c r="AA2038" s="122">
        <v>0</v>
      </c>
      <c r="AB2038" s="122">
        <v>0</v>
      </c>
      <c r="AC2038" s="122">
        <v>0</v>
      </c>
      <c r="AD2038" s="121"/>
    </row>
    <row r="2039" spans="14:30" ht="12" customHeight="1">
      <c r="N2039" s="119" t="s">
        <v>48</v>
      </c>
      <c r="O2039" s="120" t="s">
        <v>490</v>
      </c>
      <c r="P2039" s="122">
        <v>60000026</v>
      </c>
      <c r="Q2039" s="122">
        <v>65000026</v>
      </c>
      <c r="R2039" s="122">
        <v>70000026</v>
      </c>
      <c r="S2039" s="122">
        <v>75000026</v>
      </c>
      <c r="T2039" s="122">
        <v>95000026</v>
      </c>
      <c r="U2039" s="122">
        <v>105000026</v>
      </c>
      <c r="V2039" s="122">
        <v>110000026</v>
      </c>
      <c r="W2039" s="122">
        <v>115000026</v>
      </c>
      <c r="X2039" s="122">
        <v>120000026</v>
      </c>
      <c r="Y2039" s="122">
        <v>125000026</v>
      </c>
      <c r="Z2039" s="122">
        <v>130000026</v>
      </c>
      <c r="AA2039" s="122">
        <v>145000026</v>
      </c>
      <c r="AB2039" s="122">
        <v>155000026</v>
      </c>
      <c r="AC2039" s="122">
        <v>160000026</v>
      </c>
      <c r="AD2039" s="121"/>
    </row>
    <row r="2040" spans="14:30" ht="12" customHeight="1">
      <c r="N2040" s="119" t="s">
        <v>48</v>
      </c>
      <c r="O2040" s="120" t="s">
        <v>491</v>
      </c>
      <c r="P2040" s="122">
        <v>100000026</v>
      </c>
      <c r="Q2040" s="122">
        <v>105000026</v>
      </c>
      <c r="R2040" s="122">
        <v>110000026</v>
      </c>
      <c r="S2040" s="122">
        <v>115000025</v>
      </c>
      <c r="T2040" s="122">
        <v>120000026</v>
      </c>
      <c r="U2040" s="122">
        <v>130000025</v>
      </c>
      <c r="V2040" s="122">
        <v>140000026</v>
      </c>
      <c r="W2040" s="122">
        <v>150000026</v>
      </c>
      <c r="X2040" s="122">
        <v>160000026</v>
      </c>
      <c r="Y2040" s="122">
        <v>170000026</v>
      </c>
      <c r="Z2040" s="122">
        <v>175000026</v>
      </c>
      <c r="AA2040" s="122">
        <v>180000026</v>
      </c>
      <c r="AB2040" s="122">
        <v>190000026</v>
      </c>
      <c r="AC2040" s="122">
        <v>205000026</v>
      </c>
      <c r="AD2040" s="121"/>
    </row>
    <row r="2041" spans="14:30" ht="12" customHeight="1">
      <c r="N2041" s="119" t="s">
        <v>48</v>
      </c>
      <c r="O2041" s="120" t="s">
        <v>492</v>
      </c>
      <c r="P2041" s="122">
        <v>95000026</v>
      </c>
      <c r="Q2041" s="122">
        <v>100000026</v>
      </c>
      <c r="R2041" s="122">
        <v>105000026</v>
      </c>
      <c r="S2041" s="122">
        <v>110000026</v>
      </c>
      <c r="T2041" s="122">
        <v>115000025</v>
      </c>
      <c r="U2041" s="122">
        <v>120000026</v>
      </c>
      <c r="V2041" s="122">
        <v>130000025</v>
      </c>
      <c r="W2041" s="122">
        <v>140000026</v>
      </c>
      <c r="X2041" s="122">
        <v>150000026</v>
      </c>
      <c r="Y2041" s="122">
        <v>160000026</v>
      </c>
      <c r="Z2041" s="122">
        <v>170000026</v>
      </c>
      <c r="AA2041" s="122">
        <v>175000026</v>
      </c>
      <c r="AB2041" s="122">
        <v>180000026</v>
      </c>
      <c r="AC2041" s="122">
        <v>200000026</v>
      </c>
      <c r="AD2041" s="121"/>
    </row>
    <row r="2042" spans="14:30" ht="12" customHeight="1">
      <c r="N2042" s="119" t="s">
        <v>48</v>
      </c>
      <c r="O2042" s="120" t="s">
        <v>1472</v>
      </c>
      <c r="P2042" s="122">
        <v>0</v>
      </c>
      <c r="Q2042" s="122">
        <v>0</v>
      </c>
      <c r="R2042" s="122">
        <v>0</v>
      </c>
      <c r="S2042" s="122">
        <v>0</v>
      </c>
      <c r="T2042" s="122">
        <v>115000026</v>
      </c>
      <c r="U2042" s="122">
        <v>125000026</v>
      </c>
      <c r="V2042" s="122">
        <v>130000026</v>
      </c>
      <c r="W2042" s="122">
        <v>0</v>
      </c>
      <c r="X2042" s="122">
        <v>0</v>
      </c>
      <c r="Y2042" s="122">
        <v>0</v>
      </c>
      <c r="Z2042" s="122">
        <v>0</v>
      </c>
      <c r="AA2042" s="122">
        <v>0</v>
      </c>
      <c r="AB2042" s="122">
        <v>0</v>
      </c>
      <c r="AC2042" s="122">
        <v>0</v>
      </c>
      <c r="AD2042" s="121"/>
    </row>
    <row r="2043" spans="14:30" ht="12" customHeight="1">
      <c r="N2043" s="119" t="s">
        <v>48</v>
      </c>
      <c r="O2043" s="120" t="s">
        <v>2525</v>
      </c>
      <c r="P2043" s="122">
        <v>80000026</v>
      </c>
      <c r="Q2043" s="122">
        <v>85000026</v>
      </c>
      <c r="R2043" s="122">
        <v>90000026</v>
      </c>
      <c r="S2043" s="122">
        <v>100000026</v>
      </c>
      <c r="T2043" s="122">
        <v>110000026</v>
      </c>
      <c r="U2043" s="122">
        <v>120000026</v>
      </c>
      <c r="V2043" s="122">
        <v>0</v>
      </c>
      <c r="W2043" s="122">
        <v>0</v>
      </c>
      <c r="X2043" s="122">
        <v>0</v>
      </c>
      <c r="Y2043" s="122">
        <v>0</v>
      </c>
      <c r="Z2043" s="122">
        <v>0</v>
      </c>
      <c r="AA2043" s="122">
        <v>0</v>
      </c>
      <c r="AB2043" s="122">
        <v>0</v>
      </c>
      <c r="AC2043" s="122">
        <v>0</v>
      </c>
      <c r="AD2043" s="121"/>
    </row>
    <row r="2044" spans="14:30" ht="12" customHeight="1">
      <c r="N2044" s="119" t="s">
        <v>48</v>
      </c>
      <c r="O2044" s="120" t="s">
        <v>2225</v>
      </c>
      <c r="P2044" s="122">
        <v>100000026</v>
      </c>
      <c r="Q2044" s="122">
        <v>105000026</v>
      </c>
      <c r="R2044" s="122">
        <v>110000026</v>
      </c>
      <c r="S2044" s="122">
        <v>115000025</v>
      </c>
      <c r="T2044" s="122">
        <v>120000026</v>
      </c>
      <c r="U2044" s="122">
        <v>130000025</v>
      </c>
      <c r="V2044" s="122">
        <v>140000026</v>
      </c>
      <c r="W2044" s="122">
        <v>150000026</v>
      </c>
      <c r="X2044" s="122">
        <v>160000026</v>
      </c>
      <c r="Y2044" s="122">
        <v>170000026</v>
      </c>
      <c r="Z2044" s="122">
        <v>175000026</v>
      </c>
      <c r="AA2044" s="122">
        <v>180000026</v>
      </c>
      <c r="AB2044" s="122">
        <v>190000026</v>
      </c>
      <c r="AC2044" s="122">
        <v>205000026</v>
      </c>
      <c r="AD2044" s="121"/>
    </row>
    <row r="2045" spans="14:30" ht="12" customHeight="1">
      <c r="N2045" s="119" t="s">
        <v>48</v>
      </c>
      <c r="O2045" s="120" t="s">
        <v>2643</v>
      </c>
      <c r="P2045" s="122">
        <v>95000026</v>
      </c>
      <c r="Q2045" s="122">
        <v>100000026</v>
      </c>
      <c r="R2045" s="122">
        <v>105000026</v>
      </c>
      <c r="S2045" s="122">
        <v>110000026</v>
      </c>
      <c r="T2045" s="122">
        <v>115000025</v>
      </c>
      <c r="U2045" s="122">
        <v>120000026</v>
      </c>
      <c r="V2045" s="122">
        <v>130000025</v>
      </c>
      <c r="W2045" s="122">
        <v>140000026</v>
      </c>
      <c r="X2045" s="122">
        <v>150000026</v>
      </c>
      <c r="Y2045" s="122">
        <v>160000026</v>
      </c>
      <c r="Z2045" s="122">
        <v>170000026</v>
      </c>
      <c r="AA2045" s="122">
        <v>175000026</v>
      </c>
      <c r="AB2045" s="122">
        <v>180000026</v>
      </c>
      <c r="AC2045" s="122">
        <v>200000026</v>
      </c>
      <c r="AD2045" s="121"/>
    </row>
    <row r="2046" spans="14:30" ht="12" customHeight="1">
      <c r="N2046" s="119" t="s">
        <v>48</v>
      </c>
      <c r="O2046" s="120" t="s">
        <v>1740</v>
      </c>
      <c r="P2046" s="122">
        <v>100000026</v>
      </c>
      <c r="Q2046" s="122">
        <v>105000026</v>
      </c>
      <c r="R2046" s="122">
        <v>110000026</v>
      </c>
      <c r="S2046" s="122">
        <v>115000025</v>
      </c>
      <c r="T2046" s="122">
        <v>120000026</v>
      </c>
      <c r="U2046" s="122">
        <v>130000025</v>
      </c>
      <c r="V2046" s="122">
        <v>140000026</v>
      </c>
      <c r="W2046" s="122">
        <v>150000026</v>
      </c>
      <c r="X2046" s="122">
        <v>160000026</v>
      </c>
      <c r="Y2046" s="122">
        <v>170000026</v>
      </c>
      <c r="Z2046" s="122">
        <v>175000026</v>
      </c>
      <c r="AA2046" s="122">
        <v>180000026</v>
      </c>
      <c r="AB2046" s="122">
        <v>190000026</v>
      </c>
      <c r="AC2046" s="122">
        <v>205000026</v>
      </c>
      <c r="AD2046" s="121"/>
    </row>
    <row r="2047" spans="14:30" ht="12" customHeight="1">
      <c r="N2047" s="119" t="s">
        <v>48</v>
      </c>
      <c r="O2047" s="120" t="s">
        <v>1830</v>
      </c>
      <c r="P2047" s="122">
        <v>95000026</v>
      </c>
      <c r="Q2047" s="122">
        <v>100000026</v>
      </c>
      <c r="R2047" s="122">
        <v>105000026</v>
      </c>
      <c r="S2047" s="122">
        <v>110000026</v>
      </c>
      <c r="T2047" s="122">
        <v>115000025</v>
      </c>
      <c r="U2047" s="122">
        <v>120000026</v>
      </c>
      <c r="V2047" s="122">
        <v>130000025</v>
      </c>
      <c r="W2047" s="122">
        <v>140000026</v>
      </c>
      <c r="X2047" s="122">
        <v>150000026</v>
      </c>
      <c r="Y2047" s="122">
        <v>160000026</v>
      </c>
      <c r="Z2047" s="122">
        <v>170000026</v>
      </c>
      <c r="AA2047" s="122">
        <v>175000026</v>
      </c>
      <c r="AB2047" s="122">
        <v>180000026</v>
      </c>
      <c r="AC2047" s="122">
        <v>200000026</v>
      </c>
      <c r="AD2047" s="121"/>
    </row>
    <row r="2048" spans="14:30" ht="12" customHeight="1">
      <c r="N2048" s="119" t="s">
        <v>48</v>
      </c>
      <c r="O2048" s="120" t="s">
        <v>3322</v>
      </c>
      <c r="P2048" s="122">
        <v>0</v>
      </c>
      <c r="Q2048" s="122">
        <v>0</v>
      </c>
      <c r="R2048" s="122">
        <v>0</v>
      </c>
      <c r="S2048" s="122">
        <v>0</v>
      </c>
      <c r="T2048" s="122">
        <v>0</v>
      </c>
      <c r="U2048" s="122">
        <v>0</v>
      </c>
      <c r="V2048" s="122">
        <v>0</v>
      </c>
      <c r="W2048" s="122">
        <v>0</v>
      </c>
      <c r="X2048" s="122">
        <v>0</v>
      </c>
      <c r="Y2048" s="122">
        <v>0</v>
      </c>
      <c r="Z2048" s="122">
        <v>0</v>
      </c>
      <c r="AA2048" s="122">
        <v>0</v>
      </c>
      <c r="AB2048" s="122">
        <v>0</v>
      </c>
      <c r="AC2048" s="122">
        <v>260000026</v>
      </c>
      <c r="AD2048" s="121"/>
    </row>
    <row r="2049" spans="14:30" ht="12" customHeight="1">
      <c r="N2049" s="119" t="s">
        <v>48</v>
      </c>
      <c r="O2049" s="120" t="s">
        <v>3439</v>
      </c>
      <c r="P2049" s="121"/>
      <c r="Q2049" s="121"/>
      <c r="R2049" s="121"/>
      <c r="S2049" s="121"/>
      <c r="T2049" s="121"/>
      <c r="U2049" s="121"/>
      <c r="V2049" s="121"/>
      <c r="W2049" s="121"/>
      <c r="X2049" s="121"/>
      <c r="Y2049" s="121"/>
      <c r="Z2049" s="121"/>
      <c r="AA2049" s="121"/>
      <c r="AB2049" s="121"/>
      <c r="AC2049" s="122">
        <v>250000026</v>
      </c>
      <c r="AD2049" s="121"/>
    </row>
    <row r="2050" spans="14:30" ht="12" customHeight="1">
      <c r="N2050" s="119" t="s">
        <v>48</v>
      </c>
      <c r="O2050" s="120" t="s">
        <v>1473</v>
      </c>
      <c r="P2050" s="122">
        <v>0</v>
      </c>
      <c r="Q2050" s="122">
        <v>0</v>
      </c>
      <c r="R2050" s="122">
        <v>0</v>
      </c>
      <c r="S2050" s="122">
        <v>0</v>
      </c>
      <c r="T2050" s="122">
        <v>0</v>
      </c>
      <c r="U2050" s="122">
        <v>100000026</v>
      </c>
      <c r="V2050" s="122">
        <v>110000026</v>
      </c>
      <c r="W2050" s="122">
        <v>115000026</v>
      </c>
      <c r="X2050" s="122">
        <v>120000026</v>
      </c>
      <c r="Y2050" s="122">
        <v>125000026</v>
      </c>
      <c r="Z2050" s="122">
        <v>0</v>
      </c>
      <c r="AA2050" s="122">
        <v>0</v>
      </c>
      <c r="AB2050" s="122">
        <v>0</v>
      </c>
      <c r="AC2050" s="122">
        <v>0</v>
      </c>
      <c r="AD2050" s="121"/>
    </row>
    <row r="2051" spans="14:30" ht="12" customHeight="1">
      <c r="N2051" s="119" t="s">
        <v>48</v>
      </c>
      <c r="O2051" s="120" t="s">
        <v>1558</v>
      </c>
      <c r="P2051" s="122">
        <v>0</v>
      </c>
      <c r="Q2051" s="122">
        <v>0</v>
      </c>
      <c r="R2051" s="122">
        <v>0</v>
      </c>
      <c r="S2051" s="122">
        <v>0</v>
      </c>
      <c r="T2051" s="122">
        <v>0</v>
      </c>
      <c r="U2051" s="122">
        <v>95000026</v>
      </c>
      <c r="V2051" s="122">
        <v>100000026</v>
      </c>
      <c r="W2051" s="122">
        <v>110000026</v>
      </c>
      <c r="X2051" s="122">
        <v>115000026</v>
      </c>
      <c r="Y2051" s="122">
        <v>120000026</v>
      </c>
      <c r="Z2051" s="122">
        <v>0</v>
      </c>
      <c r="AA2051" s="122">
        <v>0</v>
      </c>
      <c r="AB2051" s="122">
        <v>0</v>
      </c>
      <c r="AC2051" s="122">
        <v>0</v>
      </c>
      <c r="AD2051" s="121"/>
    </row>
    <row r="2052" spans="14:30" ht="12" customHeight="1">
      <c r="N2052" s="119" t="s">
        <v>48</v>
      </c>
      <c r="O2052" s="120" t="s">
        <v>541</v>
      </c>
      <c r="P2052" s="122">
        <v>0</v>
      </c>
      <c r="Q2052" s="122">
        <v>0</v>
      </c>
      <c r="R2052" s="122">
        <v>0</v>
      </c>
      <c r="S2052" s="122">
        <v>0</v>
      </c>
      <c r="T2052" s="122">
        <v>0</v>
      </c>
      <c r="U2052" s="122">
        <v>95000026</v>
      </c>
      <c r="V2052" s="122">
        <v>100000026</v>
      </c>
      <c r="W2052" s="122">
        <v>110000026</v>
      </c>
      <c r="X2052" s="122">
        <v>115000026</v>
      </c>
      <c r="Y2052" s="122">
        <v>120000026</v>
      </c>
      <c r="Z2052" s="122">
        <v>0</v>
      </c>
      <c r="AA2052" s="122">
        <v>0</v>
      </c>
      <c r="AB2052" s="122">
        <v>0</v>
      </c>
      <c r="AC2052" s="122">
        <v>0</v>
      </c>
      <c r="AD2052" s="121"/>
    </row>
    <row r="2053" spans="14:30" ht="12" customHeight="1">
      <c r="N2053" s="119" t="s">
        <v>48</v>
      </c>
      <c r="O2053" s="120" t="s">
        <v>1474</v>
      </c>
      <c r="P2053" s="122">
        <v>0</v>
      </c>
      <c r="Q2053" s="122">
        <v>0</v>
      </c>
      <c r="R2053" s="122">
        <v>0</v>
      </c>
      <c r="S2053" s="122">
        <v>0</v>
      </c>
      <c r="T2053" s="122">
        <v>0</v>
      </c>
      <c r="U2053" s="122">
        <v>95000026</v>
      </c>
      <c r="V2053" s="122">
        <v>105000026</v>
      </c>
      <c r="W2053" s="122">
        <v>110000026</v>
      </c>
      <c r="X2053" s="122">
        <v>120000026</v>
      </c>
      <c r="Y2053" s="122">
        <v>130000036</v>
      </c>
      <c r="Z2053" s="122">
        <v>0</v>
      </c>
      <c r="AA2053" s="122">
        <v>0</v>
      </c>
      <c r="AB2053" s="122">
        <v>0</v>
      </c>
      <c r="AC2053" s="122">
        <v>0</v>
      </c>
      <c r="AD2053" s="121"/>
    </row>
    <row r="2054" spans="14:30" ht="12" customHeight="1">
      <c r="N2054" s="119" t="s">
        <v>48</v>
      </c>
      <c r="O2054" s="120" t="s">
        <v>660</v>
      </c>
      <c r="P2054" s="122">
        <v>0</v>
      </c>
      <c r="Q2054" s="122">
        <v>0</v>
      </c>
      <c r="R2054" s="122">
        <v>0</v>
      </c>
      <c r="S2054" s="122">
        <v>0</v>
      </c>
      <c r="T2054" s="122">
        <v>0</v>
      </c>
      <c r="U2054" s="122">
        <v>100000026</v>
      </c>
      <c r="V2054" s="122">
        <v>105000026</v>
      </c>
      <c r="W2054" s="122">
        <v>110000026</v>
      </c>
      <c r="X2054" s="122">
        <v>0</v>
      </c>
      <c r="Y2054" s="122">
        <v>0</v>
      </c>
      <c r="Z2054" s="122">
        <v>0</v>
      </c>
      <c r="AA2054" s="122">
        <v>0</v>
      </c>
      <c r="AB2054" s="122">
        <v>0</v>
      </c>
      <c r="AC2054" s="122">
        <v>0</v>
      </c>
      <c r="AD2054" s="121"/>
    </row>
    <row r="2055" spans="14:30" ht="12" customHeight="1">
      <c r="N2055" s="119" t="s">
        <v>48</v>
      </c>
      <c r="O2055" s="120" t="s">
        <v>1475</v>
      </c>
      <c r="P2055" s="122">
        <v>0</v>
      </c>
      <c r="Q2055" s="122">
        <v>0</v>
      </c>
      <c r="R2055" s="122">
        <v>0</v>
      </c>
      <c r="S2055" s="122">
        <v>0</v>
      </c>
      <c r="T2055" s="122">
        <v>0</v>
      </c>
      <c r="U2055" s="122">
        <v>105000026</v>
      </c>
      <c r="V2055" s="122">
        <v>115000026</v>
      </c>
      <c r="W2055" s="122">
        <v>120000026</v>
      </c>
      <c r="X2055" s="122">
        <v>130000026</v>
      </c>
      <c r="Y2055" s="122">
        <v>140000026</v>
      </c>
      <c r="Z2055" s="122">
        <v>145000026</v>
      </c>
      <c r="AA2055" s="122">
        <v>150000026</v>
      </c>
      <c r="AB2055" s="122">
        <v>0</v>
      </c>
      <c r="AC2055" s="122">
        <v>0</v>
      </c>
      <c r="AD2055" s="121"/>
    </row>
    <row r="2056" spans="14:30" ht="12" customHeight="1">
      <c r="N2056" s="119" t="s">
        <v>48</v>
      </c>
      <c r="O2056" s="120" t="s">
        <v>598</v>
      </c>
      <c r="P2056" s="122">
        <v>0</v>
      </c>
      <c r="Q2056" s="122">
        <v>0</v>
      </c>
      <c r="R2056" s="122">
        <v>0</v>
      </c>
      <c r="S2056" s="122">
        <v>0</v>
      </c>
      <c r="T2056" s="122">
        <v>0</v>
      </c>
      <c r="U2056" s="122">
        <v>105000026</v>
      </c>
      <c r="V2056" s="122">
        <v>115000026</v>
      </c>
      <c r="W2056" s="122">
        <v>120000026</v>
      </c>
      <c r="X2056" s="122">
        <v>130000026</v>
      </c>
      <c r="Y2056" s="122">
        <v>140000026</v>
      </c>
      <c r="Z2056" s="122">
        <v>145000026</v>
      </c>
      <c r="AA2056" s="122">
        <v>150000026</v>
      </c>
      <c r="AB2056" s="122">
        <v>0</v>
      </c>
      <c r="AC2056" s="122">
        <v>0</v>
      </c>
      <c r="AD2056" s="121"/>
    </row>
    <row r="2057" spans="14:30" ht="12" customHeight="1">
      <c r="N2057" s="119" t="s">
        <v>48</v>
      </c>
      <c r="O2057" s="120" t="s">
        <v>1476</v>
      </c>
      <c r="P2057" s="122">
        <v>0</v>
      </c>
      <c r="Q2057" s="122">
        <v>0</v>
      </c>
      <c r="R2057" s="122">
        <v>0</v>
      </c>
      <c r="S2057" s="122">
        <v>0</v>
      </c>
      <c r="T2057" s="122">
        <v>0</v>
      </c>
      <c r="U2057" s="122">
        <v>100000026</v>
      </c>
      <c r="V2057" s="122">
        <v>110000026</v>
      </c>
      <c r="W2057" s="122">
        <v>115000026</v>
      </c>
      <c r="X2057" s="122">
        <v>120000026</v>
      </c>
      <c r="Y2057" s="122">
        <v>130000026</v>
      </c>
      <c r="Z2057" s="122">
        <v>140000026</v>
      </c>
      <c r="AA2057" s="122">
        <v>145000026</v>
      </c>
      <c r="AB2057" s="122">
        <v>0</v>
      </c>
      <c r="AC2057" s="122">
        <v>0</v>
      </c>
      <c r="AD2057" s="121"/>
    </row>
    <row r="2058" spans="14:30" ht="12" customHeight="1">
      <c r="N2058" s="119" t="s">
        <v>48</v>
      </c>
      <c r="O2058" s="120" t="s">
        <v>2105</v>
      </c>
      <c r="P2058" s="122">
        <v>0</v>
      </c>
      <c r="Q2058" s="122">
        <v>0</v>
      </c>
      <c r="R2058" s="122">
        <v>0</v>
      </c>
      <c r="S2058" s="122">
        <v>0</v>
      </c>
      <c r="T2058" s="122">
        <v>0</v>
      </c>
      <c r="U2058" s="122">
        <v>0</v>
      </c>
      <c r="V2058" s="122">
        <v>120000026</v>
      </c>
      <c r="W2058" s="122">
        <v>0</v>
      </c>
      <c r="X2058" s="122">
        <v>0</v>
      </c>
      <c r="Y2058" s="122">
        <v>0</v>
      </c>
      <c r="Z2058" s="122">
        <v>0</v>
      </c>
      <c r="AA2058" s="122">
        <v>0</v>
      </c>
      <c r="AB2058" s="122">
        <v>0</v>
      </c>
      <c r="AC2058" s="122">
        <v>0</v>
      </c>
      <c r="AD2058" s="121"/>
    </row>
    <row r="2059" spans="14:30" ht="12" customHeight="1">
      <c r="N2059" s="119" t="s">
        <v>48</v>
      </c>
      <c r="O2059" s="120" t="s">
        <v>1722</v>
      </c>
      <c r="P2059" s="122">
        <v>0</v>
      </c>
      <c r="Q2059" s="122">
        <v>0</v>
      </c>
      <c r="R2059" s="122">
        <v>0</v>
      </c>
      <c r="S2059" s="122">
        <v>0</v>
      </c>
      <c r="T2059" s="122">
        <v>0</v>
      </c>
      <c r="U2059" s="122">
        <v>330000026</v>
      </c>
      <c r="V2059" s="122">
        <v>350000026</v>
      </c>
      <c r="W2059" s="122">
        <v>360000026</v>
      </c>
      <c r="X2059" s="122">
        <v>370000026</v>
      </c>
      <c r="Y2059" s="122">
        <v>380000026</v>
      </c>
      <c r="Z2059" s="122">
        <v>390000026</v>
      </c>
      <c r="AA2059" s="122">
        <v>400000026</v>
      </c>
      <c r="AB2059" s="122">
        <v>410000026</v>
      </c>
      <c r="AC2059" s="122">
        <v>420000026</v>
      </c>
      <c r="AD2059" s="121"/>
    </row>
    <row r="2060" spans="14:30" ht="12" customHeight="1">
      <c r="N2060" s="119" t="s">
        <v>48</v>
      </c>
      <c r="O2060" s="120" t="s">
        <v>2181</v>
      </c>
      <c r="P2060" s="122">
        <v>0</v>
      </c>
      <c r="Q2060" s="122">
        <v>0</v>
      </c>
      <c r="R2060" s="122">
        <v>0</v>
      </c>
      <c r="S2060" s="122">
        <v>0</v>
      </c>
      <c r="T2060" s="122">
        <v>0</v>
      </c>
      <c r="U2060" s="122">
        <v>325000026</v>
      </c>
      <c r="V2060" s="122">
        <v>345000026</v>
      </c>
      <c r="W2060" s="122">
        <v>355000026</v>
      </c>
      <c r="X2060" s="122">
        <v>365000026</v>
      </c>
      <c r="Y2060" s="122">
        <v>375000026</v>
      </c>
      <c r="Z2060" s="122">
        <v>385000026</v>
      </c>
      <c r="AA2060" s="122">
        <v>395000026</v>
      </c>
      <c r="AB2060" s="122">
        <v>405000026</v>
      </c>
      <c r="AC2060" s="122">
        <v>415000026</v>
      </c>
      <c r="AD2060" s="121"/>
    </row>
    <row r="2061" spans="14:30" ht="12" customHeight="1">
      <c r="N2061" s="119" t="s">
        <v>48</v>
      </c>
      <c r="O2061" s="120" t="s">
        <v>2667</v>
      </c>
      <c r="P2061" s="122">
        <v>0</v>
      </c>
      <c r="Q2061" s="122">
        <v>0</v>
      </c>
      <c r="R2061" s="122">
        <v>0</v>
      </c>
      <c r="S2061" s="122">
        <v>0</v>
      </c>
      <c r="T2061" s="122">
        <v>0</v>
      </c>
      <c r="U2061" s="122">
        <v>330000026</v>
      </c>
      <c r="V2061" s="122">
        <v>350000026</v>
      </c>
      <c r="W2061" s="122">
        <v>360000026</v>
      </c>
      <c r="X2061" s="122">
        <v>370000026</v>
      </c>
      <c r="Y2061" s="122">
        <v>380000026</v>
      </c>
      <c r="Z2061" s="122">
        <v>390000026</v>
      </c>
      <c r="AA2061" s="122">
        <v>400000026</v>
      </c>
      <c r="AB2061" s="122">
        <v>410000026</v>
      </c>
      <c r="AC2061" s="122">
        <v>420000026</v>
      </c>
      <c r="AD2061" s="121"/>
    </row>
    <row r="2062" spans="14:30" ht="12" customHeight="1">
      <c r="N2062" s="119" t="s">
        <v>48</v>
      </c>
      <c r="O2062" s="120" t="s">
        <v>2668</v>
      </c>
      <c r="P2062" s="122">
        <v>0</v>
      </c>
      <c r="Q2062" s="122">
        <v>0</v>
      </c>
      <c r="R2062" s="122">
        <v>0</v>
      </c>
      <c r="S2062" s="122">
        <v>0</v>
      </c>
      <c r="T2062" s="122">
        <v>0</v>
      </c>
      <c r="U2062" s="122">
        <v>330000026</v>
      </c>
      <c r="V2062" s="122">
        <v>350000026</v>
      </c>
      <c r="W2062" s="122">
        <v>360000026</v>
      </c>
      <c r="X2062" s="122">
        <v>370000026</v>
      </c>
      <c r="Y2062" s="122">
        <v>380000026</v>
      </c>
      <c r="Z2062" s="122">
        <v>390000026</v>
      </c>
      <c r="AA2062" s="122">
        <v>400000026</v>
      </c>
      <c r="AB2062" s="122">
        <v>410000026</v>
      </c>
      <c r="AC2062" s="122">
        <v>420000026</v>
      </c>
      <c r="AD2062" s="121"/>
    </row>
    <row r="2063" spans="14:30" ht="12" customHeight="1">
      <c r="N2063" s="119" t="s">
        <v>48</v>
      </c>
      <c r="O2063" s="120" t="s">
        <v>2669</v>
      </c>
      <c r="P2063" s="122">
        <v>0</v>
      </c>
      <c r="Q2063" s="122">
        <v>0</v>
      </c>
      <c r="R2063" s="122">
        <v>0</v>
      </c>
      <c r="S2063" s="122">
        <v>0</v>
      </c>
      <c r="T2063" s="122">
        <v>0</v>
      </c>
      <c r="U2063" s="122">
        <v>325000026</v>
      </c>
      <c r="V2063" s="122">
        <v>345000026</v>
      </c>
      <c r="W2063" s="122">
        <v>355000026</v>
      </c>
      <c r="X2063" s="122">
        <v>365000026</v>
      </c>
      <c r="Y2063" s="122">
        <v>375000026</v>
      </c>
      <c r="Z2063" s="122">
        <v>385000026</v>
      </c>
      <c r="AA2063" s="122">
        <v>395000026</v>
      </c>
      <c r="AB2063" s="122">
        <v>405000026</v>
      </c>
      <c r="AC2063" s="122">
        <v>415000026</v>
      </c>
      <c r="AD2063" s="121"/>
    </row>
    <row r="2064" spans="14:30" ht="12" customHeight="1">
      <c r="N2064" s="119" t="s">
        <v>48</v>
      </c>
      <c r="O2064" s="120" t="s">
        <v>2670</v>
      </c>
      <c r="P2064" s="122">
        <v>0</v>
      </c>
      <c r="Q2064" s="122">
        <v>0</v>
      </c>
      <c r="R2064" s="122">
        <v>0</v>
      </c>
      <c r="S2064" s="122">
        <v>0</v>
      </c>
      <c r="T2064" s="122">
        <v>0</v>
      </c>
      <c r="U2064" s="122">
        <v>325000026</v>
      </c>
      <c r="V2064" s="122">
        <v>345000026</v>
      </c>
      <c r="W2064" s="122">
        <v>355000026</v>
      </c>
      <c r="X2064" s="122">
        <v>365000026</v>
      </c>
      <c r="Y2064" s="122">
        <v>375000026</v>
      </c>
      <c r="Z2064" s="122">
        <v>385000026</v>
      </c>
      <c r="AA2064" s="122">
        <v>395000026</v>
      </c>
      <c r="AB2064" s="122">
        <v>405000026</v>
      </c>
      <c r="AC2064" s="122">
        <v>415000026</v>
      </c>
      <c r="AD2064" s="121"/>
    </row>
    <row r="2065" spans="14:30" ht="12" customHeight="1">
      <c r="N2065" s="119" t="s">
        <v>48</v>
      </c>
      <c r="O2065" s="120" t="s">
        <v>1723</v>
      </c>
      <c r="P2065" s="122">
        <v>0</v>
      </c>
      <c r="Q2065" s="122">
        <v>0</v>
      </c>
      <c r="R2065" s="122">
        <v>0</v>
      </c>
      <c r="S2065" s="122">
        <v>0</v>
      </c>
      <c r="T2065" s="122">
        <v>0</v>
      </c>
      <c r="U2065" s="122">
        <v>330000026</v>
      </c>
      <c r="V2065" s="122">
        <v>350000026</v>
      </c>
      <c r="W2065" s="122">
        <v>360000026</v>
      </c>
      <c r="X2065" s="122">
        <v>370000026</v>
      </c>
      <c r="Y2065" s="122">
        <v>380000026</v>
      </c>
      <c r="Z2065" s="122">
        <v>390000026</v>
      </c>
      <c r="AA2065" s="122">
        <v>400000026</v>
      </c>
      <c r="AB2065" s="122">
        <v>410000026</v>
      </c>
      <c r="AC2065" s="122">
        <v>420000026</v>
      </c>
      <c r="AD2065" s="121"/>
    </row>
    <row r="2066" spans="14:30" ht="12" customHeight="1">
      <c r="N2066" s="119" t="s">
        <v>48</v>
      </c>
      <c r="O2066" s="120" t="s">
        <v>1883</v>
      </c>
      <c r="P2066" s="122">
        <v>0</v>
      </c>
      <c r="Q2066" s="122">
        <v>0</v>
      </c>
      <c r="R2066" s="122">
        <v>0</v>
      </c>
      <c r="S2066" s="122">
        <v>0</v>
      </c>
      <c r="T2066" s="122">
        <v>0</v>
      </c>
      <c r="U2066" s="122">
        <v>330000026</v>
      </c>
      <c r="V2066" s="122">
        <v>350000026</v>
      </c>
      <c r="W2066" s="122">
        <v>360000026</v>
      </c>
      <c r="X2066" s="122">
        <v>370000026</v>
      </c>
      <c r="Y2066" s="122">
        <v>380000026</v>
      </c>
      <c r="Z2066" s="122">
        <v>390000026</v>
      </c>
      <c r="AA2066" s="122">
        <v>400000026</v>
      </c>
      <c r="AB2066" s="122">
        <v>410000026</v>
      </c>
      <c r="AC2066" s="122">
        <v>420000026</v>
      </c>
      <c r="AD2066" s="121"/>
    </row>
    <row r="2067" spans="14:30" ht="12" customHeight="1">
      <c r="N2067" s="119" t="s">
        <v>48</v>
      </c>
      <c r="O2067" s="120" t="s">
        <v>1872</v>
      </c>
      <c r="P2067" s="122">
        <v>0</v>
      </c>
      <c r="Q2067" s="122">
        <v>0</v>
      </c>
      <c r="R2067" s="122">
        <v>0</v>
      </c>
      <c r="S2067" s="122">
        <v>0</v>
      </c>
      <c r="T2067" s="122">
        <v>0</v>
      </c>
      <c r="U2067" s="122">
        <v>325000026</v>
      </c>
      <c r="V2067" s="122">
        <v>345000026</v>
      </c>
      <c r="W2067" s="122">
        <v>355000026</v>
      </c>
      <c r="X2067" s="122">
        <v>365000026</v>
      </c>
      <c r="Y2067" s="122">
        <v>375000026</v>
      </c>
      <c r="Z2067" s="122">
        <v>385000026</v>
      </c>
      <c r="AA2067" s="122">
        <v>395000026</v>
      </c>
      <c r="AB2067" s="122">
        <v>405000026</v>
      </c>
      <c r="AC2067" s="122">
        <v>415000026</v>
      </c>
      <c r="AD2067" s="121"/>
    </row>
    <row r="2068" spans="14:30" ht="12" customHeight="1">
      <c r="N2068" s="119" t="s">
        <v>48</v>
      </c>
      <c r="O2068" s="120" t="s">
        <v>2610</v>
      </c>
      <c r="P2068" s="122">
        <v>0</v>
      </c>
      <c r="Q2068" s="122">
        <v>0</v>
      </c>
      <c r="R2068" s="122">
        <v>0</v>
      </c>
      <c r="S2068" s="122">
        <v>0</v>
      </c>
      <c r="T2068" s="122">
        <v>0</v>
      </c>
      <c r="U2068" s="122">
        <v>325000026</v>
      </c>
      <c r="V2068" s="122">
        <v>345000026</v>
      </c>
      <c r="W2068" s="122">
        <v>355000026</v>
      </c>
      <c r="X2068" s="122">
        <v>365000026</v>
      </c>
      <c r="Y2068" s="122">
        <v>375000026</v>
      </c>
      <c r="Z2068" s="122">
        <v>385000026</v>
      </c>
      <c r="AA2068" s="122">
        <v>395000026</v>
      </c>
      <c r="AB2068" s="122">
        <v>405000026</v>
      </c>
      <c r="AC2068" s="122">
        <v>415000026</v>
      </c>
      <c r="AD2068" s="121"/>
    </row>
    <row r="2069" spans="14:30" ht="12" customHeight="1">
      <c r="N2069" s="119" t="s">
        <v>48</v>
      </c>
      <c r="O2069" s="120" t="s">
        <v>2226</v>
      </c>
      <c r="P2069" s="122">
        <v>0</v>
      </c>
      <c r="Q2069" s="122">
        <v>0</v>
      </c>
      <c r="R2069" s="122">
        <v>0</v>
      </c>
      <c r="S2069" s="122">
        <v>0</v>
      </c>
      <c r="T2069" s="122">
        <v>0</v>
      </c>
      <c r="U2069" s="122">
        <v>330000026</v>
      </c>
      <c r="V2069" s="122">
        <v>350000026</v>
      </c>
      <c r="W2069" s="122">
        <v>360000026</v>
      </c>
      <c r="X2069" s="122">
        <v>370000026</v>
      </c>
      <c r="Y2069" s="122">
        <v>380000026</v>
      </c>
      <c r="Z2069" s="122">
        <v>390000026</v>
      </c>
      <c r="AA2069" s="122">
        <v>400000026</v>
      </c>
      <c r="AB2069" s="122">
        <v>410000026</v>
      </c>
      <c r="AC2069" s="122">
        <v>420000026</v>
      </c>
      <c r="AD2069" s="121"/>
    </row>
    <row r="2070" spans="14:30" ht="12" customHeight="1">
      <c r="N2070" s="119" t="s">
        <v>48</v>
      </c>
      <c r="O2070" s="120" t="s">
        <v>2586</v>
      </c>
      <c r="P2070" s="122">
        <v>0</v>
      </c>
      <c r="Q2070" s="122">
        <v>50000026</v>
      </c>
      <c r="R2070" s="122">
        <v>55000026</v>
      </c>
      <c r="S2070" s="122">
        <v>60000026</v>
      </c>
      <c r="T2070" s="122">
        <v>65000026</v>
      </c>
      <c r="U2070" s="122">
        <v>70000026</v>
      </c>
      <c r="V2070" s="122">
        <v>75000026</v>
      </c>
      <c r="W2070" s="122">
        <v>80000026</v>
      </c>
      <c r="X2070" s="122">
        <v>85000026</v>
      </c>
      <c r="Y2070" s="122">
        <v>90000026</v>
      </c>
      <c r="Z2070" s="122">
        <v>0</v>
      </c>
      <c r="AA2070" s="122">
        <v>0</v>
      </c>
      <c r="AB2070" s="122">
        <v>0</v>
      </c>
      <c r="AC2070" s="122">
        <v>0</v>
      </c>
      <c r="AD2070" s="121"/>
    </row>
    <row r="2071" spans="14:30" ht="12" customHeight="1">
      <c r="N2071" s="119" t="s">
        <v>48</v>
      </c>
      <c r="O2071" s="120" t="s">
        <v>2422</v>
      </c>
      <c r="P2071" s="122">
        <v>0</v>
      </c>
      <c r="Q2071" s="122">
        <v>50000026</v>
      </c>
      <c r="R2071" s="122">
        <v>55000026</v>
      </c>
      <c r="S2071" s="122">
        <v>60000026</v>
      </c>
      <c r="T2071" s="122">
        <v>65000026</v>
      </c>
      <c r="U2071" s="122">
        <v>70000026</v>
      </c>
      <c r="V2071" s="122">
        <v>75000026</v>
      </c>
      <c r="W2071" s="122">
        <v>80000026</v>
      </c>
      <c r="X2071" s="122">
        <v>85000026</v>
      </c>
      <c r="Y2071" s="122">
        <v>90000026</v>
      </c>
      <c r="Z2071" s="122">
        <v>0</v>
      </c>
      <c r="AA2071" s="122">
        <v>0</v>
      </c>
      <c r="AB2071" s="122">
        <v>0</v>
      </c>
      <c r="AC2071" s="122">
        <v>0</v>
      </c>
      <c r="AD2071" s="121"/>
    </row>
    <row r="2072" spans="14:30" ht="12" customHeight="1">
      <c r="N2072" s="119" t="s">
        <v>48</v>
      </c>
      <c r="O2072" s="120" t="s">
        <v>1212</v>
      </c>
      <c r="P2072" s="122">
        <v>0</v>
      </c>
      <c r="Q2072" s="122">
        <v>50000026</v>
      </c>
      <c r="R2072" s="122">
        <v>55000026</v>
      </c>
      <c r="S2072" s="122">
        <v>60000026</v>
      </c>
      <c r="T2072" s="122">
        <v>65000026</v>
      </c>
      <c r="U2072" s="122">
        <v>70000026</v>
      </c>
      <c r="V2072" s="122">
        <v>75000026</v>
      </c>
      <c r="W2072" s="122">
        <v>80000026</v>
      </c>
      <c r="X2072" s="122">
        <v>85000026</v>
      </c>
      <c r="Y2072" s="122">
        <v>90000026</v>
      </c>
      <c r="Z2072" s="122">
        <v>0</v>
      </c>
      <c r="AA2072" s="122">
        <v>0</v>
      </c>
      <c r="AB2072" s="122">
        <v>0</v>
      </c>
      <c r="AC2072" s="122">
        <v>0</v>
      </c>
      <c r="AD2072" s="121"/>
    </row>
    <row r="2073" spans="14:30" ht="12" customHeight="1">
      <c r="N2073" s="119" t="s">
        <v>48</v>
      </c>
      <c r="O2073" s="120" t="s">
        <v>578</v>
      </c>
      <c r="P2073" s="122">
        <v>0</v>
      </c>
      <c r="Q2073" s="122">
        <v>50000026</v>
      </c>
      <c r="R2073" s="122">
        <v>55000026</v>
      </c>
      <c r="S2073" s="122">
        <v>60000026</v>
      </c>
      <c r="T2073" s="122">
        <v>65000026</v>
      </c>
      <c r="U2073" s="122">
        <v>70000026</v>
      </c>
      <c r="V2073" s="122">
        <v>75000026</v>
      </c>
      <c r="W2073" s="122">
        <v>80000026</v>
      </c>
      <c r="X2073" s="122">
        <v>85000026</v>
      </c>
      <c r="Y2073" s="122">
        <v>90000026</v>
      </c>
      <c r="Z2073" s="122">
        <v>0</v>
      </c>
      <c r="AA2073" s="122">
        <v>0</v>
      </c>
      <c r="AB2073" s="122">
        <v>0</v>
      </c>
      <c r="AC2073" s="122">
        <v>0</v>
      </c>
      <c r="AD2073" s="121"/>
    </row>
    <row r="2074" spans="14:30" ht="12" customHeight="1">
      <c r="N2074" s="119" t="s">
        <v>48</v>
      </c>
      <c r="O2074" s="120" t="s">
        <v>1213</v>
      </c>
      <c r="P2074" s="122">
        <v>0</v>
      </c>
      <c r="Q2074" s="122">
        <v>50000026</v>
      </c>
      <c r="R2074" s="122">
        <v>55000026</v>
      </c>
      <c r="S2074" s="122">
        <v>60000026</v>
      </c>
      <c r="T2074" s="122">
        <v>65000026</v>
      </c>
      <c r="U2074" s="122">
        <v>70000026</v>
      </c>
      <c r="V2074" s="122">
        <v>75000026</v>
      </c>
      <c r="W2074" s="122">
        <v>80000026</v>
      </c>
      <c r="X2074" s="122">
        <v>85000026</v>
      </c>
      <c r="Y2074" s="122">
        <v>90000026</v>
      </c>
      <c r="Z2074" s="122">
        <v>0</v>
      </c>
      <c r="AA2074" s="122">
        <v>0</v>
      </c>
      <c r="AB2074" s="122">
        <v>0</v>
      </c>
      <c r="AC2074" s="122">
        <v>0</v>
      </c>
      <c r="AD2074" s="121"/>
    </row>
    <row r="2075" spans="14:30" ht="12" customHeight="1">
      <c r="N2075" s="119" t="s">
        <v>48</v>
      </c>
      <c r="O2075" s="120" t="s">
        <v>1214</v>
      </c>
      <c r="P2075" s="122">
        <v>0</v>
      </c>
      <c r="Q2075" s="122">
        <v>50000026</v>
      </c>
      <c r="R2075" s="122">
        <v>55000026</v>
      </c>
      <c r="S2075" s="122">
        <v>60000026</v>
      </c>
      <c r="T2075" s="122">
        <v>65000026</v>
      </c>
      <c r="U2075" s="122">
        <v>70000026</v>
      </c>
      <c r="V2075" s="122">
        <v>75000026</v>
      </c>
      <c r="W2075" s="122">
        <v>80000026</v>
      </c>
      <c r="X2075" s="122">
        <v>85000026</v>
      </c>
      <c r="Y2075" s="122">
        <v>90000026</v>
      </c>
      <c r="Z2075" s="122">
        <v>0</v>
      </c>
      <c r="AA2075" s="122">
        <v>0</v>
      </c>
      <c r="AB2075" s="122">
        <v>0</v>
      </c>
      <c r="AC2075" s="122">
        <v>0</v>
      </c>
      <c r="AD2075" s="121"/>
    </row>
    <row r="2076" spans="14:30" ht="12" customHeight="1">
      <c r="N2076" s="119" t="s">
        <v>48</v>
      </c>
      <c r="O2076" s="120" t="s">
        <v>2074</v>
      </c>
      <c r="P2076" s="122">
        <v>0</v>
      </c>
      <c r="Q2076" s="122">
        <v>50000026</v>
      </c>
      <c r="R2076" s="122">
        <v>55000026</v>
      </c>
      <c r="S2076" s="122">
        <v>60000026</v>
      </c>
      <c r="T2076" s="122">
        <v>65000026</v>
      </c>
      <c r="U2076" s="122">
        <v>70000026</v>
      </c>
      <c r="V2076" s="122">
        <v>75000026</v>
      </c>
      <c r="W2076" s="122">
        <v>80000026</v>
      </c>
      <c r="X2076" s="122">
        <v>85000026</v>
      </c>
      <c r="Y2076" s="122">
        <v>90000026</v>
      </c>
      <c r="Z2076" s="122">
        <v>0</v>
      </c>
      <c r="AA2076" s="122">
        <v>0</v>
      </c>
      <c r="AB2076" s="122">
        <v>0</v>
      </c>
      <c r="AC2076" s="122">
        <v>0</v>
      </c>
      <c r="AD2076" s="121"/>
    </row>
    <row r="2077" spans="14:30" ht="12" customHeight="1">
      <c r="N2077" s="119" t="s">
        <v>48</v>
      </c>
      <c r="O2077" s="120" t="s">
        <v>2401</v>
      </c>
      <c r="P2077" s="122">
        <v>0</v>
      </c>
      <c r="Q2077" s="122">
        <v>50000026</v>
      </c>
      <c r="R2077" s="122">
        <v>55000026</v>
      </c>
      <c r="S2077" s="122">
        <v>60000026</v>
      </c>
      <c r="T2077" s="122">
        <v>65000026</v>
      </c>
      <c r="U2077" s="122">
        <v>70000026</v>
      </c>
      <c r="V2077" s="122">
        <v>75000026</v>
      </c>
      <c r="W2077" s="122">
        <v>80000026</v>
      </c>
      <c r="X2077" s="122">
        <v>85000026</v>
      </c>
      <c r="Y2077" s="122">
        <v>90000026</v>
      </c>
      <c r="Z2077" s="122">
        <v>0</v>
      </c>
      <c r="AA2077" s="122">
        <v>0</v>
      </c>
      <c r="AB2077" s="122">
        <v>0</v>
      </c>
      <c r="AC2077" s="122">
        <v>0</v>
      </c>
      <c r="AD2077" s="121"/>
    </row>
    <row r="2078" spans="14:30" ht="12" customHeight="1">
      <c r="N2078" s="119" t="s">
        <v>48</v>
      </c>
      <c r="O2078" s="120" t="s">
        <v>1339</v>
      </c>
      <c r="P2078" s="122">
        <v>0</v>
      </c>
      <c r="Q2078" s="122">
        <v>50000026</v>
      </c>
      <c r="R2078" s="122">
        <v>55000026</v>
      </c>
      <c r="S2078" s="122">
        <v>60000026</v>
      </c>
      <c r="T2078" s="122">
        <v>65000026</v>
      </c>
      <c r="U2078" s="122">
        <v>70000026</v>
      </c>
      <c r="V2078" s="122">
        <v>75000026</v>
      </c>
      <c r="W2078" s="122">
        <v>80000026</v>
      </c>
      <c r="X2078" s="122">
        <v>85000026</v>
      </c>
      <c r="Y2078" s="122">
        <v>90000026</v>
      </c>
      <c r="Z2078" s="122">
        <v>0</v>
      </c>
      <c r="AA2078" s="122">
        <v>0</v>
      </c>
      <c r="AB2078" s="122">
        <v>0</v>
      </c>
      <c r="AC2078" s="122">
        <v>0</v>
      </c>
      <c r="AD2078" s="121"/>
    </row>
    <row r="2079" spans="14:30" ht="12" customHeight="1">
      <c r="N2079" s="119" t="s">
        <v>48</v>
      </c>
      <c r="O2079" s="120" t="s">
        <v>1017</v>
      </c>
      <c r="P2079" s="122">
        <v>0</v>
      </c>
      <c r="Q2079" s="122">
        <v>50000026</v>
      </c>
      <c r="R2079" s="122">
        <v>55000026</v>
      </c>
      <c r="S2079" s="122">
        <v>60000026</v>
      </c>
      <c r="T2079" s="122">
        <v>65000026</v>
      </c>
      <c r="U2079" s="122">
        <v>70000026</v>
      </c>
      <c r="V2079" s="122">
        <v>75000026</v>
      </c>
      <c r="W2079" s="122">
        <v>80000026</v>
      </c>
      <c r="X2079" s="122">
        <v>85000026</v>
      </c>
      <c r="Y2079" s="122">
        <v>90000026</v>
      </c>
      <c r="Z2079" s="122">
        <v>0</v>
      </c>
      <c r="AA2079" s="122">
        <v>0</v>
      </c>
      <c r="AB2079" s="122">
        <v>0</v>
      </c>
      <c r="AC2079" s="122">
        <v>0</v>
      </c>
      <c r="AD2079" s="121"/>
    </row>
    <row r="2080" spans="14:30" ht="12" customHeight="1">
      <c r="N2080" s="119" t="s">
        <v>48</v>
      </c>
      <c r="O2080" s="120" t="s">
        <v>2138</v>
      </c>
      <c r="P2080" s="122">
        <v>0</v>
      </c>
      <c r="Q2080" s="122">
        <v>50000026</v>
      </c>
      <c r="R2080" s="122">
        <v>55000026</v>
      </c>
      <c r="S2080" s="122">
        <v>60000026</v>
      </c>
      <c r="T2080" s="122">
        <v>65000026</v>
      </c>
      <c r="U2080" s="122">
        <v>70000026</v>
      </c>
      <c r="V2080" s="122">
        <v>75000026</v>
      </c>
      <c r="W2080" s="122">
        <v>80000026</v>
      </c>
      <c r="X2080" s="122">
        <v>85000026</v>
      </c>
      <c r="Y2080" s="122">
        <v>90000026</v>
      </c>
      <c r="Z2080" s="122">
        <v>0</v>
      </c>
      <c r="AA2080" s="122">
        <v>0</v>
      </c>
      <c r="AB2080" s="122">
        <v>0</v>
      </c>
      <c r="AC2080" s="122">
        <v>0</v>
      </c>
      <c r="AD2080" s="121"/>
    </row>
    <row r="2081" spans="14:30" ht="12" customHeight="1">
      <c r="N2081" s="119" t="s">
        <v>48</v>
      </c>
      <c r="O2081" s="120" t="s">
        <v>1018</v>
      </c>
      <c r="P2081" s="122">
        <v>0</v>
      </c>
      <c r="Q2081" s="122">
        <v>50000026</v>
      </c>
      <c r="R2081" s="122">
        <v>55000026</v>
      </c>
      <c r="S2081" s="122">
        <v>60000026</v>
      </c>
      <c r="T2081" s="122">
        <v>65000026</v>
      </c>
      <c r="U2081" s="122">
        <v>70000026</v>
      </c>
      <c r="V2081" s="122">
        <v>75000026</v>
      </c>
      <c r="W2081" s="122">
        <v>80000026</v>
      </c>
      <c r="X2081" s="122">
        <v>85000026</v>
      </c>
      <c r="Y2081" s="122">
        <v>90000026</v>
      </c>
      <c r="Z2081" s="122">
        <v>0</v>
      </c>
      <c r="AA2081" s="122">
        <v>0</v>
      </c>
      <c r="AB2081" s="122">
        <v>0</v>
      </c>
      <c r="AC2081" s="122">
        <v>0</v>
      </c>
      <c r="AD2081" s="121"/>
    </row>
    <row r="2082" spans="14:30" ht="12" customHeight="1">
      <c r="N2082" s="119" t="s">
        <v>48</v>
      </c>
      <c r="O2082" s="120" t="s">
        <v>1019</v>
      </c>
      <c r="P2082" s="122">
        <v>0</v>
      </c>
      <c r="Q2082" s="122">
        <v>50000026</v>
      </c>
      <c r="R2082" s="122">
        <v>55000026</v>
      </c>
      <c r="S2082" s="122">
        <v>60000026</v>
      </c>
      <c r="T2082" s="122">
        <v>65000026</v>
      </c>
      <c r="U2082" s="122">
        <v>70000026</v>
      </c>
      <c r="V2082" s="122">
        <v>75000026</v>
      </c>
      <c r="W2082" s="122">
        <v>80000026</v>
      </c>
      <c r="X2082" s="122">
        <v>85000026</v>
      </c>
      <c r="Y2082" s="122">
        <v>90000026</v>
      </c>
      <c r="Z2082" s="122">
        <v>0</v>
      </c>
      <c r="AA2082" s="122">
        <v>0</v>
      </c>
      <c r="AB2082" s="122">
        <v>0</v>
      </c>
      <c r="AC2082" s="122">
        <v>0</v>
      </c>
      <c r="AD2082" s="121"/>
    </row>
    <row r="2083" spans="14:30" ht="12" customHeight="1">
      <c r="N2083" s="119" t="s">
        <v>48</v>
      </c>
      <c r="O2083" s="120" t="s">
        <v>641</v>
      </c>
      <c r="P2083" s="122">
        <v>0</v>
      </c>
      <c r="Q2083" s="122">
        <v>50000026</v>
      </c>
      <c r="R2083" s="122">
        <v>55000026</v>
      </c>
      <c r="S2083" s="122">
        <v>60000026</v>
      </c>
      <c r="T2083" s="122">
        <v>65000026</v>
      </c>
      <c r="U2083" s="122">
        <v>70000026</v>
      </c>
      <c r="V2083" s="122">
        <v>75000026</v>
      </c>
      <c r="W2083" s="122">
        <v>80000026</v>
      </c>
      <c r="X2083" s="122">
        <v>85000026</v>
      </c>
      <c r="Y2083" s="122">
        <v>90000026</v>
      </c>
      <c r="Z2083" s="122">
        <v>0</v>
      </c>
      <c r="AA2083" s="122">
        <v>0</v>
      </c>
      <c r="AB2083" s="122">
        <v>0</v>
      </c>
      <c r="AC2083" s="122">
        <v>0</v>
      </c>
      <c r="AD2083" s="121"/>
    </row>
    <row r="2084" spans="14:30" ht="12" customHeight="1">
      <c r="N2084" s="119" t="s">
        <v>48</v>
      </c>
      <c r="O2084" s="120" t="s">
        <v>1215</v>
      </c>
      <c r="P2084" s="122">
        <v>0</v>
      </c>
      <c r="Q2084" s="122">
        <v>55000026</v>
      </c>
      <c r="R2084" s="122">
        <v>60000026</v>
      </c>
      <c r="S2084" s="122">
        <v>65000026</v>
      </c>
      <c r="T2084" s="122">
        <v>70000026</v>
      </c>
      <c r="U2084" s="122">
        <v>75000026</v>
      </c>
      <c r="V2084" s="122">
        <v>80000026</v>
      </c>
      <c r="W2084" s="122">
        <v>85000026</v>
      </c>
      <c r="X2084" s="122">
        <v>90000026</v>
      </c>
      <c r="Y2084" s="122">
        <v>95000026</v>
      </c>
      <c r="Z2084" s="122">
        <v>0</v>
      </c>
      <c r="AA2084" s="122">
        <v>0</v>
      </c>
      <c r="AB2084" s="122">
        <v>0</v>
      </c>
      <c r="AC2084" s="122">
        <v>0</v>
      </c>
      <c r="AD2084" s="121"/>
    </row>
    <row r="2085" spans="14:30" ht="12" customHeight="1">
      <c r="N2085" s="119" t="s">
        <v>48</v>
      </c>
      <c r="O2085" s="120" t="s">
        <v>1216</v>
      </c>
      <c r="P2085" s="122">
        <v>0</v>
      </c>
      <c r="Q2085" s="122">
        <v>50000026</v>
      </c>
      <c r="R2085" s="122">
        <v>55000026</v>
      </c>
      <c r="S2085" s="122">
        <v>60000026</v>
      </c>
      <c r="T2085" s="122">
        <v>65000026</v>
      </c>
      <c r="U2085" s="122">
        <v>70000026</v>
      </c>
      <c r="V2085" s="122">
        <v>75000026</v>
      </c>
      <c r="W2085" s="122">
        <v>80000026</v>
      </c>
      <c r="X2085" s="122">
        <v>85000026</v>
      </c>
      <c r="Y2085" s="122">
        <v>90000026</v>
      </c>
      <c r="Z2085" s="122">
        <v>0</v>
      </c>
      <c r="AA2085" s="122">
        <v>0</v>
      </c>
      <c r="AB2085" s="122">
        <v>0</v>
      </c>
      <c r="AC2085" s="122">
        <v>0</v>
      </c>
      <c r="AD2085" s="121"/>
    </row>
    <row r="2086" spans="14:30" ht="12" customHeight="1">
      <c r="N2086" s="119" t="s">
        <v>48</v>
      </c>
      <c r="O2086" s="120" t="s">
        <v>1217</v>
      </c>
      <c r="P2086" s="122">
        <v>0</v>
      </c>
      <c r="Q2086" s="122">
        <v>50000026</v>
      </c>
      <c r="R2086" s="122">
        <v>55000026</v>
      </c>
      <c r="S2086" s="122">
        <v>60000026</v>
      </c>
      <c r="T2086" s="122">
        <v>65000026</v>
      </c>
      <c r="U2086" s="122">
        <v>70000026</v>
      </c>
      <c r="V2086" s="122">
        <v>75000026</v>
      </c>
      <c r="W2086" s="122">
        <v>90000026</v>
      </c>
      <c r="X2086" s="122">
        <v>95000026</v>
      </c>
      <c r="Y2086" s="122">
        <v>100000026</v>
      </c>
      <c r="Z2086" s="122">
        <v>0</v>
      </c>
      <c r="AA2086" s="122">
        <v>0</v>
      </c>
      <c r="AB2086" s="122">
        <v>0</v>
      </c>
      <c r="AC2086" s="122">
        <v>0</v>
      </c>
      <c r="AD2086" s="121"/>
    </row>
    <row r="2087" spans="14:30" ht="12" customHeight="1">
      <c r="N2087" s="119" t="s">
        <v>48</v>
      </c>
      <c r="O2087" s="120" t="s">
        <v>1218</v>
      </c>
      <c r="P2087" s="122">
        <v>0</v>
      </c>
      <c r="Q2087" s="122">
        <v>50000026</v>
      </c>
      <c r="R2087" s="122">
        <v>55000026</v>
      </c>
      <c r="S2087" s="122">
        <v>60000026</v>
      </c>
      <c r="T2087" s="122">
        <v>65000026</v>
      </c>
      <c r="U2087" s="122">
        <v>70000026</v>
      </c>
      <c r="V2087" s="122">
        <v>75000026</v>
      </c>
      <c r="W2087" s="122">
        <v>80000026</v>
      </c>
      <c r="X2087" s="122">
        <v>85000026</v>
      </c>
      <c r="Y2087" s="122">
        <v>90000026</v>
      </c>
      <c r="Z2087" s="122">
        <v>0</v>
      </c>
      <c r="AA2087" s="122">
        <v>0</v>
      </c>
      <c r="AB2087" s="122">
        <v>0</v>
      </c>
      <c r="AC2087" s="122">
        <v>0</v>
      </c>
      <c r="AD2087" s="121"/>
    </row>
    <row r="2088" spans="14:30" ht="12" customHeight="1">
      <c r="N2088" s="119" t="s">
        <v>48</v>
      </c>
      <c r="O2088" s="120" t="s">
        <v>1219</v>
      </c>
      <c r="P2088" s="122">
        <v>0</v>
      </c>
      <c r="Q2088" s="122">
        <v>50000026</v>
      </c>
      <c r="R2088" s="122">
        <v>55000026</v>
      </c>
      <c r="S2088" s="122">
        <v>60000026</v>
      </c>
      <c r="T2088" s="122">
        <v>65000026</v>
      </c>
      <c r="U2088" s="122">
        <v>70000026</v>
      </c>
      <c r="V2088" s="122">
        <v>75000026</v>
      </c>
      <c r="W2088" s="122">
        <v>80000026</v>
      </c>
      <c r="X2088" s="122">
        <v>85000026</v>
      </c>
      <c r="Y2088" s="122">
        <v>90000026</v>
      </c>
      <c r="Z2088" s="122">
        <v>0</v>
      </c>
      <c r="AA2088" s="122">
        <v>0</v>
      </c>
      <c r="AB2088" s="122">
        <v>0</v>
      </c>
      <c r="AC2088" s="122">
        <v>0</v>
      </c>
      <c r="AD2088" s="121"/>
    </row>
    <row r="2089" spans="14:30" ht="12" customHeight="1">
      <c r="N2089" s="119" t="s">
        <v>48</v>
      </c>
      <c r="O2089" s="120" t="s">
        <v>1220</v>
      </c>
      <c r="P2089" s="122">
        <v>0</v>
      </c>
      <c r="Q2089" s="122">
        <v>50000026</v>
      </c>
      <c r="R2089" s="122">
        <v>55000026</v>
      </c>
      <c r="S2089" s="122">
        <v>60000026</v>
      </c>
      <c r="T2089" s="122">
        <v>65000026</v>
      </c>
      <c r="U2089" s="122">
        <v>70000026</v>
      </c>
      <c r="V2089" s="122">
        <v>75000026</v>
      </c>
      <c r="W2089" s="122">
        <v>80000026</v>
      </c>
      <c r="X2089" s="122">
        <v>85000026</v>
      </c>
      <c r="Y2089" s="122">
        <v>90000026</v>
      </c>
      <c r="Z2089" s="122">
        <v>0</v>
      </c>
      <c r="AA2089" s="122">
        <v>0</v>
      </c>
      <c r="AB2089" s="122">
        <v>0</v>
      </c>
      <c r="AC2089" s="122">
        <v>0</v>
      </c>
      <c r="AD2089" s="121"/>
    </row>
    <row r="2090" spans="14:30" ht="12" customHeight="1">
      <c r="N2090" s="119" t="s">
        <v>48</v>
      </c>
      <c r="O2090" s="120" t="s">
        <v>223</v>
      </c>
      <c r="P2090" s="122">
        <v>0</v>
      </c>
      <c r="Q2090" s="122">
        <v>50000026</v>
      </c>
      <c r="R2090" s="122">
        <v>55000026</v>
      </c>
      <c r="S2090" s="122">
        <v>60000026</v>
      </c>
      <c r="T2090" s="122">
        <v>65000026</v>
      </c>
      <c r="U2090" s="122">
        <v>70000026</v>
      </c>
      <c r="V2090" s="122">
        <v>75000026</v>
      </c>
      <c r="W2090" s="122">
        <v>80000026</v>
      </c>
      <c r="X2090" s="122">
        <v>85000026</v>
      </c>
      <c r="Y2090" s="122">
        <v>90000026</v>
      </c>
      <c r="Z2090" s="122">
        <v>0</v>
      </c>
      <c r="AA2090" s="122">
        <v>0</v>
      </c>
      <c r="AB2090" s="122">
        <v>0</v>
      </c>
      <c r="AC2090" s="122">
        <v>0</v>
      </c>
      <c r="AD2090" s="121"/>
    </row>
    <row r="2091" spans="14:30" ht="12" customHeight="1">
      <c r="N2091" s="119" t="s">
        <v>48</v>
      </c>
      <c r="O2091" s="120" t="s">
        <v>1221</v>
      </c>
      <c r="P2091" s="122">
        <v>0</v>
      </c>
      <c r="Q2091" s="122">
        <v>50000026</v>
      </c>
      <c r="R2091" s="122">
        <v>55000026</v>
      </c>
      <c r="S2091" s="122">
        <v>60000026</v>
      </c>
      <c r="T2091" s="122">
        <v>65000026</v>
      </c>
      <c r="U2091" s="122">
        <v>70000026</v>
      </c>
      <c r="V2091" s="122">
        <v>75000026</v>
      </c>
      <c r="W2091" s="122">
        <v>80000026</v>
      </c>
      <c r="X2091" s="122">
        <v>85000026</v>
      </c>
      <c r="Y2091" s="122">
        <v>90000026</v>
      </c>
      <c r="Z2091" s="122">
        <v>0</v>
      </c>
      <c r="AA2091" s="122">
        <v>0</v>
      </c>
      <c r="AB2091" s="122">
        <v>0</v>
      </c>
      <c r="AC2091" s="122">
        <v>0</v>
      </c>
      <c r="AD2091" s="121"/>
    </row>
    <row r="2092" spans="14:30" ht="12" customHeight="1">
      <c r="N2092" s="119" t="s">
        <v>48</v>
      </c>
      <c r="O2092" s="120" t="s">
        <v>1222</v>
      </c>
      <c r="P2092" s="122">
        <v>0</v>
      </c>
      <c r="Q2092" s="122">
        <v>50000026</v>
      </c>
      <c r="R2092" s="122">
        <v>55000026</v>
      </c>
      <c r="S2092" s="122">
        <v>60000026</v>
      </c>
      <c r="T2092" s="122">
        <v>65000026</v>
      </c>
      <c r="U2092" s="122">
        <v>70000026</v>
      </c>
      <c r="V2092" s="122">
        <v>75000026</v>
      </c>
      <c r="W2092" s="122">
        <v>80000026</v>
      </c>
      <c r="X2092" s="122">
        <v>85000026</v>
      </c>
      <c r="Y2092" s="122">
        <v>90000026</v>
      </c>
      <c r="Z2092" s="122">
        <v>0</v>
      </c>
      <c r="AA2092" s="122">
        <v>0</v>
      </c>
      <c r="AB2092" s="122">
        <v>0</v>
      </c>
      <c r="AC2092" s="122">
        <v>0</v>
      </c>
      <c r="AD2092" s="121"/>
    </row>
    <row r="2093" spans="14:30" ht="12" customHeight="1">
      <c r="N2093" s="119" t="s">
        <v>48</v>
      </c>
      <c r="O2093" s="120" t="s">
        <v>224</v>
      </c>
      <c r="P2093" s="122">
        <v>0</v>
      </c>
      <c r="Q2093" s="122">
        <v>50000026</v>
      </c>
      <c r="R2093" s="122">
        <v>55000026</v>
      </c>
      <c r="S2093" s="122">
        <v>60000026</v>
      </c>
      <c r="T2093" s="122">
        <v>65000026</v>
      </c>
      <c r="U2093" s="122">
        <v>70000026</v>
      </c>
      <c r="V2093" s="122">
        <v>75000026</v>
      </c>
      <c r="W2093" s="122">
        <v>80000026</v>
      </c>
      <c r="X2093" s="122">
        <v>85000026</v>
      </c>
      <c r="Y2093" s="122">
        <v>90000026</v>
      </c>
      <c r="Z2093" s="122">
        <v>0</v>
      </c>
      <c r="AA2093" s="122">
        <v>0</v>
      </c>
      <c r="AB2093" s="122">
        <v>0</v>
      </c>
      <c r="AC2093" s="122">
        <v>0</v>
      </c>
      <c r="AD2093" s="121"/>
    </row>
    <row r="2094" spans="14:30" ht="12" customHeight="1">
      <c r="N2094" s="119" t="s">
        <v>48</v>
      </c>
      <c r="O2094" s="120" t="s">
        <v>1020</v>
      </c>
      <c r="P2094" s="122">
        <v>0</v>
      </c>
      <c r="Q2094" s="122">
        <v>50000026</v>
      </c>
      <c r="R2094" s="122">
        <v>55000026</v>
      </c>
      <c r="S2094" s="122">
        <v>60000026</v>
      </c>
      <c r="T2094" s="122">
        <v>65000026</v>
      </c>
      <c r="U2094" s="122">
        <v>70000026</v>
      </c>
      <c r="V2094" s="122">
        <v>75000026</v>
      </c>
      <c r="W2094" s="122">
        <v>80000026</v>
      </c>
      <c r="X2094" s="122">
        <v>85000026</v>
      </c>
      <c r="Y2094" s="122">
        <v>90000026</v>
      </c>
      <c r="Z2094" s="122">
        <v>0</v>
      </c>
      <c r="AA2094" s="122">
        <v>0</v>
      </c>
      <c r="AB2094" s="122">
        <v>0</v>
      </c>
      <c r="AC2094" s="122">
        <v>0</v>
      </c>
      <c r="AD2094" s="121"/>
    </row>
    <row r="2095" spans="14:30" ht="12" customHeight="1">
      <c r="N2095" s="119" t="s">
        <v>48</v>
      </c>
      <c r="O2095" s="120" t="s">
        <v>1223</v>
      </c>
      <c r="P2095" s="122">
        <v>0</v>
      </c>
      <c r="Q2095" s="122">
        <v>50000026</v>
      </c>
      <c r="R2095" s="122">
        <v>55000026</v>
      </c>
      <c r="S2095" s="122">
        <v>60000026</v>
      </c>
      <c r="T2095" s="122">
        <v>65000026</v>
      </c>
      <c r="U2095" s="122">
        <v>70000026</v>
      </c>
      <c r="V2095" s="122">
        <v>75000026</v>
      </c>
      <c r="W2095" s="122">
        <v>80000026</v>
      </c>
      <c r="X2095" s="122">
        <v>85000026</v>
      </c>
      <c r="Y2095" s="122">
        <v>90000026</v>
      </c>
      <c r="Z2095" s="122">
        <v>0</v>
      </c>
      <c r="AA2095" s="122">
        <v>0</v>
      </c>
      <c r="AB2095" s="122">
        <v>0</v>
      </c>
      <c r="AC2095" s="122">
        <v>0</v>
      </c>
      <c r="AD2095" s="121"/>
    </row>
    <row r="2096" spans="14:30" ht="12" customHeight="1">
      <c r="N2096" s="119" t="s">
        <v>48</v>
      </c>
      <c r="O2096" s="120" t="s">
        <v>1104</v>
      </c>
      <c r="P2096" s="122">
        <v>0</v>
      </c>
      <c r="Q2096" s="122">
        <v>50000026</v>
      </c>
      <c r="R2096" s="122">
        <v>55000026</v>
      </c>
      <c r="S2096" s="122">
        <v>60000026</v>
      </c>
      <c r="T2096" s="122">
        <v>65000026</v>
      </c>
      <c r="U2096" s="122">
        <v>70000026</v>
      </c>
      <c r="V2096" s="122">
        <v>75000026</v>
      </c>
      <c r="W2096" s="122">
        <v>80000026</v>
      </c>
      <c r="X2096" s="122">
        <v>85000026</v>
      </c>
      <c r="Y2096" s="122">
        <v>90000026</v>
      </c>
      <c r="Z2096" s="122">
        <v>0</v>
      </c>
      <c r="AA2096" s="122">
        <v>0</v>
      </c>
      <c r="AB2096" s="122">
        <v>0</v>
      </c>
      <c r="AC2096" s="122">
        <v>0</v>
      </c>
      <c r="AD2096" s="121"/>
    </row>
    <row r="2097" spans="14:30" ht="12" customHeight="1">
      <c r="N2097" s="119" t="s">
        <v>48</v>
      </c>
      <c r="O2097" s="120" t="s">
        <v>1105</v>
      </c>
      <c r="P2097" s="122">
        <v>0</v>
      </c>
      <c r="Q2097" s="122">
        <v>50000026</v>
      </c>
      <c r="R2097" s="122">
        <v>55000026</v>
      </c>
      <c r="S2097" s="122">
        <v>60000026</v>
      </c>
      <c r="T2097" s="122">
        <v>65000026</v>
      </c>
      <c r="U2097" s="122">
        <v>70000026</v>
      </c>
      <c r="V2097" s="122">
        <v>75000026</v>
      </c>
      <c r="W2097" s="122">
        <v>80000026</v>
      </c>
      <c r="X2097" s="122">
        <v>85000026</v>
      </c>
      <c r="Y2097" s="122">
        <v>90000026</v>
      </c>
      <c r="Z2097" s="122">
        <v>0</v>
      </c>
      <c r="AA2097" s="122">
        <v>0</v>
      </c>
      <c r="AB2097" s="122">
        <v>0</v>
      </c>
      <c r="AC2097" s="122">
        <v>0</v>
      </c>
      <c r="AD2097" s="121"/>
    </row>
    <row r="2098" spans="14:30" ht="12" customHeight="1">
      <c r="N2098" s="119" t="s">
        <v>48</v>
      </c>
      <c r="O2098" s="120" t="s">
        <v>267</v>
      </c>
      <c r="P2098" s="122">
        <v>0</v>
      </c>
      <c r="Q2098" s="122">
        <v>50000026</v>
      </c>
      <c r="R2098" s="122">
        <v>55000026</v>
      </c>
      <c r="S2098" s="122">
        <v>60000026</v>
      </c>
      <c r="T2098" s="122">
        <v>65000026</v>
      </c>
      <c r="U2098" s="122">
        <v>70000026</v>
      </c>
      <c r="V2098" s="122">
        <v>75000026</v>
      </c>
      <c r="W2098" s="122">
        <v>80000026</v>
      </c>
      <c r="X2098" s="122">
        <v>85000026</v>
      </c>
      <c r="Y2098" s="122">
        <v>90000026</v>
      </c>
      <c r="Z2098" s="122">
        <v>0</v>
      </c>
      <c r="AA2098" s="122">
        <v>0</v>
      </c>
      <c r="AB2098" s="122">
        <v>0</v>
      </c>
      <c r="AC2098" s="122">
        <v>0</v>
      </c>
      <c r="AD2098" s="121"/>
    </row>
    <row r="2099" spans="14:30" ht="12" customHeight="1">
      <c r="N2099" s="119" t="s">
        <v>48</v>
      </c>
      <c r="O2099" s="120" t="s">
        <v>1935</v>
      </c>
      <c r="P2099" s="122">
        <v>0</v>
      </c>
      <c r="Q2099" s="122">
        <v>50000026</v>
      </c>
      <c r="R2099" s="122">
        <v>55000026</v>
      </c>
      <c r="S2099" s="122">
        <v>60000026</v>
      </c>
      <c r="T2099" s="122">
        <v>65000026</v>
      </c>
      <c r="U2099" s="122">
        <v>70000026</v>
      </c>
      <c r="V2099" s="122">
        <v>75000026</v>
      </c>
      <c r="W2099" s="122">
        <v>80000026</v>
      </c>
      <c r="X2099" s="122">
        <v>85000026</v>
      </c>
      <c r="Y2099" s="122">
        <v>90000026</v>
      </c>
      <c r="Z2099" s="122">
        <v>0</v>
      </c>
      <c r="AA2099" s="122">
        <v>0</v>
      </c>
      <c r="AB2099" s="122">
        <v>0</v>
      </c>
      <c r="AC2099" s="122">
        <v>0</v>
      </c>
      <c r="AD2099" s="121"/>
    </row>
    <row r="2100" spans="14:30" ht="12" customHeight="1">
      <c r="N2100" s="119" t="s">
        <v>48</v>
      </c>
      <c r="O2100" s="120" t="s">
        <v>2510</v>
      </c>
      <c r="P2100" s="122">
        <v>0</v>
      </c>
      <c r="Q2100" s="122">
        <v>50000026</v>
      </c>
      <c r="R2100" s="122">
        <v>55000026</v>
      </c>
      <c r="S2100" s="122">
        <v>60000026</v>
      </c>
      <c r="T2100" s="122">
        <v>65000026</v>
      </c>
      <c r="U2100" s="122">
        <v>70000026</v>
      </c>
      <c r="V2100" s="122">
        <v>75000026</v>
      </c>
      <c r="W2100" s="122">
        <v>80000026</v>
      </c>
      <c r="X2100" s="122">
        <v>85000026</v>
      </c>
      <c r="Y2100" s="122">
        <v>90000026</v>
      </c>
      <c r="Z2100" s="122">
        <v>0</v>
      </c>
      <c r="AA2100" s="122">
        <v>0</v>
      </c>
      <c r="AB2100" s="122">
        <v>0</v>
      </c>
      <c r="AC2100" s="122">
        <v>0</v>
      </c>
      <c r="AD2100" s="121"/>
    </row>
    <row r="2101" spans="14:30" ht="12" customHeight="1">
      <c r="N2101" s="119" t="s">
        <v>48</v>
      </c>
      <c r="O2101" s="120" t="s">
        <v>1106</v>
      </c>
      <c r="P2101" s="122">
        <v>0</v>
      </c>
      <c r="Q2101" s="122">
        <v>50000026</v>
      </c>
      <c r="R2101" s="122">
        <v>55000026</v>
      </c>
      <c r="S2101" s="122">
        <v>60000026</v>
      </c>
      <c r="T2101" s="122">
        <v>65000026</v>
      </c>
      <c r="U2101" s="122">
        <v>70000026</v>
      </c>
      <c r="V2101" s="122">
        <v>75000026</v>
      </c>
      <c r="W2101" s="122">
        <v>80000026</v>
      </c>
      <c r="X2101" s="122">
        <v>85000026</v>
      </c>
      <c r="Y2101" s="122">
        <v>90000026</v>
      </c>
      <c r="Z2101" s="122">
        <v>0</v>
      </c>
      <c r="AA2101" s="122">
        <v>0</v>
      </c>
      <c r="AB2101" s="122">
        <v>0</v>
      </c>
      <c r="AC2101" s="122">
        <v>0</v>
      </c>
      <c r="AD2101" s="121"/>
    </row>
    <row r="2102" spans="14:30" ht="12" customHeight="1">
      <c r="N2102" s="119" t="s">
        <v>48</v>
      </c>
      <c r="O2102" s="120" t="s">
        <v>1224</v>
      </c>
      <c r="P2102" s="122">
        <v>0</v>
      </c>
      <c r="Q2102" s="122">
        <v>50000026</v>
      </c>
      <c r="R2102" s="122">
        <v>55000026</v>
      </c>
      <c r="S2102" s="122">
        <v>60000026</v>
      </c>
      <c r="T2102" s="122">
        <v>65000026</v>
      </c>
      <c r="U2102" s="122">
        <v>70000026</v>
      </c>
      <c r="V2102" s="122">
        <v>75000026</v>
      </c>
      <c r="W2102" s="122">
        <v>80000026</v>
      </c>
      <c r="X2102" s="122">
        <v>85000026</v>
      </c>
      <c r="Y2102" s="122">
        <v>90000026</v>
      </c>
      <c r="Z2102" s="122">
        <v>0</v>
      </c>
      <c r="AA2102" s="122">
        <v>0</v>
      </c>
      <c r="AB2102" s="122">
        <v>0</v>
      </c>
      <c r="AC2102" s="122">
        <v>0</v>
      </c>
      <c r="AD2102" s="121"/>
    </row>
    <row r="2103" spans="14:30" ht="12" customHeight="1">
      <c r="N2103" s="119" t="s">
        <v>48</v>
      </c>
      <c r="O2103" s="120" t="s">
        <v>613</v>
      </c>
      <c r="P2103" s="122">
        <v>0</v>
      </c>
      <c r="Q2103" s="122">
        <v>50000026</v>
      </c>
      <c r="R2103" s="122">
        <v>55000026</v>
      </c>
      <c r="S2103" s="122">
        <v>60000026</v>
      </c>
      <c r="T2103" s="122">
        <v>65000026</v>
      </c>
      <c r="U2103" s="122">
        <v>70000026</v>
      </c>
      <c r="V2103" s="122">
        <v>75000026</v>
      </c>
      <c r="W2103" s="122">
        <v>80000026</v>
      </c>
      <c r="X2103" s="122">
        <v>85000026</v>
      </c>
      <c r="Y2103" s="122">
        <v>90000026</v>
      </c>
      <c r="Z2103" s="122">
        <v>0</v>
      </c>
      <c r="AA2103" s="122">
        <v>0</v>
      </c>
      <c r="AB2103" s="122">
        <v>0</v>
      </c>
      <c r="AC2103" s="122">
        <v>0</v>
      </c>
      <c r="AD2103" s="121"/>
    </row>
    <row r="2104" spans="14:30" ht="12" customHeight="1">
      <c r="N2104" s="119" t="s">
        <v>48</v>
      </c>
      <c r="O2104" s="120" t="s">
        <v>1225</v>
      </c>
      <c r="P2104" s="122">
        <v>0</v>
      </c>
      <c r="Q2104" s="122">
        <v>50000026</v>
      </c>
      <c r="R2104" s="122">
        <v>55000026</v>
      </c>
      <c r="S2104" s="122">
        <v>60000026</v>
      </c>
      <c r="T2104" s="122">
        <v>65000026</v>
      </c>
      <c r="U2104" s="122">
        <v>70000026</v>
      </c>
      <c r="V2104" s="122">
        <v>75000026</v>
      </c>
      <c r="W2104" s="122">
        <v>80000026</v>
      </c>
      <c r="X2104" s="122">
        <v>85000026</v>
      </c>
      <c r="Y2104" s="122">
        <v>90000026</v>
      </c>
      <c r="Z2104" s="122">
        <v>0</v>
      </c>
      <c r="AA2104" s="122">
        <v>0</v>
      </c>
      <c r="AB2104" s="122">
        <v>0</v>
      </c>
      <c r="AC2104" s="122">
        <v>0</v>
      </c>
      <c r="AD2104" s="121"/>
    </row>
    <row r="2105" spans="14:30" ht="12" customHeight="1">
      <c r="N2105" s="119" t="s">
        <v>48</v>
      </c>
      <c r="O2105" s="120" t="s">
        <v>2511</v>
      </c>
      <c r="P2105" s="122">
        <v>0</v>
      </c>
      <c r="Q2105" s="122">
        <v>50000026</v>
      </c>
      <c r="R2105" s="122">
        <v>55000026</v>
      </c>
      <c r="S2105" s="122">
        <v>60000026</v>
      </c>
      <c r="T2105" s="122">
        <v>65000026</v>
      </c>
      <c r="U2105" s="122">
        <v>70000026</v>
      </c>
      <c r="V2105" s="122">
        <v>75000026</v>
      </c>
      <c r="W2105" s="122">
        <v>80000026</v>
      </c>
      <c r="X2105" s="122">
        <v>85000026</v>
      </c>
      <c r="Y2105" s="122">
        <v>90000026</v>
      </c>
      <c r="Z2105" s="122">
        <v>0</v>
      </c>
      <c r="AA2105" s="122">
        <v>0</v>
      </c>
      <c r="AB2105" s="122">
        <v>0</v>
      </c>
      <c r="AC2105" s="122">
        <v>0</v>
      </c>
      <c r="AD2105" s="121"/>
    </row>
    <row r="2106" spans="14:30" ht="12" customHeight="1">
      <c r="N2106" s="119" t="s">
        <v>48</v>
      </c>
      <c r="O2106" s="120" t="s">
        <v>2039</v>
      </c>
      <c r="P2106" s="122">
        <v>65000026</v>
      </c>
      <c r="Q2106" s="122">
        <v>70000026</v>
      </c>
      <c r="R2106" s="122">
        <v>80000026</v>
      </c>
      <c r="S2106" s="122">
        <v>85000026</v>
      </c>
      <c r="T2106" s="122">
        <v>0</v>
      </c>
      <c r="U2106" s="122">
        <v>0</v>
      </c>
      <c r="V2106" s="122">
        <v>0</v>
      </c>
      <c r="W2106" s="122">
        <v>0</v>
      </c>
      <c r="X2106" s="122">
        <v>0</v>
      </c>
      <c r="Y2106" s="122">
        <v>0</v>
      </c>
      <c r="Z2106" s="122">
        <v>0</v>
      </c>
      <c r="AA2106" s="122">
        <v>0</v>
      </c>
      <c r="AB2106" s="122">
        <v>0</v>
      </c>
      <c r="AC2106" s="122">
        <v>0</v>
      </c>
      <c r="AD2106" s="121"/>
    </row>
    <row r="2107" spans="14:30" ht="12" customHeight="1">
      <c r="N2107" s="119" t="s">
        <v>48</v>
      </c>
      <c r="O2107" s="120" t="s">
        <v>2091</v>
      </c>
      <c r="P2107" s="122">
        <v>60000026</v>
      </c>
      <c r="Q2107" s="122">
        <v>65000026</v>
      </c>
      <c r="R2107" s="122">
        <v>75000026</v>
      </c>
      <c r="S2107" s="122">
        <v>80000026</v>
      </c>
      <c r="T2107" s="122">
        <v>0</v>
      </c>
      <c r="U2107" s="122">
        <v>0</v>
      </c>
      <c r="V2107" s="122">
        <v>0</v>
      </c>
      <c r="W2107" s="122">
        <v>0</v>
      </c>
      <c r="X2107" s="122">
        <v>0</v>
      </c>
      <c r="Y2107" s="122">
        <v>0</v>
      </c>
      <c r="Z2107" s="122">
        <v>0</v>
      </c>
      <c r="AA2107" s="122">
        <v>0</v>
      </c>
      <c r="AB2107" s="122">
        <v>0</v>
      </c>
      <c r="AC2107" s="122">
        <v>0</v>
      </c>
      <c r="AD2107" s="121"/>
    </row>
    <row r="2108" spans="14:30" ht="12" customHeight="1">
      <c r="N2108" s="119" t="s">
        <v>48</v>
      </c>
      <c r="O2108" s="120" t="s">
        <v>225</v>
      </c>
      <c r="P2108" s="122">
        <v>65000026</v>
      </c>
      <c r="Q2108" s="122">
        <v>70000026</v>
      </c>
      <c r="R2108" s="122">
        <v>80000026</v>
      </c>
      <c r="S2108" s="122">
        <v>85000026</v>
      </c>
      <c r="T2108" s="122">
        <v>0</v>
      </c>
      <c r="U2108" s="122">
        <v>0</v>
      </c>
      <c r="V2108" s="122">
        <v>0</v>
      </c>
      <c r="W2108" s="122">
        <v>0</v>
      </c>
      <c r="X2108" s="122">
        <v>0</v>
      </c>
      <c r="Y2108" s="122">
        <v>0</v>
      </c>
      <c r="Z2108" s="122">
        <v>0</v>
      </c>
      <c r="AA2108" s="122">
        <v>0</v>
      </c>
      <c r="AB2108" s="122">
        <v>0</v>
      </c>
      <c r="AC2108" s="122">
        <v>0</v>
      </c>
      <c r="AD2108" s="121"/>
    </row>
    <row r="2109" spans="14:30" ht="12" customHeight="1">
      <c r="N2109" s="119" t="s">
        <v>48</v>
      </c>
      <c r="O2109" s="120" t="s">
        <v>140</v>
      </c>
      <c r="P2109" s="122">
        <v>75000026</v>
      </c>
      <c r="Q2109" s="122">
        <v>80000026</v>
      </c>
      <c r="R2109" s="122">
        <v>85000026</v>
      </c>
      <c r="S2109" s="122">
        <v>0</v>
      </c>
      <c r="T2109" s="122">
        <v>0</v>
      </c>
      <c r="U2109" s="122">
        <v>0</v>
      </c>
      <c r="V2109" s="122">
        <v>0</v>
      </c>
      <c r="W2109" s="122">
        <v>0</v>
      </c>
      <c r="X2109" s="122">
        <v>0</v>
      </c>
      <c r="Y2109" s="122">
        <v>0</v>
      </c>
      <c r="Z2109" s="122">
        <v>0</v>
      </c>
      <c r="AA2109" s="122">
        <v>0</v>
      </c>
      <c r="AB2109" s="122">
        <v>0</v>
      </c>
      <c r="AC2109" s="122">
        <v>0</v>
      </c>
      <c r="AD2109" s="121"/>
    </row>
    <row r="2110" spans="14:30" ht="12" customHeight="1">
      <c r="N2110" s="119" t="s">
        <v>48</v>
      </c>
      <c r="O2110" s="120" t="s">
        <v>1021</v>
      </c>
      <c r="P2110" s="122">
        <v>65000026</v>
      </c>
      <c r="Q2110" s="122">
        <v>70000026</v>
      </c>
      <c r="R2110" s="122">
        <v>80000026</v>
      </c>
      <c r="S2110" s="122">
        <v>85000026</v>
      </c>
      <c r="T2110" s="122">
        <v>0</v>
      </c>
      <c r="U2110" s="122">
        <v>0</v>
      </c>
      <c r="V2110" s="122">
        <v>0</v>
      </c>
      <c r="W2110" s="122">
        <v>0</v>
      </c>
      <c r="X2110" s="122">
        <v>0</v>
      </c>
      <c r="Y2110" s="122">
        <v>0</v>
      </c>
      <c r="Z2110" s="122">
        <v>0</v>
      </c>
      <c r="AA2110" s="122">
        <v>0</v>
      </c>
      <c r="AB2110" s="122">
        <v>0</v>
      </c>
      <c r="AC2110" s="122">
        <v>0</v>
      </c>
      <c r="AD2110" s="121"/>
    </row>
    <row r="2111" spans="14:30" ht="12" customHeight="1">
      <c r="N2111" s="119" t="s">
        <v>48</v>
      </c>
      <c r="O2111" s="120" t="s">
        <v>319</v>
      </c>
      <c r="P2111" s="122">
        <v>60000026</v>
      </c>
      <c r="Q2111" s="122">
        <v>65000026</v>
      </c>
      <c r="R2111" s="122">
        <v>75000026</v>
      </c>
      <c r="S2111" s="122">
        <v>80000026</v>
      </c>
      <c r="T2111" s="122">
        <v>0</v>
      </c>
      <c r="U2111" s="122">
        <v>0</v>
      </c>
      <c r="V2111" s="122">
        <v>0</v>
      </c>
      <c r="W2111" s="122">
        <v>0</v>
      </c>
      <c r="X2111" s="122">
        <v>0</v>
      </c>
      <c r="Y2111" s="122">
        <v>0</v>
      </c>
      <c r="Z2111" s="122">
        <v>0</v>
      </c>
      <c r="AA2111" s="122">
        <v>0</v>
      </c>
      <c r="AB2111" s="122">
        <v>0</v>
      </c>
      <c r="AC2111" s="122">
        <v>0</v>
      </c>
      <c r="AD2111" s="121"/>
    </row>
    <row r="2112" spans="14:30" ht="12" customHeight="1">
      <c r="N2112" s="119" t="s">
        <v>48</v>
      </c>
      <c r="O2112" s="120" t="s">
        <v>789</v>
      </c>
      <c r="P2112" s="122">
        <v>60000026</v>
      </c>
      <c r="Q2112" s="122">
        <v>65000026</v>
      </c>
      <c r="R2112" s="122">
        <v>75000026</v>
      </c>
      <c r="S2112" s="122">
        <v>80000026</v>
      </c>
      <c r="T2112" s="122">
        <v>0</v>
      </c>
      <c r="U2112" s="122">
        <v>0</v>
      </c>
      <c r="V2112" s="122">
        <v>0</v>
      </c>
      <c r="W2112" s="122">
        <v>0</v>
      </c>
      <c r="X2112" s="122">
        <v>0</v>
      </c>
      <c r="Y2112" s="122">
        <v>0</v>
      </c>
      <c r="Z2112" s="122">
        <v>0</v>
      </c>
      <c r="AA2112" s="122">
        <v>0</v>
      </c>
      <c r="AB2112" s="122">
        <v>0</v>
      </c>
      <c r="AC2112" s="122">
        <v>0</v>
      </c>
      <c r="AD2112" s="121"/>
    </row>
    <row r="2113" spans="14:30" ht="12" customHeight="1">
      <c r="N2113" s="119" t="s">
        <v>48</v>
      </c>
      <c r="O2113" s="120" t="s">
        <v>2227</v>
      </c>
      <c r="P2113" s="122">
        <v>0</v>
      </c>
      <c r="Q2113" s="122">
        <v>0</v>
      </c>
      <c r="R2113" s="122">
        <v>0</v>
      </c>
      <c r="S2113" s="122">
        <v>0</v>
      </c>
      <c r="T2113" s="122">
        <v>0</v>
      </c>
      <c r="U2113" s="122">
        <v>0</v>
      </c>
      <c r="V2113" s="122">
        <v>0</v>
      </c>
      <c r="W2113" s="122">
        <v>0</v>
      </c>
      <c r="X2113" s="122">
        <v>0</v>
      </c>
      <c r="Y2113" s="122">
        <v>0</v>
      </c>
      <c r="Z2113" s="122">
        <v>110000026</v>
      </c>
      <c r="AA2113" s="122">
        <v>115000026</v>
      </c>
      <c r="AB2113" s="122">
        <v>125000026</v>
      </c>
      <c r="AC2113" s="122">
        <v>140000026</v>
      </c>
      <c r="AD2113" s="121"/>
    </row>
    <row r="2114" spans="14:30" ht="12" customHeight="1">
      <c r="N2114" s="119" t="s">
        <v>48</v>
      </c>
      <c r="O2114" s="120" t="s">
        <v>2334</v>
      </c>
      <c r="P2114" s="122">
        <v>0</v>
      </c>
      <c r="Q2114" s="122">
        <v>0</v>
      </c>
      <c r="R2114" s="122">
        <v>0</v>
      </c>
      <c r="S2114" s="122">
        <v>0</v>
      </c>
      <c r="T2114" s="122">
        <v>0</v>
      </c>
      <c r="U2114" s="122">
        <v>0</v>
      </c>
      <c r="V2114" s="122">
        <v>0</v>
      </c>
      <c r="W2114" s="122">
        <v>0</v>
      </c>
      <c r="X2114" s="122">
        <v>0</v>
      </c>
      <c r="Y2114" s="122">
        <v>0</v>
      </c>
      <c r="Z2114" s="122">
        <v>105000026</v>
      </c>
      <c r="AA2114" s="122">
        <v>110000026</v>
      </c>
      <c r="AB2114" s="122">
        <v>120000026</v>
      </c>
      <c r="AC2114" s="122">
        <v>140000026</v>
      </c>
      <c r="AD2114" s="121"/>
    </row>
    <row r="2115" spans="14:30" ht="12" customHeight="1">
      <c r="N2115" s="119" t="s">
        <v>48</v>
      </c>
      <c r="O2115" s="120" t="s">
        <v>2432</v>
      </c>
      <c r="P2115" s="122">
        <v>0</v>
      </c>
      <c r="Q2115" s="122">
        <v>0</v>
      </c>
      <c r="R2115" s="122">
        <v>75000026</v>
      </c>
      <c r="S2115" s="122">
        <v>80000026</v>
      </c>
      <c r="T2115" s="122">
        <v>0</v>
      </c>
      <c r="U2115" s="122">
        <v>0</v>
      </c>
      <c r="V2115" s="122">
        <v>0</v>
      </c>
      <c r="W2115" s="122">
        <v>0</v>
      </c>
      <c r="X2115" s="122">
        <v>0</v>
      </c>
      <c r="Y2115" s="122">
        <v>0</v>
      </c>
      <c r="Z2115" s="122">
        <v>0</v>
      </c>
      <c r="AA2115" s="122">
        <v>0</v>
      </c>
      <c r="AB2115" s="122">
        <v>0</v>
      </c>
      <c r="AC2115" s="122">
        <v>0</v>
      </c>
      <c r="AD2115" s="121"/>
    </row>
    <row r="2116" spans="14:30" ht="12" customHeight="1">
      <c r="N2116" s="119" t="s">
        <v>48</v>
      </c>
      <c r="O2116" s="120" t="s">
        <v>906</v>
      </c>
      <c r="P2116" s="122">
        <v>0</v>
      </c>
      <c r="Q2116" s="122">
        <v>0</v>
      </c>
      <c r="R2116" s="122">
        <v>75000026</v>
      </c>
      <c r="S2116" s="122">
        <v>0</v>
      </c>
      <c r="T2116" s="122">
        <v>0</v>
      </c>
      <c r="U2116" s="122">
        <v>0</v>
      </c>
      <c r="V2116" s="122">
        <v>0</v>
      </c>
      <c r="W2116" s="122">
        <v>0</v>
      </c>
      <c r="X2116" s="122">
        <v>0</v>
      </c>
      <c r="Y2116" s="122">
        <v>0</v>
      </c>
      <c r="Z2116" s="122">
        <v>0</v>
      </c>
      <c r="AA2116" s="122">
        <v>0</v>
      </c>
      <c r="AB2116" s="122">
        <v>0</v>
      </c>
      <c r="AC2116" s="122">
        <v>0</v>
      </c>
      <c r="AD2116" s="121"/>
    </row>
    <row r="2117" spans="14:30" ht="12" customHeight="1">
      <c r="N2117" s="119" t="s">
        <v>48</v>
      </c>
      <c r="O2117" s="120" t="s">
        <v>907</v>
      </c>
      <c r="P2117" s="122">
        <v>0</v>
      </c>
      <c r="Q2117" s="122">
        <v>0</v>
      </c>
      <c r="R2117" s="122">
        <v>70000026</v>
      </c>
      <c r="S2117" s="122">
        <v>0</v>
      </c>
      <c r="T2117" s="122">
        <v>0</v>
      </c>
      <c r="U2117" s="122">
        <v>0</v>
      </c>
      <c r="V2117" s="122">
        <v>0</v>
      </c>
      <c r="W2117" s="122">
        <v>0</v>
      </c>
      <c r="X2117" s="122">
        <v>0</v>
      </c>
      <c r="Y2117" s="122">
        <v>0</v>
      </c>
      <c r="Z2117" s="122">
        <v>0</v>
      </c>
      <c r="AA2117" s="122">
        <v>0</v>
      </c>
      <c r="AB2117" s="122">
        <v>0</v>
      </c>
      <c r="AC2117" s="122">
        <v>0</v>
      </c>
      <c r="AD2117" s="121"/>
    </row>
    <row r="2118" spans="14:30" ht="12" customHeight="1">
      <c r="N2118" s="119" t="s">
        <v>48</v>
      </c>
      <c r="O2118" s="120" t="s">
        <v>642</v>
      </c>
      <c r="P2118" s="122">
        <v>0</v>
      </c>
      <c r="Q2118" s="122">
        <v>0</v>
      </c>
      <c r="R2118" s="122">
        <v>80000026</v>
      </c>
      <c r="S2118" s="122">
        <v>85000026</v>
      </c>
      <c r="T2118" s="122">
        <v>0</v>
      </c>
      <c r="U2118" s="122">
        <v>0</v>
      </c>
      <c r="V2118" s="122">
        <v>0</v>
      </c>
      <c r="W2118" s="122">
        <v>0</v>
      </c>
      <c r="X2118" s="122">
        <v>0</v>
      </c>
      <c r="Y2118" s="122">
        <v>0</v>
      </c>
      <c r="Z2118" s="122">
        <v>0</v>
      </c>
      <c r="AA2118" s="122">
        <v>0</v>
      </c>
      <c r="AB2118" s="122">
        <v>0</v>
      </c>
      <c r="AC2118" s="122">
        <v>0</v>
      </c>
      <c r="AD2118" s="121"/>
    </row>
    <row r="2119" spans="14:30" ht="12" customHeight="1">
      <c r="N2119" s="119" t="s">
        <v>48</v>
      </c>
      <c r="O2119" s="120" t="s">
        <v>614</v>
      </c>
      <c r="P2119" s="122">
        <v>0</v>
      </c>
      <c r="Q2119" s="122">
        <v>0</v>
      </c>
      <c r="R2119" s="122">
        <v>75000026</v>
      </c>
      <c r="S2119" s="122">
        <v>80000026</v>
      </c>
      <c r="T2119" s="122">
        <v>0</v>
      </c>
      <c r="U2119" s="122">
        <v>0</v>
      </c>
      <c r="V2119" s="122">
        <v>0</v>
      </c>
      <c r="W2119" s="122">
        <v>0</v>
      </c>
      <c r="X2119" s="122">
        <v>0</v>
      </c>
      <c r="Y2119" s="122">
        <v>0</v>
      </c>
      <c r="Z2119" s="122">
        <v>0</v>
      </c>
      <c r="AA2119" s="122">
        <v>0</v>
      </c>
      <c r="AB2119" s="122">
        <v>0</v>
      </c>
      <c r="AC2119" s="122">
        <v>0</v>
      </c>
      <c r="AD2119" s="121"/>
    </row>
    <row r="2120" spans="14:30" ht="12" customHeight="1">
      <c r="N2120" s="119" t="s">
        <v>48</v>
      </c>
      <c r="O2120" s="120" t="s">
        <v>1107</v>
      </c>
      <c r="P2120" s="122">
        <v>0</v>
      </c>
      <c r="Q2120" s="122">
        <v>0</v>
      </c>
      <c r="R2120" s="122">
        <v>225000026</v>
      </c>
      <c r="S2120" s="122">
        <v>0</v>
      </c>
      <c r="T2120" s="122">
        <v>0</v>
      </c>
      <c r="U2120" s="122">
        <v>0</v>
      </c>
      <c r="V2120" s="122">
        <v>0</v>
      </c>
      <c r="W2120" s="122">
        <v>0</v>
      </c>
      <c r="X2120" s="122">
        <v>0</v>
      </c>
      <c r="Y2120" s="122">
        <v>0</v>
      </c>
      <c r="Z2120" s="122">
        <v>0</v>
      </c>
      <c r="AA2120" s="122">
        <v>0</v>
      </c>
      <c r="AB2120" s="122">
        <v>0</v>
      </c>
      <c r="AC2120" s="122">
        <v>0</v>
      </c>
      <c r="AD2120" s="121"/>
    </row>
    <row r="2121" spans="14:30" ht="12" customHeight="1">
      <c r="N2121" s="119" t="s">
        <v>48</v>
      </c>
      <c r="O2121" s="120" t="s">
        <v>1022</v>
      </c>
      <c r="P2121" s="122">
        <v>0</v>
      </c>
      <c r="Q2121" s="122">
        <v>0</v>
      </c>
      <c r="R2121" s="122">
        <v>220000026</v>
      </c>
      <c r="S2121" s="122">
        <v>0</v>
      </c>
      <c r="T2121" s="122">
        <v>0</v>
      </c>
      <c r="U2121" s="122">
        <v>0</v>
      </c>
      <c r="V2121" s="122">
        <v>0</v>
      </c>
      <c r="W2121" s="122">
        <v>0</v>
      </c>
      <c r="X2121" s="122">
        <v>0</v>
      </c>
      <c r="Y2121" s="122">
        <v>0</v>
      </c>
      <c r="Z2121" s="122">
        <v>0</v>
      </c>
      <c r="AA2121" s="122">
        <v>0</v>
      </c>
      <c r="AB2121" s="122">
        <v>0</v>
      </c>
      <c r="AC2121" s="122">
        <v>0</v>
      </c>
      <c r="AD2121" s="121"/>
    </row>
    <row r="2122" spans="14:30" ht="12" customHeight="1">
      <c r="N2122" s="119" t="s">
        <v>48</v>
      </c>
      <c r="O2122" s="120" t="s">
        <v>53</v>
      </c>
      <c r="P2122" s="122">
        <v>0</v>
      </c>
      <c r="Q2122" s="122">
        <v>0</v>
      </c>
      <c r="R2122" s="122">
        <v>80000026</v>
      </c>
      <c r="S2122" s="122">
        <v>0</v>
      </c>
      <c r="T2122" s="122">
        <v>0</v>
      </c>
      <c r="U2122" s="122">
        <v>0</v>
      </c>
      <c r="V2122" s="122">
        <v>0</v>
      </c>
      <c r="W2122" s="122">
        <v>0</v>
      </c>
      <c r="X2122" s="122">
        <v>0</v>
      </c>
      <c r="Y2122" s="122">
        <v>0</v>
      </c>
      <c r="Z2122" s="122">
        <v>0</v>
      </c>
      <c r="AA2122" s="122">
        <v>0</v>
      </c>
      <c r="AB2122" s="122">
        <v>0</v>
      </c>
      <c r="AC2122" s="122">
        <v>0</v>
      </c>
      <c r="AD2122" s="121"/>
    </row>
    <row r="2123" spans="14:30" ht="12" customHeight="1">
      <c r="N2123" s="119" t="s">
        <v>48</v>
      </c>
      <c r="O2123" s="120" t="s">
        <v>54</v>
      </c>
      <c r="P2123" s="122">
        <v>0</v>
      </c>
      <c r="Q2123" s="122">
        <v>0</v>
      </c>
      <c r="R2123" s="122">
        <v>70000026</v>
      </c>
      <c r="S2123" s="122">
        <v>0</v>
      </c>
      <c r="T2123" s="122">
        <v>0</v>
      </c>
      <c r="U2123" s="122">
        <v>0</v>
      </c>
      <c r="V2123" s="122">
        <v>0</v>
      </c>
      <c r="W2123" s="122">
        <v>0</v>
      </c>
      <c r="X2123" s="122">
        <v>0</v>
      </c>
      <c r="Y2123" s="122">
        <v>0</v>
      </c>
      <c r="Z2123" s="122">
        <v>0</v>
      </c>
      <c r="AA2123" s="122">
        <v>0</v>
      </c>
      <c r="AB2123" s="122">
        <v>0</v>
      </c>
      <c r="AC2123" s="122">
        <v>0</v>
      </c>
      <c r="AD2123" s="121"/>
    </row>
    <row r="2124" spans="14:30" ht="12" customHeight="1">
      <c r="N2124" s="119" t="s">
        <v>48</v>
      </c>
      <c r="O2124" s="120" t="s">
        <v>2335</v>
      </c>
      <c r="P2124" s="122">
        <v>0</v>
      </c>
      <c r="Q2124" s="122">
        <v>0</v>
      </c>
      <c r="R2124" s="122">
        <v>75000026</v>
      </c>
      <c r="S2124" s="122">
        <v>80000026</v>
      </c>
      <c r="T2124" s="122">
        <v>0</v>
      </c>
      <c r="U2124" s="122">
        <v>0</v>
      </c>
      <c r="V2124" s="122">
        <v>0</v>
      </c>
      <c r="W2124" s="122">
        <v>0</v>
      </c>
      <c r="X2124" s="122">
        <v>0</v>
      </c>
      <c r="Y2124" s="122">
        <v>0</v>
      </c>
      <c r="Z2124" s="122">
        <v>0</v>
      </c>
      <c r="AA2124" s="122">
        <v>0</v>
      </c>
      <c r="AB2124" s="122">
        <v>0</v>
      </c>
      <c r="AC2124" s="122">
        <v>0</v>
      </c>
      <c r="AD2124" s="121"/>
    </row>
    <row r="2125" spans="14:30" ht="12" customHeight="1">
      <c r="N2125" s="119" t="s">
        <v>48</v>
      </c>
      <c r="O2125" s="120" t="s">
        <v>1974</v>
      </c>
      <c r="P2125" s="122">
        <v>0</v>
      </c>
      <c r="Q2125" s="122">
        <v>0</v>
      </c>
      <c r="R2125" s="122">
        <v>80000026</v>
      </c>
      <c r="S2125" s="122">
        <v>85000026</v>
      </c>
      <c r="T2125" s="122">
        <v>0</v>
      </c>
      <c r="U2125" s="122">
        <v>0</v>
      </c>
      <c r="V2125" s="122">
        <v>0</v>
      </c>
      <c r="W2125" s="122">
        <v>0</v>
      </c>
      <c r="X2125" s="122">
        <v>0</v>
      </c>
      <c r="Y2125" s="122">
        <v>0</v>
      </c>
      <c r="Z2125" s="122">
        <v>0</v>
      </c>
      <c r="AA2125" s="122">
        <v>0</v>
      </c>
      <c r="AB2125" s="122">
        <v>0</v>
      </c>
      <c r="AC2125" s="122">
        <v>0</v>
      </c>
      <c r="AD2125" s="121"/>
    </row>
    <row r="2126" spans="14:30" ht="12" customHeight="1">
      <c r="N2126" s="119" t="s">
        <v>48</v>
      </c>
      <c r="O2126" s="120" t="s">
        <v>2336</v>
      </c>
      <c r="P2126" s="122">
        <v>0</v>
      </c>
      <c r="Q2126" s="122">
        <v>0</v>
      </c>
      <c r="R2126" s="122">
        <v>75000026</v>
      </c>
      <c r="S2126" s="122">
        <v>80000026</v>
      </c>
      <c r="T2126" s="122">
        <v>0</v>
      </c>
      <c r="U2126" s="122">
        <v>0</v>
      </c>
      <c r="V2126" s="122">
        <v>0</v>
      </c>
      <c r="W2126" s="122">
        <v>0</v>
      </c>
      <c r="X2126" s="122">
        <v>0</v>
      </c>
      <c r="Y2126" s="122">
        <v>0</v>
      </c>
      <c r="Z2126" s="122">
        <v>0</v>
      </c>
      <c r="AA2126" s="122">
        <v>0</v>
      </c>
      <c r="AB2126" s="122">
        <v>0</v>
      </c>
      <c r="AC2126" s="122">
        <v>0</v>
      </c>
      <c r="AD2126" s="121"/>
    </row>
    <row r="2127" spans="14:30" ht="12" customHeight="1">
      <c r="N2127" s="119" t="s">
        <v>48</v>
      </c>
      <c r="O2127" s="120" t="s">
        <v>2671</v>
      </c>
      <c r="P2127" s="122">
        <v>110000026</v>
      </c>
      <c r="Q2127" s="122">
        <v>115000026</v>
      </c>
      <c r="R2127" s="122">
        <v>120000026</v>
      </c>
      <c r="S2127" s="122">
        <v>125000026</v>
      </c>
      <c r="T2127" s="122">
        <v>130000026</v>
      </c>
      <c r="U2127" s="122">
        <v>0</v>
      </c>
      <c r="V2127" s="122">
        <v>0</v>
      </c>
      <c r="W2127" s="122">
        <v>0</v>
      </c>
      <c r="X2127" s="122">
        <v>0</v>
      </c>
      <c r="Y2127" s="122">
        <v>0</v>
      </c>
      <c r="Z2127" s="122">
        <v>0</v>
      </c>
      <c r="AA2127" s="122">
        <v>0</v>
      </c>
      <c r="AB2127" s="122">
        <v>0</v>
      </c>
      <c r="AC2127" s="122">
        <v>0</v>
      </c>
      <c r="AD2127" s="121"/>
    </row>
    <row r="2128" spans="14:30" ht="12" customHeight="1">
      <c r="N2128" s="119" t="s">
        <v>48</v>
      </c>
      <c r="O2128" s="120" t="s">
        <v>2445</v>
      </c>
      <c r="P2128" s="122">
        <v>85000026</v>
      </c>
      <c r="Q2128" s="122">
        <v>0</v>
      </c>
      <c r="R2128" s="122">
        <v>0</v>
      </c>
      <c r="S2128" s="122">
        <v>0</v>
      </c>
      <c r="T2128" s="122">
        <v>0</v>
      </c>
      <c r="U2128" s="122">
        <v>0</v>
      </c>
      <c r="V2128" s="122">
        <v>0</v>
      </c>
      <c r="W2128" s="122">
        <v>0</v>
      </c>
      <c r="X2128" s="122">
        <v>0</v>
      </c>
      <c r="Y2128" s="122">
        <v>0</v>
      </c>
      <c r="Z2128" s="122">
        <v>0</v>
      </c>
      <c r="AA2128" s="122">
        <v>0</v>
      </c>
      <c r="AB2128" s="122">
        <v>0</v>
      </c>
      <c r="AC2128" s="122">
        <v>0</v>
      </c>
      <c r="AD2128" s="121"/>
    </row>
    <row r="2129" spans="14:30" ht="12" customHeight="1">
      <c r="N2129" s="119" t="s">
        <v>48</v>
      </c>
      <c r="O2129" s="120" t="s">
        <v>2396</v>
      </c>
      <c r="P2129" s="122">
        <v>110000026</v>
      </c>
      <c r="Q2129" s="122">
        <v>115000026</v>
      </c>
      <c r="R2129" s="122">
        <v>120000026</v>
      </c>
      <c r="S2129" s="122">
        <v>125000026</v>
      </c>
      <c r="T2129" s="122">
        <v>130000026</v>
      </c>
      <c r="U2129" s="122">
        <v>0</v>
      </c>
      <c r="V2129" s="122">
        <v>0</v>
      </c>
      <c r="W2129" s="122">
        <v>0</v>
      </c>
      <c r="X2129" s="122">
        <v>0</v>
      </c>
      <c r="Y2129" s="122">
        <v>0</v>
      </c>
      <c r="Z2129" s="122">
        <v>0</v>
      </c>
      <c r="AA2129" s="122">
        <v>0</v>
      </c>
      <c r="AB2129" s="122">
        <v>0</v>
      </c>
      <c r="AC2129" s="122">
        <v>0</v>
      </c>
      <c r="AD2129" s="121"/>
    </row>
    <row r="2130" spans="14:30" ht="12" customHeight="1">
      <c r="N2130" s="119" t="s">
        <v>48</v>
      </c>
      <c r="O2130" s="120" t="s">
        <v>2767</v>
      </c>
      <c r="P2130" s="122">
        <v>0</v>
      </c>
      <c r="Q2130" s="122">
        <v>0</v>
      </c>
      <c r="R2130" s="122">
        <v>0</v>
      </c>
      <c r="S2130" s="122">
        <v>0</v>
      </c>
      <c r="T2130" s="122">
        <v>0</v>
      </c>
      <c r="U2130" s="122">
        <v>0</v>
      </c>
      <c r="V2130" s="122">
        <v>0</v>
      </c>
      <c r="W2130" s="122">
        <v>0</v>
      </c>
      <c r="X2130" s="122">
        <v>0</v>
      </c>
      <c r="Y2130" s="122">
        <v>0</v>
      </c>
      <c r="Z2130" s="122">
        <v>0</v>
      </c>
      <c r="AA2130" s="122">
        <v>265000026</v>
      </c>
      <c r="AB2130" s="122">
        <v>285000026</v>
      </c>
      <c r="AC2130" s="122">
        <v>310000026</v>
      </c>
      <c r="AD2130" s="121"/>
    </row>
    <row r="2131" spans="14:30" ht="12" customHeight="1">
      <c r="N2131" s="119" t="s">
        <v>48</v>
      </c>
      <c r="O2131" s="120" t="s">
        <v>2710</v>
      </c>
      <c r="P2131" s="122">
        <v>0</v>
      </c>
      <c r="Q2131" s="122">
        <v>0</v>
      </c>
      <c r="R2131" s="122">
        <v>0</v>
      </c>
      <c r="S2131" s="122">
        <v>0</v>
      </c>
      <c r="T2131" s="122">
        <v>0</v>
      </c>
      <c r="U2131" s="122">
        <v>0</v>
      </c>
      <c r="V2131" s="122">
        <v>0</v>
      </c>
      <c r="W2131" s="122">
        <v>0</v>
      </c>
      <c r="X2131" s="122">
        <v>0</v>
      </c>
      <c r="Y2131" s="122">
        <v>0</v>
      </c>
      <c r="Z2131" s="122">
        <v>0</v>
      </c>
      <c r="AA2131" s="122">
        <v>265000026</v>
      </c>
      <c r="AB2131" s="122">
        <v>285000026</v>
      </c>
      <c r="AC2131" s="122">
        <v>310000026</v>
      </c>
      <c r="AD2131" s="121"/>
    </row>
    <row r="2132" spans="14:30" ht="12" customHeight="1">
      <c r="N2132" s="119" t="s">
        <v>48</v>
      </c>
      <c r="O2132" s="120" t="s">
        <v>2776</v>
      </c>
      <c r="P2132" s="122">
        <v>0</v>
      </c>
      <c r="Q2132" s="122">
        <v>0</v>
      </c>
      <c r="R2132" s="122">
        <v>0</v>
      </c>
      <c r="S2132" s="122">
        <v>0</v>
      </c>
      <c r="T2132" s="122">
        <v>0</v>
      </c>
      <c r="U2132" s="122">
        <v>0</v>
      </c>
      <c r="V2132" s="122">
        <v>0</v>
      </c>
      <c r="W2132" s="122">
        <v>0</v>
      </c>
      <c r="X2132" s="122">
        <v>0</v>
      </c>
      <c r="Y2132" s="122">
        <v>0</v>
      </c>
      <c r="Z2132" s="122">
        <v>0</v>
      </c>
      <c r="AA2132" s="122">
        <v>265000026</v>
      </c>
      <c r="AB2132" s="122">
        <v>285000026</v>
      </c>
      <c r="AC2132" s="122">
        <v>310000026</v>
      </c>
      <c r="AD2132" s="121"/>
    </row>
    <row r="2133" spans="14:30" ht="12" customHeight="1">
      <c r="N2133" s="119" t="s">
        <v>48</v>
      </c>
      <c r="O2133" s="120" t="s">
        <v>1687</v>
      </c>
      <c r="P2133" s="122">
        <v>95000026</v>
      </c>
      <c r="Q2133" s="122">
        <v>100000026</v>
      </c>
      <c r="R2133" s="122">
        <v>0</v>
      </c>
      <c r="S2133" s="122">
        <v>0</v>
      </c>
      <c r="T2133" s="122">
        <v>0</v>
      </c>
      <c r="U2133" s="122">
        <v>0</v>
      </c>
      <c r="V2133" s="122">
        <v>0</v>
      </c>
      <c r="W2133" s="122">
        <v>0</v>
      </c>
      <c r="X2133" s="122">
        <v>0</v>
      </c>
      <c r="Y2133" s="122">
        <v>0</v>
      </c>
      <c r="Z2133" s="122">
        <v>0</v>
      </c>
      <c r="AA2133" s="122">
        <v>0</v>
      </c>
      <c r="AB2133" s="122">
        <v>0</v>
      </c>
      <c r="AC2133" s="122">
        <v>0</v>
      </c>
      <c r="AD2133" s="121"/>
    </row>
    <row r="2134" spans="14:30" ht="12" customHeight="1">
      <c r="N2134" s="119" t="s">
        <v>48</v>
      </c>
      <c r="O2134" s="120" t="s">
        <v>1784</v>
      </c>
      <c r="P2134" s="122">
        <v>95000026</v>
      </c>
      <c r="Q2134" s="122">
        <v>100000026</v>
      </c>
      <c r="R2134" s="122">
        <v>0</v>
      </c>
      <c r="S2134" s="122">
        <v>0</v>
      </c>
      <c r="T2134" s="122">
        <v>0</v>
      </c>
      <c r="U2134" s="122">
        <v>0</v>
      </c>
      <c r="V2134" s="122">
        <v>0</v>
      </c>
      <c r="W2134" s="122">
        <v>0</v>
      </c>
      <c r="X2134" s="122">
        <v>0</v>
      </c>
      <c r="Y2134" s="122">
        <v>0</v>
      </c>
      <c r="Z2134" s="122">
        <v>0</v>
      </c>
      <c r="AA2134" s="122">
        <v>0</v>
      </c>
      <c r="AB2134" s="122">
        <v>0</v>
      </c>
      <c r="AC2134" s="122">
        <v>0</v>
      </c>
      <c r="AD2134" s="121"/>
    </row>
    <row r="2135" spans="14:30" ht="12" customHeight="1">
      <c r="N2135" s="119" t="s">
        <v>48</v>
      </c>
      <c r="O2135" s="120" t="s">
        <v>2075</v>
      </c>
      <c r="P2135" s="122">
        <v>100000026</v>
      </c>
      <c r="Q2135" s="122">
        <v>105000026</v>
      </c>
      <c r="R2135" s="122">
        <v>0</v>
      </c>
      <c r="S2135" s="122">
        <v>0</v>
      </c>
      <c r="T2135" s="122">
        <v>0</v>
      </c>
      <c r="U2135" s="122">
        <v>0</v>
      </c>
      <c r="V2135" s="122">
        <v>0</v>
      </c>
      <c r="W2135" s="122">
        <v>0</v>
      </c>
      <c r="X2135" s="122">
        <v>0</v>
      </c>
      <c r="Y2135" s="122">
        <v>0</v>
      </c>
      <c r="Z2135" s="122">
        <v>0</v>
      </c>
      <c r="AA2135" s="122">
        <v>0</v>
      </c>
      <c r="AB2135" s="122">
        <v>0</v>
      </c>
      <c r="AC2135" s="122">
        <v>0</v>
      </c>
      <c r="AD2135" s="121"/>
    </row>
    <row r="2136" spans="14:30" ht="12" customHeight="1">
      <c r="N2136" s="119" t="s">
        <v>48</v>
      </c>
      <c r="O2136" s="120" t="s">
        <v>2672</v>
      </c>
      <c r="P2136" s="122">
        <v>0</v>
      </c>
      <c r="Q2136" s="122">
        <v>0</v>
      </c>
      <c r="R2136" s="122">
        <v>0</v>
      </c>
      <c r="S2136" s="122">
        <v>0</v>
      </c>
      <c r="T2136" s="122">
        <v>0</v>
      </c>
      <c r="U2136" s="122">
        <v>0</v>
      </c>
      <c r="V2136" s="122">
        <v>0</v>
      </c>
      <c r="W2136" s="122">
        <v>0</v>
      </c>
      <c r="X2136" s="122">
        <v>0</v>
      </c>
      <c r="Y2136" s="122">
        <v>0</v>
      </c>
      <c r="Z2136" s="122">
        <v>0</v>
      </c>
      <c r="AA2136" s="122">
        <v>265000026</v>
      </c>
      <c r="AB2136" s="122">
        <v>285000026</v>
      </c>
      <c r="AC2136" s="122">
        <v>310000026</v>
      </c>
      <c r="AD2136" s="121"/>
    </row>
    <row r="2137" spans="14:30" ht="12" customHeight="1">
      <c r="N2137" s="119" t="s">
        <v>48</v>
      </c>
      <c r="O2137" s="120" t="s">
        <v>2446</v>
      </c>
      <c r="P2137" s="122">
        <v>85000026</v>
      </c>
      <c r="Q2137" s="122">
        <v>0</v>
      </c>
      <c r="R2137" s="122">
        <v>0</v>
      </c>
      <c r="S2137" s="122">
        <v>0</v>
      </c>
      <c r="T2137" s="122">
        <v>0</v>
      </c>
      <c r="U2137" s="122">
        <v>0</v>
      </c>
      <c r="V2137" s="122">
        <v>0</v>
      </c>
      <c r="W2137" s="122">
        <v>0</v>
      </c>
      <c r="X2137" s="122">
        <v>0</v>
      </c>
      <c r="Y2137" s="122">
        <v>0</v>
      </c>
      <c r="Z2137" s="122">
        <v>0</v>
      </c>
      <c r="AA2137" s="122">
        <v>0</v>
      </c>
      <c r="AB2137" s="122">
        <v>0</v>
      </c>
      <c r="AC2137" s="122">
        <v>0</v>
      </c>
      <c r="AD2137" s="121"/>
    </row>
    <row r="2138" spans="14:30" ht="12" customHeight="1">
      <c r="N2138" s="119" t="s">
        <v>48</v>
      </c>
      <c r="O2138" s="120" t="s">
        <v>1595</v>
      </c>
      <c r="P2138" s="122">
        <v>110000026</v>
      </c>
      <c r="Q2138" s="122">
        <v>115000026</v>
      </c>
      <c r="R2138" s="122">
        <v>120000026</v>
      </c>
      <c r="S2138" s="122">
        <v>125000026</v>
      </c>
      <c r="T2138" s="122">
        <v>130000026</v>
      </c>
      <c r="U2138" s="122">
        <v>0</v>
      </c>
      <c r="V2138" s="122">
        <v>0</v>
      </c>
      <c r="W2138" s="122">
        <v>0</v>
      </c>
      <c r="X2138" s="122">
        <v>0</v>
      </c>
      <c r="Y2138" s="122">
        <v>0</v>
      </c>
      <c r="Z2138" s="122">
        <v>0</v>
      </c>
      <c r="AA2138" s="122">
        <v>0</v>
      </c>
      <c r="AB2138" s="122">
        <v>0</v>
      </c>
      <c r="AC2138" s="122">
        <v>0</v>
      </c>
      <c r="AD2138" s="121"/>
    </row>
    <row r="2139" spans="14:30" ht="12" customHeight="1">
      <c r="N2139" s="119" t="s">
        <v>48</v>
      </c>
      <c r="O2139" s="120" t="s">
        <v>1894</v>
      </c>
      <c r="P2139" s="122">
        <v>0</v>
      </c>
      <c r="Q2139" s="122">
        <v>0</v>
      </c>
      <c r="R2139" s="122">
        <v>0</v>
      </c>
      <c r="S2139" s="122">
        <v>0</v>
      </c>
      <c r="T2139" s="122">
        <v>0</v>
      </c>
      <c r="U2139" s="122">
        <v>0</v>
      </c>
      <c r="V2139" s="122">
        <v>0</v>
      </c>
      <c r="W2139" s="122">
        <v>0</v>
      </c>
      <c r="X2139" s="122">
        <v>185000026</v>
      </c>
      <c r="Y2139" s="122">
        <v>195000026</v>
      </c>
      <c r="Z2139" s="122">
        <v>205000026</v>
      </c>
      <c r="AA2139" s="122">
        <v>215000026</v>
      </c>
      <c r="AB2139" s="122">
        <v>225000026</v>
      </c>
      <c r="AC2139" s="122">
        <v>235000026</v>
      </c>
      <c r="AD2139" s="121"/>
    </row>
    <row r="2140" spans="14:30" ht="12" customHeight="1">
      <c r="N2140" s="119" t="s">
        <v>48</v>
      </c>
      <c r="O2140" s="120" t="s">
        <v>1895</v>
      </c>
      <c r="P2140" s="122">
        <v>0</v>
      </c>
      <c r="Q2140" s="122">
        <v>0</v>
      </c>
      <c r="R2140" s="122">
        <v>0</v>
      </c>
      <c r="S2140" s="122">
        <v>0</v>
      </c>
      <c r="T2140" s="122">
        <v>0</v>
      </c>
      <c r="U2140" s="122">
        <v>0</v>
      </c>
      <c r="V2140" s="122">
        <v>0</v>
      </c>
      <c r="W2140" s="122">
        <v>0</v>
      </c>
      <c r="X2140" s="122">
        <v>180000026</v>
      </c>
      <c r="Y2140" s="122">
        <v>190000026</v>
      </c>
      <c r="Z2140" s="122">
        <v>200000026</v>
      </c>
      <c r="AA2140" s="122">
        <v>210000026</v>
      </c>
      <c r="AB2140" s="122">
        <v>220000026</v>
      </c>
      <c r="AC2140" s="122">
        <v>230000026</v>
      </c>
      <c r="AD2140" s="121"/>
    </row>
    <row r="2141" spans="14:30" ht="12" customHeight="1">
      <c r="N2141" s="119" t="s">
        <v>48</v>
      </c>
      <c r="O2141" s="120" t="s">
        <v>1774</v>
      </c>
      <c r="P2141" s="122">
        <v>0</v>
      </c>
      <c r="Q2141" s="122">
        <v>0</v>
      </c>
      <c r="R2141" s="122">
        <v>0</v>
      </c>
      <c r="S2141" s="122">
        <v>0</v>
      </c>
      <c r="T2141" s="122">
        <v>0</v>
      </c>
      <c r="U2141" s="122">
        <v>0</v>
      </c>
      <c r="V2141" s="122">
        <v>0</v>
      </c>
      <c r="W2141" s="122">
        <v>0</v>
      </c>
      <c r="X2141" s="122">
        <v>190000026</v>
      </c>
      <c r="Y2141" s="122">
        <v>205000026</v>
      </c>
      <c r="Z2141" s="122">
        <v>215000026</v>
      </c>
      <c r="AA2141" s="122">
        <v>225000026</v>
      </c>
      <c r="AB2141" s="122">
        <v>235000026</v>
      </c>
      <c r="AC2141" s="122">
        <v>260000026</v>
      </c>
      <c r="AD2141" s="121"/>
    </row>
    <row r="2142" spans="14:30" ht="12" customHeight="1">
      <c r="N2142" s="119" t="s">
        <v>48</v>
      </c>
      <c r="O2142" s="120" t="s">
        <v>2747</v>
      </c>
      <c r="P2142" s="122">
        <v>0</v>
      </c>
      <c r="Q2142" s="122">
        <v>0</v>
      </c>
      <c r="R2142" s="122">
        <v>0</v>
      </c>
      <c r="S2142" s="122">
        <v>0</v>
      </c>
      <c r="T2142" s="122">
        <v>0</v>
      </c>
      <c r="U2142" s="122">
        <v>0</v>
      </c>
      <c r="V2142" s="122">
        <v>0</v>
      </c>
      <c r="W2142" s="122">
        <v>0</v>
      </c>
      <c r="X2142" s="122">
        <v>235000026</v>
      </c>
      <c r="Y2142" s="122">
        <v>245000026</v>
      </c>
      <c r="Z2142" s="122">
        <v>255000026</v>
      </c>
      <c r="AA2142" s="122">
        <v>265000026</v>
      </c>
      <c r="AB2142" s="122">
        <v>275000026</v>
      </c>
      <c r="AC2142" s="122">
        <v>285000026</v>
      </c>
      <c r="AD2142" s="121"/>
    </row>
    <row r="2143" spans="14:30" ht="12" customHeight="1">
      <c r="N2143" s="119" t="s">
        <v>48</v>
      </c>
      <c r="O2143" s="120" t="s">
        <v>1896</v>
      </c>
      <c r="P2143" s="122">
        <v>0</v>
      </c>
      <c r="Q2143" s="122">
        <v>0</v>
      </c>
      <c r="R2143" s="122">
        <v>0</v>
      </c>
      <c r="S2143" s="122">
        <v>0</v>
      </c>
      <c r="T2143" s="122">
        <v>0</v>
      </c>
      <c r="U2143" s="122">
        <v>0</v>
      </c>
      <c r="V2143" s="122">
        <v>0</v>
      </c>
      <c r="W2143" s="122">
        <v>0</v>
      </c>
      <c r="X2143" s="122">
        <v>185000026</v>
      </c>
      <c r="Y2143" s="122">
        <v>195000026</v>
      </c>
      <c r="Z2143" s="122">
        <v>205000026</v>
      </c>
      <c r="AA2143" s="122">
        <v>215000026</v>
      </c>
      <c r="AB2143" s="122">
        <v>225000026</v>
      </c>
      <c r="AC2143" s="122">
        <v>235000026</v>
      </c>
      <c r="AD2143" s="121"/>
    </row>
    <row r="2144" spans="14:30" ht="12" customHeight="1">
      <c r="N2144" s="119" t="s">
        <v>48</v>
      </c>
      <c r="O2144" s="120" t="s">
        <v>2748</v>
      </c>
      <c r="P2144" s="122">
        <v>0</v>
      </c>
      <c r="Q2144" s="122">
        <v>0</v>
      </c>
      <c r="R2144" s="122">
        <v>0</v>
      </c>
      <c r="S2144" s="122">
        <v>0</v>
      </c>
      <c r="T2144" s="122">
        <v>0</v>
      </c>
      <c r="U2144" s="122">
        <v>0</v>
      </c>
      <c r="V2144" s="122">
        <v>0</v>
      </c>
      <c r="W2144" s="122">
        <v>0</v>
      </c>
      <c r="X2144" s="122">
        <v>185000026</v>
      </c>
      <c r="Y2144" s="122">
        <v>195000026</v>
      </c>
      <c r="Z2144" s="122">
        <v>205000026</v>
      </c>
      <c r="AA2144" s="122">
        <v>215000026</v>
      </c>
      <c r="AB2144" s="122">
        <v>225000026</v>
      </c>
      <c r="AC2144" s="122">
        <v>235000026</v>
      </c>
      <c r="AD2144" s="121"/>
    </row>
    <row r="2145" spans="14:30" ht="12" customHeight="1">
      <c r="N2145" s="119" t="s">
        <v>48</v>
      </c>
      <c r="O2145" s="120" t="s">
        <v>1783</v>
      </c>
      <c r="P2145" s="122">
        <v>0</v>
      </c>
      <c r="Q2145" s="122">
        <v>0</v>
      </c>
      <c r="R2145" s="122">
        <v>0</v>
      </c>
      <c r="S2145" s="122">
        <v>0</v>
      </c>
      <c r="T2145" s="122">
        <v>0</v>
      </c>
      <c r="U2145" s="122">
        <v>0</v>
      </c>
      <c r="V2145" s="122">
        <v>0</v>
      </c>
      <c r="W2145" s="122">
        <v>0</v>
      </c>
      <c r="X2145" s="122">
        <v>185000026</v>
      </c>
      <c r="Y2145" s="122">
        <v>195000026</v>
      </c>
      <c r="Z2145" s="122">
        <v>205000026</v>
      </c>
      <c r="AA2145" s="122">
        <v>215000026</v>
      </c>
      <c r="AB2145" s="122">
        <v>225000026</v>
      </c>
      <c r="AC2145" s="122">
        <v>235000026</v>
      </c>
      <c r="AD2145" s="121"/>
    </row>
    <row r="2146" spans="14:30" ht="12" customHeight="1">
      <c r="N2146" s="119" t="s">
        <v>48</v>
      </c>
      <c r="O2146" s="120" t="s">
        <v>2760</v>
      </c>
      <c r="P2146" s="122">
        <v>0</v>
      </c>
      <c r="Q2146" s="122">
        <v>0</v>
      </c>
      <c r="R2146" s="122">
        <v>0</v>
      </c>
      <c r="S2146" s="122">
        <v>0</v>
      </c>
      <c r="T2146" s="122">
        <v>0</v>
      </c>
      <c r="U2146" s="122">
        <v>0</v>
      </c>
      <c r="V2146" s="122">
        <v>0</v>
      </c>
      <c r="W2146" s="122">
        <v>0</v>
      </c>
      <c r="X2146" s="122">
        <v>185000026</v>
      </c>
      <c r="Y2146" s="122">
        <v>195000026</v>
      </c>
      <c r="Z2146" s="122">
        <v>205000026</v>
      </c>
      <c r="AA2146" s="122">
        <v>215000026</v>
      </c>
      <c r="AB2146" s="122">
        <v>225000026</v>
      </c>
      <c r="AC2146" s="122">
        <v>235000026</v>
      </c>
      <c r="AD2146" s="121"/>
    </row>
    <row r="2147" spans="14:30" ht="12" customHeight="1">
      <c r="N2147" s="119" t="s">
        <v>48</v>
      </c>
      <c r="O2147" s="120" t="s">
        <v>1843</v>
      </c>
      <c r="P2147" s="122">
        <v>0</v>
      </c>
      <c r="Q2147" s="122">
        <v>0</v>
      </c>
      <c r="R2147" s="122">
        <v>0</v>
      </c>
      <c r="S2147" s="122">
        <v>0</v>
      </c>
      <c r="T2147" s="122">
        <v>0</v>
      </c>
      <c r="U2147" s="122">
        <v>0</v>
      </c>
      <c r="V2147" s="122">
        <v>0</v>
      </c>
      <c r="W2147" s="122">
        <v>0</v>
      </c>
      <c r="X2147" s="122">
        <v>180000026</v>
      </c>
      <c r="Y2147" s="122">
        <v>190000026</v>
      </c>
      <c r="Z2147" s="122">
        <v>200000026</v>
      </c>
      <c r="AA2147" s="122">
        <v>210000026</v>
      </c>
      <c r="AB2147" s="122">
        <v>220000026</v>
      </c>
      <c r="AC2147" s="122">
        <v>230000026</v>
      </c>
      <c r="AD2147" s="121"/>
    </row>
    <row r="2148" spans="14:30" ht="12" customHeight="1">
      <c r="N2148" s="119" t="s">
        <v>48</v>
      </c>
      <c r="O2148" s="120" t="s">
        <v>3387</v>
      </c>
      <c r="P2148" s="121"/>
      <c r="Q2148" s="121"/>
      <c r="R2148" s="121"/>
      <c r="S2148" s="121"/>
      <c r="T2148" s="121"/>
      <c r="U2148" s="121"/>
      <c r="V2148" s="121"/>
      <c r="W2148" s="121"/>
      <c r="X2148" s="121"/>
      <c r="Y2148" s="121"/>
      <c r="Z2148" s="121"/>
      <c r="AA2148" s="122">
        <v>210000026</v>
      </c>
      <c r="AB2148" s="122">
        <v>220000026</v>
      </c>
      <c r="AC2148" s="121"/>
      <c r="AD2148" s="121"/>
    </row>
    <row r="2149" spans="14:30" ht="12" customHeight="1">
      <c r="N2149" s="119" t="s">
        <v>48</v>
      </c>
      <c r="O2149" s="120" t="s">
        <v>3323</v>
      </c>
      <c r="P2149" s="122">
        <v>0</v>
      </c>
      <c r="Q2149" s="122">
        <v>0</v>
      </c>
      <c r="R2149" s="122">
        <v>0</v>
      </c>
      <c r="S2149" s="122">
        <v>0</v>
      </c>
      <c r="T2149" s="122">
        <v>0</v>
      </c>
      <c r="U2149" s="122">
        <v>0</v>
      </c>
      <c r="V2149" s="122">
        <v>0</v>
      </c>
      <c r="W2149" s="122">
        <v>0</v>
      </c>
      <c r="X2149" s="122">
        <v>235000026</v>
      </c>
      <c r="Y2149" s="122">
        <v>245000026</v>
      </c>
      <c r="Z2149" s="122">
        <v>255000026</v>
      </c>
      <c r="AA2149" s="122">
        <v>265000026</v>
      </c>
      <c r="AB2149" s="122">
        <v>275000026</v>
      </c>
      <c r="AC2149" s="122">
        <v>285000026</v>
      </c>
      <c r="AD2149" s="121"/>
    </row>
    <row r="2150" spans="14:30" ht="12" customHeight="1">
      <c r="N2150" s="119" t="s">
        <v>48</v>
      </c>
      <c r="O2150" s="120" t="s">
        <v>1924</v>
      </c>
      <c r="P2150" s="122">
        <v>0</v>
      </c>
      <c r="Q2150" s="122">
        <v>0</v>
      </c>
      <c r="R2150" s="122">
        <v>0</v>
      </c>
      <c r="S2150" s="122">
        <v>0</v>
      </c>
      <c r="T2150" s="122">
        <v>0</v>
      </c>
      <c r="U2150" s="122">
        <v>0</v>
      </c>
      <c r="V2150" s="122">
        <v>0</v>
      </c>
      <c r="W2150" s="122">
        <v>0</v>
      </c>
      <c r="X2150" s="122">
        <v>170000026</v>
      </c>
      <c r="Y2150" s="122">
        <v>180000026</v>
      </c>
      <c r="Z2150" s="122">
        <v>190000026</v>
      </c>
      <c r="AA2150" s="122">
        <v>195000026</v>
      </c>
      <c r="AB2150" s="122">
        <v>200000026</v>
      </c>
      <c r="AC2150" s="122">
        <v>205000026</v>
      </c>
      <c r="AD2150" s="121"/>
    </row>
    <row r="2151" spans="14:30" ht="12" customHeight="1">
      <c r="N2151" s="119" t="s">
        <v>48</v>
      </c>
      <c r="O2151" s="120" t="s">
        <v>1756</v>
      </c>
      <c r="P2151" s="122">
        <v>0</v>
      </c>
      <c r="Q2151" s="122">
        <v>0</v>
      </c>
      <c r="R2151" s="122">
        <v>0</v>
      </c>
      <c r="S2151" s="122">
        <v>0</v>
      </c>
      <c r="T2151" s="122">
        <v>0</v>
      </c>
      <c r="U2151" s="122">
        <v>0</v>
      </c>
      <c r="V2151" s="122">
        <v>0</v>
      </c>
      <c r="W2151" s="122">
        <v>0</v>
      </c>
      <c r="X2151" s="122">
        <v>165000026</v>
      </c>
      <c r="Y2151" s="122">
        <v>175000026</v>
      </c>
      <c r="Z2151" s="122">
        <v>185000026</v>
      </c>
      <c r="AA2151" s="122">
        <v>190000026</v>
      </c>
      <c r="AB2151" s="122">
        <v>195000026</v>
      </c>
      <c r="AC2151" s="122">
        <v>210000026</v>
      </c>
      <c r="AD2151" s="121"/>
    </row>
    <row r="2152" spans="14:30" ht="12" customHeight="1">
      <c r="N2152" s="119" t="s">
        <v>26</v>
      </c>
      <c r="O2152" s="120" t="s">
        <v>1761</v>
      </c>
      <c r="P2152" s="122">
        <v>0</v>
      </c>
      <c r="Q2152" s="122">
        <v>70000026</v>
      </c>
      <c r="R2152" s="122">
        <v>75000026</v>
      </c>
      <c r="S2152" s="122">
        <v>80000026</v>
      </c>
      <c r="T2152" s="122">
        <v>85000026</v>
      </c>
      <c r="U2152" s="122">
        <v>90000026</v>
      </c>
      <c r="V2152" s="122">
        <v>95000026</v>
      </c>
      <c r="W2152" s="122">
        <v>100000026</v>
      </c>
      <c r="X2152" s="122">
        <v>105000026</v>
      </c>
      <c r="Y2152" s="122">
        <v>110000026</v>
      </c>
      <c r="Z2152" s="122">
        <v>115000026</v>
      </c>
      <c r="AA2152" s="122">
        <v>120000026</v>
      </c>
      <c r="AB2152" s="122">
        <v>125000026</v>
      </c>
      <c r="AC2152" s="122">
        <v>130000026</v>
      </c>
      <c r="AD2152" s="121"/>
    </row>
    <row r="2153" spans="14:30" ht="12" customHeight="1">
      <c r="N2153" s="119" t="s">
        <v>26</v>
      </c>
      <c r="O2153" s="120" t="s">
        <v>1789</v>
      </c>
      <c r="P2153" s="122">
        <v>0</v>
      </c>
      <c r="Q2153" s="122">
        <v>75000026</v>
      </c>
      <c r="R2153" s="122">
        <v>80000026</v>
      </c>
      <c r="S2153" s="122">
        <v>85000026</v>
      </c>
      <c r="T2153" s="122">
        <v>90000026</v>
      </c>
      <c r="U2153" s="122">
        <v>100000026</v>
      </c>
      <c r="V2153" s="122">
        <v>105000026</v>
      </c>
      <c r="W2153" s="122">
        <v>110000026</v>
      </c>
      <c r="X2153" s="122">
        <v>115000026</v>
      </c>
      <c r="Y2153" s="122">
        <v>120000026</v>
      </c>
      <c r="Z2153" s="122">
        <v>125000026</v>
      </c>
      <c r="AA2153" s="122">
        <v>130000026</v>
      </c>
      <c r="AB2153" s="122">
        <v>135000026</v>
      </c>
      <c r="AC2153" s="122">
        <v>145000026</v>
      </c>
      <c r="AD2153" s="121"/>
    </row>
    <row r="2154" spans="14:30" ht="12" customHeight="1">
      <c r="N2154" s="119" t="s">
        <v>26</v>
      </c>
      <c r="O2154" s="120" t="s">
        <v>1477</v>
      </c>
      <c r="P2154" s="122">
        <v>0</v>
      </c>
      <c r="Q2154" s="122">
        <v>70000026</v>
      </c>
      <c r="R2154" s="122">
        <v>75000026</v>
      </c>
      <c r="S2154" s="122">
        <v>80000026</v>
      </c>
      <c r="T2154" s="122">
        <v>85000026</v>
      </c>
      <c r="U2154" s="122">
        <v>90000026</v>
      </c>
      <c r="V2154" s="122">
        <v>95000026</v>
      </c>
      <c r="W2154" s="122">
        <v>100000026</v>
      </c>
      <c r="X2154" s="122">
        <v>105000026</v>
      </c>
      <c r="Y2154" s="122">
        <v>110000026</v>
      </c>
      <c r="Z2154" s="122">
        <v>115000026</v>
      </c>
      <c r="AA2154" s="122">
        <v>120000026</v>
      </c>
      <c r="AB2154" s="122">
        <v>125000026</v>
      </c>
      <c r="AC2154" s="122">
        <v>130000026</v>
      </c>
      <c r="AD2154" s="121"/>
    </row>
    <row r="2155" spans="14:30" ht="12" customHeight="1">
      <c r="N2155" s="119" t="s">
        <v>26</v>
      </c>
      <c r="O2155" s="120" t="s">
        <v>2182</v>
      </c>
      <c r="P2155" s="122">
        <v>0</v>
      </c>
      <c r="Q2155" s="122">
        <v>70000026</v>
      </c>
      <c r="R2155" s="122">
        <v>75000026</v>
      </c>
      <c r="S2155" s="122">
        <v>80000026</v>
      </c>
      <c r="T2155" s="122">
        <v>85000026</v>
      </c>
      <c r="U2155" s="122">
        <v>90000026</v>
      </c>
      <c r="V2155" s="122">
        <v>95000026</v>
      </c>
      <c r="W2155" s="122">
        <v>100000026</v>
      </c>
      <c r="X2155" s="122">
        <v>105000026</v>
      </c>
      <c r="Y2155" s="122">
        <v>110000026</v>
      </c>
      <c r="Z2155" s="122">
        <v>115000026</v>
      </c>
      <c r="AA2155" s="122">
        <v>120000026</v>
      </c>
      <c r="AB2155" s="122">
        <v>125000026</v>
      </c>
      <c r="AC2155" s="122">
        <v>130000026</v>
      </c>
      <c r="AD2155" s="121"/>
    </row>
    <row r="2156" spans="14:30" ht="12" customHeight="1">
      <c r="N2156" s="119" t="s">
        <v>26</v>
      </c>
      <c r="O2156" s="120" t="s">
        <v>2696</v>
      </c>
      <c r="P2156" s="122">
        <v>0</v>
      </c>
      <c r="Q2156" s="122">
        <v>70000026</v>
      </c>
      <c r="R2156" s="122">
        <v>75000026</v>
      </c>
      <c r="S2156" s="122">
        <v>80000026</v>
      </c>
      <c r="T2156" s="122">
        <v>85000026</v>
      </c>
      <c r="U2156" s="122">
        <v>90000026</v>
      </c>
      <c r="V2156" s="122">
        <v>95000026</v>
      </c>
      <c r="W2156" s="122">
        <v>100000026</v>
      </c>
      <c r="X2156" s="122">
        <v>105000026</v>
      </c>
      <c r="Y2156" s="122">
        <v>110000026</v>
      </c>
      <c r="Z2156" s="122">
        <v>115000026</v>
      </c>
      <c r="AA2156" s="122">
        <v>120000026</v>
      </c>
      <c r="AB2156" s="122">
        <v>125000026</v>
      </c>
      <c r="AC2156" s="122">
        <v>130000026</v>
      </c>
      <c r="AD2156" s="121"/>
    </row>
    <row r="2157" spans="14:30" ht="12" customHeight="1">
      <c r="N2157" s="119" t="s">
        <v>26</v>
      </c>
      <c r="O2157" s="120" t="s">
        <v>2337</v>
      </c>
      <c r="P2157" s="122">
        <v>0</v>
      </c>
      <c r="Q2157" s="122">
        <v>70000026</v>
      </c>
      <c r="R2157" s="122">
        <v>75000026</v>
      </c>
      <c r="S2157" s="122">
        <v>80000026</v>
      </c>
      <c r="T2157" s="122">
        <v>85000026</v>
      </c>
      <c r="U2157" s="122">
        <v>90000026</v>
      </c>
      <c r="V2157" s="122">
        <v>95000026</v>
      </c>
      <c r="W2157" s="122">
        <v>100000026</v>
      </c>
      <c r="X2157" s="122">
        <v>105000026</v>
      </c>
      <c r="Y2157" s="122">
        <v>115000026</v>
      </c>
      <c r="Z2157" s="122">
        <v>130000026</v>
      </c>
      <c r="AA2157" s="122">
        <v>145000026</v>
      </c>
      <c r="AB2157" s="122">
        <v>160000026</v>
      </c>
      <c r="AC2157" s="122">
        <v>170000026</v>
      </c>
      <c r="AD2157" s="121"/>
    </row>
    <row r="2158" spans="14:30" ht="12" customHeight="1">
      <c r="N2158" s="119" t="s">
        <v>26</v>
      </c>
      <c r="O2158" s="120" t="s">
        <v>3388</v>
      </c>
      <c r="P2158" s="121"/>
      <c r="Q2158" s="121"/>
      <c r="R2158" s="121"/>
      <c r="S2158" s="121"/>
      <c r="T2158" s="121"/>
      <c r="U2158" s="121"/>
      <c r="V2158" s="121"/>
      <c r="W2158" s="121"/>
      <c r="X2158" s="121"/>
      <c r="Y2158" s="121"/>
      <c r="Z2158" s="121"/>
      <c r="AA2158" s="122">
        <v>145000026</v>
      </c>
      <c r="AB2158" s="121"/>
      <c r="AC2158" s="121"/>
      <c r="AD2158" s="121"/>
    </row>
    <row r="2159" spans="14:30" ht="12" customHeight="1">
      <c r="N2159" s="119" t="s">
        <v>26</v>
      </c>
      <c r="O2159" s="120" t="s">
        <v>542</v>
      </c>
      <c r="P2159" s="122">
        <v>0</v>
      </c>
      <c r="Q2159" s="122">
        <v>70000026</v>
      </c>
      <c r="R2159" s="122">
        <v>75000026</v>
      </c>
      <c r="S2159" s="122">
        <v>80000026</v>
      </c>
      <c r="T2159" s="122">
        <v>85000026</v>
      </c>
      <c r="U2159" s="122">
        <v>90000026</v>
      </c>
      <c r="V2159" s="122">
        <v>95000026</v>
      </c>
      <c r="W2159" s="122">
        <v>100000026</v>
      </c>
      <c r="X2159" s="122">
        <v>105000026</v>
      </c>
      <c r="Y2159" s="122">
        <v>110000026</v>
      </c>
      <c r="Z2159" s="122">
        <v>120000026</v>
      </c>
      <c r="AA2159" s="122">
        <v>125000026</v>
      </c>
      <c r="AB2159" s="122">
        <v>130000026</v>
      </c>
      <c r="AC2159" s="122">
        <v>135000026</v>
      </c>
      <c r="AD2159" s="121"/>
    </row>
    <row r="2160" spans="14:30" ht="12" customHeight="1">
      <c r="N2160" s="119" t="s">
        <v>26</v>
      </c>
      <c r="O2160" s="120" t="s">
        <v>2183</v>
      </c>
      <c r="P2160" s="122">
        <v>0</v>
      </c>
      <c r="Q2160" s="122">
        <v>70000026</v>
      </c>
      <c r="R2160" s="122">
        <v>75000026</v>
      </c>
      <c r="S2160" s="122">
        <v>80000026</v>
      </c>
      <c r="T2160" s="122">
        <v>85000026</v>
      </c>
      <c r="U2160" s="122">
        <v>90000026</v>
      </c>
      <c r="V2160" s="122">
        <v>95000026</v>
      </c>
      <c r="W2160" s="122">
        <v>100000026</v>
      </c>
      <c r="X2160" s="122">
        <v>105000026</v>
      </c>
      <c r="Y2160" s="122">
        <v>110000026</v>
      </c>
      <c r="Z2160" s="122">
        <v>115000026</v>
      </c>
      <c r="AA2160" s="122">
        <v>120000026</v>
      </c>
      <c r="AB2160" s="122">
        <v>125000026</v>
      </c>
      <c r="AC2160" s="122">
        <v>130000026</v>
      </c>
      <c r="AD2160" s="121"/>
    </row>
    <row r="2161" spans="14:30" ht="12" customHeight="1">
      <c r="N2161" s="119" t="s">
        <v>26</v>
      </c>
      <c r="O2161" s="120" t="s">
        <v>361</v>
      </c>
      <c r="P2161" s="122">
        <v>0</v>
      </c>
      <c r="Q2161" s="122">
        <v>75000026</v>
      </c>
      <c r="R2161" s="122">
        <v>80000026</v>
      </c>
      <c r="S2161" s="122">
        <v>85000026</v>
      </c>
      <c r="T2161" s="122">
        <v>90000026</v>
      </c>
      <c r="U2161" s="122">
        <v>95000026</v>
      </c>
      <c r="V2161" s="122">
        <v>100000026</v>
      </c>
      <c r="W2161" s="122">
        <v>105000026</v>
      </c>
      <c r="X2161" s="122">
        <v>110000026</v>
      </c>
      <c r="Y2161" s="122">
        <v>115000026</v>
      </c>
      <c r="Z2161" s="122">
        <v>120000026</v>
      </c>
      <c r="AA2161" s="122">
        <v>125000026</v>
      </c>
      <c r="AB2161" s="122">
        <v>130000026</v>
      </c>
      <c r="AC2161" s="122">
        <v>140000026</v>
      </c>
      <c r="AD2161" s="121"/>
    </row>
    <row r="2162" spans="14:30" ht="12" customHeight="1">
      <c r="N2162" s="119" t="s">
        <v>26</v>
      </c>
      <c r="O2162" s="120" t="s">
        <v>1340</v>
      </c>
      <c r="P2162" s="122">
        <v>0</v>
      </c>
      <c r="Q2162" s="122">
        <v>70000026</v>
      </c>
      <c r="R2162" s="122">
        <v>75000026</v>
      </c>
      <c r="S2162" s="122">
        <v>80000026</v>
      </c>
      <c r="T2162" s="122">
        <v>85000026</v>
      </c>
      <c r="U2162" s="122">
        <v>90000026</v>
      </c>
      <c r="V2162" s="122">
        <v>95000026</v>
      </c>
      <c r="W2162" s="122">
        <v>100000026</v>
      </c>
      <c r="X2162" s="122">
        <v>105000026</v>
      </c>
      <c r="Y2162" s="122">
        <v>110000026</v>
      </c>
      <c r="Z2162" s="122">
        <v>115000026</v>
      </c>
      <c r="AA2162" s="122">
        <v>120000026</v>
      </c>
      <c r="AB2162" s="122">
        <v>125000026</v>
      </c>
      <c r="AC2162" s="122">
        <v>130000026</v>
      </c>
      <c r="AD2162" s="121"/>
    </row>
    <row r="2163" spans="14:30" ht="12" customHeight="1">
      <c r="N2163" s="119" t="s">
        <v>26</v>
      </c>
      <c r="O2163" s="120" t="s">
        <v>2338</v>
      </c>
      <c r="P2163" s="122">
        <v>0</v>
      </c>
      <c r="Q2163" s="122">
        <v>0</v>
      </c>
      <c r="R2163" s="122">
        <v>0</v>
      </c>
      <c r="S2163" s="122">
        <v>0</v>
      </c>
      <c r="T2163" s="122">
        <v>0</v>
      </c>
      <c r="U2163" s="122">
        <v>0</v>
      </c>
      <c r="V2163" s="122">
        <v>0</v>
      </c>
      <c r="W2163" s="122">
        <v>0</v>
      </c>
      <c r="X2163" s="122">
        <v>0</v>
      </c>
      <c r="Y2163" s="122">
        <v>125000026</v>
      </c>
      <c r="Z2163" s="122">
        <v>135000026</v>
      </c>
      <c r="AA2163" s="122">
        <v>150000026</v>
      </c>
      <c r="AB2163" s="122">
        <v>170000026</v>
      </c>
      <c r="AC2163" s="122">
        <v>190000026</v>
      </c>
      <c r="AD2163" s="121"/>
    </row>
    <row r="2164" spans="14:30" ht="12" customHeight="1">
      <c r="N2164" s="119" t="s">
        <v>26</v>
      </c>
      <c r="O2164" s="120" t="s">
        <v>2622</v>
      </c>
      <c r="P2164" s="122">
        <v>0</v>
      </c>
      <c r="Q2164" s="122">
        <v>0</v>
      </c>
      <c r="R2164" s="122">
        <v>0</v>
      </c>
      <c r="S2164" s="122">
        <v>0</v>
      </c>
      <c r="T2164" s="122">
        <v>0</v>
      </c>
      <c r="U2164" s="122">
        <v>0</v>
      </c>
      <c r="V2164" s="122">
        <v>0</v>
      </c>
      <c r="W2164" s="122">
        <v>0</v>
      </c>
      <c r="X2164" s="122">
        <v>0</v>
      </c>
      <c r="Y2164" s="122">
        <v>130000026</v>
      </c>
      <c r="Z2164" s="122">
        <v>140000026</v>
      </c>
      <c r="AA2164" s="122">
        <v>155000026</v>
      </c>
      <c r="AB2164" s="122">
        <v>175000026</v>
      </c>
      <c r="AC2164" s="122">
        <v>195000026</v>
      </c>
      <c r="AD2164" s="121"/>
    </row>
    <row r="2165" spans="14:30" ht="12" customHeight="1">
      <c r="N2165" s="119" t="s">
        <v>26</v>
      </c>
      <c r="O2165" s="120" t="s">
        <v>2623</v>
      </c>
      <c r="P2165" s="122">
        <v>0</v>
      </c>
      <c r="Q2165" s="122">
        <v>0</v>
      </c>
      <c r="R2165" s="122">
        <v>0</v>
      </c>
      <c r="S2165" s="122">
        <v>0</v>
      </c>
      <c r="T2165" s="122">
        <v>0</v>
      </c>
      <c r="U2165" s="122">
        <v>0</v>
      </c>
      <c r="V2165" s="122">
        <v>0</v>
      </c>
      <c r="W2165" s="122">
        <v>0</v>
      </c>
      <c r="X2165" s="122">
        <v>0</v>
      </c>
      <c r="Y2165" s="122">
        <v>125000026</v>
      </c>
      <c r="Z2165" s="122">
        <v>135000026</v>
      </c>
      <c r="AA2165" s="122">
        <v>150000026</v>
      </c>
      <c r="AB2165" s="122">
        <v>170000026</v>
      </c>
      <c r="AC2165" s="122">
        <v>190000026</v>
      </c>
      <c r="AD2165" s="121"/>
    </row>
    <row r="2166" spans="14:30" ht="12" customHeight="1">
      <c r="N2166" s="119" t="s">
        <v>26</v>
      </c>
      <c r="O2166" s="120" t="s">
        <v>1478</v>
      </c>
      <c r="P2166" s="122">
        <v>0</v>
      </c>
      <c r="Q2166" s="122">
        <v>75000026</v>
      </c>
      <c r="R2166" s="122">
        <v>80000026</v>
      </c>
      <c r="S2166" s="122">
        <v>85000026</v>
      </c>
      <c r="T2166" s="122">
        <v>90000026</v>
      </c>
      <c r="U2166" s="122">
        <v>95000026</v>
      </c>
      <c r="V2166" s="122">
        <v>100000026</v>
      </c>
      <c r="W2166" s="122">
        <v>105000026</v>
      </c>
      <c r="X2166" s="122">
        <v>110000026</v>
      </c>
      <c r="Y2166" s="122">
        <v>115000026</v>
      </c>
      <c r="Z2166" s="122">
        <v>120000026</v>
      </c>
      <c r="AA2166" s="122">
        <v>0</v>
      </c>
      <c r="AB2166" s="122">
        <v>0</v>
      </c>
      <c r="AC2166" s="122">
        <v>0</v>
      </c>
      <c r="AD2166" s="121"/>
    </row>
    <row r="2167" spans="14:30" ht="12" customHeight="1">
      <c r="N2167" s="119" t="s">
        <v>26</v>
      </c>
      <c r="O2167" s="120" t="s">
        <v>1479</v>
      </c>
      <c r="P2167" s="122">
        <v>0</v>
      </c>
      <c r="Q2167" s="122">
        <v>0</v>
      </c>
      <c r="R2167" s="122">
        <v>0</v>
      </c>
      <c r="S2167" s="122">
        <v>0</v>
      </c>
      <c r="T2167" s="122">
        <v>0</v>
      </c>
      <c r="U2167" s="122">
        <v>105000026</v>
      </c>
      <c r="V2167" s="122">
        <v>115000026</v>
      </c>
      <c r="W2167" s="122">
        <v>125000026</v>
      </c>
      <c r="X2167" s="122">
        <v>135000026</v>
      </c>
      <c r="Y2167" s="122">
        <v>140000026</v>
      </c>
      <c r="Z2167" s="122">
        <v>150000026</v>
      </c>
      <c r="AA2167" s="122">
        <v>0</v>
      </c>
      <c r="AB2167" s="122">
        <v>0</v>
      </c>
      <c r="AC2167" s="122">
        <v>0</v>
      </c>
      <c r="AD2167" s="121"/>
    </row>
    <row r="2168" spans="14:30" ht="12" customHeight="1">
      <c r="N2168" s="119" t="s">
        <v>26</v>
      </c>
      <c r="O2168" s="120" t="s">
        <v>226</v>
      </c>
      <c r="P2168" s="122">
        <v>0</v>
      </c>
      <c r="Q2168" s="122">
        <v>65000026</v>
      </c>
      <c r="R2168" s="122">
        <v>70000026</v>
      </c>
      <c r="S2168" s="122">
        <v>75000026</v>
      </c>
      <c r="T2168" s="122">
        <v>80000026</v>
      </c>
      <c r="U2168" s="122">
        <v>85000026</v>
      </c>
      <c r="V2168" s="122">
        <v>90000026</v>
      </c>
      <c r="W2168" s="122">
        <v>95000026</v>
      </c>
      <c r="X2168" s="122">
        <v>100000026</v>
      </c>
      <c r="Y2168" s="122">
        <v>105000026</v>
      </c>
      <c r="Z2168" s="122">
        <v>110000026</v>
      </c>
      <c r="AA2168" s="122">
        <v>115000026</v>
      </c>
      <c r="AB2168" s="122">
        <v>120000026</v>
      </c>
      <c r="AC2168" s="122">
        <v>125000026</v>
      </c>
      <c r="AD2168" s="121"/>
    </row>
    <row r="2169" spans="14:30" ht="12" customHeight="1">
      <c r="N2169" s="119" t="s">
        <v>26</v>
      </c>
      <c r="O2169" s="120" t="s">
        <v>227</v>
      </c>
      <c r="P2169" s="122">
        <v>0</v>
      </c>
      <c r="Q2169" s="122">
        <v>60000026</v>
      </c>
      <c r="R2169" s="122">
        <v>65000026</v>
      </c>
      <c r="S2169" s="122">
        <v>70000026</v>
      </c>
      <c r="T2169" s="122">
        <v>75000026</v>
      </c>
      <c r="U2169" s="122">
        <v>80000026</v>
      </c>
      <c r="V2169" s="122">
        <v>85000026</v>
      </c>
      <c r="W2169" s="122">
        <v>90000026</v>
      </c>
      <c r="X2169" s="122">
        <v>95000026</v>
      </c>
      <c r="Y2169" s="122">
        <v>100000026</v>
      </c>
      <c r="Z2169" s="122">
        <v>105000026</v>
      </c>
      <c r="AA2169" s="122">
        <v>110000026</v>
      </c>
      <c r="AB2169" s="122">
        <v>115000026</v>
      </c>
      <c r="AC2169" s="122">
        <v>120000026</v>
      </c>
      <c r="AD2169" s="121"/>
    </row>
    <row r="2170" spans="14:30" ht="12" customHeight="1">
      <c r="N2170" s="119" t="s">
        <v>26</v>
      </c>
      <c r="O2170" s="120" t="s">
        <v>228</v>
      </c>
      <c r="P2170" s="122">
        <v>0</v>
      </c>
      <c r="Q2170" s="122">
        <v>75000026</v>
      </c>
      <c r="R2170" s="122">
        <v>80000026</v>
      </c>
      <c r="S2170" s="122">
        <v>85000026</v>
      </c>
      <c r="T2170" s="122">
        <v>90000026</v>
      </c>
      <c r="U2170" s="122">
        <v>95000026</v>
      </c>
      <c r="V2170" s="122">
        <v>100000026</v>
      </c>
      <c r="W2170" s="122">
        <v>105000026</v>
      </c>
      <c r="X2170" s="122">
        <v>110000026</v>
      </c>
      <c r="Y2170" s="122">
        <v>115000026</v>
      </c>
      <c r="Z2170" s="122">
        <v>120000026</v>
      </c>
      <c r="AA2170" s="122">
        <v>125000026</v>
      </c>
      <c r="AB2170" s="122">
        <v>130000026</v>
      </c>
      <c r="AC2170" s="122">
        <v>140000026</v>
      </c>
      <c r="AD2170" s="121"/>
    </row>
    <row r="2171" spans="14:30" ht="12" customHeight="1">
      <c r="N2171" s="119" t="s">
        <v>26</v>
      </c>
      <c r="O2171" s="120" t="s">
        <v>229</v>
      </c>
      <c r="P2171" s="122">
        <v>0</v>
      </c>
      <c r="Q2171" s="122">
        <v>70000026</v>
      </c>
      <c r="R2171" s="122">
        <v>75000026</v>
      </c>
      <c r="S2171" s="122">
        <v>80000026</v>
      </c>
      <c r="T2171" s="122">
        <v>85000026</v>
      </c>
      <c r="U2171" s="122">
        <v>90000026</v>
      </c>
      <c r="V2171" s="122">
        <v>95000026</v>
      </c>
      <c r="W2171" s="122">
        <v>100000026</v>
      </c>
      <c r="X2171" s="122">
        <v>105000026</v>
      </c>
      <c r="Y2171" s="122">
        <v>110000026</v>
      </c>
      <c r="Z2171" s="122">
        <v>115000026</v>
      </c>
      <c r="AA2171" s="122">
        <v>120000026</v>
      </c>
      <c r="AB2171" s="122">
        <v>125000026</v>
      </c>
      <c r="AC2171" s="122">
        <v>130000026</v>
      </c>
      <c r="AD2171" s="121"/>
    </row>
    <row r="2172" spans="14:30" ht="12" customHeight="1">
      <c r="N2172" s="119" t="s">
        <v>26</v>
      </c>
      <c r="O2172" s="120" t="s">
        <v>230</v>
      </c>
      <c r="P2172" s="122">
        <v>0</v>
      </c>
      <c r="Q2172" s="122">
        <v>75000026</v>
      </c>
      <c r="R2172" s="122">
        <v>80000026</v>
      </c>
      <c r="S2172" s="122">
        <v>85000026</v>
      </c>
      <c r="T2172" s="122">
        <v>90000026</v>
      </c>
      <c r="U2172" s="122">
        <v>95000026</v>
      </c>
      <c r="V2172" s="122">
        <v>100000026</v>
      </c>
      <c r="W2172" s="122">
        <v>105000026</v>
      </c>
      <c r="X2172" s="122">
        <v>110000026</v>
      </c>
      <c r="Y2172" s="122">
        <v>115000026</v>
      </c>
      <c r="Z2172" s="122">
        <v>120000026</v>
      </c>
      <c r="AA2172" s="122">
        <v>125000026</v>
      </c>
      <c r="AB2172" s="122">
        <v>130000026</v>
      </c>
      <c r="AC2172" s="122">
        <v>140000026</v>
      </c>
      <c r="AD2172" s="121"/>
    </row>
    <row r="2173" spans="14:30" ht="12" customHeight="1">
      <c r="N2173" s="119" t="s">
        <v>26</v>
      </c>
      <c r="O2173" s="120" t="s">
        <v>231</v>
      </c>
      <c r="P2173" s="122">
        <v>0</v>
      </c>
      <c r="Q2173" s="122">
        <v>70000026</v>
      </c>
      <c r="R2173" s="122">
        <v>75000026</v>
      </c>
      <c r="S2173" s="122">
        <v>80000026</v>
      </c>
      <c r="T2173" s="122">
        <v>85000026</v>
      </c>
      <c r="U2173" s="122">
        <v>90000026</v>
      </c>
      <c r="V2173" s="122">
        <v>95000026</v>
      </c>
      <c r="W2173" s="122">
        <v>100000026</v>
      </c>
      <c r="X2173" s="122">
        <v>105000026</v>
      </c>
      <c r="Y2173" s="122">
        <v>110000026</v>
      </c>
      <c r="Z2173" s="122">
        <v>115000026</v>
      </c>
      <c r="AA2173" s="122">
        <v>120000026</v>
      </c>
      <c r="AB2173" s="122">
        <v>125000026</v>
      </c>
      <c r="AC2173" s="122">
        <v>130000026</v>
      </c>
      <c r="AD2173" s="121"/>
    </row>
    <row r="2174" spans="14:30" ht="12" customHeight="1">
      <c r="N2174" s="119" t="s">
        <v>26</v>
      </c>
      <c r="O2174" s="120" t="s">
        <v>1480</v>
      </c>
      <c r="P2174" s="122">
        <v>0</v>
      </c>
      <c r="Q2174" s="122">
        <v>75000026</v>
      </c>
      <c r="R2174" s="122">
        <v>80000026</v>
      </c>
      <c r="S2174" s="122">
        <v>85000026</v>
      </c>
      <c r="T2174" s="122">
        <v>90000026</v>
      </c>
      <c r="U2174" s="122">
        <v>95000026</v>
      </c>
      <c r="V2174" s="122">
        <v>100000026</v>
      </c>
      <c r="W2174" s="122">
        <v>105000026</v>
      </c>
      <c r="X2174" s="122">
        <v>110000026</v>
      </c>
      <c r="Y2174" s="122">
        <v>115000026</v>
      </c>
      <c r="Z2174" s="122">
        <v>120000026</v>
      </c>
      <c r="AA2174" s="122">
        <v>125000026</v>
      </c>
      <c r="AB2174" s="122">
        <v>130000026</v>
      </c>
      <c r="AC2174" s="122">
        <v>140000026</v>
      </c>
      <c r="AD2174" s="121"/>
    </row>
    <row r="2175" spans="14:30" ht="12" customHeight="1">
      <c r="N2175" s="119" t="s">
        <v>26</v>
      </c>
      <c r="O2175" s="120" t="s">
        <v>2673</v>
      </c>
      <c r="P2175" s="122">
        <v>0</v>
      </c>
      <c r="Q2175" s="122">
        <v>70000026</v>
      </c>
      <c r="R2175" s="122">
        <v>75000026</v>
      </c>
      <c r="S2175" s="122">
        <v>80000026</v>
      </c>
      <c r="T2175" s="122">
        <v>85000026</v>
      </c>
      <c r="U2175" s="122">
        <v>90000026</v>
      </c>
      <c r="V2175" s="122">
        <v>95000026</v>
      </c>
      <c r="W2175" s="122">
        <v>100000026</v>
      </c>
      <c r="X2175" s="122">
        <v>105000026</v>
      </c>
      <c r="Y2175" s="122">
        <v>110000026</v>
      </c>
      <c r="Z2175" s="122">
        <v>115000026</v>
      </c>
      <c r="AA2175" s="122">
        <v>120000026</v>
      </c>
      <c r="AB2175" s="122">
        <v>125000026</v>
      </c>
      <c r="AC2175" s="122">
        <v>130000026</v>
      </c>
      <c r="AD2175" s="121"/>
    </row>
    <row r="2176" spans="14:30" ht="12" customHeight="1">
      <c r="N2176" s="119" t="s">
        <v>26</v>
      </c>
      <c r="O2176" s="120" t="s">
        <v>1986</v>
      </c>
      <c r="P2176" s="122">
        <v>0</v>
      </c>
      <c r="Q2176" s="122">
        <v>70000026</v>
      </c>
      <c r="R2176" s="122">
        <v>75000026</v>
      </c>
      <c r="S2176" s="122">
        <v>80000026</v>
      </c>
      <c r="T2176" s="122">
        <v>85000026</v>
      </c>
      <c r="U2176" s="122">
        <v>90000026</v>
      </c>
      <c r="V2176" s="122">
        <v>95000026</v>
      </c>
      <c r="W2176" s="122">
        <v>100000026</v>
      </c>
      <c r="X2176" s="122">
        <v>105000026</v>
      </c>
      <c r="Y2176" s="122">
        <v>110000026</v>
      </c>
      <c r="Z2176" s="122">
        <v>115000026</v>
      </c>
      <c r="AA2176" s="122">
        <v>120000026</v>
      </c>
      <c r="AB2176" s="122">
        <v>125000026</v>
      </c>
      <c r="AC2176" s="122">
        <v>130000026</v>
      </c>
      <c r="AD2176" s="121"/>
    </row>
    <row r="2177" spans="14:30" ht="12" customHeight="1">
      <c r="N2177" s="119" t="s">
        <v>26</v>
      </c>
      <c r="O2177" s="120" t="s">
        <v>1481</v>
      </c>
      <c r="P2177" s="122">
        <v>0</v>
      </c>
      <c r="Q2177" s="122">
        <v>70000026</v>
      </c>
      <c r="R2177" s="122">
        <v>75000026</v>
      </c>
      <c r="S2177" s="122">
        <v>80000026</v>
      </c>
      <c r="T2177" s="122">
        <v>85000026</v>
      </c>
      <c r="U2177" s="122">
        <v>90000026</v>
      </c>
      <c r="V2177" s="122">
        <v>95000026</v>
      </c>
      <c r="W2177" s="122">
        <v>100000026</v>
      </c>
      <c r="X2177" s="122">
        <v>105000026</v>
      </c>
      <c r="Y2177" s="122">
        <v>110000026</v>
      </c>
      <c r="Z2177" s="122">
        <v>115000026</v>
      </c>
      <c r="AA2177" s="122">
        <v>120000026</v>
      </c>
      <c r="AB2177" s="122">
        <v>125000026</v>
      </c>
      <c r="AC2177" s="122">
        <v>130000026</v>
      </c>
      <c r="AD2177" s="121"/>
    </row>
    <row r="2178" spans="14:30" ht="12" customHeight="1">
      <c r="N2178" s="119" t="s">
        <v>26</v>
      </c>
      <c r="O2178" s="120" t="s">
        <v>1482</v>
      </c>
      <c r="P2178" s="122">
        <v>0</v>
      </c>
      <c r="Q2178" s="122">
        <v>70000026</v>
      </c>
      <c r="R2178" s="122">
        <v>75000026</v>
      </c>
      <c r="S2178" s="122">
        <v>80000026</v>
      </c>
      <c r="T2178" s="122">
        <v>85000026</v>
      </c>
      <c r="U2178" s="122">
        <v>90000026</v>
      </c>
      <c r="V2178" s="122">
        <v>95000026</v>
      </c>
      <c r="W2178" s="122">
        <v>100000026</v>
      </c>
      <c r="X2178" s="122">
        <v>105000026</v>
      </c>
      <c r="Y2178" s="122">
        <v>110000026</v>
      </c>
      <c r="Z2178" s="122">
        <v>120000026</v>
      </c>
      <c r="AA2178" s="122">
        <v>130000026</v>
      </c>
      <c r="AB2178" s="122">
        <v>135000026</v>
      </c>
      <c r="AC2178" s="122">
        <v>140000026</v>
      </c>
      <c r="AD2178" s="121"/>
    </row>
    <row r="2179" spans="14:30" ht="12" customHeight="1">
      <c r="N2179" s="119" t="s">
        <v>26</v>
      </c>
      <c r="O2179" s="120" t="s">
        <v>3324</v>
      </c>
      <c r="P2179" s="122">
        <v>0</v>
      </c>
      <c r="Q2179" s="122">
        <v>0</v>
      </c>
      <c r="R2179" s="122">
        <v>0</v>
      </c>
      <c r="S2179" s="122">
        <v>0</v>
      </c>
      <c r="T2179" s="122">
        <v>0</v>
      </c>
      <c r="U2179" s="122">
        <v>0</v>
      </c>
      <c r="V2179" s="122">
        <v>0</v>
      </c>
      <c r="W2179" s="122">
        <v>0</v>
      </c>
      <c r="X2179" s="122">
        <v>0</v>
      </c>
      <c r="Y2179" s="122">
        <v>125000026</v>
      </c>
      <c r="Z2179" s="122">
        <v>135000026</v>
      </c>
      <c r="AA2179" s="122">
        <v>150000026</v>
      </c>
      <c r="AB2179" s="122">
        <v>170000026</v>
      </c>
      <c r="AC2179" s="122">
        <v>190000026</v>
      </c>
      <c r="AD2179" s="121"/>
    </row>
    <row r="2180" spans="14:30" ht="12" customHeight="1">
      <c r="N2180" s="119" t="s">
        <v>26</v>
      </c>
      <c r="O2180" s="120" t="s">
        <v>681</v>
      </c>
      <c r="P2180" s="122">
        <v>0</v>
      </c>
      <c r="Q2180" s="122">
        <v>0</v>
      </c>
      <c r="R2180" s="122">
        <v>0</v>
      </c>
      <c r="S2180" s="122">
        <v>0</v>
      </c>
      <c r="T2180" s="122">
        <v>0</v>
      </c>
      <c r="U2180" s="122">
        <v>100000026</v>
      </c>
      <c r="V2180" s="122">
        <v>105000026</v>
      </c>
      <c r="W2180" s="122">
        <v>110000026</v>
      </c>
      <c r="X2180" s="122">
        <v>115000026</v>
      </c>
      <c r="Y2180" s="122">
        <v>120000026</v>
      </c>
      <c r="Z2180" s="122">
        <v>0</v>
      </c>
      <c r="AA2180" s="122">
        <v>0</v>
      </c>
      <c r="AB2180" s="122">
        <v>0</v>
      </c>
      <c r="AC2180" s="122">
        <v>0</v>
      </c>
      <c r="AD2180" s="121"/>
    </row>
    <row r="2181" spans="14:30" ht="12" customHeight="1">
      <c r="N2181" s="119" t="s">
        <v>26</v>
      </c>
      <c r="O2181" s="120" t="s">
        <v>2526</v>
      </c>
      <c r="P2181" s="122">
        <v>0</v>
      </c>
      <c r="Q2181" s="122">
        <v>70000026</v>
      </c>
      <c r="R2181" s="122">
        <v>75000026</v>
      </c>
      <c r="S2181" s="122">
        <v>80000026</v>
      </c>
      <c r="T2181" s="122">
        <v>85000026</v>
      </c>
      <c r="U2181" s="122">
        <v>90000026</v>
      </c>
      <c r="V2181" s="122">
        <v>95000026</v>
      </c>
      <c r="W2181" s="122">
        <v>100000026</v>
      </c>
      <c r="X2181" s="122">
        <v>105000026</v>
      </c>
      <c r="Y2181" s="122">
        <v>110000026</v>
      </c>
      <c r="Z2181" s="122">
        <v>115000026</v>
      </c>
      <c r="AA2181" s="122">
        <v>0</v>
      </c>
      <c r="AB2181" s="122">
        <v>0</v>
      </c>
      <c r="AC2181" s="122">
        <v>0</v>
      </c>
      <c r="AD2181" s="121"/>
    </row>
    <row r="2182" spans="14:30" ht="12" customHeight="1">
      <c r="N2182" s="119" t="s">
        <v>26</v>
      </c>
      <c r="O2182" s="120" t="s">
        <v>457</v>
      </c>
      <c r="P2182" s="122">
        <v>0</v>
      </c>
      <c r="Q2182" s="122">
        <v>65000026</v>
      </c>
      <c r="R2182" s="122">
        <v>70000026</v>
      </c>
      <c r="S2182" s="122">
        <v>75000026</v>
      </c>
      <c r="T2182" s="122">
        <v>80000026</v>
      </c>
      <c r="U2182" s="122">
        <v>85000026</v>
      </c>
      <c r="V2182" s="122">
        <v>90000026</v>
      </c>
      <c r="W2182" s="122">
        <v>95000026</v>
      </c>
      <c r="X2182" s="122">
        <v>100000026</v>
      </c>
      <c r="Y2182" s="122">
        <v>105000026</v>
      </c>
      <c r="Z2182" s="122">
        <v>110000026</v>
      </c>
      <c r="AA2182" s="122">
        <v>0</v>
      </c>
      <c r="AB2182" s="122">
        <v>0</v>
      </c>
      <c r="AC2182" s="122">
        <v>0</v>
      </c>
      <c r="AD2182" s="121"/>
    </row>
    <row r="2183" spans="14:30" ht="12" customHeight="1">
      <c r="N2183" s="119" t="s">
        <v>26</v>
      </c>
      <c r="O2183" s="120" t="s">
        <v>232</v>
      </c>
      <c r="P2183" s="122">
        <v>0</v>
      </c>
      <c r="Q2183" s="122">
        <v>70000026</v>
      </c>
      <c r="R2183" s="122">
        <v>75000026</v>
      </c>
      <c r="S2183" s="122">
        <v>80000026</v>
      </c>
      <c r="T2183" s="122">
        <v>85000026</v>
      </c>
      <c r="U2183" s="122">
        <v>90000026</v>
      </c>
      <c r="V2183" s="122">
        <v>95000026</v>
      </c>
      <c r="W2183" s="122">
        <v>100000026</v>
      </c>
      <c r="X2183" s="122">
        <v>105000026</v>
      </c>
      <c r="Y2183" s="122">
        <v>110000026</v>
      </c>
      <c r="Z2183" s="122">
        <v>115000026</v>
      </c>
      <c r="AA2183" s="122">
        <v>0</v>
      </c>
      <c r="AB2183" s="122">
        <v>0</v>
      </c>
      <c r="AC2183" s="122">
        <v>0</v>
      </c>
      <c r="AD2183" s="121"/>
    </row>
    <row r="2184" spans="14:30" ht="12" customHeight="1">
      <c r="N2184" s="119" t="s">
        <v>26</v>
      </c>
      <c r="O2184" s="120" t="s">
        <v>3008</v>
      </c>
      <c r="P2184" s="122">
        <v>0</v>
      </c>
      <c r="Q2184" s="122">
        <v>70000026</v>
      </c>
      <c r="R2184" s="122">
        <v>75000026</v>
      </c>
      <c r="S2184" s="122">
        <v>80000026</v>
      </c>
      <c r="T2184" s="122">
        <v>85000026</v>
      </c>
      <c r="U2184" s="122">
        <v>90000026</v>
      </c>
      <c r="V2184" s="122">
        <v>95000026</v>
      </c>
      <c r="W2184" s="122">
        <v>100000026</v>
      </c>
      <c r="X2184" s="122">
        <v>105000026</v>
      </c>
      <c r="Y2184" s="122">
        <v>110000026</v>
      </c>
      <c r="Z2184" s="122">
        <v>115000026</v>
      </c>
      <c r="AA2184" s="122">
        <v>120000026</v>
      </c>
      <c r="AB2184" s="122">
        <v>125000026</v>
      </c>
      <c r="AC2184" s="122">
        <v>130000026</v>
      </c>
      <c r="AD2184" s="121"/>
    </row>
    <row r="2185" spans="14:30" ht="12" customHeight="1">
      <c r="N2185" s="119" t="s">
        <v>26</v>
      </c>
      <c r="O2185" s="120" t="s">
        <v>2339</v>
      </c>
      <c r="P2185" s="122">
        <v>0</v>
      </c>
      <c r="Q2185" s="122">
        <v>0</v>
      </c>
      <c r="R2185" s="122">
        <v>0</v>
      </c>
      <c r="S2185" s="122">
        <v>0</v>
      </c>
      <c r="T2185" s="122">
        <v>0</v>
      </c>
      <c r="U2185" s="122">
        <v>100000026</v>
      </c>
      <c r="V2185" s="122">
        <v>105000026</v>
      </c>
      <c r="W2185" s="122">
        <v>110000026</v>
      </c>
      <c r="X2185" s="122">
        <v>115000026</v>
      </c>
      <c r="Y2185" s="122">
        <v>120000026</v>
      </c>
      <c r="Z2185" s="122">
        <v>0</v>
      </c>
      <c r="AA2185" s="122">
        <v>0</v>
      </c>
      <c r="AB2185" s="122">
        <v>0</v>
      </c>
      <c r="AC2185" s="122">
        <v>0</v>
      </c>
      <c r="AD2185" s="121"/>
    </row>
    <row r="2186" spans="14:30" ht="12" customHeight="1">
      <c r="N2186" s="119" t="s">
        <v>26</v>
      </c>
      <c r="O2186" s="120" t="s">
        <v>2426</v>
      </c>
      <c r="P2186" s="122">
        <v>230000026</v>
      </c>
      <c r="Q2186" s="122">
        <v>250000026</v>
      </c>
      <c r="R2186" s="122">
        <v>300000026</v>
      </c>
      <c r="S2186" s="122">
        <v>350000026</v>
      </c>
      <c r="T2186" s="122">
        <v>0</v>
      </c>
      <c r="U2186" s="122">
        <v>0</v>
      </c>
      <c r="V2186" s="122">
        <v>0</v>
      </c>
      <c r="W2186" s="122">
        <v>0</v>
      </c>
      <c r="X2186" s="122">
        <v>0</v>
      </c>
      <c r="Y2186" s="122">
        <v>0</v>
      </c>
      <c r="Z2186" s="122">
        <v>0</v>
      </c>
      <c r="AA2186" s="122">
        <v>0</v>
      </c>
      <c r="AB2186" s="122">
        <v>0</v>
      </c>
      <c r="AC2186" s="122">
        <v>0</v>
      </c>
      <c r="AD2186" s="121"/>
    </row>
    <row r="2187" spans="14:30" ht="12" customHeight="1">
      <c r="N2187" s="119" t="s">
        <v>26</v>
      </c>
      <c r="O2187" s="120" t="s">
        <v>1928</v>
      </c>
      <c r="P2187" s="122">
        <v>180000026</v>
      </c>
      <c r="Q2187" s="122">
        <v>210000026</v>
      </c>
      <c r="R2187" s="122">
        <v>240000026</v>
      </c>
      <c r="S2187" s="122">
        <v>280000026</v>
      </c>
      <c r="T2187" s="122">
        <v>300000026</v>
      </c>
      <c r="U2187" s="122">
        <v>320000026</v>
      </c>
      <c r="V2187" s="122">
        <v>400000026</v>
      </c>
      <c r="W2187" s="122">
        <v>430000026</v>
      </c>
      <c r="X2187" s="122">
        <v>0</v>
      </c>
      <c r="Y2187" s="122">
        <v>0</v>
      </c>
      <c r="Z2187" s="122">
        <v>0</v>
      </c>
      <c r="AA2187" s="122">
        <v>0</v>
      </c>
      <c r="AB2187" s="122">
        <v>0</v>
      </c>
      <c r="AC2187" s="122">
        <v>0</v>
      </c>
      <c r="AD2187" s="121"/>
    </row>
    <row r="2188" spans="14:30" ht="12" customHeight="1">
      <c r="N2188" s="119" t="s">
        <v>26</v>
      </c>
      <c r="O2188" s="120" t="s">
        <v>55</v>
      </c>
      <c r="P2188" s="122">
        <v>210000026</v>
      </c>
      <c r="Q2188" s="122">
        <v>220000026</v>
      </c>
      <c r="R2188" s="122">
        <v>250000026</v>
      </c>
      <c r="S2188" s="122">
        <v>320000026</v>
      </c>
      <c r="T2188" s="122">
        <v>400000026</v>
      </c>
      <c r="U2188" s="122">
        <v>430000026</v>
      </c>
      <c r="V2188" s="122">
        <v>500000026</v>
      </c>
      <c r="W2188" s="122">
        <v>550000026</v>
      </c>
      <c r="X2188" s="122">
        <v>600000026</v>
      </c>
      <c r="Y2188" s="122">
        <v>650000026</v>
      </c>
      <c r="Z2188" s="122">
        <v>720000026</v>
      </c>
      <c r="AA2188" s="122">
        <v>780000026</v>
      </c>
      <c r="AB2188" s="122">
        <v>1100000026</v>
      </c>
      <c r="AC2188" s="122">
        <v>1300000026</v>
      </c>
      <c r="AD2188" s="121"/>
    </row>
    <row r="2189" spans="14:30" ht="12" customHeight="1">
      <c r="N2189" s="119" t="s">
        <v>26</v>
      </c>
      <c r="O2189" s="120" t="s">
        <v>1108</v>
      </c>
      <c r="P2189" s="122">
        <v>210000026</v>
      </c>
      <c r="Q2189" s="122">
        <v>220000026</v>
      </c>
      <c r="R2189" s="122">
        <v>250000026</v>
      </c>
      <c r="S2189" s="122">
        <v>320000026</v>
      </c>
      <c r="T2189" s="122">
        <v>400000026</v>
      </c>
      <c r="U2189" s="122">
        <v>430000026</v>
      </c>
      <c r="V2189" s="122">
        <v>500000026</v>
      </c>
      <c r="W2189" s="122">
        <v>550000026</v>
      </c>
      <c r="X2189" s="122">
        <v>600000026</v>
      </c>
      <c r="Y2189" s="122">
        <v>650000026</v>
      </c>
      <c r="Z2189" s="122">
        <v>720000026</v>
      </c>
      <c r="AA2189" s="122">
        <v>780000026</v>
      </c>
      <c r="AB2189" s="122">
        <v>1100000026</v>
      </c>
      <c r="AC2189" s="122">
        <v>1300000026</v>
      </c>
      <c r="AD2189" s="121"/>
    </row>
    <row r="2190" spans="14:30" ht="12" customHeight="1">
      <c r="N2190" s="119" t="s">
        <v>26</v>
      </c>
      <c r="O2190" s="120" t="s">
        <v>93</v>
      </c>
      <c r="P2190" s="122">
        <v>230000026</v>
      </c>
      <c r="Q2190" s="122">
        <v>250000026</v>
      </c>
      <c r="R2190" s="122">
        <v>300000026</v>
      </c>
      <c r="S2190" s="122">
        <v>350000026</v>
      </c>
      <c r="T2190" s="122">
        <v>0</v>
      </c>
      <c r="U2190" s="122">
        <v>0</v>
      </c>
      <c r="V2190" s="122">
        <v>0</v>
      </c>
      <c r="W2190" s="122">
        <v>0</v>
      </c>
      <c r="X2190" s="122">
        <v>0</v>
      </c>
      <c r="Y2190" s="122">
        <v>0</v>
      </c>
      <c r="Z2190" s="122">
        <v>0</v>
      </c>
      <c r="AA2190" s="122">
        <v>0</v>
      </c>
      <c r="AB2190" s="122">
        <v>0</v>
      </c>
      <c r="AC2190" s="122">
        <v>0</v>
      </c>
      <c r="AD2190" s="121"/>
    </row>
    <row r="2191" spans="14:30" ht="12" customHeight="1">
      <c r="N2191" s="119" t="s">
        <v>26</v>
      </c>
      <c r="O2191" s="120" t="s">
        <v>1226</v>
      </c>
      <c r="P2191" s="122">
        <v>230000026</v>
      </c>
      <c r="Q2191" s="122">
        <v>250000026</v>
      </c>
      <c r="R2191" s="122">
        <v>300000026</v>
      </c>
      <c r="S2191" s="122">
        <v>350000026</v>
      </c>
      <c r="T2191" s="122">
        <v>0</v>
      </c>
      <c r="U2191" s="122">
        <v>0</v>
      </c>
      <c r="V2191" s="122">
        <v>0</v>
      </c>
      <c r="W2191" s="122">
        <v>0</v>
      </c>
      <c r="X2191" s="122">
        <v>0</v>
      </c>
      <c r="Y2191" s="122">
        <v>0</v>
      </c>
      <c r="Z2191" s="122">
        <v>0</v>
      </c>
      <c r="AA2191" s="122">
        <v>0</v>
      </c>
      <c r="AB2191" s="122">
        <v>0</v>
      </c>
      <c r="AC2191" s="122">
        <v>0</v>
      </c>
      <c r="AD2191" s="121"/>
    </row>
    <row r="2192" spans="14:30" ht="12" customHeight="1">
      <c r="N2192" s="119" t="s">
        <v>26</v>
      </c>
      <c r="O2192" s="120" t="s">
        <v>255</v>
      </c>
      <c r="P2192" s="122">
        <v>200000026</v>
      </c>
      <c r="Q2192" s="122">
        <v>210000026</v>
      </c>
      <c r="R2192" s="122">
        <v>220000026</v>
      </c>
      <c r="S2192" s="122">
        <v>300000026</v>
      </c>
      <c r="T2192" s="122">
        <v>350000026</v>
      </c>
      <c r="U2192" s="122">
        <v>400000026</v>
      </c>
      <c r="V2192" s="122">
        <v>450000026</v>
      </c>
      <c r="W2192" s="122">
        <v>500000026</v>
      </c>
      <c r="X2192" s="122">
        <v>0</v>
      </c>
      <c r="Y2192" s="122">
        <v>0</v>
      </c>
      <c r="Z2192" s="122">
        <v>0</v>
      </c>
      <c r="AA2192" s="122">
        <v>0</v>
      </c>
      <c r="AB2192" s="122">
        <v>0</v>
      </c>
      <c r="AC2192" s="122">
        <v>0</v>
      </c>
      <c r="AD2192" s="121"/>
    </row>
    <row r="2193" spans="14:30" ht="12" customHeight="1">
      <c r="N2193" s="119" t="s">
        <v>26</v>
      </c>
      <c r="O2193" s="120" t="s">
        <v>1109</v>
      </c>
      <c r="P2193" s="122">
        <v>200000026</v>
      </c>
      <c r="Q2193" s="122">
        <v>210000026</v>
      </c>
      <c r="R2193" s="122">
        <v>220000026</v>
      </c>
      <c r="S2193" s="122">
        <v>300000026</v>
      </c>
      <c r="T2193" s="122">
        <v>350000026</v>
      </c>
      <c r="U2193" s="122">
        <v>400000026</v>
      </c>
      <c r="V2193" s="122">
        <v>450000026</v>
      </c>
      <c r="W2193" s="122">
        <v>500000026</v>
      </c>
      <c r="X2193" s="122">
        <v>550000026</v>
      </c>
      <c r="Y2193" s="122">
        <v>0</v>
      </c>
      <c r="Z2193" s="122">
        <v>0</v>
      </c>
      <c r="AA2193" s="122">
        <v>0</v>
      </c>
      <c r="AB2193" s="122">
        <v>0</v>
      </c>
      <c r="AC2193" s="122">
        <v>0</v>
      </c>
      <c r="AD2193" s="121"/>
    </row>
    <row r="2194" spans="14:30" ht="12" customHeight="1">
      <c r="N2194" s="119" t="s">
        <v>26</v>
      </c>
      <c r="O2194" s="120" t="s">
        <v>560</v>
      </c>
      <c r="P2194" s="122">
        <v>210000026</v>
      </c>
      <c r="Q2194" s="122">
        <v>220000026</v>
      </c>
      <c r="R2194" s="122">
        <v>250000026</v>
      </c>
      <c r="S2194" s="122">
        <v>320000026</v>
      </c>
      <c r="T2194" s="122">
        <v>400000026</v>
      </c>
      <c r="U2194" s="122">
        <v>430000026</v>
      </c>
      <c r="V2194" s="122">
        <v>500000026</v>
      </c>
      <c r="W2194" s="122">
        <v>550000026</v>
      </c>
      <c r="X2194" s="122">
        <v>600000026</v>
      </c>
      <c r="Y2194" s="122">
        <v>650000026</v>
      </c>
      <c r="Z2194" s="122">
        <v>720000026</v>
      </c>
      <c r="AA2194" s="122">
        <v>780000026</v>
      </c>
      <c r="AB2194" s="122">
        <v>1100000026</v>
      </c>
      <c r="AC2194" s="122">
        <v>1300000026</v>
      </c>
      <c r="AD2194" s="121"/>
    </row>
    <row r="2195" spans="14:30" ht="12" customHeight="1">
      <c r="N2195" s="119" t="s">
        <v>26</v>
      </c>
      <c r="O2195" s="120" t="s">
        <v>404</v>
      </c>
      <c r="P2195" s="122">
        <v>0</v>
      </c>
      <c r="Q2195" s="122">
        <v>0</v>
      </c>
      <c r="R2195" s="122">
        <v>0</v>
      </c>
      <c r="S2195" s="122">
        <v>450000026</v>
      </c>
      <c r="T2195" s="122">
        <v>470000026</v>
      </c>
      <c r="U2195" s="122">
        <v>520000026</v>
      </c>
      <c r="V2195" s="122">
        <v>560000026</v>
      </c>
      <c r="W2195" s="122">
        <v>625000026</v>
      </c>
      <c r="X2195" s="122">
        <v>700000026</v>
      </c>
      <c r="Y2195" s="122">
        <v>720000026</v>
      </c>
      <c r="Z2195" s="122">
        <v>750000026</v>
      </c>
      <c r="AA2195" s="122">
        <v>825000026</v>
      </c>
      <c r="AB2195" s="122">
        <v>1100000026</v>
      </c>
      <c r="AC2195" s="122">
        <v>1300000026</v>
      </c>
      <c r="AD2195" s="121"/>
    </row>
    <row r="2196" spans="14:30" ht="12" customHeight="1">
      <c r="N2196" s="119" t="s">
        <v>26</v>
      </c>
      <c r="O2196" s="120" t="s">
        <v>1720</v>
      </c>
      <c r="P2196" s="122">
        <v>0</v>
      </c>
      <c r="Q2196" s="122">
        <v>0</v>
      </c>
      <c r="R2196" s="122">
        <v>0</v>
      </c>
      <c r="S2196" s="122">
        <v>320000026</v>
      </c>
      <c r="T2196" s="122">
        <v>400000026</v>
      </c>
      <c r="U2196" s="122">
        <v>430000026</v>
      </c>
      <c r="V2196" s="122">
        <v>500000026</v>
      </c>
      <c r="W2196" s="122">
        <v>550000026</v>
      </c>
      <c r="X2196" s="122">
        <v>600000026</v>
      </c>
      <c r="Y2196" s="122">
        <v>650000026</v>
      </c>
      <c r="Z2196" s="122">
        <v>720000026</v>
      </c>
      <c r="AA2196" s="122">
        <v>780000026</v>
      </c>
      <c r="AB2196" s="122">
        <v>1100000026</v>
      </c>
      <c r="AC2196" s="122">
        <v>1300000026</v>
      </c>
      <c r="AD2196" s="121"/>
    </row>
    <row r="2197" spans="14:30" ht="12" customHeight="1">
      <c r="N2197" s="119" t="s">
        <v>26</v>
      </c>
      <c r="O2197" s="120" t="s">
        <v>2644</v>
      </c>
      <c r="P2197" s="122">
        <v>180000026</v>
      </c>
      <c r="Q2197" s="122">
        <v>210000026</v>
      </c>
      <c r="R2197" s="122">
        <v>240000026</v>
      </c>
      <c r="S2197" s="122">
        <v>280000026</v>
      </c>
      <c r="T2197" s="122">
        <v>300000026</v>
      </c>
      <c r="U2197" s="122">
        <v>320000026</v>
      </c>
      <c r="V2197" s="122">
        <v>400000026</v>
      </c>
      <c r="W2197" s="122">
        <v>430000026</v>
      </c>
      <c r="X2197" s="122">
        <v>0</v>
      </c>
      <c r="Y2197" s="122">
        <v>0</v>
      </c>
      <c r="Z2197" s="122">
        <v>0</v>
      </c>
      <c r="AA2197" s="122">
        <v>0</v>
      </c>
      <c r="AB2197" s="122">
        <v>0</v>
      </c>
      <c r="AC2197" s="122">
        <v>0</v>
      </c>
      <c r="AD2197" s="121"/>
    </row>
    <row r="2198" spans="14:30" ht="12" customHeight="1">
      <c r="N2198" s="119" t="s">
        <v>26</v>
      </c>
      <c r="O2198" s="120" t="s">
        <v>396</v>
      </c>
      <c r="P2198" s="122">
        <v>180000026</v>
      </c>
      <c r="Q2198" s="122">
        <v>210000026</v>
      </c>
      <c r="R2198" s="122">
        <v>240000026</v>
      </c>
      <c r="S2198" s="122">
        <v>280000026</v>
      </c>
      <c r="T2198" s="122">
        <v>300000026</v>
      </c>
      <c r="U2198" s="122">
        <v>320000026</v>
      </c>
      <c r="V2198" s="122">
        <v>400000026</v>
      </c>
      <c r="W2198" s="122">
        <v>430000026</v>
      </c>
      <c r="X2198" s="122">
        <v>0</v>
      </c>
      <c r="Y2198" s="122">
        <v>0</v>
      </c>
      <c r="Z2198" s="122">
        <v>0</v>
      </c>
      <c r="AA2198" s="122">
        <v>0</v>
      </c>
      <c r="AB2198" s="122">
        <v>0</v>
      </c>
      <c r="AC2198" s="122">
        <v>0</v>
      </c>
      <c r="AD2198" s="121"/>
    </row>
    <row r="2199" spans="14:30" ht="12" customHeight="1">
      <c r="N2199" s="119" t="s">
        <v>26</v>
      </c>
      <c r="O2199" s="120" t="s">
        <v>1227</v>
      </c>
      <c r="P2199" s="122">
        <v>180000026</v>
      </c>
      <c r="Q2199" s="122">
        <v>210000026</v>
      </c>
      <c r="R2199" s="122">
        <v>240000026</v>
      </c>
      <c r="S2199" s="122">
        <v>280000026</v>
      </c>
      <c r="T2199" s="122">
        <v>300000026</v>
      </c>
      <c r="U2199" s="122">
        <v>320000026</v>
      </c>
      <c r="V2199" s="122">
        <v>400000026</v>
      </c>
      <c r="W2199" s="122">
        <v>430000026</v>
      </c>
      <c r="X2199" s="122">
        <v>0</v>
      </c>
      <c r="Y2199" s="122">
        <v>0</v>
      </c>
      <c r="Z2199" s="122">
        <v>0</v>
      </c>
      <c r="AA2199" s="122">
        <v>0</v>
      </c>
      <c r="AB2199" s="122">
        <v>0</v>
      </c>
      <c r="AC2199" s="122">
        <v>0</v>
      </c>
      <c r="AD2199" s="121"/>
    </row>
    <row r="2200" spans="14:30" ht="12" customHeight="1">
      <c r="N2200" s="119" t="s">
        <v>26</v>
      </c>
      <c r="O2200" s="120" t="s">
        <v>1228</v>
      </c>
      <c r="P2200" s="122">
        <v>200000026</v>
      </c>
      <c r="Q2200" s="122">
        <v>210000026</v>
      </c>
      <c r="R2200" s="122">
        <v>220000026</v>
      </c>
      <c r="S2200" s="122">
        <v>300000026</v>
      </c>
      <c r="T2200" s="122">
        <v>350000026</v>
      </c>
      <c r="U2200" s="122">
        <v>400000026</v>
      </c>
      <c r="V2200" s="122">
        <v>450000026</v>
      </c>
      <c r="W2200" s="122">
        <v>500000026</v>
      </c>
      <c r="X2200" s="122">
        <v>0</v>
      </c>
      <c r="Y2200" s="122">
        <v>0</v>
      </c>
      <c r="Z2200" s="122">
        <v>0</v>
      </c>
      <c r="AA2200" s="122">
        <v>0</v>
      </c>
      <c r="AB2200" s="122">
        <v>0</v>
      </c>
      <c r="AC2200" s="122">
        <v>0</v>
      </c>
      <c r="AD2200" s="121"/>
    </row>
    <row r="2201" spans="14:30" ht="12" customHeight="1">
      <c r="N2201" s="119" t="s">
        <v>26</v>
      </c>
      <c r="O2201" s="120" t="s">
        <v>1341</v>
      </c>
      <c r="P2201" s="122">
        <v>0</v>
      </c>
      <c r="Q2201" s="122">
        <v>0</v>
      </c>
      <c r="R2201" s="122">
        <v>0</v>
      </c>
      <c r="S2201" s="122">
        <v>350000026</v>
      </c>
      <c r="T2201" s="122">
        <v>400000026</v>
      </c>
      <c r="U2201" s="122">
        <v>450000026</v>
      </c>
      <c r="V2201" s="122">
        <v>550000026</v>
      </c>
      <c r="W2201" s="122">
        <v>650000026</v>
      </c>
      <c r="X2201" s="122">
        <v>0</v>
      </c>
      <c r="Y2201" s="122">
        <v>0</v>
      </c>
      <c r="Z2201" s="122">
        <v>0</v>
      </c>
      <c r="AA2201" s="122">
        <v>0</v>
      </c>
      <c r="AB2201" s="122">
        <v>0</v>
      </c>
      <c r="AC2201" s="122">
        <v>0</v>
      </c>
      <c r="AD2201" s="121"/>
    </row>
    <row r="2202" spans="14:30" ht="12" customHeight="1">
      <c r="N2202" s="119" t="s">
        <v>26</v>
      </c>
      <c r="O2202" s="120" t="s">
        <v>828</v>
      </c>
      <c r="P2202" s="122">
        <v>315000026</v>
      </c>
      <c r="Q2202" s="122">
        <v>0</v>
      </c>
      <c r="R2202" s="122">
        <v>0</v>
      </c>
      <c r="S2202" s="122">
        <v>0</v>
      </c>
      <c r="T2202" s="122">
        <v>0</v>
      </c>
      <c r="U2202" s="122">
        <v>0</v>
      </c>
      <c r="V2202" s="122">
        <v>0</v>
      </c>
      <c r="W2202" s="122">
        <v>0</v>
      </c>
      <c r="X2202" s="122">
        <v>0</v>
      </c>
      <c r="Y2202" s="122">
        <v>0</v>
      </c>
      <c r="Z2202" s="122">
        <v>0</v>
      </c>
      <c r="AA2202" s="122">
        <v>0</v>
      </c>
      <c r="AB2202" s="122">
        <v>0</v>
      </c>
      <c r="AC2202" s="122">
        <v>0</v>
      </c>
      <c r="AD2202" s="121"/>
    </row>
    <row r="2203" spans="14:30" ht="12" customHeight="1">
      <c r="N2203" s="119" t="s">
        <v>26</v>
      </c>
      <c r="O2203" s="120" t="s">
        <v>3325</v>
      </c>
      <c r="P2203" s="122">
        <v>0</v>
      </c>
      <c r="Q2203" s="122">
        <v>0</v>
      </c>
      <c r="R2203" s="122">
        <v>0</v>
      </c>
      <c r="S2203" s="122">
        <v>320000026</v>
      </c>
      <c r="T2203" s="122">
        <v>400000026</v>
      </c>
      <c r="U2203" s="122">
        <v>430000026</v>
      </c>
      <c r="V2203" s="122">
        <v>500000026</v>
      </c>
      <c r="W2203" s="122">
        <v>550000026</v>
      </c>
      <c r="X2203" s="122">
        <v>600000026</v>
      </c>
      <c r="Y2203" s="122">
        <v>650000026</v>
      </c>
      <c r="Z2203" s="122">
        <v>720000026</v>
      </c>
      <c r="AA2203" s="122">
        <v>780000026</v>
      </c>
      <c r="AB2203" s="122">
        <v>1100000026</v>
      </c>
      <c r="AC2203" s="122">
        <v>1300000026</v>
      </c>
      <c r="AD2203" s="121"/>
    </row>
    <row r="2204" spans="14:30" ht="12" customHeight="1">
      <c r="N2204" s="119" t="s">
        <v>26</v>
      </c>
      <c r="O2204" s="120" t="s">
        <v>1229</v>
      </c>
      <c r="P2204" s="122">
        <v>180000026</v>
      </c>
      <c r="Q2204" s="122">
        <v>210000026</v>
      </c>
      <c r="R2204" s="122">
        <v>240000026</v>
      </c>
      <c r="S2204" s="122">
        <v>280000026</v>
      </c>
      <c r="T2204" s="122">
        <v>300000026</v>
      </c>
      <c r="U2204" s="122">
        <v>320000026</v>
      </c>
      <c r="V2204" s="122">
        <v>400000026</v>
      </c>
      <c r="W2204" s="122">
        <v>430000026</v>
      </c>
      <c r="X2204" s="122">
        <v>0</v>
      </c>
      <c r="Y2204" s="122">
        <v>0</v>
      </c>
      <c r="Z2204" s="122">
        <v>0</v>
      </c>
      <c r="AA2204" s="122">
        <v>0</v>
      </c>
      <c r="AB2204" s="122">
        <v>0</v>
      </c>
      <c r="AC2204" s="122">
        <v>0</v>
      </c>
      <c r="AD2204" s="121"/>
    </row>
    <row r="2205" spans="14:30" ht="12" customHeight="1">
      <c r="N2205" s="119" t="s">
        <v>26</v>
      </c>
      <c r="O2205" s="120" t="s">
        <v>1230</v>
      </c>
      <c r="P2205" s="122">
        <v>180000026</v>
      </c>
      <c r="Q2205" s="122">
        <v>210000026</v>
      </c>
      <c r="R2205" s="122">
        <v>240000026</v>
      </c>
      <c r="S2205" s="122">
        <v>280000026</v>
      </c>
      <c r="T2205" s="122">
        <v>300000026</v>
      </c>
      <c r="U2205" s="122">
        <v>320000026</v>
      </c>
      <c r="V2205" s="122">
        <v>400000026</v>
      </c>
      <c r="W2205" s="122">
        <v>430000026</v>
      </c>
      <c r="X2205" s="122">
        <v>0</v>
      </c>
      <c r="Y2205" s="122">
        <v>0</v>
      </c>
      <c r="Z2205" s="122">
        <v>0</v>
      </c>
      <c r="AA2205" s="122">
        <v>0</v>
      </c>
      <c r="AB2205" s="122">
        <v>0</v>
      </c>
      <c r="AC2205" s="122">
        <v>0</v>
      </c>
      <c r="AD2205" s="121"/>
    </row>
    <row r="2206" spans="14:30" ht="12" customHeight="1">
      <c r="N2206" s="119" t="s">
        <v>26</v>
      </c>
      <c r="O2206" s="120" t="s">
        <v>1231</v>
      </c>
      <c r="P2206" s="122">
        <v>200000026</v>
      </c>
      <c r="Q2206" s="122">
        <v>210000026</v>
      </c>
      <c r="R2206" s="122">
        <v>220000026</v>
      </c>
      <c r="S2206" s="122">
        <v>300000026</v>
      </c>
      <c r="T2206" s="122">
        <v>350000026</v>
      </c>
      <c r="U2206" s="122">
        <v>400000026</v>
      </c>
      <c r="V2206" s="122">
        <v>450000026</v>
      </c>
      <c r="W2206" s="122">
        <v>500000026</v>
      </c>
      <c r="X2206" s="122">
        <v>0</v>
      </c>
      <c r="Y2206" s="122">
        <v>0</v>
      </c>
      <c r="Z2206" s="122">
        <v>0</v>
      </c>
      <c r="AA2206" s="122">
        <v>0</v>
      </c>
      <c r="AB2206" s="122">
        <v>0</v>
      </c>
      <c r="AC2206" s="122">
        <v>0</v>
      </c>
      <c r="AD2206" s="121"/>
    </row>
    <row r="2207" spans="14:30" ht="12" customHeight="1">
      <c r="N2207" s="119" t="s">
        <v>26</v>
      </c>
      <c r="O2207" s="120" t="s">
        <v>1232</v>
      </c>
      <c r="P2207" s="122">
        <v>210000026</v>
      </c>
      <c r="Q2207" s="122">
        <v>230000026</v>
      </c>
      <c r="R2207" s="122">
        <v>240000026</v>
      </c>
      <c r="S2207" s="122">
        <v>270000026</v>
      </c>
      <c r="T2207" s="122">
        <v>330000026</v>
      </c>
      <c r="U2207" s="122">
        <v>0</v>
      </c>
      <c r="V2207" s="122">
        <v>0</v>
      </c>
      <c r="W2207" s="122">
        <v>0</v>
      </c>
      <c r="X2207" s="122">
        <v>0</v>
      </c>
      <c r="Y2207" s="122">
        <v>0</v>
      </c>
      <c r="Z2207" s="122">
        <v>0</v>
      </c>
      <c r="AA2207" s="122">
        <v>0</v>
      </c>
      <c r="AB2207" s="122">
        <v>0</v>
      </c>
      <c r="AC2207" s="122">
        <v>0</v>
      </c>
      <c r="AD2207" s="121"/>
    </row>
    <row r="2208" spans="14:30" ht="12" customHeight="1">
      <c r="N2208" s="119" t="s">
        <v>26</v>
      </c>
      <c r="O2208" s="120" t="s">
        <v>567</v>
      </c>
      <c r="P2208" s="122">
        <v>0</v>
      </c>
      <c r="Q2208" s="122">
        <v>0</v>
      </c>
      <c r="R2208" s="122">
        <v>0</v>
      </c>
      <c r="S2208" s="122">
        <v>320000026</v>
      </c>
      <c r="T2208" s="122">
        <v>400000026</v>
      </c>
      <c r="U2208" s="122">
        <v>430000026</v>
      </c>
      <c r="V2208" s="122">
        <v>500000026</v>
      </c>
      <c r="W2208" s="122">
        <v>550000026</v>
      </c>
      <c r="X2208" s="122">
        <v>600000026</v>
      </c>
      <c r="Y2208" s="122">
        <v>650000026</v>
      </c>
      <c r="Z2208" s="122">
        <v>720000026</v>
      </c>
      <c r="AA2208" s="122">
        <v>780000026</v>
      </c>
      <c r="AB2208" s="122">
        <v>1100000026</v>
      </c>
      <c r="AC2208" s="122">
        <v>1300000026</v>
      </c>
      <c r="AD2208" s="121"/>
    </row>
    <row r="2209" spans="14:30" ht="12" customHeight="1">
      <c r="N2209" s="119" t="s">
        <v>26</v>
      </c>
      <c r="O2209" s="120" t="s">
        <v>2678</v>
      </c>
      <c r="P2209" s="122">
        <v>0</v>
      </c>
      <c r="Q2209" s="122">
        <v>0</v>
      </c>
      <c r="R2209" s="122">
        <v>0</v>
      </c>
      <c r="S2209" s="122">
        <v>320000026</v>
      </c>
      <c r="T2209" s="122">
        <v>400000026</v>
      </c>
      <c r="U2209" s="122">
        <v>430000026</v>
      </c>
      <c r="V2209" s="122">
        <v>500000026</v>
      </c>
      <c r="W2209" s="122">
        <v>550000026</v>
      </c>
      <c r="X2209" s="122">
        <v>600000026</v>
      </c>
      <c r="Y2209" s="122">
        <v>650000026</v>
      </c>
      <c r="Z2209" s="122">
        <v>720000026</v>
      </c>
      <c r="AA2209" s="122">
        <v>780000026</v>
      </c>
      <c r="AB2209" s="122">
        <v>1100000026</v>
      </c>
      <c r="AC2209" s="122">
        <v>1300000026</v>
      </c>
      <c r="AD2209" s="121"/>
    </row>
    <row r="2210" spans="14:30" ht="12" customHeight="1">
      <c r="N2210" s="119" t="s">
        <v>26</v>
      </c>
      <c r="O2210" s="120" t="s">
        <v>2716</v>
      </c>
      <c r="P2210" s="122">
        <v>0</v>
      </c>
      <c r="Q2210" s="122">
        <v>0</v>
      </c>
      <c r="R2210" s="122">
        <v>0</v>
      </c>
      <c r="S2210" s="122">
        <v>320000026</v>
      </c>
      <c r="T2210" s="122">
        <v>400000026</v>
      </c>
      <c r="U2210" s="122">
        <v>430000026</v>
      </c>
      <c r="V2210" s="122">
        <v>500000026</v>
      </c>
      <c r="W2210" s="122">
        <v>550000026</v>
      </c>
      <c r="X2210" s="122">
        <v>600000026</v>
      </c>
      <c r="Y2210" s="122">
        <v>650000026</v>
      </c>
      <c r="Z2210" s="122">
        <v>720000026</v>
      </c>
      <c r="AA2210" s="122">
        <v>780000026</v>
      </c>
      <c r="AB2210" s="122">
        <v>1100000026</v>
      </c>
      <c r="AC2210" s="122">
        <v>1300000026</v>
      </c>
      <c r="AD2210" s="121"/>
    </row>
    <row r="2211" spans="14:30" ht="12" customHeight="1">
      <c r="N2211" s="119" t="s">
        <v>26</v>
      </c>
      <c r="O2211" s="120" t="s">
        <v>3418</v>
      </c>
      <c r="P2211" s="121"/>
      <c r="Q2211" s="121"/>
      <c r="R2211" s="121"/>
      <c r="S2211" s="121"/>
      <c r="T2211" s="121"/>
      <c r="U2211" s="121"/>
      <c r="V2211" s="121"/>
      <c r="W2211" s="121"/>
      <c r="X2211" s="121"/>
      <c r="Y2211" s="121"/>
      <c r="Z2211" s="121"/>
      <c r="AA2211" s="121"/>
      <c r="AB2211" s="122">
        <v>1230000026</v>
      </c>
      <c r="AC2211" s="121"/>
      <c r="AD2211" s="121"/>
    </row>
    <row r="2212" spans="14:30" ht="12" customHeight="1">
      <c r="N2212" s="119" t="s">
        <v>26</v>
      </c>
      <c r="O2212" s="120" t="s">
        <v>1342</v>
      </c>
      <c r="P2212" s="122">
        <v>0</v>
      </c>
      <c r="Q2212" s="122">
        <v>0</v>
      </c>
      <c r="R2212" s="122">
        <v>0</v>
      </c>
      <c r="S2212" s="122">
        <v>320000026</v>
      </c>
      <c r="T2212" s="122">
        <v>400000026</v>
      </c>
      <c r="U2212" s="122">
        <v>430000026</v>
      </c>
      <c r="V2212" s="122">
        <v>500000026</v>
      </c>
      <c r="W2212" s="122">
        <v>550000026</v>
      </c>
      <c r="X2212" s="122">
        <v>650000026</v>
      </c>
      <c r="Y2212" s="122">
        <v>700000026</v>
      </c>
      <c r="Z2212" s="122">
        <v>750000026</v>
      </c>
      <c r="AA2212" s="122">
        <v>850000026</v>
      </c>
      <c r="AB2212" s="122">
        <v>1100000026</v>
      </c>
      <c r="AC2212" s="122">
        <v>1300000026</v>
      </c>
      <c r="AD2212" s="121"/>
    </row>
    <row r="2213" spans="14:30" ht="12" customHeight="1">
      <c r="N2213" s="119" t="s">
        <v>26</v>
      </c>
      <c r="O2213" s="120" t="s">
        <v>1233</v>
      </c>
      <c r="P2213" s="122">
        <v>180000026</v>
      </c>
      <c r="Q2213" s="122">
        <v>210000026</v>
      </c>
      <c r="R2213" s="122">
        <v>240000026</v>
      </c>
      <c r="S2213" s="122">
        <v>280000026</v>
      </c>
      <c r="T2213" s="122">
        <v>300000026</v>
      </c>
      <c r="U2213" s="122">
        <v>320000026</v>
      </c>
      <c r="V2213" s="122">
        <v>400000026</v>
      </c>
      <c r="W2213" s="122">
        <v>430000026</v>
      </c>
      <c r="X2213" s="122">
        <v>0</v>
      </c>
      <c r="Y2213" s="122">
        <v>0</v>
      </c>
      <c r="Z2213" s="122">
        <v>0</v>
      </c>
      <c r="AA2213" s="122">
        <v>850000026</v>
      </c>
      <c r="AB2213" s="122">
        <v>0</v>
      </c>
      <c r="AC2213" s="122">
        <v>0</v>
      </c>
      <c r="AD2213" s="121"/>
    </row>
    <row r="2214" spans="14:30" ht="12" customHeight="1">
      <c r="N2214" s="119" t="s">
        <v>26</v>
      </c>
      <c r="O2214" s="120" t="s">
        <v>458</v>
      </c>
      <c r="P2214" s="122">
        <v>0</v>
      </c>
      <c r="Q2214" s="122">
        <v>0</v>
      </c>
      <c r="R2214" s="122">
        <v>0</v>
      </c>
      <c r="S2214" s="122">
        <v>350000026</v>
      </c>
      <c r="T2214" s="122">
        <v>400000026</v>
      </c>
      <c r="U2214" s="122">
        <v>430000026</v>
      </c>
      <c r="V2214" s="122">
        <v>500000026</v>
      </c>
      <c r="W2214" s="122">
        <v>550000026</v>
      </c>
      <c r="X2214" s="122">
        <v>600000026</v>
      </c>
      <c r="Y2214" s="122">
        <v>650000026</v>
      </c>
      <c r="Z2214" s="122">
        <v>720000026</v>
      </c>
      <c r="AA2214" s="122">
        <v>780000026</v>
      </c>
      <c r="AB2214" s="122">
        <v>1100000026</v>
      </c>
      <c r="AC2214" s="122">
        <v>1300000026</v>
      </c>
      <c r="AD2214" s="121"/>
    </row>
    <row r="2215" spans="14:30" ht="12" customHeight="1">
      <c r="N2215" s="119" t="s">
        <v>26</v>
      </c>
      <c r="O2215" s="120" t="s">
        <v>2846</v>
      </c>
      <c r="P2215" s="122">
        <v>0</v>
      </c>
      <c r="Q2215" s="122">
        <v>0</v>
      </c>
      <c r="R2215" s="122">
        <v>0</v>
      </c>
      <c r="S2215" s="122">
        <v>320000026</v>
      </c>
      <c r="T2215" s="122">
        <v>400000026</v>
      </c>
      <c r="U2215" s="122">
        <v>430000026</v>
      </c>
      <c r="V2215" s="122">
        <v>500000026</v>
      </c>
      <c r="W2215" s="122">
        <v>550000026</v>
      </c>
      <c r="X2215" s="122">
        <v>600000026</v>
      </c>
      <c r="Y2215" s="122">
        <v>650000026</v>
      </c>
      <c r="Z2215" s="122">
        <v>720000026</v>
      </c>
      <c r="AA2215" s="122">
        <v>780000026</v>
      </c>
      <c r="AB2215" s="122">
        <v>1100000026</v>
      </c>
      <c r="AC2215" s="122">
        <v>1300000026</v>
      </c>
      <c r="AD2215" s="121"/>
    </row>
    <row r="2216" spans="14:30" ht="12" customHeight="1">
      <c r="N2216" s="119" t="s">
        <v>26</v>
      </c>
      <c r="O2216" s="120" t="s">
        <v>1559</v>
      </c>
      <c r="P2216" s="122">
        <v>0</v>
      </c>
      <c r="Q2216" s="122">
        <v>0</v>
      </c>
      <c r="R2216" s="122">
        <v>0</v>
      </c>
      <c r="S2216" s="122">
        <v>385000026</v>
      </c>
      <c r="T2216" s="122">
        <v>400000026</v>
      </c>
      <c r="U2216" s="122">
        <v>430000026</v>
      </c>
      <c r="V2216" s="122">
        <v>500000026</v>
      </c>
      <c r="W2216" s="122">
        <v>550000026</v>
      </c>
      <c r="X2216" s="122">
        <v>600000026</v>
      </c>
      <c r="Y2216" s="122">
        <v>650000026</v>
      </c>
      <c r="Z2216" s="122">
        <v>720000026</v>
      </c>
      <c r="AA2216" s="122">
        <v>780000026</v>
      </c>
      <c r="AB2216" s="122">
        <v>1100000026</v>
      </c>
      <c r="AC2216" s="122">
        <v>1300000026</v>
      </c>
      <c r="AD2216" s="121"/>
    </row>
    <row r="2217" spans="14:30" ht="12" customHeight="1">
      <c r="N2217" s="119" t="s">
        <v>26</v>
      </c>
      <c r="O2217" s="120" t="s">
        <v>2473</v>
      </c>
      <c r="P2217" s="122">
        <v>200000026</v>
      </c>
      <c r="Q2217" s="122">
        <v>210000026</v>
      </c>
      <c r="R2217" s="122">
        <v>225000026</v>
      </c>
      <c r="S2217" s="122">
        <v>300000026</v>
      </c>
      <c r="T2217" s="122">
        <v>350000026</v>
      </c>
      <c r="U2217" s="122">
        <v>400000026</v>
      </c>
      <c r="V2217" s="122">
        <v>450000026</v>
      </c>
      <c r="W2217" s="122">
        <v>500000026</v>
      </c>
      <c r="X2217" s="122">
        <v>0</v>
      </c>
      <c r="Y2217" s="122">
        <v>0</v>
      </c>
      <c r="Z2217" s="122">
        <v>0</v>
      </c>
      <c r="AA2217" s="122">
        <v>0</v>
      </c>
      <c r="AB2217" s="122">
        <v>0</v>
      </c>
      <c r="AC2217" s="122">
        <v>0</v>
      </c>
      <c r="AD2217" s="121"/>
    </row>
    <row r="2218" spans="14:30" ht="12" customHeight="1">
      <c r="N2218" s="119" t="s">
        <v>26</v>
      </c>
      <c r="O2218" s="120" t="s">
        <v>2118</v>
      </c>
      <c r="P2218" s="122">
        <v>180000026</v>
      </c>
      <c r="Q2218" s="122">
        <v>210000026</v>
      </c>
      <c r="R2218" s="122">
        <v>240000026</v>
      </c>
      <c r="S2218" s="122">
        <v>280000026</v>
      </c>
      <c r="T2218" s="122">
        <v>300000026</v>
      </c>
      <c r="U2218" s="122">
        <v>320000026</v>
      </c>
      <c r="V2218" s="122">
        <v>400000026</v>
      </c>
      <c r="W2218" s="122">
        <v>430000026</v>
      </c>
      <c r="X2218" s="122">
        <v>0</v>
      </c>
      <c r="Y2218" s="122">
        <v>0</v>
      </c>
      <c r="Z2218" s="122">
        <v>0</v>
      </c>
      <c r="AA2218" s="122">
        <v>0</v>
      </c>
      <c r="AB2218" s="122">
        <v>0</v>
      </c>
      <c r="AC2218" s="122">
        <v>0</v>
      </c>
      <c r="AD2218" s="121"/>
    </row>
    <row r="2219" spans="14:30" ht="12" customHeight="1">
      <c r="N2219" s="119" t="s">
        <v>26</v>
      </c>
      <c r="O2219" s="120" t="s">
        <v>1343</v>
      </c>
      <c r="P2219" s="122">
        <v>180000026</v>
      </c>
      <c r="Q2219" s="122">
        <v>210000026</v>
      </c>
      <c r="R2219" s="122">
        <v>240000026</v>
      </c>
      <c r="S2219" s="122">
        <v>280000026</v>
      </c>
      <c r="T2219" s="122">
        <v>300000026</v>
      </c>
      <c r="U2219" s="122">
        <v>320000026</v>
      </c>
      <c r="V2219" s="122">
        <v>400000026</v>
      </c>
      <c r="W2219" s="122">
        <v>430000026</v>
      </c>
      <c r="X2219" s="122">
        <v>0</v>
      </c>
      <c r="Y2219" s="122">
        <v>0</v>
      </c>
      <c r="Z2219" s="122">
        <v>0</v>
      </c>
      <c r="AA2219" s="122">
        <v>0</v>
      </c>
      <c r="AB2219" s="122">
        <v>0</v>
      </c>
      <c r="AC2219" s="122">
        <v>0</v>
      </c>
      <c r="AD2219" s="121"/>
    </row>
    <row r="2220" spans="14:30" ht="12" customHeight="1">
      <c r="N2220" s="119" t="s">
        <v>26</v>
      </c>
      <c r="O2220" s="120" t="s">
        <v>1234</v>
      </c>
      <c r="P2220" s="122">
        <v>180000026</v>
      </c>
      <c r="Q2220" s="122">
        <v>210000026</v>
      </c>
      <c r="R2220" s="122">
        <v>240000026</v>
      </c>
      <c r="S2220" s="122">
        <v>280000026</v>
      </c>
      <c r="T2220" s="122">
        <v>300000026</v>
      </c>
      <c r="U2220" s="122">
        <v>320000026</v>
      </c>
      <c r="V2220" s="122">
        <v>400000026</v>
      </c>
      <c r="W2220" s="122">
        <v>430000026</v>
      </c>
      <c r="X2220" s="122">
        <v>0</v>
      </c>
      <c r="Y2220" s="122">
        <v>0</v>
      </c>
      <c r="Z2220" s="122">
        <v>0</v>
      </c>
      <c r="AA2220" s="122">
        <v>0</v>
      </c>
      <c r="AB2220" s="122">
        <v>0</v>
      </c>
      <c r="AC2220" s="122">
        <v>0</v>
      </c>
      <c r="AD2220" s="121"/>
    </row>
    <row r="2221" spans="14:30" ht="12" customHeight="1">
      <c r="N2221" s="119" t="s">
        <v>26</v>
      </c>
      <c r="O2221" s="120" t="s">
        <v>790</v>
      </c>
      <c r="P2221" s="122">
        <v>230000026</v>
      </c>
      <c r="Q2221" s="122">
        <v>250000026</v>
      </c>
      <c r="R2221" s="122">
        <v>300000026</v>
      </c>
      <c r="S2221" s="122">
        <v>350000026</v>
      </c>
      <c r="T2221" s="122">
        <v>0</v>
      </c>
      <c r="U2221" s="122">
        <v>0</v>
      </c>
      <c r="V2221" s="122">
        <v>0</v>
      </c>
      <c r="W2221" s="122">
        <v>0</v>
      </c>
      <c r="X2221" s="122">
        <v>0</v>
      </c>
      <c r="Y2221" s="122">
        <v>0</v>
      </c>
      <c r="Z2221" s="122">
        <v>0</v>
      </c>
      <c r="AA2221" s="122">
        <v>0</v>
      </c>
      <c r="AB2221" s="122">
        <v>0</v>
      </c>
      <c r="AC2221" s="122">
        <v>0</v>
      </c>
      <c r="AD2221" s="121"/>
    </row>
    <row r="2222" spans="14:30" ht="12" customHeight="1">
      <c r="N2222" s="119" t="s">
        <v>26</v>
      </c>
      <c r="O2222" s="120" t="s">
        <v>1808</v>
      </c>
      <c r="P2222" s="122">
        <v>180000026</v>
      </c>
      <c r="Q2222" s="122">
        <v>210000026</v>
      </c>
      <c r="R2222" s="122">
        <v>240000026</v>
      </c>
      <c r="S2222" s="122">
        <v>280000026</v>
      </c>
      <c r="T2222" s="122">
        <v>300000026</v>
      </c>
      <c r="U2222" s="122">
        <v>320000026</v>
      </c>
      <c r="V2222" s="122">
        <v>400000026</v>
      </c>
      <c r="W2222" s="122">
        <v>430000026</v>
      </c>
      <c r="X2222" s="122">
        <v>0</v>
      </c>
      <c r="Y2222" s="122">
        <v>0</v>
      </c>
      <c r="Z2222" s="122">
        <v>0</v>
      </c>
      <c r="AA2222" s="122">
        <v>0</v>
      </c>
      <c r="AB2222" s="122">
        <v>0</v>
      </c>
      <c r="AC2222" s="122">
        <v>0</v>
      </c>
      <c r="AD2222" s="121"/>
    </row>
    <row r="2223" spans="14:30" ht="12" customHeight="1">
      <c r="N2223" s="119" t="s">
        <v>26</v>
      </c>
      <c r="O2223" s="120" t="s">
        <v>1110</v>
      </c>
      <c r="P2223" s="122">
        <v>180000026</v>
      </c>
      <c r="Q2223" s="122">
        <v>210000026</v>
      </c>
      <c r="R2223" s="122">
        <v>240000026</v>
      </c>
      <c r="S2223" s="122">
        <v>280000026</v>
      </c>
      <c r="T2223" s="122">
        <v>300000026</v>
      </c>
      <c r="U2223" s="122">
        <v>320000026</v>
      </c>
      <c r="V2223" s="122">
        <v>400000026</v>
      </c>
      <c r="W2223" s="122">
        <v>430000026</v>
      </c>
      <c r="X2223" s="122">
        <v>0</v>
      </c>
      <c r="Y2223" s="122">
        <v>0</v>
      </c>
      <c r="Z2223" s="122">
        <v>0</v>
      </c>
      <c r="AA2223" s="122">
        <v>0</v>
      </c>
      <c r="AB2223" s="122">
        <v>0</v>
      </c>
      <c r="AC2223" s="122">
        <v>0</v>
      </c>
      <c r="AD2223" s="121"/>
    </row>
    <row r="2224" spans="14:30" ht="12" customHeight="1">
      <c r="N2224" s="119" t="s">
        <v>26</v>
      </c>
      <c r="O2224" s="120" t="s">
        <v>1691</v>
      </c>
      <c r="P2224" s="122">
        <v>180000026</v>
      </c>
      <c r="Q2224" s="122">
        <v>210000026</v>
      </c>
      <c r="R2224" s="122">
        <v>240000026</v>
      </c>
      <c r="S2224" s="122">
        <v>380000026</v>
      </c>
      <c r="T2224" s="122">
        <v>400000026</v>
      </c>
      <c r="U2224" s="122">
        <v>420000026</v>
      </c>
      <c r="V2224" s="122">
        <v>460000026</v>
      </c>
      <c r="W2224" s="122">
        <v>475000026</v>
      </c>
      <c r="X2224" s="122">
        <v>0</v>
      </c>
      <c r="Y2224" s="122">
        <v>0</v>
      </c>
      <c r="Z2224" s="122">
        <v>0</v>
      </c>
      <c r="AA2224" s="122">
        <v>0</v>
      </c>
      <c r="AB2224" s="122">
        <v>0</v>
      </c>
      <c r="AC2224" s="122">
        <v>0</v>
      </c>
      <c r="AD2224" s="121"/>
    </row>
    <row r="2225" spans="14:30" ht="12" customHeight="1">
      <c r="N2225" s="119" t="s">
        <v>26</v>
      </c>
      <c r="O2225" s="120" t="s">
        <v>1692</v>
      </c>
      <c r="P2225" s="122">
        <v>180000026</v>
      </c>
      <c r="Q2225" s="122">
        <v>210000026</v>
      </c>
      <c r="R2225" s="122">
        <v>240000026</v>
      </c>
      <c r="S2225" s="122">
        <v>280000026</v>
      </c>
      <c r="T2225" s="122">
        <v>300000026</v>
      </c>
      <c r="U2225" s="122">
        <v>320000026</v>
      </c>
      <c r="V2225" s="122">
        <v>400000026</v>
      </c>
      <c r="W2225" s="122">
        <v>430000026</v>
      </c>
      <c r="X2225" s="122">
        <v>0</v>
      </c>
      <c r="Y2225" s="122">
        <v>0</v>
      </c>
      <c r="Z2225" s="122">
        <v>0</v>
      </c>
      <c r="AA2225" s="122">
        <v>0</v>
      </c>
      <c r="AB2225" s="122">
        <v>0</v>
      </c>
      <c r="AC2225" s="122">
        <v>0</v>
      </c>
      <c r="AD2225" s="121"/>
    </row>
    <row r="2226" spans="14:30" ht="12" customHeight="1">
      <c r="N2226" s="119" t="s">
        <v>26</v>
      </c>
      <c r="O2226" s="120" t="s">
        <v>668</v>
      </c>
      <c r="P2226" s="122">
        <v>180000026</v>
      </c>
      <c r="Q2226" s="122">
        <v>210000026</v>
      </c>
      <c r="R2226" s="122">
        <v>240000026</v>
      </c>
      <c r="S2226" s="122">
        <v>280000026</v>
      </c>
      <c r="T2226" s="122">
        <v>300000026</v>
      </c>
      <c r="U2226" s="122">
        <v>320000026</v>
      </c>
      <c r="V2226" s="122">
        <v>400000026</v>
      </c>
      <c r="W2226" s="122">
        <v>430000026</v>
      </c>
      <c r="X2226" s="122">
        <v>0</v>
      </c>
      <c r="Y2226" s="122">
        <v>0</v>
      </c>
      <c r="Z2226" s="122">
        <v>0</v>
      </c>
      <c r="AA2226" s="122">
        <v>0</v>
      </c>
      <c r="AB2226" s="122">
        <v>0</v>
      </c>
      <c r="AC2226" s="122">
        <v>0</v>
      </c>
      <c r="AD2226" s="121"/>
    </row>
    <row r="2227" spans="14:30" ht="12" customHeight="1">
      <c r="N2227" s="119" t="s">
        <v>26</v>
      </c>
      <c r="O2227" s="120" t="s">
        <v>1023</v>
      </c>
      <c r="P2227" s="122">
        <v>205000026</v>
      </c>
      <c r="Q2227" s="122">
        <v>230000026</v>
      </c>
      <c r="R2227" s="122">
        <v>260000026</v>
      </c>
      <c r="S2227" s="122">
        <v>320000026</v>
      </c>
      <c r="T2227" s="122">
        <v>390000026</v>
      </c>
      <c r="U2227" s="122">
        <v>440000026</v>
      </c>
      <c r="V2227" s="122">
        <v>490000026</v>
      </c>
      <c r="W2227" s="122">
        <v>0</v>
      </c>
      <c r="X2227" s="122">
        <v>0</v>
      </c>
      <c r="Y2227" s="122">
        <v>0</v>
      </c>
      <c r="Z2227" s="122">
        <v>0</v>
      </c>
      <c r="AA2227" s="122">
        <v>0</v>
      </c>
      <c r="AB2227" s="122">
        <v>0</v>
      </c>
      <c r="AC2227" s="122">
        <v>0</v>
      </c>
      <c r="AD2227" s="121"/>
    </row>
    <row r="2228" spans="14:30" ht="12" customHeight="1">
      <c r="N2228" s="119" t="s">
        <v>26</v>
      </c>
      <c r="O2228" s="120" t="s">
        <v>590</v>
      </c>
      <c r="P2228" s="122">
        <v>210000026</v>
      </c>
      <c r="Q2228" s="122">
        <v>230000026</v>
      </c>
      <c r="R2228" s="122">
        <v>240000026</v>
      </c>
      <c r="S2228" s="122">
        <v>270000026</v>
      </c>
      <c r="T2228" s="122">
        <v>330000026</v>
      </c>
      <c r="U2228" s="122">
        <v>0</v>
      </c>
      <c r="V2228" s="122">
        <v>0</v>
      </c>
      <c r="W2228" s="122">
        <v>0</v>
      </c>
      <c r="X2228" s="122">
        <v>0</v>
      </c>
      <c r="Y2228" s="122">
        <v>0</v>
      </c>
      <c r="Z2228" s="122">
        <v>0</v>
      </c>
      <c r="AA2228" s="122">
        <v>0</v>
      </c>
      <c r="AB2228" s="122">
        <v>0</v>
      </c>
      <c r="AC2228" s="122">
        <v>0</v>
      </c>
      <c r="AD2228" s="121"/>
    </row>
    <row r="2229" spans="14:30" ht="12" customHeight="1">
      <c r="N2229" s="119" t="s">
        <v>26</v>
      </c>
      <c r="O2229" s="120" t="s">
        <v>1024</v>
      </c>
      <c r="P2229" s="122">
        <v>210000026</v>
      </c>
      <c r="Q2229" s="122">
        <v>230000026</v>
      </c>
      <c r="R2229" s="122">
        <v>240000026</v>
      </c>
      <c r="S2229" s="122">
        <v>270000026</v>
      </c>
      <c r="T2229" s="122">
        <v>330000026</v>
      </c>
      <c r="U2229" s="122">
        <v>0</v>
      </c>
      <c r="V2229" s="122">
        <v>0</v>
      </c>
      <c r="W2229" s="122">
        <v>0</v>
      </c>
      <c r="X2229" s="122">
        <v>0</v>
      </c>
      <c r="Y2229" s="122">
        <v>0</v>
      </c>
      <c r="Z2229" s="122">
        <v>0</v>
      </c>
      <c r="AA2229" s="122">
        <v>0</v>
      </c>
      <c r="AB2229" s="122">
        <v>0</v>
      </c>
      <c r="AC2229" s="122">
        <v>0</v>
      </c>
      <c r="AD2229" s="121"/>
    </row>
    <row r="2230" spans="14:30" ht="12" customHeight="1">
      <c r="N2230" s="119" t="s">
        <v>26</v>
      </c>
      <c r="O2230" s="120" t="s">
        <v>1622</v>
      </c>
      <c r="P2230" s="122">
        <v>210000026</v>
      </c>
      <c r="Q2230" s="122">
        <v>230000026</v>
      </c>
      <c r="R2230" s="122">
        <v>240000026</v>
      </c>
      <c r="S2230" s="122">
        <v>270000026</v>
      </c>
      <c r="T2230" s="122">
        <v>330000026</v>
      </c>
      <c r="U2230" s="122">
        <v>0</v>
      </c>
      <c r="V2230" s="122">
        <v>0</v>
      </c>
      <c r="W2230" s="122">
        <v>0</v>
      </c>
      <c r="X2230" s="122">
        <v>0</v>
      </c>
      <c r="Y2230" s="122">
        <v>0</v>
      </c>
      <c r="Z2230" s="122">
        <v>0</v>
      </c>
      <c r="AA2230" s="122">
        <v>0</v>
      </c>
      <c r="AB2230" s="122">
        <v>0</v>
      </c>
      <c r="AC2230" s="122">
        <v>0</v>
      </c>
      <c r="AD2230" s="121"/>
    </row>
    <row r="2231" spans="14:30" ht="12" customHeight="1">
      <c r="N2231" s="119" t="s">
        <v>26</v>
      </c>
      <c r="O2231" s="120" t="s">
        <v>1025</v>
      </c>
      <c r="P2231" s="122">
        <v>230000026</v>
      </c>
      <c r="Q2231" s="122">
        <v>250000026</v>
      </c>
      <c r="R2231" s="122">
        <v>300000026</v>
      </c>
      <c r="S2231" s="122">
        <v>350000026</v>
      </c>
      <c r="T2231" s="122">
        <v>0</v>
      </c>
      <c r="U2231" s="122">
        <v>0</v>
      </c>
      <c r="V2231" s="122">
        <v>0</v>
      </c>
      <c r="W2231" s="122">
        <v>0</v>
      </c>
      <c r="X2231" s="122">
        <v>0</v>
      </c>
      <c r="Y2231" s="122">
        <v>0</v>
      </c>
      <c r="Z2231" s="122">
        <v>0</v>
      </c>
      <c r="AA2231" s="122">
        <v>0</v>
      </c>
      <c r="AB2231" s="122">
        <v>0</v>
      </c>
      <c r="AC2231" s="122">
        <v>0</v>
      </c>
      <c r="AD2231" s="121"/>
    </row>
    <row r="2232" spans="14:30" ht="12" customHeight="1">
      <c r="N2232" s="119" t="s">
        <v>26</v>
      </c>
      <c r="O2232" s="120" t="s">
        <v>126</v>
      </c>
      <c r="P2232" s="122">
        <v>200000026</v>
      </c>
      <c r="Q2232" s="122">
        <v>210000026</v>
      </c>
      <c r="R2232" s="122">
        <v>220000026</v>
      </c>
      <c r="S2232" s="122">
        <v>300000026</v>
      </c>
      <c r="T2232" s="122">
        <v>350000026</v>
      </c>
      <c r="U2232" s="122">
        <v>400000026</v>
      </c>
      <c r="V2232" s="122">
        <v>450000026</v>
      </c>
      <c r="W2232" s="122">
        <v>500000026</v>
      </c>
      <c r="X2232" s="122">
        <v>0</v>
      </c>
      <c r="Y2232" s="122">
        <v>0</v>
      </c>
      <c r="Z2232" s="122">
        <v>0</v>
      </c>
      <c r="AA2232" s="122">
        <v>0</v>
      </c>
      <c r="AB2232" s="122">
        <v>0</v>
      </c>
      <c r="AC2232" s="122">
        <v>0</v>
      </c>
      <c r="AD2232" s="121"/>
    </row>
    <row r="2233" spans="14:30" ht="12" customHeight="1">
      <c r="N2233" s="119" t="s">
        <v>26</v>
      </c>
      <c r="O2233" s="120" t="s">
        <v>791</v>
      </c>
      <c r="P2233" s="122">
        <v>210000026</v>
      </c>
      <c r="Q2233" s="122">
        <v>230000026</v>
      </c>
      <c r="R2233" s="122">
        <v>240000026</v>
      </c>
      <c r="S2233" s="122">
        <v>270000026</v>
      </c>
      <c r="T2233" s="122">
        <v>330000026</v>
      </c>
      <c r="U2233" s="122">
        <v>0</v>
      </c>
      <c r="V2233" s="122">
        <v>0</v>
      </c>
      <c r="W2233" s="122">
        <v>0</v>
      </c>
      <c r="X2233" s="122">
        <v>0</v>
      </c>
      <c r="Y2233" s="122">
        <v>0</v>
      </c>
      <c r="Z2233" s="122">
        <v>0</v>
      </c>
      <c r="AA2233" s="122">
        <v>0</v>
      </c>
      <c r="AB2233" s="122">
        <v>0</v>
      </c>
      <c r="AC2233" s="122">
        <v>0</v>
      </c>
      <c r="AD2233" s="121"/>
    </row>
    <row r="2234" spans="14:30" ht="12" customHeight="1">
      <c r="N2234" s="119" t="s">
        <v>26</v>
      </c>
      <c r="O2234" s="120" t="s">
        <v>530</v>
      </c>
      <c r="P2234" s="122">
        <v>180000026</v>
      </c>
      <c r="Q2234" s="122">
        <v>210000026</v>
      </c>
      <c r="R2234" s="122">
        <v>240000026</v>
      </c>
      <c r="S2234" s="122">
        <v>280000026</v>
      </c>
      <c r="T2234" s="122">
        <v>300000026</v>
      </c>
      <c r="U2234" s="122">
        <v>320000026</v>
      </c>
      <c r="V2234" s="122">
        <v>400000026</v>
      </c>
      <c r="W2234" s="122">
        <v>430000026</v>
      </c>
      <c r="X2234" s="122">
        <v>0</v>
      </c>
      <c r="Y2234" s="122">
        <v>0</v>
      </c>
      <c r="Z2234" s="122">
        <v>0</v>
      </c>
      <c r="AA2234" s="122">
        <v>0</v>
      </c>
      <c r="AB2234" s="122">
        <v>0</v>
      </c>
      <c r="AC2234" s="122">
        <v>0</v>
      </c>
      <c r="AD2234" s="121"/>
    </row>
    <row r="2235" spans="14:30" ht="12" customHeight="1">
      <c r="N2235" s="119" t="s">
        <v>26</v>
      </c>
      <c r="O2235" s="120" t="s">
        <v>197</v>
      </c>
      <c r="P2235" s="122">
        <v>200000026</v>
      </c>
      <c r="Q2235" s="122">
        <v>230000026</v>
      </c>
      <c r="R2235" s="122">
        <v>250000026</v>
      </c>
      <c r="S2235" s="122">
        <v>450000026</v>
      </c>
      <c r="T2235" s="122">
        <v>500000026</v>
      </c>
      <c r="U2235" s="122">
        <v>530000026</v>
      </c>
      <c r="V2235" s="122">
        <v>600000026</v>
      </c>
      <c r="W2235" s="122">
        <v>0</v>
      </c>
      <c r="X2235" s="122">
        <v>0</v>
      </c>
      <c r="Y2235" s="122">
        <v>0</v>
      </c>
      <c r="Z2235" s="122">
        <v>0</v>
      </c>
      <c r="AA2235" s="122">
        <v>0</v>
      </c>
      <c r="AB2235" s="122">
        <v>0</v>
      </c>
      <c r="AC2235" s="122">
        <v>0</v>
      </c>
      <c r="AD2235" s="121"/>
    </row>
    <row r="2236" spans="14:30" ht="12" customHeight="1">
      <c r="N2236" s="119" t="s">
        <v>26</v>
      </c>
      <c r="O2236" s="120" t="s">
        <v>294</v>
      </c>
      <c r="P2236" s="122">
        <v>0</v>
      </c>
      <c r="Q2236" s="122">
        <v>0</v>
      </c>
      <c r="R2236" s="122">
        <v>0</v>
      </c>
      <c r="S2236" s="122">
        <v>320000026</v>
      </c>
      <c r="T2236" s="122">
        <v>400000026</v>
      </c>
      <c r="U2236" s="122">
        <v>430000026</v>
      </c>
      <c r="V2236" s="122">
        <v>500000026</v>
      </c>
      <c r="W2236" s="122">
        <v>550000026</v>
      </c>
      <c r="X2236" s="122">
        <v>600000026</v>
      </c>
      <c r="Y2236" s="122">
        <v>650000026</v>
      </c>
      <c r="Z2236" s="122">
        <v>720000026</v>
      </c>
      <c r="AA2236" s="122">
        <v>780000026</v>
      </c>
      <c r="AB2236" s="122">
        <v>1100000026</v>
      </c>
      <c r="AC2236" s="122">
        <v>1300000026</v>
      </c>
      <c r="AD2236" s="121"/>
    </row>
    <row r="2237" spans="14:30" ht="12" customHeight="1">
      <c r="N2237" s="119" t="s">
        <v>26</v>
      </c>
      <c r="O2237" s="120" t="s">
        <v>1483</v>
      </c>
      <c r="P2237" s="122">
        <v>0</v>
      </c>
      <c r="Q2237" s="122">
        <v>0</v>
      </c>
      <c r="R2237" s="122">
        <v>0</v>
      </c>
      <c r="S2237" s="122">
        <v>320000026</v>
      </c>
      <c r="T2237" s="122">
        <v>400000026</v>
      </c>
      <c r="U2237" s="122">
        <v>430000026</v>
      </c>
      <c r="V2237" s="122">
        <v>500000026</v>
      </c>
      <c r="W2237" s="122">
        <v>550000026</v>
      </c>
      <c r="X2237" s="122">
        <v>600000026</v>
      </c>
      <c r="Y2237" s="122">
        <v>650000026</v>
      </c>
      <c r="Z2237" s="122">
        <v>720000026</v>
      </c>
      <c r="AA2237" s="122">
        <v>780000026</v>
      </c>
      <c r="AB2237" s="122">
        <v>1100000026</v>
      </c>
      <c r="AC2237" s="122">
        <v>1300000026</v>
      </c>
      <c r="AD2237" s="121"/>
    </row>
    <row r="2238" spans="14:30" ht="12" customHeight="1">
      <c r="N2238" s="119" t="s">
        <v>26</v>
      </c>
      <c r="O2238" s="120" t="s">
        <v>513</v>
      </c>
      <c r="P2238" s="122">
        <v>200000026</v>
      </c>
      <c r="Q2238" s="122">
        <v>230000026</v>
      </c>
      <c r="R2238" s="122">
        <v>250000026</v>
      </c>
      <c r="S2238" s="122">
        <v>450000026</v>
      </c>
      <c r="T2238" s="122">
        <v>500000026</v>
      </c>
      <c r="U2238" s="122">
        <v>530000026</v>
      </c>
      <c r="V2238" s="122">
        <v>600000026</v>
      </c>
      <c r="W2238" s="122">
        <v>0</v>
      </c>
      <c r="X2238" s="122">
        <v>0</v>
      </c>
      <c r="Y2238" s="122">
        <v>0</v>
      </c>
      <c r="Z2238" s="122">
        <v>0</v>
      </c>
      <c r="AA2238" s="122">
        <v>0</v>
      </c>
      <c r="AB2238" s="122">
        <v>0</v>
      </c>
      <c r="AC2238" s="122">
        <v>0</v>
      </c>
      <c r="AD2238" s="121"/>
    </row>
    <row r="2239" spans="14:30" ht="12" customHeight="1">
      <c r="N2239" s="119" t="s">
        <v>26</v>
      </c>
      <c r="O2239" s="120" t="s">
        <v>3343</v>
      </c>
      <c r="P2239" s="121"/>
      <c r="Q2239" s="121"/>
      <c r="R2239" s="121"/>
      <c r="S2239" s="122">
        <v>450000026</v>
      </c>
      <c r="T2239" s="121"/>
      <c r="U2239" s="121"/>
      <c r="V2239" s="121"/>
      <c r="W2239" s="121"/>
      <c r="X2239" s="121"/>
      <c r="Y2239" s="121"/>
      <c r="Z2239" s="121"/>
      <c r="AA2239" s="121"/>
      <c r="AB2239" s="121"/>
      <c r="AC2239" s="121"/>
      <c r="AD2239" s="121"/>
    </row>
    <row r="2240" spans="14:30" ht="12" customHeight="1">
      <c r="N2240" s="119" t="s">
        <v>26</v>
      </c>
      <c r="O2240" s="120" t="s">
        <v>1484</v>
      </c>
      <c r="P2240" s="122">
        <v>0</v>
      </c>
      <c r="Q2240" s="122">
        <v>0</v>
      </c>
      <c r="R2240" s="122">
        <v>0</v>
      </c>
      <c r="S2240" s="122">
        <v>320000026</v>
      </c>
      <c r="T2240" s="122">
        <v>400000026</v>
      </c>
      <c r="U2240" s="122">
        <v>430000026</v>
      </c>
      <c r="V2240" s="122">
        <v>500000026</v>
      </c>
      <c r="W2240" s="122">
        <v>550000026</v>
      </c>
      <c r="X2240" s="122">
        <v>600000026</v>
      </c>
      <c r="Y2240" s="122">
        <v>650000026</v>
      </c>
      <c r="Z2240" s="122">
        <v>720000026</v>
      </c>
      <c r="AA2240" s="122">
        <v>780000026</v>
      </c>
      <c r="AB2240" s="122">
        <v>1100000026</v>
      </c>
      <c r="AC2240" s="122">
        <v>1300000026</v>
      </c>
      <c r="AD2240" s="121"/>
    </row>
    <row r="2241" spans="14:30" ht="12" customHeight="1">
      <c r="N2241" s="119" t="s">
        <v>26</v>
      </c>
      <c r="O2241" s="120" t="s">
        <v>1111</v>
      </c>
      <c r="P2241" s="122">
        <v>0</v>
      </c>
      <c r="Q2241" s="122">
        <v>200000026</v>
      </c>
      <c r="R2241" s="122">
        <v>210000026</v>
      </c>
      <c r="S2241" s="122">
        <v>0</v>
      </c>
      <c r="T2241" s="122">
        <v>0</v>
      </c>
      <c r="U2241" s="122">
        <v>0</v>
      </c>
      <c r="V2241" s="122">
        <v>0</v>
      </c>
      <c r="W2241" s="122">
        <v>0</v>
      </c>
      <c r="X2241" s="122">
        <v>0</v>
      </c>
      <c r="Y2241" s="122">
        <v>0</v>
      </c>
      <c r="Z2241" s="122">
        <v>0</v>
      </c>
      <c r="AA2241" s="122">
        <v>0</v>
      </c>
      <c r="AB2241" s="122">
        <v>0</v>
      </c>
      <c r="AC2241" s="122">
        <v>0</v>
      </c>
      <c r="AD2241" s="121"/>
    </row>
    <row r="2242" spans="14:30" ht="12" customHeight="1">
      <c r="N2242" s="119" t="s">
        <v>26</v>
      </c>
      <c r="O2242" s="120" t="s">
        <v>1735</v>
      </c>
      <c r="P2242" s="122">
        <v>210000026</v>
      </c>
      <c r="Q2242" s="122">
        <v>230000026</v>
      </c>
      <c r="R2242" s="122">
        <v>240000026</v>
      </c>
      <c r="S2242" s="122">
        <v>270000026</v>
      </c>
      <c r="T2242" s="122">
        <v>330000026</v>
      </c>
      <c r="U2242" s="122">
        <v>0</v>
      </c>
      <c r="V2242" s="122">
        <v>0</v>
      </c>
      <c r="W2242" s="122">
        <v>0</v>
      </c>
      <c r="X2242" s="122">
        <v>0</v>
      </c>
      <c r="Y2242" s="122">
        <v>0</v>
      </c>
      <c r="Z2242" s="122">
        <v>0</v>
      </c>
      <c r="AA2242" s="122">
        <v>0</v>
      </c>
      <c r="AB2242" s="122">
        <v>0</v>
      </c>
      <c r="AC2242" s="122">
        <v>0</v>
      </c>
      <c r="AD2242" s="121"/>
    </row>
    <row r="2243" spans="14:30" ht="12" customHeight="1">
      <c r="N2243" s="119" t="s">
        <v>26</v>
      </c>
      <c r="O2243" s="120" t="s">
        <v>3326</v>
      </c>
      <c r="P2243" s="122">
        <v>200000026</v>
      </c>
      <c r="Q2243" s="122">
        <v>230000026</v>
      </c>
      <c r="R2243" s="122">
        <v>250000026</v>
      </c>
      <c r="S2243" s="122">
        <v>450000026</v>
      </c>
      <c r="T2243" s="122">
        <v>500000026</v>
      </c>
      <c r="U2243" s="122">
        <v>530000026</v>
      </c>
      <c r="V2243" s="122">
        <v>600000026</v>
      </c>
      <c r="W2243" s="122">
        <v>0</v>
      </c>
      <c r="X2243" s="122">
        <v>0</v>
      </c>
      <c r="Y2243" s="122">
        <v>0</v>
      </c>
      <c r="Z2243" s="122">
        <v>0</v>
      </c>
      <c r="AA2243" s="122">
        <v>0</v>
      </c>
      <c r="AB2243" s="122">
        <v>0</v>
      </c>
      <c r="AC2243" s="122">
        <v>0</v>
      </c>
      <c r="AD2243" s="121"/>
    </row>
    <row r="2244" spans="14:30" ht="12" customHeight="1">
      <c r="N2244" s="119" t="s">
        <v>26</v>
      </c>
      <c r="O2244" s="120" t="s">
        <v>1112</v>
      </c>
      <c r="P2244" s="122">
        <v>200000026</v>
      </c>
      <c r="Q2244" s="122">
        <v>230000026</v>
      </c>
      <c r="R2244" s="122">
        <v>250000026</v>
      </c>
      <c r="S2244" s="122">
        <v>450000026</v>
      </c>
      <c r="T2244" s="122">
        <v>500000026</v>
      </c>
      <c r="U2244" s="122">
        <v>530000026</v>
      </c>
      <c r="V2244" s="122">
        <v>600000026</v>
      </c>
      <c r="W2244" s="122">
        <v>0</v>
      </c>
      <c r="X2244" s="122">
        <v>0</v>
      </c>
      <c r="Y2244" s="122">
        <v>0</v>
      </c>
      <c r="Z2244" s="122">
        <v>0</v>
      </c>
      <c r="AA2244" s="122">
        <v>0</v>
      </c>
      <c r="AB2244" s="122">
        <v>0</v>
      </c>
      <c r="AC2244" s="122">
        <v>0</v>
      </c>
      <c r="AD2244" s="121"/>
    </row>
    <row r="2245" spans="14:30" ht="12" customHeight="1">
      <c r="N2245" s="119" t="s">
        <v>26</v>
      </c>
      <c r="O2245" s="120" t="s">
        <v>1485</v>
      </c>
      <c r="P2245" s="122">
        <v>200000026</v>
      </c>
      <c r="Q2245" s="122">
        <v>210000026</v>
      </c>
      <c r="R2245" s="122">
        <v>220000026</v>
      </c>
      <c r="S2245" s="122">
        <v>300000026</v>
      </c>
      <c r="T2245" s="122">
        <v>350000026</v>
      </c>
      <c r="U2245" s="122">
        <v>400000026</v>
      </c>
      <c r="V2245" s="122">
        <v>450000026</v>
      </c>
      <c r="W2245" s="122">
        <v>500000026</v>
      </c>
      <c r="X2245" s="122">
        <v>0</v>
      </c>
      <c r="Y2245" s="122">
        <v>0</v>
      </c>
      <c r="Z2245" s="122">
        <v>0</v>
      </c>
      <c r="AA2245" s="122">
        <v>0</v>
      </c>
      <c r="AB2245" s="122">
        <v>0</v>
      </c>
      <c r="AC2245" s="122">
        <v>0</v>
      </c>
      <c r="AD2245" s="121"/>
    </row>
    <row r="2246" spans="14:30" ht="12" customHeight="1">
      <c r="N2246" s="119" t="s">
        <v>26</v>
      </c>
      <c r="O2246" s="120" t="s">
        <v>1788</v>
      </c>
      <c r="P2246" s="122">
        <v>200000026</v>
      </c>
      <c r="Q2246" s="122">
        <v>210000026</v>
      </c>
      <c r="R2246" s="122">
        <v>220000026</v>
      </c>
      <c r="S2246" s="122">
        <v>300000026</v>
      </c>
      <c r="T2246" s="122">
        <v>350000026</v>
      </c>
      <c r="U2246" s="122">
        <v>400000026</v>
      </c>
      <c r="V2246" s="122">
        <v>450000026</v>
      </c>
      <c r="W2246" s="122">
        <v>500000026</v>
      </c>
      <c r="X2246" s="122">
        <v>0</v>
      </c>
      <c r="Y2246" s="122">
        <v>0</v>
      </c>
      <c r="Z2246" s="122">
        <v>0</v>
      </c>
      <c r="AA2246" s="122">
        <v>0</v>
      </c>
      <c r="AB2246" s="122">
        <v>0</v>
      </c>
      <c r="AC2246" s="122">
        <v>0</v>
      </c>
      <c r="AD2246" s="121"/>
    </row>
    <row r="2247" spans="14:30" ht="12" customHeight="1">
      <c r="N2247" s="119" t="s">
        <v>26</v>
      </c>
      <c r="O2247" s="120" t="s">
        <v>1235</v>
      </c>
      <c r="P2247" s="122">
        <v>200000026</v>
      </c>
      <c r="Q2247" s="122">
        <v>210000026</v>
      </c>
      <c r="R2247" s="122">
        <v>220000026</v>
      </c>
      <c r="S2247" s="122">
        <v>300000026</v>
      </c>
      <c r="T2247" s="122">
        <v>350000026</v>
      </c>
      <c r="U2247" s="122">
        <v>400000026</v>
      </c>
      <c r="V2247" s="122">
        <v>450000026</v>
      </c>
      <c r="W2247" s="122">
        <v>500000026</v>
      </c>
      <c r="X2247" s="122">
        <v>0</v>
      </c>
      <c r="Y2247" s="122">
        <v>0</v>
      </c>
      <c r="Z2247" s="122">
        <v>0</v>
      </c>
      <c r="AA2247" s="122">
        <v>0</v>
      </c>
      <c r="AB2247" s="122">
        <v>0</v>
      </c>
      <c r="AC2247" s="122">
        <v>0</v>
      </c>
      <c r="AD2247" s="121"/>
    </row>
    <row r="2248" spans="14:30" ht="12" customHeight="1">
      <c r="N2248" s="119" t="s">
        <v>26</v>
      </c>
      <c r="O2248" s="120" t="s">
        <v>669</v>
      </c>
      <c r="P2248" s="122">
        <v>90000026</v>
      </c>
      <c r="Q2248" s="122">
        <v>100000026</v>
      </c>
      <c r="R2248" s="122">
        <v>105000026</v>
      </c>
      <c r="S2248" s="122">
        <v>110000026</v>
      </c>
      <c r="T2248" s="122">
        <v>115000026</v>
      </c>
      <c r="U2248" s="122">
        <v>120000026</v>
      </c>
      <c r="V2248" s="122">
        <v>130000026</v>
      </c>
      <c r="W2248" s="122">
        <v>140000026</v>
      </c>
      <c r="X2248" s="122">
        <v>150000026</v>
      </c>
      <c r="Y2248" s="122">
        <v>160000026</v>
      </c>
      <c r="Z2248" s="122">
        <v>170000026</v>
      </c>
      <c r="AA2248" s="122">
        <v>180000026</v>
      </c>
      <c r="AB2248" s="122">
        <v>190000026</v>
      </c>
      <c r="AC2248" s="122">
        <v>200000026</v>
      </c>
      <c r="AD2248" s="121"/>
    </row>
    <row r="2249" spans="14:30" ht="12" customHeight="1">
      <c r="N2249" s="119" t="s">
        <v>26</v>
      </c>
      <c r="O2249" s="120" t="s">
        <v>604</v>
      </c>
      <c r="P2249" s="122">
        <v>90000026</v>
      </c>
      <c r="Q2249" s="122">
        <v>100000026</v>
      </c>
      <c r="R2249" s="122">
        <v>105000026</v>
      </c>
      <c r="S2249" s="122">
        <v>110000026</v>
      </c>
      <c r="T2249" s="122">
        <v>115000026</v>
      </c>
      <c r="U2249" s="122">
        <v>120000026</v>
      </c>
      <c r="V2249" s="122">
        <v>130000026</v>
      </c>
      <c r="W2249" s="122">
        <v>140000026</v>
      </c>
      <c r="X2249" s="122">
        <v>150000026</v>
      </c>
      <c r="Y2249" s="122">
        <v>160000026</v>
      </c>
      <c r="Z2249" s="122">
        <v>170000026</v>
      </c>
      <c r="AA2249" s="122">
        <v>180000026</v>
      </c>
      <c r="AB2249" s="122">
        <v>190000026</v>
      </c>
      <c r="AC2249" s="122">
        <v>200000026</v>
      </c>
      <c r="AD2249" s="121"/>
    </row>
    <row r="2250" spans="14:30" ht="12" customHeight="1">
      <c r="N2250" s="119" t="s">
        <v>26</v>
      </c>
      <c r="O2250" s="120" t="s">
        <v>1236</v>
      </c>
      <c r="P2250" s="122">
        <v>90000026</v>
      </c>
      <c r="Q2250" s="122">
        <v>100000026</v>
      </c>
      <c r="R2250" s="122">
        <v>105000026</v>
      </c>
      <c r="S2250" s="122">
        <v>110000026</v>
      </c>
      <c r="T2250" s="122">
        <v>115000026</v>
      </c>
      <c r="U2250" s="122">
        <v>120000026</v>
      </c>
      <c r="V2250" s="122">
        <v>130000026</v>
      </c>
      <c r="W2250" s="122">
        <v>140000026</v>
      </c>
      <c r="X2250" s="122">
        <v>150000026</v>
      </c>
      <c r="Y2250" s="122">
        <v>160000026</v>
      </c>
      <c r="Z2250" s="122">
        <v>170000026</v>
      </c>
      <c r="AA2250" s="122">
        <v>180000026</v>
      </c>
      <c r="AB2250" s="122">
        <v>190000026</v>
      </c>
      <c r="AC2250" s="122">
        <v>200000026</v>
      </c>
      <c r="AD2250" s="121"/>
    </row>
    <row r="2251" spans="14:30" ht="12" customHeight="1">
      <c r="N2251" s="119" t="s">
        <v>26</v>
      </c>
      <c r="O2251" s="120" t="s">
        <v>384</v>
      </c>
      <c r="P2251" s="122">
        <v>85000026</v>
      </c>
      <c r="Q2251" s="122">
        <v>95000026</v>
      </c>
      <c r="R2251" s="122">
        <v>100000026</v>
      </c>
      <c r="S2251" s="122">
        <v>105000026</v>
      </c>
      <c r="T2251" s="122">
        <v>110000026</v>
      </c>
      <c r="U2251" s="122">
        <v>115000026</v>
      </c>
      <c r="V2251" s="122">
        <v>125000026</v>
      </c>
      <c r="W2251" s="122">
        <v>135000026</v>
      </c>
      <c r="X2251" s="122">
        <v>145000026</v>
      </c>
      <c r="Y2251" s="122">
        <v>155000026</v>
      </c>
      <c r="Z2251" s="122">
        <v>165000026</v>
      </c>
      <c r="AA2251" s="122">
        <v>175000026</v>
      </c>
      <c r="AB2251" s="122">
        <v>185000026</v>
      </c>
      <c r="AC2251" s="122">
        <v>195000026</v>
      </c>
      <c r="AD2251" s="121"/>
    </row>
    <row r="2252" spans="14:30" ht="12" customHeight="1">
      <c r="N2252" s="119" t="s">
        <v>26</v>
      </c>
      <c r="O2252" s="120" t="s">
        <v>2427</v>
      </c>
      <c r="P2252" s="122">
        <v>85000026</v>
      </c>
      <c r="Q2252" s="122">
        <v>95000026</v>
      </c>
      <c r="R2252" s="122">
        <v>100000026</v>
      </c>
      <c r="S2252" s="122">
        <v>105000026</v>
      </c>
      <c r="T2252" s="122">
        <v>110000026</v>
      </c>
      <c r="U2252" s="122">
        <v>115000026</v>
      </c>
      <c r="V2252" s="122">
        <v>125000026</v>
      </c>
      <c r="W2252" s="122">
        <v>135000026</v>
      </c>
      <c r="X2252" s="122">
        <v>145000026</v>
      </c>
      <c r="Y2252" s="122">
        <v>155000026</v>
      </c>
      <c r="Z2252" s="122">
        <v>165000026</v>
      </c>
      <c r="AA2252" s="122">
        <v>175000026</v>
      </c>
      <c r="AB2252" s="122">
        <v>185000026</v>
      </c>
      <c r="AC2252" s="122">
        <v>195000026</v>
      </c>
      <c r="AD2252" s="121"/>
    </row>
    <row r="2253" spans="14:30" ht="12" customHeight="1">
      <c r="N2253" s="119" t="s">
        <v>26</v>
      </c>
      <c r="O2253" s="120" t="s">
        <v>605</v>
      </c>
      <c r="P2253" s="122">
        <v>85000026</v>
      </c>
      <c r="Q2253" s="122">
        <v>95000026</v>
      </c>
      <c r="R2253" s="122">
        <v>100000026</v>
      </c>
      <c r="S2253" s="122">
        <v>105000026</v>
      </c>
      <c r="T2253" s="122">
        <v>110000026</v>
      </c>
      <c r="U2253" s="122">
        <v>115000026</v>
      </c>
      <c r="V2253" s="122">
        <v>125000026</v>
      </c>
      <c r="W2253" s="122">
        <v>135000026</v>
      </c>
      <c r="X2253" s="122">
        <v>145000026</v>
      </c>
      <c r="Y2253" s="122">
        <v>155000026</v>
      </c>
      <c r="Z2253" s="122">
        <v>165000026</v>
      </c>
      <c r="AA2253" s="122">
        <v>175000026</v>
      </c>
      <c r="AB2253" s="122">
        <v>185000026</v>
      </c>
      <c r="AC2253" s="122">
        <v>195000026</v>
      </c>
      <c r="AD2253" s="121"/>
    </row>
    <row r="2254" spans="14:30" ht="12" customHeight="1">
      <c r="N2254" s="119" t="s">
        <v>26</v>
      </c>
      <c r="O2254" s="120" t="s">
        <v>56</v>
      </c>
      <c r="P2254" s="122">
        <v>85000026</v>
      </c>
      <c r="Q2254" s="122">
        <v>95000026</v>
      </c>
      <c r="R2254" s="122">
        <v>100000026</v>
      </c>
      <c r="S2254" s="122">
        <v>105000026</v>
      </c>
      <c r="T2254" s="122">
        <v>110000026</v>
      </c>
      <c r="U2254" s="122">
        <v>115000026</v>
      </c>
      <c r="V2254" s="122">
        <v>125000026</v>
      </c>
      <c r="W2254" s="122">
        <v>135000026</v>
      </c>
      <c r="X2254" s="122">
        <v>145000026</v>
      </c>
      <c r="Y2254" s="122">
        <v>155000026</v>
      </c>
      <c r="Z2254" s="122">
        <v>165000026</v>
      </c>
      <c r="AA2254" s="122">
        <v>175000026</v>
      </c>
      <c r="AB2254" s="122">
        <v>185000026</v>
      </c>
      <c r="AC2254" s="122">
        <v>195000026</v>
      </c>
      <c r="AD2254" s="121"/>
    </row>
    <row r="2255" spans="14:30" ht="12" customHeight="1">
      <c r="N2255" s="119" t="s">
        <v>26</v>
      </c>
      <c r="O2255" s="120" t="s">
        <v>389</v>
      </c>
      <c r="P2255" s="122">
        <v>85000026</v>
      </c>
      <c r="Q2255" s="122">
        <v>95000026</v>
      </c>
      <c r="R2255" s="122">
        <v>100000026</v>
      </c>
      <c r="S2255" s="122">
        <v>105000026</v>
      </c>
      <c r="T2255" s="122">
        <v>110000026</v>
      </c>
      <c r="U2255" s="122">
        <v>115000026</v>
      </c>
      <c r="V2255" s="122">
        <v>125000026</v>
      </c>
      <c r="W2255" s="122">
        <v>135000026</v>
      </c>
      <c r="X2255" s="122">
        <v>145000026</v>
      </c>
      <c r="Y2255" s="122">
        <v>155000026</v>
      </c>
      <c r="Z2255" s="122">
        <v>165000026</v>
      </c>
      <c r="AA2255" s="122">
        <v>175000026</v>
      </c>
      <c r="AB2255" s="122">
        <v>185000026</v>
      </c>
      <c r="AC2255" s="122">
        <v>195000026</v>
      </c>
      <c r="AD2255" s="121"/>
    </row>
    <row r="2256" spans="14:30" ht="12" customHeight="1">
      <c r="N2256" s="119" t="s">
        <v>26</v>
      </c>
      <c r="O2256" s="120" t="s">
        <v>2800</v>
      </c>
      <c r="P2256" s="122">
        <v>90000026</v>
      </c>
      <c r="Q2256" s="122">
        <v>100000026</v>
      </c>
      <c r="R2256" s="122">
        <v>105000026</v>
      </c>
      <c r="S2256" s="122">
        <v>110000026</v>
      </c>
      <c r="T2256" s="122">
        <v>115000026</v>
      </c>
      <c r="U2256" s="122">
        <v>120000026</v>
      </c>
      <c r="V2256" s="122">
        <v>130000026</v>
      </c>
      <c r="W2256" s="122">
        <v>140000026</v>
      </c>
      <c r="X2256" s="122">
        <v>150000026</v>
      </c>
      <c r="Y2256" s="122">
        <v>160000026</v>
      </c>
      <c r="Z2256" s="122">
        <v>170000026</v>
      </c>
      <c r="AA2256" s="122">
        <v>180000026</v>
      </c>
      <c r="AB2256" s="122">
        <v>190000026</v>
      </c>
      <c r="AC2256" s="122">
        <v>200000026</v>
      </c>
      <c r="AD2256" s="121"/>
    </row>
    <row r="2257" spans="14:30" ht="12" customHeight="1">
      <c r="N2257" s="119" t="s">
        <v>26</v>
      </c>
      <c r="O2257" s="120" t="s">
        <v>198</v>
      </c>
      <c r="P2257" s="122">
        <v>90000026</v>
      </c>
      <c r="Q2257" s="122">
        <v>100000026</v>
      </c>
      <c r="R2257" s="122">
        <v>105000026</v>
      </c>
      <c r="S2257" s="122">
        <v>110000026</v>
      </c>
      <c r="T2257" s="122">
        <v>115000026</v>
      </c>
      <c r="U2257" s="122">
        <v>120000026</v>
      </c>
      <c r="V2257" s="122">
        <v>130000026</v>
      </c>
      <c r="W2257" s="122">
        <v>140000026</v>
      </c>
      <c r="X2257" s="122">
        <v>150000026</v>
      </c>
      <c r="Y2257" s="122">
        <v>165000026</v>
      </c>
      <c r="Z2257" s="122">
        <v>175000026</v>
      </c>
      <c r="AA2257" s="122">
        <v>185000026</v>
      </c>
      <c r="AB2257" s="122">
        <v>195000026</v>
      </c>
      <c r="AC2257" s="122">
        <v>205000026</v>
      </c>
      <c r="AD2257" s="121"/>
    </row>
    <row r="2258" spans="14:30" ht="12" customHeight="1">
      <c r="N2258" s="119" t="s">
        <v>26</v>
      </c>
      <c r="O2258" s="120" t="s">
        <v>736</v>
      </c>
      <c r="P2258" s="122">
        <v>90000026</v>
      </c>
      <c r="Q2258" s="122">
        <v>100000026</v>
      </c>
      <c r="R2258" s="122">
        <v>105000026</v>
      </c>
      <c r="S2258" s="122">
        <v>110000026</v>
      </c>
      <c r="T2258" s="122">
        <v>115000026</v>
      </c>
      <c r="U2258" s="122">
        <v>120000026</v>
      </c>
      <c r="V2258" s="122">
        <v>130000026</v>
      </c>
      <c r="W2258" s="122">
        <v>140000026</v>
      </c>
      <c r="X2258" s="122">
        <v>150000026</v>
      </c>
      <c r="Y2258" s="122">
        <v>160000026</v>
      </c>
      <c r="Z2258" s="122">
        <v>170000026</v>
      </c>
      <c r="AA2258" s="122">
        <v>180000026</v>
      </c>
      <c r="AB2258" s="122">
        <v>190000026</v>
      </c>
      <c r="AC2258" s="122">
        <v>200000026</v>
      </c>
      <c r="AD2258" s="121"/>
    </row>
    <row r="2259" spans="14:30" ht="12" customHeight="1">
      <c r="N2259" s="119" t="s">
        <v>26</v>
      </c>
      <c r="O2259" s="120" t="s">
        <v>27</v>
      </c>
      <c r="P2259" s="122">
        <v>85000026</v>
      </c>
      <c r="Q2259" s="122">
        <v>95000026</v>
      </c>
      <c r="R2259" s="122">
        <v>110000026</v>
      </c>
      <c r="S2259" s="122">
        <v>105000026</v>
      </c>
      <c r="T2259" s="122">
        <v>115000026</v>
      </c>
      <c r="U2259" s="122">
        <v>125000026</v>
      </c>
      <c r="V2259" s="122">
        <v>140000026</v>
      </c>
      <c r="W2259" s="122">
        <v>150000026</v>
      </c>
      <c r="X2259" s="122">
        <v>160000026</v>
      </c>
      <c r="Y2259" s="122">
        <v>170000026</v>
      </c>
      <c r="Z2259" s="122">
        <v>180000026</v>
      </c>
      <c r="AA2259" s="122">
        <v>190000026</v>
      </c>
      <c r="AB2259" s="122">
        <v>205000026</v>
      </c>
      <c r="AC2259" s="122">
        <v>215000026</v>
      </c>
      <c r="AD2259" s="121"/>
    </row>
    <row r="2260" spans="14:30" ht="12" customHeight="1">
      <c r="N2260" s="119" t="s">
        <v>26</v>
      </c>
      <c r="O2260" s="120" t="s">
        <v>199</v>
      </c>
      <c r="P2260" s="122">
        <v>85000026</v>
      </c>
      <c r="Q2260" s="122">
        <v>95000026</v>
      </c>
      <c r="R2260" s="122">
        <v>100000026</v>
      </c>
      <c r="S2260" s="122">
        <v>105000026</v>
      </c>
      <c r="T2260" s="122">
        <v>110000026</v>
      </c>
      <c r="U2260" s="122">
        <v>115000026</v>
      </c>
      <c r="V2260" s="122">
        <v>125000026</v>
      </c>
      <c r="W2260" s="122">
        <v>135000026</v>
      </c>
      <c r="X2260" s="122">
        <v>145000026</v>
      </c>
      <c r="Y2260" s="122">
        <v>155000026</v>
      </c>
      <c r="Z2260" s="122">
        <v>165000026</v>
      </c>
      <c r="AA2260" s="122">
        <v>175000026</v>
      </c>
      <c r="AB2260" s="122">
        <v>185000026</v>
      </c>
      <c r="AC2260" s="122">
        <v>195000026</v>
      </c>
      <c r="AD2260" s="121"/>
    </row>
    <row r="2261" spans="14:30" ht="12" customHeight="1">
      <c r="N2261" s="119" t="s">
        <v>26</v>
      </c>
      <c r="O2261" s="120" t="s">
        <v>1862</v>
      </c>
      <c r="P2261" s="122">
        <v>85000026</v>
      </c>
      <c r="Q2261" s="122">
        <v>95000026</v>
      </c>
      <c r="R2261" s="122">
        <v>100000026</v>
      </c>
      <c r="S2261" s="122">
        <v>105000026</v>
      </c>
      <c r="T2261" s="122">
        <v>110000026</v>
      </c>
      <c r="U2261" s="122">
        <v>115000026</v>
      </c>
      <c r="V2261" s="122">
        <v>125000026</v>
      </c>
      <c r="W2261" s="122">
        <v>135000026</v>
      </c>
      <c r="X2261" s="122">
        <v>145000026</v>
      </c>
      <c r="Y2261" s="122">
        <v>155000026</v>
      </c>
      <c r="Z2261" s="122">
        <v>165000026</v>
      </c>
      <c r="AA2261" s="122">
        <v>175000026</v>
      </c>
      <c r="AB2261" s="122">
        <v>185000026</v>
      </c>
      <c r="AC2261" s="122">
        <v>195000026</v>
      </c>
      <c r="AD2261" s="121"/>
    </row>
    <row r="2262" spans="14:30" ht="12" customHeight="1">
      <c r="N2262" s="119" t="s">
        <v>26</v>
      </c>
      <c r="O2262" s="120" t="s">
        <v>792</v>
      </c>
      <c r="P2262" s="122">
        <v>85000026</v>
      </c>
      <c r="Q2262" s="122">
        <v>95000026</v>
      </c>
      <c r="R2262" s="122">
        <v>100000026</v>
      </c>
      <c r="S2262" s="122">
        <v>105000026</v>
      </c>
      <c r="T2262" s="122">
        <v>110000026</v>
      </c>
      <c r="U2262" s="122">
        <v>115000026</v>
      </c>
      <c r="V2262" s="122">
        <v>125000026</v>
      </c>
      <c r="W2262" s="122">
        <v>135000026</v>
      </c>
      <c r="X2262" s="122">
        <v>145000026</v>
      </c>
      <c r="Y2262" s="122">
        <v>155000026</v>
      </c>
      <c r="Z2262" s="122">
        <v>165000026</v>
      </c>
      <c r="AA2262" s="122">
        <v>175000026</v>
      </c>
      <c r="AB2262" s="122">
        <v>185000026</v>
      </c>
      <c r="AC2262" s="122">
        <v>195000026</v>
      </c>
      <c r="AD2262" s="121"/>
    </row>
    <row r="2263" spans="14:30" ht="12" customHeight="1">
      <c r="N2263" s="119" t="s">
        <v>26</v>
      </c>
      <c r="O2263" s="120" t="s">
        <v>1344</v>
      </c>
      <c r="P2263" s="122">
        <v>85000026</v>
      </c>
      <c r="Q2263" s="122">
        <v>95000026</v>
      </c>
      <c r="R2263" s="122">
        <v>100000026</v>
      </c>
      <c r="S2263" s="122">
        <v>105000026</v>
      </c>
      <c r="T2263" s="122">
        <v>110000026</v>
      </c>
      <c r="U2263" s="122">
        <v>115000026</v>
      </c>
      <c r="V2263" s="122">
        <v>125000026</v>
      </c>
      <c r="W2263" s="122">
        <v>135000026</v>
      </c>
      <c r="X2263" s="122">
        <v>145000026</v>
      </c>
      <c r="Y2263" s="122">
        <v>155000026</v>
      </c>
      <c r="Z2263" s="122">
        <v>165000026</v>
      </c>
      <c r="AA2263" s="122">
        <v>175000026</v>
      </c>
      <c r="AB2263" s="122">
        <v>185000026</v>
      </c>
      <c r="AC2263" s="122">
        <v>195000026</v>
      </c>
      <c r="AD2263" s="121"/>
    </row>
    <row r="2264" spans="14:30" ht="12" customHeight="1">
      <c r="N2264" s="119" t="s">
        <v>26</v>
      </c>
      <c r="O2264" s="120" t="s">
        <v>57</v>
      </c>
      <c r="P2264" s="122">
        <v>100000026</v>
      </c>
      <c r="Q2264" s="122">
        <v>110000026</v>
      </c>
      <c r="R2264" s="122">
        <v>115000026</v>
      </c>
      <c r="S2264" s="122">
        <v>120000026</v>
      </c>
      <c r="T2264" s="122">
        <v>125000026</v>
      </c>
      <c r="U2264" s="122">
        <v>130000026</v>
      </c>
      <c r="V2264" s="122">
        <v>140000026</v>
      </c>
      <c r="W2264" s="122">
        <v>150000026</v>
      </c>
      <c r="X2264" s="122">
        <v>160000026</v>
      </c>
      <c r="Y2264" s="122">
        <v>170000026</v>
      </c>
      <c r="Z2264" s="122">
        <v>180000026</v>
      </c>
      <c r="AA2264" s="122">
        <v>190000026</v>
      </c>
      <c r="AB2264" s="122">
        <v>200000026</v>
      </c>
      <c r="AC2264" s="122">
        <v>210000026</v>
      </c>
      <c r="AD2264" s="121"/>
    </row>
    <row r="2265" spans="14:30" ht="12" customHeight="1">
      <c r="N2265" s="119" t="s">
        <v>26</v>
      </c>
      <c r="O2265" s="120" t="s">
        <v>2340</v>
      </c>
      <c r="P2265" s="122">
        <v>0</v>
      </c>
      <c r="Q2265" s="122">
        <v>0</v>
      </c>
      <c r="R2265" s="122">
        <v>0</v>
      </c>
      <c r="S2265" s="122">
        <v>0</v>
      </c>
      <c r="T2265" s="122">
        <v>0</v>
      </c>
      <c r="U2265" s="122">
        <v>0</v>
      </c>
      <c r="V2265" s="122">
        <v>0</v>
      </c>
      <c r="W2265" s="122">
        <v>0</v>
      </c>
      <c r="X2265" s="122">
        <v>0</v>
      </c>
      <c r="Y2265" s="122">
        <v>160000026</v>
      </c>
      <c r="Z2265" s="122">
        <v>0</v>
      </c>
      <c r="AA2265" s="122">
        <v>0</v>
      </c>
      <c r="AB2265" s="122">
        <v>0</v>
      </c>
      <c r="AC2265" s="122">
        <v>0</v>
      </c>
      <c r="AD2265" s="121"/>
    </row>
    <row r="2266" spans="14:30" ht="12" customHeight="1">
      <c r="N2266" s="119" t="s">
        <v>26</v>
      </c>
      <c r="O2266" s="120" t="s">
        <v>1345</v>
      </c>
      <c r="P2266" s="122">
        <v>105000026</v>
      </c>
      <c r="Q2266" s="122">
        <v>115000026</v>
      </c>
      <c r="R2266" s="122">
        <v>120000026</v>
      </c>
      <c r="S2266" s="122">
        <v>125000026</v>
      </c>
      <c r="T2266" s="122">
        <v>130000026</v>
      </c>
      <c r="U2266" s="122">
        <v>135000026</v>
      </c>
      <c r="V2266" s="122">
        <v>145000026</v>
      </c>
      <c r="W2266" s="122">
        <v>155000026</v>
      </c>
      <c r="X2266" s="122">
        <v>165000026</v>
      </c>
      <c r="Y2266" s="122">
        <v>175000026</v>
      </c>
      <c r="Z2266" s="122">
        <v>185000026</v>
      </c>
      <c r="AA2266" s="122">
        <v>195000026</v>
      </c>
      <c r="AB2266" s="122">
        <v>205000026</v>
      </c>
      <c r="AC2266" s="122">
        <v>215000026</v>
      </c>
      <c r="AD2266" s="121"/>
    </row>
    <row r="2267" spans="14:30" ht="12" customHeight="1">
      <c r="N2267" s="119" t="s">
        <v>26</v>
      </c>
      <c r="O2267" s="120" t="s">
        <v>200</v>
      </c>
      <c r="P2267" s="122">
        <v>100000026</v>
      </c>
      <c r="Q2267" s="122">
        <v>110000026</v>
      </c>
      <c r="R2267" s="122">
        <v>115000026</v>
      </c>
      <c r="S2267" s="122">
        <v>120000026</v>
      </c>
      <c r="T2267" s="122">
        <v>125000026</v>
      </c>
      <c r="U2267" s="122">
        <v>130000026</v>
      </c>
      <c r="V2267" s="122">
        <v>140000026</v>
      </c>
      <c r="W2267" s="122">
        <v>150000026</v>
      </c>
      <c r="X2267" s="122">
        <v>160000026</v>
      </c>
      <c r="Y2267" s="122">
        <v>170000026</v>
      </c>
      <c r="Z2267" s="122">
        <v>180000026</v>
      </c>
      <c r="AA2267" s="122">
        <v>190000026</v>
      </c>
      <c r="AB2267" s="122">
        <v>200000026</v>
      </c>
      <c r="AC2267" s="122">
        <v>210000026</v>
      </c>
      <c r="AD2267" s="121"/>
    </row>
    <row r="2268" spans="14:30" ht="12" customHeight="1">
      <c r="N2268" s="119" t="s">
        <v>26</v>
      </c>
      <c r="O2268" s="120" t="s">
        <v>3009</v>
      </c>
      <c r="P2268" s="122">
        <v>0</v>
      </c>
      <c r="Q2268" s="122">
        <v>0</v>
      </c>
      <c r="R2268" s="122">
        <v>0</v>
      </c>
      <c r="S2268" s="122">
        <v>0</v>
      </c>
      <c r="T2268" s="122">
        <v>0</v>
      </c>
      <c r="U2268" s="122">
        <v>0</v>
      </c>
      <c r="V2268" s="122">
        <v>0</v>
      </c>
      <c r="W2268" s="122">
        <v>0</v>
      </c>
      <c r="X2268" s="122">
        <v>0</v>
      </c>
      <c r="Y2268" s="122">
        <v>215000026</v>
      </c>
      <c r="Z2268" s="122">
        <v>225000026</v>
      </c>
      <c r="AA2268" s="122">
        <v>235000026</v>
      </c>
      <c r="AB2268" s="122">
        <v>245000026</v>
      </c>
      <c r="AC2268" s="122">
        <v>255000026</v>
      </c>
      <c r="AD2268" s="121"/>
    </row>
    <row r="2269" spans="14:30" ht="12" customHeight="1">
      <c r="N2269" s="119" t="s">
        <v>26</v>
      </c>
      <c r="O2269" s="120" t="s">
        <v>829</v>
      </c>
      <c r="P2269" s="122">
        <v>100000026</v>
      </c>
      <c r="Q2269" s="122">
        <v>110000026</v>
      </c>
      <c r="R2269" s="122">
        <v>115000026</v>
      </c>
      <c r="S2269" s="122">
        <v>120000026</v>
      </c>
      <c r="T2269" s="122">
        <v>125000026</v>
      </c>
      <c r="U2269" s="122">
        <v>130000026</v>
      </c>
      <c r="V2269" s="122">
        <v>140000026</v>
      </c>
      <c r="W2269" s="122">
        <v>150000026</v>
      </c>
      <c r="X2269" s="122">
        <v>160000026</v>
      </c>
      <c r="Y2269" s="122">
        <v>170000026</v>
      </c>
      <c r="Z2269" s="122">
        <v>180000026</v>
      </c>
      <c r="AA2269" s="122">
        <v>190000026</v>
      </c>
      <c r="AB2269" s="122">
        <v>200000026</v>
      </c>
      <c r="AC2269" s="122">
        <v>210000026</v>
      </c>
      <c r="AD2269" s="121"/>
    </row>
    <row r="2270" spans="14:30" ht="12" customHeight="1">
      <c r="N2270" s="119" t="s">
        <v>26</v>
      </c>
      <c r="O2270" s="120" t="s">
        <v>94</v>
      </c>
      <c r="P2270" s="122">
        <v>100000026</v>
      </c>
      <c r="Q2270" s="122">
        <v>110000026</v>
      </c>
      <c r="R2270" s="122">
        <v>115000026</v>
      </c>
      <c r="S2270" s="122">
        <v>120000026</v>
      </c>
      <c r="T2270" s="122">
        <v>125000026</v>
      </c>
      <c r="U2270" s="122">
        <v>130000026</v>
      </c>
      <c r="V2270" s="122">
        <v>140000026</v>
      </c>
      <c r="W2270" s="122">
        <v>150000026</v>
      </c>
      <c r="X2270" s="122">
        <v>160000026</v>
      </c>
      <c r="Y2270" s="122">
        <v>170000026</v>
      </c>
      <c r="Z2270" s="122">
        <v>180000026</v>
      </c>
      <c r="AA2270" s="122">
        <v>190000026</v>
      </c>
      <c r="AB2270" s="122">
        <v>200000026</v>
      </c>
      <c r="AC2270" s="122">
        <v>210000026</v>
      </c>
      <c r="AD2270" s="121"/>
    </row>
    <row r="2271" spans="14:30" ht="12" customHeight="1">
      <c r="N2271" s="119" t="s">
        <v>26</v>
      </c>
      <c r="O2271" s="120" t="s">
        <v>793</v>
      </c>
      <c r="P2271" s="122">
        <v>100000026</v>
      </c>
      <c r="Q2271" s="122">
        <v>110000026</v>
      </c>
      <c r="R2271" s="122">
        <v>115000026</v>
      </c>
      <c r="S2271" s="122">
        <v>120000026</v>
      </c>
      <c r="T2271" s="122">
        <v>125000026</v>
      </c>
      <c r="U2271" s="122">
        <v>130000026</v>
      </c>
      <c r="V2271" s="122">
        <v>140000026</v>
      </c>
      <c r="W2271" s="122">
        <v>150000026</v>
      </c>
      <c r="X2271" s="122">
        <v>160000026</v>
      </c>
      <c r="Y2271" s="122">
        <v>170000026</v>
      </c>
      <c r="Z2271" s="122">
        <v>180000026</v>
      </c>
      <c r="AA2271" s="122">
        <v>190000026</v>
      </c>
      <c r="AB2271" s="122">
        <v>200000026</v>
      </c>
      <c r="AC2271" s="122">
        <v>210000026</v>
      </c>
      <c r="AD2271" s="121"/>
    </row>
    <row r="2272" spans="14:30" ht="12" customHeight="1">
      <c r="N2272" s="119" t="s">
        <v>26</v>
      </c>
      <c r="O2272" s="120" t="s">
        <v>368</v>
      </c>
      <c r="P2272" s="122">
        <v>95000026</v>
      </c>
      <c r="Q2272" s="122">
        <v>105000026</v>
      </c>
      <c r="R2272" s="122">
        <v>110000026</v>
      </c>
      <c r="S2272" s="122">
        <v>115000026</v>
      </c>
      <c r="T2272" s="122">
        <v>120000026</v>
      </c>
      <c r="U2272" s="122">
        <v>125000026</v>
      </c>
      <c r="V2272" s="122">
        <v>135000026</v>
      </c>
      <c r="W2272" s="122">
        <v>145000026</v>
      </c>
      <c r="X2272" s="122">
        <v>155000026</v>
      </c>
      <c r="Y2272" s="122">
        <v>165000026</v>
      </c>
      <c r="Z2272" s="122">
        <v>175000026</v>
      </c>
      <c r="AA2272" s="122">
        <v>185000026</v>
      </c>
      <c r="AB2272" s="122">
        <v>195000026</v>
      </c>
      <c r="AC2272" s="122">
        <v>205000026</v>
      </c>
      <c r="AD2272" s="121"/>
    </row>
    <row r="2273" spans="14:30" ht="12" customHeight="1">
      <c r="N2273" s="119" t="s">
        <v>26</v>
      </c>
      <c r="O2273" s="120" t="s">
        <v>632</v>
      </c>
      <c r="P2273" s="122">
        <v>95000026</v>
      </c>
      <c r="Q2273" s="122">
        <v>105000026</v>
      </c>
      <c r="R2273" s="122">
        <v>110000026</v>
      </c>
      <c r="S2273" s="122">
        <v>115000026</v>
      </c>
      <c r="T2273" s="122">
        <v>120000026</v>
      </c>
      <c r="U2273" s="122">
        <v>125000026</v>
      </c>
      <c r="V2273" s="122">
        <v>135000026</v>
      </c>
      <c r="W2273" s="122">
        <v>145000026</v>
      </c>
      <c r="X2273" s="122">
        <v>155000026</v>
      </c>
      <c r="Y2273" s="122">
        <v>165000026</v>
      </c>
      <c r="Z2273" s="122">
        <v>175000026</v>
      </c>
      <c r="AA2273" s="122">
        <v>185000026</v>
      </c>
      <c r="AB2273" s="122">
        <v>195000026</v>
      </c>
      <c r="AC2273" s="122">
        <v>205000026</v>
      </c>
      <c r="AD2273" s="121"/>
    </row>
    <row r="2274" spans="14:30" ht="12" customHeight="1">
      <c r="N2274" s="119" t="s">
        <v>26</v>
      </c>
      <c r="O2274" s="120" t="s">
        <v>737</v>
      </c>
      <c r="P2274" s="122">
        <v>95000026</v>
      </c>
      <c r="Q2274" s="122">
        <v>105000026</v>
      </c>
      <c r="R2274" s="122">
        <v>110000026</v>
      </c>
      <c r="S2274" s="122">
        <v>115000026</v>
      </c>
      <c r="T2274" s="122">
        <v>120000026</v>
      </c>
      <c r="U2274" s="122">
        <v>125000026</v>
      </c>
      <c r="V2274" s="122">
        <v>135000026</v>
      </c>
      <c r="W2274" s="122">
        <v>145000026</v>
      </c>
      <c r="X2274" s="122">
        <v>155000026</v>
      </c>
      <c r="Y2274" s="122">
        <v>165000026</v>
      </c>
      <c r="Z2274" s="122">
        <v>175000026</v>
      </c>
      <c r="AA2274" s="122">
        <v>185000026</v>
      </c>
      <c r="AB2274" s="122">
        <v>195000026</v>
      </c>
      <c r="AC2274" s="122">
        <v>205000026</v>
      </c>
      <c r="AD2274" s="121"/>
    </row>
    <row r="2275" spans="14:30" ht="12" customHeight="1">
      <c r="N2275" s="119" t="s">
        <v>26</v>
      </c>
      <c r="O2275" s="120" t="s">
        <v>2184</v>
      </c>
      <c r="P2275" s="122">
        <v>0</v>
      </c>
      <c r="Q2275" s="122">
        <v>0</v>
      </c>
      <c r="R2275" s="122">
        <v>0</v>
      </c>
      <c r="S2275" s="122">
        <v>0</v>
      </c>
      <c r="T2275" s="122">
        <v>0</v>
      </c>
      <c r="U2275" s="122">
        <v>0</v>
      </c>
      <c r="V2275" s="122">
        <v>0</v>
      </c>
      <c r="W2275" s="122">
        <v>0</v>
      </c>
      <c r="X2275" s="122">
        <v>0</v>
      </c>
      <c r="Y2275" s="122">
        <v>185000026</v>
      </c>
      <c r="Z2275" s="122">
        <v>0</v>
      </c>
      <c r="AA2275" s="122">
        <v>0</v>
      </c>
      <c r="AB2275" s="122">
        <v>0</v>
      </c>
      <c r="AC2275" s="122">
        <v>0</v>
      </c>
      <c r="AD2275" s="121"/>
    </row>
    <row r="2276" spans="14:30" ht="12" customHeight="1">
      <c r="N2276" s="119" t="s">
        <v>26</v>
      </c>
      <c r="O2276" s="120" t="s">
        <v>2341</v>
      </c>
      <c r="P2276" s="122">
        <v>90000026</v>
      </c>
      <c r="Q2276" s="122">
        <v>100000026</v>
      </c>
      <c r="R2276" s="122">
        <v>105000026</v>
      </c>
      <c r="S2276" s="122">
        <v>110000026</v>
      </c>
      <c r="T2276" s="122">
        <v>115000026</v>
      </c>
      <c r="U2276" s="122">
        <v>120000026</v>
      </c>
      <c r="V2276" s="122">
        <v>130000026</v>
      </c>
      <c r="W2276" s="122">
        <v>150000026</v>
      </c>
      <c r="X2276" s="122">
        <v>160000026</v>
      </c>
      <c r="Y2276" s="122">
        <v>170000026</v>
      </c>
      <c r="Z2276" s="122">
        <v>180000026</v>
      </c>
      <c r="AA2276" s="122">
        <v>190000026</v>
      </c>
      <c r="AB2276" s="122">
        <v>200000026</v>
      </c>
      <c r="AC2276" s="122">
        <v>220000026</v>
      </c>
      <c r="AD2276" s="121"/>
    </row>
    <row r="2277" spans="14:30" ht="12" customHeight="1">
      <c r="N2277" s="119" t="s">
        <v>26</v>
      </c>
      <c r="O2277" s="120" t="s">
        <v>2342</v>
      </c>
      <c r="P2277" s="122">
        <v>85000026</v>
      </c>
      <c r="Q2277" s="122">
        <v>95000026</v>
      </c>
      <c r="R2277" s="122">
        <v>100000026</v>
      </c>
      <c r="S2277" s="122">
        <v>105000026</v>
      </c>
      <c r="T2277" s="122">
        <v>110000026</v>
      </c>
      <c r="U2277" s="122">
        <v>115000026</v>
      </c>
      <c r="V2277" s="122">
        <v>125000026</v>
      </c>
      <c r="W2277" s="122">
        <v>135000026</v>
      </c>
      <c r="X2277" s="122">
        <v>145000026</v>
      </c>
      <c r="Y2277" s="122">
        <v>155000026</v>
      </c>
      <c r="Z2277" s="122">
        <v>165000026</v>
      </c>
      <c r="AA2277" s="122">
        <v>175000026</v>
      </c>
      <c r="AB2277" s="122">
        <v>185000026</v>
      </c>
      <c r="AC2277" s="122">
        <v>195000026</v>
      </c>
      <c r="AD2277" s="121"/>
    </row>
    <row r="2278" spans="14:30" ht="12" customHeight="1">
      <c r="N2278" s="119" t="s">
        <v>26</v>
      </c>
      <c r="O2278" s="120" t="s">
        <v>1346</v>
      </c>
      <c r="P2278" s="122">
        <v>85000026</v>
      </c>
      <c r="Q2278" s="122">
        <v>95000026</v>
      </c>
      <c r="R2278" s="122">
        <v>100000026</v>
      </c>
      <c r="S2278" s="122">
        <v>105000026</v>
      </c>
      <c r="T2278" s="122">
        <v>110000026</v>
      </c>
      <c r="U2278" s="122">
        <v>115000026</v>
      </c>
      <c r="V2278" s="122">
        <v>125000026</v>
      </c>
      <c r="W2278" s="122">
        <v>135000026</v>
      </c>
      <c r="X2278" s="122">
        <v>145000026</v>
      </c>
      <c r="Y2278" s="122">
        <v>155000026</v>
      </c>
      <c r="Z2278" s="122">
        <v>165000026</v>
      </c>
      <c r="AA2278" s="122">
        <v>175000026</v>
      </c>
      <c r="AB2278" s="122">
        <v>185000026</v>
      </c>
      <c r="AC2278" s="122">
        <v>195000026</v>
      </c>
      <c r="AD2278" s="121"/>
    </row>
    <row r="2279" spans="14:30" ht="12" customHeight="1">
      <c r="N2279" s="119" t="s">
        <v>26</v>
      </c>
      <c r="O2279" s="120" t="s">
        <v>2059</v>
      </c>
      <c r="P2279" s="122">
        <v>105000026</v>
      </c>
      <c r="Q2279" s="122">
        <v>115000026</v>
      </c>
      <c r="R2279" s="122">
        <v>120000026</v>
      </c>
      <c r="S2279" s="122">
        <v>125000026</v>
      </c>
      <c r="T2279" s="122">
        <v>130000026</v>
      </c>
      <c r="U2279" s="122">
        <v>135000026</v>
      </c>
      <c r="V2279" s="122">
        <v>145000026</v>
      </c>
      <c r="W2279" s="122">
        <v>155000026</v>
      </c>
      <c r="X2279" s="122">
        <v>165000026</v>
      </c>
      <c r="Y2279" s="122">
        <v>175000026</v>
      </c>
      <c r="Z2279" s="122">
        <v>185000026</v>
      </c>
      <c r="AA2279" s="122">
        <v>195000026</v>
      </c>
      <c r="AB2279" s="122">
        <v>205000026</v>
      </c>
      <c r="AC2279" s="122">
        <v>215000026</v>
      </c>
      <c r="AD2279" s="121"/>
    </row>
    <row r="2280" spans="14:30" ht="12" customHeight="1">
      <c r="N2280" s="119" t="s">
        <v>26</v>
      </c>
      <c r="O2280" s="120" t="s">
        <v>2185</v>
      </c>
      <c r="P2280" s="122">
        <v>105000026</v>
      </c>
      <c r="Q2280" s="122">
        <v>115000026</v>
      </c>
      <c r="R2280" s="122">
        <v>120000026</v>
      </c>
      <c r="S2280" s="122">
        <v>125000026</v>
      </c>
      <c r="T2280" s="122">
        <v>130000026</v>
      </c>
      <c r="U2280" s="122">
        <v>135000026</v>
      </c>
      <c r="V2280" s="122">
        <v>145000026</v>
      </c>
      <c r="W2280" s="122">
        <v>155000026</v>
      </c>
      <c r="X2280" s="122">
        <v>165000026</v>
      </c>
      <c r="Y2280" s="122">
        <v>175000026</v>
      </c>
      <c r="Z2280" s="122">
        <v>185000026</v>
      </c>
      <c r="AA2280" s="122">
        <v>195000026</v>
      </c>
      <c r="AB2280" s="122">
        <v>205000026</v>
      </c>
      <c r="AC2280" s="122">
        <v>215000026</v>
      </c>
      <c r="AD2280" s="121"/>
    </row>
    <row r="2281" spans="14:30" ht="12" customHeight="1">
      <c r="N2281" s="119" t="s">
        <v>26</v>
      </c>
      <c r="O2281" s="120" t="s">
        <v>2071</v>
      </c>
      <c r="P2281" s="122">
        <v>100000026</v>
      </c>
      <c r="Q2281" s="122">
        <v>110000026</v>
      </c>
      <c r="R2281" s="122">
        <v>115000026</v>
      </c>
      <c r="S2281" s="122">
        <v>120000026</v>
      </c>
      <c r="T2281" s="122">
        <v>125000026</v>
      </c>
      <c r="U2281" s="122">
        <v>130000026</v>
      </c>
      <c r="V2281" s="122">
        <v>140000026</v>
      </c>
      <c r="W2281" s="122">
        <v>150000026</v>
      </c>
      <c r="X2281" s="122">
        <v>160000026</v>
      </c>
      <c r="Y2281" s="122">
        <v>170000026</v>
      </c>
      <c r="Z2281" s="122">
        <v>180000026</v>
      </c>
      <c r="AA2281" s="122">
        <v>190000026</v>
      </c>
      <c r="AB2281" s="122">
        <v>200000026</v>
      </c>
      <c r="AC2281" s="122">
        <v>210000026</v>
      </c>
      <c r="AD2281" s="121"/>
    </row>
    <row r="2282" spans="14:30" ht="12" customHeight="1">
      <c r="N2282" s="119" t="s">
        <v>26</v>
      </c>
      <c r="O2282" s="120" t="s">
        <v>3010</v>
      </c>
      <c r="P2282" s="122">
        <v>100000026</v>
      </c>
      <c r="Q2282" s="122">
        <v>110000026</v>
      </c>
      <c r="R2282" s="122">
        <v>115000026</v>
      </c>
      <c r="S2282" s="122">
        <v>120000026</v>
      </c>
      <c r="T2282" s="122">
        <v>125000026</v>
      </c>
      <c r="U2282" s="122">
        <v>130000026</v>
      </c>
      <c r="V2282" s="122">
        <v>140000026</v>
      </c>
      <c r="W2282" s="122">
        <v>150000026</v>
      </c>
      <c r="X2282" s="122">
        <v>160000026</v>
      </c>
      <c r="Y2282" s="122">
        <v>170000026</v>
      </c>
      <c r="Z2282" s="122">
        <v>180000026</v>
      </c>
      <c r="AA2282" s="122">
        <v>190000026</v>
      </c>
      <c r="AB2282" s="122">
        <v>200000026</v>
      </c>
      <c r="AC2282" s="122">
        <v>210000026</v>
      </c>
      <c r="AD2282" s="121"/>
    </row>
    <row r="2283" spans="14:30" ht="12" customHeight="1">
      <c r="N2283" s="119" t="s">
        <v>26</v>
      </c>
      <c r="O2283" s="120" t="s">
        <v>2093</v>
      </c>
      <c r="P2283" s="122">
        <v>0</v>
      </c>
      <c r="Q2283" s="122">
        <v>105000026</v>
      </c>
      <c r="R2283" s="122">
        <v>115000026</v>
      </c>
      <c r="S2283" s="122">
        <v>125000026</v>
      </c>
      <c r="T2283" s="122">
        <v>130000026</v>
      </c>
      <c r="U2283" s="122">
        <v>135000026</v>
      </c>
      <c r="V2283" s="122">
        <v>145000026</v>
      </c>
      <c r="W2283" s="122">
        <v>155000026</v>
      </c>
      <c r="X2283" s="122">
        <v>160000026</v>
      </c>
      <c r="Y2283" s="122">
        <v>170000026</v>
      </c>
      <c r="Z2283" s="122">
        <v>180000026</v>
      </c>
      <c r="AA2283" s="122">
        <v>185000026</v>
      </c>
      <c r="AB2283" s="122">
        <v>0</v>
      </c>
      <c r="AC2283" s="122">
        <v>0</v>
      </c>
      <c r="AD2283" s="121"/>
    </row>
    <row r="2284" spans="14:30" ht="12" customHeight="1">
      <c r="N2284" s="119" t="s">
        <v>26</v>
      </c>
      <c r="O2284" s="120" t="s">
        <v>1706</v>
      </c>
      <c r="P2284" s="122">
        <v>0</v>
      </c>
      <c r="Q2284" s="122">
        <v>100000026</v>
      </c>
      <c r="R2284" s="122">
        <v>110000026</v>
      </c>
      <c r="S2284" s="122">
        <v>120000026</v>
      </c>
      <c r="T2284" s="122">
        <v>125000026</v>
      </c>
      <c r="U2284" s="122">
        <v>130000026</v>
      </c>
      <c r="V2284" s="122">
        <v>140000026</v>
      </c>
      <c r="W2284" s="122">
        <v>150000026</v>
      </c>
      <c r="X2284" s="122">
        <v>155000026</v>
      </c>
      <c r="Y2284" s="122">
        <v>165000026</v>
      </c>
      <c r="Z2284" s="122">
        <v>175000026</v>
      </c>
      <c r="AA2284" s="122">
        <v>180000026</v>
      </c>
      <c r="AB2284" s="122">
        <v>0</v>
      </c>
      <c r="AC2284" s="122">
        <v>0</v>
      </c>
      <c r="AD2284" s="121"/>
    </row>
    <row r="2285" spans="14:30" ht="12" customHeight="1">
      <c r="N2285" s="119" t="s">
        <v>26</v>
      </c>
      <c r="O2285" s="120" t="s">
        <v>2034</v>
      </c>
      <c r="P2285" s="122">
        <v>0</v>
      </c>
      <c r="Q2285" s="122">
        <v>0</v>
      </c>
      <c r="R2285" s="122">
        <v>0</v>
      </c>
      <c r="S2285" s="122">
        <v>0</v>
      </c>
      <c r="T2285" s="122">
        <v>0</v>
      </c>
      <c r="U2285" s="122">
        <v>0</v>
      </c>
      <c r="V2285" s="122">
        <v>0</v>
      </c>
      <c r="W2285" s="122">
        <v>0</v>
      </c>
      <c r="X2285" s="122">
        <v>0</v>
      </c>
      <c r="Y2285" s="122">
        <v>185000026</v>
      </c>
      <c r="Z2285" s="122">
        <v>190000026</v>
      </c>
      <c r="AA2285" s="122">
        <v>200000026</v>
      </c>
      <c r="AB2285" s="122">
        <v>210000026</v>
      </c>
      <c r="AC2285" s="122">
        <v>220000026</v>
      </c>
      <c r="AD2285" s="121"/>
    </row>
    <row r="2286" spans="14:30" ht="12" customHeight="1">
      <c r="N2286" s="119" t="s">
        <v>26</v>
      </c>
      <c r="O2286" s="120" t="s">
        <v>2228</v>
      </c>
      <c r="P2286" s="122">
        <v>0</v>
      </c>
      <c r="Q2286" s="122">
        <v>0</v>
      </c>
      <c r="R2286" s="122">
        <v>0</v>
      </c>
      <c r="S2286" s="122">
        <v>0</v>
      </c>
      <c r="T2286" s="122">
        <v>0</v>
      </c>
      <c r="U2286" s="122">
        <v>0</v>
      </c>
      <c r="V2286" s="122">
        <v>0</v>
      </c>
      <c r="W2286" s="122">
        <v>0</v>
      </c>
      <c r="X2286" s="122">
        <v>0</v>
      </c>
      <c r="Y2286" s="122">
        <v>190000026</v>
      </c>
      <c r="Z2286" s="122">
        <v>195000026</v>
      </c>
      <c r="AA2286" s="122">
        <v>205000026</v>
      </c>
      <c r="AB2286" s="122">
        <v>215000026</v>
      </c>
      <c r="AC2286" s="122">
        <v>225000026</v>
      </c>
      <c r="AD2286" s="121"/>
    </row>
    <row r="2287" spans="14:30" ht="12" customHeight="1">
      <c r="N2287" s="119" t="s">
        <v>26</v>
      </c>
      <c r="O2287" s="120" t="s">
        <v>2072</v>
      </c>
      <c r="P2287" s="122">
        <v>0</v>
      </c>
      <c r="Q2287" s="122">
        <v>0</v>
      </c>
      <c r="R2287" s="122">
        <v>0</v>
      </c>
      <c r="S2287" s="122">
        <v>0</v>
      </c>
      <c r="T2287" s="122">
        <v>0</v>
      </c>
      <c r="U2287" s="122">
        <v>0</v>
      </c>
      <c r="V2287" s="122">
        <v>0</v>
      </c>
      <c r="W2287" s="122">
        <v>0</v>
      </c>
      <c r="X2287" s="122">
        <v>0</v>
      </c>
      <c r="Y2287" s="122">
        <v>210000026</v>
      </c>
      <c r="Z2287" s="122">
        <v>220000026</v>
      </c>
      <c r="AA2287" s="122">
        <v>230000026</v>
      </c>
      <c r="AB2287" s="122">
        <v>240000026</v>
      </c>
      <c r="AC2287" s="122">
        <v>250000026</v>
      </c>
      <c r="AD2287" s="121"/>
    </row>
    <row r="2288" spans="14:30" ht="12" customHeight="1">
      <c r="N2288" s="119" t="s">
        <v>26</v>
      </c>
      <c r="O2288" s="120" t="s">
        <v>2035</v>
      </c>
      <c r="P2288" s="122">
        <v>0</v>
      </c>
      <c r="Q2288" s="122">
        <v>0</v>
      </c>
      <c r="R2288" s="122">
        <v>0</v>
      </c>
      <c r="S2288" s="122">
        <v>0</v>
      </c>
      <c r="T2288" s="122">
        <v>0</v>
      </c>
      <c r="U2288" s="122">
        <v>0</v>
      </c>
      <c r="V2288" s="122">
        <v>0</v>
      </c>
      <c r="W2288" s="122">
        <v>0</v>
      </c>
      <c r="X2288" s="122">
        <v>0</v>
      </c>
      <c r="Y2288" s="122">
        <v>215000026</v>
      </c>
      <c r="Z2288" s="122">
        <v>225000026</v>
      </c>
      <c r="AA2288" s="122">
        <v>235000026</v>
      </c>
      <c r="AB2288" s="122">
        <v>245000026</v>
      </c>
      <c r="AC2288" s="122">
        <v>255000026</v>
      </c>
      <c r="AD2288" s="121"/>
    </row>
    <row r="2289" spans="14:30" ht="12" customHeight="1">
      <c r="N2289" s="119" t="s">
        <v>26</v>
      </c>
      <c r="O2289" s="120" t="s">
        <v>2186</v>
      </c>
      <c r="P2289" s="122">
        <v>0</v>
      </c>
      <c r="Q2289" s="122">
        <v>0</v>
      </c>
      <c r="R2289" s="122">
        <v>0</v>
      </c>
      <c r="S2289" s="122">
        <v>0</v>
      </c>
      <c r="T2289" s="122">
        <v>0</v>
      </c>
      <c r="U2289" s="122">
        <v>0</v>
      </c>
      <c r="V2289" s="122">
        <v>0</v>
      </c>
      <c r="W2289" s="122">
        <v>0</v>
      </c>
      <c r="X2289" s="122">
        <v>0</v>
      </c>
      <c r="Y2289" s="122">
        <v>215000026</v>
      </c>
      <c r="Z2289" s="122">
        <v>225000026</v>
      </c>
      <c r="AA2289" s="122">
        <v>235000026</v>
      </c>
      <c r="AB2289" s="122">
        <v>245000026</v>
      </c>
      <c r="AC2289" s="122">
        <v>255000026</v>
      </c>
      <c r="AD2289" s="121"/>
    </row>
    <row r="2290" spans="14:30" ht="12" customHeight="1">
      <c r="N2290" s="119" t="s">
        <v>26</v>
      </c>
      <c r="O2290" s="120" t="s">
        <v>2014</v>
      </c>
      <c r="P2290" s="122">
        <v>0</v>
      </c>
      <c r="Q2290" s="122">
        <v>0</v>
      </c>
      <c r="R2290" s="122">
        <v>0</v>
      </c>
      <c r="S2290" s="122">
        <v>0</v>
      </c>
      <c r="T2290" s="122">
        <v>0</v>
      </c>
      <c r="U2290" s="122">
        <v>0</v>
      </c>
      <c r="V2290" s="122">
        <v>0</v>
      </c>
      <c r="W2290" s="122">
        <v>0</v>
      </c>
      <c r="X2290" s="122">
        <v>0</v>
      </c>
      <c r="Y2290" s="122">
        <v>220000026</v>
      </c>
      <c r="Z2290" s="122">
        <v>230000026</v>
      </c>
      <c r="AA2290" s="122">
        <v>240000026</v>
      </c>
      <c r="AB2290" s="122">
        <v>250000026</v>
      </c>
      <c r="AC2290" s="122">
        <v>260000026</v>
      </c>
      <c r="AD2290" s="121"/>
    </row>
    <row r="2291" spans="14:30" ht="12" customHeight="1">
      <c r="N2291" s="119" t="s">
        <v>26</v>
      </c>
      <c r="O2291" s="120" t="s">
        <v>2500</v>
      </c>
      <c r="P2291" s="122">
        <v>110000026</v>
      </c>
      <c r="Q2291" s="122">
        <v>115000026</v>
      </c>
      <c r="R2291" s="122">
        <v>120000026</v>
      </c>
      <c r="S2291" s="122">
        <v>125000026</v>
      </c>
      <c r="T2291" s="122">
        <v>140000026</v>
      </c>
      <c r="U2291" s="122">
        <v>145000026</v>
      </c>
      <c r="V2291" s="122">
        <v>150000026</v>
      </c>
      <c r="W2291" s="122">
        <v>155000026</v>
      </c>
      <c r="X2291" s="122">
        <v>175000026</v>
      </c>
      <c r="Y2291" s="122">
        <v>190000026</v>
      </c>
      <c r="Z2291" s="122">
        <v>195000026</v>
      </c>
      <c r="AA2291" s="122">
        <v>205000026</v>
      </c>
      <c r="AB2291" s="122">
        <v>215000026</v>
      </c>
      <c r="AC2291" s="122">
        <v>225000026</v>
      </c>
      <c r="AD2291" s="121"/>
    </row>
    <row r="2292" spans="14:30" ht="12" customHeight="1">
      <c r="N2292" s="119" t="s">
        <v>26</v>
      </c>
      <c r="O2292" s="120" t="s">
        <v>436</v>
      </c>
      <c r="P2292" s="122">
        <v>105000026</v>
      </c>
      <c r="Q2292" s="122">
        <v>110000026</v>
      </c>
      <c r="R2292" s="122">
        <v>115000026</v>
      </c>
      <c r="S2292" s="122">
        <v>120000026</v>
      </c>
      <c r="T2292" s="122">
        <v>135000026</v>
      </c>
      <c r="U2292" s="122">
        <v>140000026</v>
      </c>
      <c r="V2292" s="122">
        <v>145000026</v>
      </c>
      <c r="W2292" s="122">
        <v>150000026</v>
      </c>
      <c r="X2292" s="122">
        <v>170000026</v>
      </c>
      <c r="Y2292" s="122">
        <v>185000026</v>
      </c>
      <c r="Z2292" s="122">
        <v>190000026</v>
      </c>
      <c r="AA2292" s="122">
        <v>200000026</v>
      </c>
      <c r="AB2292" s="122">
        <v>210000026</v>
      </c>
      <c r="AC2292" s="122">
        <v>220000026</v>
      </c>
      <c r="AD2292" s="121"/>
    </row>
    <row r="2293" spans="14:30" ht="12" customHeight="1">
      <c r="N2293" s="119" t="s">
        <v>26</v>
      </c>
      <c r="O2293" s="120" t="s">
        <v>437</v>
      </c>
      <c r="P2293" s="122">
        <v>110000026</v>
      </c>
      <c r="Q2293" s="122">
        <v>115000026</v>
      </c>
      <c r="R2293" s="122">
        <v>120000026</v>
      </c>
      <c r="S2293" s="122">
        <v>125000026</v>
      </c>
      <c r="T2293" s="122">
        <v>140000026</v>
      </c>
      <c r="U2293" s="122">
        <v>145000026</v>
      </c>
      <c r="V2293" s="122">
        <v>150000026</v>
      </c>
      <c r="W2293" s="122">
        <v>160000026</v>
      </c>
      <c r="X2293" s="122">
        <v>180000026</v>
      </c>
      <c r="Y2293" s="122">
        <v>190000026</v>
      </c>
      <c r="Z2293" s="122">
        <v>195000026</v>
      </c>
      <c r="AA2293" s="122">
        <v>205000026</v>
      </c>
      <c r="AB2293" s="122">
        <v>215000026</v>
      </c>
      <c r="AC2293" s="122">
        <v>225000026</v>
      </c>
      <c r="AD2293" s="121"/>
    </row>
    <row r="2294" spans="14:30" ht="12" customHeight="1">
      <c r="N2294" s="119" t="s">
        <v>26</v>
      </c>
      <c r="O2294" s="120" t="s">
        <v>438</v>
      </c>
      <c r="P2294" s="122">
        <v>105000026</v>
      </c>
      <c r="Q2294" s="122">
        <v>110000026</v>
      </c>
      <c r="R2294" s="122">
        <v>115000026</v>
      </c>
      <c r="S2294" s="122">
        <v>120000026</v>
      </c>
      <c r="T2294" s="122">
        <v>135000026</v>
      </c>
      <c r="U2294" s="122">
        <v>140000026</v>
      </c>
      <c r="V2294" s="122">
        <v>145000026</v>
      </c>
      <c r="W2294" s="122">
        <v>150000026</v>
      </c>
      <c r="X2294" s="122">
        <v>170000026</v>
      </c>
      <c r="Y2294" s="122">
        <v>185000026</v>
      </c>
      <c r="Z2294" s="122">
        <v>190000026</v>
      </c>
      <c r="AA2294" s="122">
        <v>200000026</v>
      </c>
      <c r="AB2294" s="122">
        <v>210000026</v>
      </c>
      <c r="AC2294" s="122">
        <v>220000026</v>
      </c>
      <c r="AD2294" s="121"/>
    </row>
    <row r="2295" spans="14:30" ht="12" customHeight="1">
      <c r="N2295" s="119" t="s">
        <v>26</v>
      </c>
      <c r="O2295" s="120" t="s">
        <v>2483</v>
      </c>
      <c r="P2295" s="122">
        <v>90000026</v>
      </c>
      <c r="Q2295" s="122">
        <v>100000026</v>
      </c>
      <c r="R2295" s="122">
        <v>105000026</v>
      </c>
      <c r="S2295" s="122">
        <v>110000026</v>
      </c>
      <c r="T2295" s="122">
        <v>115000026</v>
      </c>
      <c r="U2295" s="122">
        <v>120000026</v>
      </c>
      <c r="V2295" s="122">
        <v>130000026</v>
      </c>
      <c r="W2295" s="122">
        <v>140000026</v>
      </c>
      <c r="X2295" s="122">
        <v>150000026</v>
      </c>
      <c r="Y2295" s="122">
        <v>160000026</v>
      </c>
      <c r="Z2295" s="122">
        <v>170000026</v>
      </c>
      <c r="AA2295" s="122">
        <v>180000026</v>
      </c>
      <c r="AB2295" s="122">
        <v>190000026</v>
      </c>
      <c r="AC2295" s="122">
        <v>200000026</v>
      </c>
      <c r="AD2295" s="121"/>
    </row>
    <row r="2296" spans="14:30" ht="12" customHeight="1">
      <c r="N2296" s="119" t="s">
        <v>26</v>
      </c>
      <c r="O2296" s="120" t="s">
        <v>439</v>
      </c>
      <c r="P2296" s="122">
        <v>90000026</v>
      </c>
      <c r="Q2296" s="122">
        <v>100000026</v>
      </c>
      <c r="R2296" s="122">
        <v>105000026</v>
      </c>
      <c r="S2296" s="122">
        <v>110000026</v>
      </c>
      <c r="T2296" s="122">
        <v>115000026</v>
      </c>
      <c r="U2296" s="122">
        <v>120000026</v>
      </c>
      <c r="V2296" s="122">
        <v>130000026</v>
      </c>
      <c r="W2296" s="122">
        <v>140000026</v>
      </c>
      <c r="X2296" s="122">
        <v>150000026</v>
      </c>
      <c r="Y2296" s="122">
        <v>160000026</v>
      </c>
      <c r="Z2296" s="122">
        <v>170000026</v>
      </c>
      <c r="AA2296" s="122">
        <v>180000026</v>
      </c>
      <c r="AB2296" s="122">
        <v>190000026</v>
      </c>
      <c r="AC2296" s="122">
        <v>200000026</v>
      </c>
      <c r="AD2296" s="121"/>
    </row>
    <row r="2297" spans="14:30" ht="12" customHeight="1">
      <c r="N2297" s="119" t="s">
        <v>26</v>
      </c>
      <c r="O2297" s="120" t="s">
        <v>2428</v>
      </c>
      <c r="P2297" s="122">
        <v>85000026</v>
      </c>
      <c r="Q2297" s="122">
        <v>95000026</v>
      </c>
      <c r="R2297" s="122">
        <v>100000026</v>
      </c>
      <c r="S2297" s="122">
        <v>105000026</v>
      </c>
      <c r="T2297" s="122">
        <v>110000026</v>
      </c>
      <c r="U2297" s="122">
        <v>115000026</v>
      </c>
      <c r="V2297" s="122">
        <v>125000026</v>
      </c>
      <c r="W2297" s="122">
        <v>135000026</v>
      </c>
      <c r="X2297" s="122">
        <v>145000026</v>
      </c>
      <c r="Y2297" s="122">
        <v>155000026</v>
      </c>
      <c r="Z2297" s="122">
        <v>165000026</v>
      </c>
      <c r="AA2297" s="122">
        <v>175000026</v>
      </c>
      <c r="AB2297" s="122">
        <v>185000026</v>
      </c>
      <c r="AC2297" s="122">
        <v>195000026</v>
      </c>
      <c r="AD2297" s="121"/>
    </row>
    <row r="2298" spans="14:30" ht="12" customHeight="1">
      <c r="N2298" s="119" t="s">
        <v>26</v>
      </c>
      <c r="O2298" s="120" t="s">
        <v>414</v>
      </c>
      <c r="P2298" s="122">
        <v>85000026</v>
      </c>
      <c r="Q2298" s="122">
        <v>95000026</v>
      </c>
      <c r="R2298" s="122">
        <v>100000026</v>
      </c>
      <c r="S2298" s="122">
        <v>105000026</v>
      </c>
      <c r="T2298" s="122">
        <v>110000026</v>
      </c>
      <c r="U2298" s="122">
        <v>115000026</v>
      </c>
      <c r="V2298" s="122">
        <v>125000026</v>
      </c>
      <c r="W2298" s="122">
        <v>135000026</v>
      </c>
      <c r="X2298" s="122">
        <v>145000026</v>
      </c>
      <c r="Y2298" s="122">
        <v>155000026</v>
      </c>
      <c r="Z2298" s="122">
        <v>165000026</v>
      </c>
      <c r="AA2298" s="122">
        <v>175000026</v>
      </c>
      <c r="AB2298" s="122">
        <v>185000026</v>
      </c>
      <c r="AC2298" s="122">
        <v>195000026</v>
      </c>
      <c r="AD2298" s="121"/>
    </row>
    <row r="2299" spans="14:30" ht="12" customHeight="1">
      <c r="N2299" s="119" t="s">
        <v>26</v>
      </c>
      <c r="O2299" s="120" t="s">
        <v>738</v>
      </c>
      <c r="P2299" s="122">
        <v>85000026</v>
      </c>
      <c r="Q2299" s="122">
        <v>95000026</v>
      </c>
      <c r="R2299" s="122">
        <v>100000026</v>
      </c>
      <c r="S2299" s="122">
        <v>105000026</v>
      </c>
      <c r="T2299" s="122">
        <v>110000026</v>
      </c>
      <c r="U2299" s="122">
        <v>115000026</v>
      </c>
      <c r="V2299" s="122">
        <v>125000026</v>
      </c>
      <c r="W2299" s="122">
        <v>135000026</v>
      </c>
      <c r="X2299" s="122">
        <v>145000026</v>
      </c>
      <c r="Y2299" s="122">
        <v>155000026</v>
      </c>
      <c r="Z2299" s="122">
        <v>165000026</v>
      </c>
      <c r="AA2299" s="122">
        <v>175000026</v>
      </c>
      <c r="AB2299" s="122">
        <v>185000026</v>
      </c>
      <c r="AC2299" s="122">
        <v>195000026</v>
      </c>
      <c r="AD2299" s="121"/>
    </row>
    <row r="2300" spans="14:30" ht="12" customHeight="1">
      <c r="N2300" s="119" t="s">
        <v>26</v>
      </c>
      <c r="O2300" s="120" t="s">
        <v>532</v>
      </c>
      <c r="P2300" s="122">
        <v>90000026</v>
      </c>
      <c r="Q2300" s="122">
        <v>100000026</v>
      </c>
      <c r="R2300" s="122">
        <v>105000026</v>
      </c>
      <c r="S2300" s="122">
        <v>110000026</v>
      </c>
      <c r="T2300" s="122">
        <v>115000026</v>
      </c>
      <c r="U2300" s="122">
        <v>120000026</v>
      </c>
      <c r="V2300" s="122">
        <v>130000026</v>
      </c>
      <c r="W2300" s="122">
        <v>140000026</v>
      </c>
      <c r="X2300" s="122">
        <v>150000026</v>
      </c>
      <c r="Y2300" s="122">
        <v>160000026</v>
      </c>
      <c r="Z2300" s="122">
        <v>170000026</v>
      </c>
      <c r="AA2300" s="122">
        <v>180000026</v>
      </c>
      <c r="AB2300" s="122">
        <v>190000026</v>
      </c>
      <c r="AC2300" s="122">
        <v>200000026</v>
      </c>
      <c r="AD2300" s="121"/>
    </row>
    <row r="2301" spans="14:30" ht="12" customHeight="1">
      <c r="N2301" s="119" t="s">
        <v>26</v>
      </c>
      <c r="O2301" s="120" t="s">
        <v>1237</v>
      </c>
      <c r="P2301" s="122">
        <v>85000026</v>
      </c>
      <c r="Q2301" s="122">
        <v>95000026</v>
      </c>
      <c r="R2301" s="122">
        <v>100000026</v>
      </c>
      <c r="S2301" s="122">
        <v>105000026</v>
      </c>
      <c r="T2301" s="122">
        <v>110000026</v>
      </c>
      <c r="U2301" s="122">
        <v>115000026</v>
      </c>
      <c r="V2301" s="122">
        <v>125000026</v>
      </c>
      <c r="W2301" s="122">
        <v>135000026</v>
      </c>
      <c r="X2301" s="122">
        <v>145000026</v>
      </c>
      <c r="Y2301" s="122">
        <v>155000026</v>
      </c>
      <c r="Z2301" s="122">
        <v>165000026</v>
      </c>
      <c r="AA2301" s="122">
        <v>175000026</v>
      </c>
      <c r="AB2301" s="122">
        <v>185000026</v>
      </c>
      <c r="AC2301" s="122">
        <v>195000026</v>
      </c>
      <c r="AD2301" s="121"/>
    </row>
    <row r="2302" spans="14:30" ht="12" customHeight="1">
      <c r="N2302" s="119" t="s">
        <v>26</v>
      </c>
      <c r="O2302" s="120" t="s">
        <v>268</v>
      </c>
      <c r="P2302" s="122">
        <v>85000026</v>
      </c>
      <c r="Q2302" s="122">
        <v>95000026</v>
      </c>
      <c r="R2302" s="122">
        <v>100000026</v>
      </c>
      <c r="S2302" s="122">
        <v>105000026</v>
      </c>
      <c r="T2302" s="122">
        <v>110000026</v>
      </c>
      <c r="U2302" s="122">
        <v>115000026</v>
      </c>
      <c r="V2302" s="122">
        <v>125000026</v>
      </c>
      <c r="W2302" s="122">
        <v>135000026</v>
      </c>
      <c r="X2302" s="122">
        <v>145000026</v>
      </c>
      <c r="Y2302" s="122">
        <v>155000026</v>
      </c>
      <c r="Z2302" s="122">
        <v>165000026</v>
      </c>
      <c r="AA2302" s="122">
        <v>175000026</v>
      </c>
      <c r="AB2302" s="122">
        <v>185000026</v>
      </c>
      <c r="AC2302" s="122">
        <v>195000026</v>
      </c>
      <c r="AD2302" s="121"/>
    </row>
    <row r="2303" spans="14:30" ht="12" customHeight="1">
      <c r="N2303" s="119" t="s">
        <v>26</v>
      </c>
      <c r="O2303" s="120" t="s">
        <v>2679</v>
      </c>
      <c r="P2303" s="122">
        <v>105000026</v>
      </c>
      <c r="Q2303" s="122">
        <v>115000026</v>
      </c>
      <c r="R2303" s="122">
        <v>120000026</v>
      </c>
      <c r="S2303" s="122">
        <v>125000026</v>
      </c>
      <c r="T2303" s="122">
        <v>130000026</v>
      </c>
      <c r="U2303" s="122">
        <v>135000026</v>
      </c>
      <c r="V2303" s="122">
        <v>145000026</v>
      </c>
      <c r="W2303" s="122">
        <v>155000026</v>
      </c>
      <c r="X2303" s="122">
        <v>165000026</v>
      </c>
      <c r="Y2303" s="122">
        <v>175000026</v>
      </c>
      <c r="Z2303" s="122">
        <v>185000026</v>
      </c>
      <c r="AA2303" s="122">
        <v>195000026</v>
      </c>
      <c r="AB2303" s="122">
        <v>205000026</v>
      </c>
      <c r="AC2303" s="122">
        <v>215000026</v>
      </c>
      <c r="AD2303" s="121"/>
    </row>
    <row r="2304" spans="14:30" ht="12" customHeight="1">
      <c r="N2304" s="119" t="s">
        <v>26</v>
      </c>
      <c r="O2304" s="120" t="s">
        <v>650</v>
      </c>
      <c r="P2304" s="122">
        <v>100000026</v>
      </c>
      <c r="Q2304" s="122">
        <v>110000026</v>
      </c>
      <c r="R2304" s="122">
        <v>115000026</v>
      </c>
      <c r="S2304" s="122">
        <v>120000026</v>
      </c>
      <c r="T2304" s="122">
        <v>125000026</v>
      </c>
      <c r="U2304" s="122">
        <v>130000026</v>
      </c>
      <c r="V2304" s="122">
        <v>140000026</v>
      </c>
      <c r="W2304" s="122">
        <v>150000026</v>
      </c>
      <c r="X2304" s="122">
        <v>160000026</v>
      </c>
      <c r="Y2304" s="122">
        <v>170000026</v>
      </c>
      <c r="Z2304" s="122">
        <v>180000026</v>
      </c>
      <c r="AA2304" s="122">
        <v>190000026</v>
      </c>
      <c r="AB2304" s="122">
        <v>200000026</v>
      </c>
      <c r="AC2304" s="122">
        <v>210000026</v>
      </c>
      <c r="AD2304" s="121"/>
    </row>
    <row r="2305" spans="14:30" ht="12" customHeight="1">
      <c r="N2305" s="119" t="s">
        <v>26</v>
      </c>
      <c r="O2305" s="120" t="s">
        <v>1486</v>
      </c>
      <c r="P2305" s="122">
        <v>100000026</v>
      </c>
      <c r="Q2305" s="122">
        <v>110000026</v>
      </c>
      <c r="R2305" s="122">
        <v>115000026</v>
      </c>
      <c r="S2305" s="122">
        <v>120000026</v>
      </c>
      <c r="T2305" s="122">
        <v>125000026</v>
      </c>
      <c r="U2305" s="122">
        <v>130000026</v>
      </c>
      <c r="V2305" s="122">
        <v>140000026</v>
      </c>
      <c r="W2305" s="122">
        <v>150000026</v>
      </c>
      <c r="X2305" s="122">
        <v>160000026</v>
      </c>
      <c r="Y2305" s="122">
        <v>170000026</v>
      </c>
      <c r="Z2305" s="122">
        <v>180000026</v>
      </c>
      <c r="AA2305" s="122">
        <v>190000026</v>
      </c>
      <c r="AB2305" s="122">
        <v>200000026</v>
      </c>
      <c r="AC2305" s="122">
        <v>210000026</v>
      </c>
      <c r="AD2305" s="121"/>
    </row>
    <row r="2306" spans="14:30" ht="12" customHeight="1">
      <c r="N2306" s="119" t="s">
        <v>26</v>
      </c>
      <c r="O2306" s="120" t="s">
        <v>376</v>
      </c>
      <c r="P2306" s="122">
        <v>90000026</v>
      </c>
      <c r="Q2306" s="122">
        <v>100000026</v>
      </c>
      <c r="R2306" s="122">
        <v>105000026</v>
      </c>
      <c r="S2306" s="122">
        <v>110000026</v>
      </c>
      <c r="T2306" s="122">
        <v>115000026</v>
      </c>
      <c r="U2306" s="122">
        <v>120000026</v>
      </c>
      <c r="V2306" s="122">
        <v>130000026</v>
      </c>
      <c r="W2306" s="122">
        <v>140000026</v>
      </c>
      <c r="X2306" s="122">
        <v>150000026</v>
      </c>
      <c r="Y2306" s="122">
        <v>160000026</v>
      </c>
      <c r="Z2306" s="122">
        <v>170000026</v>
      </c>
      <c r="AA2306" s="122">
        <v>180000026</v>
      </c>
      <c r="AB2306" s="122">
        <v>190000026</v>
      </c>
      <c r="AC2306" s="122">
        <v>200000026</v>
      </c>
      <c r="AD2306" s="121"/>
    </row>
    <row r="2307" spans="14:30" ht="12" customHeight="1">
      <c r="N2307" s="119" t="s">
        <v>26</v>
      </c>
      <c r="O2307" s="120" t="s">
        <v>301</v>
      </c>
      <c r="P2307" s="122">
        <v>85000026</v>
      </c>
      <c r="Q2307" s="122">
        <v>95000026</v>
      </c>
      <c r="R2307" s="122">
        <v>100000026</v>
      </c>
      <c r="S2307" s="122">
        <v>105000026</v>
      </c>
      <c r="T2307" s="122">
        <v>110000026</v>
      </c>
      <c r="U2307" s="122">
        <v>115000026</v>
      </c>
      <c r="V2307" s="122">
        <v>125000026</v>
      </c>
      <c r="W2307" s="122">
        <v>135000026</v>
      </c>
      <c r="X2307" s="122">
        <v>145000026</v>
      </c>
      <c r="Y2307" s="122">
        <v>155000026</v>
      </c>
      <c r="Z2307" s="122">
        <v>165000026</v>
      </c>
      <c r="AA2307" s="122">
        <v>175000026</v>
      </c>
      <c r="AB2307" s="122">
        <v>185000026</v>
      </c>
      <c r="AC2307" s="122">
        <v>195000026</v>
      </c>
      <c r="AD2307" s="121"/>
    </row>
    <row r="2308" spans="14:30" ht="12" customHeight="1">
      <c r="N2308" s="119" t="s">
        <v>26</v>
      </c>
      <c r="O2308" s="120" t="s">
        <v>1937</v>
      </c>
      <c r="P2308" s="122">
        <v>85000026</v>
      </c>
      <c r="Q2308" s="122">
        <v>95000026</v>
      </c>
      <c r="R2308" s="122">
        <v>100000026</v>
      </c>
      <c r="S2308" s="122">
        <v>105000026</v>
      </c>
      <c r="T2308" s="122">
        <v>110000026</v>
      </c>
      <c r="U2308" s="122">
        <v>115000026</v>
      </c>
      <c r="V2308" s="122">
        <v>125000026</v>
      </c>
      <c r="W2308" s="122">
        <v>135000026</v>
      </c>
      <c r="X2308" s="122">
        <v>145000026</v>
      </c>
      <c r="Y2308" s="122">
        <v>155000026</v>
      </c>
      <c r="Z2308" s="122">
        <v>165000026</v>
      </c>
      <c r="AA2308" s="122">
        <v>175000026</v>
      </c>
      <c r="AB2308" s="122">
        <v>185000026</v>
      </c>
      <c r="AC2308" s="122">
        <v>195000026</v>
      </c>
      <c r="AD2308" s="121"/>
    </row>
    <row r="2309" spans="14:30" ht="12" customHeight="1">
      <c r="N2309" s="119" t="s">
        <v>26</v>
      </c>
      <c r="O2309" s="120" t="s">
        <v>365</v>
      </c>
      <c r="P2309" s="122">
        <v>95000026</v>
      </c>
      <c r="Q2309" s="122">
        <v>105000026</v>
      </c>
      <c r="R2309" s="122">
        <v>110000026</v>
      </c>
      <c r="S2309" s="122">
        <v>115000026</v>
      </c>
      <c r="T2309" s="122">
        <v>120000026</v>
      </c>
      <c r="U2309" s="122">
        <v>125000026</v>
      </c>
      <c r="V2309" s="122">
        <v>135000026</v>
      </c>
      <c r="W2309" s="122">
        <v>145000026</v>
      </c>
      <c r="X2309" s="122">
        <v>155000026</v>
      </c>
      <c r="Y2309" s="122">
        <v>165000026</v>
      </c>
      <c r="Z2309" s="122">
        <v>175000026</v>
      </c>
      <c r="AA2309" s="122">
        <v>185000026</v>
      </c>
      <c r="AB2309" s="122">
        <v>195000026</v>
      </c>
      <c r="AC2309" s="122">
        <v>205000026</v>
      </c>
      <c r="AD2309" s="121"/>
    </row>
    <row r="2310" spans="14:30" ht="12" customHeight="1">
      <c r="N2310" s="119" t="s">
        <v>26</v>
      </c>
      <c r="O2310" s="120" t="s">
        <v>302</v>
      </c>
      <c r="P2310" s="122">
        <v>90000026</v>
      </c>
      <c r="Q2310" s="122">
        <v>100000026</v>
      </c>
      <c r="R2310" s="122">
        <v>105000026</v>
      </c>
      <c r="S2310" s="122">
        <v>110000026</v>
      </c>
      <c r="T2310" s="122">
        <v>115000026</v>
      </c>
      <c r="U2310" s="122">
        <v>120000026</v>
      </c>
      <c r="V2310" s="122">
        <v>130000026</v>
      </c>
      <c r="W2310" s="122">
        <v>140000026</v>
      </c>
      <c r="X2310" s="122">
        <v>150000026</v>
      </c>
      <c r="Y2310" s="122">
        <v>160000026</v>
      </c>
      <c r="Z2310" s="122">
        <v>170000026</v>
      </c>
      <c r="AA2310" s="122">
        <v>180000026</v>
      </c>
      <c r="AB2310" s="122">
        <v>190000026</v>
      </c>
      <c r="AC2310" s="122">
        <v>200000026</v>
      </c>
      <c r="AD2310" s="121"/>
    </row>
    <row r="2311" spans="14:30" ht="12" customHeight="1">
      <c r="N2311" s="119" t="s">
        <v>26</v>
      </c>
      <c r="O2311" s="120" t="s">
        <v>315</v>
      </c>
      <c r="P2311" s="122">
        <v>100000026</v>
      </c>
      <c r="Q2311" s="122">
        <v>110000026</v>
      </c>
      <c r="R2311" s="122">
        <v>115000026</v>
      </c>
      <c r="S2311" s="122">
        <v>120000026</v>
      </c>
      <c r="T2311" s="122">
        <v>125000026</v>
      </c>
      <c r="U2311" s="122">
        <v>130000026</v>
      </c>
      <c r="V2311" s="122">
        <v>140000026</v>
      </c>
      <c r="W2311" s="122">
        <v>150000026</v>
      </c>
      <c r="X2311" s="122">
        <v>160000026</v>
      </c>
      <c r="Y2311" s="122">
        <v>170000026</v>
      </c>
      <c r="Z2311" s="122">
        <v>180000026</v>
      </c>
      <c r="AA2311" s="122">
        <v>190000026</v>
      </c>
      <c r="AB2311" s="122">
        <v>200000026</v>
      </c>
      <c r="AC2311" s="122">
        <v>210000026</v>
      </c>
      <c r="AD2311" s="121"/>
    </row>
    <row r="2312" spans="14:30" ht="12" customHeight="1">
      <c r="N2312" s="119" t="s">
        <v>26</v>
      </c>
      <c r="O2312" s="120" t="s">
        <v>1347</v>
      </c>
      <c r="P2312" s="122">
        <v>90000026</v>
      </c>
      <c r="Q2312" s="122">
        <v>100000026</v>
      </c>
      <c r="R2312" s="122">
        <v>105000026</v>
      </c>
      <c r="S2312" s="122">
        <v>110000026</v>
      </c>
      <c r="T2312" s="122">
        <v>115000026</v>
      </c>
      <c r="U2312" s="122">
        <v>120000026</v>
      </c>
      <c r="V2312" s="122">
        <v>130000026</v>
      </c>
      <c r="W2312" s="122">
        <v>140000026</v>
      </c>
      <c r="X2312" s="122">
        <v>150000026</v>
      </c>
      <c r="Y2312" s="122">
        <v>160000026</v>
      </c>
      <c r="Z2312" s="122">
        <v>170000026</v>
      </c>
      <c r="AA2312" s="122">
        <v>180000026</v>
      </c>
      <c r="AB2312" s="122">
        <v>190000026</v>
      </c>
      <c r="AC2312" s="122">
        <v>200000026</v>
      </c>
      <c r="AD2312" s="121"/>
    </row>
    <row r="2313" spans="14:30" ht="12" customHeight="1">
      <c r="N2313" s="119" t="s">
        <v>26</v>
      </c>
      <c r="O2313" s="120" t="s">
        <v>1487</v>
      </c>
      <c r="P2313" s="122">
        <v>85000026</v>
      </c>
      <c r="Q2313" s="122">
        <v>95000026</v>
      </c>
      <c r="R2313" s="122">
        <v>100000026</v>
      </c>
      <c r="S2313" s="122">
        <v>105000026</v>
      </c>
      <c r="T2313" s="122">
        <v>110000026</v>
      </c>
      <c r="U2313" s="122">
        <v>115000026</v>
      </c>
      <c r="V2313" s="122">
        <v>125000026</v>
      </c>
      <c r="W2313" s="122">
        <v>135000026</v>
      </c>
      <c r="X2313" s="122">
        <v>145000026</v>
      </c>
      <c r="Y2313" s="122">
        <v>155000026</v>
      </c>
      <c r="Z2313" s="122">
        <v>165000026</v>
      </c>
      <c r="AA2313" s="122">
        <v>175000026</v>
      </c>
      <c r="AB2313" s="122">
        <v>185000026</v>
      </c>
      <c r="AC2313" s="122">
        <v>195000026</v>
      </c>
      <c r="AD2313" s="121"/>
    </row>
    <row r="2314" spans="14:30" ht="12" customHeight="1">
      <c r="N2314" s="119" t="s">
        <v>26</v>
      </c>
      <c r="O2314" s="120" t="s">
        <v>1238</v>
      </c>
      <c r="P2314" s="122">
        <v>0</v>
      </c>
      <c r="Q2314" s="122">
        <v>105000026</v>
      </c>
      <c r="R2314" s="122">
        <v>115000026</v>
      </c>
      <c r="S2314" s="122">
        <v>125000026</v>
      </c>
      <c r="T2314" s="122">
        <v>130000026</v>
      </c>
      <c r="U2314" s="122">
        <v>135000026</v>
      </c>
      <c r="V2314" s="122">
        <v>145000026</v>
      </c>
      <c r="W2314" s="122">
        <v>155000026</v>
      </c>
      <c r="X2314" s="122">
        <v>160000026</v>
      </c>
      <c r="Y2314" s="122">
        <v>170000026</v>
      </c>
      <c r="Z2314" s="122">
        <v>180000026</v>
      </c>
      <c r="AA2314" s="122">
        <v>185000026</v>
      </c>
      <c r="AB2314" s="122">
        <v>0</v>
      </c>
      <c r="AC2314" s="122">
        <v>0</v>
      </c>
      <c r="AD2314" s="121"/>
    </row>
    <row r="2315" spans="14:30" ht="12" customHeight="1">
      <c r="N2315" s="119" t="s">
        <v>26</v>
      </c>
      <c r="O2315" s="120" t="s">
        <v>493</v>
      </c>
      <c r="P2315" s="122">
        <v>0</v>
      </c>
      <c r="Q2315" s="122">
        <v>105000026</v>
      </c>
      <c r="R2315" s="122">
        <v>115000026</v>
      </c>
      <c r="S2315" s="122">
        <v>125000026</v>
      </c>
      <c r="T2315" s="122">
        <v>130000026</v>
      </c>
      <c r="U2315" s="122">
        <v>135000026</v>
      </c>
      <c r="V2315" s="122">
        <v>145000026</v>
      </c>
      <c r="W2315" s="122">
        <v>155000026</v>
      </c>
      <c r="X2315" s="122">
        <v>160000026</v>
      </c>
      <c r="Y2315" s="122">
        <v>170000026</v>
      </c>
      <c r="Z2315" s="122">
        <v>180000026</v>
      </c>
      <c r="AA2315" s="122">
        <v>185000026</v>
      </c>
      <c r="AB2315" s="122">
        <v>0</v>
      </c>
      <c r="AC2315" s="122">
        <v>0</v>
      </c>
      <c r="AD2315" s="121"/>
    </row>
    <row r="2316" spans="14:30" ht="12" customHeight="1">
      <c r="N2316" s="119" t="s">
        <v>26</v>
      </c>
      <c r="O2316" s="120" t="s">
        <v>274</v>
      </c>
      <c r="P2316" s="122">
        <v>0</v>
      </c>
      <c r="Q2316" s="122">
        <v>100000026</v>
      </c>
      <c r="R2316" s="122">
        <v>110000026</v>
      </c>
      <c r="S2316" s="122">
        <v>120000026</v>
      </c>
      <c r="T2316" s="122">
        <v>125000026</v>
      </c>
      <c r="U2316" s="122">
        <v>130000026</v>
      </c>
      <c r="V2316" s="122">
        <v>140000026</v>
      </c>
      <c r="W2316" s="122">
        <v>150000026</v>
      </c>
      <c r="X2316" s="122">
        <v>155000026</v>
      </c>
      <c r="Y2316" s="122">
        <v>165000026</v>
      </c>
      <c r="Z2316" s="122">
        <v>175000026</v>
      </c>
      <c r="AA2316" s="122">
        <v>180000026</v>
      </c>
      <c r="AB2316" s="122">
        <v>0</v>
      </c>
      <c r="AC2316" s="122">
        <v>0</v>
      </c>
      <c r="AD2316" s="121"/>
    </row>
    <row r="2317" spans="14:30" ht="12" customHeight="1">
      <c r="N2317" s="119" t="s">
        <v>26</v>
      </c>
      <c r="O2317" s="120" t="s">
        <v>388</v>
      </c>
      <c r="P2317" s="122">
        <v>110000026</v>
      </c>
      <c r="Q2317" s="122">
        <v>115000026</v>
      </c>
      <c r="R2317" s="122">
        <v>120000026</v>
      </c>
      <c r="S2317" s="122">
        <v>125000026</v>
      </c>
      <c r="T2317" s="122">
        <v>140000026</v>
      </c>
      <c r="U2317" s="122">
        <v>145000026</v>
      </c>
      <c r="V2317" s="122">
        <v>150000026</v>
      </c>
      <c r="W2317" s="122">
        <v>155000026</v>
      </c>
      <c r="X2317" s="122">
        <v>175000026</v>
      </c>
      <c r="Y2317" s="122">
        <v>190000026</v>
      </c>
      <c r="Z2317" s="122">
        <v>195000026</v>
      </c>
      <c r="AA2317" s="122">
        <v>205000026</v>
      </c>
      <c r="AB2317" s="122">
        <v>215000026</v>
      </c>
      <c r="AC2317" s="122">
        <v>225000026</v>
      </c>
      <c r="AD2317" s="121"/>
    </row>
    <row r="2318" spans="14:30" ht="12" customHeight="1">
      <c r="N2318" s="119" t="s">
        <v>26</v>
      </c>
      <c r="O2318" s="120" t="s">
        <v>2187</v>
      </c>
      <c r="P2318" s="122">
        <v>110000026</v>
      </c>
      <c r="Q2318" s="122">
        <v>115000026</v>
      </c>
      <c r="R2318" s="122">
        <v>120000026</v>
      </c>
      <c r="S2318" s="122">
        <v>125000026</v>
      </c>
      <c r="T2318" s="122">
        <v>140000026</v>
      </c>
      <c r="U2318" s="122">
        <v>145000026</v>
      </c>
      <c r="V2318" s="122">
        <v>150000026</v>
      </c>
      <c r="W2318" s="122">
        <v>155000026</v>
      </c>
      <c r="X2318" s="122">
        <v>175000026</v>
      </c>
      <c r="Y2318" s="122">
        <v>190000026</v>
      </c>
      <c r="Z2318" s="122">
        <v>195000026</v>
      </c>
      <c r="AA2318" s="122">
        <v>205000026</v>
      </c>
      <c r="AB2318" s="122">
        <v>215000026</v>
      </c>
      <c r="AC2318" s="122">
        <v>225000026</v>
      </c>
      <c r="AD2318" s="121"/>
    </row>
    <row r="2319" spans="14:30" ht="12" customHeight="1">
      <c r="N2319" s="119" t="s">
        <v>26</v>
      </c>
      <c r="O2319" s="120" t="s">
        <v>293</v>
      </c>
      <c r="P2319" s="122">
        <v>105000026</v>
      </c>
      <c r="Q2319" s="122">
        <v>110000026</v>
      </c>
      <c r="R2319" s="122">
        <v>115000026</v>
      </c>
      <c r="S2319" s="122">
        <v>120000026</v>
      </c>
      <c r="T2319" s="122">
        <v>135000026</v>
      </c>
      <c r="U2319" s="122">
        <v>140000026</v>
      </c>
      <c r="V2319" s="122">
        <v>145000026</v>
      </c>
      <c r="W2319" s="122">
        <v>150000026</v>
      </c>
      <c r="X2319" s="122">
        <v>170000026</v>
      </c>
      <c r="Y2319" s="122">
        <v>185000026</v>
      </c>
      <c r="Z2319" s="122">
        <v>190000026</v>
      </c>
      <c r="AA2319" s="122">
        <v>200000026</v>
      </c>
      <c r="AB2319" s="122">
        <v>210000026</v>
      </c>
      <c r="AC2319" s="122">
        <v>220000026</v>
      </c>
      <c r="AD2319" s="121"/>
    </row>
    <row r="2320" spans="14:30" ht="12" customHeight="1">
      <c r="N2320" s="119" t="s">
        <v>26</v>
      </c>
      <c r="O2320" s="120" t="s">
        <v>2343</v>
      </c>
      <c r="P2320" s="122">
        <v>0</v>
      </c>
      <c r="Q2320" s="122">
        <v>0</v>
      </c>
      <c r="R2320" s="122">
        <v>0</v>
      </c>
      <c r="S2320" s="122">
        <v>0</v>
      </c>
      <c r="T2320" s="122">
        <v>0</v>
      </c>
      <c r="U2320" s="122">
        <v>0</v>
      </c>
      <c r="V2320" s="122">
        <v>0</v>
      </c>
      <c r="W2320" s="122">
        <v>0</v>
      </c>
      <c r="X2320" s="122">
        <v>0</v>
      </c>
      <c r="Y2320" s="122">
        <v>190000026</v>
      </c>
      <c r="Z2320" s="122">
        <v>0</v>
      </c>
      <c r="AA2320" s="122">
        <v>0</v>
      </c>
      <c r="AB2320" s="122">
        <v>0</v>
      </c>
      <c r="AC2320" s="122">
        <v>0</v>
      </c>
      <c r="AD2320" s="121"/>
    </row>
    <row r="2321" spans="14:30" ht="12" customHeight="1">
      <c r="N2321" s="119" t="s">
        <v>26</v>
      </c>
      <c r="O2321" s="120" t="s">
        <v>311</v>
      </c>
      <c r="P2321" s="122">
        <v>85000026</v>
      </c>
      <c r="Q2321" s="122">
        <v>95000026</v>
      </c>
      <c r="R2321" s="122">
        <v>100000026</v>
      </c>
      <c r="S2321" s="122">
        <v>105000026</v>
      </c>
      <c r="T2321" s="122">
        <v>110000026</v>
      </c>
      <c r="U2321" s="122">
        <v>115000026</v>
      </c>
      <c r="V2321" s="122">
        <v>125000026</v>
      </c>
      <c r="W2321" s="122">
        <v>135000026</v>
      </c>
      <c r="X2321" s="122">
        <v>145000026</v>
      </c>
      <c r="Y2321" s="122">
        <v>155000026</v>
      </c>
      <c r="Z2321" s="122">
        <v>165000026</v>
      </c>
      <c r="AA2321" s="122">
        <v>175000026</v>
      </c>
      <c r="AB2321" s="122">
        <v>185000026</v>
      </c>
      <c r="AC2321" s="122">
        <v>195000026</v>
      </c>
      <c r="AD2321" s="121"/>
    </row>
    <row r="2322" spans="14:30" ht="12" customHeight="1">
      <c r="N2322" s="119" t="s">
        <v>26</v>
      </c>
      <c r="O2322" s="120" t="s">
        <v>2188</v>
      </c>
      <c r="P2322" s="122">
        <v>0</v>
      </c>
      <c r="Q2322" s="122">
        <v>0</v>
      </c>
      <c r="R2322" s="122">
        <v>0</v>
      </c>
      <c r="S2322" s="122">
        <v>0</v>
      </c>
      <c r="T2322" s="122">
        <v>0</v>
      </c>
      <c r="U2322" s="122">
        <v>0</v>
      </c>
      <c r="V2322" s="122">
        <v>0</v>
      </c>
      <c r="W2322" s="122">
        <v>0</v>
      </c>
      <c r="X2322" s="122">
        <v>0</v>
      </c>
      <c r="Y2322" s="122">
        <v>210000026</v>
      </c>
      <c r="Z2322" s="122">
        <v>220000026</v>
      </c>
      <c r="AA2322" s="122">
        <v>230000026</v>
      </c>
      <c r="AB2322" s="122">
        <v>240000026</v>
      </c>
      <c r="AC2322" s="122">
        <v>250000026</v>
      </c>
      <c r="AD2322" s="121"/>
    </row>
    <row r="2323" spans="14:30" ht="12" customHeight="1">
      <c r="N2323" s="119" t="s">
        <v>26</v>
      </c>
      <c r="O2323" s="120" t="s">
        <v>420</v>
      </c>
      <c r="P2323" s="122">
        <v>85000026</v>
      </c>
      <c r="Q2323" s="122">
        <v>95000026</v>
      </c>
      <c r="R2323" s="122">
        <v>100000026</v>
      </c>
      <c r="S2323" s="122">
        <v>105000026</v>
      </c>
      <c r="T2323" s="122">
        <v>110000026</v>
      </c>
      <c r="U2323" s="122">
        <v>115000026</v>
      </c>
      <c r="V2323" s="122">
        <v>125000026</v>
      </c>
      <c r="W2323" s="122">
        <v>135000026</v>
      </c>
      <c r="X2323" s="122">
        <v>145000026</v>
      </c>
      <c r="Y2323" s="122">
        <v>155000026</v>
      </c>
      <c r="Z2323" s="122">
        <v>165000026</v>
      </c>
      <c r="AA2323" s="122">
        <v>175000026</v>
      </c>
      <c r="AB2323" s="122">
        <v>185000026</v>
      </c>
      <c r="AC2323" s="122">
        <v>195000026</v>
      </c>
      <c r="AD2323" s="121"/>
    </row>
    <row r="2324" spans="14:30" ht="12" customHeight="1">
      <c r="N2324" s="119" t="s">
        <v>26</v>
      </c>
      <c r="O2324" s="120" t="s">
        <v>2447</v>
      </c>
      <c r="P2324" s="122">
        <v>100000026</v>
      </c>
      <c r="Q2324" s="122">
        <v>110000026</v>
      </c>
      <c r="R2324" s="122">
        <v>115000026</v>
      </c>
      <c r="S2324" s="122">
        <v>120000026</v>
      </c>
      <c r="T2324" s="122">
        <v>125000026</v>
      </c>
      <c r="U2324" s="122">
        <v>130000026</v>
      </c>
      <c r="V2324" s="122">
        <v>140000026</v>
      </c>
      <c r="W2324" s="122">
        <v>150000026</v>
      </c>
      <c r="X2324" s="122">
        <v>160000026</v>
      </c>
      <c r="Y2324" s="122">
        <v>170000026</v>
      </c>
      <c r="Z2324" s="122">
        <v>180000026</v>
      </c>
      <c r="AA2324" s="122">
        <v>190000026</v>
      </c>
      <c r="AB2324" s="122">
        <v>200000026</v>
      </c>
      <c r="AC2324" s="122">
        <v>210000026</v>
      </c>
      <c r="AD2324" s="121"/>
    </row>
    <row r="2325" spans="14:30" ht="12" customHeight="1">
      <c r="N2325" s="119" t="s">
        <v>26</v>
      </c>
      <c r="O2325" s="120" t="s">
        <v>2433</v>
      </c>
      <c r="P2325" s="122">
        <v>95000026</v>
      </c>
      <c r="Q2325" s="122">
        <v>105000026</v>
      </c>
      <c r="R2325" s="122">
        <v>110000026</v>
      </c>
      <c r="S2325" s="122">
        <v>115000026</v>
      </c>
      <c r="T2325" s="122">
        <v>120000026</v>
      </c>
      <c r="U2325" s="122">
        <v>125000026</v>
      </c>
      <c r="V2325" s="122">
        <v>135000026</v>
      </c>
      <c r="W2325" s="122">
        <v>145000026</v>
      </c>
      <c r="X2325" s="122">
        <v>155000026</v>
      </c>
      <c r="Y2325" s="122">
        <v>165000026</v>
      </c>
      <c r="Z2325" s="122">
        <v>175000026</v>
      </c>
      <c r="AA2325" s="122">
        <v>185000026</v>
      </c>
      <c r="AB2325" s="122">
        <v>195000026</v>
      </c>
      <c r="AC2325" s="122">
        <v>205000026</v>
      </c>
      <c r="AD2325" s="121"/>
    </row>
    <row r="2326" spans="14:30" ht="12" customHeight="1">
      <c r="N2326" s="119" t="s">
        <v>26</v>
      </c>
      <c r="O2326" s="120" t="s">
        <v>1348</v>
      </c>
      <c r="P2326" s="122">
        <v>85000026</v>
      </c>
      <c r="Q2326" s="122">
        <v>95000026</v>
      </c>
      <c r="R2326" s="122">
        <v>100000026</v>
      </c>
      <c r="S2326" s="122">
        <v>105000026</v>
      </c>
      <c r="T2326" s="122">
        <v>110000026</v>
      </c>
      <c r="U2326" s="122">
        <v>115000026</v>
      </c>
      <c r="V2326" s="122">
        <v>125000026</v>
      </c>
      <c r="W2326" s="122">
        <v>135000026</v>
      </c>
      <c r="X2326" s="122">
        <v>145000026</v>
      </c>
      <c r="Y2326" s="122">
        <v>155000026</v>
      </c>
      <c r="Z2326" s="122">
        <v>165000026</v>
      </c>
      <c r="AA2326" s="122">
        <v>175000026</v>
      </c>
      <c r="AB2326" s="122">
        <v>185000026</v>
      </c>
      <c r="AC2326" s="122">
        <v>195000026</v>
      </c>
      <c r="AD2326" s="121"/>
    </row>
    <row r="2327" spans="14:30" ht="12" customHeight="1">
      <c r="N2327" s="119" t="s">
        <v>26</v>
      </c>
      <c r="O2327" s="120" t="s">
        <v>1907</v>
      </c>
      <c r="P2327" s="122">
        <v>0</v>
      </c>
      <c r="Q2327" s="122">
        <v>100000026</v>
      </c>
      <c r="R2327" s="122">
        <v>110000026</v>
      </c>
      <c r="S2327" s="122">
        <v>120000026</v>
      </c>
      <c r="T2327" s="122">
        <v>125000026</v>
      </c>
      <c r="U2327" s="122">
        <v>130000026</v>
      </c>
      <c r="V2327" s="122">
        <v>140000026</v>
      </c>
      <c r="W2327" s="122">
        <v>150000026</v>
      </c>
      <c r="X2327" s="122">
        <v>155000026</v>
      </c>
      <c r="Y2327" s="122">
        <v>165000026</v>
      </c>
      <c r="Z2327" s="122">
        <v>175000026</v>
      </c>
      <c r="AA2327" s="122">
        <v>180000026</v>
      </c>
      <c r="AB2327" s="122">
        <v>0</v>
      </c>
      <c r="AC2327" s="122">
        <v>0</v>
      </c>
      <c r="AD2327" s="121"/>
    </row>
    <row r="2328" spans="14:30" ht="12" customHeight="1">
      <c r="N2328" s="119" t="s">
        <v>26</v>
      </c>
      <c r="O2328" s="120" t="s">
        <v>1113</v>
      </c>
      <c r="P2328" s="122">
        <v>110000026</v>
      </c>
      <c r="Q2328" s="122">
        <v>115000026</v>
      </c>
      <c r="R2328" s="122">
        <v>120000026</v>
      </c>
      <c r="S2328" s="122">
        <v>125000026</v>
      </c>
      <c r="T2328" s="122">
        <v>140000026</v>
      </c>
      <c r="U2328" s="122">
        <v>145000026</v>
      </c>
      <c r="V2328" s="122">
        <v>150000026</v>
      </c>
      <c r="W2328" s="122">
        <v>155000026</v>
      </c>
      <c r="X2328" s="122">
        <v>175000026</v>
      </c>
      <c r="Y2328" s="122">
        <v>190000026</v>
      </c>
      <c r="Z2328" s="122">
        <v>195000026</v>
      </c>
      <c r="AA2328" s="122">
        <v>205000026</v>
      </c>
      <c r="AB2328" s="122">
        <v>215000026</v>
      </c>
      <c r="AC2328" s="122">
        <v>225000026</v>
      </c>
      <c r="AD2328" s="121"/>
    </row>
    <row r="2329" spans="14:30" ht="12" customHeight="1">
      <c r="N2329" s="119" t="s">
        <v>26</v>
      </c>
      <c r="O2329" s="120" t="s">
        <v>158</v>
      </c>
      <c r="P2329" s="122">
        <v>110000026</v>
      </c>
      <c r="Q2329" s="122">
        <v>115000026</v>
      </c>
      <c r="R2329" s="122">
        <v>120000026</v>
      </c>
      <c r="S2329" s="122">
        <v>125000026</v>
      </c>
      <c r="T2329" s="122">
        <v>140000026</v>
      </c>
      <c r="U2329" s="122">
        <v>145000026</v>
      </c>
      <c r="V2329" s="122">
        <v>150000026</v>
      </c>
      <c r="W2329" s="122">
        <v>155000026</v>
      </c>
      <c r="X2329" s="122">
        <v>175000026</v>
      </c>
      <c r="Y2329" s="122">
        <v>190000026</v>
      </c>
      <c r="Z2329" s="122">
        <v>195000026</v>
      </c>
      <c r="AA2329" s="122">
        <v>205000026</v>
      </c>
      <c r="AB2329" s="122">
        <v>215000026</v>
      </c>
      <c r="AC2329" s="122">
        <v>225000026</v>
      </c>
      <c r="AD2329" s="121"/>
    </row>
    <row r="2330" spans="14:30" ht="12" customHeight="1">
      <c r="N2330" s="119" t="s">
        <v>26</v>
      </c>
      <c r="O2330" s="120" t="s">
        <v>544</v>
      </c>
      <c r="P2330" s="122">
        <v>105000026</v>
      </c>
      <c r="Q2330" s="122">
        <v>110000026</v>
      </c>
      <c r="R2330" s="122">
        <v>115000026</v>
      </c>
      <c r="S2330" s="122">
        <v>120000026</v>
      </c>
      <c r="T2330" s="122">
        <v>135000026</v>
      </c>
      <c r="U2330" s="122">
        <v>140000026</v>
      </c>
      <c r="V2330" s="122">
        <v>145000026</v>
      </c>
      <c r="W2330" s="122">
        <v>150000026</v>
      </c>
      <c r="X2330" s="122">
        <v>170000026</v>
      </c>
      <c r="Y2330" s="122">
        <v>185000026</v>
      </c>
      <c r="Z2330" s="122">
        <v>190000026</v>
      </c>
      <c r="AA2330" s="122">
        <v>200000026</v>
      </c>
      <c r="AB2330" s="122">
        <v>210000026</v>
      </c>
      <c r="AC2330" s="122">
        <v>220000026</v>
      </c>
      <c r="AD2330" s="121"/>
    </row>
    <row r="2331" spans="14:30" ht="12" customHeight="1">
      <c r="N2331" s="119" t="s">
        <v>26</v>
      </c>
      <c r="O2331" s="120" t="s">
        <v>299</v>
      </c>
      <c r="P2331" s="122">
        <v>105000026</v>
      </c>
      <c r="Q2331" s="122">
        <v>110000026</v>
      </c>
      <c r="R2331" s="122">
        <v>115000026</v>
      </c>
      <c r="S2331" s="122">
        <v>120000026</v>
      </c>
      <c r="T2331" s="122">
        <v>135000026</v>
      </c>
      <c r="U2331" s="122">
        <v>140000026</v>
      </c>
      <c r="V2331" s="122">
        <v>145000026</v>
      </c>
      <c r="W2331" s="122">
        <v>150000026</v>
      </c>
      <c r="X2331" s="122">
        <v>170000026</v>
      </c>
      <c r="Y2331" s="122">
        <v>185000026</v>
      </c>
      <c r="Z2331" s="122">
        <v>190000026</v>
      </c>
      <c r="AA2331" s="122">
        <v>200000026</v>
      </c>
      <c r="AB2331" s="122">
        <v>210000026</v>
      </c>
      <c r="AC2331" s="122">
        <v>220000026</v>
      </c>
      <c r="AD2331" s="121"/>
    </row>
    <row r="2332" spans="14:30" ht="12" customHeight="1">
      <c r="N2332" s="119" t="s">
        <v>26</v>
      </c>
      <c r="O2332" s="120" t="s">
        <v>159</v>
      </c>
      <c r="P2332" s="122">
        <v>105000026</v>
      </c>
      <c r="Q2332" s="122">
        <v>110000026</v>
      </c>
      <c r="R2332" s="122">
        <v>115000026</v>
      </c>
      <c r="S2332" s="122">
        <v>120000026</v>
      </c>
      <c r="T2332" s="122">
        <v>135000026</v>
      </c>
      <c r="U2332" s="122">
        <v>140000026</v>
      </c>
      <c r="V2332" s="122">
        <v>145000026</v>
      </c>
      <c r="W2332" s="122">
        <v>150000026</v>
      </c>
      <c r="X2332" s="122">
        <v>170000026</v>
      </c>
      <c r="Y2332" s="122">
        <v>185000026</v>
      </c>
      <c r="Z2332" s="122">
        <v>190000026</v>
      </c>
      <c r="AA2332" s="122">
        <v>200000026</v>
      </c>
      <c r="AB2332" s="122">
        <v>210000026</v>
      </c>
      <c r="AC2332" s="122">
        <v>220000026</v>
      </c>
      <c r="AD2332" s="121"/>
    </row>
    <row r="2333" spans="14:30" ht="12" customHeight="1">
      <c r="N2333" s="119" t="s">
        <v>26</v>
      </c>
      <c r="O2333" s="120" t="s">
        <v>1644</v>
      </c>
      <c r="P2333" s="122">
        <v>105000026</v>
      </c>
      <c r="Q2333" s="122">
        <v>110000026</v>
      </c>
      <c r="R2333" s="122">
        <v>115000026</v>
      </c>
      <c r="S2333" s="122">
        <v>120000026</v>
      </c>
      <c r="T2333" s="122">
        <v>135000026</v>
      </c>
      <c r="U2333" s="122">
        <v>140000026</v>
      </c>
      <c r="V2333" s="122">
        <v>145000026</v>
      </c>
      <c r="W2333" s="122">
        <v>150000026</v>
      </c>
      <c r="X2333" s="122">
        <v>170000026</v>
      </c>
      <c r="Y2333" s="122">
        <v>185000026</v>
      </c>
      <c r="Z2333" s="122">
        <v>190000026</v>
      </c>
      <c r="AA2333" s="122">
        <v>200000026</v>
      </c>
      <c r="AB2333" s="122">
        <v>210000026</v>
      </c>
      <c r="AC2333" s="122">
        <v>220000026</v>
      </c>
      <c r="AD2333" s="121"/>
    </row>
    <row r="2334" spans="14:30" ht="12" customHeight="1">
      <c r="N2334" s="119" t="s">
        <v>26</v>
      </c>
      <c r="O2334" s="120" t="s">
        <v>3389</v>
      </c>
      <c r="P2334" s="121"/>
      <c r="Q2334" s="121"/>
      <c r="R2334" s="121"/>
      <c r="S2334" s="121"/>
      <c r="T2334" s="121"/>
      <c r="U2334" s="121"/>
      <c r="V2334" s="121"/>
      <c r="W2334" s="121"/>
      <c r="X2334" s="121"/>
      <c r="Y2334" s="121"/>
      <c r="Z2334" s="121"/>
      <c r="AA2334" s="122">
        <v>225000026</v>
      </c>
      <c r="AB2334" s="121"/>
      <c r="AC2334" s="121"/>
      <c r="AD2334" s="121"/>
    </row>
    <row r="2335" spans="14:30" ht="12" customHeight="1">
      <c r="N2335" s="119" t="s">
        <v>26</v>
      </c>
      <c r="O2335" s="120" t="s">
        <v>2726</v>
      </c>
      <c r="P2335" s="122">
        <v>0</v>
      </c>
      <c r="Q2335" s="122">
        <v>0</v>
      </c>
      <c r="R2335" s="122">
        <v>0</v>
      </c>
      <c r="S2335" s="122">
        <v>0</v>
      </c>
      <c r="T2335" s="122">
        <v>0</v>
      </c>
      <c r="U2335" s="122">
        <v>0</v>
      </c>
      <c r="V2335" s="122">
        <v>0</v>
      </c>
      <c r="W2335" s="122">
        <v>0</v>
      </c>
      <c r="X2335" s="122">
        <v>0</v>
      </c>
      <c r="Y2335" s="122">
        <v>215000026</v>
      </c>
      <c r="Z2335" s="122">
        <v>225000026</v>
      </c>
      <c r="AA2335" s="122">
        <v>235000026</v>
      </c>
      <c r="AB2335" s="122">
        <v>245000026</v>
      </c>
      <c r="AC2335" s="122">
        <v>255000026</v>
      </c>
      <c r="AD2335" s="121"/>
    </row>
    <row r="2336" spans="14:30" ht="12" customHeight="1">
      <c r="N2336" s="119" t="s">
        <v>26</v>
      </c>
      <c r="O2336" s="120" t="s">
        <v>3390</v>
      </c>
      <c r="P2336" s="121"/>
      <c r="Q2336" s="121"/>
      <c r="R2336" s="121"/>
      <c r="S2336" s="121"/>
      <c r="T2336" s="121"/>
      <c r="U2336" s="121"/>
      <c r="V2336" s="121"/>
      <c r="W2336" s="121"/>
      <c r="X2336" s="121"/>
      <c r="Y2336" s="121"/>
      <c r="Z2336" s="121"/>
      <c r="AA2336" s="122">
        <v>220000026</v>
      </c>
      <c r="AB2336" s="121"/>
      <c r="AC2336" s="121"/>
      <c r="AD2336" s="121"/>
    </row>
    <row r="2337" spans="14:30" ht="12" customHeight="1">
      <c r="N2337" s="119" t="s">
        <v>26</v>
      </c>
      <c r="O2337" s="120" t="s">
        <v>3391</v>
      </c>
      <c r="P2337" s="121"/>
      <c r="Q2337" s="121"/>
      <c r="R2337" s="121"/>
      <c r="S2337" s="121"/>
      <c r="T2337" s="121"/>
      <c r="U2337" s="121"/>
      <c r="V2337" s="121"/>
      <c r="W2337" s="121"/>
      <c r="X2337" s="121"/>
      <c r="Y2337" s="121"/>
      <c r="Z2337" s="121"/>
      <c r="AA2337" s="122">
        <v>560000026</v>
      </c>
      <c r="AB2337" s="121"/>
      <c r="AC2337" s="121"/>
      <c r="AD2337" s="121"/>
    </row>
    <row r="2338" spans="14:30" ht="12" customHeight="1">
      <c r="N2338" s="119" t="s">
        <v>26</v>
      </c>
      <c r="O2338" s="120" t="s">
        <v>3392</v>
      </c>
      <c r="P2338" s="121"/>
      <c r="Q2338" s="121"/>
      <c r="R2338" s="121"/>
      <c r="S2338" s="121"/>
      <c r="T2338" s="121"/>
      <c r="U2338" s="121"/>
      <c r="V2338" s="121"/>
      <c r="W2338" s="121"/>
      <c r="X2338" s="121"/>
      <c r="Y2338" s="121"/>
      <c r="Z2338" s="121"/>
      <c r="AA2338" s="122">
        <v>560000026</v>
      </c>
      <c r="AB2338" s="122">
        <v>635000026</v>
      </c>
      <c r="AC2338" s="122">
        <v>700000026</v>
      </c>
      <c r="AD2338" s="121"/>
    </row>
    <row r="2339" spans="14:30" ht="12" customHeight="1">
      <c r="N2339" s="119" t="s">
        <v>26</v>
      </c>
      <c r="O2339" s="120" t="s">
        <v>551</v>
      </c>
      <c r="P2339" s="122">
        <v>0</v>
      </c>
      <c r="Q2339" s="122">
        <v>0</v>
      </c>
      <c r="R2339" s="122">
        <v>0</v>
      </c>
      <c r="S2339" s="122">
        <v>0</v>
      </c>
      <c r="T2339" s="122">
        <v>80000026</v>
      </c>
      <c r="U2339" s="122">
        <v>85000026</v>
      </c>
      <c r="V2339" s="122">
        <v>90000026</v>
      </c>
      <c r="W2339" s="122">
        <v>95000026</v>
      </c>
      <c r="X2339" s="122">
        <v>100000026</v>
      </c>
      <c r="Y2339" s="122">
        <v>105000026</v>
      </c>
      <c r="Z2339" s="122">
        <v>110000026</v>
      </c>
      <c r="AA2339" s="122">
        <v>115000026</v>
      </c>
      <c r="AB2339" s="122">
        <v>120000026</v>
      </c>
      <c r="AC2339" s="122">
        <v>125000026</v>
      </c>
      <c r="AD2339" s="121"/>
    </row>
    <row r="2340" spans="14:30" ht="12" customHeight="1">
      <c r="N2340" s="119" t="s">
        <v>26</v>
      </c>
      <c r="O2340" s="120" t="s">
        <v>2106</v>
      </c>
      <c r="P2340" s="122">
        <v>0</v>
      </c>
      <c r="Q2340" s="122">
        <v>0</v>
      </c>
      <c r="R2340" s="122">
        <v>0</v>
      </c>
      <c r="S2340" s="122">
        <v>0</v>
      </c>
      <c r="T2340" s="122">
        <v>85000026</v>
      </c>
      <c r="U2340" s="122">
        <v>90000026</v>
      </c>
      <c r="V2340" s="122">
        <v>95000026</v>
      </c>
      <c r="W2340" s="122">
        <v>110000026</v>
      </c>
      <c r="X2340" s="122">
        <v>120000026</v>
      </c>
      <c r="Y2340" s="122">
        <v>125000026</v>
      </c>
      <c r="Z2340" s="122">
        <v>130000026</v>
      </c>
      <c r="AA2340" s="122">
        <v>135000026</v>
      </c>
      <c r="AB2340" s="122">
        <v>140000026</v>
      </c>
      <c r="AC2340" s="122">
        <v>145000026</v>
      </c>
      <c r="AD2340" s="121"/>
    </row>
    <row r="2341" spans="14:30" ht="12" customHeight="1">
      <c r="N2341" s="119" t="s">
        <v>26</v>
      </c>
      <c r="O2341" s="120" t="s">
        <v>2363</v>
      </c>
      <c r="P2341" s="122">
        <v>0</v>
      </c>
      <c r="Q2341" s="122">
        <v>0</v>
      </c>
      <c r="R2341" s="122">
        <v>0</v>
      </c>
      <c r="S2341" s="122">
        <v>0</v>
      </c>
      <c r="T2341" s="122">
        <v>85000026</v>
      </c>
      <c r="U2341" s="122">
        <v>90000026</v>
      </c>
      <c r="V2341" s="122">
        <v>95000026</v>
      </c>
      <c r="W2341" s="122">
        <v>100000026</v>
      </c>
      <c r="X2341" s="122">
        <v>105000026</v>
      </c>
      <c r="Y2341" s="122">
        <v>110000026</v>
      </c>
      <c r="Z2341" s="122">
        <v>115000026</v>
      </c>
      <c r="AA2341" s="122">
        <v>120000026</v>
      </c>
      <c r="AB2341" s="122">
        <v>125000026</v>
      </c>
      <c r="AC2341" s="122">
        <v>130000026</v>
      </c>
      <c r="AD2341" s="121"/>
    </row>
    <row r="2342" spans="14:30" ht="12" customHeight="1">
      <c r="N2342" s="119" t="s">
        <v>26</v>
      </c>
      <c r="O2342" s="120" t="s">
        <v>2575</v>
      </c>
      <c r="P2342" s="122">
        <v>0</v>
      </c>
      <c r="Q2342" s="122">
        <v>0</v>
      </c>
      <c r="R2342" s="122">
        <v>0</v>
      </c>
      <c r="S2342" s="122">
        <v>0</v>
      </c>
      <c r="T2342" s="122">
        <v>85000026</v>
      </c>
      <c r="U2342" s="122">
        <v>90000026</v>
      </c>
      <c r="V2342" s="122">
        <v>95000026</v>
      </c>
      <c r="W2342" s="122">
        <v>100000026</v>
      </c>
      <c r="X2342" s="122">
        <v>105000026</v>
      </c>
      <c r="Y2342" s="122">
        <v>110000026</v>
      </c>
      <c r="Z2342" s="122">
        <v>115000026</v>
      </c>
      <c r="AA2342" s="122">
        <v>120000026</v>
      </c>
      <c r="AB2342" s="122">
        <v>125000026</v>
      </c>
      <c r="AC2342" s="122">
        <v>130000026</v>
      </c>
      <c r="AD2342" s="121"/>
    </row>
    <row r="2343" spans="14:30" ht="12" customHeight="1">
      <c r="N2343" s="119" t="s">
        <v>26</v>
      </c>
      <c r="O2343" s="120" t="s">
        <v>514</v>
      </c>
      <c r="P2343" s="122">
        <v>0</v>
      </c>
      <c r="Q2343" s="122">
        <v>0</v>
      </c>
      <c r="R2343" s="122">
        <v>0</v>
      </c>
      <c r="S2343" s="122">
        <v>0</v>
      </c>
      <c r="T2343" s="122">
        <v>80000026</v>
      </c>
      <c r="U2343" s="122">
        <v>85000026</v>
      </c>
      <c r="V2343" s="122">
        <v>90000026</v>
      </c>
      <c r="W2343" s="122">
        <v>95000026</v>
      </c>
      <c r="X2343" s="122">
        <v>100000026</v>
      </c>
      <c r="Y2343" s="122">
        <v>105000026</v>
      </c>
      <c r="Z2343" s="122">
        <v>110000026</v>
      </c>
      <c r="AA2343" s="122">
        <v>115000026</v>
      </c>
      <c r="AB2343" s="122">
        <v>120000026</v>
      </c>
      <c r="AC2343" s="122">
        <v>125000026</v>
      </c>
      <c r="AD2343" s="121"/>
    </row>
    <row r="2344" spans="14:30" ht="12" customHeight="1">
      <c r="N2344" s="119" t="s">
        <v>26</v>
      </c>
      <c r="O2344" s="120" t="s">
        <v>1488</v>
      </c>
      <c r="P2344" s="122">
        <v>0</v>
      </c>
      <c r="Q2344" s="122">
        <v>0</v>
      </c>
      <c r="R2344" s="122">
        <v>0</v>
      </c>
      <c r="S2344" s="122">
        <v>0</v>
      </c>
      <c r="T2344" s="122">
        <v>85000026</v>
      </c>
      <c r="U2344" s="122">
        <v>90000026</v>
      </c>
      <c r="V2344" s="122">
        <v>95000026</v>
      </c>
      <c r="W2344" s="122">
        <v>100000026</v>
      </c>
      <c r="X2344" s="122">
        <v>105000026</v>
      </c>
      <c r="Y2344" s="122">
        <v>110000026</v>
      </c>
      <c r="Z2344" s="122">
        <v>115000026</v>
      </c>
      <c r="AA2344" s="122">
        <v>120000026</v>
      </c>
      <c r="AB2344" s="122">
        <v>125000026</v>
      </c>
      <c r="AC2344" s="122">
        <v>130000026</v>
      </c>
      <c r="AD2344" s="121"/>
    </row>
    <row r="2345" spans="14:30" ht="12" customHeight="1">
      <c r="N2345" s="119" t="s">
        <v>26</v>
      </c>
      <c r="O2345" s="120" t="s">
        <v>1349</v>
      </c>
      <c r="P2345" s="122">
        <v>0</v>
      </c>
      <c r="Q2345" s="122">
        <v>0</v>
      </c>
      <c r="R2345" s="122">
        <v>0</v>
      </c>
      <c r="S2345" s="122">
        <v>0</v>
      </c>
      <c r="T2345" s="122">
        <v>80000026</v>
      </c>
      <c r="U2345" s="122">
        <v>85000026</v>
      </c>
      <c r="V2345" s="122">
        <v>90000026</v>
      </c>
      <c r="W2345" s="122">
        <v>95000026</v>
      </c>
      <c r="X2345" s="122">
        <v>100000026</v>
      </c>
      <c r="Y2345" s="122">
        <v>105000026</v>
      </c>
      <c r="Z2345" s="122">
        <v>110000026</v>
      </c>
      <c r="AA2345" s="122">
        <v>115000026</v>
      </c>
      <c r="AB2345" s="122">
        <v>120000026</v>
      </c>
      <c r="AC2345" s="122">
        <v>125000026</v>
      </c>
      <c r="AD2345" s="121"/>
    </row>
    <row r="2346" spans="14:30" ht="12" customHeight="1">
      <c r="N2346" s="119" t="s">
        <v>26</v>
      </c>
      <c r="O2346" s="120" t="s">
        <v>515</v>
      </c>
      <c r="P2346" s="122">
        <v>0</v>
      </c>
      <c r="Q2346" s="122">
        <v>0</v>
      </c>
      <c r="R2346" s="122">
        <v>0</v>
      </c>
      <c r="S2346" s="122">
        <v>0</v>
      </c>
      <c r="T2346" s="122">
        <v>80000026</v>
      </c>
      <c r="U2346" s="122">
        <v>85000026</v>
      </c>
      <c r="V2346" s="122">
        <v>90000026</v>
      </c>
      <c r="W2346" s="122">
        <v>95000026</v>
      </c>
      <c r="X2346" s="122">
        <v>100000026</v>
      </c>
      <c r="Y2346" s="122">
        <v>105000026</v>
      </c>
      <c r="Z2346" s="122">
        <v>110000026</v>
      </c>
      <c r="AA2346" s="122">
        <v>115000026</v>
      </c>
      <c r="AB2346" s="122">
        <v>120000026</v>
      </c>
      <c r="AC2346" s="122">
        <v>125000026</v>
      </c>
      <c r="AD2346" s="121"/>
    </row>
    <row r="2347" spans="14:30" ht="12" customHeight="1">
      <c r="N2347" s="119" t="s">
        <v>26</v>
      </c>
      <c r="O2347" s="120" t="s">
        <v>3419</v>
      </c>
      <c r="P2347" s="121"/>
      <c r="Q2347" s="121"/>
      <c r="R2347" s="121"/>
      <c r="S2347" s="121"/>
      <c r="T2347" s="121"/>
      <c r="U2347" s="121"/>
      <c r="V2347" s="121"/>
      <c r="W2347" s="121"/>
      <c r="X2347" s="121"/>
      <c r="Y2347" s="121"/>
      <c r="Z2347" s="121"/>
      <c r="AA2347" s="121"/>
      <c r="AB2347" s="122">
        <v>130000026</v>
      </c>
      <c r="AC2347" s="121"/>
      <c r="AD2347" s="121"/>
    </row>
    <row r="2348" spans="14:30" ht="12" customHeight="1">
      <c r="N2348" s="119" t="s">
        <v>26</v>
      </c>
      <c r="O2348" s="120" t="s">
        <v>317</v>
      </c>
      <c r="P2348" s="122">
        <v>0</v>
      </c>
      <c r="Q2348" s="122">
        <v>0</v>
      </c>
      <c r="R2348" s="122">
        <v>0</v>
      </c>
      <c r="S2348" s="122">
        <v>0</v>
      </c>
      <c r="T2348" s="122">
        <v>95000026</v>
      </c>
      <c r="U2348" s="122">
        <v>100000026</v>
      </c>
      <c r="V2348" s="122">
        <v>105000026</v>
      </c>
      <c r="W2348" s="122">
        <v>110000026</v>
      </c>
      <c r="X2348" s="122">
        <v>115000026</v>
      </c>
      <c r="Y2348" s="122">
        <v>120000026</v>
      </c>
      <c r="Z2348" s="122">
        <v>125000026</v>
      </c>
      <c r="AA2348" s="122">
        <v>130000026</v>
      </c>
      <c r="AB2348" s="122">
        <v>135000026</v>
      </c>
      <c r="AC2348" s="122">
        <v>145000026</v>
      </c>
      <c r="AD2348" s="121"/>
    </row>
    <row r="2349" spans="14:30" ht="12" customHeight="1">
      <c r="N2349" s="119" t="s">
        <v>26</v>
      </c>
      <c r="O2349" s="120" t="s">
        <v>2549</v>
      </c>
      <c r="P2349" s="122">
        <v>0</v>
      </c>
      <c r="Q2349" s="122">
        <v>0</v>
      </c>
      <c r="R2349" s="122">
        <v>0</v>
      </c>
      <c r="S2349" s="122">
        <v>0</v>
      </c>
      <c r="T2349" s="122">
        <v>95000026</v>
      </c>
      <c r="U2349" s="122">
        <v>100000026</v>
      </c>
      <c r="V2349" s="122">
        <v>105000026</v>
      </c>
      <c r="W2349" s="122">
        <v>110000026</v>
      </c>
      <c r="X2349" s="122">
        <v>115000026</v>
      </c>
      <c r="Y2349" s="122">
        <v>120000026</v>
      </c>
      <c r="Z2349" s="122">
        <v>125000026</v>
      </c>
      <c r="AA2349" s="122">
        <v>130000026</v>
      </c>
      <c r="AB2349" s="122">
        <v>135000026</v>
      </c>
      <c r="AC2349" s="122">
        <v>145000026</v>
      </c>
      <c r="AD2349" s="121"/>
    </row>
    <row r="2350" spans="14:30" ht="12" customHeight="1">
      <c r="N2350" s="119" t="s">
        <v>26</v>
      </c>
      <c r="O2350" s="120" t="s">
        <v>310</v>
      </c>
      <c r="P2350" s="122">
        <v>0</v>
      </c>
      <c r="Q2350" s="122">
        <v>0</v>
      </c>
      <c r="R2350" s="122">
        <v>0</v>
      </c>
      <c r="S2350" s="122">
        <v>0</v>
      </c>
      <c r="T2350" s="122">
        <v>90000026</v>
      </c>
      <c r="U2350" s="122">
        <v>95000026</v>
      </c>
      <c r="V2350" s="122">
        <v>100000026</v>
      </c>
      <c r="W2350" s="122">
        <v>110000026</v>
      </c>
      <c r="X2350" s="122">
        <v>115000026</v>
      </c>
      <c r="Y2350" s="122">
        <v>120000026</v>
      </c>
      <c r="Z2350" s="122">
        <v>125000026</v>
      </c>
      <c r="AA2350" s="122">
        <v>130000026</v>
      </c>
      <c r="AB2350" s="122">
        <v>140000026</v>
      </c>
      <c r="AC2350" s="122">
        <v>145000026</v>
      </c>
      <c r="AD2350" s="121"/>
    </row>
    <row r="2351" spans="14:30" ht="12" customHeight="1">
      <c r="N2351" s="119" t="s">
        <v>26</v>
      </c>
      <c r="O2351" s="120" t="s">
        <v>2189</v>
      </c>
      <c r="P2351" s="122">
        <v>0</v>
      </c>
      <c r="Q2351" s="122">
        <v>0</v>
      </c>
      <c r="R2351" s="122">
        <v>0</v>
      </c>
      <c r="S2351" s="122">
        <v>0</v>
      </c>
      <c r="T2351" s="122">
        <v>80000026</v>
      </c>
      <c r="U2351" s="122">
        <v>85000026</v>
      </c>
      <c r="V2351" s="122">
        <v>90000026</v>
      </c>
      <c r="W2351" s="122">
        <v>95000026</v>
      </c>
      <c r="X2351" s="122">
        <v>100000026</v>
      </c>
      <c r="Y2351" s="122">
        <v>105000026</v>
      </c>
      <c r="Z2351" s="122">
        <v>110000026</v>
      </c>
      <c r="AA2351" s="122">
        <v>115000026</v>
      </c>
      <c r="AB2351" s="122">
        <v>120000026</v>
      </c>
      <c r="AC2351" s="122">
        <v>125000026</v>
      </c>
      <c r="AD2351" s="121"/>
    </row>
    <row r="2352" spans="14:30" ht="12" customHeight="1">
      <c r="N2352" s="119" t="s">
        <v>26</v>
      </c>
      <c r="O2352" s="120" t="s">
        <v>1916</v>
      </c>
      <c r="P2352" s="122">
        <v>0</v>
      </c>
      <c r="Q2352" s="122">
        <v>0</v>
      </c>
      <c r="R2352" s="122">
        <v>0</v>
      </c>
      <c r="S2352" s="122">
        <v>0</v>
      </c>
      <c r="T2352" s="122">
        <v>85000026</v>
      </c>
      <c r="U2352" s="122">
        <v>90000026</v>
      </c>
      <c r="V2352" s="122">
        <v>95000026</v>
      </c>
      <c r="W2352" s="122">
        <v>100000026</v>
      </c>
      <c r="X2352" s="122">
        <v>105000026</v>
      </c>
      <c r="Y2352" s="122">
        <v>110000026</v>
      </c>
      <c r="Z2352" s="122">
        <v>115000026</v>
      </c>
      <c r="AA2352" s="122">
        <v>120000026</v>
      </c>
      <c r="AB2352" s="122">
        <v>125000026</v>
      </c>
      <c r="AC2352" s="122">
        <v>130000026</v>
      </c>
      <c r="AD2352" s="121"/>
    </row>
    <row r="2353" spans="14:30" ht="12" customHeight="1">
      <c r="N2353" s="119" t="s">
        <v>26</v>
      </c>
      <c r="O2353" s="120" t="s">
        <v>1629</v>
      </c>
      <c r="P2353" s="122">
        <v>130000026</v>
      </c>
      <c r="Q2353" s="122">
        <v>145000026</v>
      </c>
      <c r="R2353" s="122">
        <v>170000026</v>
      </c>
      <c r="S2353" s="122">
        <v>180000026</v>
      </c>
      <c r="T2353" s="122">
        <v>190000026</v>
      </c>
      <c r="U2353" s="122">
        <v>215000026</v>
      </c>
      <c r="V2353" s="122">
        <v>225000026</v>
      </c>
      <c r="W2353" s="122">
        <v>270000026</v>
      </c>
      <c r="X2353" s="122">
        <v>290000026</v>
      </c>
      <c r="Y2353" s="122">
        <v>320000026</v>
      </c>
      <c r="Z2353" s="122">
        <v>400000026</v>
      </c>
      <c r="AA2353" s="122">
        <v>550000026</v>
      </c>
      <c r="AB2353" s="122">
        <v>600000026</v>
      </c>
      <c r="AC2353" s="122">
        <v>0</v>
      </c>
      <c r="AD2353" s="121"/>
    </row>
    <row r="2354" spans="14:30" ht="12" customHeight="1">
      <c r="N2354" s="119" t="s">
        <v>26</v>
      </c>
      <c r="O2354" s="120" t="s">
        <v>233</v>
      </c>
      <c r="P2354" s="122">
        <v>130000026</v>
      </c>
      <c r="Q2354" s="122">
        <v>145000026</v>
      </c>
      <c r="R2354" s="122">
        <v>170000026</v>
      </c>
      <c r="S2354" s="122">
        <v>180000026</v>
      </c>
      <c r="T2354" s="122">
        <v>190000026</v>
      </c>
      <c r="U2354" s="122">
        <v>215000026</v>
      </c>
      <c r="V2354" s="122">
        <v>225000026</v>
      </c>
      <c r="W2354" s="122">
        <v>270000026</v>
      </c>
      <c r="X2354" s="122">
        <v>290000026</v>
      </c>
      <c r="Y2354" s="122">
        <v>320000026</v>
      </c>
      <c r="Z2354" s="122">
        <v>400000026</v>
      </c>
      <c r="AA2354" s="122">
        <v>550000026</v>
      </c>
      <c r="AB2354" s="122">
        <v>600000026</v>
      </c>
      <c r="AC2354" s="122">
        <v>0</v>
      </c>
      <c r="AD2354" s="121"/>
    </row>
    <row r="2355" spans="14:30" ht="12" customHeight="1">
      <c r="N2355" s="119" t="s">
        <v>26</v>
      </c>
      <c r="O2355" s="120" t="s">
        <v>2501</v>
      </c>
      <c r="P2355" s="122">
        <v>130000026</v>
      </c>
      <c r="Q2355" s="122">
        <v>145000026</v>
      </c>
      <c r="R2355" s="122">
        <v>170000026</v>
      </c>
      <c r="S2355" s="122">
        <v>180000026</v>
      </c>
      <c r="T2355" s="122">
        <v>190000026</v>
      </c>
      <c r="U2355" s="122">
        <v>215000026</v>
      </c>
      <c r="V2355" s="122">
        <v>225000026</v>
      </c>
      <c r="W2355" s="122">
        <v>270000026</v>
      </c>
      <c r="X2355" s="122">
        <v>290000026</v>
      </c>
      <c r="Y2355" s="122">
        <v>320000026</v>
      </c>
      <c r="Z2355" s="122">
        <v>400000026</v>
      </c>
      <c r="AA2355" s="122">
        <v>550000026</v>
      </c>
      <c r="AB2355" s="122">
        <v>600000026</v>
      </c>
      <c r="AC2355" s="122">
        <v>0</v>
      </c>
      <c r="AD2355" s="121"/>
    </row>
    <row r="2356" spans="14:30" ht="12" customHeight="1">
      <c r="N2356" s="119" t="s">
        <v>26</v>
      </c>
      <c r="O2356" s="120" t="s">
        <v>794</v>
      </c>
      <c r="P2356" s="122">
        <v>120000026</v>
      </c>
      <c r="Q2356" s="122">
        <v>125000026</v>
      </c>
      <c r="R2356" s="122">
        <v>0</v>
      </c>
      <c r="S2356" s="122">
        <v>0</v>
      </c>
      <c r="T2356" s="122">
        <v>0</v>
      </c>
      <c r="U2356" s="122">
        <v>0</v>
      </c>
      <c r="V2356" s="122">
        <v>0</v>
      </c>
      <c r="W2356" s="122">
        <v>0</v>
      </c>
      <c r="X2356" s="122">
        <v>0</v>
      </c>
      <c r="Y2356" s="122">
        <v>0</v>
      </c>
      <c r="Z2356" s="122">
        <v>0</v>
      </c>
      <c r="AA2356" s="122">
        <v>0</v>
      </c>
      <c r="AB2356" s="122">
        <v>0</v>
      </c>
      <c r="AC2356" s="122">
        <v>0</v>
      </c>
      <c r="AD2356" s="121"/>
    </row>
    <row r="2357" spans="14:30" ht="12" customHeight="1">
      <c r="N2357" s="119" t="s">
        <v>26</v>
      </c>
      <c r="O2357" s="120" t="s">
        <v>459</v>
      </c>
      <c r="P2357" s="122">
        <v>130000026</v>
      </c>
      <c r="Q2357" s="122">
        <v>135000026</v>
      </c>
      <c r="R2357" s="122">
        <v>140000026</v>
      </c>
      <c r="S2357" s="122">
        <v>145000026</v>
      </c>
      <c r="T2357" s="122">
        <v>160000026</v>
      </c>
      <c r="U2357" s="122">
        <v>165000026</v>
      </c>
      <c r="V2357" s="122">
        <v>170000026</v>
      </c>
      <c r="W2357" s="122">
        <v>220000026</v>
      </c>
      <c r="X2357" s="122">
        <v>240000026</v>
      </c>
      <c r="Y2357" s="122">
        <v>250000026</v>
      </c>
      <c r="Z2357" s="122">
        <v>0</v>
      </c>
      <c r="AA2357" s="122">
        <v>0</v>
      </c>
      <c r="AB2357" s="122">
        <v>0</v>
      </c>
      <c r="AC2357" s="122">
        <v>0</v>
      </c>
      <c r="AD2357" s="121"/>
    </row>
    <row r="2358" spans="14:30" ht="12" customHeight="1">
      <c r="N2358" s="119" t="s">
        <v>26</v>
      </c>
      <c r="O2358" s="120" t="s">
        <v>673</v>
      </c>
      <c r="P2358" s="122">
        <v>130000026</v>
      </c>
      <c r="Q2358" s="122">
        <v>145000026</v>
      </c>
      <c r="R2358" s="122">
        <v>170000026</v>
      </c>
      <c r="S2358" s="122">
        <v>180000026</v>
      </c>
      <c r="T2358" s="122">
        <v>190000026</v>
      </c>
      <c r="U2358" s="122">
        <v>215000026</v>
      </c>
      <c r="V2358" s="122">
        <v>225000026</v>
      </c>
      <c r="W2358" s="122">
        <v>270000026</v>
      </c>
      <c r="X2358" s="122">
        <v>290000026</v>
      </c>
      <c r="Y2358" s="122">
        <v>320000026</v>
      </c>
      <c r="Z2358" s="122">
        <v>400000026</v>
      </c>
      <c r="AA2358" s="122">
        <v>550000026</v>
      </c>
      <c r="AB2358" s="122">
        <v>600000026</v>
      </c>
      <c r="AC2358" s="122">
        <v>0</v>
      </c>
      <c r="AD2358" s="121"/>
    </row>
    <row r="2359" spans="14:30" ht="12" customHeight="1">
      <c r="N2359" s="119" t="s">
        <v>26</v>
      </c>
      <c r="O2359" s="120" t="s">
        <v>908</v>
      </c>
      <c r="P2359" s="122">
        <v>130000026</v>
      </c>
      <c r="Q2359" s="122">
        <v>145000026</v>
      </c>
      <c r="R2359" s="122">
        <v>170000026</v>
      </c>
      <c r="S2359" s="122">
        <v>180000026</v>
      </c>
      <c r="T2359" s="122">
        <v>190000026</v>
      </c>
      <c r="U2359" s="122">
        <v>215000026</v>
      </c>
      <c r="V2359" s="122">
        <v>225000026</v>
      </c>
      <c r="W2359" s="122">
        <v>270000026</v>
      </c>
      <c r="X2359" s="122">
        <v>290000026</v>
      </c>
      <c r="Y2359" s="122">
        <v>320000026</v>
      </c>
      <c r="Z2359" s="122">
        <v>400000026</v>
      </c>
      <c r="AA2359" s="122">
        <v>550000026</v>
      </c>
      <c r="AB2359" s="122">
        <v>600000026</v>
      </c>
      <c r="AC2359" s="122">
        <v>0</v>
      </c>
      <c r="AD2359" s="121"/>
    </row>
    <row r="2360" spans="14:30" ht="12" customHeight="1">
      <c r="N2360" s="119" t="s">
        <v>26</v>
      </c>
      <c r="O2360" s="120" t="s">
        <v>909</v>
      </c>
      <c r="P2360" s="122">
        <v>130000026</v>
      </c>
      <c r="Q2360" s="122">
        <v>145000026</v>
      </c>
      <c r="R2360" s="122">
        <v>170000026</v>
      </c>
      <c r="S2360" s="122">
        <v>180000026</v>
      </c>
      <c r="T2360" s="122">
        <v>260000026</v>
      </c>
      <c r="U2360" s="122">
        <v>295000026</v>
      </c>
      <c r="V2360" s="122">
        <v>325000026</v>
      </c>
      <c r="W2360" s="122">
        <v>365000026</v>
      </c>
      <c r="X2360" s="122">
        <v>375000026</v>
      </c>
      <c r="Y2360" s="122">
        <v>390000026</v>
      </c>
      <c r="Z2360" s="122">
        <v>400000026</v>
      </c>
      <c r="AA2360" s="122">
        <v>550000026</v>
      </c>
      <c r="AB2360" s="122">
        <v>600000026</v>
      </c>
      <c r="AC2360" s="122">
        <v>0</v>
      </c>
      <c r="AD2360" s="121"/>
    </row>
    <row r="2361" spans="14:30" ht="12" customHeight="1">
      <c r="N2361" s="119" t="s">
        <v>26</v>
      </c>
      <c r="O2361" s="120" t="s">
        <v>1560</v>
      </c>
      <c r="P2361" s="122">
        <v>0</v>
      </c>
      <c r="Q2361" s="122">
        <v>0</v>
      </c>
      <c r="R2361" s="122">
        <v>0</v>
      </c>
      <c r="S2361" s="122">
        <v>0</v>
      </c>
      <c r="T2361" s="122">
        <v>0</v>
      </c>
      <c r="U2361" s="122">
        <v>0</v>
      </c>
      <c r="V2361" s="122">
        <v>260000026</v>
      </c>
      <c r="W2361" s="122">
        <v>270000026</v>
      </c>
      <c r="X2361" s="122">
        <v>280000026</v>
      </c>
      <c r="Y2361" s="122">
        <v>300000026</v>
      </c>
      <c r="Z2361" s="122">
        <v>310000026</v>
      </c>
      <c r="AA2361" s="122">
        <v>0</v>
      </c>
      <c r="AB2361" s="122">
        <v>0</v>
      </c>
      <c r="AC2361" s="122">
        <v>0</v>
      </c>
      <c r="AD2361" s="121"/>
    </row>
    <row r="2362" spans="14:30" ht="12" customHeight="1">
      <c r="N2362" s="119" t="s">
        <v>26</v>
      </c>
      <c r="O2362" s="120" t="s">
        <v>1561</v>
      </c>
      <c r="P2362" s="122">
        <v>0</v>
      </c>
      <c r="Q2362" s="122">
        <v>0</v>
      </c>
      <c r="R2362" s="122">
        <v>0</v>
      </c>
      <c r="S2362" s="122">
        <v>0</v>
      </c>
      <c r="T2362" s="122">
        <v>0</v>
      </c>
      <c r="U2362" s="122">
        <v>0</v>
      </c>
      <c r="V2362" s="122">
        <v>260000026</v>
      </c>
      <c r="W2362" s="122">
        <v>270000026</v>
      </c>
      <c r="X2362" s="122">
        <v>280000026</v>
      </c>
      <c r="Y2362" s="122">
        <v>300000026</v>
      </c>
      <c r="Z2362" s="122">
        <v>310000026</v>
      </c>
      <c r="AA2362" s="122">
        <v>0</v>
      </c>
      <c r="AB2362" s="122">
        <v>0</v>
      </c>
      <c r="AC2362" s="122">
        <v>0</v>
      </c>
      <c r="AD2362" s="121"/>
    </row>
    <row r="2363" spans="14:30" ht="12" customHeight="1">
      <c r="N2363" s="119" t="s">
        <v>26</v>
      </c>
      <c r="O2363" s="120" t="s">
        <v>1999</v>
      </c>
      <c r="P2363" s="122">
        <v>0</v>
      </c>
      <c r="Q2363" s="122">
        <v>0</v>
      </c>
      <c r="R2363" s="122">
        <v>0</v>
      </c>
      <c r="S2363" s="122">
        <v>0</v>
      </c>
      <c r="T2363" s="122">
        <v>0</v>
      </c>
      <c r="U2363" s="122">
        <v>0</v>
      </c>
      <c r="V2363" s="122">
        <v>260000026</v>
      </c>
      <c r="W2363" s="122">
        <v>270000026</v>
      </c>
      <c r="X2363" s="122">
        <v>280000026</v>
      </c>
      <c r="Y2363" s="122">
        <v>300000026</v>
      </c>
      <c r="Z2363" s="122">
        <v>310000026</v>
      </c>
      <c r="AA2363" s="122">
        <v>0</v>
      </c>
      <c r="AB2363" s="122">
        <v>0</v>
      </c>
      <c r="AC2363" s="122">
        <v>0</v>
      </c>
      <c r="AD2363" s="121"/>
    </row>
    <row r="2364" spans="14:30" ht="12" customHeight="1">
      <c r="N2364" s="119" t="s">
        <v>26</v>
      </c>
      <c r="O2364" s="120" t="s">
        <v>1562</v>
      </c>
      <c r="P2364" s="122">
        <v>0</v>
      </c>
      <c r="Q2364" s="122">
        <v>0</v>
      </c>
      <c r="R2364" s="122">
        <v>0</v>
      </c>
      <c r="S2364" s="122">
        <v>0</v>
      </c>
      <c r="T2364" s="122">
        <v>0</v>
      </c>
      <c r="U2364" s="122">
        <v>0</v>
      </c>
      <c r="V2364" s="122">
        <v>260000026</v>
      </c>
      <c r="W2364" s="122">
        <v>270000026</v>
      </c>
      <c r="X2364" s="122">
        <v>280000026</v>
      </c>
      <c r="Y2364" s="122">
        <v>300000026</v>
      </c>
      <c r="Z2364" s="122">
        <v>310000026</v>
      </c>
      <c r="AA2364" s="122">
        <v>0</v>
      </c>
      <c r="AB2364" s="122">
        <v>0</v>
      </c>
      <c r="AC2364" s="122">
        <v>0</v>
      </c>
      <c r="AD2364" s="121"/>
    </row>
    <row r="2365" spans="14:30" ht="12" customHeight="1">
      <c r="N2365" s="119" t="s">
        <v>26</v>
      </c>
      <c r="O2365" s="120" t="s">
        <v>2611</v>
      </c>
      <c r="P2365" s="122">
        <v>0</v>
      </c>
      <c r="Q2365" s="122">
        <v>0</v>
      </c>
      <c r="R2365" s="122">
        <v>0</v>
      </c>
      <c r="S2365" s="122">
        <v>0</v>
      </c>
      <c r="T2365" s="122">
        <v>0</v>
      </c>
      <c r="U2365" s="122">
        <v>0</v>
      </c>
      <c r="V2365" s="122">
        <v>260000026</v>
      </c>
      <c r="W2365" s="122">
        <v>270000026</v>
      </c>
      <c r="X2365" s="122">
        <v>280000026</v>
      </c>
      <c r="Y2365" s="122">
        <v>300000026</v>
      </c>
      <c r="Z2365" s="122">
        <v>310000026</v>
      </c>
      <c r="AA2365" s="122">
        <v>0</v>
      </c>
      <c r="AB2365" s="122">
        <v>0</v>
      </c>
      <c r="AC2365" s="122">
        <v>0</v>
      </c>
      <c r="AD2365" s="121"/>
    </row>
    <row r="2366" spans="14:30" ht="12" customHeight="1">
      <c r="N2366" s="119" t="s">
        <v>26</v>
      </c>
      <c r="O2366" s="120" t="s">
        <v>2139</v>
      </c>
      <c r="P2366" s="122">
        <v>0</v>
      </c>
      <c r="Q2366" s="122">
        <v>0</v>
      </c>
      <c r="R2366" s="122">
        <v>0</v>
      </c>
      <c r="S2366" s="122">
        <v>0</v>
      </c>
      <c r="T2366" s="122">
        <v>0</v>
      </c>
      <c r="U2366" s="122">
        <v>0</v>
      </c>
      <c r="V2366" s="122">
        <v>260000026</v>
      </c>
      <c r="W2366" s="122">
        <v>270000026</v>
      </c>
      <c r="X2366" s="122">
        <v>280000026</v>
      </c>
      <c r="Y2366" s="122">
        <v>300000026</v>
      </c>
      <c r="Z2366" s="122">
        <v>310000026</v>
      </c>
      <c r="AA2366" s="122">
        <v>0</v>
      </c>
      <c r="AB2366" s="122">
        <v>0</v>
      </c>
      <c r="AC2366" s="122">
        <v>0</v>
      </c>
      <c r="AD2366" s="121"/>
    </row>
    <row r="2367" spans="14:30" ht="12" customHeight="1">
      <c r="N2367" s="119" t="s">
        <v>26</v>
      </c>
      <c r="O2367" s="120" t="s">
        <v>1848</v>
      </c>
      <c r="P2367" s="122">
        <v>120000026</v>
      </c>
      <c r="Q2367" s="122">
        <v>130000026</v>
      </c>
      <c r="R2367" s="122">
        <v>140000026</v>
      </c>
      <c r="S2367" s="122">
        <v>150000026</v>
      </c>
      <c r="T2367" s="122">
        <v>160000026</v>
      </c>
      <c r="U2367" s="122">
        <v>170000026</v>
      </c>
      <c r="V2367" s="122">
        <v>180000026</v>
      </c>
      <c r="W2367" s="122">
        <v>205000026</v>
      </c>
      <c r="X2367" s="122">
        <v>240000026</v>
      </c>
      <c r="Y2367" s="122">
        <v>260000026</v>
      </c>
      <c r="Z2367" s="122">
        <v>290000026</v>
      </c>
      <c r="AA2367" s="122">
        <v>310000026</v>
      </c>
      <c r="AB2367" s="122">
        <v>0</v>
      </c>
      <c r="AC2367" s="122">
        <v>0</v>
      </c>
      <c r="AD2367" s="121"/>
    </row>
    <row r="2368" spans="14:30" ht="12" customHeight="1">
      <c r="N2368" s="119" t="s">
        <v>26</v>
      </c>
      <c r="O2368" s="120" t="s">
        <v>910</v>
      </c>
      <c r="P2368" s="122">
        <v>120000026</v>
      </c>
      <c r="Q2368" s="122">
        <v>130000026</v>
      </c>
      <c r="R2368" s="122">
        <v>140000026</v>
      </c>
      <c r="S2368" s="122">
        <v>150000026</v>
      </c>
      <c r="T2368" s="122">
        <v>160000026</v>
      </c>
      <c r="U2368" s="122">
        <v>170000026</v>
      </c>
      <c r="V2368" s="122">
        <v>180000026</v>
      </c>
      <c r="W2368" s="122">
        <v>205000026</v>
      </c>
      <c r="X2368" s="122">
        <v>240000026</v>
      </c>
      <c r="Y2368" s="122">
        <v>260000026</v>
      </c>
      <c r="Z2368" s="122">
        <v>290000026</v>
      </c>
      <c r="AA2368" s="122">
        <v>310000026</v>
      </c>
      <c r="AB2368" s="122">
        <v>0</v>
      </c>
      <c r="AC2368" s="122">
        <v>0</v>
      </c>
      <c r="AD2368" s="121"/>
    </row>
    <row r="2369" spans="14:30" ht="12" customHeight="1">
      <c r="N2369" s="119" t="s">
        <v>26</v>
      </c>
      <c r="O2369" s="120" t="s">
        <v>609</v>
      </c>
      <c r="P2369" s="122">
        <v>110000026</v>
      </c>
      <c r="Q2369" s="122">
        <v>115000026</v>
      </c>
      <c r="R2369" s="122">
        <v>120000026</v>
      </c>
      <c r="S2369" s="122">
        <v>125000026</v>
      </c>
      <c r="T2369" s="122">
        <v>130000026</v>
      </c>
      <c r="U2369" s="122">
        <v>0</v>
      </c>
      <c r="V2369" s="122">
        <v>0</v>
      </c>
      <c r="W2369" s="122">
        <v>0</v>
      </c>
      <c r="X2369" s="122">
        <v>0</v>
      </c>
      <c r="Y2369" s="122">
        <v>0</v>
      </c>
      <c r="Z2369" s="122">
        <v>0</v>
      </c>
      <c r="AA2369" s="122">
        <v>0</v>
      </c>
      <c r="AB2369" s="122">
        <v>0</v>
      </c>
      <c r="AC2369" s="122">
        <v>0</v>
      </c>
      <c r="AD2369" s="121"/>
    </row>
    <row r="2370" spans="14:30" ht="12" customHeight="1">
      <c r="N2370" s="119" t="s">
        <v>26</v>
      </c>
      <c r="O2370" s="120" t="s">
        <v>830</v>
      </c>
      <c r="P2370" s="122">
        <v>105000026</v>
      </c>
      <c r="Q2370" s="122">
        <v>110000026</v>
      </c>
      <c r="R2370" s="122">
        <v>115000026</v>
      </c>
      <c r="S2370" s="122">
        <v>120000026</v>
      </c>
      <c r="T2370" s="122">
        <v>135000026</v>
      </c>
      <c r="U2370" s="122">
        <v>165000026</v>
      </c>
      <c r="V2370" s="122">
        <v>195000026</v>
      </c>
      <c r="W2370" s="122">
        <v>0</v>
      </c>
      <c r="X2370" s="122">
        <v>0</v>
      </c>
      <c r="Y2370" s="122">
        <v>0</v>
      </c>
      <c r="Z2370" s="122">
        <v>0</v>
      </c>
      <c r="AA2370" s="122">
        <v>0</v>
      </c>
      <c r="AB2370" s="122">
        <v>0</v>
      </c>
      <c r="AC2370" s="122">
        <v>0</v>
      </c>
      <c r="AD2370" s="121"/>
    </row>
    <row r="2371" spans="14:30" ht="12" customHeight="1">
      <c r="N2371" s="119" t="s">
        <v>26</v>
      </c>
      <c r="O2371" s="120" t="s">
        <v>1809</v>
      </c>
      <c r="P2371" s="122">
        <v>120000026</v>
      </c>
      <c r="Q2371" s="122">
        <v>130000026</v>
      </c>
      <c r="R2371" s="122">
        <v>140000026</v>
      </c>
      <c r="S2371" s="122">
        <v>150000026</v>
      </c>
      <c r="T2371" s="122">
        <v>160000026</v>
      </c>
      <c r="U2371" s="122">
        <v>170000026</v>
      </c>
      <c r="V2371" s="122">
        <v>180000026</v>
      </c>
      <c r="W2371" s="122">
        <v>205000026</v>
      </c>
      <c r="X2371" s="122">
        <v>240000026</v>
      </c>
      <c r="Y2371" s="122">
        <v>260000026</v>
      </c>
      <c r="Z2371" s="122">
        <v>290000026</v>
      </c>
      <c r="AA2371" s="122">
        <v>310000026</v>
      </c>
      <c r="AB2371" s="122">
        <v>0</v>
      </c>
      <c r="AC2371" s="122">
        <v>0</v>
      </c>
      <c r="AD2371" s="121"/>
    </row>
    <row r="2372" spans="14:30" ht="12" customHeight="1">
      <c r="N2372" s="119" t="s">
        <v>26</v>
      </c>
      <c r="O2372" s="120" t="s">
        <v>432</v>
      </c>
      <c r="P2372" s="122">
        <v>120000026</v>
      </c>
      <c r="Q2372" s="122">
        <v>130000026</v>
      </c>
      <c r="R2372" s="122">
        <v>140000026</v>
      </c>
      <c r="S2372" s="122">
        <v>150000026</v>
      </c>
      <c r="T2372" s="122">
        <v>160000026</v>
      </c>
      <c r="U2372" s="122">
        <v>170000026</v>
      </c>
      <c r="V2372" s="122">
        <v>180000026</v>
      </c>
      <c r="W2372" s="122">
        <v>205000026</v>
      </c>
      <c r="X2372" s="122">
        <v>240000026</v>
      </c>
      <c r="Y2372" s="122">
        <v>260000026</v>
      </c>
      <c r="Z2372" s="122">
        <v>290000026</v>
      </c>
      <c r="AA2372" s="122">
        <v>310000026</v>
      </c>
      <c r="AB2372" s="122">
        <v>0</v>
      </c>
      <c r="AC2372" s="122">
        <v>0</v>
      </c>
      <c r="AD2372" s="121"/>
    </row>
    <row r="2373" spans="14:30" ht="12" customHeight="1">
      <c r="N2373" s="119" t="s">
        <v>26</v>
      </c>
      <c r="O2373" s="120" t="s">
        <v>2487</v>
      </c>
      <c r="P2373" s="122">
        <v>120000026</v>
      </c>
      <c r="Q2373" s="122">
        <v>130000026</v>
      </c>
      <c r="R2373" s="122">
        <v>140000026</v>
      </c>
      <c r="S2373" s="122">
        <v>150000026</v>
      </c>
      <c r="T2373" s="122">
        <v>160000026</v>
      </c>
      <c r="U2373" s="122">
        <v>170000026</v>
      </c>
      <c r="V2373" s="122">
        <v>180000026</v>
      </c>
      <c r="W2373" s="122">
        <v>205000026</v>
      </c>
      <c r="X2373" s="122">
        <v>240000026</v>
      </c>
      <c r="Y2373" s="122">
        <v>260000026</v>
      </c>
      <c r="Z2373" s="122">
        <v>290000026</v>
      </c>
      <c r="AA2373" s="122">
        <v>310000026</v>
      </c>
      <c r="AB2373" s="122">
        <v>0</v>
      </c>
      <c r="AC2373" s="122">
        <v>0</v>
      </c>
      <c r="AD2373" s="121"/>
    </row>
    <row r="2374" spans="14:30" ht="12" customHeight="1">
      <c r="N2374" s="119" t="s">
        <v>26</v>
      </c>
      <c r="O2374" s="120" t="s">
        <v>1026</v>
      </c>
      <c r="P2374" s="122">
        <v>115000026</v>
      </c>
      <c r="Q2374" s="122">
        <v>125000026</v>
      </c>
      <c r="R2374" s="122">
        <v>135000026</v>
      </c>
      <c r="S2374" s="122">
        <v>145000026</v>
      </c>
      <c r="T2374" s="122">
        <v>155000026</v>
      </c>
      <c r="U2374" s="122">
        <v>165000026</v>
      </c>
      <c r="V2374" s="122">
        <v>175000026</v>
      </c>
      <c r="W2374" s="122">
        <v>200000026</v>
      </c>
      <c r="X2374" s="122">
        <v>235000026</v>
      </c>
      <c r="Y2374" s="122">
        <v>255000026</v>
      </c>
      <c r="Z2374" s="122">
        <v>285000026</v>
      </c>
      <c r="AA2374" s="122">
        <v>305000026</v>
      </c>
      <c r="AB2374" s="122">
        <v>0</v>
      </c>
      <c r="AC2374" s="122">
        <v>0</v>
      </c>
      <c r="AD2374" s="121"/>
    </row>
    <row r="2375" spans="14:30" ht="12" customHeight="1">
      <c r="N2375" s="119" t="s">
        <v>26</v>
      </c>
      <c r="O2375" s="120" t="s">
        <v>2026</v>
      </c>
      <c r="P2375" s="122">
        <v>120000026</v>
      </c>
      <c r="Q2375" s="122">
        <v>130000026</v>
      </c>
      <c r="R2375" s="122">
        <v>140000026</v>
      </c>
      <c r="S2375" s="122">
        <v>150000026</v>
      </c>
      <c r="T2375" s="122">
        <v>160000026</v>
      </c>
      <c r="U2375" s="122">
        <v>170000026</v>
      </c>
      <c r="V2375" s="122">
        <v>180000026</v>
      </c>
      <c r="W2375" s="122">
        <v>205000026</v>
      </c>
      <c r="X2375" s="122">
        <v>240000026</v>
      </c>
      <c r="Y2375" s="122">
        <v>260000026</v>
      </c>
      <c r="Z2375" s="122">
        <v>290000026</v>
      </c>
      <c r="AA2375" s="122">
        <v>310000026</v>
      </c>
      <c r="AB2375" s="122">
        <v>0</v>
      </c>
      <c r="AC2375" s="122">
        <v>0</v>
      </c>
      <c r="AD2375" s="121"/>
    </row>
    <row r="2376" spans="14:30" ht="12" customHeight="1">
      <c r="N2376" s="119" t="s">
        <v>26</v>
      </c>
      <c r="O2376" s="120" t="s">
        <v>1954</v>
      </c>
      <c r="P2376" s="122">
        <v>0</v>
      </c>
      <c r="Q2376" s="122">
        <v>0</v>
      </c>
      <c r="R2376" s="122">
        <v>0</v>
      </c>
      <c r="S2376" s="122">
        <v>0</v>
      </c>
      <c r="T2376" s="122">
        <v>0</v>
      </c>
      <c r="U2376" s="122">
        <v>0</v>
      </c>
      <c r="V2376" s="122">
        <v>0</v>
      </c>
      <c r="W2376" s="122">
        <v>245000026</v>
      </c>
      <c r="X2376" s="122">
        <v>285000026</v>
      </c>
      <c r="Y2376" s="122">
        <v>295000026</v>
      </c>
      <c r="Z2376" s="122">
        <v>320000026</v>
      </c>
      <c r="AA2376" s="122">
        <v>350000026</v>
      </c>
      <c r="AB2376" s="122">
        <v>400000026</v>
      </c>
      <c r="AC2376" s="122">
        <v>490000026</v>
      </c>
      <c r="AD2376" s="121"/>
    </row>
    <row r="2377" spans="14:30" ht="12" customHeight="1">
      <c r="N2377" s="119" t="s">
        <v>26</v>
      </c>
      <c r="O2377" s="120" t="s">
        <v>2416</v>
      </c>
      <c r="P2377" s="122">
        <v>110000026</v>
      </c>
      <c r="Q2377" s="122">
        <v>115000026</v>
      </c>
      <c r="R2377" s="122">
        <v>120000026</v>
      </c>
      <c r="S2377" s="122">
        <v>125000026</v>
      </c>
      <c r="T2377" s="122">
        <v>130000026</v>
      </c>
      <c r="U2377" s="122">
        <v>0</v>
      </c>
      <c r="V2377" s="122">
        <v>0</v>
      </c>
      <c r="W2377" s="122">
        <v>0</v>
      </c>
      <c r="X2377" s="122">
        <v>0</v>
      </c>
      <c r="Y2377" s="122">
        <v>0</v>
      </c>
      <c r="Z2377" s="122">
        <v>0</v>
      </c>
      <c r="AA2377" s="122">
        <v>0</v>
      </c>
      <c r="AB2377" s="122">
        <v>0</v>
      </c>
      <c r="AC2377" s="122">
        <v>0</v>
      </c>
      <c r="AD2377" s="121"/>
    </row>
    <row r="2378" spans="14:30" ht="12" customHeight="1">
      <c r="N2378" s="119" t="s">
        <v>26</v>
      </c>
      <c r="O2378" s="120" t="s">
        <v>2488</v>
      </c>
      <c r="P2378" s="122">
        <v>120000026</v>
      </c>
      <c r="Q2378" s="122">
        <v>130000026</v>
      </c>
      <c r="R2378" s="122">
        <v>140000026</v>
      </c>
      <c r="S2378" s="122">
        <v>150000026</v>
      </c>
      <c r="T2378" s="122">
        <v>160000026</v>
      </c>
      <c r="U2378" s="122">
        <v>170000026</v>
      </c>
      <c r="V2378" s="122">
        <v>180000026</v>
      </c>
      <c r="W2378" s="122">
        <v>205000026</v>
      </c>
      <c r="X2378" s="122">
        <v>240000026</v>
      </c>
      <c r="Y2378" s="122">
        <v>260000026</v>
      </c>
      <c r="Z2378" s="122">
        <v>290000026</v>
      </c>
      <c r="AA2378" s="122">
        <v>310000026</v>
      </c>
      <c r="AB2378" s="122">
        <v>0</v>
      </c>
      <c r="AC2378" s="122">
        <v>0</v>
      </c>
      <c r="AD2378" s="121"/>
    </row>
    <row r="2379" spans="14:30" ht="12" customHeight="1">
      <c r="N2379" s="119" t="s">
        <v>26</v>
      </c>
      <c r="O2379" s="120" t="s">
        <v>2462</v>
      </c>
      <c r="P2379" s="122">
        <v>110000026</v>
      </c>
      <c r="Q2379" s="122">
        <v>115000026</v>
      </c>
      <c r="R2379" s="122">
        <v>0</v>
      </c>
      <c r="S2379" s="122">
        <v>0</v>
      </c>
      <c r="T2379" s="122">
        <v>0</v>
      </c>
      <c r="U2379" s="122">
        <v>0</v>
      </c>
      <c r="V2379" s="122">
        <v>0</v>
      </c>
      <c r="W2379" s="122">
        <v>0</v>
      </c>
      <c r="X2379" s="122">
        <v>0</v>
      </c>
      <c r="Y2379" s="122">
        <v>0</v>
      </c>
      <c r="Z2379" s="122">
        <v>0</v>
      </c>
      <c r="AA2379" s="122">
        <v>0</v>
      </c>
      <c r="AB2379" s="122">
        <v>0</v>
      </c>
      <c r="AC2379" s="122">
        <v>0</v>
      </c>
      <c r="AD2379" s="121"/>
    </row>
    <row r="2380" spans="14:30" ht="12" customHeight="1">
      <c r="N2380" s="119" t="s">
        <v>26</v>
      </c>
      <c r="O2380" s="120" t="s">
        <v>795</v>
      </c>
      <c r="P2380" s="122">
        <v>110000026</v>
      </c>
      <c r="Q2380" s="122">
        <v>115000026</v>
      </c>
      <c r="R2380" s="122">
        <v>120000026</v>
      </c>
      <c r="S2380" s="122">
        <v>125000026</v>
      </c>
      <c r="T2380" s="122">
        <v>130000026</v>
      </c>
      <c r="U2380" s="122">
        <v>0</v>
      </c>
      <c r="V2380" s="122">
        <v>0</v>
      </c>
      <c r="W2380" s="122">
        <v>0</v>
      </c>
      <c r="X2380" s="122">
        <v>0</v>
      </c>
      <c r="Y2380" s="122">
        <v>0</v>
      </c>
      <c r="Z2380" s="122">
        <v>0</v>
      </c>
      <c r="AA2380" s="122">
        <v>0</v>
      </c>
      <c r="AB2380" s="122">
        <v>0</v>
      </c>
      <c r="AC2380" s="122">
        <v>0</v>
      </c>
      <c r="AD2380" s="121"/>
    </row>
    <row r="2381" spans="14:30" ht="12" customHeight="1">
      <c r="N2381" s="119" t="s">
        <v>26</v>
      </c>
      <c r="O2381" s="120" t="s">
        <v>2381</v>
      </c>
      <c r="P2381" s="122">
        <v>105000026</v>
      </c>
      <c r="Q2381" s="122">
        <v>110000026</v>
      </c>
      <c r="R2381" s="122">
        <v>115000026</v>
      </c>
      <c r="S2381" s="122">
        <v>120000026</v>
      </c>
      <c r="T2381" s="122">
        <v>125000026</v>
      </c>
      <c r="U2381" s="122">
        <v>0</v>
      </c>
      <c r="V2381" s="122">
        <v>0</v>
      </c>
      <c r="W2381" s="122">
        <v>0</v>
      </c>
      <c r="X2381" s="122">
        <v>0</v>
      </c>
      <c r="Y2381" s="122">
        <v>0</v>
      </c>
      <c r="Z2381" s="122">
        <v>0</v>
      </c>
      <c r="AA2381" s="122">
        <v>0</v>
      </c>
      <c r="AB2381" s="122">
        <v>0</v>
      </c>
      <c r="AC2381" s="122">
        <v>0</v>
      </c>
      <c r="AD2381" s="121"/>
    </row>
    <row r="2382" spans="14:30" ht="12" customHeight="1">
      <c r="N2382" s="119" t="s">
        <v>26</v>
      </c>
      <c r="O2382" s="120" t="s">
        <v>1350</v>
      </c>
      <c r="P2382" s="122">
        <v>120000026</v>
      </c>
      <c r="Q2382" s="122">
        <v>130000026</v>
      </c>
      <c r="R2382" s="122">
        <v>140000026</v>
      </c>
      <c r="S2382" s="122">
        <v>150000026</v>
      </c>
      <c r="T2382" s="122">
        <v>160000026</v>
      </c>
      <c r="U2382" s="122">
        <v>170000026</v>
      </c>
      <c r="V2382" s="122">
        <v>180000026</v>
      </c>
      <c r="W2382" s="122">
        <v>205000026</v>
      </c>
      <c r="X2382" s="122">
        <v>240000026</v>
      </c>
      <c r="Y2382" s="122">
        <v>260000026</v>
      </c>
      <c r="Z2382" s="122">
        <v>290000026</v>
      </c>
      <c r="AA2382" s="122">
        <v>310000026</v>
      </c>
      <c r="AB2382" s="122">
        <v>0</v>
      </c>
      <c r="AC2382" s="122">
        <v>0</v>
      </c>
      <c r="AD2382" s="121"/>
    </row>
    <row r="2383" spans="14:30" ht="12" customHeight="1">
      <c r="N2383" s="119" t="s">
        <v>26</v>
      </c>
      <c r="O2383" s="120" t="s">
        <v>1351</v>
      </c>
      <c r="P2383" s="122">
        <v>0</v>
      </c>
      <c r="Q2383" s="122">
        <v>65000026</v>
      </c>
      <c r="R2383" s="122">
        <v>70000026</v>
      </c>
      <c r="S2383" s="122">
        <v>75000026</v>
      </c>
      <c r="T2383" s="122">
        <v>80000026</v>
      </c>
      <c r="U2383" s="122">
        <v>85000026</v>
      </c>
      <c r="V2383" s="122">
        <v>0</v>
      </c>
      <c r="W2383" s="122">
        <v>0</v>
      </c>
      <c r="X2383" s="122">
        <v>0</v>
      </c>
      <c r="Y2383" s="122">
        <v>0</v>
      </c>
      <c r="Z2383" s="122">
        <v>0</v>
      </c>
      <c r="AA2383" s="122">
        <v>0</v>
      </c>
      <c r="AB2383" s="122">
        <v>0</v>
      </c>
      <c r="AC2383" s="122">
        <v>0</v>
      </c>
      <c r="AD2383" s="121"/>
    </row>
    <row r="2384" spans="14:30" ht="12" customHeight="1">
      <c r="N2384" s="119" t="s">
        <v>26</v>
      </c>
      <c r="O2384" s="120" t="s">
        <v>1352</v>
      </c>
      <c r="P2384" s="122">
        <v>0</v>
      </c>
      <c r="Q2384" s="122">
        <v>65000026</v>
      </c>
      <c r="R2384" s="122">
        <v>70000026</v>
      </c>
      <c r="S2384" s="122">
        <v>75000026</v>
      </c>
      <c r="T2384" s="122">
        <v>80000026</v>
      </c>
      <c r="U2384" s="122">
        <v>85000026</v>
      </c>
      <c r="V2384" s="122">
        <v>0</v>
      </c>
      <c r="W2384" s="122">
        <v>0</v>
      </c>
      <c r="X2384" s="122">
        <v>0</v>
      </c>
      <c r="Y2384" s="122">
        <v>0</v>
      </c>
      <c r="Z2384" s="122">
        <v>0</v>
      </c>
      <c r="AA2384" s="122">
        <v>0</v>
      </c>
      <c r="AB2384" s="122">
        <v>0</v>
      </c>
      <c r="AC2384" s="122">
        <v>0</v>
      </c>
      <c r="AD2384" s="121"/>
    </row>
    <row r="2385" spans="14:30" ht="12" customHeight="1">
      <c r="N2385" s="119" t="s">
        <v>26</v>
      </c>
      <c r="O2385" s="120" t="s">
        <v>234</v>
      </c>
      <c r="P2385" s="122">
        <v>0</v>
      </c>
      <c r="Q2385" s="122">
        <v>65000026</v>
      </c>
      <c r="R2385" s="122">
        <v>70000026</v>
      </c>
      <c r="S2385" s="122">
        <v>75000026</v>
      </c>
      <c r="T2385" s="122">
        <v>80000026</v>
      </c>
      <c r="U2385" s="122">
        <v>85000026</v>
      </c>
      <c r="V2385" s="122">
        <v>0</v>
      </c>
      <c r="W2385" s="122">
        <v>0</v>
      </c>
      <c r="X2385" s="122">
        <v>0</v>
      </c>
      <c r="Y2385" s="122">
        <v>0</v>
      </c>
      <c r="Z2385" s="122">
        <v>0</v>
      </c>
      <c r="AA2385" s="122">
        <v>0</v>
      </c>
      <c r="AB2385" s="122">
        <v>0</v>
      </c>
      <c r="AC2385" s="122">
        <v>0</v>
      </c>
      <c r="AD2385" s="121"/>
    </row>
    <row r="2386" spans="14:30" ht="12" customHeight="1">
      <c r="N2386" s="119" t="s">
        <v>26</v>
      </c>
      <c r="O2386" s="120" t="s">
        <v>235</v>
      </c>
      <c r="P2386" s="122">
        <v>0</v>
      </c>
      <c r="Q2386" s="122">
        <v>75000026</v>
      </c>
      <c r="R2386" s="122">
        <v>80000026</v>
      </c>
      <c r="S2386" s="122">
        <v>85000026</v>
      </c>
      <c r="T2386" s="122">
        <v>90000026</v>
      </c>
      <c r="U2386" s="122">
        <v>95000026</v>
      </c>
      <c r="V2386" s="122">
        <v>0</v>
      </c>
      <c r="W2386" s="122">
        <v>0</v>
      </c>
      <c r="X2386" s="122">
        <v>0</v>
      </c>
      <c r="Y2386" s="122">
        <v>0</v>
      </c>
      <c r="Z2386" s="122">
        <v>0</v>
      </c>
      <c r="AA2386" s="122">
        <v>0</v>
      </c>
      <c r="AB2386" s="122">
        <v>0</v>
      </c>
      <c r="AC2386" s="122">
        <v>0</v>
      </c>
      <c r="AD2386" s="121"/>
    </row>
    <row r="2387" spans="14:30" ht="12" customHeight="1">
      <c r="N2387" s="119" t="s">
        <v>26</v>
      </c>
      <c r="O2387" s="120" t="s">
        <v>236</v>
      </c>
      <c r="P2387" s="122">
        <v>0</v>
      </c>
      <c r="Q2387" s="122">
        <v>70000026</v>
      </c>
      <c r="R2387" s="122">
        <v>80000026</v>
      </c>
      <c r="S2387" s="122">
        <v>90000026</v>
      </c>
      <c r="T2387" s="122">
        <v>95000026</v>
      </c>
      <c r="U2387" s="122">
        <v>100000026</v>
      </c>
      <c r="V2387" s="122">
        <v>0</v>
      </c>
      <c r="W2387" s="122">
        <v>0</v>
      </c>
      <c r="X2387" s="122">
        <v>0</v>
      </c>
      <c r="Y2387" s="122">
        <v>0</v>
      </c>
      <c r="Z2387" s="122">
        <v>0</v>
      </c>
      <c r="AA2387" s="122">
        <v>0</v>
      </c>
      <c r="AB2387" s="122">
        <v>0</v>
      </c>
      <c r="AC2387" s="122">
        <v>0</v>
      </c>
      <c r="AD2387" s="121"/>
    </row>
    <row r="2388" spans="14:30" ht="12" customHeight="1">
      <c r="N2388" s="119" t="s">
        <v>26</v>
      </c>
      <c r="O2388" s="120" t="s">
        <v>1027</v>
      </c>
      <c r="P2388" s="122">
        <v>0</v>
      </c>
      <c r="Q2388" s="122">
        <v>70000026</v>
      </c>
      <c r="R2388" s="122">
        <v>75000026</v>
      </c>
      <c r="S2388" s="122">
        <v>80000026</v>
      </c>
      <c r="T2388" s="122">
        <v>85000026</v>
      </c>
      <c r="U2388" s="122">
        <v>90000026</v>
      </c>
      <c r="V2388" s="122">
        <v>0</v>
      </c>
      <c r="W2388" s="122">
        <v>0</v>
      </c>
      <c r="X2388" s="122">
        <v>0</v>
      </c>
      <c r="Y2388" s="122">
        <v>0</v>
      </c>
      <c r="Z2388" s="122">
        <v>0</v>
      </c>
      <c r="AA2388" s="122">
        <v>0</v>
      </c>
      <c r="AB2388" s="122">
        <v>0</v>
      </c>
      <c r="AC2388" s="122">
        <v>0</v>
      </c>
      <c r="AD2388" s="121"/>
    </row>
    <row r="2389" spans="14:30" ht="12" customHeight="1">
      <c r="N2389" s="119" t="s">
        <v>26</v>
      </c>
      <c r="O2389" s="120" t="s">
        <v>1239</v>
      </c>
      <c r="P2389" s="122">
        <v>0</v>
      </c>
      <c r="Q2389" s="122">
        <v>70000026</v>
      </c>
      <c r="R2389" s="122">
        <v>75000026</v>
      </c>
      <c r="S2389" s="122">
        <v>80000026</v>
      </c>
      <c r="T2389" s="122">
        <v>85000026</v>
      </c>
      <c r="U2389" s="122">
        <v>90000026</v>
      </c>
      <c r="V2389" s="122">
        <v>0</v>
      </c>
      <c r="W2389" s="122">
        <v>0</v>
      </c>
      <c r="X2389" s="122">
        <v>0</v>
      </c>
      <c r="Y2389" s="122">
        <v>0</v>
      </c>
      <c r="Z2389" s="122">
        <v>0</v>
      </c>
      <c r="AA2389" s="122">
        <v>0</v>
      </c>
      <c r="AB2389" s="122">
        <v>0</v>
      </c>
      <c r="AC2389" s="122">
        <v>0</v>
      </c>
      <c r="AD2389" s="121"/>
    </row>
    <row r="2390" spans="14:30" ht="12" customHeight="1">
      <c r="N2390" s="119" t="s">
        <v>26</v>
      </c>
      <c r="O2390" s="120" t="s">
        <v>1353</v>
      </c>
      <c r="P2390" s="122">
        <v>0</v>
      </c>
      <c r="Q2390" s="122">
        <v>0</v>
      </c>
      <c r="R2390" s="122">
        <v>80000026</v>
      </c>
      <c r="S2390" s="122">
        <v>85000026</v>
      </c>
      <c r="T2390" s="122">
        <v>90000026</v>
      </c>
      <c r="U2390" s="122">
        <v>95000026</v>
      </c>
      <c r="V2390" s="122">
        <v>0</v>
      </c>
      <c r="W2390" s="122">
        <v>0</v>
      </c>
      <c r="X2390" s="122">
        <v>0</v>
      </c>
      <c r="Y2390" s="122">
        <v>0</v>
      </c>
      <c r="Z2390" s="122">
        <v>0</v>
      </c>
      <c r="AA2390" s="122">
        <v>0</v>
      </c>
      <c r="AB2390" s="122">
        <v>0</v>
      </c>
      <c r="AC2390" s="122">
        <v>0</v>
      </c>
      <c r="AD2390" s="121"/>
    </row>
    <row r="2391" spans="14:30" ht="12" customHeight="1">
      <c r="N2391" s="119" t="s">
        <v>26</v>
      </c>
      <c r="O2391" s="120" t="s">
        <v>1931</v>
      </c>
      <c r="P2391" s="122">
        <v>1100000026</v>
      </c>
      <c r="Q2391" s="122">
        <v>1150000026</v>
      </c>
      <c r="R2391" s="122">
        <v>1200000026</v>
      </c>
      <c r="S2391" s="122">
        <v>1250000026</v>
      </c>
      <c r="T2391" s="122">
        <v>1300000026</v>
      </c>
      <c r="U2391" s="122">
        <v>0</v>
      </c>
      <c r="V2391" s="122">
        <v>0</v>
      </c>
      <c r="W2391" s="122">
        <v>0</v>
      </c>
      <c r="X2391" s="122">
        <v>0</v>
      </c>
      <c r="Y2391" s="122">
        <v>0</v>
      </c>
      <c r="Z2391" s="122">
        <v>1600000026</v>
      </c>
      <c r="AA2391" s="122">
        <v>1750000026</v>
      </c>
      <c r="AB2391" s="122">
        <v>0</v>
      </c>
      <c r="AC2391" s="122">
        <v>0</v>
      </c>
      <c r="AD2391" s="121"/>
    </row>
    <row r="2392" spans="14:30" ht="12" customHeight="1">
      <c r="N2392" s="119" t="s">
        <v>26</v>
      </c>
      <c r="O2392" s="120" t="s">
        <v>739</v>
      </c>
      <c r="P2392" s="122">
        <v>220000026</v>
      </c>
      <c r="Q2392" s="122">
        <v>240000026</v>
      </c>
      <c r="R2392" s="122">
        <v>255000026</v>
      </c>
      <c r="S2392" s="122">
        <v>270000026</v>
      </c>
      <c r="T2392" s="122">
        <v>280000026</v>
      </c>
      <c r="U2392" s="122">
        <v>290000026</v>
      </c>
      <c r="V2392" s="122">
        <v>300000026</v>
      </c>
      <c r="W2392" s="122">
        <v>320000026</v>
      </c>
      <c r="X2392" s="122">
        <v>325000026</v>
      </c>
      <c r="Y2392" s="122">
        <v>380000026</v>
      </c>
      <c r="Z2392" s="122">
        <v>400000026</v>
      </c>
      <c r="AA2392" s="122">
        <v>0</v>
      </c>
      <c r="AB2392" s="122">
        <v>0</v>
      </c>
      <c r="AC2392" s="122">
        <v>0</v>
      </c>
      <c r="AD2392" s="121"/>
    </row>
    <row r="2393" spans="14:30" ht="12" customHeight="1">
      <c r="N2393" s="119" t="s">
        <v>26</v>
      </c>
      <c r="O2393" s="120" t="s">
        <v>1563</v>
      </c>
      <c r="P2393" s="122">
        <v>0</v>
      </c>
      <c r="Q2393" s="122">
        <v>0</v>
      </c>
      <c r="R2393" s="122">
        <v>0</v>
      </c>
      <c r="S2393" s="122">
        <v>0</v>
      </c>
      <c r="T2393" s="122">
        <v>325000026</v>
      </c>
      <c r="U2393" s="122">
        <v>350000026</v>
      </c>
      <c r="V2393" s="122">
        <v>375000026</v>
      </c>
      <c r="W2393" s="122">
        <v>390000026</v>
      </c>
      <c r="X2393" s="122">
        <v>415000026</v>
      </c>
      <c r="Y2393" s="122">
        <v>335000026</v>
      </c>
      <c r="Z2393" s="122">
        <v>465000026</v>
      </c>
      <c r="AA2393" s="122">
        <v>0</v>
      </c>
      <c r="AB2393" s="122">
        <v>0</v>
      </c>
      <c r="AC2393" s="122">
        <v>0</v>
      </c>
      <c r="AD2393" s="121"/>
    </row>
    <row r="2394" spans="14:30" ht="12" customHeight="1">
      <c r="N2394" s="119" t="s">
        <v>26</v>
      </c>
      <c r="O2394" s="120" t="s">
        <v>1489</v>
      </c>
      <c r="P2394" s="122">
        <v>0</v>
      </c>
      <c r="Q2394" s="122">
        <v>0</v>
      </c>
      <c r="R2394" s="122">
        <v>0</v>
      </c>
      <c r="S2394" s="122">
        <v>0</v>
      </c>
      <c r="T2394" s="122">
        <v>0</v>
      </c>
      <c r="U2394" s="122">
        <v>0</v>
      </c>
      <c r="V2394" s="122">
        <v>0</v>
      </c>
      <c r="W2394" s="122">
        <v>0</v>
      </c>
      <c r="X2394" s="122">
        <v>405000026</v>
      </c>
      <c r="Y2394" s="122">
        <v>435000026</v>
      </c>
      <c r="Z2394" s="122">
        <v>460000026</v>
      </c>
      <c r="AA2394" s="122">
        <v>480000026</v>
      </c>
      <c r="AB2394" s="122">
        <v>0</v>
      </c>
      <c r="AC2394" s="122">
        <v>0</v>
      </c>
      <c r="AD2394" s="121"/>
    </row>
    <row r="2395" spans="14:30" ht="12" customHeight="1">
      <c r="N2395" s="119" t="s">
        <v>26</v>
      </c>
      <c r="O2395" s="120" t="s">
        <v>1490</v>
      </c>
      <c r="P2395" s="122">
        <v>0</v>
      </c>
      <c r="Q2395" s="122">
        <v>0</v>
      </c>
      <c r="R2395" s="122">
        <v>0</v>
      </c>
      <c r="S2395" s="122">
        <v>0</v>
      </c>
      <c r="T2395" s="122">
        <v>0</v>
      </c>
      <c r="U2395" s="122">
        <v>0</v>
      </c>
      <c r="V2395" s="122">
        <v>0</v>
      </c>
      <c r="W2395" s="122">
        <v>315000026</v>
      </c>
      <c r="X2395" s="122">
        <v>335000026</v>
      </c>
      <c r="Y2395" s="122">
        <v>350000026</v>
      </c>
      <c r="Z2395" s="122">
        <v>390000026</v>
      </c>
      <c r="AA2395" s="122">
        <v>0</v>
      </c>
      <c r="AB2395" s="122">
        <v>0</v>
      </c>
      <c r="AC2395" s="122">
        <v>0</v>
      </c>
      <c r="AD2395" s="121"/>
    </row>
    <row r="2396" spans="14:30" ht="12" customHeight="1">
      <c r="N2396" s="119" t="s">
        <v>26</v>
      </c>
      <c r="O2396" s="120" t="s">
        <v>1738</v>
      </c>
      <c r="P2396" s="122">
        <v>0</v>
      </c>
      <c r="Q2396" s="122">
        <v>0</v>
      </c>
      <c r="R2396" s="122">
        <v>0</v>
      </c>
      <c r="S2396" s="122">
        <v>290000026</v>
      </c>
      <c r="T2396" s="122">
        <v>320000026</v>
      </c>
      <c r="U2396" s="122">
        <v>335000026</v>
      </c>
      <c r="V2396" s="122">
        <v>375000026</v>
      </c>
      <c r="W2396" s="122">
        <v>390000026</v>
      </c>
      <c r="X2396" s="122">
        <v>405000026</v>
      </c>
      <c r="Y2396" s="122">
        <v>420000026</v>
      </c>
      <c r="Z2396" s="122">
        <v>435000026</v>
      </c>
      <c r="AA2396" s="122">
        <v>0</v>
      </c>
      <c r="AB2396" s="122">
        <v>0</v>
      </c>
      <c r="AC2396" s="122">
        <v>0</v>
      </c>
      <c r="AD2396" s="121"/>
    </row>
    <row r="2397" spans="14:30" ht="12" customHeight="1">
      <c r="N2397" s="119" t="s">
        <v>26</v>
      </c>
      <c r="O2397" s="120" t="s">
        <v>1960</v>
      </c>
      <c r="P2397" s="122">
        <v>0</v>
      </c>
      <c r="Q2397" s="122">
        <v>0</v>
      </c>
      <c r="R2397" s="122">
        <v>0</v>
      </c>
      <c r="S2397" s="122">
        <v>0</v>
      </c>
      <c r="T2397" s="122">
        <v>0</v>
      </c>
      <c r="U2397" s="122">
        <v>350000026</v>
      </c>
      <c r="V2397" s="122">
        <v>380000026</v>
      </c>
      <c r="W2397" s="122">
        <v>395000026</v>
      </c>
      <c r="X2397" s="122">
        <v>425000026</v>
      </c>
      <c r="Y2397" s="122">
        <v>485000026</v>
      </c>
      <c r="Z2397" s="122">
        <v>505000026</v>
      </c>
      <c r="AA2397" s="122">
        <v>525000026</v>
      </c>
      <c r="AB2397" s="122">
        <v>0</v>
      </c>
      <c r="AC2397" s="122">
        <v>0</v>
      </c>
      <c r="AD2397" s="121"/>
    </row>
    <row r="2398" spans="14:30" ht="12" customHeight="1">
      <c r="N2398" s="119" t="s">
        <v>26</v>
      </c>
      <c r="O2398" s="120" t="s">
        <v>1960</v>
      </c>
      <c r="P2398" s="122">
        <v>0</v>
      </c>
      <c r="Q2398" s="122">
        <v>0</v>
      </c>
      <c r="R2398" s="122">
        <v>0</v>
      </c>
      <c r="S2398" s="122">
        <v>0</v>
      </c>
      <c r="T2398" s="122">
        <v>0</v>
      </c>
      <c r="U2398" s="122">
        <v>0</v>
      </c>
      <c r="V2398" s="122">
        <v>315000026</v>
      </c>
      <c r="W2398" s="122">
        <v>335000026</v>
      </c>
      <c r="X2398" s="122">
        <v>365000026</v>
      </c>
      <c r="Y2398" s="122">
        <v>405000026</v>
      </c>
      <c r="Z2398" s="122">
        <v>465000026</v>
      </c>
      <c r="AA2398" s="122">
        <v>0</v>
      </c>
      <c r="AB2398" s="122">
        <v>0</v>
      </c>
      <c r="AC2398" s="122">
        <v>0</v>
      </c>
      <c r="AD2398" s="121"/>
    </row>
    <row r="2399" spans="14:30" ht="12" customHeight="1">
      <c r="N2399" s="119" t="s">
        <v>26</v>
      </c>
      <c r="O2399" s="120" t="s">
        <v>2269</v>
      </c>
      <c r="P2399" s="122">
        <v>0</v>
      </c>
      <c r="Q2399" s="122">
        <v>0</v>
      </c>
      <c r="R2399" s="122">
        <v>0</v>
      </c>
      <c r="S2399" s="122">
        <v>0</v>
      </c>
      <c r="T2399" s="122">
        <v>0</v>
      </c>
      <c r="U2399" s="122">
        <v>350000026</v>
      </c>
      <c r="V2399" s="122">
        <v>380000026</v>
      </c>
      <c r="W2399" s="122">
        <v>395000026</v>
      </c>
      <c r="X2399" s="122">
        <v>425000026</v>
      </c>
      <c r="Y2399" s="122">
        <v>485000026</v>
      </c>
      <c r="Z2399" s="122">
        <v>505000026</v>
      </c>
      <c r="AA2399" s="122">
        <v>525000026</v>
      </c>
      <c r="AB2399" s="122">
        <v>0</v>
      </c>
      <c r="AC2399" s="122">
        <v>0</v>
      </c>
      <c r="AD2399" s="121"/>
    </row>
    <row r="2400" spans="14:30" ht="12" customHeight="1">
      <c r="N2400" s="119" t="s">
        <v>26</v>
      </c>
      <c r="O2400" s="120" t="s">
        <v>3011</v>
      </c>
      <c r="P2400" s="122">
        <v>0</v>
      </c>
      <c r="Q2400" s="122">
        <v>0</v>
      </c>
      <c r="R2400" s="122">
        <v>0</v>
      </c>
      <c r="S2400" s="122">
        <v>0</v>
      </c>
      <c r="T2400" s="122">
        <v>310000026</v>
      </c>
      <c r="U2400" s="122">
        <v>325000026</v>
      </c>
      <c r="V2400" s="122">
        <v>335000026</v>
      </c>
      <c r="W2400" s="122">
        <v>345000026</v>
      </c>
      <c r="X2400" s="122">
        <v>360000026</v>
      </c>
      <c r="Y2400" s="122">
        <v>395000026</v>
      </c>
      <c r="Z2400" s="122">
        <v>0</v>
      </c>
      <c r="AA2400" s="122">
        <v>0</v>
      </c>
      <c r="AB2400" s="122">
        <v>0</v>
      </c>
      <c r="AC2400" s="122">
        <v>0</v>
      </c>
      <c r="AD2400" s="121"/>
    </row>
    <row r="2401" spans="14:30" ht="12" customHeight="1">
      <c r="N2401" s="119" t="s">
        <v>26</v>
      </c>
      <c r="O2401" s="120" t="s">
        <v>1491</v>
      </c>
      <c r="P2401" s="122">
        <v>0</v>
      </c>
      <c r="Q2401" s="122">
        <v>0</v>
      </c>
      <c r="R2401" s="122">
        <v>0</v>
      </c>
      <c r="S2401" s="122">
        <v>0</v>
      </c>
      <c r="T2401" s="122">
        <v>325000026</v>
      </c>
      <c r="U2401" s="122">
        <v>335000026</v>
      </c>
      <c r="V2401" s="122">
        <v>345000026</v>
      </c>
      <c r="W2401" s="122">
        <v>370000026</v>
      </c>
      <c r="X2401" s="122">
        <v>400000026</v>
      </c>
      <c r="Y2401" s="122">
        <v>410000026</v>
      </c>
      <c r="Z2401" s="122">
        <v>0</v>
      </c>
      <c r="AA2401" s="122">
        <v>0</v>
      </c>
      <c r="AB2401" s="122">
        <v>0</v>
      </c>
      <c r="AC2401" s="122">
        <v>0</v>
      </c>
      <c r="AD2401" s="121"/>
    </row>
    <row r="2402" spans="14:30" ht="12" customHeight="1">
      <c r="N2402" s="119" t="s">
        <v>26</v>
      </c>
      <c r="O2402" s="120" t="s">
        <v>796</v>
      </c>
      <c r="P2402" s="122">
        <v>180000026</v>
      </c>
      <c r="Q2402" s="122">
        <v>190000026</v>
      </c>
      <c r="R2402" s="122">
        <v>200000026</v>
      </c>
      <c r="S2402" s="122">
        <v>210000026</v>
      </c>
      <c r="T2402" s="122">
        <v>0</v>
      </c>
      <c r="U2402" s="122">
        <v>0</v>
      </c>
      <c r="V2402" s="122">
        <v>0</v>
      </c>
      <c r="W2402" s="122">
        <v>0</v>
      </c>
      <c r="X2402" s="122">
        <v>0</v>
      </c>
      <c r="Y2402" s="122">
        <v>0</v>
      </c>
      <c r="Z2402" s="122">
        <v>0</v>
      </c>
      <c r="AA2402" s="122">
        <v>0</v>
      </c>
      <c r="AB2402" s="122">
        <v>0</v>
      </c>
      <c r="AC2402" s="122">
        <v>0</v>
      </c>
      <c r="AD2402" s="121"/>
    </row>
    <row r="2403" spans="14:30" ht="12" customHeight="1">
      <c r="N2403" s="119" t="s">
        <v>26</v>
      </c>
      <c r="O2403" s="120" t="s">
        <v>610</v>
      </c>
      <c r="P2403" s="122">
        <v>220000026</v>
      </c>
      <c r="Q2403" s="122">
        <v>240000026</v>
      </c>
      <c r="R2403" s="122">
        <v>255000026</v>
      </c>
      <c r="S2403" s="122">
        <v>270000026</v>
      </c>
      <c r="T2403" s="122">
        <v>280000026</v>
      </c>
      <c r="U2403" s="122">
        <v>290000026</v>
      </c>
      <c r="V2403" s="122">
        <v>300000026</v>
      </c>
      <c r="W2403" s="122">
        <v>320000026</v>
      </c>
      <c r="X2403" s="122">
        <v>0</v>
      </c>
      <c r="Y2403" s="122">
        <v>0</v>
      </c>
      <c r="Z2403" s="122">
        <v>0</v>
      </c>
      <c r="AA2403" s="122">
        <v>0</v>
      </c>
      <c r="AB2403" s="122">
        <v>0</v>
      </c>
      <c r="AC2403" s="122">
        <v>0</v>
      </c>
      <c r="AD2403" s="121"/>
    </row>
    <row r="2404" spans="14:30" ht="12" customHeight="1">
      <c r="N2404" s="119" t="s">
        <v>26</v>
      </c>
      <c r="O2404" s="120" t="s">
        <v>1601</v>
      </c>
      <c r="P2404" s="122">
        <v>205000026</v>
      </c>
      <c r="Q2404" s="122">
        <v>240000026</v>
      </c>
      <c r="R2404" s="122">
        <v>270000026</v>
      </c>
      <c r="S2404" s="122">
        <v>295000026</v>
      </c>
      <c r="T2404" s="122">
        <v>0</v>
      </c>
      <c r="U2404" s="122">
        <v>0</v>
      </c>
      <c r="V2404" s="122">
        <v>0</v>
      </c>
      <c r="W2404" s="122">
        <v>0</v>
      </c>
      <c r="X2404" s="122">
        <v>0</v>
      </c>
      <c r="Y2404" s="122">
        <v>0</v>
      </c>
      <c r="Z2404" s="122">
        <v>0</v>
      </c>
      <c r="AA2404" s="122">
        <v>0</v>
      </c>
      <c r="AB2404" s="122">
        <v>0</v>
      </c>
      <c r="AC2404" s="122">
        <v>0</v>
      </c>
      <c r="AD2404" s="121"/>
    </row>
    <row r="2405" spans="14:30" ht="12" customHeight="1">
      <c r="N2405" s="119" t="s">
        <v>26</v>
      </c>
      <c r="O2405" s="120" t="s">
        <v>494</v>
      </c>
      <c r="P2405" s="122">
        <v>205000026</v>
      </c>
      <c r="Q2405" s="122">
        <v>215000026</v>
      </c>
      <c r="R2405" s="122">
        <v>235000026</v>
      </c>
      <c r="S2405" s="122">
        <v>260000026</v>
      </c>
      <c r="T2405" s="122">
        <v>0</v>
      </c>
      <c r="U2405" s="122">
        <v>0</v>
      </c>
      <c r="V2405" s="122">
        <v>0</v>
      </c>
      <c r="W2405" s="122">
        <v>0</v>
      </c>
      <c r="X2405" s="122">
        <v>0</v>
      </c>
      <c r="Y2405" s="122">
        <v>0</v>
      </c>
      <c r="Z2405" s="122">
        <v>0</v>
      </c>
      <c r="AA2405" s="122">
        <v>0</v>
      </c>
      <c r="AB2405" s="122">
        <v>0</v>
      </c>
      <c r="AC2405" s="122">
        <v>0</v>
      </c>
      <c r="AD2405" s="121"/>
    </row>
    <row r="2406" spans="14:30" ht="12" customHeight="1">
      <c r="N2406" s="119" t="s">
        <v>26</v>
      </c>
      <c r="O2406" s="120" t="s">
        <v>1492</v>
      </c>
      <c r="P2406" s="122">
        <v>0</v>
      </c>
      <c r="Q2406" s="122">
        <v>0</v>
      </c>
      <c r="R2406" s="122">
        <v>0</v>
      </c>
      <c r="S2406" s="122">
        <v>250000026</v>
      </c>
      <c r="T2406" s="122">
        <v>275000026</v>
      </c>
      <c r="U2406" s="122">
        <v>290000026</v>
      </c>
      <c r="V2406" s="122">
        <v>300000026</v>
      </c>
      <c r="W2406" s="122">
        <v>320000026</v>
      </c>
      <c r="X2406" s="122">
        <v>365000026</v>
      </c>
      <c r="Y2406" s="122">
        <v>385000026</v>
      </c>
      <c r="Z2406" s="122">
        <v>425000026</v>
      </c>
      <c r="AA2406" s="122">
        <v>0</v>
      </c>
      <c r="AB2406" s="122">
        <v>0</v>
      </c>
      <c r="AC2406" s="122">
        <v>0</v>
      </c>
      <c r="AD2406" s="121"/>
    </row>
    <row r="2407" spans="14:30" ht="12" customHeight="1">
      <c r="N2407" s="119" t="s">
        <v>26</v>
      </c>
      <c r="O2407" s="120" t="s">
        <v>1493</v>
      </c>
      <c r="P2407" s="122">
        <v>0</v>
      </c>
      <c r="Q2407" s="122">
        <v>0</v>
      </c>
      <c r="R2407" s="122">
        <v>235000026</v>
      </c>
      <c r="S2407" s="122">
        <v>245000026</v>
      </c>
      <c r="T2407" s="122">
        <v>265000026</v>
      </c>
      <c r="U2407" s="122">
        <v>285000026</v>
      </c>
      <c r="V2407" s="122">
        <v>305000026</v>
      </c>
      <c r="W2407" s="122">
        <v>335000026</v>
      </c>
      <c r="X2407" s="122">
        <v>370000026</v>
      </c>
      <c r="Y2407" s="122">
        <v>495000026</v>
      </c>
      <c r="Z2407" s="122">
        <v>0</v>
      </c>
      <c r="AA2407" s="122">
        <v>0</v>
      </c>
      <c r="AB2407" s="122">
        <v>0</v>
      </c>
      <c r="AC2407" s="122">
        <v>0</v>
      </c>
      <c r="AD2407" s="121"/>
    </row>
    <row r="2408" spans="14:30" ht="12" customHeight="1">
      <c r="N2408" s="119" t="s">
        <v>26</v>
      </c>
      <c r="O2408" s="120" t="s">
        <v>1572</v>
      </c>
      <c r="P2408" s="122">
        <v>190000026</v>
      </c>
      <c r="Q2408" s="122">
        <v>210000026</v>
      </c>
      <c r="R2408" s="122">
        <v>225000026</v>
      </c>
      <c r="S2408" s="122">
        <v>260000026</v>
      </c>
      <c r="T2408" s="122">
        <v>285000026</v>
      </c>
      <c r="U2408" s="122">
        <v>295000026</v>
      </c>
      <c r="V2408" s="122">
        <v>305000026</v>
      </c>
      <c r="W2408" s="122">
        <v>325000026</v>
      </c>
      <c r="X2408" s="122">
        <v>385000026</v>
      </c>
      <c r="Y2408" s="122">
        <v>445000026</v>
      </c>
      <c r="Z2408" s="122">
        <v>0</v>
      </c>
      <c r="AA2408" s="122">
        <v>0</v>
      </c>
      <c r="AB2408" s="122">
        <v>0</v>
      </c>
      <c r="AC2408" s="122">
        <v>0</v>
      </c>
      <c r="AD2408" s="121"/>
    </row>
    <row r="2409" spans="14:30" ht="12" customHeight="1">
      <c r="N2409" s="119" t="s">
        <v>26</v>
      </c>
      <c r="O2409" s="120" t="s">
        <v>740</v>
      </c>
      <c r="P2409" s="122">
        <v>175000026</v>
      </c>
      <c r="Q2409" s="122">
        <v>195000026</v>
      </c>
      <c r="R2409" s="122">
        <v>215000026</v>
      </c>
      <c r="S2409" s="122">
        <v>0</v>
      </c>
      <c r="T2409" s="122">
        <v>0</v>
      </c>
      <c r="U2409" s="122">
        <v>0</v>
      </c>
      <c r="V2409" s="122">
        <v>0</v>
      </c>
      <c r="W2409" s="122">
        <v>0</v>
      </c>
      <c r="X2409" s="122">
        <v>0</v>
      </c>
      <c r="Y2409" s="122">
        <v>0</v>
      </c>
      <c r="Z2409" s="122">
        <v>0</v>
      </c>
      <c r="AA2409" s="122">
        <v>0</v>
      </c>
      <c r="AB2409" s="122">
        <v>0</v>
      </c>
      <c r="AC2409" s="122">
        <v>0</v>
      </c>
      <c r="AD2409" s="121"/>
    </row>
    <row r="2410" spans="14:30" ht="12" customHeight="1">
      <c r="N2410" s="119" t="s">
        <v>26</v>
      </c>
      <c r="O2410" s="120" t="s">
        <v>2190</v>
      </c>
      <c r="P2410" s="122">
        <v>0</v>
      </c>
      <c r="Q2410" s="122">
        <v>0</v>
      </c>
      <c r="R2410" s="122">
        <v>0</v>
      </c>
      <c r="S2410" s="122">
        <v>0</v>
      </c>
      <c r="T2410" s="122">
        <v>265000026</v>
      </c>
      <c r="U2410" s="122">
        <v>295000026</v>
      </c>
      <c r="V2410" s="122">
        <v>325000026</v>
      </c>
      <c r="W2410" s="122">
        <v>365000026</v>
      </c>
      <c r="X2410" s="122">
        <v>385000026</v>
      </c>
      <c r="Y2410" s="122">
        <v>405000026</v>
      </c>
      <c r="Z2410" s="122">
        <v>420000026</v>
      </c>
      <c r="AA2410" s="122">
        <v>425000026</v>
      </c>
      <c r="AB2410" s="122">
        <v>0</v>
      </c>
      <c r="AC2410" s="122">
        <v>0</v>
      </c>
      <c r="AD2410" s="121"/>
    </row>
    <row r="2411" spans="14:30" ht="12" customHeight="1">
      <c r="N2411" s="119" t="s">
        <v>26</v>
      </c>
      <c r="O2411" s="120" t="s">
        <v>2550</v>
      </c>
      <c r="P2411" s="122">
        <v>0</v>
      </c>
      <c r="Q2411" s="122">
        <v>0</v>
      </c>
      <c r="R2411" s="122">
        <v>0</v>
      </c>
      <c r="S2411" s="122">
        <v>0</v>
      </c>
      <c r="T2411" s="122">
        <v>265000026</v>
      </c>
      <c r="U2411" s="122">
        <v>295000026</v>
      </c>
      <c r="V2411" s="122">
        <v>325000026</v>
      </c>
      <c r="W2411" s="122">
        <v>365000026</v>
      </c>
      <c r="X2411" s="122">
        <v>385000026</v>
      </c>
      <c r="Y2411" s="122">
        <v>405000026</v>
      </c>
      <c r="Z2411" s="122">
        <v>435000026</v>
      </c>
      <c r="AA2411" s="122">
        <v>0</v>
      </c>
      <c r="AB2411" s="122">
        <v>0</v>
      </c>
      <c r="AC2411" s="122">
        <v>0</v>
      </c>
      <c r="AD2411" s="121"/>
    </row>
    <row r="2412" spans="14:30" ht="12" customHeight="1">
      <c r="N2412" s="119" t="s">
        <v>26</v>
      </c>
      <c r="O2412" s="120" t="s">
        <v>1904</v>
      </c>
      <c r="P2412" s="122">
        <v>0</v>
      </c>
      <c r="Q2412" s="122">
        <v>210000026</v>
      </c>
      <c r="R2412" s="122">
        <v>235000026</v>
      </c>
      <c r="S2412" s="122">
        <v>275000026</v>
      </c>
      <c r="T2412" s="122">
        <v>295000026</v>
      </c>
      <c r="U2412" s="122">
        <v>0</v>
      </c>
      <c r="V2412" s="122">
        <v>0</v>
      </c>
      <c r="W2412" s="122">
        <v>0</v>
      </c>
      <c r="X2412" s="122">
        <v>0</v>
      </c>
      <c r="Y2412" s="122">
        <v>0</v>
      </c>
      <c r="Z2412" s="122">
        <v>0</v>
      </c>
      <c r="AA2412" s="122">
        <v>0</v>
      </c>
      <c r="AB2412" s="122">
        <v>0</v>
      </c>
      <c r="AC2412" s="122">
        <v>0</v>
      </c>
      <c r="AD2412" s="121"/>
    </row>
    <row r="2413" spans="14:30" ht="12" customHeight="1">
      <c r="N2413" s="119" t="s">
        <v>26</v>
      </c>
      <c r="O2413" s="120" t="s">
        <v>2345</v>
      </c>
      <c r="P2413" s="122">
        <v>0</v>
      </c>
      <c r="Q2413" s="122">
        <v>0</v>
      </c>
      <c r="R2413" s="122">
        <v>0</v>
      </c>
      <c r="S2413" s="122">
        <v>0</v>
      </c>
      <c r="T2413" s="122">
        <v>0</v>
      </c>
      <c r="U2413" s="122">
        <v>0</v>
      </c>
      <c r="V2413" s="122">
        <v>0</v>
      </c>
      <c r="W2413" s="122">
        <v>0</v>
      </c>
      <c r="X2413" s="122">
        <v>0</v>
      </c>
      <c r="Y2413" s="122">
        <v>450000026</v>
      </c>
      <c r="Z2413" s="122">
        <v>465000026</v>
      </c>
      <c r="AA2413" s="122">
        <v>480000026</v>
      </c>
      <c r="AB2413" s="122">
        <v>495000026</v>
      </c>
      <c r="AC2413" s="122">
        <v>0</v>
      </c>
      <c r="AD2413" s="121"/>
    </row>
    <row r="2414" spans="14:30" ht="12" customHeight="1">
      <c r="N2414" s="119" t="s">
        <v>26</v>
      </c>
      <c r="O2414" s="120" t="s">
        <v>2006</v>
      </c>
      <c r="P2414" s="122">
        <v>0</v>
      </c>
      <c r="Q2414" s="122">
        <v>0</v>
      </c>
      <c r="R2414" s="122">
        <v>0</v>
      </c>
      <c r="S2414" s="122">
        <v>0</v>
      </c>
      <c r="T2414" s="122">
        <v>0</v>
      </c>
      <c r="U2414" s="122">
        <v>0</v>
      </c>
      <c r="V2414" s="122">
        <v>0</v>
      </c>
      <c r="W2414" s="122">
        <v>0</v>
      </c>
      <c r="X2414" s="122">
        <v>430000026</v>
      </c>
      <c r="Y2414" s="122">
        <v>450000026</v>
      </c>
      <c r="Z2414" s="122">
        <v>480000026</v>
      </c>
      <c r="AA2414" s="122">
        <v>490000026</v>
      </c>
      <c r="AB2414" s="122">
        <v>505000026</v>
      </c>
      <c r="AC2414" s="122">
        <v>550000026</v>
      </c>
      <c r="AD2414" s="121"/>
    </row>
    <row r="2415" spans="14:30" ht="12" customHeight="1">
      <c r="N2415" s="119" t="s">
        <v>26</v>
      </c>
      <c r="O2415" s="120" t="s">
        <v>2346</v>
      </c>
      <c r="P2415" s="122">
        <v>0</v>
      </c>
      <c r="Q2415" s="122">
        <v>0</v>
      </c>
      <c r="R2415" s="122">
        <v>0</v>
      </c>
      <c r="S2415" s="122">
        <v>0</v>
      </c>
      <c r="T2415" s="122">
        <v>0</v>
      </c>
      <c r="U2415" s="122">
        <v>0</v>
      </c>
      <c r="V2415" s="122">
        <v>0</v>
      </c>
      <c r="W2415" s="122">
        <v>0</v>
      </c>
      <c r="X2415" s="122">
        <v>430000026</v>
      </c>
      <c r="Y2415" s="122">
        <v>495000026</v>
      </c>
      <c r="Z2415" s="122">
        <v>575000026</v>
      </c>
      <c r="AA2415" s="122">
        <v>635000026</v>
      </c>
      <c r="AB2415" s="122">
        <v>0</v>
      </c>
      <c r="AC2415" s="122">
        <v>0</v>
      </c>
      <c r="AD2415" s="121"/>
    </row>
    <row r="2416" spans="14:30" ht="12" customHeight="1">
      <c r="N2416" s="119" t="s">
        <v>26</v>
      </c>
      <c r="O2416" s="120" t="s">
        <v>2347</v>
      </c>
      <c r="P2416" s="122">
        <v>0</v>
      </c>
      <c r="Q2416" s="122">
        <v>0</v>
      </c>
      <c r="R2416" s="122">
        <v>0</v>
      </c>
      <c r="S2416" s="122">
        <v>0</v>
      </c>
      <c r="T2416" s="122">
        <v>0</v>
      </c>
      <c r="U2416" s="122">
        <v>0</v>
      </c>
      <c r="V2416" s="122">
        <v>0</v>
      </c>
      <c r="W2416" s="122">
        <v>0</v>
      </c>
      <c r="X2416" s="122">
        <v>0</v>
      </c>
      <c r="Y2416" s="122">
        <v>0</v>
      </c>
      <c r="Z2416" s="122">
        <v>485000026</v>
      </c>
      <c r="AA2416" s="122">
        <v>540000026</v>
      </c>
      <c r="AB2416" s="122">
        <v>595000026</v>
      </c>
      <c r="AC2416" s="122">
        <v>650000026</v>
      </c>
      <c r="AD2416" s="121"/>
    </row>
    <row r="2417" spans="14:30" ht="12" customHeight="1">
      <c r="N2417" s="119" t="s">
        <v>26</v>
      </c>
      <c r="O2417" s="120" t="s">
        <v>2645</v>
      </c>
      <c r="P2417" s="122">
        <v>0</v>
      </c>
      <c r="Q2417" s="122">
        <v>0</v>
      </c>
      <c r="R2417" s="122">
        <v>0</v>
      </c>
      <c r="S2417" s="122">
        <v>0</v>
      </c>
      <c r="T2417" s="122">
        <v>0</v>
      </c>
      <c r="U2417" s="122">
        <v>0</v>
      </c>
      <c r="V2417" s="122">
        <v>0</v>
      </c>
      <c r="W2417" s="122">
        <v>0</v>
      </c>
      <c r="X2417" s="122">
        <v>0</v>
      </c>
      <c r="Y2417" s="122">
        <v>0</v>
      </c>
      <c r="Z2417" s="122">
        <v>475000026</v>
      </c>
      <c r="AA2417" s="122">
        <v>540000026</v>
      </c>
      <c r="AB2417" s="122">
        <v>595000026</v>
      </c>
      <c r="AC2417" s="122">
        <v>650000026</v>
      </c>
      <c r="AD2417" s="121"/>
    </row>
    <row r="2418" spans="14:30" ht="12" customHeight="1">
      <c r="N2418" s="119" t="s">
        <v>26</v>
      </c>
      <c r="O2418" s="120" t="s">
        <v>3440</v>
      </c>
      <c r="P2418" s="121"/>
      <c r="Q2418" s="121"/>
      <c r="R2418" s="121"/>
      <c r="S2418" s="121"/>
      <c r="T2418" s="121"/>
      <c r="U2418" s="121"/>
      <c r="V2418" s="121"/>
      <c r="W2418" s="121"/>
      <c r="X2418" s="121"/>
      <c r="Y2418" s="121"/>
      <c r="Z2418" s="121"/>
      <c r="AA2418" s="121"/>
      <c r="AB2418" s="121"/>
      <c r="AC2418" s="122">
        <v>510000026</v>
      </c>
      <c r="AD2418" s="121"/>
    </row>
    <row r="2419" spans="14:30" ht="12" customHeight="1">
      <c r="N2419" s="119" t="s">
        <v>26</v>
      </c>
      <c r="O2419" s="120" t="s">
        <v>3327</v>
      </c>
      <c r="P2419" s="122">
        <v>0</v>
      </c>
      <c r="Q2419" s="122">
        <v>0</v>
      </c>
      <c r="R2419" s="122">
        <v>0</v>
      </c>
      <c r="S2419" s="122">
        <v>0</v>
      </c>
      <c r="T2419" s="122">
        <v>0</v>
      </c>
      <c r="U2419" s="122">
        <v>0</v>
      </c>
      <c r="V2419" s="122">
        <v>0</v>
      </c>
      <c r="W2419" s="122">
        <v>0</v>
      </c>
      <c r="X2419" s="122">
        <v>0</v>
      </c>
      <c r="Y2419" s="122">
        <v>0</v>
      </c>
      <c r="Z2419" s="122">
        <v>0</v>
      </c>
      <c r="AA2419" s="122">
        <v>0</v>
      </c>
      <c r="AB2419" s="122">
        <v>520000026</v>
      </c>
      <c r="AC2419" s="122">
        <v>0</v>
      </c>
      <c r="AD2419" s="121"/>
    </row>
    <row r="2420" spans="14:30" ht="12" customHeight="1">
      <c r="N2420" s="119" t="s">
        <v>26</v>
      </c>
      <c r="O2420" s="120" t="s">
        <v>3441</v>
      </c>
      <c r="P2420" s="121"/>
      <c r="Q2420" s="121"/>
      <c r="R2420" s="121"/>
      <c r="S2420" s="121"/>
      <c r="T2420" s="121"/>
      <c r="U2420" s="121"/>
      <c r="V2420" s="121"/>
      <c r="W2420" s="121"/>
      <c r="X2420" s="121"/>
      <c r="Y2420" s="121"/>
      <c r="Z2420" s="121"/>
      <c r="AA2420" s="121"/>
      <c r="AB2420" s="121"/>
      <c r="AC2420" s="122">
        <v>495000026</v>
      </c>
      <c r="AD2420" s="121"/>
    </row>
    <row r="2421" spans="14:30" ht="12" customHeight="1">
      <c r="N2421" s="119" t="s">
        <v>26</v>
      </c>
      <c r="O2421" s="120" t="s">
        <v>1354</v>
      </c>
      <c r="P2421" s="122">
        <v>0</v>
      </c>
      <c r="Q2421" s="122">
        <v>0</v>
      </c>
      <c r="R2421" s="122">
        <v>0</v>
      </c>
      <c r="S2421" s="122">
        <v>0</v>
      </c>
      <c r="T2421" s="122">
        <v>0</v>
      </c>
      <c r="U2421" s="122">
        <v>0</v>
      </c>
      <c r="V2421" s="122">
        <v>0</v>
      </c>
      <c r="W2421" s="122">
        <v>315000026</v>
      </c>
      <c r="X2421" s="122">
        <v>325000026</v>
      </c>
      <c r="Y2421" s="122">
        <v>335000026</v>
      </c>
      <c r="Z2421" s="122">
        <v>0</v>
      </c>
      <c r="AA2421" s="122">
        <v>0</v>
      </c>
      <c r="AB2421" s="122">
        <v>0</v>
      </c>
      <c r="AC2421" s="122">
        <v>0</v>
      </c>
      <c r="AD2421" s="121"/>
    </row>
    <row r="2422" spans="14:30" ht="12" customHeight="1">
      <c r="N2422" s="119" t="s">
        <v>26</v>
      </c>
      <c r="O2422" s="120" t="s">
        <v>516</v>
      </c>
      <c r="P2422" s="122">
        <v>0</v>
      </c>
      <c r="Q2422" s="122">
        <v>0</v>
      </c>
      <c r="R2422" s="122">
        <v>0</v>
      </c>
      <c r="S2422" s="122">
        <v>0</v>
      </c>
      <c r="T2422" s="122">
        <v>300000026</v>
      </c>
      <c r="U2422" s="122">
        <v>310000026</v>
      </c>
      <c r="V2422" s="122">
        <v>320000026</v>
      </c>
      <c r="W2422" s="122">
        <v>335000026</v>
      </c>
      <c r="X2422" s="122">
        <v>375000026</v>
      </c>
      <c r="Y2422" s="122">
        <v>395000026</v>
      </c>
      <c r="Z2422" s="122">
        <v>420000026</v>
      </c>
      <c r="AA2422" s="122">
        <v>465000026</v>
      </c>
      <c r="AB2422" s="122">
        <v>0</v>
      </c>
      <c r="AC2422" s="122">
        <v>0</v>
      </c>
      <c r="AD2422" s="121"/>
    </row>
    <row r="2423" spans="14:30" ht="12" customHeight="1">
      <c r="N2423" s="119" t="s">
        <v>26</v>
      </c>
      <c r="O2423" s="120" t="s">
        <v>568</v>
      </c>
      <c r="P2423" s="122">
        <v>0</v>
      </c>
      <c r="Q2423" s="122">
        <v>0</v>
      </c>
      <c r="R2423" s="122">
        <v>0</v>
      </c>
      <c r="S2423" s="122">
        <v>0</v>
      </c>
      <c r="T2423" s="122">
        <v>320000026</v>
      </c>
      <c r="U2423" s="122">
        <v>330000026</v>
      </c>
      <c r="V2423" s="122">
        <v>360000026</v>
      </c>
      <c r="W2423" s="122">
        <v>370000026</v>
      </c>
      <c r="X2423" s="122">
        <v>405000026</v>
      </c>
      <c r="Y2423" s="122">
        <v>420000026</v>
      </c>
      <c r="Z2423" s="122">
        <v>435000026</v>
      </c>
      <c r="AA2423" s="122">
        <v>0</v>
      </c>
      <c r="AB2423" s="122">
        <v>0</v>
      </c>
      <c r="AC2423" s="122">
        <v>0</v>
      </c>
      <c r="AD2423" s="121"/>
    </row>
    <row r="2424" spans="14:30" ht="12" customHeight="1">
      <c r="N2424" s="119" t="s">
        <v>26</v>
      </c>
      <c r="O2424" s="120" t="s">
        <v>631</v>
      </c>
      <c r="P2424" s="122">
        <v>0</v>
      </c>
      <c r="Q2424" s="122">
        <v>0</v>
      </c>
      <c r="R2424" s="122">
        <v>0</v>
      </c>
      <c r="S2424" s="122">
        <v>0</v>
      </c>
      <c r="T2424" s="122">
        <v>290000026</v>
      </c>
      <c r="U2424" s="122">
        <v>305000026</v>
      </c>
      <c r="V2424" s="122">
        <v>365000026</v>
      </c>
      <c r="W2424" s="122">
        <v>405000026</v>
      </c>
      <c r="X2424" s="122">
        <v>425000026</v>
      </c>
      <c r="Y2424" s="122">
        <v>0</v>
      </c>
      <c r="Z2424" s="122">
        <v>0</v>
      </c>
      <c r="AA2424" s="122">
        <v>0</v>
      </c>
      <c r="AB2424" s="122">
        <v>0</v>
      </c>
      <c r="AC2424" s="122">
        <v>0</v>
      </c>
      <c r="AD2424" s="121"/>
    </row>
    <row r="2425" spans="14:30" ht="12" customHeight="1">
      <c r="N2425" s="119" t="s">
        <v>26</v>
      </c>
      <c r="O2425" s="120" t="s">
        <v>682</v>
      </c>
      <c r="P2425" s="122">
        <v>0</v>
      </c>
      <c r="Q2425" s="122">
        <v>0</v>
      </c>
      <c r="R2425" s="122">
        <v>0</v>
      </c>
      <c r="S2425" s="122">
        <v>0</v>
      </c>
      <c r="T2425" s="122">
        <v>290000026</v>
      </c>
      <c r="U2425" s="122">
        <v>305000026</v>
      </c>
      <c r="V2425" s="122">
        <v>365000026</v>
      </c>
      <c r="W2425" s="122">
        <v>405000026</v>
      </c>
      <c r="X2425" s="122">
        <v>425000026</v>
      </c>
      <c r="Y2425" s="122">
        <v>0</v>
      </c>
      <c r="Z2425" s="122">
        <v>0</v>
      </c>
      <c r="AA2425" s="122">
        <v>0</v>
      </c>
      <c r="AB2425" s="122">
        <v>0</v>
      </c>
      <c r="AC2425" s="122">
        <v>0</v>
      </c>
      <c r="AD2425" s="121"/>
    </row>
    <row r="2426" spans="14:30" ht="12" customHeight="1">
      <c r="N2426" s="119" t="s">
        <v>26</v>
      </c>
      <c r="O2426" s="120" t="s">
        <v>2348</v>
      </c>
      <c r="P2426" s="122">
        <v>0</v>
      </c>
      <c r="Q2426" s="122">
        <v>0</v>
      </c>
      <c r="R2426" s="122">
        <v>0</v>
      </c>
      <c r="S2426" s="122">
        <v>0</v>
      </c>
      <c r="T2426" s="122">
        <v>0</v>
      </c>
      <c r="U2426" s="122">
        <v>0</v>
      </c>
      <c r="V2426" s="122">
        <v>0</v>
      </c>
      <c r="W2426" s="122">
        <v>0</v>
      </c>
      <c r="X2426" s="122">
        <v>0</v>
      </c>
      <c r="Y2426" s="122">
        <v>0</v>
      </c>
      <c r="Z2426" s="122">
        <v>485000026</v>
      </c>
      <c r="AA2426" s="122">
        <v>520000026</v>
      </c>
      <c r="AB2426" s="122">
        <v>590000026</v>
      </c>
      <c r="AC2426" s="122">
        <v>620000026</v>
      </c>
      <c r="AD2426" s="121"/>
    </row>
    <row r="2427" spans="14:30" ht="12" customHeight="1">
      <c r="N2427" s="119" t="s">
        <v>26</v>
      </c>
      <c r="O2427" s="120" t="s">
        <v>615</v>
      </c>
      <c r="P2427" s="122">
        <v>0</v>
      </c>
      <c r="Q2427" s="122">
        <v>0</v>
      </c>
      <c r="R2427" s="122">
        <v>0</v>
      </c>
      <c r="S2427" s="122">
        <v>0</v>
      </c>
      <c r="T2427" s="122">
        <v>300000026</v>
      </c>
      <c r="U2427" s="122">
        <v>320000026</v>
      </c>
      <c r="V2427" s="122">
        <v>375000026</v>
      </c>
      <c r="W2427" s="122">
        <v>395000026</v>
      </c>
      <c r="X2427" s="122">
        <v>410000026</v>
      </c>
      <c r="Y2427" s="122">
        <v>425000026</v>
      </c>
      <c r="Z2427" s="122">
        <v>0</v>
      </c>
      <c r="AA2427" s="122">
        <v>0</v>
      </c>
      <c r="AB2427" s="122">
        <v>0</v>
      </c>
      <c r="AC2427" s="122">
        <v>0</v>
      </c>
      <c r="AD2427" s="121"/>
    </row>
    <row r="2428" spans="14:30" ht="12" customHeight="1">
      <c r="N2428" s="119" t="s">
        <v>26</v>
      </c>
      <c r="O2428" s="120" t="s">
        <v>1908</v>
      </c>
      <c r="P2428" s="122">
        <v>170000026</v>
      </c>
      <c r="Q2428" s="122">
        <v>185000026</v>
      </c>
      <c r="R2428" s="122">
        <v>205000026</v>
      </c>
      <c r="S2428" s="122">
        <v>250000026</v>
      </c>
      <c r="T2428" s="122">
        <v>290000026</v>
      </c>
      <c r="U2428" s="122">
        <v>320000026</v>
      </c>
      <c r="V2428" s="122">
        <v>0</v>
      </c>
      <c r="W2428" s="122">
        <v>0</v>
      </c>
      <c r="X2428" s="122">
        <v>0</v>
      </c>
      <c r="Y2428" s="122">
        <v>0</v>
      </c>
      <c r="Z2428" s="122">
        <v>0</v>
      </c>
      <c r="AA2428" s="122">
        <v>0</v>
      </c>
      <c r="AB2428" s="122">
        <v>0</v>
      </c>
      <c r="AC2428" s="122">
        <v>0</v>
      </c>
      <c r="AD2428" s="121"/>
    </row>
    <row r="2429" spans="14:30" ht="12" customHeight="1">
      <c r="N2429" s="119" t="s">
        <v>26</v>
      </c>
      <c r="O2429" s="120" t="s">
        <v>831</v>
      </c>
      <c r="P2429" s="122">
        <v>0</v>
      </c>
      <c r="Q2429" s="122">
        <v>275000026</v>
      </c>
      <c r="R2429" s="122">
        <v>305000026</v>
      </c>
      <c r="S2429" s="122">
        <v>315000026</v>
      </c>
      <c r="T2429" s="122">
        <v>325000026</v>
      </c>
      <c r="U2429" s="122">
        <v>345000026</v>
      </c>
      <c r="V2429" s="122">
        <v>365000026</v>
      </c>
      <c r="W2429" s="122">
        <v>375000026</v>
      </c>
      <c r="X2429" s="122">
        <v>385000026</v>
      </c>
      <c r="Y2429" s="122">
        <v>395000026</v>
      </c>
      <c r="Z2429" s="122">
        <v>0</v>
      </c>
      <c r="AA2429" s="122">
        <v>0</v>
      </c>
      <c r="AB2429" s="122">
        <v>0</v>
      </c>
      <c r="AC2429" s="122">
        <v>0</v>
      </c>
      <c r="AD2429" s="121"/>
    </row>
    <row r="2430" spans="14:30" ht="12" customHeight="1">
      <c r="N2430" s="119" t="s">
        <v>26</v>
      </c>
      <c r="O2430" s="120" t="s">
        <v>797</v>
      </c>
      <c r="P2430" s="122">
        <v>215000026</v>
      </c>
      <c r="Q2430" s="122">
        <v>235000026</v>
      </c>
      <c r="R2430" s="122">
        <v>250000026</v>
      </c>
      <c r="S2430" s="122">
        <v>265000026</v>
      </c>
      <c r="T2430" s="122">
        <v>275000026</v>
      </c>
      <c r="U2430" s="122">
        <v>285000026</v>
      </c>
      <c r="V2430" s="122">
        <v>295000026</v>
      </c>
      <c r="W2430" s="122">
        <v>315000026</v>
      </c>
      <c r="X2430" s="122">
        <v>320000026</v>
      </c>
      <c r="Y2430" s="122">
        <v>375000026</v>
      </c>
      <c r="Z2430" s="122">
        <v>395000026</v>
      </c>
      <c r="AA2430" s="122">
        <v>0</v>
      </c>
      <c r="AB2430" s="122">
        <v>0</v>
      </c>
      <c r="AC2430" s="122">
        <v>0</v>
      </c>
      <c r="AD2430" s="121"/>
    </row>
    <row r="2431" spans="14:30" ht="12" customHeight="1">
      <c r="N2431" s="119" t="s">
        <v>26</v>
      </c>
      <c r="O2431" s="120" t="s">
        <v>201</v>
      </c>
      <c r="P2431" s="122">
        <v>215000026</v>
      </c>
      <c r="Q2431" s="122">
        <v>235000026</v>
      </c>
      <c r="R2431" s="122">
        <v>250000026</v>
      </c>
      <c r="S2431" s="122">
        <v>265000026</v>
      </c>
      <c r="T2431" s="122">
        <v>275000026</v>
      </c>
      <c r="U2431" s="122">
        <v>285000026</v>
      </c>
      <c r="V2431" s="122">
        <v>295000026</v>
      </c>
      <c r="W2431" s="122">
        <v>315000026</v>
      </c>
      <c r="X2431" s="122">
        <v>320000026</v>
      </c>
      <c r="Y2431" s="122">
        <v>375000026</v>
      </c>
      <c r="Z2431" s="122">
        <v>395000026</v>
      </c>
      <c r="AA2431" s="122">
        <v>0</v>
      </c>
      <c r="AB2431" s="122">
        <v>0</v>
      </c>
      <c r="AC2431" s="122">
        <v>0</v>
      </c>
      <c r="AD2431" s="121"/>
    </row>
    <row r="2432" spans="14:30" ht="12" customHeight="1">
      <c r="N2432" s="119" t="s">
        <v>26</v>
      </c>
      <c r="O2432" s="120" t="s">
        <v>741</v>
      </c>
      <c r="P2432" s="122">
        <v>220000026</v>
      </c>
      <c r="Q2432" s="122">
        <v>240000026</v>
      </c>
      <c r="R2432" s="122">
        <v>255000026</v>
      </c>
      <c r="S2432" s="122">
        <v>270000026</v>
      </c>
      <c r="T2432" s="122">
        <v>280000026</v>
      </c>
      <c r="U2432" s="122">
        <v>290000026</v>
      </c>
      <c r="V2432" s="122">
        <v>300000026</v>
      </c>
      <c r="W2432" s="122">
        <v>320000026</v>
      </c>
      <c r="X2432" s="122">
        <v>325000026</v>
      </c>
      <c r="Y2432" s="122">
        <v>380000026</v>
      </c>
      <c r="Z2432" s="122">
        <v>400000026</v>
      </c>
      <c r="AA2432" s="122">
        <v>0</v>
      </c>
      <c r="AB2432" s="122">
        <v>0</v>
      </c>
      <c r="AC2432" s="122">
        <v>0</v>
      </c>
      <c r="AD2432" s="121"/>
    </row>
    <row r="2433" spans="14:30" ht="12" customHeight="1">
      <c r="N2433" s="119" t="s">
        <v>26</v>
      </c>
      <c r="O2433" s="120" t="s">
        <v>2801</v>
      </c>
      <c r="P2433" s="122">
        <v>190000026</v>
      </c>
      <c r="Q2433" s="122">
        <v>210000026</v>
      </c>
      <c r="R2433" s="122">
        <v>225000026</v>
      </c>
      <c r="S2433" s="122">
        <v>250000026</v>
      </c>
      <c r="T2433" s="122">
        <v>295000026</v>
      </c>
      <c r="U2433" s="122">
        <v>320000026</v>
      </c>
      <c r="V2433" s="122">
        <v>390000026</v>
      </c>
      <c r="W2433" s="122">
        <v>0</v>
      </c>
      <c r="X2433" s="122">
        <v>0</v>
      </c>
      <c r="Y2433" s="122">
        <v>0</v>
      </c>
      <c r="Z2433" s="122">
        <v>0</v>
      </c>
      <c r="AA2433" s="122">
        <v>0</v>
      </c>
      <c r="AB2433" s="122">
        <v>0</v>
      </c>
      <c r="AC2433" s="122">
        <v>0</v>
      </c>
      <c r="AD2433" s="121"/>
    </row>
    <row r="2434" spans="14:30" ht="12" customHeight="1">
      <c r="N2434" s="119" t="s">
        <v>26</v>
      </c>
      <c r="O2434" s="120" t="s">
        <v>1633</v>
      </c>
      <c r="P2434" s="122">
        <v>245000026</v>
      </c>
      <c r="Q2434" s="122">
        <v>275000026</v>
      </c>
      <c r="R2434" s="122">
        <v>295000026</v>
      </c>
      <c r="S2434" s="122">
        <v>320000026</v>
      </c>
      <c r="T2434" s="122">
        <v>0</v>
      </c>
      <c r="U2434" s="122">
        <v>0</v>
      </c>
      <c r="V2434" s="122">
        <v>0</v>
      </c>
      <c r="W2434" s="122">
        <v>0</v>
      </c>
      <c r="X2434" s="122">
        <v>0</v>
      </c>
      <c r="Y2434" s="122">
        <v>0</v>
      </c>
      <c r="Z2434" s="122">
        <v>0</v>
      </c>
      <c r="AA2434" s="122">
        <v>0</v>
      </c>
      <c r="AB2434" s="122">
        <v>0</v>
      </c>
      <c r="AC2434" s="122">
        <v>0</v>
      </c>
      <c r="AD2434" s="121"/>
    </row>
    <row r="2435" spans="14:30" ht="12" customHeight="1">
      <c r="N2435" s="119" t="s">
        <v>26</v>
      </c>
      <c r="O2435" s="120" t="s">
        <v>832</v>
      </c>
      <c r="P2435" s="122">
        <v>190000026</v>
      </c>
      <c r="Q2435" s="122">
        <v>210000026</v>
      </c>
      <c r="R2435" s="122">
        <v>250000026</v>
      </c>
      <c r="S2435" s="122">
        <v>280000026</v>
      </c>
      <c r="T2435" s="122">
        <v>0</v>
      </c>
      <c r="U2435" s="122">
        <v>0</v>
      </c>
      <c r="V2435" s="122">
        <v>0</v>
      </c>
      <c r="W2435" s="122">
        <v>0</v>
      </c>
      <c r="X2435" s="122">
        <v>0</v>
      </c>
      <c r="Y2435" s="122">
        <v>0</v>
      </c>
      <c r="Z2435" s="122">
        <v>0</v>
      </c>
      <c r="AA2435" s="122">
        <v>0</v>
      </c>
      <c r="AB2435" s="122">
        <v>0</v>
      </c>
      <c r="AC2435" s="122">
        <v>0</v>
      </c>
      <c r="AD2435" s="121"/>
    </row>
    <row r="2436" spans="14:30" ht="12" customHeight="1">
      <c r="N2436" s="119" t="s">
        <v>26</v>
      </c>
      <c r="O2436" s="120" t="s">
        <v>1494</v>
      </c>
      <c r="P2436" s="122">
        <v>0</v>
      </c>
      <c r="Q2436" s="122">
        <v>0</v>
      </c>
      <c r="R2436" s="122">
        <v>0</v>
      </c>
      <c r="S2436" s="122">
        <v>0</v>
      </c>
      <c r="T2436" s="122">
        <v>325000026</v>
      </c>
      <c r="U2436" s="122">
        <v>335000026</v>
      </c>
      <c r="V2436" s="122">
        <v>345000026</v>
      </c>
      <c r="W2436" s="122">
        <v>370000026</v>
      </c>
      <c r="X2436" s="122">
        <v>445000026</v>
      </c>
      <c r="Y2436" s="122">
        <v>0</v>
      </c>
      <c r="Z2436" s="122">
        <v>0</v>
      </c>
      <c r="AA2436" s="122">
        <v>0</v>
      </c>
      <c r="AB2436" s="122">
        <v>0</v>
      </c>
      <c r="AC2436" s="122">
        <v>0</v>
      </c>
      <c r="AD2436" s="121"/>
    </row>
    <row r="2437" spans="14:30" ht="12" customHeight="1">
      <c r="N2437" s="119" t="s">
        <v>26</v>
      </c>
      <c r="O2437" s="120" t="s">
        <v>798</v>
      </c>
      <c r="P2437" s="122">
        <v>220000026</v>
      </c>
      <c r="Q2437" s="122">
        <v>240000026</v>
      </c>
      <c r="R2437" s="122">
        <v>255000026</v>
      </c>
      <c r="S2437" s="122">
        <v>270000026</v>
      </c>
      <c r="T2437" s="122">
        <v>280000026</v>
      </c>
      <c r="U2437" s="122">
        <v>290000026</v>
      </c>
      <c r="V2437" s="122">
        <v>300000026</v>
      </c>
      <c r="W2437" s="122">
        <v>320000026</v>
      </c>
      <c r="X2437" s="122">
        <v>325000026</v>
      </c>
      <c r="Y2437" s="122">
        <v>380000026</v>
      </c>
      <c r="Z2437" s="122">
        <v>400000026</v>
      </c>
      <c r="AA2437" s="122">
        <v>0</v>
      </c>
      <c r="AB2437" s="122">
        <v>0</v>
      </c>
      <c r="AC2437" s="122">
        <v>0</v>
      </c>
      <c r="AD2437" s="121"/>
    </row>
    <row r="2438" spans="14:30" ht="12" customHeight="1">
      <c r="N2438" s="119" t="s">
        <v>26</v>
      </c>
      <c r="O2438" s="120" t="s">
        <v>1684</v>
      </c>
      <c r="P2438" s="122">
        <v>0</v>
      </c>
      <c r="Q2438" s="122">
        <v>0</v>
      </c>
      <c r="R2438" s="122">
        <v>0</v>
      </c>
      <c r="S2438" s="122">
        <v>0</v>
      </c>
      <c r="T2438" s="122">
        <v>305000026</v>
      </c>
      <c r="U2438" s="122">
        <v>315000026</v>
      </c>
      <c r="V2438" s="122">
        <v>345000026</v>
      </c>
      <c r="W2438" s="122">
        <v>360000026</v>
      </c>
      <c r="X2438" s="122">
        <v>390000026</v>
      </c>
      <c r="Y2438" s="122">
        <v>420000026</v>
      </c>
      <c r="Z2438" s="122">
        <v>430000026</v>
      </c>
      <c r="AA2438" s="122">
        <v>0</v>
      </c>
      <c r="AB2438" s="122">
        <v>0</v>
      </c>
      <c r="AC2438" s="122">
        <v>0</v>
      </c>
      <c r="AD2438" s="121"/>
    </row>
    <row r="2439" spans="14:30" ht="12" customHeight="1">
      <c r="N2439" s="119" t="s">
        <v>26</v>
      </c>
      <c r="O2439" s="120" t="s">
        <v>3362</v>
      </c>
      <c r="P2439" s="121"/>
      <c r="Q2439" s="121"/>
      <c r="R2439" s="121"/>
      <c r="S2439" s="121"/>
      <c r="T2439" s="121"/>
      <c r="U2439" s="121"/>
      <c r="V2439" s="121"/>
      <c r="W2439" s="121"/>
      <c r="X2439" s="121"/>
      <c r="Y2439" s="122">
        <v>450000026</v>
      </c>
      <c r="Z2439" s="121"/>
      <c r="AA2439" s="121"/>
      <c r="AB2439" s="121"/>
      <c r="AC2439" s="121"/>
      <c r="AD2439" s="121"/>
    </row>
    <row r="2440" spans="14:30" ht="12" customHeight="1">
      <c r="N2440" s="119" t="s">
        <v>26</v>
      </c>
      <c r="O2440" s="120" t="s">
        <v>2717</v>
      </c>
      <c r="P2440" s="122">
        <v>0</v>
      </c>
      <c r="Q2440" s="122">
        <v>0</v>
      </c>
      <c r="R2440" s="122">
        <v>0</v>
      </c>
      <c r="S2440" s="122">
        <v>0</v>
      </c>
      <c r="T2440" s="122">
        <v>0</v>
      </c>
      <c r="U2440" s="122">
        <v>0</v>
      </c>
      <c r="V2440" s="122">
        <v>315000026</v>
      </c>
      <c r="W2440" s="122">
        <v>350000026</v>
      </c>
      <c r="X2440" s="122">
        <v>395000026</v>
      </c>
      <c r="Y2440" s="122">
        <v>475000026</v>
      </c>
      <c r="Z2440" s="122">
        <v>0</v>
      </c>
      <c r="AA2440" s="122">
        <v>0</v>
      </c>
      <c r="AB2440" s="122">
        <v>0</v>
      </c>
      <c r="AC2440" s="122">
        <v>0</v>
      </c>
      <c r="AD2440" s="121"/>
    </row>
    <row r="2441" spans="14:30" ht="12" customHeight="1">
      <c r="N2441" s="119" t="s">
        <v>26</v>
      </c>
      <c r="O2441" s="120" t="s">
        <v>517</v>
      </c>
      <c r="P2441" s="122">
        <v>0</v>
      </c>
      <c r="Q2441" s="122">
        <v>0</v>
      </c>
      <c r="R2441" s="122">
        <v>0</v>
      </c>
      <c r="S2441" s="122">
        <v>0</v>
      </c>
      <c r="T2441" s="122">
        <v>0</v>
      </c>
      <c r="U2441" s="122">
        <v>0</v>
      </c>
      <c r="V2441" s="122">
        <v>0</v>
      </c>
      <c r="W2441" s="122">
        <v>315000026</v>
      </c>
      <c r="X2441" s="122">
        <v>325000026</v>
      </c>
      <c r="Y2441" s="122">
        <v>340000026</v>
      </c>
      <c r="Z2441" s="122">
        <v>0</v>
      </c>
      <c r="AA2441" s="122">
        <v>0</v>
      </c>
      <c r="AB2441" s="122">
        <v>0</v>
      </c>
      <c r="AC2441" s="122">
        <v>0</v>
      </c>
      <c r="AD2441" s="121"/>
    </row>
    <row r="2442" spans="14:30" ht="12" customHeight="1">
      <c r="N2442" s="119" t="s">
        <v>26</v>
      </c>
      <c r="O2442" s="120" t="s">
        <v>518</v>
      </c>
      <c r="P2442" s="122">
        <v>0</v>
      </c>
      <c r="Q2442" s="122">
        <v>0</v>
      </c>
      <c r="R2442" s="122">
        <v>0</v>
      </c>
      <c r="S2442" s="122">
        <v>0</v>
      </c>
      <c r="T2442" s="122">
        <v>0</v>
      </c>
      <c r="U2442" s="122">
        <v>0</v>
      </c>
      <c r="V2442" s="122">
        <v>0</v>
      </c>
      <c r="W2442" s="122">
        <v>315000026</v>
      </c>
      <c r="X2442" s="122">
        <v>325000026</v>
      </c>
      <c r="Y2442" s="122">
        <v>340000026</v>
      </c>
      <c r="Z2442" s="122">
        <v>390000026</v>
      </c>
      <c r="AA2442" s="122">
        <v>0</v>
      </c>
      <c r="AB2442" s="122">
        <v>0</v>
      </c>
      <c r="AC2442" s="122">
        <v>0</v>
      </c>
      <c r="AD2442" s="121"/>
    </row>
    <row r="2443" spans="14:30" ht="12" customHeight="1">
      <c r="N2443" s="119" t="s">
        <v>26</v>
      </c>
      <c r="O2443" s="120" t="s">
        <v>519</v>
      </c>
      <c r="P2443" s="122">
        <v>0</v>
      </c>
      <c r="Q2443" s="122">
        <v>0</v>
      </c>
      <c r="R2443" s="122">
        <v>0</v>
      </c>
      <c r="S2443" s="122">
        <v>0</v>
      </c>
      <c r="T2443" s="122">
        <v>0</v>
      </c>
      <c r="U2443" s="122">
        <v>0</v>
      </c>
      <c r="V2443" s="122">
        <v>0</v>
      </c>
      <c r="W2443" s="122">
        <v>315000026</v>
      </c>
      <c r="X2443" s="122">
        <v>325000026</v>
      </c>
      <c r="Y2443" s="122">
        <v>340000026</v>
      </c>
      <c r="Z2443" s="122">
        <v>0</v>
      </c>
      <c r="AA2443" s="122">
        <v>0</v>
      </c>
      <c r="AB2443" s="122">
        <v>0</v>
      </c>
      <c r="AC2443" s="122">
        <v>0</v>
      </c>
      <c r="AD2443" s="121"/>
    </row>
    <row r="2444" spans="14:30" ht="12" customHeight="1">
      <c r="N2444" s="119" t="s">
        <v>26</v>
      </c>
      <c r="O2444" s="120" t="s">
        <v>520</v>
      </c>
      <c r="P2444" s="122">
        <v>0</v>
      </c>
      <c r="Q2444" s="122">
        <v>0</v>
      </c>
      <c r="R2444" s="122">
        <v>0</v>
      </c>
      <c r="S2444" s="122">
        <v>0</v>
      </c>
      <c r="T2444" s="122">
        <v>305000026</v>
      </c>
      <c r="U2444" s="122">
        <v>315000026</v>
      </c>
      <c r="V2444" s="122">
        <v>335000026</v>
      </c>
      <c r="W2444" s="122">
        <v>345000026</v>
      </c>
      <c r="X2444" s="122">
        <v>365000026</v>
      </c>
      <c r="Y2444" s="122">
        <v>430000026</v>
      </c>
      <c r="Z2444" s="122">
        <v>0</v>
      </c>
      <c r="AA2444" s="122">
        <v>0</v>
      </c>
      <c r="AB2444" s="122">
        <v>0</v>
      </c>
      <c r="AC2444" s="122">
        <v>0</v>
      </c>
      <c r="AD2444" s="121"/>
    </row>
    <row r="2445" spans="14:30" ht="12" customHeight="1">
      <c r="N2445" s="119" t="s">
        <v>26</v>
      </c>
      <c r="O2445" s="120" t="s">
        <v>521</v>
      </c>
      <c r="P2445" s="122">
        <v>0</v>
      </c>
      <c r="Q2445" s="122">
        <v>0</v>
      </c>
      <c r="R2445" s="122">
        <v>0</v>
      </c>
      <c r="S2445" s="122">
        <v>0</v>
      </c>
      <c r="T2445" s="122">
        <v>310000026</v>
      </c>
      <c r="U2445" s="122">
        <v>390000026</v>
      </c>
      <c r="V2445" s="122">
        <v>410000026</v>
      </c>
      <c r="W2445" s="122">
        <v>440000026</v>
      </c>
      <c r="X2445" s="122">
        <v>390000026</v>
      </c>
      <c r="Y2445" s="122">
        <v>435000026</v>
      </c>
      <c r="Z2445" s="122">
        <v>475000026</v>
      </c>
      <c r="AA2445" s="122">
        <v>505000026</v>
      </c>
      <c r="AB2445" s="122">
        <v>565000026</v>
      </c>
      <c r="AC2445" s="122">
        <v>600000026</v>
      </c>
      <c r="AD2445" s="121"/>
    </row>
    <row r="2446" spans="14:30" ht="12" customHeight="1">
      <c r="N2446" s="119" t="s">
        <v>26</v>
      </c>
      <c r="O2446" s="120" t="s">
        <v>2229</v>
      </c>
      <c r="P2446" s="122">
        <v>0</v>
      </c>
      <c r="Q2446" s="122">
        <v>0</v>
      </c>
      <c r="R2446" s="122">
        <v>0</v>
      </c>
      <c r="S2446" s="122">
        <v>0</v>
      </c>
      <c r="T2446" s="122">
        <v>0</v>
      </c>
      <c r="U2446" s="122">
        <v>0</v>
      </c>
      <c r="V2446" s="122">
        <v>0</v>
      </c>
      <c r="W2446" s="122">
        <v>0</v>
      </c>
      <c r="X2446" s="122">
        <v>0</v>
      </c>
      <c r="Y2446" s="122">
        <v>0</v>
      </c>
      <c r="Z2446" s="122">
        <v>485000026</v>
      </c>
      <c r="AA2446" s="122">
        <v>520000026</v>
      </c>
      <c r="AB2446" s="122">
        <v>590000026</v>
      </c>
      <c r="AC2446" s="122">
        <v>620000026</v>
      </c>
      <c r="AD2446" s="121"/>
    </row>
    <row r="2447" spans="14:30" ht="12" customHeight="1">
      <c r="N2447" s="119" t="s">
        <v>26</v>
      </c>
      <c r="O2447" s="120" t="s">
        <v>2349</v>
      </c>
      <c r="P2447" s="122">
        <v>0</v>
      </c>
      <c r="Q2447" s="122">
        <v>0</v>
      </c>
      <c r="R2447" s="122">
        <v>0</v>
      </c>
      <c r="S2447" s="122">
        <v>0</v>
      </c>
      <c r="T2447" s="122">
        <v>0</v>
      </c>
      <c r="U2447" s="122">
        <v>0</v>
      </c>
      <c r="V2447" s="122">
        <v>0</v>
      </c>
      <c r="W2447" s="122">
        <v>0</v>
      </c>
      <c r="X2447" s="122">
        <v>430000026</v>
      </c>
      <c r="Y2447" s="122">
        <v>475000026</v>
      </c>
      <c r="Z2447" s="122">
        <v>495000026</v>
      </c>
      <c r="AA2447" s="122">
        <v>540000026</v>
      </c>
      <c r="AB2447" s="122">
        <v>590000026</v>
      </c>
      <c r="AC2447" s="122">
        <v>650000026</v>
      </c>
      <c r="AD2447" s="121"/>
    </row>
    <row r="2448" spans="14:30" ht="12" customHeight="1">
      <c r="N2448" s="119" t="s">
        <v>26</v>
      </c>
      <c r="O2448" s="120" t="s">
        <v>2230</v>
      </c>
      <c r="P2448" s="122">
        <v>0</v>
      </c>
      <c r="Q2448" s="122">
        <v>0</v>
      </c>
      <c r="R2448" s="122">
        <v>0</v>
      </c>
      <c r="S2448" s="122">
        <v>0</v>
      </c>
      <c r="T2448" s="122">
        <v>0</v>
      </c>
      <c r="U2448" s="122">
        <v>0</v>
      </c>
      <c r="V2448" s="122">
        <v>0</v>
      </c>
      <c r="W2448" s="122">
        <v>0</v>
      </c>
      <c r="X2448" s="122">
        <v>380000026</v>
      </c>
      <c r="Y2448" s="122">
        <v>400000026</v>
      </c>
      <c r="Z2448" s="122">
        <v>420000026</v>
      </c>
      <c r="AA2448" s="122">
        <v>450000026</v>
      </c>
      <c r="AB2448" s="122">
        <v>480000026</v>
      </c>
      <c r="AC2448" s="122">
        <v>500000026</v>
      </c>
      <c r="AD2448" s="121"/>
    </row>
    <row r="2449" spans="14:30" ht="12" customHeight="1">
      <c r="N2449" s="119" t="s">
        <v>26</v>
      </c>
      <c r="O2449" s="120" t="s">
        <v>2036</v>
      </c>
      <c r="P2449" s="122">
        <v>205000026</v>
      </c>
      <c r="Q2449" s="122">
        <v>210000026</v>
      </c>
      <c r="R2449" s="122">
        <v>230000026</v>
      </c>
      <c r="S2449" s="122">
        <v>260000026</v>
      </c>
      <c r="T2449" s="122">
        <v>280000026</v>
      </c>
      <c r="U2449" s="122">
        <v>290000026</v>
      </c>
      <c r="V2449" s="122">
        <v>305000026</v>
      </c>
      <c r="W2449" s="122">
        <v>335000026</v>
      </c>
      <c r="X2449" s="122">
        <v>385000026</v>
      </c>
      <c r="Y2449" s="122">
        <v>435000026</v>
      </c>
      <c r="Z2449" s="122">
        <v>495000026</v>
      </c>
      <c r="AA2449" s="122">
        <v>0</v>
      </c>
      <c r="AB2449" s="122">
        <v>0</v>
      </c>
      <c r="AC2449" s="122">
        <v>0</v>
      </c>
      <c r="AD2449" s="121"/>
    </row>
    <row r="2450" spans="14:30" ht="12" customHeight="1">
      <c r="N2450" s="119" t="s">
        <v>26</v>
      </c>
      <c r="O2450" s="120" t="s">
        <v>2587</v>
      </c>
      <c r="P2450" s="122">
        <v>205000026</v>
      </c>
      <c r="Q2450" s="122">
        <v>215000026</v>
      </c>
      <c r="R2450" s="122">
        <v>225000026</v>
      </c>
      <c r="S2450" s="122">
        <v>235000026</v>
      </c>
      <c r="T2450" s="122">
        <v>0</v>
      </c>
      <c r="U2450" s="122">
        <v>0</v>
      </c>
      <c r="V2450" s="122">
        <v>0</v>
      </c>
      <c r="W2450" s="122">
        <v>0</v>
      </c>
      <c r="X2450" s="122">
        <v>0</v>
      </c>
      <c r="Y2450" s="122">
        <v>0</v>
      </c>
      <c r="Z2450" s="122">
        <v>0</v>
      </c>
      <c r="AA2450" s="122">
        <v>0</v>
      </c>
      <c r="AB2450" s="122">
        <v>0</v>
      </c>
      <c r="AC2450" s="122">
        <v>0</v>
      </c>
      <c r="AD2450" s="121"/>
    </row>
    <row r="2451" spans="14:30" ht="12" customHeight="1">
      <c r="N2451" s="119" t="s">
        <v>26</v>
      </c>
      <c r="O2451" s="120" t="s">
        <v>2350</v>
      </c>
      <c r="P2451" s="122">
        <v>0</v>
      </c>
      <c r="Q2451" s="122">
        <v>210000026</v>
      </c>
      <c r="R2451" s="122">
        <v>230000026</v>
      </c>
      <c r="S2451" s="122">
        <v>260000026</v>
      </c>
      <c r="T2451" s="122">
        <v>280000026</v>
      </c>
      <c r="U2451" s="122">
        <v>290000026</v>
      </c>
      <c r="V2451" s="122">
        <v>305000026</v>
      </c>
      <c r="W2451" s="122">
        <v>335000026</v>
      </c>
      <c r="X2451" s="122">
        <v>385000026</v>
      </c>
      <c r="Y2451" s="122">
        <v>435000026</v>
      </c>
      <c r="Z2451" s="122">
        <v>495000026</v>
      </c>
      <c r="AA2451" s="122">
        <v>0</v>
      </c>
      <c r="AB2451" s="122">
        <v>0</v>
      </c>
      <c r="AC2451" s="122">
        <v>0</v>
      </c>
      <c r="AD2451" s="121"/>
    </row>
    <row r="2452" spans="14:30" ht="12" customHeight="1">
      <c r="N2452" s="119" t="s">
        <v>26</v>
      </c>
      <c r="O2452" s="120" t="s">
        <v>1648</v>
      </c>
      <c r="P2452" s="122">
        <v>0</v>
      </c>
      <c r="Q2452" s="122">
        <v>0</v>
      </c>
      <c r="R2452" s="122">
        <v>245000026</v>
      </c>
      <c r="S2452" s="122">
        <v>265000026</v>
      </c>
      <c r="T2452" s="122">
        <v>295000026</v>
      </c>
      <c r="U2452" s="122">
        <v>310000026</v>
      </c>
      <c r="V2452" s="122">
        <v>330000026</v>
      </c>
      <c r="W2452" s="122">
        <v>370000026</v>
      </c>
      <c r="X2452" s="122">
        <v>425000026</v>
      </c>
      <c r="Y2452" s="122">
        <v>495000026</v>
      </c>
      <c r="Z2452" s="122">
        <v>0</v>
      </c>
      <c r="AA2452" s="122">
        <v>0</v>
      </c>
      <c r="AB2452" s="122">
        <v>0</v>
      </c>
      <c r="AC2452" s="122">
        <v>0</v>
      </c>
      <c r="AD2452" s="121"/>
    </row>
    <row r="2453" spans="14:30" ht="12" customHeight="1">
      <c r="N2453" s="119" t="s">
        <v>26</v>
      </c>
      <c r="O2453" s="120" t="s">
        <v>1905</v>
      </c>
      <c r="P2453" s="122">
        <v>220000026</v>
      </c>
      <c r="Q2453" s="122">
        <v>235000026</v>
      </c>
      <c r="R2453" s="122">
        <v>245000026</v>
      </c>
      <c r="S2453" s="122">
        <v>260000026</v>
      </c>
      <c r="T2453" s="122">
        <v>0</v>
      </c>
      <c r="U2453" s="122">
        <v>0</v>
      </c>
      <c r="V2453" s="122">
        <v>0</v>
      </c>
      <c r="W2453" s="122">
        <v>0</v>
      </c>
      <c r="X2453" s="122">
        <v>0</v>
      </c>
      <c r="Y2453" s="122">
        <v>0</v>
      </c>
      <c r="Z2453" s="122">
        <v>0</v>
      </c>
      <c r="AA2453" s="122">
        <v>0</v>
      </c>
      <c r="AB2453" s="122">
        <v>0</v>
      </c>
      <c r="AC2453" s="122">
        <v>0</v>
      </c>
      <c r="AD2453" s="121"/>
    </row>
    <row r="2454" spans="14:30" ht="12" customHeight="1">
      <c r="N2454" s="119" t="s">
        <v>26</v>
      </c>
      <c r="O2454" s="120" t="s">
        <v>1355</v>
      </c>
      <c r="P2454" s="122">
        <v>0</v>
      </c>
      <c r="Q2454" s="122">
        <v>0</v>
      </c>
      <c r="R2454" s="122">
        <v>0</v>
      </c>
      <c r="S2454" s="122">
        <v>0</v>
      </c>
      <c r="T2454" s="122">
        <v>325000026</v>
      </c>
      <c r="U2454" s="122">
        <v>345000026</v>
      </c>
      <c r="V2454" s="122">
        <v>365000026</v>
      </c>
      <c r="W2454" s="122">
        <v>385000026</v>
      </c>
      <c r="X2454" s="122">
        <v>395000026</v>
      </c>
      <c r="Y2454" s="122">
        <v>410000026</v>
      </c>
      <c r="Z2454" s="122">
        <v>420000026</v>
      </c>
      <c r="AA2454" s="122">
        <v>0</v>
      </c>
      <c r="AB2454" s="122">
        <v>0</v>
      </c>
      <c r="AC2454" s="122">
        <v>0</v>
      </c>
      <c r="AD2454" s="121"/>
    </row>
    <row r="2455" spans="14:30" ht="12" customHeight="1">
      <c r="N2455" s="119" t="s">
        <v>26</v>
      </c>
      <c r="O2455" s="120" t="s">
        <v>522</v>
      </c>
      <c r="P2455" s="122">
        <v>0</v>
      </c>
      <c r="Q2455" s="122">
        <v>0</v>
      </c>
      <c r="R2455" s="122">
        <v>0</v>
      </c>
      <c r="S2455" s="122">
        <v>0</v>
      </c>
      <c r="T2455" s="122">
        <v>0</v>
      </c>
      <c r="U2455" s="122">
        <v>0</v>
      </c>
      <c r="V2455" s="122">
        <v>0</v>
      </c>
      <c r="W2455" s="122">
        <v>315000026</v>
      </c>
      <c r="X2455" s="122">
        <v>335000026</v>
      </c>
      <c r="Y2455" s="122">
        <v>360000026</v>
      </c>
      <c r="Z2455" s="122">
        <v>0</v>
      </c>
      <c r="AA2455" s="122">
        <v>0</v>
      </c>
      <c r="AB2455" s="122">
        <v>0</v>
      </c>
      <c r="AC2455" s="122">
        <v>0</v>
      </c>
      <c r="AD2455" s="121"/>
    </row>
    <row r="2456" spans="14:30" ht="12" customHeight="1">
      <c r="N2456" s="119" t="s">
        <v>26</v>
      </c>
      <c r="O2456" s="120" t="s">
        <v>616</v>
      </c>
      <c r="P2456" s="122">
        <v>0</v>
      </c>
      <c r="Q2456" s="122">
        <v>0</v>
      </c>
      <c r="R2456" s="122">
        <v>0</v>
      </c>
      <c r="S2456" s="122">
        <v>0</v>
      </c>
      <c r="T2456" s="122">
        <v>0</v>
      </c>
      <c r="U2456" s="122">
        <v>0</v>
      </c>
      <c r="V2456" s="122">
        <v>305000026</v>
      </c>
      <c r="W2456" s="122">
        <v>315000026</v>
      </c>
      <c r="X2456" s="122">
        <v>330000026</v>
      </c>
      <c r="Y2456" s="122">
        <v>350000026</v>
      </c>
      <c r="Z2456" s="122">
        <v>0</v>
      </c>
      <c r="AA2456" s="122">
        <v>0</v>
      </c>
      <c r="AB2456" s="122">
        <v>0</v>
      </c>
      <c r="AC2456" s="122">
        <v>0</v>
      </c>
      <c r="AD2456" s="121"/>
    </row>
    <row r="2457" spans="14:30" ht="12" customHeight="1">
      <c r="N2457" s="119" t="s">
        <v>26</v>
      </c>
      <c r="O2457" s="120" t="s">
        <v>1356</v>
      </c>
      <c r="P2457" s="122">
        <v>0</v>
      </c>
      <c r="Q2457" s="122">
        <v>0</v>
      </c>
      <c r="R2457" s="122">
        <v>0</v>
      </c>
      <c r="S2457" s="122">
        <v>0</v>
      </c>
      <c r="T2457" s="122">
        <v>325000026</v>
      </c>
      <c r="U2457" s="122">
        <v>345000026</v>
      </c>
      <c r="V2457" s="122">
        <v>365000026</v>
      </c>
      <c r="W2457" s="122">
        <v>385000026</v>
      </c>
      <c r="X2457" s="122">
        <v>405000026</v>
      </c>
      <c r="Y2457" s="122">
        <v>435000026</v>
      </c>
      <c r="Z2457" s="122">
        <v>475000026</v>
      </c>
      <c r="AA2457" s="122">
        <v>0</v>
      </c>
      <c r="AB2457" s="122">
        <v>0</v>
      </c>
      <c r="AC2457" s="122">
        <v>0</v>
      </c>
      <c r="AD2457" s="121"/>
    </row>
    <row r="2458" spans="14:30" ht="12" customHeight="1">
      <c r="N2458" s="119" t="s">
        <v>26</v>
      </c>
      <c r="O2458" s="120" t="s">
        <v>1357</v>
      </c>
      <c r="P2458" s="122">
        <v>0</v>
      </c>
      <c r="Q2458" s="122">
        <v>0</v>
      </c>
      <c r="R2458" s="122">
        <v>0</v>
      </c>
      <c r="S2458" s="122">
        <v>0</v>
      </c>
      <c r="T2458" s="122">
        <v>295000026</v>
      </c>
      <c r="U2458" s="122">
        <v>305000026</v>
      </c>
      <c r="V2458" s="122">
        <v>335000026</v>
      </c>
      <c r="W2458" s="122">
        <v>365000026</v>
      </c>
      <c r="X2458" s="122">
        <v>395000026</v>
      </c>
      <c r="Y2458" s="122">
        <v>475000026</v>
      </c>
      <c r="Z2458" s="122">
        <v>0</v>
      </c>
      <c r="AA2458" s="122">
        <v>0</v>
      </c>
      <c r="AB2458" s="122">
        <v>0</v>
      </c>
      <c r="AC2458" s="122">
        <v>0</v>
      </c>
      <c r="AD2458" s="121"/>
    </row>
    <row r="2459" spans="14:30" ht="12" customHeight="1">
      <c r="N2459" s="119" t="s">
        <v>26</v>
      </c>
      <c r="O2459" s="120" t="s">
        <v>1358</v>
      </c>
      <c r="P2459" s="122">
        <v>0</v>
      </c>
      <c r="Q2459" s="122">
        <v>0</v>
      </c>
      <c r="R2459" s="122">
        <v>0</v>
      </c>
      <c r="S2459" s="122">
        <v>0</v>
      </c>
      <c r="T2459" s="122">
        <v>0</v>
      </c>
      <c r="U2459" s="122">
        <v>0</v>
      </c>
      <c r="V2459" s="122">
        <v>335000026</v>
      </c>
      <c r="W2459" s="122">
        <v>365000026</v>
      </c>
      <c r="X2459" s="122">
        <v>395000026</v>
      </c>
      <c r="Y2459" s="122">
        <v>415000026</v>
      </c>
      <c r="Z2459" s="122">
        <v>425000026</v>
      </c>
      <c r="AA2459" s="122">
        <v>435000026</v>
      </c>
      <c r="AB2459" s="122">
        <v>0</v>
      </c>
      <c r="AC2459" s="122">
        <v>0</v>
      </c>
      <c r="AD2459" s="121"/>
    </row>
    <row r="2460" spans="14:30" ht="12" customHeight="1">
      <c r="N2460" s="119" t="s">
        <v>26</v>
      </c>
      <c r="O2460" s="120" t="s">
        <v>683</v>
      </c>
      <c r="P2460" s="122">
        <v>0</v>
      </c>
      <c r="Q2460" s="122">
        <v>0</v>
      </c>
      <c r="R2460" s="122">
        <v>0</v>
      </c>
      <c r="S2460" s="122">
        <v>0</v>
      </c>
      <c r="T2460" s="122">
        <v>320000026</v>
      </c>
      <c r="U2460" s="122">
        <v>335000026</v>
      </c>
      <c r="V2460" s="122">
        <v>355000026</v>
      </c>
      <c r="W2460" s="122">
        <v>370000026</v>
      </c>
      <c r="X2460" s="122">
        <v>385000025</v>
      </c>
      <c r="Y2460" s="122">
        <v>410000026</v>
      </c>
      <c r="Z2460" s="122">
        <v>0</v>
      </c>
      <c r="AA2460" s="122">
        <v>0</v>
      </c>
      <c r="AB2460" s="122">
        <v>0</v>
      </c>
      <c r="AC2460" s="122">
        <v>0</v>
      </c>
      <c r="AD2460" s="121"/>
    </row>
    <row r="2461" spans="14:30" ht="12" customHeight="1">
      <c r="N2461" s="119" t="s">
        <v>26</v>
      </c>
      <c r="O2461" s="120" t="s">
        <v>1359</v>
      </c>
      <c r="P2461" s="122">
        <v>0</v>
      </c>
      <c r="Q2461" s="122">
        <v>0</v>
      </c>
      <c r="R2461" s="122">
        <v>0</v>
      </c>
      <c r="S2461" s="122">
        <v>0</v>
      </c>
      <c r="T2461" s="122">
        <v>0</v>
      </c>
      <c r="U2461" s="122">
        <v>0</v>
      </c>
      <c r="V2461" s="122">
        <v>0</v>
      </c>
      <c r="W2461" s="122">
        <v>335000026</v>
      </c>
      <c r="X2461" s="122">
        <v>340000026</v>
      </c>
      <c r="Y2461" s="122">
        <v>345000026</v>
      </c>
      <c r="Z2461" s="122">
        <v>0</v>
      </c>
      <c r="AA2461" s="122">
        <v>0</v>
      </c>
      <c r="AB2461" s="122">
        <v>0</v>
      </c>
      <c r="AC2461" s="122">
        <v>0</v>
      </c>
      <c r="AD2461" s="121"/>
    </row>
    <row r="2462" spans="14:30" ht="12" customHeight="1">
      <c r="N2462" s="119" t="s">
        <v>26</v>
      </c>
      <c r="O2462" s="120" t="s">
        <v>1360</v>
      </c>
      <c r="P2462" s="122">
        <v>0</v>
      </c>
      <c r="Q2462" s="122">
        <v>0</v>
      </c>
      <c r="R2462" s="122">
        <v>0</v>
      </c>
      <c r="S2462" s="122">
        <v>0</v>
      </c>
      <c r="T2462" s="122">
        <v>325000026</v>
      </c>
      <c r="U2462" s="122">
        <v>335000026</v>
      </c>
      <c r="V2462" s="122">
        <v>345000026</v>
      </c>
      <c r="W2462" s="122">
        <v>370000026</v>
      </c>
      <c r="X2462" s="122">
        <v>445000026</v>
      </c>
      <c r="Y2462" s="122">
        <v>0</v>
      </c>
      <c r="Z2462" s="122">
        <v>0</v>
      </c>
      <c r="AA2462" s="122">
        <v>0</v>
      </c>
      <c r="AB2462" s="122">
        <v>0</v>
      </c>
      <c r="AC2462" s="122">
        <v>0</v>
      </c>
      <c r="AD2462" s="121"/>
    </row>
    <row r="2463" spans="14:30" ht="12" customHeight="1">
      <c r="N2463" s="119" t="s">
        <v>26</v>
      </c>
      <c r="O2463" s="120" t="s">
        <v>1361</v>
      </c>
      <c r="P2463" s="122">
        <v>0</v>
      </c>
      <c r="Q2463" s="122">
        <v>0</v>
      </c>
      <c r="R2463" s="122">
        <v>0</v>
      </c>
      <c r="S2463" s="122">
        <v>0</v>
      </c>
      <c r="T2463" s="122">
        <v>325000026</v>
      </c>
      <c r="U2463" s="122">
        <v>345000026</v>
      </c>
      <c r="V2463" s="122">
        <v>365000026</v>
      </c>
      <c r="W2463" s="122">
        <v>385000026</v>
      </c>
      <c r="X2463" s="122">
        <v>405000026</v>
      </c>
      <c r="Y2463" s="122">
        <v>435000026</v>
      </c>
      <c r="Z2463" s="122">
        <v>475000026</v>
      </c>
      <c r="AA2463" s="122">
        <v>0</v>
      </c>
      <c r="AB2463" s="122">
        <v>0</v>
      </c>
      <c r="AC2463" s="122">
        <v>0</v>
      </c>
      <c r="AD2463" s="121"/>
    </row>
    <row r="2464" spans="14:30" ht="12" customHeight="1">
      <c r="N2464" s="119" t="s">
        <v>26</v>
      </c>
      <c r="O2464" s="120" t="s">
        <v>1643</v>
      </c>
      <c r="P2464" s="122">
        <v>210000026</v>
      </c>
      <c r="Q2464" s="122">
        <v>250000026</v>
      </c>
      <c r="R2464" s="122">
        <v>280000026</v>
      </c>
      <c r="S2464" s="122">
        <v>310000026</v>
      </c>
      <c r="T2464" s="122">
        <v>0</v>
      </c>
      <c r="U2464" s="122">
        <v>0</v>
      </c>
      <c r="V2464" s="122">
        <v>0</v>
      </c>
      <c r="W2464" s="122">
        <v>0</v>
      </c>
      <c r="X2464" s="122">
        <v>0</v>
      </c>
      <c r="Y2464" s="122">
        <v>0</v>
      </c>
      <c r="Z2464" s="122">
        <v>0</v>
      </c>
      <c r="AA2464" s="122">
        <v>0</v>
      </c>
      <c r="AB2464" s="122">
        <v>0</v>
      </c>
      <c r="AC2464" s="122">
        <v>0</v>
      </c>
      <c r="AD2464" s="121"/>
    </row>
    <row r="2465" spans="14:30" ht="12" customHeight="1">
      <c r="N2465" s="119" t="s">
        <v>26</v>
      </c>
      <c r="O2465" s="120" t="s">
        <v>1495</v>
      </c>
      <c r="P2465" s="122">
        <v>0</v>
      </c>
      <c r="Q2465" s="122">
        <v>0</v>
      </c>
      <c r="R2465" s="122">
        <v>0</v>
      </c>
      <c r="S2465" s="122">
        <v>0</v>
      </c>
      <c r="T2465" s="122">
        <v>0</v>
      </c>
      <c r="U2465" s="122">
        <v>0</v>
      </c>
      <c r="V2465" s="122">
        <v>0</v>
      </c>
      <c r="W2465" s="122">
        <v>0</v>
      </c>
      <c r="X2465" s="122">
        <v>405000026</v>
      </c>
      <c r="Y2465" s="122">
        <v>435000026</v>
      </c>
      <c r="Z2465" s="122">
        <v>460000026</v>
      </c>
      <c r="AA2465" s="122">
        <v>480000026</v>
      </c>
      <c r="AB2465" s="122">
        <v>0</v>
      </c>
      <c r="AC2465" s="122">
        <v>0</v>
      </c>
      <c r="AD2465" s="121"/>
    </row>
    <row r="2466" spans="14:30" ht="12" customHeight="1">
      <c r="N2466" s="119" t="s">
        <v>26</v>
      </c>
      <c r="O2466" s="120" t="s">
        <v>667</v>
      </c>
      <c r="P2466" s="122">
        <v>0</v>
      </c>
      <c r="Q2466" s="122">
        <v>0</v>
      </c>
      <c r="R2466" s="122">
        <v>0</v>
      </c>
      <c r="S2466" s="122">
        <v>0</v>
      </c>
      <c r="T2466" s="122">
        <v>370000026</v>
      </c>
      <c r="U2466" s="122">
        <v>380000026</v>
      </c>
      <c r="V2466" s="122">
        <v>390000026</v>
      </c>
      <c r="W2466" s="122">
        <v>410000026</v>
      </c>
      <c r="X2466" s="122">
        <v>420000026</v>
      </c>
      <c r="Y2466" s="122">
        <v>0</v>
      </c>
      <c r="Z2466" s="122">
        <v>0</v>
      </c>
      <c r="AA2466" s="122">
        <v>0</v>
      </c>
      <c r="AB2466" s="122">
        <v>0</v>
      </c>
      <c r="AC2466" s="122">
        <v>0</v>
      </c>
      <c r="AD2466" s="121"/>
    </row>
    <row r="2467" spans="14:30" ht="12" customHeight="1">
      <c r="N2467" s="119" t="s">
        <v>26</v>
      </c>
      <c r="O2467" s="120" t="s">
        <v>318</v>
      </c>
      <c r="P2467" s="122">
        <v>220000026</v>
      </c>
      <c r="Q2467" s="122">
        <v>240000026</v>
      </c>
      <c r="R2467" s="122">
        <v>255000026</v>
      </c>
      <c r="S2467" s="122">
        <v>270000026</v>
      </c>
      <c r="T2467" s="122">
        <v>280000026</v>
      </c>
      <c r="U2467" s="122">
        <v>290000026</v>
      </c>
      <c r="V2467" s="122">
        <v>300000026</v>
      </c>
      <c r="W2467" s="122">
        <v>320000026</v>
      </c>
      <c r="X2467" s="122">
        <v>325000026</v>
      </c>
      <c r="Y2467" s="122">
        <v>380000026</v>
      </c>
      <c r="Z2467" s="122">
        <v>400000026</v>
      </c>
      <c r="AA2467" s="122">
        <v>0</v>
      </c>
      <c r="AB2467" s="122">
        <v>0</v>
      </c>
      <c r="AC2467" s="122">
        <v>0</v>
      </c>
      <c r="AD2467" s="121"/>
    </row>
    <row r="2468" spans="14:30" ht="12" customHeight="1">
      <c r="N2468" s="119" t="s">
        <v>26</v>
      </c>
      <c r="O2468" s="120" t="s">
        <v>3368</v>
      </c>
      <c r="P2468" s="121"/>
      <c r="Q2468" s="121"/>
      <c r="R2468" s="121"/>
      <c r="S2468" s="121"/>
      <c r="T2468" s="121"/>
      <c r="U2468" s="121"/>
      <c r="V2468" s="121"/>
      <c r="W2468" s="121"/>
      <c r="X2468" s="121"/>
      <c r="Y2468" s="121"/>
      <c r="Z2468" s="122">
        <v>465000026</v>
      </c>
      <c r="AA2468" s="122">
        <v>505000026</v>
      </c>
      <c r="AB2468" s="122">
        <v>530000026</v>
      </c>
      <c r="AC2468" s="122">
        <v>560000026</v>
      </c>
      <c r="AD2468" s="121"/>
    </row>
    <row r="2469" spans="14:30" ht="12" customHeight="1">
      <c r="N2469" s="119" t="s">
        <v>26</v>
      </c>
      <c r="O2469" s="120" t="s">
        <v>1496</v>
      </c>
      <c r="P2469" s="122">
        <v>0</v>
      </c>
      <c r="Q2469" s="122">
        <v>0</v>
      </c>
      <c r="R2469" s="122">
        <v>0</v>
      </c>
      <c r="S2469" s="122">
        <v>0</v>
      </c>
      <c r="T2469" s="122">
        <v>0</v>
      </c>
      <c r="U2469" s="122">
        <v>350000026</v>
      </c>
      <c r="V2469" s="122">
        <v>365000026</v>
      </c>
      <c r="W2469" s="122">
        <v>395000026</v>
      </c>
      <c r="X2469" s="122">
        <v>425000026</v>
      </c>
      <c r="Y2469" s="122">
        <v>445000026</v>
      </c>
      <c r="Z2469" s="122">
        <v>460000026</v>
      </c>
      <c r="AA2469" s="122">
        <v>0</v>
      </c>
      <c r="AB2469" s="122">
        <v>0</v>
      </c>
      <c r="AC2469" s="122">
        <v>0</v>
      </c>
      <c r="AD2469" s="121"/>
    </row>
    <row r="2470" spans="14:30" ht="12" customHeight="1">
      <c r="N2470" s="119" t="s">
        <v>26</v>
      </c>
      <c r="O2470" s="120" t="s">
        <v>911</v>
      </c>
      <c r="P2470" s="122">
        <v>220000026</v>
      </c>
      <c r="Q2470" s="122">
        <v>240000026</v>
      </c>
      <c r="R2470" s="122">
        <v>255000026</v>
      </c>
      <c r="S2470" s="122">
        <v>270000026</v>
      </c>
      <c r="T2470" s="122">
        <v>280000026</v>
      </c>
      <c r="U2470" s="122">
        <v>290000026</v>
      </c>
      <c r="V2470" s="122">
        <v>300000026</v>
      </c>
      <c r="W2470" s="122">
        <v>320000026</v>
      </c>
      <c r="X2470" s="122">
        <v>0</v>
      </c>
      <c r="Y2470" s="122">
        <v>0</v>
      </c>
      <c r="Z2470" s="122">
        <v>0</v>
      </c>
      <c r="AA2470" s="122">
        <v>0</v>
      </c>
      <c r="AB2470" s="122">
        <v>0</v>
      </c>
      <c r="AC2470" s="122">
        <v>0</v>
      </c>
      <c r="AD2470" s="121"/>
    </row>
    <row r="2471" spans="14:30" ht="12" customHeight="1">
      <c r="N2471" s="119" t="s">
        <v>26</v>
      </c>
      <c r="O2471" s="120" t="s">
        <v>160</v>
      </c>
      <c r="P2471" s="122">
        <v>220000026</v>
      </c>
      <c r="Q2471" s="122">
        <v>230000026</v>
      </c>
      <c r="R2471" s="122">
        <v>245000026</v>
      </c>
      <c r="S2471" s="122">
        <v>260000026</v>
      </c>
      <c r="T2471" s="122">
        <v>0</v>
      </c>
      <c r="U2471" s="122">
        <v>0</v>
      </c>
      <c r="V2471" s="122">
        <v>0</v>
      </c>
      <c r="W2471" s="122">
        <v>0</v>
      </c>
      <c r="X2471" s="122">
        <v>0</v>
      </c>
      <c r="Y2471" s="122">
        <v>0</v>
      </c>
      <c r="Z2471" s="122">
        <v>0</v>
      </c>
      <c r="AA2471" s="122">
        <v>0</v>
      </c>
      <c r="AB2471" s="122">
        <v>0</v>
      </c>
      <c r="AC2471" s="122">
        <v>0</v>
      </c>
      <c r="AD2471" s="121"/>
    </row>
    <row r="2472" spans="14:30" ht="12" customHeight="1">
      <c r="N2472" s="119" t="s">
        <v>26</v>
      </c>
      <c r="O2472" s="120" t="s">
        <v>1240</v>
      </c>
      <c r="P2472" s="122">
        <v>220000026</v>
      </c>
      <c r="Q2472" s="122">
        <v>240000026</v>
      </c>
      <c r="R2472" s="122">
        <v>265000026</v>
      </c>
      <c r="S2472" s="122">
        <v>295000026</v>
      </c>
      <c r="T2472" s="122">
        <v>0</v>
      </c>
      <c r="U2472" s="122">
        <v>0</v>
      </c>
      <c r="V2472" s="122">
        <v>0</v>
      </c>
      <c r="W2472" s="122">
        <v>0</v>
      </c>
      <c r="X2472" s="122">
        <v>0</v>
      </c>
      <c r="Y2472" s="122">
        <v>0</v>
      </c>
      <c r="Z2472" s="122">
        <v>0</v>
      </c>
      <c r="AA2472" s="122">
        <v>0</v>
      </c>
      <c r="AB2472" s="122">
        <v>0</v>
      </c>
      <c r="AC2472" s="122">
        <v>0</v>
      </c>
      <c r="AD2472" s="121"/>
    </row>
    <row r="2473" spans="14:30" ht="12" customHeight="1">
      <c r="N2473" s="119" t="s">
        <v>26</v>
      </c>
      <c r="O2473" s="120" t="s">
        <v>611</v>
      </c>
      <c r="P2473" s="122">
        <v>220000026</v>
      </c>
      <c r="Q2473" s="122">
        <v>240000026</v>
      </c>
      <c r="R2473" s="122">
        <v>255000026</v>
      </c>
      <c r="S2473" s="122">
        <v>270000026</v>
      </c>
      <c r="T2473" s="122">
        <v>280000026</v>
      </c>
      <c r="U2473" s="122">
        <v>290000026</v>
      </c>
      <c r="V2473" s="122">
        <v>300000026</v>
      </c>
      <c r="W2473" s="122">
        <v>320000026</v>
      </c>
      <c r="X2473" s="122">
        <v>0</v>
      </c>
      <c r="Y2473" s="122">
        <v>0</v>
      </c>
      <c r="Z2473" s="122">
        <v>0</v>
      </c>
      <c r="AA2473" s="122">
        <v>0</v>
      </c>
      <c r="AB2473" s="122">
        <v>0</v>
      </c>
      <c r="AC2473" s="122">
        <v>0</v>
      </c>
      <c r="AD2473" s="121"/>
    </row>
    <row r="2474" spans="14:30" ht="12" customHeight="1">
      <c r="N2474" s="119" t="s">
        <v>26</v>
      </c>
      <c r="O2474" s="120" t="s">
        <v>912</v>
      </c>
      <c r="P2474" s="122">
        <v>215000026</v>
      </c>
      <c r="Q2474" s="122">
        <v>235000026</v>
      </c>
      <c r="R2474" s="122">
        <v>250000026</v>
      </c>
      <c r="S2474" s="122">
        <v>265000026</v>
      </c>
      <c r="T2474" s="122">
        <v>275000026</v>
      </c>
      <c r="U2474" s="122">
        <v>285000026</v>
      </c>
      <c r="V2474" s="122">
        <v>295000026</v>
      </c>
      <c r="W2474" s="122">
        <v>315000026</v>
      </c>
      <c r="X2474" s="122">
        <v>0</v>
      </c>
      <c r="Y2474" s="122">
        <v>0</v>
      </c>
      <c r="Z2474" s="122">
        <v>0</v>
      </c>
      <c r="AA2474" s="122">
        <v>0</v>
      </c>
      <c r="AB2474" s="122">
        <v>0</v>
      </c>
      <c r="AC2474" s="122">
        <v>0</v>
      </c>
      <c r="AD2474" s="121"/>
    </row>
    <row r="2475" spans="14:30" ht="12" customHeight="1">
      <c r="N2475" s="119" t="s">
        <v>26</v>
      </c>
      <c r="O2475" s="120" t="s">
        <v>1028</v>
      </c>
      <c r="P2475" s="122">
        <v>220000026</v>
      </c>
      <c r="Q2475" s="122">
        <v>235000026</v>
      </c>
      <c r="R2475" s="122">
        <v>260000026</v>
      </c>
      <c r="S2475" s="122">
        <v>290000026</v>
      </c>
      <c r="T2475" s="122">
        <v>0</v>
      </c>
      <c r="U2475" s="122">
        <v>0</v>
      </c>
      <c r="V2475" s="122">
        <v>0</v>
      </c>
      <c r="W2475" s="122">
        <v>0</v>
      </c>
      <c r="X2475" s="122">
        <v>0</v>
      </c>
      <c r="Y2475" s="122">
        <v>0</v>
      </c>
      <c r="Z2475" s="122">
        <v>0</v>
      </c>
      <c r="AA2475" s="122">
        <v>0</v>
      </c>
      <c r="AB2475" s="122">
        <v>0</v>
      </c>
      <c r="AC2475" s="122">
        <v>0</v>
      </c>
      <c r="AD2475" s="121"/>
    </row>
    <row r="2476" spans="14:30" ht="12" customHeight="1">
      <c r="N2476" s="119" t="s">
        <v>26</v>
      </c>
      <c r="O2476" s="120" t="s">
        <v>913</v>
      </c>
      <c r="P2476" s="122">
        <v>215000026</v>
      </c>
      <c r="Q2476" s="122">
        <v>235000026</v>
      </c>
      <c r="R2476" s="122">
        <v>250000026</v>
      </c>
      <c r="S2476" s="122">
        <v>265000026</v>
      </c>
      <c r="T2476" s="122">
        <v>275000026</v>
      </c>
      <c r="U2476" s="122">
        <v>285000026</v>
      </c>
      <c r="V2476" s="122">
        <v>295000026</v>
      </c>
      <c r="W2476" s="122">
        <v>315000026</v>
      </c>
      <c r="X2476" s="122">
        <v>0</v>
      </c>
      <c r="Y2476" s="122">
        <v>0</v>
      </c>
      <c r="Z2476" s="122">
        <v>0</v>
      </c>
      <c r="AA2476" s="122">
        <v>0</v>
      </c>
      <c r="AB2476" s="122">
        <v>0</v>
      </c>
      <c r="AC2476" s="122">
        <v>0</v>
      </c>
      <c r="AD2476" s="121"/>
    </row>
    <row r="2477" spans="14:30" ht="12" customHeight="1">
      <c r="N2477" s="119" t="s">
        <v>26</v>
      </c>
      <c r="O2477" s="120" t="s">
        <v>914</v>
      </c>
      <c r="P2477" s="122">
        <v>0</v>
      </c>
      <c r="Q2477" s="122">
        <v>195000026</v>
      </c>
      <c r="R2477" s="122">
        <v>220000026</v>
      </c>
      <c r="S2477" s="122">
        <v>235000026</v>
      </c>
      <c r="T2477" s="122">
        <v>265000026</v>
      </c>
      <c r="U2477" s="122">
        <v>290000026</v>
      </c>
      <c r="V2477" s="122">
        <v>310000026</v>
      </c>
      <c r="W2477" s="122">
        <v>0</v>
      </c>
      <c r="X2477" s="122">
        <v>0</v>
      </c>
      <c r="Y2477" s="122">
        <v>0</v>
      </c>
      <c r="Z2477" s="122">
        <v>0</v>
      </c>
      <c r="AA2477" s="122">
        <v>0</v>
      </c>
      <c r="AB2477" s="122">
        <v>0</v>
      </c>
      <c r="AC2477" s="122">
        <v>0</v>
      </c>
      <c r="AD2477" s="121"/>
    </row>
    <row r="2478" spans="14:30" ht="12" customHeight="1">
      <c r="N2478" s="119" t="s">
        <v>26</v>
      </c>
      <c r="O2478" s="120" t="s">
        <v>1029</v>
      </c>
      <c r="P2478" s="122">
        <v>170000026</v>
      </c>
      <c r="Q2478" s="122">
        <v>190000026</v>
      </c>
      <c r="R2478" s="122">
        <v>210000026</v>
      </c>
      <c r="S2478" s="122">
        <v>0</v>
      </c>
      <c r="T2478" s="122">
        <v>0</v>
      </c>
      <c r="U2478" s="122">
        <v>0</v>
      </c>
      <c r="V2478" s="122">
        <v>0</v>
      </c>
      <c r="W2478" s="122">
        <v>0</v>
      </c>
      <c r="X2478" s="122">
        <v>0</v>
      </c>
      <c r="Y2478" s="122">
        <v>0</v>
      </c>
      <c r="Z2478" s="122">
        <v>0</v>
      </c>
      <c r="AA2478" s="122">
        <v>0</v>
      </c>
      <c r="AB2478" s="122">
        <v>0</v>
      </c>
      <c r="AC2478" s="122">
        <v>0</v>
      </c>
      <c r="AD2478" s="121"/>
    </row>
    <row r="2479" spans="14:30" ht="12" customHeight="1">
      <c r="N2479" s="119" t="s">
        <v>26</v>
      </c>
      <c r="O2479" s="120" t="s">
        <v>2429</v>
      </c>
      <c r="P2479" s="122">
        <v>0</v>
      </c>
      <c r="Q2479" s="122">
        <v>0</v>
      </c>
      <c r="R2479" s="122">
        <v>225000026</v>
      </c>
      <c r="S2479" s="122">
        <v>245000026</v>
      </c>
      <c r="T2479" s="122">
        <v>270000026</v>
      </c>
      <c r="U2479" s="122">
        <v>290000026</v>
      </c>
      <c r="V2479" s="122">
        <v>0</v>
      </c>
      <c r="W2479" s="122">
        <v>0</v>
      </c>
      <c r="X2479" s="122">
        <v>0</v>
      </c>
      <c r="Y2479" s="122">
        <v>0</v>
      </c>
      <c r="Z2479" s="122">
        <v>0</v>
      </c>
      <c r="AA2479" s="122">
        <v>0</v>
      </c>
      <c r="AB2479" s="122">
        <v>0</v>
      </c>
      <c r="AC2479" s="122">
        <v>0</v>
      </c>
      <c r="AD2479" s="121"/>
    </row>
    <row r="2480" spans="14:30" ht="12" customHeight="1">
      <c r="N2480" s="119" t="s">
        <v>26</v>
      </c>
      <c r="O2480" s="120" t="s">
        <v>2430</v>
      </c>
      <c r="P2480" s="122">
        <v>0</v>
      </c>
      <c r="Q2480" s="122">
        <v>205000026</v>
      </c>
      <c r="R2480" s="122">
        <v>0</v>
      </c>
      <c r="S2480" s="122">
        <v>0</v>
      </c>
      <c r="T2480" s="122">
        <v>0</v>
      </c>
      <c r="U2480" s="122">
        <v>0</v>
      </c>
      <c r="V2480" s="122">
        <v>0</v>
      </c>
      <c r="W2480" s="122">
        <v>0</v>
      </c>
      <c r="X2480" s="122">
        <v>0</v>
      </c>
      <c r="Y2480" s="122">
        <v>0</v>
      </c>
      <c r="Z2480" s="122">
        <v>0</v>
      </c>
      <c r="AA2480" s="122">
        <v>0</v>
      </c>
      <c r="AB2480" s="122">
        <v>0</v>
      </c>
      <c r="AC2480" s="122">
        <v>0</v>
      </c>
      <c r="AD2480" s="121"/>
    </row>
    <row r="2481" spans="14:30" ht="12" customHeight="1">
      <c r="N2481" s="119" t="s">
        <v>26</v>
      </c>
      <c r="O2481" s="120" t="s">
        <v>1719</v>
      </c>
      <c r="P2481" s="122">
        <v>0</v>
      </c>
      <c r="Q2481" s="122">
        <v>205000026</v>
      </c>
      <c r="R2481" s="122">
        <v>235000026</v>
      </c>
      <c r="S2481" s="122">
        <v>275000026</v>
      </c>
      <c r="T2481" s="122">
        <v>305000026</v>
      </c>
      <c r="U2481" s="122">
        <v>0</v>
      </c>
      <c r="V2481" s="122">
        <v>0</v>
      </c>
      <c r="W2481" s="122">
        <v>0</v>
      </c>
      <c r="X2481" s="122">
        <v>0</v>
      </c>
      <c r="Y2481" s="122">
        <v>0</v>
      </c>
      <c r="Z2481" s="122">
        <v>0</v>
      </c>
      <c r="AA2481" s="122">
        <v>0</v>
      </c>
      <c r="AB2481" s="122">
        <v>0</v>
      </c>
      <c r="AC2481" s="122">
        <v>0</v>
      </c>
      <c r="AD2481" s="121"/>
    </row>
    <row r="2482" spans="14:30" ht="12" customHeight="1">
      <c r="N2482" s="119" t="s">
        <v>26</v>
      </c>
      <c r="O2482" s="120" t="s">
        <v>440</v>
      </c>
      <c r="P2482" s="122">
        <v>205000026</v>
      </c>
      <c r="Q2482" s="122">
        <v>225000026</v>
      </c>
      <c r="R2482" s="122">
        <v>245000026</v>
      </c>
      <c r="S2482" s="122">
        <v>265000026</v>
      </c>
      <c r="T2482" s="122">
        <v>0</v>
      </c>
      <c r="U2482" s="122">
        <v>0</v>
      </c>
      <c r="V2482" s="122">
        <v>0</v>
      </c>
      <c r="W2482" s="122">
        <v>0</v>
      </c>
      <c r="X2482" s="122">
        <v>0</v>
      </c>
      <c r="Y2482" s="122">
        <v>0</v>
      </c>
      <c r="Z2482" s="122">
        <v>0</v>
      </c>
      <c r="AA2482" s="122">
        <v>0</v>
      </c>
      <c r="AB2482" s="122">
        <v>0</v>
      </c>
      <c r="AC2482" s="122">
        <v>0</v>
      </c>
      <c r="AD2482" s="121"/>
    </row>
    <row r="2483" spans="14:30" ht="12" customHeight="1">
      <c r="N2483" s="119" t="s">
        <v>26</v>
      </c>
      <c r="O2483" s="120" t="s">
        <v>441</v>
      </c>
      <c r="P2483" s="122">
        <v>205000026</v>
      </c>
      <c r="Q2483" s="122">
        <v>225000026</v>
      </c>
      <c r="R2483" s="122">
        <v>245000026</v>
      </c>
      <c r="S2483" s="122">
        <v>265000026</v>
      </c>
      <c r="T2483" s="122">
        <v>0</v>
      </c>
      <c r="U2483" s="122">
        <v>0</v>
      </c>
      <c r="V2483" s="122">
        <v>0</v>
      </c>
      <c r="W2483" s="122">
        <v>0</v>
      </c>
      <c r="X2483" s="122">
        <v>0</v>
      </c>
      <c r="Y2483" s="122">
        <v>0</v>
      </c>
      <c r="Z2483" s="122">
        <v>0</v>
      </c>
      <c r="AA2483" s="122">
        <v>0</v>
      </c>
      <c r="AB2483" s="122">
        <v>0</v>
      </c>
      <c r="AC2483" s="122">
        <v>0</v>
      </c>
      <c r="AD2483" s="121"/>
    </row>
    <row r="2484" spans="14:30" ht="12" customHeight="1">
      <c r="N2484" s="119" t="s">
        <v>26</v>
      </c>
      <c r="O2484" s="120" t="s">
        <v>442</v>
      </c>
      <c r="P2484" s="122">
        <v>215000026</v>
      </c>
      <c r="Q2484" s="122">
        <v>225000026</v>
      </c>
      <c r="R2484" s="122">
        <v>245000026</v>
      </c>
      <c r="S2484" s="122">
        <v>265000026</v>
      </c>
      <c r="T2484" s="122">
        <v>0</v>
      </c>
      <c r="U2484" s="122">
        <v>0</v>
      </c>
      <c r="V2484" s="122">
        <v>0</v>
      </c>
      <c r="W2484" s="122">
        <v>0</v>
      </c>
      <c r="X2484" s="122">
        <v>0</v>
      </c>
      <c r="Y2484" s="122">
        <v>0</v>
      </c>
      <c r="Z2484" s="122">
        <v>0</v>
      </c>
      <c r="AA2484" s="122">
        <v>0</v>
      </c>
      <c r="AB2484" s="122">
        <v>0</v>
      </c>
      <c r="AC2484" s="122">
        <v>0</v>
      </c>
      <c r="AD2484" s="121"/>
    </row>
    <row r="2485" spans="14:30" ht="12" customHeight="1">
      <c r="N2485" s="119" t="s">
        <v>26</v>
      </c>
      <c r="O2485" s="120" t="s">
        <v>2448</v>
      </c>
      <c r="P2485" s="122">
        <v>215000026</v>
      </c>
      <c r="Q2485" s="122">
        <v>225000026</v>
      </c>
      <c r="R2485" s="122">
        <v>245000026</v>
      </c>
      <c r="S2485" s="122">
        <v>265000026</v>
      </c>
      <c r="T2485" s="122">
        <v>0</v>
      </c>
      <c r="U2485" s="122">
        <v>0</v>
      </c>
      <c r="V2485" s="122">
        <v>0</v>
      </c>
      <c r="W2485" s="122">
        <v>0</v>
      </c>
      <c r="X2485" s="122">
        <v>0</v>
      </c>
      <c r="Y2485" s="122">
        <v>0</v>
      </c>
      <c r="Z2485" s="122">
        <v>0</v>
      </c>
      <c r="AA2485" s="122">
        <v>0</v>
      </c>
      <c r="AB2485" s="122">
        <v>0</v>
      </c>
      <c r="AC2485" s="122">
        <v>0</v>
      </c>
      <c r="AD2485" s="121"/>
    </row>
    <row r="2486" spans="14:30" ht="12" customHeight="1">
      <c r="N2486" s="119" t="s">
        <v>26</v>
      </c>
      <c r="O2486" s="120" t="s">
        <v>1114</v>
      </c>
      <c r="P2486" s="122">
        <v>0</v>
      </c>
      <c r="Q2486" s="122">
        <v>0</v>
      </c>
      <c r="R2486" s="122">
        <v>0</v>
      </c>
      <c r="S2486" s="122">
        <v>320000026</v>
      </c>
      <c r="T2486" s="122">
        <v>325000026</v>
      </c>
      <c r="U2486" s="122">
        <v>330000026</v>
      </c>
      <c r="V2486" s="122">
        <v>340000026</v>
      </c>
      <c r="W2486" s="122">
        <v>350000026</v>
      </c>
      <c r="X2486" s="122">
        <v>360000026</v>
      </c>
      <c r="Y2486" s="122">
        <v>380000026</v>
      </c>
      <c r="Z2486" s="122">
        <v>405000026</v>
      </c>
      <c r="AA2486" s="122">
        <v>420000026</v>
      </c>
      <c r="AB2486" s="122">
        <v>450000026</v>
      </c>
      <c r="AC2486" s="122">
        <v>490000026</v>
      </c>
      <c r="AD2486" s="121"/>
    </row>
    <row r="2487" spans="14:30" ht="12" customHeight="1">
      <c r="N2487" s="119" t="s">
        <v>26</v>
      </c>
      <c r="O2487" s="120" t="s">
        <v>2646</v>
      </c>
      <c r="P2487" s="122">
        <v>0</v>
      </c>
      <c r="Q2487" s="122">
        <v>0</v>
      </c>
      <c r="R2487" s="122">
        <v>0</v>
      </c>
      <c r="S2487" s="122">
        <v>0</v>
      </c>
      <c r="T2487" s="122">
        <v>0</v>
      </c>
      <c r="U2487" s="122">
        <v>0</v>
      </c>
      <c r="V2487" s="122">
        <v>0</v>
      </c>
      <c r="W2487" s="122">
        <v>0</v>
      </c>
      <c r="X2487" s="122">
        <v>345000026</v>
      </c>
      <c r="Y2487" s="122">
        <v>395000026</v>
      </c>
      <c r="Z2487" s="122">
        <v>420000026</v>
      </c>
      <c r="AA2487" s="122">
        <v>460000026</v>
      </c>
      <c r="AB2487" s="122">
        <v>505000026</v>
      </c>
      <c r="AC2487" s="122">
        <v>565000026</v>
      </c>
      <c r="AD2487" s="121"/>
    </row>
    <row r="2488" spans="14:30" ht="12" customHeight="1">
      <c r="N2488" s="119" t="s">
        <v>26</v>
      </c>
      <c r="O2488" s="120" t="s">
        <v>915</v>
      </c>
      <c r="P2488" s="122">
        <v>425000026</v>
      </c>
      <c r="Q2488" s="122">
        <v>440000026</v>
      </c>
      <c r="R2488" s="122">
        <v>465000026</v>
      </c>
      <c r="S2488" s="122">
        <v>490000026</v>
      </c>
      <c r="T2488" s="122">
        <v>510000026</v>
      </c>
      <c r="U2488" s="122">
        <v>530000026</v>
      </c>
      <c r="V2488" s="122">
        <v>545000026</v>
      </c>
      <c r="W2488" s="122">
        <v>570000026</v>
      </c>
      <c r="X2488" s="122">
        <v>600000026</v>
      </c>
      <c r="Y2488" s="122">
        <v>625000026</v>
      </c>
      <c r="Z2488" s="122">
        <v>0</v>
      </c>
      <c r="AA2488" s="122">
        <v>0</v>
      </c>
      <c r="AB2488" s="122">
        <v>0</v>
      </c>
      <c r="AC2488" s="122">
        <v>0</v>
      </c>
      <c r="AD2488" s="121"/>
    </row>
    <row r="2489" spans="14:30" ht="12" customHeight="1">
      <c r="N2489" s="119" t="s">
        <v>26</v>
      </c>
      <c r="O2489" s="120" t="s">
        <v>1030</v>
      </c>
      <c r="P2489" s="122">
        <v>425000026</v>
      </c>
      <c r="Q2489" s="122">
        <v>440000026</v>
      </c>
      <c r="R2489" s="122">
        <v>465000026</v>
      </c>
      <c r="S2489" s="122">
        <v>490000026</v>
      </c>
      <c r="T2489" s="122">
        <v>510000026</v>
      </c>
      <c r="U2489" s="122">
        <v>530000026</v>
      </c>
      <c r="V2489" s="122">
        <v>545000026</v>
      </c>
      <c r="W2489" s="122">
        <v>570000026</v>
      </c>
      <c r="X2489" s="122">
        <v>600000026</v>
      </c>
      <c r="Y2489" s="122">
        <v>625000026</v>
      </c>
      <c r="Z2489" s="122">
        <v>0</v>
      </c>
      <c r="AA2489" s="122">
        <v>0</v>
      </c>
      <c r="AB2489" s="122">
        <v>0</v>
      </c>
      <c r="AC2489" s="122">
        <v>0</v>
      </c>
      <c r="AD2489" s="121"/>
    </row>
    <row r="2490" spans="14:30" ht="12" customHeight="1">
      <c r="N2490" s="119" t="s">
        <v>26</v>
      </c>
      <c r="O2490" s="120" t="s">
        <v>643</v>
      </c>
      <c r="P2490" s="122">
        <v>425000026</v>
      </c>
      <c r="Q2490" s="122">
        <v>440000026</v>
      </c>
      <c r="R2490" s="122">
        <v>465000026</v>
      </c>
      <c r="S2490" s="122">
        <v>490000026</v>
      </c>
      <c r="T2490" s="122">
        <v>510000026</v>
      </c>
      <c r="U2490" s="122">
        <v>530000026</v>
      </c>
      <c r="V2490" s="122">
        <v>545000026</v>
      </c>
      <c r="W2490" s="122">
        <v>570000026</v>
      </c>
      <c r="X2490" s="122">
        <v>600000026</v>
      </c>
      <c r="Y2490" s="122">
        <v>625000026</v>
      </c>
      <c r="Z2490" s="122">
        <v>0</v>
      </c>
      <c r="AA2490" s="122">
        <v>0</v>
      </c>
      <c r="AB2490" s="122">
        <v>0</v>
      </c>
      <c r="AC2490" s="122">
        <v>0</v>
      </c>
      <c r="AD2490" s="121"/>
    </row>
    <row r="2491" spans="14:30" ht="12" customHeight="1">
      <c r="N2491" s="119" t="s">
        <v>26</v>
      </c>
      <c r="O2491" s="120" t="s">
        <v>1031</v>
      </c>
      <c r="P2491" s="122">
        <v>420000026</v>
      </c>
      <c r="Q2491" s="122">
        <v>435000026</v>
      </c>
      <c r="R2491" s="122">
        <v>460000026</v>
      </c>
      <c r="S2491" s="122">
        <v>485000026</v>
      </c>
      <c r="T2491" s="122">
        <v>505000026</v>
      </c>
      <c r="U2491" s="122">
        <v>525000026</v>
      </c>
      <c r="V2491" s="122">
        <v>540000026</v>
      </c>
      <c r="W2491" s="122">
        <v>565000026</v>
      </c>
      <c r="X2491" s="122">
        <v>595000026</v>
      </c>
      <c r="Y2491" s="122">
        <v>620000026</v>
      </c>
      <c r="Z2491" s="122">
        <v>0</v>
      </c>
      <c r="AA2491" s="122">
        <v>0</v>
      </c>
      <c r="AB2491" s="122">
        <v>0</v>
      </c>
      <c r="AC2491" s="122">
        <v>0</v>
      </c>
      <c r="AD2491" s="121"/>
    </row>
    <row r="2492" spans="14:30" ht="12" customHeight="1">
      <c r="N2492" s="119" t="s">
        <v>26</v>
      </c>
      <c r="O2492" s="120" t="s">
        <v>2724</v>
      </c>
      <c r="P2492" s="122">
        <v>0</v>
      </c>
      <c r="Q2492" s="122">
        <v>0</v>
      </c>
      <c r="R2492" s="122">
        <v>0</v>
      </c>
      <c r="S2492" s="122">
        <v>0</v>
      </c>
      <c r="T2492" s="122">
        <v>0</v>
      </c>
      <c r="U2492" s="122">
        <v>0</v>
      </c>
      <c r="V2492" s="122">
        <v>0</v>
      </c>
      <c r="W2492" s="122">
        <v>0</v>
      </c>
      <c r="X2492" s="122">
        <v>0</v>
      </c>
      <c r="Y2492" s="122">
        <v>0</v>
      </c>
      <c r="Z2492" s="122">
        <v>880000026</v>
      </c>
      <c r="AA2492" s="122">
        <v>1025000026</v>
      </c>
      <c r="AB2492" s="122">
        <v>1150000026</v>
      </c>
      <c r="AC2492" s="122">
        <v>0</v>
      </c>
      <c r="AD2492" s="121"/>
    </row>
    <row r="2493" spans="14:30" ht="12" customHeight="1">
      <c r="N2493" s="119" t="s">
        <v>26</v>
      </c>
      <c r="O2493" s="120" t="s">
        <v>2704</v>
      </c>
      <c r="P2493" s="122">
        <v>0</v>
      </c>
      <c r="Q2493" s="122">
        <v>0</v>
      </c>
      <c r="R2493" s="122">
        <v>0</v>
      </c>
      <c r="S2493" s="122">
        <v>415000026</v>
      </c>
      <c r="T2493" s="122">
        <v>460000026</v>
      </c>
      <c r="U2493" s="122">
        <v>505000026</v>
      </c>
      <c r="V2493" s="122">
        <v>580000026</v>
      </c>
      <c r="W2493" s="122">
        <v>610000026</v>
      </c>
      <c r="X2493" s="122">
        <v>705000026</v>
      </c>
      <c r="Y2493" s="122">
        <v>845000026</v>
      </c>
      <c r="Z2493" s="122">
        <v>925000026</v>
      </c>
      <c r="AA2493" s="122">
        <v>1050000026</v>
      </c>
      <c r="AB2493" s="122">
        <v>0</v>
      </c>
      <c r="AC2493" s="122">
        <v>0</v>
      </c>
      <c r="AD2493" s="121"/>
    </row>
    <row r="2494" spans="14:30" ht="12" customHeight="1">
      <c r="N2494" s="119" t="s">
        <v>26</v>
      </c>
      <c r="O2494" s="120" t="s">
        <v>2411</v>
      </c>
      <c r="P2494" s="122">
        <v>0</v>
      </c>
      <c r="Q2494" s="122">
        <v>0</v>
      </c>
      <c r="R2494" s="122">
        <v>220000026</v>
      </c>
      <c r="S2494" s="122">
        <v>265000026</v>
      </c>
      <c r="T2494" s="122">
        <v>0</v>
      </c>
      <c r="U2494" s="122">
        <v>0</v>
      </c>
      <c r="V2494" s="122">
        <v>0</v>
      </c>
      <c r="W2494" s="122">
        <v>0</v>
      </c>
      <c r="X2494" s="122">
        <v>0</v>
      </c>
      <c r="Y2494" s="122">
        <v>0</v>
      </c>
      <c r="Z2494" s="122">
        <v>0</v>
      </c>
      <c r="AA2494" s="122">
        <v>0</v>
      </c>
      <c r="AB2494" s="122">
        <v>0</v>
      </c>
      <c r="AC2494" s="122">
        <v>0</v>
      </c>
      <c r="AD2494" s="121"/>
    </row>
    <row r="2495" spans="14:30" ht="12" customHeight="1">
      <c r="N2495" s="119" t="s">
        <v>26</v>
      </c>
      <c r="O2495" s="120" t="s">
        <v>1115</v>
      </c>
      <c r="P2495" s="122">
        <v>0</v>
      </c>
      <c r="Q2495" s="122">
        <v>0</v>
      </c>
      <c r="R2495" s="122">
        <v>220000026</v>
      </c>
      <c r="S2495" s="122">
        <v>265000026</v>
      </c>
      <c r="T2495" s="122">
        <v>0</v>
      </c>
      <c r="U2495" s="122">
        <v>0</v>
      </c>
      <c r="V2495" s="122">
        <v>0</v>
      </c>
      <c r="W2495" s="122">
        <v>0</v>
      </c>
      <c r="X2495" s="122">
        <v>0</v>
      </c>
      <c r="Y2495" s="122">
        <v>0</v>
      </c>
      <c r="Z2495" s="122">
        <v>0</v>
      </c>
      <c r="AA2495" s="122">
        <v>0</v>
      </c>
      <c r="AB2495" s="122">
        <v>0</v>
      </c>
      <c r="AC2495" s="122">
        <v>0</v>
      </c>
      <c r="AD2495" s="121"/>
    </row>
    <row r="2496" spans="14:30" ht="12" customHeight="1">
      <c r="N2496" s="119" t="s">
        <v>26</v>
      </c>
      <c r="O2496" s="120" t="s">
        <v>409</v>
      </c>
      <c r="P2496" s="122">
        <v>0</v>
      </c>
      <c r="Q2496" s="122">
        <v>0</v>
      </c>
      <c r="R2496" s="122">
        <v>220000026</v>
      </c>
      <c r="S2496" s="122">
        <v>265000026</v>
      </c>
      <c r="T2496" s="122">
        <v>0</v>
      </c>
      <c r="U2496" s="122">
        <v>0</v>
      </c>
      <c r="V2496" s="122">
        <v>0</v>
      </c>
      <c r="W2496" s="122">
        <v>0</v>
      </c>
      <c r="X2496" s="122">
        <v>0</v>
      </c>
      <c r="Y2496" s="122">
        <v>0</v>
      </c>
      <c r="Z2496" s="122">
        <v>0</v>
      </c>
      <c r="AA2496" s="122">
        <v>550000026</v>
      </c>
      <c r="AB2496" s="122">
        <v>0</v>
      </c>
      <c r="AC2496" s="122">
        <v>0</v>
      </c>
      <c r="AD2496" s="121"/>
    </row>
    <row r="2497" spans="14:30" ht="12" customHeight="1">
      <c r="N2497" s="119" t="s">
        <v>26</v>
      </c>
      <c r="O2497" s="120" t="s">
        <v>2119</v>
      </c>
      <c r="P2497" s="122">
        <v>0</v>
      </c>
      <c r="Q2497" s="122">
        <v>0</v>
      </c>
      <c r="R2497" s="122">
        <v>220000026</v>
      </c>
      <c r="S2497" s="122">
        <v>265000026</v>
      </c>
      <c r="T2497" s="122">
        <v>0</v>
      </c>
      <c r="U2497" s="122">
        <v>0</v>
      </c>
      <c r="V2497" s="122">
        <v>0</v>
      </c>
      <c r="W2497" s="122">
        <v>0</v>
      </c>
      <c r="X2497" s="122">
        <v>0</v>
      </c>
      <c r="Y2497" s="122">
        <v>0</v>
      </c>
      <c r="Z2497" s="122">
        <v>0</v>
      </c>
      <c r="AA2497" s="122">
        <v>0</v>
      </c>
      <c r="AB2497" s="122">
        <v>550000026</v>
      </c>
      <c r="AC2497" s="122">
        <v>0</v>
      </c>
      <c r="AD2497" s="121"/>
    </row>
    <row r="2498" spans="14:30" ht="12" customHeight="1">
      <c r="N2498" s="119" t="s">
        <v>26</v>
      </c>
      <c r="O2498" s="120" t="s">
        <v>1241</v>
      </c>
      <c r="P2498" s="122">
        <v>0</v>
      </c>
      <c r="Q2498" s="122">
        <v>0</v>
      </c>
      <c r="R2498" s="122">
        <v>220000026</v>
      </c>
      <c r="S2498" s="122">
        <v>265000026</v>
      </c>
      <c r="T2498" s="122">
        <v>0</v>
      </c>
      <c r="U2498" s="122">
        <v>0</v>
      </c>
      <c r="V2498" s="122">
        <v>0</v>
      </c>
      <c r="W2498" s="122">
        <v>0</v>
      </c>
      <c r="X2498" s="122">
        <v>0</v>
      </c>
      <c r="Y2498" s="122">
        <v>0</v>
      </c>
      <c r="Z2498" s="122">
        <v>0</v>
      </c>
      <c r="AA2498" s="122">
        <v>0</v>
      </c>
      <c r="AB2498" s="122">
        <v>0</v>
      </c>
      <c r="AC2498" s="122">
        <v>0</v>
      </c>
      <c r="AD2498" s="121"/>
    </row>
    <row r="2499" spans="14:30" ht="12" customHeight="1">
      <c r="N2499" s="119" t="s">
        <v>26</v>
      </c>
      <c r="O2499" s="120" t="s">
        <v>1242</v>
      </c>
      <c r="P2499" s="122">
        <v>0</v>
      </c>
      <c r="Q2499" s="122">
        <v>0</v>
      </c>
      <c r="R2499" s="122">
        <v>220000026</v>
      </c>
      <c r="S2499" s="122">
        <v>265000026</v>
      </c>
      <c r="T2499" s="122">
        <v>0</v>
      </c>
      <c r="U2499" s="122">
        <v>0</v>
      </c>
      <c r="V2499" s="122">
        <v>0</v>
      </c>
      <c r="W2499" s="122">
        <v>0</v>
      </c>
      <c r="X2499" s="122">
        <v>0</v>
      </c>
      <c r="Y2499" s="122">
        <v>0</v>
      </c>
      <c r="Z2499" s="122">
        <v>0</v>
      </c>
      <c r="AA2499" s="122">
        <v>0</v>
      </c>
      <c r="AB2499" s="122">
        <v>0</v>
      </c>
      <c r="AC2499" s="122">
        <v>0</v>
      </c>
      <c r="AD2499" s="121"/>
    </row>
    <row r="2500" spans="14:30" ht="12" customHeight="1">
      <c r="N2500" s="119" t="s">
        <v>26</v>
      </c>
      <c r="O2500" s="120" t="s">
        <v>1243</v>
      </c>
      <c r="P2500" s="122">
        <v>0</v>
      </c>
      <c r="Q2500" s="122">
        <v>0</v>
      </c>
      <c r="R2500" s="122">
        <v>220000026</v>
      </c>
      <c r="S2500" s="122">
        <v>265000026</v>
      </c>
      <c r="T2500" s="122">
        <v>0</v>
      </c>
      <c r="U2500" s="122">
        <v>0</v>
      </c>
      <c r="V2500" s="122">
        <v>0</v>
      </c>
      <c r="W2500" s="122">
        <v>0</v>
      </c>
      <c r="X2500" s="122">
        <v>0</v>
      </c>
      <c r="Y2500" s="122">
        <v>0</v>
      </c>
      <c r="Z2500" s="122">
        <v>0</v>
      </c>
      <c r="AA2500" s="122">
        <v>0</v>
      </c>
      <c r="AB2500" s="122">
        <v>0</v>
      </c>
      <c r="AC2500" s="122">
        <v>0</v>
      </c>
      <c r="AD2500" s="121"/>
    </row>
    <row r="2501" spans="14:30" ht="12" customHeight="1">
      <c r="N2501" s="119" t="s">
        <v>26</v>
      </c>
      <c r="O2501" s="120" t="s">
        <v>1746</v>
      </c>
      <c r="P2501" s="122">
        <v>0</v>
      </c>
      <c r="Q2501" s="122">
        <v>0</v>
      </c>
      <c r="R2501" s="122">
        <v>260000026</v>
      </c>
      <c r="S2501" s="122">
        <v>280000026</v>
      </c>
      <c r="T2501" s="122">
        <v>305000026</v>
      </c>
      <c r="U2501" s="122">
        <v>345000026</v>
      </c>
      <c r="V2501" s="122">
        <v>370000026</v>
      </c>
      <c r="W2501" s="122">
        <v>420000026</v>
      </c>
      <c r="X2501" s="122">
        <v>0</v>
      </c>
      <c r="Y2501" s="122">
        <v>0</v>
      </c>
      <c r="Z2501" s="122">
        <v>0</v>
      </c>
      <c r="AA2501" s="122">
        <v>0</v>
      </c>
      <c r="AB2501" s="122">
        <v>0</v>
      </c>
      <c r="AC2501" s="122">
        <v>0</v>
      </c>
      <c r="AD2501" s="121"/>
    </row>
    <row r="2502" spans="14:30" ht="12" customHeight="1">
      <c r="N2502" s="119" t="s">
        <v>26</v>
      </c>
      <c r="O2502" s="120" t="s">
        <v>1244</v>
      </c>
      <c r="P2502" s="122">
        <v>0</v>
      </c>
      <c r="Q2502" s="122">
        <v>0</v>
      </c>
      <c r="R2502" s="122">
        <v>220000026</v>
      </c>
      <c r="S2502" s="122">
        <v>265000026</v>
      </c>
      <c r="T2502" s="122">
        <v>0</v>
      </c>
      <c r="U2502" s="122">
        <v>0</v>
      </c>
      <c r="V2502" s="122">
        <v>0</v>
      </c>
      <c r="W2502" s="122">
        <v>0</v>
      </c>
      <c r="X2502" s="122">
        <v>0</v>
      </c>
      <c r="Y2502" s="122">
        <v>0</v>
      </c>
      <c r="Z2502" s="122">
        <v>0</v>
      </c>
      <c r="AA2502" s="122">
        <v>0</v>
      </c>
      <c r="AB2502" s="122">
        <v>0</v>
      </c>
      <c r="AC2502" s="122">
        <v>0</v>
      </c>
      <c r="AD2502" s="121"/>
    </row>
    <row r="2503" spans="14:30" ht="12" customHeight="1">
      <c r="N2503" s="119" t="s">
        <v>26</v>
      </c>
      <c r="O2503" s="120" t="s">
        <v>1116</v>
      </c>
      <c r="P2503" s="122">
        <v>0</v>
      </c>
      <c r="Q2503" s="122">
        <v>0</v>
      </c>
      <c r="R2503" s="122">
        <v>220000026</v>
      </c>
      <c r="S2503" s="122">
        <v>265000026</v>
      </c>
      <c r="T2503" s="122">
        <v>0</v>
      </c>
      <c r="U2503" s="122">
        <v>0</v>
      </c>
      <c r="V2503" s="122">
        <v>0</v>
      </c>
      <c r="W2503" s="122">
        <v>0</v>
      </c>
      <c r="X2503" s="122">
        <v>0</v>
      </c>
      <c r="Y2503" s="122">
        <v>0</v>
      </c>
      <c r="Z2503" s="122">
        <v>0</v>
      </c>
      <c r="AA2503" s="122">
        <v>0</v>
      </c>
      <c r="AB2503" s="122">
        <v>0</v>
      </c>
      <c r="AC2503" s="122">
        <v>0</v>
      </c>
      <c r="AD2503" s="121"/>
    </row>
    <row r="2504" spans="14:30" ht="12" customHeight="1">
      <c r="N2504" s="119" t="s">
        <v>26</v>
      </c>
      <c r="O2504" s="120" t="s">
        <v>1245</v>
      </c>
      <c r="P2504" s="122">
        <v>0</v>
      </c>
      <c r="Q2504" s="122">
        <v>0</v>
      </c>
      <c r="R2504" s="122">
        <v>220000026</v>
      </c>
      <c r="S2504" s="122">
        <v>265000026</v>
      </c>
      <c r="T2504" s="122">
        <v>0</v>
      </c>
      <c r="U2504" s="122">
        <v>0</v>
      </c>
      <c r="V2504" s="122">
        <v>0</v>
      </c>
      <c r="W2504" s="122">
        <v>0</v>
      </c>
      <c r="X2504" s="122">
        <v>0</v>
      </c>
      <c r="Y2504" s="122">
        <v>0</v>
      </c>
      <c r="Z2504" s="122">
        <v>0</v>
      </c>
      <c r="AA2504" s="122">
        <v>0</v>
      </c>
      <c r="AB2504" s="122">
        <v>0</v>
      </c>
      <c r="AC2504" s="122">
        <v>0</v>
      </c>
      <c r="AD2504" s="121"/>
    </row>
    <row r="2505" spans="14:30" ht="12" customHeight="1">
      <c r="N2505" s="119" t="s">
        <v>26</v>
      </c>
      <c r="O2505" s="120" t="s">
        <v>2412</v>
      </c>
      <c r="P2505" s="122">
        <v>0</v>
      </c>
      <c r="Q2505" s="122">
        <v>0</v>
      </c>
      <c r="R2505" s="122">
        <v>220000026</v>
      </c>
      <c r="S2505" s="122">
        <v>265000026</v>
      </c>
      <c r="T2505" s="122">
        <v>0</v>
      </c>
      <c r="U2505" s="122">
        <v>0</v>
      </c>
      <c r="V2505" s="122">
        <v>0</v>
      </c>
      <c r="W2505" s="122">
        <v>0</v>
      </c>
      <c r="X2505" s="122">
        <v>0</v>
      </c>
      <c r="Y2505" s="122">
        <v>0</v>
      </c>
      <c r="Z2505" s="122">
        <v>0</v>
      </c>
      <c r="AA2505" s="122">
        <v>0</v>
      </c>
      <c r="AB2505" s="122">
        <v>0</v>
      </c>
      <c r="AC2505" s="122">
        <v>0</v>
      </c>
      <c r="AD2505" s="121"/>
    </row>
    <row r="2506" spans="14:30" ht="12" customHeight="1">
      <c r="N2506" s="119" t="s">
        <v>26</v>
      </c>
      <c r="O2506" s="120" t="s">
        <v>2413</v>
      </c>
      <c r="P2506" s="122">
        <v>0</v>
      </c>
      <c r="Q2506" s="122">
        <v>0</v>
      </c>
      <c r="R2506" s="122">
        <v>375000026</v>
      </c>
      <c r="S2506" s="122">
        <v>405000026</v>
      </c>
      <c r="T2506" s="122">
        <v>575000026</v>
      </c>
      <c r="U2506" s="122">
        <v>520000026</v>
      </c>
      <c r="V2506" s="122">
        <v>0</v>
      </c>
      <c r="W2506" s="122">
        <v>0</v>
      </c>
      <c r="X2506" s="122">
        <v>0</v>
      </c>
      <c r="Y2506" s="122">
        <v>0</v>
      </c>
      <c r="Z2506" s="122">
        <v>0</v>
      </c>
      <c r="AA2506" s="122">
        <v>0</v>
      </c>
      <c r="AB2506" s="122">
        <v>0</v>
      </c>
      <c r="AC2506" s="122">
        <v>0</v>
      </c>
      <c r="AD2506" s="121"/>
    </row>
    <row r="2507" spans="14:30" ht="12" customHeight="1">
      <c r="N2507" s="119" t="s">
        <v>26</v>
      </c>
      <c r="O2507" s="120" t="s">
        <v>1620</v>
      </c>
      <c r="P2507" s="122">
        <v>0</v>
      </c>
      <c r="Q2507" s="122">
        <v>0</v>
      </c>
      <c r="R2507" s="122">
        <v>250000026</v>
      </c>
      <c r="S2507" s="122">
        <v>300000026</v>
      </c>
      <c r="T2507" s="122">
        <v>350000026</v>
      </c>
      <c r="U2507" s="122">
        <v>490000026</v>
      </c>
      <c r="V2507" s="122">
        <v>0</v>
      </c>
      <c r="W2507" s="122">
        <v>0</v>
      </c>
      <c r="X2507" s="122">
        <v>0</v>
      </c>
      <c r="Y2507" s="122">
        <v>0</v>
      </c>
      <c r="Z2507" s="122">
        <v>0</v>
      </c>
      <c r="AA2507" s="122">
        <v>0</v>
      </c>
      <c r="AB2507" s="122">
        <v>0</v>
      </c>
      <c r="AC2507" s="122">
        <v>0</v>
      </c>
      <c r="AD2507" s="121"/>
    </row>
    <row r="2508" spans="14:30" ht="12" customHeight="1">
      <c r="N2508" s="119" t="s">
        <v>26</v>
      </c>
      <c r="O2508" s="120" t="s">
        <v>2351</v>
      </c>
      <c r="P2508" s="122">
        <v>0</v>
      </c>
      <c r="Q2508" s="122">
        <v>0</v>
      </c>
      <c r="R2508" s="122">
        <v>0</v>
      </c>
      <c r="S2508" s="122">
        <v>395000026</v>
      </c>
      <c r="T2508" s="122">
        <v>465000026</v>
      </c>
      <c r="U2508" s="122">
        <v>520000026</v>
      </c>
      <c r="V2508" s="122">
        <v>590000026</v>
      </c>
      <c r="W2508" s="122">
        <v>640000026</v>
      </c>
      <c r="X2508" s="122">
        <v>695000026</v>
      </c>
      <c r="Y2508" s="122">
        <v>700000026</v>
      </c>
      <c r="Z2508" s="122">
        <v>750000026</v>
      </c>
      <c r="AA2508" s="122">
        <v>800000026</v>
      </c>
      <c r="AB2508" s="122">
        <v>820000026</v>
      </c>
      <c r="AC2508" s="122">
        <v>0</v>
      </c>
      <c r="AD2508" s="121"/>
    </row>
    <row r="2509" spans="14:30" ht="12" customHeight="1">
      <c r="N2509" s="119" t="s">
        <v>26</v>
      </c>
      <c r="O2509" s="120" t="s">
        <v>1117</v>
      </c>
      <c r="P2509" s="122">
        <v>0</v>
      </c>
      <c r="Q2509" s="122">
        <v>0</v>
      </c>
      <c r="R2509" s="122">
        <v>285000026</v>
      </c>
      <c r="S2509" s="122">
        <v>345000026</v>
      </c>
      <c r="T2509" s="122">
        <v>395000026</v>
      </c>
      <c r="U2509" s="122">
        <v>435000026</v>
      </c>
      <c r="V2509" s="122">
        <v>485000026</v>
      </c>
      <c r="W2509" s="122">
        <v>520000026</v>
      </c>
      <c r="X2509" s="122">
        <v>0</v>
      </c>
      <c r="Y2509" s="122">
        <v>0</v>
      </c>
      <c r="Z2509" s="122">
        <v>0</v>
      </c>
      <c r="AA2509" s="122">
        <v>0</v>
      </c>
      <c r="AB2509" s="122">
        <v>0</v>
      </c>
      <c r="AC2509" s="122">
        <v>0</v>
      </c>
      <c r="AD2509" s="121"/>
    </row>
    <row r="2510" spans="14:30" ht="12" customHeight="1">
      <c r="N2510" s="119" t="s">
        <v>26</v>
      </c>
      <c r="O2510" s="120" t="s">
        <v>742</v>
      </c>
      <c r="P2510" s="122">
        <v>0</v>
      </c>
      <c r="Q2510" s="122">
        <v>0</v>
      </c>
      <c r="R2510" s="122">
        <v>250000026</v>
      </c>
      <c r="S2510" s="122">
        <v>300000026</v>
      </c>
      <c r="T2510" s="122">
        <v>350000026</v>
      </c>
      <c r="U2510" s="122">
        <v>490000026</v>
      </c>
      <c r="V2510" s="122">
        <v>0</v>
      </c>
      <c r="W2510" s="122">
        <v>0</v>
      </c>
      <c r="X2510" s="122">
        <v>0</v>
      </c>
      <c r="Y2510" s="122">
        <v>0</v>
      </c>
      <c r="Z2510" s="122">
        <v>0</v>
      </c>
      <c r="AA2510" s="122">
        <v>0</v>
      </c>
      <c r="AB2510" s="122">
        <v>0</v>
      </c>
      <c r="AC2510" s="122">
        <v>0</v>
      </c>
      <c r="AD2510" s="121"/>
    </row>
    <row r="2511" spans="14:30" ht="12" customHeight="1">
      <c r="N2511" s="119" t="s">
        <v>26</v>
      </c>
      <c r="O2511" s="120" t="s">
        <v>1246</v>
      </c>
      <c r="P2511" s="122">
        <v>0</v>
      </c>
      <c r="Q2511" s="122">
        <v>0</v>
      </c>
      <c r="R2511" s="122">
        <v>220000026</v>
      </c>
      <c r="S2511" s="122">
        <v>265000026</v>
      </c>
      <c r="T2511" s="122">
        <v>0</v>
      </c>
      <c r="U2511" s="122">
        <v>0</v>
      </c>
      <c r="V2511" s="122">
        <v>0</v>
      </c>
      <c r="W2511" s="122">
        <v>0</v>
      </c>
      <c r="X2511" s="122">
        <v>0</v>
      </c>
      <c r="Y2511" s="122">
        <v>0</v>
      </c>
      <c r="Z2511" s="122">
        <v>0</v>
      </c>
      <c r="AA2511" s="122">
        <v>0</v>
      </c>
      <c r="AB2511" s="122">
        <v>0</v>
      </c>
      <c r="AC2511" s="122">
        <v>0</v>
      </c>
      <c r="AD2511" s="121"/>
    </row>
    <row r="2512" spans="14:30" ht="12" customHeight="1">
      <c r="N2512" s="119" t="s">
        <v>26</v>
      </c>
      <c r="O2512" s="120" t="s">
        <v>1649</v>
      </c>
      <c r="P2512" s="122">
        <v>0</v>
      </c>
      <c r="Q2512" s="122">
        <v>0</v>
      </c>
      <c r="R2512" s="122">
        <v>285000026</v>
      </c>
      <c r="S2512" s="122">
        <v>300000026</v>
      </c>
      <c r="T2512" s="122">
        <v>325000026</v>
      </c>
      <c r="U2512" s="122">
        <v>365000026</v>
      </c>
      <c r="V2512" s="122">
        <v>405000026</v>
      </c>
      <c r="W2512" s="122">
        <v>485000026</v>
      </c>
      <c r="X2512" s="122">
        <v>0</v>
      </c>
      <c r="Y2512" s="122">
        <v>0</v>
      </c>
      <c r="Z2512" s="122">
        <v>0</v>
      </c>
      <c r="AA2512" s="122">
        <v>0</v>
      </c>
      <c r="AB2512" s="122">
        <v>0</v>
      </c>
      <c r="AC2512" s="122">
        <v>0</v>
      </c>
      <c r="AD2512" s="121"/>
    </row>
    <row r="2513" spans="14:30" ht="12" customHeight="1">
      <c r="N2513" s="119" t="s">
        <v>26</v>
      </c>
      <c r="O2513" s="120" t="s">
        <v>1497</v>
      </c>
      <c r="P2513" s="122">
        <v>0</v>
      </c>
      <c r="Q2513" s="122">
        <v>0</v>
      </c>
      <c r="R2513" s="122">
        <v>0</v>
      </c>
      <c r="S2513" s="122">
        <v>0</v>
      </c>
      <c r="T2513" s="122">
        <v>0</v>
      </c>
      <c r="U2513" s="122">
        <v>0</v>
      </c>
      <c r="V2513" s="122">
        <v>0</v>
      </c>
      <c r="W2513" s="122">
        <v>275000026</v>
      </c>
      <c r="X2513" s="122">
        <v>285000026</v>
      </c>
      <c r="Y2513" s="122">
        <v>310000026</v>
      </c>
      <c r="Z2513" s="122">
        <v>335000026</v>
      </c>
      <c r="AA2513" s="122">
        <v>350000026</v>
      </c>
      <c r="AB2513" s="122">
        <v>380000026</v>
      </c>
      <c r="AC2513" s="122">
        <v>415000026</v>
      </c>
      <c r="AD2513" s="121"/>
    </row>
    <row r="2514" spans="14:30" ht="12" customHeight="1">
      <c r="N2514" s="119" t="s">
        <v>26</v>
      </c>
      <c r="O2514" s="120" t="s">
        <v>2021</v>
      </c>
      <c r="P2514" s="122">
        <v>0</v>
      </c>
      <c r="Q2514" s="122">
        <v>0</v>
      </c>
      <c r="R2514" s="122">
        <v>0</v>
      </c>
      <c r="S2514" s="122">
        <v>0</v>
      </c>
      <c r="T2514" s="122">
        <v>0</v>
      </c>
      <c r="U2514" s="122">
        <v>0</v>
      </c>
      <c r="V2514" s="122">
        <v>0</v>
      </c>
      <c r="W2514" s="122">
        <v>310000026</v>
      </c>
      <c r="X2514" s="122">
        <v>330000026</v>
      </c>
      <c r="Y2514" s="122">
        <v>345000026</v>
      </c>
      <c r="Z2514" s="122">
        <v>360000026</v>
      </c>
      <c r="AA2514" s="122">
        <v>370000026</v>
      </c>
      <c r="AB2514" s="122">
        <v>380000026</v>
      </c>
      <c r="AC2514" s="122">
        <v>0</v>
      </c>
      <c r="AD2514" s="121"/>
    </row>
    <row r="2515" spans="14:30" ht="12" customHeight="1">
      <c r="N2515" s="119" t="s">
        <v>26</v>
      </c>
      <c r="O2515" s="120" t="s">
        <v>2541</v>
      </c>
      <c r="P2515" s="122">
        <v>0</v>
      </c>
      <c r="Q2515" s="122">
        <v>0</v>
      </c>
      <c r="R2515" s="122">
        <v>0</v>
      </c>
      <c r="S2515" s="122">
        <v>0</v>
      </c>
      <c r="T2515" s="122">
        <v>0</v>
      </c>
      <c r="U2515" s="122">
        <v>260000026</v>
      </c>
      <c r="V2515" s="122">
        <v>280000026</v>
      </c>
      <c r="W2515" s="122">
        <v>305000026</v>
      </c>
      <c r="X2515" s="122">
        <v>365000026</v>
      </c>
      <c r="Y2515" s="122">
        <v>385000026</v>
      </c>
      <c r="Z2515" s="122">
        <v>405000026</v>
      </c>
      <c r="AA2515" s="122">
        <v>425000026</v>
      </c>
      <c r="AB2515" s="122">
        <v>465000026</v>
      </c>
      <c r="AC2515" s="122">
        <v>0</v>
      </c>
      <c r="AD2515" s="121"/>
    </row>
    <row r="2516" spans="14:30" ht="12" customHeight="1">
      <c r="N2516" s="119" t="s">
        <v>26</v>
      </c>
      <c r="O2516" s="120" t="s">
        <v>2647</v>
      </c>
      <c r="P2516" s="122">
        <v>0</v>
      </c>
      <c r="Q2516" s="122">
        <v>0</v>
      </c>
      <c r="R2516" s="122">
        <v>0</v>
      </c>
      <c r="S2516" s="122">
        <v>0</v>
      </c>
      <c r="T2516" s="122">
        <v>0</v>
      </c>
      <c r="U2516" s="122">
        <v>0</v>
      </c>
      <c r="V2516" s="122">
        <v>280000026</v>
      </c>
      <c r="W2516" s="122">
        <v>330000026</v>
      </c>
      <c r="X2516" s="122">
        <v>390000026</v>
      </c>
      <c r="Y2516" s="122">
        <v>425000026</v>
      </c>
      <c r="Z2516" s="122">
        <v>460000026</v>
      </c>
      <c r="AA2516" s="122">
        <v>495000026</v>
      </c>
      <c r="AB2516" s="122">
        <v>0</v>
      </c>
      <c r="AC2516" s="122">
        <v>0</v>
      </c>
      <c r="AD2516" s="121"/>
    </row>
    <row r="2517" spans="14:30" ht="12" customHeight="1">
      <c r="N2517" s="119" t="s">
        <v>26</v>
      </c>
      <c r="O2517" s="120" t="s">
        <v>3337</v>
      </c>
      <c r="P2517" s="122">
        <v>190000026</v>
      </c>
      <c r="Q2517" s="122">
        <v>210000026</v>
      </c>
      <c r="R2517" s="122">
        <v>225000026</v>
      </c>
      <c r="S2517" s="122">
        <v>235000026</v>
      </c>
      <c r="T2517" s="122">
        <v>265000026</v>
      </c>
      <c r="U2517" s="121"/>
      <c r="V2517" s="121"/>
      <c r="W2517" s="121"/>
      <c r="X2517" s="121"/>
      <c r="Y2517" s="121"/>
      <c r="Z2517" s="121"/>
      <c r="AA2517" s="121"/>
      <c r="AB2517" s="121"/>
      <c r="AC2517" s="121"/>
      <c r="AD2517" s="121"/>
    </row>
    <row r="2518" spans="14:30" ht="12" customHeight="1">
      <c r="N2518" s="119" t="s">
        <v>26</v>
      </c>
      <c r="O2518" s="120" t="s">
        <v>3328</v>
      </c>
      <c r="P2518" s="122">
        <v>0</v>
      </c>
      <c r="Q2518" s="122">
        <v>0</v>
      </c>
      <c r="R2518" s="122">
        <v>235000026</v>
      </c>
      <c r="S2518" s="122">
        <v>245000026</v>
      </c>
      <c r="T2518" s="122">
        <v>255000026</v>
      </c>
      <c r="U2518" s="122">
        <v>265000026</v>
      </c>
      <c r="V2518" s="122">
        <v>275000026</v>
      </c>
      <c r="W2518" s="122">
        <v>285000026</v>
      </c>
      <c r="X2518" s="122">
        <v>295000026</v>
      </c>
      <c r="Y2518" s="122">
        <v>305000026</v>
      </c>
      <c r="Z2518" s="122">
        <v>0</v>
      </c>
      <c r="AA2518" s="122">
        <v>0</v>
      </c>
      <c r="AB2518" s="122">
        <v>0</v>
      </c>
      <c r="AC2518" s="122">
        <v>0</v>
      </c>
      <c r="AD2518" s="121"/>
    </row>
    <row r="2519" spans="14:30" ht="12" customHeight="1">
      <c r="N2519" s="119" t="s">
        <v>26</v>
      </c>
      <c r="O2519" s="120" t="s">
        <v>3351</v>
      </c>
      <c r="P2519" s="121"/>
      <c r="Q2519" s="121"/>
      <c r="R2519" s="121"/>
      <c r="S2519" s="121"/>
      <c r="T2519" s="121"/>
      <c r="U2519" s="121"/>
      <c r="V2519" s="121"/>
      <c r="W2519" s="122">
        <v>295000026</v>
      </c>
      <c r="X2519" s="121"/>
      <c r="Y2519" s="121"/>
      <c r="Z2519" s="121"/>
      <c r="AA2519" s="121"/>
      <c r="AB2519" s="121"/>
      <c r="AC2519" s="121"/>
      <c r="AD2519" s="121"/>
    </row>
    <row r="2520" spans="14:30" ht="12" customHeight="1">
      <c r="N2520" s="119" t="s">
        <v>26</v>
      </c>
      <c r="O2520" s="120" t="s">
        <v>1498</v>
      </c>
      <c r="P2520" s="122">
        <v>0</v>
      </c>
      <c r="Q2520" s="122">
        <v>0</v>
      </c>
      <c r="R2520" s="122">
        <v>0</v>
      </c>
      <c r="S2520" s="122">
        <v>220000026</v>
      </c>
      <c r="T2520" s="122">
        <v>240000026</v>
      </c>
      <c r="U2520" s="122">
        <v>260000026</v>
      </c>
      <c r="V2520" s="122">
        <v>270000026</v>
      </c>
      <c r="W2520" s="122">
        <v>285000026</v>
      </c>
      <c r="X2520" s="122">
        <v>300000026</v>
      </c>
      <c r="Y2520" s="122">
        <v>305000026</v>
      </c>
      <c r="Z2520" s="122">
        <v>350000026</v>
      </c>
      <c r="AA2520" s="122">
        <v>390000026</v>
      </c>
      <c r="AB2520" s="122">
        <v>0</v>
      </c>
      <c r="AC2520" s="122">
        <v>0</v>
      </c>
      <c r="AD2520" s="121"/>
    </row>
    <row r="2521" spans="14:30" ht="12" customHeight="1">
      <c r="N2521" s="119" t="s">
        <v>26</v>
      </c>
      <c r="O2521" s="120" t="s">
        <v>1897</v>
      </c>
      <c r="P2521" s="122">
        <v>0</v>
      </c>
      <c r="Q2521" s="122">
        <v>235000026</v>
      </c>
      <c r="R2521" s="122">
        <v>260000026</v>
      </c>
      <c r="S2521" s="122">
        <v>280000026</v>
      </c>
      <c r="T2521" s="122">
        <v>290000026</v>
      </c>
      <c r="U2521" s="122">
        <v>300000026</v>
      </c>
      <c r="V2521" s="122">
        <v>320000026</v>
      </c>
      <c r="W2521" s="122">
        <v>330000026</v>
      </c>
      <c r="X2521" s="122">
        <v>340000026</v>
      </c>
      <c r="Y2521" s="122">
        <v>350000026</v>
      </c>
      <c r="Z2521" s="122">
        <v>375000026</v>
      </c>
      <c r="AA2521" s="122">
        <v>385000026</v>
      </c>
      <c r="AB2521" s="122">
        <v>405000026</v>
      </c>
      <c r="AC2521" s="122">
        <v>425000026</v>
      </c>
      <c r="AD2521" s="121"/>
    </row>
    <row r="2522" spans="14:30" ht="12" customHeight="1">
      <c r="N2522" s="119" t="s">
        <v>26</v>
      </c>
      <c r="O2522" s="120" t="s">
        <v>1564</v>
      </c>
      <c r="P2522" s="122">
        <v>0</v>
      </c>
      <c r="Q2522" s="122">
        <v>0</v>
      </c>
      <c r="R2522" s="122">
        <v>0</v>
      </c>
      <c r="S2522" s="122">
        <v>0</v>
      </c>
      <c r="T2522" s="122">
        <v>0</v>
      </c>
      <c r="U2522" s="122">
        <v>0</v>
      </c>
      <c r="V2522" s="122">
        <v>280000026</v>
      </c>
      <c r="W2522" s="122">
        <v>305000026</v>
      </c>
      <c r="X2522" s="122">
        <v>335000026</v>
      </c>
      <c r="Y2522" s="122">
        <v>385000026</v>
      </c>
      <c r="Z2522" s="122">
        <v>400000026</v>
      </c>
      <c r="AA2522" s="122">
        <v>420000026</v>
      </c>
      <c r="AB2522" s="122">
        <v>465000026</v>
      </c>
      <c r="AC2522" s="122">
        <v>500000026</v>
      </c>
      <c r="AD2522" s="121"/>
    </row>
    <row r="2523" spans="14:30" ht="12" customHeight="1">
      <c r="N2523" s="119" t="s">
        <v>26</v>
      </c>
      <c r="O2523" s="120" t="s">
        <v>390</v>
      </c>
      <c r="P2523" s="122">
        <v>0</v>
      </c>
      <c r="Q2523" s="122">
        <v>0</v>
      </c>
      <c r="R2523" s="122">
        <v>160000026</v>
      </c>
      <c r="S2523" s="122">
        <v>190000026</v>
      </c>
      <c r="T2523" s="122">
        <v>220000026</v>
      </c>
      <c r="U2523" s="122">
        <v>290000026</v>
      </c>
      <c r="V2523" s="122">
        <v>310000026</v>
      </c>
      <c r="W2523" s="122">
        <v>320000026</v>
      </c>
      <c r="X2523" s="122">
        <v>365000026</v>
      </c>
      <c r="Y2523" s="122">
        <v>0</v>
      </c>
      <c r="Z2523" s="122">
        <v>0</v>
      </c>
      <c r="AA2523" s="122">
        <v>0</v>
      </c>
      <c r="AB2523" s="122">
        <v>0</v>
      </c>
      <c r="AC2523" s="122">
        <v>0</v>
      </c>
      <c r="AD2523" s="121"/>
    </row>
    <row r="2524" spans="14:30" ht="12" customHeight="1">
      <c r="N2524" s="119" t="s">
        <v>26</v>
      </c>
      <c r="O2524" s="120" t="s">
        <v>391</v>
      </c>
      <c r="P2524" s="122">
        <v>0</v>
      </c>
      <c r="Q2524" s="122">
        <v>185000026</v>
      </c>
      <c r="R2524" s="122">
        <v>235000026</v>
      </c>
      <c r="S2524" s="122">
        <v>245000026</v>
      </c>
      <c r="T2524" s="122">
        <v>255000026</v>
      </c>
      <c r="U2524" s="122">
        <v>265000026</v>
      </c>
      <c r="V2524" s="122">
        <v>275000026</v>
      </c>
      <c r="W2524" s="122">
        <v>285000026</v>
      </c>
      <c r="X2524" s="122">
        <v>295000026</v>
      </c>
      <c r="Y2524" s="122">
        <v>305000026</v>
      </c>
      <c r="Z2524" s="122">
        <v>350000026</v>
      </c>
      <c r="AA2524" s="122">
        <v>0</v>
      </c>
      <c r="AB2524" s="122">
        <v>0</v>
      </c>
      <c r="AC2524" s="122">
        <v>0</v>
      </c>
      <c r="AD2524" s="121"/>
    </row>
    <row r="2525" spans="14:30" ht="12" customHeight="1">
      <c r="N2525" s="119" t="s">
        <v>26</v>
      </c>
      <c r="O2525" s="120" t="s">
        <v>3345</v>
      </c>
      <c r="P2525" s="121"/>
      <c r="Q2525" s="121"/>
      <c r="R2525" s="121"/>
      <c r="S2525" s="121"/>
      <c r="T2525" s="121"/>
      <c r="U2525" s="122">
        <v>250000026</v>
      </c>
      <c r="V2525" s="121"/>
      <c r="W2525" s="121"/>
      <c r="X2525" s="121"/>
      <c r="Y2525" s="121"/>
      <c r="Z2525" s="121"/>
      <c r="AA2525" s="121"/>
      <c r="AB2525" s="122">
        <v>450000026</v>
      </c>
      <c r="AC2525" s="121"/>
      <c r="AD2525" s="121"/>
    </row>
    <row r="2526" spans="14:30" ht="12" customHeight="1">
      <c r="N2526" s="119" t="s">
        <v>26</v>
      </c>
      <c r="O2526" s="120" t="s">
        <v>3354</v>
      </c>
      <c r="P2526" s="121"/>
      <c r="Q2526" s="121"/>
      <c r="R2526" s="121"/>
      <c r="S2526" s="121"/>
      <c r="T2526" s="121"/>
      <c r="U2526" s="121"/>
      <c r="V2526" s="121"/>
      <c r="W2526" s="121"/>
      <c r="X2526" s="122">
        <v>0</v>
      </c>
      <c r="Y2526" s="122">
        <v>0</v>
      </c>
      <c r="Z2526" s="122">
        <v>0</v>
      </c>
      <c r="AA2526" s="122">
        <v>635000026</v>
      </c>
      <c r="AB2526" s="122">
        <v>0</v>
      </c>
      <c r="AC2526" s="122">
        <v>0</v>
      </c>
      <c r="AD2526" s="121"/>
    </row>
    <row r="2527" spans="14:30" ht="12" customHeight="1">
      <c r="N2527" s="119" t="s">
        <v>26</v>
      </c>
      <c r="O2527" s="120" t="s">
        <v>443</v>
      </c>
      <c r="P2527" s="122">
        <v>0</v>
      </c>
      <c r="Q2527" s="122">
        <v>0</v>
      </c>
      <c r="R2527" s="122">
        <v>235000026</v>
      </c>
      <c r="S2527" s="122">
        <v>245000026</v>
      </c>
      <c r="T2527" s="122">
        <v>255000026</v>
      </c>
      <c r="U2527" s="122">
        <v>265000026</v>
      </c>
      <c r="V2527" s="122">
        <v>275000026</v>
      </c>
      <c r="W2527" s="122">
        <v>285000026</v>
      </c>
      <c r="X2527" s="122">
        <v>295000026</v>
      </c>
      <c r="Y2527" s="122">
        <v>305000026</v>
      </c>
      <c r="Z2527" s="122">
        <v>0</v>
      </c>
      <c r="AA2527" s="122">
        <v>0</v>
      </c>
      <c r="AB2527" s="122">
        <v>0</v>
      </c>
      <c r="AC2527" s="122">
        <v>0</v>
      </c>
      <c r="AD2527" s="121"/>
    </row>
    <row r="2528" spans="14:30" ht="12" customHeight="1">
      <c r="N2528" s="119" t="s">
        <v>26</v>
      </c>
      <c r="O2528" s="120" t="s">
        <v>3352</v>
      </c>
      <c r="P2528" s="121"/>
      <c r="Q2528" s="121"/>
      <c r="R2528" s="121"/>
      <c r="S2528" s="121"/>
      <c r="T2528" s="121"/>
      <c r="U2528" s="121"/>
      <c r="V2528" s="121"/>
      <c r="W2528" s="122">
        <v>270000026</v>
      </c>
      <c r="X2528" s="121"/>
      <c r="Y2528" s="121"/>
      <c r="Z2528" s="121"/>
      <c r="AA2528" s="121"/>
      <c r="AB2528" s="121"/>
      <c r="AC2528" s="121"/>
      <c r="AD2528" s="121"/>
    </row>
    <row r="2529" spans="14:30" ht="12" customHeight="1">
      <c r="N2529" s="119" t="s">
        <v>26</v>
      </c>
      <c r="O2529" s="120" t="s">
        <v>677</v>
      </c>
      <c r="P2529" s="122">
        <v>0</v>
      </c>
      <c r="Q2529" s="122">
        <v>0</v>
      </c>
      <c r="R2529" s="122">
        <v>0</v>
      </c>
      <c r="S2529" s="122">
        <v>210000026</v>
      </c>
      <c r="T2529" s="122">
        <v>215000026</v>
      </c>
      <c r="U2529" s="122">
        <v>220000026</v>
      </c>
      <c r="V2529" s="122">
        <v>225000026</v>
      </c>
      <c r="W2529" s="122">
        <v>245000026</v>
      </c>
      <c r="X2529" s="122">
        <v>275000026</v>
      </c>
      <c r="Y2529" s="122">
        <v>305000026</v>
      </c>
      <c r="Z2529" s="122">
        <v>325000026</v>
      </c>
      <c r="AA2529" s="122">
        <v>385000026</v>
      </c>
      <c r="AB2529" s="122">
        <v>405000026</v>
      </c>
      <c r="AC2529" s="122">
        <v>0</v>
      </c>
      <c r="AD2529" s="121"/>
    </row>
    <row r="2530" spans="14:30" ht="12" customHeight="1">
      <c r="N2530" s="119" t="s">
        <v>26</v>
      </c>
      <c r="O2530" s="120" t="s">
        <v>3329</v>
      </c>
      <c r="P2530" s="122">
        <v>0</v>
      </c>
      <c r="Q2530" s="122">
        <v>0</v>
      </c>
      <c r="R2530" s="122">
        <v>0</v>
      </c>
      <c r="S2530" s="122">
        <v>0</v>
      </c>
      <c r="T2530" s="122">
        <v>0</v>
      </c>
      <c r="U2530" s="122">
        <v>0</v>
      </c>
      <c r="V2530" s="122">
        <v>345000026</v>
      </c>
      <c r="W2530" s="122">
        <v>360000026</v>
      </c>
      <c r="X2530" s="122">
        <v>375000026</v>
      </c>
      <c r="Y2530" s="122">
        <v>395000026</v>
      </c>
      <c r="Z2530" s="122">
        <v>415000026</v>
      </c>
      <c r="AA2530" s="122">
        <v>445000026</v>
      </c>
      <c r="AB2530" s="122">
        <v>460000026</v>
      </c>
      <c r="AC2530" s="122">
        <v>500000026</v>
      </c>
      <c r="AD2530" s="121"/>
    </row>
    <row r="2531" spans="14:30" ht="12" customHeight="1">
      <c r="N2531" s="119" t="s">
        <v>26</v>
      </c>
      <c r="O2531" s="120" t="s">
        <v>463</v>
      </c>
      <c r="P2531" s="122">
        <v>0</v>
      </c>
      <c r="Q2531" s="122">
        <v>0</v>
      </c>
      <c r="R2531" s="122">
        <v>0</v>
      </c>
      <c r="S2531" s="122">
        <v>0</v>
      </c>
      <c r="T2531" s="122">
        <v>0</v>
      </c>
      <c r="U2531" s="122">
        <v>0</v>
      </c>
      <c r="V2531" s="122">
        <v>270000026</v>
      </c>
      <c r="W2531" s="122">
        <v>0</v>
      </c>
      <c r="X2531" s="122">
        <v>0</v>
      </c>
      <c r="Y2531" s="122">
        <v>0</v>
      </c>
      <c r="Z2531" s="122">
        <v>0</v>
      </c>
      <c r="AA2531" s="122">
        <v>0</v>
      </c>
      <c r="AB2531" s="122">
        <v>0</v>
      </c>
      <c r="AC2531" s="122">
        <v>0</v>
      </c>
      <c r="AD2531" s="121"/>
    </row>
    <row r="2532" spans="14:30" ht="12" customHeight="1">
      <c r="N2532" s="119" t="s">
        <v>26</v>
      </c>
      <c r="O2532" s="120" t="s">
        <v>350</v>
      </c>
      <c r="P2532" s="122">
        <v>0</v>
      </c>
      <c r="Q2532" s="122">
        <v>0</v>
      </c>
      <c r="R2532" s="122">
        <v>220000026</v>
      </c>
      <c r="S2532" s="122">
        <v>230000026</v>
      </c>
      <c r="T2532" s="122">
        <v>240000026</v>
      </c>
      <c r="U2532" s="122">
        <v>250000026</v>
      </c>
      <c r="V2532" s="122">
        <v>260000026</v>
      </c>
      <c r="W2532" s="122">
        <v>270000026</v>
      </c>
      <c r="X2532" s="122">
        <v>280000026</v>
      </c>
      <c r="Y2532" s="122">
        <v>285000026</v>
      </c>
      <c r="Z2532" s="122">
        <v>290000026</v>
      </c>
      <c r="AA2532" s="122">
        <v>295000026</v>
      </c>
      <c r="AB2532" s="122">
        <v>0</v>
      </c>
      <c r="AC2532" s="122">
        <v>0</v>
      </c>
      <c r="AD2532" s="121"/>
    </row>
    <row r="2533" spans="14:30" ht="12" customHeight="1">
      <c r="N2533" s="119" t="s">
        <v>26</v>
      </c>
      <c r="O2533" s="120" t="s">
        <v>1247</v>
      </c>
      <c r="P2533" s="122">
        <v>0</v>
      </c>
      <c r="Q2533" s="122">
        <v>0</v>
      </c>
      <c r="R2533" s="122">
        <v>0</v>
      </c>
      <c r="S2533" s="122">
        <v>190000026</v>
      </c>
      <c r="T2533" s="122">
        <v>200000026</v>
      </c>
      <c r="U2533" s="122">
        <v>215000026</v>
      </c>
      <c r="V2533" s="122">
        <v>225000026</v>
      </c>
      <c r="W2533" s="122">
        <v>235000026</v>
      </c>
      <c r="X2533" s="122">
        <v>0</v>
      </c>
      <c r="Y2533" s="122">
        <v>0</v>
      </c>
      <c r="Z2533" s="122">
        <v>0</v>
      </c>
      <c r="AA2533" s="122">
        <v>0</v>
      </c>
      <c r="AB2533" s="122">
        <v>0</v>
      </c>
      <c r="AC2533" s="122">
        <v>0</v>
      </c>
      <c r="AD2533" s="121"/>
    </row>
    <row r="2534" spans="14:30" ht="12" customHeight="1">
      <c r="N2534" s="119" t="s">
        <v>26</v>
      </c>
      <c r="O2534" s="120" t="s">
        <v>3420</v>
      </c>
      <c r="P2534" s="121"/>
      <c r="Q2534" s="121"/>
      <c r="R2534" s="121"/>
      <c r="S2534" s="121"/>
      <c r="T2534" s="121"/>
      <c r="U2534" s="121"/>
      <c r="V2534" s="121"/>
      <c r="W2534" s="121"/>
      <c r="X2534" s="121"/>
      <c r="Y2534" s="121"/>
      <c r="Z2534" s="121"/>
      <c r="AA2534" s="121"/>
      <c r="AB2534" s="122">
        <v>310000026</v>
      </c>
      <c r="AC2534" s="121"/>
      <c r="AD2534" s="121"/>
    </row>
    <row r="2535" spans="14:30" ht="12" customHeight="1">
      <c r="N2535" s="119" t="s">
        <v>26</v>
      </c>
      <c r="O2535" s="120" t="s">
        <v>1499</v>
      </c>
      <c r="P2535" s="122">
        <v>0</v>
      </c>
      <c r="Q2535" s="122">
        <v>0</v>
      </c>
      <c r="R2535" s="122">
        <v>0</v>
      </c>
      <c r="S2535" s="122">
        <v>0</v>
      </c>
      <c r="T2535" s="122">
        <v>0</v>
      </c>
      <c r="U2535" s="122">
        <v>0</v>
      </c>
      <c r="V2535" s="122">
        <v>280000026</v>
      </c>
      <c r="W2535" s="122">
        <v>305000026</v>
      </c>
      <c r="X2535" s="122">
        <v>365000026</v>
      </c>
      <c r="Y2535" s="122">
        <v>385000026</v>
      </c>
      <c r="Z2535" s="122">
        <v>405000026</v>
      </c>
      <c r="AA2535" s="122">
        <v>425000026</v>
      </c>
      <c r="AB2535" s="122">
        <v>465000026</v>
      </c>
      <c r="AC2535" s="122">
        <v>0</v>
      </c>
      <c r="AD2535" s="121"/>
    </row>
    <row r="2536" spans="14:30" ht="12" customHeight="1">
      <c r="N2536" s="119" t="s">
        <v>26</v>
      </c>
      <c r="O2536" s="120" t="s">
        <v>3330</v>
      </c>
      <c r="P2536" s="122">
        <v>0</v>
      </c>
      <c r="Q2536" s="122">
        <v>0</v>
      </c>
      <c r="R2536" s="122">
        <v>0</v>
      </c>
      <c r="S2536" s="122">
        <v>0</v>
      </c>
      <c r="T2536" s="122">
        <v>0</v>
      </c>
      <c r="U2536" s="122">
        <v>0</v>
      </c>
      <c r="V2536" s="122">
        <v>0</v>
      </c>
      <c r="W2536" s="122">
        <v>0</v>
      </c>
      <c r="X2536" s="122">
        <v>335000026</v>
      </c>
      <c r="Y2536" s="122">
        <v>0</v>
      </c>
      <c r="Z2536" s="122">
        <v>0</v>
      </c>
      <c r="AA2536" s="122">
        <v>0</v>
      </c>
      <c r="AB2536" s="122">
        <v>0</v>
      </c>
      <c r="AC2536" s="122">
        <v>0</v>
      </c>
      <c r="AD2536" s="122">
        <v>490000026</v>
      </c>
    </row>
    <row r="2537" spans="14:30" ht="12" customHeight="1">
      <c r="N2537" s="119" t="s">
        <v>26</v>
      </c>
      <c r="O2537" s="120" t="s">
        <v>1846</v>
      </c>
      <c r="P2537" s="122">
        <v>0</v>
      </c>
      <c r="Q2537" s="122">
        <v>0</v>
      </c>
      <c r="R2537" s="122">
        <v>0</v>
      </c>
      <c r="S2537" s="122">
        <v>245000026</v>
      </c>
      <c r="T2537" s="122">
        <v>260000026</v>
      </c>
      <c r="U2537" s="122">
        <v>270000026</v>
      </c>
      <c r="V2537" s="122">
        <v>280000026</v>
      </c>
      <c r="W2537" s="122">
        <v>290000026</v>
      </c>
      <c r="X2537" s="122">
        <v>300000026</v>
      </c>
      <c r="Y2537" s="122">
        <v>320000026</v>
      </c>
      <c r="Z2537" s="122">
        <v>360000026</v>
      </c>
      <c r="AA2537" s="122">
        <v>385000026</v>
      </c>
      <c r="AB2537" s="122">
        <v>395000026</v>
      </c>
      <c r="AC2537" s="122">
        <v>0</v>
      </c>
      <c r="AD2537" s="121"/>
    </row>
    <row r="2538" spans="14:30" ht="12" customHeight="1">
      <c r="N2538" s="119" t="s">
        <v>26</v>
      </c>
      <c r="O2538" s="120" t="s">
        <v>3393</v>
      </c>
      <c r="P2538" s="121"/>
      <c r="Q2538" s="121"/>
      <c r="R2538" s="121"/>
      <c r="S2538" s="121"/>
      <c r="T2538" s="121"/>
      <c r="U2538" s="121"/>
      <c r="V2538" s="121"/>
      <c r="W2538" s="121"/>
      <c r="X2538" s="121"/>
      <c r="Y2538" s="121"/>
      <c r="Z2538" s="121"/>
      <c r="AA2538" s="122">
        <v>550000026</v>
      </c>
      <c r="AB2538" s="121"/>
      <c r="AC2538" s="121"/>
      <c r="AD2538" s="121"/>
    </row>
    <row r="2539" spans="14:30" ht="12" customHeight="1">
      <c r="N2539" s="119" t="s">
        <v>26</v>
      </c>
      <c r="O2539" s="120" t="s">
        <v>3355</v>
      </c>
      <c r="P2539" s="121"/>
      <c r="Q2539" s="121"/>
      <c r="R2539" s="121"/>
      <c r="S2539" s="121"/>
      <c r="T2539" s="121"/>
      <c r="U2539" s="121"/>
      <c r="V2539" s="121"/>
      <c r="W2539" s="121"/>
      <c r="X2539" s="122">
        <v>0</v>
      </c>
      <c r="Y2539" s="122">
        <v>0</v>
      </c>
      <c r="Z2539" s="122">
        <v>0</v>
      </c>
      <c r="AA2539" s="122">
        <v>0</v>
      </c>
      <c r="AB2539" s="122">
        <v>265000026</v>
      </c>
      <c r="AC2539" s="122">
        <v>275000026</v>
      </c>
      <c r="AD2539" s="121"/>
    </row>
    <row r="2540" spans="14:30" ht="12" customHeight="1">
      <c r="N2540" s="119" t="s">
        <v>26</v>
      </c>
      <c r="O2540" s="120" t="s">
        <v>2612</v>
      </c>
      <c r="P2540" s="122">
        <v>0</v>
      </c>
      <c r="Q2540" s="122">
        <v>0</v>
      </c>
      <c r="R2540" s="122">
        <v>0</v>
      </c>
      <c r="S2540" s="122">
        <v>0</v>
      </c>
      <c r="T2540" s="122">
        <v>0</v>
      </c>
      <c r="U2540" s="122">
        <v>265000026</v>
      </c>
      <c r="V2540" s="122">
        <v>275000026</v>
      </c>
      <c r="W2540" s="122">
        <v>290000026</v>
      </c>
      <c r="X2540" s="122">
        <v>315000026</v>
      </c>
      <c r="Y2540" s="122">
        <v>335000026</v>
      </c>
      <c r="Z2540" s="122">
        <v>350000026</v>
      </c>
      <c r="AA2540" s="122">
        <v>360000026</v>
      </c>
      <c r="AB2540" s="122">
        <v>0</v>
      </c>
      <c r="AC2540" s="122">
        <v>0</v>
      </c>
      <c r="AD2540" s="121"/>
    </row>
    <row r="2541" spans="14:30" ht="12" customHeight="1">
      <c r="N2541" s="119" t="s">
        <v>26</v>
      </c>
      <c r="O2541" s="120" t="s">
        <v>2009</v>
      </c>
      <c r="P2541" s="122">
        <v>0</v>
      </c>
      <c r="Q2541" s="122">
        <v>0</v>
      </c>
      <c r="R2541" s="122">
        <v>0</v>
      </c>
      <c r="S2541" s="122">
        <v>0</v>
      </c>
      <c r="T2541" s="122">
        <v>310000026</v>
      </c>
      <c r="U2541" s="122">
        <v>330000026</v>
      </c>
      <c r="V2541" s="122">
        <v>350000026</v>
      </c>
      <c r="W2541" s="122">
        <v>370000026</v>
      </c>
      <c r="X2541" s="122">
        <v>390000026</v>
      </c>
      <c r="Y2541" s="122">
        <v>0</v>
      </c>
      <c r="Z2541" s="122">
        <v>0</v>
      </c>
      <c r="AA2541" s="122">
        <v>0</v>
      </c>
      <c r="AB2541" s="122">
        <v>0</v>
      </c>
      <c r="AC2541" s="122">
        <v>0</v>
      </c>
      <c r="AD2541" s="121"/>
    </row>
    <row r="2542" spans="14:30" ht="12" customHeight="1">
      <c r="N2542" s="119" t="s">
        <v>26</v>
      </c>
      <c r="O2542" s="120" t="s">
        <v>3356</v>
      </c>
      <c r="P2542" s="121"/>
      <c r="Q2542" s="121"/>
      <c r="R2542" s="121"/>
      <c r="S2542" s="121"/>
      <c r="T2542" s="121"/>
      <c r="U2542" s="121"/>
      <c r="V2542" s="121"/>
      <c r="W2542" s="121"/>
      <c r="X2542" s="122">
        <v>340000026</v>
      </c>
      <c r="Y2542" s="122">
        <v>360000026</v>
      </c>
      <c r="Z2542" s="121"/>
      <c r="AA2542" s="121"/>
      <c r="AB2542" s="121"/>
      <c r="AC2542" s="121"/>
      <c r="AD2542" s="121"/>
    </row>
    <row r="2543" spans="14:30" ht="12" customHeight="1">
      <c r="N2543" s="119" t="s">
        <v>26</v>
      </c>
      <c r="O2543" s="120" t="s">
        <v>2352</v>
      </c>
      <c r="P2543" s="122">
        <v>0</v>
      </c>
      <c r="Q2543" s="122">
        <v>0</v>
      </c>
      <c r="R2543" s="122">
        <v>0</v>
      </c>
      <c r="S2543" s="122">
        <v>0</v>
      </c>
      <c r="T2543" s="122">
        <v>0</v>
      </c>
      <c r="U2543" s="122">
        <v>260000026</v>
      </c>
      <c r="V2543" s="122">
        <v>270000026</v>
      </c>
      <c r="W2543" s="122">
        <v>295000026</v>
      </c>
      <c r="X2543" s="122">
        <v>0</v>
      </c>
      <c r="Y2543" s="122">
        <v>0</v>
      </c>
      <c r="Z2543" s="122">
        <v>0</v>
      </c>
      <c r="AA2543" s="122">
        <v>0</v>
      </c>
      <c r="AB2543" s="122">
        <v>0</v>
      </c>
      <c r="AC2543" s="122">
        <v>0</v>
      </c>
      <c r="AD2543" s="121"/>
    </row>
    <row r="2544" spans="14:30" ht="12" customHeight="1">
      <c r="N2544" s="119" t="s">
        <v>26</v>
      </c>
      <c r="O2544" s="120" t="s">
        <v>275</v>
      </c>
      <c r="P2544" s="122">
        <v>0</v>
      </c>
      <c r="Q2544" s="122">
        <v>0</v>
      </c>
      <c r="R2544" s="122">
        <v>0</v>
      </c>
      <c r="S2544" s="122">
        <v>0</v>
      </c>
      <c r="T2544" s="122">
        <v>0</v>
      </c>
      <c r="U2544" s="122">
        <v>210000026</v>
      </c>
      <c r="V2544" s="122">
        <v>225000026</v>
      </c>
      <c r="W2544" s="122">
        <v>235000026</v>
      </c>
      <c r="X2544" s="122">
        <v>245000026</v>
      </c>
      <c r="Y2544" s="122">
        <v>260000026</v>
      </c>
      <c r="Z2544" s="122">
        <v>275000026</v>
      </c>
      <c r="AA2544" s="122">
        <v>0</v>
      </c>
      <c r="AB2544" s="122">
        <v>0</v>
      </c>
      <c r="AC2544" s="122">
        <v>0</v>
      </c>
      <c r="AD2544" s="121"/>
    </row>
    <row r="2545" spans="14:30" ht="12" customHeight="1">
      <c r="N2545" s="119" t="s">
        <v>26</v>
      </c>
      <c r="O2545" s="120" t="s">
        <v>1248</v>
      </c>
      <c r="P2545" s="122">
        <v>0</v>
      </c>
      <c r="Q2545" s="122">
        <v>0</v>
      </c>
      <c r="R2545" s="122">
        <v>0</v>
      </c>
      <c r="S2545" s="122">
        <v>0</v>
      </c>
      <c r="T2545" s="122">
        <v>0</v>
      </c>
      <c r="U2545" s="122">
        <v>210000026</v>
      </c>
      <c r="V2545" s="122">
        <v>225000026</v>
      </c>
      <c r="W2545" s="122">
        <v>235000026</v>
      </c>
      <c r="X2545" s="122">
        <v>245000026</v>
      </c>
      <c r="Y2545" s="122">
        <v>260000026</v>
      </c>
      <c r="Z2545" s="122">
        <v>275000026</v>
      </c>
      <c r="AA2545" s="122">
        <v>0</v>
      </c>
      <c r="AB2545" s="122">
        <v>0</v>
      </c>
      <c r="AC2545" s="122">
        <v>0</v>
      </c>
      <c r="AD2545" s="121"/>
    </row>
    <row r="2546" spans="14:30" ht="12" customHeight="1">
      <c r="N2546" s="119" t="s">
        <v>26</v>
      </c>
      <c r="O2546" s="120" t="s">
        <v>626</v>
      </c>
      <c r="P2546" s="122">
        <v>145000026</v>
      </c>
      <c r="Q2546" s="122">
        <v>160000026</v>
      </c>
      <c r="R2546" s="122">
        <v>165000026</v>
      </c>
      <c r="S2546" s="122">
        <v>180000026</v>
      </c>
      <c r="T2546" s="122">
        <v>190000026</v>
      </c>
      <c r="U2546" s="122">
        <v>205000026</v>
      </c>
      <c r="V2546" s="122">
        <v>210000026</v>
      </c>
      <c r="W2546" s="122">
        <v>220000026</v>
      </c>
      <c r="X2546" s="122">
        <v>230000026</v>
      </c>
      <c r="Y2546" s="122">
        <v>250000026</v>
      </c>
      <c r="Z2546" s="122">
        <v>285000026</v>
      </c>
      <c r="AA2546" s="122">
        <v>310000026</v>
      </c>
      <c r="AB2546" s="122">
        <v>0</v>
      </c>
      <c r="AC2546" s="122">
        <v>0</v>
      </c>
      <c r="AD2546" s="121"/>
    </row>
    <row r="2547" spans="14:30" ht="12" customHeight="1">
      <c r="N2547" s="119" t="s">
        <v>26</v>
      </c>
      <c r="O2547" s="120" t="s">
        <v>1249</v>
      </c>
      <c r="P2547" s="122">
        <v>0</v>
      </c>
      <c r="Q2547" s="122">
        <v>0</v>
      </c>
      <c r="R2547" s="122">
        <v>0</v>
      </c>
      <c r="S2547" s="122">
        <v>0</v>
      </c>
      <c r="T2547" s="122">
        <v>0</v>
      </c>
      <c r="U2547" s="122">
        <v>205000026</v>
      </c>
      <c r="V2547" s="122">
        <v>220000026</v>
      </c>
      <c r="W2547" s="122">
        <v>230000026</v>
      </c>
      <c r="X2547" s="122">
        <v>240000026</v>
      </c>
      <c r="Y2547" s="122">
        <v>250000026</v>
      </c>
      <c r="Z2547" s="122">
        <v>270000026</v>
      </c>
      <c r="AA2547" s="122">
        <v>0</v>
      </c>
      <c r="AB2547" s="122">
        <v>0</v>
      </c>
      <c r="AC2547" s="122">
        <v>0</v>
      </c>
      <c r="AD2547" s="121"/>
    </row>
    <row r="2548" spans="14:30" ht="12" customHeight="1">
      <c r="N2548" s="119" t="s">
        <v>26</v>
      </c>
      <c r="O2548" s="120" t="s">
        <v>1500</v>
      </c>
      <c r="P2548" s="122">
        <v>0</v>
      </c>
      <c r="Q2548" s="122">
        <v>0</v>
      </c>
      <c r="R2548" s="122">
        <v>0</v>
      </c>
      <c r="S2548" s="122">
        <v>0</v>
      </c>
      <c r="T2548" s="122">
        <v>0</v>
      </c>
      <c r="U2548" s="122">
        <v>255000026</v>
      </c>
      <c r="V2548" s="122">
        <v>275000026</v>
      </c>
      <c r="W2548" s="122">
        <v>305000026</v>
      </c>
      <c r="X2548" s="122">
        <v>320000026</v>
      </c>
      <c r="Y2548" s="122">
        <v>340000026</v>
      </c>
      <c r="Z2548" s="122">
        <v>385000026</v>
      </c>
      <c r="AA2548" s="122">
        <v>0</v>
      </c>
      <c r="AB2548" s="122">
        <v>0</v>
      </c>
      <c r="AC2548" s="122">
        <v>0</v>
      </c>
      <c r="AD2548" s="121"/>
    </row>
    <row r="2549" spans="14:30" ht="12" customHeight="1">
      <c r="N2549" s="119" t="s">
        <v>26</v>
      </c>
      <c r="O2549" s="120" t="s">
        <v>1250</v>
      </c>
      <c r="P2549" s="122">
        <v>0</v>
      </c>
      <c r="Q2549" s="122">
        <v>0</v>
      </c>
      <c r="R2549" s="122">
        <v>0</v>
      </c>
      <c r="S2549" s="122">
        <v>225000026</v>
      </c>
      <c r="T2549" s="122">
        <v>235000026</v>
      </c>
      <c r="U2549" s="122">
        <v>250000026</v>
      </c>
      <c r="V2549" s="122">
        <v>0</v>
      </c>
      <c r="W2549" s="122">
        <v>0</v>
      </c>
      <c r="X2549" s="122">
        <v>0</v>
      </c>
      <c r="Y2549" s="122">
        <v>0</v>
      </c>
      <c r="Z2549" s="122">
        <v>0</v>
      </c>
      <c r="AA2549" s="122">
        <v>0</v>
      </c>
      <c r="AB2549" s="122">
        <v>0</v>
      </c>
      <c r="AC2549" s="122">
        <v>0</v>
      </c>
      <c r="AD2549" s="121"/>
    </row>
    <row r="2550" spans="14:30" ht="12" customHeight="1">
      <c r="N2550" s="119" t="s">
        <v>26</v>
      </c>
      <c r="O2550" s="120" t="s">
        <v>1501</v>
      </c>
      <c r="P2550" s="122">
        <v>0</v>
      </c>
      <c r="Q2550" s="122">
        <v>0</v>
      </c>
      <c r="R2550" s="122">
        <v>0</v>
      </c>
      <c r="S2550" s="122">
        <v>0</v>
      </c>
      <c r="T2550" s="122">
        <v>0</v>
      </c>
      <c r="U2550" s="122">
        <v>250000026</v>
      </c>
      <c r="V2550" s="122">
        <v>265000026</v>
      </c>
      <c r="W2550" s="122">
        <v>275000026</v>
      </c>
      <c r="X2550" s="122">
        <v>285000026</v>
      </c>
      <c r="Y2550" s="122">
        <v>295000026</v>
      </c>
      <c r="Z2550" s="122">
        <v>0</v>
      </c>
      <c r="AA2550" s="122">
        <v>0</v>
      </c>
      <c r="AB2550" s="122">
        <v>0</v>
      </c>
      <c r="AC2550" s="122">
        <v>0</v>
      </c>
      <c r="AD2550" s="121"/>
    </row>
    <row r="2551" spans="14:30" ht="12" customHeight="1">
      <c r="N2551" s="119" t="s">
        <v>26</v>
      </c>
      <c r="O2551" s="120" t="s">
        <v>1251</v>
      </c>
      <c r="P2551" s="122">
        <v>0</v>
      </c>
      <c r="Q2551" s="122">
        <v>0</v>
      </c>
      <c r="R2551" s="122">
        <v>0</v>
      </c>
      <c r="S2551" s="122">
        <v>220000026</v>
      </c>
      <c r="T2551" s="122">
        <v>230000026</v>
      </c>
      <c r="U2551" s="122">
        <v>245000026</v>
      </c>
      <c r="V2551" s="122">
        <v>0</v>
      </c>
      <c r="W2551" s="122">
        <v>0</v>
      </c>
      <c r="X2551" s="122">
        <v>0</v>
      </c>
      <c r="Y2551" s="122">
        <v>0</v>
      </c>
      <c r="Z2551" s="122">
        <v>0</v>
      </c>
      <c r="AA2551" s="122">
        <v>0</v>
      </c>
      <c r="AB2551" s="122">
        <v>0</v>
      </c>
      <c r="AC2551" s="122">
        <v>0</v>
      </c>
      <c r="AD2551" s="121"/>
    </row>
    <row r="2552" spans="14:30" ht="12" customHeight="1">
      <c r="N2552" s="119" t="s">
        <v>26</v>
      </c>
      <c r="O2552" s="120" t="s">
        <v>1362</v>
      </c>
      <c r="P2552" s="122">
        <v>0</v>
      </c>
      <c r="Q2552" s="122">
        <v>0</v>
      </c>
      <c r="R2552" s="122">
        <v>0</v>
      </c>
      <c r="S2552" s="122">
        <v>0</v>
      </c>
      <c r="T2552" s="122">
        <v>0</v>
      </c>
      <c r="U2552" s="122">
        <v>245000026</v>
      </c>
      <c r="V2552" s="122">
        <v>255000026</v>
      </c>
      <c r="W2552" s="122">
        <v>270000026</v>
      </c>
      <c r="X2552" s="122">
        <v>280000026</v>
      </c>
      <c r="Y2552" s="122">
        <v>290000026</v>
      </c>
      <c r="Z2552" s="122">
        <v>0</v>
      </c>
      <c r="AA2552" s="122">
        <v>0</v>
      </c>
      <c r="AB2552" s="122">
        <v>0</v>
      </c>
      <c r="AC2552" s="122">
        <v>0</v>
      </c>
      <c r="AD2552" s="121"/>
    </row>
    <row r="2553" spans="14:30" ht="12" customHeight="1">
      <c r="N2553" s="119" t="s">
        <v>26</v>
      </c>
      <c r="O2553" s="120" t="s">
        <v>1252</v>
      </c>
      <c r="P2553" s="122">
        <v>145000026</v>
      </c>
      <c r="Q2553" s="122">
        <v>150000026</v>
      </c>
      <c r="R2553" s="122">
        <v>160000026</v>
      </c>
      <c r="S2553" s="122">
        <v>170000026</v>
      </c>
      <c r="T2553" s="122">
        <v>185000026</v>
      </c>
      <c r="U2553" s="122">
        <v>205000026</v>
      </c>
      <c r="V2553" s="122">
        <v>230000026</v>
      </c>
      <c r="W2553" s="122">
        <v>240000026</v>
      </c>
      <c r="X2553" s="122">
        <v>265000026</v>
      </c>
      <c r="Y2553" s="122">
        <v>285000026</v>
      </c>
      <c r="Z2553" s="122">
        <v>315000026</v>
      </c>
      <c r="AA2553" s="122">
        <v>345000026</v>
      </c>
      <c r="AB2553" s="122">
        <v>0</v>
      </c>
      <c r="AC2553" s="122">
        <v>0</v>
      </c>
      <c r="AD2553" s="121"/>
    </row>
    <row r="2554" spans="14:30" ht="12" customHeight="1">
      <c r="N2554" s="119" t="s">
        <v>26</v>
      </c>
      <c r="O2554" s="120" t="s">
        <v>1253</v>
      </c>
      <c r="P2554" s="122">
        <v>0</v>
      </c>
      <c r="Q2554" s="122">
        <v>0</v>
      </c>
      <c r="R2554" s="122">
        <v>0</v>
      </c>
      <c r="S2554" s="122">
        <v>190000026</v>
      </c>
      <c r="T2554" s="122">
        <v>205000026</v>
      </c>
      <c r="U2554" s="122">
        <v>225000026</v>
      </c>
      <c r="V2554" s="122">
        <v>0</v>
      </c>
      <c r="W2554" s="122">
        <v>0</v>
      </c>
      <c r="X2554" s="122">
        <v>0</v>
      </c>
      <c r="Y2554" s="122">
        <v>0</v>
      </c>
      <c r="Z2554" s="122">
        <v>0</v>
      </c>
      <c r="AA2554" s="122">
        <v>0</v>
      </c>
      <c r="AB2554" s="122">
        <v>0</v>
      </c>
      <c r="AC2554" s="122">
        <v>0</v>
      </c>
      <c r="AD2554" s="121"/>
    </row>
    <row r="2555" spans="14:30" ht="12" customHeight="1">
      <c r="N2555" s="119" t="s">
        <v>26</v>
      </c>
      <c r="O2555" s="120" t="s">
        <v>1254</v>
      </c>
      <c r="P2555" s="122">
        <v>0</v>
      </c>
      <c r="Q2555" s="122">
        <v>0</v>
      </c>
      <c r="R2555" s="122">
        <v>0</v>
      </c>
      <c r="S2555" s="122">
        <v>185000026</v>
      </c>
      <c r="T2555" s="122">
        <v>200000026</v>
      </c>
      <c r="U2555" s="122">
        <v>220000026</v>
      </c>
      <c r="V2555" s="122">
        <v>0</v>
      </c>
      <c r="W2555" s="122">
        <v>300000026</v>
      </c>
      <c r="X2555" s="122">
        <v>0</v>
      </c>
      <c r="Y2555" s="122">
        <v>0</v>
      </c>
      <c r="Z2555" s="122">
        <v>0</v>
      </c>
      <c r="AA2555" s="122">
        <v>0</v>
      </c>
      <c r="AB2555" s="122">
        <v>0</v>
      </c>
      <c r="AC2555" s="122">
        <v>0</v>
      </c>
      <c r="AD2555" s="121"/>
    </row>
    <row r="2556" spans="14:30" ht="12" customHeight="1">
      <c r="N2556" s="119" t="s">
        <v>26</v>
      </c>
      <c r="O2556" s="120" t="s">
        <v>1255</v>
      </c>
      <c r="P2556" s="122">
        <v>0</v>
      </c>
      <c r="Q2556" s="122">
        <v>0</v>
      </c>
      <c r="R2556" s="122">
        <v>150000026</v>
      </c>
      <c r="S2556" s="122">
        <v>185000026</v>
      </c>
      <c r="T2556" s="122">
        <v>200000026</v>
      </c>
      <c r="U2556" s="122">
        <v>220000026</v>
      </c>
      <c r="V2556" s="122">
        <v>0</v>
      </c>
      <c r="W2556" s="122">
        <v>0</v>
      </c>
      <c r="X2556" s="122">
        <v>0</v>
      </c>
      <c r="Y2556" s="122">
        <v>0</v>
      </c>
      <c r="Z2556" s="122">
        <v>0</v>
      </c>
      <c r="AA2556" s="122">
        <v>0</v>
      </c>
      <c r="AB2556" s="122">
        <v>0</v>
      </c>
      <c r="AC2556" s="122">
        <v>0</v>
      </c>
      <c r="AD2556" s="121"/>
    </row>
    <row r="2557" spans="14:30" ht="12" customHeight="1">
      <c r="N2557" s="119" t="s">
        <v>26</v>
      </c>
      <c r="O2557" s="120" t="s">
        <v>1363</v>
      </c>
      <c r="P2557" s="122">
        <v>0</v>
      </c>
      <c r="Q2557" s="122">
        <v>0</v>
      </c>
      <c r="R2557" s="122">
        <v>0</v>
      </c>
      <c r="S2557" s="122">
        <v>0</v>
      </c>
      <c r="T2557" s="122">
        <v>310000026</v>
      </c>
      <c r="U2557" s="122">
        <v>330000026</v>
      </c>
      <c r="V2557" s="122">
        <v>350000026</v>
      </c>
      <c r="W2557" s="122">
        <v>370000026</v>
      </c>
      <c r="X2557" s="122">
        <v>390000026</v>
      </c>
      <c r="Y2557" s="122">
        <v>0</v>
      </c>
      <c r="Z2557" s="122">
        <v>0</v>
      </c>
      <c r="AA2557" s="122">
        <v>0</v>
      </c>
      <c r="AB2557" s="122">
        <v>0</v>
      </c>
      <c r="AC2557" s="122">
        <v>0</v>
      </c>
      <c r="AD2557" s="121"/>
    </row>
    <row r="2558" spans="14:30" ht="12" customHeight="1">
      <c r="N2558" s="119" t="s">
        <v>26</v>
      </c>
      <c r="O2558" s="120" t="s">
        <v>410</v>
      </c>
      <c r="P2558" s="122">
        <v>0</v>
      </c>
      <c r="Q2558" s="122">
        <v>0</v>
      </c>
      <c r="R2558" s="122">
        <v>0</v>
      </c>
      <c r="S2558" s="122">
        <v>0</v>
      </c>
      <c r="T2558" s="122">
        <v>215000026</v>
      </c>
      <c r="U2558" s="122">
        <v>235000026</v>
      </c>
      <c r="V2558" s="122">
        <v>250000026</v>
      </c>
      <c r="W2558" s="122">
        <v>265000026</v>
      </c>
      <c r="X2558" s="122">
        <v>270000026</v>
      </c>
      <c r="Y2558" s="122">
        <v>275000026</v>
      </c>
      <c r="Z2558" s="122">
        <v>280000026</v>
      </c>
      <c r="AA2558" s="122">
        <v>300000026</v>
      </c>
      <c r="AB2558" s="122">
        <v>350000026</v>
      </c>
      <c r="AC2558" s="122">
        <v>360000026</v>
      </c>
      <c r="AD2558" s="121"/>
    </row>
    <row r="2559" spans="14:30" ht="12" customHeight="1">
      <c r="N2559" s="119" t="s">
        <v>26</v>
      </c>
      <c r="O2559" s="120" t="s">
        <v>1256</v>
      </c>
      <c r="P2559" s="122">
        <v>0</v>
      </c>
      <c r="Q2559" s="122">
        <v>0</v>
      </c>
      <c r="R2559" s="122">
        <v>0</v>
      </c>
      <c r="S2559" s="122">
        <v>0</v>
      </c>
      <c r="T2559" s="122">
        <v>0</v>
      </c>
      <c r="U2559" s="122">
        <v>0</v>
      </c>
      <c r="V2559" s="122">
        <v>0</v>
      </c>
      <c r="W2559" s="122">
        <v>0</v>
      </c>
      <c r="X2559" s="122">
        <v>280000026</v>
      </c>
      <c r="Y2559" s="122">
        <v>305000026</v>
      </c>
      <c r="Z2559" s="122">
        <v>335000026</v>
      </c>
      <c r="AA2559" s="122">
        <v>360000026</v>
      </c>
      <c r="AB2559" s="122">
        <v>390000026</v>
      </c>
      <c r="AC2559" s="122">
        <v>0</v>
      </c>
      <c r="AD2559" s="121"/>
    </row>
    <row r="2560" spans="14:30" ht="12" customHeight="1">
      <c r="N2560" s="119" t="s">
        <v>26</v>
      </c>
      <c r="O2560" s="120" t="s">
        <v>656</v>
      </c>
      <c r="P2560" s="121"/>
      <c r="Q2560" s="121"/>
      <c r="R2560" s="121"/>
      <c r="S2560" s="121"/>
      <c r="T2560" s="121"/>
      <c r="U2560" s="121"/>
      <c r="V2560" s="121"/>
      <c r="W2560" s="121"/>
      <c r="X2560" s="121"/>
      <c r="Y2560" s="121"/>
      <c r="Z2560" s="121"/>
      <c r="AA2560" s="122">
        <v>330000026</v>
      </c>
      <c r="AB2560" s="121"/>
      <c r="AC2560" s="122">
        <v>370000026</v>
      </c>
      <c r="AD2560" s="121"/>
    </row>
    <row r="2561" spans="14:30" ht="12" customHeight="1">
      <c r="N2561" s="119" t="s">
        <v>26</v>
      </c>
      <c r="O2561" s="120" t="s">
        <v>656</v>
      </c>
      <c r="P2561" s="122">
        <v>170000026</v>
      </c>
      <c r="Q2561" s="122">
        <v>180000026</v>
      </c>
      <c r="R2561" s="122">
        <v>190000026</v>
      </c>
      <c r="S2561" s="122">
        <v>225000026</v>
      </c>
      <c r="T2561" s="122">
        <v>240000026</v>
      </c>
      <c r="U2561" s="122">
        <v>250000026</v>
      </c>
      <c r="V2561" s="122">
        <v>260000026</v>
      </c>
      <c r="W2561" s="122">
        <v>270000026</v>
      </c>
      <c r="X2561" s="122">
        <v>280000026</v>
      </c>
      <c r="Y2561" s="122">
        <v>290000026</v>
      </c>
      <c r="Z2561" s="122">
        <v>310000026</v>
      </c>
      <c r="AA2561" s="122">
        <v>330000026</v>
      </c>
      <c r="AB2561" s="122">
        <v>345000026</v>
      </c>
      <c r="AC2561" s="122">
        <v>370000026</v>
      </c>
      <c r="AD2561" s="121"/>
    </row>
    <row r="2562" spans="14:30" ht="12" customHeight="1">
      <c r="N2562" s="119" t="s">
        <v>26</v>
      </c>
      <c r="O2562" s="120" t="s">
        <v>1257</v>
      </c>
      <c r="P2562" s="122">
        <v>0</v>
      </c>
      <c r="Q2562" s="122">
        <v>0</v>
      </c>
      <c r="R2562" s="122">
        <v>0</v>
      </c>
      <c r="S2562" s="122">
        <v>0</v>
      </c>
      <c r="T2562" s="122">
        <v>0</v>
      </c>
      <c r="U2562" s="122">
        <v>0</v>
      </c>
      <c r="V2562" s="122">
        <v>0</v>
      </c>
      <c r="W2562" s="122">
        <v>0</v>
      </c>
      <c r="X2562" s="122">
        <v>285000026</v>
      </c>
      <c r="Y2562" s="122">
        <v>310000026</v>
      </c>
      <c r="Z2562" s="122">
        <v>340000026</v>
      </c>
      <c r="AA2562" s="122">
        <v>0</v>
      </c>
      <c r="AB2562" s="122">
        <v>0</v>
      </c>
      <c r="AC2562" s="122">
        <v>0</v>
      </c>
      <c r="AD2562" s="121"/>
    </row>
    <row r="2563" spans="14:30" ht="12" customHeight="1">
      <c r="N2563" s="119" t="s">
        <v>26</v>
      </c>
      <c r="O2563" s="120" t="s">
        <v>2231</v>
      </c>
      <c r="P2563" s="122">
        <v>0</v>
      </c>
      <c r="Q2563" s="122">
        <v>0</v>
      </c>
      <c r="R2563" s="122">
        <v>0</v>
      </c>
      <c r="S2563" s="122">
        <v>0</v>
      </c>
      <c r="T2563" s="122">
        <v>295000026</v>
      </c>
      <c r="U2563" s="122">
        <v>305000026</v>
      </c>
      <c r="V2563" s="122">
        <v>215000026</v>
      </c>
      <c r="W2563" s="122">
        <v>325000026</v>
      </c>
      <c r="X2563" s="122">
        <v>335000026</v>
      </c>
      <c r="Y2563" s="122">
        <v>340000026</v>
      </c>
      <c r="Z2563" s="122">
        <v>0</v>
      </c>
      <c r="AA2563" s="122">
        <v>0</v>
      </c>
      <c r="AB2563" s="122">
        <v>0</v>
      </c>
      <c r="AC2563" s="122">
        <v>0</v>
      </c>
      <c r="AD2563" s="121"/>
    </row>
    <row r="2564" spans="14:30" ht="12" customHeight="1">
      <c r="N2564" s="119" t="s">
        <v>26</v>
      </c>
      <c r="O2564" s="120" t="s">
        <v>587</v>
      </c>
      <c r="P2564" s="122">
        <v>0</v>
      </c>
      <c r="Q2564" s="122">
        <v>0</v>
      </c>
      <c r="R2564" s="122">
        <v>0</v>
      </c>
      <c r="S2564" s="122">
        <v>240000026</v>
      </c>
      <c r="T2564" s="122">
        <v>310000026</v>
      </c>
      <c r="U2564" s="122">
        <v>330000026</v>
      </c>
      <c r="V2564" s="122">
        <v>350000026</v>
      </c>
      <c r="W2564" s="122">
        <v>370000026</v>
      </c>
      <c r="X2564" s="122">
        <v>390000026</v>
      </c>
      <c r="Y2564" s="122">
        <v>0</v>
      </c>
      <c r="Z2564" s="122">
        <v>0</v>
      </c>
      <c r="AA2564" s="122">
        <v>0</v>
      </c>
      <c r="AB2564" s="122">
        <v>0</v>
      </c>
      <c r="AC2564" s="122">
        <v>0</v>
      </c>
      <c r="AD2564" s="121"/>
    </row>
    <row r="2565" spans="14:30" ht="12" customHeight="1">
      <c r="N2565" s="119" t="s">
        <v>26</v>
      </c>
      <c r="O2565" s="120" t="s">
        <v>661</v>
      </c>
      <c r="P2565" s="122">
        <v>0</v>
      </c>
      <c r="Q2565" s="122">
        <v>0</v>
      </c>
      <c r="R2565" s="122">
        <v>0</v>
      </c>
      <c r="S2565" s="122">
        <v>0</v>
      </c>
      <c r="T2565" s="122">
        <v>0</v>
      </c>
      <c r="U2565" s="122">
        <v>285000026</v>
      </c>
      <c r="V2565" s="122">
        <v>295000026</v>
      </c>
      <c r="W2565" s="122">
        <v>325000026</v>
      </c>
      <c r="X2565" s="122">
        <v>345000026</v>
      </c>
      <c r="Y2565" s="122">
        <v>365000026</v>
      </c>
      <c r="Z2565" s="122">
        <v>395000026</v>
      </c>
      <c r="AA2565" s="122">
        <v>0</v>
      </c>
      <c r="AB2565" s="122">
        <v>0</v>
      </c>
      <c r="AC2565" s="122">
        <v>0</v>
      </c>
      <c r="AD2565" s="121"/>
    </row>
    <row r="2566" spans="14:30" ht="12" customHeight="1">
      <c r="N2566" s="119" t="s">
        <v>26</v>
      </c>
      <c r="O2566" s="120" t="s">
        <v>588</v>
      </c>
      <c r="P2566" s="122">
        <v>0</v>
      </c>
      <c r="Q2566" s="122">
        <v>0</v>
      </c>
      <c r="R2566" s="122">
        <v>0</v>
      </c>
      <c r="S2566" s="122">
        <v>0</v>
      </c>
      <c r="T2566" s="122">
        <v>0</v>
      </c>
      <c r="U2566" s="122">
        <v>285000026</v>
      </c>
      <c r="V2566" s="122">
        <v>295000026</v>
      </c>
      <c r="W2566" s="122">
        <v>325000026</v>
      </c>
      <c r="X2566" s="122">
        <v>345000026</v>
      </c>
      <c r="Y2566" s="122">
        <v>365000026</v>
      </c>
      <c r="Z2566" s="122">
        <v>395000026</v>
      </c>
      <c r="AA2566" s="122">
        <v>0</v>
      </c>
      <c r="AB2566" s="122">
        <v>0</v>
      </c>
      <c r="AC2566" s="122">
        <v>0</v>
      </c>
      <c r="AD2566" s="121"/>
    </row>
    <row r="2567" spans="14:30" ht="12" customHeight="1">
      <c r="N2567" s="119" t="s">
        <v>26</v>
      </c>
      <c r="O2567" s="120" t="s">
        <v>355</v>
      </c>
      <c r="P2567" s="122">
        <v>0</v>
      </c>
      <c r="Q2567" s="122">
        <v>0</v>
      </c>
      <c r="R2567" s="122">
        <v>0</v>
      </c>
      <c r="S2567" s="122">
        <v>0</v>
      </c>
      <c r="T2567" s="122">
        <v>0</v>
      </c>
      <c r="U2567" s="122">
        <v>280000026</v>
      </c>
      <c r="V2567" s="122">
        <v>290000026</v>
      </c>
      <c r="W2567" s="122">
        <v>320000026</v>
      </c>
      <c r="X2567" s="122">
        <v>340000026</v>
      </c>
      <c r="Y2567" s="122">
        <v>360000026</v>
      </c>
      <c r="Z2567" s="122">
        <v>390000026</v>
      </c>
      <c r="AA2567" s="122">
        <v>0</v>
      </c>
      <c r="AB2567" s="122">
        <v>0</v>
      </c>
      <c r="AC2567" s="122">
        <v>0</v>
      </c>
      <c r="AD2567" s="121"/>
    </row>
    <row r="2568" spans="14:30" ht="12" customHeight="1">
      <c r="N2568" s="119" t="s">
        <v>26</v>
      </c>
      <c r="O2568" s="120" t="s">
        <v>1258</v>
      </c>
      <c r="P2568" s="122">
        <v>0</v>
      </c>
      <c r="Q2568" s="122">
        <v>0</v>
      </c>
      <c r="R2568" s="122">
        <v>0</v>
      </c>
      <c r="S2568" s="122">
        <v>0</v>
      </c>
      <c r="T2568" s="122">
        <v>0</v>
      </c>
      <c r="U2568" s="122">
        <v>280000026</v>
      </c>
      <c r="V2568" s="122">
        <v>290000026</v>
      </c>
      <c r="W2568" s="122">
        <v>320000026</v>
      </c>
      <c r="X2568" s="122">
        <v>340000026</v>
      </c>
      <c r="Y2568" s="122">
        <v>360000026</v>
      </c>
      <c r="Z2568" s="122">
        <v>390000026</v>
      </c>
      <c r="AA2568" s="122">
        <v>0</v>
      </c>
      <c r="AB2568" s="122">
        <v>0</v>
      </c>
      <c r="AC2568" s="122">
        <v>0</v>
      </c>
      <c r="AD2568" s="121"/>
    </row>
    <row r="2569" spans="14:30" ht="12" customHeight="1">
      <c r="N2569" s="119" t="s">
        <v>26</v>
      </c>
      <c r="O2569" s="120" t="s">
        <v>569</v>
      </c>
      <c r="P2569" s="122">
        <v>0</v>
      </c>
      <c r="Q2569" s="122">
        <v>0</v>
      </c>
      <c r="R2569" s="122">
        <v>0</v>
      </c>
      <c r="S2569" s="122">
        <v>0</v>
      </c>
      <c r="T2569" s="122">
        <v>0</v>
      </c>
      <c r="U2569" s="122">
        <v>280000026</v>
      </c>
      <c r="V2569" s="122">
        <v>290000026</v>
      </c>
      <c r="W2569" s="122">
        <v>320000026</v>
      </c>
      <c r="X2569" s="122">
        <v>340000026</v>
      </c>
      <c r="Y2569" s="122">
        <v>360000026</v>
      </c>
      <c r="Z2569" s="122">
        <v>390000026</v>
      </c>
      <c r="AA2569" s="122">
        <v>0</v>
      </c>
      <c r="AB2569" s="122">
        <v>0</v>
      </c>
      <c r="AC2569" s="122">
        <v>0</v>
      </c>
      <c r="AD2569" s="121"/>
    </row>
    <row r="2570" spans="14:30" ht="12" customHeight="1">
      <c r="N2570" s="119" t="s">
        <v>26</v>
      </c>
      <c r="O2570" s="120" t="s">
        <v>1502</v>
      </c>
      <c r="P2570" s="122">
        <v>0</v>
      </c>
      <c r="Q2570" s="122">
        <v>0</v>
      </c>
      <c r="R2570" s="122">
        <v>0</v>
      </c>
      <c r="S2570" s="122">
        <v>0</v>
      </c>
      <c r="T2570" s="122">
        <v>0</v>
      </c>
      <c r="U2570" s="122">
        <v>280000026</v>
      </c>
      <c r="V2570" s="122">
        <v>290000026</v>
      </c>
      <c r="W2570" s="122">
        <v>320000026</v>
      </c>
      <c r="X2570" s="122">
        <v>340000026</v>
      </c>
      <c r="Y2570" s="122">
        <v>360000026</v>
      </c>
      <c r="Z2570" s="122">
        <v>390000026</v>
      </c>
      <c r="AA2570" s="122">
        <v>0</v>
      </c>
      <c r="AB2570" s="122">
        <v>0</v>
      </c>
      <c r="AC2570" s="122">
        <v>0</v>
      </c>
      <c r="AD2570" s="121"/>
    </row>
    <row r="2571" spans="14:30" ht="12" customHeight="1">
      <c r="N2571" s="119" t="s">
        <v>26</v>
      </c>
      <c r="O2571" s="120" t="s">
        <v>378</v>
      </c>
      <c r="P2571" s="122">
        <v>0</v>
      </c>
      <c r="Q2571" s="122">
        <v>0</v>
      </c>
      <c r="R2571" s="122">
        <v>0</v>
      </c>
      <c r="S2571" s="122">
        <v>0</v>
      </c>
      <c r="T2571" s="122">
        <v>305000026</v>
      </c>
      <c r="U2571" s="122">
        <v>315000026</v>
      </c>
      <c r="V2571" s="122">
        <v>325000026</v>
      </c>
      <c r="W2571" s="122">
        <v>335000026</v>
      </c>
      <c r="X2571" s="122">
        <v>345000026</v>
      </c>
      <c r="Y2571" s="122">
        <v>365000026</v>
      </c>
      <c r="Z2571" s="122">
        <v>380000026</v>
      </c>
      <c r="AA2571" s="122">
        <v>0</v>
      </c>
      <c r="AB2571" s="122">
        <v>0</v>
      </c>
      <c r="AC2571" s="122">
        <v>0</v>
      </c>
      <c r="AD2571" s="121"/>
    </row>
    <row r="2572" spans="14:30" ht="12" customHeight="1">
      <c r="N2572" s="119" t="s">
        <v>26</v>
      </c>
      <c r="O2572" s="120" t="s">
        <v>1503</v>
      </c>
      <c r="P2572" s="122">
        <v>0</v>
      </c>
      <c r="Q2572" s="122">
        <v>0</v>
      </c>
      <c r="R2572" s="122">
        <v>0</v>
      </c>
      <c r="S2572" s="122">
        <v>0</v>
      </c>
      <c r="T2572" s="122">
        <v>295000026</v>
      </c>
      <c r="U2572" s="122">
        <v>305000026</v>
      </c>
      <c r="V2572" s="122">
        <v>320000026</v>
      </c>
      <c r="W2572" s="122">
        <v>340000026</v>
      </c>
      <c r="X2572" s="122">
        <v>370000026</v>
      </c>
      <c r="Y2572" s="122">
        <v>395000026</v>
      </c>
      <c r="Z2572" s="122">
        <v>410000026</v>
      </c>
      <c r="AA2572" s="122">
        <v>0</v>
      </c>
      <c r="AB2572" s="122">
        <v>0</v>
      </c>
      <c r="AC2572" s="122">
        <v>0</v>
      </c>
      <c r="AD2572" s="121"/>
    </row>
    <row r="2573" spans="14:30" ht="12" customHeight="1">
      <c r="N2573" s="119" t="s">
        <v>26</v>
      </c>
      <c r="O2573" s="120" t="s">
        <v>2551</v>
      </c>
      <c r="P2573" s="122">
        <v>0</v>
      </c>
      <c r="Q2573" s="122">
        <v>0</v>
      </c>
      <c r="R2573" s="122">
        <v>0</v>
      </c>
      <c r="S2573" s="122">
        <v>0</v>
      </c>
      <c r="T2573" s="122">
        <v>305000026</v>
      </c>
      <c r="U2573" s="122">
        <v>310000026</v>
      </c>
      <c r="V2573" s="122">
        <v>315000026</v>
      </c>
      <c r="W2573" s="122">
        <v>325000026</v>
      </c>
      <c r="X2573" s="122">
        <v>330000026</v>
      </c>
      <c r="Y2573" s="122">
        <v>340000026</v>
      </c>
      <c r="Z2573" s="122">
        <v>0</v>
      </c>
      <c r="AA2573" s="122">
        <v>0</v>
      </c>
      <c r="AB2573" s="122">
        <v>0</v>
      </c>
      <c r="AC2573" s="122">
        <v>0</v>
      </c>
      <c r="AD2573" s="121"/>
    </row>
    <row r="2574" spans="14:30" ht="12" customHeight="1">
      <c r="N2574" s="119" t="s">
        <v>26</v>
      </c>
      <c r="O2574" s="120" t="s">
        <v>411</v>
      </c>
      <c r="P2574" s="122">
        <v>0</v>
      </c>
      <c r="Q2574" s="122">
        <v>0</v>
      </c>
      <c r="R2574" s="122">
        <v>0</v>
      </c>
      <c r="S2574" s="122">
        <v>0</v>
      </c>
      <c r="T2574" s="122">
        <v>290000026</v>
      </c>
      <c r="U2574" s="122">
        <v>295000026</v>
      </c>
      <c r="V2574" s="122">
        <v>315000026</v>
      </c>
      <c r="W2574" s="122">
        <v>325000026</v>
      </c>
      <c r="X2574" s="122">
        <v>335000026</v>
      </c>
      <c r="Y2574" s="122">
        <v>345000026</v>
      </c>
      <c r="Z2574" s="122">
        <v>0</v>
      </c>
      <c r="AA2574" s="122">
        <v>0</v>
      </c>
      <c r="AB2574" s="122">
        <v>0</v>
      </c>
      <c r="AC2574" s="122">
        <v>0</v>
      </c>
      <c r="AD2574" s="121"/>
    </row>
    <row r="2575" spans="14:30" ht="12" customHeight="1">
      <c r="N2575" s="119" t="s">
        <v>26</v>
      </c>
      <c r="O2575" s="120" t="s">
        <v>1259</v>
      </c>
      <c r="P2575" s="122">
        <v>0</v>
      </c>
      <c r="Q2575" s="122">
        <v>0</v>
      </c>
      <c r="R2575" s="122">
        <v>0</v>
      </c>
      <c r="S2575" s="122">
        <v>0</v>
      </c>
      <c r="T2575" s="122">
        <v>290000026</v>
      </c>
      <c r="U2575" s="122">
        <v>295000026</v>
      </c>
      <c r="V2575" s="122">
        <v>315000026</v>
      </c>
      <c r="W2575" s="122">
        <v>325000026</v>
      </c>
      <c r="X2575" s="122">
        <v>335000026</v>
      </c>
      <c r="Y2575" s="122">
        <v>345000026</v>
      </c>
      <c r="Z2575" s="122">
        <v>0</v>
      </c>
      <c r="AA2575" s="122">
        <v>0</v>
      </c>
      <c r="AB2575" s="122">
        <v>0</v>
      </c>
      <c r="AC2575" s="122">
        <v>0</v>
      </c>
      <c r="AD2575" s="121"/>
    </row>
    <row r="2576" spans="14:30" ht="12" customHeight="1">
      <c r="N2576" s="119" t="s">
        <v>26</v>
      </c>
      <c r="O2576" s="120" t="s">
        <v>2552</v>
      </c>
      <c r="P2576" s="122">
        <v>0</v>
      </c>
      <c r="Q2576" s="122">
        <v>0</v>
      </c>
      <c r="R2576" s="122">
        <v>0</v>
      </c>
      <c r="S2576" s="122">
        <v>0</v>
      </c>
      <c r="T2576" s="122">
        <v>295000026</v>
      </c>
      <c r="U2576" s="122">
        <v>305000026</v>
      </c>
      <c r="V2576" s="122">
        <v>215000026</v>
      </c>
      <c r="W2576" s="122">
        <v>325000026</v>
      </c>
      <c r="X2576" s="122">
        <v>335000026</v>
      </c>
      <c r="Y2576" s="122">
        <v>340000026</v>
      </c>
      <c r="Z2576" s="122">
        <v>0</v>
      </c>
      <c r="AA2576" s="122">
        <v>0</v>
      </c>
      <c r="AB2576" s="122">
        <v>0</v>
      </c>
      <c r="AC2576" s="122">
        <v>0</v>
      </c>
      <c r="AD2576" s="121"/>
    </row>
    <row r="2577" spans="14:30" ht="12" customHeight="1">
      <c r="N2577" s="119" t="s">
        <v>26</v>
      </c>
      <c r="O2577" s="120" t="s">
        <v>1364</v>
      </c>
      <c r="P2577" s="122">
        <v>0</v>
      </c>
      <c r="Q2577" s="122">
        <v>0</v>
      </c>
      <c r="R2577" s="122">
        <v>0</v>
      </c>
      <c r="S2577" s="122">
        <v>0</v>
      </c>
      <c r="T2577" s="122">
        <v>305000026</v>
      </c>
      <c r="U2577" s="122">
        <v>315000026</v>
      </c>
      <c r="V2577" s="122">
        <v>325000026</v>
      </c>
      <c r="W2577" s="122">
        <v>335000026</v>
      </c>
      <c r="X2577" s="122">
        <v>345000026</v>
      </c>
      <c r="Y2577" s="122">
        <v>365000026</v>
      </c>
      <c r="Z2577" s="122">
        <v>0</v>
      </c>
      <c r="AA2577" s="122">
        <v>0</v>
      </c>
      <c r="AB2577" s="122">
        <v>0</v>
      </c>
      <c r="AC2577" s="122">
        <v>0</v>
      </c>
      <c r="AD2577" s="121"/>
    </row>
    <row r="2578" spans="14:30" ht="12" customHeight="1">
      <c r="N2578" s="119" t="s">
        <v>26</v>
      </c>
      <c r="O2578" s="120" t="s">
        <v>2086</v>
      </c>
      <c r="P2578" s="122">
        <v>160000026</v>
      </c>
      <c r="Q2578" s="122">
        <v>170000026</v>
      </c>
      <c r="R2578" s="122">
        <v>175000026</v>
      </c>
      <c r="S2578" s="122">
        <v>180000026</v>
      </c>
      <c r="T2578" s="122">
        <v>0</v>
      </c>
      <c r="U2578" s="122">
        <v>0</v>
      </c>
      <c r="V2578" s="122">
        <v>0</v>
      </c>
      <c r="W2578" s="122">
        <v>0</v>
      </c>
      <c r="X2578" s="122">
        <v>0</v>
      </c>
      <c r="Y2578" s="122">
        <v>0</v>
      </c>
      <c r="Z2578" s="122">
        <v>0</v>
      </c>
      <c r="AA2578" s="122">
        <v>0</v>
      </c>
      <c r="AB2578" s="122">
        <v>0</v>
      </c>
      <c r="AC2578" s="122">
        <v>0</v>
      </c>
      <c r="AD2578" s="121"/>
    </row>
    <row r="2579" spans="14:30" ht="12" customHeight="1">
      <c r="N2579" s="119" t="s">
        <v>26</v>
      </c>
      <c r="O2579" s="120" t="s">
        <v>415</v>
      </c>
      <c r="P2579" s="122">
        <v>135000026</v>
      </c>
      <c r="Q2579" s="122">
        <v>150000026</v>
      </c>
      <c r="R2579" s="122">
        <v>160000026</v>
      </c>
      <c r="S2579" s="122">
        <v>175000026</v>
      </c>
      <c r="T2579" s="122">
        <v>185000026</v>
      </c>
      <c r="U2579" s="122">
        <v>215000026</v>
      </c>
      <c r="V2579" s="122">
        <v>240000026</v>
      </c>
      <c r="W2579" s="122">
        <v>270000026</v>
      </c>
      <c r="X2579" s="122">
        <v>280000026</v>
      </c>
      <c r="Y2579" s="122">
        <v>295000026</v>
      </c>
      <c r="Z2579" s="122">
        <v>315000026</v>
      </c>
      <c r="AA2579" s="122">
        <v>0</v>
      </c>
      <c r="AB2579" s="122">
        <v>0</v>
      </c>
      <c r="AC2579" s="122">
        <v>0</v>
      </c>
      <c r="AD2579" s="121"/>
    </row>
    <row r="2580" spans="14:30" ht="12" customHeight="1">
      <c r="N2580" s="119" t="s">
        <v>26</v>
      </c>
      <c r="O2580" s="120" t="s">
        <v>416</v>
      </c>
      <c r="P2580" s="122">
        <v>130000026</v>
      </c>
      <c r="Q2580" s="122">
        <v>135000026</v>
      </c>
      <c r="R2580" s="122">
        <v>140000026</v>
      </c>
      <c r="S2580" s="122">
        <v>150000026</v>
      </c>
      <c r="T2580" s="122">
        <v>190000026</v>
      </c>
      <c r="U2580" s="122">
        <v>205000026</v>
      </c>
      <c r="V2580" s="122">
        <v>235000026</v>
      </c>
      <c r="W2580" s="122">
        <v>265000026</v>
      </c>
      <c r="X2580" s="122">
        <v>275000026</v>
      </c>
      <c r="Y2580" s="122">
        <v>290000026</v>
      </c>
      <c r="Z2580" s="122">
        <v>300000026</v>
      </c>
      <c r="AA2580" s="122">
        <v>310000026</v>
      </c>
      <c r="AB2580" s="122">
        <v>0</v>
      </c>
      <c r="AC2580" s="122">
        <v>0</v>
      </c>
      <c r="AD2580" s="121"/>
    </row>
    <row r="2581" spans="14:30" ht="12" customHeight="1">
      <c r="N2581" s="119" t="s">
        <v>26</v>
      </c>
      <c r="O2581" s="120" t="s">
        <v>417</v>
      </c>
      <c r="P2581" s="122">
        <v>0</v>
      </c>
      <c r="Q2581" s="122">
        <v>165000026</v>
      </c>
      <c r="R2581" s="122">
        <v>175000026</v>
      </c>
      <c r="S2581" s="122">
        <v>185000026</v>
      </c>
      <c r="T2581" s="122">
        <v>225000026</v>
      </c>
      <c r="U2581" s="122">
        <v>235000026</v>
      </c>
      <c r="V2581" s="122">
        <v>245000026</v>
      </c>
      <c r="W2581" s="122">
        <v>265000026</v>
      </c>
      <c r="X2581" s="122">
        <v>280000026</v>
      </c>
      <c r="Y2581" s="122">
        <v>290000026</v>
      </c>
      <c r="Z2581" s="122">
        <v>300000026</v>
      </c>
      <c r="AA2581" s="122">
        <v>310000026</v>
      </c>
      <c r="AB2581" s="122">
        <v>0</v>
      </c>
      <c r="AC2581" s="122">
        <v>0</v>
      </c>
      <c r="AD2581" s="121"/>
    </row>
    <row r="2582" spans="14:30" ht="12" customHeight="1">
      <c r="N2582" s="119" t="s">
        <v>26</v>
      </c>
      <c r="O2582" s="120" t="s">
        <v>1700</v>
      </c>
      <c r="P2582" s="122">
        <v>135000026</v>
      </c>
      <c r="Q2582" s="122">
        <v>160000026</v>
      </c>
      <c r="R2582" s="122">
        <v>170000026</v>
      </c>
      <c r="S2582" s="122">
        <v>180000026</v>
      </c>
      <c r="T2582" s="122">
        <v>220000026</v>
      </c>
      <c r="U2582" s="122">
        <v>230000026</v>
      </c>
      <c r="V2582" s="122">
        <v>240000026</v>
      </c>
      <c r="W2582" s="122">
        <v>260000026</v>
      </c>
      <c r="X2582" s="122">
        <v>275000026</v>
      </c>
      <c r="Y2582" s="122">
        <v>285000026</v>
      </c>
      <c r="Z2582" s="122">
        <v>295000026</v>
      </c>
      <c r="AA2582" s="122">
        <v>305000026</v>
      </c>
      <c r="AB2582" s="122">
        <v>0</v>
      </c>
      <c r="AC2582" s="122">
        <v>0</v>
      </c>
      <c r="AD2582" s="121"/>
    </row>
    <row r="2583" spans="14:30" ht="12" customHeight="1">
      <c r="N2583" s="119" t="s">
        <v>26</v>
      </c>
      <c r="O2583" s="120" t="s">
        <v>1765</v>
      </c>
      <c r="P2583" s="122">
        <v>175000026</v>
      </c>
      <c r="Q2583" s="122">
        <v>185000026</v>
      </c>
      <c r="R2583" s="122">
        <v>190000026</v>
      </c>
      <c r="S2583" s="122">
        <v>195000026</v>
      </c>
      <c r="T2583" s="122">
        <v>0</v>
      </c>
      <c r="U2583" s="122">
        <v>0</v>
      </c>
      <c r="V2583" s="122">
        <v>0</v>
      </c>
      <c r="W2583" s="122">
        <v>0</v>
      </c>
      <c r="X2583" s="122">
        <v>0</v>
      </c>
      <c r="Y2583" s="122">
        <v>0</v>
      </c>
      <c r="Z2583" s="122">
        <v>0</v>
      </c>
      <c r="AA2583" s="122">
        <v>0</v>
      </c>
      <c r="AB2583" s="122">
        <v>0</v>
      </c>
      <c r="AC2583" s="122">
        <v>0</v>
      </c>
      <c r="AD2583" s="121"/>
    </row>
    <row r="2584" spans="14:30" ht="12" customHeight="1">
      <c r="N2584" s="119" t="s">
        <v>26</v>
      </c>
      <c r="O2584" s="120" t="s">
        <v>1766</v>
      </c>
      <c r="P2584" s="122">
        <v>175000026</v>
      </c>
      <c r="Q2584" s="122">
        <v>185000026</v>
      </c>
      <c r="R2584" s="122">
        <v>190000026</v>
      </c>
      <c r="S2584" s="122">
        <v>195000026</v>
      </c>
      <c r="T2584" s="122">
        <v>0</v>
      </c>
      <c r="U2584" s="122">
        <v>0</v>
      </c>
      <c r="V2584" s="122">
        <v>0</v>
      </c>
      <c r="W2584" s="122">
        <v>0</v>
      </c>
      <c r="X2584" s="122">
        <v>0</v>
      </c>
      <c r="Y2584" s="122">
        <v>0</v>
      </c>
      <c r="Z2584" s="122">
        <v>0</v>
      </c>
      <c r="AA2584" s="122">
        <v>0</v>
      </c>
      <c r="AB2584" s="122">
        <v>0</v>
      </c>
      <c r="AC2584" s="122">
        <v>0</v>
      </c>
      <c r="AD2584" s="121"/>
    </row>
    <row r="2585" spans="14:30" ht="12" customHeight="1">
      <c r="N2585" s="119" t="s">
        <v>26</v>
      </c>
      <c r="O2585" s="120" t="s">
        <v>418</v>
      </c>
      <c r="P2585" s="122">
        <v>185000026</v>
      </c>
      <c r="Q2585" s="122">
        <v>195000026</v>
      </c>
      <c r="R2585" s="122">
        <v>205000026</v>
      </c>
      <c r="S2585" s="122">
        <v>225000026</v>
      </c>
      <c r="T2585" s="122">
        <v>235000026</v>
      </c>
      <c r="U2585" s="122">
        <v>0</v>
      </c>
      <c r="V2585" s="122">
        <v>0</v>
      </c>
      <c r="W2585" s="122">
        <v>0</v>
      </c>
      <c r="X2585" s="122">
        <v>0</v>
      </c>
      <c r="Y2585" s="122">
        <v>0</v>
      </c>
      <c r="Z2585" s="122">
        <v>0</v>
      </c>
      <c r="AA2585" s="122">
        <v>0</v>
      </c>
      <c r="AB2585" s="122">
        <v>0</v>
      </c>
      <c r="AC2585" s="122">
        <v>0</v>
      </c>
      <c r="AD2585" s="121"/>
    </row>
    <row r="2586" spans="14:30" ht="12" customHeight="1">
      <c r="N2586" s="119" t="s">
        <v>26</v>
      </c>
      <c r="O2586" s="120" t="s">
        <v>1855</v>
      </c>
      <c r="P2586" s="122">
        <v>180000026</v>
      </c>
      <c r="Q2586" s="122">
        <v>190000026</v>
      </c>
      <c r="R2586" s="122">
        <v>200000026</v>
      </c>
      <c r="S2586" s="122">
        <v>220000026</v>
      </c>
      <c r="T2586" s="122">
        <v>230000026</v>
      </c>
      <c r="U2586" s="122">
        <v>0</v>
      </c>
      <c r="V2586" s="122">
        <v>0</v>
      </c>
      <c r="W2586" s="122">
        <v>0</v>
      </c>
      <c r="X2586" s="122">
        <v>0</v>
      </c>
      <c r="Y2586" s="122">
        <v>0</v>
      </c>
      <c r="Z2586" s="122">
        <v>0</v>
      </c>
      <c r="AA2586" s="122">
        <v>0</v>
      </c>
      <c r="AB2586" s="122">
        <v>0</v>
      </c>
      <c r="AC2586" s="122">
        <v>0</v>
      </c>
      <c r="AD2586" s="121"/>
    </row>
    <row r="2587" spans="14:30" ht="12" customHeight="1">
      <c r="N2587" s="119" t="s">
        <v>26</v>
      </c>
      <c r="O2587" s="120" t="s">
        <v>1856</v>
      </c>
      <c r="P2587" s="122">
        <v>195000026</v>
      </c>
      <c r="Q2587" s="122">
        <v>200000026</v>
      </c>
      <c r="R2587" s="122">
        <v>210000026</v>
      </c>
      <c r="S2587" s="122">
        <v>225000026</v>
      </c>
      <c r="T2587" s="122">
        <v>0</v>
      </c>
      <c r="U2587" s="122">
        <v>0</v>
      </c>
      <c r="V2587" s="122">
        <v>320000026</v>
      </c>
      <c r="W2587" s="122">
        <v>0</v>
      </c>
      <c r="X2587" s="122">
        <v>0</v>
      </c>
      <c r="Y2587" s="122">
        <v>0</v>
      </c>
      <c r="Z2587" s="122">
        <v>0</v>
      </c>
      <c r="AA2587" s="122">
        <v>0</v>
      </c>
      <c r="AB2587" s="122">
        <v>0</v>
      </c>
      <c r="AC2587" s="122">
        <v>0</v>
      </c>
      <c r="AD2587" s="121"/>
    </row>
    <row r="2588" spans="14:30" ht="12" customHeight="1">
      <c r="N2588" s="119" t="s">
        <v>26</v>
      </c>
      <c r="O2588" s="120" t="s">
        <v>1857</v>
      </c>
      <c r="P2588" s="122">
        <v>195000026</v>
      </c>
      <c r="Q2588" s="122">
        <v>200000026</v>
      </c>
      <c r="R2588" s="122">
        <v>210000026</v>
      </c>
      <c r="S2588" s="122">
        <v>225000026</v>
      </c>
      <c r="T2588" s="122">
        <v>0</v>
      </c>
      <c r="U2588" s="122">
        <v>0</v>
      </c>
      <c r="V2588" s="122">
        <v>0</v>
      </c>
      <c r="W2588" s="122">
        <v>0</v>
      </c>
      <c r="X2588" s="122">
        <v>0</v>
      </c>
      <c r="Y2588" s="122">
        <v>0</v>
      </c>
      <c r="Z2588" s="122">
        <v>0</v>
      </c>
      <c r="AA2588" s="122">
        <v>0</v>
      </c>
      <c r="AB2588" s="122">
        <v>0</v>
      </c>
      <c r="AC2588" s="122">
        <v>0</v>
      </c>
      <c r="AD2588" s="121"/>
    </row>
    <row r="2589" spans="14:30" ht="12" customHeight="1">
      <c r="N2589" s="119" t="s">
        <v>26</v>
      </c>
      <c r="O2589" s="120" t="s">
        <v>833</v>
      </c>
      <c r="P2589" s="122">
        <v>0</v>
      </c>
      <c r="Q2589" s="122">
        <v>0</v>
      </c>
      <c r="R2589" s="122">
        <v>0</v>
      </c>
      <c r="S2589" s="122">
        <v>0</v>
      </c>
      <c r="T2589" s="122">
        <v>185000026</v>
      </c>
      <c r="U2589" s="122">
        <v>200000026</v>
      </c>
      <c r="V2589" s="122">
        <v>220000026</v>
      </c>
      <c r="W2589" s="122">
        <v>240000026</v>
      </c>
      <c r="X2589" s="122">
        <v>260000026</v>
      </c>
      <c r="Y2589" s="122">
        <v>280000026</v>
      </c>
      <c r="Z2589" s="122">
        <v>0</v>
      </c>
      <c r="AA2589" s="122">
        <v>0</v>
      </c>
      <c r="AB2589" s="122">
        <v>0</v>
      </c>
      <c r="AC2589" s="122">
        <v>0</v>
      </c>
      <c r="AD2589" s="121"/>
    </row>
    <row r="2590" spans="14:30" ht="12" customHeight="1">
      <c r="N2590" s="119" t="s">
        <v>26</v>
      </c>
      <c r="O2590" s="120" t="s">
        <v>834</v>
      </c>
      <c r="P2590" s="122">
        <v>0</v>
      </c>
      <c r="Q2590" s="122">
        <v>125000026</v>
      </c>
      <c r="R2590" s="122">
        <v>165000026</v>
      </c>
      <c r="S2590" s="122">
        <v>190000026</v>
      </c>
      <c r="T2590" s="122">
        <v>210000026</v>
      </c>
      <c r="U2590" s="122">
        <v>225000026</v>
      </c>
      <c r="V2590" s="122">
        <v>235000026</v>
      </c>
      <c r="W2590" s="122">
        <v>260000026</v>
      </c>
      <c r="X2590" s="122">
        <v>275000026</v>
      </c>
      <c r="Y2590" s="122">
        <v>290000026</v>
      </c>
      <c r="Z2590" s="122">
        <v>310000026</v>
      </c>
      <c r="AA2590" s="122">
        <v>0</v>
      </c>
      <c r="AB2590" s="122">
        <v>0</v>
      </c>
      <c r="AC2590" s="122">
        <v>0</v>
      </c>
      <c r="AD2590" s="121"/>
    </row>
    <row r="2591" spans="14:30" ht="12" customHeight="1">
      <c r="N2591" s="119" t="s">
        <v>26</v>
      </c>
      <c r="O2591" s="120" t="s">
        <v>2802</v>
      </c>
      <c r="P2591" s="122">
        <v>0</v>
      </c>
      <c r="Q2591" s="122">
        <v>0</v>
      </c>
      <c r="R2591" s="122">
        <v>0</v>
      </c>
      <c r="S2591" s="122">
        <v>175000026</v>
      </c>
      <c r="T2591" s="122">
        <v>190000026</v>
      </c>
      <c r="U2591" s="122">
        <v>205000026</v>
      </c>
      <c r="V2591" s="122">
        <v>215000026</v>
      </c>
      <c r="W2591" s="122">
        <v>230000026</v>
      </c>
      <c r="X2591" s="122">
        <v>250000026</v>
      </c>
      <c r="Y2591" s="122">
        <v>275000026</v>
      </c>
      <c r="Z2591" s="122">
        <v>0</v>
      </c>
      <c r="AA2591" s="122">
        <v>0</v>
      </c>
      <c r="AB2591" s="122">
        <v>0</v>
      </c>
      <c r="AC2591" s="122">
        <v>0</v>
      </c>
      <c r="AD2591" s="121"/>
    </row>
    <row r="2592" spans="14:30" ht="12" customHeight="1">
      <c r="N2592" s="119" t="s">
        <v>26</v>
      </c>
      <c r="O2592" s="120" t="s">
        <v>58</v>
      </c>
      <c r="P2592" s="122">
        <v>120000026</v>
      </c>
      <c r="Q2592" s="122">
        <v>125000026</v>
      </c>
      <c r="R2592" s="122">
        <v>135000026</v>
      </c>
      <c r="S2592" s="122">
        <v>160000026</v>
      </c>
      <c r="T2592" s="122">
        <v>185000026</v>
      </c>
      <c r="U2592" s="122">
        <v>200000026</v>
      </c>
      <c r="V2592" s="122">
        <v>220000026</v>
      </c>
      <c r="W2592" s="122">
        <v>240000026</v>
      </c>
      <c r="X2592" s="122">
        <v>260000026</v>
      </c>
      <c r="Y2592" s="122">
        <v>280000026</v>
      </c>
      <c r="Z2592" s="122">
        <v>0</v>
      </c>
      <c r="AA2592" s="122">
        <v>0</v>
      </c>
      <c r="AB2592" s="122">
        <v>0</v>
      </c>
      <c r="AC2592" s="122">
        <v>0</v>
      </c>
      <c r="AD2592" s="121"/>
    </row>
    <row r="2593" spans="14:30" ht="12" customHeight="1">
      <c r="N2593" s="119" t="s">
        <v>26</v>
      </c>
      <c r="O2593" s="120" t="s">
        <v>59</v>
      </c>
      <c r="P2593" s="122">
        <v>0</v>
      </c>
      <c r="Q2593" s="122">
        <v>0</v>
      </c>
      <c r="R2593" s="122">
        <v>0</v>
      </c>
      <c r="S2593" s="122">
        <v>0</v>
      </c>
      <c r="T2593" s="122">
        <v>190000026</v>
      </c>
      <c r="U2593" s="122">
        <v>205000026</v>
      </c>
      <c r="V2593" s="122">
        <v>215000026</v>
      </c>
      <c r="W2593" s="122">
        <v>230000026</v>
      </c>
      <c r="X2593" s="122">
        <v>250000026</v>
      </c>
      <c r="Y2593" s="122">
        <v>275000026</v>
      </c>
      <c r="Z2593" s="122">
        <v>0</v>
      </c>
      <c r="AA2593" s="122">
        <v>0</v>
      </c>
      <c r="AB2593" s="122">
        <v>0</v>
      </c>
      <c r="AC2593" s="122">
        <v>0</v>
      </c>
      <c r="AD2593" s="121"/>
    </row>
    <row r="2594" spans="14:30" ht="12" customHeight="1">
      <c r="N2594" s="119" t="s">
        <v>26</v>
      </c>
      <c r="O2594" s="120" t="s">
        <v>2502</v>
      </c>
      <c r="P2594" s="122">
        <v>0</v>
      </c>
      <c r="Q2594" s="122">
        <v>0</v>
      </c>
      <c r="R2594" s="122">
        <v>0</v>
      </c>
      <c r="S2594" s="122">
        <v>0</v>
      </c>
      <c r="T2594" s="122">
        <v>185000026</v>
      </c>
      <c r="U2594" s="122">
        <v>200000026</v>
      </c>
      <c r="V2594" s="122">
        <v>220000026</v>
      </c>
      <c r="W2594" s="122">
        <v>240000026</v>
      </c>
      <c r="X2594" s="122">
        <v>260000026</v>
      </c>
      <c r="Y2594" s="122">
        <v>280000026</v>
      </c>
      <c r="Z2594" s="122">
        <v>0</v>
      </c>
      <c r="AA2594" s="122">
        <v>0</v>
      </c>
      <c r="AB2594" s="122">
        <v>0</v>
      </c>
      <c r="AC2594" s="122">
        <v>0</v>
      </c>
      <c r="AD2594" s="121"/>
    </row>
    <row r="2595" spans="14:30" ht="12" customHeight="1">
      <c r="N2595" s="119" t="s">
        <v>26</v>
      </c>
      <c r="O2595" s="120" t="s">
        <v>2140</v>
      </c>
      <c r="P2595" s="122">
        <v>0</v>
      </c>
      <c r="Q2595" s="122">
        <v>0</v>
      </c>
      <c r="R2595" s="122">
        <v>0</v>
      </c>
      <c r="S2595" s="122">
        <v>0</v>
      </c>
      <c r="T2595" s="122">
        <v>0</v>
      </c>
      <c r="U2595" s="122">
        <v>265000026</v>
      </c>
      <c r="V2595" s="122">
        <v>275000026</v>
      </c>
      <c r="W2595" s="122">
        <v>290000026</v>
      </c>
      <c r="X2595" s="122">
        <v>315000026</v>
      </c>
      <c r="Y2595" s="122">
        <v>335000026</v>
      </c>
      <c r="Z2595" s="122">
        <v>360000026</v>
      </c>
      <c r="AA2595" s="122">
        <v>0</v>
      </c>
      <c r="AB2595" s="122">
        <v>0</v>
      </c>
      <c r="AC2595" s="122">
        <v>0</v>
      </c>
      <c r="AD2595" s="121"/>
    </row>
    <row r="2596" spans="14:30" ht="12" customHeight="1">
      <c r="N2596" s="119" t="s">
        <v>26</v>
      </c>
      <c r="O2596" s="120" t="s">
        <v>60</v>
      </c>
      <c r="P2596" s="122">
        <v>0</v>
      </c>
      <c r="Q2596" s="122">
        <v>140000026</v>
      </c>
      <c r="R2596" s="122">
        <v>150000026</v>
      </c>
      <c r="S2596" s="122">
        <v>160000026</v>
      </c>
      <c r="T2596" s="122">
        <v>170000026</v>
      </c>
      <c r="U2596" s="122">
        <v>180000026</v>
      </c>
      <c r="V2596" s="122">
        <v>195000026</v>
      </c>
      <c r="W2596" s="122">
        <v>205000026</v>
      </c>
      <c r="X2596" s="122">
        <v>225000026</v>
      </c>
      <c r="Y2596" s="122">
        <v>250000026</v>
      </c>
      <c r="Z2596" s="122">
        <v>0</v>
      </c>
      <c r="AA2596" s="122">
        <v>0</v>
      </c>
      <c r="AB2596" s="122">
        <v>0</v>
      </c>
      <c r="AC2596" s="122">
        <v>0</v>
      </c>
      <c r="AD2596" s="121"/>
    </row>
    <row r="2597" spans="14:30" ht="12" customHeight="1">
      <c r="N2597" s="119" t="s">
        <v>26</v>
      </c>
      <c r="O2597" s="120" t="s">
        <v>916</v>
      </c>
      <c r="P2597" s="122">
        <v>0</v>
      </c>
      <c r="Q2597" s="122">
        <v>0</v>
      </c>
      <c r="R2597" s="122">
        <v>0</v>
      </c>
      <c r="S2597" s="122">
        <v>0</v>
      </c>
      <c r="T2597" s="122">
        <v>0</v>
      </c>
      <c r="U2597" s="122">
        <v>0</v>
      </c>
      <c r="V2597" s="122">
        <v>0</v>
      </c>
      <c r="W2597" s="122">
        <v>190000026</v>
      </c>
      <c r="X2597" s="122">
        <v>230000026</v>
      </c>
      <c r="Y2597" s="122">
        <v>285000026</v>
      </c>
      <c r="Z2597" s="122">
        <v>0</v>
      </c>
      <c r="AA2597" s="122">
        <v>0</v>
      </c>
      <c r="AB2597" s="122">
        <v>0</v>
      </c>
      <c r="AC2597" s="122">
        <v>0</v>
      </c>
      <c r="AD2597" s="121"/>
    </row>
    <row r="2598" spans="14:30" ht="12" customHeight="1">
      <c r="N2598" s="119" t="s">
        <v>26</v>
      </c>
      <c r="O2598" s="120" t="s">
        <v>61</v>
      </c>
      <c r="P2598" s="122">
        <v>175000026</v>
      </c>
      <c r="Q2598" s="122">
        <v>0</v>
      </c>
      <c r="R2598" s="122">
        <v>0</v>
      </c>
      <c r="S2598" s="122">
        <v>225000026</v>
      </c>
      <c r="T2598" s="122">
        <v>265000026</v>
      </c>
      <c r="U2598" s="122">
        <v>295000026</v>
      </c>
      <c r="V2598" s="122">
        <v>315000026</v>
      </c>
      <c r="W2598" s="122">
        <v>325000026</v>
      </c>
      <c r="X2598" s="122">
        <v>345000026</v>
      </c>
      <c r="Y2598" s="122">
        <v>375000026</v>
      </c>
      <c r="Z2598" s="122">
        <v>395000026</v>
      </c>
      <c r="AA2598" s="122">
        <v>420000026</v>
      </c>
      <c r="AB2598" s="122">
        <v>460000026</v>
      </c>
      <c r="AC2598" s="122">
        <v>0</v>
      </c>
      <c r="AD2598" s="121"/>
    </row>
    <row r="2599" spans="14:30" ht="12" customHeight="1">
      <c r="N2599" s="119" t="s">
        <v>26</v>
      </c>
      <c r="O2599" s="120" t="s">
        <v>835</v>
      </c>
      <c r="P2599" s="122">
        <v>0</v>
      </c>
      <c r="Q2599" s="122">
        <v>140000026</v>
      </c>
      <c r="R2599" s="122">
        <v>150000026</v>
      </c>
      <c r="S2599" s="122">
        <v>160000026</v>
      </c>
      <c r="T2599" s="122">
        <v>170000026</v>
      </c>
      <c r="U2599" s="122">
        <v>180000026</v>
      </c>
      <c r="V2599" s="122">
        <v>195000026</v>
      </c>
      <c r="W2599" s="122">
        <v>205000026</v>
      </c>
      <c r="X2599" s="122">
        <v>225000026</v>
      </c>
      <c r="Y2599" s="122">
        <v>250000026</v>
      </c>
      <c r="Z2599" s="122">
        <v>0</v>
      </c>
      <c r="AA2599" s="122">
        <v>0</v>
      </c>
      <c r="AB2599" s="122">
        <v>0</v>
      </c>
      <c r="AC2599" s="122">
        <v>0</v>
      </c>
      <c r="AD2599" s="121"/>
    </row>
    <row r="2600" spans="14:30" ht="12" customHeight="1">
      <c r="N2600" s="119" t="s">
        <v>26</v>
      </c>
      <c r="O2600" s="120" t="s">
        <v>28</v>
      </c>
      <c r="P2600" s="122">
        <v>0</v>
      </c>
      <c r="Q2600" s="122">
        <v>140000026</v>
      </c>
      <c r="R2600" s="122">
        <v>150000026</v>
      </c>
      <c r="S2600" s="122">
        <v>175000026</v>
      </c>
      <c r="T2600" s="122">
        <v>205000026</v>
      </c>
      <c r="U2600" s="122">
        <v>225000026</v>
      </c>
      <c r="V2600" s="122">
        <v>235000026</v>
      </c>
      <c r="W2600" s="122">
        <v>245000026</v>
      </c>
      <c r="X2600" s="122">
        <v>250000026</v>
      </c>
      <c r="Y2600" s="122">
        <v>260000026</v>
      </c>
      <c r="Z2600" s="122">
        <v>270000026</v>
      </c>
      <c r="AA2600" s="122">
        <v>0</v>
      </c>
      <c r="AB2600" s="122">
        <v>0</v>
      </c>
      <c r="AC2600" s="122">
        <v>0</v>
      </c>
      <c r="AD2600" s="121"/>
    </row>
    <row r="2601" spans="14:30" ht="12" customHeight="1">
      <c r="N2601" s="119" t="s">
        <v>26</v>
      </c>
      <c r="O2601" s="120" t="s">
        <v>62</v>
      </c>
      <c r="P2601" s="122">
        <v>160000026</v>
      </c>
      <c r="Q2601" s="122">
        <v>180000026</v>
      </c>
      <c r="R2601" s="122">
        <v>190000026</v>
      </c>
      <c r="S2601" s="122">
        <v>215000026</v>
      </c>
      <c r="T2601" s="122">
        <v>265000026</v>
      </c>
      <c r="U2601" s="122">
        <v>285000026</v>
      </c>
      <c r="V2601" s="122">
        <v>295000026</v>
      </c>
      <c r="W2601" s="122">
        <v>300000026</v>
      </c>
      <c r="X2601" s="122">
        <v>315000026</v>
      </c>
      <c r="Y2601" s="122">
        <v>325000026</v>
      </c>
      <c r="Z2601" s="122">
        <v>345000026</v>
      </c>
      <c r="AA2601" s="122">
        <v>365000026</v>
      </c>
      <c r="AB2601" s="122">
        <v>380000026</v>
      </c>
      <c r="AC2601" s="122">
        <v>0</v>
      </c>
      <c r="AD2601" s="121"/>
    </row>
    <row r="2602" spans="14:30" ht="12" customHeight="1">
      <c r="N2602" s="119" t="s">
        <v>26</v>
      </c>
      <c r="O2602" s="120" t="s">
        <v>836</v>
      </c>
      <c r="P2602" s="122">
        <v>0</v>
      </c>
      <c r="Q2602" s="122">
        <v>0</v>
      </c>
      <c r="R2602" s="122">
        <v>0</v>
      </c>
      <c r="S2602" s="122">
        <v>0</v>
      </c>
      <c r="T2602" s="122">
        <v>275000026</v>
      </c>
      <c r="U2602" s="122">
        <v>285000026</v>
      </c>
      <c r="V2602" s="122">
        <v>295000026</v>
      </c>
      <c r="W2602" s="122">
        <v>300500026</v>
      </c>
      <c r="X2602" s="122">
        <v>315000026</v>
      </c>
      <c r="Y2602" s="122">
        <v>325000026</v>
      </c>
      <c r="Z2602" s="122">
        <v>345000026</v>
      </c>
      <c r="AA2602" s="122">
        <v>360000026</v>
      </c>
      <c r="AB2602" s="122">
        <v>0</v>
      </c>
      <c r="AC2602" s="122">
        <v>0</v>
      </c>
      <c r="AD2602" s="121"/>
    </row>
    <row r="2603" spans="14:30" ht="12" customHeight="1">
      <c r="N2603" s="119" t="s">
        <v>26</v>
      </c>
      <c r="O2603" s="120" t="s">
        <v>837</v>
      </c>
      <c r="P2603" s="122">
        <v>0</v>
      </c>
      <c r="Q2603" s="122">
        <v>0</v>
      </c>
      <c r="R2603" s="122">
        <v>0</v>
      </c>
      <c r="S2603" s="122">
        <v>0</v>
      </c>
      <c r="T2603" s="122">
        <v>230000026</v>
      </c>
      <c r="U2603" s="122">
        <v>245000026</v>
      </c>
      <c r="V2603" s="122">
        <v>260000026</v>
      </c>
      <c r="W2603" s="122">
        <v>275000026</v>
      </c>
      <c r="X2603" s="122">
        <v>285000026</v>
      </c>
      <c r="Y2603" s="122">
        <v>300000026</v>
      </c>
      <c r="Z2603" s="122">
        <v>330000026</v>
      </c>
      <c r="AA2603" s="122">
        <v>0</v>
      </c>
      <c r="AB2603" s="122">
        <v>0</v>
      </c>
      <c r="AC2603" s="122">
        <v>0</v>
      </c>
      <c r="AD2603" s="121"/>
    </row>
    <row r="2604" spans="14:30" ht="12" customHeight="1">
      <c r="N2604" s="119" t="s">
        <v>26</v>
      </c>
      <c r="O2604" s="120" t="s">
        <v>495</v>
      </c>
      <c r="P2604" s="122">
        <v>0</v>
      </c>
      <c r="Q2604" s="122">
        <v>0</v>
      </c>
      <c r="R2604" s="122">
        <v>0</v>
      </c>
      <c r="S2604" s="122">
        <v>0</v>
      </c>
      <c r="T2604" s="122">
        <v>0</v>
      </c>
      <c r="U2604" s="122">
        <v>215000026</v>
      </c>
      <c r="V2604" s="122">
        <v>240000026</v>
      </c>
      <c r="W2604" s="122">
        <v>270000026</v>
      </c>
      <c r="X2604" s="122">
        <v>280000026</v>
      </c>
      <c r="Y2604" s="122">
        <v>295000026</v>
      </c>
      <c r="Z2604" s="122">
        <v>315000026</v>
      </c>
      <c r="AA2604" s="122">
        <v>0</v>
      </c>
      <c r="AB2604" s="122">
        <v>0</v>
      </c>
      <c r="AC2604" s="122">
        <v>0</v>
      </c>
      <c r="AD2604" s="121"/>
    </row>
    <row r="2605" spans="14:30" ht="12" customHeight="1">
      <c r="N2605" s="119" t="s">
        <v>26</v>
      </c>
      <c r="O2605" s="120" t="s">
        <v>496</v>
      </c>
      <c r="P2605" s="122">
        <v>0</v>
      </c>
      <c r="Q2605" s="122">
        <v>0</v>
      </c>
      <c r="R2605" s="122">
        <v>0</v>
      </c>
      <c r="S2605" s="122">
        <v>0</v>
      </c>
      <c r="T2605" s="122">
        <v>0</v>
      </c>
      <c r="U2605" s="122">
        <v>205000026</v>
      </c>
      <c r="V2605" s="122">
        <v>235000026</v>
      </c>
      <c r="W2605" s="122">
        <v>265000026</v>
      </c>
      <c r="X2605" s="122">
        <v>275000026</v>
      </c>
      <c r="Y2605" s="122">
        <v>290000026</v>
      </c>
      <c r="Z2605" s="122">
        <v>310000026</v>
      </c>
      <c r="AA2605" s="122">
        <v>0</v>
      </c>
      <c r="AB2605" s="122">
        <v>0</v>
      </c>
      <c r="AC2605" s="122">
        <v>0</v>
      </c>
      <c r="AD2605" s="121"/>
    </row>
    <row r="2606" spans="14:30" ht="12" customHeight="1">
      <c r="N2606" s="119" t="s">
        <v>26</v>
      </c>
      <c r="O2606" s="120" t="s">
        <v>497</v>
      </c>
      <c r="P2606" s="122">
        <v>0</v>
      </c>
      <c r="Q2606" s="122">
        <v>0</v>
      </c>
      <c r="R2606" s="122">
        <v>0</v>
      </c>
      <c r="S2606" s="122">
        <v>0</v>
      </c>
      <c r="T2606" s="122">
        <v>245000026</v>
      </c>
      <c r="U2606" s="122">
        <v>260000026</v>
      </c>
      <c r="V2606" s="122">
        <v>275000026</v>
      </c>
      <c r="W2606" s="122">
        <v>295000026</v>
      </c>
      <c r="X2606" s="122">
        <v>320000026</v>
      </c>
      <c r="Y2606" s="122">
        <v>365000026</v>
      </c>
      <c r="Z2606" s="122">
        <v>0</v>
      </c>
      <c r="AA2606" s="122">
        <v>0</v>
      </c>
      <c r="AB2606" s="122">
        <v>0</v>
      </c>
      <c r="AC2606" s="122">
        <v>0</v>
      </c>
      <c r="AD2606" s="121"/>
    </row>
    <row r="2607" spans="14:30" ht="12" customHeight="1">
      <c r="N2607" s="119" t="s">
        <v>26</v>
      </c>
      <c r="O2607" s="120" t="s">
        <v>498</v>
      </c>
      <c r="P2607" s="122">
        <v>165000026</v>
      </c>
      <c r="Q2607" s="122">
        <v>175000026</v>
      </c>
      <c r="R2607" s="122">
        <v>185000026</v>
      </c>
      <c r="S2607" s="122">
        <v>195000026</v>
      </c>
      <c r="T2607" s="122">
        <v>0</v>
      </c>
      <c r="U2607" s="122">
        <v>0</v>
      </c>
      <c r="V2607" s="122">
        <v>0</v>
      </c>
      <c r="W2607" s="122">
        <v>0</v>
      </c>
      <c r="X2607" s="122">
        <v>0</v>
      </c>
      <c r="Y2607" s="122">
        <v>320000026</v>
      </c>
      <c r="Z2607" s="122">
        <v>0</v>
      </c>
      <c r="AA2607" s="122">
        <v>0</v>
      </c>
      <c r="AB2607" s="122">
        <v>0</v>
      </c>
      <c r="AC2607" s="122">
        <v>0</v>
      </c>
      <c r="AD2607" s="121"/>
    </row>
    <row r="2608" spans="14:30" ht="12" customHeight="1">
      <c r="N2608" s="119" t="s">
        <v>26</v>
      </c>
      <c r="O2608" s="120" t="s">
        <v>499</v>
      </c>
      <c r="P2608" s="122">
        <v>160000026</v>
      </c>
      <c r="Q2608" s="122">
        <v>170000026</v>
      </c>
      <c r="R2608" s="122">
        <v>180000026</v>
      </c>
      <c r="S2608" s="122">
        <v>195000026</v>
      </c>
      <c r="T2608" s="122">
        <v>0</v>
      </c>
      <c r="U2608" s="122">
        <v>0</v>
      </c>
      <c r="V2608" s="122">
        <v>0</v>
      </c>
      <c r="W2608" s="122">
        <v>0</v>
      </c>
      <c r="X2608" s="122">
        <v>0</v>
      </c>
      <c r="Y2608" s="122">
        <v>0</v>
      </c>
      <c r="Z2608" s="122">
        <v>0</v>
      </c>
      <c r="AA2608" s="122">
        <v>0</v>
      </c>
      <c r="AB2608" s="122">
        <v>0</v>
      </c>
      <c r="AC2608" s="122">
        <v>0</v>
      </c>
      <c r="AD2608" s="121"/>
    </row>
    <row r="2609" spans="14:30" ht="12" customHeight="1">
      <c r="N2609" s="119" t="s">
        <v>26</v>
      </c>
      <c r="O2609" s="120" t="s">
        <v>500</v>
      </c>
      <c r="P2609" s="122">
        <v>150000026</v>
      </c>
      <c r="Q2609" s="122">
        <v>160000026</v>
      </c>
      <c r="R2609" s="122">
        <v>170000026</v>
      </c>
      <c r="S2609" s="122">
        <v>190000026</v>
      </c>
      <c r="T2609" s="122">
        <v>225000026</v>
      </c>
      <c r="U2609" s="122">
        <v>235000026</v>
      </c>
      <c r="V2609" s="122">
        <v>250000026</v>
      </c>
      <c r="W2609" s="122">
        <v>260000026</v>
      </c>
      <c r="X2609" s="122">
        <v>285000026</v>
      </c>
      <c r="Y2609" s="122">
        <v>300000026</v>
      </c>
      <c r="Z2609" s="122">
        <v>310000026</v>
      </c>
      <c r="AA2609" s="122">
        <v>320000026</v>
      </c>
      <c r="AB2609" s="122">
        <v>340000026</v>
      </c>
      <c r="AC2609" s="122">
        <v>0</v>
      </c>
      <c r="AD2609" s="121"/>
    </row>
    <row r="2610" spans="14:30" ht="12" customHeight="1">
      <c r="N2610" s="119" t="s">
        <v>26</v>
      </c>
      <c r="O2610" s="120" t="s">
        <v>501</v>
      </c>
      <c r="P2610" s="122">
        <v>180000026</v>
      </c>
      <c r="Q2610" s="122">
        <v>190000026</v>
      </c>
      <c r="R2610" s="122">
        <v>200000026</v>
      </c>
      <c r="S2610" s="122">
        <v>220000026</v>
      </c>
      <c r="T2610" s="122">
        <v>230000026</v>
      </c>
      <c r="U2610" s="122">
        <v>0</v>
      </c>
      <c r="V2610" s="122">
        <v>0</v>
      </c>
      <c r="W2610" s="122">
        <v>0</v>
      </c>
      <c r="X2610" s="122">
        <v>0</v>
      </c>
      <c r="Y2610" s="122">
        <v>0</v>
      </c>
      <c r="Z2610" s="122">
        <v>0</v>
      </c>
      <c r="AA2610" s="122">
        <v>0</v>
      </c>
      <c r="AB2610" s="122">
        <v>0</v>
      </c>
      <c r="AC2610" s="122">
        <v>0</v>
      </c>
      <c r="AD2610" s="121"/>
    </row>
    <row r="2611" spans="14:30" ht="12" customHeight="1">
      <c r="N2611" s="119" t="s">
        <v>26</v>
      </c>
      <c r="O2611" s="120" t="s">
        <v>502</v>
      </c>
      <c r="P2611" s="122">
        <v>195000026</v>
      </c>
      <c r="Q2611" s="122">
        <v>200000026</v>
      </c>
      <c r="R2611" s="122">
        <v>210000026</v>
      </c>
      <c r="S2611" s="122">
        <v>225000026</v>
      </c>
      <c r="T2611" s="122">
        <v>0</v>
      </c>
      <c r="U2611" s="122">
        <v>0</v>
      </c>
      <c r="V2611" s="122">
        <v>0</v>
      </c>
      <c r="W2611" s="122">
        <v>0</v>
      </c>
      <c r="X2611" s="122">
        <v>0</v>
      </c>
      <c r="Y2611" s="122">
        <v>0</v>
      </c>
      <c r="Z2611" s="122">
        <v>0</v>
      </c>
      <c r="AA2611" s="122">
        <v>0</v>
      </c>
      <c r="AB2611" s="122">
        <v>0</v>
      </c>
      <c r="AC2611" s="122">
        <v>0</v>
      </c>
      <c r="AD2611" s="121"/>
    </row>
    <row r="2612" spans="14:30" ht="12" customHeight="1">
      <c r="N2612" s="119" t="s">
        <v>26</v>
      </c>
      <c r="O2612" s="120" t="s">
        <v>2463</v>
      </c>
      <c r="P2612" s="122">
        <v>195000026</v>
      </c>
      <c r="Q2612" s="122">
        <v>200000026</v>
      </c>
      <c r="R2612" s="122">
        <v>210000026</v>
      </c>
      <c r="S2612" s="122">
        <v>225000026</v>
      </c>
      <c r="T2612" s="122">
        <v>0</v>
      </c>
      <c r="U2612" s="122">
        <v>0</v>
      </c>
      <c r="V2612" s="122">
        <v>0</v>
      </c>
      <c r="W2612" s="122">
        <v>0</v>
      </c>
      <c r="X2612" s="122">
        <v>0</v>
      </c>
      <c r="Y2612" s="122">
        <v>0</v>
      </c>
      <c r="Z2612" s="122">
        <v>0</v>
      </c>
      <c r="AA2612" s="122">
        <v>0</v>
      </c>
      <c r="AB2612" s="122">
        <v>0</v>
      </c>
      <c r="AC2612" s="122">
        <v>0</v>
      </c>
      <c r="AD2612" s="121"/>
    </row>
    <row r="2613" spans="14:30" ht="12" customHeight="1">
      <c r="N2613" s="119" t="s">
        <v>26</v>
      </c>
      <c r="O2613" s="120" t="s">
        <v>1975</v>
      </c>
      <c r="P2613" s="122">
        <v>160000026</v>
      </c>
      <c r="Q2613" s="122">
        <v>170000026</v>
      </c>
      <c r="R2613" s="122">
        <v>0</v>
      </c>
      <c r="S2613" s="122">
        <v>0</v>
      </c>
      <c r="T2613" s="122">
        <v>0</v>
      </c>
      <c r="U2613" s="122">
        <v>0</v>
      </c>
      <c r="V2613" s="122">
        <v>0</v>
      </c>
      <c r="W2613" s="122">
        <v>0</v>
      </c>
      <c r="X2613" s="122">
        <v>0</v>
      </c>
      <c r="Y2613" s="122">
        <v>0</v>
      </c>
      <c r="Z2613" s="122">
        <v>0</v>
      </c>
      <c r="AA2613" s="122">
        <v>0</v>
      </c>
      <c r="AB2613" s="122">
        <v>0</v>
      </c>
      <c r="AC2613" s="122">
        <v>0</v>
      </c>
      <c r="AD2613" s="121"/>
    </row>
    <row r="2614" spans="14:30" ht="12" customHeight="1">
      <c r="N2614" s="119" t="s">
        <v>26</v>
      </c>
      <c r="O2614" s="120" t="s">
        <v>444</v>
      </c>
      <c r="P2614" s="122">
        <v>170000026</v>
      </c>
      <c r="Q2614" s="122">
        <v>180000026</v>
      </c>
      <c r="R2614" s="122">
        <v>190000026</v>
      </c>
      <c r="S2614" s="122">
        <v>195000026</v>
      </c>
      <c r="T2614" s="122">
        <v>0</v>
      </c>
      <c r="U2614" s="122">
        <v>0</v>
      </c>
      <c r="V2614" s="122">
        <v>0</v>
      </c>
      <c r="W2614" s="122">
        <v>0</v>
      </c>
      <c r="X2614" s="122">
        <v>0</v>
      </c>
      <c r="Y2614" s="122">
        <v>0</v>
      </c>
      <c r="Z2614" s="122">
        <v>0</v>
      </c>
      <c r="AA2614" s="122">
        <v>0</v>
      </c>
      <c r="AB2614" s="122">
        <v>0</v>
      </c>
      <c r="AC2614" s="122">
        <v>0</v>
      </c>
      <c r="AD2614" s="121"/>
    </row>
    <row r="2615" spans="14:30" ht="12" customHeight="1">
      <c r="N2615" s="119" t="s">
        <v>26</v>
      </c>
      <c r="O2615" s="120" t="s">
        <v>445</v>
      </c>
      <c r="P2615" s="122">
        <v>160000026</v>
      </c>
      <c r="Q2615" s="122">
        <v>170000026</v>
      </c>
      <c r="R2615" s="122">
        <v>180000026</v>
      </c>
      <c r="S2615" s="122">
        <v>185000026</v>
      </c>
      <c r="T2615" s="122">
        <v>0</v>
      </c>
      <c r="U2615" s="122">
        <v>0</v>
      </c>
      <c r="V2615" s="122">
        <v>0</v>
      </c>
      <c r="W2615" s="122">
        <v>0</v>
      </c>
      <c r="X2615" s="122">
        <v>0</v>
      </c>
      <c r="Y2615" s="122">
        <v>0</v>
      </c>
      <c r="Z2615" s="122">
        <v>0</v>
      </c>
      <c r="AA2615" s="122">
        <v>0</v>
      </c>
      <c r="AB2615" s="122">
        <v>0</v>
      </c>
      <c r="AC2615" s="122">
        <v>0</v>
      </c>
      <c r="AD2615" s="121"/>
    </row>
    <row r="2616" spans="14:30" ht="12" customHeight="1">
      <c r="N2616" s="119" t="s">
        <v>26</v>
      </c>
      <c r="O2616" s="120" t="s">
        <v>446</v>
      </c>
      <c r="P2616" s="122">
        <v>150000026</v>
      </c>
      <c r="Q2616" s="122">
        <v>165000026</v>
      </c>
      <c r="R2616" s="122">
        <v>180000026</v>
      </c>
      <c r="S2616" s="122">
        <v>185000026</v>
      </c>
      <c r="T2616" s="122">
        <v>0</v>
      </c>
      <c r="U2616" s="122">
        <v>0</v>
      </c>
      <c r="V2616" s="122">
        <v>0</v>
      </c>
      <c r="W2616" s="122">
        <v>0</v>
      </c>
      <c r="X2616" s="122">
        <v>0</v>
      </c>
      <c r="Y2616" s="122">
        <v>0</v>
      </c>
      <c r="Z2616" s="122">
        <v>0</v>
      </c>
      <c r="AA2616" s="122">
        <v>0</v>
      </c>
      <c r="AB2616" s="122">
        <v>0</v>
      </c>
      <c r="AC2616" s="122">
        <v>0</v>
      </c>
      <c r="AD2616" s="121"/>
    </row>
    <row r="2617" spans="14:30" ht="12" customHeight="1">
      <c r="N2617" s="119" t="s">
        <v>26</v>
      </c>
      <c r="O2617" s="120" t="s">
        <v>447</v>
      </c>
      <c r="P2617" s="122">
        <v>145000026</v>
      </c>
      <c r="Q2617" s="122">
        <v>160000026</v>
      </c>
      <c r="R2617" s="122">
        <v>175000026</v>
      </c>
      <c r="S2617" s="122">
        <v>180000026</v>
      </c>
      <c r="T2617" s="122">
        <v>0</v>
      </c>
      <c r="U2617" s="122">
        <v>0</v>
      </c>
      <c r="V2617" s="122">
        <v>0</v>
      </c>
      <c r="W2617" s="122">
        <v>0</v>
      </c>
      <c r="X2617" s="122">
        <v>0</v>
      </c>
      <c r="Y2617" s="122">
        <v>0</v>
      </c>
      <c r="Z2617" s="122">
        <v>0</v>
      </c>
      <c r="AA2617" s="122">
        <v>0</v>
      </c>
      <c r="AB2617" s="122">
        <v>0</v>
      </c>
      <c r="AC2617" s="122">
        <v>0</v>
      </c>
      <c r="AD2617" s="121"/>
    </row>
    <row r="2618" spans="14:30" ht="12" customHeight="1">
      <c r="N2618" s="119" t="s">
        <v>26</v>
      </c>
      <c r="O2618" s="120" t="s">
        <v>1902</v>
      </c>
      <c r="P2618" s="122">
        <v>145000026</v>
      </c>
      <c r="Q2618" s="122">
        <v>160000026</v>
      </c>
      <c r="R2618" s="122">
        <v>175000026</v>
      </c>
      <c r="S2618" s="122">
        <v>190000026</v>
      </c>
      <c r="T2618" s="122">
        <v>0</v>
      </c>
      <c r="U2618" s="122">
        <v>0</v>
      </c>
      <c r="V2618" s="122">
        <v>0</v>
      </c>
      <c r="W2618" s="122">
        <v>0</v>
      </c>
      <c r="X2618" s="122">
        <v>0</v>
      </c>
      <c r="Y2618" s="122">
        <v>0</v>
      </c>
      <c r="Z2618" s="122">
        <v>0</v>
      </c>
      <c r="AA2618" s="122">
        <v>0</v>
      </c>
      <c r="AB2618" s="122">
        <v>0</v>
      </c>
      <c r="AC2618" s="122">
        <v>0</v>
      </c>
      <c r="AD2618" s="121"/>
    </row>
    <row r="2619" spans="14:30" ht="12" customHeight="1">
      <c r="N2619" s="119" t="s">
        <v>26</v>
      </c>
      <c r="O2619" s="120" t="s">
        <v>448</v>
      </c>
      <c r="P2619" s="122">
        <v>165000026</v>
      </c>
      <c r="Q2619" s="122">
        <v>175000026</v>
      </c>
      <c r="R2619" s="122">
        <v>185000026</v>
      </c>
      <c r="S2619" s="122">
        <v>195000026</v>
      </c>
      <c r="T2619" s="122">
        <v>0</v>
      </c>
      <c r="U2619" s="122">
        <v>0</v>
      </c>
      <c r="V2619" s="122">
        <v>0</v>
      </c>
      <c r="W2619" s="122">
        <v>0</v>
      </c>
      <c r="X2619" s="122">
        <v>0</v>
      </c>
      <c r="Y2619" s="122">
        <v>0</v>
      </c>
      <c r="Z2619" s="122">
        <v>0</v>
      </c>
      <c r="AA2619" s="122">
        <v>0</v>
      </c>
      <c r="AB2619" s="122">
        <v>0</v>
      </c>
      <c r="AC2619" s="122">
        <v>0</v>
      </c>
      <c r="AD2619" s="121"/>
    </row>
    <row r="2620" spans="14:30" ht="12" customHeight="1">
      <c r="N2620" s="119" t="s">
        <v>26</v>
      </c>
      <c r="O2620" s="120" t="s">
        <v>449</v>
      </c>
      <c r="P2620" s="122">
        <v>160000026</v>
      </c>
      <c r="Q2620" s="122">
        <v>170000026</v>
      </c>
      <c r="R2620" s="122">
        <v>180000026</v>
      </c>
      <c r="S2620" s="122">
        <v>195000026</v>
      </c>
      <c r="T2620" s="122">
        <v>0</v>
      </c>
      <c r="U2620" s="122">
        <v>0</v>
      </c>
      <c r="V2620" s="122">
        <v>0</v>
      </c>
      <c r="W2620" s="122">
        <v>0</v>
      </c>
      <c r="X2620" s="122">
        <v>0</v>
      </c>
      <c r="Y2620" s="122">
        <v>0</v>
      </c>
      <c r="Z2620" s="122">
        <v>0</v>
      </c>
      <c r="AA2620" s="122">
        <v>0</v>
      </c>
      <c r="AB2620" s="122">
        <v>0</v>
      </c>
      <c r="AC2620" s="122">
        <v>0</v>
      </c>
      <c r="AD2620" s="121"/>
    </row>
    <row r="2621" spans="14:30" ht="12" customHeight="1">
      <c r="N2621" s="119" t="s">
        <v>26</v>
      </c>
      <c r="O2621" s="120" t="s">
        <v>2107</v>
      </c>
      <c r="P2621" s="122">
        <v>160000026</v>
      </c>
      <c r="Q2621" s="122">
        <v>170000026</v>
      </c>
      <c r="R2621" s="122">
        <v>180000026</v>
      </c>
      <c r="S2621" s="122">
        <v>195000026</v>
      </c>
      <c r="T2621" s="122">
        <v>0</v>
      </c>
      <c r="U2621" s="122">
        <v>0</v>
      </c>
      <c r="V2621" s="122">
        <v>0</v>
      </c>
      <c r="W2621" s="122">
        <v>0</v>
      </c>
      <c r="X2621" s="122">
        <v>0</v>
      </c>
      <c r="Y2621" s="122">
        <v>0</v>
      </c>
      <c r="Z2621" s="122">
        <v>0</v>
      </c>
      <c r="AA2621" s="122">
        <v>0</v>
      </c>
      <c r="AB2621" s="122">
        <v>0</v>
      </c>
      <c r="AC2621" s="122">
        <v>0</v>
      </c>
      <c r="AD2621" s="121"/>
    </row>
    <row r="2622" spans="14:30" ht="12" customHeight="1">
      <c r="N2622" s="119" t="s">
        <v>26</v>
      </c>
      <c r="O2622" s="120" t="s">
        <v>1767</v>
      </c>
      <c r="P2622" s="122">
        <v>175000026</v>
      </c>
      <c r="Q2622" s="122">
        <v>185000026</v>
      </c>
      <c r="R2622" s="122">
        <v>190000026</v>
      </c>
      <c r="S2622" s="122">
        <v>195000026</v>
      </c>
      <c r="T2622" s="122">
        <v>0</v>
      </c>
      <c r="U2622" s="122">
        <v>0</v>
      </c>
      <c r="V2622" s="122">
        <v>0</v>
      </c>
      <c r="W2622" s="122">
        <v>0</v>
      </c>
      <c r="X2622" s="122">
        <v>0</v>
      </c>
      <c r="Y2622" s="122">
        <v>0</v>
      </c>
      <c r="Z2622" s="122">
        <v>0</v>
      </c>
      <c r="AA2622" s="122">
        <v>0</v>
      </c>
      <c r="AB2622" s="122">
        <v>0</v>
      </c>
      <c r="AC2622" s="122">
        <v>0</v>
      </c>
      <c r="AD2622" s="121"/>
    </row>
    <row r="2623" spans="14:30" ht="12" customHeight="1">
      <c r="N2623" s="119" t="s">
        <v>26</v>
      </c>
      <c r="O2623" s="120" t="s">
        <v>450</v>
      </c>
      <c r="P2623" s="122">
        <v>195000026</v>
      </c>
      <c r="Q2623" s="122">
        <v>205000026</v>
      </c>
      <c r="R2623" s="122">
        <v>210000026</v>
      </c>
      <c r="S2623" s="122">
        <v>225000026</v>
      </c>
      <c r="T2623" s="122">
        <v>235000026</v>
      </c>
      <c r="U2623" s="122">
        <v>0</v>
      </c>
      <c r="V2623" s="122">
        <v>0</v>
      </c>
      <c r="W2623" s="122">
        <v>0</v>
      </c>
      <c r="X2623" s="122">
        <v>0</v>
      </c>
      <c r="Y2623" s="122">
        <v>0</v>
      </c>
      <c r="Z2623" s="122">
        <v>0</v>
      </c>
      <c r="AA2623" s="122">
        <v>0</v>
      </c>
      <c r="AB2623" s="122">
        <v>0</v>
      </c>
      <c r="AC2623" s="122">
        <v>0</v>
      </c>
      <c r="AD2623" s="121"/>
    </row>
    <row r="2624" spans="14:30" ht="12" customHeight="1">
      <c r="N2624" s="119" t="s">
        <v>26</v>
      </c>
      <c r="O2624" s="120" t="s">
        <v>451</v>
      </c>
      <c r="P2624" s="122">
        <v>180000026</v>
      </c>
      <c r="Q2624" s="122">
        <v>190000026</v>
      </c>
      <c r="R2624" s="122">
        <v>200000026</v>
      </c>
      <c r="S2624" s="122">
        <v>220000026</v>
      </c>
      <c r="T2624" s="122">
        <v>230000026</v>
      </c>
      <c r="U2624" s="122">
        <v>0</v>
      </c>
      <c r="V2624" s="122">
        <v>0</v>
      </c>
      <c r="W2624" s="122">
        <v>0</v>
      </c>
      <c r="X2624" s="122">
        <v>0</v>
      </c>
      <c r="Y2624" s="122">
        <v>0</v>
      </c>
      <c r="Z2624" s="122">
        <v>0</v>
      </c>
      <c r="AA2624" s="122">
        <v>0</v>
      </c>
      <c r="AB2624" s="122">
        <v>0</v>
      </c>
      <c r="AC2624" s="122">
        <v>0</v>
      </c>
      <c r="AD2624" s="121"/>
    </row>
    <row r="2625" spans="14:30" ht="12" customHeight="1">
      <c r="N2625" s="119" t="s">
        <v>26</v>
      </c>
      <c r="O2625" s="120" t="s">
        <v>452</v>
      </c>
      <c r="P2625" s="122">
        <v>195000026</v>
      </c>
      <c r="Q2625" s="122">
        <v>200000026</v>
      </c>
      <c r="R2625" s="122">
        <v>210000026</v>
      </c>
      <c r="S2625" s="122">
        <v>225000026</v>
      </c>
      <c r="T2625" s="122">
        <v>0</v>
      </c>
      <c r="U2625" s="122">
        <v>0</v>
      </c>
      <c r="V2625" s="122">
        <v>0</v>
      </c>
      <c r="W2625" s="122">
        <v>0</v>
      </c>
      <c r="X2625" s="122">
        <v>0</v>
      </c>
      <c r="Y2625" s="122">
        <v>0</v>
      </c>
      <c r="Z2625" s="122">
        <v>0</v>
      </c>
      <c r="AA2625" s="122">
        <v>0</v>
      </c>
      <c r="AB2625" s="122">
        <v>0</v>
      </c>
      <c r="AC2625" s="122">
        <v>0</v>
      </c>
      <c r="AD2625" s="121"/>
    </row>
    <row r="2626" spans="14:30" ht="12" customHeight="1">
      <c r="N2626" s="119" t="s">
        <v>26</v>
      </c>
      <c r="O2626" s="120" t="s">
        <v>453</v>
      </c>
      <c r="P2626" s="122">
        <v>195000026</v>
      </c>
      <c r="Q2626" s="122">
        <v>200000026</v>
      </c>
      <c r="R2626" s="122">
        <v>210000026</v>
      </c>
      <c r="S2626" s="122">
        <v>225000026</v>
      </c>
      <c r="T2626" s="122">
        <v>0</v>
      </c>
      <c r="U2626" s="122">
        <v>0</v>
      </c>
      <c r="V2626" s="122">
        <v>0</v>
      </c>
      <c r="W2626" s="122">
        <v>0</v>
      </c>
      <c r="X2626" s="122">
        <v>0</v>
      </c>
      <c r="Y2626" s="122">
        <v>0</v>
      </c>
      <c r="Z2626" s="122">
        <v>0</v>
      </c>
      <c r="AA2626" s="122">
        <v>0</v>
      </c>
      <c r="AB2626" s="122">
        <v>0</v>
      </c>
      <c r="AC2626" s="122">
        <v>0</v>
      </c>
      <c r="AD2626" s="121"/>
    </row>
    <row r="2627" spans="14:30" ht="12" customHeight="1">
      <c r="N2627" s="119" t="s">
        <v>26</v>
      </c>
      <c r="O2627" s="120" t="s">
        <v>838</v>
      </c>
      <c r="P2627" s="122">
        <v>0</v>
      </c>
      <c r="Q2627" s="122">
        <v>0</v>
      </c>
      <c r="R2627" s="122">
        <v>0</v>
      </c>
      <c r="S2627" s="122">
        <v>0</v>
      </c>
      <c r="T2627" s="122">
        <v>210000026</v>
      </c>
      <c r="U2627" s="122">
        <v>225000026</v>
      </c>
      <c r="V2627" s="122">
        <v>235000026</v>
      </c>
      <c r="W2627" s="122">
        <v>260000026</v>
      </c>
      <c r="X2627" s="122">
        <v>275000026</v>
      </c>
      <c r="Y2627" s="122">
        <v>290000026</v>
      </c>
      <c r="Z2627" s="122">
        <v>310000026</v>
      </c>
      <c r="AA2627" s="122">
        <v>0</v>
      </c>
      <c r="AB2627" s="122">
        <v>0</v>
      </c>
      <c r="AC2627" s="122">
        <v>0</v>
      </c>
      <c r="AD2627" s="121"/>
    </row>
    <row r="2628" spans="14:30" ht="12" customHeight="1">
      <c r="N2628" s="119" t="s">
        <v>26</v>
      </c>
      <c r="O2628" s="120" t="s">
        <v>612</v>
      </c>
      <c r="P2628" s="122">
        <v>0</v>
      </c>
      <c r="Q2628" s="122">
        <v>0</v>
      </c>
      <c r="R2628" s="122">
        <v>0</v>
      </c>
      <c r="S2628" s="122">
        <v>0</v>
      </c>
      <c r="T2628" s="122">
        <v>185000026</v>
      </c>
      <c r="U2628" s="122">
        <v>200000026</v>
      </c>
      <c r="V2628" s="122">
        <v>220000026</v>
      </c>
      <c r="W2628" s="122">
        <v>240000026</v>
      </c>
      <c r="X2628" s="122">
        <v>260000026</v>
      </c>
      <c r="Y2628" s="122">
        <v>280000026</v>
      </c>
      <c r="Z2628" s="122">
        <v>0</v>
      </c>
      <c r="AA2628" s="122">
        <v>0</v>
      </c>
      <c r="AB2628" s="122">
        <v>0</v>
      </c>
      <c r="AC2628" s="122">
        <v>0</v>
      </c>
      <c r="AD2628" s="121"/>
    </row>
    <row r="2629" spans="14:30" ht="12" customHeight="1">
      <c r="N2629" s="119" t="s">
        <v>26</v>
      </c>
      <c r="O2629" s="120" t="s">
        <v>687</v>
      </c>
      <c r="P2629" s="122">
        <v>0</v>
      </c>
      <c r="Q2629" s="122">
        <v>140000026</v>
      </c>
      <c r="R2629" s="122">
        <v>150000026</v>
      </c>
      <c r="S2629" s="122">
        <v>160000026</v>
      </c>
      <c r="T2629" s="122">
        <v>170000026</v>
      </c>
      <c r="U2629" s="122">
        <v>180000026</v>
      </c>
      <c r="V2629" s="122">
        <v>195000026</v>
      </c>
      <c r="W2629" s="122">
        <v>205000026</v>
      </c>
      <c r="X2629" s="122">
        <v>225000026</v>
      </c>
      <c r="Y2629" s="122">
        <v>250000026</v>
      </c>
      <c r="Z2629" s="122">
        <v>0</v>
      </c>
      <c r="AA2629" s="122">
        <v>0</v>
      </c>
      <c r="AB2629" s="122">
        <v>0</v>
      </c>
      <c r="AC2629" s="122">
        <v>0</v>
      </c>
      <c r="AD2629" s="121"/>
    </row>
    <row r="2630" spans="14:30" ht="12" customHeight="1">
      <c r="N2630" s="119" t="s">
        <v>26</v>
      </c>
      <c r="O2630" s="120" t="s">
        <v>161</v>
      </c>
      <c r="P2630" s="122">
        <v>0</v>
      </c>
      <c r="Q2630" s="122">
        <v>0</v>
      </c>
      <c r="R2630" s="122">
        <v>0</v>
      </c>
      <c r="S2630" s="122">
        <v>0</v>
      </c>
      <c r="T2630" s="122">
        <v>280000026</v>
      </c>
      <c r="U2630" s="122">
        <v>290000026</v>
      </c>
      <c r="V2630" s="122">
        <v>300000026</v>
      </c>
      <c r="W2630" s="122">
        <v>305000026</v>
      </c>
      <c r="X2630" s="122">
        <v>315000026</v>
      </c>
      <c r="Y2630" s="122">
        <v>325000026</v>
      </c>
      <c r="Z2630" s="122">
        <v>340000026</v>
      </c>
      <c r="AA2630" s="122">
        <v>350000026</v>
      </c>
      <c r="AB2630" s="122">
        <v>360000026</v>
      </c>
      <c r="AC2630" s="122">
        <v>370000026</v>
      </c>
      <c r="AD2630" s="121"/>
    </row>
    <row r="2631" spans="14:30" ht="12" customHeight="1">
      <c r="N2631" s="119" t="s">
        <v>26</v>
      </c>
      <c r="O2631" s="120" t="s">
        <v>651</v>
      </c>
      <c r="P2631" s="122">
        <v>0</v>
      </c>
      <c r="Q2631" s="122">
        <v>0</v>
      </c>
      <c r="R2631" s="122">
        <v>0</v>
      </c>
      <c r="S2631" s="122">
        <v>0</v>
      </c>
      <c r="T2631" s="122">
        <v>235000026</v>
      </c>
      <c r="U2631" s="122">
        <v>250000026</v>
      </c>
      <c r="V2631" s="122">
        <v>265000026</v>
      </c>
      <c r="W2631" s="122">
        <v>280000026</v>
      </c>
      <c r="X2631" s="122">
        <v>290000026</v>
      </c>
      <c r="Y2631" s="122">
        <v>305000026</v>
      </c>
      <c r="Z2631" s="122">
        <v>330000026</v>
      </c>
      <c r="AA2631" s="122">
        <v>0</v>
      </c>
      <c r="AB2631" s="122">
        <v>0</v>
      </c>
      <c r="AC2631" s="122">
        <v>0</v>
      </c>
      <c r="AD2631" s="121"/>
    </row>
    <row r="2632" spans="14:30" ht="12" customHeight="1">
      <c r="N2632" s="119" t="s">
        <v>26</v>
      </c>
      <c r="O2632" s="120" t="s">
        <v>1260</v>
      </c>
      <c r="P2632" s="122">
        <v>210000026</v>
      </c>
      <c r="Q2632" s="122">
        <v>215000026</v>
      </c>
      <c r="R2632" s="122">
        <v>220000026</v>
      </c>
      <c r="S2632" s="122">
        <v>225000026</v>
      </c>
      <c r="T2632" s="122">
        <v>0</v>
      </c>
      <c r="U2632" s="122">
        <v>0</v>
      </c>
      <c r="V2632" s="122">
        <v>0</v>
      </c>
      <c r="W2632" s="122">
        <v>0</v>
      </c>
      <c r="X2632" s="122">
        <v>0</v>
      </c>
      <c r="Y2632" s="122">
        <v>0</v>
      </c>
      <c r="Z2632" s="122">
        <v>0</v>
      </c>
      <c r="AA2632" s="122">
        <v>0</v>
      </c>
      <c r="AB2632" s="122">
        <v>0</v>
      </c>
      <c r="AC2632" s="122">
        <v>0</v>
      </c>
      <c r="AD2632" s="121"/>
    </row>
    <row r="2633" spans="14:30" ht="12" customHeight="1">
      <c r="N2633" s="119" t="s">
        <v>26</v>
      </c>
      <c r="O2633" s="120" t="s">
        <v>162</v>
      </c>
      <c r="P2633" s="122">
        <v>125000026</v>
      </c>
      <c r="Q2633" s="122">
        <v>145000026</v>
      </c>
      <c r="R2633" s="122">
        <v>165000026</v>
      </c>
      <c r="S2633" s="122">
        <v>180000026</v>
      </c>
      <c r="T2633" s="122">
        <v>200000026</v>
      </c>
      <c r="U2633" s="122">
        <v>220000026</v>
      </c>
      <c r="V2633" s="122">
        <v>230000026</v>
      </c>
      <c r="W2633" s="122">
        <v>240000026</v>
      </c>
      <c r="X2633" s="122">
        <v>260000026</v>
      </c>
      <c r="Y2633" s="122">
        <v>280000026</v>
      </c>
      <c r="Z2633" s="122">
        <v>300000026</v>
      </c>
      <c r="AA2633" s="122">
        <v>320000026</v>
      </c>
      <c r="AB2633" s="122">
        <v>0</v>
      </c>
      <c r="AC2633" s="122">
        <v>0</v>
      </c>
      <c r="AD2633" s="121"/>
    </row>
    <row r="2634" spans="14:30" ht="12" customHeight="1">
      <c r="N2634" s="119" t="s">
        <v>26</v>
      </c>
      <c r="O2634" s="120" t="s">
        <v>839</v>
      </c>
      <c r="P2634" s="122">
        <v>0</v>
      </c>
      <c r="Q2634" s="122">
        <v>0</v>
      </c>
      <c r="R2634" s="122">
        <v>0</v>
      </c>
      <c r="S2634" s="122">
        <v>0</v>
      </c>
      <c r="T2634" s="122">
        <v>275000026</v>
      </c>
      <c r="U2634" s="122">
        <v>285000026</v>
      </c>
      <c r="V2634" s="122">
        <v>295000026</v>
      </c>
      <c r="W2634" s="122">
        <v>300000026</v>
      </c>
      <c r="X2634" s="122">
        <v>315000026</v>
      </c>
      <c r="Y2634" s="122">
        <v>325000026</v>
      </c>
      <c r="Z2634" s="122">
        <v>0</v>
      </c>
      <c r="AA2634" s="122">
        <v>0</v>
      </c>
      <c r="AB2634" s="122">
        <v>0</v>
      </c>
      <c r="AC2634" s="122">
        <v>0</v>
      </c>
      <c r="AD2634" s="121"/>
    </row>
    <row r="2635" spans="14:30" ht="12" customHeight="1">
      <c r="N2635" s="119" t="s">
        <v>26</v>
      </c>
      <c r="O2635" s="120" t="s">
        <v>840</v>
      </c>
      <c r="P2635" s="122">
        <v>0</v>
      </c>
      <c r="Q2635" s="122">
        <v>0</v>
      </c>
      <c r="R2635" s="122">
        <v>0</v>
      </c>
      <c r="S2635" s="122">
        <v>0</v>
      </c>
      <c r="T2635" s="122">
        <v>230000026</v>
      </c>
      <c r="U2635" s="122">
        <v>245000026</v>
      </c>
      <c r="V2635" s="122">
        <v>260000026</v>
      </c>
      <c r="W2635" s="122">
        <v>275000026</v>
      </c>
      <c r="X2635" s="122">
        <v>285000026</v>
      </c>
      <c r="Y2635" s="122">
        <v>300000026</v>
      </c>
      <c r="Z2635" s="122">
        <v>330000026</v>
      </c>
      <c r="AA2635" s="122">
        <v>0</v>
      </c>
      <c r="AB2635" s="122">
        <v>0</v>
      </c>
      <c r="AC2635" s="122">
        <v>0</v>
      </c>
      <c r="AD2635" s="121"/>
    </row>
    <row r="2636" spans="14:30" ht="12" customHeight="1">
      <c r="N2636" s="119" t="s">
        <v>26</v>
      </c>
      <c r="O2636" s="120" t="s">
        <v>1261</v>
      </c>
      <c r="P2636" s="122">
        <v>205000026</v>
      </c>
      <c r="Q2636" s="122">
        <v>210000026</v>
      </c>
      <c r="R2636" s="122">
        <v>215000026</v>
      </c>
      <c r="S2636" s="122">
        <v>220000026</v>
      </c>
      <c r="T2636" s="122">
        <v>0</v>
      </c>
      <c r="U2636" s="122">
        <v>0</v>
      </c>
      <c r="V2636" s="122">
        <v>0</v>
      </c>
      <c r="W2636" s="122">
        <v>0</v>
      </c>
      <c r="X2636" s="122">
        <v>0</v>
      </c>
      <c r="Y2636" s="122">
        <v>0</v>
      </c>
      <c r="Z2636" s="122">
        <v>0</v>
      </c>
      <c r="AA2636" s="122">
        <v>0</v>
      </c>
      <c r="AB2636" s="122">
        <v>0</v>
      </c>
      <c r="AC2636" s="122">
        <v>0</v>
      </c>
      <c r="AD2636" s="121"/>
    </row>
    <row r="2637" spans="14:30" ht="12" customHeight="1">
      <c r="N2637" s="119" t="s">
        <v>26</v>
      </c>
      <c r="O2637" s="120" t="s">
        <v>664</v>
      </c>
      <c r="P2637" s="122">
        <v>120000026</v>
      </c>
      <c r="Q2637" s="122">
        <v>135000026</v>
      </c>
      <c r="R2637" s="122">
        <v>150000026</v>
      </c>
      <c r="S2637" s="122">
        <v>175000026</v>
      </c>
      <c r="T2637" s="122">
        <v>0</v>
      </c>
      <c r="U2637" s="122">
        <v>0</v>
      </c>
      <c r="V2637" s="122">
        <v>0</v>
      </c>
      <c r="W2637" s="122">
        <v>0</v>
      </c>
      <c r="X2637" s="122">
        <v>0</v>
      </c>
      <c r="Y2637" s="122">
        <v>0</v>
      </c>
      <c r="Z2637" s="122">
        <v>0</v>
      </c>
      <c r="AA2637" s="122">
        <v>0</v>
      </c>
      <c r="AB2637" s="122">
        <v>0</v>
      </c>
      <c r="AC2637" s="122">
        <v>0</v>
      </c>
      <c r="AD2637" s="121"/>
    </row>
    <row r="2638" spans="14:30" ht="12" customHeight="1">
      <c r="N2638" s="119" t="s">
        <v>26</v>
      </c>
      <c r="O2638" s="120" t="s">
        <v>841</v>
      </c>
      <c r="P2638" s="122">
        <v>0</v>
      </c>
      <c r="Q2638" s="122">
        <v>0</v>
      </c>
      <c r="R2638" s="122">
        <v>0</v>
      </c>
      <c r="S2638" s="122">
        <v>185000026</v>
      </c>
      <c r="T2638" s="122">
        <v>200000026</v>
      </c>
      <c r="U2638" s="122">
        <v>220000026</v>
      </c>
      <c r="V2638" s="122">
        <v>0</v>
      </c>
      <c r="W2638" s="122">
        <v>0</v>
      </c>
      <c r="X2638" s="122">
        <v>0</v>
      </c>
      <c r="Y2638" s="122">
        <v>0</v>
      </c>
      <c r="Z2638" s="122">
        <v>0</v>
      </c>
      <c r="AA2638" s="122">
        <v>0</v>
      </c>
      <c r="AB2638" s="122">
        <v>0</v>
      </c>
      <c r="AC2638" s="122">
        <v>0</v>
      </c>
      <c r="AD2638" s="121"/>
    </row>
    <row r="2639" spans="14:30" ht="12" customHeight="1">
      <c r="N2639" s="119" t="s">
        <v>26</v>
      </c>
      <c r="O2639" s="120" t="s">
        <v>163</v>
      </c>
      <c r="P2639" s="122">
        <v>0</v>
      </c>
      <c r="Q2639" s="122">
        <v>0</v>
      </c>
      <c r="R2639" s="122">
        <v>0</v>
      </c>
      <c r="S2639" s="122">
        <v>185000026</v>
      </c>
      <c r="T2639" s="122">
        <v>200000026</v>
      </c>
      <c r="U2639" s="122">
        <v>220000026</v>
      </c>
      <c r="V2639" s="122">
        <v>0</v>
      </c>
      <c r="W2639" s="122">
        <v>0</v>
      </c>
      <c r="X2639" s="122">
        <v>0</v>
      </c>
      <c r="Y2639" s="122">
        <v>0</v>
      </c>
      <c r="Z2639" s="122">
        <v>0</v>
      </c>
      <c r="AA2639" s="122">
        <v>0</v>
      </c>
      <c r="AB2639" s="122">
        <v>0</v>
      </c>
      <c r="AC2639" s="122">
        <v>0</v>
      </c>
      <c r="AD2639" s="121"/>
    </row>
    <row r="2640" spans="14:30" ht="12" customHeight="1">
      <c r="N2640" s="119" t="s">
        <v>26</v>
      </c>
      <c r="O2640" s="120" t="s">
        <v>842</v>
      </c>
      <c r="P2640" s="122">
        <v>0</v>
      </c>
      <c r="Q2640" s="122">
        <v>0</v>
      </c>
      <c r="R2640" s="122">
        <v>0</v>
      </c>
      <c r="S2640" s="122">
        <v>190000026</v>
      </c>
      <c r="T2640" s="122">
        <v>205000026</v>
      </c>
      <c r="U2640" s="122">
        <v>225000026</v>
      </c>
      <c r="V2640" s="122">
        <v>125000026</v>
      </c>
      <c r="W2640" s="122">
        <v>275000026</v>
      </c>
      <c r="X2640" s="122">
        <v>290000026</v>
      </c>
      <c r="Y2640" s="122">
        <v>300000026</v>
      </c>
      <c r="Z2640" s="122">
        <v>0</v>
      </c>
      <c r="AA2640" s="122">
        <v>0</v>
      </c>
      <c r="AB2640" s="122">
        <v>0</v>
      </c>
      <c r="AC2640" s="122">
        <v>0</v>
      </c>
      <c r="AD2640" s="121"/>
    </row>
    <row r="2641" spans="14:30" ht="12" customHeight="1">
      <c r="N2641" s="119" t="s">
        <v>26</v>
      </c>
      <c r="O2641" s="120" t="s">
        <v>1365</v>
      </c>
      <c r="P2641" s="122">
        <v>0</v>
      </c>
      <c r="Q2641" s="122">
        <v>0</v>
      </c>
      <c r="R2641" s="122">
        <v>0</v>
      </c>
      <c r="S2641" s="122">
        <v>0</v>
      </c>
      <c r="T2641" s="122">
        <v>305000026</v>
      </c>
      <c r="U2641" s="122">
        <v>315000026</v>
      </c>
      <c r="V2641" s="122">
        <v>325000026</v>
      </c>
      <c r="W2641" s="122">
        <v>335000026</v>
      </c>
      <c r="X2641" s="122">
        <v>345000026</v>
      </c>
      <c r="Y2641" s="122">
        <v>365000026</v>
      </c>
      <c r="Z2641" s="122">
        <v>0</v>
      </c>
      <c r="AA2641" s="122">
        <v>0</v>
      </c>
      <c r="AB2641" s="122">
        <v>0</v>
      </c>
      <c r="AC2641" s="122">
        <v>0</v>
      </c>
      <c r="AD2641" s="121"/>
    </row>
    <row r="2642" spans="14:30" ht="12" customHeight="1">
      <c r="N2642" s="119" t="s">
        <v>26</v>
      </c>
      <c r="O2642" s="120" t="s">
        <v>1709</v>
      </c>
      <c r="P2642" s="122">
        <v>0</v>
      </c>
      <c r="Q2642" s="122">
        <v>0</v>
      </c>
      <c r="R2642" s="122">
        <v>0</v>
      </c>
      <c r="S2642" s="122">
        <v>220000026</v>
      </c>
      <c r="T2642" s="122">
        <v>245000026</v>
      </c>
      <c r="U2642" s="122">
        <v>260000026</v>
      </c>
      <c r="V2642" s="122">
        <v>285000026</v>
      </c>
      <c r="W2642" s="122">
        <v>295000026</v>
      </c>
      <c r="X2642" s="122">
        <v>305000026</v>
      </c>
      <c r="Y2642" s="122">
        <v>320000026</v>
      </c>
      <c r="Z2642" s="122">
        <v>0</v>
      </c>
      <c r="AA2642" s="122">
        <v>0</v>
      </c>
      <c r="AB2642" s="122">
        <v>0</v>
      </c>
      <c r="AC2642" s="122">
        <v>0</v>
      </c>
      <c r="AD2642" s="121"/>
    </row>
    <row r="2643" spans="14:30" ht="12" customHeight="1">
      <c r="N2643" s="119" t="s">
        <v>26</v>
      </c>
      <c r="O2643" s="120" t="s">
        <v>674</v>
      </c>
      <c r="P2643" s="122">
        <v>0</v>
      </c>
      <c r="Q2643" s="122">
        <v>0</v>
      </c>
      <c r="R2643" s="122">
        <v>0</v>
      </c>
      <c r="S2643" s="122">
        <v>185000026</v>
      </c>
      <c r="T2643" s="122">
        <v>200000026</v>
      </c>
      <c r="U2643" s="122">
        <v>220000026</v>
      </c>
      <c r="V2643" s="122">
        <v>0</v>
      </c>
      <c r="W2643" s="122">
        <v>0</v>
      </c>
      <c r="X2643" s="122">
        <v>0</v>
      </c>
      <c r="Y2643" s="122">
        <v>0</v>
      </c>
      <c r="Z2643" s="122">
        <v>0</v>
      </c>
      <c r="AA2643" s="122">
        <v>0</v>
      </c>
      <c r="AB2643" s="122">
        <v>0</v>
      </c>
      <c r="AC2643" s="122">
        <v>0</v>
      </c>
      <c r="AD2643" s="121"/>
    </row>
    <row r="2644" spans="14:30" ht="12" customHeight="1">
      <c r="N2644" s="119" t="s">
        <v>26</v>
      </c>
      <c r="O2644" s="120" t="s">
        <v>843</v>
      </c>
      <c r="P2644" s="122">
        <v>0</v>
      </c>
      <c r="Q2644" s="122">
        <v>0</v>
      </c>
      <c r="R2644" s="122">
        <v>0</v>
      </c>
      <c r="S2644" s="122">
        <v>185000026</v>
      </c>
      <c r="T2644" s="122">
        <v>200000026</v>
      </c>
      <c r="U2644" s="122">
        <v>220000026</v>
      </c>
      <c r="V2644" s="122">
        <v>0</v>
      </c>
      <c r="W2644" s="122">
        <v>0</v>
      </c>
      <c r="X2644" s="122">
        <v>0</v>
      </c>
      <c r="Y2644" s="122">
        <v>0</v>
      </c>
      <c r="Z2644" s="122">
        <v>0</v>
      </c>
      <c r="AA2644" s="122">
        <v>0</v>
      </c>
      <c r="AB2644" s="122">
        <v>0</v>
      </c>
      <c r="AC2644" s="122">
        <v>0</v>
      </c>
      <c r="AD2644" s="121"/>
    </row>
    <row r="2645" spans="14:30" ht="12" customHeight="1">
      <c r="N2645" s="119" t="s">
        <v>26</v>
      </c>
      <c r="O2645" s="120" t="s">
        <v>256</v>
      </c>
      <c r="P2645" s="122">
        <v>0</v>
      </c>
      <c r="Q2645" s="122">
        <v>0</v>
      </c>
      <c r="R2645" s="122">
        <v>0</v>
      </c>
      <c r="S2645" s="122">
        <v>185000026</v>
      </c>
      <c r="T2645" s="122">
        <v>200000026</v>
      </c>
      <c r="U2645" s="122">
        <v>220000026</v>
      </c>
      <c r="V2645" s="122">
        <v>0</v>
      </c>
      <c r="W2645" s="122">
        <v>0</v>
      </c>
      <c r="X2645" s="122">
        <v>0</v>
      </c>
      <c r="Y2645" s="122">
        <v>0</v>
      </c>
      <c r="Z2645" s="122">
        <v>0</v>
      </c>
      <c r="AA2645" s="122">
        <v>0</v>
      </c>
      <c r="AB2645" s="122">
        <v>0</v>
      </c>
      <c r="AC2645" s="122">
        <v>0</v>
      </c>
      <c r="AD2645" s="121"/>
    </row>
    <row r="2646" spans="14:30" ht="12" customHeight="1">
      <c r="N2646" s="119" t="s">
        <v>26</v>
      </c>
      <c r="O2646" s="120" t="s">
        <v>1262</v>
      </c>
      <c r="P2646" s="122">
        <v>0</v>
      </c>
      <c r="Q2646" s="122">
        <v>0</v>
      </c>
      <c r="R2646" s="122">
        <v>0</v>
      </c>
      <c r="S2646" s="122">
        <v>0</v>
      </c>
      <c r="T2646" s="122">
        <v>290000026</v>
      </c>
      <c r="U2646" s="122">
        <v>295000026</v>
      </c>
      <c r="V2646" s="122">
        <v>315000026</v>
      </c>
      <c r="W2646" s="122">
        <v>325000026</v>
      </c>
      <c r="X2646" s="122">
        <v>335000026</v>
      </c>
      <c r="Y2646" s="122">
        <v>345000026</v>
      </c>
      <c r="Z2646" s="122">
        <v>0</v>
      </c>
      <c r="AA2646" s="122">
        <v>0</v>
      </c>
      <c r="AB2646" s="122">
        <v>0</v>
      </c>
      <c r="AC2646" s="122">
        <v>0</v>
      </c>
      <c r="AD2646" s="121"/>
    </row>
    <row r="2647" spans="14:30" ht="12" customHeight="1">
      <c r="N2647" s="119" t="s">
        <v>26</v>
      </c>
      <c r="O2647" s="120" t="s">
        <v>1898</v>
      </c>
      <c r="P2647" s="122">
        <v>0</v>
      </c>
      <c r="Q2647" s="122">
        <v>0</v>
      </c>
      <c r="R2647" s="122">
        <v>0</v>
      </c>
      <c r="S2647" s="122">
        <v>215000026</v>
      </c>
      <c r="T2647" s="122">
        <v>225000026</v>
      </c>
      <c r="U2647" s="122">
        <v>235000026</v>
      </c>
      <c r="V2647" s="122">
        <v>250000026</v>
      </c>
      <c r="W2647" s="122">
        <v>265000026</v>
      </c>
      <c r="X2647" s="122">
        <v>285000026</v>
      </c>
      <c r="Y2647" s="122">
        <v>305000026</v>
      </c>
      <c r="Z2647" s="122">
        <v>0</v>
      </c>
      <c r="AA2647" s="122">
        <v>0</v>
      </c>
      <c r="AB2647" s="122">
        <v>0</v>
      </c>
      <c r="AC2647" s="122">
        <v>0</v>
      </c>
      <c r="AD2647" s="121"/>
    </row>
    <row r="2648" spans="14:30" ht="12" customHeight="1">
      <c r="N2648" s="119" t="s">
        <v>26</v>
      </c>
      <c r="O2648" s="120" t="s">
        <v>917</v>
      </c>
      <c r="P2648" s="122">
        <v>120000026</v>
      </c>
      <c r="Q2648" s="122">
        <v>135000026</v>
      </c>
      <c r="R2648" s="122">
        <v>150000026</v>
      </c>
      <c r="S2648" s="122">
        <v>175000026</v>
      </c>
      <c r="T2648" s="122">
        <v>0</v>
      </c>
      <c r="U2648" s="122">
        <v>0</v>
      </c>
      <c r="V2648" s="122">
        <v>0</v>
      </c>
      <c r="W2648" s="122">
        <v>0</v>
      </c>
      <c r="X2648" s="122">
        <v>0</v>
      </c>
      <c r="Y2648" s="122">
        <v>0</v>
      </c>
      <c r="Z2648" s="122">
        <v>0</v>
      </c>
      <c r="AA2648" s="122">
        <v>0</v>
      </c>
      <c r="AB2648" s="122">
        <v>0</v>
      </c>
      <c r="AC2648" s="122">
        <v>0</v>
      </c>
      <c r="AD2648" s="121"/>
    </row>
    <row r="2649" spans="14:30" ht="12" customHeight="1">
      <c r="N2649" s="119" t="s">
        <v>26</v>
      </c>
      <c r="O2649" s="120" t="s">
        <v>918</v>
      </c>
      <c r="P2649" s="122">
        <v>120000026</v>
      </c>
      <c r="Q2649" s="122">
        <v>135000026</v>
      </c>
      <c r="R2649" s="122">
        <v>150000026</v>
      </c>
      <c r="S2649" s="122">
        <v>175000026</v>
      </c>
      <c r="T2649" s="122">
        <v>0</v>
      </c>
      <c r="U2649" s="122">
        <v>0</v>
      </c>
      <c r="V2649" s="122">
        <v>0</v>
      </c>
      <c r="W2649" s="122">
        <v>0</v>
      </c>
      <c r="X2649" s="122">
        <v>0</v>
      </c>
      <c r="Y2649" s="122">
        <v>0</v>
      </c>
      <c r="Z2649" s="122">
        <v>0</v>
      </c>
      <c r="AA2649" s="122">
        <v>0</v>
      </c>
      <c r="AB2649" s="122">
        <v>0</v>
      </c>
      <c r="AC2649" s="122">
        <v>0</v>
      </c>
      <c r="AD2649" s="121"/>
    </row>
    <row r="2650" spans="14:30" ht="12" customHeight="1">
      <c r="N2650" s="119" t="s">
        <v>26</v>
      </c>
      <c r="O2650" s="120" t="s">
        <v>2098</v>
      </c>
      <c r="P2650" s="122">
        <v>0</v>
      </c>
      <c r="Q2650" s="122">
        <v>0</v>
      </c>
      <c r="R2650" s="122">
        <v>0</v>
      </c>
      <c r="S2650" s="122">
        <v>0</v>
      </c>
      <c r="T2650" s="122">
        <v>0</v>
      </c>
      <c r="U2650" s="122">
        <v>235000026</v>
      </c>
      <c r="V2650" s="122">
        <v>240000026</v>
      </c>
      <c r="W2650" s="122">
        <v>250000026</v>
      </c>
      <c r="X2650" s="122">
        <v>265000026</v>
      </c>
      <c r="Y2650" s="122">
        <v>320000026</v>
      </c>
      <c r="Z2650" s="122">
        <v>0</v>
      </c>
      <c r="AA2650" s="122">
        <v>0</v>
      </c>
      <c r="AB2650" s="122">
        <v>0</v>
      </c>
      <c r="AC2650" s="122">
        <v>0</v>
      </c>
      <c r="AD2650" s="121"/>
    </row>
    <row r="2651" spans="14:30" ht="12" customHeight="1">
      <c r="N2651" s="119" t="s">
        <v>26</v>
      </c>
      <c r="O2651" s="120" t="s">
        <v>1939</v>
      </c>
      <c r="P2651" s="122">
        <v>0</v>
      </c>
      <c r="Q2651" s="122">
        <v>0</v>
      </c>
      <c r="R2651" s="122">
        <v>0</v>
      </c>
      <c r="S2651" s="122">
        <v>0</v>
      </c>
      <c r="T2651" s="122">
        <v>195000026</v>
      </c>
      <c r="U2651" s="122">
        <v>205000026</v>
      </c>
      <c r="V2651" s="122">
        <v>225000026</v>
      </c>
      <c r="W2651" s="122">
        <v>250000026</v>
      </c>
      <c r="X2651" s="122">
        <v>265000026</v>
      </c>
      <c r="Y2651" s="122">
        <v>305000026</v>
      </c>
      <c r="Z2651" s="122">
        <v>320000026</v>
      </c>
      <c r="AA2651" s="122">
        <v>330000026</v>
      </c>
      <c r="AB2651" s="122">
        <v>0</v>
      </c>
      <c r="AC2651" s="122">
        <v>0</v>
      </c>
      <c r="AD2651" s="121"/>
    </row>
    <row r="2652" spans="14:30" ht="12" customHeight="1">
      <c r="N2652" s="119" t="s">
        <v>26</v>
      </c>
      <c r="O2652" s="120" t="s">
        <v>424</v>
      </c>
      <c r="P2652" s="122">
        <v>0</v>
      </c>
      <c r="Q2652" s="122">
        <v>0</v>
      </c>
      <c r="R2652" s="122">
        <v>0</v>
      </c>
      <c r="S2652" s="122">
        <v>0</v>
      </c>
      <c r="T2652" s="122">
        <v>0</v>
      </c>
      <c r="U2652" s="122">
        <v>215000026</v>
      </c>
      <c r="V2652" s="122">
        <v>240000026</v>
      </c>
      <c r="W2652" s="122">
        <v>270000026</v>
      </c>
      <c r="X2652" s="122">
        <v>280000026</v>
      </c>
      <c r="Y2652" s="122">
        <v>295000026</v>
      </c>
      <c r="Z2652" s="122">
        <v>315000026</v>
      </c>
      <c r="AA2652" s="122">
        <v>0</v>
      </c>
      <c r="AB2652" s="122">
        <v>0</v>
      </c>
      <c r="AC2652" s="122">
        <v>0</v>
      </c>
      <c r="AD2652" s="121"/>
    </row>
    <row r="2653" spans="14:30" ht="12" customHeight="1">
      <c r="N2653" s="119" t="s">
        <v>26</v>
      </c>
      <c r="O2653" s="120" t="s">
        <v>425</v>
      </c>
      <c r="P2653" s="122">
        <v>0</v>
      </c>
      <c r="Q2653" s="122">
        <v>0</v>
      </c>
      <c r="R2653" s="122">
        <v>0</v>
      </c>
      <c r="S2653" s="122">
        <v>180000026</v>
      </c>
      <c r="T2653" s="122">
        <v>205000026</v>
      </c>
      <c r="U2653" s="122">
        <v>220000026</v>
      </c>
      <c r="V2653" s="122">
        <v>235000026</v>
      </c>
      <c r="W2653" s="122">
        <v>265000026</v>
      </c>
      <c r="X2653" s="122">
        <v>275000026</v>
      </c>
      <c r="Y2653" s="122">
        <v>290000026</v>
      </c>
      <c r="Z2653" s="122">
        <v>310000026</v>
      </c>
      <c r="AA2653" s="122">
        <v>315000026</v>
      </c>
      <c r="AB2653" s="122">
        <v>0</v>
      </c>
      <c r="AC2653" s="122">
        <v>0</v>
      </c>
      <c r="AD2653" s="121"/>
    </row>
    <row r="2654" spans="14:30" ht="12" customHeight="1">
      <c r="N2654" s="119" t="s">
        <v>26</v>
      </c>
      <c r="O2654" s="120" t="s">
        <v>426</v>
      </c>
      <c r="P2654" s="122">
        <v>0</v>
      </c>
      <c r="Q2654" s="122">
        <v>150000026</v>
      </c>
      <c r="R2654" s="122">
        <v>165000026</v>
      </c>
      <c r="S2654" s="122">
        <v>185000026</v>
      </c>
      <c r="T2654" s="122">
        <v>215000026</v>
      </c>
      <c r="U2654" s="122">
        <v>225000026</v>
      </c>
      <c r="V2654" s="122">
        <v>240000026</v>
      </c>
      <c r="W2654" s="122">
        <v>260000026</v>
      </c>
      <c r="X2654" s="122">
        <v>290000026</v>
      </c>
      <c r="Y2654" s="122">
        <v>310000026</v>
      </c>
      <c r="Z2654" s="122">
        <v>335000026</v>
      </c>
      <c r="AA2654" s="122">
        <v>0</v>
      </c>
      <c r="AB2654" s="122">
        <v>0</v>
      </c>
      <c r="AC2654" s="122">
        <v>0</v>
      </c>
      <c r="AD2654" s="121"/>
    </row>
    <row r="2655" spans="14:30" ht="12" customHeight="1">
      <c r="N2655" s="119" t="s">
        <v>26</v>
      </c>
      <c r="O2655" s="120" t="s">
        <v>427</v>
      </c>
      <c r="P2655" s="122">
        <v>0</v>
      </c>
      <c r="Q2655" s="122">
        <v>0</v>
      </c>
      <c r="R2655" s="122">
        <v>0</v>
      </c>
      <c r="S2655" s="122">
        <v>0</v>
      </c>
      <c r="T2655" s="122">
        <v>240000026</v>
      </c>
      <c r="U2655" s="122">
        <v>250000026</v>
      </c>
      <c r="V2655" s="122">
        <v>260000026</v>
      </c>
      <c r="W2655" s="122">
        <v>275000026</v>
      </c>
      <c r="X2655" s="122">
        <v>305000026</v>
      </c>
      <c r="Y2655" s="122">
        <v>330000026</v>
      </c>
      <c r="Z2655" s="122">
        <v>0</v>
      </c>
      <c r="AA2655" s="122">
        <v>0</v>
      </c>
      <c r="AB2655" s="122">
        <v>0</v>
      </c>
      <c r="AC2655" s="122">
        <v>0</v>
      </c>
      <c r="AD2655" s="121"/>
    </row>
    <row r="2656" spans="14:30" ht="12" customHeight="1">
      <c r="N2656" s="119" t="s">
        <v>26</v>
      </c>
      <c r="O2656" s="120" t="s">
        <v>1768</v>
      </c>
      <c r="P2656" s="122">
        <v>175000026</v>
      </c>
      <c r="Q2656" s="122">
        <v>185000026</v>
      </c>
      <c r="R2656" s="122">
        <v>190000026</v>
      </c>
      <c r="S2656" s="122">
        <v>195000026</v>
      </c>
      <c r="T2656" s="122">
        <v>0</v>
      </c>
      <c r="U2656" s="122">
        <v>0</v>
      </c>
      <c r="V2656" s="122">
        <v>0</v>
      </c>
      <c r="W2656" s="122">
        <v>0</v>
      </c>
      <c r="X2656" s="122">
        <v>0</v>
      </c>
      <c r="Y2656" s="122">
        <v>0</v>
      </c>
      <c r="Z2656" s="122">
        <v>0</v>
      </c>
      <c r="AA2656" s="122">
        <v>0</v>
      </c>
      <c r="AB2656" s="122">
        <v>0</v>
      </c>
      <c r="AC2656" s="122">
        <v>0</v>
      </c>
      <c r="AD2656" s="121"/>
    </row>
    <row r="2657" spans="14:30" ht="12" customHeight="1">
      <c r="N2657" s="119" t="s">
        <v>26</v>
      </c>
      <c r="O2657" s="120" t="s">
        <v>1769</v>
      </c>
      <c r="P2657" s="122">
        <v>175000026</v>
      </c>
      <c r="Q2657" s="122">
        <v>185000026</v>
      </c>
      <c r="R2657" s="122">
        <v>190000026</v>
      </c>
      <c r="S2657" s="122">
        <v>195000026</v>
      </c>
      <c r="T2657" s="122">
        <v>0</v>
      </c>
      <c r="U2657" s="122">
        <v>0</v>
      </c>
      <c r="V2657" s="122">
        <v>0</v>
      </c>
      <c r="W2657" s="122">
        <v>0</v>
      </c>
      <c r="X2657" s="122">
        <v>0</v>
      </c>
      <c r="Y2657" s="122">
        <v>0</v>
      </c>
      <c r="Z2657" s="122">
        <v>0</v>
      </c>
      <c r="AA2657" s="122">
        <v>0</v>
      </c>
      <c r="AB2657" s="122">
        <v>0</v>
      </c>
      <c r="AC2657" s="122">
        <v>0</v>
      </c>
      <c r="AD2657" s="121"/>
    </row>
    <row r="2658" spans="14:30" ht="12" customHeight="1">
      <c r="N2658" s="119" t="s">
        <v>26</v>
      </c>
      <c r="O2658" s="120" t="s">
        <v>428</v>
      </c>
      <c r="P2658" s="122">
        <v>195000026</v>
      </c>
      <c r="Q2658" s="122">
        <v>205000026</v>
      </c>
      <c r="R2658" s="122">
        <v>210000026</v>
      </c>
      <c r="S2658" s="122">
        <v>225000026</v>
      </c>
      <c r="T2658" s="122">
        <v>235000026</v>
      </c>
      <c r="U2658" s="122">
        <v>0</v>
      </c>
      <c r="V2658" s="122">
        <v>0</v>
      </c>
      <c r="W2658" s="122">
        <v>0</v>
      </c>
      <c r="X2658" s="122">
        <v>0</v>
      </c>
      <c r="Y2658" s="122">
        <v>0</v>
      </c>
      <c r="Z2658" s="122">
        <v>0</v>
      </c>
      <c r="AA2658" s="122">
        <v>0</v>
      </c>
      <c r="AB2658" s="122">
        <v>0</v>
      </c>
      <c r="AC2658" s="122">
        <v>0</v>
      </c>
      <c r="AD2658" s="121"/>
    </row>
    <row r="2659" spans="14:30" ht="12" customHeight="1">
      <c r="N2659" s="119" t="s">
        <v>26</v>
      </c>
      <c r="O2659" s="120" t="s">
        <v>429</v>
      </c>
      <c r="P2659" s="122">
        <v>180000026</v>
      </c>
      <c r="Q2659" s="122">
        <v>190000026</v>
      </c>
      <c r="R2659" s="122">
        <v>200000026</v>
      </c>
      <c r="S2659" s="122">
        <v>220000026</v>
      </c>
      <c r="T2659" s="122">
        <v>230000026</v>
      </c>
      <c r="U2659" s="122">
        <v>0</v>
      </c>
      <c r="V2659" s="122">
        <v>0</v>
      </c>
      <c r="W2659" s="122">
        <v>0</v>
      </c>
      <c r="X2659" s="122">
        <v>0</v>
      </c>
      <c r="Y2659" s="122">
        <v>0</v>
      </c>
      <c r="Z2659" s="122">
        <v>0</v>
      </c>
      <c r="AA2659" s="122">
        <v>0</v>
      </c>
      <c r="AB2659" s="122">
        <v>0</v>
      </c>
      <c r="AC2659" s="122">
        <v>0</v>
      </c>
      <c r="AD2659" s="121"/>
    </row>
    <row r="2660" spans="14:30" ht="12" customHeight="1">
      <c r="N2660" s="119" t="s">
        <v>26</v>
      </c>
      <c r="O2660" s="120" t="s">
        <v>2464</v>
      </c>
      <c r="P2660" s="122">
        <v>195000026</v>
      </c>
      <c r="Q2660" s="122">
        <v>200000026</v>
      </c>
      <c r="R2660" s="122">
        <v>210000026</v>
      </c>
      <c r="S2660" s="122">
        <v>225000026</v>
      </c>
      <c r="T2660" s="122">
        <v>0</v>
      </c>
      <c r="U2660" s="122">
        <v>0</v>
      </c>
      <c r="V2660" s="122">
        <v>0</v>
      </c>
      <c r="W2660" s="122">
        <v>0</v>
      </c>
      <c r="X2660" s="122">
        <v>0</v>
      </c>
      <c r="Y2660" s="122">
        <v>0</v>
      </c>
      <c r="Z2660" s="122">
        <v>0</v>
      </c>
      <c r="AA2660" s="122">
        <v>0</v>
      </c>
      <c r="AB2660" s="122">
        <v>0</v>
      </c>
      <c r="AC2660" s="122">
        <v>0</v>
      </c>
      <c r="AD2660" s="121"/>
    </row>
    <row r="2661" spans="14:30" ht="12" customHeight="1">
      <c r="N2661" s="119" t="s">
        <v>26</v>
      </c>
      <c r="O2661" s="120" t="s">
        <v>430</v>
      </c>
      <c r="P2661" s="122">
        <v>195000026</v>
      </c>
      <c r="Q2661" s="122">
        <v>200000026</v>
      </c>
      <c r="R2661" s="122">
        <v>210000026</v>
      </c>
      <c r="S2661" s="122">
        <v>225000026</v>
      </c>
      <c r="T2661" s="122">
        <v>0</v>
      </c>
      <c r="U2661" s="122">
        <v>0</v>
      </c>
      <c r="V2661" s="122">
        <v>0</v>
      </c>
      <c r="W2661" s="122">
        <v>0</v>
      </c>
      <c r="X2661" s="122">
        <v>0</v>
      </c>
      <c r="Y2661" s="122">
        <v>0</v>
      </c>
      <c r="Z2661" s="122">
        <v>0</v>
      </c>
      <c r="AA2661" s="122">
        <v>0</v>
      </c>
      <c r="AB2661" s="122">
        <v>0</v>
      </c>
      <c r="AC2661" s="122">
        <v>0</v>
      </c>
      <c r="AD2661" s="121"/>
    </row>
    <row r="2662" spans="14:30" ht="12" customHeight="1">
      <c r="N2662" s="119" t="s">
        <v>26</v>
      </c>
      <c r="O2662" s="120" t="s">
        <v>1884</v>
      </c>
      <c r="P2662" s="122">
        <v>0</v>
      </c>
      <c r="Q2662" s="122">
        <v>0</v>
      </c>
      <c r="R2662" s="122">
        <v>0</v>
      </c>
      <c r="S2662" s="122">
        <v>0</v>
      </c>
      <c r="T2662" s="122">
        <v>0</v>
      </c>
      <c r="U2662" s="122">
        <v>260000026</v>
      </c>
      <c r="V2662" s="122">
        <v>270000026</v>
      </c>
      <c r="W2662" s="122">
        <v>280000026</v>
      </c>
      <c r="X2662" s="122">
        <v>300000026</v>
      </c>
      <c r="Y2662" s="122">
        <v>340000026</v>
      </c>
      <c r="Z2662" s="122">
        <v>385000026</v>
      </c>
      <c r="AA2662" s="122">
        <v>0</v>
      </c>
      <c r="AB2662" s="122">
        <v>0</v>
      </c>
      <c r="AC2662" s="122">
        <v>0</v>
      </c>
      <c r="AD2662" s="121"/>
    </row>
    <row r="2663" spans="14:30" ht="12" customHeight="1">
      <c r="N2663" s="119" t="s">
        <v>26</v>
      </c>
      <c r="O2663" s="120" t="s">
        <v>3331</v>
      </c>
      <c r="P2663" s="122">
        <v>0</v>
      </c>
      <c r="Q2663" s="122">
        <v>0</v>
      </c>
      <c r="R2663" s="122">
        <v>0</v>
      </c>
      <c r="S2663" s="122">
        <v>0</v>
      </c>
      <c r="T2663" s="122">
        <v>0</v>
      </c>
      <c r="U2663" s="122">
        <v>0</v>
      </c>
      <c r="V2663" s="122">
        <v>310000026</v>
      </c>
      <c r="W2663" s="122">
        <v>340000026</v>
      </c>
      <c r="X2663" s="122">
        <v>375000026</v>
      </c>
      <c r="Y2663" s="122">
        <v>380000026</v>
      </c>
      <c r="Z2663" s="122">
        <v>390000026</v>
      </c>
      <c r="AA2663" s="122">
        <v>400000026</v>
      </c>
      <c r="AB2663" s="122">
        <v>405000026</v>
      </c>
      <c r="AC2663" s="122">
        <v>0</v>
      </c>
      <c r="AD2663" s="121"/>
    </row>
    <row r="2664" spans="14:30" ht="12" customHeight="1">
      <c r="N2664" s="119" t="s">
        <v>26</v>
      </c>
      <c r="O2664" s="120" t="s">
        <v>1032</v>
      </c>
      <c r="P2664" s="122">
        <v>0</v>
      </c>
      <c r="Q2664" s="122">
        <v>0</v>
      </c>
      <c r="R2664" s="122">
        <v>0</v>
      </c>
      <c r="S2664" s="122">
        <v>185000026</v>
      </c>
      <c r="T2664" s="122">
        <v>200000026</v>
      </c>
      <c r="U2664" s="122">
        <v>220000026</v>
      </c>
      <c r="V2664" s="122">
        <v>0</v>
      </c>
      <c r="W2664" s="122">
        <v>0</v>
      </c>
      <c r="X2664" s="122">
        <v>0</v>
      </c>
      <c r="Y2664" s="122">
        <v>0</v>
      </c>
      <c r="Z2664" s="122">
        <v>0</v>
      </c>
      <c r="AA2664" s="122">
        <v>0</v>
      </c>
      <c r="AB2664" s="122">
        <v>0</v>
      </c>
      <c r="AC2664" s="122">
        <v>0</v>
      </c>
      <c r="AD2664" s="121"/>
    </row>
    <row r="2665" spans="14:30" ht="12" customHeight="1">
      <c r="N2665" s="119" t="s">
        <v>26</v>
      </c>
      <c r="O2665" s="120" t="s">
        <v>63</v>
      </c>
      <c r="P2665" s="122">
        <v>140000026</v>
      </c>
      <c r="Q2665" s="122">
        <v>150000026</v>
      </c>
      <c r="R2665" s="122">
        <v>170000026</v>
      </c>
      <c r="S2665" s="122">
        <v>185000026</v>
      </c>
      <c r="T2665" s="122">
        <v>200000026</v>
      </c>
      <c r="U2665" s="122">
        <v>220000026</v>
      </c>
      <c r="V2665" s="122">
        <v>0</v>
      </c>
      <c r="W2665" s="122">
        <v>0</v>
      </c>
      <c r="X2665" s="122">
        <v>0</v>
      </c>
      <c r="Y2665" s="122">
        <v>0</v>
      </c>
      <c r="Z2665" s="122">
        <v>350000026</v>
      </c>
      <c r="AA2665" s="122">
        <v>0</v>
      </c>
      <c r="AB2665" s="122">
        <v>0</v>
      </c>
      <c r="AC2665" s="122">
        <v>0</v>
      </c>
      <c r="AD2665" s="121"/>
    </row>
    <row r="2666" spans="14:30" ht="12" customHeight="1">
      <c r="N2666" s="119" t="s">
        <v>26</v>
      </c>
      <c r="O2666" s="120" t="s">
        <v>64</v>
      </c>
      <c r="P2666" s="122">
        <v>165000026</v>
      </c>
      <c r="Q2666" s="122">
        <v>185000026</v>
      </c>
      <c r="R2666" s="122">
        <v>205000026</v>
      </c>
      <c r="S2666" s="122">
        <v>220000026</v>
      </c>
      <c r="T2666" s="122">
        <v>230000026</v>
      </c>
      <c r="U2666" s="122">
        <v>240000026</v>
      </c>
      <c r="V2666" s="122">
        <v>250000026</v>
      </c>
      <c r="W2666" s="122">
        <v>300000026</v>
      </c>
      <c r="X2666" s="122">
        <v>310000026</v>
      </c>
      <c r="Y2666" s="122">
        <v>320000026</v>
      </c>
      <c r="Z2666" s="122">
        <v>375000026</v>
      </c>
      <c r="AA2666" s="122">
        <v>0</v>
      </c>
      <c r="AB2666" s="122">
        <v>0</v>
      </c>
      <c r="AC2666" s="122">
        <v>0</v>
      </c>
      <c r="AD2666" s="121"/>
    </row>
    <row r="2667" spans="14:30" ht="12" customHeight="1">
      <c r="N2667" s="119" t="s">
        <v>26</v>
      </c>
      <c r="O2667" s="120" t="s">
        <v>919</v>
      </c>
      <c r="P2667" s="122">
        <v>0</v>
      </c>
      <c r="Q2667" s="122">
        <v>0</v>
      </c>
      <c r="R2667" s="122">
        <v>0</v>
      </c>
      <c r="S2667" s="122">
        <v>225000026</v>
      </c>
      <c r="T2667" s="122">
        <v>290000026</v>
      </c>
      <c r="U2667" s="122">
        <v>310000026</v>
      </c>
      <c r="V2667" s="122">
        <v>0</v>
      </c>
      <c r="W2667" s="122">
        <v>0</v>
      </c>
      <c r="X2667" s="122">
        <v>0</v>
      </c>
      <c r="Y2667" s="122">
        <v>0</v>
      </c>
      <c r="Z2667" s="122">
        <v>0</v>
      </c>
      <c r="AA2667" s="122">
        <v>0</v>
      </c>
      <c r="AB2667" s="122">
        <v>0</v>
      </c>
      <c r="AC2667" s="122">
        <v>0</v>
      </c>
      <c r="AD2667" s="121"/>
    </row>
    <row r="2668" spans="14:30" ht="12" customHeight="1">
      <c r="N2668" s="119" t="s">
        <v>26</v>
      </c>
      <c r="O2668" s="120" t="s">
        <v>799</v>
      </c>
      <c r="P2668" s="122">
        <v>130000026</v>
      </c>
      <c r="Q2668" s="122">
        <v>135000026</v>
      </c>
      <c r="R2668" s="122">
        <v>140000026</v>
      </c>
      <c r="S2668" s="122">
        <v>160000026</v>
      </c>
      <c r="T2668" s="122">
        <v>185000026</v>
      </c>
      <c r="U2668" s="122">
        <v>205000026</v>
      </c>
      <c r="V2668" s="122">
        <v>235000026</v>
      </c>
      <c r="W2668" s="122">
        <v>245000026</v>
      </c>
      <c r="X2668" s="122">
        <v>0</v>
      </c>
      <c r="Y2668" s="122">
        <v>0</v>
      </c>
      <c r="Z2668" s="122">
        <v>0</v>
      </c>
      <c r="AA2668" s="122">
        <v>0</v>
      </c>
      <c r="AB2668" s="122">
        <v>0</v>
      </c>
      <c r="AC2668" s="122">
        <v>0</v>
      </c>
      <c r="AD2668" s="121"/>
    </row>
    <row r="2669" spans="14:30" ht="12" customHeight="1">
      <c r="N2669" s="119" t="s">
        <v>26</v>
      </c>
      <c r="O2669" s="120" t="s">
        <v>65</v>
      </c>
      <c r="P2669" s="122">
        <v>145000026</v>
      </c>
      <c r="Q2669" s="122">
        <v>150000026</v>
      </c>
      <c r="R2669" s="122">
        <v>160000026</v>
      </c>
      <c r="S2669" s="122">
        <v>190000026</v>
      </c>
      <c r="T2669" s="122">
        <v>225000026</v>
      </c>
      <c r="U2669" s="122">
        <v>235000026</v>
      </c>
      <c r="V2669" s="122">
        <v>245000026</v>
      </c>
      <c r="W2669" s="122">
        <v>260000026</v>
      </c>
      <c r="X2669" s="122">
        <v>270000026</v>
      </c>
      <c r="Y2669" s="122">
        <v>295000026</v>
      </c>
      <c r="Z2669" s="122">
        <v>305000026</v>
      </c>
      <c r="AA2669" s="122">
        <v>325000026</v>
      </c>
      <c r="AB2669" s="122">
        <v>0</v>
      </c>
      <c r="AC2669" s="122">
        <v>0</v>
      </c>
      <c r="AD2669" s="121"/>
    </row>
    <row r="2670" spans="14:30" ht="12" customHeight="1">
      <c r="N2670" s="119" t="s">
        <v>26</v>
      </c>
      <c r="O2670" s="120" t="s">
        <v>66</v>
      </c>
      <c r="P2670" s="122">
        <v>0</v>
      </c>
      <c r="Q2670" s="122">
        <v>0</v>
      </c>
      <c r="R2670" s="122">
        <v>0</v>
      </c>
      <c r="S2670" s="122">
        <v>185000026</v>
      </c>
      <c r="T2670" s="122">
        <v>200000026</v>
      </c>
      <c r="U2670" s="122">
        <v>220000026</v>
      </c>
      <c r="V2670" s="122">
        <v>275000026</v>
      </c>
      <c r="W2670" s="122">
        <v>295000026</v>
      </c>
      <c r="X2670" s="122">
        <v>325000026</v>
      </c>
      <c r="Y2670" s="122">
        <v>365000026</v>
      </c>
      <c r="Z2670" s="122">
        <v>380000026</v>
      </c>
      <c r="AA2670" s="122">
        <v>0</v>
      </c>
      <c r="AB2670" s="122">
        <v>0</v>
      </c>
      <c r="AC2670" s="122">
        <v>0</v>
      </c>
      <c r="AD2670" s="121"/>
    </row>
    <row r="2671" spans="14:30" ht="12" customHeight="1">
      <c r="N2671" s="119" t="s">
        <v>26</v>
      </c>
      <c r="O2671" s="120" t="s">
        <v>1263</v>
      </c>
      <c r="P2671" s="122">
        <v>0</v>
      </c>
      <c r="Q2671" s="122">
        <v>0</v>
      </c>
      <c r="R2671" s="122">
        <v>0</v>
      </c>
      <c r="S2671" s="122">
        <v>185000026</v>
      </c>
      <c r="T2671" s="122">
        <v>200000026</v>
      </c>
      <c r="U2671" s="122">
        <v>220000026</v>
      </c>
      <c r="V2671" s="122">
        <v>0</v>
      </c>
      <c r="W2671" s="122">
        <v>0</v>
      </c>
      <c r="X2671" s="122">
        <v>0</v>
      </c>
      <c r="Y2671" s="122">
        <v>0</v>
      </c>
      <c r="Z2671" s="122">
        <v>0</v>
      </c>
      <c r="AA2671" s="122">
        <v>0</v>
      </c>
      <c r="AB2671" s="122">
        <v>0</v>
      </c>
      <c r="AC2671" s="122">
        <v>0</v>
      </c>
      <c r="AD2671" s="121"/>
    </row>
    <row r="2672" spans="14:30" ht="12" customHeight="1">
      <c r="N2672" s="119" t="s">
        <v>26</v>
      </c>
      <c r="O2672" s="120" t="s">
        <v>67</v>
      </c>
      <c r="P2672" s="122">
        <v>0</v>
      </c>
      <c r="Q2672" s="122">
        <v>0</v>
      </c>
      <c r="R2672" s="122">
        <v>0</v>
      </c>
      <c r="S2672" s="122">
        <v>185000026</v>
      </c>
      <c r="T2672" s="122">
        <v>200000026</v>
      </c>
      <c r="U2672" s="122">
        <v>220000026</v>
      </c>
      <c r="V2672" s="122">
        <v>0</v>
      </c>
      <c r="W2672" s="122">
        <v>0</v>
      </c>
      <c r="X2672" s="122">
        <v>0</v>
      </c>
      <c r="Y2672" s="122">
        <v>0</v>
      </c>
      <c r="Z2672" s="122">
        <v>0</v>
      </c>
      <c r="AA2672" s="122">
        <v>0</v>
      </c>
      <c r="AB2672" s="122">
        <v>0</v>
      </c>
      <c r="AC2672" s="122">
        <v>0</v>
      </c>
      <c r="AD2672" s="121"/>
    </row>
    <row r="2673" spans="14:30" ht="12" customHeight="1">
      <c r="N2673" s="119" t="s">
        <v>26</v>
      </c>
      <c r="O2673" s="120" t="s">
        <v>2624</v>
      </c>
      <c r="P2673" s="122">
        <v>0</v>
      </c>
      <c r="Q2673" s="122">
        <v>0</v>
      </c>
      <c r="R2673" s="122">
        <v>0</v>
      </c>
      <c r="S2673" s="122">
        <v>185000026</v>
      </c>
      <c r="T2673" s="122">
        <v>195000026</v>
      </c>
      <c r="U2673" s="122">
        <v>215000026</v>
      </c>
      <c r="V2673" s="122">
        <v>235000026</v>
      </c>
      <c r="W2673" s="122">
        <v>265000026</v>
      </c>
      <c r="X2673" s="122">
        <v>285000026</v>
      </c>
      <c r="Y2673" s="122">
        <v>305000026</v>
      </c>
      <c r="Z2673" s="122">
        <v>330000026</v>
      </c>
      <c r="AA2673" s="122">
        <v>350000026</v>
      </c>
      <c r="AB2673" s="122">
        <v>0</v>
      </c>
      <c r="AC2673" s="122">
        <v>0</v>
      </c>
      <c r="AD2673" s="121"/>
    </row>
    <row r="2674" spans="14:30" ht="12" customHeight="1">
      <c r="N2674" s="119" t="s">
        <v>26</v>
      </c>
      <c r="O2674" s="120" t="s">
        <v>529</v>
      </c>
      <c r="P2674" s="122">
        <v>0</v>
      </c>
      <c r="Q2674" s="122">
        <v>0</v>
      </c>
      <c r="R2674" s="122">
        <v>0</v>
      </c>
      <c r="S2674" s="122">
        <v>0</v>
      </c>
      <c r="T2674" s="122">
        <v>0</v>
      </c>
      <c r="U2674" s="122">
        <v>245000026</v>
      </c>
      <c r="V2674" s="122">
        <v>275000026</v>
      </c>
      <c r="W2674" s="122">
        <v>285000026</v>
      </c>
      <c r="X2674" s="122">
        <v>315000026</v>
      </c>
      <c r="Y2674" s="122">
        <v>325000026</v>
      </c>
      <c r="Z2674" s="122">
        <v>335000026</v>
      </c>
      <c r="AA2674" s="122">
        <v>0</v>
      </c>
      <c r="AB2674" s="122">
        <v>0</v>
      </c>
      <c r="AC2674" s="122">
        <v>0</v>
      </c>
      <c r="AD2674" s="121"/>
    </row>
    <row r="2675" spans="14:30" ht="12" customHeight="1">
      <c r="N2675" s="119" t="s">
        <v>26</v>
      </c>
      <c r="O2675" s="120" t="s">
        <v>2099</v>
      </c>
      <c r="P2675" s="122">
        <v>0</v>
      </c>
      <c r="Q2675" s="122">
        <v>0</v>
      </c>
      <c r="R2675" s="122">
        <v>0</v>
      </c>
      <c r="S2675" s="122">
        <v>0</v>
      </c>
      <c r="T2675" s="122">
        <v>0</v>
      </c>
      <c r="U2675" s="122">
        <v>265000026</v>
      </c>
      <c r="V2675" s="122">
        <v>275000026</v>
      </c>
      <c r="W2675" s="122">
        <v>290000026</v>
      </c>
      <c r="X2675" s="122">
        <v>315000026</v>
      </c>
      <c r="Y2675" s="122">
        <v>335000026</v>
      </c>
      <c r="Z2675" s="122">
        <v>360000026</v>
      </c>
      <c r="AA2675" s="122">
        <v>0</v>
      </c>
      <c r="AB2675" s="122">
        <v>0</v>
      </c>
      <c r="AC2675" s="122">
        <v>0</v>
      </c>
      <c r="AD2675" s="121"/>
    </row>
    <row r="2676" spans="14:30" ht="12" customHeight="1">
      <c r="N2676" s="119" t="s">
        <v>26</v>
      </c>
      <c r="O2676" s="120" t="s">
        <v>2732</v>
      </c>
      <c r="P2676" s="122">
        <v>0</v>
      </c>
      <c r="Q2676" s="122">
        <v>0</v>
      </c>
      <c r="R2676" s="122">
        <v>0</v>
      </c>
      <c r="S2676" s="122">
        <v>0</v>
      </c>
      <c r="T2676" s="122">
        <v>0</v>
      </c>
      <c r="U2676" s="122">
        <v>225000026</v>
      </c>
      <c r="V2676" s="122">
        <v>250000026</v>
      </c>
      <c r="W2676" s="122">
        <v>290000026</v>
      </c>
      <c r="X2676" s="122">
        <v>305000026</v>
      </c>
      <c r="Y2676" s="122">
        <v>325000026</v>
      </c>
      <c r="Z2676" s="122">
        <v>345000026</v>
      </c>
      <c r="AA2676" s="122">
        <v>0</v>
      </c>
      <c r="AB2676" s="122">
        <v>0</v>
      </c>
      <c r="AC2676" s="122">
        <v>0</v>
      </c>
      <c r="AD2676" s="121"/>
    </row>
    <row r="2677" spans="14:30" ht="12" customHeight="1">
      <c r="N2677" s="119" t="s">
        <v>26</v>
      </c>
      <c r="O2677" s="120" t="s">
        <v>1812</v>
      </c>
      <c r="P2677" s="122">
        <v>0</v>
      </c>
      <c r="Q2677" s="122">
        <v>0</v>
      </c>
      <c r="R2677" s="122">
        <v>0</v>
      </c>
      <c r="S2677" s="122">
        <v>0</v>
      </c>
      <c r="T2677" s="122">
        <v>0</v>
      </c>
      <c r="U2677" s="122">
        <v>285000026</v>
      </c>
      <c r="V2677" s="122">
        <v>305000026</v>
      </c>
      <c r="W2677" s="122">
        <v>345000026</v>
      </c>
      <c r="X2677" s="122">
        <v>375000026</v>
      </c>
      <c r="Y2677" s="122">
        <v>395000026</v>
      </c>
      <c r="Z2677" s="122">
        <v>410000026</v>
      </c>
      <c r="AA2677" s="122">
        <v>0</v>
      </c>
      <c r="AB2677" s="122">
        <v>0</v>
      </c>
      <c r="AC2677" s="122">
        <v>0</v>
      </c>
      <c r="AD2677" s="121"/>
    </row>
    <row r="2678" spans="14:30" ht="12" customHeight="1">
      <c r="N2678" s="119" t="s">
        <v>26</v>
      </c>
      <c r="O2678" s="120" t="s">
        <v>572</v>
      </c>
      <c r="P2678" s="122">
        <v>0</v>
      </c>
      <c r="Q2678" s="122">
        <v>0</v>
      </c>
      <c r="R2678" s="122">
        <v>0</v>
      </c>
      <c r="S2678" s="122">
        <v>0</v>
      </c>
      <c r="T2678" s="122">
        <v>0</v>
      </c>
      <c r="U2678" s="122">
        <v>285000026</v>
      </c>
      <c r="V2678" s="122">
        <v>305000026</v>
      </c>
      <c r="W2678" s="122">
        <v>345000026</v>
      </c>
      <c r="X2678" s="122">
        <v>375000026</v>
      </c>
      <c r="Y2678" s="122">
        <v>395000026</v>
      </c>
      <c r="Z2678" s="122">
        <v>410000026</v>
      </c>
      <c r="AA2678" s="122">
        <v>0</v>
      </c>
      <c r="AB2678" s="122">
        <v>0</v>
      </c>
      <c r="AC2678" s="122">
        <v>0</v>
      </c>
      <c r="AD2678" s="121"/>
    </row>
    <row r="2679" spans="14:30" ht="12" customHeight="1">
      <c r="N2679" s="119" t="s">
        <v>26</v>
      </c>
      <c r="O2679" s="120" t="s">
        <v>2060</v>
      </c>
      <c r="P2679" s="122">
        <v>0</v>
      </c>
      <c r="Q2679" s="122">
        <v>0</v>
      </c>
      <c r="R2679" s="122">
        <v>0</v>
      </c>
      <c r="S2679" s="122">
        <v>0</v>
      </c>
      <c r="T2679" s="122">
        <v>0</v>
      </c>
      <c r="U2679" s="122">
        <v>285000026</v>
      </c>
      <c r="V2679" s="122">
        <v>305000026</v>
      </c>
      <c r="W2679" s="122">
        <v>345000026</v>
      </c>
      <c r="X2679" s="122">
        <v>375000026</v>
      </c>
      <c r="Y2679" s="122">
        <v>395000026</v>
      </c>
      <c r="Z2679" s="122">
        <v>410000026</v>
      </c>
      <c r="AA2679" s="122">
        <v>0</v>
      </c>
      <c r="AB2679" s="122">
        <v>0</v>
      </c>
      <c r="AC2679" s="122">
        <v>0</v>
      </c>
      <c r="AD2679" s="121"/>
    </row>
    <row r="2680" spans="14:30" ht="12" customHeight="1">
      <c r="N2680" s="119" t="s">
        <v>26</v>
      </c>
      <c r="O2680" s="120" t="s">
        <v>1696</v>
      </c>
      <c r="P2680" s="122">
        <v>0</v>
      </c>
      <c r="Q2680" s="122">
        <v>0</v>
      </c>
      <c r="R2680" s="122">
        <v>0</v>
      </c>
      <c r="S2680" s="122">
        <v>0</v>
      </c>
      <c r="T2680" s="122">
        <v>0</v>
      </c>
      <c r="U2680" s="122">
        <v>320000026</v>
      </c>
      <c r="V2680" s="122">
        <v>335000026</v>
      </c>
      <c r="W2680" s="122">
        <v>345000026</v>
      </c>
      <c r="X2680" s="122">
        <v>365000026</v>
      </c>
      <c r="Y2680" s="122">
        <v>390000026</v>
      </c>
      <c r="Z2680" s="122">
        <v>410000026</v>
      </c>
      <c r="AA2680" s="122">
        <v>0</v>
      </c>
      <c r="AB2680" s="122">
        <v>0</v>
      </c>
      <c r="AC2680" s="122">
        <v>0</v>
      </c>
      <c r="AD2680" s="121"/>
    </row>
    <row r="2681" spans="14:30" ht="12" customHeight="1">
      <c r="N2681" s="119" t="s">
        <v>26</v>
      </c>
      <c r="O2681" s="120" t="s">
        <v>2353</v>
      </c>
      <c r="P2681" s="122">
        <v>0</v>
      </c>
      <c r="Q2681" s="122">
        <v>0</v>
      </c>
      <c r="R2681" s="122">
        <v>0</v>
      </c>
      <c r="S2681" s="122">
        <v>0</v>
      </c>
      <c r="T2681" s="122">
        <v>0</v>
      </c>
      <c r="U2681" s="122">
        <v>0</v>
      </c>
      <c r="V2681" s="122">
        <v>0</v>
      </c>
      <c r="W2681" s="122">
        <v>0</v>
      </c>
      <c r="X2681" s="122">
        <v>0</v>
      </c>
      <c r="Y2681" s="122">
        <v>0</v>
      </c>
      <c r="Z2681" s="122">
        <v>340000026</v>
      </c>
      <c r="AA2681" s="122">
        <v>345000026</v>
      </c>
      <c r="AB2681" s="122">
        <v>405000026</v>
      </c>
      <c r="AC2681" s="122">
        <v>0</v>
      </c>
      <c r="AD2681" s="121"/>
    </row>
    <row r="2682" spans="14:30" ht="12" customHeight="1">
      <c r="N2682" s="119" t="s">
        <v>26</v>
      </c>
      <c r="O2682" s="120" t="s">
        <v>2354</v>
      </c>
      <c r="P2682" s="122">
        <v>0</v>
      </c>
      <c r="Q2682" s="122">
        <v>0</v>
      </c>
      <c r="R2682" s="122">
        <v>0</v>
      </c>
      <c r="S2682" s="122">
        <v>0</v>
      </c>
      <c r="T2682" s="122">
        <v>0</v>
      </c>
      <c r="U2682" s="122">
        <v>0</v>
      </c>
      <c r="V2682" s="122">
        <v>0</v>
      </c>
      <c r="W2682" s="122">
        <v>0</v>
      </c>
      <c r="X2682" s="122">
        <v>0</v>
      </c>
      <c r="Y2682" s="122">
        <v>0</v>
      </c>
      <c r="Z2682" s="122">
        <v>0</v>
      </c>
      <c r="AA2682" s="122">
        <v>335000026</v>
      </c>
      <c r="AB2682" s="122">
        <v>375000026</v>
      </c>
      <c r="AC2682" s="122">
        <v>0</v>
      </c>
      <c r="AD2682" s="121"/>
    </row>
    <row r="2683" spans="14:30" ht="12" customHeight="1">
      <c r="N2683" s="119" t="s">
        <v>26</v>
      </c>
      <c r="O2683" s="120" t="s">
        <v>2854</v>
      </c>
      <c r="P2683" s="122">
        <v>0</v>
      </c>
      <c r="Q2683" s="122">
        <v>0</v>
      </c>
      <c r="R2683" s="122">
        <v>0</v>
      </c>
      <c r="S2683" s="122">
        <v>0</v>
      </c>
      <c r="T2683" s="122">
        <v>0</v>
      </c>
      <c r="U2683" s="122">
        <v>0</v>
      </c>
      <c r="V2683" s="122">
        <v>0</v>
      </c>
      <c r="W2683" s="122">
        <v>0</v>
      </c>
      <c r="X2683" s="122">
        <v>0</v>
      </c>
      <c r="Y2683" s="122">
        <v>0</v>
      </c>
      <c r="Z2683" s="122">
        <v>305000026</v>
      </c>
      <c r="AA2683" s="122">
        <v>375000026</v>
      </c>
      <c r="AB2683" s="122">
        <v>405000026</v>
      </c>
      <c r="AC2683" s="122">
        <v>0</v>
      </c>
      <c r="AD2683" s="121"/>
    </row>
    <row r="2684" spans="14:30" ht="12" customHeight="1">
      <c r="N2684" s="119" t="s">
        <v>26</v>
      </c>
      <c r="O2684" s="120" t="s">
        <v>2811</v>
      </c>
      <c r="P2684" s="122">
        <v>0</v>
      </c>
      <c r="Q2684" s="122">
        <v>0</v>
      </c>
      <c r="R2684" s="122">
        <v>0</v>
      </c>
      <c r="S2684" s="122">
        <v>0</v>
      </c>
      <c r="T2684" s="122">
        <v>0</v>
      </c>
      <c r="U2684" s="122">
        <v>0</v>
      </c>
      <c r="V2684" s="122">
        <v>0</v>
      </c>
      <c r="W2684" s="122">
        <v>0</v>
      </c>
      <c r="X2684" s="122">
        <v>0</v>
      </c>
      <c r="Y2684" s="122">
        <v>0</v>
      </c>
      <c r="Z2684" s="122">
        <v>305000026</v>
      </c>
      <c r="AA2684" s="122">
        <v>375000026</v>
      </c>
      <c r="AB2684" s="122">
        <v>395500026</v>
      </c>
      <c r="AC2684" s="122">
        <v>405000026</v>
      </c>
      <c r="AD2684" s="121"/>
    </row>
    <row r="2685" spans="14:30" ht="12" customHeight="1">
      <c r="N2685" s="119" t="s">
        <v>26</v>
      </c>
      <c r="O2685" s="120" t="s">
        <v>2240</v>
      </c>
      <c r="P2685" s="122">
        <v>0</v>
      </c>
      <c r="Q2685" s="122">
        <v>0</v>
      </c>
      <c r="R2685" s="122">
        <v>0</v>
      </c>
      <c r="S2685" s="122">
        <v>0</v>
      </c>
      <c r="T2685" s="122">
        <v>0</v>
      </c>
      <c r="U2685" s="122">
        <v>0</v>
      </c>
      <c r="V2685" s="122">
        <v>0</v>
      </c>
      <c r="W2685" s="122">
        <v>0</v>
      </c>
      <c r="X2685" s="122">
        <v>0</v>
      </c>
      <c r="Y2685" s="122">
        <v>0</v>
      </c>
      <c r="Z2685" s="122">
        <v>305000026</v>
      </c>
      <c r="AA2685" s="122">
        <v>375000026</v>
      </c>
      <c r="AB2685" s="122">
        <v>395000026</v>
      </c>
      <c r="AC2685" s="122">
        <v>405000026</v>
      </c>
      <c r="AD2685" s="121"/>
    </row>
    <row r="2686" spans="14:30" ht="12" customHeight="1">
      <c r="N2686" s="119" t="s">
        <v>26</v>
      </c>
      <c r="O2686" s="120" t="s">
        <v>2355</v>
      </c>
      <c r="P2686" s="122">
        <v>0</v>
      </c>
      <c r="Q2686" s="122">
        <v>0</v>
      </c>
      <c r="R2686" s="122">
        <v>0</v>
      </c>
      <c r="S2686" s="122">
        <v>0</v>
      </c>
      <c r="T2686" s="122">
        <v>0</v>
      </c>
      <c r="U2686" s="122">
        <v>0</v>
      </c>
      <c r="V2686" s="122">
        <v>0</v>
      </c>
      <c r="W2686" s="122">
        <v>0</v>
      </c>
      <c r="X2686" s="122">
        <v>0</v>
      </c>
      <c r="Y2686" s="122">
        <v>0</v>
      </c>
      <c r="Z2686" s="122">
        <v>325000026</v>
      </c>
      <c r="AA2686" s="122">
        <v>375000026</v>
      </c>
      <c r="AB2686" s="122">
        <v>425000026</v>
      </c>
      <c r="AC2686" s="122">
        <v>0</v>
      </c>
      <c r="AD2686" s="121"/>
    </row>
    <row r="2687" spans="14:30" ht="12" customHeight="1">
      <c r="N2687" s="119" t="s">
        <v>26</v>
      </c>
      <c r="O2687" s="120" t="s">
        <v>3421</v>
      </c>
      <c r="P2687" s="121"/>
      <c r="Q2687" s="121"/>
      <c r="R2687" s="121"/>
      <c r="S2687" s="121"/>
      <c r="T2687" s="121"/>
      <c r="U2687" s="121"/>
      <c r="V2687" s="121"/>
      <c r="W2687" s="121"/>
      <c r="X2687" s="121"/>
      <c r="Y2687" s="121"/>
      <c r="Z2687" s="121"/>
      <c r="AA2687" s="121"/>
      <c r="AB2687" s="122">
        <v>460000026</v>
      </c>
      <c r="AC2687" s="121"/>
      <c r="AD2687" s="121"/>
    </row>
    <row r="2688" spans="14:30" ht="12" customHeight="1">
      <c r="N2688" s="119" t="s">
        <v>26</v>
      </c>
      <c r="O2688" s="120" t="s">
        <v>2674</v>
      </c>
      <c r="P2688" s="122">
        <v>0</v>
      </c>
      <c r="Q2688" s="122">
        <v>0</v>
      </c>
      <c r="R2688" s="122">
        <v>0</v>
      </c>
      <c r="S2688" s="122">
        <v>0</v>
      </c>
      <c r="T2688" s="122">
        <v>0</v>
      </c>
      <c r="U2688" s="122">
        <v>0</v>
      </c>
      <c r="V2688" s="122">
        <v>0</v>
      </c>
      <c r="W2688" s="122">
        <v>0</v>
      </c>
      <c r="X2688" s="122">
        <v>0</v>
      </c>
      <c r="Y2688" s="122">
        <v>0</v>
      </c>
      <c r="Z2688" s="122">
        <v>0</v>
      </c>
      <c r="AA2688" s="122">
        <v>525000026</v>
      </c>
      <c r="AB2688" s="122">
        <v>585000026</v>
      </c>
      <c r="AC2688" s="122">
        <v>0</v>
      </c>
      <c r="AD2688" s="121"/>
    </row>
    <row r="2689" spans="14:30" ht="12" customHeight="1">
      <c r="N2689" s="119" t="s">
        <v>26</v>
      </c>
      <c r="O2689" s="120" t="s">
        <v>2356</v>
      </c>
      <c r="P2689" s="122">
        <v>0</v>
      </c>
      <c r="Q2689" s="122">
        <v>0</v>
      </c>
      <c r="R2689" s="122">
        <v>0</v>
      </c>
      <c r="S2689" s="122">
        <v>0</v>
      </c>
      <c r="T2689" s="122">
        <v>0</v>
      </c>
      <c r="U2689" s="122">
        <v>0</v>
      </c>
      <c r="V2689" s="122">
        <v>0</v>
      </c>
      <c r="W2689" s="122">
        <v>0</v>
      </c>
      <c r="X2689" s="122">
        <v>0</v>
      </c>
      <c r="Y2689" s="122">
        <v>0</v>
      </c>
      <c r="Z2689" s="122">
        <v>350000026</v>
      </c>
      <c r="AA2689" s="122">
        <v>425000026</v>
      </c>
      <c r="AB2689" s="122">
        <v>490000026</v>
      </c>
      <c r="AC2689" s="122">
        <v>0</v>
      </c>
      <c r="AD2689" s="121"/>
    </row>
    <row r="2690" spans="14:30" ht="12" customHeight="1">
      <c r="N2690" s="119" t="s">
        <v>26</v>
      </c>
      <c r="O2690" s="120" t="s">
        <v>2793</v>
      </c>
      <c r="P2690" s="122">
        <v>0</v>
      </c>
      <c r="Q2690" s="122">
        <v>0</v>
      </c>
      <c r="R2690" s="122">
        <v>0</v>
      </c>
      <c r="S2690" s="122">
        <v>0</v>
      </c>
      <c r="T2690" s="122">
        <v>0</v>
      </c>
      <c r="U2690" s="122">
        <v>0</v>
      </c>
      <c r="V2690" s="122">
        <v>0</v>
      </c>
      <c r="W2690" s="122">
        <v>0</v>
      </c>
      <c r="X2690" s="122">
        <v>0</v>
      </c>
      <c r="Y2690" s="122">
        <v>0</v>
      </c>
      <c r="Z2690" s="122">
        <v>0</v>
      </c>
      <c r="AA2690" s="122">
        <v>420000026</v>
      </c>
      <c r="AB2690" s="122">
        <v>470000026</v>
      </c>
      <c r="AC2690" s="122">
        <v>0</v>
      </c>
      <c r="AD2690" s="121"/>
    </row>
    <row r="2691" spans="14:30" ht="12" customHeight="1">
      <c r="N2691" s="119" t="s">
        <v>26</v>
      </c>
      <c r="O2691" s="120" t="s">
        <v>2357</v>
      </c>
      <c r="P2691" s="122">
        <v>0</v>
      </c>
      <c r="Q2691" s="122">
        <v>0</v>
      </c>
      <c r="R2691" s="122">
        <v>0</v>
      </c>
      <c r="S2691" s="122">
        <v>0</v>
      </c>
      <c r="T2691" s="122">
        <v>0</v>
      </c>
      <c r="U2691" s="122">
        <v>0</v>
      </c>
      <c r="V2691" s="122">
        <v>0</v>
      </c>
      <c r="W2691" s="122">
        <v>0</v>
      </c>
      <c r="X2691" s="122">
        <v>0</v>
      </c>
      <c r="Y2691" s="122">
        <v>0</v>
      </c>
      <c r="Z2691" s="122">
        <v>375000026</v>
      </c>
      <c r="AA2691" s="122">
        <v>395000026</v>
      </c>
      <c r="AB2691" s="122">
        <v>425000026</v>
      </c>
      <c r="AC2691" s="122">
        <v>465000026</v>
      </c>
      <c r="AD2691" s="121"/>
    </row>
    <row r="2692" spans="14:30" ht="12" customHeight="1">
      <c r="N2692" s="119" t="s">
        <v>26</v>
      </c>
      <c r="O2692" s="120" t="s">
        <v>2358</v>
      </c>
      <c r="P2692" s="122">
        <v>0</v>
      </c>
      <c r="Q2692" s="122">
        <v>0</v>
      </c>
      <c r="R2692" s="122">
        <v>0</v>
      </c>
      <c r="S2692" s="122">
        <v>0</v>
      </c>
      <c r="T2692" s="122">
        <v>0</v>
      </c>
      <c r="U2692" s="122">
        <v>0</v>
      </c>
      <c r="V2692" s="122">
        <v>0</v>
      </c>
      <c r="W2692" s="122">
        <v>0</v>
      </c>
      <c r="X2692" s="122">
        <v>0</v>
      </c>
      <c r="Y2692" s="122">
        <v>0</v>
      </c>
      <c r="Z2692" s="122">
        <v>385000026</v>
      </c>
      <c r="AA2692" s="122">
        <v>400000026</v>
      </c>
      <c r="AB2692" s="122">
        <v>430000026</v>
      </c>
      <c r="AC2692" s="122">
        <v>450000026</v>
      </c>
      <c r="AD2692" s="121"/>
    </row>
    <row r="2693" spans="14:30" ht="12" customHeight="1">
      <c r="N2693" s="119" t="s">
        <v>26</v>
      </c>
      <c r="O2693" s="120" t="s">
        <v>2711</v>
      </c>
      <c r="P2693" s="122">
        <v>0</v>
      </c>
      <c r="Q2693" s="122">
        <v>0</v>
      </c>
      <c r="R2693" s="122">
        <v>0</v>
      </c>
      <c r="S2693" s="122">
        <v>0</v>
      </c>
      <c r="T2693" s="122">
        <v>0</v>
      </c>
      <c r="U2693" s="122">
        <v>0</v>
      </c>
      <c r="V2693" s="122">
        <v>0</v>
      </c>
      <c r="W2693" s="122">
        <v>0</v>
      </c>
      <c r="X2693" s="122">
        <v>0</v>
      </c>
      <c r="Y2693" s="122">
        <v>0</v>
      </c>
      <c r="Z2693" s="122">
        <v>0</v>
      </c>
      <c r="AA2693" s="122">
        <v>450000026</v>
      </c>
      <c r="AB2693" s="122">
        <v>490000026</v>
      </c>
      <c r="AC2693" s="122">
        <v>525000026</v>
      </c>
      <c r="AD2693" s="121"/>
    </row>
    <row r="2694" spans="14:30" ht="12" customHeight="1">
      <c r="N2694" s="119" t="s">
        <v>26</v>
      </c>
      <c r="O2694" s="120" t="s">
        <v>2648</v>
      </c>
      <c r="P2694" s="122">
        <v>0</v>
      </c>
      <c r="Q2694" s="122">
        <v>0</v>
      </c>
      <c r="R2694" s="122">
        <v>0</v>
      </c>
      <c r="S2694" s="122">
        <v>0</v>
      </c>
      <c r="T2694" s="122">
        <v>0</v>
      </c>
      <c r="U2694" s="122">
        <v>0</v>
      </c>
      <c r="V2694" s="122">
        <v>0</v>
      </c>
      <c r="W2694" s="122">
        <v>0</v>
      </c>
      <c r="X2694" s="122">
        <v>0</v>
      </c>
      <c r="Y2694" s="122">
        <v>0</v>
      </c>
      <c r="Z2694" s="122">
        <v>430000026</v>
      </c>
      <c r="AA2694" s="122">
        <v>450000026</v>
      </c>
      <c r="AB2694" s="122">
        <v>475000026</v>
      </c>
      <c r="AC2694" s="122">
        <v>0</v>
      </c>
      <c r="AD2694" s="121"/>
    </row>
    <row r="2695" spans="14:30" ht="12" customHeight="1">
      <c r="N2695" s="119" t="s">
        <v>26</v>
      </c>
      <c r="O2695" s="120" t="s">
        <v>2735</v>
      </c>
      <c r="P2695" s="122">
        <v>170000026</v>
      </c>
      <c r="Q2695" s="122">
        <v>180000026</v>
      </c>
      <c r="R2695" s="122">
        <v>190000026</v>
      </c>
      <c r="S2695" s="122">
        <v>195000026</v>
      </c>
      <c r="T2695" s="122">
        <v>210000026</v>
      </c>
      <c r="U2695" s="122">
        <v>220000026</v>
      </c>
      <c r="V2695" s="122">
        <v>235000026</v>
      </c>
      <c r="W2695" s="122">
        <v>245000026</v>
      </c>
      <c r="X2695" s="122">
        <v>265000026</v>
      </c>
      <c r="Y2695" s="122">
        <v>295000026</v>
      </c>
      <c r="Z2695" s="122">
        <v>310000026</v>
      </c>
      <c r="AA2695" s="122">
        <v>0</v>
      </c>
      <c r="AB2695" s="122">
        <v>0</v>
      </c>
      <c r="AC2695" s="122">
        <v>0</v>
      </c>
      <c r="AD2695" s="121"/>
    </row>
    <row r="2696" spans="14:30" ht="12" customHeight="1">
      <c r="N2696" s="119" t="s">
        <v>26</v>
      </c>
      <c r="O2696" s="120" t="s">
        <v>2046</v>
      </c>
      <c r="P2696" s="122">
        <v>0</v>
      </c>
      <c r="Q2696" s="122">
        <v>180000026</v>
      </c>
      <c r="R2696" s="122">
        <v>195000026</v>
      </c>
      <c r="S2696" s="122">
        <v>220000026</v>
      </c>
      <c r="T2696" s="122">
        <v>250000026</v>
      </c>
      <c r="U2696" s="122">
        <v>270000026</v>
      </c>
      <c r="V2696" s="122">
        <v>285000026</v>
      </c>
      <c r="W2696" s="122">
        <v>295000026</v>
      </c>
      <c r="X2696" s="122">
        <v>305000026</v>
      </c>
      <c r="Y2696" s="122">
        <v>330000026</v>
      </c>
      <c r="Z2696" s="122">
        <v>340000026</v>
      </c>
      <c r="AA2696" s="122">
        <v>350000026</v>
      </c>
      <c r="AB2696" s="122">
        <v>370000026</v>
      </c>
      <c r="AC2696" s="122">
        <v>405000026</v>
      </c>
      <c r="AD2696" s="121"/>
    </row>
    <row r="2697" spans="14:30" ht="12" customHeight="1">
      <c r="N2697" s="119" t="s">
        <v>26</v>
      </c>
      <c r="O2697" s="120" t="s">
        <v>1565</v>
      </c>
      <c r="P2697" s="122">
        <v>0</v>
      </c>
      <c r="Q2697" s="122">
        <v>155000026</v>
      </c>
      <c r="R2697" s="122">
        <v>0</v>
      </c>
      <c r="S2697" s="122">
        <v>0</v>
      </c>
      <c r="T2697" s="122">
        <v>245000026</v>
      </c>
      <c r="U2697" s="122">
        <v>250000026</v>
      </c>
      <c r="V2697" s="122">
        <v>255000026</v>
      </c>
      <c r="W2697" s="122">
        <v>260000026</v>
      </c>
      <c r="X2697" s="122">
        <v>265000026</v>
      </c>
      <c r="Y2697" s="122">
        <v>270000026</v>
      </c>
      <c r="Z2697" s="122">
        <v>275000026</v>
      </c>
      <c r="AA2697" s="122">
        <v>290000026</v>
      </c>
      <c r="AB2697" s="122">
        <v>310000026</v>
      </c>
      <c r="AC2697" s="122">
        <v>320000026</v>
      </c>
      <c r="AD2697" s="121"/>
    </row>
    <row r="2698" spans="14:30" ht="12" customHeight="1">
      <c r="N2698" s="119" t="s">
        <v>26</v>
      </c>
      <c r="O2698" s="120" t="s">
        <v>1655</v>
      </c>
      <c r="P2698" s="122">
        <v>0</v>
      </c>
      <c r="Q2698" s="122">
        <v>130000026</v>
      </c>
      <c r="R2698" s="122">
        <v>145000026</v>
      </c>
      <c r="S2698" s="122">
        <v>165000026</v>
      </c>
      <c r="T2698" s="122">
        <v>185000026</v>
      </c>
      <c r="U2698" s="122">
        <v>215000026</v>
      </c>
      <c r="V2698" s="122">
        <v>240000026</v>
      </c>
      <c r="W2698" s="122">
        <v>250000026</v>
      </c>
      <c r="X2698" s="122">
        <v>260000026</v>
      </c>
      <c r="Y2698" s="122">
        <v>270000026</v>
      </c>
      <c r="Z2698" s="122">
        <v>275000026</v>
      </c>
      <c r="AA2698" s="122">
        <v>0</v>
      </c>
      <c r="AB2698" s="122">
        <v>0</v>
      </c>
      <c r="AC2698" s="122">
        <v>0</v>
      </c>
      <c r="AD2698" s="121"/>
    </row>
    <row r="2699" spans="14:30" ht="12" customHeight="1">
      <c r="N2699" s="119" t="s">
        <v>26</v>
      </c>
      <c r="O2699" s="120" t="s">
        <v>1669</v>
      </c>
      <c r="P2699" s="122">
        <v>0</v>
      </c>
      <c r="Q2699" s="122">
        <v>0</v>
      </c>
      <c r="R2699" s="122">
        <v>0</v>
      </c>
      <c r="S2699" s="122">
        <v>185000026</v>
      </c>
      <c r="T2699" s="122">
        <v>200000026</v>
      </c>
      <c r="U2699" s="122">
        <v>220000026</v>
      </c>
      <c r="V2699" s="122">
        <v>230000026</v>
      </c>
      <c r="W2699" s="122">
        <v>240000026</v>
      </c>
      <c r="X2699" s="122">
        <v>265000026</v>
      </c>
      <c r="Y2699" s="122">
        <v>280000026</v>
      </c>
      <c r="Z2699" s="122">
        <v>300000026</v>
      </c>
      <c r="AA2699" s="122">
        <v>325000026</v>
      </c>
      <c r="AB2699" s="122">
        <v>0</v>
      </c>
      <c r="AC2699" s="122">
        <v>0</v>
      </c>
      <c r="AD2699" s="121"/>
    </row>
    <row r="2700" spans="14:30" ht="12" customHeight="1">
      <c r="N2700" s="119" t="s">
        <v>26</v>
      </c>
      <c r="O2700" s="120" t="s">
        <v>2359</v>
      </c>
      <c r="P2700" s="122">
        <v>0</v>
      </c>
      <c r="Q2700" s="122">
        <v>0</v>
      </c>
      <c r="R2700" s="122">
        <v>0</v>
      </c>
      <c r="S2700" s="122">
        <v>0</v>
      </c>
      <c r="T2700" s="122">
        <v>0</v>
      </c>
      <c r="U2700" s="122">
        <v>0</v>
      </c>
      <c r="V2700" s="122">
        <v>0</v>
      </c>
      <c r="W2700" s="122">
        <v>0</v>
      </c>
      <c r="X2700" s="122">
        <v>0</v>
      </c>
      <c r="Y2700" s="122">
        <v>0</v>
      </c>
      <c r="Z2700" s="122">
        <v>0</v>
      </c>
      <c r="AA2700" s="122">
        <v>345000026</v>
      </c>
      <c r="AB2700" s="122">
        <v>390000026</v>
      </c>
      <c r="AC2700" s="122">
        <v>0</v>
      </c>
      <c r="AD2700" s="121"/>
    </row>
    <row r="2701" spans="14:30" ht="12" customHeight="1">
      <c r="N2701" s="119" t="s">
        <v>26</v>
      </c>
      <c r="O2701" s="120" t="s">
        <v>2360</v>
      </c>
      <c r="P2701" s="122">
        <v>0</v>
      </c>
      <c r="Q2701" s="122">
        <v>0</v>
      </c>
      <c r="R2701" s="122">
        <v>0</v>
      </c>
      <c r="S2701" s="122">
        <v>0</v>
      </c>
      <c r="T2701" s="122">
        <v>0</v>
      </c>
      <c r="U2701" s="122">
        <v>0</v>
      </c>
      <c r="V2701" s="122">
        <v>0</v>
      </c>
      <c r="W2701" s="122">
        <v>0</v>
      </c>
      <c r="X2701" s="122">
        <v>0</v>
      </c>
      <c r="Y2701" s="122">
        <v>0</v>
      </c>
      <c r="Z2701" s="122">
        <v>305000026</v>
      </c>
      <c r="AA2701" s="122">
        <v>375000026</v>
      </c>
      <c r="AB2701" s="122">
        <v>405000026</v>
      </c>
      <c r="AC2701" s="122">
        <v>0</v>
      </c>
      <c r="AD2701" s="121"/>
    </row>
    <row r="2702" spans="14:30" ht="12" customHeight="1">
      <c r="N2702" s="119" t="s">
        <v>26</v>
      </c>
      <c r="O2702" s="120" t="s">
        <v>2241</v>
      </c>
      <c r="P2702" s="122">
        <v>0</v>
      </c>
      <c r="Q2702" s="122">
        <v>0</v>
      </c>
      <c r="R2702" s="122">
        <v>0</v>
      </c>
      <c r="S2702" s="122">
        <v>0</v>
      </c>
      <c r="T2702" s="122">
        <v>0</v>
      </c>
      <c r="U2702" s="122">
        <v>0</v>
      </c>
      <c r="V2702" s="122">
        <v>0</v>
      </c>
      <c r="W2702" s="122">
        <v>0</v>
      </c>
      <c r="X2702" s="122">
        <v>0</v>
      </c>
      <c r="Y2702" s="122">
        <v>0</v>
      </c>
      <c r="Z2702" s="122">
        <v>350000026</v>
      </c>
      <c r="AA2702" s="122">
        <v>420000026</v>
      </c>
      <c r="AB2702" s="122">
        <v>470000026</v>
      </c>
      <c r="AC2702" s="122">
        <v>0</v>
      </c>
      <c r="AD2702" s="121"/>
    </row>
    <row r="2703" spans="14:30" ht="12" customHeight="1">
      <c r="N2703" s="119" t="s">
        <v>26</v>
      </c>
      <c r="O2703" s="120" t="s">
        <v>2705</v>
      </c>
      <c r="P2703" s="122">
        <v>0</v>
      </c>
      <c r="Q2703" s="122">
        <v>0</v>
      </c>
      <c r="R2703" s="122">
        <v>0</v>
      </c>
      <c r="S2703" s="122">
        <v>0</v>
      </c>
      <c r="T2703" s="122">
        <v>0</v>
      </c>
      <c r="U2703" s="122">
        <v>0</v>
      </c>
      <c r="V2703" s="122">
        <v>0</v>
      </c>
      <c r="W2703" s="122">
        <v>0</v>
      </c>
      <c r="X2703" s="122">
        <v>0</v>
      </c>
      <c r="Y2703" s="122">
        <v>0</v>
      </c>
      <c r="Z2703" s="122">
        <v>350000026</v>
      </c>
      <c r="AA2703" s="122">
        <v>380000026</v>
      </c>
      <c r="AB2703" s="122">
        <v>400000026</v>
      </c>
      <c r="AC2703" s="122">
        <v>450000026</v>
      </c>
      <c r="AD2703" s="121"/>
    </row>
    <row r="2704" spans="14:30" ht="12" customHeight="1">
      <c r="N2704" s="119" t="s">
        <v>26</v>
      </c>
      <c r="O2704" s="120" t="s">
        <v>2706</v>
      </c>
      <c r="P2704" s="122">
        <v>0</v>
      </c>
      <c r="Q2704" s="122">
        <v>0</v>
      </c>
      <c r="R2704" s="122">
        <v>0</v>
      </c>
      <c r="S2704" s="122">
        <v>0</v>
      </c>
      <c r="T2704" s="122">
        <v>0</v>
      </c>
      <c r="U2704" s="122">
        <v>0</v>
      </c>
      <c r="V2704" s="122">
        <v>0</v>
      </c>
      <c r="W2704" s="122">
        <v>0</v>
      </c>
      <c r="X2704" s="122">
        <v>0</v>
      </c>
      <c r="Y2704" s="122">
        <v>0</v>
      </c>
      <c r="Z2704" s="122">
        <v>485000026</v>
      </c>
      <c r="AA2704" s="122">
        <v>505000026</v>
      </c>
      <c r="AB2704" s="122">
        <v>545000026</v>
      </c>
      <c r="AC2704" s="122">
        <v>0</v>
      </c>
      <c r="AD2704" s="121"/>
    </row>
    <row r="2705" spans="14:30" ht="12" customHeight="1">
      <c r="N2705" s="119" t="s">
        <v>26</v>
      </c>
      <c r="O2705" s="120" t="s">
        <v>2649</v>
      </c>
      <c r="P2705" s="122">
        <v>0</v>
      </c>
      <c r="Q2705" s="122">
        <v>0</v>
      </c>
      <c r="R2705" s="122">
        <v>0</v>
      </c>
      <c r="S2705" s="122">
        <v>0</v>
      </c>
      <c r="T2705" s="122">
        <v>0</v>
      </c>
      <c r="U2705" s="122">
        <v>0</v>
      </c>
      <c r="V2705" s="122">
        <v>0</v>
      </c>
      <c r="W2705" s="122">
        <v>0</v>
      </c>
      <c r="X2705" s="122">
        <v>0</v>
      </c>
      <c r="Y2705" s="122">
        <v>0</v>
      </c>
      <c r="Z2705" s="122">
        <v>0</v>
      </c>
      <c r="AA2705" s="122">
        <v>525000026</v>
      </c>
      <c r="AB2705" s="122">
        <v>585000026</v>
      </c>
      <c r="AC2705" s="122">
        <v>0</v>
      </c>
      <c r="AD2705" s="121"/>
    </row>
    <row r="2706" spans="14:30" ht="12" customHeight="1">
      <c r="N2706" s="119" t="s">
        <v>26</v>
      </c>
      <c r="O2706" s="120" t="s">
        <v>665</v>
      </c>
      <c r="P2706" s="122">
        <v>720000026</v>
      </c>
      <c r="Q2706" s="122">
        <v>805000026</v>
      </c>
      <c r="R2706" s="122">
        <v>865000026</v>
      </c>
      <c r="S2706" s="122">
        <v>1050000026</v>
      </c>
      <c r="T2706" s="122">
        <v>1150000026</v>
      </c>
      <c r="U2706" s="122">
        <v>1200000026</v>
      </c>
      <c r="V2706" s="122">
        <v>1250000026</v>
      </c>
      <c r="W2706" s="122">
        <v>0</v>
      </c>
      <c r="X2706" s="122">
        <v>0</v>
      </c>
      <c r="Y2706" s="122">
        <v>0</v>
      </c>
      <c r="Z2706" s="122">
        <v>0</v>
      </c>
      <c r="AA2706" s="122">
        <v>0</v>
      </c>
      <c r="AB2706" s="122">
        <v>0</v>
      </c>
      <c r="AC2706" s="122">
        <v>0</v>
      </c>
      <c r="AD2706" s="121"/>
    </row>
    <row r="2707" spans="14:30" ht="12" customHeight="1">
      <c r="N2707" s="119" t="s">
        <v>26</v>
      </c>
      <c r="O2707" s="120" t="s">
        <v>1590</v>
      </c>
      <c r="P2707" s="122">
        <v>935000026</v>
      </c>
      <c r="Q2707" s="122">
        <v>1055000026</v>
      </c>
      <c r="R2707" s="122">
        <v>1175000026</v>
      </c>
      <c r="S2707" s="122">
        <v>1245000026</v>
      </c>
      <c r="T2707" s="122">
        <v>1295000026</v>
      </c>
      <c r="U2707" s="122">
        <v>1325000026</v>
      </c>
      <c r="V2707" s="122">
        <v>0</v>
      </c>
      <c r="W2707" s="122">
        <v>0</v>
      </c>
      <c r="X2707" s="122">
        <v>0</v>
      </c>
      <c r="Y2707" s="122">
        <v>0</v>
      </c>
      <c r="Z2707" s="122">
        <v>0</v>
      </c>
      <c r="AA2707" s="122">
        <v>0</v>
      </c>
      <c r="AB2707" s="122">
        <v>0</v>
      </c>
      <c r="AC2707" s="122">
        <v>0</v>
      </c>
      <c r="AD2707" s="121"/>
    </row>
    <row r="2708" spans="14:30" ht="12" customHeight="1">
      <c r="N2708" s="119" t="s">
        <v>26</v>
      </c>
      <c r="O2708" s="120" t="s">
        <v>112</v>
      </c>
      <c r="P2708" s="122">
        <v>875000026</v>
      </c>
      <c r="Q2708" s="122">
        <v>0</v>
      </c>
      <c r="R2708" s="122">
        <v>0</v>
      </c>
      <c r="S2708" s="122">
        <v>0</v>
      </c>
      <c r="T2708" s="122">
        <v>0</v>
      </c>
      <c r="U2708" s="122">
        <v>1205000026</v>
      </c>
      <c r="V2708" s="122">
        <v>0</v>
      </c>
      <c r="W2708" s="122">
        <v>0</v>
      </c>
      <c r="X2708" s="122">
        <v>0</v>
      </c>
      <c r="Y2708" s="122">
        <v>0</v>
      </c>
      <c r="Z2708" s="122">
        <v>0</v>
      </c>
      <c r="AA2708" s="122">
        <v>0</v>
      </c>
      <c r="AB2708" s="122">
        <v>0</v>
      </c>
      <c r="AC2708" s="122">
        <v>0</v>
      </c>
      <c r="AD2708" s="121"/>
    </row>
    <row r="2709" spans="14:30" ht="12" customHeight="1">
      <c r="N2709" s="119" t="s">
        <v>26</v>
      </c>
      <c r="O2709" s="120" t="s">
        <v>844</v>
      </c>
      <c r="P2709" s="122">
        <v>800000026</v>
      </c>
      <c r="Q2709" s="122">
        <v>0</v>
      </c>
      <c r="R2709" s="122">
        <v>895000026</v>
      </c>
      <c r="S2709" s="122">
        <v>0</v>
      </c>
      <c r="T2709" s="122">
        <v>0</v>
      </c>
      <c r="U2709" s="122">
        <v>1205000026</v>
      </c>
      <c r="V2709" s="122">
        <v>0</v>
      </c>
      <c r="W2709" s="122">
        <v>0</v>
      </c>
      <c r="X2709" s="122">
        <v>0</v>
      </c>
      <c r="Y2709" s="122">
        <v>0</v>
      </c>
      <c r="Z2709" s="122">
        <v>0</v>
      </c>
      <c r="AA2709" s="122">
        <v>0</v>
      </c>
      <c r="AB2709" s="122">
        <v>0</v>
      </c>
      <c r="AC2709" s="122">
        <v>0</v>
      </c>
      <c r="AD2709" s="121"/>
    </row>
    <row r="2710" spans="14:30" ht="12" customHeight="1">
      <c r="N2710" s="119" t="s">
        <v>26</v>
      </c>
      <c r="O2710" s="120" t="s">
        <v>1566</v>
      </c>
      <c r="P2710" s="122">
        <v>0</v>
      </c>
      <c r="Q2710" s="122">
        <v>0</v>
      </c>
      <c r="R2710" s="122">
        <v>0</v>
      </c>
      <c r="S2710" s="122">
        <v>0</v>
      </c>
      <c r="T2710" s="122">
        <v>0</v>
      </c>
      <c r="U2710" s="122">
        <v>1305000026</v>
      </c>
      <c r="V2710" s="122">
        <v>0</v>
      </c>
      <c r="W2710" s="122">
        <v>0</v>
      </c>
      <c r="X2710" s="122">
        <v>0</v>
      </c>
      <c r="Y2710" s="122">
        <v>0</v>
      </c>
      <c r="Z2710" s="122">
        <v>0</v>
      </c>
      <c r="AA2710" s="122">
        <v>0</v>
      </c>
      <c r="AB2710" s="122">
        <v>0</v>
      </c>
      <c r="AC2710" s="122">
        <v>0</v>
      </c>
      <c r="AD2710" s="121"/>
    </row>
    <row r="2711" spans="14:30" ht="12" customHeight="1">
      <c r="N2711" s="119" t="s">
        <v>26</v>
      </c>
      <c r="O2711" s="120" t="s">
        <v>2232</v>
      </c>
      <c r="P2711" s="122">
        <v>0</v>
      </c>
      <c r="Q2711" s="122">
        <v>0</v>
      </c>
      <c r="R2711" s="122">
        <v>0</v>
      </c>
      <c r="S2711" s="122">
        <v>0</v>
      </c>
      <c r="T2711" s="122">
        <v>0</v>
      </c>
      <c r="U2711" s="122">
        <v>0</v>
      </c>
      <c r="V2711" s="122">
        <v>0</v>
      </c>
      <c r="W2711" s="122">
        <v>0</v>
      </c>
      <c r="X2711" s="122">
        <v>0</v>
      </c>
      <c r="Y2711" s="122">
        <v>0</v>
      </c>
      <c r="Z2711" s="122">
        <v>1825000026</v>
      </c>
      <c r="AA2711" s="122">
        <v>2025000026</v>
      </c>
      <c r="AB2711" s="122">
        <v>2115000026</v>
      </c>
      <c r="AC2711" s="122">
        <v>0</v>
      </c>
      <c r="AD2711" s="121"/>
    </row>
    <row r="2712" spans="14:30" ht="12" customHeight="1">
      <c r="N2712" s="119" t="s">
        <v>26</v>
      </c>
      <c r="O2712" s="120" t="s">
        <v>2361</v>
      </c>
      <c r="P2712" s="122">
        <v>0</v>
      </c>
      <c r="Q2712" s="122">
        <v>0</v>
      </c>
      <c r="R2712" s="122">
        <v>0</v>
      </c>
      <c r="S2712" s="122">
        <v>0</v>
      </c>
      <c r="T2712" s="122">
        <v>0</v>
      </c>
      <c r="U2712" s="122">
        <v>0</v>
      </c>
      <c r="V2712" s="122">
        <v>0</v>
      </c>
      <c r="W2712" s="122">
        <v>0</v>
      </c>
      <c r="X2712" s="122">
        <v>0</v>
      </c>
      <c r="Y2712" s="122">
        <v>0</v>
      </c>
      <c r="Z2712" s="122">
        <v>1825000026</v>
      </c>
      <c r="AA2712" s="122">
        <v>2025000026</v>
      </c>
      <c r="AB2712" s="122">
        <v>2115000026</v>
      </c>
      <c r="AC2712" s="122">
        <v>0</v>
      </c>
      <c r="AD2712" s="121"/>
    </row>
    <row r="2713" spans="14:30" ht="12" customHeight="1">
      <c r="N2713" s="119" t="s">
        <v>26</v>
      </c>
      <c r="O2713" s="120" t="s">
        <v>2593</v>
      </c>
      <c r="P2713" s="122">
        <v>0</v>
      </c>
      <c r="Q2713" s="122">
        <v>0</v>
      </c>
      <c r="R2713" s="122">
        <v>0</v>
      </c>
      <c r="S2713" s="122">
        <v>0</v>
      </c>
      <c r="T2713" s="122">
        <v>0</v>
      </c>
      <c r="U2713" s="122">
        <v>1500000026</v>
      </c>
      <c r="V2713" s="122">
        <v>0</v>
      </c>
      <c r="W2713" s="122">
        <v>0</v>
      </c>
      <c r="X2713" s="122">
        <v>0</v>
      </c>
      <c r="Y2713" s="122">
        <v>0</v>
      </c>
      <c r="Z2713" s="122">
        <v>1825000026</v>
      </c>
      <c r="AA2713" s="122">
        <v>2025000026</v>
      </c>
      <c r="AB2713" s="122">
        <v>2115000026</v>
      </c>
      <c r="AC2713" s="122">
        <v>0</v>
      </c>
      <c r="AD2713" s="121"/>
    </row>
    <row r="2714" spans="14:30" ht="12" customHeight="1">
      <c r="N2714" s="119" t="s">
        <v>26</v>
      </c>
      <c r="O2714" s="120" t="s">
        <v>2594</v>
      </c>
      <c r="P2714" s="122">
        <v>0</v>
      </c>
      <c r="Q2714" s="122">
        <v>0</v>
      </c>
      <c r="R2714" s="122">
        <v>0</v>
      </c>
      <c r="S2714" s="122">
        <v>0</v>
      </c>
      <c r="T2714" s="122">
        <v>0</v>
      </c>
      <c r="U2714" s="122">
        <v>0</v>
      </c>
      <c r="V2714" s="122">
        <v>0</v>
      </c>
      <c r="W2714" s="122">
        <v>0</v>
      </c>
      <c r="X2714" s="122">
        <v>0</v>
      </c>
      <c r="Y2714" s="122">
        <v>0</v>
      </c>
      <c r="Z2714" s="122">
        <v>1825000026</v>
      </c>
      <c r="AA2714" s="122">
        <v>2025000026</v>
      </c>
      <c r="AB2714" s="122">
        <v>2115000026</v>
      </c>
      <c r="AC2714" s="122">
        <v>0</v>
      </c>
      <c r="AD2714" s="121"/>
    </row>
    <row r="2715" spans="14:30" ht="12" customHeight="1">
      <c r="N2715" s="119" t="s">
        <v>26</v>
      </c>
      <c r="O2715" s="120" t="s">
        <v>2233</v>
      </c>
      <c r="P2715" s="122">
        <v>0</v>
      </c>
      <c r="Q2715" s="122">
        <v>0</v>
      </c>
      <c r="R2715" s="122">
        <v>0</v>
      </c>
      <c r="S2715" s="122">
        <v>0</v>
      </c>
      <c r="T2715" s="122">
        <v>0</v>
      </c>
      <c r="U2715" s="122">
        <v>0</v>
      </c>
      <c r="V2715" s="122">
        <v>0</v>
      </c>
      <c r="W2715" s="122">
        <v>0</v>
      </c>
      <c r="X2715" s="122">
        <v>0</v>
      </c>
      <c r="Y2715" s="122">
        <v>0</v>
      </c>
      <c r="Z2715" s="122">
        <v>1975000026</v>
      </c>
      <c r="AA2715" s="122">
        <v>2225000026</v>
      </c>
      <c r="AB2715" s="122">
        <v>2305000026</v>
      </c>
      <c r="AC2715" s="122">
        <v>0</v>
      </c>
      <c r="AD2715" s="121"/>
    </row>
    <row r="2716" spans="14:30" ht="12" customHeight="1">
      <c r="N2716" s="119" t="s">
        <v>26</v>
      </c>
      <c r="O2716" s="120" t="s">
        <v>2030</v>
      </c>
      <c r="P2716" s="122">
        <v>0</v>
      </c>
      <c r="Q2716" s="122">
        <v>0</v>
      </c>
      <c r="R2716" s="122">
        <v>0</v>
      </c>
      <c r="S2716" s="122">
        <v>0</v>
      </c>
      <c r="T2716" s="122">
        <v>0</v>
      </c>
      <c r="U2716" s="122">
        <v>0</v>
      </c>
      <c r="V2716" s="122">
        <v>0</v>
      </c>
      <c r="W2716" s="122">
        <v>0</v>
      </c>
      <c r="X2716" s="122">
        <v>0</v>
      </c>
      <c r="Y2716" s="122">
        <v>0</v>
      </c>
      <c r="Z2716" s="122">
        <v>1825000026</v>
      </c>
      <c r="AA2716" s="122">
        <v>2025000026</v>
      </c>
      <c r="AB2716" s="122">
        <v>2115000026</v>
      </c>
      <c r="AC2716" s="122">
        <v>0</v>
      </c>
      <c r="AD2716" s="121"/>
    </row>
    <row r="2717" spans="14:30" ht="12" customHeight="1">
      <c r="N2717" s="119" t="s">
        <v>26</v>
      </c>
      <c r="O2717" s="120" t="s">
        <v>1786</v>
      </c>
      <c r="P2717" s="122">
        <v>900000026</v>
      </c>
      <c r="Q2717" s="122">
        <v>0</v>
      </c>
      <c r="R2717" s="122">
        <v>0</v>
      </c>
      <c r="S2717" s="122">
        <v>0</v>
      </c>
      <c r="T2717" s="122">
        <v>0</v>
      </c>
      <c r="U2717" s="122">
        <v>0</v>
      </c>
      <c r="V2717" s="122">
        <v>0</v>
      </c>
      <c r="W2717" s="122">
        <v>0</v>
      </c>
      <c r="X2717" s="122">
        <v>0</v>
      </c>
      <c r="Y2717" s="122">
        <v>0</v>
      </c>
      <c r="Z2717" s="122">
        <v>0</v>
      </c>
      <c r="AA2717" s="122">
        <v>0</v>
      </c>
      <c r="AB2717" s="122">
        <v>0</v>
      </c>
      <c r="AC2717" s="122">
        <v>0</v>
      </c>
      <c r="AD2717" s="121"/>
    </row>
    <row r="2718" spans="14:30" ht="12" customHeight="1">
      <c r="N2718" s="119" t="s">
        <v>26</v>
      </c>
      <c r="O2718" s="120" t="s">
        <v>2512</v>
      </c>
      <c r="P2718" s="122">
        <v>0</v>
      </c>
      <c r="Q2718" s="122">
        <v>0</v>
      </c>
      <c r="R2718" s="122">
        <v>0</v>
      </c>
      <c r="S2718" s="122">
        <v>0</v>
      </c>
      <c r="T2718" s="122">
        <v>0</v>
      </c>
      <c r="U2718" s="122">
        <v>1205000026</v>
      </c>
      <c r="V2718" s="122">
        <v>0</v>
      </c>
      <c r="W2718" s="122">
        <v>0</v>
      </c>
      <c r="X2718" s="122">
        <v>0</v>
      </c>
      <c r="Y2718" s="122">
        <v>0</v>
      </c>
      <c r="Z2718" s="122">
        <v>0</v>
      </c>
      <c r="AA2718" s="122">
        <v>0</v>
      </c>
      <c r="AB2718" s="122">
        <v>0</v>
      </c>
      <c r="AC2718" s="122">
        <v>0</v>
      </c>
      <c r="AD2718" s="121"/>
    </row>
    <row r="2719" spans="14:30" ht="12" customHeight="1">
      <c r="N2719" s="119" t="s">
        <v>26</v>
      </c>
      <c r="O2719" s="120" t="s">
        <v>2362</v>
      </c>
      <c r="P2719" s="122">
        <v>0</v>
      </c>
      <c r="Q2719" s="122">
        <v>0</v>
      </c>
      <c r="R2719" s="122">
        <v>0</v>
      </c>
      <c r="S2719" s="122">
        <v>0</v>
      </c>
      <c r="T2719" s="122">
        <v>0</v>
      </c>
      <c r="U2719" s="122">
        <v>0</v>
      </c>
      <c r="V2719" s="122">
        <v>0</v>
      </c>
      <c r="W2719" s="122">
        <v>0</v>
      </c>
      <c r="X2719" s="122">
        <v>0</v>
      </c>
      <c r="Y2719" s="122">
        <v>0</v>
      </c>
      <c r="Z2719" s="122">
        <v>1700000026</v>
      </c>
      <c r="AA2719" s="122">
        <v>1800000026</v>
      </c>
      <c r="AB2719" s="122">
        <v>0</v>
      </c>
      <c r="AC2719" s="122">
        <v>0</v>
      </c>
      <c r="AD2719" s="121"/>
    </row>
    <row r="2720" spans="14:30" ht="12" customHeight="1">
      <c r="N2720" s="119" t="s">
        <v>26</v>
      </c>
      <c r="O2720" s="120" t="s">
        <v>920</v>
      </c>
      <c r="P2720" s="122">
        <v>0</v>
      </c>
      <c r="Q2720" s="122">
        <v>1255000026</v>
      </c>
      <c r="R2720" s="122">
        <v>1325000026</v>
      </c>
      <c r="S2720" s="122">
        <v>1475000026</v>
      </c>
      <c r="T2720" s="122">
        <v>1595000026</v>
      </c>
      <c r="U2720" s="122">
        <v>0</v>
      </c>
      <c r="V2720" s="122">
        <v>0</v>
      </c>
      <c r="W2720" s="122">
        <v>0</v>
      </c>
      <c r="X2720" s="122">
        <v>0</v>
      </c>
      <c r="Y2720" s="122">
        <v>0</v>
      </c>
      <c r="Z2720" s="122">
        <v>0</v>
      </c>
      <c r="AA2720" s="122">
        <v>0</v>
      </c>
      <c r="AB2720" s="122">
        <v>0</v>
      </c>
      <c r="AC2720" s="122">
        <v>0</v>
      </c>
      <c r="AD2720" s="121"/>
    </row>
    <row r="2721" spans="14:30" ht="12" customHeight="1">
      <c r="N2721" s="119" t="s">
        <v>26</v>
      </c>
      <c r="O2721" s="120" t="s">
        <v>1603</v>
      </c>
      <c r="P2721" s="122">
        <v>475000026</v>
      </c>
      <c r="Q2721" s="122">
        <v>565000026</v>
      </c>
      <c r="R2721" s="122">
        <v>605000026</v>
      </c>
      <c r="S2721" s="122">
        <v>0</v>
      </c>
      <c r="T2721" s="122">
        <v>0</v>
      </c>
      <c r="U2721" s="122">
        <v>0</v>
      </c>
      <c r="V2721" s="122">
        <v>0</v>
      </c>
      <c r="W2721" s="122">
        <v>0</v>
      </c>
      <c r="X2721" s="122">
        <v>0</v>
      </c>
      <c r="Y2721" s="122">
        <v>0</v>
      </c>
      <c r="Z2721" s="122">
        <v>0</v>
      </c>
      <c r="AA2721" s="122">
        <v>0</v>
      </c>
      <c r="AB2721" s="122">
        <v>0</v>
      </c>
      <c r="AC2721" s="122">
        <v>0</v>
      </c>
      <c r="AD2721" s="121"/>
    </row>
    <row r="2722" spans="14:30" ht="12" customHeight="1">
      <c r="N2722" s="119" t="s">
        <v>26</v>
      </c>
      <c r="O2722" s="120" t="s">
        <v>1609</v>
      </c>
      <c r="P2722" s="122">
        <v>0</v>
      </c>
      <c r="Q2722" s="122">
        <v>0</v>
      </c>
      <c r="R2722" s="122">
        <v>925000026</v>
      </c>
      <c r="S2722" s="122">
        <v>1125000026</v>
      </c>
      <c r="T2722" s="122">
        <v>0</v>
      </c>
      <c r="U2722" s="122">
        <v>0</v>
      </c>
      <c r="V2722" s="122">
        <v>0</v>
      </c>
      <c r="W2722" s="122">
        <v>0</v>
      </c>
      <c r="X2722" s="122">
        <v>0</v>
      </c>
      <c r="Y2722" s="122">
        <v>0</v>
      </c>
      <c r="Z2722" s="122">
        <v>0</v>
      </c>
      <c r="AA2722" s="122">
        <v>0</v>
      </c>
      <c r="AB2722" s="122">
        <v>0</v>
      </c>
      <c r="AC2722" s="122">
        <v>0</v>
      </c>
      <c r="AD2722" s="121"/>
    </row>
    <row r="2723" spans="14:30" ht="12" customHeight="1">
      <c r="N2723" s="119" t="s">
        <v>26</v>
      </c>
      <c r="O2723" s="120" t="s">
        <v>2588</v>
      </c>
      <c r="P2723" s="122">
        <v>505000026</v>
      </c>
      <c r="Q2723" s="122">
        <v>525000026</v>
      </c>
      <c r="R2723" s="122">
        <v>565000026</v>
      </c>
      <c r="S2723" s="122">
        <v>585000026</v>
      </c>
      <c r="T2723" s="122">
        <v>625000026</v>
      </c>
      <c r="U2723" s="122">
        <v>685000026</v>
      </c>
      <c r="V2723" s="122">
        <v>0</v>
      </c>
      <c r="W2723" s="122">
        <v>0</v>
      </c>
      <c r="X2723" s="122">
        <v>0</v>
      </c>
      <c r="Y2723" s="122">
        <v>0</v>
      </c>
      <c r="Z2723" s="122">
        <v>0</v>
      </c>
      <c r="AA2723" s="122">
        <v>0</v>
      </c>
      <c r="AB2723" s="122">
        <v>1800000026</v>
      </c>
      <c r="AC2723" s="122">
        <v>0</v>
      </c>
      <c r="AD2723" s="121"/>
    </row>
    <row r="2724" spans="14:30" ht="12" customHeight="1">
      <c r="N2724" s="119" t="s">
        <v>26</v>
      </c>
      <c r="O2724" s="120" t="s">
        <v>1607</v>
      </c>
      <c r="P2724" s="122">
        <v>475000026</v>
      </c>
      <c r="Q2724" s="122">
        <v>505000026</v>
      </c>
      <c r="R2724" s="122">
        <v>545000026</v>
      </c>
      <c r="S2724" s="122">
        <v>595000026</v>
      </c>
      <c r="T2724" s="122">
        <v>605000026</v>
      </c>
      <c r="U2724" s="122">
        <v>670000026</v>
      </c>
      <c r="V2724" s="122">
        <v>720000026</v>
      </c>
      <c r="W2724" s="122">
        <v>885000026</v>
      </c>
      <c r="X2724" s="122">
        <v>1050000026</v>
      </c>
      <c r="Y2724" s="122">
        <v>0</v>
      </c>
      <c r="Z2724" s="122">
        <v>0</v>
      </c>
      <c r="AA2724" s="122">
        <v>0</v>
      </c>
      <c r="AB2724" s="122">
        <v>0</v>
      </c>
      <c r="AC2724" s="122">
        <v>0</v>
      </c>
      <c r="AD2724" s="121"/>
    </row>
    <row r="2725" spans="14:30" ht="12" customHeight="1">
      <c r="N2725" s="119" t="s">
        <v>26</v>
      </c>
      <c r="O2725" s="120" t="s">
        <v>68</v>
      </c>
      <c r="P2725" s="122">
        <v>505000026</v>
      </c>
      <c r="Q2725" s="122">
        <v>525000026</v>
      </c>
      <c r="R2725" s="122">
        <v>565000026</v>
      </c>
      <c r="S2725" s="122">
        <v>585000026</v>
      </c>
      <c r="T2725" s="122">
        <v>625000026</v>
      </c>
      <c r="U2725" s="122">
        <v>685000026</v>
      </c>
      <c r="V2725" s="122">
        <v>0</v>
      </c>
      <c r="W2725" s="122">
        <v>0</v>
      </c>
      <c r="X2725" s="122">
        <v>0</v>
      </c>
      <c r="Y2725" s="122">
        <v>0</v>
      </c>
      <c r="Z2725" s="122">
        <v>0</v>
      </c>
      <c r="AA2725" s="122">
        <v>0</v>
      </c>
      <c r="AB2725" s="122">
        <v>0</v>
      </c>
      <c r="AC2725" s="122">
        <v>0</v>
      </c>
      <c r="AD2725" s="121"/>
    </row>
    <row r="2726" spans="14:30" ht="12" customHeight="1">
      <c r="N2726" s="119" t="s">
        <v>26</v>
      </c>
      <c r="O2726" s="120" t="s">
        <v>1264</v>
      </c>
      <c r="P2726" s="122">
        <v>505000026</v>
      </c>
      <c r="Q2726" s="122">
        <v>525000026</v>
      </c>
      <c r="R2726" s="122">
        <v>565000026</v>
      </c>
      <c r="S2726" s="122">
        <v>585000026</v>
      </c>
      <c r="T2726" s="122">
        <v>625000026</v>
      </c>
      <c r="U2726" s="122">
        <v>685000026</v>
      </c>
      <c r="V2726" s="122">
        <v>0</v>
      </c>
      <c r="W2726" s="122">
        <v>0</v>
      </c>
      <c r="X2726" s="122">
        <v>0</v>
      </c>
      <c r="Y2726" s="122">
        <v>0</v>
      </c>
      <c r="Z2726" s="122">
        <v>0</v>
      </c>
      <c r="AA2726" s="122">
        <v>0</v>
      </c>
      <c r="AB2726" s="122">
        <v>2125000026</v>
      </c>
      <c r="AC2726" s="122">
        <v>0</v>
      </c>
      <c r="AD2726" s="121"/>
    </row>
    <row r="2727" spans="14:30" ht="12" customHeight="1">
      <c r="N2727" s="119" t="s">
        <v>26</v>
      </c>
      <c r="O2727" s="120" t="s">
        <v>2423</v>
      </c>
      <c r="P2727" s="122">
        <v>0</v>
      </c>
      <c r="Q2727" s="122">
        <v>525000026</v>
      </c>
      <c r="R2727" s="122">
        <v>565000026</v>
      </c>
      <c r="S2727" s="122">
        <v>605000026</v>
      </c>
      <c r="T2727" s="122">
        <v>650000026</v>
      </c>
      <c r="U2727" s="122">
        <v>715000026</v>
      </c>
      <c r="V2727" s="122">
        <v>775000026</v>
      </c>
      <c r="W2727" s="122">
        <v>825000026</v>
      </c>
      <c r="X2727" s="122">
        <v>905000026</v>
      </c>
      <c r="Y2727" s="122">
        <v>1150000026</v>
      </c>
      <c r="Z2727" s="122">
        <v>1225000026</v>
      </c>
      <c r="AA2727" s="122">
        <v>1305000026</v>
      </c>
      <c r="AB2727" s="122">
        <v>0</v>
      </c>
      <c r="AC2727" s="122">
        <v>0</v>
      </c>
      <c r="AD2727" s="121"/>
    </row>
    <row r="2728" spans="14:30" ht="12" customHeight="1">
      <c r="N2728" s="119" t="s">
        <v>26</v>
      </c>
      <c r="O2728" s="120" t="s">
        <v>1610</v>
      </c>
      <c r="P2728" s="122">
        <v>0</v>
      </c>
      <c r="Q2728" s="122">
        <v>525000026</v>
      </c>
      <c r="R2728" s="122">
        <v>565000026</v>
      </c>
      <c r="S2728" s="122">
        <v>605000026</v>
      </c>
      <c r="T2728" s="122">
        <v>650000026</v>
      </c>
      <c r="U2728" s="122">
        <v>715000026</v>
      </c>
      <c r="V2728" s="122">
        <v>775000026</v>
      </c>
      <c r="W2728" s="122">
        <v>825000026</v>
      </c>
      <c r="X2728" s="122">
        <v>905000026</v>
      </c>
      <c r="Y2728" s="122">
        <v>1150000026</v>
      </c>
      <c r="Z2728" s="122">
        <v>1225000026</v>
      </c>
      <c r="AA2728" s="122">
        <v>1305000026</v>
      </c>
      <c r="AB2728" s="122">
        <v>0</v>
      </c>
      <c r="AC2728" s="122">
        <v>0</v>
      </c>
      <c r="AD2728" s="121"/>
    </row>
    <row r="2729" spans="14:30" ht="12" customHeight="1">
      <c r="N2729" s="119" t="s">
        <v>26</v>
      </c>
      <c r="O2729" s="120" t="s">
        <v>1118</v>
      </c>
      <c r="P2729" s="122">
        <v>0</v>
      </c>
      <c r="Q2729" s="122">
        <v>0</v>
      </c>
      <c r="R2729" s="122">
        <v>0</v>
      </c>
      <c r="S2729" s="122">
        <v>0</v>
      </c>
      <c r="T2729" s="122">
        <v>0</v>
      </c>
      <c r="U2729" s="122">
        <v>925000026</v>
      </c>
      <c r="V2729" s="122">
        <v>1095000026</v>
      </c>
      <c r="W2729" s="122">
        <v>0</v>
      </c>
      <c r="X2729" s="122">
        <v>0</v>
      </c>
      <c r="Y2729" s="122">
        <v>0</v>
      </c>
      <c r="Z2729" s="122">
        <v>0</v>
      </c>
      <c r="AA2729" s="122">
        <v>0</v>
      </c>
      <c r="AB2729" s="122">
        <v>0</v>
      </c>
      <c r="AC2729" s="122">
        <v>0</v>
      </c>
      <c r="AD2729" s="121"/>
    </row>
    <row r="2730" spans="14:30" ht="12" customHeight="1">
      <c r="N2730" s="119" t="s">
        <v>26</v>
      </c>
      <c r="O2730" s="120" t="s">
        <v>2414</v>
      </c>
      <c r="P2730" s="122">
        <v>1050000026</v>
      </c>
      <c r="Q2730" s="122">
        <v>1120000026</v>
      </c>
      <c r="R2730" s="122">
        <v>1190000026</v>
      </c>
      <c r="S2730" s="122">
        <v>1250000026</v>
      </c>
      <c r="T2730" s="122">
        <v>1380000026</v>
      </c>
      <c r="U2730" s="122">
        <v>1505000026</v>
      </c>
      <c r="V2730" s="122">
        <v>0</v>
      </c>
      <c r="W2730" s="122">
        <v>0</v>
      </c>
      <c r="X2730" s="122">
        <v>0</v>
      </c>
      <c r="Y2730" s="122">
        <v>0</v>
      </c>
      <c r="Z2730" s="122">
        <v>0</v>
      </c>
      <c r="AA2730" s="122">
        <v>0</v>
      </c>
      <c r="AB2730" s="122">
        <v>0</v>
      </c>
      <c r="AC2730" s="122">
        <v>0</v>
      </c>
      <c r="AD2730" s="121"/>
    </row>
    <row r="2731" spans="14:30" ht="12" customHeight="1">
      <c r="N2731" s="119" t="s">
        <v>26</v>
      </c>
      <c r="O2731" s="120" t="s">
        <v>1119</v>
      </c>
      <c r="P2731" s="122">
        <v>935000026</v>
      </c>
      <c r="Q2731" s="122">
        <v>1055000026</v>
      </c>
      <c r="R2731" s="122">
        <v>1175000026</v>
      </c>
      <c r="S2731" s="122">
        <v>1245000026</v>
      </c>
      <c r="T2731" s="122">
        <v>1295000026</v>
      </c>
      <c r="U2731" s="122">
        <v>1325000026</v>
      </c>
      <c r="V2731" s="122">
        <v>0</v>
      </c>
      <c r="W2731" s="122">
        <v>0</v>
      </c>
      <c r="X2731" s="122">
        <v>0</v>
      </c>
      <c r="Y2731" s="122">
        <v>0</v>
      </c>
      <c r="Z2731" s="122">
        <v>0</v>
      </c>
      <c r="AA2731" s="122">
        <v>0</v>
      </c>
      <c r="AB2731" s="122">
        <v>0</v>
      </c>
      <c r="AC2731" s="122">
        <v>0</v>
      </c>
      <c r="AD2731" s="121"/>
    </row>
    <row r="2732" spans="14:30" ht="12" customHeight="1">
      <c r="N2732" s="119" t="s">
        <v>26</v>
      </c>
      <c r="O2732" s="120" t="s">
        <v>1787</v>
      </c>
      <c r="P2732" s="122">
        <v>0</v>
      </c>
      <c r="Q2732" s="122">
        <v>0</v>
      </c>
      <c r="R2732" s="122">
        <v>0</v>
      </c>
      <c r="S2732" s="122">
        <v>0</v>
      </c>
      <c r="T2732" s="122">
        <v>0</v>
      </c>
      <c r="U2732" s="122">
        <v>1305000026</v>
      </c>
      <c r="V2732" s="122">
        <v>0</v>
      </c>
      <c r="W2732" s="122">
        <v>0</v>
      </c>
      <c r="X2732" s="122">
        <v>0</v>
      </c>
      <c r="Y2732" s="122">
        <v>0</v>
      </c>
      <c r="Z2732" s="122">
        <v>0</v>
      </c>
      <c r="AA2732" s="122">
        <v>0</v>
      </c>
      <c r="AB2732" s="122">
        <v>0</v>
      </c>
      <c r="AC2732" s="122">
        <v>0</v>
      </c>
      <c r="AD2732" s="121"/>
    </row>
    <row r="2733" spans="14:30" ht="12" customHeight="1">
      <c r="N2733" s="119" t="s">
        <v>26</v>
      </c>
      <c r="O2733" s="120" t="s">
        <v>1366</v>
      </c>
      <c r="P2733" s="122">
        <v>0</v>
      </c>
      <c r="Q2733" s="122">
        <v>0</v>
      </c>
      <c r="R2733" s="122">
        <v>0</v>
      </c>
      <c r="S2733" s="122">
        <v>0</v>
      </c>
      <c r="T2733" s="122">
        <v>0</v>
      </c>
      <c r="U2733" s="122">
        <v>0</v>
      </c>
      <c r="V2733" s="122">
        <v>0</v>
      </c>
      <c r="W2733" s="122">
        <v>0</v>
      </c>
      <c r="X2733" s="122">
        <v>0</v>
      </c>
      <c r="Y2733" s="122">
        <v>0</v>
      </c>
      <c r="Z2733" s="122">
        <v>2025000026</v>
      </c>
      <c r="AA2733" s="122">
        <v>2185000026</v>
      </c>
      <c r="AB2733" s="122">
        <v>0</v>
      </c>
      <c r="AC2733" s="122">
        <v>0</v>
      </c>
      <c r="AD2733" s="121"/>
    </row>
    <row r="2734" spans="14:30" ht="12" customHeight="1">
      <c r="N2734" s="119" t="s">
        <v>26</v>
      </c>
      <c r="O2734" s="120" t="s">
        <v>1033</v>
      </c>
      <c r="P2734" s="122">
        <v>0</v>
      </c>
      <c r="Q2734" s="122">
        <v>120000026</v>
      </c>
      <c r="R2734" s="122">
        <v>135000026</v>
      </c>
      <c r="S2734" s="122">
        <v>150000026</v>
      </c>
      <c r="T2734" s="122">
        <v>160000026</v>
      </c>
      <c r="U2734" s="122">
        <v>170000026</v>
      </c>
      <c r="V2734" s="122">
        <v>0</v>
      </c>
      <c r="W2734" s="122">
        <v>0</v>
      </c>
      <c r="X2734" s="122">
        <v>0</v>
      </c>
      <c r="Y2734" s="122">
        <v>0</v>
      </c>
      <c r="Z2734" s="122">
        <v>0</v>
      </c>
      <c r="AA2734" s="122">
        <v>0</v>
      </c>
      <c r="AB2734" s="122">
        <v>0</v>
      </c>
      <c r="AC2734" s="122">
        <v>0</v>
      </c>
      <c r="AD2734" s="121"/>
    </row>
    <row r="2735" spans="14:30" ht="12" customHeight="1">
      <c r="N2735" s="119" t="s">
        <v>26</v>
      </c>
      <c r="O2735" s="120" t="s">
        <v>237</v>
      </c>
      <c r="P2735" s="122">
        <v>0</v>
      </c>
      <c r="Q2735" s="122">
        <v>120000026</v>
      </c>
      <c r="R2735" s="122">
        <v>135000026</v>
      </c>
      <c r="S2735" s="122">
        <v>150000026</v>
      </c>
      <c r="T2735" s="122">
        <v>160000026</v>
      </c>
      <c r="U2735" s="122">
        <v>170000026</v>
      </c>
      <c r="V2735" s="122">
        <v>0</v>
      </c>
      <c r="W2735" s="122">
        <v>0</v>
      </c>
      <c r="X2735" s="122">
        <v>0</v>
      </c>
      <c r="Y2735" s="122">
        <v>0</v>
      </c>
      <c r="Z2735" s="122">
        <v>0</v>
      </c>
      <c r="AA2735" s="122">
        <v>0</v>
      </c>
      <c r="AB2735" s="122">
        <v>0</v>
      </c>
      <c r="AC2735" s="122">
        <v>0</v>
      </c>
      <c r="AD2735" s="121"/>
    </row>
    <row r="2736" spans="14:30" ht="12" customHeight="1">
      <c r="N2736" s="119" t="s">
        <v>26</v>
      </c>
      <c r="O2736" s="120" t="s">
        <v>238</v>
      </c>
      <c r="P2736" s="122">
        <v>0</v>
      </c>
      <c r="Q2736" s="122">
        <v>120000026</v>
      </c>
      <c r="R2736" s="122">
        <v>135000026</v>
      </c>
      <c r="S2736" s="122">
        <v>150000026</v>
      </c>
      <c r="T2736" s="122">
        <v>165000026</v>
      </c>
      <c r="U2736" s="122">
        <v>180000026</v>
      </c>
      <c r="V2736" s="122">
        <v>0</v>
      </c>
      <c r="W2736" s="122">
        <v>0</v>
      </c>
      <c r="X2736" s="122">
        <v>0</v>
      </c>
      <c r="Y2736" s="122">
        <v>0</v>
      </c>
      <c r="Z2736" s="122">
        <v>0</v>
      </c>
      <c r="AA2736" s="122">
        <v>0</v>
      </c>
      <c r="AB2736" s="122">
        <v>0</v>
      </c>
      <c r="AC2736" s="122">
        <v>0</v>
      </c>
      <c r="AD2736" s="121"/>
    </row>
    <row r="2737" spans="14:30" ht="12" customHeight="1">
      <c r="N2737" s="119" t="s">
        <v>26</v>
      </c>
      <c r="O2737" s="120" t="s">
        <v>1367</v>
      </c>
      <c r="P2737" s="122">
        <v>0</v>
      </c>
      <c r="Q2737" s="122">
        <v>120000026</v>
      </c>
      <c r="R2737" s="122">
        <v>135000026</v>
      </c>
      <c r="S2737" s="122">
        <v>150000026</v>
      </c>
      <c r="T2737" s="122">
        <v>165000026</v>
      </c>
      <c r="U2737" s="122">
        <v>180000026</v>
      </c>
      <c r="V2737" s="122">
        <v>0</v>
      </c>
      <c r="W2737" s="122">
        <v>0</v>
      </c>
      <c r="X2737" s="122">
        <v>0</v>
      </c>
      <c r="Y2737" s="122">
        <v>0</v>
      </c>
      <c r="Z2737" s="122">
        <v>0</v>
      </c>
      <c r="AA2737" s="122">
        <v>0</v>
      </c>
      <c r="AB2737" s="122">
        <v>0</v>
      </c>
      <c r="AC2737" s="122">
        <v>0</v>
      </c>
      <c r="AD2737" s="121"/>
    </row>
    <row r="2738" spans="14:30" ht="12" customHeight="1">
      <c r="N2738" s="119" t="s">
        <v>26</v>
      </c>
      <c r="O2738" s="120" t="s">
        <v>1265</v>
      </c>
      <c r="P2738" s="122">
        <v>0</v>
      </c>
      <c r="Q2738" s="122">
        <v>120000026</v>
      </c>
      <c r="R2738" s="122">
        <v>135000026</v>
      </c>
      <c r="S2738" s="122">
        <v>150000026</v>
      </c>
      <c r="T2738" s="122">
        <v>165000026</v>
      </c>
      <c r="U2738" s="122">
        <v>180000026</v>
      </c>
      <c r="V2738" s="122">
        <v>0</v>
      </c>
      <c r="W2738" s="122">
        <v>0</v>
      </c>
      <c r="X2738" s="122">
        <v>0</v>
      </c>
      <c r="Y2738" s="122">
        <v>0</v>
      </c>
      <c r="Z2738" s="122">
        <v>0</v>
      </c>
      <c r="AA2738" s="122">
        <v>0</v>
      </c>
      <c r="AB2738" s="122">
        <v>0</v>
      </c>
      <c r="AC2738" s="122">
        <v>0</v>
      </c>
      <c r="AD2738" s="121"/>
    </row>
    <row r="2739" spans="14:30" ht="12" customHeight="1">
      <c r="N2739" s="119" t="s">
        <v>26</v>
      </c>
      <c r="O2739" s="120" t="s">
        <v>1034</v>
      </c>
      <c r="P2739" s="122">
        <v>0</v>
      </c>
      <c r="Q2739" s="122">
        <v>120000026</v>
      </c>
      <c r="R2739" s="122">
        <v>135000026</v>
      </c>
      <c r="S2739" s="122">
        <v>150000026</v>
      </c>
      <c r="T2739" s="122">
        <v>165000026</v>
      </c>
      <c r="U2739" s="122">
        <v>180000026</v>
      </c>
      <c r="V2739" s="122">
        <v>0</v>
      </c>
      <c r="W2739" s="122">
        <v>0</v>
      </c>
      <c r="X2739" s="122">
        <v>0</v>
      </c>
      <c r="Y2739" s="122">
        <v>0</v>
      </c>
      <c r="Z2739" s="122">
        <v>0</v>
      </c>
      <c r="AA2739" s="122">
        <v>0</v>
      </c>
      <c r="AB2739" s="122">
        <v>0</v>
      </c>
      <c r="AC2739" s="122">
        <v>0</v>
      </c>
      <c r="AD2739" s="121"/>
    </row>
    <row r="2740" spans="14:30" ht="12" customHeight="1">
      <c r="N2740" s="119" t="s">
        <v>26</v>
      </c>
      <c r="O2740" s="120" t="s">
        <v>1961</v>
      </c>
      <c r="P2740" s="122">
        <v>0</v>
      </c>
      <c r="Q2740" s="122">
        <v>0</v>
      </c>
      <c r="R2740" s="122">
        <v>0</v>
      </c>
      <c r="S2740" s="122">
        <v>0</v>
      </c>
      <c r="T2740" s="122">
        <v>0</v>
      </c>
      <c r="U2740" s="122">
        <v>0</v>
      </c>
      <c r="V2740" s="122">
        <v>0</v>
      </c>
      <c r="W2740" s="122">
        <v>0</v>
      </c>
      <c r="X2740" s="122">
        <v>0</v>
      </c>
      <c r="Y2740" s="122">
        <v>185000026</v>
      </c>
      <c r="Z2740" s="122">
        <v>190000026</v>
      </c>
      <c r="AA2740" s="122">
        <v>195000026</v>
      </c>
      <c r="AB2740" s="122">
        <v>210000026</v>
      </c>
      <c r="AC2740" s="122">
        <v>225000026</v>
      </c>
      <c r="AD2740" s="121"/>
    </row>
    <row r="2741" spans="14:30" ht="12" customHeight="1">
      <c r="N2741" s="119" t="s">
        <v>26</v>
      </c>
      <c r="O2741" s="120" t="s">
        <v>2328</v>
      </c>
      <c r="P2741" s="122">
        <v>0</v>
      </c>
      <c r="Q2741" s="122">
        <v>0</v>
      </c>
      <c r="R2741" s="122">
        <v>0</v>
      </c>
      <c r="S2741" s="122">
        <v>0</v>
      </c>
      <c r="T2741" s="122">
        <v>0</v>
      </c>
      <c r="U2741" s="122">
        <v>0</v>
      </c>
      <c r="V2741" s="122">
        <v>0</v>
      </c>
      <c r="W2741" s="122">
        <v>0</v>
      </c>
      <c r="X2741" s="122">
        <v>0</v>
      </c>
      <c r="Y2741" s="122">
        <v>185000026</v>
      </c>
      <c r="Z2741" s="122">
        <v>190000026</v>
      </c>
      <c r="AA2741" s="122">
        <v>195000026</v>
      </c>
      <c r="AB2741" s="122">
        <v>0</v>
      </c>
      <c r="AC2741" s="122">
        <v>0</v>
      </c>
      <c r="AD2741" s="121"/>
    </row>
    <row r="2742" spans="14:30" ht="12" customHeight="1">
      <c r="N2742" s="119" t="s">
        <v>26</v>
      </c>
      <c r="O2742" s="120" t="s">
        <v>2031</v>
      </c>
      <c r="P2742" s="122">
        <v>0</v>
      </c>
      <c r="Q2742" s="122">
        <v>0</v>
      </c>
      <c r="R2742" s="122">
        <v>0</v>
      </c>
      <c r="S2742" s="122">
        <v>0</v>
      </c>
      <c r="T2742" s="122">
        <v>0</v>
      </c>
      <c r="U2742" s="122">
        <v>0</v>
      </c>
      <c r="V2742" s="122">
        <v>0</v>
      </c>
      <c r="W2742" s="122">
        <v>0</v>
      </c>
      <c r="X2742" s="122">
        <v>0</v>
      </c>
      <c r="Y2742" s="122">
        <v>175000026</v>
      </c>
      <c r="Z2742" s="122">
        <v>185000026</v>
      </c>
      <c r="AA2742" s="122">
        <v>190000026</v>
      </c>
      <c r="AB2742" s="122">
        <v>0</v>
      </c>
      <c r="AC2742" s="122">
        <v>0</v>
      </c>
      <c r="AD2742" s="121"/>
    </row>
    <row r="2743" spans="14:30" ht="12" customHeight="1">
      <c r="N2743" s="119" t="s">
        <v>26</v>
      </c>
      <c r="O2743" s="120" t="s">
        <v>2191</v>
      </c>
      <c r="P2743" s="122">
        <v>0</v>
      </c>
      <c r="Q2743" s="122">
        <v>0</v>
      </c>
      <c r="R2743" s="122">
        <v>0</v>
      </c>
      <c r="S2743" s="122">
        <v>0</v>
      </c>
      <c r="T2743" s="122">
        <v>0</v>
      </c>
      <c r="U2743" s="122">
        <v>0</v>
      </c>
      <c r="V2743" s="122">
        <v>0</v>
      </c>
      <c r="W2743" s="122">
        <v>0</v>
      </c>
      <c r="X2743" s="122">
        <v>0</v>
      </c>
      <c r="Y2743" s="122">
        <v>175000026</v>
      </c>
      <c r="Z2743" s="122">
        <v>185000026</v>
      </c>
      <c r="AA2743" s="122">
        <v>190000026</v>
      </c>
      <c r="AB2743" s="122">
        <v>0</v>
      </c>
      <c r="AC2743" s="122">
        <v>0</v>
      </c>
      <c r="AD2743" s="121"/>
    </row>
    <row r="2744" spans="14:30" ht="12" customHeight="1">
      <c r="N2744" s="119" t="s">
        <v>26</v>
      </c>
      <c r="O2744" s="120" t="s">
        <v>2625</v>
      </c>
      <c r="P2744" s="122">
        <v>0</v>
      </c>
      <c r="Q2744" s="122">
        <v>0</v>
      </c>
      <c r="R2744" s="122">
        <v>0</v>
      </c>
      <c r="S2744" s="122">
        <v>0</v>
      </c>
      <c r="T2744" s="122">
        <v>0</v>
      </c>
      <c r="U2744" s="122">
        <v>0</v>
      </c>
      <c r="V2744" s="122">
        <v>0</v>
      </c>
      <c r="W2744" s="122">
        <v>0</v>
      </c>
      <c r="X2744" s="122">
        <v>0</v>
      </c>
      <c r="Y2744" s="122">
        <v>190000026</v>
      </c>
      <c r="Z2744" s="122">
        <v>200000026</v>
      </c>
      <c r="AA2744" s="122">
        <v>210000026</v>
      </c>
      <c r="AB2744" s="122">
        <v>0</v>
      </c>
      <c r="AC2744" s="122">
        <v>0</v>
      </c>
      <c r="AD2744" s="121"/>
    </row>
    <row r="2745" spans="14:30" ht="12" customHeight="1">
      <c r="N2745" s="119" t="s">
        <v>26</v>
      </c>
      <c r="O2745" s="120" t="s">
        <v>2032</v>
      </c>
      <c r="P2745" s="122">
        <v>0</v>
      </c>
      <c r="Q2745" s="122">
        <v>0</v>
      </c>
      <c r="R2745" s="122">
        <v>0</v>
      </c>
      <c r="S2745" s="122">
        <v>0</v>
      </c>
      <c r="T2745" s="122">
        <v>0</v>
      </c>
      <c r="U2745" s="122">
        <v>0</v>
      </c>
      <c r="V2745" s="122">
        <v>0</v>
      </c>
      <c r="W2745" s="122">
        <v>0</v>
      </c>
      <c r="X2745" s="122">
        <v>0</v>
      </c>
      <c r="Y2745" s="122">
        <v>190000026</v>
      </c>
      <c r="Z2745" s="122">
        <v>195000026</v>
      </c>
      <c r="AA2745" s="122">
        <v>205000026</v>
      </c>
      <c r="AB2745" s="122">
        <v>215000026</v>
      </c>
      <c r="AC2745" s="122">
        <v>0</v>
      </c>
      <c r="AD2745" s="121"/>
    </row>
    <row r="2746" spans="14:30" ht="12" customHeight="1">
      <c r="N2746" s="119" t="s">
        <v>26</v>
      </c>
      <c r="O2746" s="120" t="s">
        <v>1847</v>
      </c>
      <c r="P2746" s="122">
        <v>0</v>
      </c>
      <c r="Q2746" s="122">
        <v>0</v>
      </c>
      <c r="R2746" s="122">
        <v>0</v>
      </c>
      <c r="S2746" s="122">
        <v>0</v>
      </c>
      <c r="T2746" s="122">
        <v>0</v>
      </c>
      <c r="U2746" s="122">
        <v>0</v>
      </c>
      <c r="V2746" s="122">
        <v>0</v>
      </c>
      <c r="W2746" s="122">
        <v>0</v>
      </c>
      <c r="X2746" s="122">
        <v>0</v>
      </c>
      <c r="Y2746" s="122">
        <v>195000026</v>
      </c>
      <c r="Z2746" s="122">
        <v>205000026</v>
      </c>
      <c r="AA2746" s="122">
        <v>210000026</v>
      </c>
      <c r="AB2746" s="122">
        <v>220000026</v>
      </c>
      <c r="AC2746" s="122">
        <v>230000026</v>
      </c>
      <c r="AD2746" s="121"/>
    </row>
    <row r="2747" spans="14:30" ht="12" customHeight="1">
      <c r="N2747" s="119" t="s">
        <v>26</v>
      </c>
      <c r="O2747" s="120" t="s">
        <v>1925</v>
      </c>
      <c r="P2747" s="122">
        <v>0</v>
      </c>
      <c r="Q2747" s="122">
        <v>0</v>
      </c>
      <c r="R2747" s="122">
        <v>0</v>
      </c>
      <c r="S2747" s="122">
        <v>0</v>
      </c>
      <c r="T2747" s="122">
        <v>0</v>
      </c>
      <c r="U2747" s="122">
        <v>0</v>
      </c>
      <c r="V2747" s="122">
        <v>0</v>
      </c>
      <c r="W2747" s="122">
        <v>0</v>
      </c>
      <c r="X2747" s="122">
        <v>0</v>
      </c>
      <c r="Y2747" s="122">
        <v>190000026</v>
      </c>
      <c r="Z2747" s="122">
        <v>200000026</v>
      </c>
      <c r="AA2747" s="122">
        <v>215000026</v>
      </c>
      <c r="AB2747" s="122">
        <v>0</v>
      </c>
      <c r="AC2747" s="122">
        <v>0</v>
      </c>
      <c r="AD2747" s="121"/>
    </row>
    <row r="2748" spans="14:30" ht="12" customHeight="1">
      <c r="N2748" s="119" t="s">
        <v>26</v>
      </c>
      <c r="O2748" s="120" t="s">
        <v>2073</v>
      </c>
      <c r="P2748" s="122">
        <v>0</v>
      </c>
      <c r="Q2748" s="122">
        <v>0</v>
      </c>
      <c r="R2748" s="122">
        <v>0</v>
      </c>
      <c r="S2748" s="122">
        <v>0</v>
      </c>
      <c r="T2748" s="122">
        <v>0</v>
      </c>
      <c r="U2748" s="122">
        <v>0</v>
      </c>
      <c r="V2748" s="122">
        <v>0</v>
      </c>
      <c r="W2748" s="122">
        <v>0</v>
      </c>
      <c r="X2748" s="122">
        <v>0</v>
      </c>
      <c r="Y2748" s="122">
        <v>195000026</v>
      </c>
      <c r="Z2748" s="122">
        <v>205000026</v>
      </c>
      <c r="AA2748" s="122">
        <v>215000026</v>
      </c>
      <c r="AB2748" s="122">
        <v>225000026</v>
      </c>
      <c r="AC2748" s="122">
        <v>235000026</v>
      </c>
      <c r="AD2748" s="121"/>
    </row>
    <row r="2749" spans="14:30" ht="12" customHeight="1">
      <c r="N2749" s="119" t="s">
        <v>26</v>
      </c>
      <c r="O2749" s="120" t="s">
        <v>2192</v>
      </c>
      <c r="P2749" s="122">
        <v>0</v>
      </c>
      <c r="Q2749" s="122">
        <v>0</v>
      </c>
      <c r="R2749" s="122">
        <v>0</v>
      </c>
      <c r="S2749" s="122">
        <v>0</v>
      </c>
      <c r="T2749" s="122">
        <v>0</v>
      </c>
      <c r="U2749" s="122">
        <v>0</v>
      </c>
      <c r="V2749" s="122">
        <v>0</v>
      </c>
      <c r="W2749" s="122">
        <v>0</v>
      </c>
      <c r="X2749" s="122">
        <v>0</v>
      </c>
      <c r="Y2749" s="122">
        <v>180000026</v>
      </c>
      <c r="Z2749" s="122">
        <v>190000026</v>
      </c>
      <c r="AA2749" s="122">
        <v>205000026</v>
      </c>
      <c r="AB2749" s="122">
        <v>210000026</v>
      </c>
      <c r="AC2749" s="122">
        <v>0</v>
      </c>
      <c r="AD2749" s="121"/>
    </row>
    <row r="2750" spans="14:30" ht="12" customHeight="1">
      <c r="N2750" s="119" t="s">
        <v>26</v>
      </c>
      <c r="O2750" s="120" t="s">
        <v>2193</v>
      </c>
      <c r="P2750" s="122">
        <v>0</v>
      </c>
      <c r="Q2750" s="122">
        <v>0</v>
      </c>
      <c r="R2750" s="122">
        <v>0</v>
      </c>
      <c r="S2750" s="122">
        <v>0</v>
      </c>
      <c r="T2750" s="122">
        <v>0</v>
      </c>
      <c r="U2750" s="122">
        <v>0</v>
      </c>
      <c r="V2750" s="122">
        <v>0</v>
      </c>
      <c r="W2750" s="122">
        <v>0</v>
      </c>
      <c r="X2750" s="122">
        <v>0</v>
      </c>
      <c r="Y2750" s="122">
        <v>190000026</v>
      </c>
      <c r="Z2750" s="122">
        <v>200000026</v>
      </c>
      <c r="AA2750" s="122">
        <v>210000026</v>
      </c>
      <c r="AB2750" s="122">
        <v>0</v>
      </c>
      <c r="AC2750" s="122">
        <v>0</v>
      </c>
      <c r="AD2750" s="121"/>
    </row>
    <row r="2751" spans="14:30" ht="12" customHeight="1">
      <c r="N2751" s="119" t="s">
        <v>26</v>
      </c>
      <c r="O2751" s="120" t="s">
        <v>2364</v>
      </c>
      <c r="P2751" s="122">
        <v>0</v>
      </c>
      <c r="Q2751" s="122">
        <v>0</v>
      </c>
      <c r="R2751" s="122">
        <v>0</v>
      </c>
      <c r="S2751" s="122">
        <v>0</v>
      </c>
      <c r="T2751" s="122">
        <v>0</v>
      </c>
      <c r="U2751" s="122">
        <v>0</v>
      </c>
      <c r="V2751" s="122">
        <v>0</v>
      </c>
      <c r="W2751" s="122">
        <v>0</v>
      </c>
      <c r="X2751" s="122">
        <v>0</v>
      </c>
      <c r="Y2751" s="122">
        <v>185000026</v>
      </c>
      <c r="Z2751" s="122">
        <v>195000026</v>
      </c>
      <c r="AA2751" s="122">
        <v>205000026</v>
      </c>
      <c r="AB2751" s="122">
        <v>0</v>
      </c>
      <c r="AC2751" s="122">
        <v>0</v>
      </c>
      <c r="AD2751" s="121"/>
    </row>
    <row r="2752" spans="14:30" ht="12" customHeight="1">
      <c r="N2752" s="119" t="s">
        <v>26</v>
      </c>
      <c r="O2752" s="120" t="s">
        <v>2015</v>
      </c>
      <c r="P2752" s="122">
        <v>0</v>
      </c>
      <c r="Q2752" s="122">
        <v>0</v>
      </c>
      <c r="R2752" s="122">
        <v>0</v>
      </c>
      <c r="S2752" s="122">
        <v>0</v>
      </c>
      <c r="T2752" s="122">
        <v>0</v>
      </c>
      <c r="U2752" s="122">
        <v>0</v>
      </c>
      <c r="V2752" s="122">
        <v>0</v>
      </c>
      <c r="W2752" s="122">
        <v>0</v>
      </c>
      <c r="X2752" s="122">
        <v>0</v>
      </c>
      <c r="Y2752" s="122">
        <v>165000026</v>
      </c>
      <c r="Z2752" s="122">
        <v>170000026</v>
      </c>
      <c r="AA2752" s="122">
        <v>175000026</v>
      </c>
      <c r="AB2752" s="122">
        <v>185000026</v>
      </c>
      <c r="AC2752" s="122">
        <v>0</v>
      </c>
      <c r="AD2752" s="121"/>
    </row>
    <row r="2753" spans="14:30" ht="12" customHeight="1">
      <c r="N2753" s="119" t="s">
        <v>26</v>
      </c>
      <c r="O2753" s="120" t="s">
        <v>1971</v>
      </c>
      <c r="P2753" s="122">
        <v>0</v>
      </c>
      <c r="Q2753" s="122">
        <v>0</v>
      </c>
      <c r="R2753" s="122">
        <v>0</v>
      </c>
      <c r="S2753" s="122">
        <v>0</v>
      </c>
      <c r="T2753" s="122">
        <v>0</v>
      </c>
      <c r="U2753" s="122">
        <v>0</v>
      </c>
      <c r="V2753" s="122">
        <v>0</v>
      </c>
      <c r="W2753" s="122">
        <v>0</v>
      </c>
      <c r="X2753" s="122">
        <v>0</v>
      </c>
      <c r="Y2753" s="122">
        <v>165000026</v>
      </c>
      <c r="Z2753" s="122">
        <v>175000026</v>
      </c>
      <c r="AA2753" s="122">
        <v>185000026</v>
      </c>
      <c r="AB2753" s="122">
        <v>0</v>
      </c>
      <c r="AC2753" s="122">
        <v>0</v>
      </c>
      <c r="AD2753" s="121"/>
    </row>
    <row r="2754" spans="14:30" ht="12" customHeight="1">
      <c r="N2754" s="119" t="s">
        <v>26</v>
      </c>
      <c r="O2754" s="120" t="s">
        <v>2650</v>
      </c>
      <c r="P2754" s="122">
        <v>0</v>
      </c>
      <c r="Q2754" s="122">
        <v>0</v>
      </c>
      <c r="R2754" s="122">
        <v>0</v>
      </c>
      <c r="S2754" s="122">
        <v>0</v>
      </c>
      <c r="T2754" s="122">
        <v>0</v>
      </c>
      <c r="U2754" s="122">
        <v>0</v>
      </c>
      <c r="V2754" s="122">
        <v>0</v>
      </c>
      <c r="W2754" s="122">
        <v>0</v>
      </c>
      <c r="X2754" s="122">
        <v>0</v>
      </c>
      <c r="Y2754" s="122">
        <v>160000026</v>
      </c>
      <c r="Z2754" s="122">
        <v>170000026</v>
      </c>
      <c r="AA2754" s="122">
        <v>180000026</v>
      </c>
      <c r="AB2754" s="122">
        <v>0</v>
      </c>
      <c r="AC2754" s="122">
        <v>0</v>
      </c>
      <c r="AD2754" s="121"/>
    </row>
    <row r="2755" spans="14:30" ht="12" customHeight="1">
      <c r="N2755" s="119" t="s">
        <v>26</v>
      </c>
      <c r="O2755" s="120" t="s">
        <v>2626</v>
      </c>
      <c r="P2755" s="122">
        <v>0</v>
      </c>
      <c r="Q2755" s="122">
        <v>0</v>
      </c>
      <c r="R2755" s="122">
        <v>0</v>
      </c>
      <c r="S2755" s="122">
        <v>0</v>
      </c>
      <c r="T2755" s="122">
        <v>0</v>
      </c>
      <c r="U2755" s="122">
        <v>0</v>
      </c>
      <c r="V2755" s="122">
        <v>0</v>
      </c>
      <c r="W2755" s="122">
        <v>0</v>
      </c>
      <c r="X2755" s="122">
        <v>160000026</v>
      </c>
      <c r="Y2755" s="122">
        <v>170000026</v>
      </c>
      <c r="Z2755" s="122">
        <v>180000026</v>
      </c>
      <c r="AA2755" s="122">
        <v>190000026</v>
      </c>
      <c r="AB2755" s="122">
        <v>0</v>
      </c>
      <c r="AC2755" s="122">
        <v>0</v>
      </c>
      <c r="AD2755" s="121"/>
    </row>
    <row r="2756" spans="14:30" ht="12" customHeight="1">
      <c r="N2756" s="119" t="s">
        <v>26</v>
      </c>
      <c r="O2756" s="120" t="s">
        <v>2194</v>
      </c>
      <c r="P2756" s="122">
        <v>0</v>
      </c>
      <c r="Q2756" s="122">
        <v>0</v>
      </c>
      <c r="R2756" s="122">
        <v>0</v>
      </c>
      <c r="S2756" s="122">
        <v>0</v>
      </c>
      <c r="T2756" s="122">
        <v>0</v>
      </c>
      <c r="U2756" s="122">
        <v>0</v>
      </c>
      <c r="V2756" s="122">
        <v>0</v>
      </c>
      <c r="W2756" s="122">
        <v>0</v>
      </c>
      <c r="X2756" s="122">
        <v>0</v>
      </c>
      <c r="Y2756" s="122">
        <v>190000026</v>
      </c>
      <c r="Z2756" s="122">
        <v>205000026</v>
      </c>
      <c r="AA2756" s="122">
        <v>215000026</v>
      </c>
      <c r="AB2756" s="122">
        <v>0</v>
      </c>
      <c r="AC2756" s="122">
        <v>0</v>
      </c>
      <c r="AD2756" s="121"/>
    </row>
    <row r="2757" spans="14:30" ht="12" customHeight="1">
      <c r="N2757" s="119" t="s">
        <v>26</v>
      </c>
      <c r="O2757" s="120" t="s">
        <v>2627</v>
      </c>
      <c r="P2757" s="122">
        <v>0</v>
      </c>
      <c r="Q2757" s="122">
        <v>0</v>
      </c>
      <c r="R2757" s="122">
        <v>0</v>
      </c>
      <c r="S2757" s="122">
        <v>0</v>
      </c>
      <c r="T2757" s="122">
        <v>0</v>
      </c>
      <c r="U2757" s="122">
        <v>0</v>
      </c>
      <c r="V2757" s="122">
        <v>0</v>
      </c>
      <c r="W2757" s="122">
        <v>0</v>
      </c>
      <c r="X2757" s="122">
        <v>0</v>
      </c>
      <c r="Y2757" s="122">
        <v>180000026</v>
      </c>
      <c r="Z2757" s="122">
        <v>190000026</v>
      </c>
      <c r="AA2757" s="122">
        <v>205000026</v>
      </c>
      <c r="AB2757" s="122">
        <v>0</v>
      </c>
      <c r="AC2757" s="122">
        <v>0</v>
      </c>
      <c r="AD2757" s="121"/>
    </row>
    <row r="2758" spans="14:30" ht="12" customHeight="1">
      <c r="N2758" s="119" t="s">
        <v>26</v>
      </c>
      <c r="O2758" s="120" t="s">
        <v>1368</v>
      </c>
      <c r="P2758" s="122">
        <v>0</v>
      </c>
      <c r="Q2758" s="122">
        <v>0</v>
      </c>
      <c r="R2758" s="122">
        <v>0</v>
      </c>
      <c r="S2758" s="122">
        <v>150000026</v>
      </c>
      <c r="T2758" s="122">
        <v>160000026</v>
      </c>
      <c r="U2758" s="122">
        <v>170000026</v>
      </c>
      <c r="V2758" s="122">
        <v>0</v>
      </c>
      <c r="W2758" s="122">
        <v>0</v>
      </c>
      <c r="X2758" s="122">
        <v>0</v>
      </c>
      <c r="Y2758" s="122">
        <v>0</v>
      </c>
      <c r="Z2758" s="122">
        <v>0</v>
      </c>
      <c r="AA2758" s="122">
        <v>0</v>
      </c>
      <c r="AB2758" s="122">
        <v>0</v>
      </c>
      <c r="AC2758" s="122">
        <v>0</v>
      </c>
      <c r="AD2758" s="121"/>
    </row>
    <row r="2759" spans="14:30" ht="12" customHeight="1">
      <c r="N2759" s="119" t="s">
        <v>26</v>
      </c>
      <c r="O2759" s="120" t="s">
        <v>1266</v>
      </c>
      <c r="P2759" s="122">
        <v>85000026</v>
      </c>
      <c r="Q2759" s="122">
        <v>90000026</v>
      </c>
      <c r="R2759" s="122">
        <v>100000026</v>
      </c>
      <c r="S2759" s="122">
        <v>120000026</v>
      </c>
      <c r="T2759" s="122">
        <v>140000026</v>
      </c>
      <c r="U2759" s="122">
        <v>160000026</v>
      </c>
      <c r="V2759" s="122">
        <v>175000026</v>
      </c>
      <c r="W2759" s="122">
        <v>185000026</v>
      </c>
      <c r="X2759" s="122">
        <v>200000026</v>
      </c>
      <c r="Y2759" s="122">
        <v>210000026</v>
      </c>
      <c r="Z2759" s="122">
        <v>220000026</v>
      </c>
      <c r="AA2759" s="122">
        <v>225000026</v>
      </c>
      <c r="AB2759" s="122">
        <v>230000026</v>
      </c>
      <c r="AC2759" s="122">
        <v>0</v>
      </c>
      <c r="AD2759" s="121"/>
    </row>
    <row r="2760" spans="14:30" ht="12" customHeight="1">
      <c r="N2760" s="119" t="s">
        <v>26</v>
      </c>
      <c r="O2760" s="120" t="s">
        <v>1369</v>
      </c>
      <c r="P2760" s="122">
        <v>0</v>
      </c>
      <c r="Q2760" s="122">
        <v>0</v>
      </c>
      <c r="R2760" s="122">
        <v>0</v>
      </c>
      <c r="S2760" s="122">
        <v>0</v>
      </c>
      <c r="T2760" s="122">
        <v>0</v>
      </c>
      <c r="U2760" s="122">
        <v>0</v>
      </c>
      <c r="V2760" s="122">
        <v>175000026</v>
      </c>
      <c r="W2760" s="122">
        <v>185000026</v>
      </c>
      <c r="X2760" s="122">
        <v>200000026</v>
      </c>
      <c r="Y2760" s="122">
        <v>210000026</v>
      </c>
      <c r="Z2760" s="122">
        <v>220000026</v>
      </c>
      <c r="AA2760" s="122">
        <v>225000026</v>
      </c>
      <c r="AB2760" s="122">
        <v>230000026</v>
      </c>
      <c r="AC2760" s="122">
        <v>0</v>
      </c>
      <c r="AD2760" s="121"/>
    </row>
    <row r="2761" spans="14:30" ht="12" customHeight="1">
      <c r="N2761" s="119" t="s">
        <v>26</v>
      </c>
      <c r="O2761" s="120" t="s">
        <v>684</v>
      </c>
      <c r="P2761" s="122">
        <v>110000026</v>
      </c>
      <c r="Q2761" s="122">
        <v>115000026</v>
      </c>
      <c r="R2761" s="122">
        <v>120000026</v>
      </c>
      <c r="S2761" s="122">
        <v>125000026</v>
      </c>
      <c r="T2761" s="122">
        <v>135000026</v>
      </c>
      <c r="U2761" s="122">
        <v>150000026</v>
      </c>
      <c r="V2761" s="122">
        <v>170000026</v>
      </c>
      <c r="W2761" s="122">
        <v>180000026</v>
      </c>
      <c r="X2761" s="122">
        <v>190000026</v>
      </c>
      <c r="Y2761" s="122">
        <v>200000026</v>
      </c>
      <c r="Z2761" s="122">
        <v>210000026</v>
      </c>
      <c r="AA2761" s="122">
        <v>215000026</v>
      </c>
      <c r="AB2761" s="122">
        <v>220000026</v>
      </c>
      <c r="AC2761" s="122">
        <v>0</v>
      </c>
      <c r="AD2761" s="121"/>
    </row>
    <row r="2762" spans="14:30" ht="12" customHeight="1">
      <c r="N2762" s="119" t="s">
        <v>26</v>
      </c>
      <c r="O2762" s="120" t="s">
        <v>1370</v>
      </c>
      <c r="P2762" s="122">
        <v>0</v>
      </c>
      <c r="Q2762" s="122">
        <v>0</v>
      </c>
      <c r="R2762" s="122">
        <v>0</v>
      </c>
      <c r="S2762" s="122">
        <v>0</v>
      </c>
      <c r="T2762" s="122">
        <v>0</v>
      </c>
      <c r="U2762" s="122">
        <v>0</v>
      </c>
      <c r="V2762" s="122">
        <v>170000026</v>
      </c>
      <c r="W2762" s="122">
        <v>180000026</v>
      </c>
      <c r="X2762" s="122">
        <v>190000026</v>
      </c>
      <c r="Y2762" s="122">
        <v>200000026</v>
      </c>
      <c r="Z2762" s="122">
        <v>210000026</v>
      </c>
      <c r="AA2762" s="122">
        <v>215000026</v>
      </c>
      <c r="AB2762" s="122">
        <v>220000026</v>
      </c>
      <c r="AC2762" s="122">
        <v>0</v>
      </c>
      <c r="AD2762" s="121"/>
    </row>
    <row r="2763" spans="14:30" ht="12" customHeight="1">
      <c r="N2763" s="119" t="s">
        <v>26</v>
      </c>
      <c r="O2763" s="120" t="s">
        <v>1035</v>
      </c>
      <c r="P2763" s="122">
        <v>0</v>
      </c>
      <c r="Q2763" s="122">
        <v>0</v>
      </c>
      <c r="R2763" s="122">
        <v>0</v>
      </c>
      <c r="S2763" s="122">
        <v>0</v>
      </c>
      <c r="T2763" s="122">
        <v>0</v>
      </c>
      <c r="U2763" s="122">
        <v>165000026</v>
      </c>
      <c r="V2763" s="122">
        <v>175000026</v>
      </c>
      <c r="W2763" s="122">
        <v>185000026</v>
      </c>
      <c r="X2763" s="122">
        <v>195000026</v>
      </c>
      <c r="Y2763" s="122">
        <v>205000026</v>
      </c>
      <c r="Z2763" s="122">
        <v>220000026</v>
      </c>
      <c r="AA2763" s="122">
        <v>0</v>
      </c>
      <c r="AB2763" s="122">
        <v>0</v>
      </c>
      <c r="AC2763" s="122">
        <v>0</v>
      </c>
      <c r="AD2763" s="121"/>
    </row>
    <row r="2764" spans="14:30" ht="12" customHeight="1">
      <c r="N2764" s="119" t="s">
        <v>26</v>
      </c>
      <c r="O2764" s="120" t="s">
        <v>239</v>
      </c>
      <c r="P2764" s="122">
        <v>0</v>
      </c>
      <c r="Q2764" s="122">
        <v>0</v>
      </c>
      <c r="R2764" s="122">
        <v>0</v>
      </c>
      <c r="S2764" s="122">
        <v>0</v>
      </c>
      <c r="T2764" s="122">
        <v>0</v>
      </c>
      <c r="U2764" s="122">
        <v>160000026</v>
      </c>
      <c r="V2764" s="122">
        <v>170000026</v>
      </c>
      <c r="W2764" s="122">
        <v>180000026</v>
      </c>
      <c r="X2764" s="122">
        <v>190000026</v>
      </c>
      <c r="Y2764" s="122">
        <v>200000026</v>
      </c>
      <c r="Z2764" s="122">
        <v>210000026</v>
      </c>
      <c r="AA2764" s="122">
        <v>0</v>
      </c>
      <c r="AB2764" s="122">
        <v>0</v>
      </c>
      <c r="AC2764" s="122">
        <v>0</v>
      </c>
      <c r="AD2764" s="121"/>
    </row>
    <row r="2765" spans="14:30" ht="12" customHeight="1">
      <c r="N2765" s="119" t="s">
        <v>26</v>
      </c>
      <c r="O2765" s="120" t="s">
        <v>1992</v>
      </c>
      <c r="P2765" s="122">
        <v>0</v>
      </c>
      <c r="Q2765" s="122">
        <v>0</v>
      </c>
      <c r="R2765" s="122">
        <v>0</v>
      </c>
      <c r="S2765" s="122">
        <v>120000026</v>
      </c>
      <c r="T2765" s="122">
        <v>135000026</v>
      </c>
      <c r="U2765" s="122">
        <v>150000026</v>
      </c>
      <c r="V2765" s="122">
        <v>165000026</v>
      </c>
      <c r="W2765" s="122">
        <v>185000026</v>
      </c>
      <c r="X2765" s="122">
        <v>190000026</v>
      </c>
      <c r="Y2765" s="122">
        <v>205000026</v>
      </c>
      <c r="Z2765" s="122">
        <v>215000026</v>
      </c>
      <c r="AA2765" s="122">
        <v>220000026</v>
      </c>
      <c r="AB2765" s="122">
        <v>245000026</v>
      </c>
      <c r="AC2765" s="122">
        <v>0</v>
      </c>
      <c r="AD2765" s="121"/>
    </row>
    <row r="2766" spans="14:30" ht="12" customHeight="1">
      <c r="N2766" s="119" t="s">
        <v>26</v>
      </c>
      <c r="O2766" s="120" t="s">
        <v>2589</v>
      </c>
      <c r="P2766" s="122">
        <v>0</v>
      </c>
      <c r="Q2766" s="122">
        <v>0</v>
      </c>
      <c r="R2766" s="122">
        <v>0</v>
      </c>
      <c r="S2766" s="122">
        <v>0</v>
      </c>
      <c r="T2766" s="122">
        <v>0</v>
      </c>
      <c r="U2766" s="122">
        <v>0</v>
      </c>
      <c r="V2766" s="122">
        <v>0</v>
      </c>
      <c r="W2766" s="122">
        <v>0</v>
      </c>
      <c r="X2766" s="122">
        <v>0</v>
      </c>
      <c r="Y2766" s="122">
        <v>205000026</v>
      </c>
      <c r="Z2766" s="122">
        <v>225000026</v>
      </c>
      <c r="AA2766" s="122">
        <v>235000026</v>
      </c>
      <c r="AB2766" s="122">
        <v>245000026</v>
      </c>
      <c r="AC2766" s="122">
        <v>0</v>
      </c>
      <c r="AD2766" s="121"/>
    </row>
    <row r="2767" spans="14:30" ht="12" customHeight="1">
      <c r="N2767" s="119" t="s">
        <v>26</v>
      </c>
      <c r="O2767" s="120" t="s">
        <v>356</v>
      </c>
      <c r="P2767" s="122">
        <v>0</v>
      </c>
      <c r="Q2767" s="122">
        <v>0</v>
      </c>
      <c r="R2767" s="122">
        <v>0</v>
      </c>
      <c r="S2767" s="122">
        <v>135000026</v>
      </c>
      <c r="T2767" s="122">
        <v>145000026</v>
      </c>
      <c r="U2767" s="122">
        <v>160000026</v>
      </c>
      <c r="V2767" s="122">
        <v>170000026</v>
      </c>
      <c r="W2767" s="122">
        <v>180000026</v>
      </c>
      <c r="X2767" s="122">
        <v>190000026</v>
      </c>
      <c r="Y2767" s="122">
        <v>205000026</v>
      </c>
      <c r="Z2767" s="122">
        <v>0</v>
      </c>
      <c r="AA2767" s="122">
        <v>0</v>
      </c>
      <c r="AB2767" s="122">
        <v>0</v>
      </c>
      <c r="AC2767" s="122">
        <v>0</v>
      </c>
      <c r="AD2767" s="121"/>
    </row>
    <row r="2768" spans="14:30" ht="12" customHeight="1">
      <c r="N2768" s="119" t="s">
        <v>26</v>
      </c>
      <c r="O2768" s="120" t="s">
        <v>2590</v>
      </c>
      <c r="P2768" s="122">
        <v>0</v>
      </c>
      <c r="Q2768" s="122">
        <v>0</v>
      </c>
      <c r="R2768" s="122">
        <v>0</v>
      </c>
      <c r="S2768" s="122">
        <v>130000026</v>
      </c>
      <c r="T2768" s="122">
        <v>140000026</v>
      </c>
      <c r="U2768" s="122">
        <v>150000026</v>
      </c>
      <c r="V2768" s="122">
        <v>160000026</v>
      </c>
      <c r="W2768" s="122">
        <v>170000026</v>
      </c>
      <c r="X2768" s="122">
        <v>180000026</v>
      </c>
      <c r="Y2768" s="122">
        <v>195000026</v>
      </c>
      <c r="Z2768" s="122">
        <v>0</v>
      </c>
      <c r="AA2768" s="122">
        <v>0</v>
      </c>
      <c r="AB2768" s="122">
        <v>0</v>
      </c>
      <c r="AC2768" s="122">
        <v>0</v>
      </c>
      <c r="AD2768" s="121"/>
    </row>
    <row r="2769" spans="14:30" ht="12" customHeight="1">
      <c r="N2769" s="119" t="s">
        <v>26</v>
      </c>
      <c r="O2769" s="120" t="s">
        <v>1371</v>
      </c>
      <c r="P2769" s="122">
        <v>0</v>
      </c>
      <c r="Q2769" s="122">
        <v>0</v>
      </c>
      <c r="R2769" s="122">
        <v>0</v>
      </c>
      <c r="S2769" s="122">
        <v>130000026</v>
      </c>
      <c r="T2769" s="122">
        <v>140000026</v>
      </c>
      <c r="U2769" s="122">
        <v>150000026</v>
      </c>
      <c r="V2769" s="122">
        <v>160000026</v>
      </c>
      <c r="W2769" s="122">
        <v>170000026</v>
      </c>
      <c r="X2769" s="122">
        <v>180000026</v>
      </c>
      <c r="Y2769" s="122">
        <v>195000026</v>
      </c>
      <c r="Z2769" s="122">
        <v>0</v>
      </c>
      <c r="AA2769" s="122">
        <v>0</v>
      </c>
      <c r="AB2769" s="122">
        <v>0</v>
      </c>
      <c r="AC2769" s="122">
        <v>0</v>
      </c>
      <c r="AD2769" s="121"/>
    </row>
    <row r="2770" spans="14:30" ht="12" customHeight="1">
      <c r="N2770" s="119" t="s">
        <v>26</v>
      </c>
      <c r="O2770" s="120" t="s">
        <v>1372</v>
      </c>
      <c r="P2770" s="122">
        <v>0</v>
      </c>
      <c r="Q2770" s="122">
        <v>0</v>
      </c>
      <c r="R2770" s="122">
        <v>0</v>
      </c>
      <c r="S2770" s="122">
        <v>130000026</v>
      </c>
      <c r="T2770" s="122">
        <v>140000026</v>
      </c>
      <c r="U2770" s="122">
        <v>150000026</v>
      </c>
      <c r="V2770" s="122">
        <v>160000026</v>
      </c>
      <c r="W2770" s="122">
        <v>170000026</v>
      </c>
      <c r="X2770" s="122">
        <v>180000026</v>
      </c>
      <c r="Y2770" s="122">
        <v>195000026</v>
      </c>
      <c r="Z2770" s="122">
        <v>0</v>
      </c>
      <c r="AA2770" s="122">
        <v>0</v>
      </c>
      <c r="AB2770" s="122">
        <v>0</v>
      </c>
      <c r="AC2770" s="122">
        <v>0</v>
      </c>
      <c r="AD2770" s="121"/>
    </row>
    <row r="2771" spans="14:30" ht="12" customHeight="1">
      <c r="N2771" s="119" t="s">
        <v>26</v>
      </c>
      <c r="O2771" s="120" t="s">
        <v>2591</v>
      </c>
      <c r="P2771" s="122">
        <v>0</v>
      </c>
      <c r="Q2771" s="122">
        <v>0</v>
      </c>
      <c r="R2771" s="122">
        <v>0</v>
      </c>
      <c r="S2771" s="122">
        <v>0</v>
      </c>
      <c r="T2771" s="122">
        <v>0</v>
      </c>
      <c r="U2771" s="122">
        <v>165000026</v>
      </c>
      <c r="V2771" s="122">
        <v>175000026</v>
      </c>
      <c r="W2771" s="122">
        <v>190000026</v>
      </c>
      <c r="X2771" s="122">
        <v>205000026</v>
      </c>
      <c r="Y2771" s="122">
        <v>210000026</v>
      </c>
      <c r="Z2771" s="122">
        <v>215000026</v>
      </c>
      <c r="AA2771" s="122">
        <v>220000026</v>
      </c>
      <c r="AB2771" s="122">
        <v>0</v>
      </c>
      <c r="AC2771" s="122">
        <v>0</v>
      </c>
      <c r="AD2771" s="121"/>
    </row>
    <row r="2772" spans="14:30" ht="12" customHeight="1">
      <c r="N2772" s="119" t="s">
        <v>26</v>
      </c>
      <c r="O2772" s="120" t="s">
        <v>1614</v>
      </c>
      <c r="P2772" s="122">
        <v>105000026</v>
      </c>
      <c r="Q2772" s="122">
        <v>110000026</v>
      </c>
      <c r="R2772" s="122">
        <v>115000026</v>
      </c>
      <c r="S2772" s="122">
        <v>120000026</v>
      </c>
      <c r="T2772" s="122">
        <v>135000026</v>
      </c>
      <c r="U2772" s="122">
        <v>160000026</v>
      </c>
      <c r="V2772" s="122">
        <v>170000026</v>
      </c>
      <c r="W2772" s="122">
        <v>180000026</v>
      </c>
      <c r="X2772" s="122">
        <v>190000026</v>
      </c>
      <c r="Y2772" s="122">
        <v>200000026</v>
      </c>
      <c r="Z2772" s="122">
        <v>210000026</v>
      </c>
      <c r="AA2772" s="122">
        <v>220000026</v>
      </c>
      <c r="AB2772" s="122">
        <v>0</v>
      </c>
      <c r="AC2772" s="122">
        <v>0</v>
      </c>
      <c r="AD2772" s="121"/>
    </row>
    <row r="2773" spans="14:30" ht="12" customHeight="1">
      <c r="N2773" s="119" t="s">
        <v>26</v>
      </c>
      <c r="O2773" s="120" t="s">
        <v>1962</v>
      </c>
      <c r="P2773" s="122">
        <v>0</v>
      </c>
      <c r="Q2773" s="122">
        <v>0</v>
      </c>
      <c r="R2773" s="122">
        <v>0</v>
      </c>
      <c r="S2773" s="122">
        <v>0</v>
      </c>
      <c r="T2773" s="122">
        <v>0</v>
      </c>
      <c r="U2773" s="122">
        <v>0</v>
      </c>
      <c r="V2773" s="122">
        <v>160000026</v>
      </c>
      <c r="W2773" s="122">
        <v>170000026</v>
      </c>
      <c r="X2773" s="122">
        <v>180000026</v>
      </c>
      <c r="Y2773" s="122">
        <v>185000026</v>
      </c>
      <c r="Z2773" s="122">
        <v>205000026</v>
      </c>
      <c r="AA2773" s="122">
        <v>215000026</v>
      </c>
      <c r="AB2773" s="122">
        <v>230000026</v>
      </c>
      <c r="AC2773" s="122">
        <v>250000026</v>
      </c>
      <c r="AD2773" s="121"/>
    </row>
    <row r="2774" spans="14:30" ht="12" customHeight="1">
      <c r="N2774" s="119" t="s">
        <v>26</v>
      </c>
      <c r="O2774" s="120" t="s">
        <v>2195</v>
      </c>
      <c r="P2774" s="122">
        <v>0</v>
      </c>
      <c r="Q2774" s="122">
        <v>0</v>
      </c>
      <c r="R2774" s="122">
        <v>0</v>
      </c>
      <c r="S2774" s="122">
        <v>0</v>
      </c>
      <c r="T2774" s="122">
        <v>0</v>
      </c>
      <c r="U2774" s="122">
        <v>0</v>
      </c>
      <c r="V2774" s="122">
        <v>0</v>
      </c>
      <c r="W2774" s="122">
        <v>0</v>
      </c>
      <c r="X2774" s="122">
        <v>0</v>
      </c>
      <c r="Y2774" s="122">
        <v>200000026</v>
      </c>
      <c r="Z2774" s="122">
        <v>210000026</v>
      </c>
      <c r="AA2774" s="122">
        <v>220000026</v>
      </c>
      <c r="AB2774" s="122">
        <v>230000026</v>
      </c>
      <c r="AC2774" s="122">
        <v>0</v>
      </c>
      <c r="AD2774" s="121"/>
    </row>
    <row r="2775" spans="14:30" ht="12" customHeight="1">
      <c r="N2775" s="119" t="s">
        <v>26</v>
      </c>
      <c r="O2775" s="120" t="s">
        <v>2613</v>
      </c>
      <c r="P2775" s="122">
        <v>0</v>
      </c>
      <c r="Q2775" s="122">
        <v>0</v>
      </c>
      <c r="R2775" s="122">
        <v>0</v>
      </c>
      <c r="S2775" s="122">
        <v>125000026</v>
      </c>
      <c r="T2775" s="122">
        <v>135000026</v>
      </c>
      <c r="U2775" s="122">
        <v>145000026</v>
      </c>
      <c r="V2775" s="122">
        <v>160000026</v>
      </c>
      <c r="W2775" s="122">
        <v>175000026</v>
      </c>
      <c r="X2775" s="122">
        <v>190000026</v>
      </c>
      <c r="Y2775" s="122">
        <v>210000026</v>
      </c>
      <c r="Z2775" s="122">
        <v>0</v>
      </c>
      <c r="AA2775" s="122">
        <v>0</v>
      </c>
      <c r="AB2775" s="122">
        <v>0</v>
      </c>
      <c r="AC2775" s="122">
        <v>0</v>
      </c>
      <c r="AD2775" s="121"/>
    </row>
    <row r="2776" spans="14:30" ht="12" customHeight="1">
      <c r="N2776" s="119" t="s">
        <v>26</v>
      </c>
      <c r="O2776" s="120" t="s">
        <v>584</v>
      </c>
      <c r="P2776" s="122">
        <v>0</v>
      </c>
      <c r="Q2776" s="122">
        <v>0</v>
      </c>
      <c r="R2776" s="122">
        <v>120000026</v>
      </c>
      <c r="S2776" s="122">
        <v>130000026</v>
      </c>
      <c r="T2776" s="122">
        <v>140000026</v>
      </c>
      <c r="U2776" s="122">
        <v>165000026</v>
      </c>
      <c r="V2776" s="122">
        <v>180000026</v>
      </c>
      <c r="W2776" s="122">
        <v>195000026</v>
      </c>
      <c r="X2776" s="122">
        <v>205000026</v>
      </c>
      <c r="Y2776" s="122">
        <v>210000026</v>
      </c>
      <c r="Z2776" s="122">
        <v>225000026</v>
      </c>
      <c r="AA2776" s="122">
        <v>250000026</v>
      </c>
      <c r="AB2776" s="122">
        <v>270000026</v>
      </c>
      <c r="AC2776" s="122">
        <v>0</v>
      </c>
      <c r="AD2776" s="121"/>
    </row>
    <row r="2777" spans="14:30" ht="12" customHeight="1">
      <c r="N2777" s="119" t="s">
        <v>26</v>
      </c>
      <c r="O2777" s="120" t="s">
        <v>1373</v>
      </c>
      <c r="P2777" s="122">
        <v>0</v>
      </c>
      <c r="Q2777" s="122">
        <v>0</v>
      </c>
      <c r="R2777" s="122">
        <v>0</v>
      </c>
      <c r="S2777" s="122">
        <v>0</v>
      </c>
      <c r="T2777" s="122">
        <v>150000026</v>
      </c>
      <c r="U2777" s="122">
        <v>160000026</v>
      </c>
      <c r="V2777" s="122">
        <v>170000026</v>
      </c>
      <c r="W2777" s="122">
        <v>180000026</v>
      </c>
      <c r="X2777" s="122">
        <v>190000026</v>
      </c>
      <c r="Y2777" s="122">
        <v>195000026</v>
      </c>
      <c r="Z2777" s="122">
        <v>0</v>
      </c>
      <c r="AA2777" s="122">
        <v>0</v>
      </c>
      <c r="AB2777" s="122">
        <v>0</v>
      </c>
      <c r="AC2777" s="122">
        <v>0</v>
      </c>
      <c r="AD2777" s="121"/>
    </row>
    <row r="2778" spans="14:30" ht="12" customHeight="1">
      <c r="N2778" s="119" t="s">
        <v>26</v>
      </c>
      <c r="O2778" s="120" t="s">
        <v>1612</v>
      </c>
      <c r="P2778" s="122">
        <v>0</v>
      </c>
      <c r="Q2778" s="122">
        <v>0</v>
      </c>
      <c r="R2778" s="122">
        <v>0</v>
      </c>
      <c r="S2778" s="122">
        <v>0</v>
      </c>
      <c r="T2778" s="122">
        <v>150000026</v>
      </c>
      <c r="U2778" s="122">
        <v>160000026</v>
      </c>
      <c r="V2778" s="122">
        <v>170000026</v>
      </c>
      <c r="W2778" s="122">
        <v>180000026</v>
      </c>
      <c r="X2778" s="122">
        <v>190000026</v>
      </c>
      <c r="Y2778" s="122">
        <v>195000026</v>
      </c>
      <c r="Z2778" s="122">
        <v>0</v>
      </c>
      <c r="AA2778" s="122">
        <v>0</v>
      </c>
      <c r="AB2778" s="122">
        <v>0</v>
      </c>
      <c r="AC2778" s="122">
        <v>0</v>
      </c>
      <c r="AD2778" s="121"/>
    </row>
    <row r="2779" spans="14:30" ht="12" customHeight="1">
      <c r="N2779" s="119" t="s">
        <v>26</v>
      </c>
      <c r="O2779" s="120" t="s">
        <v>303</v>
      </c>
      <c r="P2779" s="122">
        <v>0</v>
      </c>
      <c r="Q2779" s="122">
        <v>0</v>
      </c>
      <c r="R2779" s="122">
        <v>0</v>
      </c>
      <c r="S2779" s="122">
        <v>0</v>
      </c>
      <c r="T2779" s="122">
        <v>150000026</v>
      </c>
      <c r="U2779" s="122">
        <v>160000026</v>
      </c>
      <c r="V2779" s="122">
        <v>0</v>
      </c>
      <c r="W2779" s="122">
        <v>0</v>
      </c>
      <c r="X2779" s="122">
        <v>0</v>
      </c>
      <c r="Y2779" s="122">
        <v>0</v>
      </c>
      <c r="Z2779" s="122">
        <v>0</v>
      </c>
      <c r="AA2779" s="122">
        <v>0</v>
      </c>
      <c r="AB2779" s="122">
        <v>0</v>
      </c>
      <c r="AC2779" s="122">
        <v>0</v>
      </c>
      <c r="AD2779" s="121"/>
    </row>
    <row r="2780" spans="14:30" ht="12" customHeight="1">
      <c r="N2780" s="119" t="s">
        <v>26</v>
      </c>
      <c r="O2780" s="120" t="s">
        <v>1374</v>
      </c>
      <c r="P2780" s="122">
        <v>0</v>
      </c>
      <c r="Q2780" s="122">
        <v>0</v>
      </c>
      <c r="R2780" s="122">
        <v>0</v>
      </c>
      <c r="S2780" s="122">
        <v>0</v>
      </c>
      <c r="T2780" s="122">
        <v>150000026</v>
      </c>
      <c r="U2780" s="122">
        <v>160000026</v>
      </c>
      <c r="V2780" s="122">
        <v>170000026</v>
      </c>
      <c r="W2780" s="122">
        <v>180000026</v>
      </c>
      <c r="X2780" s="122">
        <v>190000026</v>
      </c>
      <c r="Y2780" s="122">
        <v>195000026</v>
      </c>
      <c r="Z2780" s="122">
        <v>0</v>
      </c>
      <c r="AA2780" s="122">
        <v>0</v>
      </c>
      <c r="AB2780" s="122">
        <v>0</v>
      </c>
      <c r="AC2780" s="122">
        <v>0</v>
      </c>
      <c r="AD2780" s="121"/>
    </row>
    <row r="2781" spans="14:30" ht="12" customHeight="1">
      <c r="N2781" s="119" t="s">
        <v>26</v>
      </c>
      <c r="O2781" s="120" t="s">
        <v>412</v>
      </c>
      <c r="P2781" s="122">
        <v>0</v>
      </c>
      <c r="Q2781" s="122">
        <v>0</v>
      </c>
      <c r="R2781" s="122">
        <v>0</v>
      </c>
      <c r="S2781" s="122">
        <v>0</v>
      </c>
      <c r="T2781" s="122">
        <v>150000026</v>
      </c>
      <c r="U2781" s="122">
        <v>160000026</v>
      </c>
      <c r="V2781" s="122">
        <v>170000026</v>
      </c>
      <c r="W2781" s="122">
        <v>180000026</v>
      </c>
      <c r="X2781" s="122">
        <v>190000026</v>
      </c>
      <c r="Y2781" s="122">
        <v>195000026</v>
      </c>
      <c r="Z2781" s="122">
        <v>0</v>
      </c>
      <c r="AA2781" s="122">
        <v>0</v>
      </c>
      <c r="AB2781" s="122">
        <v>0</v>
      </c>
      <c r="AC2781" s="122">
        <v>0</v>
      </c>
      <c r="AD2781" s="121"/>
    </row>
    <row r="2782" spans="14:30" ht="12" customHeight="1">
      <c r="N2782" s="119" t="s">
        <v>26</v>
      </c>
      <c r="O2782" s="120" t="s">
        <v>305</v>
      </c>
      <c r="P2782" s="122">
        <v>0</v>
      </c>
      <c r="Q2782" s="122">
        <v>125000026</v>
      </c>
      <c r="R2782" s="122">
        <v>130000026</v>
      </c>
      <c r="S2782" s="122">
        <v>135000026</v>
      </c>
      <c r="T2782" s="122">
        <v>140000026</v>
      </c>
      <c r="U2782" s="122">
        <v>145000026</v>
      </c>
      <c r="V2782" s="122">
        <v>160000026</v>
      </c>
      <c r="W2782" s="122">
        <v>185000026</v>
      </c>
      <c r="X2782" s="122">
        <v>195000026</v>
      </c>
      <c r="Y2782" s="122">
        <v>205000026</v>
      </c>
      <c r="Z2782" s="122">
        <v>0</v>
      </c>
      <c r="AA2782" s="122">
        <v>0</v>
      </c>
      <c r="AB2782" s="122">
        <v>0</v>
      </c>
      <c r="AC2782" s="122">
        <v>0</v>
      </c>
      <c r="AD2782" s="121"/>
    </row>
    <row r="2783" spans="14:30" ht="12" customHeight="1">
      <c r="N2783" s="119" t="s">
        <v>26</v>
      </c>
      <c r="O2783" s="120" t="s">
        <v>639</v>
      </c>
      <c r="P2783" s="122">
        <v>0</v>
      </c>
      <c r="Q2783" s="122">
        <v>0</v>
      </c>
      <c r="R2783" s="122">
        <v>0</v>
      </c>
      <c r="S2783" s="122">
        <v>120000026</v>
      </c>
      <c r="T2783" s="122">
        <v>130000026</v>
      </c>
      <c r="U2783" s="122">
        <v>140000026</v>
      </c>
      <c r="V2783" s="122">
        <v>150000026</v>
      </c>
      <c r="W2783" s="122">
        <v>175000026</v>
      </c>
      <c r="X2783" s="122">
        <v>185000026</v>
      </c>
      <c r="Y2783" s="122">
        <v>195000026</v>
      </c>
      <c r="Z2783" s="122">
        <v>0</v>
      </c>
      <c r="AA2783" s="122">
        <v>0</v>
      </c>
      <c r="AB2783" s="122">
        <v>0</v>
      </c>
      <c r="AC2783" s="122">
        <v>0</v>
      </c>
      <c r="AD2783" s="121"/>
    </row>
    <row r="2784" spans="14:30" ht="12" customHeight="1">
      <c r="N2784" s="119" t="s">
        <v>26</v>
      </c>
      <c r="O2784" s="120" t="s">
        <v>1036</v>
      </c>
      <c r="P2784" s="122">
        <v>105000026</v>
      </c>
      <c r="Q2784" s="122">
        <v>110000026</v>
      </c>
      <c r="R2784" s="122">
        <v>115000026</v>
      </c>
      <c r="S2784" s="122">
        <v>125000026</v>
      </c>
      <c r="T2784" s="122">
        <v>140000026</v>
      </c>
      <c r="U2784" s="122">
        <v>160000026</v>
      </c>
      <c r="V2784" s="122">
        <v>175000026</v>
      </c>
      <c r="W2784" s="122">
        <v>180000026</v>
      </c>
      <c r="X2784" s="122">
        <v>185000026</v>
      </c>
      <c r="Y2784" s="122">
        <v>190000026</v>
      </c>
      <c r="Z2784" s="122">
        <v>0</v>
      </c>
      <c r="AA2784" s="122">
        <v>0</v>
      </c>
      <c r="AB2784" s="122">
        <v>0</v>
      </c>
      <c r="AC2784" s="122">
        <v>0</v>
      </c>
      <c r="AD2784" s="121"/>
    </row>
    <row r="2785" spans="14:30" ht="12" customHeight="1">
      <c r="N2785" s="119" t="s">
        <v>26</v>
      </c>
      <c r="O2785" s="120" t="s">
        <v>1267</v>
      </c>
      <c r="P2785" s="122">
        <v>0</v>
      </c>
      <c r="Q2785" s="122">
        <v>0</v>
      </c>
      <c r="R2785" s="122">
        <v>0</v>
      </c>
      <c r="S2785" s="122">
        <v>125000026</v>
      </c>
      <c r="T2785" s="122">
        <v>135000026</v>
      </c>
      <c r="U2785" s="122">
        <v>150000026</v>
      </c>
      <c r="V2785" s="122">
        <v>175000026</v>
      </c>
      <c r="W2785" s="122">
        <v>190000026</v>
      </c>
      <c r="X2785" s="122">
        <v>0</v>
      </c>
      <c r="Y2785" s="122">
        <v>0</v>
      </c>
      <c r="Z2785" s="122">
        <v>0</v>
      </c>
      <c r="AA2785" s="122">
        <v>0</v>
      </c>
      <c r="AB2785" s="122">
        <v>0</v>
      </c>
      <c r="AC2785" s="122">
        <v>0</v>
      </c>
      <c r="AD2785" s="121"/>
    </row>
    <row r="2786" spans="14:30" ht="12" customHeight="1">
      <c r="N2786" s="119" t="s">
        <v>26</v>
      </c>
      <c r="O2786" s="120" t="s">
        <v>1120</v>
      </c>
      <c r="P2786" s="122">
        <v>0</v>
      </c>
      <c r="Q2786" s="122">
        <v>0</v>
      </c>
      <c r="R2786" s="122">
        <v>0</v>
      </c>
      <c r="S2786" s="122">
        <v>125000026</v>
      </c>
      <c r="T2786" s="122">
        <v>140000026</v>
      </c>
      <c r="U2786" s="122">
        <v>160000026</v>
      </c>
      <c r="V2786" s="122">
        <v>175000026</v>
      </c>
      <c r="W2786" s="122">
        <v>190000026</v>
      </c>
      <c r="X2786" s="122">
        <v>0</v>
      </c>
      <c r="Y2786" s="122">
        <v>0</v>
      </c>
      <c r="Z2786" s="122">
        <v>0</v>
      </c>
      <c r="AA2786" s="122">
        <v>0</v>
      </c>
      <c r="AB2786" s="122">
        <v>0</v>
      </c>
      <c r="AC2786" s="122">
        <v>0</v>
      </c>
      <c r="AD2786" s="121"/>
    </row>
    <row r="2787" spans="14:30" ht="12" customHeight="1">
      <c r="N2787" s="119" t="s">
        <v>26</v>
      </c>
      <c r="O2787" s="120" t="s">
        <v>1037</v>
      </c>
      <c r="P2787" s="122">
        <v>0</v>
      </c>
      <c r="Q2787" s="122">
        <v>0</v>
      </c>
      <c r="R2787" s="122">
        <v>0</v>
      </c>
      <c r="S2787" s="122">
        <v>125000026</v>
      </c>
      <c r="T2787" s="122">
        <v>140000026</v>
      </c>
      <c r="U2787" s="122">
        <v>160000026</v>
      </c>
      <c r="V2787" s="122">
        <v>175000026</v>
      </c>
      <c r="W2787" s="122">
        <v>190000026</v>
      </c>
      <c r="X2787" s="122">
        <v>0</v>
      </c>
      <c r="Y2787" s="122">
        <v>0</v>
      </c>
      <c r="Z2787" s="122">
        <v>0</v>
      </c>
      <c r="AA2787" s="122">
        <v>0</v>
      </c>
      <c r="AB2787" s="122">
        <v>0</v>
      </c>
      <c r="AC2787" s="122">
        <v>0</v>
      </c>
      <c r="AD2787" s="121"/>
    </row>
    <row r="2788" spans="14:30" ht="12" customHeight="1">
      <c r="N2788" s="119" t="s">
        <v>26</v>
      </c>
      <c r="O2788" s="120" t="s">
        <v>306</v>
      </c>
      <c r="P2788" s="122">
        <v>0</v>
      </c>
      <c r="Q2788" s="122">
        <v>0</v>
      </c>
      <c r="R2788" s="122">
        <v>0</v>
      </c>
      <c r="S2788" s="122">
        <v>125000026</v>
      </c>
      <c r="T2788" s="122">
        <v>140000026</v>
      </c>
      <c r="U2788" s="122">
        <v>160000026</v>
      </c>
      <c r="V2788" s="122">
        <v>175000026</v>
      </c>
      <c r="W2788" s="122">
        <v>185000026</v>
      </c>
      <c r="X2788" s="122">
        <v>195000026</v>
      </c>
      <c r="Y2788" s="122">
        <v>205000026</v>
      </c>
      <c r="Z2788" s="122">
        <v>210000026</v>
      </c>
      <c r="AA2788" s="122">
        <v>220000026</v>
      </c>
      <c r="AB2788" s="122">
        <v>0</v>
      </c>
      <c r="AC2788" s="122">
        <v>0</v>
      </c>
      <c r="AD2788" s="121"/>
    </row>
    <row r="2789" spans="14:30" ht="12" customHeight="1">
      <c r="N2789" s="119" t="s">
        <v>26</v>
      </c>
      <c r="O2789" s="120" t="s">
        <v>1038</v>
      </c>
      <c r="P2789" s="122">
        <v>0</v>
      </c>
      <c r="Q2789" s="122">
        <v>0</v>
      </c>
      <c r="R2789" s="122">
        <v>0</v>
      </c>
      <c r="S2789" s="122">
        <v>125000026</v>
      </c>
      <c r="T2789" s="122">
        <v>140000026</v>
      </c>
      <c r="U2789" s="122">
        <v>155000026</v>
      </c>
      <c r="V2789" s="122">
        <v>175000026</v>
      </c>
      <c r="W2789" s="122">
        <v>190000026</v>
      </c>
      <c r="X2789" s="122">
        <v>0</v>
      </c>
      <c r="Y2789" s="122">
        <v>0</v>
      </c>
      <c r="Z2789" s="122">
        <v>0</v>
      </c>
      <c r="AA2789" s="122">
        <v>0</v>
      </c>
      <c r="AB2789" s="122">
        <v>0</v>
      </c>
      <c r="AC2789" s="122">
        <v>0</v>
      </c>
      <c r="AD2789" s="121"/>
    </row>
    <row r="2790" spans="14:30" ht="12" customHeight="1">
      <c r="N2790" s="119" t="s">
        <v>26</v>
      </c>
      <c r="O2790" s="120" t="s">
        <v>295</v>
      </c>
      <c r="P2790" s="122">
        <v>0</v>
      </c>
      <c r="Q2790" s="122">
        <v>0</v>
      </c>
      <c r="R2790" s="122">
        <v>0</v>
      </c>
      <c r="S2790" s="122">
        <v>125000026</v>
      </c>
      <c r="T2790" s="122">
        <v>140000026</v>
      </c>
      <c r="U2790" s="122">
        <v>155000026</v>
      </c>
      <c r="V2790" s="122">
        <v>175000026</v>
      </c>
      <c r="W2790" s="122">
        <v>190000026</v>
      </c>
      <c r="X2790" s="122">
        <v>0</v>
      </c>
      <c r="Y2790" s="122">
        <v>0</v>
      </c>
      <c r="Z2790" s="122">
        <v>0</v>
      </c>
      <c r="AA2790" s="122">
        <v>0</v>
      </c>
      <c r="AB2790" s="122">
        <v>0</v>
      </c>
      <c r="AC2790" s="122">
        <v>0</v>
      </c>
      <c r="AD2790" s="121"/>
    </row>
    <row r="2791" spans="14:30" ht="12" customHeight="1">
      <c r="N2791" s="119" t="s">
        <v>26</v>
      </c>
      <c r="O2791" s="120" t="s">
        <v>1504</v>
      </c>
      <c r="P2791" s="122">
        <v>0</v>
      </c>
      <c r="Q2791" s="122">
        <v>0</v>
      </c>
      <c r="R2791" s="122">
        <v>0</v>
      </c>
      <c r="S2791" s="122">
        <v>125000026</v>
      </c>
      <c r="T2791" s="122">
        <v>135000026</v>
      </c>
      <c r="U2791" s="122">
        <v>150000026</v>
      </c>
      <c r="V2791" s="122">
        <v>165000026</v>
      </c>
      <c r="W2791" s="122">
        <v>180000026</v>
      </c>
      <c r="X2791" s="122">
        <v>190000026</v>
      </c>
      <c r="Y2791" s="122">
        <v>0</v>
      </c>
      <c r="Z2791" s="122">
        <v>0</v>
      </c>
      <c r="AA2791" s="122">
        <v>0</v>
      </c>
      <c r="AB2791" s="122">
        <v>0</v>
      </c>
      <c r="AC2791" s="122">
        <v>0</v>
      </c>
      <c r="AD2791" s="121"/>
    </row>
    <row r="2792" spans="14:30" ht="12" customHeight="1">
      <c r="N2792" s="119" t="s">
        <v>26</v>
      </c>
      <c r="O2792" s="120" t="s">
        <v>1505</v>
      </c>
      <c r="P2792" s="122">
        <v>0</v>
      </c>
      <c r="Q2792" s="122">
        <v>0</v>
      </c>
      <c r="R2792" s="122">
        <v>0</v>
      </c>
      <c r="S2792" s="122">
        <v>0</v>
      </c>
      <c r="T2792" s="122">
        <v>0</v>
      </c>
      <c r="U2792" s="122">
        <v>0</v>
      </c>
      <c r="V2792" s="122">
        <v>175000026</v>
      </c>
      <c r="W2792" s="122">
        <v>185000026</v>
      </c>
      <c r="X2792" s="122">
        <v>200000026</v>
      </c>
      <c r="Y2792" s="122">
        <v>210000026</v>
      </c>
      <c r="Z2792" s="122">
        <v>220000026</v>
      </c>
      <c r="AA2792" s="122">
        <v>225000026</v>
      </c>
      <c r="AB2792" s="122">
        <v>230000026</v>
      </c>
      <c r="AC2792" s="122">
        <v>0</v>
      </c>
      <c r="AD2792" s="121"/>
    </row>
    <row r="2793" spans="14:30" ht="12" customHeight="1">
      <c r="N2793" s="119" t="s">
        <v>26</v>
      </c>
      <c r="O2793" s="120" t="s">
        <v>1506</v>
      </c>
      <c r="P2793" s="122">
        <v>0</v>
      </c>
      <c r="Q2793" s="122">
        <v>0</v>
      </c>
      <c r="R2793" s="122">
        <v>0</v>
      </c>
      <c r="S2793" s="122">
        <v>0</v>
      </c>
      <c r="T2793" s="122">
        <v>0</v>
      </c>
      <c r="U2793" s="122">
        <v>0</v>
      </c>
      <c r="V2793" s="122">
        <v>170000026</v>
      </c>
      <c r="W2793" s="122">
        <v>180000026</v>
      </c>
      <c r="X2793" s="122">
        <v>190000026</v>
      </c>
      <c r="Y2793" s="122">
        <v>200000026</v>
      </c>
      <c r="Z2793" s="122">
        <v>210000026</v>
      </c>
      <c r="AA2793" s="122">
        <v>215000026</v>
      </c>
      <c r="AB2793" s="122">
        <v>220000026</v>
      </c>
      <c r="AC2793" s="122">
        <v>0</v>
      </c>
      <c r="AD2793" s="121"/>
    </row>
    <row r="2794" spans="14:30" ht="12" customHeight="1">
      <c r="N2794" s="119" t="s">
        <v>26</v>
      </c>
      <c r="O2794" s="120" t="s">
        <v>1567</v>
      </c>
      <c r="P2794" s="122">
        <v>0</v>
      </c>
      <c r="Q2794" s="122">
        <v>0</v>
      </c>
      <c r="R2794" s="122">
        <v>0</v>
      </c>
      <c r="S2794" s="122">
        <v>145000026</v>
      </c>
      <c r="T2794" s="122">
        <v>150000026</v>
      </c>
      <c r="U2794" s="122">
        <v>155000026</v>
      </c>
      <c r="V2794" s="122">
        <v>165000026</v>
      </c>
      <c r="W2794" s="122">
        <v>170000026</v>
      </c>
      <c r="X2794" s="122">
        <v>185000026</v>
      </c>
      <c r="Y2794" s="122">
        <v>195000026</v>
      </c>
      <c r="Z2794" s="122">
        <v>205000026</v>
      </c>
      <c r="AA2794" s="122">
        <v>210000026</v>
      </c>
      <c r="AB2794" s="122">
        <v>220000026</v>
      </c>
      <c r="AC2794" s="122">
        <v>0</v>
      </c>
      <c r="AD2794" s="121"/>
    </row>
    <row r="2795" spans="14:30" ht="12" customHeight="1">
      <c r="N2795" s="119" t="s">
        <v>26</v>
      </c>
      <c r="O2795" s="120" t="s">
        <v>1507</v>
      </c>
      <c r="P2795" s="122">
        <v>0</v>
      </c>
      <c r="Q2795" s="122">
        <v>0</v>
      </c>
      <c r="R2795" s="122">
        <v>0</v>
      </c>
      <c r="S2795" s="122">
        <v>0</v>
      </c>
      <c r="T2795" s="122">
        <v>0</v>
      </c>
      <c r="U2795" s="122">
        <v>0</v>
      </c>
      <c r="V2795" s="122">
        <v>180000026</v>
      </c>
      <c r="W2795" s="122">
        <v>185000026</v>
      </c>
      <c r="X2795" s="122">
        <v>190000026</v>
      </c>
      <c r="Y2795" s="122">
        <v>195000026</v>
      </c>
      <c r="Z2795" s="122">
        <v>0</v>
      </c>
      <c r="AA2795" s="122">
        <v>0</v>
      </c>
      <c r="AB2795" s="122">
        <v>0</v>
      </c>
      <c r="AC2795" s="122">
        <v>0</v>
      </c>
      <c r="AD2795" s="121"/>
    </row>
    <row r="2796" spans="14:30" ht="12" customHeight="1">
      <c r="N2796" s="119" t="s">
        <v>26</v>
      </c>
      <c r="O2796" s="120" t="s">
        <v>601</v>
      </c>
      <c r="P2796" s="122">
        <v>0</v>
      </c>
      <c r="Q2796" s="122">
        <v>0</v>
      </c>
      <c r="R2796" s="122">
        <v>0</v>
      </c>
      <c r="S2796" s="122">
        <v>125000026</v>
      </c>
      <c r="T2796" s="122">
        <v>135000026</v>
      </c>
      <c r="U2796" s="122">
        <v>145000026</v>
      </c>
      <c r="V2796" s="122">
        <v>160000026</v>
      </c>
      <c r="W2796" s="122">
        <v>175000026</v>
      </c>
      <c r="X2796" s="122">
        <v>190000026</v>
      </c>
      <c r="Y2796" s="122">
        <v>210000026</v>
      </c>
      <c r="Z2796" s="122">
        <v>0</v>
      </c>
      <c r="AA2796" s="122">
        <v>0</v>
      </c>
      <c r="AB2796" s="122">
        <v>0</v>
      </c>
      <c r="AC2796" s="122">
        <v>0</v>
      </c>
      <c r="AD2796" s="121"/>
    </row>
    <row r="2797" spans="14:30" ht="12" customHeight="1">
      <c r="N2797" s="119" t="s">
        <v>26</v>
      </c>
      <c r="O2797" s="120" t="s">
        <v>141</v>
      </c>
      <c r="P2797" s="122">
        <v>105000026</v>
      </c>
      <c r="Q2797" s="122">
        <v>115000026</v>
      </c>
      <c r="R2797" s="122">
        <v>125000026</v>
      </c>
      <c r="S2797" s="122">
        <v>135000026</v>
      </c>
      <c r="T2797" s="122">
        <v>145000026</v>
      </c>
      <c r="U2797" s="122">
        <v>155000026</v>
      </c>
      <c r="V2797" s="122">
        <v>165000026</v>
      </c>
      <c r="W2797" s="122">
        <v>175000026</v>
      </c>
      <c r="X2797" s="122">
        <v>185000026</v>
      </c>
      <c r="Y2797" s="122">
        <v>195000026</v>
      </c>
      <c r="Z2797" s="122">
        <v>205000026</v>
      </c>
      <c r="AA2797" s="122">
        <v>210000026</v>
      </c>
      <c r="AB2797" s="122">
        <v>0</v>
      </c>
      <c r="AC2797" s="122">
        <v>0</v>
      </c>
      <c r="AD2797" s="121"/>
    </row>
    <row r="2798" spans="14:30" ht="12" customHeight="1">
      <c r="N2798" s="119" t="s">
        <v>26</v>
      </c>
      <c r="O2798" s="120" t="s">
        <v>95</v>
      </c>
      <c r="P2798" s="122">
        <v>105000026</v>
      </c>
      <c r="Q2798" s="122">
        <v>115000026</v>
      </c>
      <c r="R2798" s="122">
        <v>125000026</v>
      </c>
      <c r="S2798" s="122">
        <v>130000026</v>
      </c>
      <c r="T2798" s="122">
        <v>135000026</v>
      </c>
      <c r="U2798" s="122">
        <v>150000026</v>
      </c>
      <c r="V2798" s="122">
        <v>165000026</v>
      </c>
      <c r="W2798" s="122">
        <v>180000026</v>
      </c>
      <c r="X2798" s="122">
        <v>195000026</v>
      </c>
      <c r="Y2798" s="122">
        <v>205000026</v>
      </c>
      <c r="Z2798" s="122">
        <v>215000026</v>
      </c>
      <c r="AA2798" s="122">
        <v>225000026</v>
      </c>
      <c r="AB2798" s="122">
        <v>0</v>
      </c>
      <c r="AC2798" s="122">
        <v>0</v>
      </c>
      <c r="AD2798" s="121"/>
    </row>
    <row r="2799" spans="14:30" ht="12" customHeight="1">
      <c r="N2799" s="119" t="s">
        <v>26</v>
      </c>
      <c r="O2799" s="120" t="s">
        <v>743</v>
      </c>
      <c r="P2799" s="122">
        <v>105000026</v>
      </c>
      <c r="Q2799" s="122">
        <v>115000026</v>
      </c>
      <c r="R2799" s="122">
        <v>125000026</v>
      </c>
      <c r="S2799" s="122">
        <v>135000026</v>
      </c>
      <c r="T2799" s="122">
        <v>145000026</v>
      </c>
      <c r="U2799" s="122">
        <v>155000026</v>
      </c>
      <c r="V2799" s="122">
        <v>165000026</v>
      </c>
      <c r="W2799" s="122">
        <v>175000026</v>
      </c>
      <c r="X2799" s="122">
        <v>185000026</v>
      </c>
      <c r="Y2799" s="122">
        <v>195000026</v>
      </c>
      <c r="Z2799" s="122">
        <v>205000026</v>
      </c>
      <c r="AA2799" s="122">
        <v>210000026</v>
      </c>
      <c r="AB2799" s="122">
        <v>0</v>
      </c>
      <c r="AC2799" s="122">
        <v>0</v>
      </c>
      <c r="AD2799" s="121"/>
    </row>
    <row r="2800" spans="14:30" ht="12" customHeight="1">
      <c r="N2800" s="119" t="s">
        <v>26</v>
      </c>
      <c r="O2800" s="120" t="s">
        <v>845</v>
      </c>
      <c r="P2800" s="122">
        <v>0</v>
      </c>
      <c r="Q2800" s="122">
        <v>0</v>
      </c>
      <c r="R2800" s="122">
        <v>0</v>
      </c>
      <c r="S2800" s="122">
        <v>160000026</v>
      </c>
      <c r="T2800" s="122">
        <v>165000026</v>
      </c>
      <c r="U2800" s="122">
        <v>170000026</v>
      </c>
      <c r="V2800" s="122">
        <v>175000026</v>
      </c>
      <c r="W2800" s="122">
        <v>185000026</v>
      </c>
      <c r="X2800" s="122">
        <v>0</v>
      </c>
      <c r="Y2800" s="122">
        <v>0</v>
      </c>
      <c r="Z2800" s="122">
        <v>0</v>
      </c>
      <c r="AA2800" s="122">
        <v>0</v>
      </c>
      <c r="AB2800" s="122">
        <v>0</v>
      </c>
      <c r="AC2800" s="122">
        <v>0</v>
      </c>
      <c r="AD2800" s="121"/>
    </row>
    <row r="2801" spans="14:30" ht="12" customHeight="1">
      <c r="N2801" s="119" t="s">
        <v>26</v>
      </c>
      <c r="O2801" s="120" t="s">
        <v>846</v>
      </c>
      <c r="P2801" s="122">
        <v>0</v>
      </c>
      <c r="Q2801" s="122">
        <v>0</v>
      </c>
      <c r="R2801" s="122">
        <v>0</v>
      </c>
      <c r="S2801" s="122">
        <v>160000026</v>
      </c>
      <c r="T2801" s="122">
        <v>165000026</v>
      </c>
      <c r="U2801" s="122">
        <v>170000026</v>
      </c>
      <c r="V2801" s="122">
        <v>175000026</v>
      </c>
      <c r="W2801" s="122">
        <v>185000026</v>
      </c>
      <c r="X2801" s="122">
        <v>0</v>
      </c>
      <c r="Y2801" s="122">
        <v>0</v>
      </c>
      <c r="Z2801" s="122">
        <v>0</v>
      </c>
      <c r="AA2801" s="122">
        <v>0</v>
      </c>
      <c r="AB2801" s="122">
        <v>0</v>
      </c>
      <c r="AC2801" s="122">
        <v>0</v>
      </c>
      <c r="AD2801" s="121"/>
    </row>
    <row r="2802" spans="14:30" ht="12" customHeight="1">
      <c r="N2802" s="119" t="s">
        <v>26</v>
      </c>
      <c r="O2802" s="120" t="s">
        <v>847</v>
      </c>
      <c r="P2802" s="122">
        <v>0</v>
      </c>
      <c r="Q2802" s="122">
        <v>0</v>
      </c>
      <c r="R2802" s="122">
        <v>0</v>
      </c>
      <c r="S2802" s="122">
        <v>150000026</v>
      </c>
      <c r="T2802" s="122">
        <v>160000026</v>
      </c>
      <c r="U2802" s="122">
        <v>165000026</v>
      </c>
      <c r="V2802" s="122">
        <v>170000026</v>
      </c>
      <c r="W2802" s="122">
        <v>180000026</v>
      </c>
      <c r="X2802" s="122">
        <v>0</v>
      </c>
      <c r="Y2802" s="122">
        <v>0</v>
      </c>
      <c r="Z2802" s="122">
        <v>0</v>
      </c>
      <c r="AA2802" s="122">
        <v>0</v>
      </c>
      <c r="AB2802" s="122">
        <v>0</v>
      </c>
      <c r="AC2802" s="122">
        <v>0</v>
      </c>
      <c r="AD2802" s="121"/>
    </row>
    <row r="2803" spans="14:30" ht="12" customHeight="1">
      <c r="N2803" s="119" t="s">
        <v>26</v>
      </c>
      <c r="O2803" s="120" t="s">
        <v>848</v>
      </c>
      <c r="P2803" s="122">
        <v>0</v>
      </c>
      <c r="Q2803" s="122">
        <v>0</v>
      </c>
      <c r="R2803" s="122">
        <v>0</v>
      </c>
      <c r="S2803" s="122">
        <v>150000026</v>
      </c>
      <c r="T2803" s="122">
        <v>160000026</v>
      </c>
      <c r="U2803" s="122">
        <v>165000026</v>
      </c>
      <c r="V2803" s="122">
        <v>170000026</v>
      </c>
      <c r="W2803" s="122">
        <v>180000026</v>
      </c>
      <c r="X2803" s="122">
        <v>0</v>
      </c>
      <c r="Y2803" s="122">
        <v>0</v>
      </c>
      <c r="Z2803" s="122">
        <v>0</v>
      </c>
      <c r="AA2803" s="122">
        <v>0</v>
      </c>
      <c r="AB2803" s="122">
        <v>0</v>
      </c>
      <c r="AC2803" s="122">
        <v>0</v>
      </c>
      <c r="AD2803" s="121"/>
    </row>
    <row r="2804" spans="14:30" ht="12" customHeight="1">
      <c r="N2804" s="119" t="s">
        <v>26</v>
      </c>
      <c r="O2804" s="120" t="s">
        <v>1121</v>
      </c>
      <c r="P2804" s="122">
        <v>0</v>
      </c>
      <c r="Q2804" s="122">
        <v>0</v>
      </c>
      <c r="R2804" s="122">
        <v>0</v>
      </c>
      <c r="S2804" s="122">
        <v>0</v>
      </c>
      <c r="T2804" s="122">
        <v>0</v>
      </c>
      <c r="U2804" s="122">
        <v>0</v>
      </c>
      <c r="V2804" s="122">
        <v>0</v>
      </c>
      <c r="W2804" s="122">
        <v>0</v>
      </c>
      <c r="X2804" s="122">
        <v>180000026</v>
      </c>
      <c r="Y2804" s="122">
        <v>190000026</v>
      </c>
      <c r="Z2804" s="122">
        <v>205000026</v>
      </c>
      <c r="AA2804" s="122">
        <v>225000026</v>
      </c>
      <c r="AB2804" s="122">
        <v>0</v>
      </c>
      <c r="AC2804" s="122">
        <v>0</v>
      </c>
      <c r="AD2804" s="121"/>
    </row>
    <row r="2805" spans="14:30" ht="12" customHeight="1">
      <c r="N2805" s="119" t="s">
        <v>26</v>
      </c>
      <c r="O2805" s="120" t="s">
        <v>1122</v>
      </c>
      <c r="P2805" s="122">
        <v>0</v>
      </c>
      <c r="Q2805" s="122">
        <v>0</v>
      </c>
      <c r="R2805" s="122">
        <v>0</v>
      </c>
      <c r="S2805" s="122">
        <v>0</v>
      </c>
      <c r="T2805" s="122">
        <v>0</v>
      </c>
      <c r="U2805" s="122">
        <v>0</v>
      </c>
      <c r="V2805" s="122">
        <v>0</v>
      </c>
      <c r="W2805" s="122">
        <v>0</v>
      </c>
      <c r="X2805" s="122">
        <v>175000026</v>
      </c>
      <c r="Y2805" s="122">
        <v>185000026</v>
      </c>
      <c r="Z2805" s="122">
        <v>205000026</v>
      </c>
      <c r="AA2805" s="122">
        <v>210000026</v>
      </c>
      <c r="AB2805" s="122">
        <v>220000026</v>
      </c>
      <c r="AC2805" s="122">
        <v>0</v>
      </c>
      <c r="AD2805" s="121"/>
    </row>
    <row r="2806" spans="14:30" ht="12" customHeight="1">
      <c r="N2806" s="119" t="s">
        <v>26</v>
      </c>
      <c r="O2806" s="120" t="s">
        <v>1268</v>
      </c>
      <c r="P2806" s="122">
        <v>0</v>
      </c>
      <c r="Q2806" s="122">
        <v>0</v>
      </c>
      <c r="R2806" s="122">
        <v>0</v>
      </c>
      <c r="S2806" s="122">
        <v>0</v>
      </c>
      <c r="T2806" s="122">
        <v>0</v>
      </c>
      <c r="U2806" s="122">
        <v>0</v>
      </c>
      <c r="V2806" s="122">
        <v>0</v>
      </c>
      <c r="W2806" s="122">
        <v>185000026</v>
      </c>
      <c r="X2806" s="122">
        <v>200000026</v>
      </c>
      <c r="Y2806" s="122">
        <v>210000026</v>
      </c>
      <c r="Z2806" s="122">
        <v>220000026</v>
      </c>
      <c r="AA2806" s="122">
        <v>0</v>
      </c>
      <c r="AB2806" s="122">
        <v>0</v>
      </c>
      <c r="AC2806" s="122">
        <v>0</v>
      </c>
      <c r="AD2806" s="121"/>
    </row>
    <row r="2807" spans="14:30" ht="12" customHeight="1">
      <c r="N2807" s="119" t="s">
        <v>26</v>
      </c>
      <c r="O2807" s="120" t="s">
        <v>1269</v>
      </c>
      <c r="P2807" s="122">
        <v>0</v>
      </c>
      <c r="Q2807" s="122">
        <v>100000026</v>
      </c>
      <c r="R2807" s="122">
        <v>0</v>
      </c>
      <c r="S2807" s="122">
        <v>0</v>
      </c>
      <c r="T2807" s="122">
        <v>0</v>
      </c>
      <c r="U2807" s="122">
        <v>0</v>
      </c>
      <c r="V2807" s="122">
        <v>0</v>
      </c>
      <c r="W2807" s="122">
        <v>185000026</v>
      </c>
      <c r="X2807" s="122">
        <v>200000026</v>
      </c>
      <c r="Y2807" s="122">
        <v>220000026</v>
      </c>
      <c r="Z2807" s="122">
        <v>0</v>
      </c>
      <c r="AA2807" s="122">
        <v>0</v>
      </c>
      <c r="AB2807" s="122">
        <v>0</v>
      </c>
      <c r="AC2807" s="122">
        <v>0</v>
      </c>
      <c r="AD2807" s="121"/>
    </row>
    <row r="2808" spans="14:30" ht="12" customHeight="1">
      <c r="N2808" s="119" t="s">
        <v>26</v>
      </c>
      <c r="O2808" s="120" t="s">
        <v>1270</v>
      </c>
      <c r="P2808" s="122">
        <v>0</v>
      </c>
      <c r="Q2808" s="122">
        <v>0</v>
      </c>
      <c r="R2808" s="122">
        <v>0</v>
      </c>
      <c r="S2808" s="122">
        <v>0</v>
      </c>
      <c r="T2808" s="122">
        <v>0</v>
      </c>
      <c r="U2808" s="122">
        <v>0</v>
      </c>
      <c r="V2808" s="122">
        <v>0</v>
      </c>
      <c r="W2808" s="122">
        <v>180000026</v>
      </c>
      <c r="X2808" s="122">
        <v>195000026</v>
      </c>
      <c r="Y2808" s="122">
        <v>215000026</v>
      </c>
      <c r="Z2808" s="122">
        <v>0</v>
      </c>
      <c r="AA2808" s="122">
        <v>0</v>
      </c>
      <c r="AB2808" s="122">
        <v>0</v>
      </c>
      <c r="AC2808" s="122">
        <v>0</v>
      </c>
      <c r="AD2808" s="121"/>
    </row>
    <row r="2809" spans="14:30" ht="12" customHeight="1">
      <c r="N2809" s="119" t="s">
        <v>26</v>
      </c>
      <c r="O2809" s="120" t="s">
        <v>1271</v>
      </c>
      <c r="P2809" s="122">
        <v>0</v>
      </c>
      <c r="Q2809" s="122">
        <v>0</v>
      </c>
      <c r="R2809" s="122">
        <v>0</v>
      </c>
      <c r="S2809" s="122">
        <v>0</v>
      </c>
      <c r="T2809" s="122">
        <v>0</v>
      </c>
      <c r="U2809" s="122">
        <v>0</v>
      </c>
      <c r="V2809" s="122">
        <v>0</v>
      </c>
      <c r="W2809" s="122">
        <v>180000026</v>
      </c>
      <c r="X2809" s="122">
        <v>195000026</v>
      </c>
      <c r="Y2809" s="122">
        <v>215000026</v>
      </c>
      <c r="Z2809" s="122">
        <v>0</v>
      </c>
      <c r="AA2809" s="122">
        <v>0</v>
      </c>
      <c r="AB2809" s="122">
        <v>0</v>
      </c>
      <c r="AC2809" s="122">
        <v>0</v>
      </c>
      <c r="AD2809" s="121"/>
    </row>
    <row r="2810" spans="14:30" ht="12" customHeight="1">
      <c r="N2810" s="119" t="s">
        <v>26</v>
      </c>
      <c r="O2810" s="120" t="s">
        <v>579</v>
      </c>
      <c r="P2810" s="122">
        <v>0</v>
      </c>
      <c r="Q2810" s="122">
        <v>115000026</v>
      </c>
      <c r="R2810" s="122">
        <v>125000026</v>
      </c>
      <c r="S2810" s="122">
        <v>135000026</v>
      </c>
      <c r="T2810" s="122">
        <v>145000026</v>
      </c>
      <c r="U2810" s="122">
        <v>170000026</v>
      </c>
      <c r="V2810" s="122">
        <v>180000026</v>
      </c>
      <c r="W2810" s="122">
        <v>190000026</v>
      </c>
      <c r="X2810" s="122">
        <v>0</v>
      </c>
      <c r="Y2810" s="122">
        <v>0</v>
      </c>
      <c r="Z2810" s="122">
        <v>0</v>
      </c>
      <c r="AA2810" s="122">
        <v>0</v>
      </c>
      <c r="AB2810" s="122">
        <v>0</v>
      </c>
      <c r="AC2810" s="122">
        <v>0</v>
      </c>
      <c r="AD2810" s="121"/>
    </row>
    <row r="2811" spans="14:30" ht="12" customHeight="1">
      <c r="N2811" s="119" t="s">
        <v>26</v>
      </c>
      <c r="O2811" s="120" t="s">
        <v>1272</v>
      </c>
      <c r="P2811" s="122">
        <v>0</v>
      </c>
      <c r="Q2811" s="122">
        <v>115000026</v>
      </c>
      <c r="R2811" s="122">
        <v>125000026</v>
      </c>
      <c r="S2811" s="122">
        <v>135000026</v>
      </c>
      <c r="T2811" s="122">
        <v>145000026</v>
      </c>
      <c r="U2811" s="122">
        <v>170000026</v>
      </c>
      <c r="V2811" s="122">
        <v>180000026</v>
      </c>
      <c r="W2811" s="122">
        <v>190000026</v>
      </c>
      <c r="X2811" s="122">
        <v>200000026</v>
      </c>
      <c r="Y2811" s="122">
        <v>215000026</v>
      </c>
      <c r="Z2811" s="122">
        <v>235000026</v>
      </c>
      <c r="AA2811" s="122">
        <v>0</v>
      </c>
      <c r="AB2811" s="122">
        <v>0</v>
      </c>
      <c r="AC2811" s="122">
        <v>0</v>
      </c>
      <c r="AD2811" s="121"/>
    </row>
    <row r="2812" spans="14:30" ht="12" customHeight="1">
      <c r="N2812" s="119" t="s">
        <v>26</v>
      </c>
      <c r="O2812" s="120" t="s">
        <v>657</v>
      </c>
      <c r="P2812" s="122">
        <v>0</v>
      </c>
      <c r="Q2812" s="122">
        <v>110000026</v>
      </c>
      <c r="R2812" s="122">
        <v>120000026</v>
      </c>
      <c r="S2812" s="122">
        <v>130000026</v>
      </c>
      <c r="T2812" s="122">
        <v>140000026</v>
      </c>
      <c r="U2812" s="122">
        <v>165000026</v>
      </c>
      <c r="V2812" s="122">
        <v>175000026</v>
      </c>
      <c r="W2812" s="122">
        <v>185000026</v>
      </c>
      <c r="X2812" s="122">
        <v>0</v>
      </c>
      <c r="Y2812" s="122">
        <v>0</v>
      </c>
      <c r="Z2812" s="122">
        <v>0</v>
      </c>
      <c r="AA2812" s="122">
        <v>0</v>
      </c>
      <c r="AB2812" s="122">
        <v>0</v>
      </c>
      <c r="AC2812" s="122">
        <v>0</v>
      </c>
      <c r="AD2812" s="121"/>
    </row>
    <row r="2813" spans="14:30" ht="12" customHeight="1">
      <c r="N2813" s="119" t="s">
        <v>26</v>
      </c>
      <c r="O2813" s="120" t="s">
        <v>1273</v>
      </c>
      <c r="P2813" s="122">
        <v>0</v>
      </c>
      <c r="Q2813" s="122">
        <v>110000026</v>
      </c>
      <c r="R2813" s="122">
        <v>120000026</v>
      </c>
      <c r="S2813" s="122">
        <v>130000026</v>
      </c>
      <c r="T2813" s="122">
        <v>140000026</v>
      </c>
      <c r="U2813" s="122">
        <v>165000026</v>
      </c>
      <c r="V2813" s="122">
        <v>175000026</v>
      </c>
      <c r="W2813" s="122">
        <v>185000026</v>
      </c>
      <c r="X2813" s="122">
        <v>0</v>
      </c>
      <c r="Y2813" s="122">
        <v>0</v>
      </c>
      <c r="Z2813" s="122">
        <v>0</v>
      </c>
      <c r="AA2813" s="122">
        <v>0</v>
      </c>
      <c r="AB2813" s="122">
        <v>0</v>
      </c>
      <c r="AC2813" s="122">
        <v>0</v>
      </c>
      <c r="AD2813" s="121"/>
    </row>
    <row r="2814" spans="14:30" ht="12" customHeight="1">
      <c r="N2814" s="119" t="s">
        <v>26</v>
      </c>
      <c r="O2814" s="120" t="s">
        <v>2614</v>
      </c>
      <c r="P2814" s="122">
        <v>0</v>
      </c>
      <c r="Q2814" s="122">
        <v>0</v>
      </c>
      <c r="R2814" s="122">
        <v>115000026</v>
      </c>
      <c r="S2814" s="122">
        <v>125000026</v>
      </c>
      <c r="T2814" s="122">
        <v>135000026</v>
      </c>
      <c r="U2814" s="122">
        <v>145000026</v>
      </c>
      <c r="V2814" s="122">
        <v>160000026</v>
      </c>
      <c r="W2814" s="122">
        <v>170000026</v>
      </c>
      <c r="X2814" s="122">
        <v>180000026</v>
      </c>
      <c r="Y2814" s="122">
        <v>190000026</v>
      </c>
      <c r="Z2814" s="122">
        <v>205000026</v>
      </c>
      <c r="AA2814" s="122">
        <v>220000026</v>
      </c>
      <c r="AB2814" s="122">
        <v>0</v>
      </c>
      <c r="AC2814" s="122">
        <v>0</v>
      </c>
      <c r="AD2814" s="121"/>
    </row>
    <row r="2815" spans="14:30" ht="12" customHeight="1">
      <c r="N2815" s="119" t="s">
        <v>26</v>
      </c>
      <c r="O2815" s="120" t="s">
        <v>2234</v>
      </c>
      <c r="P2815" s="122">
        <v>0</v>
      </c>
      <c r="Q2815" s="122">
        <v>0</v>
      </c>
      <c r="R2815" s="122">
        <v>0</v>
      </c>
      <c r="S2815" s="122">
        <v>0</v>
      </c>
      <c r="T2815" s="122">
        <v>0</v>
      </c>
      <c r="U2815" s="122">
        <v>0</v>
      </c>
      <c r="V2815" s="122">
        <v>0</v>
      </c>
      <c r="W2815" s="122">
        <v>0</v>
      </c>
      <c r="X2815" s="122">
        <v>0</v>
      </c>
      <c r="Y2815" s="122">
        <v>215000026</v>
      </c>
      <c r="Z2815" s="122">
        <v>225000026</v>
      </c>
      <c r="AA2815" s="122">
        <v>235000026</v>
      </c>
      <c r="AB2815" s="122">
        <v>240000026</v>
      </c>
      <c r="AC2815" s="122">
        <v>0</v>
      </c>
      <c r="AD2815" s="121"/>
    </row>
    <row r="2816" spans="14:30" ht="12" customHeight="1">
      <c r="N2816" s="119" t="s">
        <v>26</v>
      </c>
      <c r="O2816" s="120" t="s">
        <v>344</v>
      </c>
      <c r="P2816" s="122">
        <v>0</v>
      </c>
      <c r="Q2816" s="122">
        <v>0</v>
      </c>
      <c r="R2816" s="122">
        <v>0</v>
      </c>
      <c r="S2816" s="122">
        <v>0</v>
      </c>
      <c r="T2816" s="122">
        <v>0</v>
      </c>
      <c r="U2816" s="122">
        <v>0</v>
      </c>
      <c r="V2816" s="122">
        <v>0</v>
      </c>
      <c r="W2816" s="122">
        <v>185000026</v>
      </c>
      <c r="X2816" s="122">
        <v>200000026</v>
      </c>
      <c r="Y2816" s="122">
        <v>220000026</v>
      </c>
      <c r="Z2816" s="122">
        <v>0</v>
      </c>
      <c r="AA2816" s="122">
        <v>0</v>
      </c>
      <c r="AB2816" s="122">
        <v>0</v>
      </c>
      <c r="AC2816" s="122">
        <v>0</v>
      </c>
      <c r="AD2816" s="121"/>
    </row>
    <row r="2817" spans="14:30" ht="12" customHeight="1">
      <c r="N2817" s="119" t="s">
        <v>26</v>
      </c>
      <c r="O2817" s="120" t="s">
        <v>678</v>
      </c>
      <c r="P2817" s="122">
        <v>0</v>
      </c>
      <c r="Q2817" s="122">
        <v>0</v>
      </c>
      <c r="R2817" s="122">
        <v>115000026</v>
      </c>
      <c r="S2817" s="122">
        <v>125000026</v>
      </c>
      <c r="T2817" s="122">
        <v>135000026</v>
      </c>
      <c r="U2817" s="122">
        <v>150000026</v>
      </c>
      <c r="V2817" s="122">
        <v>165000026</v>
      </c>
      <c r="W2817" s="122">
        <v>180000026</v>
      </c>
      <c r="X2817" s="122">
        <v>195000026</v>
      </c>
      <c r="Y2817" s="122">
        <v>0</v>
      </c>
      <c r="Z2817" s="122">
        <v>0</v>
      </c>
      <c r="AA2817" s="122">
        <v>0</v>
      </c>
      <c r="AB2817" s="122">
        <v>0</v>
      </c>
      <c r="AC2817" s="122">
        <v>0</v>
      </c>
      <c r="AD2817" s="121"/>
    </row>
    <row r="2818" spans="14:30" ht="12" customHeight="1">
      <c r="N2818" s="119" t="s">
        <v>26</v>
      </c>
      <c r="O2818" s="120" t="s">
        <v>464</v>
      </c>
      <c r="P2818" s="122">
        <v>0</v>
      </c>
      <c r="Q2818" s="122">
        <v>0</v>
      </c>
      <c r="R2818" s="122">
        <v>0</v>
      </c>
      <c r="S2818" s="122">
        <v>0</v>
      </c>
      <c r="T2818" s="122">
        <v>0</v>
      </c>
      <c r="U2818" s="122">
        <v>0</v>
      </c>
      <c r="V2818" s="122">
        <v>180000026</v>
      </c>
      <c r="W2818" s="122">
        <v>195000026</v>
      </c>
      <c r="X2818" s="122">
        <v>210000026</v>
      </c>
      <c r="Y2818" s="122">
        <v>220000026</v>
      </c>
      <c r="Z2818" s="122">
        <v>0</v>
      </c>
      <c r="AA2818" s="122">
        <v>0</v>
      </c>
      <c r="AB2818" s="122">
        <v>0</v>
      </c>
      <c r="AC2818" s="122">
        <v>0</v>
      </c>
      <c r="AD2818" s="121"/>
    </row>
    <row r="2819" spans="14:30" ht="12" customHeight="1">
      <c r="N2819" s="119" t="s">
        <v>26</v>
      </c>
      <c r="O2819" s="120" t="s">
        <v>465</v>
      </c>
      <c r="P2819" s="122">
        <v>0</v>
      </c>
      <c r="Q2819" s="122">
        <v>110000026</v>
      </c>
      <c r="R2819" s="122">
        <v>120000026</v>
      </c>
      <c r="S2819" s="122">
        <v>125000026</v>
      </c>
      <c r="T2819" s="122">
        <v>135000026</v>
      </c>
      <c r="U2819" s="122">
        <v>140000026</v>
      </c>
      <c r="V2819" s="122">
        <v>160000026</v>
      </c>
      <c r="W2819" s="122">
        <v>170000026</v>
      </c>
      <c r="X2819" s="122">
        <v>180000026</v>
      </c>
      <c r="Y2819" s="122">
        <v>195000026</v>
      </c>
      <c r="Z2819" s="122">
        <v>210000026</v>
      </c>
      <c r="AA2819" s="122">
        <v>220000026</v>
      </c>
      <c r="AB2819" s="122">
        <v>0</v>
      </c>
      <c r="AC2819" s="122">
        <v>0</v>
      </c>
      <c r="AD2819" s="121"/>
    </row>
    <row r="2820" spans="14:30" ht="12" customHeight="1">
      <c r="N2820" s="119" t="s">
        <v>26</v>
      </c>
      <c r="O2820" s="120" t="s">
        <v>1039</v>
      </c>
      <c r="P2820" s="122">
        <v>0</v>
      </c>
      <c r="Q2820" s="122">
        <v>110000026</v>
      </c>
      <c r="R2820" s="122">
        <v>120000026</v>
      </c>
      <c r="S2820" s="122">
        <v>135000026</v>
      </c>
      <c r="T2820" s="122">
        <v>145000026</v>
      </c>
      <c r="U2820" s="122">
        <v>165000026</v>
      </c>
      <c r="V2820" s="122">
        <v>0</v>
      </c>
      <c r="W2820" s="122">
        <v>0</v>
      </c>
      <c r="X2820" s="122">
        <v>0</v>
      </c>
      <c r="Y2820" s="122">
        <v>0</v>
      </c>
      <c r="Z2820" s="122">
        <v>0</v>
      </c>
      <c r="AA2820" s="122">
        <v>0</v>
      </c>
      <c r="AB2820" s="122">
        <v>0</v>
      </c>
      <c r="AC2820" s="122">
        <v>0</v>
      </c>
      <c r="AD2820" s="121"/>
    </row>
    <row r="2821" spans="14:30" ht="12" customHeight="1">
      <c r="N2821" s="119" t="s">
        <v>26</v>
      </c>
      <c r="O2821" s="120" t="s">
        <v>96</v>
      </c>
      <c r="P2821" s="122">
        <v>90000026</v>
      </c>
      <c r="Q2821" s="122">
        <v>105000026</v>
      </c>
      <c r="R2821" s="122">
        <v>120000026</v>
      </c>
      <c r="S2821" s="122">
        <v>130000026</v>
      </c>
      <c r="T2821" s="122">
        <v>140000026</v>
      </c>
      <c r="U2821" s="122">
        <v>150000026</v>
      </c>
      <c r="V2821" s="122">
        <v>160000026</v>
      </c>
      <c r="W2821" s="122">
        <v>170000026</v>
      </c>
      <c r="X2821" s="122">
        <v>180000026</v>
      </c>
      <c r="Y2821" s="122">
        <v>195000026</v>
      </c>
      <c r="Z2821" s="122">
        <v>205000026</v>
      </c>
      <c r="AA2821" s="122">
        <v>210000026</v>
      </c>
      <c r="AB2821" s="122">
        <v>0</v>
      </c>
      <c r="AC2821" s="122">
        <v>0</v>
      </c>
      <c r="AD2821" s="121"/>
    </row>
    <row r="2822" spans="14:30" ht="12" customHeight="1">
      <c r="N2822" s="119" t="s">
        <v>26</v>
      </c>
      <c r="O2822" s="120" t="s">
        <v>97</v>
      </c>
      <c r="P2822" s="122">
        <v>105000026</v>
      </c>
      <c r="Q2822" s="122">
        <v>115000026</v>
      </c>
      <c r="R2822" s="122">
        <v>120000026</v>
      </c>
      <c r="S2822" s="122">
        <v>130000026</v>
      </c>
      <c r="T2822" s="122">
        <v>140000026</v>
      </c>
      <c r="U2822" s="122">
        <v>160000026</v>
      </c>
      <c r="V2822" s="122">
        <v>180000026</v>
      </c>
      <c r="W2822" s="122">
        <v>190000026</v>
      </c>
      <c r="X2822" s="122">
        <v>195000026</v>
      </c>
      <c r="Y2822" s="122">
        <v>200000026</v>
      </c>
      <c r="Z2822" s="122">
        <v>205000026</v>
      </c>
      <c r="AA2822" s="122">
        <v>210000026</v>
      </c>
      <c r="AB2822" s="122">
        <v>0</v>
      </c>
      <c r="AC2822" s="122">
        <v>0</v>
      </c>
      <c r="AD2822" s="121"/>
    </row>
    <row r="2823" spans="14:30" ht="12" customHeight="1">
      <c r="N2823" s="119" t="s">
        <v>26</v>
      </c>
      <c r="O2823" s="120" t="s">
        <v>257</v>
      </c>
      <c r="P2823" s="122">
        <v>0</v>
      </c>
      <c r="Q2823" s="122">
        <v>0</v>
      </c>
      <c r="R2823" s="122">
        <v>125000026</v>
      </c>
      <c r="S2823" s="122">
        <v>140000026</v>
      </c>
      <c r="T2823" s="122">
        <v>150000026</v>
      </c>
      <c r="U2823" s="122">
        <v>165000026</v>
      </c>
      <c r="V2823" s="122">
        <v>180000026</v>
      </c>
      <c r="W2823" s="122">
        <v>195000026</v>
      </c>
      <c r="X2823" s="122">
        <v>0</v>
      </c>
      <c r="Y2823" s="122">
        <v>0</v>
      </c>
      <c r="Z2823" s="122">
        <v>0</v>
      </c>
      <c r="AA2823" s="122">
        <v>0</v>
      </c>
      <c r="AB2823" s="122">
        <v>0</v>
      </c>
      <c r="AC2823" s="122">
        <v>0</v>
      </c>
      <c r="AD2823" s="121"/>
    </row>
    <row r="2824" spans="14:30" ht="12" customHeight="1">
      <c r="N2824" s="119" t="s">
        <v>26</v>
      </c>
      <c r="O2824" s="120" t="s">
        <v>345</v>
      </c>
      <c r="P2824" s="122">
        <v>0</v>
      </c>
      <c r="Q2824" s="122">
        <v>0</v>
      </c>
      <c r="R2824" s="122">
        <v>120000026</v>
      </c>
      <c r="S2824" s="122">
        <v>135000026</v>
      </c>
      <c r="T2824" s="122">
        <v>145000026</v>
      </c>
      <c r="U2824" s="122">
        <v>160000026</v>
      </c>
      <c r="V2824" s="122">
        <v>175000026</v>
      </c>
      <c r="W2824" s="122">
        <v>190000026</v>
      </c>
      <c r="X2824" s="122">
        <v>0</v>
      </c>
      <c r="Y2824" s="122">
        <v>0</v>
      </c>
      <c r="Z2824" s="122">
        <v>0</v>
      </c>
      <c r="AA2824" s="122">
        <v>0</v>
      </c>
      <c r="AB2824" s="122">
        <v>0</v>
      </c>
      <c r="AC2824" s="122">
        <v>0</v>
      </c>
      <c r="AD2824" s="121"/>
    </row>
    <row r="2825" spans="14:30" ht="12" customHeight="1">
      <c r="N2825" s="119" t="s">
        <v>26</v>
      </c>
      <c r="O2825" s="120" t="s">
        <v>849</v>
      </c>
      <c r="P2825" s="122">
        <v>0</v>
      </c>
      <c r="Q2825" s="122">
        <v>0</v>
      </c>
      <c r="R2825" s="122">
        <v>0</v>
      </c>
      <c r="S2825" s="122">
        <v>130000026</v>
      </c>
      <c r="T2825" s="122">
        <v>135000026</v>
      </c>
      <c r="U2825" s="122">
        <v>150000026</v>
      </c>
      <c r="V2825" s="122">
        <v>165000026</v>
      </c>
      <c r="W2825" s="122">
        <v>180000026</v>
      </c>
      <c r="X2825" s="122">
        <v>0</v>
      </c>
      <c r="Y2825" s="122">
        <v>0</v>
      </c>
      <c r="Z2825" s="122">
        <v>0</v>
      </c>
      <c r="AA2825" s="122">
        <v>0</v>
      </c>
      <c r="AB2825" s="122">
        <v>0</v>
      </c>
      <c r="AC2825" s="122">
        <v>0</v>
      </c>
      <c r="AD2825" s="121"/>
    </row>
    <row r="2826" spans="14:30" ht="12" customHeight="1">
      <c r="N2826" s="119" t="s">
        <v>26</v>
      </c>
      <c r="O2826" s="120" t="s">
        <v>1375</v>
      </c>
      <c r="P2826" s="122">
        <v>0</v>
      </c>
      <c r="Q2826" s="122">
        <v>0</v>
      </c>
      <c r="R2826" s="122">
        <v>0</v>
      </c>
      <c r="S2826" s="122">
        <v>130000026</v>
      </c>
      <c r="T2826" s="122">
        <v>140000026</v>
      </c>
      <c r="U2826" s="122">
        <v>150000026</v>
      </c>
      <c r="V2826" s="122">
        <v>160000026</v>
      </c>
      <c r="W2826" s="122">
        <v>170000026</v>
      </c>
      <c r="X2826" s="122">
        <v>180000026</v>
      </c>
      <c r="Y2826" s="122">
        <v>195000026</v>
      </c>
      <c r="Z2826" s="122">
        <v>0</v>
      </c>
      <c r="AA2826" s="122">
        <v>0</v>
      </c>
      <c r="AB2826" s="122">
        <v>0</v>
      </c>
      <c r="AC2826" s="122">
        <v>0</v>
      </c>
      <c r="AD2826" s="121"/>
    </row>
    <row r="2827" spans="14:30" ht="12" customHeight="1">
      <c r="N2827" s="119" t="s">
        <v>26</v>
      </c>
      <c r="O2827" s="120" t="s">
        <v>1376</v>
      </c>
      <c r="P2827" s="122">
        <v>0</v>
      </c>
      <c r="Q2827" s="122">
        <v>0</v>
      </c>
      <c r="R2827" s="122">
        <v>0</v>
      </c>
      <c r="S2827" s="122">
        <v>150000026</v>
      </c>
      <c r="T2827" s="122">
        <v>160000026</v>
      </c>
      <c r="U2827" s="122">
        <v>170000026</v>
      </c>
      <c r="V2827" s="122">
        <v>0</v>
      </c>
      <c r="W2827" s="122">
        <v>0</v>
      </c>
      <c r="X2827" s="122">
        <v>0</v>
      </c>
      <c r="Y2827" s="122">
        <v>0</v>
      </c>
      <c r="Z2827" s="122">
        <v>0</v>
      </c>
      <c r="AA2827" s="122">
        <v>0</v>
      </c>
      <c r="AB2827" s="122">
        <v>0</v>
      </c>
      <c r="AC2827" s="122">
        <v>0</v>
      </c>
      <c r="AD2827" s="121"/>
    </row>
    <row r="2828" spans="14:30" ht="12" customHeight="1">
      <c r="N2828" s="119" t="s">
        <v>26</v>
      </c>
      <c r="O2828" s="120" t="s">
        <v>850</v>
      </c>
      <c r="P2828" s="122">
        <v>0</v>
      </c>
      <c r="Q2828" s="122">
        <v>0</v>
      </c>
      <c r="R2828" s="122">
        <v>0</v>
      </c>
      <c r="S2828" s="122">
        <v>125000026</v>
      </c>
      <c r="T2828" s="122">
        <v>140000026</v>
      </c>
      <c r="U2828" s="122">
        <v>155000026</v>
      </c>
      <c r="V2828" s="122">
        <v>175000026</v>
      </c>
      <c r="W2828" s="122">
        <v>190000026</v>
      </c>
      <c r="X2828" s="122">
        <v>0</v>
      </c>
      <c r="Y2828" s="122">
        <v>0</v>
      </c>
      <c r="Z2828" s="122">
        <v>0</v>
      </c>
      <c r="AA2828" s="122">
        <v>0</v>
      </c>
      <c r="AB2828" s="122">
        <v>0</v>
      </c>
      <c r="AC2828" s="122">
        <v>0</v>
      </c>
      <c r="AD2828" s="121"/>
    </row>
    <row r="2829" spans="14:30" ht="12" customHeight="1">
      <c r="N2829" s="119" t="s">
        <v>26</v>
      </c>
      <c r="O2829" s="120" t="s">
        <v>1274</v>
      </c>
      <c r="P2829" s="122">
        <v>0</v>
      </c>
      <c r="Q2829" s="122">
        <v>0</v>
      </c>
      <c r="R2829" s="122">
        <v>115000026</v>
      </c>
      <c r="S2829" s="122">
        <v>125000026</v>
      </c>
      <c r="T2829" s="122">
        <v>135000026</v>
      </c>
      <c r="U2829" s="122">
        <v>150000026</v>
      </c>
      <c r="V2829" s="122">
        <v>170000026</v>
      </c>
      <c r="W2829" s="122">
        <v>185000026</v>
      </c>
      <c r="X2829" s="122">
        <v>0</v>
      </c>
      <c r="Y2829" s="122">
        <v>0</v>
      </c>
      <c r="Z2829" s="122">
        <v>0</v>
      </c>
      <c r="AA2829" s="122">
        <v>0</v>
      </c>
      <c r="AB2829" s="122">
        <v>0</v>
      </c>
      <c r="AC2829" s="122">
        <v>0</v>
      </c>
      <c r="AD2829" s="121"/>
    </row>
    <row r="2830" spans="14:30" ht="12" customHeight="1">
      <c r="N2830" s="119" t="s">
        <v>26</v>
      </c>
      <c r="O2830" s="120" t="s">
        <v>1123</v>
      </c>
      <c r="P2830" s="122">
        <v>0</v>
      </c>
      <c r="Q2830" s="122">
        <v>0</v>
      </c>
      <c r="R2830" s="122">
        <v>0</v>
      </c>
      <c r="S2830" s="122">
        <v>0</v>
      </c>
      <c r="T2830" s="122">
        <v>0</v>
      </c>
      <c r="U2830" s="122">
        <v>0</v>
      </c>
      <c r="V2830" s="122">
        <v>0</v>
      </c>
      <c r="W2830" s="122">
        <v>0</v>
      </c>
      <c r="X2830" s="122">
        <v>175000026</v>
      </c>
      <c r="Y2830" s="122">
        <v>185000026</v>
      </c>
      <c r="Z2830" s="122">
        <v>205000026</v>
      </c>
      <c r="AA2830" s="122">
        <v>220000026</v>
      </c>
      <c r="AB2830" s="122">
        <v>0</v>
      </c>
      <c r="AC2830" s="122">
        <v>0</v>
      </c>
      <c r="AD2830" s="121"/>
    </row>
    <row r="2831" spans="14:30" ht="12" customHeight="1">
      <c r="N2831" s="119" t="s">
        <v>26</v>
      </c>
      <c r="O2831" s="120" t="s">
        <v>346</v>
      </c>
      <c r="P2831" s="122">
        <v>0</v>
      </c>
      <c r="Q2831" s="122">
        <v>0</v>
      </c>
      <c r="R2831" s="122">
        <v>115000026</v>
      </c>
      <c r="S2831" s="122">
        <v>125000026</v>
      </c>
      <c r="T2831" s="122">
        <v>135000026</v>
      </c>
      <c r="U2831" s="122">
        <v>150000026</v>
      </c>
      <c r="V2831" s="122">
        <v>170000026</v>
      </c>
      <c r="W2831" s="122">
        <v>195000026</v>
      </c>
      <c r="X2831" s="122">
        <v>0</v>
      </c>
      <c r="Y2831" s="122">
        <v>0</v>
      </c>
      <c r="Z2831" s="122">
        <v>0</v>
      </c>
      <c r="AA2831" s="122">
        <v>0</v>
      </c>
      <c r="AB2831" s="122">
        <v>0</v>
      </c>
      <c r="AC2831" s="122">
        <v>0</v>
      </c>
      <c r="AD2831" s="121"/>
    </row>
    <row r="2832" spans="14:30" ht="12" customHeight="1">
      <c r="N2832" s="119" t="s">
        <v>26</v>
      </c>
      <c r="O2832" s="120" t="s">
        <v>240</v>
      </c>
      <c r="P2832" s="122">
        <v>0</v>
      </c>
      <c r="Q2832" s="122">
        <v>0</v>
      </c>
      <c r="R2832" s="122">
        <v>0</v>
      </c>
      <c r="S2832" s="122">
        <v>130000026</v>
      </c>
      <c r="T2832" s="122">
        <v>140000026</v>
      </c>
      <c r="U2832" s="122">
        <v>165000026</v>
      </c>
      <c r="V2832" s="122">
        <v>175000026</v>
      </c>
      <c r="W2832" s="122">
        <v>185000026</v>
      </c>
      <c r="X2832" s="122">
        <v>195000026</v>
      </c>
      <c r="Y2832" s="122">
        <v>0</v>
      </c>
      <c r="Z2832" s="122">
        <v>0</v>
      </c>
      <c r="AA2832" s="122">
        <v>0</v>
      </c>
      <c r="AB2832" s="122">
        <v>0</v>
      </c>
      <c r="AC2832" s="122">
        <v>0</v>
      </c>
      <c r="AD2832" s="121"/>
    </row>
    <row r="2833" spans="14:30" ht="12" customHeight="1">
      <c r="N2833" s="119" t="s">
        <v>26</v>
      </c>
      <c r="O2833" s="120" t="s">
        <v>617</v>
      </c>
      <c r="P2833" s="122">
        <v>0</v>
      </c>
      <c r="Q2833" s="122">
        <v>0</v>
      </c>
      <c r="R2833" s="122">
        <v>0</v>
      </c>
      <c r="S2833" s="122">
        <v>125000026</v>
      </c>
      <c r="T2833" s="122">
        <v>135000026</v>
      </c>
      <c r="U2833" s="122">
        <v>150000026</v>
      </c>
      <c r="V2833" s="122">
        <v>165000026</v>
      </c>
      <c r="W2833" s="122">
        <v>180000026</v>
      </c>
      <c r="X2833" s="122">
        <v>190000026</v>
      </c>
      <c r="Y2833" s="122">
        <v>0</v>
      </c>
      <c r="Z2833" s="122">
        <v>0</v>
      </c>
      <c r="AA2833" s="122">
        <v>0</v>
      </c>
      <c r="AB2833" s="122">
        <v>0</v>
      </c>
      <c r="AC2833" s="122">
        <v>0</v>
      </c>
      <c r="AD2833" s="121"/>
    </row>
    <row r="2834" spans="14:30" ht="12" customHeight="1">
      <c r="N2834" s="119" t="s">
        <v>26</v>
      </c>
      <c r="O2834" s="120" t="s">
        <v>523</v>
      </c>
      <c r="P2834" s="122">
        <v>0</v>
      </c>
      <c r="Q2834" s="122">
        <v>0</v>
      </c>
      <c r="R2834" s="122">
        <v>0</v>
      </c>
      <c r="S2834" s="122">
        <v>0</v>
      </c>
      <c r="T2834" s="122">
        <v>130000026</v>
      </c>
      <c r="U2834" s="122">
        <v>140000026</v>
      </c>
      <c r="V2834" s="122">
        <v>150000026</v>
      </c>
      <c r="W2834" s="122">
        <v>160000026</v>
      </c>
      <c r="X2834" s="122">
        <v>170000026</v>
      </c>
      <c r="Y2834" s="122">
        <v>180000026</v>
      </c>
      <c r="Z2834" s="122">
        <v>0</v>
      </c>
      <c r="AA2834" s="122">
        <v>0</v>
      </c>
      <c r="AB2834" s="122">
        <v>0</v>
      </c>
      <c r="AC2834" s="122">
        <v>0</v>
      </c>
      <c r="AD2834" s="121"/>
    </row>
    <row r="2835" spans="14:30" ht="12" customHeight="1">
      <c r="N2835" s="119" t="s">
        <v>26</v>
      </c>
      <c r="O2835" s="120" t="s">
        <v>1377</v>
      </c>
      <c r="P2835" s="122">
        <v>0</v>
      </c>
      <c r="Q2835" s="122">
        <v>0</v>
      </c>
      <c r="R2835" s="122">
        <v>0</v>
      </c>
      <c r="S2835" s="122">
        <v>0</v>
      </c>
      <c r="T2835" s="122">
        <v>130000026</v>
      </c>
      <c r="U2835" s="122">
        <v>140000026</v>
      </c>
      <c r="V2835" s="122">
        <v>150000026</v>
      </c>
      <c r="W2835" s="122">
        <v>160000026</v>
      </c>
      <c r="X2835" s="122">
        <v>170000026</v>
      </c>
      <c r="Y2835" s="122">
        <v>180000026</v>
      </c>
      <c r="Z2835" s="122">
        <v>0</v>
      </c>
      <c r="AA2835" s="122">
        <v>0</v>
      </c>
      <c r="AB2835" s="122">
        <v>0</v>
      </c>
      <c r="AC2835" s="122">
        <v>0</v>
      </c>
      <c r="AD2835" s="121"/>
    </row>
    <row r="2836" spans="14:30" ht="12" customHeight="1">
      <c r="N2836" s="119" t="s">
        <v>26</v>
      </c>
      <c r="O2836" s="120" t="s">
        <v>524</v>
      </c>
      <c r="P2836" s="122">
        <v>0</v>
      </c>
      <c r="Q2836" s="122">
        <v>0</v>
      </c>
      <c r="R2836" s="122">
        <v>0</v>
      </c>
      <c r="S2836" s="122">
        <v>0</v>
      </c>
      <c r="T2836" s="122">
        <v>145000026</v>
      </c>
      <c r="U2836" s="122">
        <v>165000026</v>
      </c>
      <c r="V2836" s="122">
        <v>175000026</v>
      </c>
      <c r="W2836" s="122">
        <v>180000026</v>
      </c>
      <c r="X2836" s="122">
        <v>185000026</v>
      </c>
      <c r="Y2836" s="122">
        <v>190000026</v>
      </c>
      <c r="Z2836" s="122">
        <v>0</v>
      </c>
      <c r="AA2836" s="122">
        <v>0</v>
      </c>
      <c r="AB2836" s="122">
        <v>0</v>
      </c>
      <c r="AC2836" s="122">
        <v>0</v>
      </c>
      <c r="AD2836" s="121"/>
    </row>
    <row r="2837" spans="14:30" ht="12" customHeight="1">
      <c r="N2837" s="119" t="s">
        <v>26</v>
      </c>
      <c r="O2837" s="120" t="s">
        <v>525</v>
      </c>
      <c r="P2837" s="122">
        <v>0</v>
      </c>
      <c r="Q2837" s="122">
        <v>0</v>
      </c>
      <c r="R2837" s="122">
        <v>0</v>
      </c>
      <c r="S2837" s="122">
        <v>0</v>
      </c>
      <c r="T2837" s="122">
        <v>140000026</v>
      </c>
      <c r="U2837" s="122">
        <v>150000026</v>
      </c>
      <c r="V2837" s="122">
        <v>160000026</v>
      </c>
      <c r="W2837" s="122">
        <v>170000026</v>
      </c>
      <c r="X2837" s="122">
        <v>180000026</v>
      </c>
      <c r="Y2837" s="122">
        <v>185000026</v>
      </c>
      <c r="Z2837" s="122">
        <v>0</v>
      </c>
      <c r="AA2837" s="122">
        <v>0</v>
      </c>
      <c r="AB2837" s="122">
        <v>0</v>
      </c>
      <c r="AC2837" s="122">
        <v>0</v>
      </c>
      <c r="AD2837" s="121"/>
    </row>
    <row r="2838" spans="14:30" ht="12" customHeight="1">
      <c r="N2838" s="119" t="s">
        <v>26</v>
      </c>
      <c r="O2838" s="120" t="s">
        <v>1378</v>
      </c>
      <c r="P2838" s="122">
        <v>0</v>
      </c>
      <c r="Q2838" s="122">
        <v>0</v>
      </c>
      <c r="R2838" s="122">
        <v>0</v>
      </c>
      <c r="S2838" s="122">
        <v>0</v>
      </c>
      <c r="T2838" s="122">
        <v>145000026</v>
      </c>
      <c r="U2838" s="122">
        <v>165000026</v>
      </c>
      <c r="V2838" s="122">
        <v>175000026</v>
      </c>
      <c r="W2838" s="122">
        <v>180000026</v>
      </c>
      <c r="X2838" s="122">
        <v>185000026</v>
      </c>
      <c r="Y2838" s="122">
        <v>190000026</v>
      </c>
      <c r="Z2838" s="122">
        <v>0</v>
      </c>
      <c r="AA2838" s="122">
        <v>0</v>
      </c>
      <c r="AB2838" s="122">
        <v>0</v>
      </c>
      <c r="AC2838" s="122">
        <v>0</v>
      </c>
      <c r="AD2838" s="121"/>
    </row>
    <row r="2839" spans="14:30" ht="12" customHeight="1">
      <c r="N2839" s="119" t="s">
        <v>26</v>
      </c>
      <c r="O2839" s="120" t="s">
        <v>1379</v>
      </c>
      <c r="P2839" s="122">
        <v>0</v>
      </c>
      <c r="Q2839" s="122">
        <v>0</v>
      </c>
      <c r="R2839" s="122">
        <v>0</v>
      </c>
      <c r="S2839" s="122">
        <v>0</v>
      </c>
      <c r="T2839" s="122">
        <v>140000026</v>
      </c>
      <c r="U2839" s="122">
        <v>150000026</v>
      </c>
      <c r="V2839" s="122">
        <v>160000026</v>
      </c>
      <c r="W2839" s="122">
        <v>170000026</v>
      </c>
      <c r="X2839" s="122">
        <v>180000026</v>
      </c>
      <c r="Y2839" s="122">
        <v>185000026</v>
      </c>
      <c r="Z2839" s="122">
        <v>0</v>
      </c>
      <c r="AA2839" s="122">
        <v>0</v>
      </c>
      <c r="AB2839" s="122">
        <v>0</v>
      </c>
      <c r="AC2839" s="122">
        <v>0</v>
      </c>
      <c r="AD2839" s="121"/>
    </row>
    <row r="2840" spans="14:30" ht="12" customHeight="1">
      <c r="N2840" s="119" t="s">
        <v>26</v>
      </c>
      <c r="O2840" s="120" t="s">
        <v>2553</v>
      </c>
      <c r="P2840" s="122">
        <v>0</v>
      </c>
      <c r="Q2840" s="122">
        <v>0</v>
      </c>
      <c r="R2840" s="122">
        <v>0</v>
      </c>
      <c r="S2840" s="122">
        <v>0</v>
      </c>
      <c r="T2840" s="122">
        <v>140000026</v>
      </c>
      <c r="U2840" s="122">
        <v>145000026</v>
      </c>
      <c r="V2840" s="122">
        <v>150000026</v>
      </c>
      <c r="W2840" s="122">
        <v>160000026</v>
      </c>
      <c r="X2840" s="122">
        <v>185000026</v>
      </c>
      <c r="Y2840" s="122">
        <v>200000026</v>
      </c>
      <c r="Z2840" s="122">
        <v>0</v>
      </c>
      <c r="AA2840" s="122">
        <v>0</v>
      </c>
      <c r="AB2840" s="122">
        <v>0</v>
      </c>
      <c r="AC2840" s="122">
        <v>0</v>
      </c>
      <c r="AD2840" s="121"/>
    </row>
    <row r="2841" spans="14:30" ht="12" customHeight="1">
      <c r="N2841" s="119" t="s">
        <v>26</v>
      </c>
      <c r="O2841" s="120" t="s">
        <v>323</v>
      </c>
      <c r="P2841" s="122">
        <v>0</v>
      </c>
      <c r="Q2841" s="122">
        <v>0</v>
      </c>
      <c r="R2841" s="122">
        <v>0</v>
      </c>
      <c r="S2841" s="122">
        <v>0</v>
      </c>
      <c r="T2841" s="122">
        <v>140000026</v>
      </c>
      <c r="U2841" s="122">
        <v>145000026</v>
      </c>
      <c r="V2841" s="122">
        <v>150000026</v>
      </c>
      <c r="W2841" s="122">
        <v>160000026</v>
      </c>
      <c r="X2841" s="122">
        <v>185000026</v>
      </c>
      <c r="Y2841" s="122">
        <v>200000026</v>
      </c>
      <c r="Z2841" s="122">
        <v>0</v>
      </c>
      <c r="AA2841" s="122">
        <v>0</v>
      </c>
      <c r="AB2841" s="122">
        <v>0</v>
      </c>
      <c r="AC2841" s="122">
        <v>0</v>
      </c>
      <c r="AD2841" s="121"/>
    </row>
    <row r="2842" spans="14:30" ht="12" customHeight="1">
      <c r="N2842" s="119" t="s">
        <v>26</v>
      </c>
      <c r="O2842" s="120" t="s">
        <v>379</v>
      </c>
      <c r="P2842" s="122">
        <v>0</v>
      </c>
      <c r="Q2842" s="122">
        <v>0</v>
      </c>
      <c r="R2842" s="122">
        <v>0</v>
      </c>
      <c r="S2842" s="122">
        <v>0</v>
      </c>
      <c r="T2842" s="122">
        <v>140000026</v>
      </c>
      <c r="U2842" s="122">
        <v>150000026</v>
      </c>
      <c r="V2842" s="122">
        <v>160000026</v>
      </c>
      <c r="W2842" s="122">
        <v>170000026</v>
      </c>
      <c r="X2842" s="122">
        <v>180000026</v>
      </c>
      <c r="Y2842" s="122">
        <v>190000026</v>
      </c>
      <c r="Z2842" s="122">
        <v>0</v>
      </c>
      <c r="AA2842" s="122">
        <v>0</v>
      </c>
      <c r="AB2842" s="122">
        <v>0</v>
      </c>
      <c r="AC2842" s="122">
        <v>0</v>
      </c>
      <c r="AD2842" s="121"/>
    </row>
    <row r="2843" spans="14:30" ht="12" customHeight="1">
      <c r="N2843" s="119" t="s">
        <v>26</v>
      </c>
      <c r="O2843" s="120" t="s">
        <v>330</v>
      </c>
      <c r="P2843" s="122">
        <v>0</v>
      </c>
      <c r="Q2843" s="122">
        <v>0</v>
      </c>
      <c r="R2843" s="122">
        <v>0</v>
      </c>
      <c r="S2843" s="122">
        <v>0</v>
      </c>
      <c r="T2843" s="122">
        <v>130000026</v>
      </c>
      <c r="U2843" s="122">
        <v>135000026</v>
      </c>
      <c r="V2843" s="122">
        <v>145000026</v>
      </c>
      <c r="W2843" s="122">
        <v>155000026</v>
      </c>
      <c r="X2843" s="122">
        <v>165000026</v>
      </c>
      <c r="Y2843" s="122">
        <v>0</v>
      </c>
      <c r="Z2843" s="122">
        <v>0</v>
      </c>
      <c r="AA2843" s="122">
        <v>0</v>
      </c>
      <c r="AB2843" s="122">
        <v>0</v>
      </c>
      <c r="AC2843" s="122">
        <v>0</v>
      </c>
      <c r="AD2843" s="121"/>
    </row>
    <row r="2844" spans="14:30" ht="12" customHeight="1">
      <c r="N2844" s="119" t="s">
        <v>26</v>
      </c>
      <c r="O2844" s="120" t="s">
        <v>2365</v>
      </c>
      <c r="P2844" s="122">
        <v>0</v>
      </c>
      <c r="Q2844" s="122">
        <v>0</v>
      </c>
      <c r="R2844" s="122">
        <v>0</v>
      </c>
      <c r="S2844" s="122">
        <v>0</v>
      </c>
      <c r="T2844" s="122">
        <v>0</v>
      </c>
      <c r="U2844" s="122">
        <v>0</v>
      </c>
      <c r="V2844" s="122">
        <v>0</v>
      </c>
      <c r="W2844" s="122">
        <v>1685000026</v>
      </c>
      <c r="X2844" s="122">
        <v>1750000026</v>
      </c>
      <c r="Y2844" s="122">
        <v>1800000026</v>
      </c>
      <c r="Z2844" s="122">
        <v>1850000026</v>
      </c>
      <c r="AA2844" s="122">
        <v>1885000026</v>
      </c>
      <c r="AB2844" s="122">
        <v>1950000026</v>
      </c>
      <c r="AC2844" s="122">
        <v>2150000026</v>
      </c>
      <c r="AD2844" s="121"/>
    </row>
    <row r="2845" spans="14:30" ht="12" customHeight="1">
      <c r="N2845" s="119" t="s">
        <v>26</v>
      </c>
      <c r="O2845" s="120" t="s">
        <v>2698</v>
      </c>
      <c r="P2845" s="122">
        <v>0</v>
      </c>
      <c r="Q2845" s="122">
        <v>0</v>
      </c>
      <c r="R2845" s="122">
        <v>0</v>
      </c>
      <c r="S2845" s="122">
        <v>0</v>
      </c>
      <c r="T2845" s="122">
        <v>0</v>
      </c>
      <c r="U2845" s="122">
        <v>0</v>
      </c>
      <c r="V2845" s="122">
        <v>0</v>
      </c>
      <c r="W2845" s="122">
        <v>1685000026</v>
      </c>
      <c r="X2845" s="122">
        <v>1750000026</v>
      </c>
      <c r="Y2845" s="122">
        <v>1800000026</v>
      </c>
      <c r="Z2845" s="122">
        <v>1850000026</v>
      </c>
      <c r="AA2845" s="122">
        <v>1885000026</v>
      </c>
      <c r="AB2845" s="122">
        <v>1950000026</v>
      </c>
      <c r="AC2845" s="122">
        <v>2150000026</v>
      </c>
      <c r="AD2845" s="121"/>
    </row>
    <row r="2846" spans="14:30" ht="12" customHeight="1">
      <c r="N2846" s="119" t="s">
        <v>26</v>
      </c>
      <c r="O2846" s="120" t="s">
        <v>1040</v>
      </c>
      <c r="P2846" s="122">
        <v>85000026</v>
      </c>
      <c r="Q2846" s="122">
        <v>90000026</v>
      </c>
      <c r="R2846" s="122">
        <v>95000026</v>
      </c>
      <c r="S2846" s="122">
        <v>110000026</v>
      </c>
      <c r="T2846" s="122">
        <v>125000026</v>
      </c>
      <c r="U2846" s="122">
        <v>130000026</v>
      </c>
      <c r="V2846" s="122">
        <v>140000026</v>
      </c>
      <c r="W2846" s="122">
        <v>145000026</v>
      </c>
      <c r="X2846" s="122">
        <v>160000026</v>
      </c>
      <c r="Y2846" s="122">
        <v>175000026</v>
      </c>
      <c r="Z2846" s="122">
        <v>0</v>
      </c>
      <c r="AA2846" s="122">
        <v>0</v>
      </c>
      <c r="AB2846" s="122">
        <v>0</v>
      </c>
      <c r="AC2846" s="122">
        <v>0</v>
      </c>
      <c r="AD2846" s="121"/>
    </row>
    <row r="2847" spans="14:30" ht="12" customHeight="1">
      <c r="N2847" s="119" t="s">
        <v>26</v>
      </c>
      <c r="O2847" s="120" t="s">
        <v>69</v>
      </c>
      <c r="P2847" s="122">
        <v>95000026</v>
      </c>
      <c r="Q2847" s="122">
        <v>105000026</v>
      </c>
      <c r="R2847" s="122">
        <v>110000026</v>
      </c>
      <c r="S2847" s="122">
        <v>115000026</v>
      </c>
      <c r="T2847" s="122">
        <v>120000026</v>
      </c>
      <c r="U2847" s="122">
        <v>130000026</v>
      </c>
      <c r="V2847" s="122">
        <v>0</v>
      </c>
      <c r="W2847" s="122">
        <v>0</v>
      </c>
      <c r="X2847" s="122">
        <v>0</v>
      </c>
      <c r="Y2847" s="122">
        <v>0</v>
      </c>
      <c r="Z2847" s="122">
        <v>0</v>
      </c>
      <c r="AA2847" s="122">
        <v>0</v>
      </c>
      <c r="AB2847" s="122">
        <v>0</v>
      </c>
      <c r="AC2847" s="122">
        <v>0</v>
      </c>
      <c r="AD2847" s="121"/>
    </row>
    <row r="2848" spans="14:30" ht="12" customHeight="1">
      <c r="N2848" s="119" t="s">
        <v>26</v>
      </c>
      <c r="O2848" s="120" t="s">
        <v>1797</v>
      </c>
      <c r="P2848" s="122">
        <v>95000026</v>
      </c>
      <c r="Q2848" s="122">
        <v>105000026</v>
      </c>
      <c r="R2848" s="122">
        <v>110000026</v>
      </c>
      <c r="S2848" s="122">
        <v>115000026</v>
      </c>
      <c r="T2848" s="122">
        <v>120000026</v>
      </c>
      <c r="U2848" s="122">
        <v>130000026</v>
      </c>
      <c r="V2848" s="122">
        <v>140000026</v>
      </c>
      <c r="W2848" s="122">
        <v>145000026</v>
      </c>
      <c r="X2848" s="122">
        <v>160000026</v>
      </c>
      <c r="Y2848" s="122">
        <v>180000026</v>
      </c>
      <c r="Z2848" s="122">
        <v>0</v>
      </c>
      <c r="AA2848" s="122">
        <v>0</v>
      </c>
      <c r="AB2848" s="122">
        <v>0</v>
      </c>
      <c r="AC2848" s="122">
        <v>0</v>
      </c>
      <c r="AD2848" s="121"/>
    </row>
    <row r="2849" spans="14:30" ht="12" customHeight="1">
      <c r="N2849" s="119" t="s">
        <v>26</v>
      </c>
      <c r="O2849" s="120" t="s">
        <v>589</v>
      </c>
      <c r="P2849" s="122">
        <v>90000026</v>
      </c>
      <c r="Q2849" s="122">
        <v>95000026</v>
      </c>
      <c r="R2849" s="122">
        <v>100000026</v>
      </c>
      <c r="S2849" s="122">
        <v>105000026</v>
      </c>
      <c r="T2849" s="122">
        <v>110000026</v>
      </c>
      <c r="U2849" s="122">
        <v>125000026</v>
      </c>
      <c r="V2849" s="122">
        <v>135000026</v>
      </c>
      <c r="W2849" s="122">
        <v>160000026</v>
      </c>
      <c r="X2849" s="122">
        <v>185000026</v>
      </c>
      <c r="Y2849" s="122">
        <v>0</v>
      </c>
      <c r="Z2849" s="122">
        <v>0</v>
      </c>
      <c r="AA2849" s="122">
        <v>0</v>
      </c>
      <c r="AB2849" s="122">
        <v>0</v>
      </c>
      <c r="AC2849" s="122">
        <v>0</v>
      </c>
      <c r="AD2849" s="121"/>
    </row>
    <row r="2850" spans="14:30" ht="12" customHeight="1">
      <c r="N2850" s="119" t="s">
        <v>26</v>
      </c>
      <c r="O2850" s="120" t="s">
        <v>70</v>
      </c>
      <c r="P2850" s="122">
        <v>0</v>
      </c>
      <c r="Q2850" s="122">
        <v>80000026</v>
      </c>
      <c r="R2850" s="122">
        <v>90000026</v>
      </c>
      <c r="S2850" s="122">
        <v>100000026</v>
      </c>
      <c r="T2850" s="122">
        <v>110000026</v>
      </c>
      <c r="U2850" s="122">
        <v>125000026</v>
      </c>
      <c r="V2850" s="122">
        <v>135000026</v>
      </c>
      <c r="W2850" s="122">
        <v>160000026</v>
      </c>
      <c r="X2850" s="122">
        <v>185000026</v>
      </c>
      <c r="Y2850" s="122">
        <v>0</v>
      </c>
      <c r="Z2850" s="122">
        <v>0</v>
      </c>
      <c r="AA2850" s="122">
        <v>0</v>
      </c>
      <c r="AB2850" s="122">
        <v>0</v>
      </c>
      <c r="AC2850" s="122">
        <v>0</v>
      </c>
      <c r="AD2850" s="121"/>
    </row>
    <row r="2851" spans="14:30" ht="12" customHeight="1">
      <c r="N2851" s="119" t="s">
        <v>26</v>
      </c>
      <c r="O2851" s="120" t="s">
        <v>2554</v>
      </c>
      <c r="P2851" s="122">
        <v>85000026</v>
      </c>
      <c r="Q2851" s="122">
        <v>90000026</v>
      </c>
      <c r="R2851" s="122">
        <v>95000026</v>
      </c>
      <c r="S2851" s="122">
        <v>110000026</v>
      </c>
      <c r="T2851" s="122">
        <v>125000026</v>
      </c>
      <c r="U2851" s="122">
        <v>130000026</v>
      </c>
      <c r="V2851" s="122">
        <v>140000026</v>
      </c>
      <c r="W2851" s="122">
        <v>145000026</v>
      </c>
      <c r="X2851" s="122">
        <v>160000026</v>
      </c>
      <c r="Y2851" s="122">
        <v>175000026</v>
      </c>
      <c r="Z2851" s="122">
        <v>0</v>
      </c>
      <c r="AA2851" s="122">
        <v>0</v>
      </c>
      <c r="AB2851" s="122">
        <v>0</v>
      </c>
      <c r="AC2851" s="122">
        <v>0</v>
      </c>
      <c r="AD2851" s="121"/>
    </row>
    <row r="2852" spans="14:30" ht="12" customHeight="1">
      <c r="N2852" s="119" t="s">
        <v>26</v>
      </c>
      <c r="O2852" s="120" t="s">
        <v>421</v>
      </c>
      <c r="P2852" s="122">
        <v>95000026</v>
      </c>
      <c r="Q2852" s="122">
        <v>105000026</v>
      </c>
      <c r="R2852" s="122">
        <v>110000026</v>
      </c>
      <c r="S2852" s="122">
        <v>115000026</v>
      </c>
      <c r="T2852" s="122">
        <v>120000026</v>
      </c>
      <c r="U2852" s="122">
        <v>130000026</v>
      </c>
      <c r="V2852" s="122">
        <v>0</v>
      </c>
      <c r="W2852" s="122">
        <v>0</v>
      </c>
      <c r="X2852" s="122">
        <v>0</v>
      </c>
      <c r="Y2852" s="122">
        <v>0</v>
      </c>
      <c r="Z2852" s="122">
        <v>0</v>
      </c>
      <c r="AA2852" s="122">
        <v>0</v>
      </c>
      <c r="AB2852" s="122">
        <v>0</v>
      </c>
      <c r="AC2852" s="122">
        <v>0</v>
      </c>
      <c r="AD2852" s="121"/>
    </row>
    <row r="2853" spans="14:30" ht="12" customHeight="1">
      <c r="N2853" s="119" t="s">
        <v>26</v>
      </c>
      <c r="O2853" s="120" t="s">
        <v>2576</v>
      </c>
      <c r="P2853" s="122">
        <v>0</v>
      </c>
      <c r="Q2853" s="122">
        <v>80000026</v>
      </c>
      <c r="R2853" s="122">
        <v>90000026</v>
      </c>
      <c r="S2853" s="122">
        <v>100000026</v>
      </c>
      <c r="T2853" s="122">
        <v>110000026</v>
      </c>
      <c r="U2853" s="122">
        <v>125000026</v>
      </c>
      <c r="V2853" s="122">
        <v>135000026</v>
      </c>
      <c r="W2853" s="122">
        <v>160000026</v>
      </c>
      <c r="X2853" s="122">
        <v>185000026</v>
      </c>
      <c r="Y2853" s="122">
        <v>0</v>
      </c>
      <c r="Z2853" s="122">
        <v>0</v>
      </c>
      <c r="AA2853" s="122">
        <v>0</v>
      </c>
      <c r="AB2853" s="122">
        <v>0</v>
      </c>
      <c r="AC2853" s="122">
        <v>0</v>
      </c>
      <c r="AD2853" s="121"/>
    </row>
    <row r="2854" spans="14:30" ht="12" customHeight="1">
      <c r="N2854" s="119" t="s">
        <v>26</v>
      </c>
      <c r="O2854" s="120" t="s">
        <v>2577</v>
      </c>
      <c r="P2854" s="122">
        <v>0</v>
      </c>
      <c r="Q2854" s="122">
        <v>0</v>
      </c>
      <c r="R2854" s="122">
        <v>0</v>
      </c>
      <c r="S2854" s="122">
        <v>0</v>
      </c>
      <c r="T2854" s="122">
        <v>135000026</v>
      </c>
      <c r="U2854" s="122">
        <v>145000026</v>
      </c>
      <c r="V2854" s="122">
        <v>155000026</v>
      </c>
      <c r="W2854" s="122">
        <v>165000026</v>
      </c>
      <c r="X2854" s="122">
        <v>175000026</v>
      </c>
      <c r="Y2854" s="122">
        <v>185000026</v>
      </c>
      <c r="Z2854" s="122">
        <v>0</v>
      </c>
      <c r="AA2854" s="122">
        <v>0</v>
      </c>
      <c r="AB2854" s="122">
        <v>0</v>
      </c>
      <c r="AC2854" s="122">
        <v>0</v>
      </c>
      <c r="AD2854" s="121"/>
    </row>
    <row r="2855" spans="14:30" ht="12" customHeight="1">
      <c r="N2855" s="119" t="s">
        <v>26</v>
      </c>
      <c r="O2855" s="120" t="s">
        <v>1932</v>
      </c>
      <c r="P2855" s="122">
        <v>85000026</v>
      </c>
      <c r="Q2855" s="122">
        <v>90000026</v>
      </c>
      <c r="R2855" s="122">
        <v>95000026</v>
      </c>
      <c r="S2855" s="122">
        <v>110000026</v>
      </c>
      <c r="T2855" s="122">
        <v>125000026</v>
      </c>
      <c r="U2855" s="122">
        <v>130000026</v>
      </c>
      <c r="V2855" s="122">
        <v>140000026</v>
      </c>
      <c r="W2855" s="122">
        <v>145000026</v>
      </c>
      <c r="X2855" s="122">
        <v>160000026</v>
      </c>
      <c r="Y2855" s="122">
        <v>175000026</v>
      </c>
      <c r="Z2855" s="122">
        <v>0</v>
      </c>
      <c r="AA2855" s="122">
        <v>0</v>
      </c>
      <c r="AB2855" s="122">
        <v>0</v>
      </c>
      <c r="AC2855" s="122">
        <v>0</v>
      </c>
      <c r="AD2855" s="121"/>
    </row>
    <row r="2856" spans="14:30" ht="12" customHeight="1">
      <c r="N2856" s="119" t="s">
        <v>26</v>
      </c>
      <c r="O2856" s="120" t="s">
        <v>800</v>
      </c>
      <c r="P2856" s="122">
        <v>95000026</v>
      </c>
      <c r="Q2856" s="122">
        <v>105000026</v>
      </c>
      <c r="R2856" s="122">
        <v>110000026</v>
      </c>
      <c r="S2856" s="122">
        <v>115000026</v>
      </c>
      <c r="T2856" s="122">
        <v>120000026</v>
      </c>
      <c r="U2856" s="122">
        <v>130000026</v>
      </c>
      <c r="V2856" s="122">
        <v>0</v>
      </c>
      <c r="W2856" s="122">
        <v>0</v>
      </c>
      <c r="X2856" s="122">
        <v>0</v>
      </c>
      <c r="Y2856" s="122">
        <v>0</v>
      </c>
      <c r="Z2856" s="122">
        <v>0</v>
      </c>
      <c r="AA2856" s="122">
        <v>0</v>
      </c>
      <c r="AB2856" s="122">
        <v>0</v>
      </c>
      <c r="AC2856" s="122">
        <v>0</v>
      </c>
      <c r="AD2856" s="121"/>
    </row>
    <row r="2857" spans="14:30" ht="12" customHeight="1">
      <c r="N2857" s="119" t="s">
        <v>26</v>
      </c>
      <c r="O2857" s="120" t="s">
        <v>921</v>
      </c>
      <c r="P2857" s="122">
        <v>0</v>
      </c>
      <c r="Q2857" s="122">
        <v>80000026</v>
      </c>
      <c r="R2857" s="122">
        <v>90000026</v>
      </c>
      <c r="S2857" s="122">
        <v>100000026</v>
      </c>
      <c r="T2857" s="122">
        <v>110000026</v>
      </c>
      <c r="U2857" s="122">
        <v>125000026</v>
      </c>
      <c r="V2857" s="122">
        <v>135000026</v>
      </c>
      <c r="W2857" s="122">
        <v>160000026</v>
      </c>
      <c r="X2857" s="122">
        <v>185000026</v>
      </c>
      <c r="Y2857" s="122">
        <v>0</v>
      </c>
      <c r="Z2857" s="122">
        <v>0</v>
      </c>
      <c r="AA2857" s="122">
        <v>0</v>
      </c>
      <c r="AB2857" s="122">
        <v>0</v>
      </c>
      <c r="AC2857" s="122">
        <v>0</v>
      </c>
      <c r="AD2857" s="121"/>
    </row>
    <row r="2858" spans="14:30" ht="12" customHeight="1">
      <c r="N2858" s="119" t="s">
        <v>26</v>
      </c>
      <c r="O2858" s="120" t="s">
        <v>744</v>
      </c>
      <c r="P2858" s="122">
        <v>0</v>
      </c>
      <c r="Q2858" s="122">
        <v>80000026</v>
      </c>
      <c r="R2858" s="122">
        <v>90000026</v>
      </c>
      <c r="S2858" s="122">
        <v>100000026</v>
      </c>
      <c r="T2858" s="122">
        <v>110000026</v>
      </c>
      <c r="U2858" s="122">
        <v>125000026</v>
      </c>
      <c r="V2858" s="122">
        <v>135000026</v>
      </c>
      <c r="W2858" s="122">
        <v>160000026</v>
      </c>
      <c r="X2858" s="122">
        <v>185000026</v>
      </c>
      <c r="Y2858" s="122">
        <v>0</v>
      </c>
      <c r="Z2858" s="122">
        <v>0</v>
      </c>
      <c r="AA2858" s="122">
        <v>0</v>
      </c>
      <c r="AB2858" s="122">
        <v>0</v>
      </c>
      <c r="AC2858" s="122">
        <v>0</v>
      </c>
      <c r="AD2858" s="121"/>
    </row>
    <row r="2859" spans="14:30" ht="12" customHeight="1">
      <c r="N2859" s="119" t="s">
        <v>26</v>
      </c>
      <c r="O2859" s="120" t="s">
        <v>801</v>
      </c>
      <c r="P2859" s="122">
        <v>95000026</v>
      </c>
      <c r="Q2859" s="122">
        <v>105000026</v>
      </c>
      <c r="R2859" s="122">
        <v>110000026</v>
      </c>
      <c r="S2859" s="122">
        <v>115000026</v>
      </c>
      <c r="T2859" s="122">
        <v>120000026</v>
      </c>
      <c r="U2859" s="122">
        <v>130000026</v>
      </c>
      <c r="V2859" s="122">
        <v>0</v>
      </c>
      <c r="W2859" s="122">
        <v>0</v>
      </c>
      <c r="X2859" s="122">
        <v>0</v>
      </c>
      <c r="Y2859" s="122">
        <v>0</v>
      </c>
      <c r="Z2859" s="122">
        <v>0</v>
      </c>
      <c r="AA2859" s="122">
        <v>0</v>
      </c>
      <c r="AB2859" s="122">
        <v>0</v>
      </c>
      <c r="AC2859" s="122">
        <v>0</v>
      </c>
      <c r="AD2859" s="121"/>
    </row>
    <row r="2860" spans="14:30" ht="12" customHeight="1">
      <c r="N2860" s="119" t="s">
        <v>26</v>
      </c>
      <c r="O2860" s="120" t="s">
        <v>71</v>
      </c>
      <c r="P2860" s="122">
        <v>0</v>
      </c>
      <c r="Q2860" s="122">
        <v>80000026</v>
      </c>
      <c r="R2860" s="122">
        <v>90000026</v>
      </c>
      <c r="S2860" s="122">
        <v>100000026</v>
      </c>
      <c r="T2860" s="122">
        <v>110000026</v>
      </c>
      <c r="U2860" s="122">
        <v>125000026</v>
      </c>
      <c r="V2860" s="122">
        <v>135000026</v>
      </c>
      <c r="W2860" s="122">
        <v>160000026</v>
      </c>
      <c r="X2860" s="122">
        <v>185000026</v>
      </c>
      <c r="Y2860" s="122">
        <v>0</v>
      </c>
      <c r="Z2860" s="122">
        <v>0</v>
      </c>
      <c r="AA2860" s="122">
        <v>0</v>
      </c>
      <c r="AB2860" s="122">
        <v>0</v>
      </c>
      <c r="AC2860" s="122">
        <v>0</v>
      </c>
      <c r="AD2860" s="121"/>
    </row>
    <row r="2861" spans="14:30" ht="12" customHeight="1">
      <c r="N2861" s="119" t="s">
        <v>26</v>
      </c>
      <c r="O2861" s="120" t="s">
        <v>1275</v>
      </c>
      <c r="P2861" s="122">
        <v>0</v>
      </c>
      <c r="Q2861" s="122">
        <v>0</v>
      </c>
      <c r="R2861" s="122">
        <v>0</v>
      </c>
      <c r="S2861" s="122">
        <v>0</v>
      </c>
      <c r="T2861" s="122">
        <v>125000026</v>
      </c>
      <c r="U2861" s="122">
        <v>145000026</v>
      </c>
      <c r="V2861" s="122">
        <v>155000026</v>
      </c>
      <c r="W2861" s="122">
        <v>165000026</v>
      </c>
      <c r="X2861" s="122">
        <v>170000026</v>
      </c>
      <c r="Y2861" s="122">
        <v>180000026</v>
      </c>
      <c r="Z2861" s="122">
        <v>0</v>
      </c>
      <c r="AA2861" s="122">
        <v>0</v>
      </c>
      <c r="AB2861" s="122">
        <v>0</v>
      </c>
      <c r="AC2861" s="122">
        <v>0</v>
      </c>
      <c r="AD2861" s="121"/>
    </row>
    <row r="2862" spans="14:30" ht="12" customHeight="1">
      <c r="N2862" s="119" t="s">
        <v>26</v>
      </c>
      <c r="O2862" s="120" t="s">
        <v>745</v>
      </c>
      <c r="P2862" s="122">
        <v>95000026</v>
      </c>
      <c r="Q2862" s="122">
        <v>105000026</v>
      </c>
      <c r="R2862" s="122">
        <v>110000026</v>
      </c>
      <c r="S2862" s="122">
        <v>115000026</v>
      </c>
      <c r="T2862" s="122">
        <v>120000026</v>
      </c>
      <c r="U2862" s="122">
        <v>130000026</v>
      </c>
      <c r="V2862" s="122">
        <v>0</v>
      </c>
      <c r="W2862" s="122">
        <v>0</v>
      </c>
      <c r="X2862" s="122">
        <v>0</v>
      </c>
      <c r="Y2862" s="122">
        <v>0</v>
      </c>
      <c r="Z2862" s="122">
        <v>0</v>
      </c>
      <c r="AA2862" s="122">
        <v>0</v>
      </c>
      <c r="AB2862" s="122">
        <v>0</v>
      </c>
      <c r="AC2862" s="122">
        <v>0</v>
      </c>
      <c r="AD2862" s="121"/>
    </row>
    <row r="2863" spans="14:30" ht="12" customHeight="1">
      <c r="N2863" s="119" t="s">
        <v>26</v>
      </c>
      <c r="O2863" s="120" t="s">
        <v>393</v>
      </c>
      <c r="P2863" s="122">
        <v>0</v>
      </c>
      <c r="Q2863" s="122">
        <v>0</v>
      </c>
      <c r="R2863" s="122">
        <v>0</v>
      </c>
      <c r="S2863" s="122">
        <v>0</v>
      </c>
      <c r="T2863" s="122">
        <v>0</v>
      </c>
      <c r="U2863" s="122">
        <v>0</v>
      </c>
      <c r="V2863" s="122">
        <v>250000026</v>
      </c>
      <c r="W2863" s="122">
        <v>280000026</v>
      </c>
      <c r="X2863" s="122">
        <v>305000026</v>
      </c>
      <c r="Y2863" s="122">
        <v>325000026</v>
      </c>
      <c r="Z2863" s="122">
        <v>375000026</v>
      </c>
      <c r="AA2863" s="122">
        <v>405000026</v>
      </c>
      <c r="AB2863" s="122">
        <v>450000026</v>
      </c>
      <c r="AC2863" s="122">
        <v>505000026</v>
      </c>
      <c r="AD2863" s="121"/>
    </row>
    <row r="2864" spans="14:30" ht="12" customHeight="1">
      <c r="N2864" s="119" t="s">
        <v>26</v>
      </c>
      <c r="O2864" s="120" t="s">
        <v>1508</v>
      </c>
      <c r="P2864" s="122">
        <v>0</v>
      </c>
      <c r="Q2864" s="122">
        <v>0</v>
      </c>
      <c r="R2864" s="122">
        <v>0</v>
      </c>
      <c r="S2864" s="122">
        <v>0</v>
      </c>
      <c r="T2864" s="122">
        <v>0</v>
      </c>
      <c r="U2864" s="122">
        <v>235000026</v>
      </c>
      <c r="V2864" s="122">
        <v>265000026</v>
      </c>
      <c r="W2864" s="122">
        <v>285000026</v>
      </c>
      <c r="X2864" s="122">
        <v>305000026</v>
      </c>
      <c r="Y2864" s="122">
        <v>325000026</v>
      </c>
      <c r="Z2864" s="122">
        <v>365000026</v>
      </c>
      <c r="AA2864" s="122">
        <v>440000026</v>
      </c>
      <c r="AB2864" s="122">
        <v>0</v>
      </c>
      <c r="AC2864" s="122">
        <v>0</v>
      </c>
      <c r="AD2864" s="121"/>
    </row>
    <row r="2865" spans="14:30" ht="12" customHeight="1">
      <c r="N2865" s="119" t="s">
        <v>26</v>
      </c>
      <c r="O2865" s="120" t="s">
        <v>1568</v>
      </c>
      <c r="P2865" s="122">
        <v>0</v>
      </c>
      <c r="Q2865" s="122">
        <v>0</v>
      </c>
      <c r="R2865" s="122">
        <v>0</v>
      </c>
      <c r="S2865" s="122">
        <v>0</v>
      </c>
      <c r="T2865" s="122">
        <v>0</v>
      </c>
      <c r="U2865" s="122">
        <v>235000026</v>
      </c>
      <c r="V2865" s="122">
        <v>265000026</v>
      </c>
      <c r="W2865" s="122">
        <v>285000026</v>
      </c>
      <c r="X2865" s="122">
        <v>305000026</v>
      </c>
      <c r="Y2865" s="122">
        <v>325000026</v>
      </c>
      <c r="Z2865" s="122">
        <v>335000026</v>
      </c>
      <c r="AA2865" s="122">
        <v>0</v>
      </c>
      <c r="AB2865" s="122">
        <v>0</v>
      </c>
      <c r="AC2865" s="122">
        <v>0</v>
      </c>
      <c r="AD2865" s="121"/>
    </row>
    <row r="2866" spans="14:30" ht="12" customHeight="1">
      <c r="N2866" s="119" t="s">
        <v>26</v>
      </c>
      <c r="O2866" s="120" t="s">
        <v>72</v>
      </c>
      <c r="P2866" s="122">
        <v>115000026</v>
      </c>
      <c r="Q2866" s="122">
        <v>120000026</v>
      </c>
      <c r="R2866" s="122">
        <v>0</v>
      </c>
      <c r="S2866" s="122">
        <v>0</v>
      </c>
      <c r="T2866" s="122">
        <v>0</v>
      </c>
      <c r="U2866" s="122">
        <v>0</v>
      </c>
      <c r="V2866" s="122">
        <v>0</v>
      </c>
      <c r="W2866" s="122">
        <v>0</v>
      </c>
      <c r="X2866" s="122">
        <v>0</v>
      </c>
      <c r="Y2866" s="122">
        <v>0</v>
      </c>
      <c r="Z2866" s="122">
        <v>0</v>
      </c>
      <c r="AA2866" s="122">
        <v>0</v>
      </c>
      <c r="AB2866" s="122">
        <v>0</v>
      </c>
      <c r="AC2866" s="122">
        <v>0</v>
      </c>
      <c r="AD2866" s="121"/>
    </row>
    <row r="2867" spans="14:30" ht="12" customHeight="1">
      <c r="N2867" s="119" t="s">
        <v>26</v>
      </c>
      <c r="O2867" s="120" t="s">
        <v>73</v>
      </c>
      <c r="P2867" s="122">
        <v>90000026</v>
      </c>
      <c r="Q2867" s="122">
        <v>95000026</v>
      </c>
      <c r="R2867" s="122">
        <v>0</v>
      </c>
      <c r="S2867" s="122">
        <v>0</v>
      </c>
      <c r="T2867" s="122">
        <v>0</v>
      </c>
      <c r="U2867" s="122">
        <v>0</v>
      </c>
      <c r="V2867" s="122">
        <v>0</v>
      </c>
      <c r="W2867" s="122">
        <v>0</v>
      </c>
      <c r="X2867" s="122">
        <v>0</v>
      </c>
      <c r="Y2867" s="122">
        <v>0</v>
      </c>
      <c r="Z2867" s="122">
        <v>0</v>
      </c>
      <c r="AA2867" s="122">
        <v>0</v>
      </c>
      <c r="AB2867" s="122">
        <v>0</v>
      </c>
      <c r="AC2867" s="122">
        <v>0</v>
      </c>
      <c r="AD2867" s="121"/>
    </row>
    <row r="2868" spans="14:30" ht="12" customHeight="1">
      <c r="N2868" s="119" t="s">
        <v>26</v>
      </c>
      <c r="O2868" s="120" t="s">
        <v>802</v>
      </c>
      <c r="P2868" s="122">
        <v>90000026</v>
      </c>
      <c r="Q2868" s="122">
        <v>105000026</v>
      </c>
      <c r="R2868" s="122">
        <v>0</v>
      </c>
      <c r="S2868" s="122">
        <v>0</v>
      </c>
      <c r="T2868" s="122">
        <v>0</v>
      </c>
      <c r="U2868" s="122">
        <v>0</v>
      </c>
      <c r="V2868" s="122">
        <v>0</v>
      </c>
      <c r="W2868" s="122">
        <v>0</v>
      </c>
      <c r="X2868" s="122">
        <v>0</v>
      </c>
      <c r="Y2868" s="122">
        <v>0</v>
      </c>
      <c r="Z2868" s="122">
        <v>0</v>
      </c>
      <c r="AA2868" s="122">
        <v>0</v>
      </c>
      <c r="AB2868" s="122">
        <v>0</v>
      </c>
      <c r="AC2868" s="122">
        <v>0</v>
      </c>
      <c r="AD2868" s="121"/>
    </row>
    <row r="2869" spans="14:30" ht="12" customHeight="1">
      <c r="N2869" s="119" t="s">
        <v>26</v>
      </c>
      <c r="O2869" s="120" t="s">
        <v>627</v>
      </c>
      <c r="P2869" s="122">
        <v>0</v>
      </c>
      <c r="Q2869" s="122">
        <v>0</v>
      </c>
      <c r="R2869" s="122">
        <v>115000026</v>
      </c>
      <c r="S2869" s="122">
        <v>120000026</v>
      </c>
      <c r="T2869" s="122">
        <v>125000026</v>
      </c>
      <c r="U2869" s="122">
        <v>135000026</v>
      </c>
      <c r="V2869" s="122">
        <v>145000026</v>
      </c>
      <c r="W2869" s="122">
        <v>155000026</v>
      </c>
      <c r="X2869" s="122">
        <v>165000026</v>
      </c>
      <c r="Y2869" s="122">
        <v>0</v>
      </c>
      <c r="Z2869" s="122">
        <v>0</v>
      </c>
      <c r="AA2869" s="122">
        <v>0</v>
      </c>
      <c r="AB2869" s="122">
        <v>0</v>
      </c>
      <c r="AC2869" s="122">
        <v>0</v>
      </c>
      <c r="AD2869" s="121"/>
    </row>
    <row r="2870" spans="14:30" ht="12" customHeight="1">
      <c r="N2870" s="119" t="s">
        <v>26</v>
      </c>
      <c r="O2870" s="120" t="s">
        <v>1124</v>
      </c>
      <c r="P2870" s="122">
        <v>0</v>
      </c>
      <c r="Q2870" s="122">
        <v>0</v>
      </c>
      <c r="R2870" s="122">
        <v>120000026</v>
      </c>
      <c r="S2870" s="122">
        <v>125000026</v>
      </c>
      <c r="T2870" s="122">
        <v>130000026</v>
      </c>
      <c r="U2870" s="122">
        <v>135000026</v>
      </c>
      <c r="V2870" s="122">
        <v>140000026</v>
      </c>
      <c r="W2870" s="122">
        <v>145000026</v>
      </c>
      <c r="X2870" s="122">
        <v>160000026</v>
      </c>
      <c r="Y2870" s="122">
        <v>0</v>
      </c>
      <c r="Z2870" s="122">
        <v>0</v>
      </c>
      <c r="AA2870" s="122">
        <v>0</v>
      </c>
      <c r="AB2870" s="122">
        <v>0</v>
      </c>
      <c r="AC2870" s="122">
        <v>0</v>
      </c>
      <c r="AD2870" s="121"/>
    </row>
    <row r="2871" spans="14:30" ht="12" customHeight="1">
      <c r="N2871" s="119" t="s">
        <v>26</v>
      </c>
      <c r="O2871" s="120" t="s">
        <v>113</v>
      </c>
      <c r="P2871" s="122">
        <v>85000026</v>
      </c>
      <c r="Q2871" s="122">
        <v>95000026</v>
      </c>
      <c r="R2871" s="122">
        <v>0</v>
      </c>
      <c r="S2871" s="122">
        <v>0</v>
      </c>
      <c r="T2871" s="122">
        <v>0</v>
      </c>
      <c r="U2871" s="122">
        <v>0</v>
      </c>
      <c r="V2871" s="122">
        <v>0</v>
      </c>
      <c r="W2871" s="122">
        <v>0</v>
      </c>
      <c r="X2871" s="122">
        <v>0</v>
      </c>
      <c r="Y2871" s="122">
        <v>0</v>
      </c>
      <c r="Z2871" s="122">
        <v>0</v>
      </c>
      <c r="AA2871" s="122">
        <v>0</v>
      </c>
      <c r="AB2871" s="122">
        <v>0</v>
      </c>
      <c r="AC2871" s="122">
        <v>0</v>
      </c>
      <c r="AD2871" s="121"/>
    </row>
    <row r="2872" spans="14:30" ht="12" customHeight="1">
      <c r="N2872" s="119" t="s">
        <v>26</v>
      </c>
      <c r="O2872" s="120" t="s">
        <v>114</v>
      </c>
      <c r="P2872" s="122">
        <v>80000026</v>
      </c>
      <c r="Q2872" s="122">
        <v>90000026</v>
      </c>
      <c r="R2872" s="122">
        <v>0</v>
      </c>
      <c r="S2872" s="122">
        <v>0</v>
      </c>
      <c r="T2872" s="122">
        <v>0</v>
      </c>
      <c r="U2872" s="122">
        <v>0</v>
      </c>
      <c r="V2872" s="122">
        <v>0</v>
      </c>
      <c r="W2872" s="122">
        <v>0</v>
      </c>
      <c r="X2872" s="122">
        <v>0</v>
      </c>
      <c r="Y2872" s="122">
        <v>0</v>
      </c>
      <c r="Z2872" s="122">
        <v>0</v>
      </c>
      <c r="AA2872" s="122">
        <v>0</v>
      </c>
      <c r="AB2872" s="122">
        <v>0</v>
      </c>
      <c r="AC2872" s="122">
        <v>0</v>
      </c>
      <c r="AD2872" s="121"/>
    </row>
    <row r="2873" spans="14:30" ht="12" customHeight="1">
      <c r="N2873" s="119" t="s">
        <v>26</v>
      </c>
      <c r="O2873" s="120" t="s">
        <v>1650</v>
      </c>
      <c r="P2873" s="122">
        <v>110000026</v>
      </c>
      <c r="Q2873" s="122">
        <v>115000026</v>
      </c>
      <c r="R2873" s="122">
        <v>125000026</v>
      </c>
      <c r="S2873" s="122">
        <v>135000026</v>
      </c>
      <c r="T2873" s="122">
        <v>150000026</v>
      </c>
      <c r="U2873" s="122">
        <v>160000026</v>
      </c>
      <c r="V2873" s="122">
        <v>170000026</v>
      </c>
      <c r="W2873" s="122">
        <v>180000026</v>
      </c>
      <c r="X2873" s="122">
        <v>190000026</v>
      </c>
      <c r="Y2873" s="122">
        <v>200000026</v>
      </c>
      <c r="Z2873" s="122">
        <v>205000026</v>
      </c>
      <c r="AA2873" s="122">
        <v>215000026</v>
      </c>
      <c r="AB2873" s="122">
        <v>0</v>
      </c>
      <c r="AC2873" s="122">
        <v>0</v>
      </c>
      <c r="AD2873" s="121"/>
    </row>
    <row r="2874" spans="14:30" ht="12" customHeight="1">
      <c r="N2874" s="119" t="s">
        <v>26</v>
      </c>
      <c r="O2874" s="120" t="s">
        <v>74</v>
      </c>
      <c r="P2874" s="122">
        <v>105000026</v>
      </c>
      <c r="Q2874" s="122">
        <v>110000026</v>
      </c>
      <c r="R2874" s="122">
        <v>0</v>
      </c>
      <c r="S2874" s="122">
        <v>0</v>
      </c>
      <c r="T2874" s="122">
        <v>0</v>
      </c>
      <c r="U2874" s="122">
        <v>0</v>
      </c>
      <c r="V2874" s="122">
        <v>0</v>
      </c>
      <c r="W2874" s="122">
        <v>0</v>
      </c>
      <c r="X2874" s="122">
        <v>0</v>
      </c>
      <c r="Y2874" s="122">
        <v>0</v>
      </c>
      <c r="Z2874" s="122">
        <v>0</v>
      </c>
      <c r="AA2874" s="122">
        <v>0</v>
      </c>
      <c r="AB2874" s="122">
        <v>0</v>
      </c>
      <c r="AC2874" s="122">
        <v>0</v>
      </c>
      <c r="AD2874" s="121"/>
    </row>
    <row r="2875" spans="14:30" ht="12" customHeight="1">
      <c r="N2875" s="119" t="s">
        <v>26</v>
      </c>
      <c r="O2875" s="120" t="s">
        <v>746</v>
      </c>
      <c r="P2875" s="122">
        <v>105000026</v>
      </c>
      <c r="Q2875" s="122">
        <v>110000026</v>
      </c>
      <c r="R2875" s="122">
        <v>0</v>
      </c>
      <c r="S2875" s="122">
        <v>0</v>
      </c>
      <c r="T2875" s="122">
        <v>0</v>
      </c>
      <c r="U2875" s="122">
        <v>0</v>
      </c>
      <c r="V2875" s="122">
        <v>0</v>
      </c>
      <c r="W2875" s="122">
        <v>0</v>
      </c>
      <c r="X2875" s="122">
        <v>0</v>
      </c>
      <c r="Y2875" s="122">
        <v>0</v>
      </c>
      <c r="Z2875" s="122">
        <v>0</v>
      </c>
      <c r="AA2875" s="122">
        <v>0</v>
      </c>
      <c r="AB2875" s="122">
        <v>0</v>
      </c>
      <c r="AC2875" s="122">
        <v>0</v>
      </c>
      <c r="AD2875" s="121"/>
    </row>
    <row r="2876" spans="14:30" ht="12" customHeight="1">
      <c r="N2876" s="119" t="s">
        <v>26</v>
      </c>
      <c r="O2876" s="120" t="s">
        <v>1276</v>
      </c>
      <c r="P2876" s="122">
        <v>0</v>
      </c>
      <c r="Q2876" s="122">
        <v>125000026</v>
      </c>
      <c r="R2876" s="122">
        <v>130000026</v>
      </c>
      <c r="S2876" s="122">
        <v>135000026</v>
      </c>
      <c r="T2876" s="122">
        <v>140000026</v>
      </c>
      <c r="U2876" s="122">
        <v>150000026</v>
      </c>
      <c r="V2876" s="122">
        <v>165000026</v>
      </c>
      <c r="W2876" s="122">
        <v>180000026</v>
      </c>
      <c r="X2876" s="122">
        <v>195000026</v>
      </c>
      <c r="Y2876" s="122">
        <v>0</v>
      </c>
      <c r="Z2876" s="122">
        <v>0</v>
      </c>
      <c r="AA2876" s="122">
        <v>0</v>
      </c>
      <c r="AB2876" s="122">
        <v>0</v>
      </c>
      <c r="AC2876" s="122">
        <v>0</v>
      </c>
      <c r="AD2876" s="121"/>
    </row>
    <row r="2877" spans="14:30" ht="12" customHeight="1">
      <c r="N2877" s="119" t="s">
        <v>26</v>
      </c>
      <c r="O2877" s="120" t="s">
        <v>2196</v>
      </c>
      <c r="P2877" s="122">
        <v>0</v>
      </c>
      <c r="Q2877" s="122">
        <v>0</v>
      </c>
      <c r="R2877" s="122">
        <v>0</v>
      </c>
      <c r="S2877" s="122">
        <v>0</v>
      </c>
      <c r="T2877" s="122">
        <v>0</v>
      </c>
      <c r="U2877" s="122">
        <v>0</v>
      </c>
      <c r="V2877" s="122">
        <v>0</v>
      </c>
      <c r="W2877" s="122">
        <v>0</v>
      </c>
      <c r="X2877" s="122">
        <v>0</v>
      </c>
      <c r="Y2877" s="122">
        <v>200000026</v>
      </c>
      <c r="Z2877" s="122">
        <v>215000026</v>
      </c>
      <c r="AA2877" s="122">
        <v>225000026</v>
      </c>
      <c r="AB2877" s="122">
        <v>0</v>
      </c>
      <c r="AC2877" s="122">
        <v>0</v>
      </c>
      <c r="AD2877" s="121"/>
    </row>
    <row r="2878" spans="14:30" ht="12" customHeight="1">
      <c r="N2878" s="119" t="s">
        <v>26</v>
      </c>
      <c r="O2878" s="120" t="s">
        <v>2061</v>
      </c>
      <c r="P2878" s="122">
        <v>0</v>
      </c>
      <c r="Q2878" s="122">
        <v>0</v>
      </c>
      <c r="R2878" s="122">
        <v>0</v>
      </c>
      <c r="S2878" s="122">
        <v>0</v>
      </c>
      <c r="T2878" s="122">
        <v>0</v>
      </c>
      <c r="U2878" s="122">
        <v>0</v>
      </c>
      <c r="V2878" s="122">
        <v>0</v>
      </c>
      <c r="W2878" s="122">
        <v>0</v>
      </c>
      <c r="X2878" s="122">
        <v>0</v>
      </c>
      <c r="Y2878" s="122">
        <v>0</v>
      </c>
      <c r="Z2878" s="122">
        <v>210000026</v>
      </c>
      <c r="AA2878" s="122">
        <v>220000026</v>
      </c>
      <c r="AB2878" s="122">
        <v>230000026</v>
      </c>
      <c r="AC2878" s="122">
        <v>0</v>
      </c>
      <c r="AD2878" s="121"/>
    </row>
    <row r="2879" spans="14:30" ht="12" customHeight="1">
      <c r="N2879" s="119" t="s">
        <v>26</v>
      </c>
      <c r="O2879" s="120" t="s">
        <v>1972</v>
      </c>
      <c r="P2879" s="122">
        <v>0</v>
      </c>
      <c r="Q2879" s="122">
        <v>0</v>
      </c>
      <c r="R2879" s="122">
        <v>0</v>
      </c>
      <c r="S2879" s="122">
        <v>0</v>
      </c>
      <c r="T2879" s="122">
        <v>145000026</v>
      </c>
      <c r="U2879" s="122">
        <v>155000026</v>
      </c>
      <c r="V2879" s="122">
        <v>165000026</v>
      </c>
      <c r="W2879" s="122">
        <v>175000026</v>
      </c>
      <c r="X2879" s="122">
        <v>190000026</v>
      </c>
      <c r="Y2879" s="122">
        <v>200000026</v>
      </c>
      <c r="Z2879" s="122">
        <v>215000026</v>
      </c>
      <c r="AA2879" s="122">
        <v>0</v>
      </c>
      <c r="AB2879" s="122">
        <v>0</v>
      </c>
      <c r="AC2879" s="122">
        <v>0</v>
      </c>
      <c r="AD2879" s="121"/>
    </row>
    <row r="2880" spans="14:30" ht="12" customHeight="1">
      <c r="N2880" s="119" t="s">
        <v>26</v>
      </c>
      <c r="O2880" s="120" t="s">
        <v>1652</v>
      </c>
      <c r="P2880" s="122">
        <v>0</v>
      </c>
      <c r="Q2880" s="122">
        <v>0</v>
      </c>
      <c r="R2880" s="122">
        <v>0</v>
      </c>
      <c r="S2880" s="122">
        <v>0</v>
      </c>
      <c r="T2880" s="122">
        <v>0</v>
      </c>
      <c r="U2880" s="122">
        <v>150000026</v>
      </c>
      <c r="V2880" s="122">
        <v>170000026</v>
      </c>
      <c r="W2880" s="122">
        <v>185000026</v>
      </c>
      <c r="X2880" s="122">
        <v>200000026</v>
      </c>
      <c r="Y2880" s="122">
        <v>205000026</v>
      </c>
      <c r="Z2880" s="122">
        <v>210000026</v>
      </c>
      <c r="AA2880" s="122">
        <v>0</v>
      </c>
      <c r="AB2880" s="122">
        <v>0</v>
      </c>
      <c r="AC2880" s="122">
        <v>0</v>
      </c>
      <c r="AD2880" s="121"/>
    </row>
    <row r="2881" spans="14:30" ht="12" customHeight="1">
      <c r="N2881" s="119" t="s">
        <v>26</v>
      </c>
      <c r="O2881" s="120" t="s">
        <v>747</v>
      </c>
      <c r="P2881" s="122">
        <v>90000026</v>
      </c>
      <c r="Q2881" s="122">
        <v>95000026</v>
      </c>
      <c r="R2881" s="122">
        <v>105000026</v>
      </c>
      <c r="S2881" s="122">
        <v>110000026</v>
      </c>
      <c r="T2881" s="122">
        <v>0</v>
      </c>
      <c r="U2881" s="122">
        <v>0</v>
      </c>
      <c r="V2881" s="122">
        <v>0</v>
      </c>
      <c r="W2881" s="122">
        <v>0</v>
      </c>
      <c r="X2881" s="122">
        <v>0</v>
      </c>
      <c r="Y2881" s="122">
        <v>0</v>
      </c>
      <c r="Z2881" s="122">
        <v>0</v>
      </c>
      <c r="AA2881" s="122">
        <v>0</v>
      </c>
      <c r="AB2881" s="122">
        <v>0</v>
      </c>
      <c r="AC2881" s="122">
        <v>120000026</v>
      </c>
      <c r="AD2881" s="121"/>
    </row>
    <row r="2882" spans="14:30" ht="12" customHeight="1">
      <c r="N2882" s="119" t="s">
        <v>26</v>
      </c>
      <c r="O2882" s="120" t="s">
        <v>1277</v>
      </c>
      <c r="P2882" s="122">
        <v>0</v>
      </c>
      <c r="Q2882" s="122">
        <v>0</v>
      </c>
      <c r="R2882" s="122">
        <v>0</v>
      </c>
      <c r="S2882" s="122">
        <v>0</v>
      </c>
      <c r="T2882" s="122">
        <v>0</v>
      </c>
      <c r="U2882" s="122">
        <v>150000026</v>
      </c>
      <c r="V2882" s="122">
        <v>165000026</v>
      </c>
      <c r="W2882" s="122">
        <v>180000026</v>
      </c>
      <c r="X2882" s="122">
        <v>195000026</v>
      </c>
      <c r="Y2882" s="122">
        <v>200000026</v>
      </c>
      <c r="Z2882" s="122">
        <v>0</v>
      </c>
      <c r="AA2882" s="122">
        <v>0</v>
      </c>
      <c r="AB2882" s="122">
        <v>0</v>
      </c>
      <c r="AC2882" s="122">
        <v>0</v>
      </c>
      <c r="AD2882" s="121"/>
    </row>
    <row r="2883" spans="14:30" ht="12" customHeight="1">
      <c r="N2883" s="119" t="s">
        <v>26</v>
      </c>
      <c r="O2883" s="120" t="s">
        <v>628</v>
      </c>
      <c r="P2883" s="122">
        <v>0</v>
      </c>
      <c r="Q2883" s="122">
        <v>0</v>
      </c>
      <c r="R2883" s="122">
        <v>140000026</v>
      </c>
      <c r="S2883" s="122">
        <v>145000026</v>
      </c>
      <c r="T2883" s="122">
        <v>150000026</v>
      </c>
      <c r="U2883" s="122">
        <v>160000026</v>
      </c>
      <c r="V2883" s="122">
        <v>165000026</v>
      </c>
      <c r="W2883" s="122">
        <v>180000026</v>
      </c>
      <c r="X2883" s="122">
        <v>195000026</v>
      </c>
      <c r="Y2883" s="122">
        <v>215000026</v>
      </c>
      <c r="Z2883" s="122">
        <v>0</v>
      </c>
      <c r="AA2883" s="122">
        <v>0</v>
      </c>
      <c r="AB2883" s="122">
        <v>0</v>
      </c>
      <c r="AC2883" s="122">
        <v>0</v>
      </c>
      <c r="AD2883" s="121"/>
    </row>
    <row r="2884" spans="14:30" ht="12" customHeight="1">
      <c r="N2884" s="119" t="s">
        <v>26</v>
      </c>
      <c r="O2884" s="120" t="s">
        <v>675</v>
      </c>
      <c r="P2884" s="122">
        <v>0</v>
      </c>
      <c r="Q2884" s="122">
        <v>0</v>
      </c>
      <c r="R2884" s="122">
        <v>0</v>
      </c>
      <c r="S2884" s="122">
        <v>0</v>
      </c>
      <c r="T2884" s="122">
        <v>0</v>
      </c>
      <c r="U2884" s="122">
        <v>150000026</v>
      </c>
      <c r="V2884" s="122">
        <v>165000026</v>
      </c>
      <c r="W2884" s="122">
        <v>180000026</v>
      </c>
      <c r="X2884" s="122">
        <v>195000026</v>
      </c>
      <c r="Y2884" s="122">
        <v>0</v>
      </c>
      <c r="Z2884" s="122">
        <v>0</v>
      </c>
      <c r="AA2884" s="122">
        <v>0</v>
      </c>
      <c r="AB2884" s="122">
        <v>0</v>
      </c>
      <c r="AC2884" s="122">
        <v>0</v>
      </c>
      <c r="AD2884" s="121"/>
    </row>
    <row r="2885" spans="14:30" ht="12" customHeight="1">
      <c r="N2885" s="119" t="s">
        <v>26</v>
      </c>
      <c r="O2885" s="120" t="s">
        <v>2527</v>
      </c>
      <c r="P2885" s="122">
        <v>0</v>
      </c>
      <c r="Q2885" s="122">
        <v>0</v>
      </c>
      <c r="R2885" s="122">
        <v>0</v>
      </c>
      <c r="S2885" s="122">
        <v>125000026</v>
      </c>
      <c r="T2885" s="122">
        <v>135000026</v>
      </c>
      <c r="U2885" s="122">
        <v>145000026</v>
      </c>
      <c r="V2885" s="122">
        <v>150000026</v>
      </c>
      <c r="W2885" s="122">
        <v>165000026</v>
      </c>
      <c r="X2885" s="122">
        <v>185000026</v>
      </c>
      <c r="Y2885" s="122">
        <v>205000026</v>
      </c>
      <c r="Z2885" s="122">
        <v>0</v>
      </c>
      <c r="AA2885" s="122">
        <v>0</v>
      </c>
      <c r="AB2885" s="122">
        <v>0</v>
      </c>
      <c r="AC2885" s="122">
        <v>0</v>
      </c>
      <c r="AD2885" s="121"/>
    </row>
    <row r="2886" spans="14:30" ht="12" customHeight="1">
      <c r="N2886" s="119" t="s">
        <v>26</v>
      </c>
      <c r="O2886" s="120" t="s">
        <v>1926</v>
      </c>
      <c r="P2886" s="122">
        <v>100000026</v>
      </c>
      <c r="Q2886" s="122">
        <v>110000026</v>
      </c>
      <c r="R2886" s="122">
        <v>120000026</v>
      </c>
      <c r="S2886" s="122">
        <v>130000026</v>
      </c>
      <c r="T2886" s="122">
        <v>145000026</v>
      </c>
      <c r="U2886" s="122">
        <v>165000026</v>
      </c>
      <c r="V2886" s="122">
        <v>0</v>
      </c>
      <c r="W2886" s="122">
        <v>0</v>
      </c>
      <c r="X2886" s="122">
        <v>0</v>
      </c>
      <c r="Y2886" s="122">
        <v>0</v>
      </c>
      <c r="Z2886" s="122">
        <v>0</v>
      </c>
      <c r="AA2886" s="122">
        <v>0</v>
      </c>
      <c r="AB2886" s="122">
        <v>0</v>
      </c>
      <c r="AC2886" s="122">
        <v>0</v>
      </c>
      <c r="AD2886" s="121"/>
    </row>
    <row r="2887" spans="14:30" ht="12" customHeight="1">
      <c r="N2887" s="119" t="s">
        <v>26</v>
      </c>
      <c r="O2887" s="120" t="s">
        <v>2474</v>
      </c>
      <c r="P2887" s="122">
        <v>0</v>
      </c>
      <c r="Q2887" s="122">
        <v>0</v>
      </c>
      <c r="R2887" s="122">
        <v>0</v>
      </c>
      <c r="S2887" s="122">
        <v>140000026</v>
      </c>
      <c r="T2887" s="122">
        <v>160000026</v>
      </c>
      <c r="U2887" s="122">
        <v>170000026</v>
      </c>
      <c r="V2887" s="122">
        <v>185000026</v>
      </c>
      <c r="W2887" s="122">
        <v>0</v>
      </c>
      <c r="X2887" s="122">
        <v>0</v>
      </c>
      <c r="Y2887" s="122">
        <v>0</v>
      </c>
      <c r="Z2887" s="122">
        <v>0</v>
      </c>
      <c r="AA2887" s="122">
        <v>0</v>
      </c>
      <c r="AB2887" s="122">
        <v>0</v>
      </c>
      <c r="AC2887" s="122">
        <v>0</v>
      </c>
      <c r="AD2887" s="121"/>
    </row>
    <row r="2888" spans="14:30" ht="12" customHeight="1">
      <c r="N2888" s="119" t="s">
        <v>26</v>
      </c>
      <c r="O2888" s="120" t="s">
        <v>2434</v>
      </c>
      <c r="P2888" s="122">
        <v>110000026</v>
      </c>
      <c r="Q2888" s="122">
        <v>120000026</v>
      </c>
      <c r="R2888" s="122">
        <v>135000026</v>
      </c>
      <c r="S2888" s="122">
        <v>150000026</v>
      </c>
      <c r="T2888" s="122">
        <v>165000026</v>
      </c>
      <c r="U2888" s="122">
        <v>0</v>
      </c>
      <c r="V2888" s="122">
        <v>0</v>
      </c>
      <c r="W2888" s="122">
        <v>0</v>
      </c>
      <c r="X2888" s="122">
        <v>0</v>
      </c>
      <c r="Y2888" s="122">
        <v>0</v>
      </c>
      <c r="Z2888" s="122">
        <v>0</v>
      </c>
      <c r="AA2888" s="122">
        <v>0</v>
      </c>
      <c r="AB2888" s="122">
        <v>0</v>
      </c>
      <c r="AC2888" s="122">
        <v>0</v>
      </c>
      <c r="AD2888" s="121"/>
    </row>
    <row r="2889" spans="14:30" ht="12" customHeight="1">
      <c r="N2889" s="119" t="s">
        <v>26</v>
      </c>
      <c r="O2889" s="120" t="s">
        <v>2108</v>
      </c>
      <c r="P2889" s="122">
        <v>105000026</v>
      </c>
      <c r="Q2889" s="122">
        <v>120000026</v>
      </c>
      <c r="R2889" s="122">
        <v>135000026</v>
      </c>
      <c r="S2889" s="122">
        <v>150000026</v>
      </c>
      <c r="T2889" s="122">
        <v>165000026</v>
      </c>
      <c r="U2889" s="122">
        <v>0</v>
      </c>
      <c r="V2889" s="122">
        <v>0</v>
      </c>
      <c r="W2889" s="122">
        <v>0</v>
      </c>
      <c r="X2889" s="122">
        <v>0</v>
      </c>
      <c r="Y2889" s="122">
        <v>0</v>
      </c>
      <c r="Z2889" s="122">
        <v>0</v>
      </c>
      <c r="AA2889" s="122">
        <v>0</v>
      </c>
      <c r="AB2889" s="122">
        <v>0</v>
      </c>
      <c r="AC2889" s="122">
        <v>0</v>
      </c>
      <c r="AD2889" s="121"/>
    </row>
    <row r="2890" spans="14:30" ht="12" customHeight="1">
      <c r="N2890" s="119" t="s">
        <v>26</v>
      </c>
      <c r="O2890" s="120" t="s">
        <v>466</v>
      </c>
      <c r="P2890" s="122">
        <v>0</v>
      </c>
      <c r="Q2890" s="122">
        <v>0</v>
      </c>
      <c r="R2890" s="122">
        <v>0</v>
      </c>
      <c r="S2890" s="122">
        <v>0</v>
      </c>
      <c r="T2890" s="122">
        <v>160000026</v>
      </c>
      <c r="U2890" s="122">
        <v>165000026</v>
      </c>
      <c r="V2890" s="122">
        <v>170000026</v>
      </c>
      <c r="W2890" s="122">
        <v>175000026</v>
      </c>
      <c r="X2890" s="122">
        <v>185000026</v>
      </c>
      <c r="Y2890" s="122">
        <v>195000026</v>
      </c>
      <c r="Z2890" s="122">
        <v>0</v>
      </c>
      <c r="AA2890" s="122">
        <v>0</v>
      </c>
      <c r="AB2890" s="122">
        <v>0</v>
      </c>
      <c r="AC2890" s="122">
        <v>0</v>
      </c>
      <c r="AD2890" s="121"/>
    </row>
    <row r="2891" spans="14:30" ht="12" customHeight="1">
      <c r="N2891" s="119" t="s">
        <v>26</v>
      </c>
      <c r="O2891" s="120" t="s">
        <v>467</v>
      </c>
      <c r="P2891" s="122">
        <v>0</v>
      </c>
      <c r="Q2891" s="122">
        <v>0</v>
      </c>
      <c r="R2891" s="122">
        <v>0</v>
      </c>
      <c r="S2891" s="122">
        <v>0</v>
      </c>
      <c r="T2891" s="122">
        <v>160000026</v>
      </c>
      <c r="U2891" s="122">
        <v>165000026</v>
      </c>
      <c r="V2891" s="122">
        <v>170000026</v>
      </c>
      <c r="W2891" s="122">
        <v>175000026</v>
      </c>
      <c r="X2891" s="122">
        <v>185000026</v>
      </c>
      <c r="Y2891" s="122">
        <v>0</v>
      </c>
      <c r="Z2891" s="122">
        <v>0</v>
      </c>
      <c r="AA2891" s="122">
        <v>0</v>
      </c>
      <c r="AB2891" s="122">
        <v>0</v>
      </c>
      <c r="AC2891" s="122">
        <v>0</v>
      </c>
      <c r="AD2891" s="121"/>
    </row>
    <row r="2892" spans="14:30" ht="12" customHeight="1">
      <c r="N2892" s="119" t="s">
        <v>26</v>
      </c>
      <c r="O2892" s="120" t="s">
        <v>468</v>
      </c>
      <c r="P2892" s="122">
        <v>0</v>
      </c>
      <c r="Q2892" s="122">
        <v>0</v>
      </c>
      <c r="R2892" s="122">
        <v>0</v>
      </c>
      <c r="S2892" s="122">
        <v>0</v>
      </c>
      <c r="T2892" s="122">
        <v>0</v>
      </c>
      <c r="U2892" s="122">
        <v>160000026</v>
      </c>
      <c r="V2892" s="122">
        <v>175000026</v>
      </c>
      <c r="W2892" s="122">
        <v>190000026</v>
      </c>
      <c r="X2892" s="122">
        <v>0</v>
      </c>
      <c r="Y2892" s="122">
        <v>0</v>
      </c>
      <c r="Z2892" s="122">
        <v>0</v>
      </c>
      <c r="AA2892" s="122">
        <v>0</v>
      </c>
      <c r="AB2892" s="122">
        <v>0</v>
      </c>
      <c r="AC2892" s="122">
        <v>0</v>
      </c>
      <c r="AD2892" s="121"/>
    </row>
    <row r="2893" spans="14:30" ht="12" customHeight="1">
      <c r="N2893" s="119" t="s">
        <v>26</v>
      </c>
      <c r="O2893" s="120" t="s">
        <v>469</v>
      </c>
      <c r="P2893" s="122">
        <v>0</v>
      </c>
      <c r="Q2893" s="122">
        <v>0</v>
      </c>
      <c r="R2893" s="122">
        <v>0</v>
      </c>
      <c r="S2893" s="122">
        <v>130000026</v>
      </c>
      <c r="T2893" s="122">
        <v>140000026</v>
      </c>
      <c r="U2893" s="122">
        <v>145000026</v>
      </c>
      <c r="V2893" s="122">
        <v>150000026</v>
      </c>
      <c r="W2893" s="122">
        <v>155000026</v>
      </c>
      <c r="X2893" s="122">
        <v>160000026</v>
      </c>
      <c r="Y2893" s="122">
        <v>0</v>
      </c>
      <c r="Z2893" s="122">
        <v>0</v>
      </c>
      <c r="AA2893" s="122">
        <v>0</v>
      </c>
      <c r="AB2893" s="122">
        <v>0</v>
      </c>
      <c r="AC2893" s="122">
        <v>0</v>
      </c>
      <c r="AD2893" s="121"/>
    </row>
    <row r="2894" spans="14:30" ht="12" customHeight="1">
      <c r="N2894" s="119" t="s">
        <v>26</v>
      </c>
      <c r="O2894" s="120" t="s">
        <v>2062</v>
      </c>
      <c r="P2894" s="122">
        <v>0</v>
      </c>
      <c r="Q2894" s="122">
        <v>0</v>
      </c>
      <c r="R2894" s="122">
        <v>0</v>
      </c>
      <c r="S2894" s="122">
        <v>0</v>
      </c>
      <c r="T2894" s="122">
        <v>130000026</v>
      </c>
      <c r="U2894" s="122">
        <v>150000026</v>
      </c>
      <c r="V2894" s="122">
        <v>160000026</v>
      </c>
      <c r="W2894" s="122">
        <v>170000026</v>
      </c>
      <c r="X2894" s="122">
        <v>180000026</v>
      </c>
      <c r="Y2894" s="122">
        <v>195000026</v>
      </c>
      <c r="Z2894" s="122">
        <v>205000026</v>
      </c>
      <c r="AA2894" s="122">
        <v>0</v>
      </c>
      <c r="AB2894" s="122">
        <v>0</v>
      </c>
      <c r="AC2894" s="122">
        <v>0</v>
      </c>
      <c r="AD2894" s="121"/>
    </row>
    <row r="2895" spans="14:30" ht="12" customHeight="1">
      <c r="N2895" s="119" t="s">
        <v>26</v>
      </c>
      <c r="O2895" s="120" t="s">
        <v>2013</v>
      </c>
      <c r="P2895" s="122">
        <v>0</v>
      </c>
      <c r="Q2895" s="122">
        <v>0</v>
      </c>
      <c r="R2895" s="122">
        <v>0</v>
      </c>
      <c r="S2895" s="122">
        <v>0</v>
      </c>
      <c r="T2895" s="122">
        <v>125000026</v>
      </c>
      <c r="U2895" s="122">
        <v>145000026</v>
      </c>
      <c r="V2895" s="122">
        <v>160000026</v>
      </c>
      <c r="W2895" s="122">
        <v>175000026</v>
      </c>
      <c r="X2895" s="122">
        <v>195000026</v>
      </c>
      <c r="Y2895" s="122">
        <v>215000026</v>
      </c>
      <c r="Z2895" s="122">
        <v>230000026</v>
      </c>
      <c r="AA2895" s="122">
        <v>0</v>
      </c>
      <c r="AB2895" s="122">
        <v>0</v>
      </c>
      <c r="AC2895" s="122">
        <v>0</v>
      </c>
      <c r="AD2895" s="121"/>
    </row>
    <row r="2896" spans="14:30" ht="12" customHeight="1">
      <c r="N2896" s="119" t="s">
        <v>26</v>
      </c>
      <c r="O2896" s="120" t="s">
        <v>1899</v>
      </c>
      <c r="P2896" s="122">
        <v>0</v>
      </c>
      <c r="Q2896" s="122">
        <v>0</v>
      </c>
      <c r="R2896" s="122">
        <v>0</v>
      </c>
      <c r="S2896" s="122">
        <v>0</v>
      </c>
      <c r="T2896" s="122">
        <v>125000026</v>
      </c>
      <c r="U2896" s="122">
        <v>145000026</v>
      </c>
      <c r="V2896" s="122">
        <v>160000026</v>
      </c>
      <c r="W2896" s="122">
        <v>170000026</v>
      </c>
      <c r="X2896" s="122">
        <v>180000026</v>
      </c>
      <c r="Y2896" s="122">
        <v>190000026</v>
      </c>
      <c r="Z2896" s="122">
        <v>205000026</v>
      </c>
      <c r="AA2896" s="122">
        <v>0</v>
      </c>
      <c r="AB2896" s="122">
        <v>0</v>
      </c>
      <c r="AC2896" s="122">
        <v>0</v>
      </c>
      <c r="AD2896" s="121"/>
    </row>
    <row r="2897" spans="14:30" ht="12" customHeight="1">
      <c r="N2897" s="119" t="s">
        <v>26</v>
      </c>
      <c r="O2897" s="120" t="s">
        <v>1380</v>
      </c>
      <c r="P2897" s="122">
        <v>0</v>
      </c>
      <c r="Q2897" s="122">
        <v>0</v>
      </c>
      <c r="R2897" s="122">
        <v>0</v>
      </c>
      <c r="S2897" s="122">
        <v>0</v>
      </c>
      <c r="T2897" s="122">
        <v>0</v>
      </c>
      <c r="U2897" s="122">
        <v>145000026</v>
      </c>
      <c r="V2897" s="122">
        <v>165000026</v>
      </c>
      <c r="W2897" s="122">
        <v>0</v>
      </c>
      <c r="X2897" s="122">
        <v>0</v>
      </c>
      <c r="Y2897" s="122">
        <v>0</v>
      </c>
      <c r="Z2897" s="122">
        <v>0</v>
      </c>
      <c r="AA2897" s="122">
        <v>0</v>
      </c>
      <c r="AB2897" s="122">
        <v>0</v>
      </c>
      <c r="AC2897" s="122">
        <v>0</v>
      </c>
      <c r="AD2897" s="121"/>
    </row>
    <row r="2898" spans="14:30" ht="12" customHeight="1">
      <c r="N2898" s="119" t="s">
        <v>26</v>
      </c>
      <c r="O2898" s="120" t="s">
        <v>1381</v>
      </c>
      <c r="P2898" s="122">
        <v>0</v>
      </c>
      <c r="Q2898" s="122">
        <v>0</v>
      </c>
      <c r="R2898" s="122">
        <v>135000026</v>
      </c>
      <c r="S2898" s="122">
        <v>0</v>
      </c>
      <c r="T2898" s="122">
        <v>0</v>
      </c>
      <c r="U2898" s="122">
        <v>150000026</v>
      </c>
      <c r="V2898" s="122">
        <v>170000026</v>
      </c>
      <c r="W2898" s="122">
        <v>185000026</v>
      </c>
      <c r="X2898" s="122">
        <v>205000026</v>
      </c>
      <c r="Y2898" s="122">
        <v>0</v>
      </c>
      <c r="Z2898" s="122">
        <v>0</v>
      </c>
      <c r="AA2898" s="122">
        <v>0</v>
      </c>
      <c r="AB2898" s="122">
        <v>0</v>
      </c>
      <c r="AC2898" s="122">
        <v>0</v>
      </c>
      <c r="AD2898" s="121"/>
    </row>
    <row r="2899" spans="14:30" ht="12" customHeight="1">
      <c r="N2899" s="119" t="s">
        <v>26</v>
      </c>
      <c r="O2899" s="120" t="s">
        <v>2475</v>
      </c>
      <c r="P2899" s="122">
        <v>0</v>
      </c>
      <c r="Q2899" s="122">
        <v>0</v>
      </c>
      <c r="R2899" s="122">
        <v>0</v>
      </c>
      <c r="S2899" s="122">
        <v>150000026</v>
      </c>
      <c r="T2899" s="122">
        <v>160000026</v>
      </c>
      <c r="U2899" s="122">
        <v>170000026</v>
      </c>
      <c r="V2899" s="122">
        <v>180000026</v>
      </c>
      <c r="W2899" s="122">
        <v>0</v>
      </c>
      <c r="X2899" s="122">
        <v>0</v>
      </c>
      <c r="Y2899" s="122">
        <v>0</v>
      </c>
      <c r="Z2899" s="122">
        <v>0</v>
      </c>
      <c r="AA2899" s="122">
        <v>0</v>
      </c>
      <c r="AB2899" s="122">
        <v>0</v>
      </c>
      <c r="AC2899" s="122">
        <v>0</v>
      </c>
      <c r="AD2899" s="121"/>
    </row>
    <row r="2900" spans="14:30" ht="12" customHeight="1">
      <c r="N2900" s="119" t="s">
        <v>26</v>
      </c>
      <c r="O2900" s="120" t="s">
        <v>2675</v>
      </c>
      <c r="P2900" s="122">
        <v>0</v>
      </c>
      <c r="Q2900" s="122">
        <v>0</v>
      </c>
      <c r="R2900" s="122">
        <v>0</v>
      </c>
      <c r="S2900" s="122">
        <v>0</v>
      </c>
      <c r="T2900" s="122">
        <v>0</v>
      </c>
      <c r="U2900" s="122">
        <v>0</v>
      </c>
      <c r="V2900" s="122">
        <v>0</v>
      </c>
      <c r="W2900" s="122">
        <v>0</v>
      </c>
      <c r="X2900" s="122">
        <v>0</v>
      </c>
      <c r="Y2900" s="122">
        <v>0</v>
      </c>
      <c r="Z2900" s="122">
        <v>0</v>
      </c>
      <c r="AA2900" s="122">
        <v>290000026</v>
      </c>
      <c r="AB2900" s="122">
        <v>325000026</v>
      </c>
      <c r="AC2900" s="122">
        <v>350000026</v>
      </c>
      <c r="AD2900" s="121"/>
    </row>
    <row r="2901" spans="14:30" ht="12" customHeight="1">
      <c r="N2901" s="119" t="s">
        <v>26</v>
      </c>
      <c r="O2901" s="120" t="s">
        <v>2628</v>
      </c>
      <c r="P2901" s="122">
        <v>0</v>
      </c>
      <c r="Q2901" s="122">
        <v>0</v>
      </c>
      <c r="R2901" s="122">
        <v>0</v>
      </c>
      <c r="S2901" s="122">
        <v>0</v>
      </c>
      <c r="T2901" s="122">
        <v>0</v>
      </c>
      <c r="U2901" s="122">
        <v>0</v>
      </c>
      <c r="V2901" s="122">
        <v>0</v>
      </c>
      <c r="W2901" s="122">
        <v>0</v>
      </c>
      <c r="X2901" s="122">
        <v>0</v>
      </c>
      <c r="Y2901" s="122">
        <v>0</v>
      </c>
      <c r="Z2901" s="122">
        <v>245000026</v>
      </c>
      <c r="AA2901" s="122">
        <v>285000026</v>
      </c>
      <c r="AB2901" s="122">
        <v>0</v>
      </c>
      <c r="AC2901" s="122">
        <v>0</v>
      </c>
      <c r="AD2901" s="121"/>
    </row>
    <row r="2902" spans="14:30" ht="12" customHeight="1">
      <c r="N2902" s="119" t="s">
        <v>26</v>
      </c>
      <c r="O2902" s="120" t="s">
        <v>3422</v>
      </c>
      <c r="P2902" s="121"/>
      <c r="Q2902" s="121"/>
      <c r="R2902" s="121"/>
      <c r="S2902" s="121"/>
      <c r="T2902" s="121"/>
      <c r="U2902" s="121"/>
      <c r="V2902" s="121"/>
      <c r="W2902" s="121"/>
      <c r="X2902" s="121"/>
      <c r="Y2902" s="121"/>
      <c r="Z2902" s="121"/>
      <c r="AA2902" s="121"/>
      <c r="AB2902" s="122">
        <v>310000026</v>
      </c>
      <c r="AC2902" s="121"/>
      <c r="AD2902" s="121"/>
    </row>
    <row r="2903" spans="14:30" ht="12" customHeight="1">
      <c r="N2903" s="119" t="s">
        <v>26</v>
      </c>
      <c r="O2903" s="120" t="s">
        <v>2712</v>
      </c>
      <c r="P2903" s="122">
        <v>0</v>
      </c>
      <c r="Q2903" s="122">
        <v>0</v>
      </c>
      <c r="R2903" s="122">
        <v>0</v>
      </c>
      <c r="S2903" s="122">
        <v>0</v>
      </c>
      <c r="T2903" s="122">
        <v>0</v>
      </c>
      <c r="U2903" s="122">
        <v>0</v>
      </c>
      <c r="V2903" s="122">
        <v>0</v>
      </c>
      <c r="W2903" s="122">
        <v>0</v>
      </c>
      <c r="X2903" s="122">
        <v>0</v>
      </c>
      <c r="Y2903" s="122">
        <v>270000026</v>
      </c>
      <c r="Z2903" s="122">
        <v>280000026</v>
      </c>
      <c r="AA2903" s="122">
        <v>300000026</v>
      </c>
      <c r="AB2903" s="122">
        <v>340000026</v>
      </c>
      <c r="AC2903" s="122">
        <v>0</v>
      </c>
      <c r="AD2903" s="121"/>
    </row>
    <row r="2904" spans="14:30" ht="12" customHeight="1">
      <c r="N2904" s="119" t="s">
        <v>26</v>
      </c>
      <c r="O2904" s="120" t="s">
        <v>2804</v>
      </c>
      <c r="P2904" s="122">
        <v>0</v>
      </c>
      <c r="Q2904" s="122">
        <v>0</v>
      </c>
      <c r="R2904" s="122">
        <v>0</v>
      </c>
      <c r="S2904" s="122">
        <v>0</v>
      </c>
      <c r="T2904" s="122">
        <v>0</v>
      </c>
      <c r="U2904" s="122">
        <v>0</v>
      </c>
      <c r="V2904" s="122">
        <v>0</v>
      </c>
      <c r="W2904" s="122">
        <v>0</v>
      </c>
      <c r="X2904" s="122">
        <v>0</v>
      </c>
      <c r="Y2904" s="122">
        <v>0</v>
      </c>
      <c r="Z2904" s="122">
        <v>0</v>
      </c>
      <c r="AA2904" s="122">
        <v>320000026</v>
      </c>
      <c r="AB2904" s="122">
        <v>340000026</v>
      </c>
      <c r="AC2904" s="122">
        <v>0</v>
      </c>
      <c r="AD2904" s="121"/>
    </row>
    <row r="2905" spans="14:30" ht="12" customHeight="1">
      <c r="N2905" s="119" t="s">
        <v>26</v>
      </c>
      <c r="O2905" s="120" t="s">
        <v>2828</v>
      </c>
      <c r="P2905" s="122">
        <v>0</v>
      </c>
      <c r="Q2905" s="122">
        <v>0</v>
      </c>
      <c r="R2905" s="122">
        <v>0</v>
      </c>
      <c r="S2905" s="122">
        <v>0</v>
      </c>
      <c r="T2905" s="122">
        <v>0</v>
      </c>
      <c r="U2905" s="122">
        <v>0</v>
      </c>
      <c r="V2905" s="122">
        <v>0</v>
      </c>
      <c r="W2905" s="122">
        <v>0</v>
      </c>
      <c r="X2905" s="122">
        <v>0</v>
      </c>
      <c r="Y2905" s="122">
        <v>0</v>
      </c>
      <c r="Z2905" s="122">
        <v>0</v>
      </c>
      <c r="AA2905" s="122">
        <v>305000026</v>
      </c>
      <c r="AB2905" s="122">
        <v>325000026</v>
      </c>
      <c r="AC2905" s="122">
        <v>350000026</v>
      </c>
      <c r="AD2905" s="121"/>
    </row>
    <row r="2906" spans="14:30" ht="12" customHeight="1">
      <c r="N2906" s="119" t="s">
        <v>26</v>
      </c>
      <c r="O2906" s="120" t="s">
        <v>2366</v>
      </c>
      <c r="P2906" s="122">
        <v>0</v>
      </c>
      <c r="Q2906" s="122">
        <v>0</v>
      </c>
      <c r="R2906" s="122">
        <v>0</v>
      </c>
      <c r="S2906" s="122">
        <v>0</v>
      </c>
      <c r="T2906" s="122">
        <v>0</v>
      </c>
      <c r="U2906" s="122">
        <v>0</v>
      </c>
      <c r="V2906" s="122">
        <v>0</v>
      </c>
      <c r="W2906" s="122">
        <v>0</v>
      </c>
      <c r="X2906" s="122">
        <v>0</v>
      </c>
      <c r="Y2906" s="122">
        <v>0</v>
      </c>
      <c r="Z2906" s="122">
        <v>290000026</v>
      </c>
      <c r="AA2906" s="122">
        <v>305000026</v>
      </c>
      <c r="AB2906" s="122">
        <v>325000026</v>
      </c>
      <c r="AC2906" s="122">
        <v>350000026</v>
      </c>
      <c r="AD2906" s="121"/>
    </row>
    <row r="2907" spans="14:30" ht="12" customHeight="1">
      <c r="N2907" s="119" t="s">
        <v>26</v>
      </c>
      <c r="O2907" s="120" t="s">
        <v>748</v>
      </c>
      <c r="P2907" s="122">
        <v>110000026</v>
      </c>
      <c r="Q2907" s="122">
        <v>115000026</v>
      </c>
      <c r="R2907" s="122">
        <v>0</v>
      </c>
      <c r="S2907" s="122">
        <v>0</v>
      </c>
      <c r="T2907" s="122">
        <v>0</v>
      </c>
      <c r="U2907" s="122">
        <v>0</v>
      </c>
      <c r="V2907" s="122">
        <v>0</v>
      </c>
      <c r="W2907" s="122">
        <v>0</v>
      </c>
      <c r="X2907" s="122">
        <v>0</v>
      </c>
      <c r="Y2907" s="122">
        <v>0</v>
      </c>
      <c r="Z2907" s="122">
        <v>0</v>
      </c>
      <c r="AA2907" s="122">
        <v>0</v>
      </c>
      <c r="AB2907" s="122">
        <v>0</v>
      </c>
      <c r="AC2907" s="122">
        <v>0</v>
      </c>
      <c r="AD2907" s="121"/>
    </row>
    <row r="2908" spans="14:30" ht="12" customHeight="1">
      <c r="N2908" s="119" t="s">
        <v>26</v>
      </c>
      <c r="O2908" s="120" t="s">
        <v>2197</v>
      </c>
      <c r="P2908" s="122">
        <v>0</v>
      </c>
      <c r="Q2908" s="122">
        <v>0</v>
      </c>
      <c r="R2908" s="122">
        <v>0</v>
      </c>
      <c r="S2908" s="122">
        <v>0</v>
      </c>
      <c r="T2908" s="122">
        <v>0</v>
      </c>
      <c r="U2908" s="122">
        <v>0</v>
      </c>
      <c r="V2908" s="122">
        <v>0</v>
      </c>
      <c r="W2908" s="122">
        <v>0</v>
      </c>
      <c r="X2908" s="122">
        <v>0</v>
      </c>
      <c r="Y2908" s="122">
        <v>750000026</v>
      </c>
      <c r="Z2908" s="122">
        <v>800000026</v>
      </c>
      <c r="AA2908" s="122">
        <v>850000026</v>
      </c>
      <c r="AB2908" s="122">
        <v>900000026</v>
      </c>
      <c r="AC2908" s="122">
        <v>950000026</v>
      </c>
      <c r="AD2908" s="121"/>
    </row>
    <row r="2909" spans="14:30" ht="12" customHeight="1">
      <c r="N2909" s="119" t="s">
        <v>26</v>
      </c>
      <c r="O2909" s="120" t="s">
        <v>749</v>
      </c>
      <c r="P2909" s="122">
        <v>85000026</v>
      </c>
      <c r="Q2909" s="122">
        <v>95000026</v>
      </c>
      <c r="R2909" s="122">
        <v>0</v>
      </c>
      <c r="S2909" s="122">
        <v>0</v>
      </c>
      <c r="T2909" s="122">
        <v>0</v>
      </c>
      <c r="U2909" s="122">
        <v>0</v>
      </c>
      <c r="V2909" s="122">
        <v>0</v>
      </c>
      <c r="W2909" s="122">
        <v>0</v>
      </c>
      <c r="X2909" s="122">
        <v>0</v>
      </c>
      <c r="Y2909" s="122">
        <v>0</v>
      </c>
      <c r="Z2909" s="122">
        <v>0</v>
      </c>
      <c r="AA2909" s="122">
        <v>0</v>
      </c>
      <c r="AB2909" s="122">
        <v>0</v>
      </c>
      <c r="AC2909" s="122">
        <v>0</v>
      </c>
      <c r="AD2909" s="121"/>
    </row>
    <row r="2910" spans="14:30" ht="12" customHeight="1">
      <c r="N2910" s="119" t="s">
        <v>26</v>
      </c>
      <c r="O2910" s="120" t="s">
        <v>750</v>
      </c>
      <c r="P2910" s="122">
        <v>80000026</v>
      </c>
      <c r="Q2910" s="122">
        <v>90000026</v>
      </c>
      <c r="R2910" s="122">
        <v>0</v>
      </c>
      <c r="S2910" s="122">
        <v>0</v>
      </c>
      <c r="T2910" s="122">
        <v>0</v>
      </c>
      <c r="U2910" s="122">
        <v>0</v>
      </c>
      <c r="V2910" s="122">
        <v>0</v>
      </c>
      <c r="W2910" s="122">
        <v>0</v>
      </c>
      <c r="X2910" s="122">
        <v>0</v>
      </c>
      <c r="Y2910" s="122">
        <v>0</v>
      </c>
      <c r="Z2910" s="122">
        <v>0</v>
      </c>
      <c r="AA2910" s="122">
        <v>0</v>
      </c>
      <c r="AB2910" s="122">
        <v>0</v>
      </c>
      <c r="AC2910" s="122">
        <v>0</v>
      </c>
      <c r="AD2910" s="121"/>
    </row>
    <row r="2911" spans="14:30" ht="12" customHeight="1">
      <c r="N2911" s="119" t="s">
        <v>26</v>
      </c>
      <c r="O2911" s="120" t="s">
        <v>585</v>
      </c>
      <c r="P2911" s="122">
        <v>0</v>
      </c>
      <c r="Q2911" s="122">
        <v>0</v>
      </c>
      <c r="R2911" s="122">
        <v>0</v>
      </c>
      <c r="S2911" s="122">
        <v>0</v>
      </c>
      <c r="T2911" s="122">
        <v>0</v>
      </c>
      <c r="U2911" s="122">
        <v>145000026</v>
      </c>
      <c r="V2911" s="122">
        <v>165000026</v>
      </c>
      <c r="W2911" s="122">
        <v>0</v>
      </c>
      <c r="X2911" s="122">
        <v>0</v>
      </c>
      <c r="Y2911" s="122">
        <v>0</v>
      </c>
      <c r="Z2911" s="122">
        <v>0</v>
      </c>
      <c r="AA2911" s="122">
        <v>0</v>
      </c>
      <c r="AB2911" s="122">
        <v>0</v>
      </c>
      <c r="AC2911" s="122">
        <v>0</v>
      </c>
      <c r="AD2911" s="121"/>
    </row>
    <row r="2912" spans="14:30" ht="12" customHeight="1">
      <c r="N2912" s="119" t="s">
        <v>26</v>
      </c>
      <c r="O2912" s="120" t="s">
        <v>1382</v>
      </c>
      <c r="P2912" s="122">
        <v>0</v>
      </c>
      <c r="Q2912" s="122">
        <v>0</v>
      </c>
      <c r="R2912" s="122">
        <v>0</v>
      </c>
      <c r="S2912" s="122">
        <v>0</v>
      </c>
      <c r="T2912" s="122">
        <v>0</v>
      </c>
      <c r="U2912" s="122">
        <v>145000026</v>
      </c>
      <c r="V2912" s="122">
        <v>160000026</v>
      </c>
      <c r="W2912" s="122">
        <v>0</v>
      </c>
      <c r="X2912" s="122">
        <v>0</v>
      </c>
      <c r="Y2912" s="122">
        <v>0</v>
      </c>
      <c r="Z2912" s="122">
        <v>0</v>
      </c>
      <c r="AA2912" s="122">
        <v>0</v>
      </c>
      <c r="AB2912" s="122">
        <v>0</v>
      </c>
      <c r="AC2912" s="122">
        <v>0</v>
      </c>
      <c r="AD2912" s="121"/>
    </row>
    <row r="2913" spans="14:30" ht="12" customHeight="1">
      <c r="N2913" s="119" t="s">
        <v>26</v>
      </c>
      <c r="O2913" s="120" t="s">
        <v>1509</v>
      </c>
      <c r="P2913" s="122">
        <v>115000026</v>
      </c>
      <c r="Q2913" s="122">
        <v>120000026</v>
      </c>
      <c r="R2913" s="122">
        <v>130000026</v>
      </c>
      <c r="S2913" s="122">
        <v>140000026</v>
      </c>
      <c r="T2913" s="122">
        <v>145000026</v>
      </c>
      <c r="U2913" s="122">
        <v>150000026</v>
      </c>
      <c r="V2913" s="122">
        <v>165000026</v>
      </c>
      <c r="W2913" s="122">
        <v>185000026</v>
      </c>
      <c r="X2913" s="122">
        <v>200000026</v>
      </c>
      <c r="Y2913" s="122">
        <v>0</v>
      </c>
      <c r="Z2913" s="122">
        <v>0</v>
      </c>
      <c r="AA2913" s="122">
        <v>0</v>
      </c>
      <c r="AB2913" s="122">
        <v>0</v>
      </c>
      <c r="AC2913" s="122">
        <v>0</v>
      </c>
      <c r="AD2913" s="121"/>
    </row>
    <row r="2914" spans="14:30" ht="12" customHeight="1">
      <c r="N2914" s="119" t="s">
        <v>26</v>
      </c>
      <c r="O2914" s="120" t="s">
        <v>623</v>
      </c>
      <c r="P2914" s="122">
        <v>0</v>
      </c>
      <c r="Q2914" s="122">
        <v>0</v>
      </c>
      <c r="R2914" s="122">
        <v>0</v>
      </c>
      <c r="S2914" s="122">
        <v>0</v>
      </c>
      <c r="T2914" s="122">
        <v>0</v>
      </c>
      <c r="U2914" s="122">
        <v>140000026</v>
      </c>
      <c r="V2914" s="122">
        <v>150000026</v>
      </c>
      <c r="W2914" s="122">
        <v>160000026</v>
      </c>
      <c r="X2914" s="122">
        <v>170000026</v>
      </c>
      <c r="Y2914" s="122">
        <v>175000026</v>
      </c>
      <c r="Z2914" s="122">
        <v>0</v>
      </c>
      <c r="AA2914" s="122">
        <v>0</v>
      </c>
      <c r="AB2914" s="122">
        <v>0</v>
      </c>
      <c r="AC2914" s="122">
        <v>0</v>
      </c>
      <c r="AD2914" s="121"/>
    </row>
    <row r="2915" spans="14:30" ht="12" customHeight="1">
      <c r="N2915" s="119" t="s">
        <v>26</v>
      </c>
      <c r="O2915" s="120" t="s">
        <v>1510</v>
      </c>
      <c r="P2915" s="122">
        <v>110000026</v>
      </c>
      <c r="Q2915" s="122">
        <v>120000026</v>
      </c>
      <c r="R2915" s="122">
        <v>135000026</v>
      </c>
      <c r="S2915" s="122">
        <v>150000026</v>
      </c>
      <c r="T2915" s="122">
        <v>165000026</v>
      </c>
      <c r="U2915" s="122">
        <v>0</v>
      </c>
      <c r="V2915" s="122">
        <v>0</v>
      </c>
      <c r="W2915" s="122">
        <v>0</v>
      </c>
      <c r="X2915" s="122">
        <v>0</v>
      </c>
      <c r="Y2915" s="122">
        <v>0</v>
      </c>
      <c r="Z2915" s="122">
        <v>0</v>
      </c>
      <c r="AA2915" s="122">
        <v>0</v>
      </c>
      <c r="AB2915" s="122">
        <v>0</v>
      </c>
      <c r="AC2915" s="122">
        <v>0</v>
      </c>
      <c r="AD2915" s="121"/>
    </row>
    <row r="2916" spans="14:30" ht="12" customHeight="1">
      <c r="N2916" s="119" t="s">
        <v>26</v>
      </c>
      <c r="O2916" s="120" t="s">
        <v>652</v>
      </c>
      <c r="P2916" s="122">
        <v>0</v>
      </c>
      <c r="Q2916" s="122">
        <v>0</v>
      </c>
      <c r="R2916" s="122">
        <v>130000026</v>
      </c>
      <c r="S2916" s="122">
        <v>135000026</v>
      </c>
      <c r="T2916" s="122">
        <v>140000026</v>
      </c>
      <c r="U2916" s="122">
        <v>145000026</v>
      </c>
      <c r="V2916" s="122">
        <v>150000026</v>
      </c>
      <c r="W2916" s="122">
        <v>155000026</v>
      </c>
      <c r="X2916" s="122">
        <v>165000026</v>
      </c>
      <c r="Y2916" s="122">
        <v>175000026</v>
      </c>
      <c r="Z2916" s="122">
        <v>0</v>
      </c>
      <c r="AA2916" s="122">
        <v>0</v>
      </c>
      <c r="AB2916" s="122">
        <v>0</v>
      </c>
      <c r="AC2916" s="122">
        <v>0</v>
      </c>
      <c r="AD2916" s="121"/>
    </row>
    <row r="2917" spans="14:30" ht="12" customHeight="1">
      <c r="N2917" s="119" t="s">
        <v>26</v>
      </c>
      <c r="O2917" s="120" t="s">
        <v>1383</v>
      </c>
      <c r="P2917" s="122">
        <v>0</v>
      </c>
      <c r="Q2917" s="122">
        <v>0</v>
      </c>
      <c r="R2917" s="122">
        <v>0</v>
      </c>
      <c r="S2917" s="122">
        <v>0</v>
      </c>
      <c r="T2917" s="122">
        <v>0</v>
      </c>
      <c r="U2917" s="122">
        <v>150000026</v>
      </c>
      <c r="V2917" s="122">
        <v>170000026</v>
      </c>
      <c r="W2917" s="122">
        <v>185000026</v>
      </c>
      <c r="X2917" s="122">
        <v>205000026</v>
      </c>
      <c r="Y2917" s="122">
        <v>0</v>
      </c>
      <c r="Z2917" s="122">
        <v>0</v>
      </c>
      <c r="AA2917" s="122">
        <v>0</v>
      </c>
      <c r="AB2917" s="122">
        <v>0</v>
      </c>
      <c r="AC2917" s="122">
        <v>0</v>
      </c>
      <c r="AD2917" s="121"/>
    </row>
    <row r="2918" spans="14:30" ht="12" customHeight="1">
      <c r="N2918" s="119" t="s">
        <v>26</v>
      </c>
      <c r="O2918" s="120" t="s">
        <v>1384</v>
      </c>
      <c r="P2918" s="122">
        <v>0</v>
      </c>
      <c r="Q2918" s="122">
        <v>0</v>
      </c>
      <c r="R2918" s="122">
        <v>0</v>
      </c>
      <c r="S2918" s="122">
        <v>0</v>
      </c>
      <c r="T2918" s="122">
        <v>0</v>
      </c>
      <c r="U2918" s="122">
        <v>150000026</v>
      </c>
      <c r="V2918" s="122">
        <v>165000026</v>
      </c>
      <c r="W2918" s="122">
        <v>0</v>
      </c>
      <c r="X2918" s="122">
        <v>0</v>
      </c>
      <c r="Y2918" s="122">
        <v>0</v>
      </c>
      <c r="Z2918" s="122">
        <v>0</v>
      </c>
      <c r="AA2918" s="122">
        <v>0</v>
      </c>
      <c r="AB2918" s="122">
        <v>0</v>
      </c>
      <c r="AC2918" s="122">
        <v>0</v>
      </c>
      <c r="AD2918" s="121"/>
    </row>
    <row r="2919" spans="14:30" ht="12" customHeight="1">
      <c r="N2919" s="119" t="s">
        <v>26</v>
      </c>
      <c r="O2919" s="120" t="s">
        <v>1569</v>
      </c>
      <c r="P2919" s="122">
        <v>0</v>
      </c>
      <c r="Q2919" s="122">
        <v>0</v>
      </c>
      <c r="R2919" s="122">
        <v>0</v>
      </c>
      <c r="S2919" s="122">
        <v>0</v>
      </c>
      <c r="T2919" s="122">
        <v>150000026</v>
      </c>
      <c r="U2919" s="122">
        <v>160000026</v>
      </c>
      <c r="V2919" s="122">
        <v>170000026</v>
      </c>
      <c r="W2919" s="122">
        <v>180000026</v>
      </c>
      <c r="X2919" s="122">
        <v>190000026</v>
      </c>
      <c r="Y2919" s="122">
        <v>195000026</v>
      </c>
      <c r="Z2919" s="122">
        <v>0</v>
      </c>
      <c r="AA2919" s="122">
        <v>0</v>
      </c>
      <c r="AB2919" s="122">
        <v>0</v>
      </c>
      <c r="AC2919" s="122">
        <v>0</v>
      </c>
      <c r="AD2919" s="121"/>
    </row>
    <row r="2920" spans="14:30" ht="12" customHeight="1">
      <c r="N2920" s="119" t="s">
        <v>26</v>
      </c>
      <c r="O2920" s="120" t="s">
        <v>316</v>
      </c>
      <c r="P2920" s="122">
        <v>0</v>
      </c>
      <c r="Q2920" s="122">
        <v>0</v>
      </c>
      <c r="R2920" s="122">
        <v>0</v>
      </c>
      <c r="S2920" s="122">
        <v>0</v>
      </c>
      <c r="T2920" s="122">
        <v>150000026</v>
      </c>
      <c r="U2920" s="122">
        <v>160000026</v>
      </c>
      <c r="V2920" s="122">
        <v>170000026</v>
      </c>
      <c r="W2920" s="122">
        <v>180000026</v>
      </c>
      <c r="X2920" s="122">
        <v>190000026</v>
      </c>
      <c r="Y2920" s="122">
        <v>195000026</v>
      </c>
      <c r="Z2920" s="122">
        <v>0</v>
      </c>
      <c r="AA2920" s="122">
        <v>0</v>
      </c>
      <c r="AB2920" s="122">
        <v>0</v>
      </c>
      <c r="AC2920" s="122">
        <v>0</v>
      </c>
      <c r="AD2920" s="121"/>
    </row>
    <row r="2921" spans="14:30" ht="12" customHeight="1">
      <c r="N2921" s="119" t="s">
        <v>26</v>
      </c>
      <c r="O2921" s="120" t="s">
        <v>1604</v>
      </c>
      <c r="P2921" s="122">
        <v>0</v>
      </c>
      <c r="Q2921" s="122">
        <v>0</v>
      </c>
      <c r="R2921" s="122">
        <v>0</v>
      </c>
      <c r="S2921" s="122">
        <v>0</v>
      </c>
      <c r="T2921" s="122">
        <v>0</v>
      </c>
      <c r="U2921" s="122">
        <v>150000026</v>
      </c>
      <c r="V2921" s="122">
        <v>170000026</v>
      </c>
      <c r="W2921" s="122">
        <v>185000026</v>
      </c>
      <c r="X2921" s="122">
        <v>205000026</v>
      </c>
      <c r="Y2921" s="122">
        <v>0</v>
      </c>
      <c r="Z2921" s="122">
        <v>0</v>
      </c>
      <c r="AA2921" s="122">
        <v>0</v>
      </c>
      <c r="AB2921" s="122">
        <v>0</v>
      </c>
      <c r="AC2921" s="122">
        <v>0</v>
      </c>
      <c r="AD2921" s="121"/>
    </row>
    <row r="2922" spans="14:30" ht="12" customHeight="1">
      <c r="N2922" s="119" t="s">
        <v>26</v>
      </c>
      <c r="O2922" s="120" t="s">
        <v>312</v>
      </c>
      <c r="P2922" s="122">
        <v>105000026</v>
      </c>
      <c r="Q2922" s="122">
        <v>110000026</v>
      </c>
      <c r="R2922" s="122">
        <v>120000026</v>
      </c>
      <c r="S2922" s="122">
        <v>140000026</v>
      </c>
      <c r="T2922" s="122">
        <v>150000026</v>
      </c>
      <c r="U2922" s="122">
        <v>160000026</v>
      </c>
      <c r="V2922" s="122">
        <v>175000026</v>
      </c>
      <c r="W2922" s="122">
        <v>185000026</v>
      </c>
      <c r="X2922" s="122">
        <v>195000026</v>
      </c>
      <c r="Y2922" s="122">
        <v>205000026</v>
      </c>
      <c r="Z2922" s="122">
        <v>215000026</v>
      </c>
      <c r="AA2922" s="122">
        <v>265000026</v>
      </c>
      <c r="AB2922" s="122">
        <v>0</v>
      </c>
      <c r="AC2922" s="122">
        <v>0</v>
      </c>
      <c r="AD2922" s="121"/>
    </row>
    <row r="2923" spans="14:30" ht="12" customHeight="1">
      <c r="N2923" s="119" t="s">
        <v>26</v>
      </c>
      <c r="O2923" s="120" t="s">
        <v>1385</v>
      </c>
      <c r="P2923" s="122">
        <v>0</v>
      </c>
      <c r="Q2923" s="122">
        <v>0</v>
      </c>
      <c r="R2923" s="122">
        <v>0</v>
      </c>
      <c r="S2923" s="122">
        <v>0</v>
      </c>
      <c r="T2923" s="122">
        <v>0</v>
      </c>
      <c r="U2923" s="122">
        <v>150000026</v>
      </c>
      <c r="V2923" s="122">
        <v>170000026</v>
      </c>
      <c r="W2923" s="122">
        <v>185000026</v>
      </c>
      <c r="X2923" s="122">
        <v>205000026</v>
      </c>
      <c r="Y2923" s="122">
        <v>0</v>
      </c>
      <c r="Z2923" s="122">
        <v>0</v>
      </c>
      <c r="AA2923" s="122">
        <v>0</v>
      </c>
      <c r="AB2923" s="122">
        <v>0</v>
      </c>
      <c r="AC2923" s="122">
        <v>0</v>
      </c>
      <c r="AD2923" s="121"/>
    </row>
    <row r="2924" spans="14:30" ht="12" customHeight="1">
      <c r="N2924" s="119" t="s">
        <v>26</v>
      </c>
      <c r="O2924" s="120" t="s">
        <v>679</v>
      </c>
      <c r="P2924" s="122">
        <v>0</v>
      </c>
      <c r="Q2924" s="122">
        <v>0</v>
      </c>
      <c r="R2924" s="122">
        <v>0</v>
      </c>
      <c r="S2924" s="122">
        <v>0</v>
      </c>
      <c r="T2924" s="122">
        <v>145000026</v>
      </c>
      <c r="U2924" s="122">
        <v>150000026</v>
      </c>
      <c r="V2924" s="122">
        <v>165000026</v>
      </c>
      <c r="W2924" s="122">
        <v>0</v>
      </c>
      <c r="X2924" s="122">
        <v>0</v>
      </c>
      <c r="Y2924" s="122">
        <v>0</v>
      </c>
      <c r="Z2924" s="122">
        <v>0</v>
      </c>
      <c r="AA2924" s="122">
        <v>0</v>
      </c>
      <c r="AB2924" s="122">
        <v>0</v>
      </c>
      <c r="AC2924" s="122">
        <v>0</v>
      </c>
      <c r="AD2924" s="121"/>
    </row>
    <row r="2925" spans="14:30" ht="12" customHeight="1">
      <c r="N2925" s="119" t="s">
        <v>26</v>
      </c>
      <c r="O2925" s="120" t="s">
        <v>574</v>
      </c>
      <c r="P2925" s="122">
        <v>105000026</v>
      </c>
      <c r="Q2925" s="122">
        <v>120000026</v>
      </c>
      <c r="R2925" s="122">
        <v>0</v>
      </c>
      <c r="S2925" s="122">
        <v>0</v>
      </c>
      <c r="T2925" s="122">
        <v>0</v>
      </c>
      <c r="U2925" s="122">
        <v>0</v>
      </c>
      <c r="V2925" s="122">
        <v>0</v>
      </c>
      <c r="W2925" s="122">
        <v>0</v>
      </c>
      <c r="X2925" s="122">
        <v>0</v>
      </c>
      <c r="Y2925" s="122">
        <v>0</v>
      </c>
      <c r="Z2925" s="122">
        <v>0</v>
      </c>
      <c r="AA2925" s="122">
        <v>0</v>
      </c>
      <c r="AB2925" s="122">
        <v>0</v>
      </c>
      <c r="AC2925" s="122">
        <v>0</v>
      </c>
      <c r="AD2925" s="121"/>
    </row>
    <row r="2926" spans="14:30" ht="12" customHeight="1">
      <c r="N2926" s="119" t="s">
        <v>26</v>
      </c>
      <c r="O2926" s="120" t="s">
        <v>624</v>
      </c>
      <c r="P2926" s="122">
        <v>0</v>
      </c>
      <c r="Q2926" s="122">
        <v>0</v>
      </c>
      <c r="R2926" s="122">
        <v>0</v>
      </c>
      <c r="S2926" s="122">
        <v>0</v>
      </c>
      <c r="T2926" s="122">
        <v>0</v>
      </c>
      <c r="U2926" s="122">
        <v>145000026</v>
      </c>
      <c r="V2926" s="122">
        <v>160000026</v>
      </c>
      <c r="W2926" s="122">
        <v>175000026</v>
      </c>
      <c r="X2926" s="122">
        <v>0</v>
      </c>
      <c r="Y2926" s="122">
        <v>0</v>
      </c>
      <c r="Z2926" s="122">
        <v>0</v>
      </c>
      <c r="AA2926" s="122">
        <v>0</v>
      </c>
      <c r="AB2926" s="122">
        <v>0</v>
      </c>
      <c r="AC2926" s="122">
        <v>0</v>
      </c>
      <c r="AD2926" s="121"/>
    </row>
    <row r="2927" spans="14:30" ht="12" customHeight="1">
      <c r="N2927" s="119" t="s">
        <v>26</v>
      </c>
      <c r="O2927" s="120" t="s">
        <v>2435</v>
      </c>
      <c r="P2927" s="122">
        <v>0</v>
      </c>
      <c r="Q2927" s="122">
        <v>0</v>
      </c>
      <c r="R2927" s="122">
        <v>0</v>
      </c>
      <c r="S2927" s="122">
        <v>0</v>
      </c>
      <c r="T2927" s="122">
        <v>0</v>
      </c>
      <c r="U2927" s="122">
        <v>160000026</v>
      </c>
      <c r="V2927" s="122">
        <v>175000026</v>
      </c>
      <c r="W2927" s="122">
        <v>190000026</v>
      </c>
      <c r="X2927" s="122">
        <v>0</v>
      </c>
      <c r="Y2927" s="122">
        <v>0</v>
      </c>
      <c r="Z2927" s="122">
        <v>0</v>
      </c>
      <c r="AA2927" s="122">
        <v>0</v>
      </c>
      <c r="AB2927" s="122">
        <v>0</v>
      </c>
      <c r="AC2927" s="122">
        <v>0</v>
      </c>
      <c r="AD2927" s="121"/>
    </row>
    <row r="2928" spans="14:30" ht="12" customHeight="1">
      <c r="N2928" s="119" t="s">
        <v>685</v>
      </c>
      <c r="O2928" s="120" t="s">
        <v>2368</v>
      </c>
      <c r="P2928" s="122">
        <v>0</v>
      </c>
      <c r="Q2928" s="122">
        <v>0</v>
      </c>
      <c r="R2928" s="122">
        <v>0</v>
      </c>
      <c r="S2928" s="122">
        <v>0</v>
      </c>
      <c r="T2928" s="122">
        <v>0</v>
      </c>
      <c r="U2928" s="122">
        <v>0</v>
      </c>
      <c r="V2928" s="122">
        <v>0</v>
      </c>
      <c r="W2928" s="122">
        <v>0</v>
      </c>
      <c r="X2928" s="122">
        <v>0</v>
      </c>
      <c r="Y2928" s="122">
        <v>0</v>
      </c>
      <c r="Z2928" s="122">
        <v>110000026</v>
      </c>
      <c r="AA2928" s="122">
        <v>115000026</v>
      </c>
      <c r="AB2928" s="122">
        <v>120000026</v>
      </c>
      <c r="AC2928" s="122">
        <v>130000026</v>
      </c>
      <c r="AD2928" s="121"/>
    </row>
    <row r="2929" spans="14:30" ht="12" customHeight="1">
      <c r="N2929" s="119" t="s">
        <v>685</v>
      </c>
      <c r="O2929" s="120" t="s">
        <v>3022</v>
      </c>
      <c r="P2929" s="121"/>
      <c r="Q2929" s="121"/>
      <c r="R2929" s="121"/>
      <c r="S2929" s="121"/>
      <c r="T2929" s="121"/>
      <c r="U2929" s="121"/>
      <c r="V2929" s="121"/>
      <c r="W2929" s="121"/>
      <c r="X2929" s="121"/>
      <c r="Y2929" s="121"/>
      <c r="Z2929" s="122">
        <v>110000026</v>
      </c>
      <c r="AA2929" s="122">
        <v>115000026</v>
      </c>
      <c r="AB2929" s="122">
        <v>120000026</v>
      </c>
      <c r="AC2929" s="122">
        <v>130000026</v>
      </c>
      <c r="AD2929" s="121"/>
    </row>
    <row r="2930" spans="14:30" ht="12" customHeight="1">
      <c r="N2930" s="119" t="s">
        <v>685</v>
      </c>
      <c r="O2930" s="120" t="s">
        <v>3394</v>
      </c>
      <c r="P2930" s="121"/>
      <c r="Q2930" s="121"/>
      <c r="R2930" s="121"/>
      <c r="S2930" s="121"/>
      <c r="T2930" s="121"/>
      <c r="U2930" s="121"/>
      <c r="V2930" s="121"/>
      <c r="W2930" s="121"/>
      <c r="X2930" s="121"/>
      <c r="Y2930" s="121"/>
      <c r="Z2930" s="121"/>
      <c r="AA2930" s="122">
        <v>115000026</v>
      </c>
      <c r="AB2930" s="122">
        <v>125000026</v>
      </c>
      <c r="AC2930" s="121"/>
      <c r="AD2930" s="121"/>
    </row>
    <row r="2931" spans="14:30" ht="12" customHeight="1">
      <c r="N2931" s="119" t="s">
        <v>685</v>
      </c>
      <c r="O2931" s="120" t="s">
        <v>3369</v>
      </c>
      <c r="P2931" s="121"/>
      <c r="Q2931" s="121"/>
      <c r="R2931" s="121"/>
      <c r="S2931" s="121"/>
      <c r="T2931" s="121"/>
      <c r="U2931" s="121"/>
      <c r="V2931" s="121"/>
      <c r="W2931" s="121"/>
      <c r="X2931" s="121"/>
      <c r="Y2931" s="121"/>
      <c r="Z2931" s="122">
        <v>110000026</v>
      </c>
      <c r="AA2931" s="122">
        <v>120000026</v>
      </c>
      <c r="AB2931" s="122">
        <v>125000026</v>
      </c>
      <c r="AC2931" s="122">
        <v>130000026</v>
      </c>
      <c r="AD2931" s="121"/>
    </row>
    <row r="2932" spans="14:30" ht="12" customHeight="1">
      <c r="N2932" s="119" t="s">
        <v>685</v>
      </c>
      <c r="O2932" s="120" t="s">
        <v>2235</v>
      </c>
      <c r="P2932" s="122">
        <v>0</v>
      </c>
      <c r="Q2932" s="122">
        <v>0</v>
      </c>
      <c r="R2932" s="122">
        <v>0</v>
      </c>
      <c r="S2932" s="122">
        <v>0</v>
      </c>
      <c r="T2932" s="122">
        <v>0</v>
      </c>
      <c r="U2932" s="122">
        <v>0</v>
      </c>
      <c r="V2932" s="122">
        <v>0</v>
      </c>
      <c r="W2932" s="122">
        <v>0</v>
      </c>
      <c r="X2932" s="122">
        <v>0</v>
      </c>
      <c r="Y2932" s="122">
        <v>0</v>
      </c>
      <c r="Z2932" s="122">
        <v>115000026</v>
      </c>
      <c r="AA2932" s="122">
        <v>130000026</v>
      </c>
      <c r="AB2932" s="122">
        <v>140000026</v>
      </c>
      <c r="AC2932" s="122">
        <v>150000026</v>
      </c>
      <c r="AD2932" s="121"/>
    </row>
    <row r="2933" spans="14:30" ht="12" customHeight="1">
      <c r="N2933" s="119" t="s">
        <v>685</v>
      </c>
      <c r="O2933" s="120" t="s">
        <v>1947</v>
      </c>
      <c r="P2933" s="122">
        <v>0</v>
      </c>
      <c r="Q2933" s="122">
        <v>0</v>
      </c>
      <c r="R2933" s="122">
        <v>0</v>
      </c>
      <c r="S2933" s="122">
        <v>0</v>
      </c>
      <c r="T2933" s="122">
        <v>0</v>
      </c>
      <c r="U2933" s="122">
        <v>0</v>
      </c>
      <c r="V2933" s="122">
        <v>0</v>
      </c>
      <c r="W2933" s="122">
        <v>150000026</v>
      </c>
      <c r="X2933" s="122">
        <v>160000026</v>
      </c>
      <c r="Y2933" s="122">
        <v>170000026</v>
      </c>
      <c r="Z2933" s="122">
        <v>190000026</v>
      </c>
      <c r="AA2933" s="122">
        <v>0</v>
      </c>
      <c r="AB2933" s="122">
        <v>0</v>
      </c>
      <c r="AC2933" s="122">
        <v>0</v>
      </c>
      <c r="AD2933" s="121"/>
    </row>
    <row r="2934" spans="14:30" ht="12" customHeight="1">
      <c r="N2934" s="119" t="s">
        <v>685</v>
      </c>
      <c r="O2934" s="120" t="s">
        <v>2848</v>
      </c>
      <c r="P2934" s="122">
        <v>0</v>
      </c>
      <c r="Q2934" s="122">
        <v>0</v>
      </c>
      <c r="R2934" s="122">
        <v>0</v>
      </c>
      <c r="S2934" s="122">
        <v>0</v>
      </c>
      <c r="T2934" s="122">
        <v>0</v>
      </c>
      <c r="U2934" s="122">
        <v>0</v>
      </c>
      <c r="V2934" s="122">
        <v>0</v>
      </c>
      <c r="W2934" s="122">
        <v>150000026</v>
      </c>
      <c r="X2934" s="122">
        <v>160000026</v>
      </c>
      <c r="Y2934" s="122">
        <v>170000026</v>
      </c>
      <c r="Z2934" s="122">
        <v>190000026</v>
      </c>
      <c r="AA2934" s="122">
        <v>0</v>
      </c>
      <c r="AB2934" s="122">
        <v>0</v>
      </c>
      <c r="AC2934" s="122">
        <v>0</v>
      </c>
      <c r="AD2934" s="121"/>
    </row>
    <row r="2935" spans="14:30" ht="12" customHeight="1">
      <c r="N2935" s="119" t="s">
        <v>685</v>
      </c>
      <c r="O2935" s="120" t="s">
        <v>2141</v>
      </c>
      <c r="P2935" s="122">
        <v>0</v>
      </c>
      <c r="Q2935" s="122">
        <v>0</v>
      </c>
      <c r="R2935" s="122">
        <v>0</v>
      </c>
      <c r="S2935" s="122">
        <v>0</v>
      </c>
      <c r="T2935" s="122">
        <v>0</v>
      </c>
      <c r="U2935" s="122">
        <v>0</v>
      </c>
      <c r="V2935" s="122">
        <v>0</v>
      </c>
      <c r="W2935" s="122">
        <v>150000026</v>
      </c>
      <c r="X2935" s="122">
        <v>165000026</v>
      </c>
      <c r="Y2935" s="122">
        <v>190000026</v>
      </c>
      <c r="Z2935" s="122">
        <v>205000026</v>
      </c>
      <c r="AA2935" s="122">
        <v>220000026</v>
      </c>
      <c r="AB2935" s="122">
        <v>0</v>
      </c>
      <c r="AC2935" s="122">
        <v>0</v>
      </c>
      <c r="AD2935" s="121"/>
    </row>
    <row r="2936" spans="14:30" ht="12" customHeight="1">
      <c r="N2936" s="119" t="s">
        <v>685</v>
      </c>
      <c r="O2936" s="120" t="s">
        <v>1917</v>
      </c>
      <c r="P2936" s="122">
        <v>0</v>
      </c>
      <c r="Q2936" s="122">
        <v>0</v>
      </c>
      <c r="R2936" s="122">
        <v>0</v>
      </c>
      <c r="S2936" s="122">
        <v>0</v>
      </c>
      <c r="T2936" s="122">
        <v>0</v>
      </c>
      <c r="U2936" s="122">
        <v>0</v>
      </c>
      <c r="V2936" s="122">
        <v>0</v>
      </c>
      <c r="W2936" s="122">
        <v>150000026</v>
      </c>
      <c r="X2936" s="122">
        <v>160000026</v>
      </c>
      <c r="Y2936" s="122">
        <v>170000026</v>
      </c>
      <c r="Z2936" s="122">
        <v>190000026</v>
      </c>
      <c r="AA2936" s="122">
        <v>0</v>
      </c>
      <c r="AB2936" s="122">
        <v>0</v>
      </c>
      <c r="AC2936" s="122">
        <v>0</v>
      </c>
      <c r="AD2936" s="121"/>
    </row>
    <row r="2937" spans="14:30" ht="12" customHeight="1">
      <c r="N2937" s="119" t="s">
        <v>685</v>
      </c>
      <c r="O2937" s="120" t="s">
        <v>1664</v>
      </c>
      <c r="P2937" s="122">
        <v>0</v>
      </c>
      <c r="Q2937" s="122">
        <v>0</v>
      </c>
      <c r="R2937" s="122">
        <v>0</v>
      </c>
      <c r="S2937" s="122">
        <v>0</v>
      </c>
      <c r="T2937" s="122">
        <v>0</v>
      </c>
      <c r="U2937" s="122">
        <v>0</v>
      </c>
      <c r="V2937" s="122">
        <v>0</v>
      </c>
      <c r="W2937" s="122">
        <v>150000026</v>
      </c>
      <c r="X2937" s="122">
        <v>165000026</v>
      </c>
      <c r="Y2937" s="122">
        <v>190000026</v>
      </c>
      <c r="Z2937" s="122">
        <v>205000026</v>
      </c>
      <c r="AA2937" s="122">
        <v>220000026</v>
      </c>
      <c r="AB2937" s="122">
        <v>0</v>
      </c>
      <c r="AC2937" s="122">
        <v>0</v>
      </c>
      <c r="AD2937" s="121"/>
    </row>
    <row r="2938" spans="14:30" ht="12" customHeight="1">
      <c r="N2938" s="119" t="s">
        <v>685</v>
      </c>
      <c r="O2938" s="120" t="s">
        <v>1844</v>
      </c>
      <c r="P2938" s="122">
        <v>0</v>
      </c>
      <c r="Q2938" s="122">
        <v>0</v>
      </c>
      <c r="R2938" s="122">
        <v>0</v>
      </c>
      <c r="S2938" s="122">
        <v>0</v>
      </c>
      <c r="T2938" s="122">
        <v>0</v>
      </c>
      <c r="U2938" s="122">
        <v>0</v>
      </c>
      <c r="V2938" s="122">
        <v>0</v>
      </c>
      <c r="W2938" s="122">
        <v>150000026</v>
      </c>
      <c r="X2938" s="122">
        <v>160000026</v>
      </c>
      <c r="Y2938" s="122">
        <v>170000026</v>
      </c>
      <c r="Z2938" s="122">
        <v>190000026</v>
      </c>
      <c r="AA2938" s="122">
        <v>0</v>
      </c>
      <c r="AB2938" s="122">
        <v>0</v>
      </c>
      <c r="AC2938" s="122">
        <v>0</v>
      </c>
      <c r="AD2938" s="121"/>
    </row>
    <row r="2939" spans="14:30" ht="12" customHeight="1">
      <c r="N2939" s="119" t="s">
        <v>685</v>
      </c>
      <c r="O2939" s="120" t="s">
        <v>1841</v>
      </c>
      <c r="P2939" s="122">
        <v>0</v>
      </c>
      <c r="Q2939" s="122">
        <v>0</v>
      </c>
      <c r="R2939" s="122">
        <v>0</v>
      </c>
      <c r="S2939" s="122">
        <v>0</v>
      </c>
      <c r="T2939" s="122">
        <v>0</v>
      </c>
      <c r="U2939" s="122">
        <v>0</v>
      </c>
      <c r="V2939" s="122">
        <v>0</v>
      </c>
      <c r="W2939" s="122">
        <v>160000026</v>
      </c>
      <c r="X2939" s="122">
        <v>170000026</v>
      </c>
      <c r="Y2939" s="122">
        <v>180000026</v>
      </c>
      <c r="Z2939" s="122">
        <v>190000026</v>
      </c>
      <c r="AA2939" s="122">
        <v>210000026</v>
      </c>
      <c r="AB2939" s="122">
        <v>235000026</v>
      </c>
      <c r="AC2939" s="122">
        <v>255000026</v>
      </c>
      <c r="AD2939" s="121"/>
    </row>
    <row r="2940" spans="14:30" ht="12" customHeight="1">
      <c r="N2940" s="119" t="s">
        <v>685</v>
      </c>
      <c r="O2940" s="120" t="s">
        <v>1755</v>
      </c>
      <c r="P2940" s="122">
        <v>0</v>
      </c>
      <c r="Q2940" s="122">
        <v>0</v>
      </c>
      <c r="R2940" s="122">
        <v>0</v>
      </c>
      <c r="S2940" s="122">
        <v>0</v>
      </c>
      <c r="T2940" s="122">
        <v>0</v>
      </c>
      <c r="U2940" s="122">
        <v>0</v>
      </c>
      <c r="V2940" s="122">
        <v>140000925</v>
      </c>
      <c r="W2940" s="122">
        <v>150000026</v>
      </c>
      <c r="X2940" s="122">
        <v>160000026</v>
      </c>
      <c r="Y2940" s="122">
        <v>170000026</v>
      </c>
      <c r="Z2940" s="122">
        <v>190000026</v>
      </c>
      <c r="AA2940" s="122">
        <v>0</v>
      </c>
      <c r="AB2940" s="122">
        <v>0</v>
      </c>
      <c r="AC2940" s="122">
        <v>0</v>
      </c>
      <c r="AD2940" s="121"/>
    </row>
    <row r="2941" spans="14:30" ht="12" customHeight="1">
      <c r="N2941" s="119" t="s">
        <v>685</v>
      </c>
      <c r="O2941" s="120" t="s">
        <v>2198</v>
      </c>
      <c r="P2941" s="122">
        <v>0</v>
      </c>
      <c r="Q2941" s="122">
        <v>0</v>
      </c>
      <c r="R2941" s="122">
        <v>0</v>
      </c>
      <c r="S2941" s="122">
        <v>0</v>
      </c>
      <c r="T2941" s="122">
        <v>0</v>
      </c>
      <c r="U2941" s="122">
        <v>0</v>
      </c>
      <c r="V2941" s="122">
        <v>0</v>
      </c>
      <c r="W2941" s="122">
        <v>150000026</v>
      </c>
      <c r="X2941" s="122">
        <v>160000026</v>
      </c>
      <c r="Y2941" s="122">
        <v>170000026</v>
      </c>
      <c r="Z2941" s="122">
        <v>190000026</v>
      </c>
      <c r="AA2941" s="122">
        <v>0</v>
      </c>
      <c r="AB2941" s="122">
        <v>0</v>
      </c>
      <c r="AC2941" s="122">
        <v>0</v>
      </c>
      <c r="AD2941" s="121"/>
    </row>
    <row r="2942" spans="14:30" ht="12" customHeight="1">
      <c r="N2942" s="119" t="s">
        <v>685</v>
      </c>
      <c r="O2942" s="120" t="s">
        <v>2236</v>
      </c>
      <c r="P2942" s="122">
        <v>0</v>
      </c>
      <c r="Q2942" s="122">
        <v>0</v>
      </c>
      <c r="R2942" s="122">
        <v>0</v>
      </c>
      <c r="S2942" s="122">
        <v>0</v>
      </c>
      <c r="T2942" s="122">
        <v>0</v>
      </c>
      <c r="U2942" s="122">
        <v>0</v>
      </c>
      <c r="V2942" s="122">
        <v>0</v>
      </c>
      <c r="W2942" s="122">
        <v>135000026</v>
      </c>
      <c r="X2942" s="122">
        <v>140000026</v>
      </c>
      <c r="Y2942" s="122">
        <v>150000026</v>
      </c>
      <c r="Z2942" s="122">
        <v>165000026</v>
      </c>
      <c r="AA2942" s="122">
        <v>0</v>
      </c>
      <c r="AB2942" s="122">
        <v>0</v>
      </c>
      <c r="AC2942" s="122">
        <v>0</v>
      </c>
      <c r="AD2942" s="121"/>
    </row>
    <row r="2943" spans="14:30" ht="12" customHeight="1">
      <c r="N2943" s="119" t="s">
        <v>685</v>
      </c>
      <c r="O2943" s="120" t="s">
        <v>2120</v>
      </c>
      <c r="P2943" s="122">
        <v>0</v>
      </c>
      <c r="Q2943" s="122">
        <v>0</v>
      </c>
      <c r="R2943" s="122">
        <v>0</v>
      </c>
      <c r="S2943" s="122">
        <v>0</v>
      </c>
      <c r="T2943" s="122">
        <v>0</v>
      </c>
      <c r="U2943" s="122">
        <v>0</v>
      </c>
      <c r="V2943" s="122">
        <v>0</v>
      </c>
      <c r="W2943" s="122">
        <v>150000026</v>
      </c>
      <c r="X2943" s="122">
        <v>155000026</v>
      </c>
      <c r="Y2943" s="122">
        <v>165000026</v>
      </c>
      <c r="Z2943" s="122">
        <v>175000026</v>
      </c>
      <c r="AA2943" s="122">
        <v>0</v>
      </c>
      <c r="AB2943" s="122">
        <v>0</v>
      </c>
      <c r="AC2943" s="122">
        <v>0</v>
      </c>
      <c r="AD2943" s="121"/>
    </row>
    <row r="2944" spans="14:30" ht="12" customHeight="1">
      <c r="N2944" s="119" t="s">
        <v>685</v>
      </c>
      <c r="O2944" s="120" t="s">
        <v>3363</v>
      </c>
      <c r="P2944" s="121"/>
      <c r="Q2944" s="121"/>
      <c r="R2944" s="121"/>
      <c r="S2944" s="121"/>
      <c r="T2944" s="121"/>
      <c r="U2944" s="121"/>
      <c r="V2944" s="121"/>
      <c r="W2944" s="121"/>
      <c r="X2944" s="121"/>
      <c r="Y2944" s="122">
        <v>160000026</v>
      </c>
      <c r="Z2944" s="121"/>
      <c r="AA2944" s="121"/>
      <c r="AB2944" s="121"/>
      <c r="AC2944" s="121"/>
      <c r="AD2944" s="121"/>
    </row>
    <row r="2945" spans="14:30" ht="12" customHeight="1">
      <c r="N2945" s="119" t="s">
        <v>685</v>
      </c>
      <c r="O2945" s="120" t="s">
        <v>2005</v>
      </c>
      <c r="P2945" s="122">
        <v>0</v>
      </c>
      <c r="Q2945" s="122">
        <v>0</v>
      </c>
      <c r="R2945" s="122">
        <v>0</v>
      </c>
      <c r="S2945" s="122">
        <v>0</v>
      </c>
      <c r="T2945" s="122">
        <v>0</v>
      </c>
      <c r="U2945" s="122">
        <v>0</v>
      </c>
      <c r="V2945" s="122">
        <v>0</v>
      </c>
      <c r="W2945" s="122">
        <v>150000026</v>
      </c>
      <c r="X2945" s="122">
        <v>155000026</v>
      </c>
      <c r="Y2945" s="122">
        <v>165000026</v>
      </c>
      <c r="Z2945" s="122">
        <v>175000026</v>
      </c>
      <c r="AA2945" s="122">
        <v>0</v>
      </c>
      <c r="AB2945" s="122">
        <v>0</v>
      </c>
      <c r="AC2945" s="122">
        <v>0</v>
      </c>
      <c r="AD2945" s="121"/>
    </row>
    <row r="2946" spans="14:30" ht="12" customHeight="1">
      <c r="N2946" s="119" t="s">
        <v>685</v>
      </c>
      <c r="O2946" s="120" t="s">
        <v>2199</v>
      </c>
      <c r="P2946" s="122">
        <v>0</v>
      </c>
      <c r="Q2946" s="122">
        <v>0</v>
      </c>
      <c r="R2946" s="122">
        <v>0</v>
      </c>
      <c r="S2946" s="122">
        <v>0</v>
      </c>
      <c r="T2946" s="122">
        <v>0</v>
      </c>
      <c r="U2946" s="122">
        <v>0</v>
      </c>
      <c r="V2946" s="122">
        <v>0</v>
      </c>
      <c r="W2946" s="122">
        <v>135000026</v>
      </c>
      <c r="X2946" s="122">
        <v>140000026</v>
      </c>
      <c r="Y2946" s="122">
        <v>145000026</v>
      </c>
      <c r="Z2946" s="122">
        <v>150000026</v>
      </c>
      <c r="AA2946" s="122">
        <v>0</v>
      </c>
      <c r="AB2946" s="122">
        <v>0</v>
      </c>
      <c r="AC2946" s="122">
        <v>0</v>
      </c>
      <c r="AD2946" s="121"/>
    </row>
    <row r="2947" spans="14:30" ht="12" customHeight="1">
      <c r="N2947" s="119" t="s">
        <v>685</v>
      </c>
      <c r="O2947" s="120" t="s">
        <v>2142</v>
      </c>
      <c r="P2947" s="122">
        <v>0</v>
      </c>
      <c r="Q2947" s="122">
        <v>0</v>
      </c>
      <c r="R2947" s="122">
        <v>0</v>
      </c>
      <c r="S2947" s="122">
        <v>0</v>
      </c>
      <c r="T2947" s="122">
        <v>0</v>
      </c>
      <c r="U2947" s="122">
        <v>0</v>
      </c>
      <c r="V2947" s="122">
        <v>0</v>
      </c>
      <c r="W2947" s="122">
        <v>150000026</v>
      </c>
      <c r="X2947" s="122">
        <v>160000026</v>
      </c>
      <c r="Y2947" s="122">
        <v>170000026</v>
      </c>
      <c r="Z2947" s="122">
        <v>190000026</v>
      </c>
      <c r="AA2947" s="122">
        <v>0</v>
      </c>
      <c r="AB2947" s="122">
        <v>0</v>
      </c>
      <c r="AC2947" s="122">
        <v>0</v>
      </c>
      <c r="AD2947" s="121"/>
    </row>
    <row r="2948" spans="14:30" ht="12" customHeight="1">
      <c r="N2948" s="119" t="s">
        <v>685</v>
      </c>
      <c r="O2948" s="120" t="s">
        <v>1873</v>
      </c>
      <c r="P2948" s="122">
        <v>0</v>
      </c>
      <c r="Q2948" s="122">
        <v>0</v>
      </c>
      <c r="R2948" s="122">
        <v>0</v>
      </c>
      <c r="S2948" s="122">
        <v>0</v>
      </c>
      <c r="T2948" s="122">
        <v>0</v>
      </c>
      <c r="U2948" s="122">
        <v>0</v>
      </c>
      <c r="V2948" s="122">
        <v>0</v>
      </c>
      <c r="W2948" s="122">
        <v>150000026</v>
      </c>
      <c r="X2948" s="122">
        <v>165000026</v>
      </c>
      <c r="Y2948" s="122">
        <v>180000026</v>
      </c>
      <c r="Z2948" s="122">
        <v>190000026</v>
      </c>
      <c r="AA2948" s="122">
        <v>200000026</v>
      </c>
      <c r="AB2948" s="122">
        <v>210000026</v>
      </c>
      <c r="AC2948" s="122">
        <v>250000026</v>
      </c>
      <c r="AD2948" s="121"/>
    </row>
    <row r="2949" spans="14:30" ht="12" customHeight="1">
      <c r="N2949" s="119" t="s">
        <v>685</v>
      </c>
      <c r="O2949" s="120" t="s">
        <v>2369</v>
      </c>
      <c r="P2949" s="122">
        <v>0</v>
      </c>
      <c r="Q2949" s="122">
        <v>0</v>
      </c>
      <c r="R2949" s="122">
        <v>0</v>
      </c>
      <c r="S2949" s="122">
        <v>0</v>
      </c>
      <c r="T2949" s="122">
        <v>0</v>
      </c>
      <c r="U2949" s="122">
        <v>0</v>
      </c>
      <c r="V2949" s="122">
        <v>0</v>
      </c>
      <c r="W2949" s="122">
        <v>0</v>
      </c>
      <c r="X2949" s="122">
        <v>0</v>
      </c>
      <c r="Y2949" s="122">
        <v>170000026</v>
      </c>
      <c r="Z2949" s="122">
        <v>190000026</v>
      </c>
      <c r="AA2949" s="122">
        <v>0</v>
      </c>
      <c r="AB2949" s="122">
        <v>0</v>
      </c>
      <c r="AC2949" s="122">
        <v>0</v>
      </c>
      <c r="AD2949" s="121"/>
    </row>
    <row r="2950" spans="14:30" ht="12" customHeight="1">
      <c r="N2950" s="119" t="s">
        <v>685</v>
      </c>
      <c r="O2950" s="120" t="s">
        <v>2806</v>
      </c>
      <c r="P2950" s="122">
        <v>0</v>
      </c>
      <c r="Q2950" s="122">
        <v>0</v>
      </c>
      <c r="R2950" s="122">
        <v>0</v>
      </c>
      <c r="S2950" s="122">
        <v>0</v>
      </c>
      <c r="T2950" s="122">
        <v>0</v>
      </c>
      <c r="U2950" s="122">
        <v>0</v>
      </c>
      <c r="V2950" s="122">
        <v>0</v>
      </c>
      <c r="W2950" s="122">
        <v>0</v>
      </c>
      <c r="X2950" s="122">
        <v>0</v>
      </c>
      <c r="Y2950" s="122">
        <v>0</v>
      </c>
      <c r="Z2950" s="122">
        <v>0</v>
      </c>
      <c r="AA2950" s="122">
        <v>300000026</v>
      </c>
      <c r="AB2950" s="122">
        <v>330000026</v>
      </c>
      <c r="AC2950" s="122">
        <v>360000026</v>
      </c>
      <c r="AD2950" s="121"/>
    </row>
    <row r="2951" spans="14:30" ht="12" customHeight="1">
      <c r="N2951" s="119" t="s">
        <v>685</v>
      </c>
      <c r="O2951" s="120" t="s">
        <v>3395</v>
      </c>
      <c r="P2951" s="121"/>
      <c r="Q2951" s="121"/>
      <c r="R2951" s="121"/>
      <c r="S2951" s="121"/>
      <c r="T2951" s="121"/>
      <c r="U2951" s="121"/>
      <c r="V2951" s="121"/>
      <c r="W2951" s="121"/>
      <c r="X2951" s="121"/>
      <c r="Y2951" s="121"/>
      <c r="Z2951" s="121"/>
      <c r="AA2951" s="122">
        <v>260000026</v>
      </c>
      <c r="AB2951" s="122">
        <v>305000026</v>
      </c>
      <c r="AC2951" s="122">
        <v>360000026</v>
      </c>
      <c r="AD2951" s="121"/>
    </row>
    <row r="2952" spans="14:30" ht="12" customHeight="1">
      <c r="N2952" s="119" t="s">
        <v>685</v>
      </c>
      <c r="O2952" s="120" t="s">
        <v>2370</v>
      </c>
      <c r="P2952" s="122">
        <v>0</v>
      </c>
      <c r="Q2952" s="122">
        <v>0</v>
      </c>
      <c r="R2952" s="122">
        <v>0</v>
      </c>
      <c r="S2952" s="122">
        <v>0</v>
      </c>
      <c r="T2952" s="122">
        <v>0</v>
      </c>
      <c r="U2952" s="122">
        <v>0</v>
      </c>
      <c r="V2952" s="122">
        <v>0</v>
      </c>
      <c r="W2952" s="122">
        <v>0</v>
      </c>
      <c r="X2952" s="122">
        <v>0</v>
      </c>
      <c r="Y2952" s="122">
        <v>170000026</v>
      </c>
      <c r="Z2952" s="122">
        <v>190000026</v>
      </c>
      <c r="AA2952" s="122">
        <v>0</v>
      </c>
      <c r="AB2952" s="122">
        <v>0</v>
      </c>
      <c r="AC2952" s="122">
        <v>0</v>
      </c>
      <c r="AD2952" s="121"/>
    </row>
    <row r="2953" spans="14:30" ht="12" customHeight="1">
      <c r="N2953" s="119" t="s">
        <v>685</v>
      </c>
      <c r="O2953" s="120" t="s">
        <v>2063</v>
      </c>
      <c r="P2953" s="122">
        <v>0</v>
      </c>
      <c r="Q2953" s="122">
        <v>0</v>
      </c>
      <c r="R2953" s="122">
        <v>0</v>
      </c>
      <c r="S2953" s="122">
        <v>0</v>
      </c>
      <c r="T2953" s="122">
        <v>0</v>
      </c>
      <c r="U2953" s="122">
        <v>0</v>
      </c>
      <c r="V2953" s="122">
        <v>0</v>
      </c>
      <c r="W2953" s="122">
        <v>150000026</v>
      </c>
      <c r="X2953" s="122">
        <v>165000026</v>
      </c>
      <c r="Y2953" s="122">
        <v>180000026</v>
      </c>
      <c r="Z2953" s="122">
        <v>190000026</v>
      </c>
      <c r="AA2953" s="122">
        <v>200000026</v>
      </c>
      <c r="AB2953" s="122">
        <v>210000026</v>
      </c>
      <c r="AC2953" s="122">
        <v>250000026</v>
      </c>
      <c r="AD2953" s="121"/>
    </row>
    <row r="2954" spans="14:30" ht="12" customHeight="1">
      <c r="N2954" s="119" t="s">
        <v>685</v>
      </c>
      <c r="O2954" s="120" t="s">
        <v>2371</v>
      </c>
      <c r="P2954" s="122">
        <v>0</v>
      </c>
      <c r="Q2954" s="122">
        <v>0</v>
      </c>
      <c r="R2954" s="122">
        <v>0</v>
      </c>
      <c r="S2954" s="122">
        <v>0</v>
      </c>
      <c r="T2954" s="122">
        <v>0</v>
      </c>
      <c r="U2954" s="122">
        <v>0</v>
      </c>
      <c r="V2954" s="122">
        <v>0</v>
      </c>
      <c r="W2954" s="122">
        <v>0</v>
      </c>
      <c r="X2954" s="122">
        <v>0</v>
      </c>
      <c r="Y2954" s="122">
        <v>170000026</v>
      </c>
      <c r="Z2954" s="122">
        <v>190000026</v>
      </c>
      <c r="AA2954" s="122">
        <v>0</v>
      </c>
      <c r="AB2954" s="122">
        <v>0</v>
      </c>
      <c r="AC2954" s="122">
        <v>0</v>
      </c>
      <c r="AD2954" s="121"/>
    </row>
    <row r="2955" spans="14:30" ht="12" customHeight="1">
      <c r="N2955" s="119" t="s">
        <v>685</v>
      </c>
      <c r="O2955" s="120" t="s">
        <v>3364</v>
      </c>
      <c r="P2955" s="121"/>
      <c r="Q2955" s="121"/>
      <c r="R2955" s="121"/>
      <c r="S2955" s="121"/>
      <c r="T2955" s="121"/>
      <c r="U2955" s="121"/>
      <c r="V2955" s="121"/>
      <c r="W2955" s="121"/>
      <c r="X2955" s="121"/>
      <c r="Y2955" s="122">
        <v>160000026</v>
      </c>
      <c r="Z2955" s="121"/>
      <c r="AA2955" s="121"/>
      <c r="AB2955" s="121"/>
      <c r="AC2955" s="121"/>
      <c r="AD2955" s="121"/>
    </row>
    <row r="2956" spans="14:30" ht="12" customHeight="1">
      <c r="N2956" s="119" t="s">
        <v>685</v>
      </c>
      <c r="O2956" s="120" t="s">
        <v>1927</v>
      </c>
      <c r="P2956" s="122">
        <v>0</v>
      </c>
      <c r="Q2956" s="122">
        <v>0</v>
      </c>
      <c r="R2956" s="122">
        <v>0</v>
      </c>
      <c r="S2956" s="122">
        <v>0</v>
      </c>
      <c r="T2956" s="122">
        <v>0</v>
      </c>
      <c r="U2956" s="122">
        <v>0</v>
      </c>
      <c r="V2956" s="122">
        <v>0</v>
      </c>
      <c r="W2956" s="122">
        <v>0</v>
      </c>
      <c r="X2956" s="122">
        <v>0</v>
      </c>
      <c r="Y2956" s="122">
        <v>190000026</v>
      </c>
      <c r="Z2956" s="122">
        <v>200000026</v>
      </c>
      <c r="AA2956" s="122">
        <v>210000026</v>
      </c>
      <c r="AB2956" s="122">
        <v>250000026</v>
      </c>
      <c r="AC2956" s="122">
        <v>300000026</v>
      </c>
      <c r="AD2956" s="121"/>
    </row>
    <row r="2957" spans="14:30" ht="12" customHeight="1">
      <c r="N2957" s="119" t="s">
        <v>685</v>
      </c>
      <c r="O2957" s="120" t="s">
        <v>2296</v>
      </c>
      <c r="P2957" s="122">
        <v>0</v>
      </c>
      <c r="Q2957" s="122">
        <v>0</v>
      </c>
      <c r="R2957" s="122">
        <v>0</v>
      </c>
      <c r="S2957" s="122">
        <v>0</v>
      </c>
      <c r="T2957" s="122">
        <v>0</v>
      </c>
      <c r="U2957" s="122">
        <v>0</v>
      </c>
      <c r="V2957" s="122">
        <v>0</v>
      </c>
      <c r="W2957" s="122">
        <v>0</v>
      </c>
      <c r="X2957" s="122">
        <v>0</v>
      </c>
      <c r="Y2957" s="122">
        <v>190000026</v>
      </c>
      <c r="Z2957" s="122">
        <v>200000026</v>
      </c>
      <c r="AA2957" s="122">
        <v>210000026</v>
      </c>
      <c r="AB2957" s="122">
        <v>250000026</v>
      </c>
      <c r="AC2957" s="122">
        <v>300000026</v>
      </c>
      <c r="AD2957" s="121"/>
    </row>
    <row r="2958" spans="14:30" ht="12" customHeight="1">
      <c r="N2958" s="119" t="s">
        <v>685</v>
      </c>
      <c r="O2958" s="120" t="s">
        <v>2200</v>
      </c>
      <c r="P2958" s="122">
        <v>0</v>
      </c>
      <c r="Q2958" s="122">
        <v>0</v>
      </c>
      <c r="R2958" s="122">
        <v>0</v>
      </c>
      <c r="S2958" s="122">
        <v>0</v>
      </c>
      <c r="T2958" s="122">
        <v>0</v>
      </c>
      <c r="U2958" s="122">
        <v>0</v>
      </c>
      <c r="V2958" s="122">
        <v>0</v>
      </c>
      <c r="W2958" s="122">
        <v>0</v>
      </c>
      <c r="X2958" s="122">
        <v>0</v>
      </c>
      <c r="Y2958" s="122">
        <v>205000026</v>
      </c>
      <c r="Z2958" s="122">
        <v>215000026</v>
      </c>
      <c r="AA2958" s="122">
        <v>225000026</v>
      </c>
      <c r="AB2958" s="122">
        <v>250000026</v>
      </c>
      <c r="AC2958" s="122">
        <v>300000026</v>
      </c>
      <c r="AD2958" s="121"/>
    </row>
    <row r="2959" spans="14:30" ht="12" customHeight="1">
      <c r="N2959" s="119" t="s">
        <v>685</v>
      </c>
      <c r="O2959" s="120" t="s">
        <v>2237</v>
      </c>
      <c r="P2959" s="122">
        <v>0</v>
      </c>
      <c r="Q2959" s="122">
        <v>0</v>
      </c>
      <c r="R2959" s="122">
        <v>0</v>
      </c>
      <c r="S2959" s="122">
        <v>0</v>
      </c>
      <c r="T2959" s="122">
        <v>0</v>
      </c>
      <c r="U2959" s="122">
        <v>0</v>
      </c>
      <c r="V2959" s="122">
        <v>0</v>
      </c>
      <c r="W2959" s="122">
        <v>150000026</v>
      </c>
      <c r="X2959" s="122">
        <v>165000026</v>
      </c>
      <c r="Y2959" s="122">
        <v>180000026</v>
      </c>
      <c r="Z2959" s="122">
        <v>190000026</v>
      </c>
      <c r="AA2959" s="122">
        <v>200000026</v>
      </c>
      <c r="AB2959" s="122">
        <v>210000026</v>
      </c>
      <c r="AC2959" s="122">
        <v>250000026</v>
      </c>
      <c r="AD2959" s="121"/>
    </row>
    <row r="2960" spans="14:30" ht="12" customHeight="1">
      <c r="N2960" s="119" t="s">
        <v>685</v>
      </c>
      <c r="O2960" s="120" t="s">
        <v>1991</v>
      </c>
      <c r="P2960" s="122">
        <v>0</v>
      </c>
      <c r="Q2960" s="122">
        <v>0</v>
      </c>
      <c r="R2960" s="122">
        <v>0</v>
      </c>
      <c r="S2960" s="122">
        <v>0</v>
      </c>
      <c r="T2960" s="122">
        <v>0</v>
      </c>
      <c r="U2960" s="122">
        <v>0</v>
      </c>
      <c r="V2960" s="122">
        <v>0</v>
      </c>
      <c r="W2960" s="122">
        <v>135000026</v>
      </c>
      <c r="X2960" s="122">
        <v>140000026</v>
      </c>
      <c r="Y2960" s="122">
        <v>145000026</v>
      </c>
      <c r="Z2960" s="122">
        <v>150000026</v>
      </c>
      <c r="AA2960" s="122">
        <v>0</v>
      </c>
      <c r="AB2960" s="122">
        <v>0</v>
      </c>
      <c r="AC2960" s="122">
        <v>0</v>
      </c>
      <c r="AD2960" s="121"/>
    </row>
    <row r="2961" spans="14:30" ht="12" customHeight="1">
      <c r="N2961" s="119" t="s">
        <v>685</v>
      </c>
      <c r="O2961" s="120" t="s">
        <v>2713</v>
      </c>
      <c r="P2961" s="122">
        <v>0</v>
      </c>
      <c r="Q2961" s="122">
        <v>0</v>
      </c>
      <c r="R2961" s="122">
        <v>0</v>
      </c>
      <c r="S2961" s="122">
        <v>0</v>
      </c>
      <c r="T2961" s="122">
        <v>0</v>
      </c>
      <c r="U2961" s="122">
        <v>0</v>
      </c>
      <c r="V2961" s="122">
        <v>0</v>
      </c>
      <c r="W2961" s="122">
        <v>0</v>
      </c>
      <c r="X2961" s="122">
        <v>0</v>
      </c>
      <c r="Y2961" s="122">
        <v>0</v>
      </c>
      <c r="Z2961" s="122">
        <v>0</v>
      </c>
      <c r="AA2961" s="122">
        <v>175000026</v>
      </c>
      <c r="AB2961" s="122">
        <v>180000026</v>
      </c>
      <c r="AC2961" s="122">
        <v>190000026</v>
      </c>
      <c r="AD2961" s="121"/>
    </row>
    <row r="2962" spans="14:30" ht="12" customHeight="1">
      <c r="N2962" s="119" t="s">
        <v>685</v>
      </c>
      <c r="O2962" s="120" t="s">
        <v>2842</v>
      </c>
      <c r="P2962" s="122">
        <v>0</v>
      </c>
      <c r="Q2962" s="122">
        <v>0</v>
      </c>
      <c r="R2962" s="122">
        <v>0</v>
      </c>
      <c r="S2962" s="122">
        <v>0</v>
      </c>
      <c r="T2962" s="122">
        <v>0</v>
      </c>
      <c r="U2962" s="122">
        <v>0</v>
      </c>
      <c r="V2962" s="122">
        <v>0</v>
      </c>
      <c r="W2962" s="122">
        <v>0</v>
      </c>
      <c r="X2962" s="122">
        <v>0</v>
      </c>
      <c r="Y2962" s="122">
        <v>0</v>
      </c>
      <c r="Z2962" s="122">
        <v>0</v>
      </c>
      <c r="AA2962" s="122">
        <v>170000026</v>
      </c>
      <c r="AB2962" s="122">
        <v>195000026</v>
      </c>
      <c r="AC2962" s="122">
        <v>200000026</v>
      </c>
      <c r="AD2962" s="121"/>
    </row>
    <row r="2963" spans="14:30" ht="12" customHeight="1">
      <c r="N2963" s="119" t="s">
        <v>685</v>
      </c>
      <c r="O2963" s="120" t="s">
        <v>2372</v>
      </c>
      <c r="P2963" s="121"/>
      <c r="Q2963" s="121"/>
      <c r="R2963" s="121"/>
      <c r="S2963" s="121"/>
      <c r="T2963" s="121"/>
      <c r="U2963" s="121"/>
      <c r="V2963" s="121"/>
      <c r="W2963" s="121"/>
      <c r="X2963" s="122">
        <v>0</v>
      </c>
      <c r="Y2963" s="122">
        <v>0</v>
      </c>
      <c r="Z2963" s="122">
        <v>0</v>
      </c>
      <c r="AA2963" s="122">
        <v>170000026</v>
      </c>
      <c r="AB2963" s="122">
        <v>195000026</v>
      </c>
      <c r="AC2963" s="122">
        <v>200000026</v>
      </c>
      <c r="AD2963" s="121"/>
    </row>
    <row r="2964" spans="14:30" ht="12" customHeight="1">
      <c r="N2964" s="119" t="s">
        <v>685</v>
      </c>
      <c r="O2964" s="120" t="s">
        <v>2676</v>
      </c>
      <c r="P2964" s="122">
        <v>0</v>
      </c>
      <c r="Q2964" s="122">
        <v>0</v>
      </c>
      <c r="R2964" s="122">
        <v>0</v>
      </c>
      <c r="S2964" s="122">
        <v>0</v>
      </c>
      <c r="T2964" s="122">
        <v>0</v>
      </c>
      <c r="U2964" s="122">
        <v>0</v>
      </c>
      <c r="V2964" s="122">
        <v>0</v>
      </c>
      <c r="W2964" s="122">
        <v>0</v>
      </c>
      <c r="X2964" s="122">
        <v>0</v>
      </c>
      <c r="Y2964" s="122">
        <v>0</v>
      </c>
      <c r="Z2964" s="122">
        <v>0</v>
      </c>
      <c r="AA2964" s="122">
        <v>145000026</v>
      </c>
      <c r="AB2964" s="122">
        <v>160000026</v>
      </c>
      <c r="AC2964" s="122">
        <v>170000026</v>
      </c>
      <c r="AD2964" s="121"/>
    </row>
    <row r="2965" spans="14:30" ht="12" customHeight="1">
      <c r="N2965" s="119" t="s">
        <v>685</v>
      </c>
      <c r="O2965" s="120" t="s">
        <v>2680</v>
      </c>
      <c r="P2965" s="122">
        <v>0</v>
      </c>
      <c r="Q2965" s="122">
        <v>0</v>
      </c>
      <c r="R2965" s="122">
        <v>0</v>
      </c>
      <c r="S2965" s="122">
        <v>0</v>
      </c>
      <c r="T2965" s="122">
        <v>0</v>
      </c>
      <c r="U2965" s="122">
        <v>0</v>
      </c>
      <c r="V2965" s="122">
        <v>0</v>
      </c>
      <c r="W2965" s="122">
        <v>0</v>
      </c>
      <c r="X2965" s="122">
        <v>0</v>
      </c>
      <c r="Y2965" s="122">
        <v>0</v>
      </c>
      <c r="Z2965" s="122">
        <v>0</v>
      </c>
      <c r="AA2965" s="122">
        <v>0</v>
      </c>
      <c r="AB2965" s="122">
        <v>170000026</v>
      </c>
      <c r="AC2965" s="122">
        <v>0</v>
      </c>
      <c r="AD2965" s="121"/>
    </row>
    <row r="2966" spans="14:30" ht="12" customHeight="1">
      <c r="N2966" s="119" t="s">
        <v>685</v>
      </c>
      <c r="O2966" s="120" t="s">
        <v>2681</v>
      </c>
      <c r="P2966" s="122">
        <v>0</v>
      </c>
      <c r="Q2966" s="122">
        <v>0</v>
      </c>
      <c r="R2966" s="122">
        <v>0</v>
      </c>
      <c r="S2966" s="122">
        <v>0</v>
      </c>
      <c r="T2966" s="122">
        <v>0</v>
      </c>
      <c r="U2966" s="122">
        <v>0</v>
      </c>
      <c r="V2966" s="122">
        <v>0</v>
      </c>
      <c r="W2966" s="122">
        <v>0</v>
      </c>
      <c r="X2966" s="122">
        <v>0</v>
      </c>
      <c r="Y2966" s="122">
        <v>0</v>
      </c>
      <c r="Z2966" s="122">
        <v>0</v>
      </c>
      <c r="AA2966" s="122">
        <v>0</v>
      </c>
      <c r="AB2966" s="122">
        <v>190000026</v>
      </c>
      <c r="AC2966" s="122">
        <v>220000026</v>
      </c>
      <c r="AD2966" s="121"/>
    </row>
    <row r="2967" spans="14:30" ht="12" customHeight="1">
      <c r="N2967" s="119" t="s">
        <v>685</v>
      </c>
      <c r="O2967" s="120" t="s">
        <v>2681</v>
      </c>
      <c r="P2967" s="122">
        <v>0</v>
      </c>
      <c r="Q2967" s="122">
        <v>0</v>
      </c>
      <c r="R2967" s="122">
        <v>0</v>
      </c>
      <c r="S2967" s="122">
        <v>0</v>
      </c>
      <c r="T2967" s="122">
        <v>0</v>
      </c>
      <c r="U2967" s="122">
        <v>0</v>
      </c>
      <c r="V2967" s="122">
        <v>0</v>
      </c>
      <c r="W2967" s="122">
        <v>0</v>
      </c>
      <c r="X2967" s="122">
        <v>0</v>
      </c>
      <c r="Y2967" s="122">
        <v>0</v>
      </c>
      <c r="Z2967" s="122">
        <v>0</v>
      </c>
      <c r="AA2967" s="122">
        <v>0</v>
      </c>
      <c r="AB2967" s="122">
        <v>190000026</v>
      </c>
      <c r="AC2967" s="122">
        <v>220000026</v>
      </c>
      <c r="AD2967" s="121"/>
    </row>
    <row r="2968" spans="14:30" ht="12" customHeight="1">
      <c r="N2968" s="119" t="s">
        <v>685</v>
      </c>
      <c r="O2968" s="120" t="s">
        <v>2849</v>
      </c>
      <c r="P2968" s="122">
        <v>0</v>
      </c>
      <c r="Q2968" s="122">
        <v>0</v>
      </c>
      <c r="R2968" s="122">
        <v>0</v>
      </c>
      <c r="S2968" s="122">
        <v>0</v>
      </c>
      <c r="T2968" s="122">
        <v>0</v>
      </c>
      <c r="U2968" s="122">
        <v>0</v>
      </c>
      <c r="V2968" s="122">
        <v>0</v>
      </c>
      <c r="W2968" s="122">
        <v>0</v>
      </c>
      <c r="X2968" s="122">
        <v>0</v>
      </c>
      <c r="Y2968" s="122">
        <v>0</v>
      </c>
      <c r="Z2968" s="122">
        <v>0</v>
      </c>
      <c r="AA2968" s="122">
        <v>0</v>
      </c>
      <c r="AB2968" s="122">
        <v>170000026</v>
      </c>
      <c r="AC2968" s="122">
        <v>0</v>
      </c>
      <c r="AD2968" s="121"/>
    </row>
    <row r="2969" spans="14:30" ht="12" customHeight="1">
      <c r="N2969" s="119" t="s">
        <v>685</v>
      </c>
      <c r="O2969" s="120" t="s">
        <v>2805</v>
      </c>
      <c r="P2969" s="121"/>
      <c r="Q2969" s="121"/>
      <c r="R2969" s="121"/>
      <c r="S2969" s="121"/>
      <c r="T2969" s="122">
        <v>0</v>
      </c>
      <c r="U2969" s="122">
        <v>0</v>
      </c>
      <c r="V2969" s="122">
        <v>0</v>
      </c>
      <c r="W2969" s="122">
        <v>0</v>
      </c>
      <c r="X2969" s="122">
        <v>0</v>
      </c>
      <c r="Y2969" s="122">
        <v>0</v>
      </c>
      <c r="Z2969" s="122">
        <v>0</v>
      </c>
      <c r="AA2969" s="122">
        <v>185000026</v>
      </c>
      <c r="AB2969" s="122">
        <v>190000026</v>
      </c>
      <c r="AC2969" s="122">
        <v>200000026</v>
      </c>
      <c r="AD2969" s="121"/>
    </row>
    <row r="2970" spans="14:30" ht="12" customHeight="1">
      <c r="N2970" s="119" t="s">
        <v>685</v>
      </c>
      <c r="O2970" s="120" t="s">
        <v>2201</v>
      </c>
      <c r="P2970" s="122">
        <v>0</v>
      </c>
      <c r="Q2970" s="122">
        <v>0</v>
      </c>
      <c r="R2970" s="122">
        <v>0</v>
      </c>
      <c r="S2970" s="122">
        <v>0</v>
      </c>
      <c r="T2970" s="122">
        <v>0</v>
      </c>
      <c r="U2970" s="122">
        <v>0</v>
      </c>
      <c r="V2970" s="122">
        <v>0</v>
      </c>
      <c r="W2970" s="122">
        <v>0</v>
      </c>
      <c r="X2970" s="122">
        <v>0</v>
      </c>
      <c r="Y2970" s="122">
        <v>150000026</v>
      </c>
      <c r="Z2970" s="122">
        <v>0</v>
      </c>
      <c r="AA2970" s="122">
        <v>0</v>
      </c>
      <c r="AB2970" s="122">
        <v>0</v>
      </c>
      <c r="AC2970" s="122">
        <v>0</v>
      </c>
      <c r="AD2970" s="121"/>
    </row>
    <row r="2971" spans="14:30" ht="12" customHeight="1">
      <c r="N2971" s="119" t="s">
        <v>685</v>
      </c>
      <c r="O2971" s="120" t="s">
        <v>1798</v>
      </c>
      <c r="P2971" s="122">
        <v>0</v>
      </c>
      <c r="Q2971" s="122">
        <v>0</v>
      </c>
      <c r="R2971" s="122">
        <v>0</v>
      </c>
      <c r="S2971" s="122">
        <v>0</v>
      </c>
      <c r="T2971" s="122">
        <v>0</v>
      </c>
      <c r="U2971" s="122">
        <v>0</v>
      </c>
      <c r="V2971" s="122">
        <v>95000026</v>
      </c>
      <c r="W2971" s="122">
        <v>105000026</v>
      </c>
      <c r="X2971" s="122">
        <v>110000026</v>
      </c>
      <c r="Y2971" s="122">
        <v>120000026</v>
      </c>
      <c r="Z2971" s="122">
        <v>125000026</v>
      </c>
      <c r="AA2971" s="122">
        <v>0</v>
      </c>
      <c r="AB2971" s="122">
        <v>0</v>
      </c>
      <c r="AC2971" s="122">
        <v>0</v>
      </c>
      <c r="AD2971" s="121"/>
    </row>
    <row r="2972" spans="14:30" ht="12" customHeight="1">
      <c r="N2972" s="119" t="s">
        <v>685</v>
      </c>
      <c r="O2972" s="120" t="s">
        <v>2143</v>
      </c>
      <c r="P2972" s="122">
        <v>0</v>
      </c>
      <c r="Q2972" s="122">
        <v>0</v>
      </c>
      <c r="R2972" s="122">
        <v>0</v>
      </c>
      <c r="S2972" s="122">
        <v>0</v>
      </c>
      <c r="T2972" s="122">
        <v>0</v>
      </c>
      <c r="U2972" s="122">
        <v>0</v>
      </c>
      <c r="V2972" s="122">
        <v>0</v>
      </c>
      <c r="W2972" s="122">
        <v>100000026</v>
      </c>
      <c r="X2972" s="122">
        <v>120000026</v>
      </c>
      <c r="Y2972" s="122">
        <v>125000026</v>
      </c>
      <c r="Z2972" s="122">
        <v>130000026</v>
      </c>
      <c r="AA2972" s="122">
        <v>140000026</v>
      </c>
      <c r="AB2972" s="122">
        <v>0</v>
      </c>
      <c r="AC2972" s="122">
        <v>0</v>
      </c>
      <c r="AD2972" s="121"/>
    </row>
    <row r="2973" spans="14:30" ht="12" customHeight="1">
      <c r="N2973" s="119" t="s">
        <v>685</v>
      </c>
      <c r="O2973" s="120" t="s">
        <v>2051</v>
      </c>
      <c r="P2973" s="122">
        <v>0</v>
      </c>
      <c r="Q2973" s="122">
        <v>0</v>
      </c>
      <c r="R2973" s="122">
        <v>0</v>
      </c>
      <c r="S2973" s="122">
        <v>0</v>
      </c>
      <c r="T2973" s="122">
        <v>0</v>
      </c>
      <c r="U2973" s="122">
        <v>0</v>
      </c>
      <c r="V2973" s="122">
        <v>100000026</v>
      </c>
      <c r="W2973" s="122">
        <v>110000026</v>
      </c>
      <c r="X2973" s="122">
        <v>115000026</v>
      </c>
      <c r="Y2973" s="122">
        <v>125000026</v>
      </c>
      <c r="Z2973" s="122">
        <v>130000026</v>
      </c>
      <c r="AA2973" s="122">
        <v>0</v>
      </c>
      <c r="AB2973" s="122">
        <v>0</v>
      </c>
      <c r="AC2973" s="122">
        <v>0</v>
      </c>
      <c r="AD2973" s="121"/>
    </row>
    <row r="2974" spans="14:30" ht="12" customHeight="1">
      <c r="N2974" s="119" t="s">
        <v>685</v>
      </c>
      <c r="O2974" s="120" t="s">
        <v>2202</v>
      </c>
      <c r="P2974" s="122">
        <v>0</v>
      </c>
      <c r="Q2974" s="122">
        <v>0</v>
      </c>
      <c r="R2974" s="122">
        <v>0</v>
      </c>
      <c r="S2974" s="122">
        <v>0</v>
      </c>
      <c r="T2974" s="122">
        <v>0</v>
      </c>
      <c r="U2974" s="122">
        <v>0</v>
      </c>
      <c r="V2974" s="122">
        <v>95000026</v>
      </c>
      <c r="W2974" s="122">
        <v>100000026</v>
      </c>
      <c r="X2974" s="122">
        <v>115000026</v>
      </c>
      <c r="Y2974" s="122">
        <v>125000026</v>
      </c>
      <c r="Z2974" s="122">
        <v>130000026</v>
      </c>
      <c r="AA2974" s="122">
        <v>140000026</v>
      </c>
      <c r="AB2974" s="122">
        <v>150000026</v>
      </c>
      <c r="AC2974" s="122">
        <v>160000026</v>
      </c>
      <c r="AD2974" s="121"/>
    </row>
    <row r="2975" spans="14:30" ht="12" customHeight="1">
      <c r="N2975" s="119" t="s">
        <v>685</v>
      </c>
      <c r="O2975" s="120" t="s">
        <v>1845</v>
      </c>
      <c r="P2975" s="122">
        <v>0</v>
      </c>
      <c r="Q2975" s="122">
        <v>0</v>
      </c>
      <c r="R2975" s="122">
        <v>0</v>
      </c>
      <c r="S2975" s="122">
        <v>0</v>
      </c>
      <c r="T2975" s="122">
        <v>0</v>
      </c>
      <c r="U2975" s="122">
        <v>0</v>
      </c>
      <c r="V2975" s="122">
        <v>95000026</v>
      </c>
      <c r="W2975" s="122">
        <v>100000026</v>
      </c>
      <c r="X2975" s="122">
        <v>115000026</v>
      </c>
      <c r="Y2975" s="122">
        <v>125000026</v>
      </c>
      <c r="Z2975" s="122">
        <v>130000026</v>
      </c>
      <c r="AA2975" s="122">
        <v>140000026</v>
      </c>
      <c r="AB2975" s="122">
        <v>150000026</v>
      </c>
      <c r="AC2975" s="122">
        <v>160000026</v>
      </c>
      <c r="AD2975" s="121"/>
    </row>
    <row r="2976" spans="14:30" ht="12" customHeight="1">
      <c r="N2976" s="119" t="s">
        <v>685</v>
      </c>
      <c r="O2976" s="120" t="s">
        <v>1845</v>
      </c>
      <c r="P2976" s="122">
        <v>0</v>
      </c>
      <c r="Q2976" s="122">
        <v>0</v>
      </c>
      <c r="R2976" s="122">
        <v>0</v>
      </c>
      <c r="S2976" s="122">
        <v>0</v>
      </c>
      <c r="T2976" s="122">
        <v>0</v>
      </c>
      <c r="U2976" s="122">
        <v>0</v>
      </c>
      <c r="V2976" s="122">
        <v>95000026</v>
      </c>
      <c r="W2976" s="122">
        <v>100000026</v>
      </c>
      <c r="X2976" s="122">
        <v>115000026</v>
      </c>
      <c r="Y2976" s="122">
        <v>125000026</v>
      </c>
      <c r="Z2976" s="122">
        <v>130000026</v>
      </c>
      <c r="AA2976" s="122">
        <v>140000026</v>
      </c>
      <c r="AB2976" s="122">
        <v>150000026</v>
      </c>
      <c r="AC2976" s="122">
        <v>160000026</v>
      </c>
      <c r="AD2976" s="121"/>
    </row>
    <row r="2977" spans="14:30" ht="12" customHeight="1">
      <c r="N2977" s="119" t="s">
        <v>685</v>
      </c>
      <c r="O2977" s="120" t="s">
        <v>1814</v>
      </c>
      <c r="P2977" s="122">
        <v>0</v>
      </c>
      <c r="Q2977" s="122">
        <v>0</v>
      </c>
      <c r="R2977" s="122">
        <v>0</v>
      </c>
      <c r="S2977" s="122">
        <v>0</v>
      </c>
      <c r="T2977" s="122">
        <v>0</v>
      </c>
      <c r="U2977" s="122">
        <v>0</v>
      </c>
      <c r="V2977" s="122">
        <v>100000026</v>
      </c>
      <c r="W2977" s="122">
        <v>110000026</v>
      </c>
      <c r="X2977" s="122">
        <v>115000026</v>
      </c>
      <c r="Y2977" s="122">
        <v>125000026</v>
      </c>
      <c r="Z2977" s="122">
        <v>130000026</v>
      </c>
      <c r="AA2977" s="122">
        <v>0</v>
      </c>
      <c r="AB2977" s="122">
        <v>0</v>
      </c>
      <c r="AC2977" s="122">
        <v>0</v>
      </c>
      <c r="AD2977" s="121"/>
    </row>
    <row r="2978" spans="14:30" ht="12" customHeight="1">
      <c r="N2978" s="119" t="s">
        <v>685</v>
      </c>
      <c r="O2978" s="120" t="s">
        <v>1940</v>
      </c>
      <c r="P2978" s="122">
        <v>0</v>
      </c>
      <c r="Q2978" s="122">
        <v>0</v>
      </c>
      <c r="R2978" s="122">
        <v>0</v>
      </c>
      <c r="S2978" s="122">
        <v>0</v>
      </c>
      <c r="T2978" s="122">
        <v>0</v>
      </c>
      <c r="U2978" s="122">
        <v>0</v>
      </c>
      <c r="V2978" s="122">
        <v>110000026</v>
      </c>
      <c r="W2978" s="122">
        <v>0</v>
      </c>
      <c r="X2978" s="122">
        <v>0</v>
      </c>
      <c r="Y2978" s="122">
        <v>0</v>
      </c>
      <c r="Z2978" s="122">
        <v>0</v>
      </c>
      <c r="AA2978" s="122">
        <v>0</v>
      </c>
      <c r="AB2978" s="122">
        <v>0</v>
      </c>
      <c r="AC2978" s="122">
        <v>0</v>
      </c>
      <c r="AD2978" s="121"/>
    </row>
    <row r="2979" spans="14:30" ht="12" customHeight="1">
      <c r="N2979" s="119" t="s">
        <v>685</v>
      </c>
      <c r="O2979" s="120" t="s">
        <v>1938</v>
      </c>
      <c r="P2979" s="122">
        <v>0</v>
      </c>
      <c r="Q2979" s="122">
        <v>0</v>
      </c>
      <c r="R2979" s="122">
        <v>0</v>
      </c>
      <c r="S2979" s="122">
        <v>0</v>
      </c>
      <c r="T2979" s="122">
        <v>0</v>
      </c>
      <c r="U2979" s="122">
        <v>0</v>
      </c>
      <c r="V2979" s="122">
        <v>110000026</v>
      </c>
      <c r="W2979" s="122">
        <v>115000026</v>
      </c>
      <c r="X2979" s="122">
        <v>0</v>
      </c>
      <c r="Y2979" s="122">
        <v>0</v>
      </c>
      <c r="Z2979" s="122">
        <v>0</v>
      </c>
      <c r="AA2979" s="122">
        <v>0</v>
      </c>
      <c r="AB2979" s="122">
        <v>0</v>
      </c>
      <c r="AC2979" s="122">
        <v>0</v>
      </c>
      <c r="AD2979" s="121"/>
    </row>
    <row r="2980" spans="14:30" ht="12" customHeight="1">
      <c r="N2980" s="119" t="s">
        <v>685</v>
      </c>
      <c r="O2980" s="120" t="s">
        <v>1570</v>
      </c>
      <c r="P2980" s="121"/>
      <c r="Q2980" s="121"/>
      <c r="R2980" s="121"/>
      <c r="S2980" s="122">
        <v>0</v>
      </c>
      <c r="T2980" s="122">
        <v>0</v>
      </c>
      <c r="U2980" s="122">
        <v>0</v>
      </c>
      <c r="V2980" s="122">
        <v>110000026</v>
      </c>
      <c r="W2980" s="122">
        <v>115000026</v>
      </c>
      <c r="X2980" s="122">
        <v>0</v>
      </c>
      <c r="Y2980" s="122">
        <v>0</v>
      </c>
      <c r="Z2980" s="122">
        <v>0</v>
      </c>
      <c r="AA2980" s="122">
        <v>0</v>
      </c>
      <c r="AB2980" s="122">
        <v>0</v>
      </c>
      <c r="AC2980" s="122">
        <v>0</v>
      </c>
      <c r="AD2980" s="121"/>
    </row>
    <row r="2981" spans="14:30" ht="12" customHeight="1">
      <c r="N2981" s="119" t="s">
        <v>685</v>
      </c>
      <c r="O2981" s="120" t="s">
        <v>1511</v>
      </c>
      <c r="P2981" s="122">
        <v>0</v>
      </c>
      <c r="Q2981" s="122">
        <v>0</v>
      </c>
      <c r="R2981" s="122">
        <v>0</v>
      </c>
      <c r="S2981" s="122">
        <v>0</v>
      </c>
      <c r="T2981" s="122">
        <v>0</v>
      </c>
      <c r="U2981" s="122">
        <v>0</v>
      </c>
      <c r="V2981" s="122">
        <v>110000026</v>
      </c>
      <c r="W2981" s="122">
        <v>115000026</v>
      </c>
      <c r="X2981" s="122">
        <v>0</v>
      </c>
      <c r="Y2981" s="122">
        <v>0</v>
      </c>
      <c r="Z2981" s="122">
        <v>0</v>
      </c>
      <c r="AA2981" s="122">
        <v>0</v>
      </c>
      <c r="AB2981" s="122">
        <v>0</v>
      </c>
      <c r="AC2981" s="122">
        <v>0</v>
      </c>
      <c r="AD2981" s="121"/>
    </row>
    <row r="2982" spans="14:30" ht="12" customHeight="1">
      <c r="N2982" s="119" t="s">
        <v>685</v>
      </c>
      <c r="O2982" s="120" t="s">
        <v>2837</v>
      </c>
      <c r="P2982" s="122">
        <v>0</v>
      </c>
      <c r="Q2982" s="122">
        <v>0</v>
      </c>
      <c r="R2982" s="122">
        <v>0</v>
      </c>
      <c r="S2982" s="122">
        <v>0</v>
      </c>
      <c r="T2982" s="122">
        <v>0</v>
      </c>
      <c r="U2982" s="122">
        <v>0</v>
      </c>
      <c r="V2982" s="122">
        <v>0</v>
      </c>
      <c r="W2982" s="122">
        <v>0</v>
      </c>
      <c r="X2982" s="122">
        <v>0</v>
      </c>
      <c r="Y2982" s="122">
        <v>0</v>
      </c>
      <c r="Z2982" s="122">
        <v>135000026</v>
      </c>
      <c r="AA2982" s="122">
        <v>145000026</v>
      </c>
      <c r="AB2982" s="122">
        <v>155000026</v>
      </c>
      <c r="AC2982" s="122">
        <v>165000026</v>
      </c>
      <c r="AD2982" s="121"/>
    </row>
    <row r="2983" spans="14:30" ht="12" customHeight="1">
      <c r="N2983" s="119" t="s">
        <v>685</v>
      </c>
      <c r="O2983" s="120" t="s">
        <v>1874</v>
      </c>
      <c r="P2983" s="122">
        <v>0</v>
      </c>
      <c r="Q2983" s="122">
        <v>0</v>
      </c>
      <c r="R2983" s="122">
        <v>0</v>
      </c>
      <c r="S2983" s="122">
        <v>0</v>
      </c>
      <c r="T2983" s="122">
        <v>0</v>
      </c>
      <c r="U2983" s="122">
        <v>0</v>
      </c>
      <c r="V2983" s="122">
        <v>100000026</v>
      </c>
      <c r="W2983" s="122">
        <v>110000026</v>
      </c>
      <c r="X2983" s="122">
        <v>115000026</v>
      </c>
      <c r="Y2983" s="122">
        <v>125000026</v>
      </c>
      <c r="Z2983" s="122">
        <v>130000026</v>
      </c>
      <c r="AA2983" s="122">
        <v>0</v>
      </c>
      <c r="AB2983" s="122">
        <v>0</v>
      </c>
      <c r="AC2983" s="122">
        <v>0</v>
      </c>
      <c r="AD2983" s="121"/>
    </row>
    <row r="2984" spans="14:30" ht="12" customHeight="1">
      <c r="N2984" s="119" t="s">
        <v>685</v>
      </c>
      <c r="O2984" s="120" t="s">
        <v>2814</v>
      </c>
      <c r="P2984" s="122">
        <v>0</v>
      </c>
      <c r="Q2984" s="122">
        <v>0</v>
      </c>
      <c r="R2984" s="122">
        <v>0</v>
      </c>
      <c r="S2984" s="122">
        <v>0</v>
      </c>
      <c r="T2984" s="122">
        <v>0</v>
      </c>
      <c r="U2984" s="122">
        <v>0</v>
      </c>
      <c r="V2984" s="122">
        <v>95000026</v>
      </c>
      <c r="W2984" s="122">
        <v>105000026</v>
      </c>
      <c r="X2984" s="122">
        <v>110000026</v>
      </c>
      <c r="Y2984" s="122">
        <v>120000026</v>
      </c>
      <c r="Z2984" s="122">
        <v>125000026</v>
      </c>
      <c r="AA2984" s="122">
        <v>0</v>
      </c>
      <c r="AB2984" s="122">
        <v>0</v>
      </c>
      <c r="AC2984" s="122">
        <v>0</v>
      </c>
      <c r="AD2984" s="121"/>
    </row>
    <row r="2985" spans="14:30" ht="12" customHeight="1">
      <c r="N2985" s="119" t="s">
        <v>685</v>
      </c>
      <c r="O2985" s="120" t="s">
        <v>2238</v>
      </c>
      <c r="P2985" s="122">
        <v>0</v>
      </c>
      <c r="Q2985" s="122">
        <v>0</v>
      </c>
      <c r="R2985" s="122">
        <v>0</v>
      </c>
      <c r="S2985" s="122">
        <v>0</v>
      </c>
      <c r="T2985" s="122">
        <v>0</v>
      </c>
      <c r="U2985" s="122">
        <v>0</v>
      </c>
      <c r="V2985" s="122">
        <v>0</v>
      </c>
      <c r="W2985" s="122">
        <v>0</v>
      </c>
      <c r="X2985" s="122">
        <v>0</v>
      </c>
      <c r="Y2985" s="122">
        <v>0</v>
      </c>
      <c r="Z2985" s="122">
        <v>155000026</v>
      </c>
      <c r="AA2985" s="122">
        <v>165000026</v>
      </c>
      <c r="AB2985" s="122">
        <v>175000026</v>
      </c>
      <c r="AC2985" s="122">
        <v>185000026</v>
      </c>
      <c r="AD2985" s="121"/>
    </row>
    <row r="2986" spans="14:30" ht="12" customHeight="1">
      <c r="N2986" s="119" t="s">
        <v>685</v>
      </c>
      <c r="O2986" s="120" t="s">
        <v>1799</v>
      </c>
      <c r="P2986" s="122">
        <v>0</v>
      </c>
      <c r="Q2986" s="122">
        <v>0</v>
      </c>
      <c r="R2986" s="122">
        <v>0</v>
      </c>
      <c r="S2986" s="122">
        <v>0</v>
      </c>
      <c r="T2986" s="122">
        <v>0</v>
      </c>
      <c r="U2986" s="122">
        <v>0</v>
      </c>
      <c r="V2986" s="122">
        <v>95000026</v>
      </c>
      <c r="W2986" s="122">
        <v>110000026</v>
      </c>
      <c r="X2986" s="122">
        <v>120000026</v>
      </c>
      <c r="Y2986" s="122">
        <v>130000026</v>
      </c>
      <c r="Z2986" s="122">
        <v>145000026</v>
      </c>
      <c r="AA2986" s="122">
        <v>160000026</v>
      </c>
      <c r="AB2986" s="122">
        <v>175000026</v>
      </c>
      <c r="AC2986" s="122">
        <v>185000026</v>
      </c>
      <c r="AD2986" s="121"/>
    </row>
    <row r="2987" spans="14:30" ht="12" customHeight="1">
      <c r="N2987" s="119" t="s">
        <v>685</v>
      </c>
      <c r="O2987" s="120" t="s">
        <v>2720</v>
      </c>
      <c r="P2987" s="122">
        <v>0</v>
      </c>
      <c r="Q2987" s="122">
        <v>0</v>
      </c>
      <c r="R2987" s="122">
        <v>0</v>
      </c>
      <c r="S2987" s="122">
        <v>0</v>
      </c>
      <c r="T2987" s="122">
        <v>0</v>
      </c>
      <c r="U2987" s="122">
        <v>0</v>
      </c>
      <c r="V2987" s="122">
        <v>95000026</v>
      </c>
      <c r="W2987" s="122">
        <v>100000026</v>
      </c>
      <c r="X2987" s="122">
        <v>115000026</v>
      </c>
      <c r="Y2987" s="122">
        <v>125000026</v>
      </c>
      <c r="Z2987" s="122">
        <v>130000026</v>
      </c>
      <c r="AA2987" s="122">
        <v>140000026</v>
      </c>
      <c r="AB2987" s="122">
        <v>150000026</v>
      </c>
      <c r="AC2987" s="122">
        <v>160000026</v>
      </c>
      <c r="AD2987" s="121"/>
    </row>
    <row r="2988" spans="14:30" ht="12" customHeight="1">
      <c r="N2988" s="119" t="s">
        <v>685</v>
      </c>
      <c r="O2988" s="120" t="s">
        <v>2373</v>
      </c>
      <c r="P2988" s="122">
        <v>0</v>
      </c>
      <c r="Q2988" s="122">
        <v>0</v>
      </c>
      <c r="R2988" s="122">
        <v>0</v>
      </c>
      <c r="S2988" s="122">
        <v>0</v>
      </c>
      <c r="T2988" s="122">
        <v>0</v>
      </c>
      <c r="U2988" s="122">
        <v>0</v>
      </c>
      <c r="V2988" s="122">
        <v>95000026</v>
      </c>
      <c r="W2988" s="122">
        <v>100000026</v>
      </c>
      <c r="X2988" s="122">
        <v>115000026</v>
      </c>
      <c r="Y2988" s="122">
        <v>125000026</v>
      </c>
      <c r="Z2988" s="122">
        <v>130000026</v>
      </c>
      <c r="AA2988" s="122">
        <v>140000026</v>
      </c>
      <c r="AB2988" s="122">
        <v>150000026</v>
      </c>
      <c r="AC2988" s="122">
        <v>160000026</v>
      </c>
      <c r="AD2988" s="121"/>
    </row>
    <row r="2989" spans="14:30" ht="12" customHeight="1">
      <c r="N2989" s="119" t="s">
        <v>685</v>
      </c>
      <c r="O2989" s="120" t="s">
        <v>3443</v>
      </c>
      <c r="P2989" s="121"/>
      <c r="Q2989" s="121"/>
      <c r="R2989" s="121"/>
      <c r="S2989" s="121"/>
      <c r="T2989" s="121"/>
      <c r="U2989" s="121"/>
      <c r="V2989" s="121"/>
      <c r="W2989" s="121"/>
      <c r="X2989" s="121"/>
      <c r="Y2989" s="121"/>
      <c r="Z2989" s="121"/>
      <c r="AA2989" s="121"/>
      <c r="AB2989" s="121"/>
      <c r="AC2989" s="122">
        <v>390000026</v>
      </c>
      <c r="AD2989" s="121"/>
    </row>
    <row r="2990" spans="14:30" ht="12" customHeight="1">
      <c r="N2990" s="119" t="s">
        <v>685</v>
      </c>
      <c r="O2990" s="120" t="s">
        <v>2374</v>
      </c>
      <c r="P2990" s="122">
        <v>0</v>
      </c>
      <c r="Q2990" s="122">
        <v>0</v>
      </c>
      <c r="R2990" s="122">
        <v>0</v>
      </c>
      <c r="S2990" s="122">
        <v>0</v>
      </c>
      <c r="T2990" s="122">
        <v>0</v>
      </c>
      <c r="U2990" s="122">
        <v>75000026</v>
      </c>
      <c r="V2990" s="122">
        <v>80000026</v>
      </c>
      <c r="W2990" s="122">
        <v>85000026</v>
      </c>
      <c r="X2990" s="122">
        <v>90000026</v>
      </c>
      <c r="Y2990" s="122">
        <v>95000026</v>
      </c>
      <c r="Z2990" s="122">
        <v>100000026</v>
      </c>
      <c r="AA2990" s="122">
        <v>105000026</v>
      </c>
      <c r="AB2990" s="122">
        <v>110000026</v>
      </c>
      <c r="AC2990" s="122">
        <v>145000026</v>
      </c>
      <c r="AD2990" s="121"/>
    </row>
    <row r="2991" spans="14:30" ht="12" customHeight="1">
      <c r="N2991" s="119" t="s">
        <v>685</v>
      </c>
      <c r="O2991" s="120" t="s">
        <v>8063</v>
      </c>
      <c r="P2991" s="121"/>
      <c r="Q2991" s="121"/>
      <c r="R2991" s="121"/>
      <c r="S2991" s="121"/>
      <c r="T2991" s="122">
        <v>0</v>
      </c>
      <c r="U2991" s="122">
        <v>0</v>
      </c>
      <c r="V2991" s="122">
        <v>0</v>
      </c>
      <c r="W2991" s="122">
        <v>0</v>
      </c>
      <c r="X2991" s="122">
        <v>0</v>
      </c>
      <c r="Y2991" s="122">
        <v>0</v>
      </c>
      <c r="Z2991" s="122">
        <v>0</v>
      </c>
      <c r="AA2991" s="122">
        <v>0</v>
      </c>
      <c r="AB2991" s="122">
        <v>240000026</v>
      </c>
      <c r="AC2991" s="122">
        <v>260000026</v>
      </c>
      <c r="AD2991" s="121"/>
    </row>
    <row r="2992" spans="14:30" ht="12" customHeight="1">
      <c r="N2992" s="119" t="s">
        <v>685</v>
      </c>
      <c r="O2992" s="120" t="s">
        <v>8064</v>
      </c>
      <c r="P2992" s="122">
        <v>0</v>
      </c>
      <c r="Q2992" s="122">
        <v>0</v>
      </c>
      <c r="R2992" s="122">
        <v>0</v>
      </c>
      <c r="S2992" s="122">
        <v>0</v>
      </c>
      <c r="T2992" s="122">
        <v>0</v>
      </c>
      <c r="U2992" s="122">
        <v>80000026</v>
      </c>
      <c r="V2992" s="122">
        <v>85000026</v>
      </c>
      <c r="W2992" s="122">
        <v>90000026</v>
      </c>
      <c r="X2992" s="122">
        <v>95000026</v>
      </c>
      <c r="Y2992" s="122">
        <v>100000026</v>
      </c>
      <c r="Z2992" s="122">
        <v>105000026</v>
      </c>
      <c r="AA2992" s="122">
        <v>110000026</v>
      </c>
      <c r="AB2992" s="122">
        <v>115000026</v>
      </c>
      <c r="AC2992" s="122">
        <v>150000026</v>
      </c>
      <c r="AD2992" s="121"/>
    </row>
    <row r="2993" spans="14:30" ht="12" customHeight="1">
      <c r="N2993" s="119" t="s">
        <v>685</v>
      </c>
      <c r="O2993" s="120" t="s">
        <v>8065</v>
      </c>
      <c r="P2993" s="122">
        <v>0</v>
      </c>
      <c r="Q2993" s="122">
        <v>0</v>
      </c>
      <c r="R2993" s="122">
        <v>0</v>
      </c>
      <c r="S2993" s="122">
        <v>0</v>
      </c>
      <c r="T2993" s="122">
        <v>0</v>
      </c>
      <c r="U2993" s="122">
        <v>80000026</v>
      </c>
      <c r="V2993" s="122">
        <v>85000026</v>
      </c>
      <c r="W2993" s="122">
        <v>90000026</v>
      </c>
      <c r="X2993" s="122">
        <v>95000026</v>
      </c>
      <c r="Y2993" s="122">
        <v>100000026</v>
      </c>
      <c r="Z2993" s="122">
        <v>105000026</v>
      </c>
      <c r="AA2993" s="122">
        <v>110000026</v>
      </c>
      <c r="AB2993" s="122">
        <v>115000026</v>
      </c>
      <c r="AC2993" s="122">
        <v>150000026</v>
      </c>
      <c r="AD2993" s="121"/>
    </row>
    <row r="2994" spans="14:30" ht="12" customHeight="1">
      <c r="N2994" s="119" t="s">
        <v>685</v>
      </c>
      <c r="O2994" s="120" t="s">
        <v>8066</v>
      </c>
      <c r="P2994" s="121"/>
      <c r="Q2994" s="121"/>
      <c r="R2994" s="121"/>
      <c r="S2994" s="121"/>
      <c r="T2994" s="121"/>
      <c r="U2994" s="122">
        <v>80000026</v>
      </c>
      <c r="V2994" s="122">
        <v>85000026</v>
      </c>
      <c r="W2994" s="122">
        <v>90000026</v>
      </c>
      <c r="X2994" s="122">
        <v>95000026</v>
      </c>
      <c r="Y2994" s="122">
        <v>100000026</v>
      </c>
      <c r="Z2994" s="122">
        <v>105000026</v>
      </c>
      <c r="AA2994" s="122">
        <v>110000026</v>
      </c>
      <c r="AB2994" s="122">
        <v>115000026</v>
      </c>
      <c r="AC2994" s="122">
        <v>150000026</v>
      </c>
      <c r="AD2994" s="121"/>
    </row>
    <row r="2995" spans="14:30" ht="12" customHeight="1">
      <c r="N2995" s="119" t="s">
        <v>685</v>
      </c>
      <c r="O2995" s="120" t="s">
        <v>8067</v>
      </c>
      <c r="P2995" s="122">
        <v>0</v>
      </c>
      <c r="Q2995" s="122">
        <v>0</v>
      </c>
      <c r="R2995" s="122">
        <v>0</v>
      </c>
      <c r="S2995" s="122">
        <v>0</v>
      </c>
      <c r="T2995" s="122">
        <v>0</v>
      </c>
      <c r="U2995" s="122">
        <v>75000026</v>
      </c>
      <c r="V2995" s="122">
        <v>80000026</v>
      </c>
      <c r="W2995" s="122">
        <v>85000026</v>
      </c>
      <c r="X2995" s="122">
        <v>90000026</v>
      </c>
      <c r="Y2995" s="122">
        <v>95000026</v>
      </c>
      <c r="Z2995" s="122">
        <v>100000026</v>
      </c>
      <c r="AA2995" s="122">
        <v>105000026</v>
      </c>
      <c r="AB2995" s="122">
        <v>110000026</v>
      </c>
      <c r="AC2995" s="122">
        <v>145000026</v>
      </c>
      <c r="AD2995" s="121"/>
    </row>
    <row r="2996" spans="14:30" ht="12" customHeight="1">
      <c r="N2996" s="119" t="s">
        <v>685</v>
      </c>
      <c r="O2996" s="120" t="s">
        <v>8068</v>
      </c>
      <c r="P2996" s="122">
        <v>0</v>
      </c>
      <c r="Q2996" s="122">
        <v>0</v>
      </c>
      <c r="R2996" s="122">
        <v>0</v>
      </c>
      <c r="S2996" s="122">
        <v>0</v>
      </c>
      <c r="T2996" s="122">
        <v>0</v>
      </c>
      <c r="U2996" s="122">
        <v>75000026</v>
      </c>
      <c r="V2996" s="122">
        <v>80000026</v>
      </c>
      <c r="W2996" s="122">
        <v>85000026</v>
      </c>
      <c r="X2996" s="122">
        <v>90000026</v>
      </c>
      <c r="Y2996" s="122">
        <v>95000026</v>
      </c>
      <c r="Z2996" s="122">
        <v>100000026</v>
      </c>
      <c r="AA2996" s="122">
        <v>105000026</v>
      </c>
      <c r="AB2996" s="122">
        <v>110000026</v>
      </c>
      <c r="AC2996" s="122">
        <v>145000026</v>
      </c>
      <c r="AD2996" s="121"/>
    </row>
    <row r="2997" spans="14:30" ht="12" customHeight="1">
      <c r="N2997" s="119" t="s">
        <v>685</v>
      </c>
      <c r="O2997" s="120" t="s">
        <v>8069</v>
      </c>
      <c r="P2997" s="122">
        <v>0</v>
      </c>
      <c r="Q2997" s="122">
        <v>0</v>
      </c>
      <c r="R2997" s="122">
        <v>0</v>
      </c>
      <c r="S2997" s="122">
        <v>0</v>
      </c>
      <c r="T2997" s="122">
        <v>0</v>
      </c>
      <c r="U2997" s="122">
        <v>80000026</v>
      </c>
      <c r="V2997" s="122">
        <v>85000026</v>
      </c>
      <c r="W2997" s="122">
        <v>90000026</v>
      </c>
      <c r="X2997" s="122">
        <v>95000026</v>
      </c>
      <c r="Y2997" s="122">
        <v>100000026</v>
      </c>
      <c r="Z2997" s="122">
        <v>105000026</v>
      </c>
      <c r="AA2997" s="122">
        <v>110000026</v>
      </c>
      <c r="AB2997" s="122">
        <v>115000026</v>
      </c>
      <c r="AC2997" s="122">
        <v>150000026</v>
      </c>
      <c r="AD2997" s="121"/>
    </row>
    <row r="2998" spans="14:30" ht="12" customHeight="1">
      <c r="N2998" s="119" t="s">
        <v>685</v>
      </c>
      <c r="O2998" s="120" t="s">
        <v>8070</v>
      </c>
      <c r="P2998" s="122">
        <v>0</v>
      </c>
      <c r="Q2998" s="122">
        <v>0</v>
      </c>
      <c r="R2998" s="122">
        <v>0</v>
      </c>
      <c r="S2998" s="122">
        <v>0</v>
      </c>
      <c r="T2998" s="122">
        <v>0</v>
      </c>
      <c r="U2998" s="122">
        <v>80000026</v>
      </c>
      <c r="V2998" s="122">
        <v>85000026</v>
      </c>
      <c r="W2998" s="122">
        <v>90000026</v>
      </c>
      <c r="X2998" s="122">
        <v>95000026</v>
      </c>
      <c r="Y2998" s="122">
        <v>100000026</v>
      </c>
      <c r="Z2998" s="122">
        <v>110000026</v>
      </c>
      <c r="AA2998" s="122">
        <v>120000026</v>
      </c>
      <c r="AB2998" s="122">
        <v>130000026</v>
      </c>
      <c r="AC2998" s="122">
        <v>150000026</v>
      </c>
      <c r="AD2998" s="121"/>
    </row>
    <row r="2999" spans="14:30" ht="12" customHeight="1">
      <c r="N2999" s="119" t="s">
        <v>685</v>
      </c>
      <c r="O2999" s="120" t="s">
        <v>8071</v>
      </c>
      <c r="P2999" s="122">
        <v>0</v>
      </c>
      <c r="Q2999" s="122">
        <v>0</v>
      </c>
      <c r="R2999" s="122">
        <v>0</v>
      </c>
      <c r="S2999" s="122">
        <v>0</v>
      </c>
      <c r="T2999" s="122">
        <v>0</v>
      </c>
      <c r="U2999" s="122">
        <v>80000026</v>
      </c>
      <c r="V2999" s="122">
        <v>85000026</v>
      </c>
      <c r="W2999" s="122">
        <v>90000026</v>
      </c>
      <c r="X2999" s="122">
        <v>95000026</v>
      </c>
      <c r="Y2999" s="122">
        <v>100000026</v>
      </c>
      <c r="Z2999" s="122">
        <v>105000026</v>
      </c>
      <c r="AA2999" s="122">
        <v>110000026</v>
      </c>
      <c r="AB2999" s="122">
        <v>115000026</v>
      </c>
      <c r="AC2999" s="122">
        <v>150000026</v>
      </c>
      <c r="AD2999" s="121"/>
    </row>
    <row r="3000" spans="14:30" ht="12" customHeight="1">
      <c r="N3000" s="119" t="s">
        <v>685</v>
      </c>
      <c r="O3000" s="120" t="s">
        <v>8072</v>
      </c>
      <c r="P3000" s="122">
        <v>0</v>
      </c>
      <c r="Q3000" s="122">
        <v>0</v>
      </c>
      <c r="R3000" s="122">
        <v>0</v>
      </c>
      <c r="S3000" s="122">
        <v>0</v>
      </c>
      <c r="T3000" s="122">
        <v>0</v>
      </c>
      <c r="U3000" s="122">
        <v>75000026</v>
      </c>
      <c r="V3000" s="122">
        <v>80000026</v>
      </c>
      <c r="W3000" s="122">
        <v>85000026</v>
      </c>
      <c r="X3000" s="122">
        <v>90000026</v>
      </c>
      <c r="Y3000" s="122">
        <v>95000026</v>
      </c>
      <c r="Z3000" s="122">
        <v>100000026</v>
      </c>
      <c r="AA3000" s="122">
        <v>105000026</v>
      </c>
      <c r="AB3000" s="122">
        <v>110000026</v>
      </c>
      <c r="AC3000" s="122">
        <v>145000026</v>
      </c>
      <c r="AD3000" s="121"/>
    </row>
    <row r="3001" spans="14:30" ht="12" customHeight="1">
      <c r="N3001" s="119" t="s">
        <v>685</v>
      </c>
      <c r="O3001" s="120" t="s">
        <v>8073</v>
      </c>
      <c r="P3001" s="122">
        <v>0</v>
      </c>
      <c r="Q3001" s="122">
        <v>0</v>
      </c>
      <c r="R3001" s="122">
        <v>0</v>
      </c>
      <c r="S3001" s="122">
        <v>0</v>
      </c>
      <c r="T3001" s="122">
        <v>0</v>
      </c>
      <c r="U3001" s="122">
        <v>75000026</v>
      </c>
      <c r="V3001" s="122">
        <v>80000026</v>
      </c>
      <c r="W3001" s="122">
        <v>85000026</v>
      </c>
      <c r="X3001" s="122">
        <v>90000026</v>
      </c>
      <c r="Y3001" s="122">
        <v>95000026</v>
      </c>
      <c r="Z3001" s="122">
        <v>100000026</v>
      </c>
      <c r="AA3001" s="122">
        <v>105000026</v>
      </c>
      <c r="AB3001" s="122">
        <v>110000026</v>
      </c>
      <c r="AC3001" s="122">
        <v>145000026</v>
      </c>
      <c r="AD3001" s="121"/>
    </row>
    <row r="3002" spans="14:30" ht="12" customHeight="1">
      <c r="N3002" s="119" t="s">
        <v>685</v>
      </c>
      <c r="O3002" s="120" t="s">
        <v>8074</v>
      </c>
      <c r="P3002" s="122">
        <v>0</v>
      </c>
      <c r="Q3002" s="122">
        <v>0</v>
      </c>
      <c r="R3002" s="122">
        <v>0</v>
      </c>
      <c r="S3002" s="122">
        <v>0</v>
      </c>
      <c r="T3002" s="122">
        <v>0</v>
      </c>
      <c r="U3002" s="122">
        <v>75000026</v>
      </c>
      <c r="V3002" s="122">
        <v>80000026</v>
      </c>
      <c r="W3002" s="122">
        <v>85000026</v>
      </c>
      <c r="X3002" s="122">
        <v>90000026</v>
      </c>
      <c r="Y3002" s="122">
        <v>95000026</v>
      </c>
      <c r="Z3002" s="122">
        <v>100000026</v>
      </c>
      <c r="AA3002" s="122">
        <v>105000026</v>
      </c>
      <c r="AB3002" s="122">
        <v>110000026</v>
      </c>
      <c r="AC3002" s="122">
        <v>145000026</v>
      </c>
      <c r="AD3002" s="121"/>
    </row>
    <row r="3003" spans="14:30" ht="12" customHeight="1">
      <c r="N3003" s="119" t="s">
        <v>685</v>
      </c>
      <c r="O3003" s="120" t="s">
        <v>3370</v>
      </c>
      <c r="P3003" s="121"/>
      <c r="Q3003" s="121"/>
      <c r="R3003" s="121"/>
      <c r="S3003" s="121"/>
      <c r="T3003" s="121"/>
      <c r="U3003" s="121"/>
      <c r="V3003" s="121"/>
      <c r="W3003" s="121"/>
      <c r="X3003" s="121"/>
      <c r="Y3003" s="121"/>
      <c r="Z3003" s="122">
        <v>105000026</v>
      </c>
      <c r="AA3003" s="121"/>
      <c r="AB3003" s="121"/>
      <c r="AC3003" s="121"/>
      <c r="AD3003" s="121"/>
    </row>
    <row r="3004" spans="14:30" ht="12" customHeight="1">
      <c r="N3004" s="119" t="s">
        <v>685</v>
      </c>
      <c r="O3004" s="120" t="s">
        <v>8075</v>
      </c>
      <c r="P3004" s="122">
        <v>0</v>
      </c>
      <c r="Q3004" s="122">
        <v>0</v>
      </c>
      <c r="R3004" s="122">
        <v>0</v>
      </c>
      <c r="S3004" s="122">
        <v>0</v>
      </c>
      <c r="T3004" s="122">
        <v>0</v>
      </c>
      <c r="U3004" s="122">
        <v>80000026</v>
      </c>
      <c r="V3004" s="122">
        <v>85000026</v>
      </c>
      <c r="W3004" s="122">
        <v>90000026</v>
      </c>
      <c r="X3004" s="122">
        <v>95000026</v>
      </c>
      <c r="Y3004" s="122">
        <v>100000026</v>
      </c>
      <c r="Z3004" s="122">
        <v>105000026</v>
      </c>
      <c r="AA3004" s="122">
        <v>110000026</v>
      </c>
      <c r="AB3004" s="122">
        <v>115000026</v>
      </c>
      <c r="AC3004" s="122">
        <v>150000026</v>
      </c>
      <c r="AD3004" s="121"/>
    </row>
    <row r="3005" spans="14:30" ht="12" customHeight="1">
      <c r="N3005" s="119" t="s">
        <v>685</v>
      </c>
      <c r="O3005" s="120" t="s">
        <v>8076</v>
      </c>
      <c r="P3005" s="122">
        <v>0</v>
      </c>
      <c r="Q3005" s="122">
        <v>0</v>
      </c>
      <c r="R3005" s="122">
        <v>0</v>
      </c>
      <c r="S3005" s="122">
        <v>0</v>
      </c>
      <c r="T3005" s="122">
        <v>0</v>
      </c>
      <c r="U3005" s="122">
        <v>80000026</v>
      </c>
      <c r="V3005" s="122">
        <v>85000026</v>
      </c>
      <c r="W3005" s="122">
        <v>90000026</v>
      </c>
      <c r="X3005" s="122">
        <v>95000026</v>
      </c>
      <c r="Y3005" s="122">
        <v>100000026</v>
      </c>
      <c r="Z3005" s="122">
        <v>105000026</v>
      </c>
      <c r="AA3005" s="122">
        <v>110000026</v>
      </c>
      <c r="AB3005" s="122">
        <v>115000026</v>
      </c>
      <c r="AC3005" s="122">
        <v>150000026</v>
      </c>
      <c r="AD3005" s="121"/>
    </row>
    <row r="3006" spans="14:30" ht="12" customHeight="1">
      <c r="N3006" s="119" t="s">
        <v>685</v>
      </c>
      <c r="O3006" s="120" t="s">
        <v>8077</v>
      </c>
      <c r="P3006" s="122">
        <v>0</v>
      </c>
      <c r="Q3006" s="122">
        <v>0</v>
      </c>
      <c r="R3006" s="122">
        <v>0</v>
      </c>
      <c r="S3006" s="122">
        <v>0</v>
      </c>
      <c r="T3006" s="122">
        <v>0</v>
      </c>
      <c r="U3006" s="122">
        <v>80000026</v>
      </c>
      <c r="V3006" s="122">
        <v>85000026</v>
      </c>
      <c r="W3006" s="122">
        <v>90000026</v>
      </c>
      <c r="X3006" s="122">
        <v>95000026</v>
      </c>
      <c r="Y3006" s="122">
        <v>100000026</v>
      </c>
      <c r="Z3006" s="122">
        <v>105000026</v>
      </c>
      <c r="AA3006" s="122">
        <v>110000026</v>
      </c>
      <c r="AB3006" s="122">
        <v>115000026</v>
      </c>
      <c r="AC3006" s="122">
        <v>150000026</v>
      </c>
      <c r="AD3006" s="121"/>
    </row>
    <row r="3007" spans="14:30" ht="12" customHeight="1">
      <c r="N3007" s="119" t="s">
        <v>685</v>
      </c>
      <c r="O3007" s="120" t="s">
        <v>8078</v>
      </c>
      <c r="P3007" s="122">
        <v>0</v>
      </c>
      <c r="Q3007" s="122">
        <v>0</v>
      </c>
      <c r="R3007" s="122">
        <v>0</v>
      </c>
      <c r="S3007" s="122">
        <v>0</v>
      </c>
      <c r="T3007" s="122">
        <v>0</v>
      </c>
      <c r="U3007" s="122">
        <v>80000026</v>
      </c>
      <c r="V3007" s="122">
        <v>85000026</v>
      </c>
      <c r="W3007" s="122">
        <v>90000026</v>
      </c>
      <c r="X3007" s="122">
        <v>95000026</v>
      </c>
      <c r="Y3007" s="122">
        <v>100000026</v>
      </c>
      <c r="Z3007" s="122">
        <v>105000026</v>
      </c>
      <c r="AA3007" s="122">
        <v>110000026</v>
      </c>
      <c r="AB3007" s="122">
        <v>115000026</v>
      </c>
      <c r="AC3007" s="122">
        <v>150000026</v>
      </c>
      <c r="AD3007" s="121"/>
    </row>
    <row r="3008" spans="14:30" ht="12" customHeight="1">
      <c r="N3008" s="119" t="s">
        <v>685</v>
      </c>
      <c r="O3008" s="120" t="s">
        <v>8079</v>
      </c>
      <c r="P3008" s="121"/>
      <c r="Q3008" s="122">
        <v>0</v>
      </c>
      <c r="R3008" s="122">
        <v>0</v>
      </c>
      <c r="S3008" s="122">
        <v>0</v>
      </c>
      <c r="T3008" s="122">
        <v>0</v>
      </c>
      <c r="U3008" s="122">
        <v>80000026</v>
      </c>
      <c r="V3008" s="122">
        <v>85000026</v>
      </c>
      <c r="W3008" s="122">
        <v>90000026</v>
      </c>
      <c r="X3008" s="122">
        <v>95000026</v>
      </c>
      <c r="Y3008" s="122">
        <v>100000026</v>
      </c>
      <c r="Z3008" s="122">
        <v>105000026</v>
      </c>
      <c r="AA3008" s="122">
        <v>110000026</v>
      </c>
      <c r="AB3008" s="122">
        <v>115000026</v>
      </c>
      <c r="AC3008" s="122">
        <v>150000026</v>
      </c>
      <c r="AD3008" s="121"/>
    </row>
    <row r="3009" spans="14:30" ht="12" customHeight="1">
      <c r="N3009" s="119" t="s">
        <v>685</v>
      </c>
      <c r="O3009" s="120" t="s">
        <v>8080</v>
      </c>
      <c r="P3009" s="122">
        <v>0</v>
      </c>
      <c r="Q3009" s="122">
        <v>0</v>
      </c>
      <c r="R3009" s="122">
        <v>0</v>
      </c>
      <c r="S3009" s="122">
        <v>0</v>
      </c>
      <c r="T3009" s="122">
        <v>0</v>
      </c>
      <c r="U3009" s="122">
        <v>80000026</v>
      </c>
      <c r="V3009" s="122">
        <v>85000026</v>
      </c>
      <c r="W3009" s="122">
        <v>90000026</v>
      </c>
      <c r="X3009" s="122">
        <v>95000026</v>
      </c>
      <c r="Y3009" s="122">
        <v>100000026</v>
      </c>
      <c r="Z3009" s="122">
        <v>105000026</v>
      </c>
      <c r="AA3009" s="122">
        <v>110000026</v>
      </c>
      <c r="AB3009" s="122">
        <v>115000026</v>
      </c>
      <c r="AC3009" s="122">
        <v>150000026</v>
      </c>
      <c r="AD3009" s="121"/>
    </row>
    <row r="3010" spans="14:30" ht="12" customHeight="1">
      <c r="N3010" s="119" t="s">
        <v>685</v>
      </c>
      <c r="O3010" s="120" t="s">
        <v>8081</v>
      </c>
      <c r="P3010" s="122">
        <v>0</v>
      </c>
      <c r="Q3010" s="122">
        <v>0</v>
      </c>
      <c r="R3010" s="122">
        <v>0</v>
      </c>
      <c r="S3010" s="122">
        <v>0</v>
      </c>
      <c r="T3010" s="122">
        <v>0</v>
      </c>
      <c r="U3010" s="122">
        <v>80000026</v>
      </c>
      <c r="V3010" s="122">
        <v>85000026</v>
      </c>
      <c r="W3010" s="122">
        <v>90000026</v>
      </c>
      <c r="X3010" s="122">
        <v>95000026</v>
      </c>
      <c r="Y3010" s="122">
        <v>100000026</v>
      </c>
      <c r="Z3010" s="122">
        <v>105000026</v>
      </c>
      <c r="AA3010" s="122">
        <v>110000026</v>
      </c>
      <c r="AB3010" s="122">
        <v>115000026</v>
      </c>
      <c r="AC3010" s="122">
        <v>150000026</v>
      </c>
      <c r="AD3010" s="121"/>
    </row>
    <row r="3011" spans="14:30" ht="12" customHeight="1">
      <c r="N3011" s="119" t="s">
        <v>685</v>
      </c>
      <c r="O3011" s="120" t="s">
        <v>8082</v>
      </c>
      <c r="P3011" s="122">
        <v>0</v>
      </c>
      <c r="Q3011" s="122">
        <v>0</v>
      </c>
      <c r="R3011" s="122">
        <v>0</v>
      </c>
      <c r="S3011" s="122">
        <v>0</v>
      </c>
      <c r="T3011" s="122">
        <v>0</v>
      </c>
      <c r="U3011" s="122">
        <v>80000026</v>
      </c>
      <c r="V3011" s="122">
        <v>85000026</v>
      </c>
      <c r="W3011" s="122">
        <v>90000026</v>
      </c>
      <c r="X3011" s="122">
        <v>95000026</v>
      </c>
      <c r="Y3011" s="122">
        <v>100000026</v>
      </c>
      <c r="Z3011" s="122">
        <v>105000026</v>
      </c>
      <c r="AA3011" s="122">
        <v>110000026</v>
      </c>
      <c r="AB3011" s="122">
        <v>115000026</v>
      </c>
      <c r="AC3011" s="122">
        <v>150000026</v>
      </c>
      <c r="AD3011" s="121"/>
    </row>
    <row r="3012" spans="14:30" ht="12" customHeight="1">
      <c r="N3012" s="119" t="s">
        <v>685</v>
      </c>
      <c r="O3012" s="120" t="s">
        <v>8083</v>
      </c>
      <c r="P3012" s="122">
        <v>0</v>
      </c>
      <c r="Q3012" s="122">
        <v>0</v>
      </c>
      <c r="R3012" s="122">
        <v>0</v>
      </c>
      <c r="S3012" s="122">
        <v>0</v>
      </c>
      <c r="T3012" s="122">
        <v>0</v>
      </c>
      <c r="U3012" s="122">
        <v>80000026</v>
      </c>
      <c r="V3012" s="122">
        <v>85000026</v>
      </c>
      <c r="W3012" s="122">
        <v>90000026</v>
      </c>
      <c r="X3012" s="122">
        <v>95000026</v>
      </c>
      <c r="Y3012" s="122">
        <v>100000026</v>
      </c>
      <c r="Z3012" s="122">
        <v>105000026</v>
      </c>
      <c r="AA3012" s="122">
        <v>110000026</v>
      </c>
      <c r="AB3012" s="122">
        <v>115000026</v>
      </c>
      <c r="AC3012" s="122">
        <v>150000026</v>
      </c>
      <c r="AD3012" s="121"/>
    </row>
    <row r="3013" spans="14:30" ht="12" customHeight="1">
      <c r="N3013" s="119" t="s">
        <v>685</v>
      </c>
      <c r="O3013" s="120" t="s">
        <v>8084</v>
      </c>
      <c r="P3013" s="122">
        <v>0</v>
      </c>
      <c r="Q3013" s="122">
        <v>0</v>
      </c>
      <c r="R3013" s="122">
        <v>0</v>
      </c>
      <c r="S3013" s="122">
        <v>0</v>
      </c>
      <c r="T3013" s="122">
        <v>0</v>
      </c>
      <c r="U3013" s="122">
        <v>80000026</v>
      </c>
      <c r="V3013" s="122">
        <v>85000026</v>
      </c>
      <c r="W3013" s="122">
        <v>90000026</v>
      </c>
      <c r="X3013" s="122">
        <v>95000026</v>
      </c>
      <c r="Y3013" s="122">
        <v>100000026</v>
      </c>
      <c r="Z3013" s="122">
        <v>105000026</v>
      </c>
      <c r="AA3013" s="122">
        <v>110000026</v>
      </c>
      <c r="AB3013" s="122">
        <v>115000026</v>
      </c>
      <c r="AC3013" s="122">
        <v>150000026</v>
      </c>
      <c r="AD3013" s="121"/>
    </row>
    <row r="3014" spans="14:30" ht="12" customHeight="1">
      <c r="N3014" s="119" t="s">
        <v>685</v>
      </c>
      <c r="O3014" s="120" t="s">
        <v>8085</v>
      </c>
      <c r="P3014" s="122">
        <v>0</v>
      </c>
      <c r="Q3014" s="122">
        <v>0</v>
      </c>
      <c r="R3014" s="122">
        <v>0</v>
      </c>
      <c r="S3014" s="122">
        <v>0</v>
      </c>
      <c r="T3014" s="122">
        <v>0</v>
      </c>
      <c r="U3014" s="122">
        <v>80000026</v>
      </c>
      <c r="V3014" s="122">
        <v>85000026</v>
      </c>
      <c r="W3014" s="122">
        <v>90000026</v>
      </c>
      <c r="X3014" s="122">
        <v>95000026</v>
      </c>
      <c r="Y3014" s="122">
        <v>100000026</v>
      </c>
      <c r="Z3014" s="122">
        <v>105000026</v>
      </c>
      <c r="AA3014" s="122">
        <v>110000026</v>
      </c>
      <c r="AB3014" s="122">
        <v>115000026</v>
      </c>
      <c r="AC3014" s="122">
        <v>150000026</v>
      </c>
      <c r="AD3014" s="121"/>
    </row>
    <row r="3015" spans="14:30" ht="12" customHeight="1">
      <c r="N3015" s="119" t="s">
        <v>685</v>
      </c>
      <c r="O3015" s="120" t="s">
        <v>8086</v>
      </c>
      <c r="P3015" s="122">
        <v>0</v>
      </c>
      <c r="Q3015" s="122">
        <v>0</v>
      </c>
      <c r="R3015" s="122">
        <v>0</v>
      </c>
      <c r="S3015" s="122">
        <v>0</v>
      </c>
      <c r="T3015" s="122">
        <v>0</v>
      </c>
      <c r="U3015" s="122">
        <v>80000026</v>
      </c>
      <c r="V3015" s="122">
        <v>85000026</v>
      </c>
      <c r="W3015" s="122">
        <v>90000026</v>
      </c>
      <c r="X3015" s="122">
        <v>95000026</v>
      </c>
      <c r="Y3015" s="122">
        <v>100000026</v>
      </c>
      <c r="Z3015" s="122">
        <v>105000026</v>
      </c>
      <c r="AA3015" s="122">
        <v>110000026</v>
      </c>
      <c r="AB3015" s="122">
        <v>115000026</v>
      </c>
      <c r="AC3015" s="122">
        <v>150000026</v>
      </c>
      <c r="AD3015" s="121"/>
    </row>
    <row r="3016" spans="14:30" ht="12" customHeight="1">
      <c r="N3016" s="119" t="s">
        <v>685</v>
      </c>
      <c r="O3016" s="120" t="s">
        <v>8087</v>
      </c>
      <c r="P3016" s="122">
        <v>0</v>
      </c>
      <c r="Q3016" s="122">
        <v>0</v>
      </c>
      <c r="R3016" s="122">
        <v>0</v>
      </c>
      <c r="S3016" s="122">
        <v>0</v>
      </c>
      <c r="T3016" s="122">
        <v>0</v>
      </c>
      <c r="U3016" s="122">
        <v>80000026</v>
      </c>
      <c r="V3016" s="122">
        <v>85000026</v>
      </c>
      <c r="W3016" s="122">
        <v>90000026</v>
      </c>
      <c r="X3016" s="122">
        <v>95000026</v>
      </c>
      <c r="Y3016" s="122">
        <v>100000026</v>
      </c>
      <c r="Z3016" s="122">
        <v>105000026</v>
      </c>
      <c r="AA3016" s="122">
        <v>110000026</v>
      </c>
      <c r="AB3016" s="122">
        <v>115000026</v>
      </c>
      <c r="AC3016" s="122">
        <v>150000026</v>
      </c>
      <c r="AD3016" s="121"/>
    </row>
    <row r="3017" spans="14:30" ht="12" customHeight="1">
      <c r="N3017" s="119" t="s">
        <v>685</v>
      </c>
      <c r="O3017" s="120" t="s">
        <v>8088</v>
      </c>
      <c r="P3017" s="122">
        <v>0</v>
      </c>
      <c r="Q3017" s="122">
        <v>0</v>
      </c>
      <c r="R3017" s="122">
        <v>0</v>
      </c>
      <c r="S3017" s="122">
        <v>0</v>
      </c>
      <c r="T3017" s="122">
        <v>0</v>
      </c>
      <c r="U3017" s="122">
        <v>80000026</v>
      </c>
      <c r="V3017" s="122">
        <v>85000026</v>
      </c>
      <c r="W3017" s="122">
        <v>90000026</v>
      </c>
      <c r="X3017" s="122">
        <v>95000026</v>
      </c>
      <c r="Y3017" s="122">
        <v>100000026</v>
      </c>
      <c r="Z3017" s="122">
        <v>105000026</v>
      </c>
      <c r="AA3017" s="122">
        <v>110000026</v>
      </c>
      <c r="AB3017" s="122">
        <v>115000026</v>
      </c>
      <c r="AC3017" s="122">
        <v>150000026</v>
      </c>
      <c r="AD3017" s="121"/>
    </row>
    <row r="3018" spans="14:30" ht="12" customHeight="1">
      <c r="N3018" s="119" t="s">
        <v>685</v>
      </c>
      <c r="O3018" s="120" t="s">
        <v>8089</v>
      </c>
      <c r="P3018" s="122">
        <v>0</v>
      </c>
      <c r="Q3018" s="122">
        <v>0</v>
      </c>
      <c r="R3018" s="122">
        <v>0</v>
      </c>
      <c r="S3018" s="122">
        <v>0</v>
      </c>
      <c r="T3018" s="122">
        <v>0</v>
      </c>
      <c r="U3018" s="122">
        <v>80000026</v>
      </c>
      <c r="V3018" s="122">
        <v>85000026</v>
      </c>
      <c r="W3018" s="122">
        <v>90000026</v>
      </c>
      <c r="X3018" s="122">
        <v>95000026</v>
      </c>
      <c r="Y3018" s="122">
        <v>100000026</v>
      </c>
      <c r="Z3018" s="122">
        <v>105000026</v>
      </c>
      <c r="AA3018" s="122">
        <v>110000026</v>
      </c>
      <c r="AB3018" s="122">
        <v>115000026</v>
      </c>
      <c r="AC3018" s="122">
        <v>150000026</v>
      </c>
      <c r="AD3018" s="121"/>
    </row>
    <row r="3019" spans="14:30" ht="12" customHeight="1">
      <c r="N3019" s="119" t="s">
        <v>685</v>
      </c>
      <c r="O3019" s="120" t="s">
        <v>8090</v>
      </c>
      <c r="P3019" s="122">
        <v>0</v>
      </c>
      <c r="Q3019" s="122">
        <v>0</v>
      </c>
      <c r="R3019" s="122">
        <v>0</v>
      </c>
      <c r="S3019" s="122">
        <v>0</v>
      </c>
      <c r="T3019" s="122">
        <v>0</v>
      </c>
      <c r="U3019" s="122">
        <v>80000026</v>
      </c>
      <c r="V3019" s="122">
        <v>85000026</v>
      </c>
      <c r="W3019" s="122">
        <v>90000026</v>
      </c>
      <c r="X3019" s="122">
        <v>95000026</v>
      </c>
      <c r="Y3019" s="122">
        <v>100000026</v>
      </c>
      <c r="Z3019" s="122">
        <v>105000026</v>
      </c>
      <c r="AA3019" s="122">
        <v>110000026</v>
      </c>
      <c r="AB3019" s="122">
        <v>115000026</v>
      </c>
      <c r="AC3019" s="122">
        <v>150000026</v>
      </c>
      <c r="AD3019" s="121"/>
    </row>
    <row r="3020" spans="14:30" ht="12" customHeight="1">
      <c r="N3020" s="119" t="s">
        <v>685</v>
      </c>
      <c r="O3020" s="120" t="s">
        <v>8091</v>
      </c>
      <c r="P3020" s="122">
        <v>0</v>
      </c>
      <c r="Q3020" s="122">
        <v>0</v>
      </c>
      <c r="R3020" s="122">
        <v>0</v>
      </c>
      <c r="S3020" s="122">
        <v>0</v>
      </c>
      <c r="T3020" s="122">
        <v>0</v>
      </c>
      <c r="U3020" s="122">
        <v>80000026</v>
      </c>
      <c r="V3020" s="122">
        <v>85000026</v>
      </c>
      <c r="W3020" s="122">
        <v>90000026</v>
      </c>
      <c r="X3020" s="122">
        <v>95000026</v>
      </c>
      <c r="Y3020" s="122">
        <v>100000026</v>
      </c>
      <c r="Z3020" s="122">
        <v>105000026</v>
      </c>
      <c r="AA3020" s="122">
        <v>110000026</v>
      </c>
      <c r="AB3020" s="122">
        <v>115000026</v>
      </c>
      <c r="AC3020" s="122">
        <v>150000026</v>
      </c>
      <c r="AD3020" s="121"/>
    </row>
    <row r="3021" spans="14:30" ht="12" customHeight="1"/>
    <row r="3022" spans="14:30" ht="12" customHeight="1"/>
    <row r="3023" spans="14:30" ht="12" customHeight="1"/>
    <row r="3024" spans="14:30" ht="12" customHeight="1"/>
    <row r="3025" ht="12" customHeight="1"/>
    <row r="3026" ht="12" customHeight="1"/>
    <row r="3027" ht="12" customHeight="1"/>
    <row r="3028" ht="12" customHeight="1"/>
    <row r="3029" ht="12" customHeight="1"/>
    <row r="3030" ht="12" customHeight="1"/>
    <row r="3031" ht="12" customHeight="1"/>
    <row r="3032" ht="12" customHeight="1"/>
    <row r="3033" ht="12" customHeight="1"/>
    <row r="3034" ht="12" customHeight="1"/>
    <row r="3035" ht="12" customHeight="1"/>
    <row r="3036" ht="12" customHeight="1"/>
    <row r="3037" ht="12" customHeight="1"/>
    <row r="3038" ht="12" customHeight="1"/>
    <row r="3039" ht="12" customHeight="1"/>
    <row r="3040" ht="12" customHeight="1"/>
    <row r="3041" ht="12" customHeight="1"/>
    <row r="3042" ht="12" customHeight="1"/>
    <row r="3043" ht="12" customHeight="1"/>
    <row r="3044" ht="12" customHeight="1"/>
    <row r="3045" ht="12" customHeight="1"/>
    <row r="3046" ht="12" customHeight="1"/>
    <row r="3047" ht="12" customHeight="1"/>
    <row r="3048" ht="12" customHeight="1"/>
    <row r="3049" ht="12" customHeight="1"/>
    <row r="3050" ht="12" customHeight="1"/>
    <row r="3051" ht="12" customHeight="1"/>
    <row r="3052" ht="12" customHeight="1"/>
    <row r="3053" ht="12" customHeight="1"/>
    <row r="3054" ht="12" customHeight="1"/>
    <row r="3055" ht="12" customHeight="1"/>
    <row r="3056" ht="12" customHeight="1"/>
    <row r="3057" ht="12" customHeight="1"/>
    <row r="3058" ht="12" customHeight="1"/>
    <row r="3059" ht="12" customHeight="1"/>
    <row r="3060" ht="12" customHeight="1"/>
    <row r="3061" ht="12" customHeight="1"/>
    <row r="3062" ht="12" customHeight="1"/>
    <row r="3063" ht="12" customHeight="1"/>
    <row r="3064" ht="12" customHeight="1"/>
    <row r="3065" ht="12" customHeight="1"/>
    <row r="3066" ht="12" customHeight="1"/>
    <row r="3067" ht="12" customHeight="1"/>
    <row r="3068" ht="12" customHeight="1"/>
    <row r="3069" ht="12" customHeight="1"/>
    <row r="3070" ht="12" customHeight="1"/>
    <row r="3071" ht="12" customHeight="1"/>
    <row r="3072" ht="12" customHeight="1"/>
    <row r="3073" ht="12" customHeight="1"/>
    <row r="3074" ht="12" customHeight="1"/>
    <row r="3075" ht="12" customHeight="1"/>
    <row r="3076" ht="12" customHeight="1"/>
    <row r="3077" ht="12" customHeight="1"/>
    <row r="3078" ht="12" customHeight="1"/>
    <row r="3079" ht="12" customHeight="1"/>
    <row r="3080" ht="12" customHeight="1"/>
    <row r="3081" ht="12" customHeight="1"/>
    <row r="3082" ht="12" customHeight="1"/>
    <row r="3083" ht="12" customHeight="1"/>
    <row r="3084" ht="12" customHeight="1"/>
    <row r="3085" ht="12" customHeight="1"/>
    <row r="3086" ht="12" customHeight="1"/>
    <row r="3087" ht="12" customHeight="1"/>
    <row r="3088" ht="12" customHeight="1"/>
    <row r="3089" ht="12" customHeight="1"/>
    <row r="3090" ht="12" customHeight="1"/>
    <row r="3091" ht="12" customHeight="1"/>
    <row r="3092" ht="12" customHeight="1"/>
    <row r="3093" ht="12" customHeight="1"/>
    <row r="3094" ht="12" customHeight="1"/>
    <row r="3095" ht="12" customHeight="1"/>
    <row r="3096" ht="12" customHeight="1"/>
    <row r="3097" ht="12" customHeight="1"/>
    <row r="3098" ht="12" customHeight="1"/>
    <row r="3099" ht="12" customHeight="1"/>
    <row r="3100" ht="12" customHeight="1"/>
    <row r="3101" ht="12" customHeight="1"/>
    <row r="3102" ht="12" customHeight="1"/>
    <row r="3103" ht="12" customHeight="1"/>
    <row r="3104" ht="12" customHeight="1"/>
    <row r="3105" ht="12" customHeight="1"/>
    <row r="3106" ht="12" customHeight="1"/>
    <row r="3107" ht="12" customHeight="1"/>
    <row r="3108" ht="12" customHeight="1"/>
    <row r="3109" ht="12" customHeight="1"/>
    <row r="3110" ht="12" customHeight="1"/>
    <row r="3111" ht="12" customHeight="1"/>
    <row r="3112" ht="12" customHeight="1"/>
    <row r="3113" ht="12" customHeight="1"/>
    <row r="3114" ht="12" customHeight="1"/>
    <row r="3115" ht="12" customHeight="1"/>
    <row r="3116" ht="12" customHeight="1"/>
    <row r="3117" ht="12" customHeight="1"/>
    <row r="3118" ht="12" customHeight="1"/>
    <row r="3119" ht="12" customHeight="1"/>
    <row r="3120" ht="12" customHeight="1"/>
    <row r="3121" ht="12" customHeight="1"/>
    <row r="3122" ht="12" customHeight="1"/>
    <row r="3123" ht="12" customHeight="1"/>
    <row r="3124" ht="12" customHeight="1"/>
    <row r="3125" ht="12" customHeight="1"/>
    <row r="3126" ht="12" customHeight="1"/>
    <row r="3127" ht="12" customHeight="1"/>
    <row r="3128" ht="12" customHeight="1"/>
    <row r="3129" ht="12" customHeight="1"/>
    <row r="3130" ht="12" customHeight="1"/>
    <row r="3131" ht="12" customHeight="1"/>
    <row r="3132" ht="12" customHeight="1"/>
    <row r="3133" ht="12" customHeight="1"/>
    <row r="3134" ht="12" customHeight="1"/>
    <row r="3135" ht="12" customHeight="1"/>
    <row r="3136" ht="12" customHeight="1"/>
    <row r="3137" ht="12" customHeight="1"/>
    <row r="3138" ht="12" customHeight="1"/>
    <row r="3139" ht="12" customHeight="1"/>
    <row r="3140" ht="12" customHeight="1"/>
    <row r="3141" ht="12" customHeight="1"/>
    <row r="3142" ht="12" customHeight="1"/>
    <row r="3143" ht="12" customHeight="1"/>
    <row r="3144" ht="12" customHeight="1"/>
    <row r="3145" ht="12" customHeight="1"/>
    <row r="3146" ht="12" customHeight="1"/>
    <row r="3147" ht="12" customHeight="1"/>
    <row r="3148" ht="12" customHeight="1"/>
    <row r="3149" ht="12" customHeight="1"/>
    <row r="3150" ht="12" customHeight="1"/>
    <row r="3151" ht="12" customHeight="1"/>
    <row r="3152" ht="12" customHeight="1"/>
    <row r="3153" ht="12" customHeight="1"/>
    <row r="3154" ht="12" customHeight="1"/>
    <row r="3155" ht="12" customHeight="1"/>
    <row r="3156" ht="12" customHeight="1"/>
    <row r="3157" ht="12" customHeight="1"/>
    <row r="3158" ht="12" customHeight="1"/>
    <row r="3159" ht="12" customHeight="1"/>
    <row r="3160" ht="12" customHeight="1"/>
    <row r="3161" ht="12" customHeight="1"/>
    <row r="3162" ht="12" customHeight="1"/>
    <row r="3163" ht="12" customHeight="1"/>
    <row r="3164" ht="12" customHeight="1"/>
    <row r="3165" ht="12" customHeight="1"/>
    <row r="3166" ht="12" customHeight="1"/>
    <row r="3167" ht="12" customHeight="1"/>
    <row r="3168" ht="12" customHeight="1"/>
    <row r="3169" ht="12" customHeight="1"/>
    <row r="3170" ht="12" customHeight="1"/>
    <row r="3171" ht="12" customHeight="1"/>
    <row r="3172" ht="12" customHeight="1"/>
    <row r="3173" ht="12" customHeight="1"/>
    <row r="3174" ht="12" customHeight="1"/>
    <row r="3175" ht="12" customHeight="1"/>
    <row r="3176" ht="12" customHeight="1"/>
    <row r="3177" ht="12" customHeight="1"/>
    <row r="3178" ht="12" customHeight="1"/>
    <row r="3179" ht="12" customHeight="1"/>
    <row r="3180" ht="12" customHeight="1"/>
    <row r="3181" ht="12" customHeight="1"/>
    <row r="3182" ht="12" customHeight="1"/>
    <row r="3183" ht="12" customHeight="1"/>
    <row r="3184" ht="12" customHeight="1"/>
    <row r="3185" ht="12" customHeight="1"/>
    <row r="3186" ht="12" customHeight="1"/>
    <row r="3187" ht="12" customHeight="1"/>
    <row r="3188" ht="12" customHeight="1"/>
    <row r="3189" ht="12" customHeight="1"/>
    <row r="3190" ht="12" customHeight="1"/>
    <row r="3191" ht="12" customHeight="1"/>
    <row r="3192" ht="12" customHeight="1"/>
    <row r="3193" ht="12" customHeight="1"/>
    <row r="3194" ht="12" customHeight="1"/>
    <row r="3195" ht="12" customHeight="1"/>
    <row r="3196" ht="12" customHeight="1"/>
    <row r="3197" ht="12" customHeight="1"/>
    <row r="3198" ht="12" customHeight="1"/>
    <row r="3199" ht="12" customHeight="1"/>
    <row r="3200" ht="12" customHeight="1"/>
    <row r="3201" ht="12" customHeight="1"/>
    <row r="3202" ht="12" customHeight="1"/>
    <row r="3203" ht="12" customHeight="1"/>
    <row r="3204" ht="12" customHeight="1"/>
    <row r="3205" ht="12" customHeight="1"/>
    <row r="3206" ht="12" customHeight="1"/>
    <row r="3207" ht="12" customHeight="1"/>
    <row r="3208" ht="12" customHeight="1"/>
    <row r="3209" ht="12" customHeight="1"/>
    <row r="3210" ht="12" customHeight="1"/>
    <row r="3211" ht="12" customHeight="1"/>
    <row r="3212" ht="12" customHeight="1"/>
    <row r="3213" ht="12" customHeight="1"/>
    <row r="3214" ht="12" customHeight="1"/>
    <row r="3215" ht="12" customHeight="1"/>
    <row r="3216" ht="12" customHeight="1"/>
    <row r="3217" ht="12" customHeight="1"/>
    <row r="3218" ht="12" customHeight="1"/>
    <row r="3219" ht="12" customHeight="1"/>
    <row r="3220" ht="12" customHeight="1"/>
    <row r="3221" ht="12" customHeight="1"/>
    <row r="3222" ht="12" customHeight="1"/>
    <row r="3223" ht="12" customHeight="1"/>
    <row r="3224" ht="12" customHeight="1"/>
    <row r="3225" ht="12" customHeight="1"/>
    <row r="3226" ht="12" customHeight="1"/>
    <row r="3227" ht="12" customHeight="1"/>
    <row r="3228" ht="12" customHeight="1"/>
    <row r="3229" ht="12" customHeight="1"/>
    <row r="3230" ht="12" customHeight="1"/>
    <row r="3231" ht="12" customHeight="1"/>
    <row r="3232" ht="12" customHeight="1"/>
    <row r="3233" ht="12" customHeight="1"/>
    <row r="3234" ht="12" customHeight="1"/>
    <row r="3235" ht="12" customHeight="1"/>
    <row r="3236" ht="12" customHeight="1"/>
    <row r="3237" ht="12" customHeight="1"/>
    <row r="3238" ht="12" customHeight="1"/>
    <row r="3239" ht="12" customHeight="1"/>
    <row r="3240" ht="12" customHeight="1"/>
    <row r="3241" ht="12" customHeight="1"/>
    <row r="3242" ht="12" customHeight="1"/>
    <row r="3243" ht="12" customHeight="1"/>
    <row r="3244" ht="12" customHeight="1"/>
    <row r="3245" ht="12" customHeight="1"/>
    <row r="3246" ht="12" customHeight="1"/>
    <row r="3247" ht="12" customHeight="1"/>
    <row r="3248" ht="12" customHeight="1"/>
    <row r="3249" ht="12" customHeight="1"/>
    <row r="3250" ht="12" customHeight="1"/>
    <row r="3251" ht="12" customHeight="1"/>
    <row r="3252" ht="12" customHeight="1"/>
    <row r="3253" ht="12" customHeight="1"/>
    <row r="3254" ht="12" customHeight="1"/>
    <row r="3255" ht="12" customHeight="1"/>
    <row r="3256" ht="12" customHeight="1"/>
    <row r="3257" ht="12" customHeight="1"/>
    <row r="3258" ht="12" customHeight="1"/>
    <row r="3259" ht="12" customHeight="1"/>
    <row r="3260" ht="12" customHeight="1"/>
    <row r="3261" ht="12" customHeight="1"/>
    <row r="3262" ht="12" customHeight="1"/>
    <row r="3263" ht="12" customHeight="1"/>
    <row r="3264" ht="12" customHeight="1"/>
    <row r="3265" ht="12" customHeight="1"/>
    <row r="3266" ht="12" customHeight="1"/>
    <row r="3267" ht="12" customHeight="1"/>
    <row r="3268" ht="12" customHeight="1"/>
    <row r="3269" ht="12" customHeight="1"/>
    <row r="3270" ht="12" customHeight="1"/>
    <row r="3271" ht="12" customHeight="1"/>
    <row r="3272" ht="12" customHeight="1"/>
    <row r="3273" ht="12" customHeight="1"/>
    <row r="3274" ht="12" customHeight="1"/>
    <row r="3275" ht="12" customHeight="1"/>
    <row r="3276" ht="12" customHeight="1"/>
    <row r="3277" ht="12" customHeight="1"/>
    <row r="3278" ht="12" customHeight="1"/>
    <row r="3279" ht="12" customHeight="1"/>
    <row r="3280" ht="12" customHeight="1"/>
    <row r="3281" ht="12" customHeight="1"/>
    <row r="3282" ht="12" customHeight="1"/>
    <row r="3283" ht="12" customHeight="1"/>
    <row r="3284" ht="12" customHeight="1"/>
    <row r="3285" ht="12" customHeight="1"/>
    <row r="3286" ht="12" customHeight="1"/>
    <row r="3287" ht="12" customHeight="1"/>
    <row r="3288" ht="12" customHeight="1"/>
    <row r="3289" ht="12" customHeight="1"/>
    <row r="3290" ht="12" customHeight="1"/>
    <row r="3291" ht="12" customHeight="1"/>
    <row r="3292" ht="12" customHeight="1"/>
    <row r="3293" ht="12" customHeight="1"/>
    <row r="3294" ht="12" customHeight="1"/>
    <row r="3295" ht="12" customHeight="1"/>
    <row r="3296"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5" ht="12" customHeight="1"/>
    <row r="3326" ht="12" customHeight="1"/>
    <row r="3327" ht="12" customHeight="1"/>
    <row r="3328" ht="12" customHeight="1"/>
    <row r="3329" ht="12" customHeight="1"/>
    <row r="3330" ht="12" customHeight="1"/>
    <row r="3331" ht="12" customHeight="1"/>
    <row r="3332" ht="12" customHeight="1"/>
    <row r="3333" ht="12" customHeight="1"/>
    <row r="3334" ht="12" customHeight="1"/>
    <row r="3335" ht="12" customHeight="1"/>
    <row r="3336" ht="12" customHeight="1"/>
    <row r="3337" ht="12" customHeight="1"/>
    <row r="3338" ht="12" customHeight="1"/>
    <row r="3339" ht="12" customHeight="1"/>
    <row r="3340" ht="12" customHeight="1"/>
    <row r="3341" ht="12" customHeight="1"/>
    <row r="3342" ht="12" customHeight="1"/>
    <row r="3343" ht="12" customHeight="1"/>
    <row r="3344" ht="12" customHeight="1"/>
    <row r="3345" ht="12" customHeight="1"/>
    <row r="3346" ht="12" customHeight="1"/>
    <row r="3347" ht="12" customHeight="1"/>
    <row r="3348" ht="12" customHeight="1"/>
    <row r="3349" ht="12" customHeight="1"/>
    <row r="3350" ht="12" customHeight="1"/>
    <row r="3351" ht="12" customHeight="1"/>
    <row r="3352" ht="12" customHeight="1"/>
    <row r="3353" ht="12" customHeight="1"/>
    <row r="3354" ht="12" customHeight="1"/>
    <row r="3355" ht="12" customHeight="1"/>
    <row r="3356" ht="12" customHeight="1"/>
    <row r="3357" ht="12" customHeight="1"/>
    <row r="3358" ht="12" customHeight="1"/>
    <row r="3359" ht="12" customHeight="1"/>
    <row r="3360" ht="12" customHeight="1"/>
    <row r="3361" ht="12" customHeight="1"/>
    <row r="3362" ht="12" customHeight="1"/>
    <row r="3363" ht="12" customHeight="1"/>
    <row r="3364" ht="12" customHeight="1"/>
    <row r="3365" ht="12" customHeight="1"/>
    <row r="3366" ht="12" customHeight="1"/>
    <row r="3367" ht="12" customHeight="1"/>
    <row r="3368" ht="12" customHeight="1"/>
    <row r="3369" ht="12" customHeight="1"/>
    <row r="3370" ht="12" customHeight="1"/>
    <row r="3371" ht="12" customHeight="1"/>
    <row r="3372" ht="12" customHeight="1"/>
    <row r="3373" ht="12" customHeight="1"/>
    <row r="3374" ht="12" customHeight="1"/>
    <row r="3375" ht="12" customHeight="1"/>
    <row r="3376" ht="12" customHeight="1"/>
    <row r="3377" ht="12" customHeight="1"/>
    <row r="3378" ht="12" customHeight="1"/>
    <row r="3379" ht="12" customHeight="1"/>
    <row r="3380" ht="12" customHeight="1"/>
    <row r="3381" ht="12" customHeight="1"/>
    <row r="3382" ht="12" customHeight="1"/>
    <row r="3383" ht="12" customHeight="1"/>
    <row r="3384" ht="12" customHeight="1"/>
    <row r="3385" ht="12" customHeight="1"/>
    <row r="3386" ht="12" customHeight="1"/>
    <row r="3387" ht="12" customHeight="1"/>
    <row r="3388" ht="12" customHeight="1"/>
    <row r="3389" ht="12" customHeight="1"/>
    <row r="3390" ht="12" customHeight="1"/>
    <row r="3391" ht="12" customHeight="1"/>
    <row r="3392" ht="12" customHeight="1"/>
    <row r="3393" ht="12" customHeight="1"/>
    <row r="3394" ht="12" customHeight="1"/>
    <row r="3395" ht="12" customHeight="1"/>
    <row r="3396" ht="12" customHeight="1"/>
    <row r="3397" ht="12" customHeight="1"/>
    <row r="3398" ht="12" customHeight="1"/>
    <row r="3399" ht="12" customHeight="1"/>
    <row r="3400" ht="12" customHeight="1"/>
    <row r="3401" ht="12" customHeight="1"/>
    <row r="3402" ht="12" customHeight="1"/>
    <row r="3403" ht="12" customHeight="1"/>
    <row r="3404" ht="12" customHeight="1"/>
    <row r="3405" ht="12" customHeight="1"/>
    <row r="3406" ht="12" customHeight="1"/>
    <row r="3407" ht="12" customHeight="1"/>
    <row r="3408" ht="12" customHeight="1"/>
    <row r="3409" ht="12" customHeight="1"/>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0" ht="12" customHeight="1"/>
    <row r="3451" ht="12" customHeight="1"/>
    <row r="3452" ht="12" customHeight="1"/>
    <row r="3453" ht="12" customHeight="1"/>
    <row r="3454" ht="12" customHeight="1"/>
    <row r="3455" ht="12" customHeight="1"/>
    <row r="3456" ht="12" customHeight="1"/>
    <row r="3457" ht="12" customHeight="1"/>
    <row r="3458" ht="12" customHeight="1"/>
    <row r="3459" ht="12" customHeight="1"/>
    <row r="3460" ht="12" customHeight="1"/>
    <row r="3461" ht="12" customHeight="1"/>
    <row r="3462" ht="12" customHeight="1"/>
    <row r="3463" ht="12" customHeight="1"/>
    <row r="3464" ht="12" customHeight="1"/>
    <row r="3465" ht="12" customHeight="1"/>
    <row r="3466" ht="12" customHeight="1"/>
    <row r="3467" ht="12" customHeight="1"/>
    <row r="3468" ht="12" customHeight="1"/>
    <row r="3469" ht="12" customHeight="1"/>
    <row r="3470" ht="12" customHeight="1"/>
    <row r="3471" ht="12" customHeight="1"/>
    <row r="3472" ht="12" customHeight="1"/>
    <row r="3473" ht="12" customHeight="1"/>
    <row r="3474" ht="12" customHeight="1"/>
    <row r="3475" ht="12" customHeight="1"/>
    <row r="3476" ht="12" customHeight="1"/>
    <row r="3477" ht="12" customHeight="1"/>
    <row r="3478" ht="12" customHeight="1"/>
    <row r="3479" ht="12" customHeight="1"/>
    <row r="3480" ht="12" customHeight="1"/>
    <row r="3481" ht="12" customHeight="1"/>
    <row r="3482" ht="12" customHeight="1"/>
    <row r="3483" ht="12" customHeight="1"/>
    <row r="3484" ht="12" customHeight="1"/>
    <row r="3485" ht="12" customHeight="1"/>
    <row r="3486" ht="12" customHeight="1"/>
    <row r="3487" ht="12" customHeight="1"/>
    <row r="3488" ht="12" customHeight="1"/>
    <row r="3489" ht="12" customHeight="1"/>
    <row r="3490" ht="12" customHeight="1"/>
    <row r="3491" ht="12" customHeight="1"/>
    <row r="3492" ht="12" customHeight="1"/>
    <row r="3493" ht="12" customHeight="1"/>
    <row r="3494" ht="12" customHeight="1"/>
    <row r="3495" ht="12" customHeight="1"/>
    <row r="3496" ht="12" customHeight="1"/>
    <row r="3497" ht="12" customHeight="1"/>
    <row r="3498" ht="12" customHeight="1"/>
    <row r="3499" ht="12" customHeight="1"/>
    <row r="3500" ht="12" customHeight="1"/>
    <row r="3501" ht="12" customHeight="1"/>
    <row r="3502" ht="12" customHeight="1"/>
    <row r="3503" ht="12" customHeight="1"/>
    <row r="3504" ht="12" customHeight="1"/>
    <row r="3505" ht="12" customHeight="1"/>
    <row r="3506" ht="12" customHeight="1"/>
    <row r="3507" ht="12" customHeight="1"/>
    <row r="3508" ht="12" customHeight="1"/>
    <row r="3509" ht="12" customHeight="1"/>
    <row r="3510" ht="12" customHeight="1"/>
    <row r="3511" ht="12" customHeight="1"/>
    <row r="3512" ht="12" customHeight="1"/>
    <row r="3513" ht="12" customHeight="1"/>
    <row r="3514" ht="12" customHeight="1"/>
    <row r="3515" ht="12" customHeight="1"/>
    <row r="3516" ht="12" customHeight="1"/>
    <row r="3517" ht="12" customHeight="1"/>
    <row r="3518" ht="12" customHeight="1"/>
    <row r="3519" ht="12" customHeight="1"/>
    <row r="3520" ht="12" customHeight="1"/>
    <row r="3521" ht="12" customHeight="1"/>
    <row r="3522" ht="12" customHeight="1"/>
    <row r="3523" ht="12" customHeight="1"/>
    <row r="3524" ht="12" customHeight="1"/>
    <row r="3525" ht="12" customHeight="1"/>
    <row r="3526" ht="12" customHeight="1"/>
  </sheetData>
  <conditionalFormatting sqref="P5:AD5">
    <cfRule type="cellIs" dxfId="1" priority="2" operator="equal">
      <formula>0</formula>
    </cfRule>
  </conditionalFormatting>
  <conditionalFormatting sqref="P6:AD3020">
    <cfRule type="cellIs" dxfId="0" priority="1" operator="equal">
      <formula>0</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86E8B-C098-4491-91AD-DB803BC76F30}">
  <dimension ref="B2:HC172"/>
  <sheetViews>
    <sheetView workbookViewId="0">
      <selection activeCell="B11" sqref="B11"/>
    </sheetView>
  </sheetViews>
  <sheetFormatPr defaultRowHeight="10.199999999999999"/>
  <cols>
    <col min="1" max="1" width="9.109375" style="46"/>
    <col min="2" max="2" width="28.5546875" style="46" customWidth="1"/>
    <col min="3" max="3" width="4.6640625" style="46" customWidth="1"/>
    <col min="4" max="5" width="15.6640625" style="46" customWidth="1"/>
    <col min="6" max="6" width="9.109375" style="46"/>
    <col min="7" max="7" width="15.6640625" style="46" customWidth="1"/>
    <col min="8" max="10" width="4.6640625" style="175" customWidth="1"/>
    <col min="11" max="11" width="17.33203125" style="175" customWidth="1"/>
    <col min="12" max="13" width="4.6640625" style="175" customWidth="1"/>
    <col min="14" max="14" width="15.6640625" style="176" customWidth="1"/>
    <col min="15" max="16" width="4.6640625" style="46" customWidth="1"/>
    <col min="17" max="17" width="24.33203125" style="46" customWidth="1"/>
    <col min="18" max="18" width="4.6640625" style="46" customWidth="1"/>
    <col min="19" max="42" width="15.6640625" style="46" customWidth="1"/>
    <col min="43" max="211" width="9.109375" style="177"/>
    <col min="212" max="260" width="15.6640625" style="46" customWidth="1"/>
    <col min="261" max="261" width="9.109375" style="46"/>
    <col min="262" max="262" width="28.5546875" style="46" customWidth="1"/>
    <col min="263" max="263" width="9.109375" style="46"/>
    <col min="264" max="264" width="15.6640625" style="46" customWidth="1"/>
    <col min="265" max="266" width="4.6640625" style="46" customWidth="1"/>
    <col min="267" max="267" width="17.33203125" style="46" customWidth="1"/>
    <col min="268" max="269" width="4.6640625" style="46" customWidth="1"/>
    <col min="270" max="270" width="15.6640625" style="46" customWidth="1"/>
    <col min="271" max="272" width="4.6640625" style="46" customWidth="1"/>
    <col min="273" max="273" width="24.33203125" style="46" customWidth="1"/>
    <col min="274" max="274" width="4.6640625" style="46" customWidth="1"/>
    <col min="275" max="298" width="15.6640625" style="46" customWidth="1"/>
    <col min="299" max="467" width="9.109375" style="46"/>
    <col min="468" max="516" width="15.6640625" style="46" customWidth="1"/>
    <col min="517" max="517" width="9.109375" style="46"/>
    <col min="518" max="518" width="28.5546875" style="46" customWidth="1"/>
    <col min="519" max="519" width="9.109375" style="46"/>
    <col min="520" max="520" width="15.6640625" style="46" customWidth="1"/>
    <col min="521" max="522" width="4.6640625" style="46" customWidth="1"/>
    <col min="523" max="523" width="17.33203125" style="46" customWidth="1"/>
    <col min="524" max="525" width="4.6640625" style="46" customWidth="1"/>
    <col min="526" max="526" width="15.6640625" style="46" customWidth="1"/>
    <col min="527" max="528" width="4.6640625" style="46" customWidth="1"/>
    <col min="529" max="529" width="24.33203125" style="46" customWidth="1"/>
    <col min="530" max="530" width="4.6640625" style="46" customWidth="1"/>
    <col min="531" max="554" width="15.6640625" style="46" customWidth="1"/>
    <col min="555" max="723" width="9.109375" style="46"/>
    <col min="724" max="772" width="15.6640625" style="46" customWidth="1"/>
    <col min="773" max="773" width="9.109375" style="46"/>
    <col min="774" max="774" width="28.5546875" style="46" customWidth="1"/>
    <col min="775" max="775" width="9.109375" style="46"/>
    <col min="776" max="776" width="15.6640625" style="46" customWidth="1"/>
    <col min="777" max="778" width="4.6640625" style="46" customWidth="1"/>
    <col min="779" max="779" width="17.33203125" style="46" customWidth="1"/>
    <col min="780" max="781" width="4.6640625" style="46" customWidth="1"/>
    <col min="782" max="782" width="15.6640625" style="46" customWidth="1"/>
    <col min="783" max="784" width="4.6640625" style="46" customWidth="1"/>
    <col min="785" max="785" width="24.33203125" style="46" customWidth="1"/>
    <col min="786" max="786" width="4.6640625" style="46" customWidth="1"/>
    <col min="787" max="810" width="15.6640625" style="46" customWidth="1"/>
    <col min="811" max="979" width="9.109375" style="46"/>
    <col min="980" max="1028" width="15.6640625" style="46" customWidth="1"/>
    <col min="1029" max="1029" width="9.109375" style="46"/>
    <col min="1030" max="1030" width="28.5546875" style="46" customWidth="1"/>
    <col min="1031" max="1031" width="9.109375" style="46"/>
    <col min="1032" max="1032" width="15.6640625" style="46" customWidth="1"/>
    <col min="1033" max="1034" width="4.6640625" style="46" customWidth="1"/>
    <col min="1035" max="1035" width="17.33203125" style="46" customWidth="1"/>
    <col min="1036" max="1037" width="4.6640625" style="46" customWidth="1"/>
    <col min="1038" max="1038" width="15.6640625" style="46" customWidth="1"/>
    <col min="1039" max="1040" width="4.6640625" style="46" customWidth="1"/>
    <col min="1041" max="1041" width="24.33203125" style="46" customWidth="1"/>
    <col min="1042" max="1042" width="4.6640625" style="46" customWidth="1"/>
    <col min="1043" max="1066" width="15.6640625" style="46" customWidth="1"/>
    <col min="1067" max="1235" width="9.109375" style="46"/>
    <col min="1236" max="1284" width="15.6640625" style="46" customWidth="1"/>
    <col min="1285" max="1285" width="9.109375" style="46"/>
    <col min="1286" max="1286" width="28.5546875" style="46" customWidth="1"/>
    <col min="1287" max="1287" width="9.109375" style="46"/>
    <col min="1288" max="1288" width="15.6640625" style="46" customWidth="1"/>
    <col min="1289" max="1290" width="4.6640625" style="46" customWidth="1"/>
    <col min="1291" max="1291" width="17.33203125" style="46" customWidth="1"/>
    <col min="1292" max="1293" width="4.6640625" style="46" customWidth="1"/>
    <col min="1294" max="1294" width="15.6640625" style="46" customWidth="1"/>
    <col min="1295" max="1296" width="4.6640625" style="46" customWidth="1"/>
    <col min="1297" max="1297" width="24.33203125" style="46" customWidth="1"/>
    <col min="1298" max="1298" width="4.6640625" style="46" customWidth="1"/>
    <col min="1299" max="1322" width="15.6640625" style="46" customWidth="1"/>
    <col min="1323" max="1491" width="9.109375" style="46"/>
    <col min="1492" max="1540" width="15.6640625" style="46" customWidth="1"/>
    <col min="1541" max="1541" width="9.109375" style="46"/>
    <col min="1542" max="1542" width="28.5546875" style="46" customWidth="1"/>
    <col min="1543" max="1543" width="9.109375" style="46"/>
    <col min="1544" max="1544" width="15.6640625" style="46" customWidth="1"/>
    <col min="1545" max="1546" width="4.6640625" style="46" customWidth="1"/>
    <col min="1547" max="1547" width="17.33203125" style="46" customWidth="1"/>
    <col min="1548" max="1549" width="4.6640625" style="46" customWidth="1"/>
    <col min="1550" max="1550" width="15.6640625" style="46" customWidth="1"/>
    <col min="1551" max="1552" width="4.6640625" style="46" customWidth="1"/>
    <col min="1553" max="1553" width="24.33203125" style="46" customWidth="1"/>
    <col min="1554" max="1554" width="4.6640625" style="46" customWidth="1"/>
    <col min="1555" max="1578" width="15.6640625" style="46" customWidth="1"/>
    <col min="1579" max="1747" width="9.109375" style="46"/>
    <col min="1748" max="1796" width="15.6640625" style="46" customWidth="1"/>
    <col min="1797" max="1797" width="9.109375" style="46"/>
    <col min="1798" max="1798" width="28.5546875" style="46" customWidth="1"/>
    <col min="1799" max="1799" width="9.109375" style="46"/>
    <col min="1800" max="1800" width="15.6640625" style="46" customWidth="1"/>
    <col min="1801" max="1802" width="4.6640625" style="46" customWidth="1"/>
    <col min="1803" max="1803" width="17.33203125" style="46" customWidth="1"/>
    <col min="1804" max="1805" width="4.6640625" style="46" customWidth="1"/>
    <col min="1806" max="1806" width="15.6640625" style="46" customWidth="1"/>
    <col min="1807" max="1808" width="4.6640625" style="46" customWidth="1"/>
    <col min="1809" max="1809" width="24.33203125" style="46" customWidth="1"/>
    <col min="1810" max="1810" width="4.6640625" style="46" customWidth="1"/>
    <col min="1811" max="1834" width="15.6640625" style="46" customWidth="1"/>
    <col min="1835" max="2003" width="9.109375" style="46"/>
    <col min="2004" max="2052" width="15.6640625" style="46" customWidth="1"/>
    <col min="2053" max="2053" width="9.109375" style="46"/>
    <col min="2054" max="2054" width="28.5546875" style="46" customWidth="1"/>
    <col min="2055" max="2055" width="9.109375" style="46"/>
    <col min="2056" max="2056" width="15.6640625" style="46" customWidth="1"/>
    <col min="2057" max="2058" width="4.6640625" style="46" customWidth="1"/>
    <col min="2059" max="2059" width="17.33203125" style="46" customWidth="1"/>
    <col min="2060" max="2061" width="4.6640625" style="46" customWidth="1"/>
    <col min="2062" max="2062" width="15.6640625" style="46" customWidth="1"/>
    <col min="2063" max="2064" width="4.6640625" style="46" customWidth="1"/>
    <col min="2065" max="2065" width="24.33203125" style="46" customWidth="1"/>
    <col min="2066" max="2066" width="4.6640625" style="46" customWidth="1"/>
    <col min="2067" max="2090" width="15.6640625" style="46" customWidth="1"/>
    <col min="2091" max="2259" width="9.109375" style="46"/>
    <col min="2260" max="2308" width="15.6640625" style="46" customWidth="1"/>
    <col min="2309" max="2309" width="9.109375" style="46"/>
    <col min="2310" max="2310" width="28.5546875" style="46" customWidth="1"/>
    <col min="2311" max="2311" width="9.109375" style="46"/>
    <col min="2312" max="2312" width="15.6640625" style="46" customWidth="1"/>
    <col min="2313" max="2314" width="4.6640625" style="46" customWidth="1"/>
    <col min="2315" max="2315" width="17.33203125" style="46" customWidth="1"/>
    <col min="2316" max="2317" width="4.6640625" style="46" customWidth="1"/>
    <col min="2318" max="2318" width="15.6640625" style="46" customWidth="1"/>
    <col min="2319" max="2320" width="4.6640625" style="46" customWidth="1"/>
    <col min="2321" max="2321" width="24.33203125" style="46" customWidth="1"/>
    <col min="2322" max="2322" width="4.6640625" style="46" customWidth="1"/>
    <col min="2323" max="2346" width="15.6640625" style="46" customWidth="1"/>
    <col min="2347" max="2515" width="9.109375" style="46"/>
    <col min="2516" max="2564" width="15.6640625" style="46" customWidth="1"/>
    <col min="2565" max="2565" width="9.109375" style="46"/>
    <col min="2566" max="2566" width="28.5546875" style="46" customWidth="1"/>
    <col min="2567" max="2567" width="9.109375" style="46"/>
    <col min="2568" max="2568" width="15.6640625" style="46" customWidth="1"/>
    <col min="2569" max="2570" width="4.6640625" style="46" customWidth="1"/>
    <col min="2571" max="2571" width="17.33203125" style="46" customWidth="1"/>
    <col min="2572" max="2573" width="4.6640625" style="46" customWidth="1"/>
    <col min="2574" max="2574" width="15.6640625" style="46" customWidth="1"/>
    <col min="2575" max="2576" width="4.6640625" style="46" customWidth="1"/>
    <col min="2577" max="2577" width="24.33203125" style="46" customWidth="1"/>
    <col min="2578" max="2578" width="4.6640625" style="46" customWidth="1"/>
    <col min="2579" max="2602" width="15.6640625" style="46" customWidth="1"/>
    <col min="2603" max="2771" width="9.109375" style="46"/>
    <col min="2772" max="2820" width="15.6640625" style="46" customWidth="1"/>
    <col min="2821" max="2821" width="9.109375" style="46"/>
    <col min="2822" max="2822" width="28.5546875" style="46" customWidth="1"/>
    <col min="2823" max="2823" width="9.109375" style="46"/>
    <col min="2824" max="2824" width="15.6640625" style="46" customWidth="1"/>
    <col min="2825" max="2826" width="4.6640625" style="46" customWidth="1"/>
    <col min="2827" max="2827" width="17.33203125" style="46" customWidth="1"/>
    <col min="2828" max="2829" width="4.6640625" style="46" customWidth="1"/>
    <col min="2830" max="2830" width="15.6640625" style="46" customWidth="1"/>
    <col min="2831" max="2832" width="4.6640625" style="46" customWidth="1"/>
    <col min="2833" max="2833" width="24.33203125" style="46" customWidth="1"/>
    <col min="2834" max="2834" width="4.6640625" style="46" customWidth="1"/>
    <col min="2835" max="2858" width="15.6640625" style="46" customWidth="1"/>
    <col min="2859" max="3027" width="9.109375" style="46"/>
    <col min="3028" max="3076" width="15.6640625" style="46" customWidth="1"/>
    <col min="3077" max="3077" width="9.109375" style="46"/>
    <col min="3078" max="3078" width="28.5546875" style="46" customWidth="1"/>
    <col min="3079" max="3079" width="9.109375" style="46"/>
    <col min="3080" max="3080" width="15.6640625" style="46" customWidth="1"/>
    <col min="3081" max="3082" width="4.6640625" style="46" customWidth="1"/>
    <col min="3083" max="3083" width="17.33203125" style="46" customWidth="1"/>
    <col min="3084" max="3085" width="4.6640625" style="46" customWidth="1"/>
    <col min="3086" max="3086" width="15.6640625" style="46" customWidth="1"/>
    <col min="3087" max="3088" width="4.6640625" style="46" customWidth="1"/>
    <col min="3089" max="3089" width="24.33203125" style="46" customWidth="1"/>
    <col min="3090" max="3090" width="4.6640625" style="46" customWidth="1"/>
    <col min="3091" max="3114" width="15.6640625" style="46" customWidth="1"/>
    <col min="3115" max="3283" width="9.109375" style="46"/>
    <col min="3284" max="3332" width="15.6640625" style="46" customWidth="1"/>
    <col min="3333" max="3333" width="9.109375" style="46"/>
    <col min="3334" max="3334" width="28.5546875" style="46" customWidth="1"/>
    <col min="3335" max="3335" width="9.109375" style="46"/>
    <col min="3336" max="3336" width="15.6640625" style="46" customWidth="1"/>
    <col min="3337" max="3338" width="4.6640625" style="46" customWidth="1"/>
    <col min="3339" max="3339" width="17.33203125" style="46" customWidth="1"/>
    <col min="3340" max="3341" width="4.6640625" style="46" customWidth="1"/>
    <col min="3342" max="3342" width="15.6640625" style="46" customWidth="1"/>
    <col min="3343" max="3344" width="4.6640625" style="46" customWidth="1"/>
    <col min="3345" max="3345" width="24.33203125" style="46" customWidth="1"/>
    <col min="3346" max="3346" width="4.6640625" style="46" customWidth="1"/>
    <col min="3347" max="3370" width="15.6640625" style="46" customWidth="1"/>
    <col min="3371" max="3539" width="9.109375" style="46"/>
    <col min="3540" max="3588" width="15.6640625" style="46" customWidth="1"/>
    <col min="3589" max="3589" width="9.109375" style="46"/>
    <col min="3590" max="3590" width="28.5546875" style="46" customWidth="1"/>
    <col min="3591" max="3591" width="9.109375" style="46"/>
    <col min="3592" max="3592" width="15.6640625" style="46" customWidth="1"/>
    <col min="3593" max="3594" width="4.6640625" style="46" customWidth="1"/>
    <col min="3595" max="3595" width="17.33203125" style="46" customWidth="1"/>
    <col min="3596" max="3597" width="4.6640625" style="46" customWidth="1"/>
    <col min="3598" max="3598" width="15.6640625" style="46" customWidth="1"/>
    <col min="3599" max="3600" width="4.6640625" style="46" customWidth="1"/>
    <col min="3601" max="3601" width="24.33203125" style="46" customWidth="1"/>
    <col min="3602" max="3602" width="4.6640625" style="46" customWidth="1"/>
    <col min="3603" max="3626" width="15.6640625" style="46" customWidth="1"/>
    <col min="3627" max="3795" width="9.109375" style="46"/>
    <col min="3796" max="3844" width="15.6640625" style="46" customWidth="1"/>
    <col min="3845" max="3845" width="9.109375" style="46"/>
    <col min="3846" max="3846" width="28.5546875" style="46" customWidth="1"/>
    <col min="3847" max="3847" width="9.109375" style="46"/>
    <col min="3848" max="3848" width="15.6640625" style="46" customWidth="1"/>
    <col min="3849" max="3850" width="4.6640625" style="46" customWidth="1"/>
    <col min="3851" max="3851" width="17.33203125" style="46" customWidth="1"/>
    <col min="3852" max="3853" width="4.6640625" style="46" customWidth="1"/>
    <col min="3854" max="3854" width="15.6640625" style="46" customWidth="1"/>
    <col min="3855" max="3856" width="4.6640625" style="46" customWidth="1"/>
    <col min="3857" max="3857" width="24.33203125" style="46" customWidth="1"/>
    <col min="3858" max="3858" width="4.6640625" style="46" customWidth="1"/>
    <col min="3859" max="3882" width="15.6640625" style="46" customWidth="1"/>
    <col min="3883" max="4051" width="9.109375" style="46"/>
    <col min="4052" max="4100" width="15.6640625" style="46" customWidth="1"/>
    <col min="4101" max="4101" width="9.109375" style="46"/>
    <col min="4102" max="4102" width="28.5546875" style="46" customWidth="1"/>
    <col min="4103" max="4103" width="9.109375" style="46"/>
    <col min="4104" max="4104" width="15.6640625" style="46" customWidth="1"/>
    <col min="4105" max="4106" width="4.6640625" style="46" customWidth="1"/>
    <col min="4107" max="4107" width="17.33203125" style="46" customWidth="1"/>
    <col min="4108" max="4109" width="4.6640625" style="46" customWidth="1"/>
    <col min="4110" max="4110" width="15.6640625" style="46" customWidth="1"/>
    <col min="4111" max="4112" width="4.6640625" style="46" customWidth="1"/>
    <col min="4113" max="4113" width="24.33203125" style="46" customWidth="1"/>
    <col min="4114" max="4114" width="4.6640625" style="46" customWidth="1"/>
    <col min="4115" max="4138" width="15.6640625" style="46" customWidth="1"/>
    <col min="4139" max="4307" width="9.109375" style="46"/>
    <col min="4308" max="4356" width="15.6640625" style="46" customWidth="1"/>
    <col min="4357" max="4357" width="9.109375" style="46"/>
    <col min="4358" max="4358" width="28.5546875" style="46" customWidth="1"/>
    <col min="4359" max="4359" width="9.109375" style="46"/>
    <col min="4360" max="4360" width="15.6640625" style="46" customWidth="1"/>
    <col min="4361" max="4362" width="4.6640625" style="46" customWidth="1"/>
    <col min="4363" max="4363" width="17.33203125" style="46" customWidth="1"/>
    <col min="4364" max="4365" width="4.6640625" style="46" customWidth="1"/>
    <col min="4366" max="4366" width="15.6640625" style="46" customWidth="1"/>
    <col min="4367" max="4368" width="4.6640625" style="46" customWidth="1"/>
    <col min="4369" max="4369" width="24.33203125" style="46" customWidth="1"/>
    <col min="4370" max="4370" width="4.6640625" style="46" customWidth="1"/>
    <col min="4371" max="4394" width="15.6640625" style="46" customWidth="1"/>
    <col min="4395" max="4563" width="9.109375" style="46"/>
    <col min="4564" max="4612" width="15.6640625" style="46" customWidth="1"/>
    <col min="4613" max="4613" width="9.109375" style="46"/>
    <col min="4614" max="4614" width="28.5546875" style="46" customWidth="1"/>
    <col min="4615" max="4615" width="9.109375" style="46"/>
    <col min="4616" max="4616" width="15.6640625" style="46" customWidth="1"/>
    <col min="4617" max="4618" width="4.6640625" style="46" customWidth="1"/>
    <col min="4619" max="4619" width="17.33203125" style="46" customWidth="1"/>
    <col min="4620" max="4621" width="4.6640625" style="46" customWidth="1"/>
    <col min="4622" max="4622" width="15.6640625" style="46" customWidth="1"/>
    <col min="4623" max="4624" width="4.6640625" style="46" customWidth="1"/>
    <col min="4625" max="4625" width="24.33203125" style="46" customWidth="1"/>
    <col min="4626" max="4626" width="4.6640625" style="46" customWidth="1"/>
    <col min="4627" max="4650" width="15.6640625" style="46" customWidth="1"/>
    <col min="4651" max="4819" width="9.109375" style="46"/>
    <col min="4820" max="4868" width="15.6640625" style="46" customWidth="1"/>
    <col min="4869" max="4869" width="9.109375" style="46"/>
    <col min="4870" max="4870" width="28.5546875" style="46" customWidth="1"/>
    <col min="4871" max="4871" width="9.109375" style="46"/>
    <col min="4872" max="4872" width="15.6640625" style="46" customWidth="1"/>
    <col min="4873" max="4874" width="4.6640625" style="46" customWidth="1"/>
    <col min="4875" max="4875" width="17.33203125" style="46" customWidth="1"/>
    <col min="4876" max="4877" width="4.6640625" style="46" customWidth="1"/>
    <col min="4878" max="4878" width="15.6640625" style="46" customWidth="1"/>
    <col min="4879" max="4880" width="4.6640625" style="46" customWidth="1"/>
    <col min="4881" max="4881" width="24.33203125" style="46" customWidth="1"/>
    <col min="4882" max="4882" width="4.6640625" style="46" customWidth="1"/>
    <col min="4883" max="4906" width="15.6640625" style="46" customWidth="1"/>
    <col min="4907" max="5075" width="9.109375" style="46"/>
    <col min="5076" max="5124" width="15.6640625" style="46" customWidth="1"/>
    <col min="5125" max="5125" width="9.109375" style="46"/>
    <col min="5126" max="5126" width="28.5546875" style="46" customWidth="1"/>
    <col min="5127" max="5127" width="9.109375" style="46"/>
    <col min="5128" max="5128" width="15.6640625" style="46" customWidth="1"/>
    <col min="5129" max="5130" width="4.6640625" style="46" customWidth="1"/>
    <col min="5131" max="5131" width="17.33203125" style="46" customWidth="1"/>
    <col min="5132" max="5133" width="4.6640625" style="46" customWidth="1"/>
    <col min="5134" max="5134" width="15.6640625" style="46" customWidth="1"/>
    <col min="5135" max="5136" width="4.6640625" style="46" customWidth="1"/>
    <col min="5137" max="5137" width="24.33203125" style="46" customWidth="1"/>
    <col min="5138" max="5138" width="4.6640625" style="46" customWidth="1"/>
    <col min="5139" max="5162" width="15.6640625" style="46" customWidth="1"/>
    <col min="5163" max="5331" width="9.109375" style="46"/>
    <col min="5332" max="5380" width="15.6640625" style="46" customWidth="1"/>
    <col min="5381" max="5381" width="9.109375" style="46"/>
    <col min="5382" max="5382" width="28.5546875" style="46" customWidth="1"/>
    <col min="5383" max="5383" width="9.109375" style="46"/>
    <col min="5384" max="5384" width="15.6640625" style="46" customWidth="1"/>
    <col min="5385" max="5386" width="4.6640625" style="46" customWidth="1"/>
    <col min="5387" max="5387" width="17.33203125" style="46" customWidth="1"/>
    <col min="5388" max="5389" width="4.6640625" style="46" customWidth="1"/>
    <col min="5390" max="5390" width="15.6640625" style="46" customWidth="1"/>
    <col min="5391" max="5392" width="4.6640625" style="46" customWidth="1"/>
    <col min="5393" max="5393" width="24.33203125" style="46" customWidth="1"/>
    <col min="5394" max="5394" width="4.6640625" style="46" customWidth="1"/>
    <col min="5395" max="5418" width="15.6640625" style="46" customWidth="1"/>
    <col min="5419" max="5587" width="9.109375" style="46"/>
    <col min="5588" max="5636" width="15.6640625" style="46" customWidth="1"/>
    <col min="5637" max="5637" width="9.109375" style="46"/>
    <col min="5638" max="5638" width="28.5546875" style="46" customWidth="1"/>
    <col min="5639" max="5639" width="9.109375" style="46"/>
    <col min="5640" max="5640" width="15.6640625" style="46" customWidth="1"/>
    <col min="5641" max="5642" width="4.6640625" style="46" customWidth="1"/>
    <col min="5643" max="5643" width="17.33203125" style="46" customWidth="1"/>
    <col min="5644" max="5645" width="4.6640625" style="46" customWidth="1"/>
    <col min="5646" max="5646" width="15.6640625" style="46" customWidth="1"/>
    <col min="5647" max="5648" width="4.6640625" style="46" customWidth="1"/>
    <col min="5649" max="5649" width="24.33203125" style="46" customWidth="1"/>
    <col min="5650" max="5650" width="4.6640625" style="46" customWidth="1"/>
    <col min="5651" max="5674" width="15.6640625" style="46" customWidth="1"/>
    <col min="5675" max="5843" width="9.109375" style="46"/>
    <col min="5844" max="5892" width="15.6640625" style="46" customWidth="1"/>
    <col min="5893" max="5893" width="9.109375" style="46"/>
    <col min="5894" max="5894" width="28.5546875" style="46" customWidth="1"/>
    <col min="5895" max="5895" width="9.109375" style="46"/>
    <col min="5896" max="5896" width="15.6640625" style="46" customWidth="1"/>
    <col min="5897" max="5898" width="4.6640625" style="46" customWidth="1"/>
    <col min="5899" max="5899" width="17.33203125" style="46" customWidth="1"/>
    <col min="5900" max="5901" width="4.6640625" style="46" customWidth="1"/>
    <col min="5902" max="5902" width="15.6640625" style="46" customWidth="1"/>
    <col min="5903" max="5904" width="4.6640625" style="46" customWidth="1"/>
    <col min="5905" max="5905" width="24.33203125" style="46" customWidth="1"/>
    <col min="5906" max="5906" width="4.6640625" style="46" customWidth="1"/>
    <col min="5907" max="5930" width="15.6640625" style="46" customWidth="1"/>
    <col min="5931" max="6099" width="9.109375" style="46"/>
    <col min="6100" max="6148" width="15.6640625" style="46" customWidth="1"/>
    <col min="6149" max="6149" width="9.109375" style="46"/>
    <col min="6150" max="6150" width="28.5546875" style="46" customWidth="1"/>
    <col min="6151" max="6151" width="9.109375" style="46"/>
    <col min="6152" max="6152" width="15.6640625" style="46" customWidth="1"/>
    <col min="6153" max="6154" width="4.6640625" style="46" customWidth="1"/>
    <col min="6155" max="6155" width="17.33203125" style="46" customWidth="1"/>
    <col min="6156" max="6157" width="4.6640625" style="46" customWidth="1"/>
    <col min="6158" max="6158" width="15.6640625" style="46" customWidth="1"/>
    <col min="6159" max="6160" width="4.6640625" style="46" customWidth="1"/>
    <col min="6161" max="6161" width="24.33203125" style="46" customWidth="1"/>
    <col min="6162" max="6162" width="4.6640625" style="46" customWidth="1"/>
    <col min="6163" max="6186" width="15.6640625" style="46" customWidth="1"/>
    <col min="6187" max="6355" width="9.109375" style="46"/>
    <col min="6356" max="6404" width="15.6640625" style="46" customWidth="1"/>
    <col min="6405" max="6405" width="9.109375" style="46"/>
    <col min="6406" max="6406" width="28.5546875" style="46" customWidth="1"/>
    <col min="6407" max="6407" width="9.109375" style="46"/>
    <col min="6408" max="6408" width="15.6640625" style="46" customWidth="1"/>
    <col min="6409" max="6410" width="4.6640625" style="46" customWidth="1"/>
    <col min="6411" max="6411" width="17.33203125" style="46" customWidth="1"/>
    <col min="6412" max="6413" width="4.6640625" style="46" customWidth="1"/>
    <col min="6414" max="6414" width="15.6640625" style="46" customWidth="1"/>
    <col min="6415" max="6416" width="4.6640625" style="46" customWidth="1"/>
    <col min="6417" max="6417" width="24.33203125" style="46" customWidth="1"/>
    <col min="6418" max="6418" width="4.6640625" style="46" customWidth="1"/>
    <col min="6419" max="6442" width="15.6640625" style="46" customWidth="1"/>
    <col min="6443" max="6611" width="9.109375" style="46"/>
    <col min="6612" max="6660" width="15.6640625" style="46" customWidth="1"/>
    <col min="6661" max="6661" width="9.109375" style="46"/>
    <col min="6662" max="6662" width="28.5546875" style="46" customWidth="1"/>
    <col min="6663" max="6663" width="9.109375" style="46"/>
    <col min="6664" max="6664" width="15.6640625" style="46" customWidth="1"/>
    <col min="6665" max="6666" width="4.6640625" style="46" customWidth="1"/>
    <col min="6667" max="6667" width="17.33203125" style="46" customWidth="1"/>
    <col min="6668" max="6669" width="4.6640625" style="46" customWidth="1"/>
    <col min="6670" max="6670" width="15.6640625" style="46" customWidth="1"/>
    <col min="6671" max="6672" width="4.6640625" style="46" customWidth="1"/>
    <col min="6673" max="6673" width="24.33203125" style="46" customWidth="1"/>
    <col min="6674" max="6674" width="4.6640625" style="46" customWidth="1"/>
    <col min="6675" max="6698" width="15.6640625" style="46" customWidth="1"/>
    <col min="6699" max="6867" width="9.109375" style="46"/>
    <col min="6868" max="6916" width="15.6640625" style="46" customWidth="1"/>
    <col min="6917" max="6917" width="9.109375" style="46"/>
    <col min="6918" max="6918" width="28.5546875" style="46" customWidth="1"/>
    <col min="6919" max="6919" width="9.109375" style="46"/>
    <col min="6920" max="6920" width="15.6640625" style="46" customWidth="1"/>
    <col min="6921" max="6922" width="4.6640625" style="46" customWidth="1"/>
    <col min="6923" max="6923" width="17.33203125" style="46" customWidth="1"/>
    <col min="6924" max="6925" width="4.6640625" style="46" customWidth="1"/>
    <col min="6926" max="6926" width="15.6640625" style="46" customWidth="1"/>
    <col min="6927" max="6928" width="4.6640625" style="46" customWidth="1"/>
    <col min="6929" max="6929" width="24.33203125" style="46" customWidth="1"/>
    <col min="6930" max="6930" width="4.6640625" style="46" customWidth="1"/>
    <col min="6931" max="6954" width="15.6640625" style="46" customWidth="1"/>
    <col min="6955" max="7123" width="9.109375" style="46"/>
    <col min="7124" max="7172" width="15.6640625" style="46" customWidth="1"/>
    <col min="7173" max="7173" width="9.109375" style="46"/>
    <col min="7174" max="7174" width="28.5546875" style="46" customWidth="1"/>
    <col min="7175" max="7175" width="9.109375" style="46"/>
    <col min="7176" max="7176" width="15.6640625" style="46" customWidth="1"/>
    <col min="7177" max="7178" width="4.6640625" style="46" customWidth="1"/>
    <col min="7179" max="7179" width="17.33203125" style="46" customWidth="1"/>
    <col min="7180" max="7181" width="4.6640625" style="46" customWidth="1"/>
    <col min="7182" max="7182" width="15.6640625" style="46" customWidth="1"/>
    <col min="7183" max="7184" width="4.6640625" style="46" customWidth="1"/>
    <col min="7185" max="7185" width="24.33203125" style="46" customWidth="1"/>
    <col min="7186" max="7186" width="4.6640625" style="46" customWidth="1"/>
    <col min="7187" max="7210" width="15.6640625" style="46" customWidth="1"/>
    <col min="7211" max="7379" width="9.109375" style="46"/>
    <col min="7380" max="7428" width="15.6640625" style="46" customWidth="1"/>
    <col min="7429" max="7429" width="9.109375" style="46"/>
    <col min="7430" max="7430" width="28.5546875" style="46" customWidth="1"/>
    <col min="7431" max="7431" width="9.109375" style="46"/>
    <col min="7432" max="7432" width="15.6640625" style="46" customWidth="1"/>
    <col min="7433" max="7434" width="4.6640625" style="46" customWidth="1"/>
    <col min="7435" max="7435" width="17.33203125" style="46" customWidth="1"/>
    <col min="7436" max="7437" width="4.6640625" style="46" customWidth="1"/>
    <col min="7438" max="7438" width="15.6640625" style="46" customWidth="1"/>
    <col min="7439" max="7440" width="4.6640625" style="46" customWidth="1"/>
    <col min="7441" max="7441" width="24.33203125" style="46" customWidth="1"/>
    <col min="7442" max="7442" width="4.6640625" style="46" customWidth="1"/>
    <col min="7443" max="7466" width="15.6640625" style="46" customWidth="1"/>
    <col min="7467" max="7635" width="9.109375" style="46"/>
    <col min="7636" max="7684" width="15.6640625" style="46" customWidth="1"/>
    <col min="7685" max="7685" width="9.109375" style="46"/>
    <col min="7686" max="7686" width="28.5546875" style="46" customWidth="1"/>
    <col min="7687" max="7687" width="9.109375" style="46"/>
    <col min="7688" max="7688" width="15.6640625" style="46" customWidth="1"/>
    <col min="7689" max="7690" width="4.6640625" style="46" customWidth="1"/>
    <col min="7691" max="7691" width="17.33203125" style="46" customWidth="1"/>
    <col min="7692" max="7693" width="4.6640625" style="46" customWidth="1"/>
    <col min="7694" max="7694" width="15.6640625" style="46" customWidth="1"/>
    <col min="7695" max="7696" width="4.6640625" style="46" customWidth="1"/>
    <col min="7697" max="7697" width="24.33203125" style="46" customWidth="1"/>
    <col min="7698" max="7698" width="4.6640625" style="46" customWidth="1"/>
    <col min="7699" max="7722" width="15.6640625" style="46" customWidth="1"/>
    <col min="7723" max="7891" width="9.109375" style="46"/>
    <col min="7892" max="7940" width="15.6640625" style="46" customWidth="1"/>
    <col min="7941" max="7941" width="9.109375" style="46"/>
    <col min="7942" max="7942" width="28.5546875" style="46" customWidth="1"/>
    <col min="7943" max="7943" width="9.109375" style="46"/>
    <col min="7944" max="7944" width="15.6640625" style="46" customWidth="1"/>
    <col min="7945" max="7946" width="4.6640625" style="46" customWidth="1"/>
    <col min="7947" max="7947" width="17.33203125" style="46" customWidth="1"/>
    <col min="7948" max="7949" width="4.6640625" style="46" customWidth="1"/>
    <col min="7950" max="7950" width="15.6640625" style="46" customWidth="1"/>
    <col min="7951" max="7952" width="4.6640625" style="46" customWidth="1"/>
    <col min="7953" max="7953" width="24.33203125" style="46" customWidth="1"/>
    <col min="7954" max="7954" width="4.6640625" style="46" customWidth="1"/>
    <col min="7955" max="7978" width="15.6640625" style="46" customWidth="1"/>
    <col min="7979" max="8147" width="9.109375" style="46"/>
    <col min="8148" max="8196" width="15.6640625" style="46" customWidth="1"/>
    <col min="8197" max="8197" width="9.109375" style="46"/>
    <col min="8198" max="8198" width="28.5546875" style="46" customWidth="1"/>
    <col min="8199" max="8199" width="9.109375" style="46"/>
    <col min="8200" max="8200" width="15.6640625" style="46" customWidth="1"/>
    <col min="8201" max="8202" width="4.6640625" style="46" customWidth="1"/>
    <col min="8203" max="8203" width="17.33203125" style="46" customWidth="1"/>
    <col min="8204" max="8205" width="4.6640625" style="46" customWidth="1"/>
    <col min="8206" max="8206" width="15.6640625" style="46" customWidth="1"/>
    <col min="8207" max="8208" width="4.6640625" style="46" customWidth="1"/>
    <col min="8209" max="8209" width="24.33203125" style="46" customWidth="1"/>
    <col min="8210" max="8210" width="4.6640625" style="46" customWidth="1"/>
    <col min="8211" max="8234" width="15.6640625" style="46" customWidth="1"/>
    <col min="8235" max="8403" width="9.109375" style="46"/>
    <col min="8404" max="8452" width="15.6640625" style="46" customWidth="1"/>
    <col min="8453" max="8453" width="9.109375" style="46"/>
    <col min="8454" max="8454" width="28.5546875" style="46" customWidth="1"/>
    <col min="8455" max="8455" width="9.109375" style="46"/>
    <col min="8456" max="8456" width="15.6640625" style="46" customWidth="1"/>
    <col min="8457" max="8458" width="4.6640625" style="46" customWidth="1"/>
    <col min="8459" max="8459" width="17.33203125" style="46" customWidth="1"/>
    <col min="8460" max="8461" width="4.6640625" style="46" customWidth="1"/>
    <col min="8462" max="8462" width="15.6640625" style="46" customWidth="1"/>
    <col min="8463" max="8464" width="4.6640625" style="46" customWidth="1"/>
    <col min="8465" max="8465" width="24.33203125" style="46" customWidth="1"/>
    <col min="8466" max="8466" width="4.6640625" style="46" customWidth="1"/>
    <col min="8467" max="8490" width="15.6640625" style="46" customWidth="1"/>
    <col min="8491" max="8659" width="9.109375" style="46"/>
    <col min="8660" max="8708" width="15.6640625" style="46" customWidth="1"/>
    <col min="8709" max="8709" width="9.109375" style="46"/>
    <col min="8710" max="8710" width="28.5546875" style="46" customWidth="1"/>
    <col min="8711" max="8711" width="9.109375" style="46"/>
    <col min="8712" max="8712" width="15.6640625" style="46" customWidth="1"/>
    <col min="8713" max="8714" width="4.6640625" style="46" customWidth="1"/>
    <col min="8715" max="8715" width="17.33203125" style="46" customWidth="1"/>
    <col min="8716" max="8717" width="4.6640625" style="46" customWidth="1"/>
    <col min="8718" max="8718" width="15.6640625" style="46" customWidth="1"/>
    <col min="8719" max="8720" width="4.6640625" style="46" customWidth="1"/>
    <col min="8721" max="8721" width="24.33203125" style="46" customWidth="1"/>
    <col min="8722" max="8722" width="4.6640625" style="46" customWidth="1"/>
    <col min="8723" max="8746" width="15.6640625" style="46" customWidth="1"/>
    <col min="8747" max="8915" width="9.109375" style="46"/>
    <col min="8916" max="8964" width="15.6640625" style="46" customWidth="1"/>
    <col min="8965" max="8965" width="9.109375" style="46"/>
    <col min="8966" max="8966" width="28.5546875" style="46" customWidth="1"/>
    <col min="8967" max="8967" width="9.109375" style="46"/>
    <col min="8968" max="8968" width="15.6640625" style="46" customWidth="1"/>
    <col min="8969" max="8970" width="4.6640625" style="46" customWidth="1"/>
    <col min="8971" max="8971" width="17.33203125" style="46" customWidth="1"/>
    <col min="8972" max="8973" width="4.6640625" style="46" customWidth="1"/>
    <col min="8974" max="8974" width="15.6640625" style="46" customWidth="1"/>
    <col min="8975" max="8976" width="4.6640625" style="46" customWidth="1"/>
    <col min="8977" max="8977" width="24.33203125" style="46" customWidth="1"/>
    <col min="8978" max="8978" width="4.6640625" style="46" customWidth="1"/>
    <col min="8979" max="9002" width="15.6640625" style="46" customWidth="1"/>
    <col min="9003" max="9171" width="9.109375" style="46"/>
    <col min="9172" max="9220" width="15.6640625" style="46" customWidth="1"/>
    <col min="9221" max="9221" width="9.109375" style="46"/>
    <col min="9222" max="9222" width="28.5546875" style="46" customWidth="1"/>
    <col min="9223" max="9223" width="9.109375" style="46"/>
    <col min="9224" max="9224" width="15.6640625" style="46" customWidth="1"/>
    <col min="9225" max="9226" width="4.6640625" style="46" customWidth="1"/>
    <col min="9227" max="9227" width="17.33203125" style="46" customWidth="1"/>
    <col min="9228" max="9229" width="4.6640625" style="46" customWidth="1"/>
    <col min="9230" max="9230" width="15.6640625" style="46" customWidth="1"/>
    <col min="9231" max="9232" width="4.6640625" style="46" customWidth="1"/>
    <col min="9233" max="9233" width="24.33203125" style="46" customWidth="1"/>
    <col min="9234" max="9234" width="4.6640625" style="46" customWidth="1"/>
    <col min="9235" max="9258" width="15.6640625" style="46" customWidth="1"/>
    <col min="9259" max="9427" width="9.109375" style="46"/>
    <col min="9428" max="9476" width="15.6640625" style="46" customWidth="1"/>
    <col min="9477" max="9477" width="9.109375" style="46"/>
    <col min="9478" max="9478" width="28.5546875" style="46" customWidth="1"/>
    <col min="9479" max="9479" width="9.109375" style="46"/>
    <col min="9480" max="9480" width="15.6640625" style="46" customWidth="1"/>
    <col min="9481" max="9482" width="4.6640625" style="46" customWidth="1"/>
    <col min="9483" max="9483" width="17.33203125" style="46" customWidth="1"/>
    <col min="9484" max="9485" width="4.6640625" style="46" customWidth="1"/>
    <col min="9486" max="9486" width="15.6640625" style="46" customWidth="1"/>
    <col min="9487" max="9488" width="4.6640625" style="46" customWidth="1"/>
    <col min="9489" max="9489" width="24.33203125" style="46" customWidth="1"/>
    <col min="9490" max="9490" width="4.6640625" style="46" customWidth="1"/>
    <col min="9491" max="9514" width="15.6640625" style="46" customWidth="1"/>
    <col min="9515" max="9683" width="9.109375" style="46"/>
    <col min="9684" max="9732" width="15.6640625" style="46" customWidth="1"/>
    <col min="9733" max="9733" width="9.109375" style="46"/>
    <col min="9734" max="9734" width="28.5546875" style="46" customWidth="1"/>
    <col min="9735" max="9735" width="9.109375" style="46"/>
    <col min="9736" max="9736" width="15.6640625" style="46" customWidth="1"/>
    <col min="9737" max="9738" width="4.6640625" style="46" customWidth="1"/>
    <col min="9739" max="9739" width="17.33203125" style="46" customWidth="1"/>
    <col min="9740" max="9741" width="4.6640625" style="46" customWidth="1"/>
    <col min="9742" max="9742" width="15.6640625" style="46" customWidth="1"/>
    <col min="9743" max="9744" width="4.6640625" style="46" customWidth="1"/>
    <col min="9745" max="9745" width="24.33203125" style="46" customWidth="1"/>
    <col min="9746" max="9746" width="4.6640625" style="46" customWidth="1"/>
    <col min="9747" max="9770" width="15.6640625" style="46" customWidth="1"/>
    <col min="9771" max="9939" width="9.109375" style="46"/>
    <col min="9940" max="9988" width="15.6640625" style="46" customWidth="1"/>
    <col min="9989" max="9989" width="9.109375" style="46"/>
    <col min="9990" max="9990" width="28.5546875" style="46" customWidth="1"/>
    <col min="9991" max="9991" width="9.109375" style="46"/>
    <col min="9992" max="9992" width="15.6640625" style="46" customWidth="1"/>
    <col min="9993" max="9994" width="4.6640625" style="46" customWidth="1"/>
    <col min="9995" max="9995" width="17.33203125" style="46" customWidth="1"/>
    <col min="9996" max="9997" width="4.6640625" style="46" customWidth="1"/>
    <col min="9998" max="9998" width="15.6640625" style="46" customWidth="1"/>
    <col min="9999" max="10000" width="4.6640625" style="46" customWidth="1"/>
    <col min="10001" max="10001" width="24.33203125" style="46" customWidth="1"/>
    <col min="10002" max="10002" width="4.6640625" style="46" customWidth="1"/>
    <col min="10003" max="10026" width="15.6640625" style="46" customWidth="1"/>
    <col min="10027" max="10195" width="9.109375" style="46"/>
    <col min="10196" max="10244" width="15.6640625" style="46" customWidth="1"/>
    <col min="10245" max="10245" width="9.109375" style="46"/>
    <col min="10246" max="10246" width="28.5546875" style="46" customWidth="1"/>
    <col min="10247" max="10247" width="9.109375" style="46"/>
    <col min="10248" max="10248" width="15.6640625" style="46" customWidth="1"/>
    <col min="10249" max="10250" width="4.6640625" style="46" customWidth="1"/>
    <col min="10251" max="10251" width="17.33203125" style="46" customWidth="1"/>
    <col min="10252" max="10253" width="4.6640625" style="46" customWidth="1"/>
    <col min="10254" max="10254" width="15.6640625" style="46" customWidth="1"/>
    <col min="10255" max="10256" width="4.6640625" style="46" customWidth="1"/>
    <col min="10257" max="10257" width="24.33203125" style="46" customWidth="1"/>
    <col min="10258" max="10258" width="4.6640625" style="46" customWidth="1"/>
    <col min="10259" max="10282" width="15.6640625" style="46" customWidth="1"/>
    <col min="10283" max="10451" width="9.109375" style="46"/>
    <col min="10452" max="10500" width="15.6640625" style="46" customWidth="1"/>
    <col min="10501" max="10501" width="9.109375" style="46"/>
    <col min="10502" max="10502" width="28.5546875" style="46" customWidth="1"/>
    <col min="10503" max="10503" width="9.109375" style="46"/>
    <col min="10504" max="10504" width="15.6640625" style="46" customWidth="1"/>
    <col min="10505" max="10506" width="4.6640625" style="46" customWidth="1"/>
    <col min="10507" max="10507" width="17.33203125" style="46" customWidth="1"/>
    <col min="10508" max="10509" width="4.6640625" style="46" customWidth="1"/>
    <col min="10510" max="10510" width="15.6640625" style="46" customWidth="1"/>
    <col min="10511" max="10512" width="4.6640625" style="46" customWidth="1"/>
    <col min="10513" max="10513" width="24.33203125" style="46" customWidth="1"/>
    <col min="10514" max="10514" width="4.6640625" style="46" customWidth="1"/>
    <col min="10515" max="10538" width="15.6640625" style="46" customWidth="1"/>
    <col min="10539" max="10707" width="9.109375" style="46"/>
    <col min="10708" max="10756" width="15.6640625" style="46" customWidth="1"/>
    <col min="10757" max="10757" width="9.109375" style="46"/>
    <col min="10758" max="10758" width="28.5546875" style="46" customWidth="1"/>
    <col min="10759" max="10759" width="9.109375" style="46"/>
    <col min="10760" max="10760" width="15.6640625" style="46" customWidth="1"/>
    <col min="10761" max="10762" width="4.6640625" style="46" customWidth="1"/>
    <col min="10763" max="10763" width="17.33203125" style="46" customWidth="1"/>
    <col min="10764" max="10765" width="4.6640625" style="46" customWidth="1"/>
    <col min="10766" max="10766" width="15.6640625" style="46" customWidth="1"/>
    <col min="10767" max="10768" width="4.6640625" style="46" customWidth="1"/>
    <col min="10769" max="10769" width="24.33203125" style="46" customWidth="1"/>
    <col min="10770" max="10770" width="4.6640625" style="46" customWidth="1"/>
    <col min="10771" max="10794" width="15.6640625" style="46" customWidth="1"/>
    <col min="10795" max="10963" width="9.109375" style="46"/>
    <col min="10964" max="11012" width="15.6640625" style="46" customWidth="1"/>
    <col min="11013" max="11013" width="9.109375" style="46"/>
    <col min="11014" max="11014" width="28.5546875" style="46" customWidth="1"/>
    <col min="11015" max="11015" width="9.109375" style="46"/>
    <col min="11016" max="11016" width="15.6640625" style="46" customWidth="1"/>
    <col min="11017" max="11018" width="4.6640625" style="46" customWidth="1"/>
    <col min="11019" max="11019" width="17.33203125" style="46" customWidth="1"/>
    <col min="11020" max="11021" width="4.6640625" style="46" customWidth="1"/>
    <col min="11022" max="11022" width="15.6640625" style="46" customWidth="1"/>
    <col min="11023" max="11024" width="4.6640625" style="46" customWidth="1"/>
    <col min="11025" max="11025" width="24.33203125" style="46" customWidth="1"/>
    <col min="11026" max="11026" width="4.6640625" style="46" customWidth="1"/>
    <col min="11027" max="11050" width="15.6640625" style="46" customWidth="1"/>
    <col min="11051" max="11219" width="9.109375" style="46"/>
    <col min="11220" max="11268" width="15.6640625" style="46" customWidth="1"/>
    <col min="11269" max="11269" width="9.109375" style="46"/>
    <col min="11270" max="11270" width="28.5546875" style="46" customWidth="1"/>
    <col min="11271" max="11271" width="9.109375" style="46"/>
    <col min="11272" max="11272" width="15.6640625" style="46" customWidth="1"/>
    <col min="11273" max="11274" width="4.6640625" style="46" customWidth="1"/>
    <col min="11275" max="11275" width="17.33203125" style="46" customWidth="1"/>
    <col min="11276" max="11277" width="4.6640625" style="46" customWidth="1"/>
    <col min="11278" max="11278" width="15.6640625" style="46" customWidth="1"/>
    <col min="11279" max="11280" width="4.6640625" style="46" customWidth="1"/>
    <col min="11281" max="11281" width="24.33203125" style="46" customWidth="1"/>
    <col min="11282" max="11282" width="4.6640625" style="46" customWidth="1"/>
    <col min="11283" max="11306" width="15.6640625" style="46" customWidth="1"/>
    <col min="11307" max="11475" width="9.109375" style="46"/>
    <col min="11476" max="11524" width="15.6640625" style="46" customWidth="1"/>
    <col min="11525" max="11525" width="9.109375" style="46"/>
    <col min="11526" max="11526" width="28.5546875" style="46" customWidth="1"/>
    <col min="11527" max="11527" width="9.109375" style="46"/>
    <col min="11528" max="11528" width="15.6640625" style="46" customWidth="1"/>
    <col min="11529" max="11530" width="4.6640625" style="46" customWidth="1"/>
    <col min="11531" max="11531" width="17.33203125" style="46" customWidth="1"/>
    <col min="11532" max="11533" width="4.6640625" style="46" customWidth="1"/>
    <col min="11534" max="11534" width="15.6640625" style="46" customWidth="1"/>
    <col min="11535" max="11536" width="4.6640625" style="46" customWidth="1"/>
    <col min="11537" max="11537" width="24.33203125" style="46" customWidth="1"/>
    <col min="11538" max="11538" width="4.6640625" style="46" customWidth="1"/>
    <col min="11539" max="11562" width="15.6640625" style="46" customWidth="1"/>
    <col min="11563" max="11731" width="9.109375" style="46"/>
    <col min="11732" max="11780" width="15.6640625" style="46" customWidth="1"/>
    <col min="11781" max="11781" width="9.109375" style="46"/>
    <col min="11782" max="11782" width="28.5546875" style="46" customWidth="1"/>
    <col min="11783" max="11783" width="9.109375" style="46"/>
    <col min="11784" max="11784" width="15.6640625" style="46" customWidth="1"/>
    <col min="11785" max="11786" width="4.6640625" style="46" customWidth="1"/>
    <col min="11787" max="11787" width="17.33203125" style="46" customWidth="1"/>
    <col min="11788" max="11789" width="4.6640625" style="46" customWidth="1"/>
    <col min="11790" max="11790" width="15.6640625" style="46" customWidth="1"/>
    <col min="11791" max="11792" width="4.6640625" style="46" customWidth="1"/>
    <col min="11793" max="11793" width="24.33203125" style="46" customWidth="1"/>
    <col min="11794" max="11794" width="4.6640625" style="46" customWidth="1"/>
    <col min="11795" max="11818" width="15.6640625" style="46" customWidth="1"/>
    <col min="11819" max="11987" width="9.109375" style="46"/>
    <col min="11988" max="12036" width="15.6640625" style="46" customWidth="1"/>
    <col min="12037" max="12037" width="9.109375" style="46"/>
    <col min="12038" max="12038" width="28.5546875" style="46" customWidth="1"/>
    <col min="12039" max="12039" width="9.109375" style="46"/>
    <col min="12040" max="12040" width="15.6640625" style="46" customWidth="1"/>
    <col min="12041" max="12042" width="4.6640625" style="46" customWidth="1"/>
    <col min="12043" max="12043" width="17.33203125" style="46" customWidth="1"/>
    <col min="12044" max="12045" width="4.6640625" style="46" customWidth="1"/>
    <col min="12046" max="12046" width="15.6640625" style="46" customWidth="1"/>
    <col min="12047" max="12048" width="4.6640625" style="46" customWidth="1"/>
    <col min="12049" max="12049" width="24.33203125" style="46" customWidth="1"/>
    <col min="12050" max="12050" width="4.6640625" style="46" customWidth="1"/>
    <col min="12051" max="12074" width="15.6640625" style="46" customWidth="1"/>
    <col min="12075" max="12243" width="9.109375" style="46"/>
    <col min="12244" max="12292" width="15.6640625" style="46" customWidth="1"/>
    <col min="12293" max="12293" width="9.109375" style="46"/>
    <col min="12294" max="12294" width="28.5546875" style="46" customWidth="1"/>
    <col min="12295" max="12295" width="9.109375" style="46"/>
    <col min="12296" max="12296" width="15.6640625" style="46" customWidth="1"/>
    <col min="12297" max="12298" width="4.6640625" style="46" customWidth="1"/>
    <col min="12299" max="12299" width="17.33203125" style="46" customWidth="1"/>
    <col min="12300" max="12301" width="4.6640625" style="46" customWidth="1"/>
    <col min="12302" max="12302" width="15.6640625" style="46" customWidth="1"/>
    <col min="12303" max="12304" width="4.6640625" style="46" customWidth="1"/>
    <col min="12305" max="12305" width="24.33203125" style="46" customWidth="1"/>
    <col min="12306" max="12306" width="4.6640625" style="46" customWidth="1"/>
    <col min="12307" max="12330" width="15.6640625" style="46" customWidth="1"/>
    <col min="12331" max="12499" width="9.109375" style="46"/>
    <col min="12500" max="12548" width="15.6640625" style="46" customWidth="1"/>
    <col min="12549" max="12549" width="9.109375" style="46"/>
    <col min="12550" max="12550" width="28.5546875" style="46" customWidth="1"/>
    <col min="12551" max="12551" width="9.109375" style="46"/>
    <col min="12552" max="12552" width="15.6640625" style="46" customWidth="1"/>
    <col min="12553" max="12554" width="4.6640625" style="46" customWidth="1"/>
    <col min="12555" max="12555" width="17.33203125" style="46" customWidth="1"/>
    <col min="12556" max="12557" width="4.6640625" style="46" customWidth="1"/>
    <col min="12558" max="12558" width="15.6640625" style="46" customWidth="1"/>
    <col min="12559" max="12560" width="4.6640625" style="46" customWidth="1"/>
    <col min="12561" max="12561" width="24.33203125" style="46" customWidth="1"/>
    <col min="12562" max="12562" width="4.6640625" style="46" customWidth="1"/>
    <col min="12563" max="12586" width="15.6640625" style="46" customWidth="1"/>
    <col min="12587" max="12755" width="9.109375" style="46"/>
    <col min="12756" max="12804" width="15.6640625" style="46" customWidth="1"/>
    <col min="12805" max="12805" width="9.109375" style="46"/>
    <col min="12806" max="12806" width="28.5546875" style="46" customWidth="1"/>
    <col min="12807" max="12807" width="9.109375" style="46"/>
    <col min="12808" max="12808" width="15.6640625" style="46" customWidth="1"/>
    <col min="12809" max="12810" width="4.6640625" style="46" customWidth="1"/>
    <col min="12811" max="12811" width="17.33203125" style="46" customWidth="1"/>
    <col min="12812" max="12813" width="4.6640625" style="46" customWidth="1"/>
    <col min="12814" max="12814" width="15.6640625" style="46" customWidth="1"/>
    <col min="12815" max="12816" width="4.6640625" style="46" customWidth="1"/>
    <col min="12817" max="12817" width="24.33203125" style="46" customWidth="1"/>
    <col min="12818" max="12818" width="4.6640625" style="46" customWidth="1"/>
    <col min="12819" max="12842" width="15.6640625" style="46" customWidth="1"/>
    <col min="12843" max="13011" width="9.109375" style="46"/>
    <col min="13012" max="13060" width="15.6640625" style="46" customWidth="1"/>
    <col min="13061" max="13061" width="9.109375" style="46"/>
    <col min="13062" max="13062" width="28.5546875" style="46" customWidth="1"/>
    <col min="13063" max="13063" width="9.109375" style="46"/>
    <col min="13064" max="13064" width="15.6640625" style="46" customWidth="1"/>
    <col min="13065" max="13066" width="4.6640625" style="46" customWidth="1"/>
    <col min="13067" max="13067" width="17.33203125" style="46" customWidth="1"/>
    <col min="13068" max="13069" width="4.6640625" style="46" customWidth="1"/>
    <col min="13070" max="13070" width="15.6640625" style="46" customWidth="1"/>
    <col min="13071" max="13072" width="4.6640625" style="46" customWidth="1"/>
    <col min="13073" max="13073" width="24.33203125" style="46" customWidth="1"/>
    <col min="13074" max="13074" width="4.6640625" style="46" customWidth="1"/>
    <col min="13075" max="13098" width="15.6640625" style="46" customWidth="1"/>
    <col min="13099" max="13267" width="9.109375" style="46"/>
    <col min="13268" max="13316" width="15.6640625" style="46" customWidth="1"/>
    <col min="13317" max="13317" width="9.109375" style="46"/>
    <col min="13318" max="13318" width="28.5546875" style="46" customWidth="1"/>
    <col min="13319" max="13319" width="9.109375" style="46"/>
    <col min="13320" max="13320" width="15.6640625" style="46" customWidth="1"/>
    <col min="13321" max="13322" width="4.6640625" style="46" customWidth="1"/>
    <col min="13323" max="13323" width="17.33203125" style="46" customWidth="1"/>
    <col min="13324" max="13325" width="4.6640625" style="46" customWidth="1"/>
    <col min="13326" max="13326" width="15.6640625" style="46" customWidth="1"/>
    <col min="13327" max="13328" width="4.6640625" style="46" customWidth="1"/>
    <col min="13329" max="13329" width="24.33203125" style="46" customWidth="1"/>
    <col min="13330" max="13330" width="4.6640625" style="46" customWidth="1"/>
    <col min="13331" max="13354" width="15.6640625" style="46" customWidth="1"/>
    <col min="13355" max="13523" width="9.109375" style="46"/>
    <col min="13524" max="13572" width="15.6640625" style="46" customWidth="1"/>
    <col min="13573" max="13573" width="9.109375" style="46"/>
    <col min="13574" max="13574" width="28.5546875" style="46" customWidth="1"/>
    <col min="13575" max="13575" width="9.109375" style="46"/>
    <col min="13576" max="13576" width="15.6640625" style="46" customWidth="1"/>
    <col min="13577" max="13578" width="4.6640625" style="46" customWidth="1"/>
    <col min="13579" max="13579" width="17.33203125" style="46" customWidth="1"/>
    <col min="13580" max="13581" width="4.6640625" style="46" customWidth="1"/>
    <col min="13582" max="13582" width="15.6640625" style="46" customWidth="1"/>
    <col min="13583" max="13584" width="4.6640625" style="46" customWidth="1"/>
    <col min="13585" max="13585" width="24.33203125" style="46" customWidth="1"/>
    <col min="13586" max="13586" width="4.6640625" style="46" customWidth="1"/>
    <col min="13587" max="13610" width="15.6640625" style="46" customWidth="1"/>
    <col min="13611" max="13779" width="9.109375" style="46"/>
    <col min="13780" max="13828" width="15.6640625" style="46" customWidth="1"/>
    <col min="13829" max="13829" width="9.109375" style="46"/>
    <col min="13830" max="13830" width="28.5546875" style="46" customWidth="1"/>
    <col min="13831" max="13831" width="9.109375" style="46"/>
    <col min="13832" max="13832" width="15.6640625" style="46" customWidth="1"/>
    <col min="13833" max="13834" width="4.6640625" style="46" customWidth="1"/>
    <col min="13835" max="13835" width="17.33203125" style="46" customWidth="1"/>
    <col min="13836" max="13837" width="4.6640625" style="46" customWidth="1"/>
    <col min="13838" max="13838" width="15.6640625" style="46" customWidth="1"/>
    <col min="13839" max="13840" width="4.6640625" style="46" customWidth="1"/>
    <col min="13841" max="13841" width="24.33203125" style="46" customWidth="1"/>
    <col min="13842" max="13842" width="4.6640625" style="46" customWidth="1"/>
    <col min="13843" max="13866" width="15.6640625" style="46" customWidth="1"/>
    <col min="13867" max="14035" width="9.109375" style="46"/>
    <col min="14036" max="14084" width="15.6640625" style="46" customWidth="1"/>
    <col min="14085" max="14085" width="9.109375" style="46"/>
    <col min="14086" max="14086" width="28.5546875" style="46" customWidth="1"/>
    <col min="14087" max="14087" width="9.109375" style="46"/>
    <col min="14088" max="14088" width="15.6640625" style="46" customWidth="1"/>
    <col min="14089" max="14090" width="4.6640625" style="46" customWidth="1"/>
    <col min="14091" max="14091" width="17.33203125" style="46" customWidth="1"/>
    <col min="14092" max="14093" width="4.6640625" style="46" customWidth="1"/>
    <col min="14094" max="14094" width="15.6640625" style="46" customWidth="1"/>
    <col min="14095" max="14096" width="4.6640625" style="46" customWidth="1"/>
    <col min="14097" max="14097" width="24.33203125" style="46" customWidth="1"/>
    <col min="14098" max="14098" width="4.6640625" style="46" customWidth="1"/>
    <col min="14099" max="14122" width="15.6640625" style="46" customWidth="1"/>
    <col min="14123" max="14291" width="9.109375" style="46"/>
    <col min="14292" max="14340" width="15.6640625" style="46" customWidth="1"/>
    <col min="14341" max="14341" width="9.109375" style="46"/>
    <col min="14342" max="14342" width="28.5546875" style="46" customWidth="1"/>
    <col min="14343" max="14343" width="9.109375" style="46"/>
    <col min="14344" max="14344" width="15.6640625" style="46" customWidth="1"/>
    <col min="14345" max="14346" width="4.6640625" style="46" customWidth="1"/>
    <col min="14347" max="14347" width="17.33203125" style="46" customWidth="1"/>
    <col min="14348" max="14349" width="4.6640625" style="46" customWidth="1"/>
    <col min="14350" max="14350" width="15.6640625" style="46" customWidth="1"/>
    <col min="14351" max="14352" width="4.6640625" style="46" customWidth="1"/>
    <col min="14353" max="14353" width="24.33203125" style="46" customWidth="1"/>
    <col min="14354" max="14354" width="4.6640625" style="46" customWidth="1"/>
    <col min="14355" max="14378" width="15.6640625" style="46" customWidth="1"/>
    <col min="14379" max="14547" width="9.109375" style="46"/>
    <col min="14548" max="14596" width="15.6640625" style="46" customWidth="1"/>
    <col min="14597" max="14597" width="9.109375" style="46"/>
    <col min="14598" max="14598" width="28.5546875" style="46" customWidth="1"/>
    <col min="14599" max="14599" width="9.109375" style="46"/>
    <col min="14600" max="14600" width="15.6640625" style="46" customWidth="1"/>
    <col min="14601" max="14602" width="4.6640625" style="46" customWidth="1"/>
    <col min="14603" max="14603" width="17.33203125" style="46" customWidth="1"/>
    <col min="14604" max="14605" width="4.6640625" style="46" customWidth="1"/>
    <col min="14606" max="14606" width="15.6640625" style="46" customWidth="1"/>
    <col min="14607" max="14608" width="4.6640625" style="46" customWidth="1"/>
    <col min="14609" max="14609" width="24.33203125" style="46" customWidth="1"/>
    <col min="14610" max="14610" width="4.6640625" style="46" customWidth="1"/>
    <col min="14611" max="14634" width="15.6640625" style="46" customWidth="1"/>
    <col min="14635" max="14803" width="9.109375" style="46"/>
    <col min="14804" max="14852" width="15.6640625" style="46" customWidth="1"/>
    <col min="14853" max="14853" width="9.109375" style="46"/>
    <col min="14854" max="14854" width="28.5546875" style="46" customWidth="1"/>
    <col min="14855" max="14855" width="9.109375" style="46"/>
    <col min="14856" max="14856" width="15.6640625" style="46" customWidth="1"/>
    <col min="14857" max="14858" width="4.6640625" style="46" customWidth="1"/>
    <col min="14859" max="14859" width="17.33203125" style="46" customWidth="1"/>
    <col min="14860" max="14861" width="4.6640625" style="46" customWidth="1"/>
    <col min="14862" max="14862" width="15.6640625" style="46" customWidth="1"/>
    <col min="14863" max="14864" width="4.6640625" style="46" customWidth="1"/>
    <col min="14865" max="14865" width="24.33203125" style="46" customWidth="1"/>
    <col min="14866" max="14866" width="4.6640625" style="46" customWidth="1"/>
    <col min="14867" max="14890" width="15.6640625" style="46" customWidth="1"/>
    <col min="14891" max="15059" width="9.109375" style="46"/>
    <col min="15060" max="15108" width="15.6640625" style="46" customWidth="1"/>
    <col min="15109" max="15109" width="9.109375" style="46"/>
    <col min="15110" max="15110" width="28.5546875" style="46" customWidth="1"/>
    <col min="15111" max="15111" width="9.109375" style="46"/>
    <col min="15112" max="15112" width="15.6640625" style="46" customWidth="1"/>
    <col min="15113" max="15114" width="4.6640625" style="46" customWidth="1"/>
    <col min="15115" max="15115" width="17.33203125" style="46" customWidth="1"/>
    <col min="15116" max="15117" width="4.6640625" style="46" customWidth="1"/>
    <col min="15118" max="15118" width="15.6640625" style="46" customWidth="1"/>
    <col min="15119" max="15120" width="4.6640625" style="46" customWidth="1"/>
    <col min="15121" max="15121" width="24.33203125" style="46" customWidth="1"/>
    <col min="15122" max="15122" width="4.6640625" style="46" customWidth="1"/>
    <col min="15123" max="15146" width="15.6640625" style="46" customWidth="1"/>
    <col min="15147" max="15315" width="9.109375" style="46"/>
    <col min="15316" max="15364" width="15.6640625" style="46" customWidth="1"/>
    <col min="15365" max="15365" width="9.109375" style="46"/>
    <col min="15366" max="15366" width="28.5546875" style="46" customWidth="1"/>
    <col min="15367" max="15367" width="9.109375" style="46"/>
    <col min="15368" max="15368" width="15.6640625" style="46" customWidth="1"/>
    <col min="15369" max="15370" width="4.6640625" style="46" customWidth="1"/>
    <col min="15371" max="15371" width="17.33203125" style="46" customWidth="1"/>
    <col min="15372" max="15373" width="4.6640625" style="46" customWidth="1"/>
    <col min="15374" max="15374" width="15.6640625" style="46" customWidth="1"/>
    <col min="15375" max="15376" width="4.6640625" style="46" customWidth="1"/>
    <col min="15377" max="15377" width="24.33203125" style="46" customWidth="1"/>
    <col min="15378" max="15378" width="4.6640625" style="46" customWidth="1"/>
    <col min="15379" max="15402" width="15.6640625" style="46" customWidth="1"/>
    <col min="15403" max="15571" width="9.109375" style="46"/>
    <col min="15572" max="15620" width="15.6640625" style="46" customWidth="1"/>
    <col min="15621" max="15621" width="9.109375" style="46"/>
    <col min="15622" max="15622" width="28.5546875" style="46" customWidth="1"/>
    <col min="15623" max="15623" width="9.109375" style="46"/>
    <col min="15624" max="15624" width="15.6640625" style="46" customWidth="1"/>
    <col min="15625" max="15626" width="4.6640625" style="46" customWidth="1"/>
    <col min="15627" max="15627" width="17.33203125" style="46" customWidth="1"/>
    <col min="15628" max="15629" width="4.6640625" style="46" customWidth="1"/>
    <col min="15630" max="15630" width="15.6640625" style="46" customWidth="1"/>
    <col min="15631" max="15632" width="4.6640625" style="46" customWidth="1"/>
    <col min="15633" max="15633" width="24.33203125" style="46" customWidth="1"/>
    <col min="15634" max="15634" width="4.6640625" style="46" customWidth="1"/>
    <col min="15635" max="15658" width="15.6640625" style="46" customWidth="1"/>
    <col min="15659" max="15827" width="9.109375" style="46"/>
    <col min="15828" max="15876" width="15.6640625" style="46" customWidth="1"/>
    <col min="15877" max="15877" width="9.109375" style="46"/>
    <col min="15878" max="15878" width="28.5546875" style="46" customWidth="1"/>
    <col min="15879" max="15879" width="9.109375" style="46"/>
    <col min="15880" max="15880" width="15.6640625" style="46" customWidth="1"/>
    <col min="15881" max="15882" width="4.6640625" style="46" customWidth="1"/>
    <col min="15883" max="15883" width="17.33203125" style="46" customWidth="1"/>
    <col min="15884" max="15885" width="4.6640625" style="46" customWidth="1"/>
    <col min="15886" max="15886" width="15.6640625" style="46" customWidth="1"/>
    <col min="15887" max="15888" width="4.6640625" style="46" customWidth="1"/>
    <col min="15889" max="15889" width="24.33203125" style="46" customWidth="1"/>
    <col min="15890" max="15890" width="4.6640625" style="46" customWidth="1"/>
    <col min="15891" max="15914" width="15.6640625" style="46" customWidth="1"/>
    <col min="15915" max="16083" width="9.109375" style="46"/>
    <col min="16084" max="16132" width="15.6640625" style="46" customWidth="1"/>
    <col min="16133" max="16133" width="9.109375" style="46"/>
    <col min="16134" max="16134" width="28.5546875" style="46" customWidth="1"/>
    <col min="16135" max="16135" width="9.109375" style="46"/>
    <col min="16136" max="16136" width="15.6640625" style="46" customWidth="1"/>
    <col min="16137" max="16138" width="4.6640625" style="46" customWidth="1"/>
    <col min="16139" max="16139" width="17.33203125" style="46" customWidth="1"/>
    <col min="16140" max="16141" width="4.6640625" style="46" customWidth="1"/>
    <col min="16142" max="16142" width="15.6640625" style="46" customWidth="1"/>
    <col min="16143" max="16144" width="4.6640625" style="46" customWidth="1"/>
    <col min="16145" max="16145" width="24.33203125" style="46" customWidth="1"/>
    <col min="16146" max="16146" width="4.6640625" style="46" customWidth="1"/>
    <col min="16147" max="16170" width="15.6640625" style="46" customWidth="1"/>
    <col min="16171" max="16339" width="9.109375" style="46"/>
    <col min="16340" max="16384" width="15.6640625" style="46" customWidth="1"/>
  </cols>
  <sheetData>
    <row r="2" spans="2:211" ht="12" customHeight="1">
      <c r="K2" s="175">
        <f>VLOOKUP(B5,G4:H26,2,0)</f>
        <v>8</v>
      </c>
      <c r="Q2" s="46">
        <f>VLOOKUP(B8,N4:O177,2,0)</f>
        <v>43</v>
      </c>
    </row>
    <row r="3" spans="2:211" ht="12" customHeight="1">
      <c r="T3" s="178">
        <v>1</v>
      </c>
      <c r="U3" s="179">
        <f>T3+1</f>
        <v>2</v>
      </c>
      <c r="V3" s="178">
        <f t="shared" ref="V3:AN3" si="0">U3+1</f>
        <v>3</v>
      </c>
      <c r="W3" s="178">
        <f t="shared" si="0"/>
        <v>4</v>
      </c>
      <c r="X3" s="178">
        <f t="shared" si="0"/>
        <v>5</v>
      </c>
      <c r="Y3" s="178">
        <f>X3+1</f>
        <v>6</v>
      </c>
      <c r="Z3" s="178">
        <f t="shared" si="0"/>
        <v>7</v>
      </c>
      <c r="AA3" s="178">
        <f t="shared" si="0"/>
        <v>8</v>
      </c>
      <c r="AB3" s="178">
        <f t="shared" si="0"/>
        <v>9</v>
      </c>
      <c r="AC3" s="178">
        <f t="shared" si="0"/>
        <v>10</v>
      </c>
      <c r="AD3" s="178">
        <f t="shared" si="0"/>
        <v>11</v>
      </c>
      <c r="AE3" s="178">
        <f t="shared" si="0"/>
        <v>12</v>
      </c>
      <c r="AF3" s="178">
        <f t="shared" si="0"/>
        <v>13</v>
      </c>
      <c r="AG3" s="178">
        <f t="shared" si="0"/>
        <v>14</v>
      </c>
      <c r="AH3" s="178">
        <f t="shared" si="0"/>
        <v>15</v>
      </c>
      <c r="AI3" s="178">
        <f t="shared" si="0"/>
        <v>16</v>
      </c>
      <c r="AJ3" s="178">
        <f t="shared" si="0"/>
        <v>17</v>
      </c>
      <c r="AK3" s="178">
        <f t="shared" si="0"/>
        <v>18</v>
      </c>
      <c r="AL3" s="178">
        <f t="shared" si="0"/>
        <v>19</v>
      </c>
      <c r="AM3" s="178">
        <f t="shared" si="0"/>
        <v>20</v>
      </c>
      <c r="AN3" s="178">
        <f t="shared" si="0"/>
        <v>21</v>
      </c>
      <c r="AQ3" s="180">
        <v>1</v>
      </c>
      <c r="AR3" s="180">
        <f>AQ3+1</f>
        <v>2</v>
      </c>
      <c r="AS3" s="180">
        <f t="shared" ref="AS3:DD3" si="1">AR3+1</f>
        <v>3</v>
      </c>
      <c r="AT3" s="180">
        <f t="shared" si="1"/>
        <v>4</v>
      </c>
      <c r="AU3" s="180">
        <f t="shared" si="1"/>
        <v>5</v>
      </c>
      <c r="AV3" s="180">
        <f t="shared" si="1"/>
        <v>6</v>
      </c>
      <c r="AW3" s="180">
        <f t="shared" si="1"/>
        <v>7</v>
      </c>
      <c r="AX3" s="180">
        <f t="shared" si="1"/>
        <v>8</v>
      </c>
      <c r="AY3" s="180">
        <f t="shared" si="1"/>
        <v>9</v>
      </c>
      <c r="AZ3" s="180">
        <f t="shared" si="1"/>
        <v>10</v>
      </c>
      <c r="BA3" s="180">
        <f t="shared" si="1"/>
        <v>11</v>
      </c>
      <c r="BB3" s="180">
        <f t="shared" si="1"/>
        <v>12</v>
      </c>
      <c r="BC3" s="180">
        <f t="shared" si="1"/>
        <v>13</v>
      </c>
      <c r="BD3" s="180">
        <f t="shared" si="1"/>
        <v>14</v>
      </c>
      <c r="BE3" s="180">
        <f t="shared" si="1"/>
        <v>15</v>
      </c>
      <c r="BF3" s="180">
        <f t="shared" si="1"/>
        <v>16</v>
      </c>
      <c r="BG3" s="180">
        <f t="shared" si="1"/>
        <v>17</v>
      </c>
      <c r="BH3" s="180">
        <f t="shared" si="1"/>
        <v>18</v>
      </c>
      <c r="BI3" s="180">
        <f t="shared" si="1"/>
        <v>19</v>
      </c>
      <c r="BJ3" s="180">
        <f t="shared" si="1"/>
        <v>20</v>
      </c>
      <c r="BK3" s="180">
        <f t="shared" si="1"/>
        <v>21</v>
      </c>
      <c r="BL3" s="180">
        <f t="shared" si="1"/>
        <v>22</v>
      </c>
      <c r="BM3" s="180">
        <f t="shared" si="1"/>
        <v>23</v>
      </c>
      <c r="BN3" s="180">
        <f t="shared" si="1"/>
        <v>24</v>
      </c>
      <c r="BO3" s="180">
        <f t="shared" si="1"/>
        <v>25</v>
      </c>
      <c r="BP3" s="180">
        <f t="shared" si="1"/>
        <v>26</v>
      </c>
      <c r="BQ3" s="180">
        <f t="shared" si="1"/>
        <v>27</v>
      </c>
      <c r="BR3" s="180">
        <f t="shared" si="1"/>
        <v>28</v>
      </c>
      <c r="BS3" s="180">
        <f t="shared" si="1"/>
        <v>29</v>
      </c>
      <c r="BT3" s="180">
        <f t="shared" si="1"/>
        <v>30</v>
      </c>
      <c r="BU3" s="180">
        <f t="shared" si="1"/>
        <v>31</v>
      </c>
      <c r="BV3" s="180">
        <f t="shared" si="1"/>
        <v>32</v>
      </c>
      <c r="BW3" s="180">
        <f t="shared" si="1"/>
        <v>33</v>
      </c>
      <c r="BX3" s="180">
        <f t="shared" si="1"/>
        <v>34</v>
      </c>
      <c r="BY3" s="180">
        <f t="shared" si="1"/>
        <v>35</v>
      </c>
      <c r="BZ3" s="180">
        <f t="shared" si="1"/>
        <v>36</v>
      </c>
      <c r="CA3" s="180">
        <f t="shared" si="1"/>
        <v>37</v>
      </c>
      <c r="CB3" s="180">
        <f t="shared" si="1"/>
        <v>38</v>
      </c>
      <c r="CC3" s="180">
        <f t="shared" si="1"/>
        <v>39</v>
      </c>
      <c r="CD3" s="180">
        <f t="shared" si="1"/>
        <v>40</v>
      </c>
      <c r="CE3" s="180">
        <f t="shared" si="1"/>
        <v>41</v>
      </c>
      <c r="CF3" s="180">
        <f t="shared" si="1"/>
        <v>42</v>
      </c>
      <c r="CG3" s="180">
        <f t="shared" si="1"/>
        <v>43</v>
      </c>
      <c r="CH3" s="180">
        <f t="shared" si="1"/>
        <v>44</v>
      </c>
      <c r="CI3" s="180">
        <f t="shared" si="1"/>
        <v>45</v>
      </c>
      <c r="CJ3" s="180">
        <f t="shared" si="1"/>
        <v>46</v>
      </c>
      <c r="CK3" s="180">
        <f t="shared" si="1"/>
        <v>47</v>
      </c>
      <c r="CL3" s="180">
        <f t="shared" si="1"/>
        <v>48</v>
      </c>
      <c r="CM3" s="180">
        <f t="shared" si="1"/>
        <v>49</v>
      </c>
      <c r="CN3" s="180">
        <f t="shared" si="1"/>
        <v>50</v>
      </c>
      <c r="CO3" s="180">
        <f t="shared" si="1"/>
        <v>51</v>
      </c>
      <c r="CP3" s="180">
        <f t="shared" si="1"/>
        <v>52</v>
      </c>
      <c r="CQ3" s="180">
        <f t="shared" si="1"/>
        <v>53</v>
      </c>
      <c r="CR3" s="180">
        <f t="shared" si="1"/>
        <v>54</v>
      </c>
      <c r="CS3" s="180">
        <f t="shared" si="1"/>
        <v>55</v>
      </c>
      <c r="CT3" s="180">
        <f t="shared" si="1"/>
        <v>56</v>
      </c>
      <c r="CU3" s="180">
        <f t="shared" si="1"/>
        <v>57</v>
      </c>
      <c r="CV3" s="180">
        <f t="shared" si="1"/>
        <v>58</v>
      </c>
      <c r="CW3" s="180">
        <f t="shared" si="1"/>
        <v>59</v>
      </c>
      <c r="CX3" s="180">
        <f t="shared" si="1"/>
        <v>60</v>
      </c>
      <c r="CY3" s="180">
        <f t="shared" si="1"/>
        <v>61</v>
      </c>
      <c r="CZ3" s="180">
        <f t="shared" si="1"/>
        <v>62</v>
      </c>
      <c r="DA3" s="180">
        <f t="shared" si="1"/>
        <v>63</v>
      </c>
      <c r="DB3" s="180">
        <f t="shared" si="1"/>
        <v>64</v>
      </c>
      <c r="DC3" s="180">
        <f t="shared" si="1"/>
        <v>65</v>
      </c>
      <c r="DD3" s="180">
        <f t="shared" si="1"/>
        <v>66</v>
      </c>
      <c r="DE3" s="180">
        <f t="shared" ref="DE3:FP3" si="2">DD3+1</f>
        <v>67</v>
      </c>
      <c r="DF3" s="180">
        <f t="shared" si="2"/>
        <v>68</v>
      </c>
      <c r="DG3" s="180">
        <f t="shared" si="2"/>
        <v>69</v>
      </c>
      <c r="DH3" s="180">
        <f t="shared" si="2"/>
        <v>70</v>
      </c>
      <c r="DI3" s="180">
        <f t="shared" si="2"/>
        <v>71</v>
      </c>
      <c r="DJ3" s="180">
        <f t="shared" si="2"/>
        <v>72</v>
      </c>
      <c r="DK3" s="180">
        <f t="shared" si="2"/>
        <v>73</v>
      </c>
      <c r="DL3" s="180">
        <f t="shared" si="2"/>
        <v>74</v>
      </c>
      <c r="DM3" s="180">
        <f t="shared" si="2"/>
        <v>75</v>
      </c>
      <c r="DN3" s="180">
        <f t="shared" si="2"/>
        <v>76</v>
      </c>
      <c r="DO3" s="180">
        <f t="shared" si="2"/>
        <v>77</v>
      </c>
      <c r="DP3" s="180">
        <f t="shared" si="2"/>
        <v>78</v>
      </c>
      <c r="DQ3" s="180">
        <f t="shared" si="2"/>
        <v>79</v>
      </c>
      <c r="DR3" s="180">
        <f t="shared" si="2"/>
        <v>80</v>
      </c>
      <c r="DS3" s="180">
        <f t="shared" si="2"/>
        <v>81</v>
      </c>
      <c r="DT3" s="180">
        <f t="shared" si="2"/>
        <v>82</v>
      </c>
      <c r="DU3" s="180">
        <f t="shared" si="2"/>
        <v>83</v>
      </c>
      <c r="DV3" s="180">
        <f t="shared" si="2"/>
        <v>84</v>
      </c>
      <c r="DW3" s="180">
        <f t="shared" si="2"/>
        <v>85</v>
      </c>
      <c r="DX3" s="180">
        <f t="shared" si="2"/>
        <v>86</v>
      </c>
      <c r="DY3" s="180">
        <f t="shared" si="2"/>
        <v>87</v>
      </c>
      <c r="DZ3" s="180">
        <f t="shared" si="2"/>
        <v>88</v>
      </c>
      <c r="EA3" s="180">
        <f t="shared" si="2"/>
        <v>89</v>
      </c>
      <c r="EB3" s="180">
        <f t="shared" si="2"/>
        <v>90</v>
      </c>
      <c r="EC3" s="180">
        <f t="shared" si="2"/>
        <v>91</v>
      </c>
      <c r="ED3" s="180">
        <f t="shared" si="2"/>
        <v>92</v>
      </c>
      <c r="EE3" s="180">
        <f t="shared" si="2"/>
        <v>93</v>
      </c>
      <c r="EF3" s="180">
        <f t="shared" si="2"/>
        <v>94</v>
      </c>
      <c r="EG3" s="180">
        <f t="shared" si="2"/>
        <v>95</v>
      </c>
      <c r="EH3" s="180">
        <f t="shared" si="2"/>
        <v>96</v>
      </c>
      <c r="EI3" s="180">
        <f t="shared" si="2"/>
        <v>97</v>
      </c>
      <c r="EJ3" s="180">
        <f t="shared" si="2"/>
        <v>98</v>
      </c>
      <c r="EK3" s="180">
        <f t="shared" si="2"/>
        <v>99</v>
      </c>
      <c r="EL3" s="180">
        <f t="shared" si="2"/>
        <v>100</v>
      </c>
      <c r="EM3" s="180">
        <f t="shared" si="2"/>
        <v>101</v>
      </c>
      <c r="EN3" s="180">
        <f t="shared" si="2"/>
        <v>102</v>
      </c>
      <c r="EO3" s="180">
        <f t="shared" si="2"/>
        <v>103</v>
      </c>
      <c r="EP3" s="180">
        <f t="shared" si="2"/>
        <v>104</v>
      </c>
      <c r="EQ3" s="180">
        <f t="shared" si="2"/>
        <v>105</v>
      </c>
      <c r="ER3" s="180">
        <f t="shared" si="2"/>
        <v>106</v>
      </c>
      <c r="ES3" s="180">
        <f t="shared" si="2"/>
        <v>107</v>
      </c>
      <c r="ET3" s="180">
        <f t="shared" si="2"/>
        <v>108</v>
      </c>
      <c r="EU3" s="180">
        <f t="shared" si="2"/>
        <v>109</v>
      </c>
      <c r="EV3" s="180">
        <f t="shared" si="2"/>
        <v>110</v>
      </c>
      <c r="EW3" s="180">
        <f t="shared" si="2"/>
        <v>111</v>
      </c>
      <c r="EX3" s="180">
        <f t="shared" si="2"/>
        <v>112</v>
      </c>
      <c r="EY3" s="180">
        <f t="shared" si="2"/>
        <v>113</v>
      </c>
      <c r="EZ3" s="180">
        <f t="shared" si="2"/>
        <v>114</v>
      </c>
      <c r="FA3" s="180">
        <f t="shared" si="2"/>
        <v>115</v>
      </c>
      <c r="FB3" s="180">
        <f t="shared" si="2"/>
        <v>116</v>
      </c>
      <c r="FC3" s="180">
        <f t="shared" si="2"/>
        <v>117</v>
      </c>
      <c r="FD3" s="180">
        <f t="shared" si="2"/>
        <v>118</v>
      </c>
      <c r="FE3" s="180">
        <f t="shared" si="2"/>
        <v>119</v>
      </c>
      <c r="FF3" s="180">
        <f t="shared" si="2"/>
        <v>120</v>
      </c>
      <c r="FG3" s="180">
        <f t="shared" si="2"/>
        <v>121</v>
      </c>
      <c r="FH3" s="180">
        <f t="shared" si="2"/>
        <v>122</v>
      </c>
      <c r="FI3" s="180">
        <f t="shared" si="2"/>
        <v>123</v>
      </c>
      <c r="FJ3" s="180">
        <f t="shared" si="2"/>
        <v>124</v>
      </c>
      <c r="FK3" s="180">
        <f t="shared" si="2"/>
        <v>125</v>
      </c>
      <c r="FL3" s="180">
        <f t="shared" si="2"/>
        <v>126</v>
      </c>
      <c r="FM3" s="180">
        <f t="shared" si="2"/>
        <v>127</v>
      </c>
      <c r="FN3" s="180">
        <f t="shared" si="2"/>
        <v>128</v>
      </c>
      <c r="FO3" s="180">
        <f t="shared" si="2"/>
        <v>129</v>
      </c>
      <c r="FP3" s="180">
        <f t="shared" si="2"/>
        <v>130</v>
      </c>
      <c r="FQ3" s="180">
        <f t="shared" ref="FQ3:HC3" si="3">FP3+1</f>
        <v>131</v>
      </c>
      <c r="FR3" s="180">
        <f t="shared" si="3"/>
        <v>132</v>
      </c>
      <c r="FS3" s="180">
        <f t="shared" si="3"/>
        <v>133</v>
      </c>
      <c r="FT3" s="180">
        <f t="shared" si="3"/>
        <v>134</v>
      </c>
      <c r="FU3" s="180">
        <f t="shared" si="3"/>
        <v>135</v>
      </c>
      <c r="FV3" s="180">
        <f t="shared" si="3"/>
        <v>136</v>
      </c>
      <c r="FW3" s="180">
        <f t="shared" si="3"/>
        <v>137</v>
      </c>
      <c r="FX3" s="180">
        <f t="shared" si="3"/>
        <v>138</v>
      </c>
      <c r="FY3" s="180">
        <f t="shared" si="3"/>
        <v>139</v>
      </c>
      <c r="FZ3" s="180">
        <f t="shared" si="3"/>
        <v>140</v>
      </c>
      <c r="GA3" s="180">
        <f t="shared" si="3"/>
        <v>141</v>
      </c>
      <c r="GB3" s="180">
        <f t="shared" si="3"/>
        <v>142</v>
      </c>
      <c r="GC3" s="180">
        <f t="shared" si="3"/>
        <v>143</v>
      </c>
      <c r="GD3" s="180">
        <f t="shared" si="3"/>
        <v>144</v>
      </c>
      <c r="GE3" s="180">
        <f t="shared" si="3"/>
        <v>145</v>
      </c>
      <c r="GF3" s="180">
        <f t="shared" si="3"/>
        <v>146</v>
      </c>
      <c r="GG3" s="180">
        <f t="shared" si="3"/>
        <v>147</v>
      </c>
      <c r="GH3" s="180">
        <f t="shared" si="3"/>
        <v>148</v>
      </c>
      <c r="GI3" s="180">
        <f t="shared" si="3"/>
        <v>149</v>
      </c>
      <c r="GJ3" s="180">
        <f t="shared" si="3"/>
        <v>150</v>
      </c>
      <c r="GK3" s="180">
        <f t="shared" si="3"/>
        <v>151</v>
      </c>
      <c r="GL3" s="180">
        <f t="shared" si="3"/>
        <v>152</v>
      </c>
      <c r="GM3" s="180">
        <f t="shared" si="3"/>
        <v>153</v>
      </c>
      <c r="GN3" s="180">
        <f t="shared" si="3"/>
        <v>154</v>
      </c>
      <c r="GO3" s="180">
        <f t="shared" si="3"/>
        <v>155</v>
      </c>
      <c r="GP3" s="180">
        <f t="shared" si="3"/>
        <v>156</v>
      </c>
      <c r="GQ3" s="180">
        <f t="shared" si="3"/>
        <v>157</v>
      </c>
      <c r="GR3" s="180">
        <f t="shared" si="3"/>
        <v>158</v>
      </c>
      <c r="GS3" s="180">
        <f t="shared" si="3"/>
        <v>159</v>
      </c>
      <c r="GT3" s="180">
        <f t="shared" si="3"/>
        <v>160</v>
      </c>
      <c r="GU3" s="180">
        <f t="shared" si="3"/>
        <v>161</v>
      </c>
      <c r="GV3" s="180">
        <f t="shared" si="3"/>
        <v>162</v>
      </c>
      <c r="GW3" s="180">
        <f t="shared" si="3"/>
        <v>163</v>
      </c>
      <c r="GX3" s="180">
        <f t="shared" si="3"/>
        <v>164</v>
      </c>
      <c r="GY3" s="180">
        <f t="shared" si="3"/>
        <v>165</v>
      </c>
      <c r="GZ3" s="180">
        <f t="shared" si="3"/>
        <v>166</v>
      </c>
      <c r="HA3" s="180">
        <f t="shared" si="3"/>
        <v>167</v>
      </c>
      <c r="HB3" s="180">
        <f t="shared" si="3"/>
        <v>168</v>
      </c>
      <c r="HC3" s="180">
        <f t="shared" si="3"/>
        <v>169</v>
      </c>
    </row>
    <row r="4" spans="2:211" ht="12" customHeight="1">
      <c r="B4" s="46" t="s">
        <v>2879</v>
      </c>
      <c r="D4" s="79" t="s">
        <v>3396</v>
      </c>
      <c r="E4" s="78" t="s">
        <v>2876</v>
      </c>
      <c r="G4" s="79" t="s">
        <v>30</v>
      </c>
      <c r="H4" s="181">
        <v>1</v>
      </c>
      <c r="K4" s="78" t="str">
        <f>HLOOKUP($K$2,$T$3:$AN$40,2+H4,0)</f>
        <v>ACCORD</v>
      </c>
      <c r="L4" s="181">
        <v>1</v>
      </c>
      <c r="M4" s="46"/>
      <c r="N4" s="182" t="s">
        <v>5376</v>
      </c>
      <c r="O4" s="183">
        <v>1</v>
      </c>
      <c r="P4" s="184"/>
      <c r="Q4" s="182" t="str">
        <f>IFERROR(HLOOKUP($Q$2,$AQ$3:$HE$116,2+O4,0),0)</f>
        <v>ALL NEW BRIO E CVT</v>
      </c>
      <c r="R4" s="183">
        <v>1</v>
      </c>
      <c r="S4" s="184"/>
      <c r="T4" s="185" t="s">
        <v>30</v>
      </c>
      <c r="U4" s="186" t="s">
        <v>2750</v>
      </c>
      <c r="V4" s="185" t="s">
        <v>2248</v>
      </c>
      <c r="W4" s="185" t="s">
        <v>31</v>
      </c>
      <c r="X4" s="185" t="s">
        <v>33</v>
      </c>
      <c r="Y4" s="185" t="s">
        <v>3018</v>
      </c>
      <c r="Z4" s="185" t="s">
        <v>3025</v>
      </c>
      <c r="AA4" s="185" t="s">
        <v>24</v>
      </c>
      <c r="AB4" s="185" t="s">
        <v>36</v>
      </c>
      <c r="AC4" s="185" t="s">
        <v>37</v>
      </c>
      <c r="AD4" s="185" t="s">
        <v>120</v>
      </c>
      <c r="AE4" s="185" t="s">
        <v>38</v>
      </c>
      <c r="AF4" s="185" t="s">
        <v>180</v>
      </c>
      <c r="AG4" s="185" t="s">
        <v>40</v>
      </c>
      <c r="AH4" s="185" t="s">
        <v>25</v>
      </c>
      <c r="AI4" s="185" t="s">
        <v>5319</v>
      </c>
      <c r="AJ4" s="185" t="s">
        <v>42</v>
      </c>
      <c r="AK4" s="185" t="s">
        <v>43</v>
      </c>
      <c r="AL4" s="178" t="s">
        <v>48</v>
      </c>
      <c r="AM4" s="185" t="s">
        <v>26</v>
      </c>
      <c r="AN4" s="185" t="s">
        <v>685</v>
      </c>
      <c r="AQ4" s="187" t="s">
        <v>5376</v>
      </c>
      <c r="AR4" s="187" t="s">
        <v>5377</v>
      </c>
      <c r="AS4" s="187" t="s">
        <v>5378</v>
      </c>
      <c r="AT4" s="187" t="s">
        <v>5379</v>
      </c>
      <c r="AU4" s="187" t="s">
        <v>5380</v>
      </c>
      <c r="AV4" s="187" t="s">
        <v>5381</v>
      </c>
      <c r="AW4" s="188" t="s">
        <v>5382</v>
      </c>
      <c r="AX4" s="188" t="s">
        <v>5383</v>
      </c>
      <c r="AY4" s="188" t="s">
        <v>5384</v>
      </c>
      <c r="AZ4" s="188" t="s">
        <v>5385</v>
      </c>
      <c r="BA4" s="188" t="s">
        <v>5386</v>
      </c>
      <c r="BB4" s="188" t="s">
        <v>5387</v>
      </c>
      <c r="BC4" s="188" t="s">
        <v>5388</v>
      </c>
      <c r="BD4" s="188" t="s">
        <v>5389</v>
      </c>
      <c r="BE4" s="188" t="s">
        <v>2893</v>
      </c>
      <c r="BF4" s="188" t="s">
        <v>2894</v>
      </c>
      <c r="BG4" s="188" t="s">
        <v>5390</v>
      </c>
      <c r="BH4" s="188" t="s">
        <v>2895</v>
      </c>
      <c r="BI4" s="188" t="s">
        <v>5391</v>
      </c>
      <c r="BJ4" s="188" t="s">
        <v>5392</v>
      </c>
      <c r="BK4" s="188" t="s">
        <v>5393</v>
      </c>
      <c r="BL4" s="188" t="s">
        <v>5394</v>
      </c>
      <c r="BM4" s="189" t="s">
        <v>2896</v>
      </c>
      <c r="BN4" s="189" t="s">
        <v>2897</v>
      </c>
      <c r="BO4" s="189" t="s">
        <v>2898</v>
      </c>
      <c r="BP4" s="190" t="s">
        <v>2899</v>
      </c>
      <c r="BQ4" s="190" t="s">
        <v>2901</v>
      </c>
      <c r="BR4" s="189" t="s">
        <v>2900</v>
      </c>
      <c r="BS4" s="189" t="s">
        <v>2902</v>
      </c>
      <c r="BT4" s="189" t="s">
        <v>2906</v>
      </c>
      <c r="BU4" s="187" t="s">
        <v>3000</v>
      </c>
      <c r="BV4" s="187" t="s">
        <v>5395</v>
      </c>
      <c r="BW4" s="187" t="s">
        <v>5396</v>
      </c>
      <c r="BX4" s="187" t="s">
        <v>5397</v>
      </c>
      <c r="BY4" s="187" t="s">
        <v>2992</v>
      </c>
      <c r="BZ4" s="187" t="s">
        <v>5398</v>
      </c>
      <c r="CA4" s="187" t="s">
        <v>2993</v>
      </c>
      <c r="CB4" s="187" t="s">
        <v>5399</v>
      </c>
      <c r="CC4" s="187" t="s">
        <v>2994</v>
      </c>
      <c r="CD4" s="187" t="s">
        <v>5400</v>
      </c>
      <c r="CE4" s="187" t="s">
        <v>5401</v>
      </c>
      <c r="CF4" s="187" t="s">
        <v>5402</v>
      </c>
      <c r="CG4" s="187" t="s">
        <v>2908</v>
      </c>
      <c r="CH4" s="187" t="s">
        <v>5403</v>
      </c>
      <c r="CI4" s="187" t="s">
        <v>5404</v>
      </c>
      <c r="CJ4" s="187" t="s">
        <v>5405</v>
      </c>
      <c r="CK4" s="187" t="s">
        <v>5406</v>
      </c>
      <c r="CL4" s="187" t="s">
        <v>5407</v>
      </c>
      <c r="CM4" s="187" t="s">
        <v>2912</v>
      </c>
      <c r="CN4" s="187" t="s">
        <v>5408</v>
      </c>
      <c r="CO4" s="187" t="s">
        <v>5409</v>
      </c>
      <c r="CP4" s="187" t="s">
        <v>2911</v>
      </c>
      <c r="CQ4" s="187" t="s">
        <v>5410</v>
      </c>
      <c r="CR4" s="187" t="s">
        <v>5411</v>
      </c>
      <c r="CS4" s="187" t="s">
        <v>2916</v>
      </c>
      <c r="CT4" s="187" t="s">
        <v>5412</v>
      </c>
      <c r="CU4" s="187" t="s">
        <v>5413</v>
      </c>
      <c r="CV4" s="187" t="s">
        <v>5414</v>
      </c>
      <c r="CW4" s="187" t="s">
        <v>2920</v>
      </c>
      <c r="CX4" s="187" t="s">
        <v>2921</v>
      </c>
      <c r="CY4" s="187" t="s">
        <v>5415</v>
      </c>
      <c r="CZ4" s="187" t="s">
        <v>2923</v>
      </c>
      <c r="DA4" s="187" t="s">
        <v>2924</v>
      </c>
      <c r="DB4" s="187" t="s">
        <v>5416</v>
      </c>
      <c r="DC4" s="187" t="s">
        <v>5417</v>
      </c>
      <c r="DD4" s="187" t="s">
        <v>5418</v>
      </c>
      <c r="DE4" s="187" t="s">
        <v>5419</v>
      </c>
      <c r="DF4" s="187" t="s">
        <v>5420</v>
      </c>
      <c r="DG4" s="187" t="s">
        <v>2928</v>
      </c>
      <c r="DH4" s="187" t="s">
        <v>5421</v>
      </c>
      <c r="DI4" s="187" t="s">
        <v>2930</v>
      </c>
      <c r="DJ4" s="187" t="s">
        <v>2931</v>
      </c>
      <c r="DK4" s="187" t="s">
        <v>5422</v>
      </c>
      <c r="DL4" s="187" t="s">
        <v>5423</v>
      </c>
      <c r="DM4" s="187" t="s">
        <v>5424</v>
      </c>
      <c r="DN4" s="187" t="s">
        <v>2970</v>
      </c>
      <c r="DO4" s="187" t="s">
        <v>2915</v>
      </c>
      <c r="DP4" s="187" t="s">
        <v>2925</v>
      </c>
      <c r="DQ4" s="187" t="s">
        <v>2926</v>
      </c>
      <c r="DR4" s="187" t="s">
        <v>2932</v>
      </c>
      <c r="DS4" s="187" t="s">
        <v>2937</v>
      </c>
      <c r="DT4" s="187" t="s">
        <v>5425</v>
      </c>
      <c r="DU4" s="187" t="s">
        <v>2940</v>
      </c>
      <c r="DV4" s="187" t="s">
        <v>5426</v>
      </c>
      <c r="DW4" s="187" t="s">
        <v>5427</v>
      </c>
      <c r="DX4" s="187">
        <v>2</v>
      </c>
      <c r="DY4" s="187">
        <v>3</v>
      </c>
      <c r="DZ4" s="187">
        <v>5</v>
      </c>
      <c r="EA4" s="187">
        <v>6</v>
      </c>
      <c r="EB4" s="187">
        <v>8</v>
      </c>
      <c r="EC4" s="187" t="s">
        <v>2946</v>
      </c>
      <c r="ED4" s="187" t="s">
        <v>5428</v>
      </c>
      <c r="EE4" s="187" t="s">
        <v>5429</v>
      </c>
      <c r="EF4" s="187" t="s">
        <v>5430</v>
      </c>
      <c r="EG4" s="187" t="s">
        <v>5431</v>
      </c>
      <c r="EH4" s="187" t="s">
        <v>5432</v>
      </c>
      <c r="EI4" s="187" t="s">
        <v>5433</v>
      </c>
      <c r="EJ4" s="187" t="s">
        <v>5434</v>
      </c>
      <c r="EK4" s="187" t="s">
        <v>2914</v>
      </c>
      <c r="EL4" s="187" t="s">
        <v>5435</v>
      </c>
      <c r="EM4" s="187" t="s">
        <v>5436</v>
      </c>
      <c r="EN4" s="187" t="s">
        <v>5437</v>
      </c>
      <c r="EO4" s="187" t="s">
        <v>5438</v>
      </c>
      <c r="EP4" s="187" t="s">
        <v>2918</v>
      </c>
      <c r="EQ4" s="187" t="s">
        <v>5439</v>
      </c>
      <c r="ER4" s="187" t="s">
        <v>5440</v>
      </c>
      <c r="ES4" s="187" t="s">
        <v>5441</v>
      </c>
      <c r="ET4" s="187" t="s">
        <v>2953</v>
      </c>
      <c r="EU4" s="187" t="s">
        <v>5442</v>
      </c>
      <c r="EV4" s="187" t="s">
        <v>2954</v>
      </c>
      <c r="EW4" s="187" t="s">
        <v>5443</v>
      </c>
      <c r="EX4" s="187" t="s">
        <v>2956</v>
      </c>
      <c r="EY4" s="187" t="s">
        <v>2957</v>
      </c>
      <c r="EZ4" s="187">
        <v>5</v>
      </c>
      <c r="FA4" s="187" t="s">
        <v>2913</v>
      </c>
      <c r="FB4" s="187" t="s">
        <v>5444</v>
      </c>
      <c r="FC4" s="187" t="s">
        <v>5445</v>
      </c>
      <c r="FD4" s="187" t="s">
        <v>2958</v>
      </c>
      <c r="FE4" s="187" t="s">
        <v>2959</v>
      </c>
      <c r="FF4" s="187" t="s">
        <v>5446</v>
      </c>
      <c r="FG4" s="187" t="s">
        <v>2960</v>
      </c>
      <c r="FH4" s="187" t="s">
        <v>2961</v>
      </c>
      <c r="FI4" s="187" t="s">
        <v>2962</v>
      </c>
      <c r="FJ4" s="187" t="s">
        <v>5447</v>
      </c>
      <c r="FK4" s="187" t="s">
        <v>2963</v>
      </c>
      <c r="FL4" s="187" t="s">
        <v>5448</v>
      </c>
      <c r="FM4" s="187" t="s">
        <v>2964</v>
      </c>
      <c r="FN4" s="187" t="s">
        <v>5449</v>
      </c>
      <c r="FO4" s="187" t="s">
        <v>2965</v>
      </c>
      <c r="FP4" s="187" t="s">
        <v>5450</v>
      </c>
      <c r="FQ4" s="187" t="s">
        <v>2966</v>
      </c>
      <c r="FR4" s="187" t="s">
        <v>5451</v>
      </c>
      <c r="FS4" s="187" t="s">
        <v>2967</v>
      </c>
      <c r="FT4" s="187" t="s">
        <v>2968</v>
      </c>
      <c r="FU4" s="187" t="s">
        <v>2969</v>
      </c>
      <c r="FV4" s="187" t="s">
        <v>5452</v>
      </c>
      <c r="FW4" s="187" t="s">
        <v>5453</v>
      </c>
      <c r="FX4" s="187" t="s">
        <v>2972</v>
      </c>
      <c r="FY4" s="190" t="s">
        <v>2973</v>
      </c>
      <c r="FZ4" s="190" t="s">
        <v>2974</v>
      </c>
      <c r="GA4" s="190" t="s">
        <v>5454</v>
      </c>
      <c r="GB4" s="190" t="s">
        <v>5455</v>
      </c>
      <c r="GC4" s="190" t="s">
        <v>2980</v>
      </c>
      <c r="GD4" s="190" t="s">
        <v>5456</v>
      </c>
      <c r="GE4" s="190" t="s">
        <v>5457</v>
      </c>
      <c r="GF4" s="190" t="s">
        <v>5458</v>
      </c>
      <c r="GG4" s="190" t="s">
        <v>2982</v>
      </c>
      <c r="GH4" s="190" t="s">
        <v>2983</v>
      </c>
      <c r="GI4" s="190" t="s">
        <v>5459</v>
      </c>
      <c r="GJ4" s="190" t="s">
        <v>5460</v>
      </c>
      <c r="GK4" s="190" t="s">
        <v>2984</v>
      </c>
      <c r="GL4" s="190" t="s">
        <v>5461</v>
      </c>
      <c r="GM4" s="190" t="s">
        <v>5462</v>
      </c>
      <c r="GN4" s="190" t="s">
        <v>5463</v>
      </c>
      <c r="GO4" s="190" t="s">
        <v>5464</v>
      </c>
      <c r="GP4" s="190" t="s">
        <v>2985</v>
      </c>
      <c r="GQ4" s="190" t="s">
        <v>2986</v>
      </c>
      <c r="GR4" s="190" t="s">
        <v>2988</v>
      </c>
      <c r="GS4" s="190" t="s">
        <v>2989</v>
      </c>
      <c r="GT4" s="190" t="s">
        <v>2990</v>
      </c>
      <c r="GU4" s="190" t="s">
        <v>2991</v>
      </c>
      <c r="GV4" s="191" t="s">
        <v>5465</v>
      </c>
      <c r="GW4" s="191" t="s">
        <v>2995</v>
      </c>
      <c r="GX4" s="191" t="s">
        <v>2998</v>
      </c>
      <c r="GY4" s="191" t="s">
        <v>5466</v>
      </c>
      <c r="GZ4" s="191" t="s">
        <v>2999</v>
      </c>
      <c r="HA4" s="191" t="s">
        <v>5467</v>
      </c>
      <c r="HB4" s="191" t="s">
        <v>5468</v>
      </c>
      <c r="HC4" s="191" t="s">
        <v>5469</v>
      </c>
    </row>
    <row r="5" spans="2:211" ht="12" customHeight="1">
      <c r="B5" s="192" t="str">
        <f>'Home Ext'!$O$21</f>
        <v>HONDA</v>
      </c>
      <c r="C5" s="225"/>
      <c r="D5" s="79" t="s">
        <v>2242</v>
      </c>
      <c r="E5" s="78" t="s">
        <v>2876</v>
      </c>
      <c r="G5" s="79" t="s">
        <v>2750</v>
      </c>
      <c r="H5" s="181">
        <v>2</v>
      </c>
      <c r="K5" s="78" t="str">
        <f t="shared" ref="K5:K23" si="4">HLOOKUP($K$2,$T$3:$AN$40,2+H5,0)</f>
        <v>BRIO</v>
      </c>
      <c r="L5" s="181">
        <v>2</v>
      </c>
      <c r="M5" s="46"/>
      <c r="N5" s="182" t="s">
        <v>5377</v>
      </c>
      <c r="O5" s="183">
        <v>2</v>
      </c>
      <c r="P5" s="184"/>
      <c r="Q5" s="182" t="str">
        <f t="shared" ref="Q5:Q68" si="5">IFERROR(HLOOKUP($Q$2,$AQ$3:$HE$116,2+O5,0),0)</f>
        <v>ALL NEW BRIO RS CVT</v>
      </c>
      <c r="R5" s="183">
        <v>2</v>
      </c>
      <c r="S5" s="184"/>
      <c r="T5" s="193" t="s">
        <v>5382</v>
      </c>
      <c r="U5" s="194" t="s">
        <v>5376</v>
      </c>
      <c r="V5" s="195" t="s">
        <v>5396</v>
      </c>
      <c r="W5" s="195" t="s">
        <v>2992</v>
      </c>
      <c r="X5" s="196" t="s">
        <v>2896</v>
      </c>
      <c r="Y5" s="195" t="s">
        <v>5400</v>
      </c>
      <c r="Z5" s="195" t="s">
        <v>5401</v>
      </c>
      <c r="AA5" s="195" t="s">
        <v>5402</v>
      </c>
      <c r="AB5" s="195" t="s">
        <v>2916</v>
      </c>
      <c r="AC5" s="195" t="s">
        <v>5416</v>
      </c>
      <c r="AD5" s="195" t="s">
        <v>5418</v>
      </c>
      <c r="AE5" s="195" t="s">
        <v>2928</v>
      </c>
      <c r="AF5" s="197" t="s">
        <v>5423</v>
      </c>
      <c r="AG5" s="197">
        <v>2</v>
      </c>
      <c r="AH5" s="195" t="s">
        <v>5429</v>
      </c>
      <c r="AI5" s="197">
        <v>5</v>
      </c>
      <c r="AJ5" s="195" t="s">
        <v>5441</v>
      </c>
      <c r="AK5" s="195" t="s">
        <v>5445</v>
      </c>
      <c r="AL5" s="195" t="s">
        <v>2965</v>
      </c>
      <c r="AM5" s="198" t="s">
        <v>2973</v>
      </c>
      <c r="AN5" s="199" t="s">
        <v>5465</v>
      </c>
      <c r="AQ5" s="200" t="s">
        <v>5470</v>
      </c>
      <c r="AR5" s="200" t="s">
        <v>5471</v>
      </c>
      <c r="AS5" s="200" t="s">
        <v>5472</v>
      </c>
      <c r="AT5" s="200" t="s">
        <v>5473</v>
      </c>
      <c r="AU5" s="200" t="s">
        <v>5474</v>
      </c>
      <c r="AV5" s="200" t="s">
        <v>5475</v>
      </c>
      <c r="AW5" s="201" t="s">
        <v>5476</v>
      </c>
      <c r="AX5" s="201" t="s">
        <v>5477</v>
      </c>
      <c r="AY5" s="201" t="s">
        <v>5478</v>
      </c>
      <c r="AZ5" s="201" t="s">
        <v>5479</v>
      </c>
      <c r="BA5" s="201" t="s">
        <v>5480</v>
      </c>
      <c r="BB5" s="201" t="s">
        <v>5481</v>
      </c>
      <c r="BC5" s="201" t="s">
        <v>5482</v>
      </c>
      <c r="BD5" s="201" t="s">
        <v>5483</v>
      </c>
      <c r="BE5" s="201" t="s">
        <v>5484</v>
      </c>
      <c r="BF5" s="201" t="s">
        <v>5485</v>
      </c>
      <c r="BG5" s="201" t="s">
        <v>5390</v>
      </c>
      <c r="BH5" s="201" t="s">
        <v>5486</v>
      </c>
      <c r="BI5" s="201" t="s">
        <v>5487</v>
      </c>
      <c r="BJ5" s="201" t="s">
        <v>2887</v>
      </c>
      <c r="BK5" s="201" t="s">
        <v>5488</v>
      </c>
      <c r="BL5" s="201" t="s">
        <v>5489</v>
      </c>
      <c r="BM5" s="201" t="s">
        <v>5490</v>
      </c>
      <c r="BN5" s="201" t="s">
        <v>5491</v>
      </c>
      <c r="BO5" s="201" t="s">
        <v>5492</v>
      </c>
      <c r="BP5" s="201" t="s">
        <v>5493</v>
      </c>
      <c r="BQ5" s="201" t="s">
        <v>5494</v>
      </c>
      <c r="BR5" s="201" t="s">
        <v>5495</v>
      </c>
      <c r="BS5" s="201" t="s">
        <v>5496</v>
      </c>
      <c r="BT5" s="201" t="s">
        <v>5497</v>
      </c>
      <c r="BU5" s="200" t="s">
        <v>5498</v>
      </c>
      <c r="BV5" s="200" t="s">
        <v>5499</v>
      </c>
      <c r="BW5" s="200" t="s">
        <v>5500</v>
      </c>
      <c r="BX5" s="200" t="s">
        <v>5501</v>
      </c>
      <c r="BY5" s="200" t="s">
        <v>5502</v>
      </c>
      <c r="BZ5" s="200" t="s">
        <v>5503</v>
      </c>
      <c r="CA5" s="200" t="s">
        <v>5504</v>
      </c>
      <c r="CB5" s="200" t="s">
        <v>5505</v>
      </c>
      <c r="CC5" s="200" t="s">
        <v>5506</v>
      </c>
      <c r="CD5" s="200" t="s">
        <v>5400</v>
      </c>
      <c r="CE5" s="200" t="s">
        <v>5507</v>
      </c>
      <c r="CF5" s="200" t="s">
        <v>5508</v>
      </c>
      <c r="CG5" s="200" t="s">
        <v>5509</v>
      </c>
      <c r="CH5" s="200" t="s">
        <v>5510</v>
      </c>
      <c r="CI5" s="200" t="s">
        <v>5511</v>
      </c>
      <c r="CJ5" s="200" t="s">
        <v>5511</v>
      </c>
      <c r="CK5" s="200" t="s">
        <v>5512</v>
      </c>
      <c r="CL5" s="200" t="s">
        <v>5513</v>
      </c>
      <c r="CM5" s="200" t="s">
        <v>5514</v>
      </c>
      <c r="CN5" s="200" t="s">
        <v>5515</v>
      </c>
      <c r="CO5" s="200" t="s">
        <v>5516</v>
      </c>
      <c r="CP5" s="200" t="s">
        <v>5517</v>
      </c>
      <c r="CQ5" s="200" t="s">
        <v>5518</v>
      </c>
      <c r="CR5" s="200" t="s">
        <v>5519</v>
      </c>
      <c r="CS5" s="200" t="s">
        <v>5520</v>
      </c>
      <c r="CT5" s="200" t="s">
        <v>5521</v>
      </c>
      <c r="CU5" s="200" t="s">
        <v>5522</v>
      </c>
      <c r="CV5" s="200" t="s">
        <v>5523</v>
      </c>
      <c r="CW5" s="200" t="s">
        <v>5524</v>
      </c>
      <c r="CX5" s="200" t="s">
        <v>5525</v>
      </c>
      <c r="CY5" s="200" t="s">
        <v>5526</v>
      </c>
      <c r="CZ5" s="200" t="s">
        <v>5527</v>
      </c>
      <c r="DA5" s="200" t="s">
        <v>5528</v>
      </c>
      <c r="DB5" s="200" t="s">
        <v>5529</v>
      </c>
      <c r="DC5" s="200" t="s">
        <v>5530</v>
      </c>
      <c r="DD5" s="200" t="s">
        <v>5531</v>
      </c>
      <c r="DE5" s="200" t="s">
        <v>5532</v>
      </c>
      <c r="DF5" s="202">
        <v>6</v>
      </c>
      <c r="DG5" s="200" t="s">
        <v>5533</v>
      </c>
      <c r="DH5" s="200" t="s">
        <v>5534</v>
      </c>
      <c r="DI5" s="200" t="s">
        <v>5535</v>
      </c>
      <c r="DJ5" s="200" t="s">
        <v>5536</v>
      </c>
      <c r="DK5" s="200" t="s">
        <v>5537</v>
      </c>
      <c r="DL5" s="200" t="s">
        <v>5538</v>
      </c>
      <c r="DM5" s="200" t="s">
        <v>5539</v>
      </c>
      <c r="DN5" s="200" t="s">
        <v>5540</v>
      </c>
      <c r="DO5" s="200" t="s">
        <v>5541</v>
      </c>
      <c r="DP5" s="200" t="s">
        <v>5542</v>
      </c>
      <c r="DQ5" s="200" t="s">
        <v>5543</v>
      </c>
      <c r="DR5" s="200" t="s">
        <v>2933</v>
      </c>
      <c r="DS5" s="200" t="s">
        <v>5544</v>
      </c>
      <c r="DT5" s="200" t="s">
        <v>5545</v>
      </c>
      <c r="DU5" s="200" t="s">
        <v>5546</v>
      </c>
      <c r="DV5" s="200" t="s">
        <v>5547</v>
      </c>
      <c r="DW5" s="200" t="s">
        <v>5548</v>
      </c>
      <c r="DX5" s="200" t="s">
        <v>5549</v>
      </c>
      <c r="DY5" s="200" t="s">
        <v>5550</v>
      </c>
      <c r="DZ5" s="200" t="s">
        <v>5551</v>
      </c>
      <c r="EA5" s="200" t="s">
        <v>5552</v>
      </c>
      <c r="EB5" s="200" t="s">
        <v>5553</v>
      </c>
      <c r="EC5" s="200" t="s">
        <v>5554</v>
      </c>
      <c r="ED5" s="200" t="s">
        <v>5555</v>
      </c>
      <c r="EE5" s="202" t="s">
        <v>5556</v>
      </c>
      <c r="EF5" s="202">
        <v>200</v>
      </c>
      <c r="EG5" s="202" t="s">
        <v>5557</v>
      </c>
      <c r="EH5" s="202">
        <v>350</v>
      </c>
      <c r="EI5" s="202" t="s">
        <v>5558</v>
      </c>
      <c r="EJ5" s="202" t="s">
        <v>5559</v>
      </c>
      <c r="EK5" s="202" t="s">
        <v>5560</v>
      </c>
      <c r="EL5" s="202" t="s">
        <v>5561</v>
      </c>
      <c r="EM5" s="202" t="s">
        <v>5562</v>
      </c>
      <c r="EN5" s="202" t="s">
        <v>5563</v>
      </c>
      <c r="EO5" s="202" t="s">
        <v>5564</v>
      </c>
      <c r="EP5" s="202" t="s">
        <v>5565</v>
      </c>
      <c r="EQ5" s="202">
        <v>400</v>
      </c>
      <c r="ER5" s="202" t="s">
        <v>5566</v>
      </c>
      <c r="ES5" s="200" t="s">
        <v>5567</v>
      </c>
      <c r="ET5" s="200" t="s">
        <v>5568</v>
      </c>
      <c r="EU5" s="200" t="s">
        <v>5569</v>
      </c>
      <c r="EV5" s="200" t="s">
        <v>5570</v>
      </c>
      <c r="EW5" s="200" t="s">
        <v>5571</v>
      </c>
      <c r="EX5" s="200" t="s">
        <v>5572</v>
      </c>
      <c r="EY5" s="200" t="s">
        <v>5573</v>
      </c>
      <c r="EZ5" s="200" t="s">
        <v>5574</v>
      </c>
      <c r="FA5" s="200" t="s">
        <v>5575</v>
      </c>
      <c r="FB5" s="200" t="s">
        <v>5576</v>
      </c>
      <c r="FC5" s="200" t="s">
        <v>5552</v>
      </c>
      <c r="FD5" s="200" t="s">
        <v>5577</v>
      </c>
      <c r="FE5" s="200" t="s">
        <v>5577</v>
      </c>
      <c r="FF5" s="200" t="s">
        <v>5578</v>
      </c>
      <c r="FG5" s="200" t="s">
        <v>5579</v>
      </c>
      <c r="FH5" s="200" t="s">
        <v>5580</v>
      </c>
      <c r="FI5" s="200" t="s">
        <v>5581</v>
      </c>
      <c r="FJ5" s="200" t="s">
        <v>5582</v>
      </c>
      <c r="FK5" s="200" t="s">
        <v>5583</v>
      </c>
      <c r="FL5" s="200" t="s">
        <v>5584</v>
      </c>
      <c r="FM5" s="200" t="s">
        <v>5585</v>
      </c>
      <c r="FN5" s="200" t="s">
        <v>5586</v>
      </c>
      <c r="FO5" s="200" t="s">
        <v>5587</v>
      </c>
      <c r="FP5" s="200" t="s">
        <v>5588</v>
      </c>
      <c r="FQ5" s="200" t="s">
        <v>5589</v>
      </c>
      <c r="FR5" s="200" t="s">
        <v>5590</v>
      </c>
      <c r="FS5" s="200" t="s">
        <v>5591</v>
      </c>
      <c r="FT5" s="200" t="s">
        <v>5592</v>
      </c>
      <c r="FU5" s="200" t="s">
        <v>5593</v>
      </c>
      <c r="FV5" s="200" t="s">
        <v>5553</v>
      </c>
      <c r="FW5" s="200" t="s">
        <v>5594</v>
      </c>
      <c r="FX5" s="200" t="s">
        <v>5595</v>
      </c>
      <c r="FY5" s="200" t="s">
        <v>5596</v>
      </c>
      <c r="FZ5" s="200" t="s">
        <v>5597</v>
      </c>
      <c r="GA5" s="200" t="s">
        <v>5598</v>
      </c>
      <c r="GB5" s="200" t="s">
        <v>5599</v>
      </c>
      <c r="GC5" s="200" t="s">
        <v>5600</v>
      </c>
      <c r="GD5" s="200" t="s">
        <v>5601</v>
      </c>
      <c r="GE5" s="200" t="s">
        <v>5602</v>
      </c>
      <c r="GF5" s="200" t="s">
        <v>5603</v>
      </c>
      <c r="GG5" s="200" t="s">
        <v>5604</v>
      </c>
      <c r="GH5" s="200" t="s">
        <v>5605</v>
      </c>
      <c r="GI5" s="200" t="s">
        <v>5554</v>
      </c>
      <c r="GJ5" s="200" t="s">
        <v>5606</v>
      </c>
      <c r="GK5" s="200" t="s">
        <v>5550</v>
      </c>
      <c r="GL5" s="200" t="s">
        <v>5607</v>
      </c>
      <c r="GM5" s="200" t="s">
        <v>5608</v>
      </c>
      <c r="GN5" s="200" t="s">
        <v>5609</v>
      </c>
      <c r="GO5" s="200" t="s">
        <v>5610</v>
      </c>
      <c r="GP5" s="200" t="s">
        <v>5611</v>
      </c>
      <c r="GQ5" s="200" t="s">
        <v>5612</v>
      </c>
      <c r="GR5" s="200" t="s">
        <v>5613</v>
      </c>
      <c r="GS5" s="200" t="s">
        <v>5614</v>
      </c>
      <c r="GT5" s="200" t="s">
        <v>5615</v>
      </c>
      <c r="GU5" s="200" t="s">
        <v>5616</v>
      </c>
      <c r="GV5" s="200" t="s">
        <v>5420</v>
      </c>
      <c r="GW5" s="200" t="s">
        <v>5617</v>
      </c>
      <c r="GX5" s="200" t="s">
        <v>5618</v>
      </c>
      <c r="GY5" s="200" t="s">
        <v>5420</v>
      </c>
      <c r="GZ5" s="200" t="s">
        <v>5619</v>
      </c>
      <c r="HA5" s="200" t="s">
        <v>5620</v>
      </c>
      <c r="HB5" s="200" t="s">
        <v>5621</v>
      </c>
      <c r="HC5" s="200" t="s">
        <v>5622</v>
      </c>
    </row>
    <row r="6" spans="2:211" ht="12" customHeight="1">
      <c r="C6" s="225"/>
      <c r="D6" s="79" t="s">
        <v>29</v>
      </c>
      <c r="E6" s="78" t="s">
        <v>2876</v>
      </c>
      <c r="G6" s="79" t="s">
        <v>2248</v>
      </c>
      <c r="H6" s="181">
        <v>3</v>
      </c>
      <c r="K6" s="78" t="str">
        <f t="shared" si="4"/>
        <v>BRV</v>
      </c>
      <c r="L6" s="181">
        <v>3</v>
      </c>
      <c r="M6" s="46"/>
      <c r="N6" s="182" t="s">
        <v>5378</v>
      </c>
      <c r="O6" s="183">
        <v>3</v>
      </c>
      <c r="P6" s="184"/>
      <c r="Q6" s="182" t="str">
        <f t="shared" si="5"/>
        <v>ALL NEW BRIO RS MT</v>
      </c>
      <c r="R6" s="183">
        <v>3</v>
      </c>
      <c r="S6" s="184"/>
      <c r="T6" s="193" t="s">
        <v>5383</v>
      </c>
      <c r="U6" s="203" t="s">
        <v>5377</v>
      </c>
      <c r="V6" s="204" t="s">
        <v>5397</v>
      </c>
      <c r="W6" s="204" t="s">
        <v>5398</v>
      </c>
      <c r="X6" s="205" t="s">
        <v>2897</v>
      </c>
      <c r="AA6" s="204" t="s">
        <v>2908</v>
      </c>
      <c r="AB6" s="204" t="s">
        <v>5412</v>
      </c>
      <c r="AC6" s="204" t="s">
        <v>5417</v>
      </c>
      <c r="AD6" s="204" t="s">
        <v>5419</v>
      </c>
      <c r="AE6" s="204" t="s">
        <v>5421</v>
      </c>
      <c r="AF6" s="197" t="s">
        <v>5424</v>
      </c>
      <c r="AG6" s="197">
        <v>3</v>
      </c>
      <c r="AH6" s="204" t="s">
        <v>5430</v>
      </c>
      <c r="AI6" s="197" t="s">
        <v>2913</v>
      </c>
      <c r="AJ6" s="204" t="s">
        <v>2953</v>
      </c>
      <c r="AK6" s="204" t="s">
        <v>2958</v>
      </c>
      <c r="AL6" s="204" t="s">
        <v>5450</v>
      </c>
      <c r="AM6" s="206" t="s">
        <v>2974</v>
      </c>
      <c r="AN6" s="207" t="s">
        <v>2995</v>
      </c>
      <c r="AQ6" s="200" t="s">
        <v>5623</v>
      </c>
      <c r="AR6" s="200" t="s">
        <v>5624</v>
      </c>
      <c r="AS6" s="200" t="s">
        <v>5625</v>
      </c>
      <c r="AT6" s="200" t="s">
        <v>5626</v>
      </c>
      <c r="AU6" s="200" t="s">
        <v>5627</v>
      </c>
      <c r="AV6" s="200" t="s">
        <v>5628</v>
      </c>
      <c r="AW6" s="208"/>
      <c r="AX6" s="201" t="s">
        <v>5629</v>
      </c>
      <c r="AY6" s="201" t="s">
        <v>5630</v>
      </c>
      <c r="AZ6" s="201" t="s">
        <v>5631</v>
      </c>
      <c r="BA6" s="201" t="s">
        <v>5632</v>
      </c>
      <c r="BB6" s="201" t="s">
        <v>5633</v>
      </c>
      <c r="BC6" s="201" t="s">
        <v>5634</v>
      </c>
      <c r="BD6" s="201">
        <v>2</v>
      </c>
      <c r="BE6" s="201" t="s">
        <v>5635</v>
      </c>
      <c r="BF6" s="201" t="s">
        <v>5636</v>
      </c>
      <c r="BG6" s="201" t="s">
        <v>5637</v>
      </c>
      <c r="BH6" s="201" t="s">
        <v>5638</v>
      </c>
      <c r="BI6" s="201" t="s">
        <v>5639</v>
      </c>
      <c r="BJ6" s="201" t="s">
        <v>5640</v>
      </c>
      <c r="BK6" s="200"/>
      <c r="BL6" s="201" t="s">
        <v>5641</v>
      </c>
      <c r="BM6" s="201" t="s">
        <v>5642</v>
      </c>
      <c r="BN6" s="201" t="s">
        <v>5643</v>
      </c>
      <c r="BO6" s="201" t="s">
        <v>5644</v>
      </c>
      <c r="BP6" s="201" t="s">
        <v>5645</v>
      </c>
      <c r="BQ6" s="201" t="s">
        <v>5646</v>
      </c>
      <c r="BR6" s="201" t="s">
        <v>5647</v>
      </c>
      <c r="BS6" s="201" t="s">
        <v>5648</v>
      </c>
      <c r="BT6" s="201" t="s">
        <v>5649</v>
      </c>
      <c r="BU6" s="200" t="s">
        <v>5650</v>
      </c>
      <c r="BV6" s="200" t="s">
        <v>5651</v>
      </c>
      <c r="BW6" s="200" t="s">
        <v>5652</v>
      </c>
      <c r="BX6" s="200" t="s">
        <v>5501</v>
      </c>
      <c r="BY6" s="200" t="s">
        <v>5653</v>
      </c>
      <c r="BZ6" s="200" t="s">
        <v>5654</v>
      </c>
      <c r="CA6" s="200" t="s">
        <v>5655</v>
      </c>
      <c r="CB6" s="200" t="s">
        <v>5656</v>
      </c>
      <c r="CC6" s="200" t="s">
        <v>5657</v>
      </c>
      <c r="CD6" s="200" t="s">
        <v>5658</v>
      </c>
      <c r="CF6" s="200" t="s">
        <v>5659</v>
      </c>
      <c r="CG6" s="200" t="s">
        <v>2910</v>
      </c>
      <c r="CH6" s="200" t="s">
        <v>5660</v>
      </c>
      <c r="CI6" s="200" t="s">
        <v>5661</v>
      </c>
      <c r="CJ6" s="200" t="s">
        <v>5662</v>
      </c>
      <c r="CK6" s="200" t="s">
        <v>5663</v>
      </c>
      <c r="CL6" s="200" t="s">
        <v>5664</v>
      </c>
      <c r="CM6" s="200" t="s">
        <v>5665</v>
      </c>
      <c r="CN6" s="200" t="s">
        <v>5666</v>
      </c>
      <c r="CO6" s="200" t="s">
        <v>5667</v>
      </c>
      <c r="CP6" s="200" t="s">
        <v>5660</v>
      </c>
      <c r="CQ6" s="200" t="s">
        <v>5668</v>
      </c>
      <c r="CR6" s="200" t="s">
        <v>5669</v>
      </c>
      <c r="CS6" s="200" t="s">
        <v>5670</v>
      </c>
      <c r="CT6" s="200" t="s">
        <v>5671</v>
      </c>
      <c r="CU6" s="200" t="s">
        <v>5672</v>
      </c>
      <c r="CV6" s="200" t="s">
        <v>5673</v>
      </c>
      <c r="CW6" s="200" t="s">
        <v>5674</v>
      </c>
      <c r="CX6" s="200" t="s">
        <v>5675</v>
      </c>
      <c r="CY6" s="200" t="s">
        <v>5676</v>
      </c>
      <c r="CZ6" s="200" t="s">
        <v>5677</v>
      </c>
      <c r="DA6" s="200" t="s">
        <v>5678</v>
      </c>
      <c r="DB6" s="200" t="s">
        <v>5679</v>
      </c>
      <c r="DC6" s="200" t="s">
        <v>5680</v>
      </c>
      <c r="DD6" s="200" t="s">
        <v>5681</v>
      </c>
      <c r="DE6" s="200" t="s">
        <v>5682</v>
      </c>
      <c r="DF6" s="208"/>
      <c r="DG6" s="208"/>
      <c r="DH6" s="208"/>
      <c r="DI6" s="200" t="s">
        <v>5683</v>
      </c>
      <c r="DJ6" s="200" t="s">
        <v>5684</v>
      </c>
      <c r="DK6" s="208"/>
      <c r="DL6" s="208"/>
      <c r="DM6" s="200" t="s">
        <v>5685</v>
      </c>
      <c r="DN6" s="200" t="s">
        <v>5686</v>
      </c>
      <c r="DO6" s="208"/>
      <c r="DP6" s="200" t="s">
        <v>5687</v>
      </c>
      <c r="DQ6" s="208"/>
      <c r="DR6" s="200" t="s">
        <v>5688</v>
      </c>
      <c r="DS6" s="200" t="s">
        <v>5689</v>
      </c>
      <c r="DT6" s="208"/>
      <c r="DU6" s="200" t="s">
        <v>5690</v>
      </c>
      <c r="DV6" s="200" t="s">
        <v>5691</v>
      </c>
      <c r="DW6" s="200" t="s">
        <v>5692</v>
      </c>
      <c r="DX6" s="200" t="s">
        <v>5693</v>
      </c>
      <c r="DY6" s="200" t="s">
        <v>5694</v>
      </c>
      <c r="DZ6" s="208"/>
      <c r="EA6" s="200" t="s">
        <v>5695</v>
      </c>
      <c r="EB6" s="208"/>
      <c r="EC6" s="200" t="s">
        <v>5696</v>
      </c>
      <c r="ED6" s="200" t="s">
        <v>5697</v>
      </c>
      <c r="EE6" s="202" t="s">
        <v>5698</v>
      </c>
      <c r="EF6" s="202" t="s">
        <v>5699</v>
      </c>
      <c r="EG6" s="202" t="s">
        <v>5700</v>
      </c>
      <c r="EH6" s="202" t="s">
        <v>5701</v>
      </c>
      <c r="EI6" s="202" t="s">
        <v>5702</v>
      </c>
      <c r="EJ6" s="202" t="s">
        <v>5703</v>
      </c>
      <c r="EK6" s="202" t="s">
        <v>5704</v>
      </c>
      <c r="EL6" s="202" t="s">
        <v>5700</v>
      </c>
      <c r="EM6" s="202" t="s">
        <v>5705</v>
      </c>
      <c r="EN6" s="202" t="s">
        <v>5706</v>
      </c>
      <c r="EO6" s="202" t="s">
        <v>5707</v>
      </c>
      <c r="EP6" s="202" t="s">
        <v>5708</v>
      </c>
      <c r="EQ6" s="202" t="s">
        <v>5709</v>
      </c>
      <c r="ER6" s="202" t="s">
        <v>5710</v>
      </c>
      <c r="ES6" s="200" t="s">
        <v>5711</v>
      </c>
      <c r="ET6" s="200" t="s">
        <v>5712</v>
      </c>
      <c r="EU6" s="200" t="s">
        <v>5713</v>
      </c>
      <c r="EV6" s="200" t="s">
        <v>5714</v>
      </c>
      <c r="EW6" s="200" t="s">
        <v>5715</v>
      </c>
      <c r="EX6" s="200" t="s">
        <v>5716</v>
      </c>
      <c r="EY6" s="200" t="s">
        <v>5717</v>
      </c>
      <c r="EZ6" s="200" t="s">
        <v>5718</v>
      </c>
      <c r="FA6" s="200" t="s">
        <v>5719</v>
      </c>
      <c r="FB6" s="200" t="s">
        <v>5720</v>
      </c>
      <c r="FC6" s="200" t="s">
        <v>5721</v>
      </c>
      <c r="FD6" s="200" t="s">
        <v>5722</v>
      </c>
      <c r="FE6" s="200" t="s">
        <v>5723</v>
      </c>
      <c r="FF6" s="208"/>
      <c r="FG6" s="200" t="s">
        <v>5724</v>
      </c>
      <c r="FH6" s="200" t="s">
        <v>5725</v>
      </c>
      <c r="FI6" s="200" t="s">
        <v>5726</v>
      </c>
      <c r="FJ6" s="200" t="s">
        <v>5727</v>
      </c>
      <c r="FK6" s="200" t="s">
        <v>5728</v>
      </c>
      <c r="FL6" s="200" t="s">
        <v>5729</v>
      </c>
      <c r="FM6" s="200" t="s">
        <v>5730</v>
      </c>
      <c r="FN6" s="200" t="s">
        <v>5731</v>
      </c>
      <c r="FO6" s="200" t="s">
        <v>5732</v>
      </c>
      <c r="FP6" s="200" t="s">
        <v>5733</v>
      </c>
      <c r="FQ6" s="200" t="s">
        <v>5734</v>
      </c>
      <c r="FR6" s="200" t="s">
        <v>5735</v>
      </c>
      <c r="FS6" s="200" t="s">
        <v>5736</v>
      </c>
      <c r="FT6" s="200" t="s">
        <v>5737</v>
      </c>
      <c r="FU6" s="200" t="s">
        <v>5738</v>
      </c>
      <c r="FV6" s="200" t="s">
        <v>5739</v>
      </c>
      <c r="FW6" s="200" t="s">
        <v>5740</v>
      </c>
      <c r="FX6" s="200" t="s">
        <v>5741</v>
      </c>
      <c r="FY6" s="200" t="s">
        <v>5742</v>
      </c>
      <c r="FZ6" s="200" t="s">
        <v>5743</v>
      </c>
      <c r="GA6" s="200" t="s">
        <v>5744</v>
      </c>
      <c r="GB6" s="200" t="s">
        <v>5745</v>
      </c>
      <c r="GC6" s="200" t="s">
        <v>5746</v>
      </c>
      <c r="GD6" s="200" t="s">
        <v>5747</v>
      </c>
      <c r="GE6" s="200" t="s">
        <v>5748</v>
      </c>
      <c r="GF6" s="200" t="s">
        <v>5749</v>
      </c>
      <c r="GG6" s="200" t="s">
        <v>5750</v>
      </c>
      <c r="GH6" s="200" t="s">
        <v>5751</v>
      </c>
      <c r="GI6" s="200" t="s">
        <v>5752</v>
      </c>
      <c r="GJ6" s="200" t="s">
        <v>2887</v>
      </c>
      <c r="GK6" s="200" t="s">
        <v>5753</v>
      </c>
      <c r="GL6" s="200" t="s">
        <v>5754</v>
      </c>
      <c r="GM6" s="200" t="s">
        <v>5755</v>
      </c>
      <c r="GN6" s="200" t="s">
        <v>5756</v>
      </c>
      <c r="GO6" s="200" t="s">
        <v>5757</v>
      </c>
      <c r="GP6" s="200" t="s">
        <v>5758</v>
      </c>
      <c r="GQ6" s="200" t="s">
        <v>5616</v>
      </c>
      <c r="GR6" s="200" t="s">
        <v>5759</v>
      </c>
      <c r="GS6" s="200" t="s">
        <v>5760</v>
      </c>
      <c r="GT6" s="200" t="s">
        <v>5761</v>
      </c>
      <c r="GU6" s="200" t="s">
        <v>5762</v>
      </c>
      <c r="GV6" s="200" t="s">
        <v>5763</v>
      </c>
      <c r="GW6" s="200" t="s">
        <v>5764</v>
      </c>
      <c r="GX6" s="200" t="s">
        <v>2929</v>
      </c>
      <c r="GY6" s="200" t="s">
        <v>5765</v>
      </c>
      <c r="GZ6" s="200" t="s">
        <v>5766</v>
      </c>
      <c r="HA6" s="208"/>
      <c r="HB6" s="200" t="s">
        <v>5767</v>
      </c>
      <c r="HC6" s="208"/>
    </row>
    <row r="7" spans="2:211" ht="12" customHeight="1">
      <c r="B7" s="46" t="s">
        <v>5892</v>
      </c>
      <c r="C7" s="225"/>
      <c r="D7" s="79" t="s">
        <v>2794</v>
      </c>
      <c r="E7" s="78" t="s">
        <v>2876</v>
      </c>
      <c r="G7" s="79" t="s">
        <v>31</v>
      </c>
      <c r="H7" s="181">
        <v>4</v>
      </c>
      <c r="K7" s="78" t="str">
        <f t="shared" si="4"/>
        <v>CITY</v>
      </c>
      <c r="L7" s="181">
        <v>4</v>
      </c>
      <c r="M7" s="46"/>
      <c r="N7" s="182" t="s">
        <v>5379</v>
      </c>
      <c r="O7" s="183">
        <v>4</v>
      </c>
      <c r="P7" s="184"/>
      <c r="Q7" s="182" t="str">
        <f t="shared" si="5"/>
        <v>ALL NEW BRIO RS MT TWO TONE</v>
      </c>
      <c r="R7" s="183">
        <v>4</v>
      </c>
      <c r="S7" s="184"/>
      <c r="T7" s="193" t="s">
        <v>5384</v>
      </c>
      <c r="U7" s="203" t="s">
        <v>5378</v>
      </c>
      <c r="V7" s="204" t="s">
        <v>3000</v>
      </c>
      <c r="W7" s="204" t="s">
        <v>2993</v>
      </c>
      <c r="X7" s="205" t="s">
        <v>2898</v>
      </c>
      <c r="AA7" s="204" t="s">
        <v>5403</v>
      </c>
      <c r="AB7" s="204" t="s">
        <v>5413</v>
      </c>
      <c r="AE7" s="204" t="s">
        <v>2930</v>
      </c>
      <c r="AF7" s="197" t="s">
        <v>2970</v>
      </c>
      <c r="AG7" s="197">
        <v>5</v>
      </c>
      <c r="AH7" s="204" t="s">
        <v>5431</v>
      </c>
      <c r="AI7" s="197" t="s">
        <v>5444</v>
      </c>
      <c r="AJ7" s="204" t="s">
        <v>5442</v>
      </c>
      <c r="AK7" s="204" t="s">
        <v>2959</v>
      </c>
      <c r="AL7" s="204" t="s">
        <v>2966</v>
      </c>
      <c r="AM7" s="206" t="s">
        <v>5454</v>
      </c>
      <c r="AN7" s="207" t="s">
        <v>2998</v>
      </c>
      <c r="AQ7" s="208"/>
      <c r="AR7" s="208"/>
      <c r="AS7" s="208"/>
      <c r="AT7" s="200" t="s">
        <v>5768</v>
      </c>
      <c r="AU7" s="200" t="s">
        <v>5769</v>
      </c>
      <c r="AV7" s="208"/>
      <c r="AW7" s="208"/>
      <c r="AX7" s="201" t="s">
        <v>5770</v>
      </c>
      <c r="AY7" s="201" t="s">
        <v>5771</v>
      </c>
      <c r="AZ7" s="201" t="s">
        <v>5772</v>
      </c>
      <c r="BA7" s="201" t="s">
        <v>5773</v>
      </c>
      <c r="BB7" s="201" t="s">
        <v>5774</v>
      </c>
      <c r="BC7" s="208"/>
      <c r="BD7" s="201" t="s">
        <v>5775</v>
      </c>
      <c r="BE7" s="201" t="s">
        <v>5776</v>
      </c>
      <c r="BF7" s="201" t="s">
        <v>5777</v>
      </c>
      <c r="BG7" s="201" t="s">
        <v>5778</v>
      </c>
      <c r="BH7" s="201" t="s">
        <v>5779</v>
      </c>
      <c r="BI7" s="208"/>
      <c r="BJ7" s="201" t="s">
        <v>5780</v>
      </c>
      <c r="BK7" s="200"/>
      <c r="BL7" s="201" t="s">
        <v>5781</v>
      </c>
      <c r="BM7" s="201" t="s">
        <v>5782</v>
      </c>
      <c r="BN7" s="201" t="s">
        <v>5783</v>
      </c>
      <c r="BO7" s="201" t="s">
        <v>5784</v>
      </c>
      <c r="BP7" s="201" t="s">
        <v>5785</v>
      </c>
      <c r="BQ7" s="201" t="s">
        <v>5786</v>
      </c>
      <c r="BR7" s="201" t="s">
        <v>5787</v>
      </c>
      <c r="BS7" s="201" t="s">
        <v>5788</v>
      </c>
      <c r="BT7" s="201" t="s">
        <v>5789</v>
      </c>
      <c r="BU7" s="200" t="s">
        <v>5790</v>
      </c>
      <c r="BV7" s="200" t="s">
        <v>5791</v>
      </c>
      <c r="BW7" s="200" t="s">
        <v>5792</v>
      </c>
      <c r="BX7" s="200" t="s">
        <v>5793</v>
      </c>
      <c r="BY7" s="200" t="s">
        <v>5794</v>
      </c>
      <c r="BZ7" s="200" t="s">
        <v>5795</v>
      </c>
      <c r="CA7" s="200" t="s">
        <v>5796</v>
      </c>
      <c r="CB7" s="200" t="s">
        <v>5797</v>
      </c>
      <c r="CC7" s="200" t="s">
        <v>5798</v>
      </c>
      <c r="CF7" s="200" t="s">
        <v>5799</v>
      </c>
      <c r="CG7" s="200" t="s">
        <v>5800</v>
      </c>
      <c r="CH7" s="200" t="s">
        <v>5801</v>
      </c>
      <c r="CI7" s="200" t="s">
        <v>5802</v>
      </c>
      <c r="CJ7" s="200" t="s">
        <v>5803</v>
      </c>
      <c r="CK7" s="200" t="s">
        <v>5804</v>
      </c>
      <c r="CL7" s="200" t="s">
        <v>2887</v>
      </c>
      <c r="CM7" s="200" t="s">
        <v>5805</v>
      </c>
      <c r="CN7" s="200" t="s">
        <v>5806</v>
      </c>
      <c r="CO7" s="200" t="s">
        <v>5807</v>
      </c>
      <c r="CP7" s="200" t="s">
        <v>5808</v>
      </c>
      <c r="CQ7" s="200" t="s">
        <v>5809</v>
      </c>
      <c r="CR7" s="200" t="s">
        <v>5810</v>
      </c>
      <c r="CS7" s="200" t="s">
        <v>5811</v>
      </c>
      <c r="CT7" s="208"/>
      <c r="CU7" s="200" t="s">
        <v>5812</v>
      </c>
      <c r="CV7" s="200" t="s">
        <v>5813</v>
      </c>
      <c r="CW7" s="200" t="s">
        <v>5814</v>
      </c>
      <c r="CX7" s="200" t="s">
        <v>5815</v>
      </c>
      <c r="CY7" s="200" t="s">
        <v>5816</v>
      </c>
      <c r="CZ7" s="200" t="s">
        <v>5520</v>
      </c>
      <c r="DA7" s="200" t="s">
        <v>5817</v>
      </c>
      <c r="DB7" s="200" t="s">
        <v>5818</v>
      </c>
      <c r="DC7" s="200" t="s">
        <v>2927</v>
      </c>
      <c r="DF7" s="208"/>
      <c r="DG7" s="208"/>
      <c r="DH7" s="208"/>
      <c r="DI7" s="208"/>
      <c r="DJ7" s="200" t="s">
        <v>5819</v>
      </c>
      <c r="DK7" s="208"/>
      <c r="DL7" s="208"/>
      <c r="DM7" s="200" t="s">
        <v>5820</v>
      </c>
      <c r="DN7" s="200" t="s">
        <v>5821</v>
      </c>
      <c r="DO7" s="208"/>
      <c r="DP7" s="200" t="s">
        <v>5822</v>
      </c>
      <c r="DQ7" s="208"/>
      <c r="DR7" s="200" t="s">
        <v>2936</v>
      </c>
      <c r="DS7" s="200" t="s">
        <v>5823</v>
      </c>
      <c r="DT7" s="208"/>
      <c r="DU7" s="200" t="s">
        <v>5824</v>
      </c>
      <c r="DV7" s="208"/>
      <c r="DW7" s="200" t="s">
        <v>5825</v>
      </c>
      <c r="DX7" s="200" t="s">
        <v>5826</v>
      </c>
      <c r="DY7" s="200" t="s">
        <v>5827</v>
      </c>
      <c r="DZ7" s="208"/>
      <c r="EA7" s="200" t="s">
        <v>5828</v>
      </c>
      <c r="EB7" s="208"/>
      <c r="EC7" s="200" t="s">
        <v>2946</v>
      </c>
      <c r="ED7" s="200" t="s">
        <v>5829</v>
      </c>
      <c r="EE7" s="202" t="s">
        <v>5830</v>
      </c>
      <c r="EF7" s="202" t="s">
        <v>5831</v>
      </c>
      <c r="EG7" s="202" t="s">
        <v>5832</v>
      </c>
      <c r="EH7" s="202">
        <v>400</v>
      </c>
      <c r="EI7" s="202" t="s">
        <v>5833</v>
      </c>
      <c r="EJ7" s="202" t="s">
        <v>5834</v>
      </c>
      <c r="EK7" s="202" t="s">
        <v>5709</v>
      </c>
      <c r="EL7" s="202" t="s">
        <v>5835</v>
      </c>
      <c r="EM7" s="209"/>
      <c r="EN7" s="202" t="s">
        <v>5836</v>
      </c>
      <c r="EO7" s="202" t="s">
        <v>5837</v>
      </c>
      <c r="EP7" s="202" t="s">
        <v>5838</v>
      </c>
      <c r="EQ7" s="202" t="s">
        <v>5839</v>
      </c>
      <c r="ER7" s="202">
        <v>350</v>
      </c>
      <c r="ES7" s="200" t="s">
        <v>5840</v>
      </c>
      <c r="ET7" s="200" t="s">
        <v>5841</v>
      </c>
      <c r="EU7" s="200" t="s">
        <v>5842</v>
      </c>
      <c r="EV7" s="200" t="s">
        <v>5843</v>
      </c>
      <c r="EW7" s="200" t="s">
        <v>5844</v>
      </c>
      <c r="EX7" s="200" t="s">
        <v>5845</v>
      </c>
      <c r="EY7" s="200" t="s">
        <v>5846</v>
      </c>
      <c r="EZ7" s="200" t="s">
        <v>5847</v>
      </c>
      <c r="FA7" s="200" t="s">
        <v>5848</v>
      </c>
      <c r="FB7" s="200" t="s">
        <v>5849</v>
      </c>
      <c r="FC7" s="200" t="s">
        <v>5850</v>
      </c>
      <c r="FD7" s="200" t="s">
        <v>5851</v>
      </c>
      <c r="FE7" s="200" t="s">
        <v>5852</v>
      </c>
      <c r="FF7" s="208"/>
      <c r="FG7" s="200" t="s">
        <v>5853</v>
      </c>
      <c r="FH7" s="200" t="s">
        <v>5854</v>
      </c>
      <c r="FI7" s="200" t="s">
        <v>5855</v>
      </c>
      <c r="FJ7" s="200" t="s">
        <v>5856</v>
      </c>
      <c r="FK7" s="200" t="s">
        <v>5857</v>
      </c>
      <c r="FL7" s="200" t="s">
        <v>5858</v>
      </c>
      <c r="FM7" s="200" t="s">
        <v>5859</v>
      </c>
      <c r="FN7" s="200" t="s">
        <v>5860</v>
      </c>
      <c r="FO7" s="200" t="s">
        <v>5861</v>
      </c>
      <c r="FP7" s="200" t="s">
        <v>5450</v>
      </c>
      <c r="FQ7" s="200" t="s">
        <v>5862</v>
      </c>
      <c r="FR7" s="208"/>
      <c r="FS7" s="200" t="s">
        <v>5863</v>
      </c>
      <c r="FT7" s="200" t="s">
        <v>5864</v>
      </c>
      <c r="FU7" s="200" t="s">
        <v>5865</v>
      </c>
      <c r="FV7" s="208"/>
      <c r="FW7" s="200" t="s">
        <v>5866</v>
      </c>
      <c r="FX7" s="200" t="s">
        <v>5867</v>
      </c>
      <c r="FY7" s="200" t="s">
        <v>5868</v>
      </c>
      <c r="FZ7" s="200" t="s">
        <v>5869</v>
      </c>
      <c r="GA7" s="200" t="s">
        <v>5870</v>
      </c>
      <c r="GB7" s="208"/>
      <c r="GC7" s="200" t="s">
        <v>5871</v>
      </c>
      <c r="GD7" s="200" t="s">
        <v>5872</v>
      </c>
      <c r="GE7" s="200" t="s">
        <v>5873</v>
      </c>
      <c r="GF7" s="200" t="s">
        <v>5874</v>
      </c>
      <c r="GG7" s="200" t="s">
        <v>2909</v>
      </c>
      <c r="GH7" s="200" t="s">
        <v>5875</v>
      </c>
      <c r="GI7" s="200" t="s">
        <v>5876</v>
      </c>
      <c r="GJ7" s="208"/>
      <c r="GK7" s="200" t="s">
        <v>5877</v>
      </c>
      <c r="GL7" s="200" t="s">
        <v>5878</v>
      </c>
      <c r="GM7" s="200" t="s">
        <v>5879</v>
      </c>
      <c r="GN7" s="200" t="s">
        <v>5880</v>
      </c>
      <c r="GO7" s="200" t="s">
        <v>5881</v>
      </c>
      <c r="GP7" s="200" t="s">
        <v>5882</v>
      </c>
      <c r="GQ7" s="200" t="s">
        <v>5883</v>
      </c>
      <c r="GR7" s="200" t="s">
        <v>5884</v>
      </c>
      <c r="GS7" s="200" t="s">
        <v>5885</v>
      </c>
      <c r="GT7" s="200" t="s">
        <v>5886</v>
      </c>
      <c r="GU7" s="200" t="s">
        <v>5807</v>
      </c>
      <c r="GV7" s="200" t="s">
        <v>5887</v>
      </c>
      <c r="GW7" s="200" t="s">
        <v>5888</v>
      </c>
      <c r="GX7" s="200" t="s">
        <v>5889</v>
      </c>
      <c r="GY7" s="200" t="s">
        <v>5765</v>
      </c>
      <c r="GZ7" s="200" t="s">
        <v>5890</v>
      </c>
      <c r="HA7" s="208"/>
      <c r="HB7" s="200" t="s">
        <v>5891</v>
      </c>
      <c r="HC7" s="208"/>
    </row>
    <row r="8" spans="2:211" ht="12" customHeight="1">
      <c r="B8" s="192" t="str">
        <f>'Home Ext'!$O$25</f>
        <v>BRIO</v>
      </c>
      <c r="C8" s="225"/>
      <c r="D8" s="79" t="s">
        <v>30</v>
      </c>
      <c r="E8" s="78" t="s">
        <v>2876</v>
      </c>
      <c r="G8" s="79" t="s">
        <v>33</v>
      </c>
      <c r="H8" s="181">
        <v>5</v>
      </c>
      <c r="K8" s="78" t="str">
        <f t="shared" si="4"/>
        <v>CIVIC</v>
      </c>
      <c r="L8" s="181">
        <v>5</v>
      </c>
      <c r="M8" s="46"/>
      <c r="N8" s="182" t="s">
        <v>5380</v>
      </c>
      <c r="O8" s="183">
        <v>5</v>
      </c>
      <c r="P8" s="184"/>
      <c r="Q8" s="182" t="str">
        <f t="shared" si="5"/>
        <v>ALL NEW BRIO RS TWO TONE CVT</v>
      </c>
      <c r="R8" s="183">
        <v>5</v>
      </c>
      <c r="S8" s="184"/>
      <c r="T8" s="193" t="s">
        <v>5385</v>
      </c>
      <c r="U8" s="203" t="s">
        <v>5379</v>
      </c>
      <c r="V8" s="204" t="s">
        <v>5395</v>
      </c>
      <c r="W8" s="204" t="s">
        <v>5399</v>
      </c>
      <c r="X8" s="206" t="s">
        <v>2899</v>
      </c>
      <c r="AA8" s="204" t="s">
        <v>5404</v>
      </c>
      <c r="AB8" s="204" t="s">
        <v>5414</v>
      </c>
      <c r="AE8" s="204" t="s">
        <v>2931</v>
      </c>
      <c r="AF8" s="197" t="s">
        <v>2915</v>
      </c>
      <c r="AG8" s="197">
        <v>6</v>
      </c>
      <c r="AH8" s="204" t="s">
        <v>5432</v>
      </c>
      <c r="AJ8" s="204" t="s">
        <v>2954</v>
      </c>
      <c r="AK8" s="204" t="s">
        <v>5446</v>
      </c>
      <c r="AL8" s="204" t="s">
        <v>5451</v>
      </c>
      <c r="AM8" s="206" t="s">
        <v>5455</v>
      </c>
      <c r="AN8" s="207" t="s">
        <v>5466</v>
      </c>
      <c r="AQ8" s="208"/>
      <c r="AR8" s="208"/>
      <c r="AS8" s="208"/>
      <c r="AT8" s="200" t="s">
        <v>5893</v>
      </c>
      <c r="AU8" s="208"/>
      <c r="AV8" s="208"/>
      <c r="AW8" s="208"/>
      <c r="AX8" s="201" t="s">
        <v>5894</v>
      </c>
      <c r="AY8" s="201" t="s">
        <v>5895</v>
      </c>
      <c r="AZ8" s="201" t="s">
        <v>5896</v>
      </c>
      <c r="BA8" s="201" t="s">
        <v>5897</v>
      </c>
      <c r="BB8" s="201" t="s">
        <v>5898</v>
      </c>
      <c r="BC8" s="208"/>
      <c r="BD8" s="201">
        <v>3</v>
      </c>
      <c r="BE8" s="201" t="s">
        <v>5899</v>
      </c>
      <c r="BF8" s="201" t="s">
        <v>5900</v>
      </c>
      <c r="BG8" s="208"/>
      <c r="BH8" s="201" t="s">
        <v>5901</v>
      </c>
      <c r="BI8" s="208"/>
      <c r="BJ8" s="201" t="s">
        <v>5902</v>
      </c>
      <c r="BK8" s="200"/>
      <c r="BL8" s="201" t="s">
        <v>5903</v>
      </c>
      <c r="BM8" s="201" t="s">
        <v>5904</v>
      </c>
      <c r="BN8" s="201" t="s">
        <v>5905</v>
      </c>
      <c r="BO8" s="201" t="s">
        <v>5906</v>
      </c>
      <c r="BP8" s="201" t="s">
        <v>5907</v>
      </c>
      <c r="BQ8" s="201" t="s">
        <v>5908</v>
      </c>
      <c r="BR8" s="201" t="s">
        <v>5909</v>
      </c>
      <c r="BS8" s="201" t="s">
        <v>5910</v>
      </c>
      <c r="BT8" s="201" t="s">
        <v>5911</v>
      </c>
      <c r="BU8" s="200" t="s">
        <v>5912</v>
      </c>
      <c r="BV8" s="200" t="s">
        <v>5913</v>
      </c>
      <c r="BW8" s="200" t="s">
        <v>5914</v>
      </c>
      <c r="BX8" s="200" t="s">
        <v>5793</v>
      </c>
      <c r="BY8" s="200" t="s">
        <v>5915</v>
      </c>
      <c r="BZ8" s="200" t="s">
        <v>5916</v>
      </c>
      <c r="CA8" s="208"/>
      <c r="CB8" s="200" t="s">
        <v>5917</v>
      </c>
      <c r="CC8" s="200" t="s">
        <v>5918</v>
      </c>
      <c r="CF8" s="200" t="s">
        <v>5919</v>
      </c>
      <c r="CG8" s="200" t="s">
        <v>5920</v>
      </c>
      <c r="CH8" s="200" t="s">
        <v>5921</v>
      </c>
      <c r="CI8" s="200" t="s">
        <v>5922</v>
      </c>
      <c r="CJ8" s="200" t="s">
        <v>5923</v>
      </c>
      <c r="CK8" s="200" t="s">
        <v>5924</v>
      </c>
      <c r="CL8" s="200" t="s">
        <v>5925</v>
      </c>
      <c r="CM8" s="200" t="s">
        <v>5926</v>
      </c>
      <c r="CN8" s="200" t="s">
        <v>5927</v>
      </c>
      <c r="CO8" s="200" t="s">
        <v>5928</v>
      </c>
      <c r="CP8" s="200" t="s">
        <v>5929</v>
      </c>
      <c r="CQ8" s="200" t="s">
        <v>5930</v>
      </c>
      <c r="CR8" s="200" t="s">
        <v>5931</v>
      </c>
      <c r="CS8" s="200" t="s">
        <v>5932</v>
      </c>
      <c r="CT8" s="208"/>
      <c r="CU8" s="200" t="s">
        <v>5933</v>
      </c>
      <c r="CV8" s="200" t="s">
        <v>5934</v>
      </c>
      <c r="CW8" s="200" t="s">
        <v>5935</v>
      </c>
      <c r="CX8" s="200" t="s">
        <v>5936</v>
      </c>
      <c r="CY8" s="200" t="s">
        <v>5937</v>
      </c>
      <c r="CZ8" s="200" t="s">
        <v>5520</v>
      </c>
      <c r="DA8" s="208"/>
      <c r="DB8" s="200" t="s">
        <v>5938</v>
      </c>
      <c r="DC8" s="200" t="s">
        <v>5939</v>
      </c>
      <c r="DL8" s="208"/>
      <c r="DM8" s="200" t="s">
        <v>5940</v>
      </c>
      <c r="DN8" s="200" t="s">
        <v>5941</v>
      </c>
      <c r="DO8" s="208"/>
      <c r="DP8" s="200" t="s">
        <v>5942</v>
      </c>
      <c r="DQ8" s="208"/>
      <c r="DR8" s="200" t="s">
        <v>5943</v>
      </c>
      <c r="DS8" s="200" t="s">
        <v>5944</v>
      </c>
      <c r="DT8" s="208"/>
      <c r="DU8" s="200" t="s">
        <v>5945</v>
      </c>
      <c r="DV8" s="208"/>
      <c r="DW8" s="208"/>
      <c r="DX8" s="200" t="s">
        <v>5807</v>
      </c>
      <c r="DY8" s="200" t="s">
        <v>5946</v>
      </c>
      <c r="DZ8" s="208"/>
      <c r="EA8" s="200" t="s">
        <v>2944</v>
      </c>
      <c r="EB8" s="208"/>
      <c r="EC8" s="200" t="s">
        <v>5947</v>
      </c>
      <c r="ED8" s="200" t="s">
        <v>5948</v>
      </c>
      <c r="EE8" s="202" t="s">
        <v>5949</v>
      </c>
      <c r="EF8" s="202" t="s">
        <v>5950</v>
      </c>
      <c r="EG8" s="202" t="s">
        <v>5951</v>
      </c>
      <c r="EH8" s="202" t="s">
        <v>5952</v>
      </c>
      <c r="EI8" s="202" t="s">
        <v>5953</v>
      </c>
      <c r="EJ8" s="202" t="s">
        <v>5954</v>
      </c>
      <c r="EK8" s="209"/>
      <c r="EL8" s="202" t="s">
        <v>5955</v>
      </c>
      <c r="EM8" s="209"/>
      <c r="EN8" s="202" t="s">
        <v>5956</v>
      </c>
      <c r="EO8" s="202" t="s">
        <v>5957</v>
      </c>
      <c r="EP8" s="202" t="s">
        <v>5958</v>
      </c>
      <c r="EQ8" s="202" t="s">
        <v>5959</v>
      </c>
      <c r="ER8" s="202" t="s">
        <v>5960</v>
      </c>
      <c r="ES8" s="208"/>
      <c r="ET8" s="200" t="s">
        <v>5961</v>
      </c>
      <c r="EU8" s="200" t="s">
        <v>5962</v>
      </c>
      <c r="EV8" s="200" t="s">
        <v>5963</v>
      </c>
      <c r="EW8" s="200" t="s">
        <v>5964</v>
      </c>
      <c r="EX8" s="208"/>
      <c r="EY8" s="200" t="s">
        <v>5965</v>
      </c>
      <c r="EZ8" s="208"/>
      <c r="FA8" s="208"/>
      <c r="FB8" s="200" t="s">
        <v>5966</v>
      </c>
      <c r="FC8" s="208"/>
      <c r="FD8" s="200" t="s">
        <v>5967</v>
      </c>
      <c r="FE8" s="200" t="s">
        <v>5968</v>
      </c>
      <c r="FF8" s="208"/>
      <c r="FG8" s="200" t="s">
        <v>5969</v>
      </c>
      <c r="FH8" s="208"/>
      <c r="FI8" s="200" t="s">
        <v>5970</v>
      </c>
      <c r="FJ8" s="200" t="s">
        <v>5971</v>
      </c>
      <c r="FK8" s="200" t="s">
        <v>5972</v>
      </c>
      <c r="FL8" s="200" t="s">
        <v>5553</v>
      </c>
      <c r="FM8" s="200" t="s">
        <v>5973</v>
      </c>
      <c r="FN8" s="200" t="s">
        <v>5974</v>
      </c>
      <c r="FO8" s="200" t="s">
        <v>5975</v>
      </c>
      <c r="FP8" s="200" t="s">
        <v>5976</v>
      </c>
      <c r="FQ8" s="200" t="s">
        <v>5977</v>
      </c>
      <c r="FR8" s="208"/>
      <c r="FS8" s="200" t="s">
        <v>5978</v>
      </c>
      <c r="FT8" s="200" t="s">
        <v>5979</v>
      </c>
      <c r="FU8" s="200" t="s">
        <v>5980</v>
      </c>
      <c r="FV8" s="208"/>
      <c r="FW8" s="200" t="s">
        <v>5981</v>
      </c>
      <c r="FX8" s="200" t="s">
        <v>5982</v>
      </c>
      <c r="FY8" s="200" t="s">
        <v>5983</v>
      </c>
      <c r="FZ8" s="200" t="s">
        <v>5984</v>
      </c>
      <c r="GA8" s="200" t="s">
        <v>5985</v>
      </c>
      <c r="GB8" s="208"/>
      <c r="GC8" s="200" t="s">
        <v>5986</v>
      </c>
      <c r="GD8" s="200" t="s">
        <v>5987</v>
      </c>
      <c r="GE8" s="200" t="s">
        <v>5988</v>
      </c>
      <c r="GF8" s="200" t="s">
        <v>5989</v>
      </c>
      <c r="GG8" s="200" t="s">
        <v>2971</v>
      </c>
      <c r="GH8" s="200" t="s">
        <v>5990</v>
      </c>
      <c r="GI8" s="200" t="s">
        <v>5991</v>
      </c>
      <c r="GJ8" s="208"/>
      <c r="GK8" s="200" t="s">
        <v>5992</v>
      </c>
      <c r="GL8" s="200" t="s">
        <v>5993</v>
      </c>
      <c r="GM8" s="200" t="s">
        <v>5994</v>
      </c>
      <c r="GN8" s="200" t="s">
        <v>5995</v>
      </c>
      <c r="GO8" s="200" t="s">
        <v>5996</v>
      </c>
      <c r="GP8" s="200" t="s">
        <v>5997</v>
      </c>
      <c r="GQ8" s="200" t="s">
        <v>5762</v>
      </c>
      <c r="GR8" s="200" t="s">
        <v>5998</v>
      </c>
      <c r="GS8" s="200" t="s">
        <v>5762</v>
      </c>
      <c r="GT8" s="208"/>
      <c r="GU8" s="200" t="s">
        <v>5999</v>
      </c>
      <c r="GV8" s="200" t="s">
        <v>6000</v>
      </c>
      <c r="GW8" s="200" t="s">
        <v>6001</v>
      </c>
      <c r="GX8" s="200" t="s">
        <v>6002</v>
      </c>
      <c r="GY8" s="200" t="s">
        <v>6003</v>
      </c>
      <c r="GZ8" s="200" t="s">
        <v>6004</v>
      </c>
      <c r="HA8" s="208"/>
      <c r="HB8" s="200" t="s">
        <v>6005</v>
      </c>
      <c r="HC8" s="208"/>
    </row>
    <row r="9" spans="2:211" ht="12" customHeight="1">
      <c r="C9" s="225"/>
      <c r="D9" s="79" t="s">
        <v>2750</v>
      </c>
      <c r="E9" s="78" t="s">
        <v>2876</v>
      </c>
      <c r="G9" s="79" t="s">
        <v>3018</v>
      </c>
      <c r="H9" s="181">
        <v>6</v>
      </c>
      <c r="K9" s="78" t="str">
        <f t="shared" si="4"/>
        <v>CRV</v>
      </c>
      <c r="L9" s="181">
        <v>6</v>
      </c>
      <c r="M9" s="46"/>
      <c r="N9" s="182" t="s">
        <v>5381</v>
      </c>
      <c r="O9" s="183">
        <v>6</v>
      </c>
      <c r="P9" s="184"/>
      <c r="Q9" s="182" t="str">
        <f t="shared" si="5"/>
        <v>ALL NEW BRIO SATYA E CVT</v>
      </c>
      <c r="R9" s="183">
        <v>6</v>
      </c>
      <c r="S9" s="184"/>
      <c r="T9" s="193" t="s">
        <v>5386</v>
      </c>
      <c r="U9" s="203" t="s">
        <v>5380</v>
      </c>
      <c r="W9" s="204" t="s">
        <v>2994</v>
      </c>
      <c r="X9" s="206" t="s">
        <v>2901</v>
      </c>
      <c r="AA9" s="204" t="s">
        <v>5405</v>
      </c>
      <c r="AB9" s="204" t="s">
        <v>2920</v>
      </c>
      <c r="AE9" s="204" t="s">
        <v>5422</v>
      </c>
      <c r="AF9" s="197" t="s">
        <v>2925</v>
      </c>
      <c r="AG9" s="197">
        <v>8</v>
      </c>
      <c r="AH9" s="204" t="s">
        <v>5433</v>
      </c>
      <c r="AJ9" s="204" t="s">
        <v>5443</v>
      </c>
      <c r="AK9" s="204" t="s">
        <v>2960</v>
      </c>
      <c r="AL9" s="204" t="s">
        <v>2967</v>
      </c>
      <c r="AM9" s="206" t="s">
        <v>2980</v>
      </c>
      <c r="AN9" s="207" t="s">
        <v>2999</v>
      </c>
      <c r="AW9" s="208"/>
      <c r="AX9" s="201" t="s">
        <v>6006</v>
      </c>
      <c r="AY9" s="201" t="s">
        <v>6007</v>
      </c>
      <c r="AZ9" s="201" t="s">
        <v>6008</v>
      </c>
      <c r="BA9" s="201" t="s">
        <v>2890</v>
      </c>
      <c r="BB9" s="201" t="s">
        <v>6009</v>
      </c>
      <c r="BC9" s="208"/>
      <c r="BD9" s="201" t="s">
        <v>6010</v>
      </c>
      <c r="BE9" s="201" t="s">
        <v>6011</v>
      </c>
      <c r="BF9" s="201" t="s">
        <v>6012</v>
      </c>
      <c r="BG9" s="208"/>
      <c r="BH9" s="201" t="s">
        <v>6013</v>
      </c>
      <c r="BI9" s="208"/>
      <c r="BJ9" s="208"/>
      <c r="BK9" s="208"/>
      <c r="BL9" s="208"/>
      <c r="BM9" s="201" t="s">
        <v>6014</v>
      </c>
      <c r="BN9" s="201" t="s">
        <v>6015</v>
      </c>
      <c r="BO9" s="201" t="s">
        <v>6016</v>
      </c>
      <c r="BP9" s="201" t="s">
        <v>6017</v>
      </c>
      <c r="BQ9" s="201" t="s">
        <v>6018</v>
      </c>
      <c r="BR9" s="201" t="s">
        <v>6019</v>
      </c>
      <c r="BS9" s="201" t="s">
        <v>6020</v>
      </c>
      <c r="BT9" s="201" t="s">
        <v>6021</v>
      </c>
      <c r="BU9" s="208"/>
      <c r="BV9" s="200" t="s">
        <v>6022</v>
      </c>
      <c r="BW9" s="200" t="s">
        <v>5790</v>
      </c>
      <c r="BX9" s="200" t="s">
        <v>6023</v>
      </c>
      <c r="BY9" s="200" t="s">
        <v>6024</v>
      </c>
      <c r="BZ9" s="200" t="s">
        <v>6025</v>
      </c>
      <c r="CA9" s="208"/>
      <c r="CB9" s="200" t="s">
        <v>6026</v>
      </c>
      <c r="CC9" s="200" t="s">
        <v>6027</v>
      </c>
      <c r="CF9" s="200" t="s">
        <v>6028</v>
      </c>
      <c r="CG9" s="200" t="s">
        <v>6029</v>
      </c>
      <c r="CH9" s="200" t="s">
        <v>5808</v>
      </c>
      <c r="CI9" s="200" t="s">
        <v>6030</v>
      </c>
      <c r="CJ9" s="200" t="s">
        <v>6031</v>
      </c>
      <c r="CK9" s="200" t="s">
        <v>6032</v>
      </c>
      <c r="CL9" s="200" t="s">
        <v>6033</v>
      </c>
      <c r="CM9" s="200" t="s">
        <v>6034</v>
      </c>
      <c r="CN9" s="200" t="s">
        <v>6035</v>
      </c>
      <c r="CO9" s="200" t="s">
        <v>6036</v>
      </c>
      <c r="CP9" s="200" t="s">
        <v>6037</v>
      </c>
      <c r="CQ9" s="200" t="s">
        <v>6038</v>
      </c>
      <c r="CR9" s="200" t="s">
        <v>6039</v>
      </c>
      <c r="CS9" s="200" t="s">
        <v>6040</v>
      </c>
      <c r="CT9" s="208"/>
      <c r="CU9" s="200" t="s">
        <v>6041</v>
      </c>
      <c r="CV9" s="200" t="s">
        <v>6042</v>
      </c>
      <c r="CW9" s="208"/>
      <c r="CX9" s="200" t="s">
        <v>6043</v>
      </c>
      <c r="CY9" s="200" t="s">
        <v>6044</v>
      </c>
      <c r="CZ9" s="200" t="s">
        <v>6045</v>
      </c>
      <c r="DA9" s="208"/>
      <c r="DB9" s="200" t="s">
        <v>6046</v>
      </c>
      <c r="DC9" s="200" t="s">
        <v>6047</v>
      </c>
      <c r="DL9" s="208"/>
      <c r="DM9" s="200" t="s">
        <v>6048</v>
      </c>
      <c r="DN9" s="200" t="s">
        <v>6049</v>
      </c>
      <c r="DO9" s="208"/>
      <c r="DP9" s="208"/>
      <c r="DQ9" s="208"/>
      <c r="DR9" s="200" t="s">
        <v>6050</v>
      </c>
      <c r="DS9" s="200" t="s">
        <v>6051</v>
      </c>
      <c r="DT9" s="208"/>
      <c r="DU9" s="200" t="s">
        <v>6052</v>
      </c>
      <c r="DV9" s="208"/>
      <c r="DW9" s="208"/>
      <c r="DX9" s="200" t="s">
        <v>6053</v>
      </c>
      <c r="DY9" s="200" t="s">
        <v>6054</v>
      </c>
      <c r="DZ9" s="208"/>
      <c r="EA9" s="200" t="s">
        <v>6055</v>
      </c>
      <c r="EB9" s="208"/>
      <c r="EC9" s="208"/>
      <c r="ED9" s="200" t="s">
        <v>6056</v>
      </c>
      <c r="EE9" s="202" t="s">
        <v>6057</v>
      </c>
      <c r="EF9" s="202" t="s">
        <v>6058</v>
      </c>
      <c r="EG9" s="202" t="s">
        <v>6059</v>
      </c>
      <c r="EH9" s="209"/>
      <c r="EI9" s="202" t="s">
        <v>6060</v>
      </c>
      <c r="EJ9" s="202" t="s">
        <v>6061</v>
      </c>
      <c r="EK9" s="209"/>
      <c r="EL9" s="202" t="s">
        <v>6062</v>
      </c>
      <c r="EM9" s="209"/>
      <c r="EN9" s="209"/>
      <c r="EO9" s="202" t="s">
        <v>6063</v>
      </c>
      <c r="EP9" s="202" t="s">
        <v>6064</v>
      </c>
      <c r="EQ9" s="202" t="s">
        <v>6065</v>
      </c>
      <c r="ER9" s="202" t="s">
        <v>6066</v>
      </c>
      <c r="ES9" s="208"/>
      <c r="ET9" s="200" t="s">
        <v>2955</v>
      </c>
      <c r="EU9" s="200" t="s">
        <v>6067</v>
      </c>
      <c r="EV9" s="200" t="s">
        <v>6068</v>
      </c>
      <c r="EW9" s="200" t="s">
        <v>6069</v>
      </c>
      <c r="EX9" s="208"/>
      <c r="EY9" s="200" t="s">
        <v>6070</v>
      </c>
      <c r="FC9" s="208"/>
      <c r="FD9" s="208"/>
      <c r="FE9" s="200" t="s">
        <v>6071</v>
      </c>
      <c r="FF9" s="208"/>
      <c r="FG9" s="200" t="s">
        <v>6072</v>
      </c>
      <c r="FH9" s="208"/>
      <c r="FI9" s="200" t="s">
        <v>6073</v>
      </c>
      <c r="FJ9" s="200" t="s">
        <v>6074</v>
      </c>
      <c r="FK9" s="200" t="s">
        <v>6075</v>
      </c>
      <c r="FL9" s="208"/>
      <c r="FM9" s="200" t="s">
        <v>6076</v>
      </c>
      <c r="FN9" s="200" t="s">
        <v>5552</v>
      </c>
      <c r="FO9" s="200" t="s">
        <v>6077</v>
      </c>
      <c r="FP9" s="200" t="s">
        <v>6078</v>
      </c>
      <c r="FQ9" s="200" t="s">
        <v>6079</v>
      </c>
      <c r="FR9" s="208"/>
      <c r="FS9" s="200" t="s">
        <v>6080</v>
      </c>
      <c r="FT9" s="200" t="s">
        <v>6081</v>
      </c>
      <c r="FU9" s="200" t="s">
        <v>6082</v>
      </c>
      <c r="FV9" s="208"/>
      <c r="FW9" s="200" t="s">
        <v>6083</v>
      </c>
      <c r="FX9" s="200" t="s">
        <v>6084</v>
      </c>
      <c r="FY9" s="200" t="s">
        <v>6085</v>
      </c>
      <c r="FZ9" s="200" t="s">
        <v>6086</v>
      </c>
      <c r="GA9" s="200" t="s">
        <v>6087</v>
      </c>
      <c r="GB9" s="208"/>
      <c r="GC9" s="200" t="s">
        <v>6088</v>
      </c>
      <c r="GD9" s="200" t="s">
        <v>6089</v>
      </c>
      <c r="GE9" s="200" t="s">
        <v>6090</v>
      </c>
      <c r="GF9" s="200" t="s">
        <v>6091</v>
      </c>
      <c r="GG9" s="200" t="s">
        <v>2981</v>
      </c>
      <c r="GH9" s="200" t="s">
        <v>6092</v>
      </c>
      <c r="GI9" s="208"/>
      <c r="GJ9" s="208"/>
      <c r="GK9" s="200" t="s">
        <v>5937</v>
      </c>
      <c r="GL9" s="200" t="s">
        <v>6093</v>
      </c>
      <c r="GM9" s="200" t="s">
        <v>6094</v>
      </c>
      <c r="GN9" s="200" t="s">
        <v>6095</v>
      </c>
      <c r="GO9" s="200" t="s">
        <v>6096</v>
      </c>
      <c r="GP9" s="200" t="s">
        <v>6097</v>
      </c>
      <c r="GQ9" s="200" t="s">
        <v>6098</v>
      </c>
      <c r="GR9" s="200" t="s">
        <v>6099</v>
      </c>
      <c r="GS9" s="200" t="s">
        <v>6100</v>
      </c>
      <c r="GT9" s="208"/>
      <c r="GU9" s="200" t="s">
        <v>6101</v>
      </c>
      <c r="GV9" s="200" t="s">
        <v>6102</v>
      </c>
      <c r="GW9" s="200" t="s">
        <v>6103</v>
      </c>
      <c r="GX9" s="208"/>
      <c r="GY9" s="200" t="s">
        <v>6104</v>
      </c>
      <c r="GZ9" s="200" t="s">
        <v>6105</v>
      </c>
      <c r="HA9" s="208"/>
      <c r="HB9" s="200" t="s">
        <v>6106</v>
      </c>
      <c r="HC9" s="208"/>
    </row>
    <row r="10" spans="2:211" ht="12" customHeight="1">
      <c r="B10" s="46" t="s">
        <v>6288</v>
      </c>
      <c r="C10" s="225"/>
      <c r="D10" s="79" t="s">
        <v>2248</v>
      </c>
      <c r="E10" s="78" t="s">
        <v>2876</v>
      </c>
      <c r="G10" s="79" t="s">
        <v>3025</v>
      </c>
      <c r="H10" s="181">
        <v>7</v>
      </c>
      <c r="K10" s="78" t="str">
        <f t="shared" si="4"/>
        <v>CRZ</v>
      </c>
      <c r="L10" s="181">
        <v>7</v>
      </c>
      <c r="M10" s="46"/>
      <c r="N10" s="210" t="s">
        <v>5382</v>
      </c>
      <c r="O10" s="183">
        <v>7</v>
      </c>
      <c r="P10" s="184"/>
      <c r="Q10" s="182" t="str">
        <f t="shared" si="5"/>
        <v>ALL NEW BRIO SATYA E MT</v>
      </c>
      <c r="R10" s="183">
        <v>7</v>
      </c>
      <c r="S10" s="211"/>
      <c r="T10" s="193" t="s">
        <v>5387</v>
      </c>
      <c r="U10" s="203" t="s">
        <v>5381</v>
      </c>
      <c r="X10" s="205" t="s">
        <v>2900</v>
      </c>
      <c r="AA10" s="204" t="s">
        <v>5406</v>
      </c>
      <c r="AB10" s="204" t="s">
        <v>2921</v>
      </c>
      <c r="AF10" s="197" t="s">
        <v>2926</v>
      </c>
      <c r="AG10" s="197" t="s">
        <v>2946</v>
      </c>
      <c r="AH10" s="204" t="s">
        <v>5434</v>
      </c>
      <c r="AJ10" s="204" t="s">
        <v>2956</v>
      </c>
      <c r="AK10" s="204" t="s">
        <v>2961</v>
      </c>
      <c r="AL10" s="204" t="s">
        <v>2968</v>
      </c>
      <c r="AM10" s="206" t="s">
        <v>5456</v>
      </c>
      <c r="AN10" s="207" t="s">
        <v>5467</v>
      </c>
      <c r="AW10" s="208"/>
      <c r="AX10" s="208"/>
      <c r="AY10" s="201" t="s">
        <v>6107</v>
      </c>
      <c r="AZ10" s="201" t="s">
        <v>6108</v>
      </c>
      <c r="BA10" s="201" t="s">
        <v>6109</v>
      </c>
      <c r="BB10" s="201" t="s">
        <v>6110</v>
      </c>
      <c r="BC10" s="208"/>
      <c r="BD10" s="201" t="s">
        <v>6111</v>
      </c>
      <c r="BE10" s="201" t="s">
        <v>6112</v>
      </c>
      <c r="BF10" s="201" t="s">
        <v>6113</v>
      </c>
      <c r="BG10" s="208"/>
      <c r="BH10" s="201" t="s">
        <v>6114</v>
      </c>
      <c r="BI10" s="208"/>
      <c r="BJ10" s="208"/>
      <c r="BK10" s="208"/>
      <c r="BL10" s="208"/>
      <c r="BM10" s="201" t="s">
        <v>6115</v>
      </c>
      <c r="BN10" s="201" t="s">
        <v>6116</v>
      </c>
      <c r="BO10" s="201" t="s">
        <v>5788</v>
      </c>
      <c r="BP10" s="201" t="s">
        <v>6117</v>
      </c>
      <c r="BQ10" s="201" t="s">
        <v>6118</v>
      </c>
      <c r="BR10" s="201" t="s">
        <v>6119</v>
      </c>
      <c r="BS10" s="201" t="s">
        <v>6120</v>
      </c>
      <c r="BT10" s="201" t="s">
        <v>6121</v>
      </c>
      <c r="BU10" s="208"/>
      <c r="BV10" s="200" t="s">
        <v>6122</v>
      </c>
      <c r="BW10" s="200" t="s">
        <v>6123</v>
      </c>
      <c r="BX10" s="200" t="s">
        <v>6124</v>
      </c>
      <c r="BY10" s="200" t="s">
        <v>6125</v>
      </c>
      <c r="BZ10" s="200" t="s">
        <v>2887</v>
      </c>
      <c r="CA10" s="208"/>
      <c r="CB10" s="200" t="s">
        <v>6126</v>
      </c>
      <c r="CC10" s="200" t="s">
        <v>6127</v>
      </c>
      <c r="CF10" s="200" t="s">
        <v>6128</v>
      </c>
      <c r="CG10" s="200" t="s">
        <v>6129</v>
      </c>
      <c r="CH10" s="200" t="s">
        <v>6130</v>
      </c>
      <c r="CI10" s="200" t="s">
        <v>6131</v>
      </c>
      <c r="CJ10" s="200" t="s">
        <v>6132</v>
      </c>
      <c r="CK10" s="200" t="s">
        <v>6133</v>
      </c>
      <c r="CL10" s="208"/>
      <c r="CM10" s="200" t="s">
        <v>6134</v>
      </c>
      <c r="CN10" s="200" t="s">
        <v>5669</v>
      </c>
      <c r="CO10" s="200" t="s">
        <v>6135</v>
      </c>
      <c r="CP10" s="200" t="s">
        <v>6136</v>
      </c>
      <c r="CQ10" s="200" t="s">
        <v>6137</v>
      </c>
      <c r="CR10" s="200" t="s">
        <v>6138</v>
      </c>
      <c r="CS10" s="200" t="s">
        <v>6139</v>
      </c>
      <c r="CT10" s="208"/>
      <c r="CU10" s="200" t="s">
        <v>6140</v>
      </c>
      <c r="CV10" s="200" t="s">
        <v>6141</v>
      </c>
      <c r="CW10" s="208"/>
      <c r="CX10" s="200" t="s">
        <v>6142</v>
      </c>
      <c r="CY10" s="200" t="s">
        <v>6143</v>
      </c>
      <c r="CZ10" s="200" t="s">
        <v>6144</v>
      </c>
      <c r="DA10" s="208"/>
      <c r="DB10" s="200" t="s">
        <v>6145</v>
      </c>
      <c r="DC10" s="200" t="s">
        <v>6146</v>
      </c>
      <c r="DL10" s="208"/>
      <c r="DM10" s="200" t="s">
        <v>6147</v>
      </c>
      <c r="DN10" s="208"/>
      <c r="DO10" s="208"/>
      <c r="DP10" s="208"/>
      <c r="DQ10" s="208"/>
      <c r="DR10" s="200" t="s">
        <v>6148</v>
      </c>
      <c r="DS10" s="200" t="s">
        <v>6149</v>
      </c>
      <c r="DT10" s="208"/>
      <c r="DU10" s="200" t="s">
        <v>6150</v>
      </c>
      <c r="DV10" s="208"/>
      <c r="DW10" s="208"/>
      <c r="DX10" s="200" t="s">
        <v>6151</v>
      </c>
      <c r="DY10" s="200" t="s">
        <v>6152</v>
      </c>
      <c r="DZ10" s="208"/>
      <c r="EA10" s="200" t="s">
        <v>6153</v>
      </c>
      <c r="EB10" s="208"/>
      <c r="EC10" s="208"/>
      <c r="ED10" s="200" t="s">
        <v>6154</v>
      </c>
      <c r="EE10" s="202" t="s">
        <v>6155</v>
      </c>
      <c r="EF10" s="202" t="s">
        <v>6156</v>
      </c>
      <c r="EG10" s="202" t="s">
        <v>5955</v>
      </c>
      <c r="EH10" s="209"/>
      <c r="EI10" s="202" t="s">
        <v>6157</v>
      </c>
      <c r="EJ10" s="202" t="s">
        <v>6158</v>
      </c>
      <c r="EK10" s="209"/>
      <c r="EL10" s="202" t="s">
        <v>5564</v>
      </c>
      <c r="EM10" s="209"/>
      <c r="EN10" s="209"/>
      <c r="EO10" s="202" t="s">
        <v>6159</v>
      </c>
      <c r="EP10" s="202" t="s">
        <v>6160</v>
      </c>
      <c r="EQ10" s="202" t="s">
        <v>6161</v>
      </c>
      <c r="ER10" s="202" t="s">
        <v>6162</v>
      </c>
      <c r="ES10" s="208"/>
      <c r="ET10" s="200" t="s">
        <v>6163</v>
      </c>
      <c r="EU10" s="200" t="s">
        <v>6164</v>
      </c>
      <c r="EV10" s="200" t="s">
        <v>6165</v>
      </c>
      <c r="EW10" s="200" t="s">
        <v>6166</v>
      </c>
      <c r="EX10" s="208"/>
      <c r="EY10" s="200" t="s">
        <v>6167</v>
      </c>
      <c r="FC10" s="208"/>
      <c r="FD10" s="208"/>
      <c r="FE10" s="200" t="s">
        <v>6168</v>
      </c>
      <c r="FF10" s="208"/>
      <c r="FG10" s="200" t="s">
        <v>6169</v>
      </c>
      <c r="FH10" s="208"/>
      <c r="FI10" s="200" t="s">
        <v>6170</v>
      </c>
      <c r="FJ10" s="200" t="s">
        <v>6171</v>
      </c>
      <c r="FK10" s="200" t="s">
        <v>6172</v>
      </c>
      <c r="FL10" s="208"/>
      <c r="FM10" s="208"/>
      <c r="FN10" s="200" t="s">
        <v>6173</v>
      </c>
      <c r="FO10" s="200" t="s">
        <v>6174</v>
      </c>
      <c r="FP10" s="200" t="s">
        <v>6175</v>
      </c>
      <c r="FQ10" s="200" t="s">
        <v>6176</v>
      </c>
      <c r="FR10" s="208"/>
      <c r="FS10" s="200" t="s">
        <v>6177</v>
      </c>
      <c r="FT10" s="200" t="s">
        <v>6178</v>
      </c>
      <c r="FU10" s="200" t="s">
        <v>6179</v>
      </c>
      <c r="FV10" s="208"/>
      <c r="FW10" s="200" t="s">
        <v>6180</v>
      </c>
      <c r="FX10" s="200" t="s">
        <v>6181</v>
      </c>
      <c r="FY10" s="200" t="s">
        <v>6182</v>
      </c>
      <c r="FZ10" s="200" t="s">
        <v>6183</v>
      </c>
      <c r="GA10" s="200" t="s">
        <v>6184</v>
      </c>
      <c r="GB10" s="208"/>
      <c r="GC10" s="200" t="s">
        <v>6185</v>
      </c>
      <c r="GD10" s="200" t="s">
        <v>6186</v>
      </c>
      <c r="GE10" s="200" t="s">
        <v>6187</v>
      </c>
      <c r="GF10" s="200" t="s">
        <v>6188</v>
      </c>
      <c r="GG10" s="200" t="s">
        <v>6189</v>
      </c>
      <c r="GH10" s="200" t="s">
        <v>6190</v>
      </c>
      <c r="GI10" s="208"/>
      <c r="GJ10" s="208"/>
      <c r="GK10" s="200" t="s">
        <v>6191</v>
      </c>
      <c r="GL10" s="200" t="s">
        <v>6192</v>
      </c>
      <c r="GM10" s="200" t="s">
        <v>6193</v>
      </c>
      <c r="GN10" s="200" t="s">
        <v>6194</v>
      </c>
      <c r="GO10" s="200" t="s">
        <v>6195</v>
      </c>
      <c r="GP10" s="200" t="s">
        <v>6196</v>
      </c>
      <c r="GQ10" s="200" t="s">
        <v>6197</v>
      </c>
      <c r="GR10" s="200" t="s">
        <v>6198</v>
      </c>
      <c r="GS10" s="200" t="s">
        <v>6199</v>
      </c>
      <c r="GT10" s="208"/>
      <c r="GU10" s="200" t="s">
        <v>6200</v>
      </c>
      <c r="GV10" s="208"/>
      <c r="GW10" s="200" t="s">
        <v>6201</v>
      </c>
      <c r="GX10" s="208"/>
      <c r="GY10" s="208"/>
      <c r="GZ10" s="200" t="s">
        <v>6202</v>
      </c>
      <c r="HA10" s="208"/>
      <c r="HB10" s="200" t="s">
        <v>6203</v>
      </c>
      <c r="HC10" s="208"/>
    </row>
    <row r="11" spans="2:211" ht="12" customHeight="1">
      <c r="B11" s="192" t="str">
        <f>'Home Ext'!$O$29</f>
        <v>ALL NEW BRIO RS CVT</v>
      </c>
      <c r="C11" s="225"/>
      <c r="D11" s="79" t="s">
        <v>31</v>
      </c>
      <c r="E11" s="78" t="s">
        <v>2876</v>
      </c>
      <c r="G11" s="79" t="s">
        <v>24</v>
      </c>
      <c r="H11" s="181">
        <v>8</v>
      </c>
      <c r="K11" s="78" t="str">
        <f t="shared" si="4"/>
        <v>FREED</v>
      </c>
      <c r="L11" s="181">
        <v>8</v>
      </c>
      <c r="M11" s="46"/>
      <c r="N11" s="210" t="s">
        <v>5383</v>
      </c>
      <c r="O11" s="183">
        <v>8</v>
      </c>
      <c r="P11" s="184"/>
      <c r="Q11" s="182" t="str">
        <f t="shared" si="5"/>
        <v>ALL NEW BRIO SATYA S MT</v>
      </c>
      <c r="R11" s="183">
        <v>8</v>
      </c>
      <c r="S11" s="211"/>
      <c r="T11" s="193" t="s">
        <v>5388</v>
      </c>
      <c r="X11" s="205" t="s">
        <v>2902</v>
      </c>
      <c r="AA11" s="204" t="s">
        <v>5407</v>
      </c>
      <c r="AB11" s="204" t="s">
        <v>5415</v>
      </c>
      <c r="AF11" s="197" t="s">
        <v>2932</v>
      </c>
      <c r="AG11" s="197" t="s">
        <v>5428</v>
      </c>
      <c r="AH11" s="204" t="s">
        <v>2914</v>
      </c>
      <c r="AJ11" s="204" t="s">
        <v>2957</v>
      </c>
      <c r="AK11" s="204" t="s">
        <v>2962</v>
      </c>
      <c r="AL11" s="204" t="s">
        <v>2969</v>
      </c>
      <c r="AM11" s="206" t="s">
        <v>5457</v>
      </c>
      <c r="AN11" s="207" t="s">
        <v>5468</v>
      </c>
      <c r="AW11" s="208"/>
      <c r="AX11" s="208"/>
      <c r="AY11" s="201" t="s">
        <v>2886</v>
      </c>
      <c r="AZ11" s="208"/>
      <c r="BA11" s="201" t="s">
        <v>6204</v>
      </c>
      <c r="BB11" s="201" t="s">
        <v>6205</v>
      </c>
      <c r="BC11" s="208"/>
      <c r="BD11" s="201" t="s">
        <v>6206</v>
      </c>
      <c r="BE11" s="201" t="s">
        <v>6207</v>
      </c>
      <c r="BF11" s="201" t="s">
        <v>6208</v>
      </c>
      <c r="BG11" s="208"/>
      <c r="BH11" s="201" t="s">
        <v>6209</v>
      </c>
      <c r="BI11" s="208"/>
      <c r="BJ11" s="208"/>
      <c r="BK11" s="208"/>
      <c r="BL11" s="208"/>
      <c r="BM11" s="201" t="s">
        <v>6210</v>
      </c>
      <c r="BN11" s="201" t="s">
        <v>6211</v>
      </c>
      <c r="BO11" s="201" t="s">
        <v>6212</v>
      </c>
      <c r="BP11" s="201" t="s">
        <v>6213</v>
      </c>
      <c r="BQ11" s="201" t="s">
        <v>6214</v>
      </c>
      <c r="BR11" s="201" t="s">
        <v>6215</v>
      </c>
      <c r="BS11" s="201" t="s">
        <v>6216</v>
      </c>
      <c r="BT11" s="201" t="s">
        <v>6217</v>
      </c>
      <c r="BU11" s="208"/>
      <c r="BV11" s="200" t="s">
        <v>6218</v>
      </c>
      <c r="BW11" s="200" t="s">
        <v>5912</v>
      </c>
      <c r="BX11" s="200" t="s">
        <v>6219</v>
      </c>
      <c r="BY11" s="200" t="s">
        <v>6220</v>
      </c>
      <c r="BZ11" s="208"/>
      <c r="CA11" s="208"/>
      <c r="CB11" s="200" t="s">
        <v>6221</v>
      </c>
      <c r="CC11" s="200" t="s">
        <v>6222</v>
      </c>
      <c r="CF11" s="200" t="s">
        <v>6223</v>
      </c>
      <c r="CG11" s="200" t="s">
        <v>6224</v>
      </c>
      <c r="CH11" s="200" t="s">
        <v>6225</v>
      </c>
      <c r="CI11" s="200" t="s">
        <v>6226</v>
      </c>
      <c r="CJ11" s="200" t="s">
        <v>6227</v>
      </c>
      <c r="CK11" s="200" t="s">
        <v>6228</v>
      </c>
      <c r="CL11" s="208"/>
      <c r="CM11" s="200" t="s">
        <v>6229</v>
      </c>
      <c r="CN11" s="200" t="s">
        <v>5669</v>
      </c>
      <c r="CO11" s="200" t="s">
        <v>6230</v>
      </c>
      <c r="CP11" s="200" t="s">
        <v>6231</v>
      </c>
      <c r="CQ11" s="200" t="s">
        <v>6232</v>
      </c>
      <c r="CR11" s="208"/>
      <c r="CS11" s="200" t="s">
        <v>6233</v>
      </c>
      <c r="CT11" s="208"/>
      <c r="CU11" s="200" t="s">
        <v>6234</v>
      </c>
      <c r="CV11" s="200" t="s">
        <v>6235</v>
      </c>
      <c r="CW11" s="208"/>
      <c r="CX11" s="200" t="s">
        <v>6236</v>
      </c>
      <c r="CY11" s="200" t="s">
        <v>6237</v>
      </c>
      <c r="CZ11" s="200" t="s">
        <v>6238</v>
      </c>
      <c r="DA11" s="208"/>
      <c r="DB11" s="200" t="s">
        <v>6239</v>
      </c>
      <c r="DC11" s="202">
        <v>7</v>
      </c>
      <c r="DL11" s="208"/>
      <c r="DM11" s="208"/>
      <c r="DN11" s="208"/>
      <c r="DO11" s="208"/>
      <c r="DP11" s="208"/>
      <c r="DQ11" s="208"/>
      <c r="DR11" s="208"/>
      <c r="DS11" s="200" t="s">
        <v>6240</v>
      </c>
      <c r="DT11" s="208"/>
      <c r="DU11" s="200" t="s">
        <v>6241</v>
      </c>
      <c r="DV11" s="208"/>
      <c r="DW11" s="208"/>
      <c r="DX11" s="200" t="s">
        <v>6242</v>
      </c>
      <c r="DY11" s="200" t="s">
        <v>6243</v>
      </c>
      <c r="DZ11" s="208"/>
      <c r="EA11" s="200" t="s">
        <v>6244</v>
      </c>
      <c r="EB11" s="208"/>
      <c r="EC11" s="208"/>
      <c r="ED11" s="200" t="s">
        <v>6245</v>
      </c>
      <c r="EE11" s="202" t="s">
        <v>6246</v>
      </c>
      <c r="EF11" s="202" t="s">
        <v>5953</v>
      </c>
      <c r="EG11" s="202" t="s">
        <v>6062</v>
      </c>
      <c r="EH11" s="209"/>
      <c r="EI11" s="202" t="s">
        <v>6247</v>
      </c>
      <c r="EJ11" s="202" t="s">
        <v>6248</v>
      </c>
      <c r="EK11" s="209"/>
      <c r="EL11" s="202" t="s">
        <v>6249</v>
      </c>
      <c r="EM11" s="209"/>
      <c r="EN11" s="209"/>
      <c r="EO11" s="202" t="s">
        <v>6250</v>
      </c>
      <c r="EP11" s="209"/>
      <c r="EQ11" s="202" t="s">
        <v>6251</v>
      </c>
      <c r="ER11" s="202" t="s">
        <v>6252</v>
      </c>
      <c r="ES11" s="208"/>
      <c r="ET11" s="200" t="s">
        <v>2918</v>
      </c>
      <c r="EU11" s="200" t="s">
        <v>6253</v>
      </c>
      <c r="EV11" s="200" t="s">
        <v>6254</v>
      </c>
      <c r="EW11" s="200" t="s">
        <v>6255</v>
      </c>
      <c r="EX11" s="208"/>
      <c r="EY11" s="200" t="s">
        <v>6256</v>
      </c>
      <c r="FC11" s="208"/>
      <c r="FD11" s="208"/>
      <c r="FE11" s="200" t="s">
        <v>6257</v>
      </c>
      <c r="FF11" s="208"/>
      <c r="FG11" s="200" t="s">
        <v>6258</v>
      </c>
      <c r="FH11" s="208"/>
      <c r="FI11" s="200" t="s">
        <v>6259</v>
      </c>
      <c r="FJ11" s="200" t="s">
        <v>6260</v>
      </c>
      <c r="FK11" s="200" t="s">
        <v>6261</v>
      </c>
      <c r="FL11" s="208"/>
      <c r="FM11" s="208"/>
      <c r="FN11" s="200" t="s">
        <v>6262</v>
      </c>
      <c r="FO11" s="200" t="s">
        <v>6263</v>
      </c>
      <c r="FP11" s="200" t="s">
        <v>6264</v>
      </c>
      <c r="FQ11" s="200" t="s">
        <v>6265</v>
      </c>
      <c r="FR11" s="208"/>
      <c r="FS11" s="200" t="s">
        <v>6180</v>
      </c>
      <c r="FT11" s="200" t="s">
        <v>6266</v>
      </c>
      <c r="FU11" s="200" t="s">
        <v>6267</v>
      </c>
      <c r="FV11" s="208"/>
      <c r="FW11" s="200" t="s">
        <v>6268</v>
      </c>
      <c r="FX11" s="200" t="s">
        <v>6269</v>
      </c>
      <c r="FY11" s="200" t="s">
        <v>6270</v>
      </c>
      <c r="FZ11" s="200" t="s">
        <v>6271</v>
      </c>
      <c r="GA11" s="200" t="s">
        <v>6272</v>
      </c>
      <c r="GB11" s="208"/>
      <c r="GC11" s="200" t="s">
        <v>6273</v>
      </c>
      <c r="GD11" s="200" t="s">
        <v>6274</v>
      </c>
      <c r="GE11" s="208"/>
      <c r="GF11" s="200" t="s">
        <v>6275</v>
      </c>
      <c r="GG11" s="200" t="s">
        <v>6276</v>
      </c>
      <c r="GH11" s="200" t="s">
        <v>6190</v>
      </c>
      <c r="GI11" s="208"/>
      <c r="GJ11" s="208"/>
      <c r="GK11" s="200" t="s">
        <v>6277</v>
      </c>
      <c r="GL11" s="200" t="s">
        <v>6278</v>
      </c>
      <c r="GM11" s="200" t="s">
        <v>6279</v>
      </c>
      <c r="GN11" s="200" t="s">
        <v>6280</v>
      </c>
      <c r="GO11" s="208"/>
      <c r="GP11" s="200" t="s">
        <v>6281</v>
      </c>
      <c r="GQ11" s="200" t="s">
        <v>6282</v>
      </c>
      <c r="GR11" s="200" t="s">
        <v>6283</v>
      </c>
      <c r="GS11" s="200" t="s">
        <v>6284</v>
      </c>
      <c r="GT11" s="208"/>
      <c r="GU11" s="200" t="s">
        <v>6285</v>
      </c>
      <c r="GV11" s="208"/>
      <c r="GW11" s="200" t="s">
        <v>6286</v>
      </c>
      <c r="GX11" s="208"/>
      <c r="GY11" s="208"/>
      <c r="GZ11" s="200" t="s">
        <v>6202</v>
      </c>
      <c r="HA11" s="208"/>
      <c r="HB11" s="200" t="s">
        <v>6287</v>
      </c>
      <c r="HC11" s="208"/>
    </row>
    <row r="12" spans="2:211" ht="12" customHeight="1">
      <c r="C12" s="225"/>
      <c r="D12" s="79" t="s">
        <v>3241</v>
      </c>
      <c r="E12" s="78" t="s">
        <v>2876</v>
      </c>
      <c r="G12" s="79" t="s">
        <v>36</v>
      </c>
      <c r="H12" s="181">
        <v>9</v>
      </c>
      <c r="K12" s="78" t="str">
        <f t="shared" si="4"/>
        <v>HRV</v>
      </c>
      <c r="L12" s="181">
        <v>9</v>
      </c>
      <c r="M12" s="46"/>
      <c r="N12" s="210" t="s">
        <v>5384</v>
      </c>
      <c r="O12" s="183">
        <v>9</v>
      </c>
      <c r="P12" s="184"/>
      <c r="Q12" s="182" t="str">
        <f t="shared" si="5"/>
        <v>CKD LIMITED E AT</v>
      </c>
      <c r="R12" s="183">
        <v>9</v>
      </c>
      <c r="S12" s="211"/>
      <c r="T12" s="193" t="s">
        <v>5389</v>
      </c>
      <c r="X12" s="205" t="s">
        <v>2906</v>
      </c>
      <c r="AA12" s="204" t="s">
        <v>2912</v>
      </c>
      <c r="AB12" s="204" t="s">
        <v>2923</v>
      </c>
      <c r="AF12" s="197" t="s">
        <v>2937</v>
      </c>
      <c r="AH12" s="204" t="s">
        <v>5435</v>
      </c>
      <c r="AK12" s="204" t="s">
        <v>5447</v>
      </c>
      <c r="AL12" s="204" t="s">
        <v>5452</v>
      </c>
      <c r="AM12" s="206" t="s">
        <v>5458</v>
      </c>
      <c r="AN12" s="207" t="s">
        <v>5469</v>
      </c>
      <c r="AW12" s="208"/>
      <c r="AX12" s="208"/>
      <c r="AY12" s="201" t="s">
        <v>6289</v>
      </c>
      <c r="AZ12" s="208"/>
      <c r="BA12" s="201" t="s">
        <v>6290</v>
      </c>
      <c r="BB12" s="208"/>
      <c r="BC12" s="208"/>
      <c r="BD12" s="201" t="s">
        <v>6291</v>
      </c>
      <c r="BE12" s="201" t="s">
        <v>6292</v>
      </c>
      <c r="BF12" s="201" t="s">
        <v>6293</v>
      </c>
      <c r="BG12" s="208"/>
      <c r="BH12" s="201" t="s">
        <v>6294</v>
      </c>
      <c r="BI12" s="208"/>
      <c r="BJ12" s="208"/>
      <c r="BK12" s="208"/>
      <c r="BL12" s="208"/>
      <c r="BM12" s="201" t="s">
        <v>6295</v>
      </c>
      <c r="BN12" s="201" t="s">
        <v>6296</v>
      </c>
      <c r="BO12" s="201" t="s">
        <v>6297</v>
      </c>
      <c r="BP12" s="201" t="s">
        <v>6298</v>
      </c>
      <c r="BQ12" s="201" t="s">
        <v>6299</v>
      </c>
      <c r="BR12" s="208"/>
      <c r="BS12" s="201" t="s">
        <v>6300</v>
      </c>
      <c r="BT12" s="201" t="s">
        <v>6301</v>
      </c>
      <c r="BU12" s="208"/>
      <c r="BV12" s="200" t="s">
        <v>6302</v>
      </c>
      <c r="BW12" s="200" t="s">
        <v>6303</v>
      </c>
      <c r="BX12" s="200" t="s">
        <v>6304</v>
      </c>
      <c r="BY12" s="200" t="s">
        <v>6305</v>
      </c>
      <c r="BZ12" s="208"/>
      <c r="CA12" s="208"/>
      <c r="CB12" s="200" t="s">
        <v>6306</v>
      </c>
      <c r="CC12" s="200" t="s">
        <v>6307</v>
      </c>
      <c r="CF12" s="200" t="s">
        <v>6308</v>
      </c>
      <c r="CG12" s="200" t="s">
        <v>6309</v>
      </c>
      <c r="CH12" s="200" t="s">
        <v>6310</v>
      </c>
      <c r="CI12" s="200" t="s">
        <v>6311</v>
      </c>
      <c r="CJ12" s="200" t="s">
        <v>6312</v>
      </c>
      <c r="CK12" s="200" t="s">
        <v>6313</v>
      </c>
      <c r="CL12" s="208"/>
      <c r="CM12" s="200" t="s">
        <v>6314</v>
      </c>
      <c r="CN12" s="200" t="s">
        <v>6315</v>
      </c>
      <c r="CO12" s="200" t="s">
        <v>6316</v>
      </c>
      <c r="CP12" s="200" t="s">
        <v>6317</v>
      </c>
      <c r="CQ12" s="200" t="s">
        <v>6318</v>
      </c>
      <c r="CR12" s="208"/>
      <c r="CS12" s="200" t="s">
        <v>6319</v>
      </c>
      <c r="CT12" s="208"/>
      <c r="CU12" s="200" t="s">
        <v>6320</v>
      </c>
      <c r="CV12" s="200" t="s">
        <v>6321</v>
      </c>
      <c r="CW12" s="208"/>
      <c r="CX12" s="200" t="s">
        <v>6322</v>
      </c>
      <c r="CY12" s="200" t="s">
        <v>6323</v>
      </c>
      <c r="CZ12" s="200" t="s">
        <v>6324</v>
      </c>
      <c r="DA12" s="208"/>
      <c r="DC12" s="200" t="s">
        <v>6325</v>
      </c>
      <c r="DL12" s="208"/>
      <c r="DM12" s="208"/>
      <c r="DN12" s="208"/>
      <c r="DO12" s="208"/>
      <c r="DP12" s="208"/>
      <c r="DQ12" s="208"/>
      <c r="DR12" s="208"/>
      <c r="DS12" s="200" t="s">
        <v>6326</v>
      </c>
      <c r="DT12" s="208"/>
      <c r="DU12" s="200" t="s">
        <v>2941</v>
      </c>
      <c r="DV12" s="208"/>
      <c r="DW12" s="208"/>
      <c r="DX12" s="200" t="s">
        <v>6327</v>
      </c>
      <c r="DY12" s="208"/>
      <c r="DZ12" s="208"/>
      <c r="EA12" s="200" t="s">
        <v>6328</v>
      </c>
      <c r="EB12" s="208"/>
      <c r="EC12" s="208"/>
      <c r="ED12" s="200" t="s">
        <v>6329</v>
      </c>
      <c r="EE12" s="202" t="s">
        <v>6330</v>
      </c>
      <c r="EF12" s="202" t="s">
        <v>6331</v>
      </c>
      <c r="EG12" s="202" t="s">
        <v>5564</v>
      </c>
      <c r="EH12" s="209"/>
      <c r="EI12" s="202" t="s">
        <v>6332</v>
      </c>
      <c r="EJ12" s="202" t="s">
        <v>6333</v>
      </c>
      <c r="EK12" s="209"/>
      <c r="EL12" s="202" t="s">
        <v>6334</v>
      </c>
      <c r="EM12" s="209"/>
      <c r="EN12" s="209"/>
      <c r="EO12" s="202" t="s">
        <v>6335</v>
      </c>
      <c r="EP12" s="209"/>
      <c r="EQ12" s="202" t="s">
        <v>6336</v>
      </c>
      <c r="ER12" s="209"/>
      <c r="ES12" s="208"/>
      <c r="ET12" s="200" t="s">
        <v>6337</v>
      </c>
      <c r="EU12" s="200" t="s">
        <v>6338</v>
      </c>
      <c r="EV12" s="200" t="s">
        <v>6339</v>
      </c>
      <c r="EW12" s="200" t="s">
        <v>6340</v>
      </c>
      <c r="EX12" s="208"/>
      <c r="EY12" s="200" t="s">
        <v>6341</v>
      </c>
      <c r="FC12" s="208"/>
      <c r="FD12" s="208"/>
      <c r="FE12" s="208"/>
      <c r="FF12" s="208"/>
      <c r="FG12" s="200" t="s">
        <v>6342</v>
      </c>
      <c r="FH12" s="208"/>
      <c r="FI12" s="200" t="s">
        <v>6343</v>
      </c>
      <c r="FJ12" s="208"/>
      <c r="FK12" s="200" t="s">
        <v>6344</v>
      </c>
      <c r="FL12" s="208"/>
      <c r="FM12" s="208"/>
      <c r="FN12" s="200" t="s">
        <v>6345</v>
      </c>
      <c r="FO12" s="200" t="s">
        <v>6346</v>
      </c>
      <c r="FP12" s="200" t="s">
        <v>6347</v>
      </c>
      <c r="FQ12" s="200" t="s">
        <v>6348</v>
      </c>
      <c r="FR12" s="208"/>
      <c r="FS12" s="200" t="s">
        <v>6349</v>
      </c>
      <c r="FT12" s="200" t="s">
        <v>6350</v>
      </c>
      <c r="FU12" s="200" t="s">
        <v>6351</v>
      </c>
      <c r="FV12" s="208"/>
      <c r="FW12" s="208"/>
      <c r="FX12" s="200" t="s">
        <v>6352</v>
      </c>
      <c r="FY12" s="200" t="s">
        <v>5746</v>
      </c>
      <c r="FZ12" s="200" t="s">
        <v>6353</v>
      </c>
      <c r="GA12" s="200" t="s">
        <v>6354</v>
      </c>
      <c r="GB12" s="208"/>
      <c r="GC12" s="200" t="s">
        <v>6355</v>
      </c>
      <c r="GD12" s="208"/>
      <c r="GE12" s="208"/>
      <c r="GF12" s="200" t="s">
        <v>6356</v>
      </c>
      <c r="GG12" s="200" t="s">
        <v>6357</v>
      </c>
      <c r="GH12" s="200" t="s">
        <v>6358</v>
      </c>
      <c r="GI12" s="208"/>
      <c r="GJ12" s="208"/>
      <c r="GK12" s="200" t="s">
        <v>6359</v>
      </c>
      <c r="GL12" s="200" t="s">
        <v>6360</v>
      </c>
      <c r="GM12" s="200" t="s">
        <v>6361</v>
      </c>
      <c r="GN12" s="200" t="s">
        <v>6362</v>
      </c>
      <c r="GO12" s="208"/>
      <c r="GP12" s="200" t="s">
        <v>6363</v>
      </c>
      <c r="GQ12" s="200" t="s">
        <v>6364</v>
      </c>
      <c r="GR12" s="200" t="s">
        <v>6365</v>
      </c>
      <c r="GS12" s="200" t="s">
        <v>6366</v>
      </c>
      <c r="GT12" s="208"/>
      <c r="GU12" s="200" t="s">
        <v>6367</v>
      </c>
      <c r="GV12" s="208"/>
      <c r="GW12" s="200" t="s">
        <v>6368</v>
      </c>
      <c r="GX12" s="208"/>
      <c r="GY12" s="208"/>
      <c r="GZ12" s="200" t="s">
        <v>6369</v>
      </c>
      <c r="HA12" s="208"/>
      <c r="HB12" s="200" t="s">
        <v>6370</v>
      </c>
      <c r="HC12" s="208"/>
    </row>
    <row r="13" spans="2:211" ht="12" customHeight="1">
      <c r="C13" s="225"/>
      <c r="D13" s="79" t="s">
        <v>32</v>
      </c>
      <c r="E13" s="78" t="s">
        <v>2876</v>
      </c>
      <c r="G13" s="79" t="s">
        <v>37</v>
      </c>
      <c r="H13" s="181">
        <v>10</v>
      </c>
      <c r="K13" s="78" t="str">
        <f t="shared" si="4"/>
        <v>JAZZ</v>
      </c>
      <c r="L13" s="181">
        <v>10</v>
      </c>
      <c r="M13" s="46"/>
      <c r="N13" s="210" t="s">
        <v>5385</v>
      </c>
      <c r="O13" s="183">
        <v>10</v>
      </c>
      <c r="P13" s="184"/>
      <c r="Q13" s="182" t="str">
        <f t="shared" si="5"/>
        <v>E 1.2 AT LIMITED EDITION</v>
      </c>
      <c r="R13" s="183">
        <v>10</v>
      </c>
      <c r="S13" s="211"/>
      <c r="T13" s="193" t="s">
        <v>2893</v>
      </c>
      <c r="AA13" s="204" t="s">
        <v>5408</v>
      </c>
      <c r="AB13" s="204" t="s">
        <v>2924</v>
      </c>
      <c r="AF13" s="197" t="s">
        <v>5425</v>
      </c>
      <c r="AH13" s="204" t="s">
        <v>5436</v>
      </c>
      <c r="AK13" s="204" t="s">
        <v>2963</v>
      </c>
      <c r="AL13" s="204" t="s">
        <v>5453</v>
      </c>
      <c r="AM13" s="206" t="s">
        <v>2982</v>
      </c>
      <c r="AW13" s="208"/>
      <c r="AX13" s="208"/>
      <c r="AY13" s="201" t="s">
        <v>6371</v>
      </c>
      <c r="AZ13" s="208"/>
      <c r="BA13" s="201" t="s">
        <v>6372</v>
      </c>
      <c r="BB13" s="208"/>
      <c r="BC13" s="208"/>
      <c r="BD13" s="201" t="s">
        <v>6373</v>
      </c>
      <c r="BE13" s="201" t="s">
        <v>6374</v>
      </c>
      <c r="BF13" s="208"/>
      <c r="BG13" s="208"/>
      <c r="BH13" s="201" t="s">
        <v>6375</v>
      </c>
      <c r="BI13" s="208"/>
      <c r="BJ13" s="208"/>
      <c r="BK13" s="208"/>
      <c r="BL13" s="208"/>
      <c r="BM13" s="201" t="s">
        <v>6376</v>
      </c>
      <c r="BN13" s="201" t="s">
        <v>6377</v>
      </c>
      <c r="BO13" s="201" t="s">
        <v>5910</v>
      </c>
      <c r="BP13" s="201" t="s">
        <v>6378</v>
      </c>
      <c r="BQ13" s="201" t="s">
        <v>6379</v>
      </c>
      <c r="BR13" s="208"/>
      <c r="BS13" s="201" t="s">
        <v>6380</v>
      </c>
      <c r="BT13" s="201" t="s">
        <v>6381</v>
      </c>
      <c r="BU13" s="208"/>
      <c r="BV13" s="200" t="s">
        <v>6382</v>
      </c>
      <c r="BW13" s="200" t="s">
        <v>6383</v>
      </c>
      <c r="BX13" s="200" t="s">
        <v>6384</v>
      </c>
      <c r="BY13" s="200" t="s">
        <v>6385</v>
      </c>
      <c r="BZ13" s="208"/>
      <c r="CA13" s="208"/>
      <c r="CB13" s="200" t="s">
        <v>6386</v>
      </c>
      <c r="CC13" s="208"/>
      <c r="CF13" s="200" t="s">
        <v>6387</v>
      </c>
      <c r="CG13" s="200" t="s">
        <v>6388</v>
      </c>
      <c r="CH13" s="200" t="s">
        <v>6389</v>
      </c>
      <c r="CI13" s="200" t="s">
        <v>6390</v>
      </c>
      <c r="CJ13" s="200" t="s">
        <v>6391</v>
      </c>
      <c r="CK13" s="200" t="s">
        <v>6392</v>
      </c>
      <c r="CL13" s="208"/>
      <c r="CM13" s="200" t="s">
        <v>6393</v>
      </c>
      <c r="CN13" s="200" t="s">
        <v>6394</v>
      </c>
      <c r="CO13" s="200" t="s">
        <v>6395</v>
      </c>
      <c r="CP13" s="200" t="s">
        <v>6396</v>
      </c>
      <c r="CQ13" s="200" t="s">
        <v>6397</v>
      </c>
      <c r="CR13" s="208"/>
      <c r="CS13" s="200" t="s">
        <v>6398</v>
      </c>
      <c r="CT13" s="208"/>
      <c r="CU13" s="200" t="s">
        <v>6399</v>
      </c>
      <c r="CV13" s="200" t="s">
        <v>6400</v>
      </c>
      <c r="CW13" s="208"/>
      <c r="CX13" s="200" t="s">
        <v>6401</v>
      </c>
      <c r="CY13" s="200" t="s">
        <v>6402</v>
      </c>
      <c r="CZ13" s="200" t="s">
        <v>6403</v>
      </c>
      <c r="DA13" s="208"/>
      <c r="DC13" s="200" t="s">
        <v>6404</v>
      </c>
      <c r="DL13" s="208"/>
      <c r="DM13" s="208"/>
      <c r="DN13" s="208"/>
      <c r="DO13" s="208"/>
      <c r="DP13" s="208"/>
      <c r="DQ13" s="208"/>
      <c r="DR13" s="208"/>
      <c r="DS13" s="200" t="s">
        <v>6405</v>
      </c>
      <c r="DT13" s="208"/>
      <c r="DU13" s="200" t="s">
        <v>6406</v>
      </c>
      <c r="DV13" s="208"/>
      <c r="DW13" s="208"/>
      <c r="DX13" s="200" t="s">
        <v>6407</v>
      </c>
      <c r="DY13" s="208"/>
      <c r="DZ13" s="208"/>
      <c r="EA13" s="208"/>
      <c r="EB13" s="208"/>
      <c r="EC13" s="208"/>
      <c r="ED13" s="200" t="s">
        <v>6408</v>
      </c>
      <c r="EE13" s="202" t="s">
        <v>6409</v>
      </c>
      <c r="EF13" s="202" t="s">
        <v>6410</v>
      </c>
      <c r="EG13" s="202" t="s">
        <v>6411</v>
      </c>
      <c r="EH13" s="209"/>
      <c r="EI13" s="202" t="s">
        <v>6412</v>
      </c>
      <c r="EJ13" s="202" t="s">
        <v>6413</v>
      </c>
      <c r="EK13" s="209"/>
      <c r="EL13" s="202" t="s">
        <v>6414</v>
      </c>
      <c r="EM13" s="209"/>
      <c r="EN13" s="209"/>
      <c r="EO13" s="202" t="s">
        <v>5709</v>
      </c>
      <c r="EP13" s="209"/>
      <c r="EQ13" s="202" t="s">
        <v>6415</v>
      </c>
      <c r="ER13" s="209"/>
      <c r="ES13" s="208"/>
      <c r="ET13" s="200" t="s">
        <v>2919</v>
      </c>
      <c r="EU13" s="208"/>
      <c r="EV13" s="200" t="s">
        <v>6416</v>
      </c>
      <c r="EW13" s="200" t="s">
        <v>6417</v>
      </c>
      <c r="EX13" s="208"/>
      <c r="EY13" s="200" t="s">
        <v>6418</v>
      </c>
      <c r="FC13" s="208"/>
      <c r="FD13" s="208"/>
      <c r="FE13" s="208"/>
      <c r="FF13" s="208"/>
      <c r="FG13" s="200" t="s">
        <v>6419</v>
      </c>
      <c r="FH13" s="208"/>
      <c r="FI13" s="200" t="s">
        <v>6420</v>
      </c>
      <c r="FJ13" s="208"/>
      <c r="FK13" s="200" t="s">
        <v>6421</v>
      </c>
      <c r="FL13" s="208"/>
      <c r="FM13" s="208"/>
      <c r="FN13" s="200" t="s">
        <v>6422</v>
      </c>
      <c r="FO13" s="200" t="s">
        <v>6423</v>
      </c>
      <c r="FP13" s="200" t="s">
        <v>6424</v>
      </c>
      <c r="FQ13" s="200" t="s">
        <v>6425</v>
      </c>
      <c r="FR13" s="208"/>
      <c r="FS13" s="200" t="s">
        <v>6426</v>
      </c>
      <c r="FT13" s="200" t="s">
        <v>6427</v>
      </c>
      <c r="FU13" s="200" t="s">
        <v>6428</v>
      </c>
      <c r="FV13" s="208"/>
      <c r="FW13" s="208"/>
      <c r="FX13" s="200" t="s">
        <v>6429</v>
      </c>
      <c r="FY13" s="200" t="s">
        <v>6430</v>
      </c>
      <c r="FZ13" s="200" t="s">
        <v>6431</v>
      </c>
      <c r="GA13" s="200" t="s">
        <v>6432</v>
      </c>
      <c r="GB13" s="208"/>
      <c r="GC13" s="200" t="s">
        <v>6433</v>
      </c>
      <c r="GD13" s="208"/>
      <c r="GE13" s="208"/>
      <c r="GF13" s="200" t="s">
        <v>6434</v>
      </c>
      <c r="GG13" s="208"/>
      <c r="GH13" s="200" t="s">
        <v>6435</v>
      </c>
      <c r="GI13" s="208"/>
      <c r="GJ13" s="208"/>
      <c r="GK13" s="200" t="s">
        <v>6436</v>
      </c>
      <c r="GL13" s="200" t="s">
        <v>6437</v>
      </c>
      <c r="GM13" s="200" t="s">
        <v>6438</v>
      </c>
      <c r="GN13" s="200" t="s">
        <v>6439</v>
      </c>
      <c r="GO13" s="208"/>
      <c r="GP13" s="200" t="s">
        <v>6440</v>
      </c>
      <c r="GQ13" s="200" t="s">
        <v>6441</v>
      </c>
      <c r="GR13" s="200" t="s">
        <v>6442</v>
      </c>
      <c r="GS13" s="200" t="s">
        <v>6443</v>
      </c>
      <c r="GT13" s="208"/>
      <c r="GU13" s="200" t="s">
        <v>5928</v>
      </c>
      <c r="GV13" s="208"/>
      <c r="GW13" s="200" t="s">
        <v>6444</v>
      </c>
      <c r="GX13" s="208"/>
      <c r="GY13" s="208"/>
      <c r="GZ13" s="200" t="s">
        <v>6445</v>
      </c>
      <c r="HA13" s="208"/>
      <c r="HB13" s="200" t="s">
        <v>6446</v>
      </c>
      <c r="HC13" s="208"/>
    </row>
    <row r="14" spans="2:211" ht="12" customHeight="1">
      <c r="B14" s="78" t="str">
        <f>CONCATENATE(B5,"-",B8,"-",B11)</f>
        <v>HONDA-BRIO-ALL NEW BRIO RS CVT</v>
      </c>
      <c r="C14" s="225"/>
      <c r="D14" s="79" t="s">
        <v>33</v>
      </c>
      <c r="E14" s="78" t="s">
        <v>2877</v>
      </c>
      <c r="G14" s="79" t="s">
        <v>120</v>
      </c>
      <c r="H14" s="181">
        <v>11</v>
      </c>
      <c r="K14" s="78" t="str">
        <f t="shared" si="4"/>
        <v>MOBILIO</v>
      </c>
      <c r="L14" s="181">
        <v>11</v>
      </c>
      <c r="M14" s="46"/>
      <c r="N14" s="210" t="s">
        <v>5386</v>
      </c>
      <c r="O14" s="183">
        <v>11</v>
      </c>
      <c r="P14" s="184"/>
      <c r="Q14" s="182" t="str">
        <f t="shared" si="5"/>
        <v>E AT 1.2</v>
      </c>
      <c r="R14" s="183">
        <v>11</v>
      </c>
      <c r="S14" s="211"/>
      <c r="T14" s="193" t="s">
        <v>2894</v>
      </c>
      <c r="AA14" s="204" t="s">
        <v>5409</v>
      </c>
      <c r="AF14" s="197" t="s">
        <v>2940</v>
      </c>
      <c r="AH14" s="204" t="s">
        <v>5437</v>
      </c>
      <c r="AK14" s="204" t="s">
        <v>5448</v>
      </c>
      <c r="AL14" s="204" t="s">
        <v>2972</v>
      </c>
      <c r="AM14" s="206" t="s">
        <v>2983</v>
      </c>
      <c r="AW14" s="208"/>
      <c r="AX14" s="208"/>
      <c r="AY14" s="201" t="s">
        <v>6447</v>
      </c>
      <c r="AZ14" s="208"/>
      <c r="BA14" s="201" t="s">
        <v>6448</v>
      </c>
      <c r="BB14" s="208"/>
      <c r="BC14" s="208"/>
      <c r="BD14" s="201" t="s">
        <v>6449</v>
      </c>
      <c r="BE14" s="201" t="s">
        <v>6450</v>
      </c>
      <c r="BF14" s="208"/>
      <c r="BG14" s="208"/>
      <c r="BH14" s="201" t="s">
        <v>6451</v>
      </c>
      <c r="BI14" s="208"/>
      <c r="BJ14" s="208"/>
      <c r="BK14" s="208"/>
      <c r="BL14" s="208"/>
      <c r="BM14" s="201" t="s">
        <v>6452</v>
      </c>
      <c r="BN14" s="201" t="s">
        <v>6453</v>
      </c>
      <c r="BO14" s="208"/>
      <c r="BP14" s="201" t="s">
        <v>6454</v>
      </c>
      <c r="BQ14" s="201" t="s">
        <v>6455</v>
      </c>
      <c r="BR14" s="208"/>
      <c r="BS14" s="201" t="s">
        <v>6456</v>
      </c>
      <c r="BT14" s="201" t="s">
        <v>6457</v>
      </c>
      <c r="BU14" s="208"/>
      <c r="BV14" s="200" t="s">
        <v>6458</v>
      </c>
      <c r="BW14" s="200" t="s">
        <v>6459</v>
      </c>
      <c r="BX14" s="200" t="s">
        <v>6460</v>
      </c>
      <c r="BY14" s="200" t="s">
        <v>6461</v>
      </c>
      <c r="BZ14" s="208"/>
      <c r="CA14" s="208"/>
      <c r="CB14" s="208"/>
      <c r="CC14" s="208"/>
      <c r="CF14" s="200" t="s">
        <v>6462</v>
      </c>
      <c r="CG14" s="200" t="s">
        <v>6463</v>
      </c>
      <c r="CH14" s="200" t="s">
        <v>6464</v>
      </c>
      <c r="CI14" s="200" t="s">
        <v>6465</v>
      </c>
      <c r="CJ14" s="200" t="s">
        <v>5602</v>
      </c>
      <c r="CK14" s="200" t="s">
        <v>6466</v>
      </c>
      <c r="CL14" s="208"/>
      <c r="CM14" s="200" t="s">
        <v>6467</v>
      </c>
      <c r="CN14" s="200" t="s">
        <v>6394</v>
      </c>
      <c r="CO14" s="200" t="s">
        <v>6468</v>
      </c>
      <c r="CP14" s="200" t="s">
        <v>6469</v>
      </c>
      <c r="CQ14" s="200" t="s">
        <v>6470</v>
      </c>
      <c r="CR14" s="208"/>
      <c r="CS14" s="200" t="s">
        <v>6471</v>
      </c>
      <c r="CT14" s="208"/>
      <c r="CU14" s="200" t="s">
        <v>6472</v>
      </c>
      <c r="CV14" s="200" t="s">
        <v>6473</v>
      </c>
      <c r="CW14" s="208"/>
      <c r="CX14" s="200" t="s">
        <v>6474</v>
      </c>
      <c r="CY14" s="200" t="s">
        <v>6475</v>
      </c>
      <c r="CZ14" s="200" t="s">
        <v>6476</v>
      </c>
      <c r="DA14" s="208"/>
      <c r="DB14" s="208"/>
      <c r="DC14" s="200" t="s">
        <v>6477</v>
      </c>
      <c r="DL14" s="208"/>
      <c r="DM14" s="208"/>
      <c r="DN14" s="208"/>
      <c r="DO14" s="208"/>
      <c r="DP14" s="208"/>
      <c r="DQ14" s="208"/>
      <c r="DR14" s="208"/>
      <c r="DS14" s="208"/>
      <c r="DT14" s="208"/>
      <c r="DU14" s="200" t="s">
        <v>2943</v>
      </c>
      <c r="DV14" s="208"/>
      <c r="DW14" s="208"/>
      <c r="DX14" s="200" t="s">
        <v>6478</v>
      </c>
      <c r="DY14" s="208"/>
      <c r="DZ14" s="208"/>
      <c r="EA14" s="208"/>
      <c r="EB14" s="208"/>
      <c r="EC14" s="208"/>
      <c r="ED14" s="200" t="s">
        <v>6479</v>
      </c>
      <c r="EE14" s="202" t="s">
        <v>6480</v>
      </c>
      <c r="EF14" s="202" t="s">
        <v>6481</v>
      </c>
      <c r="EG14" s="209"/>
      <c r="EH14" s="209"/>
      <c r="EI14" s="202" t="s">
        <v>6482</v>
      </c>
      <c r="EJ14" s="202" t="s">
        <v>6483</v>
      </c>
      <c r="EK14" s="209"/>
      <c r="EL14" s="202" t="s">
        <v>5705</v>
      </c>
      <c r="EM14" s="209"/>
      <c r="EN14" s="209"/>
      <c r="EO14" s="202" t="s">
        <v>6484</v>
      </c>
      <c r="EP14" s="209"/>
      <c r="EQ14" s="202" t="s">
        <v>6485</v>
      </c>
      <c r="ER14" s="209"/>
      <c r="ES14" s="208"/>
      <c r="ET14" s="208"/>
      <c r="EU14" s="208"/>
      <c r="EV14" s="200" t="s">
        <v>6486</v>
      </c>
      <c r="EW14" s="200" t="s">
        <v>6487</v>
      </c>
      <c r="EX14" s="208"/>
      <c r="EY14" s="200" t="s">
        <v>6488</v>
      </c>
      <c r="FC14" s="208"/>
      <c r="FD14" s="208"/>
      <c r="FE14" s="208"/>
      <c r="FF14" s="208"/>
      <c r="FG14" s="200" t="s">
        <v>6489</v>
      </c>
      <c r="FH14" s="208"/>
      <c r="FI14" s="200" t="s">
        <v>6490</v>
      </c>
      <c r="FJ14" s="208"/>
      <c r="FK14" s="200" t="s">
        <v>6491</v>
      </c>
      <c r="FL14" s="208"/>
      <c r="FM14" s="208"/>
      <c r="FN14" s="200" t="s">
        <v>6492</v>
      </c>
      <c r="FO14" s="200" t="s">
        <v>6493</v>
      </c>
      <c r="FP14" s="200" t="s">
        <v>6494</v>
      </c>
      <c r="FQ14" s="200" t="s">
        <v>6495</v>
      </c>
      <c r="FR14" s="208"/>
      <c r="FS14" s="208"/>
      <c r="FT14" s="200" t="s">
        <v>6496</v>
      </c>
      <c r="FU14" s="200" t="s">
        <v>6497</v>
      </c>
      <c r="FV14" s="208"/>
      <c r="FW14" s="208"/>
      <c r="FX14" s="200" t="s">
        <v>6498</v>
      </c>
      <c r="FY14" s="200" t="s">
        <v>6499</v>
      </c>
      <c r="FZ14" s="200" t="s">
        <v>6500</v>
      </c>
      <c r="GA14" s="200" t="s">
        <v>6501</v>
      </c>
      <c r="GB14" s="208"/>
      <c r="GC14" s="200" t="s">
        <v>6502</v>
      </c>
      <c r="GD14" s="208"/>
      <c r="GE14" s="208"/>
      <c r="GF14" s="200" t="s">
        <v>6503</v>
      </c>
      <c r="GG14" s="208"/>
      <c r="GH14" s="200" t="s">
        <v>6504</v>
      </c>
      <c r="GI14" s="208"/>
      <c r="GJ14" s="208"/>
      <c r="GK14" s="208"/>
      <c r="GL14" s="200" t="s">
        <v>6505</v>
      </c>
      <c r="GM14" s="200" t="s">
        <v>6506</v>
      </c>
      <c r="GN14" s="200" t="s">
        <v>6507</v>
      </c>
      <c r="GO14" s="208"/>
      <c r="GP14" s="200" t="s">
        <v>6508</v>
      </c>
      <c r="GQ14" s="200" t="s">
        <v>5999</v>
      </c>
      <c r="GR14" s="200" t="s">
        <v>6509</v>
      </c>
      <c r="GS14" s="200" t="s">
        <v>6510</v>
      </c>
      <c r="GT14" s="208"/>
      <c r="GU14" s="200" t="s">
        <v>6511</v>
      </c>
      <c r="GV14" s="208"/>
      <c r="GW14" s="200" t="s">
        <v>6512</v>
      </c>
      <c r="GX14" s="208"/>
      <c r="GY14" s="208"/>
      <c r="GZ14" s="200" t="s">
        <v>6513</v>
      </c>
      <c r="HA14" s="208"/>
      <c r="HB14" s="200" t="s">
        <v>6514</v>
      </c>
      <c r="HC14" s="208"/>
    </row>
    <row r="15" spans="2:211" ht="12" customHeight="1">
      <c r="D15" s="79" t="s">
        <v>244</v>
      </c>
      <c r="E15" s="78" t="s">
        <v>2877</v>
      </c>
      <c r="G15" s="79" t="s">
        <v>38</v>
      </c>
      <c r="H15" s="181">
        <v>12</v>
      </c>
      <c r="K15" s="78" t="str">
        <f t="shared" si="4"/>
        <v>ODYSSEY</v>
      </c>
      <c r="L15" s="181">
        <v>12</v>
      </c>
      <c r="M15" s="46"/>
      <c r="N15" s="210" t="s">
        <v>5387</v>
      </c>
      <c r="O15" s="183">
        <v>12</v>
      </c>
      <c r="P15" s="184"/>
      <c r="Q15" s="182" t="str">
        <f t="shared" si="5"/>
        <v>E AT 1.2 LE</v>
      </c>
      <c r="R15" s="183">
        <v>12</v>
      </c>
      <c r="S15" s="211"/>
      <c r="T15" s="193" t="s">
        <v>5390</v>
      </c>
      <c r="AA15" s="204" t="s">
        <v>2911</v>
      </c>
      <c r="AF15" s="197" t="s">
        <v>5426</v>
      </c>
      <c r="AH15" s="204" t="s">
        <v>5438</v>
      </c>
      <c r="AK15" s="204" t="s">
        <v>2964</v>
      </c>
      <c r="AM15" s="206" t="s">
        <v>5459</v>
      </c>
      <c r="AW15" s="208"/>
      <c r="AX15" s="208"/>
      <c r="AY15" s="201" t="s">
        <v>6515</v>
      </c>
      <c r="AZ15" s="208"/>
      <c r="BA15" s="201" t="s">
        <v>6516</v>
      </c>
      <c r="BB15" s="208"/>
      <c r="BC15" s="208"/>
      <c r="BD15" s="201" t="s">
        <v>6517</v>
      </c>
      <c r="BE15" s="201" t="s">
        <v>6518</v>
      </c>
      <c r="BF15" s="208"/>
      <c r="BG15" s="208"/>
      <c r="BH15" s="208"/>
      <c r="BI15" s="208"/>
      <c r="BJ15" s="208"/>
      <c r="BK15" s="208"/>
      <c r="BL15" s="208"/>
      <c r="BM15" s="201" t="s">
        <v>6519</v>
      </c>
      <c r="BN15" s="201" t="s">
        <v>6520</v>
      </c>
      <c r="BO15" s="208"/>
      <c r="BP15" s="201" t="s">
        <v>6521</v>
      </c>
      <c r="BQ15" s="201" t="s">
        <v>6522</v>
      </c>
      <c r="BR15" s="208"/>
      <c r="BS15" s="201" t="s">
        <v>6523</v>
      </c>
      <c r="BT15" s="201" t="s">
        <v>6524</v>
      </c>
      <c r="BU15" s="208"/>
      <c r="BV15" s="208"/>
      <c r="BW15" s="200" t="s">
        <v>6525</v>
      </c>
      <c r="BX15" s="200" t="s">
        <v>6526</v>
      </c>
      <c r="BY15" s="200" t="s">
        <v>6527</v>
      </c>
      <c r="BZ15" s="208"/>
      <c r="CA15" s="208"/>
      <c r="CB15" s="208"/>
      <c r="CC15" s="208"/>
      <c r="CF15" s="200" t="s">
        <v>6528</v>
      </c>
      <c r="CG15" s="200" t="s">
        <v>6185</v>
      </c>
      <c r="CH15" s="200" t="s">
        <v>6529</v>
      </c>
      <c r="CI15" s="200" t="s">
        <v>6530</v>
      </c>
      <c r="CJ15" s="200" t="s">
        <v>6531</v>
      </c>
      <c r="CK15" s="200" t="s">
        <v>6532</v>
      </c>
      <c r="CL15" s="208"/>
      <c r="CM15" s="200" t="s">
        <v>6533</v>
      </c>
      <c r="CN15" s="200" t="s">
        <v>6534</v>
      </c>
      <c r="CO15" s="200" t="s">
        <v>6535</v>
      </c>
      <c r="CP15" s="200" t="s">
        <v>6536</v>
      </c>
      <c r="CQ15" s="200" t="s">
        <v>5739</v>
      </c>
      <c r="CR15" s="208"/>
      <c r="CS15" s="200" t="s">
        <v>6537</v>
      </c>
      <c r="CT15" s="208"/>
      <c r="CU15" s="200" t="s">
        <v>6538</v>
      </c>
      <c r="CV15" s="200" t="s">
        <v>5674</v>
      </c>
      <c r="CW15" s="208"/>
      <c r="CX15" s="208"/>
      <c r="CY15" s="200" t="s">
        <v>6539</v>
      </c>
      <c r="CZ15" s="200" t="s">
        <v>6540</v>
      </c>
      <c r="DA15" s="208"/>
      <c r="DB15" s="208"/>
      <c r="DC15" s="200" t="s">
        <v>6541</v>
      </c>
      <c r="DL15" s="208"/>
      <c r="DM15" s="208"/>
      <c r="DN15" s="208"/>
      <c r="DO15" s="208"/>
      <c r="DP15" s="208"/>
      <c r="DQ15" s="208"/>
      <c r="DR15" s="208"/>
      <c r="DS15" s="208"/>
      <c r="DT15" s="208"/>
      <c r="DU15" s="200" t="s">
        <v>6542</v>
      </c>
      <c r="DV15" s="208"/>
      <c r="DW15" s="208"/>
      <c r="DX15" s="200" t="s">
        <v>6543</v>
      </c>
      <c r="DY15" s="208"/>
      <c r="DZ15" s="208"/>
      <c r="EA15" s="208"/>
      <c r="EB15" s="208"/>
      <c r="EC15" s="208"/>
      <c r="ED15" s="200" t="s">
        <v>6544</v>
      </c>
      <c r="EE15" s="202" t="s">
        <v>6545</v>
      </c>
      <c r="EF15" s="202" t="s">
        <v>5836</v>
      </c>
      <c r="EG15" s="209"/>
      <c r="EH15" s="209"/>
      <c r="EI15" s="202" t="s">
        <v>6546</v>
      </c>
      <c r="EJ15" s="202" t="s">
        <v>6547</v>
      </c>
      <c r="EK15" s="209"/>
      <c r="EL15" s="202" t="s">
        <v>6548</v>
      </c>
      <c r="EM15" s="209"/>
      <c r="EN15" s="209"/>
      <c r="EO15" s="202" t="s">
        <v>6549</v>
      </c>
      <c r="EP15" s="209"/>
      <c r="EQ15" s="202" t="s">
        <v>6550</v>
      </c>
      <c r="ER15" s="209"/>
      <c r="ES15" s="208"/>
      <c r="ET15" s="208"/>
      <c r="EU15" s="208"/>
      <c r="EV15" s="200" t="s">
        <v>6551</v>
      </c>
      <c r="EW15" s="200" t="s">
        <v>6552</v>
      </c>
      <c r="EX15" s="208"/>
      <c r="EY15" s="200" t="s">
        <v>6553</v>
      </c>
      <c r="FC15" s="208"/>
      <c r="FD15" s="208"/>
      <c r="FE15" s="208"/>
      <c r="FF15" s="208"/>
      <c r="FG15" s="200" t="s">
        <v>6554</v>
      </c>
      <c r="FH15" s="208"/>
      <c r="FI15" s="200" t="s">
        <v>6555</v>
      </c>
      <c r="FJ15" s="208"/>
      <c r="FK15" s="200" t="s">
        <v>6556</v>
      </c>
      <c r="FL15" s="208"/>
      <c r="FM15" s="208"/>
      <c r="FN15" s="200" t="s">
        <v>6557</v>
      </c>
      <c r="FO15" s="200" t="s">
        <v>6558</v>
      </c>
      <c r="FP15" s="200" t="s">
        <v>6559</v>
      </c>
      <c r="FQ15" s="200" t="s">
        <v>6560</v>
      </c>
      <c r="FR15" s="208"/>
      <c r="FS15" s="208"/>
      <c r="FT15" s="200" t="s">
        <v>6561</v>
      </c>
      <c r="FU15" s="200" t="s">
        <v>6562</v>
      </c>
      <c r="FV15" s="208"/>
      <c r="FW15" s="208"/>
      <c r="FX15" s="200" t="s">
        <v>6563</v>
      </c>
      <c r="FY15" s="200" t="s">
        <v>6564</v>
      </c>
      <c r="FZ15" s="200" t="s">
        <v>6565</v>
      </c>
      <c r="GA15" s="200" t="s">
        <v>6566</v>
      </c>
      <c r="GB15" s="208"/>
      <c r="GC15" s="200" t="s">
        <v>6567</v>
      </c>
      <c r="GD15" s="208"/>
      <c r="GE15" s="208"/>
      <c r="GF15" s="200" t="s">
        <v>6568</v>
      </c>
      <c r="GG15" s="208"/>
      <c r="GH15" s="200" t="s">
        <v>6569</v>
      </c>
      <c r="GI15" s="208"/>
      <c r="GJ15" s="208"/>
      <c r="GK15" s="208"/>
      <c r="GL15" s="200" t="s">
        <v>6570</v>
      </c>
      <c r="GM15" s="200" t="s">
        <v>6571</v>
      </c>
      <c r="GN15" s="200" t="s">
        <v>6572</v>
      </c>
      <c r="GO15" s="208"/>
      <c r="GP15" s="200" t="s">
        <v>6573</v>
      </c>
      <c r="GQ15" s="200" t="s">
        <v>6574</v>
      </c>
      <c r="GR15" s="208"/>
      <c r="GS15" s="200" t="s">
        <v>2887</v>
      </c>
      <c r="GT15" s="208"/>
      <c r="GU15" s="200" t="s">
        <v>6575</v>
      </c>
      <c r="GV15" s="208"/>
      <c r="GW15" s="200" t="s">
        <v>6576</v>
      </c>
      <c r="GX15" s="208"/>
      <c r="GY15" s="208"/>
      <c r="GZ15" s="200" t="s">
        <v>6577</v>
      </c>
      <c r="HA15" s="208"/>
      <c r="HB15" s="200" t="s">
        <v>6578</v>
      </c>
      <c r="HC15" s="208"/>
    </row>
    <row r="16" spans="2:211" ht="12" customHeight="1">
      <c r="D16" s="79" t="s">
        <v>3018</v>
      </c>
      <c r="E16" s="78" t="s">
        <v>2876</v>
      </c>
      <c r="G16" s="79" t="s">
        <v>180</v>
      </c>
      <c r="H16" s="181">
        <v>13</v>
      </c>
      <c r="K16" s="78" t="str">
        <f t="shared" si="4"/>
        <v>WRV</v>
      </c>
      <c r="L16" s="181">
        <v>13</v>
      </c>
      <c r="M16" s="46"/>
      <c r="N16" s="210" t="s">
        <v>5388</v>
      </c>
      <c r="O16" s="183">
        <v>13</v>
      </c>
      <c r="P16" s="184"/>
      <c r="Q16" s="182" t="str">
        <f t="shared" si="5"/>
        <v>RS 1.2 CVT CKD</v>
      </c>
      <c r="R16" s="183">
        <v>13</v>
      </c>
      <c r="S16" s="211"/>
      <c r="T16" s="193" t="s">
        <v>2895</v>
      </c>
      <c r="AA16" s="204" t="s">
        <v>5410</v>
      </c>
      <c r="AF16" s="197" t="s">
        <v>5427</v>
      </c>
      <c r="AH16" s="204" t="s">
        <v>2918</v>
      </c>
      <c r="AK16" s="204" t="s">
        <v>5449</v>
      </c>
      <c r="AM16" s="206" t="s">
        <v>5460</v>
      </c>
      <c r="AW16" s="208"/>
      <c r="AX16" s="208"/>
      <c r="AY16" s="201" t="s">
        <v>6579</v>
      </c>
      <c r="AZ16" s="208"/>
      <c r="BA16" s="201" t="s">
        <v>6580</v>
      </c>
      <c r="BB16" s="208"/>
      <c r="BC16" s="208"/>
      <c r="BD16" s="201" t="s">
        <v>6581</v>
      </c>
      <c r="BE16" s="208"/>
      <c r="BF16" s="208"/>
      <c r="BG16" s="208"/>
      <c r="BH16" s="208"/>
      <c r="BI16" s="208"/>
      <c r="BJ16" s="208"/>
      <c r="BK16" s="208"/>
      <c r="BL16" s="208"/>
      <c r="BM16" s="201" t="s">
        <v>6582</v>
      </c>
      <c r="BN16" s="201" t="s">
        <v>6583</v>
      </c>
      <c r="BO16" s="208"/>
      <c r="BP16" s="201" t="s">
        <v>6584</v>
      </c>
      <c r="BQ16" s="201" t="s">
        <v>6585</v>
      </c>
      <c r="BR16" s="208"/>
      <c r="BS16" s="201" t="s">
        <v>6586</v>
      </c>
      <c r="BT16" s="201" t="s">
        <v>6587</v>
      </c>
      <c r="BU16" s="208"/>
      <c r="BV16" s="208"/>
      <c r="BW16" s="208"/>
      <c r="BX16" s="200" t="s">
        <v>6588</v>
      </c>
      <c r="BY16" s="200" t="s">
        <v>6589</v>
      </c>
      <c r="BZ16" s="208"/>
      <c r="CA16" s="208"/>
      <c r="CB16" s="208"/>
      <c r="CC16" s="208"/>
      <c r="CF16" s="200" t="s">
        <v>6590</v>
      </c>
      <c r="CG16" s="200" t="s">
        <v>6591</v>
      </c>
      <c r="CH16" s="200" t="s">
        <v>6592</v>
      </c>
      <c r="CI16" s="200" t="s">
        <v>6593</v>
      </c>
      <c r="CJ16" s="200" t="s">
        <v>6594</v>
      </c>
      <c r="CK16" s="200" t="s">
        <v>6277</v>
      </c>
      <c r="CL16" s="208"/>
      <c r="CM16" s="200" t="s">
        <v>6595</v>
      </c>
      <c r="CN16" s="200" t="s">
        <v>6596</v>
      </c>
      <c r="CO16" s="200" t="s">
        <v>6597</v>
      </c>
      <c r="CP16" s="200" t="s">
        <v>6598</v>
      </c>
      <c r="CQ16" s="200" t="s">
        <v>6599</v>
      </c>
      <c r="CR16" s="208"/>
      <c r="CS16" s="200" t="s">
        <v>6600</v>
      </c>
      <c r="CT16" s="208"/>
      <c r="CU16" s="200" t="s">
        <v>6601</v>
      </c>
      <c r="CV16" s="200" t="s">
        <v>2917</v>
      </c>
      <c r="CW16" s="208"/>
      <c r="CX16" s="208"/>
      <c r="CY16" s="200" t="s">
        <v>6602</v>
      </c>
      <c r="CZ16" s="200" t="s">
        <v>6603</v>
      </c>
      <c r="DA16" s="208"/>
      <c r="DB16" s="208"/>
      <c r="DC16" s="200" t="s">
        <v>6604</v>
      </c>
      <c r="DL16" s="208"/>
      <c r="DM16" s="208"/>
      <c r="DN16" s="208"/>
      <c r="DO16" s="208"/>
      <c r="DP16" s="208"/>
      <c r="DQ16" s="208"/>
      <c r="DR16" s="208"/>
      <c r="DS16" s="208"/>
      <c r="DT16" s="208"/>
      <c r="DU16" s="200" t="s">
        <v>6605</v>
      </c>
      <c r="DV16" s="208"/>
      <c r="DW16" s="208"/>
      <c r="DX16" s="200" t="s">
        <v>6606</v>
      </c>
      <c r="DY16" s="208"/>
      <c r="DZ16" s="208"/>
      <c r="EA16" s="208"/>
      <c r="EB16" s="208"/>
      <c r="EC16" s="208"/>
      <c r="ED16" s="200" t="s">
        <v>6607</v>
      </c>
      <c r="EE16" s="202" t="s">
        <v>6608</v>
      </c>
      <c r="EF16" s="202" t="s">
        <v>6247</v>
      </c>
      <c r="EG16" s="209"/>
      <c r="EH16" s="209"/>
      <c r="EI16" s="202" t="s">
        <v>2949</v>
      </c>
      <c r="EJ16" s="202" t="s">
        <v>6609</v>
      </c>
      <c r="EK16" s="209"/>
      <c r="EL16" s="209"/>
      <c r="EM16" s="209"/>
      <c r="EN16" s="209"/>
      <c r="EO16" s="202" t="s">
        <v>5565</v>
      </c>
      <c r="EP16" s="209"/>
      <c r="EQ16" s="209"/>
      <c r="ER16" s="209"/>
      <c r="ES16" s="208"/>
      <c r="ET16" s="208"/>
      <c r="EU16" s="208"/>
      <c r="EV16" s="200" t="s">
        <v>6610</v>
      </c>
      <c r="EW16" s="200" t="s">
        <v>6611</v>
      </c>
      <c r="EX16" s="208"/>
      <c r="EY16" s="200" t="s">
        <v>6612</v>
      </c>
      <c r="FC16" s="208"/>
      <c r="FD16" s="208"/>
      <c r="FE16" s="208"/>
      <c r="FF16" s="208"/>
      <c r="FG16" s="200" t="s">
        <v>6613</v>
      </c>
      <c r="FH16" s="208"/>
      <c r="FI16" s="200" t="s">
        <v>6614</v>
      </c>
      <c r="FJ16" s="208"/>
      <c r="FK16" s="200" t="s">
        <v>6615</v>
      </c>
      <c r="FL16" s="208"/>
      <c r="FM16" s="208"/>
      <c r="FN16" s="200" t="s">
        <v>6616</v>
      </c>
      <c r="FO16" s="200" t="s">
        <v>6617</v>
      </c>
      <c r="FP16" s="208"/>
      <c r="FQ16" s="200" t="s">
        <v>6618</v>
      </c>
      <c r="FR16" s="208"/>
      <c r="FS16" s="208"/>
      <c r="FT16" s="208"/>
      <c r="FU16" s="200" t="s">
        <v>6619</v>
      </c>
      <c r="FV16" s="208"/>
      <c r="FW16" s="208"/>
      <c r="FX16" s="200" t="s">
        <v>6620</v>
      </c>
      <c r="FY16" s="200" t="s">
        <v>6621</v>
      </c>
      <c r="FZ16" s="200" t="s">
        <v>6622</v>
      </c>
      <c r="GA16" s="200" t="s">
        <v>6623</v>
      </c>
      <c r="GB16" s="208"/>
      <c r="GC16" s="200" t="s">
        <v>6624</v>
      </c>
      <c r="GD16" s="208"/>
      <c r="GE16" s="208"/>
      <c r="GF16" s="200" t="s">
        <v>6625</v>
      </c>
      <c r="GG16" s="208"/>
      <c r="GH16" s="200" t="s">
        <v>6626</v>
      </c>
      <c r="GI16" s="208"/>
      <c r="GJ16" s="208"/>
      <c r="GK16" s="208"/>
      <c r="GL16" s="200" t="s">
        <v>6627</v>
      </c>
      <c r="GM16" s="200" t="s">
        <v>6628</v>
      </c>
      <c r="GN16" s="200" t="s">
        <v>6629</v>
      </c>
      <c r="GO16" s="208"/>
      <c r="GP16" s="200" t="s">
        <v>6630</v>
      </c>
      <c r="GQ16" s="200" t="s">
        <v>6631</v>
      </c>
      <c r="GR16" s="208"/>
      <c r="GS16" s="200" t="s">
        <v>2891</v>
      </c>
      <c r="GT16" s="208"/>
      <c r="GU16" s="200" t="s">
        <v>6632</v>
      </c>
      <c r="GV16" s="208"/>
      <c r="GW16" s="200" t="s">
        <v>6633</v>
      </c>
      <c r="GX16" s="208"/>
      <c r="GY16" s="208"/>
      <c r="GZ16" s="200" t="s">
        <v>6634</v>
      </c>
      <c r="HA16" s="208"/>
      <c r="HB16" s="200" t="s">
        <v>6635</v>
      </c>
      <c r="HC16" s="208"/>
    </row>
    <row r="17" spans="4:211" ht="12" customHeight="1">
      <c r="D17" s="79" t="s">
        <v>2773</v>
      </c>
      <c r="E17" s="78" t="s">
        <v>2876</v>
      </c>
      <c r="G17" s="79" t="s">
        <v>40</v>
      </c>
      <c r="H17" s="181">
        <v>14</v>
      </c>
      <c r="K17" s="78">
        <f t="shared" si="4"/>
        <v>0</v>
      </c>
      <c r="L17" s="181">
        <v>14</v>
      </c>
      <c r="M17" s="46"/>
      <c r="N17" s="210" t="s">
        <v>5389</v>
      </c>
      <c r="O17" s="183">
        <v>14</v>
      </c>
      <c r="P17" s="184"/>
      <c r="Q17" s="182" t="str">
        <f t="shared" si="5"/>
        <v>RS 1.2 MT CKD</v>
      </c>
      <c r="R17" s="183">
        <v>14</v>
      </c>
      <c r="S17" s="211"/>
      <c r="T17" s="193" t="s">
        <v>5391</v>
      </c>
      <c r="AA17" s="204" t="s">
        <v>5411</v>
      </c>
      <c r="AH17" s="204" t="s">
        <v>5439</v>
      </c>
      <c r="AM17" s="206" t="s">
        <v>2984</v>
      </c>
      <c r="AW17" s="208"/>
      <c r="AX17" s="208"/>
      <c r="AY17" s="201" t="s">
        <v>6636</v>
      </c>
      <c r="AZ17" s="208"/>
      <c r="BA17" s="201" t="s">
        <v>6637</v>
      </c>
      <c r="BB17" s="208"/>
      <c r="BC17" s="208"/>
      <c r="BD17" s="201" t="s">
        <v>6638</v>
      </c>
      <c r="BE17" s="208"/>
      <c r="BF17" s="208"/>
      <c r="BG17" s="208"/>
      <c r="BH17" s="208"/>
      <c r="BI17" s="208"/>
      <c r="BJ17" s="208"/>
      <c r="BK17" s="208"/>
      <c r="BL17" s="208"/>
      <c r="BM17" s="201" t="s">
        <v>6639</v>
      </c>
      <c r="BN17" s="201" t="s">
        <v>6640</v>
      </c>
      <c r="BO17" s="208"/>
      <c r="BP17" s="201" t="s">
        <v>6641</v>
      </c>
      <c r="BQ17" s="201" t="s">
        <v>6642</v>
      </c>
      <c r="BR17" s="208"/>
      <c r="BS17" s="201" t="s">
        <v>6586</v>
      </c>
      <c r="BT17" s="201" t="s">
        <v>6643</v>
      </c>
      <c r="BU17" s="208"/>
      <c r="BV17" s="208"/>
      <c r="BW17" s="208"/>
      <c r="BX17" s="200" t="s">
        <v>6644</v>
      </c>
      <c r="CF17" s="200" t="s">
        <v>6645</v>
      </c>
      <c r="CG17" s="200" t="s">
        <v>6646</v>
      </c>
      <c r="CH17" s="200" t="s">
        <v>6647</v>
      </c>
      <c r="CI17" s="200" t="s">
        <v>6648</v>
      </c>
      <c r="CJ17" s="200" t="s">
        <v>6649</v>
      </c>
      <c r="CK17" s="200" t="s">
        <v>6650</v>
      </c>
      <c r="CL17" s="208"/>
      <c r="CM17" s="200" t="s">
        <v>6651</v>
      </c>
      <c r="CN17" s="200" t="s">
        <v>6652</v>
      </c>
      <c r="CO17" s="200" t="s">
        <v>6653</v>
      </c>
      <c r="CP17" s="200" t="s">
        <v>5759</v>
      </c>
      <c r="CQ17" s="208"/>
      <c r="CR17" s="208"/>
      <c r="CS17" s="200" t="s">
        <v>6654</v>
      </c>
      <c r="CT17" s="208"/>
      <c r="CU17" s="200" t="s">
        <v>6655</v>
      </c>
      <c r="CV17" s="200" t="s">
        <v>6656</v>
      </c>
      <c r="CW17" s="208"/>
      <c r="CX17" s="208"/>
      <c r="CY17" s="200" t="s">
        <v>6657</v>
      </c>
      <c r="CZ17" s="200" t="s">
        <v>6658</v>
      </c>
      <c r="DA17" s="208"/>
      <c r="DB17" s="208"/>
      <c r="DC17" s="200" t="s">
        <v>6659</v>
      </c>
      <c r="DL17" s="208"/>
      <c r="DM17" s="208"/>
      <c r="DN17" s="208"/>
      <c r="DO17" s="208"/>
      <c r="DP17" s="208"/>
      <c r="DQ17" s="208"/>
      <c r="DR17" s="208"/>
      <c r="DS17" s="208"/>
      <c r="DT17" s="208"/>
      <c r="DU17" s="200" t="s">
        <v>6660</v>
      </c>
      <c r="DV17" s="208"/>
      <c r="DW17" s="208"/>
      <c r="DX17" s="200" t="s">
        <v>6661</v>
      </c>
      <c r="DY17" s="208"/>
      <c r="DZ17" s="208"/>
      <c r="EA17" s="208"/>
      <c r="EB17" s="208"/>
      <c r="EC17" s="208"/>
      <c r="ED17" s="200" t="s">
        <v>6662</v>
      </c>
      <c r="EE17" s="209"/>
      <c r="EF17" s="202" t="s">
        <v>6663</v>
      </c>
      <c r="EG17" s="209"/>
      <c r="EH17" s="209"/>
      <c r="EI17" s="202" t="s">
        <v>6664</v>
      </c>
      <c r="EJ17" s="202" t="s">
        <v>2952</v>
      </c>
      <c r="EK17" s="209"/>
      <c r="EL17" s="209"/>
      <c r="EM17" s="209"/>
      <c r="EN17" s="209"/>
      <c r="EO17" s="202" t="s">
        <v>6665</v>
      </c>
      <c r="EP17" s="209"/>
      <c r="EQ17" s="209"/>
      <c r="ER17" s="209"/>
      <c r="ES17" s="208"/>
      <c r="ET17" s="208"/>
      <c r="EU17" s="208"/>
      <c r="EV17" s="200" t="s">
        <v>6666</v>
      </c>
      <c r="EW17" s="200" t="s">
        <v>6667</v>
      </c>
      <c r="EX17" s="208"/>
      <c r="EY17" s="200" t="s">
        <v>6668</v>
      </c>
      <c r="FC17" s="208"/>
      <c r="FD17" s="208"/>
      <c r="FE17" s="208"/>
      <c r="FF17" s="208"/>
      <c r="FG17" s="200" t="s">
        <v>6669</v>
      </c>
      <c r="FH17" s="208"/>
      <c r="FI17" s="200" t="s">
        <v>6670</v>
      </c>
      <c r="FJ17" s="208"/>
      <c r="FK17" s="200" t="s">
        <v>6671</v>
      </c>
      <c r="FL17" s="208"/>
      <c r="FM17" s="208"/>
      <c r="FN17" s="200" t="s">
        <v>6672</v>
      </c>
      <c r="FO17" s="200" t="s">
        <v>6673</v>
      </c>
      <c r="FP17" s="208"/>
      <c r="FQ17" s="200" t="s">
        <v>6674</v>
      </c>
      <c r="FR17" s="208"/>
      <c r="FS17" s="208"/>
      <c r="FT17" s="208"/>
      <c r="FU17" s="200" t="s">
        <v>6675</v>
      </c>
      <c r="FV17" s="208"/>
      <c r="FW17" s="208"/>
      <c r="FX17" s="200" t="s">
        <v>6676</v>
      </c>
      <c r="FY17" s="200" t="s">
        <v>6677</v>
      </c>
      <c r="FZ17" s="200" t="s">
        <v>6678</v>
      </c>
      <c r="GA17" s="200" t="s">
        <v>6679</v>
      </c>
      <c r="GB17" s="208"/>
      <c r="GC17" s="200" t="s">
        <v>6680</v>
      </c>
      <c r="GD17" s="208"/>
      <c r="GE17" s="208"/>
      <c r="GF17" s="200" t="s">
        <v>6681</v>
      </c>
      <c r="GG17" s="208"/>
      <c r="GH17" s="200" t="s">
        <v>6682</v>
      </c>
      <c r="GI17" s="208"/>
      <c r="GJ17" s="208"/>
      <c r="GK17" s="208"/>
      <c r="GL17" s="200" t="s">
        <v>6683</v>
      </c>
      <c r="GM17" s="200" t="s">
        <v>6684</v>
      </c>
      <c r="GN17" s="200" t="s">
        <v>6685</v>
      </c>
      <c r="GO17" s="208"/>
      <c r="GP17" s="200" t="s">
        <v>6686</v>
      </c>
      <c r="GQ17" s="200" t="s">
        <v>6687</v>
      </c>
      <c r="GR17" s="208"/>
      <c r="GS17" s="200" t="s">
        <v>6688</v>
      </c>
      <c r="GT17" s="208"/>
      <c r="GU17" s="200" t="s">
        <v>6689</v>
      </c>
      <c r="GV17" s="208"/>
      <c r="GW17" s="200" t="s">
        <v>6690</v>
      </c>
      <c r="GX17" s="208"/>
      <c r="GY17" s="208"/>
      <c r="GZ17" s="200" t="s">
        <v>6691</v>
      </c>
      <c r="HA17" s="208"/>
      <c r="HB17" s="200" t="s">
        <v>6692</v>
      </c>
      <c r="HC17" s="208"/>
    </row>
    <row r="18" spans="4:211" ht="12" customHeight="1">
      <c r="D18" s="79" t="s">
        <v>1751</v>
      </c>
      <c r="E18" s="78" t="s">
        <v>2876</v>
      </c>
      <c r="G18" s="79" t="s">
        <v>25</v>
      </c>
      <c r="H18" s="181">
        <v>15</v>
      </c>
      <c r="K18" s="78">
        <f t="shared" si="4"/>
        <v>0</v>
      </c>
      <c r="L18" s="181">
        <v>15</v>
      </c>
      <c r="M18" s="46"/>
      <c r="N18" s="210" t="s">
        <v>2893</v>
      </c>
      <c r="O18" s="183">
        <v>15</v>
      </c>
      <c r="P18" s="184"/>
      <c r="Q18" s="182" t="str">
        <f t="shared" si="5"/>
        <v>RS A/T 1.3</v>
      </c>
      <c r="R18" s="183">
        <v>15</v>
      </c>
      <c r="S18" s="211"/>
      <c r="T18" s="193" t="s">
        <v>5392</v>
      </c>
      <c r="AH18" s="204" t="s">
        <v>5440</v>
      </c>
      <c r="AM18" s="206" t="s">
        <v>5461</v>
      </c>
      <c r="AW18" s="208"/>
      <c r="AX18" s="208"/>
      <c r="AY18" s="201" t="s">
        <v>6693</v>
      </c>
      <c r="AZ18" s="208"/>
      <c r="BA18" s="201" t="s">
        <v>6694</v>
      </c>
      <c r="BB18" s="208"/>
      <c r="BC18" s="208"/>
      <c r="BD18" s="208"/>
      <c r="BE18" s="208"/>
      <c r="BF18" s="208"/>
      <c r="BG18" s="208"/>
      <c r="BH18" s="208"/>
      <c r="BI18" s="208"/>
      <c r="BJ18" s="208"/>
      <c r="BK18" s="208"/>
      <c r="BL18" s="208"/>
      <c r="BM18" s="201" t="s">
        <v>6695</v>
      </c>
      <c r="BN18" s="201" t="s">
        <v>6696</v>
      </c>
      <c r="BO18" s="208"/>
      <c r="BP18" s="201" t="s">
        <v>6697</v>
      </c>
      <c r="BQ18" s="201" t="s">
        <v>6698</v>
      </c>
      <c r="BR18" s="208"/>
      <c r="BS18" s="201" t="s">
        <v>6699</v>
      </c>
      <c r="BT18" s="201" t="s">
        <v>6700</v>
      </c>
      <c r="BU18" s="208"/>
      <c r="BV18" s="208"/>
      <c r="BW18" s="208"/>
      <c r="BX18" s="200" t="s">
        <v>6701</v>
      </c>
      <c r="CF18" s="200" t="s">
        <v>6702</v>
      </c>
      <c r="CG18" s="200" t="s">
        <v>6703</v>
      </c>
      <c r="CH18" s="200" t="s">
        <v>6704</v>
      </c>
      <c r="CI18" s="200" t="s">
        <v>6705</v>
      </c>
      <c r="CJ18" s="200" t="s">
        <v>6706</v>
      </c>
      <c r="CK18" s="200" t="s">
        <v>6707</v>
      </c>
      <c r="CL18" s="208"/>
      <c r="CM18" s="200" t="s">
        <v>6708</v>
      </c>
      <c r="CN18" s="200" t="s">
        <v>6709</v>
      </c>
      <c r="CO18" s="200" t="s">
        <v>6710</v>
      </c>
      <c r="CP18" s="200" t="s">
        <v>6711</v>
      </c>
      <c r="CQ18" s="208"/>
      <c r="CR18" s="208"/>
      <c r="CS18" s="208"/>
      <c r="CT18" s="208"/>
      <c r="CU18" s="200" t="s">
        <v>6712</v>
      </c>
      <c r="CV18" s="200" t="s">
        <v>2922</v>
      </c>
      <c r="CW18" s="208"/>
      <c r="CX18" s="208"/>
      <c r="CY18" s="200" t="s">
        <v>6713</v>
      </c>
      <c r="CZ18" s="200" t="s">
        <v>6714</v>
      </c>
      <c r="DA18" s="208"/>
      <c r="DB18" s="208"/>
      <c r="DC18" s="200" t="s">
        <v>6715</v>
      </c>
      <c r="DL18" s="208"/>
      <c r="DM18" s="208"/>
      <c r="DN18" s="208"/>
      <c r="DO18" s="208"/>
      <c r="DP18" s="208"/>
      <c r="DQ18" s="208"/>
      <c r="DR18" s="208"/>
      <c r="DS18" s="208"/>
      <c r="DT18" s="208"/>
      <c r="DU18" s="200" t="s">
        <v>6716</v>
      </c>
      <c r="DV18" s="208"/>
      <c r="DW18" s="208"/>
      <c r="DX18" s="200" t="s">
        <v>6717</v>
      </c>
      <c r="DY18" s="208"/>
      <c r="DZ18" s="208"/>
      <c r="EA18" s="208"/>
      <c r="EB18" s="208"/>
      <c r="EC18" s="208"/>
      <c r="ED18" s="200" t="s">
        <v>6718</v>
      </c>
      <c r="EE18" s="209"/>
      <c r="EF18" s="202" t="s">
        <v>6719</v>
      </c>
      <c r="EG18" s="209"/>
      <c r="EH18" s="209"/>
      <c r="EI18" s="202" t="s">
        <v>6720</v>
      </c>
      <c r="EJ18" s="202" t="s">
        <v>6721</v>
      </c>
      <c r="EK18" s="209"/>
      <c r="EL18" s="209"/>
      <c r="EM18" s="209"/>
      <c r="EN18" s="209"/>
      <c r="EO18" s="202" t="s">
        <v>6722</v>
      </c>
      <c r="EP18" s="209"/>
      <c r="EQ18" s="209"/>
      <c r="ER18" s="209"/>
      <c r="ES18" s="208"/>
      <c r="ET18" s="208"/>
      <c r="EU18" s="208"/>
      <c r="EV18" s="200" t="s">
        <v>6723</v>
      </c>
      <c r="EW18" s="200" t="s">
        <v>6724</v>
      </c>
      <c r="EX18" s="208"/>
      <c r="EY18" s="200" t="s">
        <v>6725</v>
      </c>
      <c r="FC18" s="208"/>
      <c r="FD18" s="208"/>
      <c r="FE18" s="208"/>
      <c r="FF18" s="208"/>
      <c r="FG18" s="200" t="s">
        <v>6726</v>
      </c>
      <c r="FH18" s="208"/>
      <c r="FI18" s="200" t="s">
        <v>6727</v>
      </c>
      <c r="FJ18" s="208"/>
      <c r="FK18" s="208"/>
      <c r="FL18" s="208"/>
      <c r="FM18" s="208"/>
      <c r="FN18" s="200" t="s">
        <v>6728</v>
      </c>
      <c r="FO18" s="200" t="s">
        <v>6729</v>
      </c>
      <c r="FP18" s="208"/>
      <c r="FQ18" s="200" t="s">
        <v>6730</v>
      </c>
      <c r="FR18" s="208"/>
      <c r="FS18" s="208"/>
      <c r="FT18" s="208"/>
      <c r="FU18" s="200" t="s">
        <v>6731</v>
      </c>
      <c r="FV18" s="208"/>
      <c r="FW18" s="208"/>
      <c r="FX18" s="208"/>
      <c r="FY18" s="200" t="s">
        <v>6732</v>
      </c>
      <c r="FZ18" s="200" t="s">
        <v>6733</v>
      </c>
      <c r="GA18" s="200" t="s">
        <v>6734</v>
      </c>
      <c r="GB18" s="208"/>
      <c r="GC18" s="200" t="s">
        <v>6735</v>
      </c>
      <c r="GD18" s="208"/>
      <c r="GE18" s="208"/>
      <c r="GF18" s="200" t="s">
        <v>6736</v>
      </c>
      <c r="GG18" s="208"/>
      <c r="GH18" s="200" t="s">
        <v>6737</v>
      </c>
      <c r="GI18" s="208"/>
      <c r="GJ18" s="208"/>
      <c r="GK18" s="208"/>
      <c r="GL18" s="200" t="s">
        <v>6738</v>
      </c>
      <c r="GM18" s="200" t="s">
        <v>6739</v>
      </c>
      <c r="GN18" s="200" t="s">
        <v>6740</v>
      </c>
      <c r="GO18" s="208"/>
      <c r="GP18" s="200" t="s">
        <v>5746</v>
      </c>
      <c r="GQ18" s="200" t="s">
        <v>6741</v>
      </c>
      <c r="GR18" s="208"/>
      <c r="GS18" s="200" t="s">
        <v>6742</v>
      </c>
      <c r="GT18" s="208"/>
      <c r="GU18" s="200" t="s">
        <v>6743</v>
      </c>
      <c r="GV18" s="208"/>
      <c r="GW18" s="200" t="s">
        <v>6744</v>
      </c>
      <c r="GX18" s="208"/>
      <c r="GY18" s="208"/>
      <c r="GZ18" s="200" t="s">
        <v>6745</v>
      </c>
      <c r="HA18" s="208"/>
      <c r="HB18" s="200" t="s">
        <v>6746</v>
      </c>
      <c r="HC18" s="208"/>
    </row>
    <row r="19" spans="4:211" ht="12" customHeight="1">
      <c r="D19" s="79" t="s">
        <v>35</v>
      </c>
      <c r="E19" s="78" t="s">
        <v>2876</v>
      </c>
      <c r="G19" s="79" t="s">
        <v>5319</v>
      </c>
      <c r="H19" s="181">
        <v>16</v>
      </c>
      <c r="K19" s="78">
        <f t="shared" si="4"/>
        <v>0</v>
      </c>
      <c r="L19" s="181">
        <v>16</v>
      </c>
      <c r="M19" s="46"/>
      <c r="N19" s="210" t="s">
        <v>2894</v>
      </c>
      <c r="O19" s="183">
        <v>16</v>
      </c>
      <c r="P19" s="184"/>
      <c r="Q19" s="182" t="str">
        <f t="shared" si="5"/>
        <v>RS CVT 1.2</v>
      </c>
      <c r="R19" s="183">
        <v>16</v>
      </c>
      <c r="S19" s="211"/>
      <c r="T19" s="193" t="s">
        <v>5393</v>
      </c>
      <c r="AM19" s="206" t="s">
        <v>5462</v>
      </c>
      <c r="AW19" s="208"/>
      <c r="AX19" s="208"/>
      <c r="AY19" s="201" t="s">
        <v>6747</v>
      </c>
      <c r="AZ19" s="208"/>
      <c r="BA19" s="201" t="s">
        <v>6748</v>
      </c>
      <c r="BB19" s="208"/>
      <c r="BC19" s="208"/>
      <c r="BD19" s="208"/>
      <c r="BE19" s="208"/>
      <c r="BF19" s="208"/>
      <c r="BG19" s="208"/>
      <c r="BH19" s="208"/>
      <c r="BI19" s="208"/>
      <c r="BJ19" s="208"/>
      <c r="BK19" s="208"/>
      <c r="BL19" s="208"/>
      <c r="BM19" s="201" t="s">
        <v>6749</v>
      </c>
      <c r="BN19" s="201" t="s">
        <v>6750</v>
      </c>
      <c r="BO19" s="208"/>
      <c r="BP19" s="201" t="s">
        <v>6751</v>
      </c>
      <c r="BQ19" s="201" t="s">
        <v>6752</v>
      </c>
      <c r="BR19" s="208"/>
      <c r="BS19" s="201" t="s">
        <v>6753</v>
      </c>
      <c r="BT19" s="201" t="s">
        <v>6754</v>
      </c>
      <c r="CF19" s="200" t="s">
        <v>6755</v>
      </c>
      <c r="CG19" s="200" t="s">
        <v>6756</v>
      </c>
      <c r="CH19" s="200" t="s">
        <v>6757</v>
      </c>
      <c r="CI19" s="200" t="s">
        <v>6758</v>
      </c>
      <c r="CJ19" s="200" t="s">
        <v>6759</v>
      </c>
      <c r="CK19" s="200" t="s">
        <v>6760</v>
      </c>
      <c r="CL19" s="208"/>
      <c r="CM19" s="200" t="s">
        <v>6761</v>
      </c>
      <c r="CN19" s="200" t="s">
        <v>6762</v>
      </c>
      <c r="CO19" s="200" t="s">
        <v>6763</v>
      </c>
      <c r="CP19" s="200" t="s">
        <v>6764</v>
      </c>
      <c r="CQ19" s="208"/>
      <c r="CR19" s="208"/>
      <c r="CS19" s="208"/>
      <c r="CT19" s="208"/>
      <c r="CU19" s="200" t="s">
        <v>6765</v>
      </c>
      <c r="CV19" s="208"/>
      <c r="CW19" s="208"/>
      <c r="CX19" s="208"/>
      <c r="CY19" s="200" t="s">
        <v>6766</v>
      </c>
      <c r="CZ19" s="200" t="s">
        <v>6767</v>
      </c>
      <c r="DA19" s="208"/>
      <c r="DB19" s="208"/>
      <c r="DC19" s="200" t="s">
        <v>6768</v>
      </c>
      <c r="DL19" s="208"/>
      <c r="DM19" s="208"/>
      <c r="DN19" s="208"/>
      <c r="DO19" s="208"/>
      <c r="DP19" s="208"/>
      <c r="DQ19" s="208"/>
      <c r="DR19" s="208"/>
      <c r="DS19" s="208"/>
      <c r="DT19" s="208"/>
      <c r="DU19" s="200" t="s">
        <v>6769</v>
      </c>
      <c r="DV19" s="208"/>
      <c r="DW19" s="208"/>
      <c r="DX19" s="200" t="s">
        <v>6770</v>
      </c>
      <c r="DY19" s="208"/>
      <c r="DZ19" s="208"/>
      <c r="EA19" s="208"/>
      <c r="EB19" s="208"/>
      <c r="EC19" s="208"/>
      <c r="ED19" s="200" t="s">
        <v>6771</v>
      </c>
      <c r="EE19" s="209"/>
      <c r="EF19" s="202" t="s">
        <v>5954</v>
      </c>
      <c r="EG19" s="209"/>
      <c r="EH19" s="209"/>
      <c r="EI19" s="202" t="s">
        <v>6772</v>
      </c>
      <c r="EJ19" s="202" t="s">
        <v>6773</v>
      </c>
      <c r="EK19" s="209"/>
      <c r="EL19" s="209"/>
      <c r="EM19" s="209"/>
      <c r="EN19" s="209"/>
      <c r="EO19" s="202" t="s">
        <v>6774</v>
      </c>
      <c r="EP19" s="209"/>
      <c r="EQ19" s="209"/>
      <c r="ER19" s="209"/>
      <c r="ES19" s="208"/>
      <c r="ET19" s="208"/>
      <c r="EU19" s="208"/>
      <c r="EV19" s="200" t="s">
        <v>6775</v>
      </c>
      <c r="EW19" s="200" t="s">
        <v>6776</v>
      </c>
      <c r="EX19" s="208"/>
      <c r="EY19" s="200" t="s">
        <v>6777</v>
      </c>
      <c r="FC19" s="208"/>
      <c r="FD19" s="208"/>
      <c r="FE19" s="208"/>
      <c r="FF19" s="208"/>
      <c r="FG19" s="200" t="s">
        <v>6778</v>
      </c>
      <c r="FH19" s="208"/>
      <c r="FI19" s="208"/>
      <c r="FJ19" s="208"/>
      <c r="FK19" s="208"/>
      <c r="FL19" s="208"/>
      <c r="FM19" s="208"/>
      <c r="FN19" s="200" t="s">
        <v>6779</v>
      </c>
      <c r="FO19" s="200" t="s">
        <v>6780</v>
      </c>
      <c r="FP19" s="208"/>
      <c r="FQ19" s="200" t="s">
        <v>6781</v>
      </c>
      <c r="FR19" s="208"/>
      <c r="FS19" s="208"/>
      <c r="FT19" s="208"/>
      <c r="FU19" s="200" t="s">
        <v>6782</v>
      </c>
      <c r="FV19" s="208"/>
      <c r="FW19" s="208"/>
      <c r="FX19" s="208"/>
      <c r="FY19" s="200" t="s">
        <v>6783</v>
      </c>
      <c r="FZ19" s="200" t="s">
        <v>6784</v>
      </c>
      <c r="GA19" s="200" t="s">
        <v>6785</v>
      </c>
      <c r="GB19" s="208"/>
      <c r="GC19" s="208"/>
      <c r="GD19" s="208"/>
      <c r="GE19" s="208"/>
      <c r="GF19" s="200" t="s">
        <v>6786</v>
      </c>
      <c r="GG19" s="208"/>
      <c r="GH19" s="200" t="s">
        <v>6787</v>
      </c>
      <c r="GI19" s="208"/>
      <c r="GJ19" s="208"/>
      <c r="GK19" s="208"/>
      <c r="GL19" s="200" t="s">
        <v>6788</v>
      </c>
      <c r="GM19" s="200" t="s">
        <v>6789</v>
      </c>
      <c r="GN19" s="200" t="s">
        <v>6790</v>
      </c>
      <c r="GO19" s="208"/>
      <c r="GP19" s="200" t="s">
        <v>6791</v>
      </c>
      <c r="GQ19" s="200" t="s">
        <v>5928</v>
      </c>
      <c r="GR19" s="208"/>
      <c r="GS19" s="200" t="s">
        <v>6792</v>
      </c>
      <c r="GT19" s="208"/>
      <c r="GU19" s="200" t="s">
        <v>6793</v>
      </c>
      <c r="GV19" s="208"/>
      <c r="GW19" s="200" t="s">
        <v>6794</v>
      </c>
      <c r="GX19" s="208"/>
      <c r="GY19" s="208"/>
      <c r="GZ19" s="200" t="s">
        <v>6795</v>
      </c>
      <c r="HA19" s="208"/>
      <c r="HB19" s="200" t="s">
        <v>6796</v>
      </c>
      <c r="HC19" s="208"/>
    </row>
    <row r="20" spans="4:211" ht="12" customHeight="1">
      <c r="D20" s="79" t="s">
        <v>2506</v>
      </c>
      <c r="E20" s="78" t="s">
        <v>2876</v>
      </c>
      <c r="G20" s="79" t="s">
        <v>42</v>
      </c>
      <c r="H20" s="181">
        <v>17</v>
      </c>
      <c r="K20" s="78">
        <f t="shared" si="4"/>
        <v>0</v>
      </c>
      <c r="L20" s="181">
        <v>17</v>
      </c>
      <c r="M20" s="46"/>
      <c r="N20" s="210" t="s">
        <v>5390</v>
      </c>
      <c r="O20" s="183">
        <v>17</v>
      </c>
      <c r="P20" s="184"/>
      <c r="Q20" s="182" t="str">
        <f t="shared" si="5"/>
        <v>RS CVT URBANITE</v>
      </c>
      <c r="R20" s="183">
        <v>17</v>
      </c>
      <c r="S20" s="211"/>
      <c r="T20" s="193" t="s">
        <v>5394</v>
      </c>
      <c r="AM20" s="206" t="s">
        <v>5463</v>
      </c>
      <c r="AW20" s="208"/>
      <c r="AX20" s="208"/>
      <c r="AY20" s="201" t="s">
        <v>2888</v>
      </c>
      <c r="AZ20" s="208"/>
      <c r="BA20" s="201" t="s">
        <v>6797</v>
      </c>
      <c r="BB20" s="208"/>
      <c r="BC20" s="208"/>
      <c r="BD20" s="208"/>
      <c r="BE20" s="208"/>
      <c r="BF20" s="208"/>
      <c r="BG20" s="208"/>
      <c r="BH20" s="208"/>
      <c r="BI20" s="208"/>
      <c r="BJ20" s="208"/>
      <c r="BK20" s="208"/>
      <c r="BL20" s="208"/>
      <c r="BM20" s="201" t="s">
        <v>6798</v>
      </c>
      <c r="BN20" s="201" t="s">
        <v>6799</v>
      </c>
      <c r="BO20" s="208"/>
      <c r="BP20" s="201" t="s">
        <v>6800</v>
      </c>
      <c r="BQ20" s="201" t="s">
        <v>6801</v>
      </c>
      <c r="BR20" s="208"/>
      <c r="BS20" s="201" t="s">
        <v>6753</v>
      </c>
      <c r="BT20" s="201" t="s">
        <v>6802</v>
      </c>
      <c r="CF20" s="200" t="s">
        <v>6803</v>
      </c>
      <c r="CG20" s="200" t="s">
        <v>6804</v>
      </c>
      <c r="CH20" s="200" t="s">
        <v>6805</v>
      </c>
      <c r="CI20" s="200" t="s">
        <v>6806</v>
      </c>
      <c r="CJ20" s="200" t="s">
        <v>6807</v>
      </c>
      <c r="CK20" s="200" t="s">
        <v>6808</v>
      </c>
      <c r="CL20" s="208"/>
      <c r="CM20" s="200" t="s">
        <v>6809</v>
      </c>
      <c r="CN20" s="200" t="s">
        <v>6810</v>
      </c>
      <c r="CO20" s="200" t="s">
        <v>6811</v>
      </c>
      <c r="CP20" s="200" t="s">
        <v>6812</v>
      </c>
      <c r="CQ20" s="208"/>
      <c r="CR20" s="208"/>
      <c r="CS20" s="208"/>
      <c r="CT20" s="208"/>
      <c r="CU20" s="200" t="s">
        <v>6813</v>
      </c>
      <c r="CV20" s="208"/>
      <c r="CW20" s="208"/>
      <c r="CX20" s="208"/>
      <c r="CY20" s="200" t="s">
        <v>6814</v>
      </c>
      <c r="CZ20" s="200" t="s">
        <v>6537</v>
      </c>
      <c r="DA20" s="208"/>
      <c r="DX20" s="200" t="s">
        <v>6815</v>
      </c>
      <c r="DY20" s="208"/>
      <c r="DZ20" s="208"/>
      <c r="EA20" s="208"/>
      <c r="EB20" s="208"/>
      <c r="EC20" s="208"/>
      <c r="ED20" s="200" t="s">
        <v>6816</v>
      </c>
      <c r="EE20" s="209"/>
      <c r="EF20" s="202" t="s">
        <v>6817</v>
      </c>
      <c r="EG20" s="209"/>
      <c r="EH20" s="209"/>
      <c r="EI20" s="202" t="s">
        <v>2950</v>
      </c>
      <c r="EJ20" s="202" t="s">
        <v>6818</v>
      </c>
      <c r="EK20" s="209"/>
      <c r="EL20" s="209"/>
      <c r="EM20" s="209"/>
      <c r="EN20" s="209"/>
      <c r="EO20" s="202" t="s">
        <v>6819</v>
      </c>
      <c r="EP20" s="209"/>
      <c r="EQ20" s="209"/>
      <c r="ER20" s="209"/>
      <c r="ES20" s="208"/>
      <c r="ET20" s="208"/>
      <c r="EU20" s="208"/>
      <c r="EV20" s="200" t="s">
        <v>6820</v>
      </c>
      <c r="EW20" s="200" t="s">
        <v>6821</v>
      </c>
      <c r="EX20" s="208"/>
      <c r="EY20" s="200" t="s">
        <v>6822</v>
      </c>
      <c r="FC20" s="208"/>
      <c r="FD20" s="208"/>
      <c r="FE20" s="208"/>
      <c r="FF20" s="208"/>
      <c r="FG20" s="200" t="s">
        <v>6823</v>
      </c>
      <c r="FH20" s="208"/>
      <c r="FI20" s="208"/>
      <c r="FJ20" s="208"/>
      <c r="FK20" s="208"/>
      <c r="FL20" s="208"/>
      <c r="FM20" s="208"/>
      <c r="FN20" s="200" t="s">
        <v>6824</v>
      </c>
      <c r="FO20" s="200" t="s">
        <v>6825</v>
      </c>
      <c r="FP20" s="208"/>
      <c r="FQ20" s="200" t="s">
        <v>6826</v>
      </c>
      <c r="FR20" s="208"/>
      <c r="FS20" s="208"/>
      <c r="FT20" s="208"/>
      <c r="FU20" s="200" t="s">
        <v>6827</v>
      </c>
      <c r="FV20" s="208"/>
      <c r="FW20" s="208"/>
      <c r="FX20" s="208"/>
      <c r="FY20" s="200" t="s">
        <v>6828</v>
      </c>
      <c r="FZ20" s="200" t="s">
        <v>6829</v>
      </c>
      <c r="GA20" s="200" t="s">
        <v>6830</v>
      </c>
      <c r="GB20" s="208"/>
      <c r="GC20" s="208"/>
      <c r="GD20" s="208"/>
      <c r="GE20" s="208"/>
      <c r="GF20" s="208"/>
      <c r="GG20" s="208"/>
      <c r="GH20" s="200" t="s">
        <v>6831</v>
      </c>
      <c r="GI20" s="208"/>
      <c r="GJ20" s="208"/>
      <c r="GK20" s="208"/>
      <c r="GL20" s="200" t="s">
        <v>6832</v>
      </c>
      <c r="GM20" s="200" t="s">
        <v>6833</v>
      </c>
      <c r="GN20" s="200" t="s">
        <v>6834</v>
      </c>
      <c r="GO20" s="208"/>
      <c r="GP20" s="200" t="s">
        <v>6835</v>
      </c>
      <c r="GQ20" s="200" t="s">
        <v>6836</v>
      </c>
      <c r="GR20" s="208"/>
      <c r="GS20" s="200" t="s">
        <v>6837</v>
      </c>
      <c r="GT20" s="208"/>
      <c r="GU20" s="200" t="s">
        <v>6199</v>
      </c>
      <c r="GV20" s="208"/>
      <c r="GW20" s="200" t="s">
        <v>6838</v>
      </c>
      <c r="GX20" s="208"/>
      <c r="GY20" s="208"/>
      <c r="GZ20" s="200" t="s">
        <v>6839</v>
      </c>
      <c r="HA20" s="208"/>
      <c r="HB20" s="200" t="s">
        <v>6840</v>
      </c>
      <c r="HC20" s="208"/>
    </row>
    <row r="21" spans="4:211" ht="12" customHeight="1">
      <c r="D21" s="79" t="s">
        <v>3025</v>
      </c>
      <c r="E21" s="78" t="s">
        <v>2876</v>
      </c>
      <c r="G21" s="79" t="s">
        <v>43</v>
      </c>
      <c r="H21" s="181">
        <v>18</v>
      </c>
      <c r="K21" s="78">
        <f t="shared" si="4"/>
        <v>0</v>
      </c>
      <c r="L21" s="181">
        <v>18</v>
      </c>
      <c r="M21" s="46"/>
      <c r="N21" s="210" t="s">
        <v>2895</v>
      </c>
      <c r="O21" s="183">
        <v>18</v>
      </c>
      <c r="P21" s="184"/>
      <c r="Q21" s="182" t="str">
        <f t="shared" si="5"/>
        <v>RS MT 1.2</v>
      </c>
      <c r="R21" s="183">
        <v>18</v>
      </c>
      <c r="S21" s="211"/>
      <c r="T21" s="78"/>
      <c r="AM21" s="206" t="s">
        <v>5464</v>
      </c>
      <c r="AW21" s="208"/>
      <c r="AX21" s="208"/>
      <c r="AY21" s="201" t="s">
        <v>6841</v>
      </c>
      <c r="AZ21" s="208"/>
      <c r="BA21" s="201" t="s">
        <v>6797</v>
      </c>
      <c r="BB21" s="208"/>
      <c r="BC21" s="208"/>
      <c r="BD21" s="208"/>
      <c r="BE21" s="208"/>
      <c r="BF21" s="208"/>
      <c r="BG21" s="208"/>
      <c r="BH21" s="208"/>
      <c r="BI21" s="208"/>
      <c r="BJ21" s="208"/>
      <c r="BK21" s="208"/>
      <c r="BL21" s="208"/>
      <c r="BM21" s="201" t="s">
        <v>6842</v>
      </c>
      <c r="BN21" s="201" t="s">
        <v>6843</v>
      </c>
      <c r="BO21" s="208"/>
      <c r="BP21" s="201" t="s">
        <v>6844</v>
      </c>
      <c r="BQ21" s="201" t="s">
        <v>6845</v>
      </c>
      <c r="BR21" s="208"/>
      <c r="BS21" s="201" t="s">
        <v>6846</v>
      </c>
      <c r="BT21" s="201" t="s">
        <v>6847</v>
      </c>
      <c r="CF21" s="200" t="s">
        <v>2907</v>
      </c>
      <c r="CG21" s="200" t="s">
        <v>6848</v>
      </c>
      <c r="CH21" s="200" t="s">
        <v>5613</v>
      </c>
      <c r="CI21" s="208"/>
      <c r="CJ21" s="200" t="s">
        <v>6849</v>
      </c>
      <c r="CK21" s="200" t="s">
        <v>6850</v>
      </c>
      <c r="CL21" s="208"/>
      <c r="CM21" s="200" t="s">
        <v>6851</v>
      </c>
      <c r="CN21" s="200" t="s">
        <v>6852</v>
      </c>
      <c r="CO21" s="200" t="s">
        <v>6853</v>
      </c>
      <c r="CP21" s="200" t="s">
        <v>6854</v>
      </c>
      <c r="CQ21" s="208"/>
      <c r="CR21" s="208"/>
      <c r="CS21" s="208"/>
      <c r="CT21" s="208"/>
      <c r="CU21" s="200" t="s">
        <v>6855</v>
      </c>
      <c r="CV21" s="208"/>
      <c r="CW21" s="208"/>
      <c r="CX21" s="208"/>
      <c r="CY21" s="200" t="s">
        <v>6856</v>
      </c>
      <c r="CZ21" s="200" t="s">
        <v>6857</v>
      </c>
      <c r="DA21" s="208"/>
      <c r="DX21" s="200" t="s">
        <v>6858</v>
      </c>
      <c r="DY21" s="208"/>
      <c r="DZ21" s="208"/>
      <c r="EA21" s="208"/>
      <c r="EB21" s="208"/>
      <c r="EC21" s="208"/>
      <c r="ED21" s="200" t="s">
        <v>6859</v>
      </c>
      <c r="EE21" s="209"/>
      <c r="EF21" s="202" t="s">
        <v>6860</v>
      </c>
      <c r="EG21" s="209"/>
      <c r="EH21" s="209"/>
      <c r="EI21" s="202" t="s">
        <v>6861</v>
      </c>
      <c r="EJ21" s="202" t="s">
        <v>6862</v>
      </c>
      <c r="EK21" s="209"/>
      <c r="EL21" s="209"/>
      <c r="EM21" s="209"/>
      <c r="EN21" s="209"/>
      <c r="EO21" s="209"/>
      <c r="EP21" s="209"/>
      <c r="EQ21" s="209"/>
      <c r="ER21" s="209"/>
      <c r="ES21" s="208"/>
      <c r="ET21" s="208"/>
      <c r="EU21" s="208"/>
      <c r="EV21" s="200" t="s">
        <v>6863</v>
      </c>
      <c r="EW21" s="200" t="s">
        <v>6864</v>
      </c>
      <c r="EX21" s="208"/>
      <c r="EY21" s="200" t="s">
        <v>6865</v>
      </c>
      <c r="FC21" s="208"/>
      <c r="FD21" s="208"/>
      <c r="FE21" s="208"/>
      <c r="FF21" s="208"/>
      <c r="FG21" s="200" t="s">
        <v>6866</v>
      </c>
      <c r="FH21" s="208"/>
      <c r="FI21" s="208"/>
      <c r="FJ21" s="208"/>
      <c r="FK21" s="208"/>
      <c r="FL21" s="208"/>
      <c r="FM21" s="208"/>
      <c r="FN21" s="208"/>
      <c r="FO21" s="200" t="s">
        <v>6867</v>
      </c>
      <c r="FP21" s="208"/>
      <c r="FQ21" s="200" t="s">
        <v>6868</v>
      </c>
      <c r="FR21" s="208"/>
      <c r="FS21" s="208"/>
      <c r="FT21" s="208"/>
      <c r="FU21" s="200" t="s">
        <v>6869</v>
      </c>
      <c r="FV21" s="208"/>
      <c r="FW21" s="208"/>
      <c r="FX21" s="208"/>
      <c r="FY21" s="200" t="s">
        <v>5922</v>
      </c>
      <c r="FZ21" s="200" t="s">
        <v>6870</v>
      </c>
      <c r="GA21" s="200" t="s">
        <v>6871</v>
      </c>
      <c r="GB21" s="208"/>
      <c r="GC21" s="208"/>
      <c r="GD21" s="208"/>
      <c r="GE21" s="208"/>
      <c r="GF21" s="208"/>
      <c r="GG21" s="208"/>
      <c r="GH21" s="200" t="s">
        <v>6872</v>
      </c>
      <c r="GI21" s="208"/>
      <c r="GJ21" s="208"/>
      <c r="GK21" s="208"/>
      <c r="GL21" s="200" t="s">
        <v>6873</v>
      </c>
      <c r="GM21" s="200" t="s">
        <v>6874</v>
      </c>
      <c r="GN21" s="200" t="s">
        <v>6875</v>
      </c>
      <c r="GO21" s="208"/>
      <c r="GP21" s="200" t="s">
        <v>6876</v>
      </c>
      <c r="GQ21" s="200" t="s">
        <v>6877</v>
      </c>
      <c r="GR21" s="208"/>
      <c r="GS21" s="200" t="s">
        <v>6878</v>
      </c>
      <c r="GT21" s="208"/>
      <c r="GU21" s="200" t="s">
        <v>6879</v>
      </c>
      <c r="GV21" s="208"/>
      <c r="GW21" s="200" t="s">
        <v>6880</v>
      </c>
      <c r="GX21" s="208"/>
      <c r="GY21" s="208"/>
      <c r="GZ21" s="200" t="s">
        <v>6881</v>
      </c>
      <c r="HA21" s="208"/>
      <c r="HB21" s="200" t="s">
        <v>6882</v>
      </c>
      <c r="HC21" s="208"/>
    </row>
    <row r="22" spans="4:211" ht="12" customHeight="1">
      <c r="D22" s="79" t="s">
        <v>24</v>
      </c>
      <c r="E22" s="78" t="s">
        <v>2877</v>
      </c>
      <c r="G22" s="78" t="s">
        <v>48</v>
      </c>
      <c r="H22" s="181">
        <v>19</v>
      </c>
      <c r="K22" s="78">
        <f t="shared" si="4"/>
        <v>0</v>
      </c>
      <c r="L22" s="181">
        <v>19</v>
      </c>
      <c r="M22" s="46"/>
      <c r="N22" s="210" t="s">
        <v>5391</v>
      </c>
      <c r="O22" s="183">
        <v>19</v>
      </c>
      <c r="P22" s="184"/>
      <c r="Q22" s="182" t="str">
        <f t="shared" si="5"/>
        <v>RS MT URBANITE</v>
      </c>
      <c r="R22" s="183">
        <v>19</v>
      </c>
      <c r="S22" s="211"/>
      <c r="AM22" s="206" t="s">
        <v>2985</v>
      </c>
      <c r="AW22" s="208"/>
      <c r="AX22" s="208"/>
      <c r="AY22" s="201" t="s">
        <v>6883</v>
      </c>
      <c r="AZ22" s="208"/>
      <c r="BA22" s="201" t="s">
        <v>6884</v>
      </c>
      <c r="BB22" s="208"/>
      <c r="BC22" s="208"/>
      <c r="BD22" s="208"/>
      <c r="BE22" s="208"/>
      <c r="BF22" s="208"/>
      <c r="BG22" s="208"/>
      <c r="BH22" s="208"/>
      <c r="BI22" s="208"/>
      <c r="BJ22" s="208"/>
      <c r="BK22" s="208"/>
      <c r="BL22" s="208"/>
      <c r="BM22" s="201" t="s">
        <v>6885</v>
      </c>
      <c r="BN22" s="201" t="s">
        <v>6886</v>
      </c>
      <c r="BO22" s="208"/>
      <c r="BP22" s="201" t="s">
        <v>6887</v>
      </c>
      <c r="BQ22" s="201" t="s">
        <v>6888</v>
      </c>
      <c r="BR22" s="208"/>
      <c r="BS22" s="201" t="s">
        <v>6846</v>
      </c>
      <c r="BT22" s="201" t="s">
        <v>6889</v>
      </c>
      <c r="CF22" s="200" t="s">
        <v>6890</v>
      </c>
      <c r="CG22" s="200" t="s">
        <v>6891</v>
      </c>
      <c r="CH22" s="200" t="s">
        <v>6892</v>
      </c>
      <c r="CI22" s="208"/>
      <c r="CJ22" s="200" t="s">
        <v>6893</v>
      </c>
      <c r="CK22" s="200" t="s">
        <v>6894</v>
      </c>
      <c r="CL22" s="208"/>
      <c r="CM22" s="208"/>
      <c r="CN22" s="200" t="s">
        <v>6895</v>
      </c>
      <c r="CO22" s="200" t="s">
        <v>6896</v>
      </c>
      <c r="CP22" s="200" t="s">
        <v>6897</v>
      </c>
      <c r="CQ22" s="208"/>
      <c r="CR22" s="208"/>
      <c r="CS22" s="208"/>
      <c r="CT22" s="208"/>
      <c r="CU22" s="200" t="s">
        <v>6898</v>
      </c>
      <c r="CV22" s="208"/>
      <c r="CW22" s="208"/>
      <c r="CX22" s="208"/>
      <c r="CY22" s="200" t="s">
        <v>6899</v>
      </c>
      <c r="CZ22" s="200" t="s">
        <v>6600</v>
      </c>
      <c r="DA22" s="208"/>
      <c r="DX22" s="200" t="s">
        <v>6900</v>
      </c>
      <c r="DY22" s="208"/>
      <c r="DZ22" s="208"/>
      <c r="EA22" s="208"/>
      <c r="EB22" s="208"/>
      <c r="EC22" s="208"/>
      <c r="ED22" s="200" t="s">
        <v>6901</v>
      </c>
      <c r="EE22" s="209"/>
      <c r="EF22" s="202" t="s">
        <v>6902</v>
      </c>
      <c r="EG22" s="209"/>
      <c r="EH22" s="209"/>
      <c r="EI22" s="202" t="s">
        <v>6903</v>
      </c>
      <c r="EJ22" s="202" t="s">
        <v>6904</v>
      </c>
      <c r="EK22" s="209"/>
      <c r="EL22" s="209"/>
      <c r="EM22" s="209"/>
      <c r="EN22" s="209"/>
      <c r="EO22" s="209"/>
      <c r="EP22" s="209"/>
      <c r="EQ22" s="209"/>
      <c r="ER22" s="209"/>
      <c r="ES22" s="208"/>
      <c r="ET22" s="208"/>
      <c r="EU22" s="208"/>
      <c r="EV22" s="200" t="s">
        <v>6905</v>
      </c>
      <c r="EW22" s="200" t="s">
        <v>6906</v>
      </c>
      <c r="EX22" s="208"/>
      <c r="EY22" s="200" t="s">
        <v>6907</v>
      </c>
      <c r="FC22" s="208"/>
      <c r="FD22" s="208"/>
      <c r="FE22" s="208"/>
      <c r="FF22" s="208"/>
      <c r="FG22" s="200" t="s">
        <v>6908</v>
      </c>
      <c r="FH22" s="208"/>
      <c r="FI22" s="208"/>
      <c r="FJ22" s="208"/>
      <c r="FK22" s="208"/>
      <c r="FL22" s="208"/>
      <c r="FM22" s="208"/>
      <c r="FN22" s="208"/>
      <c r="FO22" s="200" t="s">
        <v>6909</v>
      </c>
      <c r="FP22" s="208"/>
      <c r="FQ22" s="200" t="s">
        <v>6910</v>
      </c>
      <c r="FR22" s="208"/>
      <c r="FS22" s="208"/>
      <c r="FT22" s="208"/>
      <c r="FU22" s="200" t="s">
        <v>6911</v>
      </c>
      <c r="FV22" s="208"/>
      <c r="FW22" s="208"/>
      <c r="FX22" s="208"/>
      <c r="FY22" s="200" t="s">
        <v>6131</v>
      </c>
      <c r="FZ22" s="200" t="s">
        <v>6912</v>
      </c>
      <c r="GA22" s="200" t="s">
        <v>6913</v>
      </c>
      <c r="GB22" s="208"/>
      <c r="GC22" s="208"/>
      <c r="GD22" s="208"/>
      <c r="GE22" s="208"/>
      <c r="GF22" s="208"/>
      <c r="GG22" s="208"/>
      <c r="GH22" s="200" t="s">
        <v>6914</v>
      </c>
      <c r="GI22" s="208"/>
      <c r="GJ22" s="208"/>
      <c r="GK22" s="208"/>
      <c r="GL22" s="200" t="s">
        <v>6915</v>
      </c>
      <c r="GM22" s="200" t="s">
        <v>6916</v>
      </c>
      <c r="GN22" s="200" t="s">
        <v>6917</v>
      </c>
      <c r="GO22" s="208"/>
      <c r="GP22" s="200" t="s">
        <v>6918</v>
      </c>
      <c r="GQ22" s="200" t="s">
        <v>6919</v>
      </c>
      <c r="GR22" s="208"/>
      <c r="GS22" s="208"/>
      <c r="GT22" s="208"/>
      <c r="GU22" s="200" t="s">
        <v>6284</v>
      </c>
      <c r="GV22" s="208"/>
      <c r="GW22" s="200" t="s">
        <v>2997</v>
      </c>
      <c r="GX22" s="208"/>
      <c r="GY22" s="208"/>
      <c r="GZ22" s="200" t="s">
        <v>6920</v>
      </c>
      <c r="HA22" s="208"/>
      <c r="HB22" s="200" t="s">
        <v>6921</v>
      </c>
      <c r="HC22" s="208"/>
    </row>
    <row r="23" spans="4:211" ht="12" customHeight="1">
      <c r="D23" s="79" t="s">
        <v>36</v>
      </c>
      <c r="E23" s="78" t="s">
        <v>2876</v>
      </c>
      <c r="G23" s="79" t="s">
        <v>26</v>
      </c>
      <c r="H23" s="181">
        <v>20</v>
      </c>
      <c r="K23" s="78">
        <f t="shared" si="4"/>
        <v>0</v>
      </c>
      <c r="L23" s="181">
        <v>20</v>
      </c>
      <c r="M23" s="46"/>
      <c r="N23" s="210" t="s">
        <v>5392</v>
      </c>
      <c r="O23" s="183">
        <v>20</v>
      </c>
      <c r="P23" s="184"/>
      <c r="Q23" s="182" t="str">
        <f t="shared" si="5"/>
        <v>RS SE AT</v>
      </c>
      <c r="R23" s="183">
        <v>20</v>
      </c>
      <c r="S23" s="211"/>
      <c r="AM23" s="206" t="s">
        <v>2986</v>
      </c>
      <c r="AW23" s="208"/>
      <c r="AX23" s="208"/>
      <c r="AY23" s="201" t="s">
        <v>6922</v>
      </c>
      <c r="AZ23" s="208"/>
      <c r="BA23" s="201" t="s">
        <v>2892</v>
      </c>
      <c r="BB23" s="208"/>
      <c r="BC23" s="208"/>
      <c r="BD23" s="208"/>
      <c r="BE23" s="208"/>
      <c r="BF23" s="208"/>
      <c r="BG23" s="208"/>
      <c r="BH23" s="208"/>
      <c r="BI23" s="208"/>
      <c r="BJ23" s="208"/>
      <c r="BK23" s="208"/>
      <c r="BL23" s="208"/>
      <c r="BM23" s="201" t="s">
        <v>6923</v>
      </c>
      <c r="BN23" s="201" t="s">
        <v>6924</v>
      </c>
      <c r="BO23" s="208"/>
      <c r="BP23" s="201" t="s">
        <v>6925</v>
      </c>
      <c r="BQ23" s="201" t="s">
        <v>6926</v>
      </c>
      <c r="BR23" s="208"/>
      <c r="BS23" s="201" t="s">
        <v>6927</v>
      </c>
      <c r="BT23" s="201" t="s">
        <v>6928</v>
      </c>
      <c r="CF23" s="200" t="s">
        <v>6929</v>
      </c>
      <c r="CG23" s="200" t="s">
        <v>6930</v>
      </c>
      <c r="CH23" s="200" t="s">
        <v>6931</v>
      </c>
      <c r="CI23" s="208"/>
      <c r="CJ23" s="200" t="s">
        <v>6932</v>
      </c>
      <c r="CK23" s="200" t="s">
        <v>6933</v>
      </c>
      <c r="CL23" s="208"/>
      <c r="CM23" s="208"/>
      <c r="CN23" s="200" t="s">
        <v>6934</v>
      </c>
      <c r="CO23" s="200" t="s">
        <v>6935</v>
      </c>
      <c r="CP23" s="200" t="s">
        <v>6936</v>
      </c>
      <c r="CQ23" s="208"/>
      <c r="CR23" s="208"/>
      <c r="CS23" s="208"/>
      <c r="CT23" s="208"/>
      <c r="CU23" s="200" t="s">
        <v>6937</v>
      </c>
      <c r="CV23" s="208"/>
      <c r="CW23" s="208"/>
      <c r="CX23" s="208"/>
      <c r="CY23" s="200" t="s">
        <v>6938</v>
      </c>
      <c r="CZ23" s="200" t="s">
        <v>6654</v>
      </c>
      <c r="DA23" s="208"/>
      <c r="DX23" s="200" t="s">
        <v>6939</v>
      </c>
      <c r="DY23" s="208"/>
      <c r="DZ23" s="208"/>
      <c r="EA23" s="208"/>
      <c r="EB23" s="208"/>
      <c r="EC23" s="208"/>
      <c r="ED23" s="200" t="s">
        <v>6940</v>
      </c>
      <c r="EE23" s="209"/>
      <c r="EF23" s="202" t="s">
        <v>6941</v>
      </c>
      <c r="EG23" s="209"/>
      <c r="EH23" s="209"/>
      <c r="EI23" s="202" t="s">
        <v>6942</v>
      </c>
      <c r="EJ23" s="202" t="s">
        <v>6943</v>
      </c>
      <c r="EK23" s="209"/>
      <c r="EL23" s="209"/>
      <c r="EM23" s="209"/>
      <c r="EN23" s="209"/>
      <c r="EO23" s="209"/>
      <c r="EP23" s="209"/>
      <c r="EQ23" s="209"/>
      <c r="ER23" s="209"/>
      <c r="ES23" s="208"/>
      <c r="ET23" s="208"/>
      <c r="EU23" s="208"/>
      <c r="EV23" s="200" t="s">
        <v>6944</v>
      </c>
      <c r="EW23" s="200" t="s">
        <v>6945</v>
      </c>
      <c r="EX23" s="208"/>
      <c r="EY23" s="200" t="s">
        <v>6946</v>
      </c>
      <c r="FC23" s="208"/>
      <c r="FD23" s="208"/>
      <c r="FE23" s="208"/>
      <c r="FF23" s="208"/>
      <c r="FG23" s="200" t="s">
        <v>6947</v>
      </c>
      <c r="FH23" s="208"/>
      <c r="FI23" s="208"/>
      <c r="FJ23" s="208"/>
      <c r="FK23" s="208"/>
      <c r="FL23" s="208"/>
      <c r="FM23" s="208"/>
      <c r="FN23" s="208"/>
      <c r="FO23" s="200" t="s">
        <v>6948</v>
      </c>
      <c r="FP23" s="208"/>
      <c r="FQ23" s="200" t="s">
        <v>6949</v>
      </c>
      <c r="FR23" s="208"/>
      <c r="FS23" s="208"/>
      <c r="FT23" s="208"/>
      <c r="FU23" s="200" t="s">
        <v>6950</v>
      </c>
      <c r="FV23" s="208"/>
      <c r="FW23" s="208"/>
      <c r="FX23" s="208"/>
      <c r="FY23" s="200" t="s">
        <v>6951</v>
      </c>
      <c r="FZ23" s="200" t="s">
        <v>6952</v>
      </c>
      <c r="GA23" s="200" t="s">
        <v>6953</v>
      </c>
      <c r="GB23" s="208"/>
      <c r="GC23" s="208"/>
      <c r="GD23" s="208"/>
      <c r="GE23" s="208"/>
      <c r="GF23" s="208"/>
      <c r="GG23" s="208"/>
      <c r="GH23" s="200" t="s">
        <v>6954</v>
      </c>
      <c r="GI23" s="208"/>
      <c r="GJ23" s="208"/>
      <c r="GK23" s="208"/>
      <c r="GL23" s="200" t="s">
        <v>6955</v>
      </c>
      <c r="GM23" s="200" t="s">
        <v>6956</v>
      </c>
      <c r="GN23" s="200" t="s">
        <v>6957</v>
      </c>
      <c r="GO23" s="208"/>
      <c r="GP23" s="208"/>
      <c r="GQ23" s="200" t="s">
        <v>6511</v>
      </c>
      <c r="GR23" s="208"/>
      <c r="GS23" s="208"/>
      <c r="GT23" s="208"/>
      <c r="GU23" s="200" t="s">
        <v>6366</v>
      </c>
      <c r="GV23" s="208"/>
      <c r="GW23" s="200" t="s">
        <v>6958</v>
      </c>
      <c r="GX23" s="208"/>
      <c r="GY23" s="208"/>
      <c r="GZ23" s="200" t="s">
        <v>6959</v>
      </c>
      <c r="HA23" s="208"/>
      <c r="HB23" s="200" t="s">
        <v>6960</v>
      </c>
      <c r="HC23" s="208"/>
    </row>
    <row r="24" spans="4:211" ht="12" customHeight="1">
      <c r="D24" s="79" t="s">
        <v>37</v>
      </c>
      <c r="E24" s="78" t="s">
        <v>2877</v>
      </c>
      <c r="G24" s="79" t="s">
        <v>685</v>
      </c>
      <c r="H24" s="181">
        <v>21</v>
      </c>
      <c r="K24" s="78">
        <f>HLOOKUP($K$2,$T$3:$AN$40,2+H24,0)</f>
        <v>0</v>
      </c>
      <c r="L24" s="181">
        <v>21</v>
      </c>
      <c r="M24" s="46"/>
      <c r="N24" s="210" t="s">
        <v>5393</v>
      </c>
      <c r="O24" s="183">
        <v>21</v>
      </c>
      <c r="P24" s="184"/>
      <c r="Q24" s="182" t="str">
        <f t="shared" si="5"/>
        <v>RS SPECIAL EDITION</v>
      </c>
      <c r="R24" s="183">
        <v>21</v>
      </c>
      <c r="S24" s="211"/>
      <c r="AM24" s="206" t="s">
        <v>2988</v>
      </c>
      <c r="AW24" s="208"/>
      <c r="AX24" s="208"/>
      <c r="AY24" s="201" t="s">
        <v>6961</v>
      </c>
      <c r="AZ24" s="208"/>
      <c r="BA24" s="201" t="s">
        <v>6962</v>
      </c>
      <c r="BB24" s="208"/>
      <c r="BC24" s="208"/>
      <c r="BD24" s="208"/>
      <c r="BE24" s="208"/>
      <c r="BF24" s="208"/>
      <c r="BG24" s="208"/>
      <c r="BH24" s="208"/>
      <c r="BI24" s="208"/>
      <c r="BJ24" s="208"/>
      <c r="BK24" s="208"/>
      <c r="BL24" s="208"/>
      <c r="BM24" s="201" t="s">
        <v>6963</v>
      </c>
      <c r="BN24" s="201" t="s">
        <v>6964</v>
      </c>
      <c r="BO24" s="208"/>
      <c r="BP24" s="201" t="s">
        <v>6965</v>
      </c>
      <c r="BQ24" s="201" t="s">
        <v>6966</v>
      </c>
      <c r="BR24" s="208"/>
      <c r="BS24" s="201" t="s">
        <v>6700</v>
      </c>
      <c r="BT24" s="201" t="s">
        <v>6967</v>
      </c>
      <c r="CF24" s="200" t="s">
        <v>6968</v>
      </c>
      <c r="CG24" s="200" t="s">
        <v>6969</v>
      </c>
      <c r="CH24" s="200" t="s">
        <v>6970</v>
      </c>
      <c r="CI24" s="208"/>
      <c r="CJ24" s="200" t="s">
        <v>6971</v>
      </c>
      <c r="CK24" s="200" t="s">
        <v>6972</v>
      </c>
      <c r="CL24" s="208"/>
      <c r="CM24" s="208"/>
      <c r="CN24" s="200" t="s">
        <v>6973</v>
      </c>
      <c r="CO24" s="200" t="s">
        <v>6974</v>
      </c>
      <c r="CP24" s="200" t="s">
        <v>6975</v>
      </c>
      <c r="CQ24" s="208"/>
      <c r="CR24" s="208"/>
      <c r="CS24" s="208"/>
      <c r="CT24" s="208"/>
      <c r="CU24" s="200" t="s">
        <v>6976</v>
      </c>
      <c r="CV24" s="208"/>
      <c r="CW24" s="208"/>
      <c r="CX24" s="208"/>
      <c r="CY24" s="200" t="s">
        <v>6977</v>
      </c>
      <c r="CZ24" s="200" t="s">
        <v>6978</v>
      </c>
      <c r="DA24" s="208"/>
      <c r="DX24" s="200" t="s">
        <v>6979</v>
      </c>
      <c r="DY24" s="208"/>
      <c r="DZ24" s="208"/>
      <c r="EA24" s="208"/>
      <c r="EB24" s="208"/>
      <c r="EC24" s="208"/>
      <c r="ED24" s="200" t="s">
        <v>6980</v>
      </c>
      <c r="EE24" s="209"/>
      <c r="EF24" s="202" t="s">
        <v>2947</v>
      </c>
      <c r="EG24" s="209"/>
      <c r="EH24" s="209"/>
      <c r="EI24" s="202" t="s">
        <v>6981</v>
      </c>
      <c r="EJ24" s="202" t="s">
        <v>6982</v>
      </c>
      <c r="EK24" s="209"/>
      <c r="EL24" s="209"/>
      <c r="EM24" s="209"/>
      <c r="EN24" s="209"/>
      <c r="EO24" s="209"/>
      <c r="EP24" s="209"/>
      <c r="EQ24" s="209"/>
      <c r="ER24" s="209"/>
      <c r="ES24" s="208"/>
      <c r="ET24" s="208"/>
      <c r="EU24" s="208"/>
      <c r="EV24" s="200" t="s">
        <v>6983</v>
      </c>
      <c r="EW24" s="200" t="s">
        <v>6984</v>
      </c>
      <c r="EX24" s="208"/>
      <c r="EY24" s="200" t="s">
        <v>6985</v>
      </c>
      <c r="FC24" s="208"/>
      <c r="FD24" s="208"/>
      <c r="FE24" s="208"/>
      <c r="FF24" s="208"/>
      <c r="FG24" s="200" t="s">
        <v>6986</v>
      </c>
      <c r="FH24" s="208"/>
      <c r="FI24" s="208"/>
      <c r="FJ24" s="208"/>
      <c r="FK24" s="208"/>
      <c r="FL24" s="208"/>
      <c r="FM24" s="208"/>
      <c r="FN24" s="208"/>
      <c r="FO24" s="200" t="s">
        <v>6987</v>
      </c>
      <c r="FP24" s="208"/>
      <c r="FQ24" s="200" t="s">
        <v>6988</v>
      </c>
      <c r="FR24" s="208"/>
      <c r="FS24" s="208"/>
      <c r="FT24" s="208"/>
      <c r="FU24" s="200" t="s">
        <v>6989</v>
      </c>
      <c r="FV24" s="208"/>
      <c r="FW24" s="208"/>
      <c r="FX24" s="208"/>
      <c r="FY24" s="200" t="s">
        <v>6990</v>
      </c>
      <c r="FZ24" s="200" t="s">
        <v>6991</v>
      </c>
      <c r="GA24" s="200" t="s">
        <v>6992</v>
      </c>
      <c r="GB24" s="208"/>
      <c r="GC24" s="208"/>
      <c r="GD24" s="208"/>
      <c r="GE24" s="208"/>
      <c r="GF24" s="208"/>
      <c r="GG24" s="208"/>
      <c r="GH24" s="200" t="s">
        <v>6993</v>
      </c>
      <c r="GI24" s="208"/>
      <c r="GJ24" s="208"/>
      <c r="GK24" s="208"/>
      <c r="GL24" s="200" t="s">
        <v>6994</v>
      </c>
      <c r="GM24" s="200" t="s">
        <v>6995</v>
      </c>
      <c r="GN24" s="200" t="s">
        <v>6996</v>
      </c>
      <c r="GO24" s="208"/>
      <c r="GP24" s="208"/>
      <c r="GQ24" s="200" t="s">
        <v>6997</v>
      </c>
      <c r="GR24" s="208"/>
      <c r="GS24" s="208"/>
      <c r="GT24" s="208"/>
      <c r="GU24" s="200" t="s">
        <v>6998</v>
      </c>
      <c r="GV24" s="208"/>
      <c r="GW24" s="200" t="s">
        <v>6999</v>
      </c>
      <c r="GX24" s="208"/>
      <c r="GY24" s="208"/>
      <c r="GZ24" s="208"/>
      <c r="HA24" s="208"/>
      <c r="HB24" s="200" t="s">
        <v>7000</v>
      </c>
      <c r="HC24" s="208"/>
    </row>
    <row r="25" spans="4:211" ht="12" customHeight="1">
      <c r="D25" s="79" t="s">
        <v>250</v>
      </c>
      <c r="E25" s="78" t="s">
        <v>2876</v>
      </c>
      <c r="H25" s="181">
        <v>22</v>
      </c>
      <c r="K25" s="78">
        <f t="shared" ref="K25:K29" si="6">HLOOKUP($K$2,$T$3:$AN$40,2+H25,0)</f>
        <v>0</v>
      </c>
      <c r="L25" s="181">
        <v>22</v>
      </c>
      <c r="N25" s="210" t="s">
        <v>5394</v>
      </c>
      <c r="O25" s="183">
        <v>22</v>
      </c>
      <c r="P25" s="184"/>
      <c r="Q25" s="182" t="str">
        <f t="shared" si="5"/>
        <v>S AT 1.2</v>
      </c>
      <c r="R25" s="183">
        <v>22</v>
      </c>
      <c r="S25" s="211"/>
      <c r="AM25" s="206" t="s">
        <v>2989</v>
      </c>
      <c r="AW25" s="208"/>
      <c r="AX25" s="208"/>
      <c r="AY25" s="201" t="s">
        <v>7001</v>
      </c>
      <c r="AZ25" s="208"/>
      <c r="BA25" s="201" t="s">
        <v>7002</v>
      </c>
      <c r="BB25" s="208"/>
      <c r="BC25" s="208"/>
      <c r="BD25" s="208"/>
      <c r="BE25" s="208"/>
      <c r="BF25" s="208"/>
      <c r="BG25" s="208"/>
      <c r="BH25" s="208"/>
      <c r="BI25" s="208"/>
      <c r="BJ25" s="208"/>
      <c r="BK25" s="208"/>
      <c r="BL25" s="208"/>
      <c r="BM25" s="201" t="s">
        <v>7003</v>
      </c>
      <c r="BN25" s="201" t="s">
        <v>7004</v>
      </c>
      <c r="BO25" s="208"/>
      <c r="BP25" s="201" t="s">
        <v>7005</v>
      </c>
      <c r="BQ25" s="201" t="s">
        <v>7006</v>
      </c>
      <c r="BR25" s="208"/>
      <c r="BS25" s="201" t="s">
        <v>6700</v>
      </c>
      <c r="BT25" s="201" t="s">
        <v>7007</v>
      </c>
      <c r="CF25" s="200" t="s">
        <v>7008</v>
      </c>
      <c r="CG25" s="200" t="s">
        <v>7009</v>
      </c>
      <c r="CH25" s="200" t="s">
        <v>7010</v>
      </c>
      <c r="CI25" s="208"/>
      <c r="CJ25" s="200" t="s">
        <v>7011</v>
      </c>
      <c r="CK25" s="200" t="s">
        <v>6231</v>
      </c>
      <c r="CL25" s="208"/>
      <c r="CM25" s="208"/>
      <c r="CN25" s="200" t="s">
        <v>7012</v>
      </c>
      <c r="CO25" s="200" t="s">
        <v>7013</v>
      </c>
      <c r="CP25" s="200" t="s">
        <v>7014</v>
      </c>
      <c r="CQ25" s="208"/>
      <c r="CR25" s="208"/>
      <c r="CS25" s="208"/>
      <c r="CT25" s="208"/>
      <c r="CU25" s="200" t="s">
        <v>7015</v>
      </c>
      <c r="CV25" s="208"/>
      <c r="CW25" s="208"/>
      <c r="CX25" s="208"/>
      <c r="CY25" s="208"/>
      <c r="CZ25" s="200" t="s">
        <v>7016</v>
      </c>
      <c r="DA25" s="208"/>
      <c r="DX25" s="200" t="s">
        <v>7017</v>
      </c>
      <c r="DY25" s="208"/>
      <c r="DZ25" s="208"/>
      <c r="EA25" s="208"/>
      <c r="EB25" s="208"/>
      <c r="EC25" s="208"/>
      <c r="ED25" s="200" t="s">
        <v>7018</v>
      </c>
      <c r="EE25" s="209"/>
      <c r="EF25" s="202" t="s">
        <v>7019</v>
      </c>
      <c r="EG25" s="209"/>
      <c r="EH25" s="209"/>
      <c r="EI25" s="202" t="s">
        <v>7020</v>
      </c>
      <c r="EJ25" s="202" t="s">
        <v>7021</v>
      </c>
      <c r="EK25" s="209"/>
      <c r="EL25" s="209"/>
      <c r="EM25" s="209"/>
      <c r="EN25" s="209"/>
      <c r="EO25" s="209"/>
      <c r="EP25" s="209"/>
      <c r="EQ25" s="209"/>
      <c r="ER25" s="209"/>
      <c r="ES25" s="208"/>
      <c r="ET25" s="208"/>
      <c r="EU25" s="208"/>
      <c r="EV25" s="200" t="s">
        <v>7022</v>
      </c>
      <c r="EW25" s="200" t="s">
        <v>7023</v>
      </c>
      <c r="EX25" s="208"/>
      <c r="EY25" s="200" t="s">
        <v>7024</v>
      </c>
      <c r="FC25" s="208"/>
      <c r="FD25" s="208"/>
      <c r="FE25" s="208"/>
      <c r="FF25" s="208"/>
      <c r="FG25" s="200" t="s">
        <v>7025</v>
      </c>
      <c r="FH25" s="208"/>
      <c r="FI25" s="208"/>
      <c r="FJ25" s="208"/>
      <c r="FK25" s="208"/>
      <c r="FL25" s="208"/>
      <c r="FM25" s="208"/>
      <c r="FN25" s="208"/>
      <c r="FO25" s="200" t="s">
        <v>7026</v>
      </c>
      <c r="FP25" s="208"/>
      <c r="FQ25" s="200" t="s">
        <v>7027</v>
      </c>
      <c r="FR25" s="208"/>
      <c r="FS25" s="208"/>
      <c r="FT25" s="208"/>
      <c r="FU25" s="200" t="s">
        <v>7028</v>
      </c>
      <c r="FV25" s="208"/>
      <c r="FW25" s="208"/>
      <c r="FX25" s="208"/>
      <c r="FY25" s="200" t="s">
        <v>7029</v>
      </c>
      <c r="FZ25" s="200" t="s">
        <v>7030</v>
      </c>
      <c r="GA25" s="200" t="s">
        <v>7031</v>
      </c>
      <c r="GB25" s="208"/>
      <c r="GC25" s="208"/>
      <c r="GD25" s="208"/>
      <c r="GE25" s="208"/>
      <c r="GF25" s="208"/>
      <c r="GG25" s="208"/>
      <c r="GH25" s="200" t="s">
        <v>7032</v>
      </c>
      <c r="GI25" s="208"/>
      <c r="GJ25" s="208"/>
      <c r="GK25" s="208"/>
      <c r="GL25" s="200" t="s">
        <v>7033</v>
      </c>
      <c r="GM25" s="200" t="s">
        <v>7034</v>
      </c>
      <c r="GN25" s="200" t="s">
        <v>7035</v>
      </c>
      <c r="GO25" s="208"/>
      <c r="GP25" s="208"/>
      <c r="GQ25" s="200" t="s">
        <v>7036</v>
      </c>
      <c r="GR25" s="208"/>
      <c r="GS25" s="208"/>
      <c r="GT25" s="208"/>
      <c r="GU25" s="200" t="s">
        <v>7037</v>
      </c>
      <c r="GV25" s="208"/>
      <c r="GW25" s="200" t="s">
        <v>7038</v>
      </c>
      <c r="GX25" s="208"/>
      <c r="GY25" s="208"/>
      <c r="GZ25" s="208"/>
      <c r="HA25" s="208"/>
      <c r="HB25" s="200" t="s">
        <v>7039</v>
      </c>
      <c r="HC25" s="208"/>
    </row>
    <row r="26" spans="4:211" ht="12" customHeight="1">
      <c r="D26" s="79" t="s">
        <v>120</v>
      </c>
      <c r="E26" s="78" t="s">
        <v>2876</v>
      </c>
      <c r="H26" s="181">
        <v>23</v>
      </c>
      <c r="K26" s="78">
        <f t="shared" si="6"/>
        <v>0</v>
      </c>
      <c r="L26" s="181">
        <v>23</v>
      </c>
      <c r="N26" s="212" t="s">
        <v>2896</v>
      </c>
      <c r="O26" s="183">
        <v>23</v>
      </c>
      <c r="P26" s="184"/>
      <c r="Q26" s="182" t="str">
        <f t="shared" si="5"/>
        <v>S MT 1.2</v>
      </c>
      <c r="R26" s="183">
        <v>23</v>
      </c>
      <c r="S26" s="213"/>
      <c r="AM26" s="206" t="s">
        <v>2990</v>
      </c>
      <c r="AW26" s="208"/>
      <c r="AX26" s="208"/>
      <c r="AY26" s="201" t="s">
        <v>7040</v>
      </c>
      <c r="AZ26" s="208"/>
      <c r="BA26" s="208"/>
      <c r="BB26" s="208"/>
      <c r="BC26" s="208"/>
      <c r="BD26" s="208"/>
      <c r="BE26" s="208"/>
      <c r="BF26" s="208"/>
      <c r="BG26" s="208"/>
      <c r="BH26" s="208"/>
      <c r="BI26" s="208"/>
      <c r="BJ26" s="208"/>
      <c r="BK26" s="208"/>
      <c r="BL26" s="208"/>
      <c r="BM26" s="201" t="s">
        <v>7041</v>
      </c>
      <c r="BN26" s="201" t="s">
        <v>7042</v>
      </c>
      <c r="BO26" s="208"/>
      <c r="BP26" s="201" t="s">
        <v>7043</v>
      </c>
      <c r="BQ26" s="201" t="s">
        <v>7044</v>
      </c>
      <c r="BR26" s="208"/>
      <c r="BS26" s="201" t="s">
        <v>7045</v>
      </c>
      <c r="BT26" s="201" t="s">
        <v>7007</v>
      </c>
      <c r="CF26" s="208"/>
      <c r="CG26" s="200" t="s">
        <v>7046</v>
      </c>
      <c r="CH26" s="200" t="s">
        <v>6881</v>
      </c>
      <c r="CI26" s="208"/>
      <c r="CJ26" s="200" t="s">
        <v>7047</v>
      </c>
      <c r="CK26" s="200" t="s">
        <v>7048</v>
      </c>
      <c r="CL26" s="208"/>
      <c r="CM26" s="208"/>
      <c r="CN26" s="200" t="s">
        <v>7049</v>
      </c>
      <c r="CO26" s="200" t="s">
        <v>7050</v>
      </c>
      <c r="CP26" s="200" t="s">
        <v>7051</v>
      </c>
      <c r="CQ26" s="208"/>
      <c r="CR26" s="208"/>
      <c r="CS26" s="208"/>
      <c r="CT26" s="208"/>
      <c r="CU26" s="208"/>
      <c r="CV26" s="208"/>
      <c r="CW26" s="208"/>
      <c r="CX26" s="208"/>
      <c r="CY26" s="208"/>
      <c r="CZ26" s="200" t="s">
        <v>7052</v>
      </c>
      <c r="DA26" s="208"/>
      <c r="DX26" s="200" t="s">
        <v>7053</v>
      </c>
      <c r="DY26" s="208"/>
      <c r="DZ26" s="208"/>
      <c r="EA26" s="208"/>
      <c r="EB26" s="208"/>
      <c r="EC26" s="208"/>
      <c r="ED26" s="200" t="s">
        <v>7054</v>
      </c>
      <c r="EE26" s="209"/>
      <c r="EF26" s="202" t="s">
        <v>7055</v>
      </c>
      <c r="EG26" s="209"/>
      <c r="EH26" s="209"/>
      <c r="EI26" s="202" t="s">
        <v>7056</v>
      </c>
      <c r="EJ26" s="202" t="s">
        <v>7057</v>
      </c>
      <c r="EK26" s="209"/>
      <c r="EL26" s="209"/>
      <c r="EM26" s="209"/>
      <c r="EN26" s="209"/>
      <c r="EO26" s="209"/>
      <c r="EP26" s="209"/>
      <c r="EQ26" s="209"/>
      <c r="ER26" s="209"/>
      <c r="ES26" s="208"/>
      <c r="ET26" s="208"/>
      <c r="EU26" s="208"/>
      <c r="EV26" s="200" t="s">
        <v>7058</v>
      </c>
      <c r="EW26" s="208"/>
      <c r="EX26" s="208"/>
      <c r="EY26" s="200" t="s">
        <v>7059</v>
      </c>
      <c r="FC26" s="208"/>
      <c r="FD26" s="208"/>
      <c r="FE26" s="208"/>
      <c r="FF26" s="208"/>
      <c r="FG26" s="200" t="s">
        <v>7060</v>
      </c>
      <c r="FH26" s="208"/>
      <c r="FI26" s="208"/>
      <c r="FJ26" s="208"/>
      <c r="FK26" s="208"/>
      <c r="FL26" s="208"/>
      <c r="FM26" s="208"/>
      <c r="FN26" s="208"/>
      <c r="FO26" s="200" t="s">
        <v>7061</v>
      </c>
      <c r="FP26" s="208"/>
      <c r="FQ26" s="200" t="s">
        <v>7062</v>
      </c>
      <c r="FR26" s="208"/>
      <c r="FS26" s="208"/>
      <c r="FT26" s="208"/>
      <c r="FU26" s="200" t="s">
        <v>7063</v>
      </c>
      <c r="FV26" s="208"/>
      <c r="FW26" s="208"/>
      <c r="FX26" s="208"/>
      <c r="FY26" s="200" t="s">
        <v>7064</v>
      </c>
      <c r="FZ26" s="200" t="s">
        <v>7065</v>
      </c>
      <c r="GA26" s="200" t="s">
        <v>5807</v>
      </c>
      <c r="GB26" s="208"/>
      <c r="GC26" s="208"/>
      <c r="GD26" s="208"/>
      <c r="GE26" s="208"/>
      <c r="GF26" s="208"/>
      <c r="GG26" s="208"/>
      <c r="GH26" s="200" t="s">
        <v>7066</v>
      </c>
      <c r="GI26" s="208"/>
      <c r="GJ26" s="208"/>
      <c r="GK26" s="208"/>
      <c r="GL26" s="200" t="s">
        <v>7067</v>
      </c>
      <c r="GM26" s="200" t="s">
        <v>7034</v>
      </c>
      <c r="GN26" s="200" t="s">
        <v>7068</v>
      </c>
      <c r="GO26" s="208"/>
      <c r="GP26" s="208"/>
      <c r="GQ26" s="200" t="s">
        <v>7069</v>
      </c>
      <c r="GR26" s="208"/>
      <c r="GS26" s="208"/>
      <c r="GT26" s="208"/>
      <c r="GU26" s="200" t="s">
        <v>7070</v>
      </c>
      <c r="GV26" s="208"/>
      <c r="GW26" s="200" t="s">
        <v>7071</v>
      </c>
      <c r="GX26" s="208"/>
      <c r="GY26" s="208"/>
      <c r="GZ26" s="208"/>
      <c r="HA26" s="208"/>
      <c r="HB26" s="200" t="s">
        <v>7072</v>
      </c>
      <c r="HC26" s="208"/>
    </row>
    <row r="27" spans="4:211" ht="12" customHeight="1">
      <c r="D27" s="79" t="s">
        <v>38</v>
      </c>
      <c r="E27" s="78" t="s">
        <v>2876</v>
      </c>
      <c r="H27" s="181">
        <v>24</v>
      </c>
      <c r="K27" s="78">
        <f t="shared" si="6"/>
        <v>0</v>
      </c>
      <c r="L27" s="181">
        <v>24</v>
      </c>
      <c r="N27" s="212" t="s">
        <v>2897</v>
      </c>
      <c r="O27" s="183">
        <v>24</v>
      </c>
      <c r="P27" s="184"/>
      <c r="Q27" s="182" t="str">
        <f t="shared" si="5"/>
        <v>SATYA 1.2 E CVT CKD</v>
      </c>
      <c r="R27" s="183">
        <v>24</v>
      </c>
      <c r="S27" s="213"/>
      <c r="AM27" s="206" t="s">
        <v>2991</v>
      </c>
      <c r="AW27" s="208"/>
      <c r="AX27" s="208"/>
      <c r="AY27" s="201" t="s">
        <v>7073</v>
      </c>
      <c r="AZ27" s="208"/>
      <c r="BA27" s="208"/>
      <c r="BB27" s="208"/>
      <c r="BC27" s="208"/>
      <c r="BD27" s="208"/>
      <c r="BE27" s="208"/>
      <c r="BF27" s="208"/>
      <c r="BG27" s="208"/>
      <c r="BH27" s="208"/>
      <c r="BI27" s="208"/>
      <c r="BJ27" s="208"/>
      <c r="BK27" s="208"/>
      <c r="BL27" s="208"/>
      <c r="BM27" s="201" t="s">
        <v>7074</v>
      </c>
      <c r="BN27" s="201" t="s">
        <v>7075</v>
      </c>
      <c r="BO27" s="208"/>
      <c r="BP27" s="201" t="s">
        <v>7076</v>
      </c>
      <c r="BQ27" s="201" t="s">
        <v>7077</v>
      </c>
      <c r="BR27" s="208"/>
      <c r="BS27" s="201" t="s">
        <v>7078</v>
      </c>
      <c r="BT27" s="201" t="s">
        <v>7079</v>
      </c>
      <c r="CF27" s="208"/>
      <c r="CG27" s="200" t="s">
        <v>7080</v>
      </c>
      <c r="CH27" s="208"/>
      <c r="CI27" s="208"/>
      <c r="CJ27" s="200" t="s">
        <v>7081</v>
      </c>
      <c r="CK27" s="200" t="s">
        <v>7082</v>
      </c>
      <c r="CL27" s="208"/>
      <c r="CM27" s="208"/>
      <c r="CN27" s="200" t="s">
        <v>7083</v>
      </c>
      <c r="CO27" s="208"/>
      <c r="CP27" s="208"/>
      <c r="CQ27" s="208"/>
      <c r="CR27" s="208"/>
      <c r="CS27" s="208"/>
      <c r="CT27" s="208"/>
      <c r="CU27" s="208"/>
      <c r="CV27" s="208"/>
      <c r="CW27" s="208"/>
      <c r="CX27" s="208"/>
      <c r="CY27" s="208"/>
      <c r="CZ27" s="200" t="s">
        <v>7084</v>
      </c>
      <c r="DA27" s="208"/>
      <c r="DX27" s="200" t="s">
        <v>7085</v>
      </c>
      <c r="DY27" s="208"/>
      <c r="DZ27" s="208"/>
      <c r="EA27" s="208"/>
      <c r="EB27" s="208"/>
      <c r="EC27" s="208"/>
      <c r="ED27" s="200" t="s">
        <v>7086</v>
      </c>
      <c r="EE27" s="209"/>
      <c r="EF27" s="202" t="s">
        <v>7087</v>
      </c>
      <c r="EG27" s="209"/>
      <c r="EH27" s="209"/>
      <c r="EI27" s="202" t="s">
        <v>7088</v>
      </c>
      <c r="EJ27" s="209"/>
      <c r="EK27" s="209"/>
      <c r="EL27" s="209"/>
      <c r="EM27" s="209"/>
      <c r="EN27" s="209"/>
      <c r="EO27" s="209"/>
      <c r="EP27" s="209"/>
      <c r="EQ27" s="209"/>
      <c r="ER27" s="209"/>
      <c r="ES27" s="208"/>
      <c r="ET27" s="208"/>
      <c r="EU27" s="208"/>
      <c r="EV27" s="200" t="s">
        <v>7089</v>
      </c>
      <c r="EW27" s="208"/>
      <c r="EX27" s="208"/>
      <c r="EY27" s="200" t="s">
        <v>7090</v>
      </c>
      <c r="FC27" s="208"/>
      <c r="FD27" s="208"/>
      <c r="FE27" s="208"/>
      <c r="FF27" s="208"/>
      <c r="FG27" s="200" t="s">
        <v>7091</v>
      </c>
      <c r="FH27" s="208"/>
      <c r="FI27" s="208"/>
      <c r="FJ27" s="208"/>
      <c r="FK27" s="208"/>
      <c r="FL27" s="208"/>
      <c r="FM27" s="208"/>
      <c r="FN27" s="208"/>
      <c r="FO27" s="200" t="s">
        <v>7092</v>
      </c>
      <c r="FP27" s="208"/>
      <c r="FQ27" s="200" t="s">
        <v>7093</v>
      </c>
      <c r="FR27" s="208"/>
      <c r="FS27" s="208"/>
      <c r="FT27" s="208"/>
      <c r="FU27" s="200" t="s">
        <v>7094</v>
      </c>
      <c r="FV27" s="208"/>
      <c r="FW27" s="208"/>
      <c r="FX27" s="208"/>
      <c r="FY27" s="200" t="s">
        <v>7095</v>
      </c>
      <c r="FZ27" s="200" t="s">
        <v>7096</v>
      </c>
      <c r="GA27" s="200" t="s">
        <v>7097</v>
      </c>
      <c r="GB27" s="208"/>
      <c r="GC27" s="208"/>
      <c r="GD27" s="208"/>
      <c r="GE27" s="208"/>
      <c r="GF27" s="208"/>
      <c r="GG27" s="208"/>
      <c r="GH27" s="200" t="s">
        <v>7098</v>
      </c>
      <c r="GI27" s="208"/>
      <c r="GJ27" s="208"/>
      <c r="GK27" s="208"/>
      <c r="GL27" s="200" t="s">
        <v>7099</v>
      </c>
      <c r="GM27" s="200" t="s">
        <v>7100</v>
      </c>
      <c r="GN27" s="200" t="s">
        <v>7101</v>
      </c>
      <c r="GO27" s="208"/>
      <c r="GP27" s="208"/>
      <c r="GQ27" s="200" t="s">
        <v>7102</v>
      </c>
      <c r="GR27" s="208"/>
      <c r="GS27" s="208"/>
      <c r="GT27" s="208"/>
      <c r="GU27" s="200" t="s">
        <v>7103</v>
      </c>
      <c r="GV27" s="208"/>
      <c r="GW27" s="200" t="s">
        <v>7104</v>
      </c>
      <c r="GX27" s="208"/>
      <c r="GY27" s="208"/>
      <c r="GZ27" s="208"/>
      <c r="HA27" s="208"/>
      <c r="HB27" s="200" t="s">
        <v>7105</v>
      </c>
      <c r="HC27" s="208"/>
    </row>
    <row r="28" spans="4:211" ht="12" customHeight="1">
      <c r="D28" s="79" t="s">
        <v>39</v>
      </c>
      <c r="E28" s="78" t="s">
        <v>2876</v>
      </c>
      <c r="H28" s="181">
        <v>25</v>
      </c>
      <c r="K28" s="78">
        <f t="shared" si="6"/>
        <v>0</v>
      </c>
      <c r="L28" s="181">
        <v>25</v>
      </c>
      <c r="N28" s="212" t="s">
        <v>2898</v>
      </c>
      <c r="O28" s="183">
        <v>25</v>
      </c>
      <c r="P28" s="184"/>
      <c r="Q28" s="182" t="str">
        <f t="shared" si="5"/>
        <v>SATYA 1.2 E MT CKD</v>
      </c>
      <c r="R28" s="183">
        <v>25</v>
      </c>
      <c r="S28" s="213"/>
      <c r="AW28" s="208"/>
      <c r="AX28" s="208"/>
      <c r="AY28" s="201" t="s">
        <v>2889</v>
      </c>
      <c r="AZ28" s="208"/>
      <c r="BA28" s="208"/>
      <c r="BB28" s="208"/>
      <c r="BC28" s="208"/>
      <c r="BD28" s="208"/>
      <c r="BE28" s="208"/>
      <c r="BF28" s="208"/>
      <c r="BG28" s="208"/>
      <c r="BH28" s="208"/>
      <c r="BI28" s="208"/>
      <c r="BJ28" s="208"/>
      <c r="BK28" s="208"/>
      <c r="BL28" s="208"/>
      <c r="BM28" s="201" t="s">
        <v>7106</v>
      </c>
      <c r="BN28" s="201" t="s">
        <v>7107</v>
      </c>
      <c r="BO28" s="208"/>
      <c r="BP28" s="201" t="s">
        <v>7108</v>
      </c>
      <c r="BQ28" s="201" t="s">
        <v>7109</v>
      </c>
      <c r="BR28" s="208"/>
      <c r="BS28" s="201" t="s">
        <v>7110</v>
      </c>
      <c r="BT28" s="201" t="s">
        <v>7111</v>
      </c>
      <c r="CF28" s="208"/>
      <c r="CG28" s="200" t="s">
        <v>7112</v>
      </c>
      <c r="CH28" s="208"/>
      <c r="CI28" s="208"/>
      <c r="CJ28" s="200" t="s">
        <v>7113</v>
      </c>
      <c r="CK28" s="200" t="s">
        <v>7114</v>
      </c>
      <c r="CL28" s="208"/>
      <c r="CM28" s="208"/>
      <c r="CN28" s="200" t="s">
        <v>7115</v>
      </c>
      <c r="CO28" s="208"/>
      <c r="CP28" s="208"/>
      <c r="CQ28" s="208"/>
      <c r="CR28" s="208"/>
      <c r="DX28" s="200" t="s">
        <v>7116</v>
      </c>
      <c r="DY28" s="208"/>
      <c r="DZ28" s="208"/>
      <c r="EA28" s="208"/>
      <c r="EB28" s="208"/>
      <c r="EC28" s="208"/>
      <c r="ED28" s="200" t="s">
        <v>7117</v>
      </c>
      <c r="EE28" s="209"/>
      <c r="EF28" s="202" t="s">
        <v>7118</v>
      </c>
      <c r="EG28" s="209"/>
      <c r="EH28" s="209"/>
      <c r="EI28" s="202" t="s">
        <v>7119</v>
      </c>
      <c r="EJ28" s="209"/>
      <c r="EK28" s="209"/>
      <c r="EL28" s="209"/>
      <c r="EM28" s="209"/>
      <c r="EN28" s="209"/>
      <c r="EO28" s="209"/>
      <c r="EP28" s="209"/>
      <c r="EQ28" s="209"/>
      <c r="ER28" s="209"/>
      <c r="ES28" s="208"/>
      <c r="ET28" s="208"/>
      <c r="EU28" s="208"/>
      <c r="EV28" s="200" t="s">
        <v>7120</v>
      </c>
      <c r="EW28" s="208"/>
      <c r="EX28" s="208"/>
      <c r="EY28" s="200" t="s">
        <v>7121</v>
      </c>
      <c r="FC28" s="208"/>
      <c r="FD28" s="208"/>
      <c r="FE28" s="208"/>
      <c r="FF28" s="208"/>
      <c r="FG28" s="200" t="s">
        <v>7122</v>
      </c>
      <c r="FH28" s="208"/>
      <c r="FI28" s="208"/>
      <c r="FJ28" s="208"/>
      <c r="FK28" s="208"/>
      <c r="FL28" s="208"/>
      <c r="FM28" s="208"/>
      <c r="FN28" s="208"/>
      <c r="FO28" s="200" t="s">
        <v>7123</v>
      </c>
      <c r="FP28" s="208"/>
      <c r="FQ28" s="200" t="s">
        <v>7124</v>
      </c>
      <c r="FR28" s="208"/>
      <c r="FS28" s="208"/>
      <c r="FT28" s="208"/>
      <c r="FU28" s="200" t="s">
        <v>7125</v>
      </c>
      <c r="FV28" s="208"/>
      <c r="FW28" s="208"/>
      <c r="FX28" s="208"/>
      <c r="FY28" s="200" t="s">
        <v>7126</v>
      </c>
      <c r="FZ28" s="200" t="s">
        <v>7127</v>
      </c>
      <c r="GA28" s="200" t="s">
        <v>7128</v>
      </c>
      <c r="GB28" s="208"/>
      <c r="GC28" s="208"/>
      <c r="GD28" s="208"/>
      <c r="GE28" s="208"/>
      <c r="GF28" s="208"/>
      <c r="GG28" s="208"/>
      <c r="GH28" s="200" t="s">
        <v>7129</v>
      </c>
      <c r="GI28" s="208"/>
      <c r="GJ28" s="208"/>
      <c r="GK28" s="208"/>
      <c r="GL28" s="200" t="s">
        <v>7130</v>
      </c>
      <c r="GM28" s="200" t="s">
        <v>7131</v>
      </c>
      <c r="GN28" s="200" t="s">
        <v>7132</v>
      </c>
      <c r="GO28" s="208"/>
      <c r="GP28" s="208"/>
      <c r="GQ28" s="200" t="s">
        <v>7133</v>
      </c>
      <c r="GR28" s="208"/>
      <c r="GS28" s="208"/>
      <c r="GT28" s="208"/>
      <c r="GU28" s="200" t="s">
        <v>7134</v>
      </c>
      <c r="GV28" s="208"/>
      <c r="GW28" s="200" t="s">
        <v>7135</v>
      </c>
      <c r="GX28" s="208"/>
      <c r="GY28" s="208"/>
      <c r="GZ28" s="208"/>
      <c r="HA28" s="208"/>
      <c r="HB28" s="200" t="s">
        <v>7136</v>
      </c>
      <c r="HC28" s="208"/>
    </row>
    <row r="29" spans="4:211" ht="12" customHeight="1">
      <c r="D29" s="79" t="s">
        <v>180</v>
      </c>
      <c r="E29" s="78" t="s">
        <v>2876</v>
      </c>
      <c r="H29" s="181">
        <v>26</v>
      </c>
      <c r="K29" s="78">
        <f t="shared" si="6"/>
        <v>0</v>
      </c>
      <c r="L29" s="181">
        <v>26</v>
      </c>
      <c r="N29" s="214" t="s">
        <v>2899</v>
      </c>
      <c r="O29" s="183">
        <v>26</v>
      </c>
      <c r="P29" s="184"/>
      <c r="Q29" s="182" t="str">
        <f t="shared" si="5"/>
        <v>SATYA 1.2 S MT CKD</v>
      </c>
      <c r="R29" s="183">
        <v>26</v>
      </c>
      <c r="S29" s="215"/>
      <c r="AW29" s="208"/>
      <c r="AX29" s="208"/>
      <c r="AY29" s="201" t="s">
        <v>7137</v>
      </c>
      <c r="AZ29" s="208"/>
      <c r="BA29" s="208"/>
      <c r="BB29" s="208"/>
      <c r="BC29" s="208"/>
      <c r="BD29" s="208"/>
      <c r="BE29" s="208"/>
      <c r="BF29" s="208"/>
      <c r="BG29" s="208"/>
      <c r="BH29" s="208"/>
      <c r="BI29" s="208"/>
      <c r="BJ29" s="208"/>
      <c r="BK29" s="208"/>
      <c r="BL29" s="208"/>
      <c r="BM29" s="201" t="s">
        <v>7138</v>
      </c>
      <c r="BN29" s="216"/>
      <c r="BO29" s="208"/>
      <c r="BP29" s="201" t="s">
        <v>7139</v>
      </c>
      <c r="BQ29" s="201" t="s">
        <v>7140</v>
      </c>
      <c r="BR29" s="208"/>
      <c r="BS29" s="201" t="s">
        <v>7141</v>
      </c>
      <c r="BT29" s="201" t="s">
        <v>7142</v>
      </c>
      <c r="CF29" s="208"/>
      <c r="CG29" s="200" t="s">
        <v>7143</v>
      </c>
      <c r="CH29" s="208"/>
      <c r="CI29" s="208"/>
      <c r="CJ29" s="200" t="s">
        <v>7144</v>
      </c>
      <c r="CK29" s="200" t="s">
        <v>7145</v>
      </c>
      <c r="CL29" s="208"/>
      <c r="CM29" s="208"/>
      <c r="CN29" s="200" t="s">
        <v>7146</v>
      </c>
      <c r="CO29" s="208"/>
      <c r="CP29" s="208"/>
      <c r="CQ29" s="208"/>
      <c r="CR29" s="208"/>
      <c r="DX29" s="200" t="s">
        <v>7147</v>
      </c>
      <c r="DY29" s="208"/>
      <c r="DZ29" s="208"/>
      <c r="EA29" s="208"/>
      <c r="EB29" s="208"/>
      <c r="EC29" s="208"/>
      <c r="ED29" s="200" t="s">
        <v>7148</v>
      </c>
      <c r="EE29" s="209"/>
      <c r="EF29" s="202" t="s">
        <v>2948</v>
      </c>
      <c r="EG29" s="209"/>
      <c r="EH29" s="209"/>
      <c r="EI29" s="202" t="s">
        <v>2951</v>
      </c>
      <c r="EJ29" s="209"/>
      <c r="EK29" s="209"/>
      <c r="EL29" s="209"/>
      <c r="EM29" s="209"/>
      <c r="EN29" s="209"/>
      <c r="EO29" s="209"/>
      <c r="EP29" s="209"/>
      <c r="EQ29" s="209"/>
      <c r="ER29" s="209"/>
      <c r="ES29" s="208"/>
      <c r="ET29" s="208"/>
      <c r="EU29" s="208"/>
      <c r="EV29" s="200" t="s">
        <v>7149</v>
      </c>
      <c r="EW29" s="208"/>
      <c r="EX29" s="208"/>
      <c r="EY29" s="200" t="s">
        <v>7150</v>
      </c>
      <c r="FC29" s="208"/>
      <c r="FD29" s="208"/>
      <c r="FE29" s="208"/>
      <c r="FF29" s="208"/>
      <c r="FG29" s="200" t="s">
        <v>7151</v>
      </c>
      <c r="FH29" s="208"/>
      <c r="FI29" s="208"/>
      <c r="FJ29" s="208"/>
      <c r="FK29" s="208"/>
      <c r="FL29" s="208"/>
      <c r="FM29" s="208"/>
      <c r="FN29" s="208"/>
      <c r="FO29" s="200" t="s">
        <v>7152</v>
      </c>
      <c r="FP29" s="208"/>
      <c r="FQ29" s="200" t="s">
        <v>7153</v>
      </c>
      <c r="FR29" s="208"/>
      <c r="FS29" s="208"/>
      <c r="FT29" s="208"/>
      <c r="FU29" s="200" t="s">
        <v>7154</v>
      </c>
      <c r="FV29" s="208"/>
      <c r="FW29" s="208"/>
      <c r="FX29" s="208"/>
      <c r="FY29" s="200" t="s">
        <v>7155</v>
      </c>
      <c r="FZ29" s="200" t="s">
        <v>7156</v>
      </c>
      <c r="GA29" s="200" t="s">
        <v>5928</v>
      </c>
      <c r="GB29" s="208"/>
      <c r="GC29" s="208"/>
      <c r="GD29" s="208"/>
      <c r="GE29" s="208"/>
      <c r="GF29" s="208"/>
      <c r="GG29" s="208"/>
      <c r="GH29" s="200" t="s">
        <v>7157</v>
      </c>
      <c r="GI29" s="208"/>
      <c r="GJ29" s="208"/>
      <c r="GK29" s="208"/>
      <c r="GM29" s="200" t="s">
        <v>7158</v>
      </c>
      <c r="GN29" s="200" t="s">
        <v>7159</v>
      </c>
      <c r="GO29" s="208"/>
      <c r="GP29" s="208"/>
      <c r="GQ29" s="200" t="s">
        <v>7160</v>
      </c>
      <c r="GR29" s="208"/>
      <c r="GS29" s="208"/>
      <c r="GT29" s="208"/>
      <c r="GU29" s="200" t="s">
        <v>7161</v>
      </c>
      <c r="GV29" s="208"/>
      <c r="GW29" s="200" t="s">
        <v>7162</v>
      </c>
      <c r="GX29" s="208"/>
      <c r="GY29" s="208"/>
      <c r="GZ29" s="208"/>
      <c r="HA29" s="208"/>
      <c r="HB29" s="200" t="s">
        <v>7163</v>
      </c>
      <c r="HC29" s="208"/>
    </row>
    <row r="30" spans="4:211" ht="12" customHeight="1">
      <c r="D30" s="79" t="s">
        <v>1543</v>
      </c>
      <c r="E30" s="78" t="s">
        <v>2876</v>
      </c>
      <c r="H30" s="181">
        <v>27</v>
      </c>
      <c r="K30" s="181"/>
      <c r="L30" s="181">
        <v>27</v>
      </c>
      <c r="N30" s="214" t="s">
        <v>2901</v>
      </c>
      <c r="O30" s="183">
        <v>27</v>
      </c>
      <c r="P30" s="184"/>
      <c r="Q30" s="182" t="str">
        <f t="shared" si="5"/>
        <v>SATYA CKD S 1.2 AT</v>
      </c>
      <c r="R30" s="183">
        <v>27</v>
      </c>
      <c r="S30" s="215"/>
      <c r="AW30" s="208"/>
      <c r="AX30" s="208"/>
      <c r="AY30" s="201" t="s">
        <v>7164</v>
      </c>
      <c r="AZ30" s="208"/>
      <c r="BA30" s="208"/>
      <c r="BB30" s="208"/>
      <c r="BC30" s="208"/>
      <c r="BD30" s="208"/>
      <c r="BE30" s="208"/>
      <c r="BF30" s="208"/>
      <c r="BG30" s="208"/>
      <c r="BH30" s="208"/>
      <c r="BI30" s="208"/>
      <c r="BJ30" s="208"/>
      <c r="BK30" s="208"/>
      <c r="BL30" s="208"/>
      <c r="BM30" s="201" t="s">
        <v>7165</v>
      </c>
      <c r="BN30" s="208"/>
      <c r="BO30" s="208"/>
      <c r="BP30" s="201" t="s">
        <v>7166</v>
      </c>
      <c r="BQ30" s="201" t="s">
        <v>7167</v>
      </c>
      <c r="BR30" s="208"/>
      <c r="BS30" s="201" t="s">
        <v>7168</v>
      </c>
      <c r="BT30" s="201" t="s">
        <v>7142</v>
      </c>
      <c r="CF30" s="208"/>
      <c r="CG30" s="200" t="s">
        <v>7169</v>
      </c>
      <c r="CH30" s="208"/>
      <c r="CI30" s="208"/>
      <c r="CJ30" s="200" t="s">
        <v>7170</v>
      </c>
      <c r="CK30" s="200" t="s">
        <v>7171</v>
      </c>
      <c r="CL30" s="208"/>
      <c r="CM30" s="208"/>
      <c r="CN30" s="200" t="s">
        <v>7172</v>
      </c>
      <c r="CO30" s="208"/>
      <c r="CP30" s="208"/>
      <c r="CQ30" s="208"/>
      <c r="CR30" s="208"/>
      <c r="DX30" s="200" t="s">
        <v>7173</v>
      </c>
      <c r="DY30" s="208"/>
      <c r="DZ30" s="208"/>
      <c r="EA30" s="208"/>
      <c r="EB30" s="208"/>
      <c r="EC30" s="208"/>
      <c r="ED30" s="200" t="s">
        <v>7174</v>
      </c>
      <c r="EE30" s="209"/>
      <c r="EF30" s="202" t="s">
        <v>7175</v>
      </c>
      <c r="EG30" s="209"/>
      <c r="EH30" s="209"/>
      <c r="EI30" s="209"/>
      <c r="EJ30" s="209"/>
      <c r="EK30" s="209"/>
      <c r="EL30" s="209"/>
      <c r="EM30" s="209"/>
      <c r="EN30" s="209"/>
      <c r="EO30" s="209"/>
      <c r="EP30" s="209"/>
      <c r="EQ30" s="209"/>
      <c r="ER30" s="209"/>
      <c r="ES30" s="208"/>
      <c r="ET30" s="208"/>
      <c r="EU30" s="208"/>
      <c r="EV30" s="200" t="s">
        <v>7176</v>
      </c>
      <c r="EW30" s="208"/>
      <c r="EX30" s="208"/>
      <c r="EY30" s="200" t="s">
        <v>7177</v>
      </c>
      <c r="FC30" s="208"/>
      <c r="FD30" s="208"/>
      <c r="FE30" s="208"/>
      <c r="FF30" s="208"/>
      <c r="FG30" s="200" t="s">
        <v>7178</v>
      </c>
      <c r="FH30" s="208"/>
      <c r="FI30" s="208"/>
      <c r="FJ30" s="208"/>
      <c r="FK30" s="208"/>
      <c r="FL30" s="208"/>
      <c r="FM30" s="208"/>
      <c r="FN30" s="208"/>
      <c r="FO30" s="200" t="s">
        <v>7179</v>
      </c>
      <c r="FP30" s="208"/>
      <c r="FQ30" s="200" t="s">
        <v>7180</v>
      </c>
      <c r="FR30" s="208"/>
      <c r="FS30" s="208"/>
      <c r="FT30" s="208"/>
      <c r="FU30" s="200" t="s">
        <v>7181</v>
      </c>
      <c r="FV30" s="208"/>
      <c r="FW30" s="208"/>
      <c r="FX30" s="208"/>
      <c r="FY30" s="200" t="s">
        <v>7182</v>
      </c>
      <c r="FZ30" s="200" t="s">
        <v>7183</v>
      </c>
      <c r="GA30" s="200" t="s">
        <v>7184</v>
      </c>
      <c r="GB30" s="208"/>
      <c r="GC30" s="208"/>
      <c r="GD30" s="208"/>
      <c r="GE30" s="208"/>
      <c r="GF30" s="208"/>
      <c r="GG30" s="208"/>
      <c r="GH30" s="200" t="s">
        <v>7185</v>
      </c>
      <c r="GI30" s="208"/>
      <c r="GJ30" s="208"/>
      <c r="GK30" s="208"/>
      <c r="GL30" s="200"/>
      <c r="GM30" s="200" t="s">
        <v>7186</v>
      </c>
      <c r="GN30" s="200" t="s">
        <v>7187</v>
      </c>
      <c r="GO30" s="208"/>
      <c r="GP30" s="208"/>
      <c r="GQ30" s="200" t="s">
        <v>7188</v>
      </c>
      <c r="GR30" s="208"/>
      <c r="GS30" s="208"/>
      <c r="GT30" s="208"/>
      <c r="GU30" s="200" t="s">
        <v>7189</v>
      </c>
      <c r="GV30" s="208"/>
      <c r="GW30" s="200" t="s">
        <v>7190</v>
      </c>
      <c r="GX30" s="208"/>
      <c r="GY30" s="208"/>
      <c r="GZ30" s="208"/>
      <c r="HA30" s="208"/>
      <c r="HB30" s="200" t="s">
        <v>7191</v>
      </c>
      <c r="HC30" s="208"/>
    </row>
    <row r="31" spans="4:211" ht="12" customHeight="1">
      <c r="D31" s="79" t="s">
        <v>40</v>
      </c>
      <c r="E31" s="78" t="s">
        <v>2877</v>
      </c>
      <c r="H31" s="181">
        <v>28</v>
      </c>
      <c r="K31" s="181"/>
      <c r="L31" s="181">
        <v>28</v>
      </c>
      <c r="N31" s="212" t="s">
        <v>2900</v>
      </c>
      <c r="O31" s="183">
        <v>28</v>
      </c>
      <c r="P31" s="184"/>
      <c r="Q31" s="182" t="str">
        <f t="shared" si="5"/>
        <v>SATYA E 1.2 AT</v>
      </c>
      <c r="R31" s="183">
        <v>28</v>
      </c>
      <c r="S31" s="213"/>
      <c r="AW31" s="208"/>
      <c r="AX31" s="208"/>
      <c r="AY31" s="201" t="s">
        <v>7192</v>
      </c>
      <c r="AZ31" s="208"/>
      <c r="BA31" s="208"/>
      <c r="BB31" s="208"/>
      <c r="BC31" s="208"/>
      <c r="BD31" s="208"/>
      <c r="BE31" s="208"/>
      <c r="BF31" s="208"/>
      <c r="BG31" s="208"/>
      <c r="BH31" s="208"/>
      <c r="BI31" s="208"/>
      <c r="BJ31" s="208"/>
      <c r="BK31" s="208"/>
      <c r="BL31" s="208"/>
      <c r="BM31" s="201" t="s">
        <v>7193</v>
      </c>
      <c r="BN31" s="208"/>
      <c r="BO31" s="208"/>
      <c r="BP31" s="201" t="s">
        <v>7194</v>
      </c>
      <c r="BQ31" s="201" t="s">
        <v>7195</v>
      </c>
      <c r="BR31" s="208"/>
      <c r="BS31" s="201" t="s">
        <v>7196</v>
      </c>
      <c r="BT31" s="201" t="s">
        <v>7197</v>
      </c>
      <c r="CF31" s="208"/>
      <c r="CG31" s="200" t="s">
        <v>7198</v>
      </c>
      <c r="CH31" s="208"/>
      <c r="CI31" s="208"/>
      <c r="CJ31" s="200" t="s">
        <v>7199</v>
      </c>
      <c r="CK31" s="200" t="s">
        <v>7200</v>
      </c>
      <c r="CL31" s="208"/>
      <c r="CM31" s="208"/>
      <c r="CN31" s="200" t="s">
        <v>7201</v>
      </c>
      <c r="CO31" s="208"/>
      <c r="CP31" s="208"/>
      <c r="CQ31" s="208"/>
      <c r="CR31" s="208"/>
      <c r="DX31" s="200" t="s">
        <v>7202</v>
      </c>
      <c r="DY31" s="208"/>
      <c r="DZ31" s="208"/>
      <c r="EA31" s="208"/>
      <c r="EB31" s="208"/>
      <c r="EC31" s="208"/>
      <c r="ED31" s="200" t="s">
        <v>7203</v>
      </c>
      <c r="EE31" s="209"/>
      <c r="EF31" s="202" t="s">
        <v>7204</v>
      </c>
      <c r="EG31" s="209"/>
      <c r="EH31" s="209"/>
      <c r="EI31" s="209"/>
      <c r="EJ31" s="209"/>
      <c r="EK31" s="209"/>
      <c r="EL31" s="209"/>
      <c r="EM31" s="209"/>
      <c r="EN31" s="209"/>
      <c r="EO31" s="209"/>
      <c r="EP31" s="209"/>
      <c r="EQ31" s="209"/>
      <c r="ER31" s="209"/>
      <c r="ES31" s="208"/>
      <c r="ET31" s="208"/>
      <c r="EU31" s="208"/>
      <c r="EV31" s="200" t="s">
        <v>7205</v>
      </c>
      <c r="EW31" s="208"/>
      <c r="EX31" s="208"/>
      <c r="EY31" s="200" t="s">
        <v>7206</v>
      </c>
      <c r="FC31" s="208"/>
      <c r="FD31" s="208"/>
      <c r="FE31" s="208"/>
      <c r="FF31" s="208"/>
      <c r="FG31" s="200" t="s">
        <v>7207</v>
      </c>
      <c r="FH31" s="208"/>
      <c r="FI31" s="208"/>
      <c r="FJ31" s="208"/>
      <c r="FK31" s="208"/>
      <c r="FL31" s="208"/>
      <c r="FM31" s="208"/>
      <c r="FN31" s="208"/>
      <c r="FO31" s="200" t="s">
        <v>7208</v>
      </c>
      <c r="FP31" s="208"/>
      <c r="FQ31" s="200" t="s">
        <v>7209</v>
      </c>
      <c r="FR31" s="208"/>
      <c r="FS31" s="208"/>
      <c r="FT31" s="208"/>
      <c r="FU31" s="200" t="s">
        <v>7210</v>
      </c>
      <c r="FV31" s="208"/>
      <c r="FW31" s="208"/>
      <c r="FX31" s="208"/>
      <c r="FY31" s="200" t="s">
        <v>7211</v>
      </c>
      <c r="FZ31" s="200" t="s">
        <v>7212</v>
      </c>
      <c r="GA31" s="200" t="s">
        <v>7213</v>
      </c>
      <c r="GB31" s="208"/>
      <c r="GC31" s="208"/>
      <c r="GD31" s="208"/>
      <c r="GE31" s="208"/>
      <c r="GF31" s="208"/>
      <c r="GG31" s="208"/>
      <c r="GH31" s="200" t="s">
        <v>7214</v>
      </c>
      <c r="GI31" s="208"/>
      <c r="GJ31" s="208"/>
      <c r="GK31" s="208"/>
      <c r="GL31" s="200"/>
      <c r="GM31" s="200" t="s">
        <v>7215</v>
      </c>
      <c r="GN31" s="208"/>
      <c r="GO31" s="208"/>
      <c r="GP31" s="208"/>
      <c r="GQ31" s="200" t="s">
        <v>7216</v>
      </c>
      <c r="GR31" s="208"/>
      <c r="GS31" s="208"/>
      <c r="GT31" s="208"/>
      <c r="GU31" s="200" t="s">
        <v>7217</v>
      </c>
      <c r="GV31" s="208"/>
      <c r="GW31" s="200" t="s">
        <v>7218</v>
      </c>
      <c r="GX31" s="208"/>
      <c r="GY31" s="208"/>
      <c r="GZ31" s="208"/>
      <c r="HA31" s="208"/>
      <c r="HB31" s="200" t="s">
        <v>7219</v>
      </c>
      <c r="HC31" s="208"/>
    </row>
    <row r="32" spans="4:211" ht="12" customHeight="1">
      <c r="D32" s="79" t="s">
        <v>1575</v>
      </c>
      <c r="E32" s="78" t="s">
        <v>2876</v>
      </c>
      <c r="H32" s="181">
        <v>29</v>
      </c>
      <c r="K32" s="181"/>
      <c r="L32" s="181">
        <v>29</v>
      </c>
      <c r="N32" s="212" t="s">
        <v>2902</v>
      </c>
      <c r="O32" s="183">
        <v>29</v>
      </c>
      <c r="P32" s="184"/>
      <c r="Q32" s="182" t="str">
        <f t="shared" si="5"/>
        <v>SATYA E MT 1.2</v>
      </c>
      <c r="R32" s="183">
        <v>29</v>
      </c>
      <c r="S32" s="213"/>
      <c r="AW32" s="208"/>
      <c r="AX32" s="208"/>
      <c r="AY32" s="201" t="s">
        <v>7220</v>
      </c>
      <c r="AZ32" s="208"/>
      <c r="BA32" s="208"/>
      <c r="BB32" s="208"/>
      <c r="BC32" s="208"/>
      <c r="BD32" s="208"/>
      <c r="BE32" s="208"/>
      <c r="BF32" s="208"/>
      <c r="BG32" s="208"/>
      <c r="BH32" s="208"/>
      <c r="BI32" s="208"/>
      <c r="BJ32" s="208"/>
      <c r="BK32" s="208"/>
      <c r="BL32" s="208"/>
      <c r="BM32" s="201" t="s">
        <v>7193</v>
      </c>
      <c r="BN32" s="208"/>
      <c r="BO32" s="208"/>
      <c r="BP32" s="201" t="s">
        <v>7221</v>
      </c>
      <c r="BQ32" s="216"/>
      <c r="BR32" s="208"/>
      <c r="BS32" s="201" t="s">
        <v>7222</v>
      </c>
      <c r="BT32" s="201" t="s">
        <v>7223</v>
      </c>
      <c r="CF32" s="208"/>
      <c r="CG32" s="200" t="s">
        <v>7224</v>
      </c>
      <c r="CH32" s="208"/>
      <c r="CI32" s="208"/>
      <c r="CJ32" s="200" t="s">
        <v>7225</v>
      </c>
      <c r="CK32" s="200" t="s">
        <v>7226</v>
      </c>
      <c r="CL32" s="208"/>
      <c r="CM32" s="208"/>
      <c r="CN32" s="200" t="s">
        <v>7227</v>
      </c>
      <c r="CO32" s="208"/>
      <c r="CP32" s="208"/>
      <c r="CQ32" s="208"/>
      <c r="CR32" s="208"/>
      <c r="DX32" s="200" t="s">
        <v>7228</v>
      </c>
      <c r="DY32" s="208"/>
      <c r="DZ32" s="208"/>
      <c r="EA32" s="208"/>
      <c r="EB32" s="208"/>
      <c r="EC32" s="208"/>
      <c r="ED32" s="200" t="s">
        <v>7229</v>
      </c>
      <c r="EE32" s="209"/>
      <c r="EF32" s="202" t="s">
        <v>7230</v>
      </c>
      <c r="EG32" s="209"/>
      <c r="EH32" s="209"/>
      <c r="EI32" s="209"/>
      <c r="EJ32" s="209"/>
      <c r="EK32" s="209"/>
      <c r="EL32" s="209"/>
      <c r="EM32" s="209"/>
      <c r="EN32" s="209"/>
      <c r="EO32" s="209"/>
      <c r="EP32" s="209"/>
      <c r="EQ32" s="209"/>
      <c r="ER32" s="209"/>
      <c r="ES32" s="208"/>
      <c r="ET32" s="208"/>
      <c r="EU32" s="208"/>
      <c r="EV32" s="200" t="s">
        <v>7231</v>
      </c>
      <c r="EW32" s="208"/>
      <c r="EX32" s="208"/>
      <c r="EY32" s="200" t="s">
        <v>7232</v>
      </c>
      <c r="FC32" s="208"/>
      <c r="FD32" s="208"/>
      <c r="FE32" s="208"/>
      <c r="FF32" s="208"/>
      <c r="FG32" s="200" t="s">
        <v>7233</v>
      </c>
      <c r="FH32" s="208"/>
      <c r="FI32" s="208"/>
      <c r="FJ32" s="208"/>
      <c r="FK32" s="208"/>
      <c r="FL32" s="208"/>
      <c r="FM32" s="208"/>
      <c r="FN32" s="208"/>
      <c r="FO32" s="200" t="s">
        <v>7234</v>
      </c>
      <c r="FP32" s="208"/>
      <c r="FQ32" s="200" t="s">
        <v>7235</v>
      </c>
      <c r="FR32" s="208"/>
      <c r="FS32" s="208"/>
      <c r="FT32" s="208"/>
      <c r="FU32" s="200" t="s">
        <v>7236</v>
      </c>
      <c r="FV32" s="208"/>
      <c r="FW32" s="208"/>
      <c r="FX32" s="208"/>
      <c r="FY32" s="200" t="s">
        <v>7237</v>
      </c>
      <c r="FZ32" s="200" t="s">
        <v>7238</v>
      </c>
      <c r="GA32" s="200" t="s">
        <v>7239</v>
      </c>
      <c r="GB32" s="208"/>
      <c r="GC32" s="208"/>
      <c r="GD32" s="208"/>
      <c r="GE32" s="208"/>
      <c r="GF32" s="208"/>
      <c r="GG32" s="208"/>
      <c r="GH32" s="200" t="s">
        <v>7240</v>
      </c>
      <c r="GI32" s="208"/>
      <c r="GJ32" s="208"/>
      <c r="GK32" s="208"/>
      <c r="GL32" s="208"/>
      <c r="GM32" s="200" t="s">
        <v>7241</v>
      </c>
      <c r="GN32" s="208"/>
      <c r="GO32" s="208"/>
      <c r="GP32" s="208"/>
      <c r="GQ32" s="200" t="s">
        <v>7242</v>
      </c>
      <c r="GR32" s="208"/>
      <c r="GS32" s="208"/>
      <c r="GT32" s="208"/>
      <c r="GU32" s="200" t="s">
        <v>7243</v>
      </c>
      <c r="GV32" s="208"/>
      <c r="GW32" s="200" t="s">
        <v>2996</v>
      </c>
      <c r="GX32" s="208"/>
      <c r="GY32" s="208"/>
      <c r="GZ32" s="208"/>
      <c r="HA32" s="208"/>
      <c r="HB32" s="200" t="s">
        <v>7244</v>
      </c>
      <c r="HC32" s="208"/>
    </row>
    <row r="33" spans="4:203" ht="12" customHeight="1">
      <c r="D33" s="79" t="s">
        <v>25</v>
      </c>
      <c r="E33" s="78" t="s">
        <v>2876</v>
      </c>
      <c r="H33" s="181">
        <v>30</v>
      </c>
      <c r="K33" s="181"/>
      <c r="L33" s="181">
        <v>30</v>
      </c>
      <c r="N33" s="212" t="s">
        <v>2906</v>
      </c>
      <c r="O33" s="183">
        <v>30</v>
      </c>
      <c r="P33" s="184"/>
      <c r="Q33" s="182" t="str">
        <f t="shared" si="5"/>
        <v>SATYA S 1.2 AT</v>
      </c>
      <c r="R33" s="183">
        <v>30</v>
      </c>
      <c r="S33" s="213"/>
      <c r="AW33" s="208"/>
      <c r="AX33" s="208"/>
      <c r="AY33" s="201" t="s">
        <v>7245</v>
      </c>
      <c r="AZ33" s="208"/>
      <c r="BA33" s="208"/>
      <c r="BB33" s="208"/>
      <c r="BC33" s="208"/>
      <c r="BD33" s="208"/>
      <c r="BE33" s="208"/>
      <c r="BF33" s="208"/>
      <c r="BG33" s="208"/>
      <c r="BH33" s="208"/>
      <c r="BI33" s="208"/>
      <c r="BJ33" s="208"/>
      <c r="BK33" s="208"/>
      <c r="BL33" s="208"/>
      <c r="BM33" s="201" t="s">
        <v>7246</v>
      </c>
      <c r="BN33" s="208"/>
      <c r="BO33" s="208"/>
      <c r="BP33" s="201" t="s">
        <v>7247</v>
      </c>
      <c r="BQ33" s="216"/>
      <c r="BR33" s="208"/>
      <c r="BS33" s="201" t="s">
        <v>7248</v>
      </c>
      <c r="BT33" s="201" t="s">
        <v>7249</v>
      </c>
      <c r="CF33" s="208"/>
      <c r="CG33" s="200" t="s">
        <v>7250</v>
      </c>
      <c r="CH33" s="208"/>
      <c r="CI33" s="208"/>
      <c r="CJ33" s="200" t="s">
        <v>7251</v>
      </c>
      <c r="CK33" s="200" t="s">
        <v>7252</v>
      </c>
      <c r="CL33" s="208"/>
      <c r="CM33" s="208"/>
      <c r="CN33" s="200" t="s">
        <v>7253</v>
      </c>
      <c r="CO33" s="208"/>
      <c r="CP33" s="208"/>
      <c r="CQ33" s="208"/>
      <c r="CR33" s="208"/>
      <c r="DX33" s="200" t="s">
        <v>7254</v>
      </c>
      <c r="DY33" s="208"/>
      <c r="DZ33" s="208"/>
      <c r="EA33" s="208"/>
      <c r="EB33" s="208"/>
      <c r="EC33" s="208"/>
      <c r="ED33" s="200" t="s">
        <v>7255</v>
      </c>
      <c r="EE33" s="209"/>
      <c r="EF33" s="202" t="s">
        <v>7256</v>
      </c>
      <c r="EG33" s="209"/>
      <c r="EH33" s="209"/>
      <c r="EI33" s="209"/>
      <c r="EJ33" s="209"/>
      <c r="EK33" s="209"/>
      <c r="EL33" s="209"/>
      <c r="EM33" s="209"/>
      <c r="EN33" s="209"/>
      <c r="EO33" s="209"/>
      <c r="EP33" s="209"/>
      <c r="EQ33" s="209"/>
      <c r="ER33" s="209"/>
      <c r="ES33" s="208"/>
      <c r="ET33" s="208"/>
      <c r="EU33" s="208"/>
      <c r="EV33" s="200" t="s">
        <v>7257</v>
      </c>
      <c r="EW33" s="208"/>
      <c r="EX33" s="208"/>
      <c r="EY33" s="200" t="s">
        <v>7258</v>
      </c>
      <c r="FC33" s="208"/>
      <c r="FD33" s="208"/>
      <c r="FE33" s="208"/>
      <c r="FF33" s="208"/>
      <c r="FG33" s="200" t="s">
        <v>7259</v>
      </c>
      <c r="FH33" s="208"/>
      <c r="FI33" s="208"/>
      <c r="FJ33" s="208"/>
      <c r="FK33" s="208"/>
      <c r="FL33" s="208"/>
      <c r="FM33" s="208"/>
      <c r="FN33" s="208"/>
      <c r="FO33" s="200" t="s">
        <v>7260</v>
      </c>
      <c r="FP33" s="208"/>
      <c r="FQ33" s="200" t="s">
        <v>7261</v>
      </c>
      <c r="FR33" s="208"/>
      <c r="FS33" s="208"/>
      <c r="FT33" s="208"/>
      <c r="FU33" s="200" t="s">
        <v>7262</v>
      </c>
      <c r="FV33" s="208"/>
      <c r="FW33" s="208"/>
      <c r="FX33" s="208"/>
      <c r="FY33" s="200" t="s">
        <v>7263</v>
      </c>
      <c r="FZ33" s="200" t="s">
        <v>7264</v>
      </c>
      <c r="GA33" s="200" t="s">
        <v>7265</v>
      </c>
      <c r="GB33" s="208"/>
      <c r="GC33" s="208"/>
      <c r="GD33" s="208"/>
      <c r="GE33" s="208"/>
      <c r="GF33" s="208"/>
      <c r="GG33" s="208"/>
      <c r="GH33" s="200" t="s">
        <v>7266</v>
      </c>
      <c r="GI33" s="208"/>
      <c r="GJ33" s="208"/>
      <c r="GK33" s="208"/>
      <c r="GL33" s="208"/>
      <c r="GM33" s="200" t="s">
        <v>7267</v>
      </c>
      <c r="GN33" s="208"/>
      <c r="GO33" s="208"/>
      <c r="GP33" s="208"/>
      <c r="GQ33" s="200" t="s">
        <v>7268</v>
      </c>
      <c r="GR33" s="208"/>
      <c r="GS33" s="208"/>
      <c r="GT33" s="208"/>
      <c r="GU33" s="200" t="s">
        <v>7269</v>
      </c>
    </row>
    <row r="34" spans="4:203" ht="12" customHeight="1">
      <c r="D34" s="79" t="s">
        <v>5319</v>
      </c>
      <c r="E34" s="78" t="s">
        <v>2876</v>
      </c>
      <c r="H34" s="181">
        <v>31</v>
      </c>
      <c r="K34" s="181"/>
      <c r="L34" s="181">
        <v>31</v>
      </c>
      <c r="N34" s="182" t="s">
        <v>3000</v>
      </c>
      <c r="O34" s="183">
        <v>31</v>
      </c>
      <c r="P34" s="184"/>
      <c r="Q34" s="182" t="str">
        <f t="shared" si="5"/>
        <v>SATYA S MT 1.2</v>
      </c>
      <c r="R34" s="183">
        <v>31</v>
      </c>
      <c r="S34" s="184"/>
      <c r="BM34" s="201" t="s">
        <v>7270</v>
      </c>
      <c r="BN34" s="208"/>
      <c r="BO34" s="208"/>
      <c r="BP34" s="201" t="s">
        <v>7271</v>
      </c>
      <c r="BQ34" s="216"/>
      <c r="BR34" s="208"/>
      <c r="BS34" s="201" t="s">
        <v>7272</v>
      </c>
      <c r="BT34" s="201" t="s">
        <v>7273</v>
      </c>
      <c r="CF34" s="208"/>
      <c r="CG34" s="200" t="s">
        <v>7274</v>
      </c>
      <c r="CH34" s="208"/>
      <c r="CI34" s="208"/>
      <c r="CJ34" s="200" t="s">
        <v>6764</v>
      </c>
      <c r="CK34" s="200" t="s">
        <v>7275</v>
      </c>
      <c r="CL34" s="208"/>
      <c r="CM34" s="208"/>
      <c r="CN34" s="200" t="s">
        <v>7276</v>
      </c>
      <c r="CO34" s="208"/>
      <c r="CP34" s="208"/>
      <c r="CQ34" s="208"/>
      <c r="CR34" s="208"/>
      <c r="DX34" s="208"/>
      <c r="DY34" s="208"/>
      <c r="DZ34" s="208"/>
      <c r="EA34" s="208"/>
      <c r="EB34" s="208"/>
      <c r="EC34" s="208"/>
      <c r="ED34" s="202">
        <v>60</v>
      </c>
      <c r="EE34" s="209"/>
      <c r="EF34" s="202" t="s">
        <v>7277</v>
      </c>
      <c r="EG34" s="209"/>
      <c r="EH34" s="209"/>
      <c r="EI34" s="209"/>
      <c r="EJ34" s="209"/>
      <c r="EK34" s="209"/>
      <c r="EL34" s="209"/>
      <c r="EM34" s="209"/>
      <c r="EN34" s="209"/>
      <c r="EO34" s="209"/>
      <c r="EP34" s="209"/>
      <c r="EQ34" s="209"/>
      <c r="ER34" s="209"/>
      <c r="ES34" s="208"/>
      <c r="ET34" s="208"/>
      <c r="EU34" s="208"/>
      <c r="EV34" s="200" t="s">
        <v>7278</v>
      </c>
      <c r="EW34" s="208"/>
      <c r="EX34" s="208"/>
      <c r="EY34" s="200" t="s">
        <v>7279</v>
      </c>
      <c r="FC34" s="208"/>
      <c r="FD34" s="208"/>
      <c r="FE34" s="208"/>
      <c r="FF34" s="208"/>
      <c r="FG34" s="200" t="s">
        <v>7280</v>
      </c>
      <c r="FH34" s="208"/>
      <c r="FI34" s="208"/>
      <c r="FJ34" s="208"/>
      <c r="FK34" s="208"/>
      <c r="FL34" s="208"/>
      <c r="FM34" s="208"/>
      <c r="FN34" s="208"/>
      <c r="FO34" s="200" t="s">
        <v>7281</v>
      </c>
      <c r="FP34" s="208"/>
      <c r="FQ34" s="200" t="s">
        <v>7282</v>
      </c>
      <c r="FR34" s="208"/>
      <c r="FS34" s="208"/>
      <c r="FT34" s="208"/>
      <c r="FU34" s="200" t="s">
        <v>7283</v>
      </c>
      <c r="FV34" s="208"/>
      <c r="FW34" s="208"/>
      <c r="FX34" s="208"/>
      <c r="FY34" s="200" t="s">
        <v>7284</v>
      </c>
      <c r="FZ34" s="200" t="s">
        <v>7285</v>
      </c>
      <c r="GA34" s="200" t="s">
        <v>7286</v>
      </c>
      <c r="GB34" s="208"/>
      <c r="GC34" s="208"/>
      <c r="GD34" s="208"/>
      <c r="GE34" s="208"/>
      <c r="GF34" s="208"/>
      <c r="GG34" s="208"/>
      <c r="GH34" s="200" t="s">
        <v>7287</v>
      </c>
      <c r="GI34" s="208"/>
      <c r="GJ34" s="208"/>
      <c r="GK34" s="208"/>
      <c r="GL34" s="208"/>
      <c r="GM34" s="200" t="s">
        <v>7288</v>
      </c>
      <c r="GN34" s="208"/>
      <c r="GO34" s="208"/>
      <c r="GP34" s="208"/>
      <c r="GQ34" s="200" t="s">
        <v>7289</v>
      </c>
      <c r="GR34" s="208"/>
      <c r="GS34" s="208"/>
      <c r="GT34" s="208"/>
      <c r="GU34" s="200" t="s">
        <v>7290</v>
      </c>
    </row>
    <row r="35" spans="4:203" ht="12" customHeight="1">
      <c r="D35" s="79" t="s">
        <v>42</v>
      </c>
      <c r="E35" s="78" t="s">
        <v>2877</v>
      </c>
      <c r="H35" s="181">
        <v>32</v>
      </c>
      <c r="K35" s="181"/>
      <c r="L35" s="181">
        <v>32</v>
      </c>
      <c r="N35" s="182" t="s">
        <v>5395</v>
      </c>
      <c r="O35" s="183">
        <v>32</v>
      </c>
      <c r="P35" s="184"/>
      <c r="Q35" s="182">
        <f t="shared" si="5"/>
        <v>0</v>
      </c>
      <c r="R35" s="183">
        <v>32</v>
      </c>
      <c r="S35" s="184"/>
      <c r="BM35" s="201" t="s">
        <v>7291</v>
      </c>
      <c r="BN35" s="208"/>
      <c r="BO35" s="208"/>
      <c r="BP35" s="201" t="s">
        <v>7292</v>
      </c>
      <c r="BQ35" s="216"/>
      <c r="BR35" s="208"/>
      <c r="BS35" s="201" t="s">
        <v>7293</v>
      </c>
      <c r="BT35" s="201" t="s">
        <v>7294</v>
      </c>
      <c r="CF35" s="208"/>
      <c r="CG35" s="200" t="s">
        <v>7295</v>
      </c>
      <c r="CH35" s="208"/>
      <c r="CI35" s="208"/>
      <c r="CJ35" s="200" t="s">
        <v>7296</v>
      </c>
      <c r="CK35" s="200" t="s">
        <v>7297</v>
      </c>
      <c r="CL35" s="208"/>
      <c r="CM35" s="208"/>
      <c r="CN35" s="200" t="s">
        <v>7298</v>
      </c>
      <c r="CO35" s="208"/>
      <c r="CP35" s="208"/>
      <c r="CQ35" s="208"/>
      <c r="CR35" s="208"/>
      <c r="DX35" s="208"/>
      <c r="DY35" s="208"/>
      <c r="DZ35" s="208"/>
      <c r="EA35" s="208"/>
      <c r="EB35" s="208"/>
      <c r="EC35" s="208"/>
      <c r="ED35" s="200" t="s">
        <v>7299</v>
      </c>
      <c r="EE35" s="209"/>
      <c r="EF35" s="202" t="s">
        <v>7300</v>
      </c>
      <c r="EG35" s="209"/>
      <c r="EH35" s="209"/>
      <c r="EI35" s="209"/>
      <c r="EJ35" s="209"/>
      <c r="EK35" s="209"/>
      <c r="EL35" s="209"/>
      <c r="EM35" s="209"/>
      <c r="EN35" s="209"/>
      <c r="EO35" s="209"/>
      <c r="EP35" s="209"/>
      <c r="EQ35" s="209"/>
      <c r="ER35" s="209"/>
      <c r="ES35" s="208"/>
      <c r="ET35" s="208"/>
      <c r="EU35" s="208"/>
      <c r="EV35" s="200" t="s">
        <v>7301</v>
      </c>
      <c r="EW35" s="208"/>
      <c r="EX35" s="208"/>
      <c r="EY35" s="200" t="s">
        <v>7302</v>
      </c>
      <c r="FC35" s="208"/>
      <c r="FD35" s="208"/>
      <c r="FE35" s="208"/>
      <c r="FF35" s="208"/>
      <c r="FG35" s="200" t="s">
        <v>7303</v>
      </c>
      <c r="FH35" s="208"/>
      <c r="FI35" s="208"/>
      <c r="FJ35" s="208"/>
      <c r="FK35" s="208"/>
      <c r="FL35" s="208"/>
      <c r="FM35" s="208"/>
      <c r="FN35" s="208"/>
      <c r="FO35" s="208"/>
      <c r="FP35" s="208"/>
      <c r="FQ35" s="200" t="s">
        <v>7304</v>
      </c>
      <c r="FR35" s="208"/>
      <c r="FS35" s="208"/>
      <c r="FT35" s="208"/>
      <c r="FU35" s="200" t="s">
        <v>7305</v>
      </c>
      <c r="FV35" s="208"/>
      <c r="FW35" s="208"/>
      <c r="FX35" s="208"/>
      <c r="FY35" s="200" t="s">
        <v>7306</v>
      </c>
      <c r="FZ35" s="200" t="s">
        <v>7307</v>
      </c>
      <c r="GA35" s="200" t="s">
        <v>7308</v>
      </c>
      <c r="GB35" s="208"/>
      <c r="GC35" s="208"/>
      <c r="GD35" s="208"/>
      <c r="GE35" s="208"/>
      <c r="GF35" s="208"/>
      <c r="GG35" s="208"/>
      <c r="GH35" s="200" t="s">
        <v>7309</v>
      </c>
      <c r="GI35" s="208"/>
      <c r="GJ35" s="208"/>
      <c r="GK35" s="208"/>
      <c r="GL35" s="208"/>
      <c r="GM35" s="200" t="s">
        <v>7310</v>
      </c>
      <c r="GN35" s="208"/>
      <c r="GO35" s="208"/>
      <c r="GP35" s="208"/>
      <c r="GQ35" s="200" t="s">
        <v>7311</v>
      </c>
      <c r="GR35" s="208"/>
      <c r="GS35" s="208"/>
      <c r="GT35" s="208"/>
      <c r="GU35" s="200" t="s">
        <v>7312</v>
      </c>
    </row>
    <row r="36" spans="4:203" ht="12" customHeight="1">
      <c r="D36" s="79" t="s">
        <v>3386</v>
      </c>
      <c r="E36" s="78" t="s">
        <v>2876</v>
      </c>
      <c r="H36" s="181">
        <v>33</v>
      </c>
      <c r="K36" s="181"/>
      <c r="L36" s="181">
        <v>33</v>
      </c>
      <c r="N36" s="182" t="s">
        <v>5396</v>
      </c>
      <c r="O36" s="183">
        <v>33</v>
      </c>
      <c r="P36" s="184"/>
      <c r="Q36" s="182">
        <f t="shared" si="5"/>
        <v>0</v>
      </c>
      <c r="R36" s="183">
        <v>33</v>
      </c>
      <c r="S36" s="184"/>
      <c r="BM36" s="201" t="s">
        <v>7313</v>
      </c>
      <c r="BN36" s="208"/>
      <c r="BO36" s="208"/>
      <c r="BP36" s="201" t="s">
        <v>7314</v>
      </c>
      <c r="BQ36" s="216"/>
      <c r="BR36" s="208"/>
      <c r="BS36" s="201" t="s">
        <v>7293</v>
      </c>
      <c r="BT36" s="201" t="s">
        <v>7315</v>
      </c>
      <c r="CF36" s="208"/>
      <c r="CG36" s="208"/>
      <c r="CH36" s="208"/>
      <c r="CI36" s="208"/>
      <c r="CJ36" s="208"/>
      <c r="CK36" s="200" t="s">
        <v>7316</v>
      </c>
      <c r="CL36" s="208"/>
      <c r="CM36" s="208"/>
      <c r="CN36" s="200" t="s">
        <v>7317</v>
      </c>
      <c r="CO36" s="208"/>
      <c r="CP36" s="208"/>
      <c r="CQ36" s="208"/>
      <c r="CR36" s="208"/>
      <c r="DX36" s="208"/>
      <c r="DY36" s="208"/>
      <c r="DZ36" s="208"/>
      <c r="EA36" s="208"/>
      <c r="EB36" s="208"/>
      <c r="EC36" s="208"/>
      <c r="ED36" s="200" t="s">
        <v>7318</v>
      </c>
      <c r="ES36" s="208"/>
      <c r="ET36" s="208"/>
      <c r="EU36" s="208"/>
      <c r="EV36" s="200" t="s">
        <v>7319</v>
      </c>
      <c r="EW36" s="208"/>
      <c r="EX36" s="208"/>
      <c r="EY36" s="200" t="s">
        <v>7320</v>
      </c>
      <c r="FC36" s="208"/>
      <c r="FD36" s="208"/>
      <c r="FE36" s="208"/>
      <c r="FF36" s="208"/>
      <c r="FG36" s="200" t="s">
        <v>7321</v>
      </c>
      <c r="FH36" s="208"/>
      <c r="FI36" s="208"/>
      <c r="FJ36" s="208"/>
      <c r="FK36" s="208"/>
      <c r="FL36" s="208"/>
      <c r="FM36" s="208"/>
      <c r="FN36" s="208"/>
      <c r="FO36" s="208"/>
      <c r="FP36" s="208"/>
      <c r="FQ36" s="200" t="s">
        <v>7322</v>
      </c>
      <c r="FR36" s="208"/>
      <c r="FS36" s="208"/>
      <c r="FT36" s="208"/>
      <c r="FU36" s="200" t="s">
        <v>7323</v>
      </c>
      <c r="FV36" s="208"/>
      <c r="FW36" s="208"/>
      <c r="FX36" s="208"/>
      <c r="FY36" s="200" t="s">
        <v>7324</v>
      </c>
      <c r="FZ36" s="200" t="s">
        <v>7325</v>
      </c>
      <c r="GA36" s="200" t="s">
        <v>7326</v>
      </c>
      <c r="GB36" s="208"/>
      <c r="GC36" s="208"/>
      <c r="GD36" s="208"/>
      <c r="GE36" s="208"/>
      <c r="GF36" s="208"/>
      <c r="GG36" s="208"/>
      <c r="GH36" s="200" t="s">
        <v>7327</v>
      </c>
      <c r="GI36" s="208"/>
      <c r="GJ36" s="208"/>
      <c r="GK36" s="208"/>
      <c r="GL36" s="208"/>
      <c r="GM36" s="200" t="s">
        <v>7328</v>
      </c>
      <c r="GN36" s="208"/>
      <c r="GO36" s="208"/>
      <c r="GP36" s="208"/>
      <c r="GQ36" s="200" t="s">
        <v>7329</v>
      </c>
      <c r="GR36" s="208"/>
      <c r="GS36" s="208"/>
      <c r="GT36" s="208"/>
      <c r="GU36" s="200" t="s">
        <v>7330</v>
      </c>
    </row>
    <row r="37" spans="4:203" ht="12" customHeight="1">
      <c r="D37" s="79" t="s">
        <v>43</v>
      </c>
      <c r="E37" s="78" t="s">
        <v>2877</v>
      </c>
      <c r="N37" s="182" t="s">
        <v>5397</v>
      </c>
      <c r="O37" s="183">
        <v>34</v>
      </c>
      <c r="P37" s="184"/>
      <c r="Q37" s="182">
        <f t="shared" si="5"/>
        <v>0</v>
      </c>
      <c r="R37" s="183">
        <v>34</v>
      </c>
      <c r="S37" s="184"/>
      <c r="BM37" s="201" t="s">
        <v>7331</v>
      </c>
      <c r="BN37" s="208"/>
      <c r="BO37" s="208"/>
      <c r="BP37" s="201" t="s">
        <v>7332</v>
      </c>
      <c r="BQ37" s="216"/>
      <c r="BR37" s="208"/>
      <c r="BS37" s="201" t="s">
        <v>7333</v>
      </c>
      <c r="BT37" s="201" t="s">
        <v>7334</v>
      </c>
      <c r="CF37" s="208"/>
      <c r="CG37" s="208"/>
      <c r="CH37" s="208"/>
      <c r="CI37" s="208"/>
      <c r="CJ37" s="208"/>
      <c r="CK37" s="200" t="s">
        <v>7335</v>
      </c>
      <c r="CL37" s="208"/>
      <c r="CM37" s="208"/>
      <c r="CN37" s="200" t="s">
        <v>7336</v>
      </c>
      <c r="CO37" s="208"/>
      <c r="CP37" s="208"/>
      <c r="CQ37" s="208"/>
      <c r="CR37" s="208"/>
      <c r="DX37" s="208"/>
      <c r="DY37" s="208"/>
      <c r="DZ37" s="208"/>
      <c r="EA37" s="208"/>
      <c r="EB37" s="208"/>
      <c r="EC37" s="208"/>
      <c r="ED37" s="202">
        <v>8</v>
      </c>
      <c r="ES37" s="208"/>
      <c r="ET37" s="208"/>
      <c r="EU37" s="208"/>
      <c r="EV37" s="200" t="s">
        <v>7337</v>
      </c>
      <c r="EW37" s="208"/>
      <c r="EX37" s="208"/>
      <c r="EY37" s="200" t="s">
        <v>6080</v>
      </c>
      <c r="FC37" s="208"/>
      <c r="FD37" s="208"/>
      <c r="FE37" s="208"/>
      <c r="FF37" s="208"/>
      <c r="FG37" s="200" t="s">
        <v>7338</v>
      </c>
      <c r="FH37" s="208"/>
      <c r="FI37" s="208"/>
      <c r="FJ37" s="208"/>
      <c r="FK37" s="208"/>
      <c r="FL37" s="208"/>
      <c r="FM37" s="208"/>
      <c r="FN37" s="208"/>
      <c r="FO37" s="208"/>
      <c r="FP37" s="208"/>
      <c r="FQ37" s="200" t="s">
        <v>7339</v>
      </c>
      <c r="FR37" s="208"/>
      <c r="FS37" s="208"/>
      <c r="FT37" s="208"/>
      <c r="FU37" s="200" t="s">
        <v>7340</v>
      </c>
      <c r="FV37" s="208"/>
      <c r="FW37" s="208"/>
      <c r="FX37" s="208"/>
      <c r="FY37" s="200" t="s">
        <v>7341</v>
      </c>
      <c r="FZ37" s="200" t="s">
        <v>7342</v>
      </c>
      <c r="GA37" s="200" t="s">
        <v>7343</v>
      </c>
      <c r="GB37" s="208"/>
      <c r="GC37" s="208"/>
      <c r="GD37" s="208"/>
      <c r="GE37" s="208"/>
      <c r="GF37" s="208"/>
      <c r="GG37" s="208"/>
      <c r="GH37" s="200" t="s">
        <v>7344</v>
      </c>
      <c r="GI37" s="208"/>
      <c r="GJ37" s="208"/>
      <c r="GK37" s="208"/>
      <c r="GL37" s="208"/>
      <c r="GM37" s="200" t="s">
        <v>7345</v>
      </c>
      <c r="GN37" s="208"/>
      <c r="GO37" s="208"/>
      <c r="GP37" s="208"/>
      <c r="GQ37" s="200" t="s">
        <v>7346</v>
      </c>
      <c r="GR37" s="208"/>
      <c r="GS37" s="208"/>
      <c r="GT37" s="208"/>
      <c r="GU37" s="200" t="s">
        <v>7347</v>
      </c>
    </row>
    <row r="38" spans="4:203" ht="12" customHeight="1">
      <c r="D38" s="79" t="s">
        <v>47</v>
      </c>
      <c r="E38" s="78" t="s">
        <v>2876</v>
      </c>
      <c r="N38" s="182" t="s">
        <v>2992</v>
      </c>
      <c r="O38" s="183">
        <v>35</v>
      </c>
      <c r="P38" s="184"/>
      <c r="Q38" s="182">
        <f t="shared" si="5"/>
        <v>0</v>
      </c>
      <c r="R38" s="183">
        <v>35</v>
      </c>
      <c r="S38" s="184"/>
      <c r="BM38" s="201" t="s">
        <v>7348</v>
      </c>
      <c r="BN38" s="208"/>
      <c r="BO38" s="208"/>
      <c r="BP38" s="208"/>
      <c r="BQ38" s="208"/>
      <c r="BR38" s="208"/>
      <c r="BS38" s="201" t="s">
        <v>7333</v>
      </c>
      <c r="BT38" s="201" t="s">
        <v>7349</v>
      </c>
      <c r="CF38" s="208"/>
      <c r="CG38" s="208"/>
      <c r="CH38" s="208"/>
      <c r="CI38" s="208"/>
      <c r="CJ38" s="208"/>
      <c r="CK38" s="200" t="s">
        <v>7350</v>
      </c>
      <c r="CL38" s="208"/>
      <c r="CM38" s="208"/>
      <c r="CN38" s="200" t="s">
        <v>7351</v>
      </c>
      <c r="CO38" s="208"/>
      <c r="CP38" s="208"/>
      <c r="CQ38" s="208"/>
      <c r="CR38" s="208"/>
      <c r="DX38" s="208"/>
      <c r="DY38" s="208"/>
      <c r="DZ38" s="208"/>
      <c r="EA38" s="208"/>
      <c r="EB38" s="208"/>
      <c r="EC38" s="208"/>
      <c r="ED38" s="202">
        <v>9</v>
      </c>
      <c r="ES38" s="208"/>
      <c r="ET38" s="208"/>
      <c r="EU38" s="208"/>
      <c r="EV38" s="200" t="s">
        <v>7352</v>
      </c>
      <c r="EW38" s="208"/>
      <c r="EX38" s="208"/>
      <c r="EY38" s="200" t="s">
        <v>7353</v>
      </c>
      <c r="FC38" s="208"/>
      <c r="FD38" s="208"/>
      <c r="FE38" s="208"/>
      <c r="FF38" s="208"/>
      <c r="FG38" s="200" t="s">
        <v>7354</v>
      </c>
      <c r="FH38" s="208"/>
      <c r="FI38" s="208"/>
      <c r="FJ38" s="208"/>
      <c r="FK38" s="208"/>
      <c r="FL38" s="208"/>
      <c r="FM38" s="208"/>
      <c r="FN38" s="208"/>
      <c r="FO38" s="208"/>
      <c r="FP38" s="208"/>
      <c r="FQ38" s="200" t="s">
        <v>7355</v>
      </c>
      <c r="FR38" s="208"/>
      <c r="FS38" s="208"/>
      <c r="FT38" s="208"/>
      <c r="FU38" s="200" t="s">
        <v>7356</v>
      </c>
      <c r="FV38" s="208"/>
      <c r="FW38" s="208"/>
      <c r="FX38" s="208"/>
      <c r="FY38" s="200" t="s">
        <v>2987</v>
      </c>
      <c r="FZ38" s="200" t="s">
        <v>7357</v>
      </c>
      <c r="GA38" s="200" t="s">
        <v>7358</v>
      </c>
      <c r="GB38" s="208"/>
      <c r="GC38" s="208"/>
      <c r="GD38" s="208"/>
      <c r="GE38" s="208"/>
      <c r="GF38" s="208"/>
      <c r="GG38" s="208"/>
      <c r="GH38" s="200" t="s">
        <v>7359</v>
      </c>
      <c r="GI38" s="208"/>
      <c r="GJ38" s="208"/>
      <c r="GK38" s="208"/>
      <c r="GL38" s="208"/>
      <c r="GM38" s="200" t="s">
        <v>7360</v>
      </c>
      <c r="GN38" s="208"/>
      <c r="GO38" s="208"/>
      <c r="GP38" s="208"/>
      <c r="GQ38" s="200" t="s">
        <v>7361</v>
      </c>
      <c r="GR38" s="208"/>
      <c r="GS38" s="208"/>
      <c r="GT38" s="208"/>
      <c r="GU38" s="200" t="s">
        <v>7362</v>
      </c>
    </row>
    <row r="39" spans="4:203" ht="12" customHeight="1">
      <c r="D39" s="79" t="s">
        <v>89</v>
      </c>
      <c r="E39" s="78" t="s">
        <v>2876</v>
      </c>
      <c r="N39" s="182" t="s">
        <v>5398</v>
      </c>
      <c r="O39" s="183">
        <v>36</v>
      </c>
      <c r="P39" s="184"/>
      <c r="Q39" s="182">
        <f t="shared" si="5"/>
        <v>0</v>
      </c>
      <c r="R39" s="183">
        <v>36</v>
      </c>
      <c r="S39" s="184"/>
      <c r="BM39" s="201" t="s">
        <v>7363</v>
      </c>
      <c r="BN39" s="208"/>
      <c r="BO39" s="208"/>
      <c r="BP39" s="208"/>
      <c r="BQ39" s="208"/>
      <c r="BR39" s="208"/>
      <c r="BS39" s="201" t="s">
        <v>7364</v>
      </c>
      <c r="BT39" s="201" t="s">
        <v>7365</v>
      </c>
      <c r="CF39" s="208"/>
      <c r="CG39" s="208"/>
      <c r="CH39" s="208"/>
      <c r="CI39" s="208"/>
      <c r="CJ39" s="208"/>
      <c r="CK39" s="200" t="s">
        <v>7366</v>
      </c>
      <c r="CL39" s="208"/>
      <c r="CM39" s="208"/>
      <c r="CN39" s="200" t="s">
        <v>7367</v>
      </c>
      <c r="CO39" s="208"/>
      <c r="CP39" s="208"/>
      <c r="CQ39" s="208"/>
      <c r="CR39" s="208"/>
      <c r="DX39" s="208"/>
      <c r="DY39" s="208"/>
      <c r="DZ39" s="208"/>
      <c r="EA39" s="208"/>
      <c r="EB39" s="208"/>
      <c r="EC39" s="208"/>
      <c r="ED39" s="200" t="s">
        <v>7368</v>
      </c>
      <c r="ES39" s="208"/>
      <c r="ET39" s="208"/>
      <c r="EU39" s="208"/>
      <c r="EV39" s="200" t="s">
        <v>7369</v>
      </c>
      <c r="EW39" s="208"/>
      <c r="EX39" s="208"/>
      <c r="EY39" s="200" t="s">
        <v>7370</v>
      </c>
      <c r="FC39" s="208"/>
      <c r="FD39" s="208"/>
      <c r="FE39" s="208"/>
      <c r="FF39" s="208"/>
      <c r="FG39" s="200" t="s">
        <v>7371</v>
      </c>
      <c r="FH39" s="208"/>
      <c r="FI39" s="208"/>
      <c r="FJ39" s="208"/>
      <c r="FK39" s="208"/>
      <c r="FL39" s="208"/>
      <c r="FM39" s="208"/>
      <c r="FN39" s="208"/>
      <c r="FO39" s="208"/>
      <c r="FP39" s="208"/>
      <c r="FQ39" s="200" t="s">
        <v>7372</v>
      </c>
      <c r="FR39" s="208"/>
      <c r="FS39" s="208"/>
      <c r="FT39" s="208"/>
      <c r="FU39" s="200" t="s">
        <v>7373</v>
      </c>
      <c r="FV39" s="208"/>
      <c r="FW39" s="208"/>
      <c r="FX39" s="208"/>
      <c r="FY39" s="208"/>
      <c r="FZ39" s="200" t="s">
        <v>7374</v>
      </c>
      <c r="GA39" s="200" t="s">
        <v>7375</v>
      </c>
      <c r="GB39" s="208"/>
      <c r="GC39" s="208"/>
      <c r="GD39" s="208"/>
      <c r="GE39" s="208"/>
      <c r="GF39" s="208"/>
      <c r="GG39" s="208"/>
      <c r="GH39" s="200" t="s">
        <v>7376</v>
      </c>
      <c r="GI39" s="208"/>
      <c r="GJ39" s="208"/>
      <c r="GK39" s="208"/>
      <c r="GL39" s="208"/>
      <c r="GM39" s="200" t="s">
        <v>7377</v>
      </c>
      <c r="GN39" s="208"/>
      <c r="GO39" s="208"/>
      <c r="GP39" s="208"/>
      <c r="GQ39" s="200" t="s">
        <v>7378</v>
      </c>
      <c r="GR39" s="208"/>
      <c r="GS39" s="208"/>
      <c r="GT39" s="208"/>
      <c r="GU39" s="200" t="s">
        <v>7379</v>
      </c>
    </row>
    <row r="40" spans="4:203" ht="12" customHeight="1">
      <c r="D40" s="79" t="s">
        <v>403</v>
      </c>
      <c r="E40" s="78" t="s">
        <v>2876</v>
      </c>
      <c r="N40" s="182" t="s">
        <v>2993</v>
      </c>
      <c r="O40" s="183">
        <v>37</v>
      </c>
      <c r="P40" s="184"/>
      <c r="Q40" s="182">
        <f t="shared" si="5"/>
        <v>0</v>
      </c>
      <c r="R40" s="183">
        <v>37</v>
      </c>
      <c r="S40" s="184"/>
      <c r="BM40" s="201" t="s">
        <v>7380</v>
      </c>
      <c r="BN40" s="208"/>
      <c r="BO40" s="208"/>
      <c r="BP40" s="208"/>
      <c r="BQ40" s="208"/>
      <c r="BR40" s="208"/>
      <c r="BS40" s="201" t="s">
        <v>7381</v>
      </c>
      <c r="BT40" s="201" t="s">
        <v>7382</v>
      </c>
      <c r="CF40" s="208"/>
      <c r="CG40" s="208"/>
      <c r="CH40" s="208"/>
      <c r="CI40" s="208"/>
      <c r="CJ40" s="208"/>
      <c r="CK40" s="200" t="s">
        <v>7383</v>
      </c>
      <c r="CL40" s="208"/>
      <c r="CM40" s="208"/>
      <c r="CN40" s="200" t="s">
        <v>7384</v>
      </c>
      <c r="CO40" s="208"/>
      <c r="CP40" s="208"/>
      <c r="CQ40" s="208"/>
      <c r="CR40" s="208"/>
      <c r="DX40" s="208"/>
      <c r="DY40" s="208"/>
      <c r="DZ40" s="208"/>
      <c r="EA40" s="208"/>
      <c r="EB40" s="208"/>
      <c r="EC40" s="208"/>
      <c r="ED40" s="200" t="s">
        <v>7385</v>
      </c>
      <c r="ES40" s="208"/>
      <c r="ET40" s="208"/>
      <c r="EU40" s="208"/>
      <c r="EV40" s="200" t="s">
        <v>7386</v>
      </c>
      <c r="EW40" s="208"/>
      <c r="EX40" s="208"/>
      <c r="EY40" s="200" t="s">
        <v>7387</v>
      </c>
      <c r="FC40" s="208"/>
      <c r="FD40" s="208"/>
      <c r="FE40" s="208"/>
      <c r="FF40" s="208"/>
      <c r="FG40" s="200" t="s">
        <v>7388</v>
      </c>
      <c r="FH40" s="208"/>
      <c r="FI40" s="208"/>
      <c r="FJ40" s="208"/>
      <c r="FK40" s="208"/>
      <c r="FL40" s="208"/>
      <c r="FM40" s="208"/>
      <c r="FN40" s="208"/>
      <c r="FO40" s="208"/>
      <c r="FP40" s="208"/>
      <c r="FQ40" s="200" t="s">
        <v>7389</v>
      </c>
      <c r="FR40" s="208"/>
      <c r="FS40" s="208"/>
      <c r="FT40" s="208"/>
      <c r="FU40" s="200" t="s">
        <v>7390</v>
      </c>
      <c r="FV40" s="208"/>
      <c r="FW40" s="208"/>
      <c r="FX40" s="208"/>
      <c r="FY40" s="208"/>
      <c r="FZ40" s="200" t="s">
        <v>7391</v>
      </c>
      <c r="GA40" s="200" t="s">
        <v>7392</v>
      </c>
      <c r="GB40" s="208"/>
      <c r="GC40" s="208"/>
      <c r="GD40" s="208"/>
      <c r="GE40" s="208"/>
      <c r="GF40" s="208"/>
      <c r="GG40" s="208"/>
      <c r="GH40" s="200" t="s">
        <v>7393</v>
      </c>
      <c r="GI40" s="208"/>
      <c r="GJ40" s="208"/>
      <c r="GK40" s="208"/>
      <c r="GL40" s="208"/>
      <c r="GM40" s="200" t="s">
        <v>7394</v>
      </c>
      <c r="GN40" s="208"/>
      <c r="GO40" s="208"/>
      <c r="GP40" s="208"/>
      <c r="GQ40" s="200" t="s">
        <v>7395</v>
      </c>
      <c r="GR40" s="208"/>
      <c r="GS40" s="208"/>
      <c r="GT40" s="208"/>
      <c r="GU40" s="200" t="s">
        <v>7396</v>
      </c>
    </row>
    <row r="41" spans="4:203" ht="12" customHeight="1">
      <c r="D41" s="79" t="s">
        <v>3336</v>
      </c>
      <c r="E41" s="78" t="s">
        <v>2876</v>
      </c>
      <c r="N41" s="182" t="s">
        <v>5399</v>
      </c>
      <c r="O41" s="183">
        <v>38</v>
      </c>
      <c r="P41" s="184"/>
      <c r="Q41" s="182">
        <f t="shared" si="5"/>
        <v>0</v>
      </c>
      <c r="R41" s="183">
        <v>38</v>
      </c>
      <c r="S41" s="184"/>
      <c r="BM41" s="201" t="s">
        <v>7397</v>
      </c>
      <c r="BN41" s="208"/>
      <c r="BO41" s="208"/>
      <c r="BP41" s="208"/>
      <c r="BQ41" s="208"/>
      <c r="BR41" s="208"/>
      <c r="BS41" s="201" t="s">
        <v>7381</v>
      </c>
      <c r="BT41" s="201" t="s">
        <v>7398</v>
      </c>
      <c r="CF41" s="208"/>
      <c r="CG41" s="208"/>
      <c r="CH41" s="208"/>
      <c r="CI41" s="208"/>
      <c r="CJ41" s="208"/>
      <c r="CK41" s="200" t="s">
        <v>7399</v>
      </c>
      <c r="CL41" s="208"/>
      <c r="CM41" s="208"/>
      <c r="CN41" s="200" t="s">
        <v>7400</v>
      </c>
      <c r="CO41" s="208"/>
      <c r="CP41" s="208"/>
      <c r="CQ41" s="208"/>
      <c r="CR41" s="208"/>
      <c r="DX41" s="208"/>
      <c r="DY41" s="208"/>
      <c r="DZ41" s="208"/>
      <c r="EA41" s="208"/>
      <c r="EB41" s="208"/>
      <c r="EC41" s="208"/>
      <c r="ED41" s="200" t="s">
        <v>7401</v>
      </c>
      <c r="ES41" s="208"/>
      <c r="ET41" s="208"/>
      <c r="EU41" s="208"/>
      <c r="EV41" s="200" t="s">
        <v>7402</v>
      </c>
      <c r="EW41" s="208"/>
      <c r="EX41" s="208"/>
      <c r="EY41" s="200" t="s">
        <v>7403</v>
      </c>
      <c r="FC41" s="208"/>
      <c r="FD41" s="208"/>
      <c r="FE41" s="208"/>
      <c r="FF41" s="208"/>
      <c r="FG41" s="200" t="s">
        <v>7404</v>
      </c>
      <c r="FH41" s="208"/>
      <c r="FI41" s="208"/>
      <c r="FJ41" s="208"/>
      <c r="FK41" s="208"/>
      <c r="FL41" s="208"/>
      <c r="FM41" s="208"/>
      <c r="FN41" s="208"/>
      <c r="FO41" s="208"/>
      <c r="FP41" s="208"/>
      <c r="FQ41" s="200" t="s">
        <v>7405</v>
      </c>
      <c r="FR41" s="208"/>
      <c r="FS41" s="208"/>
      <c r="FT41" s="208"/>
      <c r="FU41" s="208"/>
      <c r="FV41" s="208"/>
      <c r="FW41" s="208"/>
      <c r="FX41" s="208"/>
      <c r="FY41" s="208"/>
      <c r="FZ41" s="200" t="s">
        <v>7406</v>
      </c>
      <c r="GA41" s="200" t="s">
        <v>7407</v>
      </c>
      <c r="GB41" s="208"/>
      <c r="GC41" s="208"/>
      <c r="GD41" s="208"/>
      <c r="GE41" s="208"/>
      <c r="GF41" s="208"/>
      <c r="GG41" s="208"/>
      <c r="GH41" s="200" t="s">
        <v>7408</v>
      </c>
      <c r="GI41" s="208"/>
      <c r="GJ41" s="208"/>
      <c r="GK41" s="208"/>
      <c r="GL41" s="208"/>
      <c r="GM41" s="200" t="s">
        <v>7409</v>
      </c>
      <c r="GN41" s="208"/>
      <c r="GO41" s="208"/>
      <c r="GP41" s="208"/>
      <c r="GQ41" s="200" t="s">
        <v>7410</v>
      </c>
      <c r="GR41" s="208"/>
      <c r="GS41" s="208"/>
      <c r="GT41" s="208"/>
      <c r="GU41" s="200" t="s">
        <v>7411</v>
      </c>
    </row>
    <row r="42" spans="4:203" ht="12" customHeight="1">
      <c r="D42" s="79" t="s">
        <v>1695</v>
      </c>
      <c r="E42" s="78" t="s">
        <v>2876</v>
      </c>
      <c r="N42" s="182" t="s">
        <v>2994</v>
      </c>
      <c r="O42" s="183">
        <v>39</v>
      </c>
      <c r="P42" s="184"/>
      <c r="Q42" s="182">
        <f t="shared" si="5"/>
        <v>0</v>
      </c>
      <c r="R42" s="183">
        <v>39</v>
      </c>
      <c r="S42" s="184"/>
      <c r="BM42" s="201" t="s">
        <v>7412</v>
      </c>
      <c r="BN42" s="208"/>
      <c r="BO42" s="208"/>
      <c r="BP42" s="208"/>
      <c r="BQ42" s="208"/>
      <c r="BR42" s="208"/>
      <c r="BS42" s="201" t="s">
        <v>7413</v>
      </c>
      <c r="BT42" s="201" t="s">
        <v>7414</v>
      </c>
      <c r="CF42" s="208"/>
      <c r="CG42" s="208"/>
      <c r="CH42" s="208"/>
      <c r="CI42" s="208"/>
      <c r="CJ42" s="208"/>
      <c r="CK42" s="200" t="s">
        <v>7415</v>
      </c>
      <c r="CL42" s="208"/>
      <c r="CM42" s="208"/>
      <c r="CN42" s="200" t="s">
        <v>7416</v>
      </c>
      <c r="CO42" s="208"/>
      <c r="CP42" s="208"/>
      <c r="CQ42" s="208"/>
      <c r="CR42" s="208"/>
      <c r="DX42" s="208"/>
      <c r="DY42" s="208"/>
      <c r="DZ42" s="208"/>
      <c r="EA42" s="208"/>
      <c r="EB42" s="208"/>
      <c r="EC42" s="208"/>
      <c r="ED42" s="200" t="s">
        <v>7417</v>
      </c>
      <c r="ES42" s="208"/>
      <c r="ET42" s="208"/>
      <c r="EU42" s="208"/>
      <c r="EV42" s="200" t="s">
        <v>7418</v>
      </c>
      <c r="EW42" s="208"/>
      <c r="EX42" s="208"/>
      <c r="EY42" s="200" t="s">
        <v>7419</v>
      </c>
      <c r="FC42" s="208"/>
      <c r="FD42" s="208"/>
      <c r="FE42" s="208"/>
      <c r="FF42" s="208"/>
      <c r="FG42" s="200" t="s">
        <v>7420</v>
      </c>
      <c r="FH42" s="208"/>
      <c r="FI42" s="208"/>
      <c r="FJ42" s="208"/>
      <c r="FK42" s="208"/>
      <c r="FL42" s="208"/>
      <c r="FM42" s="208"/>
      <c r="FN42" s="208"/>
      <c r="FO42" s="208"/>
      <c r="FP42" s="208"/>
      <c r="FQ42" s="200" t="s">
        <v>7421</v>
      </c>
      <c r="FR42" s="208"/>
      <c r="FS42" s="208"/>
      <c r="FT42" s="208"/>
      <c r="FU42" s="208"/>
      <c r="FV42" s="208"/>
      <c r="FW42" s="208"/>
      <c r="FX42" s="208"/>
      <c r="FY42" s="208"/>
      <c r="FZ42" s="200" t="s">
        <v>7422</v>
      </c>
      <c r="GA42" s="200" t="s">
        <v>7423</v>
      </c>
      <c r="GB42" s="208"/>
      <c r="GC42" s="208"/>
      <c r="GD42" s="208"/>
      <c r="GE42" s="208"/>
      <c r="GF42" s="208"/>
      <c r="GG42" s="208"/>
      <c r="GH42" s="200" t="s">
        <v>7424</v>
      </c>
      <c r="GI42" s="208"/>
      <c r="GJ42" s="208"/>
      <c r="GK42" s="208"/>
      <c r="GL42" s="208"/>
      <c r="GM42" s="200" t="s">
        <v>7425</v>
      </c>
      <c r="GN42" s="208"/>
      <c r="GO42" s="208"/>
      <c r="GP42" s="208"/>
      <c r="GQ42" s="200" t="s">
        <v>7426</v>
      </c>
      <c r="GR42" s="208"/>
      <c r="GS42" s="208"/>
      <c r="GT42" s="208"/>
      <c r="GU42" s="200" t="s">
        <v>7427</v>
      </c>
    </row>
    <row r="43" spans="4:203" ht="12" customHeight="1">
      <c r="D43" s="79" t="s">
        <v>139</v>
      </c>
      <c r="E43" s="78" t="s">
        <v>2877</v>
      </c>
      <c r="N43" s="182" t="s">
        <v>5400</v>
      </c>
      <c r="O43" s="183">
        <v>40</v>
      </c>
      <c r="P43" s="184"/>
      <c r="Q43" s="182">
        <f t="shared" si="5"/>
        <v>0</v>
      </c>
      <c r="R43" s="183">
        <v>40</v>
      </c>
      <c r="S43" s="184"/>
      <c r="BM43" s="201" t="s">
        <v>7428</v>
      </c>
      <c r="BN43" s="208"/>
      <c r="BO43" s="208"/>
      <c r="BP43" s="208"/>
      <c r="BQ43" s="208"/>
      <c r="BR43" s="208"/>
      <c r="BS43" s="201" t="s">
        <v>7429</v>
      </c>
      <c r="BT43" s="201" t="s">
        <v>7430</v>
      </c>
      <c r="CF43" s="208"/>
      <c r="CG43" s="208"/>
      <c r="CH43" s="208"/>
      <c r="CI43" s="208"/>
      <c r="CJ43" s="208"/>
      <c r="CK43" s="200" t="s">
        <v>7431</v>
      </c>
      <c r="CL43" s="208"/>
      <c r="CM43" s="208"/>
      <c r="CN43" s="200" t="s">
        <v>7432</v>
      </c>
      <c r="CO43" s="208"/>
      <c r="CP43" s="208"/>
      <c r="CQ43" s="208"/>
      <c r="CR43" s="208"/>
      <c r="DX43" s="208"/>
      <c r="DY43" s="208"/>
      <c r="DZ43" s="208"/>
      <c r="EA43" s="208"/>
      <c r="EB43" s="208"/>
      <c r="EC43" s="208"/>
      <c r="ED43" s="200" t="s">
        <v>7433</v>
      </c>
      <c r="ES43" s="208"/>
      <c r="ET43" s="208"/>
      <c r="EU43" s="208"/>
      <c r="EV43" s="200" t="s">
        <v>7434</v>
      </c>
      <c r="EW43" s="208"/>
      <c r="EX43" s="208"/>
      <c r="EY43" s="200" t="s">
        <v>7435</v>
      </c>
      <c r="FC43" s="208"/>
      <c r="FD43" s="208"/>
      <c r="FE43" s="208"/>
      <c r="FF43" s="208"/>
      <c r="FG43" s="200" t="s">
        <v>7436</v>
      </c>
      <c r="FH43" s="208"/>
      <c r="FI43" s="208"/>
      <c r="FJ43" s="208"/>
      <c r="FK43" s="208"/>
      <c r="FL43" s="208"/>
      <c r="FM43" s="208"/>
      <c r="FN43" s="208"/>
      <c r="FO43" s="208"/>
      <c r="FP43" s="208"/>
      <c r="FQ43" s="200" t="s">
        <v>7437</v>
      </c>
      <c r="FR43" s="208"/>
      <c r="FS43" s="208"/>
      <c r="FT43" s="208"/>
      <c r="FU43" s="208"/>
      <c r="FV43" s="208"/>
      <c r="FW43" s="208"/>
      <c r="FX43" s="208"/>
      <c r="FY43" s="208"/>
      <c r="FZ43" s="200" t="s">
        <v>7438</v>
      </c>
      <c r="GA43" s="200" t="s">
        <v>7439</v>
      </c>
      <c r="GB43" s="208"/>
      <c r="GC43" s="208"/>
      <c r="GD43" s="208"/>
      <c r="GE43" s="208"/>
      <c r="GF43" s="208"/>
      <c r="GG43" s="208"/>
      <c r="GH43" s="200" t="s">
        <v>7440</v>
      </c>
      <c r="GI43" s="208"/>
      <c r="GJ43" s="208"/>
      <c r="GK43" s="208"/>
      <c r="GL43" s="208"/>
      <c r="GM43" s="200" t="s">
        <v>7441</v>
      </c>
      <c r="GN43" s="208"/>
      <c r="GO43" s="208"/>
      <c r="GP43" s="208"/>
      <c r="GQ43" s="200" t="s">
        <v>7442</v>
      </c>
      <c r="GR43" s="208"/>
      <c r="GS43" s="208"/>
      <c r="GT43" s="208"/>
      <c r="GU43" s="200" t="s">
        <v>7443</v>
      </c>
    </row>
    <row r="44" spans="4:203" ht="12" customHeight="1">
      <c r="D44" s="78" t="s">
        <v>48</v>
      </c>
      <c r="E44" s="78" t="s">
        <v>2877</v>
      </c>
      <c r="N44" s="182" t="s">
        <v>5401</v>
      </c>
      <c r="O44" s="183">
        <v>41</v>
      </c>
      <c r="P44" s="184"/>
      <c r="Q44" s="182">
        <f t="shared" si="5"/>
        <v>0</v>
      </c>
      <c r="R44" s="183">
        <v>41</v>
      </c>
      <c r="S44" s="184"/>
      <c r="BM44" s="201" t="s">
        <v>7444</v>
      </c>
      <c r="BN44" s="208"/>
      <c r="BO44" s="208"/>
      <c r="BP44" s="208"/>
      <c r="BQ44" s="208"/>
      <c r="BR44" s="208"/>
      <c r="BS44" s="201" t="s">
        <v>7445</v>
      </c>
      <c r="BT44" s="201" t="s">
        <v>7446</v>
      </c>
      <c r="CF44" s="208"/>
      <c r="CG44" s="208"/>
      <c r="CH44" s="208"/>
      <c r="CI44" s="208"/>
      <c r="CJ44" s="208"/>
      <c r="CK44" s="200" t="s">
        <v>7447</v>
      </c>
      <c r="CL44" s="208"/>
      <c r="CM44" s="208"/>
      <c r="CN44" s="200" t="s">
        <v>7448</v>
      </c>
      <c r="CO44" s="208"/>
      <c r="CP44" s="208"/>
      <c r="CQ44" s="208"/>
      <c r="CR44" s="208"/>
      <c r="DX44" s="208"/>
      <c r="DY44" s="208"/>
      <c r="DZ44" s="208"/>
      <c r="EA44" s="208"/>
      <c r="EB44" s="208"/>
      <c r="EC44" s="208"/>
      <c r="ED44" s="200" t="s">
        <v>7449</v>
      </c>
      <c r="ES44" s="208"/>
      <c r="ET44" s="208"/>
      <c r="EU44" s="208"/>
      <c r="EV44" s="200" t="s">
        <v>7450</v>
      </c>
      <c r="EW44" s="208"/>
      <c r="EX44" s="208"/>
      <c r="EY44" s="200" t="s">
        <v>7451</v>
      </c>
      <c r="FC44" s="208"/>
      <c r="FD44" s="208"/>
      <c r="FE44" s="208"/>
      <c r="FF44" s="208"/>
      <c r="FG44" s="200" t="s">
        <v>7452</v>
      </c>
      <c r="FH44" s="208"/>
      <c r="FI44" s="208"/>
      <c r="FJ44" s="208"/>
      <c r="FK44" s="208"/>
      <c r="FL44" s="208"/>
      <c r="FM44" s="208"/>
      <c r="FN44" s="208"/>
      <c r="FO44" s="208"/>
      <c r="FP44" s="208"/>
      <c r="FQ44" s="200" t="s">
        <v>7453</v>
      </c>
      <c r="FR44" s="208"/>
      <c r="FS44" s="208"/>
      <c r="FT44" s="208"/>
      <c r="FU44" s="208"/>
      <c r="FV44" s="208"/>
      <c r="FW44" s="208"/>
      <c r="FX44" s="208"/>
      <c r="FY44" s="208"/>
      <c r="FZ44" s="200" t="s">
        <v>7454</v>
      </c>
      <c r="GA44" s="200" t="s">
        <v>7455</v>
      </c>
      <c r="GB44" s="208"/>
      <c r="GC44" s="208"/>
      <c r="GD44" s="208"/>
      <c r="GE44" s="208"/>
      <c r="GF44" s="208"/>
      <c r="GG44" s="208"/>
      <c r="GH44" s="200" t="s">
        <v>7456</v>
      </c>
      <c r="GI44" s="208"/>
      <c r="GJ44" s="208"/>
      <c r="GK44" s="208"/>
      <c r="GL44" s="208"/>
      <c r="GM44" s="200" t="s">
        <v>7457</v>
      </c>
      <c r="GN44" s="208"/>
      <c r="GO44" s="208"/>
      <c r="GP44" s="208"/>
      <c r="GQ44" s="200" t="s">
        <v>7458</v>
      </c>
      <c r="GR44" s="208"/>
      <c r="GS44" s="208"/>
      <c r="GT44" s="208"/>
      <c r="GU44" s="200" t="s">
        <v>7459</v>
      </c>
    </row>
    <row r="45" spans="4:203" ht="12" customHeight="1">
      <c r="D45" s="78" t="s">
        <v>1921</v>
      </c>
      <c r="E45" s="78" t="s">
        <v>2876</v>
      </c>
      <c r="N45" s="182" t="s">
        <v>5402</v>
      </c>
      <c r="O45" s="183">
        <v>42</v>
      </c>
      <c r="P45" s="184"/>
      <c r="Q45" s="182">
        <f t="shared" si="5"/>
        <v>0</v>
      </c>
      <c r="R45" s="183">
        <v>42</v>
      </c>
      <c r="S45" s="184"/>
      <c r="BM45" s="201" t="s">
        <v>7460</v>
      </c>
      <c r="BN45" s="208"/>
      <c r="BO45" s="208"/>
      <c r="BP45" s="208"/>
      <c r="BQ45" s="208"/>
      <c r="BR45" s="208"/>
      <c r="BS45" s="201" t="s">
        <v>2905</v>
      </c>
      <c r="BT45" s="201" t="s">
        <v>7461</v>
      </c>
      <c r="CF45" s="208"/>
      <c r="CG45" s="208"/>
      <c r="CH45" s="208"/>
      <c r="CI45" s="208"/>
      <c r="CJ45" s="208"/>
      <c r="CK45" s="200" t="s">
        <v>7462</v>
      </c>
      <c r="CL45" s="208"/>
      <c r="CM45" s="208"/>
      <c r="CN45" s="200" t="s">
        <v>7463</v>
      </c>
      <c r="CO45" s="208"/>
      <c r="CP45" s="208"/>
      <c r="CQ45" s="208"/>
      <c r="CR45" s="208"/>
      <c r="DX45" s="208"/>
      <c r="DY45" s="208"/>
      <c r="DZ45" s="208"/>
      <c r="EA45" s="208"/>
      <c r="EB45" s="208"/>
      <c r="EC45" s="208"/>
      <c r="ED45" s="200" t="s">
        <v>7464</v>
      </c>
      <c r="ES45" s="208"/>
      <c r="ET45" s="208"/>
      <c r="EU45" s="208"/>
      <c r="EV45" s="200" t="s">
        <v>7465</v>
      </c>
      <c r="EW45" s="208"/>
      <c r="EX45" s="208"/>
      <c r="EY45" s="200" t="s">
        <v>7466</v>
      </c>
      <c r="FC45" s="208"/>
      <c r="FD45" s="208"/>
      <c r="FE45" s="208"/>
      <c r="FF45" s="208"/>
      <c r="FG45" s="200" t="s">
        <v>7467</v>
      </c>
      <c r="FH45" s="208"/>
      <c r="FI45" s="208"/>
      <c r="FJ45" s="208"/>
      <c r="FK45" s="208"/>
      <c r="FL45" s="208"/>
      <c r="FM45" s="208"/>
      <c r="FN45" s="208"/>
      <c r="FO45" s="208"/>
      <c r="FP45" s="208"/>
      <c r="FQ45" s="200" t="s">
        <v>7468</v>
      </c>
      <c r="FR45" s="208"/>
      <c r="FS45" s="208"/>
      <c r="FT45" s="208"/>
      <c r="FU45" s="208"/>
      <c r="FV45" s="208"/>
      <c r="FW45" s="208"/>
      <c r="FX45" s="208"/>
      <c r="FY45" s="208"/>
      <c r="FZ45" s="200" t="s">
        <v>7469</v>
      </c>
      <c r="GA45" s="200" t="s">
        <v>7470</v>
      </c>
      <c r="GB45" s="208"/>
      <c r="GC45" s="208"/>
      <c r="GD45" s="208"/>
      <c r="GE45" s="208"/>
      <c r="GF45" s="208"/>
      <c r="GG45" s="208"/>
      <c r="GH45" s="200" t="s">
        <v>7471</v>
      </c>
      <c r="GI45" s="208"/>
      <c r="GJ45" s="208"/>
      <c r="GK45" s="208"/>
      <c r="GL45" s="208"/>
      <c r="GM45" s="200" t="s">
        <v>7472</v>
      </c>
      <c r="GN45" s="208"/>
      <c r="GO45" s="208"/>
      <c r="GP45" s="208"/>
      <c r="GQ45" s="200" t="s">
        <v>7473</v>
      </c>
      <c r="GR45" s="208"/>
      <c r="GS45" s="208"/>
      <c r="GT45" s="208"/>
      <c r="GU45" s="200" t="s">
        <v>7474</v>
      </c>
    </row>
    <row r="46" spans="4:203" ht="12" customHeight="1">
      <c r="D46" s="79" t="s">
        <v>26</v>
      </c>
      <c r="E46" s="78" t="s">
        <v>2877</v>
      </c>
      <c r="N46" s="182" t="s">
        <v>2908</v>
      </c>
      <c r="O46" s="183">
        <v>43</v>
      </c>
      <c r="P46" s="184"/>
      <c r="Q46" s="182">
        <f t="shared" si="5"/>
        <v>0</v>
      </c>
      <c r="R46" s="183">
        <v>43</v>
      </c>
      <c r="S46" s="184"/>
      <c r="BM46" s="201" t="s">
        <v>7475</v>
      </c>
      <c r="BN46" s="208"/>
      <c r="BO46" s="208"/>
      <c r="BP46" s="208"/>
      <c r="BQ46" s="208"/>
      <c r="BR46" s="208"/>
      <c r="BS46" s="201" t="s">
        <v>7476</v>
      </c>
      <c r="BT46" s="201" t="s">
        <v>7477</v>
      </c>
      <c r="CF46" s="208"/>
      <c r="CG46" s="208"/>
      <c r="CH46" s="208"/>
      <c r="CI46" s="208"/>
      <c r="CJ46" s="208"/>
      <c r="CK46" s="200" t="s">
        <v>7478</v>
      </c>
      <c r="CL46" s="208"/>
      <c r="CM46" s="208"/>
      <c r="CN46" s="200" t="s">
        <v>7479</v>
      </c>
      <c r="CO46" s="208"/>
      <c r="CP46" s="208"/>
      <c r="CQ46" s="208"/>
      <c r="CR46" s="208"/>
      <c r="DX46" s="208"/>
      <c r="DY46" s="208"/>
      <c r="DZ46" s="208"/>
      <c r="EA46" s="208"/>
      <c r="EB46" s="208"/>
      <c r="EC46" s="208"/>
      <c r="ED46" s="200" t="s">
        <v>7480</v>
      </c>
      <c r="ES46" s="208"/>
      <c r="ET46" s="208"/>
      <c r="EU46" s="208"/>
      <c r="EV46" s="200" t="s">
        <v>7481</v>
      </c>
      <c r="EW46" s="208"/>
      <c r="EX46" s="208"/>
      <c r="EY46" s="200" t="s">
        <v>7482</v>
      </c>
      <c r="FC46" s="208"/>
      <c r="FD46" s="208"/>
      <c r="FE46" s="208"/>
      <c r="FF46" s="208"/>
      <c r="FG46" s="200" t="s">
        <v>7483</v>
      </c>
      <c r="FH46" s="208"/>
      <c r="FI46" s="208"/>
      <c r="FJ46" s="208"/>
      <c r="FK46" s="208"/>
      <c r="FL46" s="208"/>
      <c r="FM46" s="208"/>
      <c r="FN46" s="208"/>
      <c r="FO46" s="208"/>
      <c r="FP46" s="208"/>
      <c r="FQ46" s="200" t="s">
        <v>7484</v>
      </c>
      <c r="FR46" s="208"/>
      <c r="FS46" s="208"/>
      <c r="FT46" s="208"/>
      <c r="FU46" s="208"/>
      <c r="FV46" s="208"/>
      <c r="FW46" s="208"/>
      <c r="FX46" s="208"/>
      <c r="FY46" s="208"/>
      <c r="FZ46" s="200" t="s">
        <v>7485</v>
      </c>
      <c r="GA46" s="200" t="s">
        <v>7486</v>
      </c>
      <c r="GB46" s="208"/>
      <c r="GC46" s="208"/>
      <c r="GD46" s="208"/>
      <c r="GE46" s="208"/>
      <c r="GF46" s="208"/>
      <c r="GG46" s="208"/>
      <c r="GH46" s="200" t="s">
        <v>7487</v>
      </c>
      <c r="GI46" s="208"/>
      <c r="GJ46" s="208"/>
      <c r="GK46" s="208"/>
      <c r="GL46" s="208"/>
      <c r="GM46" s="200" t="s">
        <v>7488</v>
      </c>
      <c r="GN46" s="208"/>
      <c r="GO46" s="208"/>
      <c r="GP46" s="208"/>
      <c r="GQ46" s="200" t="s">
        <v>7489</v>
      </c>
      <c r="GR46" s="208"/>
      <c r="GS46" s="208"/>
      <c r="GT46" s="208"/>
      <c r="GU46" s="200" t="s">
        <v>7490</v>
      </c>
    </row>
    <row r="47" spans="4:203" ht="12" customHeight="1">
      <c r="D47" s="79" t="s">
        <v>3442</v>
      </c>
      <c r="E47" s="78" t="s">
        <v>2876</v>
      </c>
      <c r="N47" s="182" t="s">
        <v>5403</v>
      </c>
      <c r="O47" s="183">
        <v>44</v>
      </c>
      <c r="P47" s="184"/>
      <c r="Q47" s="182">
        <f t="shared" si="5"/>
        <v>0</v>
      </c>
      <c r="R47" s="183">
        <v>44</v>
      </c>
      <c r="S47" s="184"/>
      <c r="BM47" s="201" t="s">
        <v>7491</v>
      </c>
      <c r="BN47" s="208"/>
      <c r="BO47" s="208"/>
      <c r="BP47" s="208"/>
      <c r="BQ47" s="208"/>
      <c r="BR47" s="208"/>
      <c r="BS47" s="201" t="s">
        <v>2904</v>
      </c>
      <c r="BT47" s="201" t="s">
        <v>7492</v>
      </c>
      <c r="CF47" s="208"/>
      <c r="CG47" s="208"/>
      <c r="CH47" s="208"/>
      <c r="CI47" s="208"/>
      <c r="CJ47" s="208"/>
      <c r="CK47" s="200" t="s">
        <v>7493</v>
      </c>
      <c r="CL47" s="208"/>
      <c r="CM47" s="208"/>
      <c r="CN47" s="208"/>
      <c r="CO47" s="208"/>
      <c r="CP47" s="208"/>
      <c r="CQ47" s="208"/>
      <c r="CR47" s="208"/>
      <c r="DX47" s="208"/>
      <c r="DY47" s="208"/>
      <c r="DZ47" s="208"/>
      <c r="EA47" s="208"/>
      <c r="EB47" s="208"/>
      <c r="EC47" s="208"/>
      <c r="ED47" s="200" t="s">
        <v>7494</v>
      </c>
      <c r="ES47" s="208"/>
      <c r="ET47" s="208"/>
      <c r="EU47" s="208"/>
      <c r="EV47" s="200" t="s">
        <v>7495</v>
      </c>
      <c r="EW47" s="208"/>
      <c r="EX47" s="208"/>
      <c r="EY47" s="200" t="s">
        <v>7496</v>
      </c>
      <c r="FC47" s="208"/>
      <c r="FD47" s="208"/>
      <c r="FE47" s="208"/>
      <c r="FF47" s="208"/>
      <c r="FG47" s="200" t="s">
        <v>7497</v>
      </c>
      <c r="FH47" s="208"/>
      <c r="FI47" s="208"/>
      <c r="FJ47" s="208"/>
      <c r="FK47" s="208"/>
      <c r="FL47" s="208"/>
      <c r="FM47" s="208"/>
      <c r="FN47" s="208"/>
      <c r="FO47" s="208"/>
      <c r="FP47" s="208"/>
      <c r="FQ47" s="200" t="s">
        <v>7498</v>
      </c>
      <c r="FR47" s="208"/>
      <c r="FS47" s="208"/>
      <c r="FT47" s="208"/>
      <c r="FU47" s="208"/>
      <c r="FV47" s="208"/>
      <c r="FW47" s="208"/>
      <c r="FX47" s="208"/>
      <c r="FY47" s="208"/>
      <c r="FZ47" s="200" t="s">
        <v>7499</v>
      </c>
      <c r="GA47" s="200" t="s">
        <v>7500</v>
      </c>
      <c r="GB47" s="208"/>
      <c r="GC47" s="208"/>
      <c r="GD47" s="208"/>
      <c r="GE47" s="208"/>
      <c r="GF47" s="208"/>
      <c r="GG47" s="208"/>
      <c r="GH47" s="200" t="s">
        <v>7501</v>
      </c>
      <c r="GI47" s="208"/>
      <c r="GJ47" s="208"/>
      <c r="GK47" s="208"/>
      <c r="GL47" s="208"/>
      <c r="GM47" s="200" t="s">
        <v>7502</v>
      </c>
      <c r="GN47" s="208"/>
      <c r="GO47" s="208"/>
      <c r="GP47" s="208"/>
      <c r="GQ47" s="200" t="s">
        <v>7503</v>
      </c>
      <c r="GR47" s="208"/>
      <c r="GS47" s="208"/>
      <c r="GT47" s="208"/>
      <c r="GU47" s="200" t="s">
        <v>7504</v>
      </c>
    </row>
    <row r="48" spans="4:203" ht="12" customHeight="1">
      <c r="D48" s="79" t="s">
        <v>685</v>
      </c>
      <c r="E48" s="78" t="s">
        <v>2876</v>
      </c>
      <c r="N48" s="182" t="s">
        <v>5404</v>
      </c>
      <c r="O48" s="183">
        <v>45</v>
      </c>
      <c r="P48" s="184"/>
      <c r="Q48" s="182">
        <f t="shared" si="5"/>
        <v>0</v>
      </c>
      <c r="R48" s="183">
        <v>45</v>
      </c>
      <c r="S48" s="184"/>
      <c r="BM48" s="201" t="s">
        <v>7505</v>
      </c>
      <c r="BN48" s="208"/>
      <c r="BO48" s="208"/>
      <c r="BP48" s="208"/>
      <c r="BQ48" s="208"/>
      <c r="BR48" s="208"/>
      <c r="BS48" s="201" t="s">
        <v>2903</v>
      </c>
      <c r="BT48" s="201" t="s">
        <v>7506</v>
      </c>
      <c r="CF48" s="208"/>
      <c r="CG48" s="208"/>
      <c r="CH48" s="208"/>
      <c r="CI48" s="208"/>
      <c r="CJ48" s="208"/>
      <c r="CK48" s="200" t="s">
        <v>7507</v>
      </c>
      <c r="CL48" s="208"/>
      <c r="CM48" s="208"/>
      <c r="CN48" s="208"/>
      <c r="CO48" s="208"/>
      <c r="CP48" s="208"/>
      <c r="CQ48" s="208"/>
      <c r="CR48" s="208"/>
      <c r="ES48" s="208"/>
      <c r="ET48" s="208"/>
      <c r="EU48" s="208"/>
      <c r="EV48" s="200" t="s">
        <v>7508</v>
      </c>
      <c r="EW48" s="208"/>
      <c r="EX48" s="208"/>
      <c r="EY48" s="200" t="s">
        <v>7509</v>
      </c>
      <c r="FC48" s="208"/>
      <c r="FD48" s="208"/>
      <c r="FE48" s="208"/>
      <c r="FF48" s="208"/>
      <c r="FG48" s="200" t="s">
        <v>7510</v>
      </c>
      <c r="FH48" s="208"/>
      <c r="FI48" s="208"/>
      <c r="FJ48" s="208"/>
      <c r="FK48" s="208"/>
      <c r="FL48" s="208"/>
      <c r="FM48" s="208"/>
      <c r="FN48" s="208"/>
      <c r="FO48" s="208"/>
      <c r="FP48" s="208"/>
      <c r="FQ48" s="200" t="s">
        <v>7511</v>
      </c>
      <c r="FR48" s="208"/>
      <c r="FS48" s="208"/>
      <c r="FT48" s="208"/>
      <c r="FU48" s="208"/>
      <c r="FV48" s="208"/>
      <c r="FW48" s="208"/>
      <c r="FX48" s="208"/>
      <c r="FY48" s="208"/>
      <c r="FZ48" s="200" t="s">
        <v>7512</v>
      </c>
      <c r="GA48" s="200" t="s">
        <v>7513</v>
      </c>
      <c r="GB48" s="208"/>
      <c r="GC48" s="208"/>
      <c r="GD48" s="208"/>
      <c r="GE48" s="208"/>
      <c r="GF48" s="208"/>
      <c r="GG48" s="208"/>
      <c r="GH48" s="200" t="s">
        <v>7514</v>
      </c>
      <c r="GI48" s="208"/>
      <c r="GJ48" s="208"/>
      <c r="GK48" s="208"/>
      <c r="GL48" s="208"/>
      <c r="GM48" s="200" t="s">
        <v>7515</v>
      </c>
      <c r="GN48" s="208"/>
      <c r="GO48" s="208"/>
      <c r="GP48" s="208"/>
      <c r="GQ48" s="200" t="s">
        <v>7516</v>
      </c>
      <c r="GR48" s="208"/>
      <c r="GS48" s="208"/>
      <c r="GT48" s="208"/>
      <c r="GU48" s="200" t="s">
        <v>6761</v>
      </c>
    </row>
    <row r="49" spans="4:203" ht="12" customHeight="1">
      <c r="D49" s="78" t="s">
        <v>210</v>
      </c>
      <c r="E49" s="78" t="s">
        <v>2877</v>
      </c>
      <c r="N49" s="182" t="s">
        <v>5405</v>
      </c>
      <c r="O49" s="183">
        <v>46</v>
      </c>
      <c r="P49" s="184"/>
      <c r="Q49" s="182">
        <f t="shared" si="5"/>
        <v>0</v>
      </c>
      <c r="R49" s="183">
        <v>46</v>
      </c>
      <c r="S49" s="184"/>
      <c r="BM49" s="201" t="s">
        <v>7517</v>
      </c>
      <c r="BN49" s="208"/>
      <c r="BO49" s="208"/>
      <c r="BP49" s="208"/>
      <c r="BQ49" s="208"/>
      <c r="BR49" s="208"/>
      <c r="BS49" s="201" t="s">
        <v>7518</v>
      </c>
      <c r="BT49" s="201" t="s">
        <v>7519</v>
      </c>
      <c r="CF49" s="208"/>
      <c r="CG49" s="208"/>
      <c r="CH49" s="208"/>
      <c r="CI49" s="208"/>
      <c r="CJ49" s="208"/>
      <c r="CK49" s="200" t="s">
        <v>7520</v>
      </c>
      <c r="CL49" s="208"/>
      <c r="CM49" s="208"/>
      <c r="CN49" s="208"/>
      <c r="CO49" s="208"/>
      <c r="CP49" s="208"/>
      <c r="CQ49" s="208"/>
      <c r="CR49" s="208"/>
      <c r="ES49" s="208"/>
      <c r="ET49" s="208"/>
      <c r="EU49" s="208"/>
      <c r="EV49" s="200" t="s">
        <v>7521</v>
      </c>
      <c r="EW49" s="208"/>
      <c r="EX49" s="208"/>
      <c r="EY49" s="200" t="s">
        <v>7522</v>
      </c>
      <c r="FC49" s="208"/>
      <c r="FD49" s="208"/>
      <c r="FE49" s="208"/>
      <c r="FF49" s="208"/>
      <c r="FG49" s="200" t="s">
        <v>7523</v>
      </c>
      <c r="FH49" s="208"/>
      <c r="FI49" s="208"/>
      <c r="FJ49" s="208"/>
      <c r="FK49" s="208"/>
      <c r="FL49" s="208"/>
      <c r="FM49" s="208"/>
      <c r="FN49" s="208"/>
      <c r="FO49" s="208"/>
      <c r="FP49" s="208"/>
      <c r="FQ49" s="200" t="s">
        <v>7524</v>
      </c>
      <c r="FR49" s="208"/>
      <c r="FS49" s="208"/>
      <c r="FT49" s="208"/>
      <c r="FU49" s="208"/>
      <c r="FV49" s="208"/>
      <c r="FW49" s="208"/>
      <c r="FX49" s="208"/>
      <c r="FY49" s="208"/>
      <c r="FZ49" s="200" t="s">
        <v>2975</v>
      </c>
      <c r="GA49" s="200" t="s">
        <v>7525</v>
      </c>
      <c r="GB49" s="208"/>
      <c r="GC49" s="208"/>
      <c r="GD49" s="208"/>
      <c r="GE49" s="208"/>
      <c r="GF49" s="208"/>
      <c r="GG49" s="208"/>
      <c r="GH49" s="200" t="s">
        <v>7526</v>
      </c>
      <c r="GI49" s="208"/>
      <c r="GJ49" s="208"/>
      <c r="GK49" s="208"/>
      <c r="GL49" s="208"/>
      <c r="GM49" s="200" t="s">
        <v>7527</v>
      </c>
      <c r="GN49" s="208"/>
      <c r="GO49" s="208"/>
      <c r="GP49" s="208"/>
      <c r="GQ49" s="200" t="s">
        <v>7528</v>
      </c>
      <c r="GR49" s="208"/>
      <c r="GS49" s="208"/>
      <c r="GT49" s="208"/>
      <c r="GU49" s="200" t="s">
        <v>7529</v>
      </c>
    </row>
    <row r="50" spans="4:203" ht="12" customHeight="1">
      <c r="D50" s="78" t="s">
        <v>5066</v>
      </c>
      <c r="E50" s="78" t="s">
        <v>2877</v>
      </c>
      <c r="N50" s="182" t="s">
        <v>5406</v>
      </c>
      <c r="O50" s="183">
        <v>47</v>
      </c>
      <c r="P50" s="184"/>
      <c r="Q50" s="182">
        <f t="shared" si="5"/>
        <v>0</v>
      </c>
      <c r="R50" s="183">
        <v>47</v>
      </c>
      <c r="S50" s="184"/>
      <c r="BM50" s="201" t="s">
        <v>7530</v>
      </c>
      <c r="BN50" s="208"/>
      <c r="BO50" s="208"/>
      <c r="BP50" s="208"/>
      <c r="BQ50" s="208"/>
      <c r="BR50" s="208"/>
      <c r="BS50" s="201" t="s">
        <v>7531</v>
      </c>
      <c r="BT50" s="201" t="s">
        <v>7532</v>
      </c>
      <c r="CF50" s="208"/>
      <c r="CG50" s="208"/>
      <c r="CH50" s="208"/>
      <c r="CI50" s="208"/>
      <c r="CJ50" s="208"/>
      <c r="CK50" s="200" t="s">
        <v>7533</v>
      </c>
      <c r="CL50" s="208"/>
      <c r="CM50" s="208"/>
      <c r="CN50" s="208"/>
      <c r="CO50" s="208"/>
      <c r="CP50" s="208"/>
      <c r="CQ50" s="208"/>
      <c r="CR50" s="208"/>
      <c r="ES50" s="208"/>
      <c r="ET50" s="208"/>
      <c r="EU50" s="208"/>
      <c r="EV50" s="200" t="s">
        <v>7534</v>
      </c>
      <c r="EW50" s="208"/>
      <c r="EX50" s="208"/>
      <c r="EY50" s="200" t="s">
        <v>7535</v>
      </c>
      <c r="FC50" s="208"/>
      <c r="FD50" s="208"/>
      <c r="FE50" s="208"/>
      <c r="FF50" s="208"/>
      <c r="FG50" s="200" t="s">
        <v>7536</v>
      </c>
      <c r="FH50" s="208"/>
      <c r="FI50" s="208"/>
      <c r="FJ50" s="208"/>
      <c r="FK50" s="208"/>
      <c r="FL50" s="208"/>
      <c r="FM50" s="208"/>
      <c r="FN50" s="208"/>
      <c r="FO50" s="208"/>
      <c r="FP50" s="208"/>
      <c r="FQ50" s="200" t="s">
        <v>7537</v>
      </c>
      <c r="FR50" s="208"/>
      <c r="FS50" s="208"/>
      <c r="FT50" s="208"/>
      <c r="FU50" s="208"/>
      <c r="FV50" s="208"/>
      <c r="FW50" s="208"/>
      <c r="FX50" s="208"/>
      <c r="FY50" s="208"/>
      <c r="FZ50" s="200" t="s">
        <v>7538</v>
      </c>
      <c r="GA50" s="200" t="s">
        <v>7539</v>
      </c>
      <c r="GB50" s="208"/>
      <c r="GC50" s="208"/>
      <c r="GD50" s="208"/>
      <c r="GE50" s="208"/>
      <c r="GF50" s="208"/>
      <c r="GG50" s="208"/>
      <c r="GH50" s="200" t="s">
        <v>7540</v>
      </c>
      <c r="GI50" s="208"/>
      <c r="GJ50" s="208"/>
      <c r="GK50" s="208"/>
      <c r="GL50" s="208"/>
      <c r="GM50" s="200" t="s">
        <v>7541</v>
      </c>
      <c r="GN50" s="208"/>
      <c r="GO50" s="208"/>
      <c r="GP50" s="208"/>
      <c r="GQ50" s="200" t="s">
        <v>7542</v>
      </c>
      <c r="GR50" s="208"/>
      <c r="GS50" s="208"/>
      <c r="GT50" s="208"/>
      <c r="GU50" s="200" t="s">
        <v>7543</v>
      </c>
    </row>
    <row r="51" spans="4:203" ht="12" customHeight="1">
      <c r="N51" s="182" t="s">
        <v>5407</v>
      </c>
      <c r="O51" s="183">
        <v>48</v>
      </c>
      <c r="P51" s="184"/>
      <c r="Q51" s="182">
        <f t="shared" si="5"/>
        <v>0</v>
      </c>
      <c r="R51" s="183">
        <v>48</v>
      </c>
      <c r="S51" s="184"/>
      <c r="BM51" s="201" t="s">
        <v>7544</v>
      </c>
      <c r="BN51" s="208"/>
      <c r="BO51" s="208"/>
      <c r="BP51" s="208"/>
      <c r="BQ51" s="208"/>
      <c r="BR51" s="208"/>
      <c r="BS51" s="201" t="s">
        <v>7545</v>
      </c>
      <c r="BT51" s="201" t="s">
        <v>7546</v>
      </c>
      <c r="ES51" s="208"/>
      <c r="ET51" s="208"/>
      <c r="EU51" s="208"/>
      <c r="EV51" s="200" t="s">
        <v>7547</v>
      </c>
      <c r="EW51" s="208"/>
      <c r="EX51" s="208"/>
      <c r="EY51" s="200" t="s">
        <v>7548</v>
      </c>
      <c r="FC51" s="208"/>
      <c r="FD51" s="208"/>
      <c r="FE51" s="208"/>
      <c r="FF51" s="208"/>
      <c r="FG51" s="200" t="s">
        <v>7549</v>
      </c>
      <c r="FH51" s="208"/>
      <c r="FI51" s="208"/>
      <c r="FJ51" s="208"/>
      <c r="FK51" s="208"/>
      <c r="FL51" s="208"/>
      <c r="FM51" s="208"/>
      <c r="FN51" s="208"/>
      <c r="FO51" s="208"/>
      <c r="FP51" s="208"/>
      <c r="FQ51" s="200" t="s">
        <v>7550</v>
      </c>
      <c r="FR51" s="208"/>
      <c r="FS51" s="208"/>
      <c r="FT51" s="208"/>
      <c r="FU51" s="208"/>
      <c r="FV51" s="208"/>
      <c r="FW51" s="208"/>
      <c r="FX51" s="208"/>
      <c r="FY51" s="208"/>
      <c r="FZ51" s="200" t="s">
        <v>7551</v>
      </c>
      <c r="GA51" s="200" t="s">
        <v>7552</v>
      </c>
      <c r="GB51" s="208"/>
      <c r="GC51" s="208"/>
      <c r="GD51" s="208"/>
      <c r="GE51" s="208"/>
      <c r="GF51" s="208"/>
      <c r="GG51" s="208"/>
      <c r="GH51" s="200" t="s">
        <v>7553</v>
      </c>
      <c r="GI51" s="208"/>
      <c r="GJ51" s="208"/>
      <c r="GK51" s="208"/>
      <c r="GL51" s="208"/>
      <c r="GM51" s="200" t="s">
        <v>7554</v>
      </c>
      <c r="GN51" s="208"/>
      <c r="GO51" s="208"/>
      <c r="GP51" s="208"/>
      <c r="GQ51" s="200" t="s">
        <v>7555</v>
      </c>
      <c r="GR51" s="208"/>
      <c r="GS51" s="208"/>
      <c r="GT51" s="208"/>
      <c r="GU51" s="200" t="s">
        <v>7556</v>
      </c>
    </row>
    <row r="52" spans="4:203" ht="12" customHeight="1">
      <c r="N52" s="182" t="s">
        <v>2912</v>
      </c>
      <c r="O52" s="183">
        <v>49</v>
      </c>
      <c r="P52" s="184"/>
      <c r="Q52" s="182">
        <f t="shared" si="5"/>
        <v>0</v>
      </c>
      <c r="R52" s="183">
        <v>49</v>
      </c>
      <c r="S52" s="184"/>
      <c r="BM52" s="201" t="s">
        <v>7557</v>
      </c>
      <c r="BN52" s="208"/>
      <c r="BO52" s="208"/>
      <c r="BP52" s="208"/>
      <c r="BQ52" s="208"/>
      <c r="BR52" s="208"/>
      <c r="BS52" s="201" t="s">
        <v>7558</v>
      </c>
      <c r="BT52" s="201" t="s">
        <v>7559</v>
      </c>
      <c r="ES52" s="208"/>
      <c r="ET52" s="208"/>
      <c r="EU52" s="208"/>
      <c r="EV52" s="200" t="s">
        <v>7560</v>
      </c>
      <c r="EW52" s="208"/>
      <c r="EX52" s="208"/>
      <c r="EY52" s="200" t="s">
        <v>7561</v>
      </c>
      <c r="FC52" s="208"/>
      <c r="FD52" s="208"/>
      <c r="FE52" s="208"/>
      <c r="FF52" s="208"/>
      <c r="FG52" s="200" t="s">
        <v>7562</v>
      </c>
      <c r="FH52" s="208"/>
      <c r="FI52" s="208"/>
      <c r="FJ52" s="208"/>
      <c r="FK52" s="208"/>
      <c r="FL52" s="208"/>
      <c r="FM52" s="208"/>
      <c r="FN52" s="208"/>
      <c r="FO52" s="208"/>
      <c r="FP52" s="208"/>
      <c r="FQ52" s="200" t="s">
        <v>7563</v>
      </c>
      <c r="FR52" s="208"/>
      <c r="FS52" s="208"/>
      <c r="FT52" s="208"/>
      <c r="FU52" s="208"/>
      <c r="FV52" s="208"/>
      <c r="FW52" s="208"/>
      <c r="FX52" s="208"/>
      <c r="FY52" s="208"/>
      <c r="FZ52" s="200" t="s">
        <v>7564</v>
      </c>
      <c r="GA52" s="200" t="s">
        <v>7565</v>
      </c>
      <c r="GB52" s="208"/>
      <c r="GC52" s="208"/>
      <c r="GD52" s="208"/>
      <c r="GE52" s="208"/>
      <c r="GF52" s="208"/>
      <c r="GG52" s="208"/>
      <c r="GH52" s="200" t="s">
        <v>7566</v>
      </c>
      <c r="GI52" s="208"/>
      <c r="GJ52" s="208"/>
      <c r="GK52" s="208"/>
      <c r="GL52" s="208"/>
      <c r="GM52" s="200" t="s">
        <v>7567</v>
      </c>
      <c r="GN52" s="208"/>
      <c r="GO52" s="208"/>
      <c r="GP52" s="208"/>
      <c r="GQ52" s="200" t="s">
        <v>7568</v>
      </c>
      <c r="GR52" s="208"/>
      <c r="GS52" s="208"/>
      <c r="GT52" s="208"/>
      <c r="GU52" s="200" t="s">
        <v>7569</v>
      </c>
    </row>
    <row r="53" spans="4:203" ht="12" customHeight="1">
      <c r="N53" s="182" t="s">
        <v>5408</v>
      </c>
      <c r="O53" s="183">
        <v>50</v>
      </c>
      <c r="P53" s="184"/>
      <c r="Q53" s="182">
        <f t="shared" si="5"/>
        <v>0</v>
      </c>
      <c r="R53" s="183">
        <v>50</v>
      </c>
      <c r="S53" s="184"/>
      <c r="BM53" s="201" t="s">
        <v>7570</v>
      </c>
      <c r="BN53" s="208"/>
      <c r="BO53" s="208"/>
      <c r="BP53" s="208"/>
      <c r="BQ53" s="208"/>
      <c r="BR53" s="208"/>
      <c r="BS53" s="201" t="s">
        <v>7571</v>
      </c>
      <c r="BT53" s="201" t="s">
        <v>7572</v>
      </c>
      <c r="ES53" s="208"/>
      <c r="ET53" s="208"/>
      <c r="EU53" s="208"/>
      <c r="EV53" s="200" t="s">
        <v>7573</v>
      </c>
      <c r="EW53" s="208"/>
      <c r="EX53" s="208"/>
      <c r="EY53" s="200" t="s">
        <v>7574</v>
      </c>
      <c r="FC53" s="208"/>
      <c r="FD53" s="208"/>
      <c r="FE53" s="208"/>
      <c r="FF53" s="208"/>
      <c r="FG53" s="200" t="s">
        <v>7575</v>
      </c>
      <c r="FH53" s="208"/>
      <c r="FI53" s="208"/>
      <c r="FJ53" s="208"/>
      <c r="FK53" s="208"/>
      <c r="FL53" s="208"/>
      <c r="FM53" s="208"/>
      <c r="FN53" s="208"/>
      <c r="FO53" s="208"/>
      <c r="FP53" s="208"/>
      <c r="FQ53" s="200" t="s">
        <v>7576</v>
      </c>
      <c r="FR53" s="208"/>
      <c r="FS53" s="208"/>
      <c r="FT53" s="208"/>
      <c r="FU53" s="208"/>
      <c r="FV53" s="208"/>
      <c r="FW53" s="208"/>
      <c r="FX53" s="208"/>
      <c r="FY53" s="208"/>
      <c r="FZ53" s="200" t="s">
        <v>7577</v>
      </c>
      <c r="GA53" s="200" t="s">
        <v>7578</v>
      </c>
      <c r="GB53" s="208"/>
      <c r="GC53" s="208"/>
      <c r="GD53" s="208"/>
      <c r="GE53" s="208"/>
      <c r="GF53" s="208"/>
      <c r="GG53" s="208"/>
      <c r="GH53" s="200" t="s">
        <v>7579</v>
      </c>
      <c r="GI53" s="208"/>
      <c r="GJ53" s="208"/>
      <c r="GK53" s="208"/>
      <c r="GL53" s="208"/>
      <c r="GM53" s="200" t="s">
        <v>7580</v>
      </c>
      <c r="GN53" s="208"/>
      <c r="GO53" s="208"/>
      <c r="GP53" s="208"/>
      <c r="GQ53" s="200" t="s">
        <v>7581</v>
      </c>
      <c r="GR53" s="208"/>
      <c r="GS53" s="208"/>
      <c r="GT53" s="208"/>
      <c r="GU53" s="200" t="s">
        <v>7582</v>
      </c>
    </row>
    <row r="54" spans="4:203" ht="12" customHeight="1">
      <c r="N54" s="182" t="s">
        <v>5409</v>
      </c>
      <c r="O54" s="183">
        <v>51</v>
      </c>
      <c r="P54" s="184"/>
      <c r="Q54" s="182">
        <f t="shared" si="5"/>
        <v>0</v>
      </c>
      <c r="R54" s="183">
        <v>51</v>
      </c>
      <c r="S54" s="184"/>
      <c r="BM54" s="201" t="s">
        <v>7583</v>
      </c>
      <c r="BN54" s="208"/>
      <c r="BO54" s="208"/>
      <c r="BP54" s="208"/>
      <c r="BQ54" s="208"/>
      <c r="BR54" s="208"/>
      <c r="BS54" s="201" t="s">
        <v>7584</v>
      </c>
      <c r="BT54" s="201" t="s">
        <v>7585</v>
      </c>
      <c r="ES54" s="208"/>
      <c r="ET54" s="208"/>
      <c r="EU54" s="208"/>
      <c r="EV54" s="200" t="s">
        <v>7586</v>
      </c>
      <c r="EW54" s="208"/>
      <c r="EX54" s="208"/>
      <c r="EY54" s="200" t="s">
        <v>7587</v>
      </c>
      <c r="FC54" s="208"/>
      <c r="FD54" s="208"/>
      <c r="FE54" s="208"/>
      <c r="FF54" s="208"/>
      <c r="FG54" s="200" t="s">
        <v>7588</v>
      </c>
      <c r="FH54" s="208"/>
      <c r="FI54" s="208"/>
      <c r="FJ54" s="208"/>
      <c r="FK54" s="208"/>
      <c r="FL54" s="208"/>
      <c r="FM54" s="208"/>
      <c r="FN54" s="208"/>
      <c r="FO54" s="208"/>
      <c r="FP54" s="208"/>
      <c r="FQ54" s="200" t="s">
        <v>7589</v>
      </c>
      <c r="FR54" s="208"/>
      <c r="FS54" s="208"/>
      <c r="FT54" s="208"/>
      <c r="FU54" s="208"/>
      <c r="FV54" s="208"/>
      <c r="FW54" s="208"/>
      <c r="FX54" s="208"/>
      <c r="FY54" s="208"/>
      <c r="FZ54" s="200" t="s">
        <v>7590</v>
      </c>
      <c r="GA54" s="200" t="s">
        <v>7591</v>
      </c>
      <c r="GB54" s="208"/>
      <c r="GC54" s="208"/>
      <c r="GD54" s="208"/>
      <c r="GE54" s="208"/>
      <c r="GF54" s="208"/>
      <c r="GG54" s="208"/>
      <c r="GH54" s="200" t="s">
        <v>7592</v>
      </c>
      <c r="GI54" s="208"/>
      <c r="GJ54" s="208"/>
      <c r="GK54" s="208"/>
      <c r="GL54" s="208"/>
      <c r="GM54" s="200" t="s">
        <v>7593</v>
      </c>
      <c r="GN54" s="208"/>
      <c r="GO54" s="208"/>
      <c r="GP54" s="208"/>
      <c r="GQ54" s="200" t="s">
        <v>7594</v>
      </c>
      <c r="GR54" s="208"/>
      <c r="GS54" s="208"/>
      <c r="GT54" s="208"/>
      <c r="GU54" s="200" t="s">
        <v>7595</v>
      </c>
    </row>
    <row r="55" spans="4:203" ht="12" customHeight="1">
      <c r="N55" s="182" t="s">
        <v>2911</v>
      </c>
      <c r="O55" s="183">
        <v>52</v>
      </c>
      <c r="P55" s="184"/>
      <c r="Q55" s="182">
        <f t="shared" si="5"/>
        <v>0</v>
      </c>
      <c r="R55" s="183">
        <v>52</v>
      </c>
      <c r="S55" s="184"/>
      <c r="BM55" s="201" t="s">
        <v>7596</v>
      </c>
      <c r="BN55" s="208"/>
      <c r="BO55" s="208"/>
      <c r="BP55" s="208"/>
      <c r="BQ55" s="208"/>
      <c r="BR55" s="208"/>
      <c r="BS55" s="201" t="s">
        <v>7597</v>
      </c>
      <c r="BT55" s="201" t="s">
        <v>7598</v>
      </c>
      <c r="ES55" s="208"/>
      <c r="ET55" s="208"/>
      <c r="EU55" s="208"/>
      <c r="EV55" s="200" t="s">
        <v>7599</v>
      </c>
      <c r="EW55" s="208"/>
      <c r="EX55" s="208"/>
      <c r="EY55" s="200" t="s">
        <v>7600</v>
      </c>
      <c r="FC55" s="208"/>
      <c r="FD55" s="208"/>
      <c r="FE55" s="208"/>
      <c r="FF55" s="208"/>
      <c r="FG55" s="200" t="s">
        <v>7601</v>
      </c>
      <c r="FH55" s="208"/>
      <c r="FI55" s="208"/>
      <c r="FJ55" s="208"/>
      <c r="FK55" s="208"/>
      <c r="FL55" s="208"/>
      <c r="FM55" s="208"/>
      <c r="FN55" s="208"/>
      <c r="FO55" s="208"/>
      <c r="FP55" s="208"/>
      <c r="FQ55" s="200" t="s">
        <v>7602</v>
      </c>
      <c r="FR55" s="208"/>
      <c r="FS55" s="208"/>
      <c r="FT55" s="208"/>
      <c r="FU55" s="208"/>
      <c r="FV55" s="208"/>
      <c r="FW55" s="208"/>
      <c r="FX55" s="208"/>
      <c r="FY55" s="208"/>
      <c r="FZ55" s="200" t="s">
        <v>7603</v>
      </c>
      <c r="GA55" s="200" t="s">
        <v>7604</v>
      </c>
      <c r="GB55" s="208"/>
      <c r="GC55" s="208"/>
      <c r="GD55" s="208"/>
      <c r="GE55" s="208"/>
      <c r="GF55" s="208"/>
      <c r="GG55" s="208"/>
      <c r="GH55" s="200" t="s">
        <v>7605</v>
      </c>
      <c r="GI55" s="208"/>
      <c r="GJ55" s="208"/>
      <c r="GK55" s="208"/>
      <c r="GL55" s="208"/>
      <c r="GM55" s="200" t="s">
        <v>7606</v>
      </c>
      <c r="GN55" s="208"/>
      <c r="GO55" s="208"/>
      <c r="GP55" s="208"/>
      <c r="GQ55" s="200" t="s">
        <v>7607</v>
      </c>
      <c r="GR55" s="208"/>
      <c r="GS55" s="208"/>
      <c r="GT55" s="208"/>
      <c r="GU55" s="200" t="s">
        <v>7608</v>
      </c>
    </row>
    <row r="56" spans="4:203" ht="12" customHeight="1">
      <c r="N56" s="182" t="s">
        <v>5410</v>
      </c>
      <c r="O56" s="183">
        <v>53</v>
      </c>
      <c r="P56" s="184"/>
      <c r="Q56" s="182">
        <f t="shared" si="5"/>
        <v>0</v>
      </c>
      <c r="R56" s="183">
        <v>53</v>
      </c>
      <c r="S56" s="184"/>
      <c r="BM56" s="201" t="s">
        <v>7609</v>
      </c>
      <c r="BN56" s="208"/>
      <c r="BO56" s="208"/>
      <c r="BP56" s="208"/>
      <c r="BQ56" s="208"/>
      <c r="BR56" s="208"/>
      <c r="BS56" s="201" t="s">
        <v>7610</v>
      </c>
      <c r="BT56" s="201" t="s">
        <v>7611</v>
      </c>
      <c r="ES56" s="208"/>
      <c r="ET56" s="208"/>
      <c r="EU56" s="208"/>
      <c r="EV56" s="200" t="s">
        <v>7612</v>
      </c>
      <c r="EW56" s="208"/>
      <c r="EX56" s="208"/>
      <c r="EY56" s="200" t="s">
        <v>7613</v>
      </c>
      <c r="FC56" s="208"/>
      <c r="FD56" s="208"/>
      <c r="FE56" s="208"/>
      <c r="FF56" s="208"/>
      <c r="FG56" s="200" t="s">
        <v>7614</v>
      </c>
      <c r="FH56" s="208"/>
      <c r="FI56" s="208"/>
      <c r="FJ56" s="208"/>
      <c r="FK56" s="208"/>
      <c r="FL56" s="208"/>
      <c r="FM56" s="208"/>
      <c r="FN56" s="208"/>
      <c r="FO56" s="208"/>
      <c r="FP56" s="208"/>
      <c r="FQ56" s="200" t="s">
        <v>7615</v>
      </c>
      <c r="FR56" s="208"/>
      <c r="FS56" s="208"/>
      <c r="FT56" s="208"/>
      <c r="FU56" s="208"/>
      <c r="FV56" s="208"/>
      <c r="FW56" s="208"/>
      <c r="FX56" s="208"/>
      <c r="FY56" s="208"/>
      <c r="FZ56" s="200" t="s">
        <v>7616</v>
      </c>
      <c r="GA56" s="200" t="s">
        <v>7617</v>
      </c>
      <c r="GB56" s="208"/>
      <c r="GC56" s="208"/>
      <c r="GD56" s="208"/>
      <c r="GE56" s="208"/>
      <c r="GF56" s="208"/>
      <c r="GG56" s="208"/>
      <c r="GH56" s="200" t="s">
        <v>7618</v>
      </c>
      <c r="GI56" s="208"/>
      <c r="GJ56" s="208"/>
      <c r="GK56" s="208"/>
      <c r="GL56" s="208"/>
      <c r="GM56" s="200" t="s">
        <v>7619</v>
      </c>
      <c r="GN56" s="208"/>
      <c r="GO56" s="208"/>
      <c r="GP56" s="208"/>
      <c r="GQ56" s="200" t="s">
        <v>7620</v>
      </c>
      <c r="GR56" s="208"/>
      <c r="GS56" s="208"/>
      <c r="GT56" s="208"/>
      <c r="GU56" s="208"/>
    </row>
    <row r="57" spans="4:203" ht="12" customHeight="1">
      <c r="N57" s="182" t="s">
        <v>5411</v>
      </c>
      <c r="O57" s="183">
        <v>54</v>
      </c>
      <c r="P57" s="184"/>
      <c r="Q57" s="182">
        <f t="shared" si="5"/>
        <v>0</v>
      </c>
      <c r="R57" s="183">
        <v>54</v>
      </c>
      <c r="S57" s="184"/>
      <c r="BM57" s="201" t="s">
        <v>7621</v>
      </c>
      <c r="BN57" s="208"/>
      <c r="BO57" s="208"/>
      <c r="BP57" s="208"/>
      <c r="BQ57" s="208"/>
      <c r="BR57" s="208"/>
      <c r="BS57" s="201" t="s">
        <v>7622</v>
      </c>
      <c r="BT57" s="201" t="s">
        <v>7623</v>
      </c>
      <c r="ES57" s="208"/>
      <c r="ET57" s="208"/>
      <c r="EU57" s="208"/>
      <c r="EV57" s="200" t="s">
        <v>7624</v>
      </c>
      <c r="EW57" s="208"/>
      <c r="EX57" s="208"/>
      <c r="EY57" s="200" t="s">
        <v>7625</v>
      </c>
      <c r="FC57" s="208"/>
      <c r="FD57" s="208"/>
      <c r="FE57" s="208"/>
      <c r="FF57" s="208"/>
      <c r="FG57" s="200" t="s">
        <v>7626</v>
      </c>
      <c r="FH57" s="208"/>
      <c r="FI57" s="208"/>
      <c r="FJ57" s="208"/>
      <c r="FK57" s="208"/>
      <c r="FL57" s="208"/>
      <c r="FM57" s="208"/>
      <c r="FN57" s="208"/>
      <c r="FO57" s="208"/>
      <c r="FP57" s="208"/>
      <c r="FQ57" s="200" t="s">
        <v>7627</v>
      </c>
      <c r="FR57" s="208"/>
      <c r="FS57" s="208"/>
      <c r="FT57" s="208"/>
      <c r="FU57" s="208"/>
      <c r="FV57" s="208"/>
      <c r="FW57" s="208"/>
      <c r="FX57" s="208"/>
      <c r="FY57" s="208"/>
      <c r="FZ57" s="200" t="s">
        <v>7628</v>
      </c>
      <c r="GA57" s="200" t="s">
        <v>7629</v>
      </c>
      <c r="GB57" s="208"/>
      <c r="GC57" s="208"/>
      <c r="GD57" s="208"/>
      <c r="GE57" s="208"/>
      <c r="GF57" s="208"/>
      <c r="GG57" s="208"/>
      <c r="GH57" s="200" t="s">
        <v>7630</v>
      </c>
      <c r="GI57" s="208"/>
      <c r="GJ57" s="208"/>
      <c r="GK57" s="208"/>
      <c r="GL57" s="208"/>
      <c r="GM57" s="200" t="s">
        <v>7631</v>
      </c>
      <c r="GN57" s="208"/>
      <c r="GO57" s="208"/>
      <c r="GP57" s="208"/>
      <c r="GQ57" s="200" t="s">
        <v>7632</v>
      </c>
      <c r="GR57" s="208"/>
      <c r="GS57" s="208"/>
      <c r="GT57" s="208"/>
      <c r="GU57" s="208"/>
    </row>
    <row r="58" spans="4:203" ht="12" customHeight="1">
      <c r="N58" s="182" t="s">
        <v>2916</v>
      </c>
      <c r="O58" s="183">
        <v>55</v>
      </c>
      <c r="P58" s="184"/>
      <c r="Q58" s="182">
        <f t="shared" si="5"/>
        <v>0</v>
      </c>
      <c r="R58" s="183">
        <v>55</v>
      </c>
      <c r="S58" s="184"/>
      <c r="BM58" s="201" t="s">
        <v>7633</v>
      </c>
      <c r="BN58" s="208"/>
      <c r="BO58" s="208"/>
      <c r="BP58" s="208"/>
      <c r="BQ58" s="208"/>
      <c r="BR58" s="208"/>
      <c r="BS58" s="201" t="s">
        <v>7634</v>
      </c>
      <c r="BT58" s="201" t="s">
        <v>7635</v>
      </c>
      <c r="ES58" s="208"/>
      <c r="ET58" s="208"/>
      <c r="EU58" s="208"/>
      <c r="EV58" s="200" t="s">
        <v>7636</v>
      </c>
      <c r="EW58" s="208"/>
      <c r="EX58" s="208"/>
      <c r="EY58" s="200" t="s">
        <v>7637</v>
      </c>
      <c r="FC58" s="208"/>
      <c r="FD58" s="208"/>
      <c r="FE58" s="208"/>
      <c r="FF58" s="208"/>
      <c r="FG58" s="200" t="s">
        <v>7638</v>
      </c>
      <c r="FH58" s="208"/>
      <c r="FI58" s="208"/>
      <c r="FJ58" s="208"/>
      <c r="FK58" s="208"/>
      <c r="FL58" s="208"/>
      <c r="FM58" s="208"/>
      <c r="FN58" s="208"/>
      <c r="FO58" s="208"/>
      <c r="FP58" s="208"/>
      <c r="FQ58" s="200" t="s">
        <v>7639</v>
      </c>
      <c r="FR58" s="208"/>
      <c r="FS58" s="208"/>
      <c r="FT58" s="208"/>
      <c r="FU58" s="208"/>
      <c r="FV58" s="208"/>
      <c r="FW58" s="208"/>
      <c r="FX58" s="208"/>
      <c r="FY58" s="208"/>
      <c r="FZ58" s="200" t="s">
        <v>7640</v>
      </c>
      <c r="GA58" s="200" t="s">
        <v>7641</v>
      </c>
      <c r="GB58" s="208"/>
      <c r="GC58" s="208"/>
      <c r="GD58" s="208"/>
      <c r="GE58" s="208"/>
      <c r="GF58" s="208"/>
      <c r="GG58" s="208"/>
      <c r="GH58" s="200" t="s">
        <v>7642</v>
      </c>
      <c r="GI58" s="208"/>
      <c r="GJ58" s="208"/>
      <c r="GK58" s="208"/>
      <c r="GL58" s="208"/>
      <c r="GM58" s="200" t="s">
        <v>7643</v>
      </c>
      <c r="GN58" s="208"/>
      <c r="GO58" s="208"/>
      <c r="GP58" s="208"/>
      <c r="GQ58" s="200" t="s">
        <v>7644</v>
      </c>
      <c r="GR58" s="208"/>
      <c r="GS58" s="208"/>
      <c r="GT58" s="208"/>
      <c r="GU58" s="208"/>
    </row>
    <row r="59" spans="4:203" ht="12" customHeight="1">
      <c r="N59" s="182" t="s">
        <v>5412</v>
      </c>
      <c r="O59" s="183">
        <v>56</v>
      </c>
      <c r="P59" s="184"/>
      <c r="Q59" s="182">
        <f t="shared" si="5"/>
        <v>0</v>
      </c>
      <c r="R59" s="183">
        <v>56</v>
      </c>
      <c r="S59" s="184"/>
      <c r="BM59" s="201" t="s">
        <v>7645</v>
      </c>
      <c r="BN59" s="208"/>
      <c r="BO59" s="208"/>
      <c r="BP59" s="208"/>
      <c r="BQ59" s="208"/>
      <c r="BR59" s="208"/>
      <c r="BS59" s="201" t="s">
        <v>7646</v>
      </c>
      <c r="BT59" s="201" t="s">
        <v>7647</v>
      </c>
      <c r="ES59" s="208"/>
      <c r="ET59" s="208"/>
      <c r="EU59" s="208"/>
      <c r="EV59" s="200" t="s">
        <v>7648</v>
      </c>
      <c r="EW59" s="208"/>
      <c r="EX59" s="208"/>
      <c r="EY59" s="200" t="s">
        <v>7649</v>
      </c>
      <c r="FC59" s="208"/>
      <c r="FD59" s="208"/>
      <c r="FE59" s="208"/>
      <c r="FF59" s="208"/>
      <c r="FG59" s="200" t="s">
        <v>7650</v>
      </c>
      <c r="FH59" s="208"/>
      <c r="FI59" s="208"/>
      <c r="FJ59" s="208"/>
      <c r="FK59" s="208"/>
      <c r="FL59" s="208"/>
      <c r="FM59" s="208"/>
      <c r="FN59" s="208"/>
      <c r="FO59" s="208"/>
      <c r="FP59" s="208"/>
      <c r="FQ59" s="200" t="s">
        <v>7651</v>
      </c>
      <c r="FR59" s="208"/>
      <c r="FS59" s="208"/>
      <c r="FT59" s="208"/>
      <c r="FU59" s="208"/>
      <c r="FV59" s="208"/>
      <c r="FW59" s="208"/>
      <c r="FX59" s="208"/>
      <c r="FY59" s="208"/>
      <c r="FZ59" s="208"/>
      <c r="GA59" s="200" t="s">
        <v>7652</v>
      </c>
      <c r="GB59" s="208"/>
      <c r="GC59" s="208"/>
      <c r="GD59" s="208"/>
      <c r="GE59" s="208"/>
      <c r="GF59" s="208"/>
      <c r="GG59" s="208"/>
      <c r="GH59" s="200" t="s">
        <v>7653</v>
      </c>
      <c r="GI59" s="208"/>
      <c r="GJ59" s="208"/>
      <c r="GK59" s="208"/>
      <c r="GL59" s="208"/>
      <c r="GM59" s="200" t="s">
        <v>7654</v>
      </c>
      <c r="GN59" s="208"/>
      <c r="GO59" s="208"/>
      <c r="GP59" s="208"/>
      <c r="GQ59" s="200" t="s">
        <v>7655</v>
      </c>
      <c r="GR59" s="208"/>
      <c r="GS59" s="208"/>
      <c r="GT59" s="208"/>
      <c r="GU59" s="208"/>
    </row>
    <row r="60" spans="4:203" ht="12" customHeight="1">
      <c r="N60" s="182" t="s">
        <v>5413</v>
      </c>
      <c r="O60" s="183">
        <v>57</v>
      </c>
      <c r="P60" s="184"/>
      <c r="Q60" s="182">
        <f t="shared" si="5"/>
        <v>0</v>
      </c>
      <c r="R60" s="183">
        <v>57</v>
      </c>
      <c r="S60" s="184"/>
      <c r="BM60" s="201" t="s">
        <v>7656</v>
      </c>
      <c r="BN60" s="208"/>
      <c r="BO60" s="208"/>
      <c r="BP60" s="208"/>
      <c r="BQ60" s="208"/>
      <c r="BR60" s="208"/>
      <c r="BS60" s="201" t="s">
        <v>7657</v>
      </c>
      <c r="BT60" s="201" t="s">
        <v>7658</v>
      </c>
      <c r="ES60" s="208"/>
      <c r="ET60" s="208"/>
      <c r="EU60" s="208"/>
      <c r="EV60" s="200" t="s">
        <v>7659</v>
      </c>
      <c r="EW60" s="208"/>
      <c r="EX60" s="208"/>
      <c r="EY60" s="200" t="s">
        <v>2945</v>
      </c>
      <c r="FC60" s="208"/>
      <c r="FD60" s="208"/>
      <c r="FE60" s="208"/>
      <c r="FF60" s="208"/>
      <c r="FG60" s="200" t="s">
        <v>7660</v>
      </c>
      <c r="FH60" s="208"/>
      <c r="FI60" s="208"/>
      <c r="FJ60" s="208"/>
      <c r="FK60" s="208"/>
      <c r="FL60" s="208"/>
      <c r="FM60" s="208"/>
      <c r="FN60" s="208"/>
      <c r="FO60" s="208"/>
      <c r="FP60" s="208"/>
      <c r="FQ60" s="200" t="s">
        <v>7661</v>
      </c>
      <c r="FR60" s="208"/>
      <c r="FS60" s="208"/>
      <c r="FT60" s="208"/>
      <c r="FU60" s="208"/>
      <c r="FV60" s="208"/>
      <c r="FW60" s="208"/>
      <c r="FX60" s="208"/>
      <c r="FY60" s="208"/>
      <c r="FZ60" s="208"/>
      <c r="GA60" s="200" t="s">
        <v>7662</v>
      </c>
      <c r="GB60" s="208"/>
      <c r="GC60" s="208"/>
      <c r="GD60" s="208"/>
      <c r="GE60" s="208"/>
      <c r="GF60" s="208"/>
      <c r="GG60" s="208"/>
      <c r="GH60" s="200" t="s">
        <v>7663</v>
      </c>
      <c r="GI60" s="208"/>
      <c r="GJ60" s="208"/>
      <c r="GK60" s="208"/>
      <c r="GL60" s="208"/>
      <c r="GM60" s="200" t="s">
        <v>7664</v>
      </c>
      <c r="GN60" s="208"/>
      <c r="GO60" s="208"/>
      <c r="GP60" s="208"/>
      <c r="GQ60" s="200" t="s">
        <v>7665</v>
      </c>
      <c r="GR60" s="208"/>
      <c r="GS60" s="208"/>
      <c r="GT60" s="208"/>
      <c r="GU60" s="208"/>
    </row>
    <row r="61" spans="4:203" ht="12" customHeight="1">
      <c r="N61" s="182" t="s">
        <v>5414</v>
      </c>
      <c r="O61" s="183">
        <v>58</v>
      </c>
      <c r="P61" s="184"/>
      <c r="Q61" s="182">
        <f t="shared" si="5"/>
        <v>0</v>
      </c>
      <c r="R61" s="183">
        <v>58</v>
      </c>
      <c r="S61" s="184"/>
      <c r="BM61" s="201" t="s">
        <v>7666</v>
      </c>
      <c r="BN61" s="208"/>
      <c r="BO61" s="208"/>
      <c r="BP61" s="208"/>
      <c r="BQ61" s="208"/>
      <c r="BR61" s="208"/>
      <c r="BS61" s="201" t="s">
        <v>7667</v>
      </c>
      <c r="BT61" s="201" t="s">
        <v>7668</v>
      </c>
      <c r="ES61" s="208"/>
      <c r="ET61" s="208"/>
      <c r="EU61" s="208"/>
      <c r="EV61" s="200" t="s">
        <v>7669</v>
      </c>
      <c r="EW61" s="208"/>
      <c r="EX61" s="208"/>
      <c r="EY61" s="200" t="s">
        <v>7670</v>
      </c>
      <c r="FC61" s="208"/>
      <c r="FD61" s="208"/>
      <c r="FE61" s="208"/>
      <c r="FF61" s="208"/>
      <c r="FG61" s="200" t="s">
        <v>7671</v>
      </c>
      <c r="FH61" s="208"/>
      <c r="FI61" s="208"/>
      <c r="FJ61" s="208"/>
      <c r="FK61" s="208"/>
      <c r="FL61" s="208"/>
      <c r="FM61" s="208"/>
      <c r="FN61" s="208"/>
      <c r="FO61" s="208"/>
      <c r="FP61" s="208"/>
      <c r="FQ61" s="200" t="s">
        <v>7672</v>
      </c>
      <c r="FR61" s="208"/>
      <c r="FS61" s="208"/>
      <c r="FT61" s="208"/>
      <c r="FU61" s="208"/>
      <c r="FV61" s="208"/>
      <c r="FW61" s="208"/>
      <c r="FX61" s="208"/>
      <c r="FY61" s="208"/>
      <c r="FZ61" s="208"/>
      <c r="GA61" s="200" t="s">
        <v>7673</v>
      </c>
      <c r="GB61" s="208"/>
      <c r="GC61" s="208"/>
      <c r="GD61" s="208"/>
      <c r="GE61" s="208"/>
      <c r="GF61" s="208"/>
      <c r="GG61" s="208"/>
      <c r="GH61" s="200" t="s">
        <v>7674</v>
      </c>
      <c r="GI61" s="208"/>
      <c r="GJ61" s="208"/>
      <c r="GK61" s="208"/>
      <c r="GL61" s="208"/>
      <c r="GM61" s="200" t="s">
        <v>7675</v>
      </c>
      <c r="GN61" s="208"/>
      <c r="GO61" s="208"/>
      <c r="GP61" s="208"/>
      <c r="GQ61" s="200" t="s">
        <v>7676</v>
      </c>
      <c r="GR61" s="208"/>
      <c r="GS61" s="208"/>
      <c r="GT61" s="208"/>
      <c r="GU61" s="208"/>
    </row>
    <row r="62" spans="4:203" ht="12" customHeight="1">
      <c r="N62" s="182" t="s">
        <v>2920</v>
      </c>
      <c r="O62" s="183">
        <v>59</v>
      </c>
      <c r="P62" s="184"/>
      <c r="Q62" s="182">
        <f t="shared" si="5"/>
        <v>0</v>
      </c>
      <c r="R62" s="183">
        <v>59</v>
      </c>
      <c r="S62" s="184"/>
      <c r="BM62" s="201" t="s">
        <v>7677</v>
      </c>
      <c r="BN62" s="208"/>
      <c r="BO62" s="208"/>
      <c r="BP62" s="208"/>
      <c r="BQ62" s="208"/>
      <c r="BR62" s="208"/>
      <c r="BS62" s="201" t="s">
        <v>7678</v>
      </c>
      <c r="BT62" s="201" t="s">
        <v>7679</v>
      </c>
      <c r="ES62" s="208"/>
      <c r="ET62" s="208"/>
      <c r="EU62" s="208"/>
      <c r="EV62" s="208"/>
      <c r="EW62" s="208"/>
      <c r="EX62" s="208"/>
      <c r="EY62" s="200" t="s">
        <v>7680</v>
      </c>
      <c r="FC62" s="208"/>
      <c r="FD62" s="208"/>
      <c r="FE62" s="208"/>
      <c r="FF62" s="208"/>
      <c r="FG62" s="200" t="s">
        <v>7681</v>
      </c>
      <c r="FH62" s="208"/>
      <c r="FI62" s="208"/>
      <c r="FJ62" s="208"/>
      <c r="FK62" s="208"/>
      <c r="FL62" s="208"/>
      <c r="FM62" s="208"/>
      <c r="FN62" s="208"/>
      <c r="FO62" s="208"/>
      <c r="FP62" s="208"/>
      <c r="FQ62" s="200" t="s">
        <v>7682</v>
      </c>
      <c r="FR62" s="208"/>
      <c r="FS62" s="208"/>
      <c r="FT62" s="208"/>
      <c r="FU62" s="208"/>
      <c r="FV62" s="208"/>
      <c r="FW62" s="208"/>
      <c r="FX62" s="208"/>
      <c r="FY62" s="208"/>
      <c r="FZ62" s="208"/>
      <c r="GA62" s="200" t="s">
        <v>7683</v>
      </c>
      <c r="GB62" s="208"/>
      <c r="GC62" s="208"/>
      <c r="GD62" s="208"/>
      <c r="GE62" s="208"/>
      <c r="GF62" s="208"/>
      <c r="GG62" s="208"/>
      <c r="GH62" s="200" t="s">
        <v>7684</v>
      </c>
      <c r="GI62" s="208"/>
      <c r="GJ62" s="208"/>
      <c r="GK62" s="208"/>
      <c r="GL62" s="208"/>
      <c r="GM62" s="200" t="s">
        <v>7685</v>
      </c>
      <c r="GN62" s="208"/>
      <c r="GO62" s="208"/>
      <c r="GP62" s="208"/>
      <c r="GQ62" s="200" t="s">
        <v>7686</v>
      </c>
      <c r="GR62" s="208"/>
      <c r="GS62" s="208"/>
      <c r="GT62" s="208"/>
      <c r="GU62" s="208"/>
    </row>
    <row r="63" spans="4:203" ht="12" customHeight="1">
      <c r="N63" s="182" t="s">
        <v>2921</v>
      </c>
      <c r="O63" s="183">
        <v>60</v>
      </c>
      <c r="P63" s="184"/>
      <c r="Q63" s="182">
        <f t="shared" si="5"/>
        <v>0</v>
      </c>
      <c r="R63" s="183">
        <v>60</v>
      </c>
      <c r="S63" s="184"/>
      <c r="BM63" s="201" t="s">
        <v>7687</v>
      </c>
      <c r="BN63" s="208"/>
      <c r="BO63" s="208"/>
      <c r="BP63" s="208"/>
      <c r="BQ63" s="208"/>
      <c r="BR63" s="208"/>
      <c r="BS63" s="201" t="s">
        <v>7688</v>
      </c>
      <c r="BT63" s="201" t="s">
        <v>7689</v>
      </c>
      <c r="ES63" s="208"/>
      <c r="ET63" s="208"/>
      <c r="EU63" s="208"/>
      <c r="EV63" s="208"/>
      <c r="EW63" s="208"/>
      <c r="EX63" s="208"/>
      <c r="EY63" s="200" t="s">
        <v>6426</v>
      </c>
      <c r="FC63" s="208"/>
      <c r="FD63" s="208"/>
      <c r="FE63" s="208"/>
      <c r="FF63" s="208"/>
      <c r="FG63" s="200" t="s">
        <v>7690</v>
      </c>
      <c r="FH63" s="208"/>
      <c r="FI63" s="208"/>
      <c r="FJ63" s="208"/>
      <c r="FK63" s="208"/>
      <c r="FL63" s="208"/>
      <c r="FM63" s="208"/>
      <c r="FN63" s="208"/>
      <c r="FO63" s="208"/>
      <c r="FP63" s="208"/>
      <c r="FQ63" s="200" t="s">
        <v>7691</v>
      </c>
      <c r="FR63" s="208"/>
      <c r="FS63" s="208"/>
      <c r="FT63" s="208"/>
      <c r="FU63" s="208"/>
      <c r="FV63" s="208"/>
      <c r="FW63" s="208"/>
      <c r="FX63" s="208"/>
      <c r="FY63" s="208"/>
      <c r="FZ63" s="208"/>
      <c r="GA63" s="200" t="s">
        <v>7692</v>
      </c>
      <c r="GB63" s="208"/>
      <c r="GC63" s="208"/>
      <c r="GD63" s="208"/>
      <c r="GE63" s="208"/>
      <c r="GF63" s="208"/>
      <c r="GG63" s="208"/>
      <c r="GH63" s="200" t="s">
        <v>7693</v>
      </c>
      <c r="GI63" s="208"/>
      <c r="GJ63" s="208"/>
      <c r="GK63" s="208"/>
      <c r="GL63" s="208"/>
      <c r="GM63" s="200" t="s">
        <v>7694</v>
      </c>
      <c r="GN63" s="208"/>
      <c r="GO63" s="208"/>
      <c r="GP63" s="208"/>
      <c r="GQ63" s="200" t="s">
        <v>7695</v>
      </c>
      <c r="GR63" s="208"/>
      <c r="GS63" s="208"/>
      <c r="GT63" s="208"/>
      <c r="GU63" s="208"/>
    </row>
    <row r="64" spans="4:203" ht="12" customHeight="1">
      <c r="N64" s="182" t="s">
        <v>5415</v>
      </c>
      <c r="O64" s="183">
        <v>61</v>
      </c>
      <c r="P64" s="184"/>
      <c r="Q64" s="182">
        <f t="shared" si="5"/>
        <v>0</v>
      </c>
      <c r="R64" s="183">
        <v>61</v>
      </c>
      <c r="S64" s="184"/>
      <c r="BM64" s="201" t="s">
        <v>7696</v>
      </c>
      <c r="BN64" s="208"/>
      <c r="BO64" s="208"/>
      <c r="BP64" s="208"/>
      <c r="BQ64" s="208"/>
      <c r="BR64" s="208"/>
      <c r="BS64" s="201" t="s">
        <v>7697</v>
      </c>
      <c r="BT64" s="201" t="s">
        <v>7698</v>
      </c>
      <c r="ES64" s="208"/>
      <c r="ET64" s="208"/>
      <c r="EU64" s="208"/>
      <c r="EV64" s="208"/>
      <c r="EW64" s="208"/>
      <c r="EX64" s="208"/>
      <c r="EY64" s="200" t="s">
        <v>7699</v>
      </c>
      <c r="FO64" s="208"/>
      <c r="FP64" s="208"/>
      <c r="FQ64" s="200" t="s">
        <v>7700</v>
      </c>
      <c r="FR64" s="208"/>
      <c r="FS64" s="208"/>
      <c r="FT64" s="208"/>
      <c r="FU64" s="208"/>
      <c r="FV64" s="208"/>
      <c r="FW64" s="208"/>
      <c r="FX64" s="208"/>
      <c r="FY64" s="208"/>
      <c r="FZ64" s="208"/>
      <c r="GA64" s="200" t="s">
        <v>7701</v>
      </c>
      <c r="GB64" s="208"/>
      <c r="GC64" s="208"/>
      <c r="GD64" s="208"/>
      <c r="GE64" s="208"/>
      <c r="GF64" s="208"/>
      <c r="GG64" s="208"/>
      <c r="GH64" s="200" t="s">
        <v>7702</v>
      </c>
      <c r="GI64" s="208"/>
      <c r="GJ64" s="208"/>
      <c r="GK64" s="208"/>
      <c r="GL64" s="208"/>
      <c r="GM64" s="200" t="s">
        <v>7703</v>
      </c>
      <c r="GN64" s="208"/>
      <c r="GO64" s="208"/>
      <c r="GP64" s="208"/>
      <c r="GQ64" s="200" t="s">
        <v>7704</v>
      </c>
      <c r="GR64" s="208"/>
      <c r="GS64" s="208"/>
      <c r="GT64" s="208"/>
      <c r="GU64" s="208"/>
    </row>
    <row r="65" spans="14:203" ht="12" customHeight="1">
      <c r="N65" s="182" t="s">
        <v>2923</v>
      </c>
      <c r="O65" s="183">
        <v>62</v>
      </c>
      <c r="P65" s="184"/>
      <c r="Q65" s="182">
        <f t="shared" si="5"/>
        <v>0</v>
      </c>
      <c r="R65" s="183">
        <v>62</v>
      </c>
      <c r="S65" s="184"/>
      <c r="BM65" s="201" t="s">
        <v>7705</v>
      </c>
      <c r="BN65" s="208"/>
      <c r="BO65" s="208"/>
      <c r="BP65" s="208"/>
      <c r="BQ65" s="208"/>
      <c r="BR65" s="208"/>
      <c r="BS65" s="201" t="s">
        <v>7706</v>
      </c>
      <c r="BT65" s="201" t="s">
        <v>7707</v>
      </c>
      <c r="ES65" s="208"/>
      <c r="ET65" s="208"/>
      <c r="EU65" s="208"/>
      <c r="EV65" s="208"/>
      <c r="EW65" s="208"/>
      <c r="EX65" s="208"/>
      <c r="EY65" s="200" t="s">
        <v>7708</v>
      </c>
      <c r="FO65" s="208"/>
      <c r="FP65" s="208"/>
      <c r="FQ65" s="200" t="s">
        <v>7709</v>
      </c>
      <c r="FR65" s="208"/>
      <c r="FS65" s="208"/>
      <c r="FT65" s="208"/>
      <c r="FU65" s="208"/>
      <c r="FV65" s="208"/>
      <c r="FW65" s="208"/>
      <c r="FX65" s="208"/>
      <c r="FY65" s="208"/>
      <c r="FZ65" s="208"/>
      <c r="GA65" s="200" t="s">
        <v>7710</v>
      </c>
      <c r="GB65" s="208"/>
      <c r="GC65" s="208"/>
      <c r="GD65" s="208"/>
      <c r="GE65" s="208"/>
      <c r="GF65" s="208"/>
      <c r="GG65" s="208"/>
      <c r="GH65" s="200" t="s">
        <v>7711</v>
      </c>
      <c r="GI65" s="208"/>
      <c r="GJ65" s="208"/>
      <c r="GK65" s="208"/>
      <c r="GL65" s="208"/>
      <c r="GM65" s="200" t="s">
        <v>7712</v>
      </c>
      <c r="GN65" s="208"/>
      <c r="GO65" s="208"/>
      <c r="GP65" s="208"/>
      <c r="GQ65" s="200" t="s">
        <v>7713</v>
      </c>
      <c r="GR65" s="208"/>
      <c r="GS65" s="208"/>
      <c r="GT65" s="208"/>
      <c r="GU65" s="208"/>
    </row>
    <row r="66" spans="14:203" ht="12" customHeight="1">
      <c r="N66" s="182" t="s">
        <v>2924</v>
      </c>
      <c r="O66" s="183">
        <v>63</v>
      </c>
      <c r="P66" s="184"/>
      <c r="Q66" s="182">
        <f t="shared" si="5"/>
        <v>0</v>
      </c>
      <c r="R66" s="183">
        <v>63</v>
      </c>
      <c r="S66" s="184"/>
      <c r="BM66" s="201" t="s">
        <v>7714</v>
      </c>
      <c r="BN66" s="208"/>
      <c r="BO66" s="208"/>
      <c r="BP66" s="208"/>
      <c r="BQ66" s="208"/>
      <c r="BR66" s="208"/>
      <c r="BS66" s="201" t="s">
        <v>7715</v>
      </c>
      <c r="BT66" s="201" t="s">
        <v>7716</v>
      </c>
      <c r="ES66" s="208"/>
      <c r="ET66" s="208"/>
      <c r="EU66" s="208"/>
      <c r="EV66" s="208"/>
      <c r="EW66" s="208"/>
      <c r="EX66" s="208"/>
      <c r="EY66" s="200" t="s">
        <v>7717</v>
      </c>
      <c r="FO66" s="208"/>
      <c r="FP66" s="208"/>
      <c r="FQ66" s="200" t="s">
        <v>7718</v>
      </c>
      <c r="FR66" s="208"/>
      <c r="FS66" s="208"/>
      <c r="FT66" s="208"/>
      <c r="FU66" s="208"/>
      <c r="FV66" s="208"/>
      <c r="FW66" s="208"/>
      <c r="FX66" s="208"/>
      <c r="FY66" s="208"/>
      <c r="FZ66" s="208"/>
      <c r="GA66" s="200" t="s">
        <v>7719</v>
      </c>
      <c r="GB66" s="208"/>
      <c r="GC66" s="208"/>
      <c r="GD66" s="208"/>
      <c r="GE66" s="208"/>
      <c r="GF66" s="208"/>
      <c r="GG66" s="208"/>
      <c r="GH66" s="200" t="s">
        <v>7720</v>
      </c>
      <c r="GI66" s="208"/>
      <c r="GJ66" s="208"/>
      <c r="GK66" s="208"/>
      <c r="GL66" s="208"/>
      <c r="GM66" s="200" t="s">
        <v>7721</v>
      </c>
      <c r="GN66" s="208"/>
      <c r="GO66" s="208"/>
      <c r="GP66" s="208"/>
      <c r="GQ66" s="200" t="s">
        <v>7722</v>
      </c>
      <c r="GR66" s="208"/>
      <c r="GS66" s="208"/>
      <c r="GT66" s="208"/>
      <c r="GU66" s="208"/>
    </row>
    <row r="67" spans="14:203" ht="12" customHeight="1">
      <c r="N67" s="182" t="s">
        <v>5416</v>
      </c>
      <c r="O67" s="183">
        <v>64</v>
      </c>
      <c r="P67" s="184"/>
      <c r="Q67" s="182">
        <f t="shared" si="5"/>
        <v>0</v>
      </c>
      <c r="R67" s="183">
        <v>64</v>
      </c>
      <c r="S67" s="184"/>
      <c r="BM67" s="201" t="s">
        <v>7723</v>
      </c>
      <c r="BN67" s="208"/>
      <c r="BO67" s="208"/>
      <c r="BP67" s="208"/>
      <c r="BQ67" s="208"/>
      <c r="BR67" s="208"/>
      <c r="BS67" s="201" t="s">
        <v>7724</v>
      </c>
      <c r="BT67" s="201" t="s">
        <v>7725</v>
      </c>
      <c r="ES67" s="208"/>
      <c r="ET67" s="208"/>
      <c r="EU67" s="208"/>
      <c r="EV67" s="208"/>
      <c r="EW67" s="208"/>
      <c r="EX67" s="208"/>
      <c r="EY67" s="200" t="s">
        <v>7726</v>
      </c>
      <c r="FO67" s="208"/>
      <c r="FP67" s="208"/>
      <c r="FQ67" s="200" t="s">
        <v>7727</v>
      </c>
      <c r="FR67" s="208"/>
      <c r="FS67" s="208"/>
      <c r="FT67" s="208"/>
      <c r="FU67" s="208"/>
      <c r="FV67" s="208"/>
      <c r="FW67" s="208"/>
      <c r="FX67" s="208"/>
      <c r="FY67" s="208"/>
      <c r="FZ67" s="208"/>
      <c r="GA67" s="200" t="s">
        <v>7728</v>
      </c>
      <c r="GB67" s="208"/>
      <c r="GC67" s="208"/>
      <c r="GD67" s="208"/>
      <c r="GE67" s="208"/>
      <c r="GF67" s="208"/>
      <c r="GG67" s="208"/>
      <c r="GH67" s="200" t="s">
        <v>7729</v>
      </c>
      <c r="GI67" s="208"/>
      <c r="GJ67" s="208"/>
      <c r="GK67" s="208"/>
      <c r="GL67" s="208"/>
      <c r="GM67" s="200" t="s">
        <v>7730</v>
      </c>
      <c r="GN67" s="208"/>
      <c r="GO67" s="208"/>
      <c r="GP67" s="208"/>
      <c r="GQ67" s="200" t="s">
        <v>7731</v>
      </c>
      <c r="GR67" s="208"/>
      <c r="GS67" s="208"/>
      <c r="GT67" s="208"/>
      <c r="GU67" s="208"/>
    </row>
    <row r="68" spans="14:203" ht="12" customHeight="1">
      <c r="N68" s="182" t="s">
        <v>5417</v>
      </c>
      <c r="O68" s="183">
        <v>65</v>
      </c>
      <c r="P68" s="184"/>
      <c r="Q68" s="182">
        <f t="shared" si="5"/>
        <v>0</v>
      </c>
      <c r="R68" s="183">
        <v>65</v>
      </c>
      <c r="S68" s="184"/>
      <c r="BM68" s="201" t="s">
        <v>7732</v>
      </c>
      <c r="BN68" s="208"/>
      <c r="BO68" s="208"/>
      <c r="BP68" s="208"/>
      <c r="BQ68" s="208"/>
      <c r="BR68" s="208"/>
      <c r="BS68" s="201" t="s">
        <v>7733</v>
      </c>
      <c r="BT68" s="201" t="s">
        <v>7734</v>
      </c>
      <c r="ES68" s="208"/>
      <c r="ET68" s="208"/>
      <c r="EU68" s="208"/>
      <c r="EV68" s="208"/>
      <c r="EW68" s="208"/>
      <c r="EX68" s="208"/>
      <c r="EY68" s="200" t="s">
        <v>7735</v>
      </c>
      <c r="FO68" s="208"/>
      <c r="FP68" s="208"/>
      <c r="FQ68" s="200" t="s">
        <v>7736</v>
      </c>
      <c r="FR68" s="208"/>
      <c r="FS68" s="208"/>
      <c r="FT68" s="208"/>
      <c r="FU68" s="208"/>
      <c r="FV68" s="208"/>
      <c r="FW68" s="208"/>
      <c r="FX68" s="208"/>
      <c r="FY68" s="208"/>
      <c r="FZ68" s="208"/>
      <c r="GA68" s="200" t="s">
        <v>7737</v>
      </c>
      <c r="GB68" s="208"/>
      <c r="GC68" s="208"/>
      <c r="GD68" s="208"/>
      <c r="GE68" s="208"/>
      <c r="GF68" s="208"/>
      <c r="GG68" s="208"/>
      <c r="GH68" s="200" t="s">
        <v>7738</v>
      </c>
      <c r="GI68" s="208"/>
      <c r="GJ68" s="208"/>
      <c r="GK68" s="208"/>
      <c r="GL68" s="208"/>
      <c r="GM68" s="200" t="s">
        <v>7739</v>
      </c>
      <c r="GN68" s="208"/>
      <c r="GO68" s="208"/>
      <c r="GP68" s="208"/>
      <c r="GQ68" s="200" t="s">
        <v>7740</v>
      </c>
      <c r="GR68" s="208"/>
      <c r="GS68" s="208"/>
      <c r="GT68" s="208"/>
      <c r="GU68" s="208"/>
    </row>
    <row r="69" spans="14:203" ht="12" customHeight="1">
      <c r="N69" s="182" t="s">
        <v>5418</v>
      </c>
      <c r="O69" s="183">
        <v>66</v>
      </c>
      <c r="P69" s="184"/>
      <c r="Q69" s="182">
        <f t="shared" ref="Q69:Q132" si="7">IFERROR(HLOOKUP($Q$2,$AQ$3:$HE$116,2+O69,0),0)</f>
        <v>0</v>
      </c>
      <c r="R69" s="183">
        <v>66</v>
      </c>
      <c r="S69" s="184"/>
      <c r="BM69" s="201" t="s">
        <v>7741</v>
      </c>
      <c r="BN69" s="208"/>
      <c r="BO69" s="208"/>
      <c r="BP69" s="208"/>
      <c r="BQ69" s="208"/>
      <c r="BR69" s="208"/>
      <c r="BS69" s="201" t="s">
        <v>7742</v>
      </c>
      <c r="BT69" s="201" t="s">
        <v>7743</v>
      </c>
      <c r="ES69" s="208"/>
      <c r="ET69" s="208"/>
      <c r="EU69" s="208"/>
      <c r="EV69" s="208"/>
      <c r="EW69" s="208"/>
      <c r="EX69" s="208"/>
      <c r="EY69" s="200" t="s">
        <v>7744</v>
      </c>
      <c r="FO69" s="208"/>
      <c r="FP69" s="208"/>
      <c r="FQ69" s="200" t="s">
        <v>7745</v>
      </c>
      <c r="FR69" s="208"/>
      <c r="FS69" s="208"/>
      <c r="FT69" s="208"/>
      <c r="FU69" s="208"/>
      <c r="FV69" s="208"/>
      <c r="FW69" s="208"/>
      <c r="FX69" s="208"/>
      <c r="FY69" s="208"/>
      <c r="FZ69" s="208"/>
      <c r="GA69" s="200" t="s">
        <v>7746</v>
      </c>
      <c r="GB69" s="208"/>
      <c r="GC69" s="208"/>
      <c r="GD69" s="208"/>
      <c r="GE69" s="208"/>
      <c r="GF69" s="208"/>
      <c r="GG69" s="208"/>
      <c r="GH69" s="200" t="s">
        <v>7747</v>
      </c>
      <c r="GI69" s="208"/>
      <c r="GJ69" s="208"/>
      <c r="GK69" s="208"/>
      <c r="GL69" s="208"/>
      <c r="GM69" s="200" t="s">
        <v>7748</v>
      </c>
      <c r="GN69" s="208"/>
      <c r="GO69" s="208"/>
      <c r="GP69" s="208"/>
      <c r="GQ69" s="200" t="s">
        <v>7749</v>
      </c>
      <c r="GR69" s="208"/>
      <c r="GS69" s="208"/>
      <c r="GT69" s="208"/>
      <c r="GU69" s="208"/>
    </row>
    <row r="70" spans="14:203" ht="12" customHeight="1">
      <c r="N70" s="182" t="s">
        <v>5419</v>
      </c>
      <c r="O70" s="183">
        <v>67</v>
      </c>
      <c r="P70" s="184"/>
      <c r="Q70" s="182">
        <f t="shared" si="7"/>
        <v>0</v>
      </c>
      <c r="R70" s="183">
        <v>67</v>
      </c>
      <c r="S70" s="184"/>
      <c r="BM70" s="201" t="s">
        <v>7750</v>
      </c>
      <c r="BN70" s="208"/>
      <c r="BO70" s="208"/>
      <c r="BP70" s="208"/>
      <c r="BQ70" s="208"/>
      <c r="BR70" s="208"/>
      <c r="BS70" s="201" t="s">
        <v>7751</v>
      </c>
      <c r="BT70" s="201" t="s">
        <v>7752</v>
      </c>
      <c r="FO70" s="208"/>
      <c r="FP70" s="208"/>
      <c r="FQ70" s="200" t="s">
        <v>7753</v>
      </c>
      <c r="FR70" s="208"/>
      <c r="FS70" s="208"/>
      <c r="FT70" s="208"/>
      <c r="FU70" s="208"/>
      <c r="FV70" s="208"/>
      <c r="FW70" s="208"/>
      <c r="FX70" s="208"/>
      <c r="FY70" s="208"/>
      <c r="FZ70" s="208"/>
      <c r="GA70" s="200" t="s">
        <v>7754</v>
      </c>
      <c r="GB70" s="208"/>
      <c r="GC70" s="208"/>
      <c r="GD70" s="208"/>
      <c r="GE70" s="208"/>
      <c r="GF70" s="208"/>
      <c r="GG70" s="208"/>
      <c r="GH70" s="200" t="s">
        <v>7654</v>
      </c>
      <c r="GI70" s="208"/>
      <c r="GJ70" s="208"/>
      <c r="GK70" s="208"/>
      <c r="GL70" s="208"/>
      <c r="GM70" s="200" t="s">
        <v>7755</v>
      </c>
      <c r="GN70" s="208"/>
      <c r="GO70" s="208"/>
      <c r="GP70" s="208"/>
      <c r="GQ70" s="200" t="s">
        <v>7756</v>
      </c>
      <c r="GR70" s="208"/>
      <c r="GS70" s="208"/>
      <c r="GT70" s="208"/>
      <c r="GU70" s="208"/>
    </row>
    <row r="71" spans="14:203" ht="12" customHeight="1">
      <c r="N71" s="182" t="s">
        <v>5420</v>
      </c>
      <c r="O71" s="183">
        <v>68</v>
      </c>
      <c r="P71" s="184"/>
      <c r="Q71" s="182">
        <f t="shared" si="7"/>
        <v>0</v>
      </c>
      <c r="R71" s="183">
        <v>68</v>
      </c>
      <c r="S71" s="184"/>
      <c r="BM71" s="201" t="s">
        <v>7757</v>
      </c>
      <c r="BN71" s="208"/>
      <c r="BO71" s="208"/>
      <c r="BP71" s="208"/>
      <c r="BQ71" s="208"/>
      <c r="BR71" s="208"/>
      <c r="BS71" s="201" t="s">
        <v>7758</v>
      </c>
      <c r="BT71" s="201" t="s">
        <v>7759</v>
      </c>
      <c r="FO71" s="208"/>
      <c r="FP71" s="208"/>
      <c r="FQ71" s="200" t="s">
        <v>7760</v>
      </c>
      <c r="FR71" s="208"/>
      <c r="FS71" s="208"/>
      <c r="FT71" s="208"/>
      <c r="FU71" s="208"/>
      <c r="FV71" s="208"/>
      <c r="FW71" s="208"/>
      <c r="FX71" s="208"/>
      <c r="FY71" s="208"/>
      <c r="FZ71" s="208"/>
      <c r="GA71" s="200" t="s">
        <v>2976</v>
      </c>
      <c r="GB71" s="208"/>
      <c r="GC71" s="208"/>
      <c r="GD71" s="208"/>
      <c r="GE71" s="208"/>
      <c r="GF71" s="208"/>
      <c r="GG71" s="208"/>
      <c r="GH71" s="200" t="s">
        <v>7761</v>
      </c>
      <c r="GI71" s="208"/>
      <c r="GJ71" s="208"/>
      <c r="GK71" s="208"/>
      <c r="GL71" s="208"/>
      <c r="GM71" s="200" t="s">
        <v>7762</v>
      </c>
      <c r="GN71" s="208"/>
      <c r="GO71" s="208"/>
      <c r="GP71" s="208"/>
      <c r="GQ71" s="200" t="s">
        <v>7763</v>
      </c>
      <c r="GR71" s="208"/>
      <c r="GS71" s="208"/>
      <c r="GT71" s="208"/>
      <c r="GU71" s="208"/>
    </row>
    <row r="72" spans="14:203" ht="12" customHeight="1">
      <c r="N72" s="182" t="s">
        <v>2928</v>
      </c>
      <c r="O72" s="183">
        <v>69</v>
      </c>
      <c r="P72" s="184"/>
      <c r="Q72" s="182">
        <f t="shared" si="7"/>
        <v>0</v>
      </c>
      <c r="R72" s="183">
        <v>69</v>
      </c>
      <c r="S72" s="184"/>
      <c r="BM72" s="201" t="s">
        <v>7764</v>
      </c>
      <c r="BN72" s="208"/>
      <c r="BO72" s="208"/>
      <c r="BP72" s="208"/>
      <c r="BQ72" s="208"/>
      <c r="BR72" s="208"/>
      <c r="BS72" s="201" t="s">
        <v>7765</v>
      </c>
      <c r="BT72" s="201" t="s">
        <v>7766</v>
      </c>
      <c r="FO72" s="208"/>
      <c r="FP72" s="208"/>
      <c r="FQ72" s="200" t="s">
        <v>7767</v>
      </c>
      <c r="FR72" s="208"/>
      <c r="FS72" s="208"/>
      <c r="FT72" s="208"/>
      <c r="FU72" s="208"/>
      <c r="FV72" s="208"/>
      <c r="FW72" s="208"/>
      <c r="FX72" s="208"/>
      <c r="FY72" s="208"/>
      <c r="FZ72" s="208"/>
      <c r="GA72" s="200" t="s">
        <v>7768</v>
      </c>
      <c r="GB72" s="208"/>
      <c r="GC72" s="208"/>
      <c r="GD72" s="208"/>
      <c r="GE72" s="208"/>
      <c r="GF72" s="208"/>
      <c r="GG72" s="208"/>
      <c r="GH72" s="200" t="s">
        <v>7769</v>
      </c>
      <c r="GI72" s="208"/>
      <c r="GJ72" s="208"/>
      <c r="GK72" s="208"/>
      <c r="GL72" s="208"/>
      <c r="GM72" s="200" t="s">
        <v>7770</v>
      </c>
      <c r="GN72" s="208"/>
      <c r="GO72" s="208"/>
      <c r="GP72" s="208"/>
      <c r="GQ72" s="200" t="s">
        <v>7771</v>
      </c>
      <c r="GR72" s="208"/>
      <c r="GS72" s="208"/>
      <c r="GT72" s="208"/>
      <c r="GU72" s="208"/>
    </row>
    <row r="73" spans="14:203" ht="12" customHeight="1">
      <c r="N73" s="182" t="s">
        <v>5421</v>
      </c>
      <c r="O73" s="183">
        <v>70</v>
      </c>
      <c r="P73" s="184"/>
      <c r="Q73" s="182">
        <f t="shared" si="7"/>
        <v>0</v>
      </c>
      <c r="R73" s="183">
        <v>70</v>
      </c>
      <c r="S73" s="184"/>
      <c r="BM73" s="201" t="s">
        <v>7772</v>
      </c>
      <c r="BN73" s="208"/>
      <c r="BO73" s="208"/>
      <c r="BP73" s="208"/>
      <c r="BQ73" s="208"/>
      <c r="BR73" s="208"/>
      <c r="BS73" s="201" t="s">
        <v>7773</v>
      </c>
      <c r="BT73" s="201" t="s">
        <v>7774</v>
      </c>
      <c r="FO73" s="208"/>
      <c r="FP73" s="208"/>
      <c r="FQ73" s="200" t="s">
        <v>7775</v>
      </c>
      <c r="FR73" s="208"/>
      <c r="FS73" s="208"/>
      <c r="FT73" s="208"/>
      <c r="FU73" s="208"/>
      <c r="FV73" s="208"/>
      <c r="FW73" s="208"/>
      <c r="FX73" s="208"/>
      <c r="FY73" s="208"/>
      <c r="FZ73" s="208"/>
      <c r="GA73" s="200" t="s">
        <v>2977</v>
      </c>
      <c r="GB73" s="208"/>
      <c r="GC73" s="208"/>
      <c r="GD73" s="208"/>
      <c r="GE73" s="208"/>
      <c r="GF73" s="208"/>
      <c r="GG73" s="208"/>
      <c r="GH73" s="200" t="s">
        <v>7776</v>
      </c>
      <c r="GI73" s="208"/>
      <c r="GJ73" s="208"/>
      <c r="GK73" s="208"/>
      <c r="GL73" s="208"/>
      <c r="GM73" s="200" t="s">
        <v>7777</v>
      </c>
      <c r="GN73" s="208"/>
      <c r="GO73" s="208"/>
      <c r="GP73" s="208"/>
      <c r="GQ73" s="200" t="s">
        <v>7778</v>
      </c>
      <c r="GR73" s="208"/>
      <c r="GS73" s="208"/>
      <c r="GT73" s="208"/>
      <c r="GU73" s="208"/>
    </row>
    <row r="74" spans="14:203" ht="12" customHeight="1">
      <c r="N74" s="182" t="s">
        <v>2930</v>
      </c>
      <c r="O74" s="183">
        <v>71</v>
      </c>
      <c r="P74" s="184"/>
      <c r="Q74" s="182">
        <f t="shared" si="7"/>
        <v>0</v>
      </c>
      <c r="R74" s="183">
        <v>71</v>
      </c>
      <c r="S74" s="184"/>
      <c r="BM74" s="201" t="s">
        <v>7779</v>
      </c>
      <c r="BN74" s="208"/>
      <c r="BO74" s="208"/>
      <c r="BP74" s="208"/>
      <c r="BQ74" s="208"/>
      <c r="BR74" s="208"/>
      <c r="BS74" s="201" t="s">
        <v>7780</v>
      </c>
      <c r="BT74" s="201" t="s">
        <v>7781</v>
      </c>
      <c r="FO74" s="208"/>
      <c r="FP74" s="208"/>
      <c r="FQ74" s="200" t="s">
        <v>7782</v>
      </c>
      <c r="FR74" s="208"/>
      <c r="FS74" s="208"/>
      <c r="FT74" s="208"/>
      <c r="FU74" s="208"/>
      <c r="FV74" s="208"/>
      <c r="FW74" s="208"/>
      <c r="FX74" s="208"/>
      <c r="FY74" s="208"/>
      <c r="FZ74" s="208"/>
      <c r="GA74" s="200" t="s">
        <v>2978</v>
      </c>
      <c r="GB74" s="208"/>
      <c r="GC74" s="208"/>
      <c r="GD74" s="208"/>
      <c r="GE74" s="208"/>
      <c r="GF74" s="208"/>
      <c r="GG74" s="208"/>
      <c r="GH74" s="200" t="s">
        <v>7783</v>
      </c>
      <c r="GI74" s="208"/>
      <c r="GJ74" s="208"/>
      <c r="GK74" s="208"/>
      <c r="GL74" s="208"/>
      <c r="GM74" s="200" t="s">
        <v>7784</v>
      </c>
      <c r="GN74" s="208"/>
      <c r="GO74" s="208"/>
      <c r="GP74" s="208"/>
      <c r="GQ74" s="200" t="s">
        <v>7785</v>
      </c>
      <c r="GR74" s="208"/>
      <c r="GS74" s="208"/>
      <c r="GT74" s="208"/>
      <c r="GU74" s="208"/>
    </row>
    <row r="75" spans="14:203" ht="12" customHeight="1">
      <c r="N75" s="182" t="s">
        <v>2931</v>
      </c>
      <c r="O75" s="183">
        <v>72</v>
      </c>
      <c r="P75" s="184"/>
      <c r="Q75" s="182">
        <f t="shared" si="7"/>
        <v>0</v>
      </c>
      <c r="R75" s="183">
        <v>72</v>
      </c>
      <c r="S75" s="184"/>
      <c r="BM75" s="201" t="s">
        <v>7786</v>
      </c>
      <c r="BN75" s="208"/>
      <c r="BO75" s="208"/>
      <c r="BP75" s="208"/>
      <c r="BQ75" s="208"/>
      <c r="BR75" s="208"/>
      <c r="BS75" s="201" t="s">
        <v>7787</v>
      </c>
      <c r="BT75" s="201" t="s">
        <v>7788</v>
      </c>
      <c r="FO75" s="208"/>
      <c r="FP75" s="208"/>
      <c r="FQ75" s="200" t="s">
        <v>7789</v>
      </c>
      <c r="FR75" s="208"/>
      <c r="FS75" s="208"/>
      <c r="FT75" s="208"/>
      <c r="FU75" s="208"/>
      <c r="FV75" s="208"/>
      <c r="FW75" s="208"/>
      <c r="FX75" s="208"/>
      <c r="FY75" s="208"/>
      <c r="FZ75" s="208"/>
      <c r="GA75" s="200" t="s">
        <v>7790</v>
      </c>
      <c r="GB75" s="208"/>
      <c r="GC75" s="208"/>
      <c r="GD75" s="208"/>
      <c r="GE75" s="208"/>
      <c r="GF75" s="208"/>
      <c r="GG75" s="208"/>
      <c r="GH75" s="200" t="s">
        <v>7791</v>
      </c>
      <c r="GI75" s="208"/>
      <c r="GJ75" s="208"/>
      <c r="GK75" s="208"/>
      <c r="GL75" s="208"/>
      <c r="GM75" s="200" t="s">
        <v>7792</v>
      </c>
      <c r="GN75" s="208"/>
      <c r="GO75" s="208"/>
      <c r="GP75" s="208"/>
      <c r="GQ75" s="200" t="s">
        <v>7793</v>
      </c>
      <c r="GR75" s="208"/>
      <c r="GS75" s="208"/>
      <c r="GT75" s="208"/>
      <c r="GU75" s="208"/>
    </row>
    <row r="76" spans="14:203" ht="12" customHeight="1">
      <c r="N76" s="182" t="s">
        <v>5422</v>
      </c>
      <c r="O76" s="183">
        <v>73</v>
      </c>
      <c r="P76" s="184"/>
      <c r="Q76" s="182">
        <f t="shared" si="7"/>
        <v>0</v>
      </c>
      <c r="R76" s="183">
        <v>73</v>
      </c>
      <c r="S76" s="184"/>
      <c r="BM76" s="201" t="s">
        <v>7794</v>
      </c>
      <c r="BN76" s="208"/>
      <c r="BO76" s="208"/>
      <c r="BP76" s="208"/>
      <c r="BQ76" s="208"/>
      <c r="BR76" s="208"/>
      <c r="BS76" s="201" t="s">
        <v>7795</v>
      </c>
      <c r="BT76" s="201" t="s">
        <v>7796</v>
      </c>
      <c r="FO76" s="208"/>
      <c r="FP76" s="208"/>
      <c r="FQ76" s="200" t="s">
        <v>7797</v>
      </c>
      <c r="FR76" s="208"/>
      <c r="FS76" s="208"/>
      <c r="FT76" s="208"/>
      <c r="FU76" s="208"/>
      <c r="FV76" s="208"/>
      <c r="FW76" s="208"/>
      <c r="FX76" s="208"/>
      <c r="FY76" s="208"/>
      <c r="FZ76" s="208"/>
      <c r="GA76" s="200" t="s">
        <v>2979</v>
      </c>
      <c r="GB76" s="208"/>
      <c r="GC76" s="208"/>
      <c r="GD76" s="208"/>
      <c r="GE76" s="208"/>
      <c r="GF76" s="208"/>
      <c r="GG76" s="208"/>
      <c r="GH76" s="200" t="s">
        <v>7798</v>
      </c>
      <c r="GI76" s="208"/>
      <c r="GJ76" s="208"/>
      <c r="GK76" s="208"/>
      <c r="GL76" s="208"/>
      <c r="GM76" s="200" t="s">
        <v>7799</v>
      </c>
      <c r="GN76" s="208"/>
      <c r="GO76" s="208"/>
      <c r="GP76" s="208"/>
      <c r="GQ76" s="200" t="s">
        <v>7800</v>
      </c>
      <c r="GR76" s="208"/>
      <c r="GS76" s="208"/>
      <c r="GT76" s="208"/>
      <c r="GU76" s="208"/>
    </row>
    <row r="77" spans="14:203" ht="12" customHeight="1">
      <c r="N77" s="182" t="s">
        <v>5423</v>
      </c>
      <c r="O77" s="183">
        <v>74</v>
      </c>
      <c r="P77" s="184"/>
      <c r="Q77" s="182">
        <f t="shared" si="7"/>
        <v>0</v>
      </c>
      <c r="R77" s="183">
        <v>74</v>
      </c>
      <c r="S77" s="184"/>
      <c r="BM77" s="201" t="s">
        <v>7801</v>
      </c>
      <c r="BN77" s="208"/>
      <c r="BO77" s="208"/>
      <c r="BP77" s="208"/>
      <c r="BQ77" s="208"/>
      <c r="BR77" s="208"/>
      <c r="BS77" s="201" t="s">
        <v>7802</v>
      </c>
      <c r="BT77" s="201" t="s">
        <v>7803</v>
      </c>
      <c r="FO77" s="208"/>
      <c r="FP77" s="208"/>
      <c r="FQ77" s="200" t="s">
        <v>7804</v>
      </c>
      <c r="FR77" s="208"/>
      <c r="FS77" s="208"/>
      <c r="FT77" s="208"/>
      <c r="FU77" s="208"/>
      <c r="FV77" s="208"/>
      <c r="FW77" s="208"/>
      <c r="FX77" s="208"/>
      <c r="FY77" s="208"/>
      <c r="FZ77" s="208"/>
      <c r="GA77" s="200" t="s">
        <v>7805</v>
      </c>
      <c r="GB77" s="208"/>
      <c r="GC77" s="208"/>
      <c r="GD77" s="208"/>
      <c r="GE77" s="208"/>
      <c r="GF77" s="208"/>
      <c r="GG77" s="208"/>
      <c r="GH77" s="200" t="s">
        <v>7806</v>
      </c>
      <c r="GI77" s="208"/>
      <c r="GJ77" s="208"/>
      <c r="GK77" s="208"/>
      <c r="GL77" s="208"/>
      <c r="GM77" s="200" t="s">
        <v>7807</v>
      </c>
      <c r="GN77" s="208"/>
      <c r="GO77" s="208"/>
      <c r="GP77" s="208"/>
      <c r="GQ77" s="200" t="s">
        <v>7808</v>
      </c>
      <c r="GR77" s="208"/>
      <c r="GS77" s="208"/>
      <c r="GT77" s="208"/>
      <c r="GU77" s="208"/>
    </row>
    <row r="78" spans="14:203" ht="12" customHeight="1">
      <c r="N78" s="182" t="s">
        <v>5424</v>
      </c>
      <c r="O78" s="183">
        <v>75</v>
      </c>
      <c r="P78" s="184"/>
      <c r="Q78" s="182">
        <f t="shared" si="7"/>
        <v>0</v>
      </c>
      <c r="R78" s="183">
        <v>75</v>
      </c>
      <c r="S78" s="184"/>
      <c r="BM78" s="201" t="s">
        <v>7809</v>
      </c>
      <c r="BN78" s="208"/>
      <c r="BO78" s="208"/>
      <c r="BP78" s="208"/>
      <c r="BQ78" s="208"/>
      <c r="BR78" s="208"/>
      <c r="BS78" s="201" t="s">
        <v>7810</v>
      </c>
      <c r="BT78" s="201" t="s">
        <v>7811</v>
      </c>
      <c r="FY78" s="208"/>
      <c r="FZ78" s="208"/>
      <c r="GA78" s="200" t="s">
        <v>7812</v>
      </c>
      <c r="GB78" s="208"/>
      <c r="GC78" s="208"/>
      <c r="GD78" s="208"/>
      <c r="GE78" s="208"/>
      <c r="GF78" s="208"/>
      <c r="GG78" s="208"/>
      <c r="GH78" s="200" t="s">
        <v>7813</v>
      </c>
      <c r="GI78" s="208"/>
      <c r="GJ78" s="208"/>
      <c r="GK78" s="208"/>
      <c r="GL78" s="208"/>
      <c r="GM78" s="200" t="s">
        <v>7814</v>
      </c>
      <c r="GN78" s="208"/>
      <c r="GO78" s="208"/>
      <c r="GP78" s="208"/>
      <c r="GQ78" s="200" t="s">
        <v>7815</v>
      </c>
      <c r="GR78" s="208"/>
      <c r="GS78" s="208"/>
      <c r="GT78" s="208"/>
      <c r="GU78" s="208"/>
    </row>
    <row r="79" spans="14:203" ht="12" customHeight="1">
      <c r="N79" s="182" t="s">
        <v>2970</v>
      </c>
      <c r="O79" s="183">
        <v>76</v>
      </c>
      <c r="P79" s="184"/>
      <c r="Q79" s="182">
        <f t="shared" si="7"/>
        <v>0</v>
      </c>
      <c r="R79" s="183">
        <v>76</v>
      </c>
      <c r="S79" s="184"/>
      <c r="BM79" s="201" t="s">
        <v>7816</v>
      </c>
      <c r="BN79" s="208"/>
      <c r="BO79" s="208"/>
      <c r="BP79" s="208"/>
      <c r="BQ79" s="208"/>
      <c r="BR79" s="208"/>
      <c r="BS79" s="201" t="s">
        <v>7817</v>
      </c>
      <c r="BT79" s="201" t="s">
        <v>7818</v>
      </c>
      <c r="FY79" s="208"/>
      <c r="FZ79" s="208"/>
      <c r="GA79" s="200" t="s">
        <v>7819</v>
      </c>
      <c r="GB79" s="208"/>
      <c r="GC79" s="208"/>
      <c r="GD79" s="208"/>
      <c r="GE79" s="208"/>
      <c r="GF79" s="208"/>
      <c r="GG79" s="208"/>
      <c r="GH79" s="200" t="s">
        <v>7820</v>
      </c>
      <c r="GI79" s="208"/>
      <c r="GJ79" s="208"/>
      <c r="GK79" s="208"/>
      <c r="GL79" s="208"/>
      <c r="GM79" s="200" t="s">
        <v>7821</v>
      </c>
      <c r="GN79" s="208"/>
      <c r="GO79" s="208"/>
      <c r="GP79" s="208"/>
      <c r="GQ79" s="200" t="s">
        <v>7822</v>
      </c>
      <c r="GR79" s="208"/>
      <c r="GS79" s="208"/>
      <c r="GT79" s="208"/>
      <c r="GU79" s="208"/>
    </row>
    <row r="80" spans="14:203" ht="12" customHeight="1">
      <c r="N80" s="182" t="s">
        <v>2915</v>
      </c>
      <c r="O80" s="183">
        <v>77</v>
      </c>
      <c r="P80" s="184"/>
      <c r="Q80" s="182">
        <f t="shared" si="7"/>
        <v>0</v>
      </c>
      <c r="R80" s="183">
        <v>77</v>
      </c>
      <c r="S80" s="184"/>
      <c r="BM80" s="201" t="s">
        <v>7823</v>
      </c>
      <c r="BN80" s="208"/>
      <c r="BO80" s="208"/>
      <c r="BP80" s="208"/>
      <c r="BQ80" s="208"/>
      <c r="BR80" s="208"/>
      <c r="BS80" s="201" t="s">
        <v>7824</v>
      </c>
      <c r="BT80" s="201" t="s">
        <v>7825</v>
      </c>
      <c r="FY80" s="208"/>
      <c r="FZ80" s="208"/>
      <c r="GA80" s="200" t="s">
        <v>7826</v>
      </c>
      <c r="GB80" s="208"/>
      <c r="GC80" s="208"/>
      <c r="GD80" s="208"/>
      <c r="GE80" s="208"/>
      <c r="GF80" s="208"/>
      <c r="GG80" s="208"/>
      <c r="GH80" s="200" t="s">
        <v>7827</v>
      </c>
      <c r="GI80" s="208"/>
      <c r="GJ80" s="208"/>
      <c r="GK80" s="208"/>
      <c r="GL80" s="208"/>
      <c r="GM80" s="200" t="s">
        <v>7828</v>
      </c>
      <c r="GN80" s="208"/>
      <c r="GO80" s="208"/>
      <c r="GP80" s="208"/>
      <c r="GQ80" s="200" t="s">
        <v>7829</v>
      </c>
      <c r="GR80" s="208"/>
      <c r="GS80" s="208"/>
      <c r="GT80" s="208"/>
      <c r="GU80" s="208"/>
    </row>
    <row r="81" spans="14:203" ht="12" customHeight="1">
      <c r="N81" s="182" t="s">
        <v>2925</v>
      </c>
      <c r="O81" s="183">
        <v>78</v>
      </c>
      <c r="P81" s="184"/>
      <c r="Q81" s="182">
        <f t="shared" si="7"/>
        <v>0</v>
      </c>
      <c r="R81" s="183">
        <v>78</v>
      </c>
      <c r="S81" s="184"/>
      <c r="BM81" s="201" t="s">
        <v>7830</v>
      </c>
      <c r="BN81" s="208"/>
      <c r="BO81" s="208"/>
      <c r="BP81" s="208"/>
      <c r="BQ81" s="208"/>
      <c r="BR81" s="208"/>
      <c r="BS81" s="201" t="s">
        <v>7831</v>
      </c>
      <c r="BT81" s="201" t="s">
        <v>7832</v>
      </c>
      <c r="FY81" s="208"/>
      <c r="FZ81" s="208"/>
      <c r="GA81" s="200" t="s">
        <v>7833</v>
      </c>
      <c r="GB81" s="208"/>
      <c r="GC81" s="208"/>
      <c r="GD81" s="208"/>
      <c r="GE81" s="208"/>
      <c r="GF81" s="208"/>
      <c r="GG81" s="208"/>
      <c r="GH81" s="200" t="s">
        <v>7834</v>
      </c>
      <c r="GI81" s="208"/>
      <c r="GJ81" s="208"/>
      <c r="GK81" s="208"/>
      <c r="GL81" s="208"/>
      <c r="GM81" s="200" t="s">
        <v>7835</v>
      </c>
      <c r="GN81" s="208"/>
      <c r="GO81" s="208"/>
      <c r="GP81" s="208"/>
      <c r="GQ81" s="208"/>
      <c r="GR81" s="208"/>
      <c r="GS81" s="208"/>
      <c r="GT81" s="208"/>
      <c r="GU81" s="208"/>
    </row>
    <row r="82" spans="14:203" ht="12" customHeight="1">
      <c r="N82" s="182" t="s">
        <v>2926</v>
      </c>
      <c r="O82" s="183">
        <v>79</v>
      </c>
      <c r="P82" s="184"/>
      <c r="Q82" s="182">
        <f t="shared" si="7"/>
        <v>0</v>
      </c>
      <c r="R82" s="183">
        <v>79</v>
      </c>
      <c r="S82" s="184"/>
      <c r="BM82" s="201" t="s">
        <v>7836</v>
      </c>
      <c r="BN82" s="208"/>
      <c r="BO82" s="208"/>
      <c r="BP82" s="208"/>
      <c r="BQ82" s="208"/>
      <c r="BR82" s="208"/>
      <c r="BS82" s="201" t="s">
        <v>7837</v>
      </c>
      <c r="BT82" s="201" t="s">
        <v>7838</v>
      </c>
      <c r="FY82" s="208"/>
      <c r="FZ82" s="208"/>
      <c r="GA82" s="200" t="s">
        <v>7839</v>
      </c>
      <c r="GB82" s="208"/>
      <c r="GC82" s="208"/>
      <c r="GD82" s="208"/>
      <c r="GE82" s="208"/>
      <c r="GF82" s="208"/>
      <c r="GG82" s="208"/>
      <c r="GH82" s="200" t="s">
        <v>7840</v>
      </c>
      <c r="GI82" s="208"/>
      <c r="GJ82" s="208"/>
      <c r="GK82" s="208"/>
      <c r="GL82" s="208"/>
      <c r="GM82" s="200" t="s">
        <v>7841</v>
      </c>
      <c r="GN82" s="208"/>
      <c r="GO82" s="208"/>
      <c r="GP82" s="208"/>
      <c r="GQ82" s="208"/>
      <c r="GR82" s="208"/>
      <c r="GS82" s="208"/>
      <c r="GT82" s="208"/>
      <c r="GU82" s="208"/>
    </row>
    <row r="83" spans="14:203" ht="12" customHeight="1">
      <c r="N83" s="182" t="s">
        <v>2932</v>
      </c>
      <c r="O83" s="183">
        <v>80</v>
      </c>
      <c r="P83" s="184"/>
      <c r="Q83" s="182">
        <f t="shared" si="7"/>
        <v>0</v>
      </c>
      <c r="R83" s="183">
        <v>80</v>
      </c>
      <c r="S83" s="184"/>
      <c r="BM83" s="201" t="s">
        <v>7842</v>
      </c>
      <c r="BN83" s="208"/>
      <c r="BO83" s="208"/>
      <c r="BP83" s="208"/>
      <c r="BQ83" s="208"/>
      <c r="BR83" s="208"/>
      <c r="BS83" s="208"/>
      <c r="BT83" s="201" t="s">
        <v>7843</v>
      </c>
      <c r="FY83" s="208"/>
      <c r="FZ83" s="208"/>
      <c r="GA83" s="200" t="s">
        <v>7844</v>
      </c>
      <c r="GB83" s="208"/>
      <c r="GC83" s="208"/>
      <c r="GD83" s="208"/>
      <c r="GE83" s="208"/>
      <c r="GF83" s="208"/>
      <c r="GG83" s="208"/>
      <c r="GH83" s="208"/>
      <c r="GI83" s="208"/>
      <c r="GJ83" s="208"/>
      <c r="GK83" s="208"/>
      <c r="GL83" s="208"/>
      <c r="GM83" s="200" t="s">
        <v>7845</v>
      </c>
      <c r="GN83" s="208"/>
      <c r="GO83" s="208"/>
      <c r="GP83" s="208"/>
      <c r="GQ83" s="208"/>
      <c r="GR83" s="208"/>
      <c r="GS83" s="208"/>
      <c r="GT83" s="208"/>
      <c r="GU83" s="208"/>
    </row>
    <row r="84" spans="14:203" ht="12" customHeight="1">
      <c r="N84" s="182" t="s">
        <v>2937</v>
      </c>
      <c r="O84" s="183">
        <v>81</v>
      </c>
      <c r="P84" s="184"/>
      <c r="Q84" s="182">
        <f t="shared" si="7"/>
        <v>0</v>
      </c>
      <c r="R84" s="183">
        <v>81</v>
      </c>
      <c r="S84" s="184"/>
      <c r="BM84" s="201" t="s">
        <v>7846</v>
      </c>
      <c r="BN84" s="208"/>
      <c r="BO84" s="208"/>
      <c r="BP84" s="208"/>
      <c r="BQ84" s="208"/>
      <c r="BR84" s="208"/>
      <c r="BS84" s="208"/>
      <c r="BT84" s="201" t="s">
        <v>7847</v>
      </c>
      <c r="FY84" s="208"/>
      <c r="FZ84" s="208"/>
      <c r="GA84" s="200" t="s">
        <v>7848</v>
      </c>
      <c r="GB84" s="208"/>
      <c r="GC84" s="208"/>
      <c r="GD84" s="208"/>
      <c r="GE84" s="208"/>
      <c r="GF84" s="208"/>
      <c r="GG84" s="208"/>
      <c r="GH84" s="208"/>
      <c r="GI84" s="208"/>
      <c r="GJ84" s="208"/>
      <c r="GK84" s="208"/>
      <c r="GL84" s="208"/>
      <c r="GM84" s="200" t="s">
        <v>7849</v>
      </c>
      <c r="GN84" s="208"/>
      <c r="GO84" s="208"/>
      <c r="GP84" s="208"/>
      <c r="GQ84" s="208"/>
      <c r="GR84" s="208"/>
      <c r="GS84" s="208"/>
      <c r="GT84" s="208"/>
      <c r="GU84" s="208"/>
    </row>
    <row r="85" spans="14:203" ht="12" customHeight="1">
      <c r="N85" s="182" t="s">
        <v>5425</v>
      </c>
      <c r="O85" s="183">
        <v>82</v>
      </c>
      <c r="P85" s="184"/>
      <c r="Q85" s="182">
        <f t="shared" si="7"/>
        <v>0</v>
      </c>
      <c r="R85" s="183">
        <v>82</v>
      </c>
      <c r="S85" s="184"/>
      <c r="BM85" s="201" t="s">
        <v>7850</v>
      </c>
      <c r="BN85" s="208"/>
      <c r="BO85" s="208"/>
      <c r="BP85" s="208"/>
      <c r="BQ85" s="208"/>
      <c r="BR85" s="208"/>
      <c r="BS85" s="208"/>
      <c r="BT85" s="201" t="s">
        <v>7851</v>
      </c>
      <c r="FY85" s="208"/>
      <c r="FZ85" s="208"/>
      <c r="GA85" s="200" t="s">
        <v>7852</v>
      </c>
      <c r="GB85" s="208"/>
      <c r="GC85" s="208"/>
      <c r="GD85" s="208"/>
      <c r="GE85" s="208"/>
      <c r="GF85" s="208"/>
      <c r="GG85" s="208"/>
      <c r="GH85" s="208"/>
      <c r="GI85" s="208"/>
      <c r="GJ85" s="208"/>
      <c r="GK85" s="208"/>
      <c r="GL85" s="208"/>
      <c r="GM85" s="200" t="s">
        <v>7853</v>
      </c>
      <c r="GN85" s="208"/>
      <c r="GO85" s="208"/>
      <c r="GP85" s="208"/>
      <c r="GQ85" s="208"/>
      <c r="GR85" s="208"/>
      <c r="GS85" s="208"/>
      <c r="GT85" s="208"/>
      <c r="GU85" s="208"/>
    </row>
    <row r="86" spans="14:203" ht="12" customHeight="1">
      <c r="N86" s="182" t="s">
        <v>2940</v>
      </c>
      <c r="O86" s="183">
        <v>83</v>
      </c>
      <c r="P86" s="184"/>
      <c r="Q86" s="182">
        <f t="shared" si="7"/>
        <v>0</v>
      </c>
      <c r="R86" s="183">
        <v>83</v>
      </c>
      <c r="S86" s="184"/>
      <c r="BM86" s="201" t="s">
        <v>7854</v>
      </c>
      <c r="BN86" s="208"/>
      <c r="BO86" s="208"/>
      <c r="BP86" s="208"/>
      <c r="BQ86" s="208"/>
      <c r="BR86" s="208"/>
      <c r="BS86" s="208"/>
      <c r="BT86" s="201" t="s">
        <v>7855</v>
      </c>
      <c r="FY86" s="208"/>
      <c r="FZ86" s="208"/>
      <c r="GA86" s="200" t="s">
        <v>7856</v>
      </c>
      <c r="GB86" s="208"/>
      <c r="GC86" s="208"/>
      <c r="GD86" s="208"/>
      <c r="GE86" s="208"/>
      <c r="GF86" s="208"/>
      <c r="GG86" s="208"/>
      <c r="GH86" s="208"/>
      <c r="GI86" s="208"/>
      <c r="GJ86" s="208"/>
      <c r="GK86" s="208"/>
      <c r="GL86" s="208"/>
      <c r="GM86" s="200" t="s">
        <v>7857</v>
      </c>
      <c r="GN86" s="208"/>
      <c r="GO86" s="208"/>
      <c r="GP86" s="208"/>
      <c r="GQ86" s="208"/>
      <c r="GR86" s="208"/>
      <c r="GS86" s="208"/>
      <c r="GT86" s="208"/>
      <c r="GU86" s="208"/>
    </row>
    <row r="87" spans="14:203" ht="12" customHeight="1">
      <c r="N87" s="182" t="s">
        <v>5426</v>
      </c>
      <c r="O87" s="183">
        <v>84</v>
      </c>
      <c r="P87" s="184"/>
      <c r="Q87" s="182">
        <f t="shared" si="7"/>
        <v>0</v>
      </c>
      <c r="R87" s="183">
        <v>84</v>
      </c>
      <c r="S87" s="184"/>
      <c r="BM87" s="208"/>
      <c r="BN87" s="208"/>
      <c r="BO87" s="208"/>
      <c r="BP87" s="208"/>
      <c r="BQ87" s="208"/>
      <c r="BR87" s="208"/>
      <c r="BS87" s="208"/>
      <c r="BT87" s="201" t="s">
        <v>7858</v>
      </c>
      <c r="FY87" s="208"/>
      <c r="FZ87" s="208"/>
      <c r="GA87" s="200" t="s">
        <v>7859</v>
      </c>
      <c r="GB87" s="208"/>
      <c r="GC87" s="208"/>
      <c r="GD87" s="208"/>
      <c r="GE87" s="208"/>
      <c r="GF87" s="208"/>
      <c r="GG87" s="208"/>
      <c r="GH87" s="208"/>
      <c r="GI87" s="208"/>
      <c r="GJ87" s="208"/>
      <c r="GK87" s="208"/>
      <c r="GL87" s="208"/>
      <c r="GM87" s="200" t="s">
        <v>7860</v>
      </c>
      <c r="GN87" s="208"/>
      <c r="GO87" s="208"/>
      <c r="GP87" s="208"/>
      <c r="GQ87" s="208"/>
      <c r="GR87" s="208"/>
      <c r="GS87" s="208"/>
      <c r="GT87" s="208"/>
      <c r="GU87" s="208"/>
    </row>
    <row r="88" spans="14:203" ht="12" customHeight="1">
      <c r="N88" s="182" t="s">
        <v>5427</v>
      </c>
      <c r="O88" s="183">
        <v>85</v>
      </c>
      <c r="P88" s="184"/>
      <c r="Q88" s="182">
        <f t="shared" si="7"/>
        <v>0</v>
      </c>
      <c r="R88" s="183">
        <v>85</v>
      </c>
      <c r="S88" s="184"/>
      <c r="BM88" s="208"/>
      <c r="BN88" s="208"/>
      <c r="BO88" s="208"/>
      <c r="BP88" s="208"/>
      <c r="BQ88" s="208"/>
      <c r="BR88" s="208"/>
      <c r="BS88" s="208"/>
      <c r="BT88" s="201" t="s">
        <v>7861</v>
      </c>
      <c r="FY88" s="208"/>
      <c r="FZ88" s="208"/>
      <c r="GA88" s="200" t="s">
        <v>7862</v>
      </c>
      <c r="GB88" s="208"/>
      <c r="GC88" s="208"/>
      <c r="GD88" s="208"/>
      <c r="GE88" s="208"/>
      <c r="GF88" s="208"/>
      <c r="GG88" s="208"/>
      <c r="GH88" s="208"/>
      <c r="GI88" s="208"/>
      <c r="GJ88" s="208"/>
      <c r="GK88" s="208"/>
      <c r="GL88" s="208"/>
      <c r="GM88" s="200" t="s">
        <v>7863</v>
      </c>
      <c r="GN88" s="208"/>
      <c r="GO88" s="208"/>
      <c r="GP88" s="208"/>
      <c r="GQ88" s="208"/>
      <c r="GR88" s="208"/>
      <c r="GS88" s="208"/>
      <c r="GT88" s="208"/>
      <c r="GU88" s="208"/>
    </row>
    <row r="89" spans="14:203" ht="12" customHeight="1">
      <c r="N89" s="182">
        <v>2</v>
      </c>
      <c r="O89" s="183">
        <v>86</v>
      </c>
      <c r="P89" s="184"/>
      <c r="Q89" s="182">
        <f t="shared" si="7"/>
        <v>0</v>
      </c>
      <c r="R89" s="183">
        <v>86</v>
      </c>
      <c r="S89" s="184"/>
      <c r="BM89" s="208"/>
      <c r="BN89" s="208"/>
      <c r="BO89" s="208"/>
      <c r="BP89" s="208"/>
      <c r="BQ89" s="208"/>
      <c r="BR89" s="208"/>
      <c r="BS89" s="208"/>
      <c r="BT89" s="201" t="s">
        <v>7864</v>
      </c>
      <c r="FY89" s="208"/>
      <c r="FZ89" s="208"/>
      <c r="GA89" s="200" t="s">
        <v>7865</v>
      </c>
      <c r="GB89" s="208"/>
      <c r="GC89" s="208"/>
      <c r="GD89" s="208"/>
      <c r="GE89" s="208"/>
      <c r="GF89" s="208"/>
      <c r="GG89" s="208"/>
      <c r="GH89" s="208"/>
      <c r="GI89" s="208"/>
      <c r="GJ89" s="208"/>
      <c r="GK89" s="208"/>
      <c r="GL89" s="208"/>
      <c r="GM89" s="200" t="s">
        <v>7866</v>
      </c>
      <c r="GN89" s="208"/>
      <c r="GO89" s="208"/>
      <c r="GP89" s="208"/>
      <c r="GQ89" s="208"/>
      <c r="GR89" s="208"/>
      <c r="GS89" s="208"/>
      <c r="GT89" s="208"/>
      <c r="GU89" s="208"/>
    </row>
    <row r="90" spans="14:203" ht="12" customHeight="1">
      <c r="N90" s="182">
        <v>3</v>
      </c>
      <c r="O90" s="183">
        <v>87</v>
      </c>
      <c r="P90" s="184"/>
      <c r="Q90" s="182">
        <f t="shared" si="7"/>
        <v>0</v>
      </c>
      <c r="R90" s="183">
        <v>87</v>
      </c>
      <c r="S90" s="184"/>
      <c r="BM90" s="208"/>
      <c r="BN90" s="208"/>
      <c r="BO90" s="208"/>
      <c r="BP90" s="208"/>
      <c r="BQ90" s="208"/>
      <c r="BR90" s="208"/>
      <c r="BS90" s="208"/>
      <c r="BT90" s="201" t="s">
        <v>7867</v>
      </c>
      <c r="FY90" s="208"/>
      <c r="FZ90" s="208"/>
      <c r="GA90" s="200" t="s">
        <v>7868</v>
      </c>
      <c r="GB90" s="208"/>
      <c r="GC90" s="208"/>
      <c r="GD90" s="208"/>
      <c r="GE90" s="208"/>
      <c r="GF90" s="208"/>
      <c r="GG90" s="208"/>
      <c r="GH90" s="208"/>
      <c r="GI90" s="208"/>
      <c r="GJ90" s="208"/>
      <c r="GK90" s="208"/>
      <c r="GL90" s="208"/>
      <c r="GM90" s="200" t="s">
        <v>7869</v>
      </c>
      <c r="GN90" s="208"/>
      <c r="GO90" s="208"/>
      <c r="GP90" s="208"/>
      <c r="GQ90" s="208"/>
      <c r="GR90" s="208"/>
      <c r="GS90" s="208"/>
      <c r="GT90" s="208"/>
      <c r="GU90" s="208"/>
    </row>
    <row r="91" spans="14:203" ht="12" customHeight="1">
      <c r="N91" s="182">
        <v>5</v>
      </c>
      <c r="O91" s="183">
        <v>88</v>
      </c>
      <c r="P91" s="184"/>
      <c r="Q91" s="182">
        <f t="shared" si="7"/>
        <v>0</v>
      </c>
      <c r="R91" s="183">
        <v>88</v>
      </c>
      <c r="S91" s="184"/>
      <c r="BM91" s="208"/>
      <c r="BN91" s="208"/>
      <c r="BO91" s="208"/>
      <c r="BP91" s="208"/>
      <c r="BQ91" s="208"/>
      <c r="BR91" s="208"/>
      <c r="BS91" s="208"/>
      <c r="BT91" s="201" t="s">
        <v>7870</v>
      </c>
      <c r="FY91" s="208"/>
      <c r="FZ91" s="208"/>
      <c r="GA91" s="200" t="s">
        <v>7871</v>
      </c>
      <c r="GB91" s="208"/>
      <c r="GC91" s="208"/>
      <c r="GD91" s="208"/>
      <c r="GE91" s="208"/>
      <c r="GF91" s="208"/>
      <c r="GG91" s="208"/>
      <c r="GH91" s="208"/>
      <c r="GI91" s="208"/>
      <c r="GJ91" s="208"/>
      <c r="GK91" s="208"/>
      <c r="GL91" s="208"/>
      <c r="GM91" s="200" t="s">
        <v>7872</v>
      </c>
      <c r="GN91" s="208"/>
      <c r="GO91" s="208"/>
      <c r="GP91" s="208"/>
      <c r="GQ91" s="208"/>
      <c r="GR91" s="208"/>
      <c r="GS91" s="208"/>
      <c r="GT91" s="208"/>
      <c r="GU91" s="208"/>
    </row>
    <row r="92" spans="14:203" ht="12" customHeight="1">
      <c r="N92" s="182">
        <v>6</v>
      </c>
      <c r="O92" s="183">
        <v>89</v>
      </c>
      <c r="P92" s="184"/>
      <c r="Q92" s="182">
        <f t="shared" si="7"/>
        <v>0</v>
      </c>
      <c r="R92" s="183">
        <v>89</v>
      </c>
      <c r="S92" s="184"/>
      <c r="BM92" s="208"/>
      <c r="BN92" s="208"/>
      <c r="BO92" s="208"/>
      <c r="BP92" s="208"/>
      <c r="BQ92" s="208"/>
      <c r="BR92" s="208"/>
      <c r="BS92" s="208"/>
      <c r="BT92" s="201" t="s">
        <v>7873</v>
      </c>
      <c r="FY92" s="208"/>
      <c r="FZ92" s="208"/>
      <c r="GA92" s="200" t="s">
        <v>7874</v>
      </c>
      <c r="GB92" s="208"/>
      <c r="GC92" s="208"/>
      <c r="GD92" s="208"/>
      <c r="GE92" s="208"/>
      <c r="GF92" s="208"/>
      <c r="GG92" s="208"/>
      <c r="GH92" s="208"/>
      <c r="GI92" s="208"/>
      <c r="GJ92" s="208"/>
      <c r="GK92" s="208"/>
      <c r="GL92" s="208"/>
      <c r="GM92" s="200" t="s">
        <v>7875</v>
      </c>
      <c r="GN92" s="208"/>
      <c r="GO92" s="208"/>
      <c r="GP92" s="208"/>
      <c r="GQ92" s="208"/>
      <c r="GR92" s="208"/>
      <c r="GS92" s="208"/>
      <c r="GT92" s="208"/>
      <c r="GU92" s="208"/>
    </row>
    <row r="93" spans="14:203" ht="12" customHeight="1">
      <c r="N93" s="182">
        <v>8</v>
      </c>
      <c r="O93" s="183">
        <v>90</v>
      </c>
      <c r="P93" s="184"/>
      <c r="Q93" s="182">
        <f t="shared" si="7"/>
        <v>0</v>
      </c>
      <c r="R93" s="183">
        <v>90</v>
      </c>
      <c r="S93" s="184"/>
      <c r="BM93" s="208"/>
      <c r="BN93" s="208"/>
      <c r="BO93" s="208"/>
      <c r="BP93" s="208"/>
      <c r="BQ93" s="208"/>
      <c r="BR93" s="208"/>
      <c r="BS93" s="208"/>
      <c r="BT93" s="201" t="s">
        <v>7876</v>
      </c>
      <c r="FY93" s="208"/>
      <c r="FZ93" s="208"/>
      <c r="GB93" s="208"/>
      <c r="GC93" s="208"/>
      <c r="GD93" s="208"/>
      <c r="GE93" s="208"/>
      <c r="GF93" s="208"/>
      <c r="GG93" s="208"/>
      <c r="GH93" s="208"/>
      <c r="GI93" s="208"/>
      <c r="GJ93" s="208"/>
      <c r="GK93" s="208"/>
      <c r="GL93" s="208"/>
      <c r="GM93" s="200" t="s">
        <v>7877</v>
      </c>
      <c r="GN93" s="208"/>
      <c r="GO93" s="208"/>
      <c r="GP93" s="208"/>
      <c r="GQ93" s="208"/>
      <c r="GR93" s="208"/>
      <c r="GS93" s="208"/>
      <c r="GT93" s="208"/>
      <c r="GU93" s="208"/>
    </row>
    <row r="94" spans="14:203" ht="12" customHeight="1">
      <c r="N94" s="182" t="s">
        <v>2946</v>
      </c>
      <c r="O94" s="183">
        <v>91</v>
      </c>
      <c r="P94" s="184"/>
      <c r="Q94" s="182">
        <f t="shared" si="7"/>
        <v>0</v>
      </c>
      <c r="R94" s="183">
        <v>91</v>
      </c>
      <c r="S94" s="184"/>
      <c r="FY94" s="208"/>
      <c r="FZ94" s="208"/>
      <c r="GA94" s="208"/>
      <c r="GB94" s="208"/>
      <c r="GC94" s="208"/>
      <c r="GD94" s="208"/>
      <c r="GE94" s="208"/>
      <c r="GF94" s="208"/>
      <c r="GG94" s="208"/>
      <c r="GH94" s="208"/>
      <c r="GI94" s="208"/>
      <c r="GJ94" s="208"/>
      <c r="GK94" s="208"/>
      <c r="GL94" s="208"/>
      <c r="GM94" s="200" t="s">
        <v>7878</v>
      </c>
      <c r="GN94" s="208"/>
      <c r="GO94" s="208"/>
      <c r="GP94" s="208"/>
      <c r="GQ94" s="208"/>
      <c r="GR94" s="208"/>
      <c r="GS94" s="208"/>
      <c r="GT94" s="208"/>
      <c r="GU94" s="208"/>
    </row>
    <row r="95" spans="14:203" ht="12" customHeight="1">
      <c r="N95" s="182" t="s">
        <v>5428</v>
      </c>
      <c r="O95" s="183">
        <v>92</v>
      </c>
      <c r="P95" s="184"/>
      <c r="Q95" s="182">
        <f t="shared" si="7"/>
        <v>0</v>
      </c>
      <c r="R95" s="183">
        <v>92</v>
      </c>
      <c r="S95" s="184"/>
      <c r="FY95" s="208"/>
      <c r="FZ95" s="208"/>
      <c r="GA95" s="208"/>
      <c r="GB95" s="208"/>
      <c r="GC95" s="208"/>
      <c r="GD95" s="208"/>
      <c r="GE95" s="208"/>
      <c r="GF95" s="208"/>
      <c r="GG95" s="208"/>
      <c r="GH95" s="208"/>
      <c r="GI95" s="208"/>
      <c r="GJ95" s="208"/>
      <c r="GK95" s="208"/>
      <c r="GL95" s="208"/>
      <c r="GM95" s="200" t="s">
        <v>7879</v>
      </c>
      <c r="GN95" s="208"/>
      <c r="GO95" s="208"/>
      <c r="GP95" s="208"/>
      <c r="GQ95" s="208"/>
      <c r="GR95" s="208"/>
      <c r="GS95" s="208"/>
      <c r="GT95" s="208"/>
      <c r="GU95" s="208"/>
    </row>
    <row r="96" spans="14:203" ht="12" customHeight="1">
      <c r="N96" s="182" t="s">
        <v>5429</v>
      </c>
      <c r="O96" s="183">
        <v>93</v>
      </c>
      <c r="P96" s="184"/>
      <c r="Q96" s="182">
        <f t="shared" si="7"/>
        <v>0</v>
      </c>
      <c r="R96" s="183">
        <v>93</v>
      </c>
      <c r="S96" s="184"/>
      <c r="FY96" s="208"/>
      <c r="FZ96" s="208"/>
      <c r="GA96" s="208"/>
      <c r="GB96" s="208"/>
      <c r="GC96" s="208"/>
      <c r="GD96" s="208"/>
      <c r="GE96" s="208"/>
      <c r="GF96" s="208"/>
      <c r="GG96" s="208"/>
      <c r="GH96" s="208"/>
      <c r="GI96" s="208"/>
      <c r="GJ96" s="208"/>
      <c r="GK96" s="208"/>
      <c r="GL96" s="208"/>
      <c r="GM96" s="200" t="s">
        <v>7880</v>
      </c>
      <c r="GN96" s="208"/>
      <c r="GO96" s="208"/>
      <c r="GP96" s="208"/>
      <c r="GQ96" s="208"/>
      <c r="GR96" s="208"/>
      <c r="GS96" s="208"/>
      <c r="GT96" s="208"/>
      <c r="GU96" s="208"/>
    </row>
    <row r="97" spans="14:203" ht="12" customHeight="1">
      <c r="N97" s="182" t="s">
        <v>5430</v>
      </c>
      <c r="O97" s="183">
        <v>94</v>
      </c>
      <c r="P97" s="184"/>
      <c r="Q97" s="182">
        <f t="shared" si="7"/>
        <v>0</v>
      </c>
      <c r="R97" s="183">
        <v>94</v>
      </c>
      <c r="S97" s="184"/>
      <c r="FY97" s="208"/>
      <c r="FZ97" s="208"/>
      <c r="GA97" s="208"/>
      <c r="GB97" s="208"/>
      <c r="GC97" s="208"/>
      <c r="GD97" s="208"/>
      <c r="GE97" s="208"/>
      <c r="GF97" s="208"/>
      <c r="GG97" s="208"/>
      <c r="GH97" s="208"/>
      <c r="GI97" s="208"/>
      <c r="GJ97" s="208"/>
      <c r="GK97" s="208"/>
      <c r="GL97" s="208"/>
      <c r="GM97" s="200" t="s">
        <v>7881</v>
      </c>
      <c r="GN97" s="208"/>
      <c r="GO97" s="208"/>
      <c r="GP97" s="208"/>
      <c r="GQ97" s="208"/>
      <c r="GR97" s="208"/>
      <c r="GS97" s="208"/>
      <c r="GT97" s="208"/>
      <c r="GU97" s="208"/>
    </row>
    <row r="98" spans="14:203" ht="12" customHeight="1">
      <c r="N98" s="182" t="s">
        <v>5431</v>
      </c>
      <c r="O98" s="183">
        <v>95</v>
      </c>
      <c r="P98" s="184"/>
      <c r="Q98" s="182">
        <f t="shared" si="7"/>
        <v>0</v>
      </c>
      <c r="R98" s="183">
        <v>95</v>
      </c>
      <c r="S98" s="184"/>
      <c r="FY98" s="208"/>
      <c r="FZ98" s="208"/>
      <c r="GA98" s="208"/>
      <c r="GB98" s="208"/>
      <c r="GC98" s="208"/>
      <c r="GD98" s="208"/>
      <c r="GE98" s="208"/>
      <c r="GF98" s="208"/>
      <c r="GG98" s="208"/>
      <c r="GH98" s="208"/>
      <c r="GI98" s="208"/>
      <c r="GJ98" s="208"/>
      <c r="GK98" s="208"/>
      <c r="GL98" s="208"/>
      <c r="GM98" s="200" t="s">
        <v>7882</v>
      </c>
      <c r="GN98" s="208"/>
      <c r="GO98" s="208"/>
      <c r="GP98" s="208"/>
      <c r="GQ98" s="208"/>
      <c r="GR98" s="208"/>
      <c r="GS98" s="208"/>
      <c r="GT98" s="208"/>
      <c r="GU98" s="208"/>
    </row>
    <row r="99" spans="14:203" ht="12" customHeight="1">
      <c r="N99" s="182" t="s">
        <v>5432</v>
      </c>
      <c r="O99" s="183">
        <v>96</v>
      </c>
      <c r="P99" s="184"/>
      <c r="Q99" s="182">
        <f t="shared" si="7"/>
        <v>0</v>
      </c>
      <c r="R99" s="183">
        <v>96</v>
      </c>
      <c r="S99" s="184"/>
      <c r="FY99" s="208"/>
      <c r="FZ99" s="208"/>
      <c r="GA99" s="208"/>
      <c r="GB99" s="208"/>
      <c r="GC99" s="208"/>
      <c r="GD99" s="208"/>
      <c r="GE99" s="208"/>
      <c r="GF99" s="208"/>
      <c r="GG99" s="208"/>
      <c r="GH99" s="208"/>
      <c r="GI99" s="208"/>
      <c r="GJ99" s="208"/>
      <c r="GK99" s="208"/>
      <c r="GL99" s="208"/>
      <c r="GM99" s="200" t="s">
        <v>7883</v>
      </c>
      <c r="GN99" s="208"/>
      <c r="GO99" s="208"/>
      <c r="GP99" s="208"/>
      <c r="GQ99" s="208"/>
      <c r="GR99" s="208"/>
      <c r="GS99" s="208"/>
      <c r="GT99" s="208"/>
      <c r="GU99" s="208"/>
    </row>
    <row r="100" spans="14:203" ht="12" customHeight="1">
      <c r="N100" s="182" t="s">
        <v>5433</v>
      </c>
      <c r="O100" s="183">
        <v>97</v>
      </c>
      <c r="P100" s="184"/>
      <c r="Q100" s="182">
        <f t="shared" si="7"/>
        <v>0</v>
      </c>
      <c r="R100" s="183">
        <v>97</v>
      </c>
      <c r="S100" s="184"/>
      <c r="FY100" s="208"/>
      <c r="FZ100" s="208"/>
      <c r="GA100" s="208"/>
      <c r="GB100" s="208"/>
      <c r="GC100" s="208"/>
      <c r="GD100" s="208"/>
      <c r="GE100" s="208"/>
      <c r="GF100" s="208"/>
      <c r="GG100" s="208"/>
      <c r="GH100" s="208"/>
      <c r="GI100" s="208"/>
      <c r="GJ100" s="208"/>
      <c r="GK100" s="208"/>
      <c r="GL100" s="208"/>
      <c r="GM100" s="200" t="s">
        <v>7884</v>
      </c>
      <c r="GN100" s="208"/>
      <c r="GO100" s="208"/>
      <c r="GP100" s="208"/>
      <c r="GQ100" s="208"/>
      <c r="GR100" s="208"/>
      <c r="GS100" s="208"/>
      <c r="GT100" s="208"/>
      <c r="GU100" s="208"/>
    </row>
    <row r="101" spans="14:203" ht="12" customHeight="1">
      <c r="N101" s="182" t="s">
        <v>5434</v>
      </c>
      <c r="O101" s="183">
        <v>98</v>
      </c>
      <c r="P101" s="184"/>
      <c r="Q101" s="182">
        <f t="shared" si="7"/>
        <v>0</v>
      </c>
      <c r="R101" s="183">
        <v>98</v>
      </c>
      <c r="S101" s="184"/>
      <c r="FY101" s="208"/>
      <c r="FZ101" s="208"/>
      <c r="GA101" s="208"/>
      <c r="GB101" s="208"/>
      <c r="GC101" s="208"/>
      <c r="GD101" s="208"/>
      <c r="GE101" s="208"/>
      <c r="GF101" s="208"/>
      <c r="GG101" s="208"/>
      <c r="GH101" s="208"/>
      <c r="GI101" s="208"/>
      <c r="GJ101" s="208"/>
      <c r="GK101" s="208"/>
      <c r="GL101" s="208"/>
      <c r="GM101" s="200" t="s">
        <v>7885</v>
      </c>
      <c r="GN101" s="208"/>
      <c r="GO101" s="208"/>
      <c r="GP101" s="208"/>
      <c r="GQ101" s="208"/>
      <c r="GR101" s="208"/>
      <c r="GS101" s="208"/>
      <c r="GT101" s="208"/>
      <c r="GU101" s="208"/>
    </row>
    <row r="102" spans="14:203" ht="12" customHeight="1">
      <c r="N102" s="182" t="s">
        <v>2914</v>
      </c>
      <c r="O102" s="183">
        <v>99</v>
      </c>
      <c r="P102" s="184"/>
      <c r="Q102" s="182">
        <f t="shared" si="7"/>
        <v>0</v>
      </c>
      <c r="R102" s="183">
        <v>99</v>
      </c>
      <c r="S102" s="184"/>
      <c r="FY102" s="208"/>
      <c r="FZ102" s="208"/>
      <c r="GA102" s="208"/>
      <c r="GB102" s="208"/>
      <c r="GC102" s="208"/>
      <c r="GD102" s="208"/>
      <c r="GE102" s="208"/>
      <c r="GF102" s="208"/>
      <c r="GG102" s="208"/>
      <c r="GH102" s="208"/>
      <c r="GI102" s="208"/>
      <c r="GJ102" s="208"/>
      <c r="GK102" s="208"/>
      <c r="GL102" s="208"/>
      <c r="GM102" s="200" t="s">
        <v>7886</v>
      </c>
      <c r="GN102" s="208"/>
      <c r="GO102" s="208"/>
      <c r="GP102" s="208"/>
      <c r="GQ102" s="208"/>
      <c r="GR102" s="208"/>
      <c r="GS102" s="208"/>
      <c r="GT102" s="208"/>
      <c r="GU102" s="208"/>
    </row>
    <row r="103" spans="14:203" ht="12" customHeight="1">
      <c r="N103" s="182" t="s">
        <v>5435</v>
      </c>
      <c r="O103" s="183">
        <v>100</v>
      </c>
      <c r="P103" s="184"/>
      <c r="Q103" s="182">
        <f t="shared" si="7"/>
        <v>0</v>
      </c>
      <c r="R103" s="183">
        <v>100</v>
      </c>
      <c r="S103" s="184"/>
      <c r="FY103" s="208"/>
      <c r="FZ103" s="208"/>
      <c r="GA103" s="208"/>
      <c r="GB103" s="208"/>
      <c r="GC103" s="208"/>
      <c r="GD103" s="208"/>
      <c r="GE103" s="208"/>
      <c r="GF103" s="208"/>
      <c r="GG103" s="208"/>
      <c r="GH103" s="208"/>
      <c r="GI103" s="208"/>
      <c r="GJ103" s="208"/>
      <c r="GK103" s="208"/>
      <c r="GL103" s="208"/>
      <c r="GM103" s="200" t="s">
        <v>7887</v>
      </c>
      <c r="GN103" s="208"/>
      <c r="GO103" s="208"/>
      <c r="GP103" s="208"/>
      <c r="GQ103" s="208"/>
      <c r="GR103" s="208"/>
      <c r="GS103" s="208"/>
      <c r="GT103" s="208"/>
      <c r="GU103" s="208"/>
    </row>
    <row r="104" spans="14:203" ht="12" customHeight="1">
      <c r="N104" s="182" t="s">
        <v>5436</v>
      </c>
      <c r="O104" s="183">
        <v>101</v>
      </c>
      <c r="P104" s="184"/>
      <c r="Q104" s="182">
        <f t="shared" si="7"/>
        <v>0</v>
      </c>
      <c r="R104" s="183">
        <v>101</v>
      </c>
      <c r="S104" s="184"/>
      <c r="FY104" s="208"/>
      <c r="FZ104" s="208"/>
      <c r="GA104" s="208"/>
      <c r="GB104" s="208"/>
      <c r="GC104" s="208"/>
      <c r="GD104" s="208"/>
      <c r="GE104" s="208"/>
      <c r="GF104" s="208"/>
      <c r="GG104" s="208"/>
      <c r="GH104" s="208"/>
      <c r="GI104" s="208"/>
      <c r="GJ104" s="208"/>
      <c r="GK104" s="208"/>
      <c r="GL104" s="208"/>
      <c r="GM104" s="200" t="s">
        <v>7888</v>
      </c>
      <c r="GN104" s="208"/>
      <c r="GO104" s="208"/>
      <c r="GP104" s="208"/>
      <c r="GQ104" s="208"/>
      <c r="GR104" s="208"/>
      <c r="GS104" s="208"/>
      <c r="GT104" s="208"/>
      <c r="GU104" s="208"/>
    </row>
    <row r="105" spans="14:203" ht="12" customHeight="1">
      <c r="N105" s="182" t="s">
        <v>5437</v>
      </c>
      <c r="O105" s="183">
        <v>102</v>
      </c>
      <c r="P105" s="184"/>
      <c r="Q105" s="182">
        <f t="shared" si="7"/>
        <v>0</v>
      </c>
      <c r="R105" s="183">
        <v>102</v>
      </c>
      <c r="S105" s="184"/>
      <c r="FY105" s="208"/>
      <c r="FZ105" s="208"/>
      <c r="GA105" s="208"/>
      <c r="GB105" s="208"/>
      <c r="GC105" s="208"/>
      <c r="GD105" s="208"/>
      <c r="GE105" s="208"/>
      <c r="GF105" s="208"/>
      <c r="GG105" s="208"/>
      <c r="GH105" s="208"/>
      <c r="GI105" s="208"/>
      <c r="GJ105" s="208"/>
      <c r="GK105" s="208"/>
      <c r="GL105" s="208"/>
      <c r="GM105" s="200" t="s">
        <v>7889</v>
      </c>
      <c r="GN105" s="208"/>
      <c r="GO105" s="208"/>
      <c r="GP105" s="208"/>
      <c r="GQ105" s="208"/>
      <c r="GR105" s="208"/>
      <c r="GS105" s="208"/>
      <c r="GT105" s="208"/>
      <c r="GU105" s="208"/>
    </row>
    <row r="106" spans="14:203" ht="12" customHeight="1">
      <c r="N106" s="182" t="s">
        <v>5438</v>
      </c>
      <c r="O106" s="183">
        <v>103</v>
      </c>
      <c r="P106" s="184"/>
      <c r="Q106" s="182">
        <f t="shared" si="7"/>
        <v>0</v>
      </c>
      <c r="R106" s="183">
        <v>103</v>
      </c>
      <c r="S106" s="184"/>
      <c r="FY106" s="208"/>
      <c r="FZ106" s="208"/>
      <c r="GA106" s="208"/>
      <c r="GB106" s="208"/>
      <c r="GC106" s="208"/>
      <c r="GD106" s="208"/>
      <c r="GE106" s="208"/>
      <c r="GF106" s="208"/>
      <c r="GG106" s="208"/>
      <c r="GH106" s="208"/>
      <c r="GI106" s="208"/>
      <c r="GJ106" s="208"/>
      <c r="GK106" s="208"/>
      <c r="GL106" s="208"/>
      <c r="GM106" s="200" t="s">
        <v>7890</v>
      </c>
      <c r="GN106" s="208"/>
      <c r="GO106" s="208"/>
      <c r="GP106" s="208"/>
      <c r="GQ106" s="208"/>
      <c r="GR106" s="208"/>
      <c r="GS106" s="208"/>
      <c r="GT106" s="208"/>
      <c r="GU106" s="208"/>
    </row>
    <row r="107" spans="14:203" ht="12" customHeight="1">
      <c r="N107" s="182" t="s">
        <v>2918</v>
      </c>
      <c r="O107" s="183">
        <v>104</v>
      </c>
      <c r="P107" s="184"/>
      <c r="Q107" s="182">
        <f t="shared" si="7"/>
        <v>0</v>
      </c>
      <c r="R107" s="183">
        <v>104</v>
      </c>
      <c r="S107" s="184"/>
      <c r="FY107" s="208"/>
      <c r="FZ107" s="208"/>
      <c r="GA107" s="208"/>
      <c r="GB107" s="208"/>
      <c r="GC107" s="208"/>
      <c r="GD107" s="208"/>
      <c r="GE107" s="208"/>
      <c r="GF107" s="208"/>
      <c r="GG107" s="208"/>
      <c r="GH107" s="208"/>
      <c r="GI107" s="208"/>
      <c r="GJ107" s="208"/>
      <c r="GK107" s="208"/>
      <c r="GL107" s="208"/>
      <c r="GM107" s="200" t="s">
        <v>7891</v>
      </c>
      <c r="GN107" s="208"/>
      <c r="GO107" s="208"/>
      <c r="GP107" s="208"/>
      <c r="GQ107" s="208"/>
      <c r="GR107" s="208"/>
      <c r="GS107" s="208"/>
      <c r="GT107" s="208"/>
      <c r="GU107" s="208"/>
    </row>
    <row r="108" spans="14:203" ht="12" customHeight="1">
      <c r="N108" s="182" t="s">
        <v>5439</v>
      </c>
      <c r="O108" s="183">
        <v>105</v>
      </c>
      <c r="P108" s="184"/>
      <c r="Q108" s="182">
        <f t="shared" si="7"/>
        <v>0</v>
      </c>
      <c r="R108" s="183">
        <v>105</v>
      </c>
      <c r="S108" s="184"/>
      <c r="FY108" s="208"/>
      <c r="FZ108" s="208"/>
      <c r="GA108" s="208"/>
      <c r="GB108" s="208"/>
      <c r="GC108" s="208"/>
      <c r="GD108" s="208"/>
      <c r="GE108" s="208"/>
      <c r="GF108" s="208"/>
      <c r="GG108" s="208"/>
      <c r="GH108" s="208"/>
      <c r="GI108" s="208"/>
      <c r="GJ108" s="208"/>
      <c r="GK108" s="208"/>
      <c r="GL108" s="208"/>
      <c r="GM108" s="200" t="s">
        <v>7892</v>
      </c>
      <c r="GN108" s="208"/>
      <c r="GO108" s="208"/>
      <c r="GP108" s="208"/>
      <c r="GQ108" s="208"/>
      <c r="GR108" s="208"/>
      <c r="GS108" s="208"/>
      <c r="GT108" s="208"/>
      <c r="GU108" s="208"/>
    </row>
    <row r="109" spans="14:203" ht="12" customHeight="1">
      <c r="N109" s="182" t="s">
        <v>5440</v>
      </c>
      <c r="O109" s="183">
        <v>106</v>
      </c>
      <c r="P109" s="184"/>
      <c r="Q109" s="182">
        <f t="shared" si="7"/>
        <v>0</v>
      </c>
      <c r="R109" s="183">
        <v>106</v>
      </c>
      <c r="S109" s="184"/>
      <c r="FY109" s="208"/>
      <c r="FZ109" s="208"/>
      <c r="GA109" s="208"/>
      <c r="GB109" s="208"/>
      <c r="GC109" s="208"/>
      <c r="GD109" s="208"/>
      <c r="GE109" s="208"/>
      <c r="GF109" s="208"/>
      <c r="GG109" s="208"/>
      <c r="GH109" s="208"/>
      <c r="GI109" s="208"/>
      <c r="GJ109" s="208"/>
      <c r="GK109" s="208"/>
      <c r="GL109" s="208"/>
      <c r="GM109" s="200" t="s">
        <v>7893</v>
      </c>
      <c r="GN109" s="208"/>
      <c r="GO109" s="208"/>
      <c r="GP109" s="208"/>
      <c r="GQ109" s="208"/>
      <c r="GR109" s="208"/>
      <c r="GS109" s="208"/>
      <c r="GT109" s="208"/>
      <c r="GU109" s="208"/>
    </row>
    <row r="110" spans="14:203" ht="12" customHeight="1">
      <c r="N110" s="182" t="s">
        <v>5441</v>
      </c>
      <c r="O110" s="183">
        <v>107</v>
      </c>
      <c r="P110" s="184"/>
      <c r="Q110" s="182">
        <f t="shared" si="7"/>
        <v>0</v>
      </c>
      <c r="R110" s="183">
        <v>107</v>
      </c>
      <c r="S110" s="184"/>
      <c r="FY110" s="208"/>
      <c r="FZ110" s="208"/>
      <c r="GA110" s="208"/>
      <c r="GB110" s="208"/>
      <c r="GC110" s="208"/>
      <c r="GD110" s="208"/>
      <c r="GE110" s="208"/>
      <c r="GF110" s="208"/>
      <c r="GG110" s="208"/>
      <c r="GH110" s="208"/>
      <c r="GI110" s="208"/>
      <c r="GJ110" s="208"/>
      <c r="GK110" s="208"/>
      <c r="GL110" s="208"/>
      <c r="GM110" s="200" t="s">
        <v>7894</v>
      </c>
      <c r="GN110" s="208"/>
      <c r="GO110" s="208"/>
      <c r="GP110" s="208"/>
      <c r="GQ110" s="208"/>
      <c r="GR110" s="208"/>
      <c r="GS110" s="208"/>
      <c r="GT110" s="208"/>
      <c r="GU110" s="208"/>
    </row>
    <row r="111" spans="14:203" ht="12" customHeight="1">
      <c r="N111" s="182" t="s">
        <v>2953</v>
      </c>
      <c r="O111" s="183">
        <v>108</v>
      </c>
      <c r="P111" s="184"/>
      <c r="Q111" s="182">
        <f t="shared" si="7"/>
        <v>0</v>
      </c>
      <c r="R111" s="183">
        <v>108</v>
      </c>
      <c r="S111" s="184"/>
      <c r="FY111" s="208"/>
      <c r="FZ111" s="208"/>
      <c r="GA111" s="208"/>
      <c r="GB111" s="208"/>
      <c r="GC111" s="208"/>
      <c r="GD111" s="208"/>
      <c r="GE111" s="208"/>
      <c r="GF111" s="208"/>
      <c r="GG111" s="208"/>
      <c r="GH111" s="208"/>
      <c r="GI111" s="208"/>
      <c r="GJ111" s="208"/>
      <c r="GK111" s="208"/>
      <c r="GL111" s="208"/>
      <c r="GM111" s="200" t="s">
        <v>7895</v>
      </c>
      <c r="GN111" s="208"/>
      <c r="GO111" s="208"/>
      <c r="GP111" s="208"/>
      <c r="GQ111" s="208"/>
      <c r="GR111" s="208"/>
      <c r="GS111" s="208"/>
      <c r="GT111" s="208"/>
      <c r="GU111" s="208"/>
    </row>
    <row r="112" spans="14:203" ht="12" customHeight="1">
      <c r="N112" s="182" t="s">
        <v>5442</v>
      </c>
      <c r="O112" s="183">
        <v>109</v>
      </c>
      <c r="P112" s="184"/>
      <c r="Q112" s="182">
        <f t="shared" si="7"/>
        <v>0</v>
      </c>
      <c r="R112" s="183">
        <v>109</v>
      </c>
      <c r="S112" s="184"/>
      <c r="FY112" s="208"/>
      <c r="FZ112" s="208"/>
      <c r="GA112" s="208"/>
      <c r="GB112" s="208"/>
      <c r="GC112" s="208"/>
      <c r="GD112" s="208"/>
      <c r="GE112" s="208"/>
      <c r="GF112" s="208"/>
      <c r="GG112" s="208"/>
      <c r="GH112" s="208"/>
      <c r="GI112" s="208"/>
      <c r="GJ112" s="208"/>
      <c r="GK112" s="208"/>
      <c r="GL112" s="208"/>
      <c r="GM112" s="200" t="s">
        <v>7896</v>
      </c>
      <c r="GN112" s="208"/>
      <c r="GO112" s="208"/>
      <c r="GP112" s="208"/>
      <c r="GQ112" s="208"/>
      <c r="GR112" s="208"/>
      <c r="GS112" s="208"/>
      <c r="GT112" s="208"/>
      <c r="GU112" s="208"/>
    </row>
    <row r="113" spans="14:203" ht="12" customHeight="1">
      <c r="N113" s="182" t="s">
        <v>2954</v>
      </c>
      <c r="O113" s="183">
        <v>110</v>
      </c>
      <c r="P113" s="184"/>
      <c r="Q113" s="182">
        <f t="shared" si="7"/>
        <v>0</v>
      </c>
      <c r="R113" s="183">
        <v>110</v>
      </c>
      <c r="S113" s="184"/>
      <c r="FY113" s="208"/>
      <c r="FZ113" s="208"/>
      <c r="GA113" s="208"/>
      <c r="GB113" s="208"/>
      <c r="GC113" s="208"/>
      <c r="GD113" s="208"/>
      <c r="GE113" s="208"/>
      <c r="GF113" s="208"/>
      <c r="GG113" s="208"/>
      <c r="GH113" s="208"/>
      <c r="GI113" s="208"/>
      <c r="GJ113" s="208"/>
      <c r="GK113" s="208"/>
      <c r="GL113" s="208"/>
      <c r="GM113" s="200" t="s">
        <v>7897</v>
      </c>
      <c r="GN113" s="208"/>
      <c r="GO113" s="208"/>
      <c r="GP113" s="208"/>
      <c r="GQ113" s="208"/>
      <c r="GR113" s="208"/>
      <c r="GS113" s="208"/>
      <c r="GT113" s="208"/>
      <c r="GU113" s="208"/>
    </row>
    <row r="114" spans="14:203" ht="12" customHeight="1">
      <c r="N114" s="182" t="s">
        <v>5443</v>
      </c>
      <c r="O114" s="183">
        <v>111</v>
      </c>
      <c r="P114" s="184"/>
      <c r="Q114" s="182">
        <f t="shared" si="7"/>
        <v>0</v>
      </c>
      <c r="R114" s="183">
        <v>111</v>
      </c>
      <c r="S114" s="184"/>
      <c r="FY114" s="208"/>
      <c r="FZ114" s="208"/>
      <c r="GA114" s="208"/>
      <c r="GB114" s="208"/>
      <c r="GC114" s="208"/>
      <c r="GD114" s="208"/>
      <c r="GE114" s="208"/>
      <c r="GF114" s="208"/>
      <c r="GG114" s="208"/>
      <c r="GH114" s="208"/>
      <c r="GI114" s="208"/>
      <c r="GJ114" s="208"/>
      <c r="GK114" s="208"/>
      <c r="GL114" s="208"/>
      <c r="GM114" s="200" t="s">
        <v>7898</v>
      </c>
      <c r="GN114" s="208"/>
      <c r="GO114" s="208"/>
      <c r="GP114" s="208"/>
      <c r="GQ114" s="208"/>
      <c r="GR114" s="208"/>
      <c r="GS114" s="208"/>
      <c r="GT114" s="208"/>
      <c r="GU114" s="208"/>
    </row>
    <row r="115" spans="14:203" ht="12" customHeight="1">
      <c r="N115" s="182" t="s">
        <v>2956</v>
      </c>
      <c r="O115" s="183">
        <v>112</v>
      </c>
      <c r="P115" s="184"/>
      <c r="Q115" s="182">
        <f t="shared" si="7"/>
        <v>0</v>
      </c>
      <c r="R115" s="183">
        <v>112</v>
      </c>
      <c r="S115" s="184"/>
      <c r="FY115" s="208"/>
      <c r="FZ115" s="208"/>
      <c r="GA115" s="208"/>
      <c r="GB115" s="208"/>
      <c r="GC115" s="208"/>
      <c r="GD115" s="208"/>
      <c r="GE115" s="208"/>
      <c r="GF115" s="208"/>
      <c r="GG115" s="208"/>
      <c r="GH115" s="208"/>
      <c r="GI115" s="208"/>
      <c r="GJ115" s="208"/>
      <c r="GK115" s="208"/>
      <c r="GL115" s="208"/>
      <c r="GM115" s="200" t="s">
        <v>7899</v>
      </c>
      <c r="GN115" s="208"/>
      <c r="GO115" s="208"/>
      <c r="GP115" s="208"/>
      <c r="GQ115" s="208"/>
      <c r="GR115" s="208"/>
      <c r="GS115" s="208"/>
      <c r="GT115" s="208"/>
      <c r="GU115" s="208"/>
    </row>
    <row r="116" spans="14:203" ht="12" customHeight="1">
      <c r="N116" s="182" t="s">
        <v>2957</v>
      </c>
      <c r="O116" s="183">
        <v>113</v>
      </c>
      <c r="P116" s="184"/>
      <c r="Q116" s="182">
        <f t="shared" si="7"/>
        <v>0</v>
      </c>
      <c r="R116" s="183">
        <v>113</v>
      </c>
      <c r="S116" s="184"/>
      <c r="FY116" s="208"/>
      <c r="FZ116" s="208"/>
      <c r="GA116" s="208"/>
      <c r="GB116" s="208"/>
      <c r="GC116" s="208"/>
      <c r="GD116" s="208"/>
      <c r="GE116" s="208"/>
      <c r="GF116" s="208"/>
      <c r="GG116" s="208"/>
      <c r="GH116" s="208"/>
      <c r="GI116" s="208"/>
      <c r="GJ116" s="208"/>
      <c r="GK116" s="208"/>
      <c r="GL116" s="208"/>
      <c r="GM116" s="200" t="s">
        <v>7900</v>
      </c>
      <c r="GN116" s="208"/>
      <c r="GO116" s="208"/>
      <c r="GP116" s="208"/>
      <c r="GQ116" s="208"/>
      <c r="GR116" s="208"/>
      <c r="GS116" s="208"/>
      <c r="GT116" s="208"/>
      <c r="GU116" s="208"/>
    </row>
    <row r="117" spans="14:203" ht="12" customHeight="1">
      <c r="N117" s="182">
        <v>5</v>
      </c>
      <c r="O117" s="183">
        <v>114</v>
      </c>
      <c r="P117" s="184"/>
      <c r="Q117" s="182">
        <f t="shared" si="7"/>
        <v>0</v>
      </c>
      <c r="R117" s="183">
        <v>114</v>
      </c>
      <c r="S117" s="184"/>
      <c r="FY117" s="208"/>
      <c r="FZ117" s="208"/>
      <c r="GA117" s="208"/>
      <c r="GB117" s="208"/>
      <c r="GC117" s="208"/>
      <c r="GD117" s="208"/>
      <c r="GE117" s="208"/>
      <c r="GF117" s="208"/>
      <c r="GG117" s="208"/>
      <c r="GH117" s="208"/>
      <c r="GI117" s="208"/>
      <c r="GJ117" s="208"/>
      <c r="GK117" s="208"/>
      <c r="GL117" s="208"/>
      <c r="GM117" s="200" t="s">
        <v>7901</v>
      </c>
      <c r="GN117" s="208"/>
      <c r="GO117" s="208"/>
      <c r="GP117" s="208"/>
      <c r="GQ117" s="208"/>
      <c r="GR117" s="208"/>
      <c r="GS117" s="208"/>
      <c r="GT117" s="208"/>
      <c r="GU117" s="208"/>
    </row>
    <row r="118" spans="14:203" ht="12" customHeight="1">
      <c r="N118" s="182" t="s">
        <v>2913</v>
      </c>
      <c r="O118" s="183">
        <v>115</v>
      </c>
      <c r="P118" s="184"/>
      <c r="Q118" s="182">
        <f t="shared" si="7"/>
        <v>0</v>
      </c>
      <c r="R118" s="183">
        <v>115</v>
      </c>
      <c r="S118" s="184"/>
      <c r="FY118" s="208"/>
      <c r="FZ118" s="208"/>
      <c r="GA118" s="208"/>
      <c r="GB118" s="208"/>
      <c r="GC118" s="208"/>
      <c r="GD118" s="208"/>
      <c r="GE118" s="208"/>
      <c r="GF118" s="208"/>
      <c r="GG118" s="208"/>
      <c r="GH118" s="208"/>
      <c r="GI118" s="208"/>
      <c r="GJ118" s="208"/>
      <c r="GK118" s="208"/>
      <c r="GL118" s="208"/>
      <c r="GM118" s="200" t="s">
        <v>7902</v>
      </c>
      <c r="GN118" s="208"/>
      <c r="GO118" s="208"/>
      <c r="GP118" s="208"/>
      <c r="GQ118" s="208"/>
      <c r="GR118" s="208"/>
      <c r="GS118" s="208"/>
      <c r="GT118" s="208"/>
      <c r="GU118" s="208"/>
    </row>
    <row r="119" spans="14:203" ht="12" customHeight="1">
      <c r="N119" s="182" t="s">
        <v>5444</v>
      </c>
      <c r="O119" s="183">
        <v>116</v>
      </c>
      <c r="P119" s="184"/>
      <c r="Q119" s="182">
        <f t="shared" si="7"/>
        <v>0</v>
      </c>
      <c r="R119" s="183">
        <v>116</v>
      </c>
      <c r="S119" s="184"/>
      <c r="FY119" s="208"/>
      <c r="FZ119" s="208"/>
      <c r="GA119" s="208"/>
      <c r="GB119" s="208"/>
      <c r="GC119" s="208"/>
      <c r="GD119" s="208"/>
      <c r="GE119" s="208"/>
      <c r="GF119" s="208"/>
      <c r="GG119" s="208"/>
      <c r="GH119" s="208"/>
      <c r="GI119" s="208"/>
      <c r="GJ119" s="208"/>
      <c r="GK119" s="208"/>
      <c r="GL119" s="208"/>
      <c r="GM119" s="200" t="s">
        <v>7903</v>
      </c>
      <c r="GN119" s="208"/>
      <c r="GO119" s="208"/>
      <c r="GP119" s="208"/>
      <c r="GQ119" s="208"/>
      <c r="GR119" s="208"/>
      <c r="GS119" s="208"/>
      <c r="GT119" s="208"/>
      <c r="GU119" s="208"/>
    </row>
    <row r="120" spans="14:203" ht="12" customHeight="1">
      <c r="N120" s="182" t="s">
        <v>5445</v>
      </c>
      <c r="O120" s="183">
        <v>117</v>
      </c>
      <c r="P120" s="184"/>
      <c r="Q120" s="182">
        <f t="shared" si="7"/>
        <v>0</v>
      </c>
      <c r="R120" s="183">
        <v>117</v>
      </c>
      <c r="S120" s="184"/>
      <c r="FY120" s="208"/>
      <c r="FZ120" s="208"/>
      <c r="GA120" s="208"/>
      <c r="GB120" s="208"/>
      <c r="GC120" s="208"/>
      <c r="GD120" s="208"/>
      <c r="GE120" s="208"/>
      <c r="GF120" s="208"/>
      <c r="GG120" s="208"/>
      <c r="GH120" s="208"/>
      <c r="GI120" s="208"/>
      <c r="GJ120" s="208"/>
      <c r="GK120" s="208"/>
      <c r="GL120" s="208"/>
      <c r="GM120" s="200" t="s">
        <v>7904</v>
      </c>
      <c r="GN120" s="208"/>
      <c r="GO120" s="208"/>
      <c r="GP120" s="208"/>
      <c r="GQ120" s="208"/>
      <c r="GR120" s="208"/>
      <c r="GS120" s="208"/>
      <c r="GT120" s="208"/>
      <c r="GU120" s="208"/>
    </row>
    <row r="121" spans="14:203" ht="12" customHeight="1">
      <c r="N121" s="182" t="s">
        <v>2958</v>
      </c>
      <c r="O121" s="183">
        <v>118</v>
      </c>
      <c r="P121" s="184"/>
      <c r="Q121" s="182">
        <f t="shared" si="7"/>
        <v>0</v>
      </c>
      <c r="R121" s="183">
        <v>118</v>
      </c>
      <c r="S121" s="184"/>
      <c r="FY121" s="208"/>
      <c r="FZ121" s="208"/>
      <c r="GA121" s="208"/>
      <c r="GB121" s="208"/>
      <c r="GC121" s="208"/>
      <c r="GD121" s="208"/>
      <c r="GE121" s="208"/>
      <c r="GF121" s="208"/>
      <c r="GG121" s="208"/>
      <c r="GH121" s="208"/>
      <c r="GI121" s="208"/>
      <c r="GJ121" s="208"/>
      <c r="GK121" s="208"/>
      <c r="GL121" s="208"/>
      <c r="GM121" s="200" t="s">
        <v>7905</v>
      </c>
      <c r="GN121" s="208"/>
      <c r="GO121" s="208"/>
      <c r="GP121" s="208"/>
      <c r="GQ121" s="208"/>
      <c r="GR121" s="208"/>
      <c r="GS121" s="208"/>
      <c r="GT121" s="208"/>
      <c r="GU121" s="208"/>
    </row>
    <row r="122" spans="14:203" ht="12" customHeight="1">
      <c r="N122" s="182" t="s">
        <v>2959</v>
      </c>
      <c r="O122" s="183">
        <v>119</v>
      </c>
      <c r="P122" s="184"/>
      <c r="Q122" s="182">
        <f t="shared" si="7"/>
        <v>0</v>
      </c>
      <c r="R122" s="183">
        <v>119</v>
      </c>
      <c r="S122" s="184"/>
      <c r="FY122" s="208"/>
      <c r="FZ122" s="208"/>
      <c r="GA122" s="208"/>
      <c r="GB122" s="208"/>
      <c r="GC122" s="208"/>
      <c r="GD122" s="208"/>
      <c r="GE122" s="208"/>
      <c r="GF122" s="208"/>
      <c r="GG122" s="208"/>
      <c r="GH122" s="208"/>
      <c r="GI122" s="208"/>
      <c r="GJ122" s="208"/>
      <c r="GK122" s="208"/>
      <c r="GL122" s="208"/>
      <c r="GM122" s="200" t="s">
        <v>7906</v>
      </c>
      <c r="GN122" s="208"/>
      <c r="GO122" s="208"/>
      <c r="GP122" s="208"/>
      <c r="GQ122" s="208"/>
      <c r="GR122" s="208"/>
      <c r="GS122" s="208"/>
      <c r="GT122" s="208"/>
      <c r="GU122" s="208"/>
    </row>
    <row r="123" spans="14:203" ht="12" customHeight="1">
      <c r="N123" s="182" t="s">
        <v>5446</v>
      </c>
      <c r="O123" s="183">
        <v>120</v>
      </c>
      <c r="P123" s="184"/>
      <c r="Q123" s="182">
        <f t="shared" si="7"/>
        <v>0</v>
      </c>
      <c r="R123" s="183">
        <v>120</v>
      </c>
      <c r="S123" s="184"/>
      <c r="FY123" s="208"/>
      <c r="FZ123" s="208"/>
      <c r="GA123" s="208"/>
      <c r="GB123" s="208"/>
      <c r="GC123" s="208"/>
      <c r="GD123" s="208"/>
      <c r="GE123" s="208"/>
      <c r="GF123" s="208"/>
      <c r="GG123" s="208"/>
      <c r="GH123" s="208"/>
      <c r="GI123" s="208"/>
      <c r="GJ123" s="208"/>
      <c r="GK123" s="208"/>
      <c r="GL123" s="208"/>
      <c r="GM123" s="200" t="s">
        <v>7907</v>
      </c>
      <c r="GN123" s="208"/>
      <c r="GO123" s="208"/>
      <c r="GP123" s="208"/>
      <c r="GQ123" s="208"/>
      <c r="GR123" s="208"/>
      <c r="GS123" s="208"/>
      <c r="GT123" s="208"/>
      <c r="GU123" s="208"/>
    </row>
    <row r="124" spans="14:203" ht="12" customHeight="1">
      <c r="N124" s="182" t="s">
        <v>2960</v>
      </c>
      <c r="O124" s="183">
        <v>121</v>
      </c>
      <c r="P124" s="184"/>
      <c r="Q124" s="182">
        <f t="shared" si="7"/>
        <v>0</v>
      </c>
      <c r="R124" s="183">
        <v>121</v>
      </c>
      <c r="S124" s="184"/>
      <c r="FY124" s="208"/>
      <c r="FZ124" s="208"/>
      <c r="GA124" s="208"/>
      <c r="GB124" s="208"/>
      <c r="GC124" s="208"/>
      <c r="GD124" s="208"/>
      <c r="GE124" s="208"/>
      <c r="GF124" s="208"/>
      <c r="GG124" s="208"/>
      <c r="GH124" s="208"/>
      <c r="GI124" s="208"/>
      <c r="GJ124" s="208"/>
      <c r="GK124" s="208"/>
      <c r="GL124" s="208"/>
      <c r="GM124" s="200" t="s">
        <v>7908</v>
      </c>
      <c r="GN124" s="208"/>
      <c r="GO124" s="208"/>
      <c r="GP124" s="208"/>
      <c r="GQ124" s="208"/>
      <c r="GR124" s="208"/>
      <c r="GS124" s="208"/>
      <c r="GT124" s="208"/>
      <c r="GU124" s="208"/>
    </row>
    <row r="125" spans="14:203" ht="12" customHeight="1">
      <c r="N125" s="182" t="s">
        <v>2961</v>
      </c>
      <c r="O125" s="183">
        <v>122</v>
      </c>
      <c r="P125" s="184"/>
      <c r="Q125" s="182">
        <f t="shared" si="7"/>
        <v>0</v>
      </c>
      <c r="R125" s="183">
        <v>122</v>
      </c>
      <c r="S125" s="184"/>
      <c r="FY125" s="208"/>
      <c r="FZ125" s="208"/>
      <c r="GA125" s="208"/>
      <c r="GB125" s="208"/>
      <c r="GC125" s="208"/>
      <c r="GD125" s="208"/>
      <c r="GE125" s="208"/>
      <c r="GF125" s="208"/>
      <c r="GG125" s="208"/>
      <c r="GH125" s="208"/>
      <c r="GI125" s="208"/>
      <c r="GJ125" s="208"/>
      <c r="GK125" s="208"/>
      <c r="GL125" s="208"/>
      <c r="GM125" s="200" t="s">
        <v>7909</v>
      </c>
      <c r="GN125" s="208"/>
      <c r="GO125" s="208"/>
      <c r="GP125" s="208"/>
      <c r="GQ125" s="208"/>
      <c r="GR125" s="208"/>
      <c r="GS125" s="208"/>
      <c r="GT125" s="208"/>
      <c r="GU125" s="208"/>
    </row>
    <row r="126" spans="14:203" ht="12" customHeight="1">
      <c r="N126" s="182" t="s">
        <v>2962</v>
      </c>
      <c r="O126" s="183">
        <v>123</v>
      </c>
      <c r="P126" s="184"/>
      <c r="Q126" s="182">
        <f t="shared" si="7"/>
        <v>0</v>
      </c>
      <c r="R126" s="183">
        <v>123</v>
      </c>
      <c r="S126" s="184"/>
      <c r="FY126" s="208"/>
      <c r="FZ126" s="208"/>
      <c r="GA126" s="208"/>
      <c r="GB126" s="208"/>
      <c r="GC126" s="208"/>
      <c r="GD126" s="208"/>
      <c r="GE126" s="208"/>
      <c r="GF126" s="208"/>
      <c r="GG126" s="208"/>
      <c r="GH126" s="208"/>
      <c r="GI126" s="208"/>
      <c r="GJ126" s="208"/>
      <c r="GK126" s="208"/>
      <c r="GL126" s="208"/>
      <c r="GM126" s="200" t="s">
        <v>7910</v>
      </c>
      <c r="GN126" s="208"/>
      <c r="GO126" s="208"/>
      <c r="GP126" s="208"/>
      <c r="GQ126" s="208"/>
      <c r="GR126" s="208"/>
      <c r="GS126" s="208"/>
      <c r="GT126" s="208"/>
      <c r="GU126" s="208"/>
    </row>
    <row r="127" spans="14:203" ht="12" customHeight="1">
      <c r="N127" s="182" t="s">
        <v>5447</v>
      </c>
      <c r="O127" s="183">
        <v>124</v>
      </c>
      <c r="P127" s="184"/>
      <c r="Q127" s="182">
        <f t="shared" si="7"/>
        <v>0</v>
      </c>
      <c r="R127" s="183">
        <v>124</v>
      </c>
      <c r="S127" s="184"/>
      <c r="FY127" s="208"/>
      <c r="FZ127" s="208"/>
      <c r="GA127" s="208"/>
      <c r="GB127" s="208"/>
      <c r="GC127" s="208"/>
      <c r="GD127" s="208"/>
      <c r="GE127" s="208"/>
      <c r="GF127" s="208"/>
      <c r="GG127" s="208"/>
      <c r="GH127" s="208"/>
      <c r="GI127" s="208"/>
      <c r="GJ127" s="208"/>
      <c r="GK127" s="208"/>
      <c r="GL127" s="208"/>
      <c r="GM127" s="200" t="s">
        <v>7911</v>
      </c>
      <c r="GN127" s="208"/>
      <c r="GO127" s="208"/>
      <c r="GP127" s="208"/>
      <c r="GQ127" s="208"/>
      <c r="GR127" s="208"/>
      <c r="GS127" s="208"/>
      <c r="GT127" s="208"/>
      <c r="GU127" s="208"/>
    </row>
    <row r="128" spans="14:203" ht="12" customHeight="1">
      <c r="N128" s="182" t="s">
        <v>2963</v>
      </c>
      <c r="O128" s="183">
        <v>125</v>
      </c>
      <c r="P128" s="184"/>
      <c r="Q128" s="182">
        <f t="shared" si="7"/>
        <v>0</v>
      </c>
      <c r="R128" s="183">
        <v>125</v>
      </c>
      <c r="S128" s="184"/>
      <c r="FY128" s="208"/>
      <c r="FZ128" s="208"/>
      <c r="GA128" s="208"/>
      <c r="GB128" s="208"/>
      <c r="GC128" s="208"/>
      <c r="GD128" s="208"/>
      <c r="GE128" s="208"/>
      <c r="GF128" s="208"/>
      <c r="GG128" s="208"/>
      <c r="GH128" s="208"/>
      <c r="GI128" s="208"/>
      <c r="GJ128" s="208"/>
      <c r="GK128" s="208"/>
      <c r="GL128" s="208"/>
      <c r="GM128" s="200" t="s">
        <v>7912</v>
      </c>
      <c r="GN128" s="208"/>
      <c r="GO128" s="208"/>
      <c r="GP128" s="208"/>
      <c r="GQ128" s="208"/>
      <c r="GR128" s="208"/>
      <c r="GS128" s="208"/>
      <c r="GT128" s="208"/>
      <c r="GU128" s="208"/>
    </row>
    <row r="129" spans="14:203" ht="12" customHeight="1">
      <c r="N129" s="182" t="s">
        <v>5448</v>
      </c>
      <c r="O129" s="183">
        <v>126</v>
      </c>
      <c r="P129" s="184"/>
      <c r="Q129" s="182">
        <f t="shared" si="7"/>
        <v>0</v>
      </c>
      <c r="R129" s="183">
        <v>126</v>
      </c>
      <c r="S129" s="184"/>
      <c r="FY129" s="208"/>
      <c r="FZ129" s="208"/>
      <c r="GA129" s="208"/>
      <c r="GB129" s="208"/>
      <c r="GC129" s="208"/>
      <c r="GD129" s="208"/>
      <c r="GE129" s="208"/>
      <c r="GF129" s="208"/>
      <c r="GG129" s="208"/>
      <c r="GH129" s="208"/>
      <c r="GI129" s="208"/>
      <c r="GJ129" s="208"/>
      <c r="GK129" s="208"/>
      <c r="GL129" s="208"/>
      <c r="GM129" s="200" t="s">
        <v>7913</v>
      </c>
      <c r="GN129" s="208"/>
      <c r="GO129" s="208"/>
      <c r="GP129" s="208"/>
      <c r="GQ129" s="208"/>
      <c r="GR129" s="208"/>
      <c r="GS129" s="208"/>
      <c r="GT129" s="208"/>
      <c r="GU129" s="208"/>
    </row>
    <row r="130" spans="14:203" ht="12" customHeight="1">
      <c r="N130" s="182" t="s">
        <v>2964</v>
      </c>
      <c r="O130" s="183">
        <v>127</v>
      </c>
      <c r="P130" s="184"/>
      <c r="Q130" s="182">
        <f t="shared" si="7"/>
        <v>0</v>
      </c>
      <c r="R130" s="183">
        <v>127</v>
      </c>
      <c r="S130" s="184"/>
      <c r="FY130" s="208"/>
      <c r="FZ130" s="208"/>
      <c r="GA130" s="208"/>
      <c r="GB130" s="208"/>
      <c r="GC130" s="208"/>
      <c r="GD130" s="208"/>
      <c r="GE130" s="208"/>
      <c r="GF130" s="208"/>
      <c r="GG130" s="208"/>
      <c r="GH130" s="208"/>
      <c r="GI130" s="208"/>
      <c r="GJ130" s="208"/>
      <c r="GK130" s="208"/>
      <c r="GL130" s="208"/>
      <c r="GM130" s="200" t="s">
        <v>7914</v>
      </c>
      <c r="GN130" s="208"/>
      <c r="GO130" s="208"/>
      <c r="GP130" s="208"/>
      <c r="GQ130" s="208"/>
      <c r="GR130" s="208"/>
      <c r="GS130" s="208"/>
      <c r="GT130" s="208"/>
      <c r="GU130" s="208"/>
    </row>
    <row r="131" spans="14:203" ht="12" customHeight="1">
      <c r="N131" s="182" t="s">
        <v>5449</v>
      </c>
      <c r="O131" s="183">
        <v>128</v>
      </c>
      <c r="P131" s="184"/>
      <c r="Q131" s="182">
        <f t="shared" si="7"/>
        <v>0</v>
      </c>
      <c r="R131" s="183">
        <v>128</v>
      </c>
      <c r="S131" s="184"/>
      <c r="FY131" s="208"/>
      <c r="FZ131" s="208"/>
      <c r="GA131" s="208"/>
      <c r="GB131" s="208"/>
      <c r="GC131" s="208"/>
      <c r="GD131" s="208"/>
      <c r="GE131" s="208"/>
      <c r="GF131" s="208"/>
      <c r="GG131" s="208"/>
      <c r="GH131" s="208"/>
      <c r="GI131" s="208"/>
      <c r="GJ131" s="208"/>
      <c r="GK131" s="208"/>
      <c r="GL131" s="208"/>
      <c r="GM131" s="200" t="s">
        <v>7915</v>
      </c>
      <c r="GN131" s="208"/>
      <c r="GO131" s="208"/>
      <c r="GP131" s="208"/>
      <c r="GQ131" s="208"/>
      <c r="GR131" s="208"/>
      <c r="GS131" s="208"/>
      <c r="GT131" s="208"/>
      <c r="GU131" s="208"/>
    </row>
    <row r="132" spans="14:203" ht="12" customHeight="1">
      <c r="N132" s="182" t="s">
        <v>2965</v>
      </c>
      <c r="O132" s="183">
        <v>129</v>
      </c>
      <c r="P132" s="184"/>
      <c r="Q132" s="182">
        <f t="shared" si="7"/>
        <v>0</v>
      </c>
      <c r="R132" s="183">
        <v>129</v>
      </c>
      <c r="S132" s="184"/>
      <c r="FY132" s="208"/>
      <c r="FZ132" s="208"/>
      <c r="GA132" s="208"/>
      <c r="GB132" s="208"/>
      <c r="GC132" s="208"/>
      <c r="GD132" s="208"/>
      <c r="GE132" s="208"/>
      <c r="GF132" s="208"/>
      <c r="GG132" s="208"/>
      <c r="GH132" s="208"/>
      <c r="GI132" s="208"/>
      <c r="GJ132" s="208"/>
      <c r="GK132" s="208"/>
      <c r="GL132" s="208"/>
      <c r="GM132" s="200" t="s">
        <v>7916</v>
      </c>
      <c r="GN132" s="208"/>
      <c r="GO132" s="208"/>
      <c r="GP132" s="208"/>
      <c r="GQ132" s="208"/>
      <c r="GR132" s="208"/>
      <c r="GS132" s="208"/>
      <c r="GT132" s="208"/>
      <c r="GU132" s="208"/>
    </row>
    <row r="133" spans="14:203" ht="12" customHeight="1">
      <c r="N133" s="182" t="s">
        <v>5450</v>
      </c>
      <c r="O133" s="183">
        <v>130</v>
      </c>
      <c r="P133" s="184"/>
      <c r="Q133" s="182">
        <f t="shared" ref="Q133:Q142" si="8">IFERROR(HLOOKUP($Q$2,$AQ$3:$HE$116,2+O133,0),0)</f>
        <v>0</v>
      </c>
      <c r="R133" s="183">
        <v>130</v>
      </c>
      <c r="S133" s="184"/>
      <c r="FY133" s="208"/>
      <c r="FZ133" s="208"/>
      <c r="GA133" s="208"/>
      <c r="GB133" s="208"/>
      <c r="GC133" s="208"/>
      <c r="GD133" s="208"/>
      <c r="GE133" s="208"/>
      <c r="GF133" s="208"/>
      <c r="GG133" s="208"/>
      <c r="GH133" s="208"/>
      <c r="GI133" s="208"/>
      <c r="GJ133" s="208"/>
      <c r="GK133" s="208"/>
      <c r="GL133" s="208"/>
      <c r="GM133" s="200" t="s">
        <v>7917</v>
      </c>
      <c r="GN133" s="208"/>
      <c r="GO133" s="208"/>
      <c r="GP133" s="208"/>
      <c r="GQ133" s="208"/>
      <c r="GR133" s="208"/>
      <c r="GS133" s="208"/>
      <c r="GT133" s="208"/>
      <c r="GU133" s="208"/>
    </row>
    <row r="134" spans="14:203" ht="12" customHeight="1">
      <c r="N134" s="182" t="s">
        <v>2966</v>
      </c>
      <c r="O134" s="183">
        <v>131</v>
      </c>
      <c r="P134" s="184"/>
      <c r="Q134" s="182">
        <f t="shared" si="8"/>
        <v>0</v>
      </c>
      <c r="R134" s="183">
        <v>131</v>
      </c>
      <c r="S134" s="184"/>
      <c r="FY134" s="208"/>
      <c r="FZ134" s="208"/>
      <c r="GA134" s="208"/>
      <c r="GB134" s="208"/>
      <c r="GC134" s="208"/>
      <c r="GD134" s="208"/>
      <c r="GE134" s="208"/>
      <c r="GF134" s="208"/>
      <c r="GG134" s="208"/>
      <c r="GH134" s="208"/>
      <c r="GI134" s="208"/>
      <c r="GJ134" s="208"/>
      <c r="GK134" s="208"/>
      <c r="GL134" s="208"/>
      <c r="GM134" s="200" t="s">
        <v>7918</v>
      </c>
      <c r="GN134" s="208"/>
      <c r="GO134" s="208"/>
      <c r="GP134" s="208"/>
      <c r="GQ134" s="208"/>
      <c r="GR134" s="208"/>
      <c r="GS134" s="208"/>
      <c r="GT134" s="208"/>
      <c r="GU134" s="208"/>
    </row>
    <row r="135" spans="14:203" ht="12" customHeight="1">
      <c r="N135" s="182" t="s">
        <v>5451</v>
      </c>
      <c r="O135" s="183">
        <v>132</v>
      </c>
      <c r="P135" s="184"/>
      <c r="Q135" s="182">
        <f t="shared" si="8"/>
        <v>0</v>
      </c>
      <c r="R135" s="183">
        <v>132</v>
      </c>
      <c r="S135" s="184"/>
      <c r="FY135" s="208"/>
      <c r="FZ135" s="208"/>
      <c r="GA135" s="208"/>
      <c r="GB135" s="208"/>
      <c r="GC135" s="208"/>
      <c r="GD135" s="208"/>
      <c r="GE135" s="208"/>
      <c r="GF135" s="208"/>
      <c r="GG135" s="208"/>
      <c r="GH135" s="208"/>
      <c r="GI135" s="208"/>
      <c r="GJ135" s="208"/>
      <c r="GK135" s="208"/>
      <c r="GL135" s="208"/>
      <c r="GM135" s="200" t="s">
        <v>7919</v>
      </c>
      <c r="GN135" s="208"/>
      <c r="GO135" s="208"/>
      <c r="GP135" s="208"/>
      <c r="GQ135" s="208"/>
      <c r="GR135" s="208"/>
      <c r="GS135" s="208"/>
      <c r="GT135" s="208"/>
      <c r="GU135" s="208"/>
    </row>
    <row r="136" spans="14:203" ht="12" customHeight="1">
      <c r="N136" s="182" t="s">
        <v>2967</v>
      </c>
      <c r="O136" s="183">
        <v>133</v>
      </c>
      <c r="P136" s="184"/>
      <c r="Q136" s="182">
        <f t="shared" si="8"/>
        <v>0</v>
      </c>
      <c r="R136" s="183">
        <v>133</v>
      </c>
      <c r="S136" s="184"/>
      <c r="FY136" s="208"/>
      <c r="FZ136" s="208"/>
      <c r="GA136" s="208"/>
      <c r="GB136" s="208"/>
      <c r="GC136" s="208"/>
      <c r="GD136" s="208"/>
      <c r="GE136" s="208"/>
      <c r="GF136" s="208"/>
      <c r="GG136" s="208"/>
      <c r="GH136" s="208"/>
      <c r="GI136" s="208"/>
      <c r="GJ136" s="208"/>
      <c r="GK136" s="208"/>
      <c r="GL136" s="208"/>
      <c r="GM136" s="200" t="s">
        <v>7920</v>
      </c>
      <c r="GN136" s="208"/>
      <c r="GO136" s="208"/>
      <c r="GP136" s="208"/>
      <c r="GQ136" s="208"/>
      <c r="GR136" s="208"/>
      <c r="GS136" s="208"/>
      <c r="GT136" s="208"/>
      <c r="GU136" s="208"/>
    </row>
    <row r="137" spans="14:203" ht="12" customHeight="1">
      <c r="N137" s="182" t="s">
        <v>2968</v>
      </c>
      <c r="O137" s="183">
        <v>134</v>
      </c>
      <c r="P137" s="184"/>
      <c r="Q137" s="182">
        <f t="shared" si="8"/>
        <v>0</v>
      </c>
      <c r="R137" s="183">
        <v>134</v>
      </c>
      <c r="S137" s="184"/>
      <c r="FY137" s="208"/>
      <c r="FZ137" s="208"/>
      <c r="GA137" s="208"/>
      <c r="GB137" s="208"/>
      <c r="GC137" s="208"/>
      <c r="GD137" s="208"/>
      <c r="GE137" s="208"/>
      <c r="GF137" s="208"/>
      <c r="GG137" s="208"/>
      <c r="GH137" s="208"/>
      <c r="GI137" s="208"/>
      <c r="GJ137" s="208"/>
      <c r="GK137" s="208"/>
      <c r="GL137" s="208"/>
      <c r="GM137" s="200" t="s">
        <v>7921</v>
      </c>
      <c r="GN137" s="208"/>
      <c r="GO137" s="208"/>
      <c r="GP137" s="208"/>
      <c r="GQ137" s="208"/>
      <c r="GR137" s="208"/>
      <c r="GS137" s="208"/>
      <c r="GT137" s="208"/>
      <c r="GU137" s="208"/>
    </row>
    <row r="138" spans="14:203" ht="12" customHeight="1">
      <c r="N138" s="182" t="s">
        <v>2969</v>
      </c>
      <c r="O138" s="183">
        <v>135</v>
      </c>
      <c r="P138" s="184"/>
      <c r="Q138" s="182">
        <f t="shared" si="8"/>
        <v>0</v>
      </c>
      <c r="R138" s="183">
        <v>135</v>
      </c>
      <c r="S138" s="184"/>
      <c r="FY138" s="208"/>
      <c r="FZ138" s="208"/>
      <c r="GA138" s="208"/>
      <c r="GB138" s="208"/>
      <c r="GC138" s="208"/>
      <c r="GD138" s="208"/>
      <c r="GE138" s="208"/>
      <c r="GF138" s="208"/>
      <c r="GG138" s="208"/>
      <c r="GH138" s="208"/>
      <c r="GI138" s="208"/>
      <c r="GJ138" s="208"/>
      <c r="GK138" s="208"/>
      <c r="GL138" s="208"/>
      <c r="GM138" s="200" t="s">
        <v>7922</v>
      </c>
      <c r="GN138" s="208"/>
      <c r="GO138" s="208"/>
      <c r="GP138" s="208"/>
      <c r="GQ138" s="208"/>
      <c r="GR138" s="208"/>
      <c r="GS138" s="208"/>
      <c r="GT138" s="208"/>
      <c r="GU138" s="208"/>
    </row>
    <row r="139" spans="14:203" ht="12" customHeight="1">
      <c r="N139" s="182" t="s">
        <v>5452</v>
      </c>
      <c r="O139" s="183">
        <v>136</v>
      </c>
      <c r="P139" s="184"/>
      <c r="Q139" s="182">
        <f t="shared" si="8"/>
        <v>0</v>
      </c>
      <c r="R139" s="183">
        <v>136</v>
      </c>
      <c r="S139" s="184"/>
      <c r="FY139" s="208"/>
      <c r="FZ139" s="208"/>
      <c r="GA139" s="208"/>
      <c r="GB139" s="208"/>
      <c r="GC139" s="208"/>
      <c r="GD139" s="208"/>
      <c r="GE139" s="208"/>
      <c r="GF139" s="208"/>
      <c r="GG139" s="208"/>
      <c r="GH139" s="208"/>
      <c r="GI139" s="208"/>
      <c r="GJ139" s="208"/>
      <c r="GK139" s="208"/>
      <c r="GL139" s="208"/>
      <c r="GM139" s="200" t="s">
        <v>7923</v>
      </c>
      <c r="GN139" s="208"/>
      <c r="GO139" s="208"/>
      <c r="GP139" s="208"/>
      <c r="GQ139" s="208"/>
      <c r="GR139" s="208"/>
      <c r="GS139" s="208"/>
      <c r="GT139" s="208"/>
      <c r="GU139" s="208"/>
    </row>
    <row r="140" spans="14:203" ht="12" customHeight="1">
      <c r="N140" s="182" t="s">
        <v>5453</v>
      </c>
      <c r="O140" s="183">
        <v>137</v>
      </c>
      <c r="P140" s="184"/>
      <c r="Q140" s="182">
        <f t="shared" si="8"/>
        <v>0</v>
      </c>
      <c r="R140" s="183">
        <v>137</v>
      </c>
      <c r="S140" s="184"/>
      <c r="FY140" s="208"/>
      <c r="FZ140" s="208"/>
      <c r="GA140" s="208"/>
      <c r="GB140" s="208"/>
      <c r="GC140" s="208"/>
      <c r="GD140" s="208"/>
      <c r="GE140" s="208"/>
      <c r="GF140" s="208"/>
      <c r="GG140" s="208"/>
      <c r="GH140" s="208"/>
      <c r="GI140" s="208"/>
      <c r="GJ140" s="208"/>
      <c r="GK140" s="208"/>
      <c r="GL140" s="208"/>
      <c r="GM140" s="200" t="s">
        <v>7924</v>
      </c>
      <c r="GN140" s="208"/>
      <c r="GO140" s="208"/>
      <c r="GP140" s="208"/>
      <c r="GQ140" s="208"/>
      <c r="GR140" s="208"/>
      <c r="GS140" s="208"/>
      <c r="GT140" s="208"/>
      <c r="GU140" s="208"/>
    </row>
    <row r="141" spans="14:203" ht="12" customHeight="1">
      <c r="N141" s="182" t="s">
        <v>2972</v>
      </c>
      <c r="O141" s="183">
        <v>138</v>
      </c>
      <c r="P141" s="184"/>
      <c r="Q141" s="182">
        <f t="shared" si="8"/>
        <v>0</v>
      </c>
      <c r="R141" s="183">
        <v>138</v>
      </c>
      <c r="S141" s="184"/>
      <c r="FY141" s="208"/>
      <c r="FZ141" s="208"/>
      <c r="GA141" s="208"/>
      <c r="GB141" s="208"/>
      <c r="GC141" s="208"/>
      <c r="GD141" s="208"/>
      <c r="GE141" s="208"/>
      <c r="GF141" s="208"/>
      <c r="GG141" s="208"/>
      <c r="GH141" s="208"/>
      <c r="GI141" s="208"/>
      <c r="GJ141" s="208"/>
      <c r="GK141" s="208"/>
      <c r="GL141" s="208"/>
      <c r="GM141" s="200" t="s">
        <v>7925</v>
      </c>
      <c r="GN141" s="208"/>
      <c r="GO141" s="208"/>
      <c r="GP141" s="208"/>
      <c r="GQ141" s="208"/>
      <c r="GR141" s="208"/>
      <c r="GS141" s="208"/>
      <c r="GT141" s="208"/>
      <c r="GU141" s="208"/>
    </row>
    <row r="142" spans="14:203" ht="12" customHeight="1">
      <c r="N142" s="214" t="s">
        <v>2973</v>
      </c>
      <c r="O142" s="183">
        <v>139</v>
      </c>
      <c r="P142" s="184"/>
      <c r="Q142" s="182">
        <f t="shared" si="8"/>
        <v>0</v>
      </c>
      <c r="R142" s="183">
        <v>139</v>
      </c>
      <c r="S142" s="215"/>
      <c r="FY142" s="208"/>
      <c r="FZ142" s="208"/>
      <c r="GA142" s="208"/>
      <c r="GB142" s="208"/>
      <c r="GC142" s="208"/>
      <c r="GD142" s="208"/>
      <c r="GE142" s="208"/>
      <c r="GF142" s="208"/>
      <c r="GG142" s="208"/>
      <c r="GH142" s="208"/>
      <c r="GI142" s="208"/>
      <c r="GJ142" s="208"/>
      <c r="GK142" s="208"/>
      <c r="GL142" s="208"/>
      <c r="GM142" s="200" t="s">
        <v>7926</v>
      </c>
      <c r="GN142" s="208"/>
      <c r="GO142" s="208"/>
      <c r="GP142" s="208"/>
      <c r="GQ142" s="208"/>
      <c r="GR142" s="208"/>
      <c r="GS142" s="208"/>
      <c r="GT142" s="208"/>
      <c r="GU142" s="208"/>
    </row>
    <row r="143" spans="14:203" ht="12" customHeight="1">
      <c r="N143" s="214" t="s">
        <v>2974</v>
      </c>
      <c r="O143" s="183">
        <v>140</v>
      </c>
      <c r="P143" s="184"/>
      <c r="Q143" s="182"/>
      <c r="R143" s="183">
        <v>140</v>
      </c>
      <c r="S143" s="215"/>
    </row>
    <row r="144" spans="14:203" ht="12" customHeight="1">
      <c r="N144" s="214" t="s">
        <v>5454</v>
      </c>
      <c r="O144" s="183">
        <v>141</v>
      </c>
      <c r="P144" s="184"/>
      <c r="Q144" s="217"/>
      <c r="R144" s="217"/>
      <c r="S144" s="215"/>
    </row>
    <row r="145" spans="14:19" ht="12" customHeight="1">
      <c r="N145" s="214" t="s">
        <v>5455</v>
      </c>
      <c r="O145" s="183">
        <v>142</v>
      </c>
      <c r="P145" s="184"/>
      <c r="Q145" s="217"/>
      <c r="R145" s="217"/>
      <c r="S145" s="215"/>
    </row>
    <row r="146" spans="14:19" ht="12" customHeight="1">
      <c r="N146" s="214" t="s">
        <v>2980</v>
      </c>
      <c r="O146" s="183">
        <v>143</v>
      </c>
      <c r="P146" s="184"/>
      <c r="Q146" s="217"/>
      <c r="R146" s="217"/>
      <c r="S146" s="215"/>
    </row>
    <row r="147" spans="14:19" ht="12" customHeight="1">
      <c r="N147" s="214" t="s">
        <v>5456</v>
      </c>
      <c r="O147" s="183">
        <v>144</v>
      </c>
      <c r="P147" s="184"/>
      <c r="Q147" s="217"/>
      <c r="R147" s="217"/>
      <c r="S147" s="215"/>
    </row>
    <row r="148" spans="14:19" ht="12" customHeight="1">
      <c r="N148" s="214" t="s">
        <v>5457</v>
      </c>
      <c r="O148" s="183">
        <v>145</v>
      </c>
      <c r="P148" s="184"/>
      <c r="Q148" s="217"/>
      <c r="R148" s="217"/>
      <c r="S148" s="215"/>
    </row>
    <row r="149" spans="14:19" ht="12" customHeight="1">
      <c r="N149" s="214" t="s">
        <v>5458</v>
      </c>
      <c r="O149" s="183">
        <v>146</v>
      </c>
      <c r="P149" s="184"/>
      <c r="Q149" s="217"/>
      <c r="R149" s="217"/>
      <c r="S149" s="215"/>
    </row>
    <row r="150" spans="14:19" ht="12" customHeight="1">
      <c r="N150" s="214" t="s">
        <v>2982</v>
      </c>
      <c r="O150" s="183">
        <v>147</v>
      </c>
      <c r="P150" s="184"/>
      <c r="Q150" s="217"/>
      <c r="R150" s="217"/>
      <c r="S150" s="215"/>
    </row>
    <row r="151" spans="14:19" ht="12" customHeight="1">
      <c r="N151" s="214" t="s">
        <v>2983</v>
      </c>
      <c r="O151" s="183">
        <v>148</v>
      </c>
      <c r="P151" s="184"/>
      <c r="Q151" s="217"/>
      <c r="R151" s="217"/>
      <c r="S151" s="215"/>
    </row>
    <row r="152" spans="14:19" ht="12" customHeight="1">
      <c r="N152" s="214" t="s">
        <v>5459</v>
      </c>
      <c r="O152" s="183">
        <v>149</v>
      </c>
      <c r="P152" s="184"/>
      <c r="Q152" s="217"/>
      <c r="R152" s="217"/>
      <c r="S152" s="215"/>
    </row>
    <row r="153" spans="14:19" ht="12" customHeight="1">
      <c r="N153" s="214" t="s">
        <v>5460</v>
      </c>
      <c r="O153" s="183">
        <v>150</v>
      </c>
      <c r="P153" s="184"/>
      <c r="Q153" s="217"/>
      <c r="R153" s="217"/>
      <c r="S153" s="215"/>
    </row>
    <row r="154" spans="14:19" ht="12" customHeight="1">
      <c r="N154" s="214" t="s">
        <v>2984</v>
      </c>
      <c r="O154" s="183">
        <v>151</v>
      </c>
      <c r="P154" s="184"/>
      <c r="Q154" s="217"/>
      <c r="R154" s="217"/>
      <c r="S154" s="215"/>
    </row>
    <row r="155" spans="14:19" ht="12" customHeight="1">
      <c r="N155" s="214" t="s">
        <v>5461</v>
      </c>
      <c r="O155" s="183">
        <v>152</v>
      </c>
      <c r="P155" s="184"/>
      <c r="Q155" s="217"/>
      <c r="R155" s="217"/>
      <c r="S155" s="215"/>
    </row>
    <row r="156" spans="14:19" ht="12" customHeight="1">
      <c r="N156" s="214" t="s">
        <v>5462</v>
      </c>
      <c r="O156" s="183">
        <v>153</v>
      </c>
      <c r="P156" s="184"/>
      <c r="Q156" s="217"/>
      <c r="R156" s="217"/>
      <c r="S156" s="215"/>
    </row>
    <row r="157" spans="14:19" ht="12" customHeight="1">
      <c r="N157" s="214" t="s">
        <v>5463</v>
      </c>
      <c r="O157" s="183">
        <v>154</v>
      </c>
      <c r="P157" s="184"/>
      <c r="Q157" s="217"/>
      <c r="R157" s="217"/>
      <c r="S157" s="215"/>
    </row>
    <row r="158" spans="14:19" ht="12" customHeight="1">
      <c r="N158" s="214" t="s">
        <v>5464</v>
      </c>
      <c r="O158" s="183">
        <v>155</v>
      </c>
      <c r="P158" s="184"/>
      <c r="Q158" s="217"/>
      <c r="R158" s="217"/>
      <c r="S158" s="215"/>
    </row>
    <row r="159" spans="14:19" ht="12" customHeight="1">
      <c r="N159" s="214" t="s">
        <v>2985</v>
      </c>
      <c r="O159" s="183">
        <v>156</v>
      </c>
      <c r="P159" s="184"/>
      <c r="Q159" s="217"/>
      <c r="R159" s="217"/>
      <c r="S159" s="215"/>
    </row>
    <row r="160" spans="14:19" ht="12" customHeight="1">
      <c r="N160" s="214" t="s">
        <v>2986</v>
      </c>
      <c r="O160" s="183">
        <v>157</v>
      </c>
      <c r="P160" s="184"/>
      <c r="Q160" s="217"/>
      <c r="R160" s="217"/>
      <c r="S160" s="215"/>
    </row>
    <row r="161" spans="14:19" ht="12" customHeight="1">
      <c r="N161" s="214" t="s">
        <v>2988</v>
      </c>
      <c r="O161" s="183">
        <v>158</v>
      </c>
      <c r="P161" s="184"/>
      <c r="Q161" s="217"/>
      <c r="R161" s="217"/>
      <c r="S161" s="215"/>
    </row>
    <row r="162" spans="14:19" ht="12" customHeight="1">
      <c r="N162" s="214" t="s">
        <v>2989</v>
      </c>
      <c r="O162" s="183">
        <v>159</v>
      </c>
      <c r="P162" s="184"/>
      <c r="Q162" s="217"/>
      <c r="R162" s="217"/>
      <c r="S162" s="215"/>
    </row>
    <row r="163" spans="14:19" ht="12" customHeight="1">
      <c r="N163" s="214" t="s">
        <v>2990</v>
      </c>
      <c r="O163" s="183">
        <v>160</v>
      </c>
      <c r="P163" s="184"/>
      <c r="Q163" s="217"/>
      <c r="R163" s="217"/>
      <c r="S163" s="215"/>
    </row>
    <row r="164" spans="14:19" ht="12" customHeight="1">
      <c r="N164" s="214" t="s">
        <v>2991</v>
      </c>
      <c r="O164" s="183">
        <v>161</v>
      </c>
      <c r="P164" s="184"/>
      <c r="Q164" s="217"/>
      <c r="R164" s="217"/>
      <c r="S164" s="215"/>
    </row>
    <row r="165" spans="14:19" ht="12" customHeight="1">
      <c r="N165" s="214" t="s">
        <v>5465</v>
      </c>
      <c r="O165" s="183">
        <v>162</v>
      </c>
      <c r="P165" s="184"/>
      <c r="Q165" s="217"/>
      <c r="R165" s="217"/>
      <c r="S165" s="218"/>
    </row>
    <row r="166" spans="14:19" ht="12" customHeight="1">
      <c r="N166" s="214" t="s">
        <v>2995</v>
      </c>
      <c r="O166" s="183">
        <v>163</v>
      </c>
      <c r="P166" s="184"/>
      <c r="Q166" s="217"/>
      <c r="R166" s="217"/>
      <c r="S166" s="218"/>
    </row>
    <row r="167" spans="14:19" ht="12" customHeight="1">
      <c r="N167" s="214" t="s">
        <v>2998</v>
      </c>
      <c r="O167" s="183">
        <v>164</v>
      </c>
      <c r="P167" s="184"/>
      <c r="Q167" s="217"/>
      <c r="R167" s="217"/>
      <c r="S167" s="218"/>
    </row>
    <row r="168" spans="14:19" ht="12" customHeight="1">
      <c r="N168" s="214" t="s">
        <v>5466</v>
      </c>
      <c r="O168" s="183">
        <v>165</v>
      </c>
      <c r="P168" s="184"/>
      <c r="Q168" s="217"/>
      <c r="R168" s="217"/>
      <c r="S168" s="218"/>
    </row>
    <row r="169" spans="14:19" ht="12" customHeight="1">
      <c r="N169" s="214" t="s">
        <v>2999</v>
      </c>
      <c r="O169" s="183">
        <v>166</v>
      </c>
      <c r="P169" s="184"/>
      <c r="Q169" s="217"/>
      <c r="R169" s="217"/>
      <c r="S169" s="218"/>
    </row>
    <row r="170" spans="14:19" ht="12" customHeight="1">
      <c r="N170" s="214" t="s">
        <v>5467</v>
      </c>
      <c r="O170" s="183">
        <v>167</v>
      </c>
      <c r="P170" s="184"/>
      <c r="Q170" s="217"/>
      <c r="R170" s="217"/>
      <c r="S170" s="218"/>
    </row>
    <row r="171" spans="14:19" ht="12" customHeight="1">
      <c r="N171" s="214" t="s">
        <v>5468</v>
      </c>
      <c r="O171" s="183">
        <v>168</v>
      </c>
      <c r="P171" s="184"/>
      <c r="Q171" s="217"/>
      <c r="R171" s="217"/>
      <c r="S171" s="218"/>
    </row>
    <row r="172" spans="14:19" ht="12" customHeight="1">
      <c r="N172" s="214" t="s">
        <v>5469</v>
      </c>
      <c r="O172" s="183">
        <v>169</v>
      </c>
      <c r="P172" s="184"/>
      <c r="Q172" s="217"/>
      <c r="R172" s="217"/>
      <c r="S172" s="218"/>
    </row>
  </sheetData>
  <dataValidations disablePrompts="1" count="3">
    <dataValidation type="list" allowBlank="1" showInputMessage="1" showErrorMessage="1" sqref="WVN983045 WLR983045 WBV983045 VRZ983045 VID983045 UYH983045 UOL983045 UEP983045 TUT983045 TKX983045 TBB983045 SRF983045 SHJ983045 RXN983045 RNR983045 RDV983045 QTZ983045 QKD983045 QAH983045 PQL983045 PGP983045 OWT983045 OMX983045 ODB983045 NTF983045 NJJ983045 MZN983045 MPR983045 MFV983045 LVZ983045 LMD983045 LCH983045 KSL983045 KIP983045 JYT983045 JOX983045 JFB983045 IVF983045 ILJ983045 IBN983045 HRR983045 HHV983045 GXZ983045 GOD983045 GEH983045 FUL983045 FKP983045 FAT983045 EQX983045 EHB983045 DXF983045 DNJ983045 DDN983045 CTR983045 CJV983045 BZZ983045 BQD983045 BGH983045 AWL983045 AMP983045 ACT983045 SX983045 JB983045 B983045:E983045 WVN917509 WLR917509 WBV917509 VRZ917509 VID917509 UYH917509 UOL917509 UEP917509 TUT917509 TKX917509 TBB917509 SRF917509 SHJ917509 RXN917509 RNR917509 RDV917509 QTZ917509 QKD917509 QAH917509 PQL917509 PGP917509 OWT917509 OMX917509 ODB917509 NTF917509 NJJ917509 MZN917509 MPR917509 MFV917509 LVZ917509 LMD917509 LCH917509 KSL917509 KIP917509 JYT917509 JOX917509 JFB917509 IVF917509 ILJ917509 IBN917509 HRR917509 HHV917509 GXZ917509 GOD917509 GEH917509 FUL917509 FKP917509 FAT917509 EQX917509 EHB917509 DXF917509 DNJ917509 DDN917509 CTR917509 CJV917509 BZZ917509 BQD917509 BGH917509 AWL917509 AMP917509 ACT917509 SX917509 JB917509 B917509:E917509 WVN851973 WLR851973 WBV851973 VRZ851973 VID851973 UYH851973 UOL851973 UEP851973 TUT851973 TKX851973 TBB851973 SRF851973 SHJ851973 RXN851973 RNR851973 RDV851973 QTZ851973 QKD851973 QAH851973 PQL851973 PGP851973 OWT851973 OMX851973 ODB851973 NTF851973 NJJ851973 MZN851973 MPR851973 MFV851973 LVZ851973 LMD851973 LCH851973 KSL851973 KIP851973 JYT851973 JOX851973 JFB851973 IVF851973 ILJ851973 IBN851973 HRR851973 HHV851973 GXZ851973 GOD851973 GEH851973 FUL851973 FKP851973 FAT851973 EQX851973 EHB851973 DXF851973 DNJ851973 DDN851973 CTR851973 CJV851973 BZZ851973 BQD851973 BGH851973 AWL851973 AMP851973 ACT851973 SX851973 JB851973 B851973:E851973 WVN786437 WLR786437 WBV786437 VRZ786437 VID786437 UYH786437 UOL786437 UEP786437 TUT786437 TKX786437 TBB786437 SRF786437 SHJ786437 RXN786437 RNR786437 RDV786437 QTZ786437 QKD786437 QAH786437 PQL786437 PGP786437 OWT786437 OMX786437 ODB786437 NTF786437 NJJ786437 MZN786437 MPR786437 MFV786437 LVZ786437 LMD786437 LCH786437 KSL786437 KIP786437 JYT786437 JOX786437 JFB786437 IVF786437 ILJ786437 IBN786437 HRR786437 HHV786437 GXZ786437 GOD786437 GEH786437 FUL786437 FKP786437 FAT786437 EQX786437 EHB786437 DXF786437 DNJ786437 DDN786437 CTR786437 CJV786437 BZZ786437 BQD786437 BGH786437 AWL786437 AMP786437 ACT786437 SX786437 JB786437 B786437:E786437 WVN720901 WLR720901 WBV720901 VRZ720901 VID720901 UYH720901 UOL720901 UEP720901 TUT720901 TKX720901 TBB720901 SRF720901 SHJ720901 RXN720901 RNR720901 RDV720901 QTZ720901 QKD720901 QAH720901 PQL720901 PGP720901 OWT720901 OMX720901 ODB720901 NTF720901 NJJ720901 MZN720901 MPR720901 MFV720901 LVZ720901 LMD720901 LCH720901 KSL720901 KIP720901 JYT720901 JOX720901 JFB720901 IVF720901 ILJ720901 IBN720901 HRR720901 HHV720901 GXZ720901 GOD720901 GEH720901 FUL720901 FKP720901 FAT720901 EQX720901 EHB720901 DXF720901 DNJ720901 DDN720901 CTR720901 CJV720901 BZZ720901 BQD720901 BGH720901 AWL720901 AMP720901 ACT720901 SX720901 JB720901 B720901:E720901 WVN655365 WLR655365 WBV655365 VRZ655365 VID655365 UYH655365 UOL655365 UEP655365 TUT655365 TKX655365 TBB655365 SRF655365 SHJ655365 RXN655365 RNR655365 RDV655365 QTZ655365 QKD655365 QAH655365 PQL655365 PGP655365 OWT655365 OMX655365 ODB655365 NTF655365 NJJ655365 MZN655365 MPR655365 MFV655365 LVZ655365 LMD655365 LCH655365 KSL655365 KIP655365 JYT655365 JOX655365 JFB655365 IVF655365 ILJ655365 IBN655365 HRR655365 HHV655365 GXZ655365 GOD655365 GEH655365 FUL655365 FKP655365 FAT655365 EQX655365 EHB655365 DXF655365 DNJ655365 DDN655365 CTR655365 CJV655365 BZZ655365 BQD655365 BGH655365 AWL655365 AMP655365 ACT655365 SX655365 JB655365 B655365:E655365 WVN589829 WLR589829 WBV589829 VRZ589829 VID589829 UYH589829 UOL589829 UEP589829 TUT589829 TKX589829 TBB589829 SRF589829 SHJ589829 RXN589829 RNR589829 RDV589829 QTZ589829 QKD589829 QAH589829 PQL589829 PGP589829 OWT589829 OMX589829 ODB589829 NTF589829 NJJ589829 MZN589829 MPR589829 MFV589829 LVZ589829 LMD589829 LCH589829 KSL589829 KIP589829 JYT589829 JOX589829 JFB589829 IVF589829 ILJ589829 IBN589829 HRR589829 HHV589829 GXZ589829 GOD589829 GEH589829 FUL589829 FKP589829 FAT589829 EQX589829 EHB589829 DXF589829 DNJ589829 DDN589829 CTR589829 CJV589829 BZZ589829 BQD589829 BGH589829 AWL589829 AMP589829 ACT589829 SX589829 JB589829 B589829:E589829 WVN524293 WLR524293 WBV524293 VRZ524293 VID524293 UYH524293 UOL524293 UEP524293 TUT524293 TKX524293 TBB524293 SRF524293 SHJ524293 RXN524293 RNR524293 RDV524293 QTZ524293 QKD524293 QAH524293 PQL524293 PGP524293 OWT524293 OMX524293 ODB524293 NTF524293 NJJ524293 MZN524293 MPR524293 MFV524293 LVZ524293 LMD524293 LCH524293 KSL524293 KIP524293 JYT524293 JOX524293 JFB524293 IVF524293 ILJ524293 IBN524293 HRR524293 HHV524293 GXZ524293 GOD524293 GEH524293 FUL524293 FKP524293 FAT524293 EQX524293 EHB524293 DXF524293 DNJ524293 DDN524293 CTR524293 CJV524293 BZZ524293 BQD524293 BGH524293 AWL524293 AMP524293 ACT524293 SX524293 JB524293 B524293:E524293 WVN458757 WLR458757 WBV458757 VRZ458757 VID458757 UYH458757 UOL458757 UEP458757 TUT458757 TKX458757 TBB458757 SRF458757 SHJ458757 RXN458757 RNR458757 RDV458757 QTZ458757 QKD458757 QAH458757 PQL458757 PGP458757 OWT458757 OMX458757 ODB458757 NTF458757 NJJ458757 MZN458757 MPR458757 MFV458757 LVZ458757 LMD458757 LCH458757 KSL458757 KIP458757 JYT458757 JOX458757 JFB458757 IVF458757 ILJ458757 IBN458757 HRR458757 HHV458757 GXZ458757 GOD458757 GEH458757 FUL458757 FKP458757 FAT458757 EQX458757 EHB458757 DXF458757 DNJ458757 DDN458757 CTR458757 CJV458757 BZZ458757 BQD458757 BGH458757 AWL458757 AMP458757 ACT458757 SX458757 JB458757 B458757:E458757 WVN393221 WLR393221 WBV393221 VRZ393221 VID393221 UYH393221 UOL393221 UEP393221 TUT393221 TKX393221 TBB393221 SRF393221 SHJ393221 RXN393221 RNR393221 RDV393221 QTZ393221 QKD393221 QAH393221 PQL393221 PGP393221 OWT393221 OMX393221 ODB393221 NTF393221 NJJ393221 MZN393221 MPR393221 MFV393221 LVZ393221 LMD393221 LCH393221 KSL393221 KIP393221 JYT393221 JOX393221 JFB393221 IVF393221 ILJ393221 IBN393221 HRR393221 HHV393221 GXZ393221 GOD393221 GEH393221 FUL393221 FKP393221 FAT393221 EQX393221 EHB393221 DXF393221 DNJ393221 DDN393221 CTR393221 CJV393221 BZZ393221 BQD393221 BGH393221 AWL393221 AMP393221 ACT393221 SX393221 JB393221 B393221:E393221 WVN327685 WLR327685 WBV327685 VRZ327685 VID327685 UYH327685 UOL327685 UEP327685 TUT327685 TKX327685 TBB327685 SRF327685 SHJ327685 RXN327685 RNR327685 RDV327685 QTZ327685 QKD327685 QAH327685 PQL327685 PGP327685 OWT327685 OMX327685 ODB327685 NTF327685 NJJ327685 MZN327685 MPR327685 MFV327685 LVZ327685 LMD327685 LCH327685 KSL327685 KIP327685 JYT327685 JOX327685 JFB327685 IVF327685 ILJ327685 IBN327685 HRR327685 HHV327685 GXZ327685 GOD327685 GEH327685 FUL327685 FKP327685 FAT327685 EQX327685 EHB327685 DXF327685 DNJ327685 DDN327685 CTR327685 CJV327685 BZZ327685 BQD327685 BGH327685 AWL327685 AMP327685 ACT327685 SX327685 JB327685 B327685:E327685 WVN262149 WLR262149 WBV262149 VRZ262149 VID262149 UYH262149 UOL262149 UEP262149 TUT262149 TKX262149 TBB262149 SRF262149 SHJ262149 RXN262149 RNR262149 RDV262149 QTZ262149 QKD262149 QAH262149 PQL262149 PGP262149 OWT262149 OMX262149 ODB262149 NTF262149 NJJ262149 MZN262149 MPR262149 MFV262149 LVZ262149 LMD262149 LCH262149 KSL262149 KIP262149 JYT262149 JOX262149 JFB262149 IVF262149 ILJ262149 IBN262149 HRR262149 HHV262149 GXZ262149 GOD262149 GEH262149 FUL262149 FKP262149 FAT262149 EQX262149 EHB262149 DXF262149 DNJ262149 DDN262149 CTR262149 CJV262149 BZZ262149 BQD262149 BGH262149 AWL262149 AMP262149 ACT262149 SX262149 JB262149 B262149:E262149 WVN196613 WLR196613 WBV196613 VRZ196613 VID196613 UYH196613 UOL196613 UEP196613 TUT196613 TKX196613 TBB196613 SRF196613 SHJ196613 RXN196613 RNR196613 RDV196613 QTZ196613 QKD196613 QAH196613 PQL196613 PGP196613 OWT196613 OMX196613 ODB196613 NTF196613 NJJ196613 MZN196613 MPR196613 MFV196613 LVZ196613 LMD196613 LCH196613 KSL196613 KIP196613 JYT196613 JOX196613 JFB196613 IVF196613 ILJ196613 IBN196613 HRR196613 HHV196613 GXZ196613 GOD196613 GEH196613 FUL196613 FKP196613 FAT196613 EQX196613 EHB196613 DXF196613 DNJ196613 DDN196613 CTR196613 CJV196613 BZZ196613 BQD196613 BGH196613 AWL196613 AMP196613 ACT196613 SX196613 JB196613 B196613:E196613 WVN131077 WLR131077 WBV131077 VRZ131077 VID131077 UYH131077 UOL131077 UEP131077 TUT131077 TKX131077 TBB131077 SRF131077 SHJ131077 RXN131077 RNR131077 RDV131077 QTZ131077 QKD131077 QAH131077 PQL131077 PGP131077 OWT131077 OMX131077 ODB131077 NTF131077 NJJ131077 MZN131077 MPR131077 MFV131077 LVZ131077 LMD131077 LCH131077 KSL131077 KIP131077 JYT131077 JOX131077 JFB131077 IVF131077 ILJ131077 IBN131077 HRR131077 HHV131077 GXZ131077 GOD131077 GEH131077 FUL131077 FKP131077 FAT131077 EQX131077 EHB131077 DXF131077 DNJ131077 DDN131077 CTR131077 CJV131077 BZZ131077 BQD131077 BGH131077 AWL131077 AMP131077 ACT131077 SX131077 JB131077 B131077:E131077 WVN65541 WLR65541 WBV65541 VRZ65541 VID65541 UYH65541 UOL65541 UEP65541 TUT65541 TKX65541 TBB65541 SRF65541 SHJ65541 RXN65541 RNR65541 RDV65541 QTZ65541 QKD65541 QAH65541 PQL65541 PGP65541 OWT65541 OMX65541 ODB65541 NTF65541 NJJ65541 MZN65541 MPR65541 MFV65541 LVZ65541 LMD65541 LCH65541 KSL65541 KIP65541 JYT65541 JOX65541 JFB65541 IVF65541 ILJ65541 IBN65541 HRR65541 HHV65541 GXZ65541 GOD65541 GEH65541 FUL65541 FKP65541 FAT65541 EQX65541 EHB65541 DXF65541 DNJ65541 DDN65541 CTR65541 CJV65541 BZZ65541 BQD65541 BGH65541 AWL65541 AMP65541 ACT65541 SX65541 JB65541 B65541:E65541 WVN5 WLR5 WBV5 VRZ5 VID5 UYH5 UOL5 UEP5 TUT5 TKX5 TBB5 SRF5 SHJ5 RXN5 RNR5 RDV5 QTZ5 QKD5 QAH5 PQL5 PGP5 OWT5 OMX5 ODB5 NTF5 NJJ5 MZN5 MPR5 MFV5 LVZ5 LMD5 LCH5 KSL5 KIP5 JYT5 JOX5 JFB5 IVF5 ILJ5 IBN5 HRR5 HHV5 GXZ5 GOD5 GEH5 FUL5 FKP5 FAT5 EQX5 EHB5 DXF5 DNJ5 DDN5 CTR5 CJV5 BZZ5 BQD5 BGH5 AWL5 AMP5 ACT5 SX5 JB5" xr:uid="{72EB2447-77E8-4DAC-80AE-C1A5B2FB2B89}">
      <formula1>$G$4:$G$24</formula1>
    </dataValidation>
    <dataValidation type="list" allowBlank="1" showInputMessage="1" showErrorMessage="1" sqref="WVN983049 JB9 SX9 ACT9 AMP9 AWL9 BGH9 BQD9 BZZ9 CJV9 CTR9 DDN9 DNJ9 DXF9 EHB9 EQX9 FAT9 FKP9 FUL9 GEH9 GOD9 GXZ9 HHV9 HRR9 IBN9 ILJ9 IVF9 JFB9 JOX9 JYT9 KIP9 KSL9 LCH9 LMD9 LVZ9 MFV9 MPR9 MZN9 NJJ9 NTF9 ODB9 OMX9 OWT9 PGP9 PQL9 QAH9 QKD9 QTZ9 RDV9 RNR9 RXN9 SHJ9 SRF9 TBB9 TKX9 TUT9 UEP9 UOL9 UYH9 VID9 VRZ9 WBV9 WLR9 WVN9 B65545:E65545 JB65545 SX65545 ACT65545 AMP65545 AWL65545 BGH65545 BQD65545 BZZ65545 CJV65545 CTR65545 DDN65545 DNJ65545 DXF65545 EHB65545 EQX65545 FAT65545 FKP65545 FUL65545 GEH65545 GOD65545 GXZ65545 HHV65545 HRR65545 IBN65545 ILJ65545 IVF65545 JFB65545 JOX65545 JYT65545 KIP65545 KSL65545 LCH65545 LMD65545 LVZ65545 MFV65545 MPR65545 MZN65545 NJJ65545 NTF65545 ODB65545 OMX65545 OWT65545 PGP65545 PQL65545 QAH65545 QKD65545 QTZ65545 RDV65545 RNR65545 RXN65545 SHJ65545 SRF65545 TBB65545 TKX65545 TUT65545 UEP65545 UOL65545 UYH65545 VID65545 VRZ65545 WBV65545 WLR65545 WVN65545 B131081:E131081 JB131081 SX131081 ACT131081 AMP131081 AWL131081 BGH131081 BQD131081 BZZ131081 CJV131081 CTR131081 DDN131081 DNJ131081 DXF131081 EHB131081 EQX131081 FAT131081 FKP131081 FUL131081 GEH131081 GOD131081 GXZ131081 HHV131081 HRR131081 IBN131081 ILJ131081 IVF131081 JFB131081 JOX131081 JYT131081 KIP131081 KSL131081 LCH131081 LMD131081 LVZ131081 MFV131081 MPR131081 MZN131081 NJJ131081 NTF131081 ODB131081 OMX131081 OWT131081 PGP131081 PQL131081 QAH131081 QKD131081 QTZ131081 RDV131081 RNR131081 RXN131081 SHJ131081 SRF131081 TBB131081 TKX131081 TUT131081 UEP131081 UOL131081 UYH131081 VID131081 VRZ131081 WBV131081 WLR131081 WVN131081 B196617:E196617 JB196617 SX196617 ACT196617 AMP196617 AWL196617 BGH196617 BQD196617 BZZ196617 CJV196617 CTR196617 DDN196617 DNJ196617 DXF196617 EHB196617 EQX196617 FAT196617 FKP196617 FUL196617 GEH196617 GOD196617 GXZ196617 HHV196617 HRR196617 IBN196617 ILJ196617 IVF196617 JFB196617 JOX196617 JYT196617 KIP196617 KSL196617 LCH196617 LMD196617 LVZ196617 MFV196617 MPR196617 MZN196617 NJJ196617 NTF196617 ODB196617 OMX196617 OWT196617 PGP196617 PQL196617 QAH196617 QKD196617 QTZ196617 RDV196617 RNR196617 RXN196617 SHJ196617 SRF196617 TBB196617 TKX196617 TUT196617 UEP196617 UOL196617 UYH196617 VID196617 VRZ196617 WBV196617 WLR196617 WVN196617 B262153:E262153 JB262153 SX262153 ACT262153 AMP262153 AWL262153 BGH262153 BQD262153 BZZ262153 CJV262153 CTR262153 DDN262153 DNJ262153 DXF262153 EHB262153 EQX262153 FAT262153 FKP262153 FUL262153 GEH262153 GOD262153 GXZ262153 HHV262153 HRR262153 IBN262153 ILJ262153 IVF262153 JFB262153 JOX262153 JYT262153 KIP262153 KSL262153 LCH262153 LMD262153 LVZ262153 MFV262153 MPR262153 MZN262153 NJJ262153 NTF262153 ODB262153 OMX262153 OWT262153 PGP262153 PQL262153 QAH262153 QKD262153 QTZ262153 RDV262153 RNR262153 RXN262153 SHJ262153 SRF262153 TBB262153 TKX262153 TUT262153 UEP262153 UOL262153 UYH262153 VID262153 VRZ262153 WBV262153 WLR262153 WVN262153 B327689:E327689 JB327689 SX327689 ACT327689 AMP327689 AWL327689 BGH327689 BQD327689 BZZ327689 CJV327689 CTR327689 DDN327689 DNJ327689 DXF327689 EHB327689 EQX327689 FAT327689 FKP327689 FUL327689 GEH327689 GOD327689 GXZ327689 HHV327689 HRR327689 IBN327689 ILJ327689 IVF327689 JFB327689 JOX327689 JYT327689 KIP327689 KSL327689 LCH327689 LMD327689 LVZ327689 MFV327689 MPR327689 MZN327689 NJJ327689 NTF327689 ODB327689 OMX327689 OWT327689 PGP327689 PQL327689 QAH327689 QKD327689 QTZ327689 RDV327689 RNR327689 RXN327689 SHJ327689 SRF327689 TBB327689 TKX327689 TUT327689 UEP327689 UOL327689 UYH327689 VID327689 VRZ327689 WBV327689 WLR327689 WVN327689 B393225:E393225 JB393225 SX393225 ACT393225 AMP393225 AWL393225 BGH393225 BQD393225 BZZ393225 CJV393225 CTR393225 DDN393225 DNJ393225 DXF393225 EHB393225 EQX393225 FAT393225 FKP393225 FUL393225 GEH393225 GOD393225 GXZ393225 HHV393225 HRR393225 IBN393225 ILJ393225 IVF393225 JFB393225 JOX393225 JYT393225 KIP393225 KSL393225 LCH393225 LMD393225 LVZ393225 MFV393225 MPR393225 MZN393225 NJJ393225 NTF393225 ODB393225 OMX393225 OWT393225 PGP393225 PQL393225 QAH393225 QKD393225 QTZ393225 RDV393225 RNR393225 RXN393225 SHJ393225 SRF393225 TBB393225 TKX393225 TUT393225 UEP393225 UOL393225 UYH393225 VID393225 VRZ393225 WBV393225 WLR393225 WVN393225 B458761:E458761 JB458761 SX458761 ACT458761 AMP458761 AWL458761 BGH458761 BQD458761 BZZ458761 CJV458761 CTR458761 DDN458761 DNJ458761 DXF458761 EHB458761 EQX458761 FAT458761 FKP458761 FUL458761 GEH458761 GOD458761 GXZ458761 HHV458761 HRR458761 IBN458761 ILJ458761 IVF458761 JFB458761 JOX458761 JYT458761 KIP458761 KSL458761 LCH458761 LMD458761 LVZ458761 MFV458761 MPR458761 MZN458761 NJJ458761 NTF458761 ODB458761 OMX458761 OWT458761 PGP458761 PQL458761 QAH458761 QKD458761 QTZ458761 RDV458761 RNR458761 RXN458761 SHJ458761 SRF458761 TBB458761 TKX458761 TUT458761 UEP458761 UOL458761 UYH458761 VID458761 VRZ458761 WBV458761 WLR458761 WVN458761 B524297:E524297 JB524297 SX524297 ACT524297 AMP524297 AWL524297 BGH524297 BQD524297 BZZ524297 CJV524297 CTR524297 DDN524297 DNJ524297 DXF524297 EHB524297 EQX524297 FAT524297 FKP524297 FUL524297 GEH524297 GOD524297 GXZ524297 HHV524297 HRR524297 IBN524297 ILJ524297 IVF524297 JFB524297 JOX524297 JYT524297 KIP524297 KSL524297 LCH524297 LMD524297 LVZ524297 MFV524297 MPR524297 MZN524297 NJJ524297 NTF524297 ODB524297 OMX524297 OWT524297 PGP524297 PQL524297 QAH524297 QKD524297 QTZ524297 RDV524297 RNR524297 RXN524297 SHJ524297 SRF524297 TBB524297 TKX524297 TUT524297 UEP524297 UOL524297 UYH524297 VID524297 VRZ524297 WBV524297 WLR524297 WVN524297 B589833:E589833 JB589833 SX589833 ACT589833 AMP589833 AWL589833 BGH589833 BQD589833 BZZ589833 CJV589833 CTR589833 DDN589833 DNJ589833 DXF589833 EHB589833 EQX589833 FAT589833 FKP589833 FUL589833 GEH589833 GOD589833 GXZ589833 HHV589833 HRR589833 IBN589833 ILJ589833 IVF589833 JFB589833 JOX589833 JYT589833 KIP589833 KSL589833 LCH589833 LMD589833 LVZ589833 MFV589833 MPR589833 MZN589833 NJJ589833 NTF589833 ODB589833 OMX589833 OWT589833 PGP589833 PQL589833 QAH589833 QKD589833 QTZ589833 RDV589833 RNR589833 RXN589833 SHJ589833 SRF589833 TBB589833 TKX589833 TUT589833 UEP589833 UOL589833 UYH589833 VID589833 VRZ589833 WBV589833 WLR589833 WVN589833 B655369:E655369 JB655369 SX655369 ACT655369 AMP655369 AWL655369 BGH655369 BQD655369 BZZ655369 CJV655369 CTR655369 DDN655369 DNJ655369 DXF655369 EHB655369 EQX655369 FAT655369 FKP655369 FUL655369 GEH655369 GOD655369 GXZ655369 HHV655369 HRR655369 IBN655369 ILJ655369 IVF655369 JFB655369 JOX655369 JYT655369 KIP655369 KSL655369 LCH655369 LMD655369 LVZ655369 MFV655369 MPR655369 MZN655369 NJJ655369 NTF655369 ODB655369 OMX655369 OWT655369 PGP655369 PQL655369 QAH655369 QKD655369 QTZ655369 RDV655369 RNR655369 RXN655369 SHJ655369 SRF655369 TBB655369 TKX655369 TUT655369 UEP655369 UOL655369 UYH655369 VID655369 VRZ655369 WBV655369 WLR655369 WVN655369 B720905:E720905 JB720905 SX720905 ACT720905 AMP720905 AWL720905 BGH720905 BQD720905 BZZ720905 CJV720905 CTR720905 DDN720905 DNJ720905 DXF720905 EHB720905 EQX720905 FAT720905 FKP720905 FUL720905 GEH720905 GOD720905 GXZ720905 HHV720905 HRR720905 IBN720905 ILJ720905 IVF720905 JFB720905 JOX720905 JYT720905 KIP720905 KSL720905 LCH720905 LMD720905 LVZ720905 MFV720905 MPR720905 MZN720905 NJJ720905 NTF720905 ODB720905 OMX720905 OWT720905 PGP720905 PQL720905 QAH720905 QKD720905 QTZ720905 RDV720905 RNR720905 RXN720905 SHJ720905 SRF720905 TBB720905 TKX720905 TUT720905 UEP720905 UOL720905 UYH720905 VID720905 VRZ720905 WBV720905 WLR720905 WVN720905 B786441:E786441 JB786441 SX786441 ACT786441 AMP786441 AWL786441 BGH786441 BQD786441 BZZ786441 CJV786441 CTR786441 DDN786441 DNJ786441 DXF786441 EHB786441 EQX786441 FAT786441 FKP786441 FUL786441 GEH786441 GOD786441 GXZ786441 HHV786441 HRR786441 IBN786441 ILJ786441 IVF786441 JFB786441 JOX786441 JYT786441 KIP786441 KSL786441 LCH786441 LMD786441 LVZ786441 MFV786441 MPR786441 MZN786441 NJJ786441 NTF786441 ODB786441 OMX786441 OWT786441 PGP786441 PQL786441 QAH786441 QKD786441 QTZ786441 RDV786441 RNR786441 RXN786441 SHJ786441 SRF786441 TBB786441 TKX786441 TUT786441 UEP786441 UOL786441 UYH786441 VID786441 VRZ786441 WBV786441 WLR786441 WVN786441 B851977:E851977 JB851977 SX851977 ACT851977 AMP851977 AWL851977 BGH851977 BQD851977 BZZ851977 CJV851977 CTR851977 DDN851977 DNJ851977 DXF851977 EHB851977 EQX851977 FAT851977 FKP851977 FUL851977 GEH851977 GOD851977 GXZ851977 HHV851977 HRR851977 IBN851977 ILJ851977 IVF851977 JFB851977 JOX851977 JYT851977 KIP851977 KSL851977 LCH851977 LMD851977 LVZ851977 MFV851977 MPR851977 MZN851977 NJJ851977 NTF851977 ODB851977 OMX851977 OWT851977 PGP851977 PQL851977 QAH851977 QKD851977 QTZ851977 RDV851977 RNR851977 RXN851977 SHJ851977 SRF851977 TBB851977 TKX851977 TUT851977 UEP851977 UOL851977 UYH851977 VID851977 VRZ851977 WBV851977 WLR851977 WVN851977 B917513:E917513 JB917513 SX917513 ACT917513 AMP917513 AWL917513 BGH917513 BQD917513 BZZ917513 CJV917513 CTR917513 DDN917513 DNJ917513 DXF917513 EHB917513 EQX917513 FAT917513 FKP917513 FUL917513 GEH917513 GOD917513 GXZ917513 HHV917513 HRR917513 IBN917513 ILJ917513 IVF917513 JFB917513 JOX917513 JYT917513 KIP917513 KSL917513 LCH917513 LMD917513 LVZ917513 MFV917513 MPR917513 MZN917513 NJJ917513 NTF917513 ODB917513 OMX917513 OWT917513 PGP917513 PQL917513 QAH917513 QKD917513 QTZ917513 RDV917513 RNR917513 RXN917513 SHJ917513 SRF917513 TBB917513 TKX917513 TUT917513 UEP917513 UOL917513 UYH917513 VID917513 VRZ917513 WBV917513 WLR917513 WVN917513 B983049:E983049 JB983049 SX983049 ACT983049 AMP983049 AWL983049 BGH983049 BQD983049 BZZ983049 CJV983049 CTR983049 DDN983049 DNJ983049 DXF983049 EHB983049 EQX983049 FAT983049 FKP983049 FUL983049 GEH983049 GOD983049 GXZ983049 HHV983049 HRR983049 IBN983049 ILJ983049 IVF983049 JFB983049 JOX983049 JYT983049 KIP983049 KSL983049 LCH983049 LMD983049 LVZ983049 MFV983049 MPR983049 MZN983049 NJJ983049 NTF983049 ODB983049 OMX983049 OWT983049 PGP983049 PQL983049 QAH983049 QKD983049 QTZ983049 RDV983049 RNR983049 RXN983049 SHJ983049 SRF983049 TBB983049 TKX983049 TUT983049 UEP983049 UOL983049 UYH983049 VID983049 VRZ983049 WBV983049 WLR983049" xr:uid="{8F03AE00-EE66-420E-A673-09EBD2FB3970}">
      <formula1>$K$4:$K$36</formula1>
    </dataValidation>
    <dataValidation type="list" allowBlank="1" showInputMessage="1" showErrorMessage="1" sqref="WVN983053 JB13 SX13 ACT13 AMP13 AWL13 BGH13 BQD13 BZZ13 CJV13 CTR13 DDN13 DNJ13 DXF13 EHB13 EQX13 FAT13 FKP13 FUL13 GEH13 GOD13 GXZ13 HHV13 HRR13 IBN13 ILJ13 IVF13 JFB13 JOX13 JYT13 KIP13 KSL13 LCH13 LMD13 LVZ13 MFV13 MPR13 MZN13 NJJ13 NTF13 ODB13 OMX13 OWT13 PGP13 PQL13 QAH13 QKD13 QTZ13 RDV13 RNR13 RXN13 SHJ13 SRF13 TBB13 TKX13 TUT13 UEP13 UOL13 UYH13 VID13 VRZ13 WBV13 WLR13 WVN13 B65549:E65549 JB65549 SX65549 ACT65549 AMP65549 AWL65549 BGH65549 BQD65549 BZZ65549 CJV65549 CTR65549 DDN65549 DNJ65549 DXF65549 EHB65549 EQX65549 FAT65549 FKP65549 FUL65549 GEH65549 GOD65549 GXZ65549 HHV65549 HRR65549 IBN65549 ILJ65549 IVF65549 JFB65549 JOX65549 JYT65549 KIP65549 KSL65549 LCH65549 LMD65549 LVZ65549 MFV65549 MPR65549 MZN65549 NJJ65549 NTF65549 ODB65549 OMX65549 OWT65549 PGP65549 PQL65549 QAH65549 QKD65549 QTZ65549 RDV65549 RNR65549 RXN65549 SHJ65549 SRF65549 TBB65549 TKX65549 TUT65549 UEP65549 UOL65549 UYH65549 VID65549 VRZ65549 WBV65549 WLR65549 WVN65549 B131085:E131085 JB131085 SX131085 ACT131085 AMP131085 AWL131085 BGH131085 BQD131085 BZZ131085 CJV131085 CTR131085 DDN131085 DNJ131085 DXF131085 EHB131085 EQX131085 FAT131085 FKP131085 FUL131085 GEH131085 GOD131085 GXZ131085 HHV131085 HRR131085 IBN131085 ILJ131085 IVF131085 JFB131085 JOX131085 JYT131085 KIP131085 KSL131085 LCH131085 LMD131085 LVZ131085 MFV131085 MPR131085 MZN131085 NJJ131085 NTF131085 ODB131085 OMX131085 OWT131085 PGP131085 PQL131085 QAH131085 QKD131085 QTZ131085 RDV131085 RNR131085 RXN131085 SHJ131085 SRF131085 TBB131085 TKX131085 TUT131085 UEP131085 UOL131085 UYH131085 VID131085 VRZ131085 WBV131085 WLR131085 WVN131085 B196621:E196621 JB196621 SX196621 ACT196621 AMP196621 AWL196621 BGH196621 BQD196621 BZZ196621 CJV196621 CTR196621 DDN196621 DNJ196621 DXF196621 EHB196621 EQX196621 FAT196621 FKP196621 FUL196621 GEH196621 GOD196621 GXZ196621 HHV196621 HRR196621 IBN196621 ILJ196621 IVF196621 JFB196621 JOX196621 JYT196621 KIP196621 KSL196621 LCH196621 LMD196621 LVZ196621 MFV196621 MPR196621 MZN196621 NJJ196621 NTF196621 ODB196621 OMX196621 OWT196621 PGP196621 PQL196621 QAH196621 QKD196621 QTZ196621 RDV196621 RNR196621 RXN196621 SHJ196621 SRF196621 TBB196621 TKX196621 TUT196621 UEP196621 UOL196621 UYH196621 VID196621 VRZ196621 WBV196621 WLR196621 WVN196621 B262157:E262157 JB262157 SX262157 ACT262157 AMP262157 AWL262157 BGH262157 BQD262157 BZZ262157 CJV262157 CTR262157 DDN262157 DNJ262157 DXF262157 EHB262157 EQX262157 FAT262157 FKP262157 FUL262157 GEH262157 GOD262157 GXZ262157 HHV262157 HRR262157 IBN262157 ILJ262157 IVF262157 JFB262157 JOX262157 JYT262157 KIP262157 KSL262157 LCH262157 LMD262157 LVZ262157 MFV262157 MPR262157 MZN262157 NJJ262157 NTF262157 ODB262157 OMX262157 OWT262157 PGP262157 PQL262157 QAH262157 QKD262157 QTZ262157 RDV262157 RNR262157 RXN262157 SHJ262157 SRF262157 TBB262157 TKX262157 TUT262157 UEP262157 UOL262157 UYH262157 VID262157 VRZ262157 WBV262157 WLR262157 WVN262157 B327693:E327693 JB327693 SX327693 ACT327693 AMP327693 AWL327693 BGH327693 BQD327693 BZZ327693 CJV327693 CTR327693 DDN327693 DNJ327693 DXF327693 EHB327693 EQX327693 FAT327693 FKP327693 FUL327693 GEH327693 GOD327693 GXZ327693 HHV327693 HRR327693 IBN327693 ILJ327693 IVF327693 JFB327693 JOX327693 JYT327693 KIP327693 KSL327693 LCH327693 LMD327693 LVZ327693 MFV327693 MPR327693 MZN327693 NJJ327693 NTF327693 ODB327693 OMX327693 OWT327693 PGP327693 PQL327693 QAH327693 QKD327693 QTZ327693 RDV327693 RNR327693 RXN327693 SHJ327693 SRF327693 TBB327693 TKX327693 TUT327693 UEP327693 UOL327693 UYH327693 VID327693 VRZ327693 WBV327693 WLR327693 WVN327693 B393229:E393229 JB393229 SX393229 ACT393229 AMP393229 AWL393229 BGH393229 BQD393229 BZZ393229 CJV393229 CTR393229 DDN393229 DNJ393229 DXF393229 EHB393229 EQX393229 FAT393229 FKP393229 FUL393229 GEH393229 GOD393229 GXZ393229 HHV393229 HRR393229 IBN393229 ILJ393229 IVF393229 JFB393229 JOX393229 JYT393229 KIP393229 KSL393229 LCH393229 LMD393229 LVZ393229 MFV393229 MPR393229 MZN393229 NJJ393229 NTF393229 ODB393229 OMX393229 OWT393229 PGP393229 PQL393229 QAH393229 QKD393229 QTZ393229 RDV393229 RNR393229 RXN393229 SHJ393229 SRF393229 TBB393229 TKX393229 TUT393229 UEP393229 UOL393229 UYH393229 VID393229 VRZ393229 WBV393229 WLR393229 WVN393229 B458765:E458765 JB458765 SX458765 ACT458765 AMP458765 AWL458765 BGH458765 BQD458765 BZZ458765 CJV458765 CTR458765 DDN458765 DNJ458765 DXF458765 EHB458765 EQX458765 FAT458765 FKP458765 FUL458765 GEH458765 GOD458765 GXZ458765 HHV458765 HRR458765 IBN458765 ILJ458765 IVF458765 JFB458765 JOX458765 JYT458765 KIP458765 KSL458765 LCH458765 LMD458765 LVZ458765 MFV458765 MPR458765 MZN458765 NJJ458765 NTF458765 ODB458765 OMX458765 OWT458765 PGP458765 PQL458765 QAH458765 QKD458765 QTZ458765 RDV458765 RNR458765 RXN458765 SHJ458765 SRF458765 TBB458765 TKX458765 TUT458765 UEP458765 UOL458765 UYH458765 VID458765 VRZ458765 WBV458765 WLR458765 WVN458765 B524301:E524301 JB524301 SX524301 ACT524301 AMP524301 AWL524301 BGH524301 BQD524301 BZZ524301 CJV524301 CTR524301 DDN524301 DNJ524301 DXF524301 EHB524301 EQX524301 FAT524301 FKP524301 FUL524301 GEH524301 GOD524301 GXZ524301 HHV524301 HRR524301 IBN524301 ILJ524301 IVF524301 JFB524301 JOX524301 JYT524301 KIP524301 KSL524301 LCH524301 LMD524301 LVZ524301 MFV524301 MPR524301 MZN524301 NJJ524301 NTF524301 ODB524301 OMX524301 OWT524301 PGP524301 PQL524301 QAH524301 QKD524301 QTZ524301 RDV524301 RNR524301 RXN524301 SHJ524301 SRF524301 TBB524301 TKX524301 TUT524301 UEP524301 UOL524301 UYH524301 VID524301 VRZ524301 WBV524301 WLR524301 WVN524301 B589837:E589837 JB589837 SX589837 ACT589837 AMP589837 AWL589837 BGH589837 BQD589837 BZZ589837 CJV589837 CTR589837 DDN589837 DNJ589837 DXF589837 EHB589837 EQX589837 FAT589837 FKP589837 FUL589837 GEH589837 GOD589837 GXZ589837 HHV589837 HRR589837 IBN589837 ILJ589837 IVF589837 JFB589837 JOX589837 JYT589837 KIP589837 KSL589837 LCH589837 LMD589837 LVZ589837 MFV589837 MPR589837 MZN589837 NJJ589837 NTF589837 ODB589837 OMX589837 OWT589837 PGP589837 PQL589837 QAH589837 QKD589837 QTZ589837 RDV589837 RNR589837 RXN589837 SHJ589837 SRF589837 TBB589837 TKX589837 TUT589837 UEP589837 UOL589837 UYH589837 VID589837 VRZ589837 WBV589837 WLR589837 WVN589837 B655373:E655373 JB655373 SX655373 ACT655373 AMP655373 AWL655373 BGH655373 BQD655373 BZZ655373 CJV655373 CTR655373 DDN655373 DNJ655373 DXF655373 EHB655373 EQX655373 FAT655373 FKP655373 FUL655373 GEH655373 GOD655373 GXZ655373 HHV655373 HRR655373 IBN655373 ILJ655373 IVF655373 JFB655373 JOX655373 JYT655373 KIP655373 KSL655373 LCH655373 LMD655373 LVZ655373 MFV655373 MPR655373 MZN655373 NJJ655373 NTF655373 ODB655373 OMX655373 OWT655373 PGP655373 PQL655373 QAH655373 QKD655373 QTZ655373 RDV655373 RNR655373 RXN655373 SHJ655373 SRF655373 TBB655373 TKX655373 TUT655373 UEP655373 UOL655373 UYH655373 VID655373 VRZ655373 WBV655373 WLR655373 WVN655373 B720909:E720909 JB720909 SX720909 ACT720909 AMP720909 AWL720909 BGH720909 BQD720909 BZZ720909 CJV720909 CTR720909 DDN720909 DNJ720909 DXF720909 EHB720909 EQX720909 FAT720909 FKP720909 FUL720909 GEH720909 GOD720909 GXZ720909 HHV720909 HRR720909 IBN720909 ILJ720909 IVF720909 JFB720909 JOX720909 JYT720909 KIP720909 KSL720909 LCH720909 LMD720909 LVZ720909 MFV720909 MPR720909 MZN720909 NJJ720909 NTF720909 ODB720909 OMX720909 OWT720909 PGP720909 PQL720909 QAH720909 QKD720909 QTZ720909 RDV720909 RNR720909 RXN720909 SHJ720909 SRF720909 TBB720909 TKX720909 TUT720909 UEP720909 UOL720909 UYH720909 VID720909 VRZ720909 WBV720909 WLR720909 WVN720909 B786445:E786445 JB786445 SX786445 ACT786445 AMP786445 AWL786445 BGH786445 BQD786445 BZZ786445 CJV786445 CTR786445 DDN786445 DNJ786445 DXF786445 EHB786445 EQX786445 FAT786445 FKP786445 FUL786445 GEH786445 GOD786445 GXZ786445 HHV786445 HRR786445 IBN786445 ILJ786445 IVF786445 JFB786445 JOX786445 JYT786445 KIP786445 KSL786445 LCH786445 LMD786445 LVZ786445 MFV786445 MPR786445 MZN786445 NJJ786445 NTF786445 ODB786445 OMX786445 OWT786445 PGP786445 PQL786445 QAH786445 QKD786445 QTZ786445 RDV786445 RNR786445 RXN786445 SHJ786445 SRF786445 TBB786445 TKX786445 TUT786445 UEP786445 UOL786445 UYH786445 VID786445 VRZ786445 WBV786445 WLR786445 WVN786445 B851981:E851981 JB851981 SX851981 ACT851981 AMP851981 AWL851981 BGH851981 BQD851981 BZZ851981 CJV851981 CTR851981 DDN851981 DNJ851981 DXF851981 EHB851981 EQX851981 FAT851981 FKP851981 FUL851981 GEH851981 GOD851981 GXZ851981 HHV851981 HRR851981 IBN851981 ILJ851981 IVF851981 JFB851981 JOX851981 JYT851981 KIP851981 KSL851981 LCH851981 LMD851981 LVZ851981 MFV851981 MPR851981 MZN851981 NJJ851981 NTF851981 ODB851981 OMX851981 OWT851981 PGP851981 PQL851981 QAH851981 QKD851981 QTZ851981 RDV851981 RNR851981 RXN851981 SHJ851981 SRF851981 TBB851981 TKX851981 TUT851981 UEP851981 UOL851981 UYH851981 VID851981 VRZ851981 WBV851981 WLR851981 WVN851981 B917517:E917517 JB917517 SX917517 ACT917517 AMP917517 AWL917517 BGH917517 BQD917517 BZZ917517 CJV917517 CTR917517 DDN917517 DNJ917517 DXF917517 EHB917517 EQX917517 FAT917517 FKP917517 FUL917517 GEH917517 GOD917517 GXZ917517 HHV917517 HRR917517 IBN917517 ILJ917517 IVF917517 JFB917517 JOX917517 JYT917517 KIP917517 KSL917517 LCH917517 LMD917517 LVZ917517 MFV917517 MPR917517 MZN917517 NJJ917517 NTF917517 ODB917517 OMX917517 OWT917517 PGP917517 PQL917517 QAH917517 QKD917517 QTZ917517 RDV917517 RNR917517 RXN917517 SHJ917517 SRF917517 TBB917517 TKX917517 TUT917517 UEP917517 UOL917517 UYH917517 VID917517 VRZ917517 WBV917517 WLR917517 WVN917517 B983053:E983053 JB983053 SX983053 ACT983053 AMP983053 AWL983053 BGH983053 BQD983053 BZZ983053 CJV983053 CTR983053 DDN983053 DNJ983053 DXF983053 EHB983053 EQX983053 FAT983053 FKP983053 FUL983053 GEH983053 GOD983053 GXZ983053 HHV983053 HRR983053 IBN983053 ILJ983053 IVF983053 JFB983053 JOX983053 JYT983053 KIP983053 KSL983053 LCH983053 LMD983053 LVZ983053 MFV983053 MPR983053 MZN983053 NJJ983053 NTF983053 ODB983053 OMX983053 OWT983053 PGP983053 PQL983053 QAH983053 QKD983053 QTZ983053 RDV983053 RNR983053 RXN983053 SHJ983053 SRF983053 TBB983053 TKX983053 TUT983053 UEP983053 UOL983053 UYH983053 VID983053 VRZ983053 WBV983053 WLR983053" xr:uid="{5FB3BC16-FAA0-4A51-BCC7-AD583B306026}">
      <formula1>$Q$4:$Q$144</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D6897-64B2-4370-B4A2-0954C75901E2}">
  <sheetPr codeName="Sheet35"/>
  <dimension ref="B3:C8"/>
  <sheetViews>
    <sheetView workbookViewId="0">
      <selection activeCell="B4" sqref="B4:C8"/>
    </sheetView>
  </sheetViews>
  <sheetFormatPr defaultRowHeight="14.4"/>
  <cols>
    <col min="2" max="3" width="15.6640625" customWidth="1"/>
  </cols>
  <sheetData>
    <row r="3" spans="2:3" ht="15" thickBot="1"/>
    <row r="4" spans="2:3">
      <c r="B4" s="97" t="s">
        <v>19</v>
      </c>
      <c r="C4" s="98" t="s">
        <v>3144</v>
      </c>
    </row>
    <row r="5" spans="2:3">
      <c r="B5" s="99">
        <v>24</v>
      </c>
      <c r="C5" s="100" t="s">
        <v>291</v>
      </c>
    </row>
    <row r="6" spans="2:3">
      <c r="B6" s="572"/>
      <c r="C6" s="573"/>
    </row>
    <row r="7" spans="2:3">
      <c r="B7" s="101" t="s">
        <v>5329</v>
      </c>
      <c r="C7" s="102" t="s">
        <v>5330</v>
      </c>
    </row>
    <row r="8" spans="2:3" ht="15" thickBot="1">
      <c r="B8" s="103">
        <v>0.16880000000000001</v>
      </c>
      <c r="C8" s="104">
        <f>IF(C5="ADDM",(((PMT(B8/12,B5,1,0,1)*(-1))*B5)-1)*12/B5,IF(C5="ADDB",(((PMT(B8/12,B5,1,0,0)*(-1))*B5)-1)*12/B5," "))</f>
        <v>8.4394995872304479E-2</v>
      </c>
    </row>
  </sheetData>
  <mergeCells count="1">
    <mergeCell ref="B6:C6"/>
  </mergeCells>
  <dataValidations count="2">
    <dataValidation type="list" allowBlank="1" showInputMessage="1" showErrorMessage="1" sqref="C5" xr:uid="{90F714CD-28D8-47DF-A06A-3F745FFF1E83}">
      <formula1>"ADDM, ADDB"</formula1>
    </dataValidation>
    <dataValidation type="list" allowBlank="1" showInputMessage="1" showErrorMessage="1" sqref="B5:B6" xr:uid="{3A16DCA3-8400-430A-84A9-39F477ADCF4D}">
      <formula1>"12, 24, 36, 48, 60"</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AE47D3-03C1-408A-9787-2C739F2635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Home Ext</vt:lpstr>
      <vt:lpstr>DT Ext</vt:lpstr>
      <vt:lpstr>UC Ext</vt:lpstr>
      <vt:lpstr>Asr Ext</vt:lpstr>
      <vt:lpstr>Product</vt:lpstr>
      <vt:lpstr>Data Ext</vt:lpstr>
      <vt:lpstr>Home Int</vt:lpstr>
      <vt:lpstr>DT Int</vt:lpstr>
      <vt:lpstr>UC Int</vt:lpstr>
      <vt:lpstr>Data Int</vt:lpstr>
      <vt:lpstr>Data in out</vt:lpstr>
      <vt:lpstr>Asr Int</vt:lpstr>
      <vt:lpstr>Lending</vt:lpstr>
      <vt:lpstr>Sheet4</vt:lpstr>
      <vt:lpstr>Registrasi</vt:lpstr>
      <vt:lpstr>PHPM 1 DT Ext</vt:lpstr>
      <vt:lpstr>PHPM 2 DT Ext</vt:lpstr>
      <vt:lpstr>PHPM 1 DT Int</vt:lpstr>
      <vt:lpstr>PHPM 2 DT Int</vt:lpstr>
      <vt:lpstr>PHPM 1 UC Ext</vt:lpstr>
      <vt:lpstr>PHPM 2 UC Ext</vt:lpstr>
      <vt:lpstr>Konversi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tunas</dc:creator>
  <cp:lastModifiedBy>shafwan adhi</cp:lastModifiedBy>
  <cp:lastPrinted>2025-10-15T04:07:40Z</cp:lastPrinted>
  <dcterms:created xsi:type="dcterms:W3CDTF">2014-02-17T03:03:33Z</dcterms:created>
  <dcterms:modified xsi:type="dcterms:W3CDTF">2026-08-05T06:21:06Z</dcterms:modified>
</cp:coreProperties>
</file>